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lgov.sharepoint.com/teams/IPA.Team/Shared Documents/Planning and Procurement/RPS Budget Forecast/"/>
    </mc:Choice>
  </mc:AlternateContent>
  <xr:revisionPtr revIDLastSave="0" documentId="8_{7ABF7CC1-2832-4522-8D12-B57631498F38}" xr6:coauthVersionLast="47" xr6:coauthVersionMax="47" xr10:uidLastSave="{00000000-0000-0000-0000-000000000000}"/>
  <bookViews>
    <workbookView xWindow="-120" yWindow="-120" windowWidth="29040" windowHeight="17790" tabRatio="820" xr2:uid="{9DEC9F6F-A494-4E03-A122-2B858774388B}"/>
  </bookViews>
  <sheets>
    <sheet name="Cover" sheetId="104" r:id="rId1"/>
    <sheet name="General Inputs" sheetId="80" r:id="rId2"/>
    <sheet name="Outputs&gt;&gt;" sheetId="34" r:id="rId3"/>
    <sheet name="Scenario Dashboard" sheetId="103" r:id="rId4"/>
    <sheet name="Chapter 3 Tables and Graphs" sheetId="105" r:id="rId5"/>
    <sheet name="REC Deliveries by Group" sheetId="102" r:id="rId6"/>
    <sheet name="RPS Balance" sheetId="65" r:id="rId7"/>
    <sheet name="REC Deliveries" sheetId="63" r:id="rId8"/>
    <sheet name="REC Spending" sheetId="90" r:id="rId9"/>
    <sheet name="Indexed REC&gt;&gt;" sheetId="58" r:id="rId10"/>
    <sheet name="Indexed REC Deliveries" sheetId="73" r:id="rId11"/>
    <sheet name="Indexed REC Spend" sheetId="78" r:id="rId12"/>
    <sheet name="Indexed REC Prices" sheetId="77" r:id="rId13"/>
    <sheet name="Indexed REC Strike Price" sheetId="81" r:id="rId14"/>
    <sheet name="Inputs_Indexed REC" sheetId="75" r:id="rId15"/>
    <sheet name="ABP&gt;&gt;" sheetId="35" r:id="rId16"/>
    <sheet name="Input_ABP_BlockSize (2)" sheetId="62" state="hidden" r:id="rId17"/>
    <sheet name="ABP REC Deliveries" sheetId="66" r:id="rId18"/>
    <sheet name="ABP REC Spend" sheetId="69" r:id="rId19"/>
    <sheet name="ABP REC Calc" sheetId="86" r:id="rId20"/>
    <sheet name="ABP Remaining Capacity" sheetId="84" r:id="rId21"/>
    <sheet name="ABP BlockSize" sheetId="56" r:id="rId22"/>
    <sheet name="ABP REC Prices" sheetId="68" r:id="rId23"/>
    <sheet name="Inputs_ByPrg" sheetId="60" r:id="rId24"/>
    <sheet name="Inputs_ByYear" sheetId="70" r:id="rId25"/>
    <sheet name="ABP Under Contract" sheetId="91" r:id="rId26"/>
  </sheets>
  <externalReferences>
    <externalReference r:id="rId27"/>
  </externalReferences>
  <definedNames>
    <definedName name="__FDS_HYPERLINK_TOGGLE_STATE__" hidden="1">"ON"</definedName>
    <definedName name="_Order1" hidden="1">255</definedName>
    <definedName name="_Order2" hidden="1">255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market_scenario">#REF!</definedName>
    <definedName name="status_scenario">#REF!</definedName>
    <definedName name="supply_curve_year">'[1]Supply Curve Plot'!$B$5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39" i="103" l="1"/>
  <c r="D139" i="103"/>
  <c r="D34" i="105" l="1"/>
  <c r="F34" i="105"/>
  <c r="G34" i="105"/>
  <c r="I34" i="105"/>
  <c r="E34" i="105"/>
  <c r="D35" i="105"/>
  <c r="F35" i="105"/>
  <c r="G35" i="105"/>
  <c r="I35" i="105"/>
  <c r="E35" i="105"/>
  <c r="D36" i="105"/>
  <c r="F36" i="105"/>
  <c r="G36" i="105"/>
  <c r="I36" i="105"/>
  <c r="E36" i="105"/>
  <c r="D37" i="105"/>
  <c r="F37" i="105"/>
  <c r="G37" i="105"/>
  <c r="I37" i="105"/>
  <c r="E37" i="105"/>
  <c r="D38" i="105"/>
  <c r="F38" i="105"/>
  <c r="G38" i="105"/>
  <c r="I38" i="105"/>
  <c r="E38" i="105"/>
  <c r="D39" i="105"/>
  <c r="F39" i="105"/>
  <c r="G39" i="105"/>
  <c r="I39" i="105"/>
  <c r="E39" i="105"/>
  <c r="D40" i="105"/>
  <c r="F40" i="105"/>
  <c r="G40" i="105"/>
  <c r="I40" i="105"/>
  <c r="E40" i="105"/>
  <c r="D41" i="105"/>
  <c r="F41" i="105"/>
  <c r="G41" i="105"/>
  <c r="I41" i="105"/>
  <c r="E41" i="105"/>
  <c r="D42" i="105"/>
  <c r="F42" i="105"/>
  <c r="G42" i="105"/>
  <c r="I42" i="105"/>
  <c r="E42" i="105"/>
  <c r="D43" i="105"/>
  <c r="F43" i="105"/>
  <c r="G43" i="105"/>
  <c r="I43" i="105"/>
  <c r="E43" i="105"/>
  <c r="D44" i="105"/>
  <c r="F44" i="105"/>
  <c r="G44" i="105"/>
  <c r="I44" i="105"/>
  <c r="E44" i="105"/>
  <c r="D45" i="105"/>
  <c r="F45" i="105"/>
  <c r="G45" i="105"/>
  <c r="I45" i="105"/>
  <c r="E45" i="105"/>
  <c r="D46" i="105"/>
  <c r="F46" i="105"/>
  <c r="G46" i="105"/>
  <c r="I46" i="105"/>
  <c r="E46" i="105"/>
  <c r="D47" i="105"/>
  <c r="F47" i="105"/>
  <c r="G47" i="105"/>
  <c r="I47" i="105"/>
  <c r="E47" i="105"/>
  <c r="D48" i="105"/>
  <c r="F48" i="105"/>
  <c r="G48" i="105"/>
  <c r="I48" i="105"/>
  <c r="E48" i="105"/>
  <c r="D49" i="105"/>
  <c r="F49" i="105"/>
  <c r="G49" i="105"/>
  <c r="I49" i="105"/>
  <c r="E49" i="105"/>
  <c r="D50" i="105"/>
  <c r="F50" i="105"/>
  <c r="G50" i="105"/>
  <c r="I50" i="105"/>
  <c r="E50" i="105"/>
  <c r="D51" i="105"/>
  <c r="F51" i="105"/>
  <c r="G51" i="105"/>
  <c r="I51" i="105"/>
  <c r="E51" i="105"/>
  <c r="D52" i="105"/>
  <c r="F52" i="105"/>
  <c r="G52" i="105"/>
  <c r="I52" i="105"/>
  <c r="E52" i="105"/>
  <c r="D53" i="105"/>
  <c r="F53" i="105"/>
  <c r="G53" i="105"/>
  <c r="I53" i="105"/>
  <c r="E53" i="105"/>
  <c r="D54" i="105"/>
  <c r="F54" i="105"/>
  <c r="G54" i="105"/>
  <c r="I54" i="105"/>
  <c r="E54" i="105"/>
  <c r="D55" i="105"/>
  <c r="F55" i="105"/>
  <c r="G55" i="105"/>
  <c r="I55" i="105"/>
  <c r="E55" i="105"/>
  <c r="D56" i="105"/>
  <c r="F56" i="105"/>
  <c r="G56" i="105"/>
  <c r="I56" i="105"/>
  <c r="E56" i="105"/>
  <c r="D57" i="105"/>
  <c r="F57" i="105"/>
  <c r="G57" i="105"/>
  <c r="I57" i="105"/>
  <c r="E57" i="105"/>
  <c r="D58" i="105"/>
  <c r="F58" i="105"/>
  <c r="G58" i="105"/>
  <c r="I58" i="105"/>
  <c r="E58" i="105"/>
  <c r="F33" i="105"/>
  <c r="G33" i="105"/>
  <c r="I33" i="105"/>
  <c r="E33" i="105"/>
  <c r="D33" i="105"/>
  <c r="D89" i="105" l="1"/>
  <c r="F89" i="105"/>
  <c r="G89" i="105"/>
  <c r="H89" i="105"/>
  <c r="D90" i="105"/>
  <c r="F90" i="105"/>
  <c r="G90" i="105"/>
  <c r="H90" i="105"/>
  <c r="D91" i="105"/>
  <c r="F91" i="105"/>
  <c r="G91" i="105"/>
  <c r="H91" i="105"/>
  <c r="D92" i="105"/>
  <c r="F92" i="105"/>
  <c r="G92" i="105"/>
  <c r="H92" i="105"/>
  <c r="D93" i="105"/>
  <c r="F93" i="105"/>
  <c r="G93" i="105"/>
  <c r="H93" i="105"/>
  <c r="D94" i="105"/>
  <c r="F94" i="105"/>
  <c r="G94" i="105"/>
  <c r="H94" i="105"/>
  <c r="D95" i="105"/>
  <c r="F95" i="105"/>
  <c r="G95" i="105"/>
  <c r="H95" i="105"/>
  <c r="D96" i="105"/>
  <c r="F96" i="105"/>
  <c r="G96" i="105"/>
  <c r="H96" i="105"/>
  <c r="D97" i="105"/>
  <c r="F97" i="105"/>
  <c r="G97" i="105"/>
  <c r="H97" i="105"/>
  <c r="D98" i="105"/>
  <c r="F98" i="105"/>
  <c r="G98" i="105"/>
  <c r="H98" i="105"/>
  <c r="D99" i="105"/>
  <c r="F99" i="105"/>
  <c r="G99" i="105"/>
  <c r="H99" i="105"/>
  <c r="D100" i="105"/>
  <c r="F100" i="105"/>
  <c r="G100" i="105"/>
  <c r="H100" i="105"/>
  <c r="D101" i="105"/>
  <c r="F101" i="105"/>
  <c r="G101" i="105"/>
  <c r="H101" i="105"/>
  <c r="D102" i="105"/>
  <c r="F102" i="105"/>
  <c r="G102" i="105"/>
  <c r="H102" i="105"/>
  <c r="D103" i="105"/>
  <c r="F103" i="105"/>
  <c r="G103" i="105"/>
  <c r="H103" i="105"/>
  <c r="D104" i="105"/>
  <c r="F104" i="105"/>
  <c r="G104" i="105"/>
  <c r="H104" i="105"/>
  <c r="D105" i="105"/>
  <c r="F105" i="105"/>
  <c r="G105" i="105"/>
  <c r="H105" i="105"/>
  <c r="D106" i="105"/>
  <c r="F106" i="105"/>
  <c r="G106" i="105"/>
  <c r="H106" i="105"/>
  <c r="D107" i="105"/>
  <c r="F107" i="105"/>
  <c r="G107" i="105"/>
  <c r="H107" i="105"/>
  <c r="D108" i="105"/>
  <c r="F108" i="105"/>
  <c r="G108" i="105"/>
  <c r="H108" i="105"/>
  <c r="D109" i="105"/>
  <c r="F109" i="105"/>
  <c r="G109" i="105"/>
  <c r="H109" i="105"/>
  <c r="D110" i="105"/>
  <c r="F110" i="105"/>
  <c r="G110" i="105"/>
  <c r="H110" i="105"/>
  <c r="D111" i="105"/>
  <c r="F111" i="105"/>
  <c r="G111" i="105"/>
  <c r="H111" i="105"/>
  <c r="D112" i="105"/>
  <c r="F112" i="105"/>
  <c r="G112" i="105"/>
  <c r="H112" i="105"/>
  <c r="D113" i="105"/>
  <c r="F113" i="105"/>
  <c r="G113" i="105"/>
  <c r="H113" i="105"/>
  <c r="F88" i="105"/>
  <c r="G88" i="105"/>
  <c r="H88" i="105"/>
  <c r="D88" i="105"/>
  <c r="K34" i="105"/>
  <c r="K35" i="105"/>
  <c r="K36" i="105"/>
  <c r="K37" i="105"/>
  <c r="K38" i="105"/>
  <c r="K39" i="105"/>
  <c r="K40" i="105"/>
  <c r="K41" i="105"/>
  <c r="K42" i="105"/>
  <c r="K43" i="105"/>
  <c r="K44" i="105"/>
  <c r="K45" i="105"/>
  <c r="K46" i="105"/>
  <c r="K47" i="105"/>
  <c r="K48" i="105"/>
  <c r="K49" i="105"/>
  <c r="K50" i="105"/>
  <c r="K51" i="105"/>
  <c r="K52" i="105"/>
  <c r="K53" i="105"/>
  <c r="K54" i="105"/>
  <c r="K55" i="105"/>
  <c r="K56" i="105"/>
  <c r="K57" i="105"/>
  <c r="K58" i="105"/>
  <c r="K33" i="105"/>
  <c r="B35" i="102"/>
  <c r="B36" i="102"/>
  <c r="B37" i="102"/>
  <c r="B38" i="102"/>
  <c r="B39" i="102"/>
  <c r="B40" i="102"/>
  <c r="B41" i="102"/>
  <c r="B42" i="102"/>
  <c r="B43" i="102"/>
  <c r="B44" i="102"/>
  <c r="B34" i="102"/>
  <c r="B33" i="102"/>
  <c r="F171" i="103" l="1"/>
  <c r="E171" i="103"/>
  <c r="D171" i="103"/>
  <c r="C171" i="103"/>
  <c r="B17" i="104"/>
  <c r="C139" i="103" l="1"/>
  <c r="F139" i="103"/>
  <c r="AT14" i="63"/>
  <c r="D42" i="65"/>
  <c r="K42" i="65"/>
  <c r="H112" i="103"/>
  <c r="H113" i="103"/>
  <c r="H114" i="103"/>
  <c r="H115" i="103"/>
  <c r="H116" i="103"/>
  <c r="H117" i="103"/>
  <c r="H118" i="103"/>
  <c r="H119" i="103"/>
  <c r="H120" i="103"/>
  <c r="H121" i="103"/>
  <c r="H122" i="103"/>
  <c r="H123" i="103"/>
  <c r="H124" i="103"/>
  <c r="H125" i="103"/>
  <c r="H126" i="103"/>
  <c r="H127" i="103"/>
  <c r="H128" i="103"/>
  <c r="H129" i="103"/>
  <c r="H130" i="103"/>
  <c r="H131" i="103"/>
  <c r="H132" i="103"/>
  <c r="H133" i="103"/>
  <c r="H111" i="103"/>
  <c r="C127" i="103"/>
  <c r="D127" i="103"/>
  <c r="E127" i="103"/>
  <c r="C128" i="103"/>
  <c r="D128" i="103"/>
  <c r="E128" i="103"/>
  <c r="C129" i="103"/>
  <c r="D129" i="103"/>
  <c r="E129" i="103"/>
  <c r="C130" i="103"/>
  <c r="D130" i="103"/>
  <c r="E130" i="103"/>
  <c r="C131" i="103"/>
  <c r="D131" i="103"/>
  <c r="E131" i="103"/>
  <c r="C132" i="103"/>
  <c r="D132" i="103"/>
  <c r="E132" i="103"/>
  <c r="C112" i="103"/>
  <c r="D112" i="103"/>
  <c r="E112" i="103"/>
  <c r="C114" i="103"/>
  <c r="E118" i="103"/>
  <c r="E120" i="103"/>
  <c r="C121" i="103"/>
  <c r="D121" i="103"/>
  <c r="C122" i="103"/>
  <c r="D122" i="103"/>
  <c r="E122" i="103"/>
  <c r="C123" i="103"/>
  <c r="D123" i="103"/>
  <c r="E123" i="103"/>
  <c r="C125" i="103"/>
  <c r="D111" i="103"/>
  <c r="E111" i="103"/>
  <c r="C111" i="103"/>
  <c r="D87" i="103"/>
  <c r="D118" i="103" s="1"/>
  <c r="E87" i="103"/>
  <c r="C87" i="103"/>
  <c r="C118" i="103" s="1"/>
  <c r="C88" i="103"/>
  <c r="C119" i="103" s="1"/>
  <c r="D88" i="103"/>
  <c r="D119" i="103" s="1"/>
  <c r="E88" i="103"/>
  <c r="E119" i="103" s="1"/>
  <c r="C89" i="103"/>
  <c r="C120" i="103" s="1"/>
  <c r="D89" i="103"/>
  <c r="D120" i="103" s="1"/>
  <c r="E89" i="103"/>
  <c r="C90" i="103"/>
  <c r="D90" i="103"/>
  <c r="E90" i="103"/>
  <c r="E121" i="103" s="1"/>
  <c r="C91" i="103"/>
  <c r="D91" i="103"/>
  <c r="E91" i="103"/>
  <c r="C92" i="103"/>
  <c r="D92" i="103"/>
  <c r="E92" i="103"/>
  <c r="C93" i="103"/>
  <c r="C124" i="103" s="1"/>
  <c r="D93" i="103"/>
  <c r="D124" i="103" s="1"/>
  <c r="E93" i="103"/>
  <c r="E124" i="103" s="1"/>
  <c r="C94" i="103"/>
  <c r="D94" i="103"/>
  <c r="D125" i="103" s="1"/>
  <c r="E94" i="103"/>
  <c r="E125" i="103" s="1"/>
  <c r="C95" i="103"/>
  <c r="C126" i="103" s="1"/>
  <c r="D95" i="103"/>
  <c r="D126" i="103" s="1"/>
  <c r="E95" i="103"/>
  <c r="E126" i="103" s="1"/>
  <c r="C85" i="103"/>
  <c r="C116" i="103" s="1"/>
  <c r="C83" i="103"/>
  <c r="C86" i="103" l="1"/>
  <c r="C117" i="103" s="1"/>
  <c r="D86" i="103"/>
  <c r="D117" i="103" s="1"/>
  <c r="E86" i="103"/>
  <c r="E117" i="103" s="1"/>
  <c r="D84" i="103"/>
  <c r="D115" i="103" s="1"/>
  <c r="E84" i="103"/>
  <c r="E115" i="103" s="1"/>
  <c r="C84" i="103"/>
  <c r="C115" i="103" s="1"/>
  <c r="D85" i="103"/>
  <c r="D116" i="103" s="1"/>
  <c r="E85" i="103"/>
  <c r="E116" i="103" s="1"/>
  <c r="D83" i="103"/>
  <c r="D114" i="103" s="1"/>
  <c r="E83" i="103"/>
  <c r="E114" i="103" s="1"/>
  <c r="D82" i="103"/>
  <c r="D113" i="103" s="1"/>
  <c r="E82" i="103"/>
  <c r="E113" i="103" s="1"/>
  <c r="C82" i="103"/>
  <c r="C113" i="103" s="1"/>
  <c r="D3" i="75"/>
  <c r="T92" i="63" l="1"/>
  <c r="T36" i="63"/>
  <c r="Q125" i="90"/>
  <c r="Q92" i="90"/>
  <c r="E12" i="80"/>
  <c r="F12" i="80"/>
  <c r="G12" i="80"/>
  <c r="H12" i="80"/>
  <c r="I12" i="80"/>
  <c r="J12" i="80"/>
  <c r="K12" i="80"/>
  <c r="L12" i="80"/>
  <c r="M12" i="80"/>
  <c r="N12" i="80"/>
  <c r="O12" i="80"/>
  <c r="P12" i="80"/>
  <c r="Q12" i="80"/>
  <c r="R12" i="80"/>
  <c r="S12" i="80"/>
  <c r="T12" i="80"/>
  <c r="U12" i="80"/>
  <c r="V12" i="80"/>
  <c r="W12" i="80"/>
  <c r="X12" i="80"/>
  <c r="Y12" i="80"/>
  <c r="Z12" i="80"/>
  <c r="AA12" i="80"/>
  <c r="AB12" i="80"/>
  <c r="AC12" i="80"/>
  <c r="AD12" i="80"/>
  <c r="AE12" i="80"/>
  <c r="AF12" i="80"/>
  <c r="D12" i="80"/>
  <c r="H47" i="102" l="1"/>
  <c r="U36" i="63"/>
  <c r="S58" i="73"/>
  <c r="T58" i="73" s="1"/>
  <c r="U58" i="73" s="1"/>
  <c r="V58" i="73" s="1"/>
  <c r="W58" i="73" s="1"/>
  <c r="X58" i="73" s="1"/>
  <c r="Y58" i="73" s="1"/>
  <c r="Z58" i="73" s="1"/>
  <c r="AA58" i="73" s="1"/>
  <c r="AB58" i="73" s="1"/>
  <c r="AC58" i="73" s="1"/>
  <c r="AD58" i="73" s="1"/>
  <c r="AE58" i="73" s="1"/>
  <c r="AF58" i="73" s="1"/>
  <c r="AG58" i="73" s="1"/>
  <c r="S59" i="73"/>
  <c r="T59" i="73" s="1"/>
  <c r="U59" i="73" s="1"/>
  <c r="V59" i="73" s="1"/>
  <c r="W59" i="73" s="1"/>
  <c r="X59" i="73" s="1"/>
  <c r="Y59" i="73" s="1"/>
  <c r="Z59" i="73" s="1"/>
  <c r="AA59" i="73" s="1"/>
  <c r="AB59" i="73" s="1"/>
  <c r="AC59" i="73" s="1"/>
  <c r="AD59" i="73" s="1"/>
  <c r="AE59" i="73" s="1"/>
  <c r="AF59" i="73" s="1"/>
  <c r="AG59" i="73" s="1"/>
  <c r="S60" i="73"/>
  <c r="T60" i="73" s="1"/>
  <c r="U60" i="73" s="1"/>
  <c r="V60" i="73" s="1"/>
  <c r="W60" i="73" s="1"/>
  <c r="X60" i="73" s="1"/>
  <c r="Y60" i="73" s="1"/>
  <c r="Z60" i="73" s="1"/>
  <c r="AA60" i="73" s="1"/>
  <c r="AB60" i="73" s="1"/>
  <c r="AC60" i="73" s="1"/>
  <c r="AD60" i="73" s="1"/>
  <c r="AE60" i="73" s="1"/>
  <c r="AF60" i="73" s="1"/>
  <c r="AG60" i="73" s="1"/>
  <c r="S6" i="73"/>
  <c r="T6" i="73" s="1"/>
  <c r="U6" i="73" s="1"/>
  <c r="V6" i="73" s="1"/>
  <c r="W6" i="73" s="1"/>
  <c r="X6" i="73" s="1"/>
  <c r="Y6" i="73" s="1"/>
  <c r="Z6" i="73" s="1"/>
  <c r="AA6" i="73" s="1"/>
  <c r="AB6" i="73" s="1"/>
  <c r="AC6" i="73" s="1"/>
  <c r="AD6" i="73" s="1"/>
  <c r="AE6" i="73" s="1"/>
  <c r="AF6" i="73" s="1"/>
  <c r="AG6" i="73" s="1"/>
  <c r="S7" i="73"/>
  <c r="T7" i="73" s="1"/>
  <c r="U7" i="73" s="1"/>
  <c r="V7" i="73" s="1"/>
  <c r="W7" i="73" s="1"/>
  <c r="X7" i="73" s="1"/>
  <c r="Y7" i="73" s="1"/>
  <c r="Z7" i="73" s="1"/>
  <c r="AA7" i="73" s="1"/>
  <c r="AB7" i="73" s="1"/>
  <c r="AC7" i="73" s="1"/>
  <c r="AD7" i="73" s="1"/>
  <c r="AE7" i="73" s="1"/>
  <c r="AF7" i="73" s="1"/>
  <c r="AG7" i="73" s="1"/>
  <c r="S8" i="73"/>
  <c r="T8" i="73" s="1"/>
  <c r="U8" i="73" s="1"/>
  <c r="V8" i="73" s="1"/>
  <c r="W8" i="73" s="1"/>
  <c r="X8" i="73" s="1"/>
  <c r="Y8" i="73" s="1"/>
  <c r="Z8" i="73" s="1"/>
  <c r="AA8" i="73" s="1"/>
  <c r="AB8" i="73" s="1"/>
  <c r="AC8" i="73" s="1"/>
  <c r="AD8" i="73" s="1"/>
  <c r="AE8" i="73" s="1"/>
  <c r="AF8" i="73" s="1"/>
  <c r="AG8" i="73" s="1"/>
  <c r="S33" i="73"/>
  <c r="T33" i="73" s="1"/>
  <c r="U33" i="73" s="1"/>
  <c r="V33" i="73" s="1"/>
  <c r="W33" i="73" s="1"/>
  <c r="X33" i="73" s="1"/>
  <c r="Y33" i="73" s="1"/>
  <c r="Z33" i="73" s="1"/>
  <c r="AA33" i="73" s="1"/>
  <c r="AB33" i="73" s="1"/>
  <c r="AC33" i="73" s="1"/>
  <c r="AD33" i="73" s="1"/>
  <c r="AE33" i="73" s="1"/>
  <c r="AF33" i="73" s="1"/>
  <c r="AG33" i="73" s="1"/>
  <c r="S34" i="73"/>
  <c r="T34" i="73" s="1"/>
  <c r="U34" i="73" s="1"/>
  <c r="V34" i="73" s="1"/>
  <c r="W34" i="73" s="1"/>
  <c r="X34" i="73" s="1"/>
  <c r="Y34" i="73" s="1"/>
  <c r="Z34" i="73" s="1"/>
  <c r="AA34" i="73" s="1"/>
  <c r="AB34" i="73" s="1"/>
  <c r="AC34" i="73" s="1"/>
  <c r="AD34" i="73" s="1"/>
  <c r="AE34" i="73" s="1"/>
  <c r="AF34" i="73" s="1"/>
  <c r="AG34" i="73" s="1"/>
  <c r="S32" i="73"/>
  <c r="T32" i="73" s="1"/>
  <c r="U32" i="73" s="1"/>
  <c r="V32" i="73" s="1"/>
  <c r="W32" i="73" s="1"/>
  <c r="X32" i="73" s="1"/>
  <c r="Y32" i="73" s="1"/>
  <c r="Z32" i="73" s="1"/>
  <c r="AA32" i="73" s="1"/>
  <c r="AB32" i="73" s="1"/>
  <c r="AC32" i="73" s="1"/>
  <c r="AD32" i="73" s="1"/>
  <c r="AE32" i="73" s="1"/>
  <c r="AF32" i="73" s="1"/>
  <c r="AG32" i="73" s="1"/>
  <c r="H83" i="102" l="1"/>
  <c r="R9" i="90" l="1"/>
  <c r="S9" i="90"/>
  <c r="T9" i="90"/>
  <c r="U9" i="90"/>
  <c r="V9" i="90"/>
  <c r="W9" i="90"/>
  <c r="R10" i="90"/>
  <c r="S10" i="90"/>
  <c r="T10" i="90"/>
  <c r="U10" i="90"/>
  <c r="V10" i="90"/>
  <c r="W10" i="90"/>
  <c r="R11" i="90"/>
  <c r="S11" i="90"/>
  <c r="T11" i="90"/>
  <c r="U11" i="90"/>
  <c r="V11" i="90"/>
  <c r="W11" i="90"/>
  <c r="S12" i="90"/>
  <c r="T12" i="90"/>
  <c r="U12" i="90"/>
  <c r="V12" i="90"/>
  <c r="W12" i="90"/>
  <c r="T13" i="90"/>
  <c r="U13" i="90"/>
  <c r="S8" i="90"/>
  <c r="T8" i="90"/>
  <c r="U8" i="90"/>
  <c r="V8" i="90"/>
  <c r="W8" i="90"/>
  <c r="R8" i="90"/>
  <c r="G18" i="75"/>
  <c r="W38" i="90" l="1"/>
  <c r="W94" i="90"/>
  <c r="W66" i="90"/>
  <c r="W40" i="90"/>
  <c r="W68" i="90"/>
  <c r="W96" i="90"/>
  <c r="S40" i="90"/>
  <c r="S68" i="90"/>
  <c r="S96" i="90"/>
  <c r="R38" i="90"/>
  <c r="R66" i="90"/>
  <c r="R94" i="90"/>
  <c r="U40" i="90"/>
  <c r="U68" i="90"/>
  <c r="U96" i="90"/>
  <c r="U38" i="90"/>
  <c r="U94" i="90"/>
  <c r="U66" i="90"/>
  <c r="T38" i="90"/>
  <c r="T94" i="90"/>
  <c r="T66" i="90"/>
  <c r="S38" i="90"/>
  <c r="S94" i="90"/>
  <c r="S66" i="90"/>
  <c r="V36" i="90"/>
  <c r="V92" i="90"/>
  <c r="V64" i="90"/>
  <c r="W39" i="90"/>
  <c r="W95" i="90"/>
  <c r="W67" i="90"/>
  <c r="W37" i="90"/>
  <c r="W65" i="90"/>
  <c r="W93" i="90"/>
  <c r="T40" i="90"/>
  <c r="T68" i="90"/>
  <c r="T96" i="90"/>
  <c r="R64" i="90"/>
  <c r="R36" i="90"/>
  <c r="R92" i="90"/>
  <c r="W36" i="90"/>
  <c r="W92" i="90"/>
  <c r="W64" i="90"/>
  <c r="U36" i="90"/>
  <c r="U92" i="90"/>
  <c r="U64" i="90"/>
  <c r="V39" i="90"/>
  <c r="V95" i="90"/>
  <c r="V67" i="90"/>
  <c r="V37" i="90"/>
  <c r="V65" i="90"/>
  <c r="V93" i="90"/>
  <c r="T36" i="90"/>
  <c r="T92" i="90"/>
  <c r="T64" i="90"/>
  <c r="U39" i="90"/>
  <c r="U67" i="90"/>
  <c r="U95" i="90"/>
  <c r="U37" i="90"/>
  <c r="U93" i="90"/>
  <c r="U65" i="90"/>
  <c r="S36" i="90"/>
  <c r="S64" i="90"/>
  <c r="S92" i="90"/>
  <c r="V40" i="90"/>
  <c r="V68" i="90"/>
  <c r="V96" i="90"/>
  <c r="T37" i="90"/>
  <c r="T93" i="90"/>
  <c r="T65" i="90"/>
  <c r="U41" i="90"/>
  <c r="U97" i="90"/>
  <c r="U69" i="90"/>
  <c r="S39" i="90"/>
  <c r="S67" i="90"/>
  <c r="S95" i="90"/>
  <c r="S37" i="90"/>
  <c r="S93" i="90"/>
  <c r="S65" i="90"/>
  <c r="V38" i="90"/>
  <c r="V94" i="90"/>
  <c r="V66" i="90"/>
  <c r="T39" i="90"/>
  <c r="T67" i="90"/>
  <c r="T95" i="90"/>
  <c r="T41" i="90"/>
  <c r="T97" i="90"/>
  <c r="T69" i="90"/>
  <c r="R39" i="90"/>
  <c r="R67" i="90"/>
  <c r="R95" i="90"/>
  <c r="R37" i="90"/>
  <c r="R93" i="90"/>
  <c r="R65" i="90"/>
  <c r="F18" i="75"/>
  <c r="I9" i="80" l="1"/>
  <c r="T58" i="63"/>
  <c r="T57" i="63"/>
  <c r="T56" i="63"/>
  <c r="T55" i="63"/>
  <c r="T54" i="63"/>
  <c r="T53" i="63"/>
  <c r="T52" i="63"/>
  <c r="T51" i="63"/>
  <c r="T50" i="63"/>
  <c r="T49" i="63"/>
  <c r="T48" i="63"/>
  <c r="T47" i="63"/>
  <c r="T46" i="63"/>
  <c r="T45" i="63"/>
  <c r="T44" i="63"/>
  <c r="T43" i="63"/>
  <c r="T42" i="63"/>
  <c r="T41" i="63"/>
  <c r="T40" i="63"/>
  <c r="T39" i="63"/>
  <c r="T38" i="63"/>
  <c r="T37" i="63"/>
  <c r="T86" i="63"/>
  <c r="T85" i="63"/>
  <c r="T84" i="63"/>
  <c r="T83" i="63"/>
  <c r="T82" i="63"/>
  <c r="T81" i="63"/>
  <c r="T80" i="63"/>
  <c r="T79" i="63"/>
  <c r="T78" i="63"/>
  <c r="T77" i="63"/>
  <c r="T76" i="63"/>
  <c r="T75" i="63"/>
  <c r="T74" i="63"/>
  <c r="T73" i="63"/>
  <c r="T72" i="63"/>
  <c r="T71" i="63"/>
  <c r="T70" i="63"/>
  <c r="T69" i="63"/>
  <c r="T68" i="63"/>
  <c r="T67" i="63"/>
  <c r="T66" i="63"/>
  <c r="T65" i="63"/>
  <c r="T64" i="63"/>
  <c r="T114" i="63"/>
  <c r="T113" i="63"/>
  <c r="T112" i="63"/>
  <c r="T111" i="63"/>
  <c r="T110" i="63"/>
  <c r="T109" i="63"/>
  <c r="T108" i="63"/>
  <c r="T107" i="63"/>
  <c r="T106" i="63"/>
  <c r="T105" i="63"/>
  <c r="T104" i="63"/>
  <c r="T103" i="63"/>
  <c r="T102" i="63"/>
  <c r="T101" i="63"/>
  <c r="T100" i="63"/>
  <c r="T99" i="63"/>
  <c r="T98" i="63"/>
  <c r="T97" i="63"/>
  <c r="T96" i="63"/>
  <c r="T95" i="63"/>
  <c r="T94" i="63"/>
  <c r="T93" i="63"/>
  <c r="S96" i="63"/>
  <c r="S95" i="63"/>
  <c r="S94" i="63"/>
  <c r="S93" i="63"/>
  <c r="S92" i="63"/>
  <c r="S69" i="63"/>
  <c r="S68" i="63"/>
  <c r="S67" i="63"/>
  <c r="S66" i="63"/>
  <c r="S65" i="63"/>
  <c r="S64" i="63"/>
  <c r="S40" i="63"/>
  <c r="S39" i="63"/>
  <c r="S38" i="63"/>
  <c r="S37" i="63"/>
  <c r="S36" i="63"/>
  <c r="AA96" i="63"/>
  <c r="AA95" i="63"/>
  <c r="AA94" i="63"/>
  <c r="AA93" i="63"/>
  <c r="AA92" i="63"/>
  <c r="AA69" i="63"/>
  <c r="AA68" i="63"/>
  <c r="AA67" i="63"/>
  <c r="AA66" i="63"/>
  <c r="AA65" i="63"/>
  <c r="AA64" i="63"/>
  <c r="AA40" i="63"/>
  <c r="AA39" i="63"/>
  <c r="AA38" i="63"/>
  <c r="AA37" i="63"/>
  <c r="AA36" i="63"/>
  <c r="Q96" i="90"/>
  <c r="Q95" i="90"/>
  <c r="Q94" i="90"/>
  <c r="Q93" i="90"/>
  <c r="Q68" i="90"/>
  <c r="Q67" i="90"/>
  <c r="Q66" i="90"/>
  <c r="Q65" i="90"/>
  <c r="Q64" i="90"/>
  <c r="Q40" i="90"/>
  <c r="Q39" i="90"/>
  <c r="Q38" i="90"/>
  <c r="Q37" i="90"/>
  <c r="Q36" i="90"/>
  <c r="AC9" i="80"/>
  <c r="AD9" i="80"/>
  <c r="AE9" i="80"/>
  <c r="AF9" i="80"/>
  <c r="AC10" i="80"/>
  <c r="AD10" i="80"/>
  <c r="AE10" i="80"/>
  <c r="AF10" i="80"/>
  <c r="AC11" i="80"/>
  <c r="AD11" i="80"/>
  <c r="AE11" i="80"/>
  <c r="AF11" i="80"/>
  <c r="AB11" i="80"/>
  <c r="AA11" i="80"/>
  <c r="Z11" i="80"/>
  <c r="Y11" i="80"/>
  <c r="X11" i="80"/>
  <c r="W11" i="80"/>
  <c r="V11" i="80"/>
  <c r="U11" i="80"/>
  <c r="T11" i="80"/>
  <c r="S11" i="80"/>
  <c r="R11" i="80"/>
  <c r="Q11" i="80"/>
  <c r="P11" i="80"/>
  <c r="O11" i="80"/>
  <c r="N11" i="80"/>
  <c r="M11" i="80"/>
  <c r="AB10" i="80"/>
  <c r="AA10" i="80"/>
  <c r="Z10" i="80"/>
  <c r="Y10" i="80"/>
  <c r="X10" i="80"/>
  <c r="W10" i="80"/>
  <c r="V10" i="80"/>
  <c r="U10" i="80"/>
  <c r="T10" i="80"/>
  <c r="S10" i="80"/>
  <c r="R10" i="80"/>
  <c r="Q10" i="80"/>
  <c r="P10" i="80"/>
  <c r="Q77" i="90" s="1"/>
  <c r="O10" i="80"/>
  <c r="N10" i="80"/>
  <c r="M10" i="80"/>
  <c r="AB9" i="80"/>
  <c r="AA9" i="80"/>
  <c r="Z9" i="80"/>
  <c r="Y9" i="80"/>
  <c r="X9" i="80"/>
  <c r="W9" i="80"/>
  <c r="V9" i="80"/>
  <c r="U9" i="80"/>
  <c r="S54" i="63" s="1"/>
  <c r="T9" i="80"/>
  <c r="S9" i="80"/>
  <c r="R9" i="80"/>
  <c r="Q9" i="80"/>
  <c r="P9" i="80"/>
  <c r="O9" i="80"/>
  <c r="AA48" i="63" s="1"/>
  <c r="N9" i="80"/>
  <c r="M9" i="80"/>
  <c r="L11" i="80"/>
  <c r="AA101" i="63" s="1"/>
  <c r="K11" i="80"/>
  <c r="J11" i="80"/>
  <c r="I11" i="80"/>
  <c r="L10" i="80"/>
  <c r="K10" i="80"/>
  <c r="J10" i="80"/>
  <c r="I10" i="80"/>
  <c r="L9" i="80"/>
  <c r="K9" i="80"/>
  <c r="J9" i="80"/>
  <c r="AA42" i="63"/>
  <c r="F7" i="80"/>
  <c r="H61" i="103"/>
  <c r="AE136" i="102"/>
  <c r="AD136" i="102"/>
  <c r="AC136" i="102"/>
  <c r="AB136" i="102"/>
  <c r="AA136" i="102"/>
  <c r="Z136" i="102"/>
  <c r="Y136" i="102"/>
  <c r="X136" i="102"/>
  <c r="W136" i="102"/>
  <c r="V136" i="102"/>
  <c r="U136" i="102"/>
  <c r="T136" i="102"/>
  <c r="S136" i="102"/>
  <c r="R136" i="102"/>
  <c r="Q136" i="102"/>
  <c r="P136" i="102"/>
  <c r="O136" i="102"/>
  <c r="N136" i="102"/>
  <c r="M136" i="102"/>
  <c r="L136" i="102"/>
  <c r="K136" i="102"/>
  <c r="J136" i="102"/>
  <c r="I136" i="102"/>
  <c r="H136" i="102"/>
  <c r="AB191" i="102"/>
  <c r="AB77" i="102" s="1"/>
  <c r="AB46" i="102" s="1"/>
  <c r="AA191" i="102"/>
  <c r="AA77" i="102" s="1"/>
  <c r="AA46" i="102" s="1"/>
  <c r="Z191" i="102"/>
  <c r="Z77" i="102" s="1"/>
  <c r="Z46" i="102" s="1"/>
  <c r="Y191" i="102"/>
  <c r="Y77" i="102" s="1"/>
  <c r="Y46" i="102" s="1"/>
  <c r="X191" i="102"/>
  <c r="X77" i="102" s="1"/>
  <c r="X46" i="102" s="1"/>
  <c r="W191" i="102"/>
  <c r="W77" i="102" s="1"/>
  <c r="W46" i="102" s="1"/>
  <c r="V191" i="102"/>
  <c r="V77" i="102" s="1"/>
  <c r="V46" i="102" s="1"/>
  <c r="U191" i="102"/>
  <c r="U77" i="102" s="1"/>
  <c r="U46" i="102" s="1"/>
  <c r="T191" i="102"/>
  <c r="T77" i="102" s="1"/>
  <c r="T46" i="102" s="1"/>
  <c r="S191" i="102"/>
  <c r="S77" i="102" s="1"/>
  <c r="S46" i="102" s="1"/>
  <c r="R191" i="102"/>
  <c r="R77" i="102" s="1"/>
  <c r="R46" i="102" s="1"/>
  <c r="Q191" i="102"/>
  <c r="Q77" i="102" s="1"/>
  <c r="Q46" i="102" s="1"/>
  <c r="P191" i="102"/>
  <c r="P77" i="102" s="1"/>
  <c r="P46" i="102" s="1"/>
  <c r="O191" i="102"/>
  <c r="O77" i="102" s="1"/>
  <c r="O46" i="102" s="1"/>
  <c r="N191" i="102"/>
  <c r="N77" i="102" s="1"/>
  <c r="N46" i="102" s="1"/>
  <c r="M191" i="102"/>
  <c r="M77" i="102" s="1"/>
  <c r="M46" i="102" s="1"/>
  <c r="L191" i="102"/>
  <c r="L77" i="102" s="1"/>
  <c r="L46" i="102" s="1"/>
  <c r="K191" i="102"/>
  <c r="K77" i="102" s="1"/>
  <c r="K46" i="102" s="1"/>
  <c r="J191" i="102"/>
  <c r="J77" i="102" s="1"/>
  <c r="J46" i="102" s="1"/>
  <c r="I191" i="102"/>
  <c r="I77" i="102" s="1"/>
  <c r="I46" i="102" s="1"/>
  <c r="H191" i="102"/>
  <c r="H77" i="102" s="1"/>
  <c r="H46" i="102" s="1"/>
  <c r="AE47" i="102"/>
  <c r="AD47" i="102"/>
  <c r="AC47" i="102"/>
  <c r="AB47" i="102"/>
  <c r="AA47" i="102"/>
  <c r="Z47" i="102"/>
  <c r="Y47" i="102"/>
  <c r="X47" i="102"/>
  <c r="W47" i="102"/>
  <c r="V47" i="102"/>
  <c r="U47" i="102"/>
  <c r="T47" i="102"/>
  <c r="S47" i="102"/>
  <c r="R47" i="102"/>
  <c r="Q47" i="102"/>
  <c r="P47" i="102"/>
  <c r="O47" i="102"/>
  <c r="N47" i="102"/>
  <c r="M47" i="102"/>
  <c r="L47" i="102"/>
  <c r="K47" i="102"/>
  <c r="J47" i="102"/>
  <c r="I47" i="102"/>
  <c r="B45" i="102"/>
  <c r="B46" i="102"/>
  <c r="F36" i="102"/>
  <c r="F37" i="102" s="1"/>
  <c r="F38" i="102" s="1"/>
  <c r="F39" i="102" s="1"/>
  <c r="F40" i="102" s="1"/>
  <c r="F41" i="102" s="1"/>
  <c r="F42" i="102" s="1"/>
  <c r="F43" i="102" s="1"/>
  <c r="I83" i="102"/>
  <c r="H62" i="103" l="1"/>
  <c r="H63" i="103"/>
  <c r="G7" i="80"/>
  <c r="H7" i="80" s="1"/>
  <c r="I7" i="80" s="1"/>
  <c r="J7" i="80" s="1"/>
  <c r="K7" i="80" s="1"/>
  <c r="L7" i="80" s="1"/>
  <c r="M7" i="80" s="1"/>
  <c r="N7" i="80" s="1"/>
  <c r="O7" i="80" s="1"/>
  <c r="P7" i="80" s="1"/>
  <c r="Q7" i="80" s="1"/>
  <c r="R7" i="80" s="1"/>
  <c r="S7" i="80" s="1"/>
  <c r="T7" i="80" s="1"/>
  <c r="U7" i="80" s="1"/>
  <c r="V7" i="80" s="1"/>
  <c r="W7" i="80" s="1"/>
  <c r="X7" i="80" s="1"/>
  <c r="Y7" i="80" s="1"/>
  <c r="Z7" i="80" s="1"/>
  <c r="AA7" i="80" s="1"/>
  <c r="AB7" i="80" s="1"/>
  <c r="AC7" i="80" s="1"/>
  <c r="AD7" i="80" s="1"/>
  <c r="AE7" i="80" s="1"/>
  <c r="AF7" i="80" s="1"/>
  <c r="H163" i="102"/>
  <c r="Q60" i="90"/>
  <c r="S70" i="63"/>
  <c r="Q61" i="90"/>
  <c r="S73" i="63"/>
  <c r="Q98" i="90"/>
  <c r="AA45" i="63"/>
  <c r="S74" i="63"/>
  <c r="Q102" i="90"/>
  <c r="S76" i="63"/>
  <c r="Q103" i="90"/>
  <c r="S56" i="63"/>
  <c r="Q104" i="90"/>
  <c r="Q105" i="90"/>
  <c r="AA98" i="63"/>
  <c r="Q76" i="90"/>
  <c r="Q106" i="90"/>
  <c r="AA102" i="63"/>
  <c r="Q88" i="90"/>
  <c r="Q107" i="90"/>
  <c r="AA103" i="63"/>
  <c r="Q55" i="90"/>
  <c r="AA106" i="63"/>
  <c r="S98" i="63"/>
  <c r="Q58" i="90"/>
  <c r="AA71" i="63"/>
  <c r="AA111" i="63"/>
  <c r="S103" i="63"/>
  <c r="Q59" i="90"/>
  <c r="AA74" i="63"/>
  <c r="S112" i="63"/>
  <c r="AA47" i="63"/>
  <c r="S47" i="63"/>
  <c r="Q47" i="90"/>
  <c r="S52" i="63"/>
  <c r="Q52" i="90"/>
  <c r="AA52" i="63"/>
  <c r="AA44" i="63"/>
  <c r="S44" i="63"/>
  <c r="Q44" i="90"/>
  <c r="S49" i="63"/>
  <c r="Q49" i="90"/>
  <c r="AA49" i="63"/>
  <c r="AA83" i="63"/>
  <c r="S83" i="63"/>
  <c r="AA99" i="63"/>
  <c r="S99" i="63"/>
  <c r="S51" i="63"/>
  <c r="Q51" i="90"/>
  <c r="AA51" i="63"/>
  <c r="Q100" i="90"/>
  <c r="AA100" i="63"/>
  <c r="S100" i="63"/>
  <c r="Q101" i="90"/>
  <c r="S101" i="63"/>
  <c r="S109" i="63"/>
  <c r="AA109" i="63"/>
  <c r="Q109" i="90"/>
  <c r="S110" i="63"/>
  <c r="AA110" i="63"/>
  <c r="Q110" i="90"/>
  <c r="Q79" i="90"/>
  <c r="S79" i="63"/>
  <c r="Q48" i="90"/>
  <c r="AA80" i="63"/>
  <c r="S80" i="63"/>
  <c r="Q80" i="90"/>
  <c r="Q81" i="90"/>
  <c r="S81" i="63"/>
  <c r="AA81" i="63"/>
  <c r="Q83" i="90"/>
  <c r="AA79" i="63"/>
  <c r="S114" i="63"/>
  <c r="Q114" i="90"/>
  <c r="AA114" i="63"/>
  <c r="S41" i="63"/>
  <c r="S84" i="63"/>
  <c r="Q84" i="90"/>
  <c r="AA84" i="63"/>
  <c r="S53" i="63"/>
  <c r="Q53" i="90"/>
  <c r="AA53" i="63"/>
  <c r="AA85" i="63"/>
  <c r="S85" i="63"/>
  <c r="Q85" i="90"/>
  <c r="Q117" i="90"/>
  <c r="AA77" i="63"/>
  <c r="S77" i="63"/>
  <c r="Q41" i="90"/>
  <c r="AA41" i="63"/>
  <c r="AA46" i="63"/>
  <c r="S46" i="63"/>
  <c r="Q46" i="90"/>
  <c r="Q115" i="90"/>
  <c r="AA43" i="63"/>
  <c r="S43" i="63"/>
  <c r="Q43" i="90"/>
  <c r="AA54" i="63"/>
  <c r="S86" i="63"/>
  <c r="Q86" i="90"/>
  <c r="AA86" i="63"/>
  <c r="Q54" i="90"/>
  <c r="S50" i="63"/>
  <c r="Q50" i="90"/>
  <c r="AA50" i="63"/>
  <c r="Q116" i="90"/>
  <c r="S113" i="63"/>
  <c r="Q113" i="90"/>
  <c r="AA113" i="63"/>
  <c r="S42" i="63"/>
  <c r="Q42" i="90"/>
  <c r="Q99" i="90"/>
  <c r="Q78" i="90"/>
  <c r="AA78" i="63"/>
  <c r="S78" i="63"/>
  <c r="Q82" i="90"/>
  <c r="S82" i="63"/>
  <c r="AA82" i="63"/>
  <c r="S48" i="63"/>
  <c r="S55" i="63"/>
  <c r="AA108" i="63"/>
  <c r="AA76" i="63"/>
  <c r="Q108" i="90"/>
  <c r="S57" i="63"/>
  <c r="Q45" i="90"/>
  <c r="Q87" i="90"/>
  <c r="S58" i="63"/>
  <c r="S102" i="63"/>
  <c r="Q69" i="90"/>
  <c r="Q89" i="90"/>
  <c r="Q111" i="90"/>
  <c r="AA72" i="63"/>
  <c r="AA104" i="63"/>
  <c r="S104" i="63"/>
  <c r="Q70" i="90"/>
  <c r="Q112" i="90"/>
  <c r="AA55" i="63"/>
  <c r="S105" i="63"/>
  <c r="Q71" i="90"/>
  <c r="AA56" i="63"/>
  <c r="S106" i="63"/>
  <c r="Q72" i="90"/>
  <c r="AA57" i="63"/>
  <c r="S107" i="63"/>
  <c r="Q73" i="90"/>
  <c r="AA58" i="63"/>
  <c r="AA73" i="63"/>
  <c r="AA105" i="63"/>
  <c r="S108" i="63"/>
  <c r="Q74" i="90"/>
  <c r="S45" i="63"/>
  <c r="Q75" i="90"/>
  <c r="Q97" i="90"/>
  <c r="S111" i="63"/>
  <c r="Q56" i="90"/>
  <c r="S71" i="63"/>
  <c r="Q57" i="90"/>
  <c r="S72" i="63"/>
  <c r="AA70" i="63"/>
  <c r="AA75" i="63"/>
  <c r="AA97" i="63"/>
  <c r="AA107" i="63"/>
  <c r="AA112" i="63"/>
  <c r="S75" i="63"/>
  <c r="S97" i="63"/>
  <c r="F44" i="102"/>
  <c r="H64" i="103" l="1"/>
  <c r="I163" i="102"/>
  <c r="I53" i="102" s="1"/>
  <c r="AE44" i="102"/>
  <c r="K44" i="102"/>
  <c r="AC44" i="102"/>
  <c r="I44" i="102"/>
  <c r="AD44" i="102"/>
  <c r="J44" i="102"/>
  <c r="W44" i="102"/>
  <c r="AB44" i="102"/>
  <c r="H44" i="102"/>
  <c r="AA44" i="102"/>
  <c r="Z44" i="102"/>
  <c r="Y44" i="102"/>
  <c r="X44" i="102"/>
  <c r="V44" i="102"/>
  <c r="U44" i="102"/>
  <c r="M44" i="102"/>
  <c r="L44" i="102"/>
  <c r="T44" i="102"/>
  <c r="O44" i="102"/>
  <c r="N44" i="102"/>
  <c r="S44" i="102"/>
  <c r="P44" i="102"/>
  <c r="R44" i="102"/>
  <c r="Q44" i="102"/>
  <c r="H65" i="103" l="1"/>
  <c r="L113" i="103"/>
  <c r="L114" i="103" s="1"/>
  <c r="L115" i="103" s="1"/>
  <c r="L116" i="103" s="1"/>
  <c r="L117" i="103" s="1"/>
  <c r="L118" i="103" s="1"/>
  <c r="L119" i="103" s="1"/>
  <c r="L120" i="103" s="1"/>
  <c r="L121" i="103" s="1"/>
  <c r="L122" i="103" s="1"/>
  <c r="L123" i="103" s="1"/>
  <c r="L124" i="103" s="1"/>
  <c r="L125" i="103" s="1"/>
  <c r="L126" i="103" s="1"/>
  <c r="L127" i="103" s="1"/>
  <c r="L128" i="103" s="1"/>
  <c r="L129" i="103" s="1"/>
  <c r="L130" i="103" s="1"/>
  <c r="L131" i="103" s="1"/>
  <c r="L132" i="103" s="1"/>
  <c r="L133" i="103" s="1"/>
  <c r="M113" i="103"/>
  <c r="M114" i="103" s="1"/>
  <c r="M115" i="103" s="1"/>
  <c r="M116" i="103" s="1"/>
  <c r="M117" i="103" s="1"/>
  <c r="M118" i="103" s="1"/>
  <c r="M119" i="103" s="1"/>
  <c r="M120" i="103" s="1"/>
  <c r="M121" i="103" s="1"/>
  <c r="M122" i="103" s="1"/>
  <c r="M123" i="103" s="1"/>
  <c r="M124" i="103" s="1"/>
  <c r="M125" i="103" s="1"/>
  <c r="M126" i="103" s="1"/>
  <c r="M127" i="103" s="1"/>
  <c r="M128" i="103" s="1"/>
  <c r="M129" i="103" s="1"/>
  <c r="M130" i="103" s="1"/>
  <c r="M131" i="103" s="1"/>
  <c r="M132" i="103" s="1"/>
  <c r="M133" i="103" s="1"/>
  <c r="K113" i="103"/>
  <c r="K114" i="103" s="1"/>
  <c r="K115" i="103" s="1"/>
  <c r="K116" i="103" s="1"/>
  <c r="K117" i="103" s="1"/>
  <c r="K118" i="103" s="1"/>
  <c r="K119" i="103" s="1"/>
  <c r="K120" i="103" s="1"/>
  <c r="K121" i="103" s="1"/>
  <c r="K122" i="103" s="1"/>
  <c r="K123" i="103" s="1"/>
  <c r="K124" i="103" s="1"/>
  <c r="K125" i="103" s="1"/>
  <c r="K126" i="103" s="1"/>
  <c r="K127" i="103" s="1"/>
  <c r="K128" i="103" s="1"/>
  <c r="K129" i="103" s="1"/>
  <c r="K130" i="103" s="1"/>
  <c r="K131" i="103" s="1"/>
  <c r="K132" i="103" s="1"/>
  <c r="K133" i="103" s="1"/>
  <c r="L82" i="103"/>
  <c r="L83" i="103" s="1"/>
  <c r="L84" i="103" s="1"/>
  <c r="L85" i="103" s="1"/>
  <c r="L86" i="103" s="1"/>
  <c r="L87" i="103" s="1"/>
  <c r="L88" i="103" s="1"/>
  <c r="L89" i="103" s="1"/>
  <c r="L90" i="103" s="1"/>
  <c r="L91" i="103" s="1"/>
  <c r="L92" i="103" s="1"/>
  <c r="L93" i="103" s="1"/>
  <c r="L94" i="103" s="1"/>
  <c r="L95" i="103" s="1"/>
  <c r="L96" i="103" s="1"/>
  <c r="L97" i="103" s="1"/>
  <c r="L98" i="103" s="1"/>
  <c r="L99" i="103" s="1"/>
  <c r="L100" i="103" s="1"/>
  <c r="L101" i="103" s="1"/>
  <c r="L102" i="103" s="1"/>
  <c r="M82" i="103"/>
  <c r="M83" i="103" s="1"/>
  <c r="M84" i="103" s="1"/>
  <c r="M85" i="103" s="1"/>
  <c r="M86" i="103" s="1"/>
  <c r="M87" i="103" s="1"/>
  <c r="M88" i="103" s="1"/>
  <c r="M89" i="103" s="1"/>
  <c r="M90" i="103" s="1"/>
  <c r="M91" i="103" s="1"/>
  <c r="M92" i="103" s="1"/>
  <c r="M93" i="103" s="1"/>
  <c r="M94" i="103" s="1"/>
  <c r="M95" i="103" s="1"/>
  <c r="M96" i="103" s="1"/>
  <c r="M97" i="103" s="1"/>
  <c r="M98" i="103" s="1"/>
  <c r="M99" i="103" s="1"/>
  <c r="M100" i="103" s="1"/>
  <c r="M101" i="103" s="1"/>
  <c r="M102" i="103" s="1"/>
  <c r="K82" i="103"/>
  <c r="K83" i="103" s="1"/>
  <c r="K84" i="103" s="1"/>
  <c r="K85" i="103" s="1"/>
  <c r="K86" i="103" s="1"/>
  <c r="K87" i="103" s="1"/>
  <c r="K88" i="103" s="1"/>
  <c r="K89" i="103" s="1"/>
  <c r="K90" i="103" s="1"/>
  <c r="K91" i="103" s="1"/>
  <c r="K92" i="103" s="1"/>
  <c r="K93" i="103" s="1"/>
  <c r="K94" i="103" s="1"/>
  <c r="K95" i="103" s="1"/>
  <c r="K96" i="103" s="1"/>
  <c r="K97" i="103" s="1"/>
  <c r="K98" i="103" s="1"/>
  <c r="K99" i="103" s="1"/>
  <c r="K100" i="103" s="1"/>
  <c r="K101" i="103" s="1"/>
  <c r="K102" i="103" s="1"/>
  <c r="S16" i="103"/>
  <c r="S17" i="103"/>
  <c r="S18" i="103"/>
  <c r="S19" i="103"/>
  <c r="S20" i="103"/>
  <c r="S21" i="103"/>
  <c r="S22" i="103"/>
  <c r="S23" i="103"/>
  <c r="S24" i="103"/>
  <c r="S25" i="103"/>
  <c r="S26" i="103"/>
  <c r="S27" i="103"/>
  <c r="S28" i="103"/>
  <c r="S29" i="103"/>
  <c r="S30" i="103"/>
  <c r="S31" i="103"/>
  <c r="S32" i="103"/>
  <c r="S33" i="103"/>
  <c r="S34" i="103"/>
  <c r="S35" i="103"/>
  <c r="S36" i="103"/>
  <c r="S37" i="103"/>
  <c r="S38" i="103"/>
  <c r="S39" i="103"/>
  <c r="S40" i="103"/>
  <c r="S15" i="103"/>
  <c r="B104" i="103"/>
  <c r="B73" i="103"/>
  <c r="B42" i="103"/>
  <c r="D2" i="103"/>
  <c r="H19" i="103" s="1"/>
  <c r="H66" i="103" l="1"/>
  <c r="K15" i="103"/>
  <c r="F33" i="65" s="1"/>
  <c r="J33" i="65" s="1"/>
  <c r="P33" i="65" s="1"/>
  <c r="H22" i="103"/>
  <c r="G19" i="70" s="1"/>
  <c r="H23" i="103"/>
  <c r="H19" i="70" s="1"/>
  <c r="H24" i="103"/>
  <c r="I19" i="70" s="1"/>
  <c r="H25" i="103"/>
  <c r="J19" i="70" s="1"/>
  <c r="H26" i="103"/>
  <c r="K19" i="70" s="1"/>
  <c r="H27" i="103"/>
  <c r="L19" i="70" s="1"/>
  <c r="H28" i="103"/>
  <c r="M19" i="70" s="1"/>
  <c r="H29" i="103"/>
  <c r="N19" i="70" s="1"/>
  <c r="C15" i="103"/>
  <c r="C39" i="75" s="1"/>
  <c r="H30" i="103"/>
  <c r="O19" i="70" s="1"/>
  <c r="H32" i="103"/>
  <c r="Q19" i="70" s="1"/>
  <c r="H16" i="103"/>
  <c r="H18" i="103"/>
  <c r="D19" i="70"/>
  <c r="H15" i="103"/>
  <c r="H20" i="103"/>
  <c r="E19" i="70" s="1"/>
  <c r="H21" i="103"/>
  <c r="F19" i="70" s="1"/>
  <c r="H33" i="103"/>
  <c r="R19" i="70" s="1"/>
  <c r="H34" i="103"/>
  <c r="S19" i="70" s="1"/>
  <c r="H17" i="103"/>
  <c r="H31" i="103"/>
  <c r="P19" i="70" s="1"/>
  <c r="C34" i="103"/>
  <c r="C58" i="75" s="1"/>
  <c r="D33" i="103"/>
  <c r="D57" i="75" s="1"/>
  <c r="D26" i="103"/>
  <c r="D50" i="75" s="1"/>
  <c r="E26" i="103"/>
  <c r="E50" i="75" s="1"/>
  <c r="M36" i="103"/>
  <c r="F110" i="65" s="1"/>
  <c r="M20" i="103"/>
  <c r="F94" i="65" s="1"/>
  <c r="D34" i="103"/>
  <c r="D58" i="75" s="1"/>
  <c r="D18" i="103"/>
  <c r="D42" i="75" s="1"/>
  <c r="L28" i="103"/>
  <c r="F74" i="65" s="1"/>
  <c r="C18" i="103"/>
  <c r="C42" i="75" s="1"/>
  <c r="K28" i="103"/>
  <c r="F46" i="65" s="1"/>
  <c r="E25" i="103"/>
  <c r="E49" i="75" s="1"/>
  <c r="M35" i="103"/>
  <c r="F109" i="65" s="1"/>
  <c r="M19" i="103"/>
  <c r="F93" i="65" s="1"/>
  <c r="D17" i="103"/>
  <c r="D41" i="75" s="1"/>
  <c r="L27" i="103"/>
  <c r="F73" i="65" s="1"/>
  <c r="C17" i="103"/>
  <c r="C41" i="75" s="1"/>
  <c r="E22" i="103"/>
  <c r="E46" i="75" s="1"/>
  <c r="D38" i="103"/>
  <c r="D62" i="75" s="1"/>
  <c r="L16" i="103"/>
  <c r="F62" i="65" s="1"/>
  <c r="K40" i="103"/>
  <c r="F58" i="65" s="1"/>
  <c r="M23" i="103"/>
  <c r="F97" i="65" s="1"/>
  <c r="E34" i="103"/>
  <c r="E58" i="75" s="1"/>
  <c r="E18" i="103"/>
  <c r="E42" i="75" s="1"/>
  <c r="M28" i="103"/>
  <c r="F102" i="65" s="1"/>
  <c r="L36" i="103"/>
  <c r="F82" i="65" s="1"/>
  <c r="L20" i="103"/>
  <c r="F66" i="65" s="1"/>
  <c r="C26" i="103"/>
  <c r="C50" i="75" s="1"/>
  <c r="K36" i="103"/>
  <c r="F54" i="65" s="1"/>
  <c r="K20" i="103"/>
  <c r="F38" i="65" s="1"/>
  <c r="E33" i="103"/>
  <c r="E57" i="75" s="1"/>
  <c r="E17" i="103"/>
  <c r="E41" i="75" s="1"/>
  <c r="M27" i="103"/>
  <c r="F101" i="65" s="1"/>
  <c r="D25" i="103"/>
  <c r="D49" i="75" s="1"/>
  <c r="L35" i="103"/>
  <c r="F81" i="65" s="1"/>
  <c r="L19" i="103"/>
  <c r="F65" i="65" s="1"/>
  <c r="C33" i="103"/>
  <c r="C57" i="75" s="1"/>
  <c r="K19" i="103"/>
  <c r="F37" i="65" s="1"/>
  <c r="E30" i="103"/>
  <c r="E54" i="75" s="1"/>
  <c r="M32" i="103"/>
  <c r="F106" i="65" s="1"/>
  <c r="M16" i="103"/>
  <c r="F90" i="65" s="1"/>
  <c r="D30" i="103"/>
  <c r="D54" i="75" s="1"/>
  <c r="L40" i="103"/>
  <c r="F86" i="65" s="1"/>
  <c r="L32" i="103"/>
  <c r="F78" i="65" s="1"/>
  <c r="C30" i="103"/>
  <c r="C54" i="75" s="1"/>
  <c r="K32" i="103"/>
  <c r="F50" i="65" s="1"/>
  <c r="K16" i="103"/>
  <c r="F34" i="65" s="1"/>
  <c r="E37" i="103"/>
  <c r="E61" i="75" s="1"/>
  <c r="E21" i="103"/>
  <c r="E45" i="75" s="1"/>
  <c r="M39" i="103"/>
  <c r="F113" i="65" s="1"/>
  <c r="M31" i="103"/>
  <c r="F105" i="65" s="1"/>
  <c r="D37" i="103"/>
  <c r="D61" i="75" s="1"/>
  <c r="D29" i="103"/>
  <c r="D53" i="75" s="1"/>
  <c r="D21" i="103"/>
  <c r="D45" i="75" s="1"/>
  <c r="L39" i="103"/>
  <c r="F85" i="65" s="1"/>
  <c r="L31" i="103"/>
  <c r="F77" i="65" s="1"/>
  <c r="L23" i="103"/>
  <c r="F69" i="65" s="1"/>
  <c r="K17" i="103"/>
  <c r="F35" i="65" s="1"/>
  <c r="K21" i="103"/>
  <c r="F39" i="65" s="1"/>
  <c r="K25" i="103"/>
  <c r="F43" i="65" s="1"/>
  <c r="K29" i="103"/>
  <c r="F47" i="65" s="1"/>
  <c r="K33" i="103"/>
  <c r="F51" i="65" s="1"/>
  <c r="K37" i="103"/>
  <c r="F55" i="65" s="1"/>
  <c r="L15" i="103"/>
  <c r="F61" i="65" s="1"/>
  <c r="C19" i="103"/>
  <c r="C43" i="75" s="1"/>
  <c r="C23" i="103"/>
  <c r="C47" i="75" s="1"/>
  <c r="C27" i="103"/>
  <c r="C51" i="75" s="1"/>
  <c r="C31" i="103"/>
  <c r="C55" i="75" s="1"/>
  <c r="C35" i="103"/>
  <c r="C59" i="75" s="1"/>
  <c r="C39" i="103"/>
  <c r="C63" i="75" s="1"/>
  <c r="L22" i="103"/>
  <c r="F68" i="65" s="1"/>
  <c r="L38" i="103"/>
  <c r="F84" i="65" s="1"/>
  <c r="D24" i="103"/>
  <c r="D48" i="75" s="1"/>
  <c r="D32" i="103"/>
  <c r="D56" i="75" s="1"/>
  <c r="E15" i="103"/>
  <c r="E39" i="75" s="1"/>
  <c r="M26" i="103"/>
  <c r="F100" i="65" s="1"/>
  <c r="M38" i="103"/>
  <c r="F112" i="65" s="1"/>
  <c r="E24" i="103"/>
  <c r="E48" i="75" s="1"/>
  <c r="E32" i="103"/>
  <c r="E56" i="75" s="1"/>
  <c r="L17" i="103"/>
  <c r="F63" i="65" s="1"/>
  <c r="L21" i="103"/>
  <c r="F67" i="65" s="1"/>
  <c r="L25" i="103"/>
  <c r="F71" i="65" s="1"/>
  <c r="L29" i="103"/>
  <c r="F75" i="65" s="1"/>
  <c r="L33" i="103"/>
  <c r="F79" i="65" s="1"/>
  <c r="L37" i="103"/>
  <c r="F83" i="65" s="1"/>
  <c r="M15" i="103"/>
  <c r="F89" i="65" s="1"/>
  <c r="D19" i="103"/>
  <c r="D43" i="75" s="1"/>
  <c r="D23" i="103"/>
  <c r="D47" i="75" s="1"/>
  <c r="D27" i="103"/>
  <c r="D51" i="75" s="1"/>
  <c r="D31" i="103"/>
  <c r="D55" i="75" s="1"/>
  <c r="D35" i="103"/>
  <c r="D59" i="75" s="1"/>
  <c r="D39" i="103"/>
  <c r="D63" i="75" s="1"/>
  <c r="M17" i="103"/>
  <c r="F91" i="65" s="1"/>
  <c r="M21" i="103"/>
  <c r="F95" i="65" s="1"/>
  <c r="M25" i="103"/>
  <c r="F99" i="65" s="1"/>
  <c r="M29" i="103"/>
  <c r="F103" i="65" s="1"/>
  <c r="M33" i="103"/>
  <c r="F107" i="65" s="1"/>
  <c r="M37" i="103"/>
  <c r="F111" i="65" s="1"/>
  <c r="E19" i="103"/>
  <c r="E43" i="75" s="1"/>
  <c r="E23" i="103"/>
  <c r="E47" i="75" s="1"/>
  <c r="E27" i="103"/>
  <c r="E51" i="75" s="1"/>
  <c r="E31" i="103"/>
  <c r="E55" i="75" s="1"/>
  <c r="E35" i="103"/>
  <c r="E59" i="75" s="1"/>
  <c r="E39" i="103"/>
  <c r="E63" i="75" s="1"/>
  <c r="K18" i="103"/>
  <c r="F36" i="65" s="1"/>
  <c r="J36" i="65" s="1"/>
  <c r="K22" i="103"/>
  <c r="F40" i="65" s="1"/>
  <c r="K26" i="103"/>
  <c r="F44" i="65" s="1"/>
  <c r="K30" i="103"/>
  <c r="F48" i="65" s="1"/>
  <c r="K34" i="103"/>
  <c r="F52" i="65" s="1"/>
  <c r="K38" i="103"/>
  <c r="F56" i="65" s="1"/>
  <c r="C16" i="103"/>
  <c r="C40" i="75" s="1"/>
  <c r="C20" i="103"/>
  <c r="C44" i="75" s="1"/>
  <c r="C24" i="103"/>
  <c r="C48" i="75" s="1"/>
  <c r="C28" i="103"/>
  <c r="C52" i="75" s="1"/>
  <c r="C32" i="103"/>
  <c r="C56" i="75" s="1"/>
  <c r="C36" i="103"/>
  <c r="C60" i="75" s="1"/>
  <c r="D15" i="103"/>
  <c r="D39" i="75" s="1"/>
  <c r="L18" i="103"/>
  <c r="F64" i="65" s="1"/>
  <c r="L26" i="103"/>
  <c r="F72" i="65" s="1"/>
  <c r="L30" i="103"/>
  <c r="F76" i="65" s="1"/>
  <c r="L34" i="103"/>
  <c r="F80" i="65" s="1"/>
  <c r="D16" i="103"/>
  <c r="D40" i="75" s="1"/>
  <c r="D20" i="103"/>
  <c r="D44" i="75" s="1"/>
  <c r="D28" i="103"/>
  <c r="D52" i="75" s="1"/>
  <c r="D36" i="103"/>
  <c r="D60" i="75" s="1"/>
  <c r="M18" i="103"/>
  <c r="F92" i="65" s="1"/>
  <c r="M22" i="103"/>
  <c r="F96" i="65" s="1"/>
  <c r="M30" i="103"/>
  <c r="F104" i="65" s="1"/>
  <c r="M34" i="103"/>
  <c r="F108" i="65" s="1"/>
  <c r="E16" i="103"/>
  <c r="E40" i="75" s="1"/>
  <c r="E20" i="103"/>
  <c r="E44" i="75" s="1"/>
  <c r="E28" i="103"/>
  <c r="E52" i="75" s="1"/>
  <c r="E36" i="103"/>
  <c r="E60" i="75" s="1"/>
  <c r="C25" i="103"/>
  <c r="C49" i="75" s="1"/>
  <c r="K35" i="103"/>
  <c r="F53" i="65" s="1"/>
  <c r="K27" i="103"/>
  <c r="F45" i="65" s="1"/>
  <c r="E38" i="103"/>
  <c r="E62" i="75" s="1"/>
  <c r="M40" i="103"/>
  <c r="F114" i="65" s="1"/>
  <c r="M24" i="103"/>
  <c r="F98" i="65" s="1"/>
  <c r="D22" i="103"/>
  <c r="D46" i="75" s="1"/>
  <c r="L24" i="103"/>
  <c r="F70" i="65" s="1"/>
  <c r="C38" i="103"/>
  <c r="C62" i="75" s="1"/>
  <c r="C22" i="103"/>
  <c r="C46" i="75" s="1"/>
  <c r="K24" i="103"/>
  <c r="F42" i="65" s="1"/>
  <c r="E29" i="103"/>
  <c r="E53" i="75" s="1"/>
  <c r="C37" i="103"/>
  <c r="C61" i="75" s="1"/>
  <c r="C29" i="103"/>
  <c r="C53" i="75" s="1"/>
  <c r="C21" i="103"/>
  <c r="C45" i="75" s="1"/>
  <c r="K39" i="103"/>
  <c r="F57" i="65" s="1"/>
  <c r="K31" i="103"/>
  <c r="F49" i="65" s="1"/>
  <c r="K23" i="103"/>
  <c r="F41" i="65" s="1"/>
  <c r="J41" i="65" s="1"/>
  <c r="H67" i="103" l="1"/>
  <c r="H35" i="103"/>
  <c r="T19" i="70" s="1"/>
  <c r="H84" i="65"/>
  <c r="H85" i="65" s="1"/>
  <c r="H86" i="65" s="1"/>
  <c r="G84" i="65"/>
  <c r="G85" i="65" s="1"/>
  <c r="G86" i="65" s="1"/>
  <c r="H56" i="65"/>
  <c r="H57" i="65" s="1"/>
  <c r="H58" i="65" s="1"/>
  <c r="G56" i="65"/>
  <c r="G57" i="65" s="1"/>
  <c r="G58" i="65" s="1"/>
  <c r="H68" i="103" l="1"/>
  <c r="H36" i="103"/>
  <c r="U19" i="70" s="1"/>
  <c r="E18" i="75"/>
  <c r="H18" i="75"/>
  <c r="I18" i="75"/>
  <c r="J18" i="75"/>
  <c r="K18" i="75"/>
  <c r="L18" i="75"/>
  <c r="M18" i="75"/>
  <c r="N18" i="75"/>
  <c r="O18" i="75"/>
  <c r="P18" i="75"/>
  <c r="Q18" i="75"/>
  <c r="R18" i="75"/>
  <c r="S18" i="75"/>
  <c r="T18" i="75"/>
  <c r="U18" i="75"/>
  <c r="V18" i="75"/>
  <c r="W18" i="75"/>
  <c r="X18" i="75"/>
  <c r="Y18" i="75"/>
  <c r="D18" i="75"/>
  <c r="H69" i="103" l="1"/>
  <c r="H37" i="103"/>
  <c r="V19" i="70" s="1"/>
  <c r="I6" i="68"/>
  <c r="H70" i="103" l="1"/>
  <c r="H38" i="103"/>
  <c r="W19" i="70" s="1"/>
  <c r="H71" i="103" l="1"/>
  <c r="H40" i="103" s="1"/>
  <c r="Y19" i="70" s="1"/>
  <c r="H39" i="103"/>
  <c r="X19" i="70" s="1"/>
  <c r="D19" i="75"/>
  <c r="I38" i="65" l="1"/>
  <c r="E60" i="90" l="1"/>
  <c r="F60" i="90"/>
  <c r="G60" i="90"/>
  <c r="H60" i="90"/>
  <c r="I60" i="90"/>
  <c r="J60" i="90"/>
  <c r="E61" i="90"/>
  <c r="F61" i="90"/>
  <c r="G61" i="90"/>
  <c r="H61" i="90"/>
  <c r="I61" i="90"/>
  <c r="J61" i="90"/>
  <c r="E116" i="90"/>
  <c r="F116" i="90"/>
  <c r="G116" i="90"/>
  <c r="H116" i="90"/>
  <c r="I116" i="90"/>
  <c r="J116" i="90"/>
  <c r="E117" i="90"/>
  <c r="F117" i="90"/>
  <c r="G117" i="90"/>
  <c r="H117" i="90"/>
  <c r="I117" i="90"/>
  <c r="J117" i="90"/>
  <c r="E88" i="90"/>
  <c r="F88" i="90"/>
  <c r="G88" i="90"/>
  <c r="H88" i="90"/>
  <c r="I88" i="90"/>
  <c r="J88" i="90"/>
  <c r="E89" i="90"/>
  <c r="F89" i="90"/>
  <c r="G89" i="90"/>
  <c r="H89" i="90"/>
  <c r="I89" i="90"/>
  <c r="J89" i="90"/>
  <c r="E116" i="63"/>
  <c r="F116" i="63"/>
  <c r="G116" i="63"/>
  <c r="H116" i="63"/>
  <c r="I116" i="63"/>
  <c r="J116" i="63"/>
  <c r="E117" i="63"/>
  <c r="F117" i="63"/>
  <c r="G117" i="63"/>
  <c r="H117" i="63"/>
  <c r="I117" i="63"/>
  <c r="J117" i="63"/>
  <c r="E88" i="63"/>
  <c r="F88" i="63"/>
  <c r="G88" i="63"/>
  <c r="H88" i="63"/>
  <c r="I88" i="63"/>
  <c r="J88" i="63"/>
  <c r="E89" i="63"/>
  <c r="F89" i="63"/>
  <c r="G89" i="63"/>
  <c r="H89" i="63"/>
  <c r="I89" i="63"/>
  <c r="J89" i="63"/>
  <c r="E60" i="63"/>
  <c r="F60" i="63"/>
  <c r="G60" i="63"/>
  <c r="H60" i="63"/>
  <c r="I60" i="63"/>
  <c r="J60" i="63"/>
  <c r="E61" i="63"/>
  <c r="F61" i="63"/>
  <c r="G61" i="63"/>
  <c r="H61" i="63"/>
  <c r="I61" i="63"/>
  <c r="J61" i="63"/>
  <c r="E35" i="70" l="1"/>
  <c r="F35" i="70"/>
  <c r="G35" i="70"/>
  <c r="H35" i="70"/>
  <c r="I35" i="70"/>
  <c r="J35" i="70"/>
  <c r="K35" i="70"/>
  <c r="L35" i="70"/>
  <c r="M35" i="70"/>
  <c r="N35" i="70"/>
  <c r="O35" i="70"/>
  <c r="P35" i="70"/>
  <c r="Q35" i="70"/>
  <c r="R35" i="70"/>
  <c r="S35" i="70"/>
  <c r="T35" i="70"/>
  <c r="U35" i="70"/>
  <c r="V35" i="70"/>
  <c r="W35" i="70"/>
  <c r="X35" i="70"/>
  <c r="Y35" i="70"/>
  <c r="D35" i="70"/>
  <c r="AL9" i="90"/>
  <c r="AL10" i="90"/>
  <c r="AL11" i="90"/>
  <c r="AL12" i="90"/>
  <c r="AL13" i="90"/>
  <c r="AL14" i="90"/>
  <c r="AL15" i="90"/>
  <c r="AL16" i="90"/>
  <c r="AL17" i="90"/>
  <c r="AL18" i="90"/>
  <c r="AL19" i="90"/>
  <c r="AL20" i="90"/>
  <c r="AL21" i="90"/>
  <c r="AL22" i="90"/>
  <c r="AL23" i="90"/>
  <c r="AL24" i="90"/>
  <c r="AL25" i="90"/>
  <c r="AL26" i="90"/>
  <c r="AL27" i="90"/>
  <c r="AL28" i="90"/>
  <c r="AL29" i="90"/>
  <c r="AL30" i="90"/>
  <c r="AL31" i="90"/>
  <c r="AL32" i="90"/>
  <c r="AL33" i="90"/>
  <c r="AL8" i="90"/>
  <c r="AQ9" i="63"/>
  <c r="AT9" i="63"/>
  <c r="AX9" i="63"/>
  <c r="AQ10" i="63"/>
  <c r="AT10" i="63"/>
  <c r="AX10" i="63"/>
  <c r="AQ11" i="63"/>
  <c r="AT11" i="63"/>
  <c r="AX11" i="63"/>
  <c r="AQ12" i="63"/>
  <c r="AT12" i="63"/>
  <c r="AX12" i="63"/>
  <c r="AQ13" i="63"/>
  <c r="AT13" i="63"/>
  <c r="AX13" i="63"/>
  <c r="AQ14" i="63"/>
  <c r="AX14" i="63"/>
  <c r="AQ15" i="63"/>
  <c r="AT15" i="63"/>
  <c r="AX15" i="63"/>
  <c r="AQ16" i="63"/>
  <c r="AT16" i="63"/>
  <c r="AX16" i="63"/>
  <c r="AQ17" i="63"/>
  <c r="AT17" i="63"/>
  <c r="AX17" i="63"/>
  <c r="AQ18" i="63"/>
  <c r="AT18" i="63"/>
  <c r="AX18" i="63"/>
  <c r="AQ19" i="63"/>
  <c r="AT19" i="63"/>
  <c r="AX19" i="63"/>
  <c r="AQ20" i="63"/>
  <c r="AT20" i="63"/>
  <c r="AX20" i="63"/>
  <c r="AQ21" i="63"/>
  <c r="AT21" i="63"/>
  <c r="AX21" i="63"/>
  <c r="AQ22" i="63"/>
  <c r="AT22" i="63"/>
  <c r="AX22" i="63"/>
  <c r="AQ23" i="63"/>
  <c r="AT23" i="63"/>
  <c r="AX23" i="63"/>
  <c r="AQ24" i="63"/>
  <c r="AT24" i="63"/>
  <c r="AX24" i="63"/>
  <c r="AQ25" i="63"/>
  <c r="AT25" i="63"/>
  <c r="AX25" i="63"/>
  <c r="AQ26" i="63"/>
  <c r="AT26" i="63"/>
  <c r="AX26" i="63"/>
  <c r="AQ27" i="63"/>
  <c r="AT27" i="63"/>
  <c r="AX27" i="63"/>
  <c r="AQ28" i="63"/>
  <c r="AT28" i="63"/>
  <c r="AX28" i="63"/>
  <c r="AQ29" i="63"/>
  <c r="AT29" i="63"/>
  <c r="AX29" i="63"/>
  <c r="AQ30" i="63"/>
  <c r="AT30" i="63"/>
  <c r="AX30" i="63"/>
  <c r="AX8" i="63"/>
  <c r="AT8" i="63"/>
  <c r="AQ8" i="63"/>
  <c r="AA31" i="63"/>
  <c r="T31" i="63"/>
  <c r="AG7" i="63"/>
  <c r="AH7" i="63"/>
  <c r="AI7" i="63"/>
  <c r="AF7" i="63"/>
  <c r="T87" i="63" l="1"/>
  <c r="T115" i="63"/>
  <c r="T59" i="63"/>
  <c r="AA115" i="63"/>
  <c r="AA59" i="63"/>
  <c r="AA87" i="63"/>
  <c r="S87" i="63"/>
  <c r="S115" i="63"/>
  <c r="S59" i="63"/>
  <c r="AC191" i="102"/>
  <c r="AC77" i="102" s="1"/>
  <c r="AC46" i="102" s="1"/>
  <c r="T32" i="63"/>
  <c r="AQ31" i="63"/>
  <c r="AT31" i="63"/>
  <c r="AA32" i="63"/>
  <c r="AX31" i="63"/>
  <c r="S116" i="63" l="1"/>
  <c r="S60" i="63"/>
  <c r="S88" i="63"/>
  <c r="T88" i="63"/>
  <c r="T116" i="63"/>
  <c r="T60" i="63"/>
  <c r="AT32" i="63"/>
  <c r="AA60" i="63"/>
  <c r="AA88" i="63"/>
  <c r="AA116" i="63"/>
  <c r="AD191" i="102"/>
  <c r="AD77" i="102" s="1"/>
  <c r="AD46" i="102" s="1"/>
  <c r="T33" i="63"/>
  <c r="AQ32" i="63"/>
  <c r="AA33" i="63"/>
  <c r="AX32" i="63"/>
  <c r="T117" i="63" l="1"/>
  <c r="T89" i="63"/>
  <c r="T61" i="63"/>
  <c r="AX33" i="63"/>
  <c r="AA89" i="63"/>
  <c r="AA117" i="63"/>
  <c r="AA61" i="63"/>
  <c r="AQ33" i="63"/>
  <c r="S89" i="63"/>
  <c r="S117" i="63"/>
  <c r="S61" i="63"/>
  <c r="AE191" i="102"/>
  <c r="AE77" i="102" s="1"/>
  <c r="AE46" i="102" s="1"/>
  <c r="AT33" i="63"/>
  <c r="N9" i="90" l="1"/>
  <c r="O9" i="90"/>
  <c r="N10" i="90"/>
  <c r="AM10" i="90" s="1"/>
  <c r="O10" i="90"/>
  <c r="N11" i="90"/>
  <c r="O11" i="90"/>
  <c r="N12" i="90"/>
  <c r="O12" i="90"/>
  <c r="N13" i="90"/>
  <c r="O13" i="90"/>
  <c r="N14" i="90"/>
  <c r="O14" i="90"/>
  <c r="N15" i="90"/>
  <c r="O15" i="90"/>
  <c r="N16" i="90"/>
  <c r="AM16" i="90" s="1"/>
  <c r="O16" i="90"/>
  <c r="N17" i="90"/>
  <c r="O17" i="90"/>
  <c r="N18" i="90"/>
  <c r="O18" i="90"/>
  <c r="N19" i="90"/>
  <c r="O19" i="90"/>
  <c r="N20" i="90"/>
  <c r="O20" i="90"/>
  <c r="N21" i="90"/>
  <c r="O21" i="90"/>
  <c r="N22" i="90"/>
  <c r="O22" i="90"/>
  <c r="N23" i="90"/>
  <c r="O23" i="90"/>
  <c r="N24" i="90"/>
  <c r="O24" i="90"/>
  <c r="N25" i="90"/>
  <c r="O25" i="90"/>
  <c r="N26" i="90"/>
  <c r="O26" i="90"/>
  <c r="N27" i="90"/>
  <c r="O27" i="90"/>
  <c r="N28" i="90"/>
  <c r="AM28" i="90" s="1"/>
  <c r="O28" i="90"/>
  <c r="N29" i="90"/>
  <c r="O29" i="90"/>
  <c r="N30" i="90"/>
  <c r="O30" i="90"/>
  <c r="N31" i="90"/>
  <c r="O31" i="90"/>
  <c r="N32" i="90"/>
  <c r="O32" i="90"/>
  <c r="N33" i="90"/>
  <c r="O33" i="90"/>
  <c r="O8" i="90"/>
  <c r="N8" i="90"/>
  <c r="O126" i="90"/>
  <c r="AM22" i="90" l="1"/>
  <c r="AM33" i="90"/>
  <c r="AM27" i="90"/>
  <c r="AM21" i="90"/>
  <c r="AM9" i="90"/>
  <c r="AM32" i="90"/>
  <c r="AM26" i="90"/>
  <c r="AM20" i="90"/>
  <c r="AM14" i="90"/>
  <c r="AM31" i="90"/>
  <c r="AM25" i="90"/>
  <c r="AM19" i="90"/>
  <c r="AM13" i="90"/>
  <c r="AM15" i="90"/>
  <c r="O125" i="90"/>
  <c r="O127" i="90" s="1"/>
  <c r="AM30" i="90"/>
  <c r="AM29" i="90"/>
  <c r="AM23" i="90"/>
  <c r="AM17" i="90"/>
  <c r="AM11" i="90"/>
  <c r="AM24" i="90"/>
  <c r="AM18" i="90"/>
  <c r="AM12" i="90"/>
  <c r="AM8" i="90"/>
  <c r="E112" i="65" l="1"/>
  <c r="E113" i="65" s="1"/>
  <c r="E114" i="65" s="1"/>
  <c r="E84" i="65"/>
  <c r="E85" i="65" s="1"/>
  <c r="E86" i="65" s="1"/>
  <c r="E56" i="65"/>
  <c r="E57" i="65" s="1"/>
  <c r="E58" i="65" s="1"/>
  <c r="N9" i="63"/>
  <c r="O9" i="63"/>
  <c r="N10" i="63"/>
  <c r="O10" i="63"/>
  <c r="N11" i="63"/>
  <c r="O11" i="63"/>
  <c r="N12" i="63"/>
  <c r="O12" i="63"/>
  <c r="N13" i="63"/>
  <c r="O13" i="63"/>
  <c r="N14" i="63"/>
  <c r="O14" i="63"/>
  <c r="N15" i="63"/>
  <c r="O15" i="63"/>
  <c r="N16" i="63"/>
  <c r="O16" i="63"/>
  <c r="N17" i="63"/>
  <c r="O17" i="63"/>
  <c r="N18" i="63"/>
  <c r="O18" i="63"/>
  <c r="N19" i="63"/>
  <c r="O19" i="63"/>
  <c r="N20" i="63"/>
  <c r="O20" i="63"/>
  <c r="N21" i="63"/>
  <c r="O21" i="63"/>
  <c r="N22" i="63"/>
  <c r="O22" i="63"/>
  <c r="N23" i="63"/>
  <c r="O23" i="63"/>
  <c r="N24" i="63"/>
  <c r="O24" i="63"/>
  <c r="N25" i="63"/>
  <c r="O25" i="63"/>
  <c r="N26" i="63"/>
  <c r="O26" i="63"/>
  <c r="N27" i="63"/>
  <c r="O27" i="63"/>
  <c r="N28" i="63"/>
  <c r="O28" i="63"/>
  <c r="N29" i="63"/>
  <c r="O29" i="63"/>
  <c r="N30" i="63"/>
  <c r="O30" i="63"/>
  <c r="N31" i="63"/>
  <c r="O31" i="63"/>
  <c r="N32" i="63"/>
  <c r="O32" i="63"/>
  <c r="N33" i="63"/>
  <c r="O33" i="63"/>
  <c r="O8" i="63"/>
  <c r="N8" i="63"/>
  <c r="AR25" i="63" l="1"/>
  <c r="AR32" i="63"/>
  <c r="AR19" i="63"/>
  <c r="AR13" i="63"/>
  <c r="AR31" i="63"/>
  <c r="AR24" i="63"/>
  <c r="AR29" i="63"/>
  <c r="AR8" i="63"/>
  <c r="AR10" i="63"/>
  <c r="AR9" i="63"/>
  <c r="AR30" i="63"/>
  <c r="AR23" i="63"/>
  <c r="AR16" i="63"/>
  <c r="AR27" i="63"/>
  <c r="AR18" i="63"/>
  <c r="AR11" i="63"/>
  <c r="AR22" i="63"/>
  <c r="AR21" i="63"/>
  <c r="AR26" i="63"/>
  <c r="AR20" i="63"/>
  <c r="AR14" i="63"/>
  <c r="AR12" i="63"/>
  <c r="AR17" i="63"/>
  <c r="AR28" i="63"/>
  <c r="AR33" i="63"/>
  <c r="AR15" i="63"/>
  <c r="P33" i="90"/>
  <c r="P32" i="90"/>
  <c r="P31" i="90"/>
  <c r="P30" i="90"/>
  <c r="P29" i="90"/>
  <c r="P28" i="90"/>
  <c r="P27" i="90"/>
  <c r="P26" i="90"/>
  <c r="P25" i="90"/>
  <c r="P24" i="90"/>
  <c r="P23" i="90"/>
  <c r="P22" i="90"/>
  <c r="P21" i="90"/>
  <c r="P20" i="90"/>
  <c r="P19" i="90"/>
  <c r="P18" i="90"/>
  <c r="P17" i="90"/>
  <c r="P16" i="90"/>
  <c r="P15" i="90"/>
  <c r="P14" i="90"/>
  <c r="P13" i="90"/>
  <c r="P12" i="90"/>
  <c r="P11" i="90"/>
  <c r="P10" i="90"/>
  <c r="P9" i="90"/>
  <c r="P8" i="90"/>
  <c r="R33" i="63"/>
  <c r="Q33" i="63"/>
  <c r="R32" i="63"/>
  <c r="Q32" i="63"/>
  <c r="R31" i="63"/>
  <c r="Q31" i="63"/>
  <c r="R30" i="63"/>
  <c r="Q30" i="63"/>
  <c r="R29" i="63"/>
  <c r="Q29" i="63"/>
  <c r="R28" i="63"/>
  <c r="Q28" i="63"/>
  <c r="R27" i="63"/>
  <c r="Q27" i="63"/>
  <c r="R26" i="63"/>
  <c r="Q26" i="63"/>
  <c r="R25" i="63"/>
  <c r="Q25" i="63"/>
  <c r="R24" i="63"/>
  <c r="Q24" i="63"/>
  <c r="R23" i="63"/>
  <c r="Q23" i="63"/>
  <c r="R22" i="63"/>
  <c r="Q22" i="63"/>
  <c r="R21" i="63"/>
  <c r="Q21" i="63"/>
  <c r="R20" i="63"/>
  <c r="Q20" i="63"/>
  <c r="R19" i="63"/>
  <c r="Q19" i="63"/>
  <c r="R18" i="63"/>
  <c r="Q18" i="63"/>
  <c r="R17" i="63"/>
  <c r="Q17" i="63"/>
  <c r="R16" i="63"/>
  <c r="Q16" i="63"/>
  <c r="R15" i="63"/>
  <c r="Q15" i="63"/>
  <c r="R14" i="63"/>
  <c r="Q14" i="63"/>
  <c r="R13" i="63"/>
  <c r="Q13" i="63"/>
  <c r="R12" i="63"/>
  <c r="Q12" i="63"/>
  <c r="R11" i="63"/>
  <c r="Q11" i="63"/>
  <c r="R10" i="63"/>
  <c r="Q10" i="63"/>
  <c r="R9" i="63"/>
  <c r="Q9" i="63"/>
  <c r="R8" i="63"/>
  <c r="Q8" i="63"/>
  <c r="AN24" i="90" l="1"/>
  <c r="AN10" i="90"/>
  <c r="AN22" i="90"/>
  <c r="AN11" i="90"/>
  <c r="AN23" i="90"/>
  <c r="AN17" i="90"/>
  <c r="AN12" i="90"/>
  <c r="AN16" i="90"/>
  <c r="AN28" i="90"/>
  <c r="AN29" i="90"/>
  <c r="AN18" i="90"/>
  <c r="AN30" i="90"/>
  <c r="AN19" i="90"/>
  <c r="AN31" i="90"/>
  <c r="AN8" i="90"/>
  <c r="AN20" i="90"/>
  <c r="AN32" i="90"/>
  <c r="AN9" i="90"/>
  <c r="AN21" i="90"/>
  <c r="AN33" i="90"/>
  <c r="AN13" i="90"/>
  <c r="AN25" i="90"/>
  <c r="AN14" i="90"/>
  <c r="AN26" i="90"/>
  <c r="AN15" i="90"/>
  <c r="AN27" i="90"/>
  <c r="AS9" i="63"/>
  <c r="AS15" i="63"/>
  <c r="AS21" i="63"/>
  <c r="AS27" i="63"/>
  <c r="AS33" i="63"/>
  <c r="AS22" i="63"/>
  <c r="AS28" i="63"/>
  <c r="AS8" i="63"/>
  <c r="AS14" i="63"/>
  <c r="AS20" i="63"/>
  <c r="AS26" i="63"/>
  <c r="AS32" i="63"/>
  <c r="AS10" i="63"/>
  <c r="AS11" i="63"/>
  <c r="AS17" i="63"/>
  <c r="AS23" i="63"/>
  <c r="AS29" i="63"/>
  <c r="AS16" i="63"/>
  <c r="AS12" i="63"/>
  <c r="AS18" i="63"/>
  <c r="AS24" i="63"/>
  <c r="AS30" i="63"/>
  <c r="AS13" i="63"/>
  <c r="AS19" i="63"/>
  <c r="AS25" i="63"/>
  <c r="AS31" i="63"/>
  <c r="E36" i="90" l="1"/>
  <c r="H6" i="65" l="1"/>
  <c r="H7" i="65"/>
  <c r="H8" i="65"/>
  <c r="H9" i="65"/>
  <c r="H10" i="65"/>
  <c r="H11" i="65"/>
  <c r="H12" i="65"/>
  <c r="H13" i="65"/>
  <c r="H14" i="65"/>
  <c r="H15" i="65"/>
  <c r="H16" i="65"/>
  <c r="H17" i="65"/>
  <c r="H18" i="65"/>
  <c r="H19" i="65"/>
  <c r="H20" i="65"/>
  <c r="H21" i="65"/>
  <c r="H22" i="65"/>
  <c r="H23" i="65"/>
  <c r="H24" i="65"/>
  <c r="H25" i="65"/>
  <c r="H26" i="65"/>
  <c r="H27" i="65"/>
  <c r="H28" i="65"/>
  <c r="H29" i="65"/>
  <c r="H30" i="65"/>
  <c r="E6" i="65"/>
  <c r="E7" i="65"/>
  <c r="E8" i="65"/>
  <c r="E9" i="65"/>
  <c r="E10" i="65"/>
  <c r="E11" i="65"/>
  <c r="E12" i="65"/>
  <c r="E13" i="65"/>
  <c r="E14" i="65"/>
  <c r="E15" i="65"/>
  <c r="E16" i="65"/>
  <c r="E17" i="65"/>
  <c r="E18" i="65"/>
  <c r="E19" i="65"/>
  <c r="E20" i="65"/>
  <c r="E21" i="65"/>
  <c r="E22" i="65"/>
  <c r="E23" i="65"/>
  <c r="E24" i="65"/>
  <c r="E25" i="65"/>
  <c r="E26" i="65"/>
  <c r="E27" i="65"/>
  <c r="E28" i="65"/>
  <c r="E29" i="65"/>
  <c r="E30" i="65"/>
  <c r="H5" i="65"/>
  <c r="E5" i="65"/>
  <c r="T122" i="63" l="1"/>
  <c r="T123" i="63"/>
  <c r="I114" i="65"/>
  <c r="J114" i="65" s="1"/>
  <c r="P114" i="65" s="1"/>
  <c r="I113" i="65"/>
  <c r="J113" i="65" s="1"/>
  <c r="P113" i="65" s="1"/>
  <c r="I112" i="65"/>
  <c r="J112" i="65" s="1"/>
  <c r="P112" i="65" s="1"/>
  <c r="I111" i="65"/>
  <c r="J111" i="65" s="1"/>
  <c r="P111" i="65" s="1"/>
  <c r="I110" i="65"/>
  <c r="J110" i="65" s="1"/>
  <c r="P110" i="65" s="1"/>
  <c r="I109" i="65"/>
  <c r="J109" i="65" s="1"/>
  <c r="P109" i="65" s="1"/>
  <c r="I108" i="65"/>
  <c r="J108" i="65" s="1"/>
  <c r="P108" i="65" s="1"/>
  <c r="I107" i="65"/>
  <c r="J107" i="65" s="1"/>
  <c r="P107" i="65" s="1"/>
  <c r="I106" i="65"/>
  <c r="J106" i="65" s="1"/>
  <c r="P106" i="65" s="1"/>
  <c r="I105" i="65"/>
  <c r="J105" i="65" s="1"/>
  <c r="P105" i="65" s="1"/>
  <c r="I104" i="65"/>
  <c r="J104" i="65" s="1"/>
  <c r="P104" i="65" s="1"/>
  <c r="I103" i="65"/>
  <c r="J103" i="65" s="1"/>
  <c r="P103" i="65" s="1"/>
  <c r="I102" i="65"/>
  <c r="J102" i="65" s="1"/>
  <c r="P102" i="65" s="1"/>
  <c r="I101" i="65"/>
  <c r="J101" i="65" s="1"/>
  <c r="P101" i="65" s="1"/>
  <c r="I100" i="65"/>
  <c r="J100" i="65" s="1"/>
  <c r="P100" i="65" s="1"/>
  <c r="I99" i="65"/>
  <c r="J99" i="65" s="1"/>
  <c r="P99" i="65" s="1"/>
  <c r="I98" i="65"/>
  <c r="J98" i="65" s="1"/>
  <c r="P98" i="65" s="1"/>
  <c r="I97" i="65"/>
  <c r="J97" i="65" s="1"/>
  <c r="P97" i="65" s="1"/>
  <c r="I96" i="65"/>
  <c r="J96" i="65" s="1"/>
  <c r="P96" i="65" s="1"/>
  <c r="I95" i="65"/>
  <c r="J95" i="65" s="1"/>
  <c r="P95" i="65" s="1"/>
  <c r="I94" i="65"/>
  <c r="J94" i="65" s="1"/>
  <c r="P94" i="65" s="1"/>
  <c r="I93" i="65"/>
  <c r="J93" i="65" s="1"/>
  <c r="P93" i="65" s="1"/>
  <c r="I92" i="65"/>
  <c r="J92" i="65" s="1"/>
  <c r="P92" i="65" s="1"/>
  <c r="I91" i="65"/>
  <c r="J91" i="65" s="1"/>
  <c r="I90" i="65"/>
  <c r="J90" i="65" s="1"/>
  <c r="P90" i="65" s="1"/>
  <c r="I89" i="65"/>
  <c r="J89" i="65" s="1"/>
  <c r="O89" i="65" s="1"/>
  <c r="I86" i="65"/>
  <c r="J86" i="65" s="1"/>
  <c r="P86" i="65" s="1"/>
  <c r="I85" i="65"/>
  <c r="J85" i="65" s="1"/>
  <c r="P85" i="65" s="1"/>
  <c r="I84" i="65"/>
  <c r="J84" i="65" s="1"/>
  <c r="P84" i="65" s="1"/>
  <c r="I83" i="65"/>
  <c r="J83" i="65" s="1"/>
  <c r="P83" i="65" s="1"/>
  <c r="I82" i="65"/>
  <c r="J82" i="65" s="1"/>
  <c r="P82" i="65" s="1"/>
  <c r="I81" i="65"/>
  <c r="J81" i="65" s="1"/>
  <c r="P81" i="65" s="1"/>
  <c r="I80" i="65"/>
  <c r="J80" i="65" s="1"/>
  <c r="P80" i="65" s="1"/>
  <c r="I79" i="65"/>
  <c r="J79" i="65" s="1"/>
  <c r="P79" i="65" s="1"/>
  <c r="I78" i="65"/>
  <c r="J78" i="65" s="1"/>
  <c r="P78" i="65" s="1"/>
  <c r="I77" i="65"/>
  <c r="J77" i="65" s="1"/>
  <c r="P77" i="65" s="1"/>
  <c r="I76" i="65"/>
  <c r="J76" i="65" s="1"/>
  <c r="P76" i="65" s="1"/>
  <c r="I75" i="65"/>
  <c r="J75" i="65" s="1"/>
  <c r="P75" i="65" s="1"/>
  <c r="I74" i="65"/>
  <c r="J74" i="65" s="1"/>
  <c r="P74" i="65" s="1"/>
  <c r="I73" i="65"/>
  <c r="J73" i="65" s="1"/>
  <c r="P73" i="65" s="1"/>
  <c r="I72" i="65"/>
  <c r="J72" i="65" s="1"/>
  <c r="P72" i="65" s="1"/>
  <c r="I71" i="65"/>
  <c r="J71" i="65" s="1"/>
  <c r="P71" i="65" s="1"/>
  <c r="I70" i="65"/>
  <c r="J70" i="65" s="1"/>
  <c r="P70" i="65" s="1"/>
  <c r="I69" i="65"/>
  <c r="J69" i="65" s="1"/>
  <c r="P69" i="65" s="1"/>
  <c r="I68" i="65"/>
  <c r="J68" i="65" s="1"/>
  <c r="P68" i="65" s="1"/>
  <c r="I67" i="65"/>
  <c r="J67" i="65" s="1"/>
  <c r="P67" i="65" s="1"/>
  <c r="I66" i="65"/>
  <c r="J66" i="65" s="1"/>
  <c r="P66" i="65" s="1"/>
  <c r="I65" i="65"/>
  <c r="J65" i="65" s="1"/>
  <c r="P65" i="65" s="1"/>
  <c r="I64" i="65"/>
  <c r="J64" i="65" s="1"/>
  <c r="P64" i="65" s="1"/>
  <c r="I63" i="65"/>
  <c r="J63" i="65" s="1"/>
  <c r="P63" i="65" s="1"/>
  <c r="I62" i="65"/>
  <c r="J62" i="65" s="1"/>
  <c r="P62" i="65" s="1"/>
  <c r="I61" i="65"/>
  <c r="J61" i="65" s="1"/>
  <c r="O61" i="65" s="1"/>
  <c r="I34" i="65"/>
  <c r="J34" i="65" s="1"/>
  <c r="I35" i="65"/>
  <c r="I36" i="65"/>
  <c r="I37" i="65"/>
  <c r="I39" i="65"/>
  <c r="I40" i="65"/>
  <c r="I41" i="65"/>
  <c r="I42" i="65"/>
  <c r="I43" i="65"/>
  <c r="I44" i="65"/>
  <c r="I45" i="65"/>
  <c r="I46" i="65"/>
  <c r="I47" i="65"/>
  <c r="I48" i="65"/>
  <c r="I49" i="65"/>
  <c r="I50" i="65"/>
  <c r="I51" i="65"/>
  <c r="I52" i="65"/>
  <c r="I53" i="65"/>
  <c r="I54" i="65"/>
  <c r="I55" i="65"/>
  <c r="I56" i="65"/>
  <c r="I57" i="65"/>
  <c r="I58" i="65"/>
  <c r="I33" i="65"/>
  <c r="O33" i="65" s="1"/>
  <c r="D34" i="65"/>
  <c r="D62" i="65" s="1"/>
  <c r="D90" i="65" s="1"/>
  <c r="K90" i="65" s="1"/>
  <c r="D35" i="65"/>
  <c r="D63" i="65" s="1"/>
  <c r="D91" i="65" s="1"/>
  <c r="K91" i="65" s="1"/>
  <c r="D36" i="65"/>
  <c r="D64" i="65" s="1"/>
  <c r="D92" i="65" s="1"/>
  <c r="K92" i="65" s="1"/>
  <c r="D37" i="65"/>
  <c r="K37" i="65" s="1"/>
  <c r="D38" i="65"/>
  <c r="D66" i="65" s="1"/>
  <c r="D94" i="65" s="1"/>
  <c r="K94" i="65" s="1"/>
  <c r="D39" i="65"/>
  <c r="D67" i="65" s="1"/>
  <c r="D95" i="65" s="1"/>
  <c r="K95" i="65" s="1"/>
  <c r="D40" i="65"/>
  <c r="D68" i="65" s="1"/>
  <c r="D96" i="65" s="1"/>
  <c r="K96" i="65" s="1"/>
  <c r="D41" i="65"/>
  <c r="D69" i="65" s="1"/>
  <c r="D97" i="65" s="1"/>
  <c r="K97" i="65" s="1"/>
  <c r="D70" i="65"/>
  <c r="D98" i="65" s="1"/>
  <c r="K98" i="65" s="1"/>
  <c r="D43" i="65"/>
  <c r="D71" i="65" s="1"/>
  <c r="K71" i="65" s="1"/>
  <c r="D44" i="65"/>
  <c r="D72" i="65" s="1"/>
  <c r="K72" i="65" s="1"/>
  <c r="D45" i="65"/>
  <c r="D73" i="65" s="1"/>
  <c r="D101" i="65" s="1"/>
  <c r="K101" i="65" s="1"/>
  <c r="D46" i="65"/>
  <c r="D74" i="65" s="1"/>
  <c r="D102" i="65" s="1"/>
  <c r="K102" i="65" s="1"/>
  <c r="D47" i="65"/>
  <c r="D75" i="65" s="1"/>
  <c r="D103" i="65" s="1"/>
  <c r="K103" i="65" s="1"/>
  <c r="D48" i="65"/>
  <c r="D76" i="65" s="1"/>
  <c r="D104" i="65" s="1"/>
  <c r="K104" i="65" s="1"/>
  <c r="D49" i="65"/>
  <c r="D77" i="65" s="1"/>
  <c r="D105" i="65" s="1"/>
  <c r="K105" i="65" s="1"/>
  <c r="D50" i="65"/>
  <c r="K50" i="65" s="1"/>
  <c r="D51" i="65"/>
  <c r="D79" i="65" s="1"/>
  <c r="D107" i="65" s="1"/>
  <c r="K107" i="65" s="1"/>
  <c r="D52" i="65"/>
  <c r="D80" i="65" s="1"/>
  <c r="D108" i="65" s="1"/>
  <c r="K108" i="65" s="1"/>
  <c r="D53" i="65"/>
  <c r="D81" i="65" s="1"/>
  <c r="D109" i="65" s="1"/>
  <c r="K109" i="65" s="1"/>
  <c r="D54" i="65"/>
  <c r="D82" i="65" s="1"/>
  <c r="K82" i="65" s="1"/>
  <c r="D55" i="65"/>
  <c r="D83" i="65" s="1"/>
  <c r="K83" i="65" s="1"/>
  <c r="D56" i="65"/>
  <c r="D84" i="65" s="1"/>
  <c r="K84" i="65" s="1"/>
  <c r="D57" i="65"/>
  <c r="D85" i="65" s="1"/>
  <c r="D113" i="65" s="1"/>
  <c r="K113" i="65" s="1"/>
  <c r="D58" i="65"/>
  <c r="D86" i="65" s="1"/>
  <c r="D114" i="65" s="1"/>
  <c r="K114" i="65" s="1"/>
  <c r="D33" i="65"/>
  <c r="D61" i="65" s="1"/>
  <c r="D89" i="65" s="1"/>
  <c r="K89" i="65" s="1"/>
  <c r="Q69" i="65" l="1"/>
  <c r="Q81" i="65"/>
  <c r="Q82" i="65"/>
  <c r="Q71" i="65"/>
  <c r="Q83" i="65"/>
  <c r="P89" i="65"/>
  <c r="Q114" i="65"/>
  <c r="Q64" i="65"/>
  <c r="Q84" i="65"/>
  <c r="Q85" i="65"/>
  <c r="Q86" i="65"/>
  <c r="Q63" i="65"/>
  <c r="Q76" i="65"/>
  <c r="Q66" i="65"/>
  <c r="Q70" i="65"/>
  <c r="Q72" i="65"/>
  <c r="Q73" i="65"/>
  <c r="Q62" i="65"/>
  <c r="Q75" i="65"/>
  <c r="Q65" i="65"/>
  <c r="Q74" i="65"/>
  <c r="Q77" i="65"/>
  <c r="Q78" i="65"/>
  <c r="Q67" i="65"/>
  <c r="Q79" i="65"/>
  <c r="Q68" i="65"/>
  <c r="Q80" i="65"/>
  <c r="K74" i="65"/>
  <c r="K73" i="65"/>
  <c r="K56" i="65"/>
  <c r="K55" i="65"/>
  <c r="K45" i="65"/>
  <c r="K17" i="65" s="1"/>
  <c r="K44" i="65"/>
  <c r="K75" i="65"/>
  <c r="K43" i="65"/>
  <c r="K63" i="65"/>
  <c r="T124" i="63"/>
  <c r="K85" i="65"/>
  <c r="K57" i="65"/>
  <c r="J57" i="65"/>
  <c r="I29" i="65"/>
  <c r="J44" i="65"/>
  <c r="I16" i="65"/>
  <c r="J55" i="65"/>
  <c r="I27" i="65"/>
  <c r="J43" i="65"/>
  <c r="I15" i="65"/>
  <c r="J56" i="65"/>
  <c r="P56" i="65" s="1"/>
  <c r="Q56" i="65" s="1"/>
  <c r="I28" i="65"/>
  <c r="J54" i="65"/>
  <c r="I26" i="65"/>
  <c r="J42" i="65"/>
  <c r="I14" i="65"/>
  <c r="K54" i="65"/>
  <c r="J53" i="65"/>
  <c r="I25" i="65"/>
  <c r="I13" i="65"/>
  <c r="J5" i="65"/>
  <c r="J50" i="65"/>
  <c r="I22" i="65"/>
  <c r="J37" i="65"/>
  <c r="J9" i="65" s="1"/>
  <c r="I9" i="65"/>
  <c r="P91" i="65"/>
  <c r="J52" i="65"/>
  <c r="I24" i="65"/>
  <c r="J40" i="65"/>
  <c r="I12" i="65"/>
  <c r="K16" i="65"/>
  <c r="P61" i="65"/>
  <c r="J51" i="65"/>
  <c r="I23" i="65"/>
  <c r="J39" i="65"/>
  <c r="I11" i="65"/>
  <c r="J38" i="65"/>
  <c r="I10" i="65"/>
  <c r="J49" i="65"/>
  <c r="I21" i="65"/>
  <c r="K40" i="65"/>
  <c r="J48" i="65"/>
  <c r="I20" i="65"/>
  <c r="I8" i="65"/>
  <c r="K39" i="65"/>
  <c r="K86" i="65"/>
  <c r="I5" i="65"/>
  <c r="J47" i="65"/>
  <c r="I19" i="65"/>
  <c r="J35" i="65"/>
  <c r="I7" i="65"/>
  <c r="K61" i="65"/>
  <c r="J58" i="65"/>
  <c r="I30" i="65"/>
  <c r="J46" i="65"/>
  <c r="I18" i="65"/>
  <c r="I6" i="65"/>
  <c r="K62" i="65"/>
  <c r="J45" i="65"/>
  <c r="I17" i="65"/>
  <c r="K28" i="65"/>
  <c r="K76" i="65"/>
  <c r="K69" i="65"/>
  <c r="K81" i="65"/>
  <c r="K53" i="65"/>
  <c r="K25" i="65" s="1"/>
  <c r="K52" i="65"/>
  <c r="K24" i="65" s="1"/>
  <c r="K64" i="65"/>
  <c r="K51" i="65"/>
  <c r="K77" i="65"/>
  <c r="K66" i="65"/>
  <c r="K67" i="65"/>
  <c r="K79" i="65"/>
  <c r="K68" i="65"/>
  <c r="K80" i="65"/>
  <c r="K41" i="65"/>
  <c r="K13" i="65" s="1"/>
  <c r="K70" i="65"/>
  <c r="D65" i="65"/>
  <c r="K38" i="65"/>
  <c r="K49" i="65"/>
  <c r="D78" i="65"/>
  <c r="K48" i="65"/>
  <c r="K36" i="65"/>
  <c r="K33" i="65"/>
  <c r="K47" i="65"/>
  <c r="K35" i="65"/>
  <c r="K58" i="65"/>
  <c r="K46" i="65"/>
  <c r="K18" i="65" s="1"/>
  <c r="K34" i="65"/>
  <c r="D111" i="65"/>
  <c r="K111" i="65" s="1"/>
  <c r="K27" i="65" s="1"/>
  <c r="D99" i="65"/>
  <c r="K99" i="65" s="1"/>
  <c r="K15" i="65" s="1"/>
  <c r="D110" i="65"/>
  <c r="K110" i="65" s="1"/>
  <c r="D112" i="65"/>
  <c r="K112" i="65" s="1"/>
  <c r="D100" i="65"/>
  <c r="K100" i="65" s="1"/>
  <c r="Y15" i="103" l="1"/>
  <c r="Q111" i="65"/>
  <c r="Q94" i="65"/>
  <c r="Q99" i="65"/>
  <c r="Q98" i="65"/>
  <c r="Q104" i="65"/>
  <c r="Q109" i="65"/>
  <c r="Q107" i="65"/>
  <c r="P5" i="65"/>
  <c r="Q33" i="65"/>
  <c r="Q105" i="65"/>
  <c r="R61" i="65"/>
  <c r="Q61" i="65"/>
  <c r="O5" i="65"/>
  <c r="Q100" i="65"/>
  <c r="Q92" i="65"/>
  <c r="Q91" i="65"/>
  <c r="Q90" i="65"/>
  <c r="Q108" i="65"/>
  <c r="Q112" i="65"/>
  <c r="Q28" i="65" s="1"/>
  <c r="R89" i="65"/>
  <c r="Q101" i="65"/>
  <c r="Q110" i="65"/>
  <c r="Q113" i="65"/>
  <c r="Q97" i="65"/>
  <c r="Q95" i="65"/>
  <c r="Q93" i="65"/>
  <c r="Q89" i="65"/>
  <c r="Q102" i="65"/>
  <c r="K29" i="65"/>
  <c r="Q106" i="65"/>
  <c r="Q96" i="65"/>
  <c r="Q103" i="65"/>
  <c r="K7" i="65"/>
  <c r="K19" i="65"/>
  <c r="K8" i="65"/>
  <c r="K12" i="65"/>
  <c r="K20" i="65"/>
  <c r="K14" i="65"/>
  <c r="P28" i="65"/>
  <c r="J28" i="65"/>
  <c r="K21" i="65"/>
  <c r="P47" i="65"/>
  <c r="J19" i="65"/>
  <c r="P41" i="65"/>
  <c r="J13" i="65"/>
  <c r="K10" i="65"/>
  <c r="P38" i="65"/>
  <c r="J10" i="65"/>
  <c r="P53" i="65"/>
  <c r="J25" i="65"/>
  <c r="P55" i="65"/>
  <c r="Q55" i="65" s="1"/>
  <c r="J27" i="65"/>
  <c r="K30" i="65"/>
  <c r="P46" i="65"/>
  <c r="J18" i="65"/>
  <c r="P36" i="65"/>
  <c r="J8" i="65"/>
  <c r="P44" i="65"/>
  <c r="J16" i="65"/>
  <c r="P45" i="65"/>
  <c r="J17" i="65"/>
  <c r="P52" i="65"/>
  <c r="J24" i="65"/>
  <c r="P43" i="65"/>
  <c r="J15" i="65"/>
  <c r="K6" i="65"/>
  <c r="K11" i="65"/>
  <c r="P39" i="65"/>
  <c r="J11" i="65"/>
  <c r="P37" i="65"/>
  <c r="Y19" i="103"/>
  <c r="P51" i="65"/>
  <c r="J23" i="65"/>
  <c r="P50" i="65"/>
  <c r="J22" i="65"/>
  <c r="P42" i="65"/>
  <c r="J14" i="65"/>
  <c r="K5" i="65"/>
  <c r="P54" i="65"/>
  <c r="J26" i="65"/>
  <c r="P35" i="65"/>
  <c r="J7" i="65"/>
  <c r="P49" i="65"/>
  <c r="J21" i="65"/>
  <c r="P40" i="65"/>
  <c r="J12" i="65"/>
  <c r="K23" i="65"/>
  <c r="R33" i="65"/>
  <c r="P34" i="65"/>
  <c r="J6" i="65"/>
  <c r="K26" i="65"/>
  <c r="P58" i="65"/>
  <c r="J30" i="65"/>
  <c r="P48" i="65"/>
  <c r="J20" i="65"/>
  <c r="P57" i="65"/>
  <c r="J29" i="65"/>
  <c r="D106" i="65"/>
  <c r="K106" i="65" s="1"/>
  <c r="K78" i="65"/>
  <c r="K22" i="65" s="1"/>
  <c r="D93" i="65"/>
  <c r="K93" i="65" s="1"/>
  <c r="K65" i="65"/>
  <c r="K9" i="65" s="1"/>
  <c r="AC8" i="90" l="1"/>
  <c r="AC64" i="90" s="1"/>
  <c r="AG64" i="90" s="1"/>
  <c r="V61" i="65" s="1"/>
  <c r="D117" i="105"/>
  <c r="AC31" i="90"/>
  <c r="AC115" i="90" s="1"/>
  <c r="AG115" i="90" s="1"/>
  <c r="V112" i="65" s="1"/>
  <c r="D140" i="105"/>
  <c r="Y17" i="103"/>
  <c r="Y40" i="103"/>
  <c r="Y21" i="103"/>
  <c r="Y18" i="103"/>
  <c r="Y23" i="103"/>
  <c r="Y29" i="103"/>
  <c r="Y16" i="103"/>
  <c r="Y36" i="103"/>
  <c r="Y24" i="103"/>
  <c r="Y25" i="103"/>
  <c r="Y37" i="103"/>
  <c r="Y38" i="103"/>
  <c r="Y22" i="103"/>
  <c r="Y35" i="103"/>
  <c r="Y32" i="103"/>
  <c r="Y27" i="103"/>
  <c r="Y28" i="103"/>
  <c r="Y34" i="103"/>
  <c r="Y20" i="103"/>
  <c r="Y39" i="103"/>
  <c r="Y33" i="103"/>
  <c r="Y31" i="103"/>
  <c r="Y30" i="103"/>
  <c r="Y26" i="103"/>
  <c r="Q27" i="65"/>
  <c r="AC59" i="90"/>
  <c r="AG59" i="90" s="1"/>
  <c r="V56" i="65" s="1"/>
  <c r="AC92" i="90"/>
  <c r="AG92" i="90" s="1"/>
  <c r="V89" i="65" s="1"/>
  <c r="AC36" i="90"/>
  <c r="AG36" i="90" s="1"/>
  <c r="V33" i="65" s="1"/>
  <c r="P7" i="65"/>
  <c r="Q35" i="65"/>
  <c r="Q7" i="65" s="1"/>
  <c r="Q5" i="65"/>
  <c r="P6" i="65"/>
  <c r="Q34" i="65"/>
  <c r="Q6" i="65" s="1"/>
  <c r="R5" i="65"/>
  <c r="S5" i="65" s="1"/>
  <c r="E117" i="105" s="1"/>
  <c r="P18" i="65"/>
  <c r="Q46" i="65"/>
  <c r="Q18" i="65" s="1"/>
  <c r="P14" i="65"/>
  <c r="Q42" i="65"/>
  <c r="Q14" i="65" s="1"/>
  <c r="P22" i="65"/>
  <c r="Q50" i="65"/>
  <c r="Q22" i="65" s="1"/>
  <c r="P25" i="65"/>
  <c r="Q53" i="65"/>
  <c r="Q25" i="65" s="1"/>
  <c r="P9" i="65"/>
  <c r="Q37" i="65"/>
  <c r="Q9" i="65" s="1"/>
  <c r="P12" i="65"/>
  <c r="Q40" i="65"/>
  <c r="Q12" i="65" s="1"/>
  <c r="P24" i="65"/>
  <c r="Q52" i="65"/>
  <c r="Q24" i="65" s="1"/>
  <c r="P29" i="65"/>
  <c r="Q57" i="65"/>
  <c r="Q29" i="65" s="1"/>
  <c r="P21" i="65"/>
  <c r="Q49" i="65"/>
  <c r="Q21" i="65" s="1"/>
  <c r="P17" i="65"/>
  <c r="Q45" i="65"/>
  <c r="Q17" i="65" s="1"/>
  <c r="P20" i="65"/>
  <c r="Q48" i="65"/>
  <c r="Q20" i="65" s="1"/>
  <c r="P30" i="65"/>
  <c r="Q58" i="65"/>
  <c r="Q30" i="65" s="1"/>
  <c r="P19" i="65"/>
  <c r="Q47" i="65"/>
  <c r="Q19" i="65" s="1"/>
  <c r="P15" i="65"/>
  <c r="Q43" i="65"/>
  <c r="Q15" i="65" s="1"/>
  <c r="P23" i="65"/>
  <c r="Q51" i="65"/>
  <c r="Q23" i="65" s="1"/>
  <c r="P16" i="65"/>
  <c r="Q44" i="65"/>
  <c r="Q16" i="65" s="1"/>
  <c r="P26" i="65"/>
  <c r="Q54" i="65"/>
  <c r="Q26" i="65" s="1"/>
  <c r="P11" i="65"/>
  <c r="Q39" i="65"/>
  <c r="Q11" i="65" s="1"/>
  <c r="P8" i="65"/>
  <c r="Q36" i="65"/>
  <c r="Q8" i="65" s="1"/>
  <c r="P13" i="65"/>
  <c r="Q41" i="65"/>
  <c r="Q13" i="65" s="1"/>
  <c r="P10" i="65"/>
  <c r="Q38" i="65"/>
  <c r="Q10" i="65" s="1"/>
  <c r="P27" i="65"/>
  <c r="AB126" i="90"/>
  <c r="P33" i="63"/>
  <c r="AE190" i="102" s="1"/>
  <c r="AE76" i="102" s="1"/>
  <c r="AE45" i="102" s="1"/>
  <c r="P32" i="63"/>
  <c r="AD190" i="102" s="1"/>
  <c r="AD76" i="102" s="1"/>
  <c r="AD45" i="102" s="1"/>
  <c r="P31" i="63"/>
  <c r="AC190" i="102" s="1"/>
  <c r="AC76" i="102" s="1"/>
  <c r="AC45" i="102" s="1"/>
  <c r="P30" i="63"/>
  <c r="AB190" i="102" s="1"/>
  <c r="AB76" i="102" s="1"/>
  <c r="AB45" i="102" s="1"/>
  <c r="P29" i="63"/>
  <c r="AA190" i="102" s="1"/>
  <c r="AA76" i="102" s="1"/>
  <c r="AA45" i="102" s="1"/>
  <c r="P27" i="63"/>
  <c r="Y190" i="102" s="1"/>
  <c r="Y76" i="102" s="1"/>
  <c r="Y45" i="102" s="1"/>
  <c r="P26" i="63"/>
  <c r="X190" i="102" s="1"/>
  <c r="X76" i="102" s="1"/>
  <c r="X45" i="102" s="1"/>
  <c r="P25" i="63"/>
  <c r="W190" i="102" s="1"/>
  <c r="W76" i="102" s="1"/>
  <c r="W45" i="102" s="1"/>
  <c r="P24" i="63"/>
  <c r="V190" i="102" s="1"/>
  <c r="V76" i="102" s="1"/>
  <c r="V45" i="102" s="1"/>
  <c r="P23" i="63"/>
  <c r="U190" i="102" s="1"/>
  <c r="U76" i="102" s="1"/>
  <c r="U45" i="102" s="1"/>
  <c r="P22" i="63"/>
  <c r="T190" i="102" s="1"/>
  <c r="T76" i="102" s="1"/>
  <c r="T45" i="102" s="1"/>
  <c r="P19" i="63"/>
  <c r="Q190" i="102" s="1"/>
  <c r="Q76" i="102" s="1"/>
  <c r="Q45" i="102" s="1"/>
  <c r="P18" i="63"/>
  <c r="P190" i="102" s="1"/>
  <c r="P76" i="102" s="1"/>
  <c r="P45" i="102" s="1"/>
  <c r="P17" i="63"/>
  <c r="O190" i="102" s="1"/>
  <c r="O76" i="102" s="1"/>
  <c r="O45" i="102" s="1"/>
  <c r="P16" i="63"/>
  <c r="N190" i="102" s="1"/>
  <c r="N76" i="102" s="1"/>
  <c r="N45" i="102" s="1"/>
  <c r="P15" i="63"/>
  <c r="M190" i="102" s="1"/>
  <c r="M76" i="102" s="1"/>
  <c r="M45" i="102" s="1"/>
  <c r="P13" i="63"/>
  <c r="K190" i="102" s="1"/>
  <c r="K76" i="102" s="1"/>
  <c r="K45" i="102" s="1"/>
  <c r="P12" i="63"/>
  <c r="J190" i="102" s="1"/>
  <c r="J76" i="102" s="1"/>
  <c r="J45" i="102" s="1"/>
  <c r="P10" i="63"/>
  <c r="H190" i="102" s="1"/>
  <c r="H76" i="102" s="1"/>
  <c r="H45" i="102" s="1"/>
  <c r="P9" i="63"/>
  <c r="P8" i="63"/>
  <c r="AB9" i="90"/>
  <c r="AB10" i="90"/>
  <c r="AB11" i="90"/>
  <c r="AB12" i="90"/>
  <c r="AB13" i="90"/>
  <c r="AB14" i="90"/>
  <c r="AB15" i="90"/>
  <c r="AB16" i="90"/>
  <c r="AB17" i="90"/>
  <c r="AB18" i="90"/>
  <c r="AB19" i="90"/>
  <c r="AB20" i="90"/>
  <c r="AB21" i="90"/>
  <c r="AB22" i="90"/>
  <c r="AB23" i="90"/>
  <c r="AB24" i="90"/>
  <c r="AB25" i="90"/>
  <c r="AB26" i="90"/>
  <c r="AB27" i="90"/>
  <c r="AB28" i="90"/>
  <c r="AB29" i="90"/>
  <c r="AB30" i="90"/>
  <c r="AB31" i="90"/>
  <c r="AG31" i="90" s="1"/>
  <c r="AB32" i="90"/>
  <c r="AB33" i="90"/>
  <c r="AB8" i="90"/>
  <c r="J115" i="63"/>
  <c r="I115" i="63"/>
  <c r="H115" i="63"/>
  <c r="G115" i="63"/>
  <c r="F115" i="63"/>
  <c r="E115" i="63"/>
  <c r="J114" i="63"/>
  <c r="I114" i="63"/>
  <c r="H114" i="63"/>
  <c r="G114" i="63"/>
  <c r="F114" i="63"/>
  <c r="E114" i="63"/>
  <c r="J113" i="63"/>
  <c r="I113" i="63"/>
  <c r="H113" i="63"/>
  <c r="G113" i="63"/>
  <c r="F113" i="63"/>
  <c r="E113" i="63"/>
  <c r="J112" i="63"/>
  <c r="I112" i="63"/>
  <c r="H112" i="63"/>
  <c r="G112" i="63"/>
  <c r="F112" i="63"/>
  <c r="E112" i="63"/>
  <c r="J111" i="63"/>
  <c r="I111" i="63"/>
  <c r="H111" i="63"/>
  <c r="G111" i="63"/>
  <c r="F111" i="63"/>
  <c r="E111" i="63"/>
  <c r="J110" i="63"/>
  <c r="I110" i="63"/>
  <c r="H110" i="63"/>
  <c r="G110" i="63"/>
  <c r="F110" i="63"/>
  <c r="E110" i="63"/>
  <c r="J109" i="63"/>
  <c r="I109" i="63"/>
  <c r="H109" i="63"/>
  <c r="G109" i="63"/>
  <c r="F109" i="63"/>
  <c r="E109" i="63"/>
  <c r="J108" i="63"/>
  <c r="I108" i="63"/>
  <c r="H108" i="63"/>
  <c r="G108" i="63"/>
  <c r="F108" i="63"/>
  <c r="E108" i="63"/>
  <c r="J107" i="63"/>
  <c r="I107" i="63"/>
  <c r="H107" i="63"/>
  <c r="G107" i="63"/>
  <c r="F107" i="63"/>
  <c r="E107" i="63"/>
  <c r="J106" i="63"/>
  <c r="I106" i="63"/>
  <c r="H106" i="63"/>
  <c r="G106" i="63"/>
  <c r="F106" i="63"/>
  <c r="E106" i="63"/>
  <c r="J105" i="63"/>
  <c r="I105" i="63"/>
  <c r="H105" i="63"/>
  <c r="G105" i="63"/>
  <c r="F105" i="63"/>
  <c r="E105" i="63"/>
  <c r="J104" i="63"/>
  <c r="I104" i="63"/>
  <c r="H104" i="63"/>
  <c r="G104" i="63"/>
  <c r="F104" i="63"/>
  <c r="E104" i="63"/>
  <c r="J103" i="63"/>
  <c r="I103" i="63"/>
  <c r="H103" i="63"/>
  <c r="G103" i="63"/>
  <c r="F103" i="63"/>
  <c r="E103" i="63"/>
  <c r="J102" i="63"/>
  <c r="I102" i="63"/>
  <c r="H102" i="63"/>
  <c r="G102" i="63"/>
  <c r="F102" i="63"/>
  <c r="E102" i="63"/>
  <c r="J101" i="63"/>
  <c r="I101" i="63"/>
  <c r="H101" i="63"/>
  <c r="G101" i="63"/>
  <c r="F101" i="63"/>
  <c r="E101" i="63"/>
  <c r="J100" i="63"/>
  <c r="I100" i="63"/>
  <c r="H100" i="63"/>
  <c r="G100" i="63"/>
  <c r="F100" i="63"/>
  <c r="E100" i="63"/>
  <c r="J99" i="63"/>
  <c r="I99" i="63"/>
  <c r="H99" i="63"/>
  <c r="G99" i="63"/>
  <c r="F99" i="63"/>
  <c r="E99" i="63"/>
  <c r="J98" i="63"/>
  <c r="I98" i="63"/>
  <c r="H98" i="63"/>
  <c r="G98" i="63"/>
  <c r="F98" i="63"/>
  <c r="E98" i="63"/>
  <c r="J97" i="63"/>
  <c r="I97" i="63"/>
  <c r="H97" i="63"/>
  <c r="G97" i="63"/>
  <c r="F97" i="63"/>
  <c r="E97" i="63"/>
  <c r="J96" i="63"/>
  <c r="I96" i="63"/>
  <c r="H96" i="63"/>
  <c r="G96" i="63"/>
  <c r="F96" i="63"/>
  <c r="E96" i="63"/>
  <c r="J95" i="63"/>
  <c r="I95" i="63"/>
  <c r="H95" i="63"/>
  <c r="G95" i="63"/>
  <c r="F95" i="63"/>
  <c r="E95" i="63"/>
  <c r="J94" i="63"/>
  <c r="I94" i="63"/>
  <c r="H94" i="63"/>
  <c r="G94" i="63"/>
  <c r="F94" i="63"/>
  <c r="E94" i="63"/>
  <c r="J93" i="63"/>
  <c r="I93" i="63"/>
  <c r="H93" i="63"/>
  <c r="G93" i="63"/>
  <c r="F93" i="63"/>
  <c r="E93" i="63"/>
  <c r="J92" i="63"/>
  <c r="I92" i="63"/>
  <c r="H92" i="63"/>
  <c r="G92" i="63"/>
  <c r="F92" i="63"/>
  <c r="E92" i="63"/>
  <c r="J87" i="63"/>
  <c r="I87" i="63"/>
  <c r="H87" i="63"/>
  <c r="G87" i="63"/>
  <c r="F87" i="63"/>
  <c r="E87" i="63"/>
  <c r="J86" i="63"/>
  <c r="I86" i="63"/>
  <c r="H86" i="63"/>
  <c r="G86" i="63"/>
  <c r="F86" i="63"/>
  <c r="E86" i="63"/>
  <c r="J85" i="63"/>
  <c r="I85" i="63"/>
  <c r="H85" i="63"/>
  <c r="G85" i="63"/>
  <c r="F85" i="63"/>
  <c r="E85" i="63"/>
  <c r="J84" i="63"/>
  <c r="I84" i="63"/>
  <c r="H84" i="63"/>
  <c r="G84" i="63"/>
  <c r="F84" i="63"/>
  <c r="E84" i="63"/>
  <c r="J83" i="63"/>
  <c r="I83" i="63"/>
  <c r="H83" i="63"/>
  <c r="G83" i="63"/>
  <c r="F83" i="63"/>
  <c r="E83" i="63"/>
  <c r="J82" i="63"/>
  <c r="I82" i="63"/>
  <c r="H82" i="63"/>
  <c r="G82" i="63"/>
  <c r="F82" i="63"/>
  <c r="E82" i="63"/>
  <c r="J81" i="63"/>
  <c r="I81" i="63"/>
  <c r="H81" i="63"/>
  <c r="G81" i="63"/>
  <c r="F81" i="63"/>
  <c r="E81" i="63"/>
  <c r="J80" i="63"/>
  <c r="I80" i="63"/>
  <c r="H80" i="63"/>
  <c r="G80" i="63"/>
  <c r="F80" i="63"/>
  <c r="E80" i="63"/>
  <c r="J79" i="63"/>
  <c r="I79" i="63"/>
  <c r="H79" i="63"/>
  <c r="G79" i="63"/>
  <c r="F79" i="63"/>
  <c r="E79" i="63"/>
  <c r="J78" i="63"/>
  <c r="I78" i="63"/>
  <c r="H78" i="63"/>
  <c r="G78" i="63"/>
  <c r="F78" i="63"/>
  <c r="E78" i="63"/>
  <c r="J77" i="63"/>
  <c r="I77" i="63"/>
  <c r="H77" i="63"/>
  <c r="G77" i="63"/>
  <c r="F77" i="63"/>
  <c r="E77" i="63"/>
  <c r="J76" i="63"/>
  <c r="I76" i="63"/>
  <c r="H76" i="63"/>
  <c r="G76" i="63"/>
  <c r="F76" i="63"/>
  <c r="E76" i="63"/>
  <c r="J75" i="63"/>
  <c r="I75" i="63"/>
  <c r="H75" i="63"/>
  <c r="G75" i="63"/>
  <c r="F75" i="63"/>
  <c r="E75" i="63"/>
  <c r="J74" i="63"/>
  <c r="I74" i="63"/>
  <c r="H74" i="63"/>
  <c r="G74" i="63"/>
  <c r="F74" i="63"/>
  <c r="E74" i="63"/>
  <c r="J73" i="63"/>
  <c r="I73" i="63"/>
  <c r="H73" i="63"/>
  <c r="G73" i="63"/>
  <c r="F73" i="63"/>
  <c r="E73" i="63"/>
  <c r="J72" i="63"/>
  <c r="I72" i="63"/>
  <c r="H72" i="63"/>
  <c r="G72" i="63"/>
  <c r="F72" i="63"/>
  <c r="E72" i="63"/>
  <c r="J71" i="63"/>
  <c r="I71" i="63"/>
  <c r="H71" i="63"/>
  <c r="G71" i="63"/>
  <c r="F71" i="63"/>
  <c r="E71" i="63"/>
  <c r="J70" i="63"/>
  <c r="I70" i="63"/>
  <c r="H70" i="63"/>
  <c r="G70" i="63"/>
  <c r="F70" i="63"/>
  <c r="E70" i="63"/>
  <c r="J69" i="63"/>
  <c r="I69" i="63"/>
  <c r="H69" i="63"/>
  <c r="G69" i="63"/>
  <c r="F69" i="63"/>
  <c r="E69" i="63"/>
  <c r="J68" i="63"/>
  <c r="I68" i="63"/>
  <c r="H68" i="63"/>
  <c r="G68" i="63"/>
  <c r="F68" i="63"/>
  <c r="E68" i="63"/>
  <c r="J67" i="63"/>
  <c r="I67" i="63"/>
  <c r="H67" i="63"/>
  <c r="G67" i="63"/>
  <c r="F67" i="63"/>
  <c r="E67" i="63"/>
  <c r="J66" i="63"/>
  <c r="I66" i="63"/>
  <c r="H66" i="63"/>
  <c r="G66" i="63"/>
  <c r="F66" i="63"/>
  <c r="E66" i="63"/>
  <c r="J65" i="63"/>
  <c r="I65" i="63"/>
  <c r="H65" i="63"/>
  <c r="G65" i="63"/>
  <c r="F65" i="63"/>
  <c r="E65" i="63"/>
  <c r="J64" i="63"/>
  <c r="I64" i="63"/>
  <c r="H64" i="63"/>
  <c r="G64" i="63"/>
  <c r="F64" i="63"/>
  <c r="E64" i="63"/>
  <c r="J59" i="63"/>
  <c r="I59" i="63"/>
  <c r="H59" i="63"/>
  <c r="G59" i="63"/>
  <c r="F59" i="63"/>
  <c r="E59" i="63"/>
  <c r="J58" i="63"/>
  <c r="I58" i="63"/>
  <c r="H58" i="63"/>
  <c r="G58" i="63"/>
  <c r="F58" i="63"/>
  <c r="E58" i="63"/>
  <c r="J57" i="63"/>
  <c r="I57" i="63"/>
  <c r="H57" i="63"/>
  <c r="G57" i="63"/>
  <c r="F57" i="63"/>
  <c r="E57" i="63"/>
  <c r="J56" i="63"/>
  <c r="I56" i="63"/>
  <c r="H56" i="63"/>
  <c r="G56" i="63"/>
  <c r="F56" i="63"/>
  <c r="E56" i="63"/>
  <c r="J55" i="63"/>
  <c r="I55" i="63"/>
  <c r="H55" i="63"/>
  <c r="G55" i="63"/>
  <c r="F55" i="63"/>
  <c r="E55" i="63"/>
  <c r="J54" i="63"/>
  <c r="I54" i="63"/>
  <c r="H54" i="63"/>
  <c r="G54" i="63"/>
  <c r="F54" i="63"/>
  <c r="E54" i="63"/>
  <c r="J53" i="63"/>
  <c r="I53" i="63"/>
  <c r="H53" i="63"/>
  <c r="G53" i="63"/>
  <c r="F53" i="63"/>
  <c r="E53" i="63"/>
  <c r="J52" i="63"/>
  <c r="I52" i="63"/>
  <c r="H52" i="63"/>
  <c r="G52" i="63"/>
  <c r="F52" i="63"/>
  <c r="E52" i="63"/>
  <c r="J51" i="63"/>
  <c r="I51" i="63"/>
  <c r="H51" i="63"/>
  <c r="G51" i="63"/>
  <c r="F51" i="63"/>
  <c r="E51" i="63"/>
  <c r="J50" i="63"/>
  <c r="I50" i="63"/>
  <c r="H50" i="63"/>
  <c r="G50" i="63"/>
  <c r="F50" i="63"/>
  <c r="E50" i="63"/>
  <c r="J49" i="63"/>
  <c r="I49" i="63"/>
  <c r="H49" i="63"/>
  <c r="G49" i="63"/>
  <c r="F49" i="63"/>
  <c r="E49" i="63"/>
  <c r="J48" i="63"/>
  <c r="I48" i="63"/>
  <c r="H48" i="63"/>
  <c r="G48" i="63"/>
  <c r="F48" i="63"/>
  <c r="E48" i="63"/>
  <c r="J47" i="63"/>
  <c r="I47" i="63"/>
  <c r="H47" i="63"/>
  <c r="G47" i="63"/>
  <c r="F47" i="63"/>
  <c r="E47" i="63"/>
  <c r="J46" i="63"/>
  <c r="I46" i="63"/>
  <c r="H46" i="63"/>
  <c r="G46" i="63"/>
  <c r="F46" i="63"/>
  <c r="E46" i="63"/>
  <c r="J45" i="63"/>
  <c r="I45" i="63"/>
  <c r="H45" i="63"/>
  <c r="G45" i="63"/>
  <c r="F45" i="63"/>
  <c r="E45" i="63"/>
  <c r="J44" i="63"/>
  <c r="I44" i="63"/>
  <c r="H44" i="63"/>
  <c r="G44" i="63"/>
  <c r="F44" i="63"/>
  <c r="E44" i="63"/>
  <c r="J43" i="63"/>
  <c r="I43" i="63"/>
  <c r="H43" i="63"/>
  <c r="G43" i="63"/>
  <c r="F43" i="63"/>
  <c r="E43" i="63"/>
  <c r="J42" i="63"/>
  <c r="I42" i="63"/>
  <c r="H42" i="63"/>
  <c r="G42" i="63"/>
  <c r="F42" i="63"/>
  <c r="E42" i="63"/>
  <c r="J41" i="63"/>
  <c r="I41" i="63"/>
  <c r="H41" i="63"/>
  <c r="G41" i="63"/>
  <c r="F41" i="63"/>
  <c r="E41" i="63"/>
  <c r="J40" i="63"/>
  <c r="I40" i="63"/>
  <c r="H40" i="63"/>
  <c r="G40" i="63"/>
  <c r="F40" i="63"/>
  <c r="E40" i="63"/>
  <c r="J39" i="63"/>
  <c r="I39" i="63"/>
  <c r="H39" i="63"/>
  <c r="G39" i="63"/>
  <c r="F39" i="63"/>
  <c r="E39" i="63"/>
  <c r="J38" i="63"/>
  <c r="I38" i="63"/>
  <c r="H38" i="63"/>
  <c r="G38" i="63"/>
  <c r="F38" i="63"/>
  <c r="E38" i="63"/>
  <c r="J37" i="63"/>
  <c r="I37" i="63"/>
  <c r="H37" i="63"/>
  <c r="G37" i="63"/>
  <c r="F37" i="63"/>
  <c r="E37" i="63"/>
  <c r="J36" i="63"/>
  <c r="I36" i="63"/>
  <c r="H36" i="63"/>
  <c r="G36" i="63"/>
  <c r="F36" i="63"/>
  <c r="E36" i="63"/>
  <c r="J115" i="90"/>
  <c r="I115" i="90"/>
  <c r="H115" i="90"/>
  <c r="G115" i="90"/>
  <c r="F115" i="90"/>
  <c r="E115" i="90"/>
  <c r="J114" i="90"/>
  <c r="I114" i="90"/>
  <c r="H114" i="90"/>
  <c r="G114" i="90"/>
  <c r="F114" i="90"/>
  <c r="E114" i="90"/>
  <c r="J113" i="90"/>
  <c r="I113" i="90"/>
  <c r="H113" i="90"/>
  <c r="G113" i="90"/>
  <c r="F113" i="90"/>
  <c r="E113" i="90"/>
  <c r="J112" i="90"/>
  <c r="I112" i="90"/>
  <c r="H112" i="90"/>
  <c r="G112" i="90"/>
  <c r="F112" i="90"/>
  <c r="E112" i="90"/>
  <c r="J111" i="90"/>
  <c r="I111" i="90"/>
  <c r="H111" i="90"/>
  <c r="G111" i="90"/>
  <c r="F111" i="90"/>
  <c r="E111" i="90"/>
  <c r="J110" i="90"/>
  <c r="I110" i="90"/>
  <c r="H110" i="90"/>
  <c r="G110" i="90"/>
  <c r="F110" i="90"/>
  <c r="E110" i="90"/>
  <c r="J109" i="90"/>
  <c r="I109" i="90"/>
  <c r="H109" i="90"/>
  <c r="G109" i="90"/>
  <c r="F109" i="90"/>
  <c r="E109" i="90"/>
  <c r="J108" i="90"/>
  <c r="I108" i="90"/>
  <c r="H108" i="90"/>
  <c r="G108" i="90"/>
  <c r="F108" i="90"/>
  <c r="E108" i="90"/>
  <c r="J107" i="90"/>
  <c r="I107" i="90"/>
  <c r="H107" i="90"/>
  <c r="G107" i="90"/>
  <c r="F107" i="90"/>
  <c r="E107" i="90"/>
  <c r="J106" i="90"/>
  <c r="I106" i="90"/>
  <c r="H106" i="90"/>
  <c r="G106" i="90"/>
  <c r="F106" i="90"/>
  <c r="E106" i="90"/>
  <c r="J105" i="90"/>
  <c r="I105" i="90"/>
  <c r="H105" i="90"/>
  <c r="G105" i="90"/>
  <c r="F105" i="90"/>
  <c r="E105" i="90"/>
  <c r="J104" i="90"/>
  <c r="I104" i="90"/>
  <c r="H104" i="90"/>
  <c r="G104" i="90"/>
  <c r="F104" i="90"/>
  <c r="E104" i="90"/>
  <c r="J103" i="90"/>
  <c r="I103" i="90"/>
  <c r="H103" i="90"/>
  <c r="G103" i="90"/>
  <c r="F103" i="90"/>
  <c r="E103" i="90"/>
  <c r="J102" i="90"/>
  <c r="I102" i="90"/>
  <c r="H102" i="90"/>
  <c r="G102" i="90"/>
  <c r="F102" i="90"/>
  <c r="E102" i="90"/>
  <c r="J101" i="90"/>
  <c r="I101" i="90"/>
  <c r="H101" i="90"/>
  <c r="G101" i="90"/>
  <c r="F101" i="90"/>
  <c r="E101" i="90"/>
  <c r="J100" i="90"/>
  <c r="I100" i="90"/>
  <c r="H100" i="90"/>
  <c r="G100" i="90"/>
  <c r="F100" i="90"/>
  <c r="E100" i="90"/>
  <c r="J99" i="90"/>
  <c r="I99" i="90"/>
  <c r="H99" i="90"/>
  <c r="G99" i="90"/>
  <c r="F99" i="90"/>
  <c r="E99" i="90"/>
  <c r="J98" i="90"/>
  <c r="I98" i="90"/>
  <c r="H98" i="90"/>
  <c r="G98" i="90"/>
  <c r="F98" i="90"/>
  <c r="E98" i="90"/>
  <c r="J97" i="90"/>
  <c r="I97" i="90"/>
  <c r="H97" i="90"/>
  <c r="G97" i="90"/>
  <c r="F97" i="90"/>
  <c r="E97" i="90"/>
  <c r="J96" i="90"/>
  <c r="I96" i="90"/>
  <c r="H96" i="90"/>
  <c r="G96" i="90"/>
  <c r="F96" i="90"/>
  <c r="E96" i="90"/>
  <c r="J95" i="90"/>
  <c r="I95" i="90"/>
  <c r="H95" i="90"/>
  <c r="G95" i="90"/>
  <c r="F95" i="90"/>
  <c r="E95" i="90"/>
  <c r="J94" i="90"/>
  <c r="I94" i="90"/>
  <c r="H94" i="90"/>
  <c r="G94" i="90"/>
  <c r="F94" i="90"/>
  <c r="E94" i="90"/>
  <c r="J93" i="90"/>
  <c r="I93" i="90"/>
  <c r="H93" i="90"/>
  <c r="G93" i="90"/>
  <c r="F93" i="90"/>
  <c r="E93" i="90"/>
  <c r="J92" i="90"/>
  <c r="I92" i="90"/>
  <c r="H92" i="90"/>
  <c r="G92" i="90"/>
  <c r="F92" i="90"/>
  <c r="E92" i="90"/>
  <c r="J87" i="90"/>
  <c r="I87" i="90"/>
  <c r="H87" i="90"/>
  <c r="G87" i="90"/>
  <c r="F87" i="90"/>
  <c r="E87" i="90"/>
  <c r="J86" i="90"/>
  <c r="I86" i="90"/>
  <c r="H86" i="90"/>
  <c r="G86" i="90"/>
  <c r="F86" i="90"/>
  <c r="E86" i="90"/>
  <c r="J85" i="90"/>
  <c r="I85" i="90"/>
  <c r="H85" i="90"/>
  <c r="G85" i="90"/>
  <c r="F85" i="90"/>
  <c r="E85" i="90"/>
  <c r="J84" i="90"/>
  <c r="I84" i="90"/>
  <c r="H84" i="90"/>
  <c r="G84" i="90"/>
  <c r="F84" i="90"/>
  <c r="E84" i="90"/>
  <c r="J83" i="90"/>
  <c r="I83" i="90"/>
  <c r="H83" i="90"/>
  <c r="G83" i="90"/>
  <c r="F83" i="90"/>
  <c r="E83" i="90"/>
  <c r="J82" i="90"/>
  <c r="I82" i="90"/>
  <c r="H82" i="90"/>
  <c r="G82" i="90"/>
  <c r="F82" i="90"/>
  <c r="E82" i="90"/>
  <c r="J81" i="90"/>
  <c r="I81" i="90"/>
  <c r="H81" i="90"/>
  <c r="G81" i="90"/>
  <c r="F81" i="90"/>
  <c r="E81" i="90"/>
  <c r="J80" i="90"/>
  <c r="I80" i="90"/>
  <c r="H80" i="90"/>
  <c r="G80" i="90"/>
  <c r="F80" i="90"/>
  <c r="E80" i="90"/>
  <c r="J79" i="90"/>
  <c r="I79" i="90"/>
  <c r="H79" i="90"/>
  <c r="G79" i="90"/>
  <c r="F79" i="90"/>
  <c r="E79" i="90"/>
  <c r="J78" i="90"/>
  <c r="I78" i="90"/>
  <c r="H78" i="90"/>
  <c r="G78" i="90"/>
  <c r="F78" i="90"/>
  <c r="E78" i="90"/>
  <c r="J77" i="90"/>
  <c r="I77" i="90"/>
  <c r="H77" i="90"/>
  <c r="G77" i="90"/>
  <c r="F77" i="90"/>
  <c r="E77" i="90"/>
  <c r="J76" i="90"/>
  <c r="I76" i="90"/>
  <c r="H76" i="90"/>
  <c r="G76" i="90"/>
  <c r="F76" i="90"/>
  <c r="E76" i="90"/>
  <c r="J75" i="90"/>
  <c r="I75" i="90"/>
  <c r="H75" i="90"/>
  <c r="G75" i="90"/>
  <c r="F75" i="90"/>
  <c r="E75" i="90"/>
  <c r="J74" i="90"/>
  <c r="I74" i="90"/>
  <c r="H74" i="90"/>
  <c r="G74" i="90"/>
  <c r="F74" i="90"/>
  <c r="E74" i="90"/>
  <c r="J73" i="90"/>
  <c r="I73" i="90"/>
  <c r="H73" i="90"/>
  <c r="G73" i="90"/>
  <c r="F73" i="90"/>
  <c r="E73" i="90"/>
  <c r="J72" i="90"/>
  <c r="I72" i="90"/>
  <c r="H72" i="90"/>
  <c r="G72" i="90"/>
  <c r="F72" i="90"/>
  <c r="E72" i="90"/>
  <c r="J71" i="90"/>
  <c r="I71" i="90"/>
  <c r="H71" i="90"/>
  <c r="G71" i="90"/>
  <c r="F71" i="90"/>
  <c r="E71" i="90"/>
  <c r="J70" i="90"/>
  <c r="I70" i="90"/>
  <c r="H70" i="90"/>
  <c r="G70" i="90"/>
  <c r="F70" i="90"/>
  <c r="E70" i="90"/>
  <c r="J69" i="90"/>
  <c r="I69" i="90"/>
  <c r="H69" i="90"/>
  <c r="G69" i="90"/>
  <c r="F69" i="90"/>
  <c r="E69" i="90"/>
  <c r="J68" i="90"/>
  <c r="I68" i="90"/>
  <c r="H68" i="90"/>
  <c r="G68" i="90"/>
  <c r="F68" i="90"/>
  <c r="E68" i="90"/>
  <c r="J67" i="90"/>
  <c r="I67" i="90"/>
  <c r="H67" i="90"/>
  <c r="G67" i="90"/>
  <c r="F67" i="90"/>
  <c r="E67" i="90"/>
  <c r="J66" i="90"/>
  <c r="I66" i="90"/>
  <c r="H66" i="90"/>
  <c r="G66" i="90"/>
  <c r="F66" i="90"/>
  <c r="E66" i="90"/>
  <c r="J65" i="90"/>
  <c r="I65" i="90"/>
  <c r="H65" i="90"/>
  <c r="G65" i="90"/>
  <c r="F65" i="90"/>
  <c r="E65" i="90"/>
  <c r="J64" i="90"/>
  <c r="I64" i="90"/>
  <c r="H64" i="90"/>
  <c r="G64" i="90"/>
  <c r="F64" i="90"/>
  <c r="E64" i="90"/>
  <c r="J59" i="90"/>
  <c r="I59" i="90"/>
  <c r="H59" i="90"/>
  <c r="G59" i="90"/>
  <c r="F59" i="90"/>
  <c r="E59" i="90"/>
  <c r="J58" i="90"/>
  <c r="I58" i="90"/>
  <c r="H58" i="90"/>
  <c r="G58" i="90"/>
  <c r="F58" i="90"/>
  <c r="E58" i="90"/>
  <c r="J57" i="90"/>
  <c r="I57" i="90"/>
  <c r="H57" i="90"/>
  <c r="G57" i="90"/>
  <c r="F57" i="90"/>
  <c r="E57" i="90"/>
  <c r="J56" i="90"/>
  <c r="I56" i="90"/>
  <c r="H56" i="90"/>
  <c r="G56" i="90"/>
  <c r="F56" i="90"/>
  <c r="E56" i="90"/>
  <c r="J55" i="90"/>
  <c r="I55" i="90"/>
  <c r="H55" i="90"/>
  <c r="G55" i="90"/>
  <c r="F55" i="90"/>
  <c r="E55" i="90"/>
  <c r="J54" i="90"/>
  <c r="I54" i="90"/>
  <c r="H54" i="90"/>
  <c r="G54" i="90"/>
  <c r="F54" i="90"/>
  <c r="E54" i="90"/>
  <c r="J53" i="90"/>
  <c r="I53" i="90"/>
  <c r="H53" i="90"/>
  <c r="G53" i="90"/>
  <c r="F53" i="90"/>
  <c r="E53" i="90"/>
  <c r="J52" i="90"/>
  <c r="I52" i="90"/>
  <c r="H52" i="90"/>
  <c r="G52" i="90"/>
  <c r="F52" i="90"/>
  <c r="E52" i="90"/>
  <c r="J51" i="90"/>
  <c r="I51" i="90"/>
  <c r="H51" i="90"/>
  <c r="G51" i="90"/>
  <c r="F51" i="90"/>
  <c r="E51" i="90"/>
  <c r="J50" i="90"/>
  <c r="I50" i="90"/>
  <c r="H50" i="90"/>
  <c r="G50" i="90"/>
  <c r="F50" i="90"/>
  <c r="E50" i="90"/>
  <c r="J49" i="90"/>
  <c r="I49" i="90"/>
  <c r="H49" i="90"/>
  <c r="G49" i="90"/>
  <c r="F49" i="90"/>
  <c r="E49" i="90"/>
  <c r="J48" i="90"/>
  <c r="I48" i="90"/>
  <c r="H48" i="90"/>
  <c r="G48" i="90"/>
  <c r="F48" i="90"/>
  <c r="E48" i="90"/>
  <c r="J47" i="90"/>
  <c r="I47" i="90"/>
  <c r="H47" i="90"/>
  <c r="G47" i="90"/>
  <c r="F47" i="90"/>
  <c r="E47" i="90"/>
  <c r="J46" i="90"/>
  <c r="I46" i="90"/>
  <c r="H46" i="90"/>
  <c r="G46" i="90"/>
  <c r="F46" i="90"/>
  <c r="E46" i="90"/>
  <c r="J45" i="90"/>
  <c r="I45" i="90"/>
  <c r="H45" i="90"/>
  <c r="G45" i="90"/>
  <c r="F45" i="90"/>
  <c r="E45" i="90"/>
  <c r="J44" i="90"/>
  <c r="I44" i="90"/>
  <c r="H44" i="90"/>
  <c r="G44" i="90"/>
  <c r="F44" i="90"/>
  <c r="E44" i="90"/>
  <c r="J43" i="90"/>
  <c r="I43" i="90"/>
  <c r="H43" i="90"/>
  <c r="G43" i="90"/>
  <c r="F43" i="90"/>
  <c r="E43" i="90"/>
  <c r="J42" i="90"/>
  <c r="I42" i="90"/>
  <c r="H42" i="90"/>
  <c r="G42" i="90"/>
  <c r="F42" i="90"/>
  <c r="E42" i="90"/>
  <c r="J41" i="90"/>
  <c r="I41" i="90"/>
  <c r="H41" i="90"/>
  <c r="G41" i="90"/>
  <c r="F41" i="90"/>
  <c r="E41" i="90"/>
  <c r="J40" i="90"/>
  <c r="I40" i="90"/>
  <c r="H40" i="90"/>
  <c r="G40" i="90"/>
  <c r="F40" i="90"/>
  <c r="E40" i="90"/>
  <c r="J39" i="90"/>
  <c r="I39" i="90"/>
  <c r="H39" i="90"/>
  <c r="G39" i="90"/>
  <c r="F39" i="90"/>
  <c r="E39" i="90"/>
  <c r="J38" i="90"/>
  <c r="I38" i="90"/>
  <c r="H38" i="90"/>
  <c r="G38" i="90"/>
  <c r="F38" i="90"/>
  <c r="E38" i="90"/>
  <c r="J37" i="90"/>
  <c r="I37" i="90"/>
  <c r="H37" i="90"/>
  <c r="G37" i="90"/>
  <c r="F37" i="90"/>
  <c r="E37" i="90"/>
  <c r="J36" i="90"/>
  <c r="I36" i="90"/>
  <c r="H36" i="90"/>
  <c r="G36" i="90"/>
  <c r="F36" i="90"/>
  <c r="F274" i="69"/>
  <c r="F273" i="69"/>
  <c r="F272" i="69"/>
  <c r="F271" i="69"/>
  <c r="F270" i="69"/>
  <c r="F269" i="69"/>
  <c r="F268" i="69"/>
  <c r="F267" i="69"/>
  <c r="F266" i="69"/>
  <c r="F265" i="69"/>
  <c r="F264" i="69"/>
  <c r="F263" i="69"/>
  <c r="F262" i="69"/>
  <c r="F261" i="69"/>
  <c r="F260" i="69"/>
  <c r="F259" i="69"/>
  <c r="F258" i="69"/>
  <c r="F257" i="69"/>
  <c r="F256" i="69"/>
  <c r="F255" i="69"/>
  <c r="F254" i="69"/>
  <c r="F253" i="69"/>
  <c r="F229" i="69"/>
  <c r="F228" i="69"/>
  <c r="F227" i="69"/>
  <c r="F226" i="69"/>
  <c r="F225" i="69"/>
  <c r="F224" i="69"/>
  <c r="F223" i="69"/>
  <c r="F222" i="69"/>
  <c r="F221" i="69"/>
  <c r="F220" i="69"/>
  <c r="F219" i="69"/>
  <c r="F218" i="69"/>
  <c r="F217" i="69"/>
  <c r="F216" i="69"/>
  <c r="F215" i="69"/>
  <c r="F214" i="69"/>
  <c r="F213" i="69"/>
  <c r="F212" i="69"/>
  <c r="F211" i="69"/>
  <c r="F210" i="69"/>
  <c r="F209" i="69"/>
  <c r="F208" i="69"/>
  <c r="F184" i="69"/>
  <c r="F183" i="69"/>
  <c r="F182" i="69"/>
  <c r="F181" i="69"/>
  <c r="F180" i="69"/>
  <c r="F179" i="69"/>
  <c r="F178" i="69"/>
  <c r="F177" i="69"/>
  <c r="F176" i="69"/>
  <c r="F175" i="69"/>
  <c r="F174" i="69"/>
  <c r="F173" i="69"/>
  <c r="F172" i="69"/>
  <c r="F171" i="69"/>
  <c r="F170" i="69"/>
  <c r="F169" i="69"/>
  <c r="F168" i="69"/>
  <c r="F167" i="69"/>
  <c r="F166" i="69"/>
  <c r="F165" i="69"/>
  <c r="F164" i="69"/>
  <c r="F163" i="69"/>
  <c r="F139" i="69"/>
  <c r="F138" i="69"/>
  <c r="F137" i="69"/>
  <c r="F136" i="69"/>
  <c r="F135" i="69"/>
  <c r="F134" i="69"/>
  <c r="F133" i="69"/>
  <c r="F132" i="69"/>
  <c r="F131" i="69"/>
  <c r="F130" i="69"/>
  <c r="F129" i="69"/>
  <c r="F128" i="69"/>
  <c r="F127" i="69"/>
  <c r="F126" i="69"/>
  <c r="F125" i="69"/>
  <c r="F124" i="69"/>
  <c r="F123" i="69"/>
  <c r="F122" i="69"/>
  <c r="F121" i="69"/>
  <c r="F120" i="69"/>
  <c r="F119" i="69"/>
  <c r="F118" i="69"/>
  <c r="F94" i="69"/>
  <c r="F93" i="69"/>
  <c r="F92" i="69"/>
  <c r="F91" i="69"/>
  <c r="F90" i="69"/>
  <c r="F89" i="69"/>
  <c r="F88" i="69"/>
  <c r="F87" i="69"/>
  <c r="F86" i="69"/>
  <c r="F85" i="69"/>
  <c r="F84" i="69"/>
  <c r="F83" i="69"/>
  <c r="F82" i="69"/>
  <c r="F81" i="69"/>
  <c r="F80" i="69"/>
  <c r="F79" i="69"/>
  <c r="F78" i="69"/>
  <c r="F77" i="69"/>
  <c r="F76" i="69"/>
  <c r="F75" i="69"/>
  <c r="F74" i="69"/>
  <c r="F73" i="69"/>
  <c r="F49" i="69"/>
  <c r="F48" i="69"/>
  <c r="F47" i="69"/>
  <c r="F46" i="69"/>
  <c r="F45" i="69"/>
  <c r="F44" i="69"/>
  <c r="F43" i="69"/>
  <c r="F42" i="69"/>
  <c r="F41" i="69"/>
  <c r="F40" i="69"/>
  <c r="F39" i="69"/>
  <c r="F38" i="69"/>
  <c r="F37" i="69"/>
  <c r="F36" i="69"/>
  <c r="F35" i="69"/>
  <c r="F34" i="69"/>
  <c r="F33" i="69"/>
  <c r="F32" i="69"/>
  <c r="F31" i="69"/>
  <c r="F30" i="69"/>
  <c r="F29" i="69"/>
  <c r="F28" i="69"/>
  <c r="AC87" i="90" l="1"/>
  <c r="AG87" i="90" s="1"/>
  <c r="V84" i="65" s="1"/>
  <c r="AC30" i="90"/>
  <c r="D139" i="105"/>
  <c r="AC19" i="90"/>
  <c r="AC103" i="90" s="1"/>
  <c r="AG103" i="90" s="1"/>
  <c r="V100" i="65" s="1"/>
  <c r="D128" i="105"/>
  <c r="AC20" i="90"/>
  <c r="AC48" i="90" s="1"/>
  <c r="AG48" i="90" s="1"/>
  <c r="V45" i="65" s="1"/>
  <c r="D129" i="105"/>
  <c r="AC28" i="90"/>
  <c r="AC84" i="90" s="1"/>
  <c r="AG84" i="90" s="1"/>
  <c r="V81" i="65" s="1"/>
  <c r="D137" i="105"/>
  <c r="AC10" i="90"/>
  <c r="AG10" i="90" s="1"/>
  <c r="D119" i="105"/>
  <c r="AC13" i="90"/>
  <c r="AC41" i="90" s="1"/>
  <c r="AG41" i="90" s="1"/>
  <c r="V38" i="65" s="1"/>
  <c r="D122" i="105"/>
  <c r="AC26" i="90"/>
  <c r="AG26" i="90" s="1"/>
  <c r="D135" i="105"/>
  <c r="AC24" i="90"/>
  <c r="AC80" i="90" s="1"/>
  <c r="AG80" i="90" s="1"/>
  <c r="V77" i="65" s="1"/>
  <c r="D133" i="105"/>
  <c r="AC25" i="90"/>
  <c r="AC109" i="90" s="1"/>
  <c r="AG109" i="90" s="1"/>
  <c r="V106" i="65" s="1"/>
  <c r="D134" i="105"/>
  <c r="AC17" i="90"/>
  <c r="AG17" i="90" s="1"/>
  <c r="D126" i="105"/>
  <c r="AC32" i="90"/>
  <c r="AG32" i="90" s="1"/>
  <c r="D141" i="105"/>
  <c r="AC11" i="90"/>
  <c r="D120" i="105"/>
  <c r="AC22" i="90"/>
  <c r="D131" i="105"/>
  <c r="AC21" i="90"/>
  <c r="AC49" i="90" s="1"/>
  <c r="AG49" i="90" s="1"/>
  <c r="V46" i="65" s="1"/>
  <c r="D130" i="105"/>
  <c r="AC14" i="90"/>
  <c r="AC42" i="90" s="1"/>
  <c r="AG42" i="90" s="1"/>
  <c r="V39" i="65" s="1"/>
  <c r="D123" i="105"/>
  <c r="AC33" i="90"/>
  <c r="AG33" i="90" s="1"/>
  <c r="D142" i="105"/>
  <c r="AC15" i="90"/>
  <c r="AC99" i="90" s="1"/>
  <c r="AG99" i="90" s="1"/>
  <c r="V96" i="65" s="1"/>
  <c r="D124" i="105"/>
  <c r="AC16" i="90"/>
  <c r="AC72" i="90" s="1"/>
  <c r="AG72" i="90" s="1"/>
  <c r="V69" i="65" s="1"/>
  <c r="D125" i="105"/>
  <c r="AC27" i="90"/>
  <c r="AC83" i="90" s="1"/>
  <c r="AG83" i="90" s="1"/>
  <c r="V80" i="65" s="1"/>
  <c r="D136" i="105"/>
  <c r="AC9" i="90"/>
  <c r="AC93" i="90" s="1"/>
  <c r="AG93" i="90" s="1"/>
  <c r="V90" i="65" s="1"/>
  <c r="D118" i="105"/>
  <c r="AC29" i="90"/>
  <c r="AC85" i="90" s="1"/>
  <c r="AG85" i="90" s="1"/>
  <c r="V82" i="65" s="1"/>
  <c r="D138" i="105"/>
  <c r="AC23" i="90"/>
  <c r="AG23" i="90" s="1"/>
  <c r="D132" i="105"/>
  <c r="AC12" i="90"/>
  <c r="AC96" i="90" s="1"/>
  <c r="AG96" i="90" s="1"/>
  <c r="V93" i="65" s="1"/>
  <c r="D121" i="105"/>
  <c r="AC18" i="90"/>
  <c r="AC46" i="90" s="1"/>
  <c r="AG46" i="90" s="1"/>
  <c r="V43" i="65" s="1"/>
  <c r="D127" i="105"/>
  <c r="E14" i="63"/>
  <c r="AC106" i="90"/>
  <c r="AC50" i="90"/>
  <c r="AG50" i="90" s="1"/>
  <c r="V47" i="65" s="1"/>
  <c r="AC78" i="90"/>
  <c r="AG78" i="90" s="1"/>
  <c r="V75" i="65" s="1"/>
  <c r="AC58" i="90"/>
  <c r="AG58" i="90" s="1"/>
  <c r="V55" i="65" s="1"/>
  <c r="AC114" i="90"/>
  <c r="AG114" i="90" s="1"/>
  <c r="V111" i="65" s="1"/>
  <c r="AC86" i="90"/>
  <c r="AG86" i="90" s="1"/>
  <c r="V83" i="65" s="1"/>
  <c r="AC75" i="90"/>
  <c r="AG75" i="90" s="1"/>
  <c r="V72" i="65" s="1"/>
  <c r="AC47" i="90"/>
  <c r="AG47" i="90" s="1"/>
  <c r="V44" i="65" s="1"/>
  <c r="AC82" i="90"/>
  <c r="AG82" i="90" s="1"/>
  <c r="V79" i="65" s="1"/>
  <c r="AC54" i="90"/>
  <c r="AG54" i="90" s="1"/>
  <c r="V51" i="65" s="1"/>
  <c r="AC110" i="90"/>
  <c r="AG110" i="90" s="1"/>
  <c r="V107" i="65" s="1"/>
  <c r="V5" i="65"/>
  <c r="H117" i="105" s="1"/>
  <c r="AG106" i="90"/>
  <c r="V103" i="65" s="1"/>
  <c r="AG27" i="90"/>
  <c r="AG22" i="90"/>
  <c r="AG24" i="90"/>
  <c r="AG19" i="90"/>
  <c r="V28" i="65"/>
  <c r="H140" i="105" s="1"/>
  <c r="AG30" i="90"/>
  <c r="AU10" i="63"/>
  <c r="AU26" i="63"/>
  <c r="AU12" i="63"/>
  <c r="AU27" i="63"/>
  <c r="AU13" i="63"/>
  <c r="AU29" i="63"/>
  <c r="AU15" i="63"/>
  <c r="AU30" i="63"/>
  <c r="AU16" i="63"/>
  <c r="AU31" i="63"/>
  <c r="AU17" i="63"/>
  <c r="AU32" i="63"/>
  <c r="AU18" i="63"/>
  <c r="AU33" i="63"/>
  <c r="AU19" i="63"/>
  <c r="AU22" i="63"/>
  <c r="AU23" i="63"/>
  <c r="AU8" i="63"/>
  <c r="AU24" i="63"/>
  <c r="AU9" i="63"/>
  <c r="AU25" i="63"/>
  <c r="F9" i="90"/>
  <c r="F11" i="90"/>
  <c r="F13" i="90"/>
  <c r="F15" i="90"/>
  <c r="F17" i="90"/>
  <c r="F19" i="90"/>
  <c r="F21" i="90"/>
  <c r="F23" i="90"/>
  <c r="F25" i="90"/>
  <c r="F27" i="90"/>
  <c r="F29" i="90"/>
  <c r="F31" i="90"/>
  <c r="G9" i="90"/>
  <c r="G11" i="90"/>
  <c r="G13" i="90"/>
  <c r="G15" i="90"/>
  <c r="G17" i="90"/>
  <c r="G19" i="90"/>
  <c r="G21" i="90"/>
  <c r="G23" i="90"/>
  <c r="G25" i="90"/>
  <c r="G27" i="90"/>
  <c r="G29" i="90"/>
  <c r="G31" i="90"/>
  <c r="H9" i="90"/>
  <c r="H11" i="90"/>
  <c r="H13" i="90"/>
  <c r="H15" i="90"/>
  <c r="H17" i="90"/>
  <c r="H19" i="90"/>
  <c r="H21" i="90"/>
  <c r="H23" i="90"/>
  <c r="H25" i="90"/>
  <c r="H27" i="90"/>
  <c r="H29" i="90"/>
  <c r="H31" i="90"/>
  <c r="I9" i="90"/>
  <c r="I11" i="90"/>
  <c r="I13" i="90"/>
  <c r="I15" i="90"/>
  <c r="I17" i="90"/>
  <c r="I19" i="90"/>
  <c r="I21" i="90"/>
  <c r="I23" i="90"/>
  <c r="I25" i="90"/>
  <c r="I27" i="90"/>
  <c r="I29" i="90"/>
  <c r="I31" i="90"/>
  <c r="J9" i="90"/>
  <c r="J11" i="90"/>
  <c r="J13" i="90"/>
  <c r="J15" i="90"/>
  <c r="J17" i="90"/>
  <c r="J19" i="90"/>
  <c r="J21" i="90"/>
  <c r="J23" i="90"/>
  <c r="J25" i="90"/>
  <c r="J27" i="90"/>
  <c r="J29" i="90"/>
  <c r="J31" i="90"/>
  <c r="E10" i="90"/>
  <c r="E12" i="90"/>
  <c r="E14" i="90"/>
  <c r="E16" i="90"/>
  <c r="E18" i="90"/>
  <c r="E20" i="90"/>
  <c r="E22" i="90"/>
  <c r="E24" i="90"/>
  <c r="E26" i="90"/>
  <c r="E28" i="90"/>
  <c r="E30" i="90"/>
  <c r="E32" i="90"/>
  <c r="E8" i="90"/>
  <c r="F8" i="90"/>
  <c r="F10" i="90"/>
  <c r="F12" i="90"/>
  <c r="F14" i="90"/>
  <c r="F16" i="90"/>
  <c r="F18" i="90"/>
  <c r="F20" i="90"/>
  <c r="F22" i="90"/>
  <c r="F24" i="90"/>
  <c r="F26" i="90"/>
  <c r="F28" i="90"/>
  <c r="F30" i="90"/>
  <c r="F32" i="90"/>
  <c r="G8" i="90"/>
  <c r="G10" i="90"/>
  <c r="G12" i="90"/>
  <c r="G14" i="90"/>
  <c r="G16" i="90"/>
  <c r="G18" i="90"/>
  <c r="G20" i="90"/>
  <c r="G22" i="90"/>
  <c r="G24" i="90"/>
  <c r="G26" i="90"/>
  <c r="G28" i="90"/>
  <c r="G30" i="90"/>
  <c r="G32" i="90"/>
  <c r="H8" i="90"/>
  <c r="H10" i="90"/>
  <c r="H12" i="90"/>
  <c r="H14" i="90"/>
  <c r="H16" i="90"/>
  <c r="H18" i="90"/>
  <c r="H20" i="90"/>
  <c r="H22" i="90"/>
  <c r="H24" i="90"/>
  <c r="H26" i="90"/>
  <c r="H28" i="90"/>
  <c r="H30" i="90"/>
  <c r="H32" i="90"/>
  <c r="AB125" i="90"/>
  <c r="AB127" i="90" s="1"/>
  <c r="AG8" i="90"/>
  <c r="I8" i="90"/>
  <c r="I10" i="90"/>
  <c r="I12" i="90"/>
  <c r="I14" i="90"/>
  <c r="I16" i="90"/>
  <c r="I18" i="90"/>
  <c r="I20" i="90"/>
  <c r="I22" i="90"/>
  <c r="I24" i="90"/>
  <c r="I26" i="90"/>
  <c r="I28" i="90"/>
  <c r="I30" i="90"/>
  <c r="I32" i="90"/>
  <c r="J8" i="90"/>
  <c r="J10" i="90"/>
  <c r="J12" i="90"/>
  <c r="J14" i="90"/>
  <c r="J16" i="90"/>
  <c r="J18" i="90"/>
  <c r="J20" i="90"/>
  <c r="J22" i="90"/>
  <c r="J24" i="90"/>
  <c r="J26" i="90"/>
  <c r="J28" i="90"/>
  <c r="J30" i="90"/>
  <c r="J32" i="90"/>
  <c r="E9" i="90"/>
  <c r="E11" i="90"/>
  <c r="E13" i="90"/>
  <c r="E15" i="90"/>
  <c r="E17" i="90"/>
  <c r="E19" i="90"/>
  <c r="E21" i="90"/>
  <c r="E23" i="90"/>
  <c r="E25" i="90"/>
  <c r="E27" i="90"/>
  <c r="E29" i="90"/>
  <c r="E31" i="90"/>
  <c r="H28" i="63"/>
  <c r="I18" i="63"/>
  <c r="H25" i="63"/>
  <c r="E19" i="63"/>
  <c r="H12" i="63"/>
  <c r="I22" i="63"/>
  <c r="H29" i="63"/>
  <c r="I29" i="63"/>
  <c r="F23" i="63"/>
  <c r="I26" i="63"/>
  <c r="H23" i="63"/>
  <c r="G10" i="63"/>
  <c r="I13" i="63"/>
  <c r="E17" i="63"/>
  <c r="G20" i="63"/>
  <c r="I23" i="63"/>
  <c r="E27" i="63"/>
  <c r="G30" i="63"/>
  <c r="I33" i="63"/>
  <c r="E22" i="63"/>
  <c r="E32" i="63"/>
  <c r="J28" i="63"/>
  <c r="G32" i="63"/>
  <c r="F19" i="63"/>
  <c r="G9" i="63"/>
  <c r="J12" i="63"/>
  <c r="I9" i="63"/>
  <c r="E33" i="63"/>
  <c r="J16" i="63"/>
  <c r="I10" i="63"/>
  <c r="G17" i="63"/>
  <c r="I20" i="63"/>
  <c r="E24" i="63"/>
  <c r="G27" i="63"/>
  <c r="I30" i="63"/>
  <c r="J8" i="63"/>
  <c r="E29" i="63"/>
  <c r="J15" i="63"/>
  <c r="F29" i="63"/>
  <c r="E26" i="63"/>
  <c r="H9" i="63"/>
  <c r="H16" i="63"/>
  <c r="E10" i="63"/>
  <c r="E30" i="63"/>
  <c r="J13" i="63"/>
  <c r="H30" i="63"/>
  <c r="J10" i="63"/>
  <c r="F14" i="63"/>
  <c r="H17" i="63"/>
  <c r="J20" i="63"/>
  <c r="F24" i="63"/>
  <c r="H27" i="63"/>
  <c r="J30" i="63"/>
  <c r="H18" i="63"/>
  <c r="I28" i="63"/>
  <c r="G12" i="63"/>
  <c r="F9" i="63"/>
  <c r="J25" i="63"/>
  <c r="J22" i="63"/>
  <c r="G16" i="63"/>
  <c r="J9" i="63"/>
  <c r="J19" i="63"/>
  <c r="F33" i="63"/>
  <c r="I16" i="63"/>
  <c r="F20" i="63"/>
  <c r="H10" i="63"/>
  <c r="J23" i="63"/>
  <c r="E11" i="63"/>
  <c r="G14" i="63"/>
  <c r="I17" i="63"/>
  <c r="E21" i="63"/>
  <c r="G24" i="63"/>
  <c r="I27" i="63"/>
  <c r="E31" i="63"/>
  <c r="F15" i="63"/>
  <c r="J31" i="63"/>
  <c r="I8" i="63"/>
  <c r="G25" i="63"/>
  <c r="F22" i="63"/>
  <c r="E9" i="63"/>
  <c r="I25" i="63"/>
  <c r="H32" i="63"/>
  <c r="G29" i="63"/>
  <c r="F16" i="63"/>
  <c r="J32" i="63"/>
  <c r="I19" i="63"/>
  <c r="J29" i="63"/>
  <c r="J26" i="63"/>
  <c r="H20" i="63"/>
  <c r="F11" i="63"/>
  <c r="H14" i="63"/>
  <c r="J17" i="63"/>
  <c r="F21" i="63"/>
  <c r="H24" i="63"/>
  <c r="J27" i="63"/>
  <c r="F31" i="63"/>
  <c r="H8" i="63"/>
  <c r="J21" i="63"/>
  <c r="G15" i="63"/>
  <c r="H15" i="63"/>
  <c r="E16" i="63"/>
  <c r="F26" i="63"/>
  <c r="E23" i="63"/>
  <c r="F13" i="63"/>
  <c r="G23" i="63"/>
  <c r="H13" i="63"/>
  <c r="F27" i="63"/>
  <c r="E8" i="63"/>
  <c r="G11" i="63"/>
  <c r="I14" i="63"/>
  <c r="E18" i="63"/>
  <c r="G21" i="63"/>
  <c r="I24" i="63"/>
  <c r="E28" i="63"/>
  <c r="G31" i="63"/>
  <c r="J11" i="63"/>
  <c r="F25" i="63"/>
  <c r="J18" i="63"/>
  <c r="I15" i="63"/>
  <c r="I12" i="63"/>
  <c r="I32" i="63"/>
  <c r="E13" i="63"/>
  <c r="G13" i="63"/>
  <c r="G33" i="63"/>
  <c r="F30" i="63"/>
  <c r="F17" i="63"/>
  <c r="J33" i="63"/>
  <c r="F8" i="63"/>
  <c r="H11" i="63"/>
  <c r="J14" i="63"/>
  <c r="F18" i="63"/>
  <c r="H21" i="63"/>
  <c r="J24" i="63"/>
  <c r="F28" i="63"/>
  <c r="H31" i="63"/>
  <c r="E12" i="63"/>
  <c r="F12" i="63"/>
  <c r="F32" i="63"/>
  <c r="G22" i="63"/>
  <c r="H22" i="63"/>
  <c r="G19" i="63"/>
  <c r="H19" i="63"/>
  <c r="G26" i="63"/>
  <c r="H26" i="63"/>
  <c r="E20" i="63"/>
  <c r="F10" i="63"/>
  <c r="H33" i="63"/>
  <c r="G8" i="63"/>
  <c r="I11" i="63"/>
  <c r="E15" i="63"/>
  <c r="G18" i="63"/>
  <c r="I21" i="63"/>
  <c r="E25" i="63"/>
  <c r="G28" i="63"/>
  <c r="I31" i="63"/>
  <c r="P11" i="63"/>
  <c r="I190" i="102" s="1"/>
  <c r="I76" i="102" s="1"/>
  <c r="I45" i="102" s="1"/>
  <c r="P20" i="63"/>
  <c r="R190" i="102" s="1"/>
  <c r="R76" i="102" s="1"/>
  <c r="R45" i="102" s="1"/>
  <c r="P21" i="63"/>
  <c r="S190" i="102" s="1"/>
  <c r="S76" i="102" s="1"/>
  <c r="S45" i="102" s="1"/>
  <c r="P14" i="63"/>
  <c r="L190" i="102" s="1"/>
  <c r="L76" i="102" s="1"/>
  <c r="L45" i="102" s="1"/>
  <c r="P28" i="63"/>
  <c r="Z190" i="102" s="1"/>
  <c r="Z76" i="102" s="1"/>
  <c r="Z45" i="102" s="1"/>
  <c r="H33" i="90"/>
  <c r="F33" i="90"/>
  <c r="I33" i="90"/>
  <c r="J33" i="90"/>
  <c r="E123" i="63"/>
  <c r="F123" i="63"/>
  <c r="G123" i="63"/>
  <c r="H123" i="63"/>
  <c r="I123" i="63"/>
  <c r="J123" i="63"/>
  <c r="G33" i="90"/>
  <c r="E33" i="90"/>
  <c r="N122" i="63"/>
  <c r="O122" i="63"/>
  <c r="S122" i="63"/>
  <c r="N123" i="63"/>
  <c r="O123" i="63"/>
  <c r="P123" i="63"/>
  <c r="Q123" i="63"/>
  <c r="N126" i="90"/>
  <c r="P125" i="90"/>
  <c r="I126" i="90"/>
  <c r="J126" i="90"/>
  <c r="H126" i="90"/>
  <c r="E126" i="90"/>
  <c r="F126" i="90"/>
  <c r="G126" i="90"/>
  <c r="N125" i="90"/>
  <c r="P126" i="90"/>
  <c r="Q126" i="90"/>
  <c r="S123" i="63"/>
  <c r="Q122" i="63"/>
  <c r="AC111" i="90" l="1"/>
  <c r="AG111" i="90" s="1"/>
  <c r="V108" i="65" s="1"/>
  <c r="AC55" i="90"/>
  <c r="AG55" i="90" s="1"/>
  <c r="V52" i="65" s="1"/>
  <c r="AC52" i="90"/>
  <c r="AG52" i="90" s="1"/>
  <c r="V49" i="65" s="1"/>
  <c r="AC37" i="90"/>
  <c r="AG37" i="90" s="1"/>
  <c r="V34" i="65" s="1"/>
  <c r="AG9" i="90"/>
  <c r="AC77" i="90"/>
  <c r="AG77" i="90" s="1"/>
  <c r="V74" i="65" s="1"/>
  <c r="V18" i="65" s="1"/>
  <c r="H130" i="105" s="1"/>
  <c r="AC105" i="90"/>
  <c r="AG105" i="90" s="1"/>
  <c r="V102" i="65" s="1"/>
  <c r="AG25" i="90"/>
  <c r="AC113" i="90"/>
  <c r="AG113" i="90" s="1"/>
  <c r="V110" i="65" s="1"/>
  <c r="AC81" i="90"/>
  <c r="AG81" i="90" s="1"/>
  <c r="V78" i="65" s="1"/>
  <c r="AG21" i="90"/>
  <c r="AC116" i="90"/>
  <c r="AG116" i="90" s="1"/>
  <c r="V113" i="65" s="1"/>
  <c r="AC108" i="90"/>
  <c r="AG108" i="90" s="1"/>
  <c r="V105" i="65" s="1"/>
  <c r="V21" i="65" s="1"/>
  <c r="H133" i="105" s="1"/>
  <c r="AC88" i="90"/>
  <c r="AG88" i="90" s="1"/>
  <c r="V85" i="65" s="1"/>
  <c r="AC45" i="90"/>
  <c r="AG45" i="90" s="1"/>
  <c r="V42" i="65" s="1"/>
  <c r="AC68" i="90"/>
  <c r="AG68" i="90" s="1"/>
  <c r="V65" i="65" s="1"/>
  <c r="AC60" i="90"/>
  <c r="AG60" i="90" s="1"/>
  <c r="V57" i="65" s="1"/>
  <c r="AG14" i="90"/>
  <c r="AG15" i="90"/>
  <c r="AC53" i="90"/>
  <c r="AG53" i="90" s="1"/>
  <c r="V50" i="65" s="1"/>
  <c r="AC65" i="90"/>
  <c r="AG65" i="90" s="1"/>
  <c r="V62" i="65" s="1"/>
  <c r="V6" i="65" s="1"/>
  <c r="H118" i="105" s="1"/>
  <c r="AC117" i="90"/>
  <c r="AG117" i="90" s="1"/>
  <c r="V114" i="65" s="1"/>
  <c r="AC74" i="90"/>
  <c r="AG74" i="90" s="1"/>
  <c r="V71" i="65" s="1"/>
  <c r="AC61" i="90"/>
  <c r="AG61" i="90" s="1"/>
  <c r="V58" i="65" s="1"/>
  <c r="AG29" i="90"/>
  <c r="AC102" i="90"/>
  <c r="AG102" i="90" s="1"/>
  <c r="V99" i="65" s="1"/>
  <c r="AC57" i="90"/>
  <c r="AG57" i="90" s="1"/>
  <c r="V54" i="65" s="1"/>
  <c r="AC76" i="90"/>
  <c r="AG76" i="90" s="1"/>
  <c r="V73" i="65" s="1"/>
  <c r="AC73" i="90"/>
  <c r="AG73" i="90" s="1"/>
  <c r="V70" i="65" s="1"/>
  <c r="AG20" i="90"/>
  <c r="AC104" i="90"/>
  <c r="AG104" i="90" s="1"/>
  <c r="V101" i="65" s="1"/>
  <c r="AC70" i="90"/>
  <c r="AG70" i="90" s="1"/>
  <c r="V67" i="65" s="1"/>
  <c r="AC98" i="90"/>
  <c r="AG98" i="90" s="1"/>
  <c r="V95" i="65" s="1"/>
  <c r="AG16" i="90"/>
  <c r="AC79" i="90"/>
  <c r="AG79" i="90" s="1"/>
  <c r="V76" i="65" s="1"/>
  <c r="AC125" i="90"/>
  <c r="AC89" i="90"/>
  <c r="AG89" i="90" s="1"/>
  <c r="V86" i="65" s="1"/>
  <c r="AC101" i="90"/>
  <c r="AG101" i="90" s="1"/>
  <c r="V98" i="65" s="1"/>
  <c r="AG13" i="90"/>
  <c r="AC56" i="90"/>
  <c r="AG56" i="90" s="1"/>
  <c r="V53" i="65" s="1"/>
  <c r="AG18" i="90"/>
  <c r="AC112" i="90"/>
  <c r="AG112" i="90" s="1"/>
  <c r="V109" i="65" s="1"/>
  <c r="AC43" i="90"/>
  <c r="AG43" i="90" s="1"/>
  <c r="V40" i="65" s="1"/>
  <c r="AC67" i="90"/>
  <c r="AG67" i="90" s="1"/>
  <c r="V64" i="65" s="1"/>
  <c r="AC107" i="90"/>
  <c r="AG107" i="90" s="1"/>
  <c r="V104" i="65" s="1"/>
  <c r="AC38" i="90"/>
  <c r="AG38" i="90" s="1"/>
  <c r="V35" i="65" s="1"/>
  <c r="AC71" i="90"/>
  <c r="AG71" i="90" s="1"/>
  <c r="V68" i="65" s="1"/>
  <c r="AC51" i="90"/>
  <c r="AG51" i="90" s="1"/>
  <c r="V48" i="65" s="1"/>
  <c r="AC66" i="90"/>
  <c r="AG66" i="90" s="1"/>
  <c r="V63" i="65" s="1"/>
  <c r="AG28" i="90"/>
  <c r="AC94" i="90"/>
  <c r="AG94" i="90" s="1"/>
  <c r="V91" i="65" s="1"/>
  <c r="AC95" i="90"/>
  <c r="AG95" i="90" s="1"/>
  <c r="V92" i="65" s="1"/>
  <c r="AG12" i="90"/>
  <c r="AG11" i="90"/>
  <c r="AC39" i="90"/>
  <c r="AG39" i="90" s="1"/>
  <c r="V36" i="65" s="1"/>
  <c r="AC40" i="90"/>
  <c r="AG40" i="90" s="1"/>
  <c r="V37" i="65" s="1"/>
  <c r="AC100" i="90"/>
  <c r="AG100" i="90" s="1"/>
  <c r="V97" i="65" s="1"/>
  <c r="AC69" i="90"/>
  <c r="AG69" i="90" s="1"/>
  <c r="V66" i="65" s="1"/>
  <c r="AC44" i="90"/>
  <c r="AG44" i="90" s="1"/>
  <c r="V41" i="65" s="1"/>
  <c r="AC97" i="90"/>
  <c r="AG97" i="90" s="1"/>
  <c r="V94" i="65" s="1"/>
  <c r="V24" i="65"/>
  <c r="H136" i="105" s="1"/>
  <c r="V19" i="65"/>
  <c r="H131" i="105" s="1"/>
  <c r="V16" i="65"/>
  <c r="H128" i="105" s="1"/>
  <c r="V23" i="65"/>
  <c r="H135" i="105" s="1"/>
  <c r="AO20" i="63"/>
  <c r="AO23" i="63"/>
  <c r="AO28" i="63"/>
  <c r="AO15" i="63"/>
  <c r="AO8" i="63"/>
  <c r="AO16" i="63"/>
  <c r="AO13" i="63"/>
  <c r="AO9" i="63"/>
  <c r="V27" i="65"/>
  <c r="H139" i="105" s="1"/>
  <c r="AJ25" i="90"/>
  <c r="AJ13" i="90"/>
  <c r="AJ24" i="90"/>
  <c r="AJ12" i="90"/>
  <c r="AJ8" i="90"/>
  <c r="AJ22" i="90"/>
  <c r="AJ10" i="90"/>
  <c r="AO9" i="90"/>
  <c r="I89" i="105" s="1"/>
  <c r="AO8" i="90"/>
  <c r="I88" i="105" s="1"/>
  <c r="AJ32" i="90"/>
  <c r="AJ20" i="90"/>
  <c r="AJ23" i="90"/>
  <c r="AJ30" i="90"/>
  <c r="AJ18" i="90"/>
  <c r="AJ33" i="90"/>
  <c r="AJ21" i="90"/>
  <c r="AJ9" i="90"/>
  <c r="AJ28" i="90"/>
  <c r="AJ16" i="90"/>
  <c r="AJ31" i="90"/>
  <c r="AJ19" i="90"/>
  <c r="AJ29" i="90"/>
  <c r="AJ11" i="90"/>
  <c r="AJ27" i="90"/>
  <c r="AJ14" i="90"/>
  <c r="AJ17" i="90"/>
  <c r="AJ15" i="90"/>
  <c r="AJ26" i="90"/>
  <c r="AO25" i="63"/>
  <c r="AO30" i="63"/>
  <c r="AU20" i="63"/>
  <c r="AU28" i="63"/>
  <c r="AO31" i="63"/>
  <c r="AO11" i="63"/>
  <c r="AO32" i="63"/>
  <c r="AU14" i="63"/>
  <c r="AO29" i="63"/>
  <c r="AO22" i="63"/>
  <c r="AO17" i="63"/>
  <c r="AU21" i="63"/>
  <c r="AO10" i="63"/>
  <c r="AO14" i="63"/>
  <c r="AU11" i="63"/>
  <c r="AO21" i="63"/>
  <c r="AO12" i="63"/>
  <c r="AO26" i="63"/>
  <c r="AO27" i="63"/>
  <c r="AO24" i="63"/>
  <c r="AO33" i="63"/>
  <c r="AO19" i="63"/>
  <c r="AO18" i="63"/>
  <c r="E125" i="90"/>
  <c r="E127" i="90" s="1"/>
  <c r="G125" i="90"/>
  <c r="G127" i="90" s="1"/>
  <c r="J125" i="90"/>
  <c r="J127" i="90" s="1"/>
  <c r="I125" i="90"/>
  <c r="I127" i="90" s="1"/>
  <c r="F125" i="90"/>
  <c r="F127" i="90" s="1"/>
  <c r="H125" i="90"/>
  <c r="E122" i="63"/>
  <c r="E124" i="63" s="1"/>
  <c r="J122" i="63"/>
  <c r="J124" i="63" s="1"/>
  <c r="I122" i="63"/>
  <c r="I124" i="63" s="1"/>
  <c r="P122" i="63"/>
  <c r="P124" i="63" s="1"/>
  <c r="F122" i="63"/>
  <c r="F124" i="63" s="1"/>
  <c r="H122" i="63"/>
  <c r="H124" i="63" s="1"/>
  <c r="G122" i="63"/>
  <c r="G124" i="63" s="1"/>
  <c r="O124" i="63"/>
  <c r="S124" i="63"/>
  <c r="R122" i="63"/>
  <c r="R123" i="63"/>
  <c r="Q124" i="63"/>
  <c r="P127" i="90"/>
  <c r="N127" i="90"/>
  <c r="N124" i="63"/>
  <c r="Q127" i="90"/>
  <c r="D126" i="90"/>
  <c r="V29" i="65" l="1"/>
  <c r="H141" i="105" s="1"/>
  <c r="V22" i="65"/>
  <c r="H134" i="105" s="1"/>
  <c r="V26" i="65"/>
  <c r="H138" i="105" s="1"/>
  <c r="V9" i="65"/>
  <c r="H121" i="105" s="1"/>
  <c r="V14" i="65"/>
  <c r="H126" i="105" s="1"/>
  <c r="V15" i="65"/>
  <c r="H127" i="105" s="1"/>
  <c r="V30" i="65"/>
  <c r="H142" i="105" s="1"/>
  <c r="V12" i="65"/>
  <c r="H124" i="105" s="1"/>
  <c r="V11" i="65"/>
  <c r="H123" i="105" s="1"/>
  <c r="V17" i="65"/>
  <c r="H129" i="105" s="1"/>
  <c r="V8" i="65"/>
  <c r="H120" i="105" s="1"/>
  <c r="V25" i="65"/>
  <c r="H137" i="105" s="1"/>
  <c r="V13" i="65"/>
  <c r="H125" i="105" s="1"/>
  <c r="V10" i="65"/>
  <c r="H122" i="105" s="1"/>
  <c r="V20" i="65"/>
  <c r="H132" i="105" s="1"/>
  <c r="V7" i="65"/>
  <c r="H119" i="105" s="1"/>
  <c r="AO10" i="90"/>
  <c r="I90" i="105" s="1"/>
  <c r="AO11" i="90"/>
  <c r="I91" i="105" s="1"/>
  <c r="D125" i="90"/>
  <c r="D127" i="90" s="1"/>
  <c r="H127" i="90"/>
  <c r="R124" i="63"/>
  <c r="X69" i="63" l="1"/>
  <c r="W69" i="63"/>
  <c r="Z68" i="63"/>
  <c r="Y68" i="63"/>
  <c r="X68" i="63"/>
  <c r="W68" i="63"/>
  <c r="V68" i="63"/>
  <c r="Z67" i="63"/>
  <c r="Y67" i="63"/>
  <c r="X67" i="63"/>
  <c r="W67" i="63"/>
  <c r="V67" i="63"/>
  <c r="U67" i="63"/>
  <c r="Z66" i="63"/>
  <c r="Y66" i="63"/>
  <c r="X66" i="63"/>
  <c r="W66" i="63"/>
  <c r="V66" i="63"/>
  <c r="U66" i="63"/>
  <c r="Z65" i="63"/>
  <c r="Y65" i="63"/>
  <c r="X65" i="63"/>
  <c r="W65" i="63"/>
  <c r="V65" i="63"/>
  <c r="U65" i="63"/>
  <c r="Z64" i="63"/>
  <c r="Y64" i="63"/>
  <c r="X64" i="63"/>
  <c r="W64" i="63"/>
  <c r="V64" i="63"/>
  <c r="U64" i="63"/>
  <c r="X41" i="63"/>
  <c r="W41" i="63"/>
  <c r="Z40" i="63"/>
  <c r="Y40" i="63"/>
  <c r="X40" i="63"/>
  <c r="W40" i="63"/>
  <c r="V40" i="63"/>
  <c r="Z39" i="63"/>
  <c r="Y39" i="63"/>
  <c r="X39" i="63"/>
  <c r="W39" i="63"/>
  <c r="V39" i="63"/>
  <c r="U39" i="63"/>
  <c r="Z38" i="63"/>
  <c r="Y38" i="63"/>
  <c r="X38" i="63"/>
  <c r="W38" i="63"/>
  <c r="V38" i="63"/>
  <c r="U38" i="63"/>
  <c r="Z37" i="63"/>
  <c r="Y37" i="63"/>
  <c r="X37" i="63"/>
  <c r="W37" i="63"/>
  <c r="V37" i="63"/>
  <c r="U37" i="63"/>
  <c r="Z36" i="63"/>
  <c r="Y36" i="63"/>
  <c r="X36" i="63"/>
  <c r="W36" i="63"/>
  <c r="V36" i="63"/>
  <c r="G231" i="66"/>
  <c r="G232" i="66"/>
  <c r="G233" i="66"/>
  <c r="G234" i="66"/>
  <c r="G235" i="66"/>
  <c r="G236" i="66"/>
  <c r="G237" i="66"/>
  <c r="G238" i="66"/>
  <c r="G239" i="66"/>
  <c r="G240" i="66"/>
  <c r="G241" i="66"/>
  <c r="G242" i="66"/>
  <c r="G243" i="66"/>
  <c r="G244" i="66"/>
  <c r="G245" i="66"/>
  <c r="G246" i="66"/>
  <c r="G247" i="66"/>
  <c r="G248" i="66"/>
  <c r="G249" i="66"/>
  <c r="G250" i="66"/>
  <c r="G251" i="66"/>
  <c r="G252" i="66"/>
  <c r="G253" i="66"/>
  <c r="G254" i="66"/>
  <c r="G255" i="66"/>
  <c r="G256" i="66"/>
  <c r="G257" i="66"/>
  <c r="G258" i="66"/>
  <c r="G259" i="66"/>
  <c r="G260" i="66"/>
  <c r="G261" i="66"/>
  <c r="G262" i="66"/>
  <c r="G263" i="66"/>
  <c r="G264" i="66"/>
  <c r="G265" i="66"/>
  <c r="G266" i="66"/>
  <c r="G267" i="66"/>
  <c r="G268" i="66"/>
  <c r="G269" i="66"/>
  <c r="G270" i="66"/>
  <c r="G274" i="66"/>
  <c r="G273" i="66"/>
  <c r="G272" i="66"/>
  <c r="G271" i="66"/>
  <c r="G229" i="66"/>
  <c r="G228" i="66"/>
  <c r="G227" i="66"/>
  <c r="G226" i="66"/>
  <c r="G225" i="66"/>
  <c r="G224" i="66"/>
  <c r="G223" i="66"/>
  <c r="G222" i="66"/>
  <c r="G221" i="66"/>
  <c r="G220" i="66"/>
  <c r="G219" i="66"/>
  <c r="G218" i="66"/>
  <c r="G217" i="66"/>
  <c r="G216" i="66"/>
  <c r="G215" i="66"/>
  <c r="G214" i="66"/>
  <c r="G213" i="66"/>
  <c r="G212" i="66"/>
  <c r="G211" i="66"/>
  <c r="G210" i="66"/>
  <c r="G209" i="66"/>
  <c r="G208" i="66"/>
  <c r="G184" i="66"/>
  <c r="G183" i="66"/>
  <c r="G182" i="66"/>
  <c r="G181" i="66"/>
  <c r="G180" i="66"/>
  <c r="G179" i="66"/>
  <c r="G178" i="66"/>
  <c r="G177" i="66"/>
  <c r="G176" i="66"/>
  <c r="G175" i="66"/>
  <c r="G174" i="66"/>
  <c r="G173" i="66"/>
  <c r="G172" i="66"/>
  <c r="G171" i="66"/>
  <c r="G170" i="66"/>
  <c r="G169" i="66"/>
  <c r="G168" i="66"/>
  <c r="G167" i="66"/>
  <c r="G166" i="66"/>
  <c r="G165" i="66"/>
  <c r="G164" i="66"/>
  <c r="G163" i="66"/>
  <c r="G139" i="66"/>
  <c r="G138" i="66"/>
  <c r="G137" i="66"/>
  <c r="G136" i="66"/>
  <c r="G135" i="66"/>
  <c r="G134" i="66"/>
  <c r="G133" i="66"/>
  <c r="G132" i="66"/>
  <c r="G131" i="66"/>
  <c r="G130" i="66"/>
  <c r="G129" i="66"/>
  <c r="G128" i="66"/>
  <c r="G127" i="66"/>
  <c r="G126" i="66"/>
  <c r="G125" i="66"/>
  <c r="G124" i="66"/>
  <c r="G123" i="66"/>
  <c r="G122" i="66"/>
  <c r="G121" i="66"/>
  <c r="G120" i="66"/>
  <c r="G119" i="66"/>
  <c r="G118" i="66"/>
  <c r="G94" i="66"/>
  <c r="G93" i="66"/>
  <c r="G92" i="66"/>
  <c r="G91" i="66"/>
  <c r="G90" i="66"/>
  <c r="G89" i="66"/>
  <c r="G88" i="66"/>
  <c r="G87" i="66"/>
  <c r="G86" i="66"/>
  <c r="G85" i="66"/>
  <c r="G84" i="66"/>
  <c r="G83" i="66"/>
  <c r="G82" i="66"/>
  <c r="G81" i="66"/>
  <c r="G80" i="66"/>
  <c r="G79" i="66"/>
  <c r="G78" i="66"/>
  <c r="G77" i="66"/>
  <c r="G76" i="66"/>
  <c r="G75" i="66"/>
  <c r="G74" i="66"/>
  <c r="G73" i="66"/>
  <c r="G49" i="66"/>
  <c r="G48" i="66"/>
  <c r="G47" i="66"/>
  <c r="G46" i="66"/>
  <c r="G45" i="66"/>
  <c r="G44" i="66"/>
  <c r="G43" i="66"/>
  <c r="G42" i="66"/>
  <c r="G41" i="66"/>
  <c r="G40" i="66"/>
  <c r="G39" i="66"/>
  <c r="G38" i="66"/>
  <c r="G37" i="66"/>
  <c r="G36" i="66"/>
  <c r="G35" i="66"/>
  <c r="G34" i="66"/>
  <c r="G33" i="66"/>
  <c r="G32" i="66"/>
  <c r="G31" i="66"/>
  <c r="G30" i="66"/>
  <c r="G29" i="66"/>
  <c r="G28" i="66"/>
  <c r="U9" i="63" l="1"/>
  <c r="X12" i="63"/>
  <c r="W12" i="63"/>
  <c r="V9" i="63"/>
  <c r="J7" i="60"/>
  <c r="K7" i="60" s="1"/>
  <c r="L7" i="60" s="1"/>
  <c r="M7" i="60" s="1"/>
  <c r="N7" i="60" s="1"/>
  <c r="O7" i="60" s="1"/>
  <c r="P7" i="60" s="1"/>
  <c r="Q7" i="60" s="1"/>
  <c r="R7" i="60" s="1"/>
  <c r="S7" i="60" s="1"/>
  <c r="T7" i="60" s="1"/>
  <c r="U7" i="60" s="1"/>
  <c r="V7" i="60" s="1"/>
  <c r="W7" i="60" s="1"/>
  <c r="X7" i="60" s="1"/>
  <c r="Y7" i="60" s="1"/>
  <c r="Z7" i="60" s="1"/>
  <c r="AA7" i="60" s="1"/>
  <c r="AB7" i="60" s="1"/>
  <c r="AC7" i="60" s="1"/>
  <c r="AD7" i="60" s="1"/>
  <c r="J8" i="60"/>
  <c r="K8" i="60" s="1"/>
  <c r="L8" i="60" s="1"/>
  <c r="M8" i="60" s="1"/>
  <c r="N8" i="60" s="1"/>
  <c r="O8" i="60" s="1"/>
  <c r="P8" i="60" s="1"/>
  <c r="Q8" i="60" s="1"/>
  <c r="R8" i="60" s="1"/>
  <c r="S8" i="60" s="1"/>
  <c r="T8" i="60" s="1"/>
  <c r="U8" i="60" s="1"/>
  <c r="V8" i="60" s="1"/>
  <c r="W8" i="60" s="1"/>
  <c r="X8" i="60" s="1"/>
  <c r="Y8" i="60" s="1"/>
  <c r="Z8" i="60" s="1"/>
  <c r="AA8" i="60" s="1"/>
  <c r="AB8" i="60" s="1"/>
  <c r="AC8" i="60" s="1"/>
  <c r="AD8" i="60" s="1"/>
  <c r="J9" i="60"/>
  <c r="K9" i="60" s="1"/>
  <c r="L9" i="60" s="1"/>
  <c r="M9" i="60" s="1"/>
  <c r="N9" i="60" s="1"/>
  <c r="O9" i="60" s="1"/>
  <c r="P9" i="60" s="1"/>
  <c r="Q9" i="60" s="1"/>
  <c r="R9" i="60" s="1"/>
  <c r="S9" i="60" s="1"/>
  <c r="T9" i="60" s="1"/>
  <c r="U9" i="60" s="1"/>
  <c r="V9" i="60" s="1"/>
  <c r="W9" i="60" s="1"/>
  <c r="X9" i="60" s="1"/>
  <c r="Y9" i="60" s="1"/>
  <c r="Z9" i="60" s="1"/>
  <c r="AA9" i="60" s="1"/>
  <c r="AB9" i="60" s="1"/>
  <c r="AC9" i="60" s="1"/>
  <c r="AD9" i="60" s="1"/>
  <c r="J10" i="60"/>
  <c r="K10" i="60" s="1"/>
  <c r="L10" i="60" s="1"/>
  <c r="M10" i="60" s="1"/>
  <c r="N10" i="60" s="1"/>
  <c r="O10" i="60" s="1"/>
  <c r="P10" i="60" s="1"/>
  <c r="Q10" i="60" s="1"/>
  <c r="R10" i="60" s="1"/>
  <c r="S10" i="60" s="1"/>
  <c r="T10" i="60" s="1"/>
  <c r="U10" i="60" s="1"/>
  <c r="V10" i="60" s="1"/>
  <c r="W10" i="60" s="1"/>
  <c r="X10" i="60" s="1"/>
  <c r="Y10" i="60" s="1"/>
  <c r="Z10" i="60" s="1"/>
  <c r="AA10" i="60" s="1"/>
  <c r="AB10" i="60" s="1"/>
  <c r="AC10" i="60" s="1"/>
  <c r="AD10" i="60" s="1"/>
  <c r="J11" i="60"/>
  <c r="K11" i="60" s="1"/>
  <c r="L11" i="60" s="1"/>
  <c r="M11" i="60" s="1"/>
  <c r="N11" i="60" s="1"/>
  <c r="O11" i="60" s="1"/>
  <c r="P11" i="60" s="1"/>
  <c r="Q11" i="60" s="1"/>
  <c r="R11" i="60" s="1"/>
  <c r="S11" i="60" s="1"/>
  <c r="T11" i="60" s="1"/>
  <c r="U11" i="60" s="1"/>
  <c r="V11" i="60" s="1"/>
  <c r="W11" i="60" s="1"/>
  <c r="X11" i="60" s="1"/>
  <c r="Y11" i="60" s="1"/>
  <c r="Z11" i="60" s="1"/>
  <c r="AA11" i="60" s="1"/>
  <c r="AB11" i="60" s="1"/>
  <c r="AC11" i="60" s="1"/>
  <c r="AD11" i="60" s="1"/>
  <c r="J12" i="60"/>
  <c r="K12" i="60" s="1"/>
  <c r="L12" i="60" s="1"/>
  <c r="M12" i="60" s="1"/>
  <c r="N12" i="60" s="1"/>
  <c r="O12" i="60" s="1"/>
  <c r="P12" i="60" s="1"/>
  <c r="Q12" i="60" s="1"/>
  <c r="R12" i="60" s="1"/>
  <c r="S12" i="60" s="1"/>
  <c r="T12" i="60" s="1"/>
  <c r="U12" i="60" s="1"/>
  <c r="V12" i="60" s="1"/>
  <c r="W12" i="60" s="1"/>
  <c r="X12" i="60" s="1"/>
  <c r="Y12" i="60" s="1"/>
  <c r="Z12" i="60" s="1"/>
  <c r="AA12" i="60" s="1"/>
  <c r="AB12" i="60" s="1"/>
  <c r="AC12" i="60" s="1"/>
  <c r="AD12" i="60" s="1"/>
  <c r="J13" i="60"/>
  <c r="K13" i="60" s="1"/>
  <c r="L13" i="60" s="1"/>
  <c r="M13" i="60" s="1"/>
  <c r="N13" i="60" s="1"/>
  <c r="O13" i="60" s="1"/>
  <c r="P13" i="60" s="1"/>
  <c r="Q13" i="60" s="1"/>
  <c r="R13" i="60" s="1"/>
  <c r="S13" i="60" s="1"/>
  <c r="T13" i="60" s="1"/>
  <c r="U13" i="60" s="1"/>
  <c r="V13" i="60" s="1"/>
  <c r="W13" i="60" s="1"/>
  <c r="X13" i="60" s="1"/>
  <c r="Y13" i="60" s="1"/>
  <c r="Z13" i="60" s="1"/>
  <c r="AA13" i="60" s="1"/>
  <c r="AB13" i="60" s="1"/>
  <c r="AC13" i="60" s="1"/>
  <c r="AD13" i="60" s="1"/>
  <c r="J14" i="60"/>
  <c r="K14" i="60" s="1"/>
  <c r="L14" i="60" s="1"/>
  <c r="M14" i="60" s="1"/>
  <c r="N14" i="60" s="1"/>
  <c r="O14" i="60" s="1"/>
  <c r="P14" i="60" s="1"/>
  <c r="Q14" i="60" s="1"/>
  <c r="R14" i="60" s="1"/>
  <c r="S14" i="60" s="1"/>
  <c r="T14" i="60" s="1"/>
  <c r="U14" i="60" s="1"/>
  <c r="V14" i="60" s="1"/>
  <c r="W14" i="60" s="1"/>
  <c r="X14" i="60" s="1"/>
  <c r="Y14" i="60" s="1"/>
  <c r="Z14" i="60" s="1"/>
  <c r="AA14" i="60" s="1"/>
  <c r="AB14" i="60" s="1"/>
  <c r="AC14" i="60" s="1"/>
  <c r="AD14" i="60" s="1"/>
  <c r="J15" i="60"/>
  <c r="K15" i="60" s="1"/>
  <c r="L15" i="60" s="1"/>
  <c r="M15" i="60" s="1"/>
  <c r="N15" i="60" s="1"/>
  <c r="O15" i="60" s="1"/>
  <c r="P15" i="60" s="1"/>
  <c r="Q15" i="60" s="1"/>
  <c r="R15" i="60" s="1"/>
  <c r="S15" i="60" s="1"/>
  <c r="T15" i="60" s="1"/>
  <c r="U15" i="60" s="1"/>
  <c r="V15" i="60" s="1"/>
  <c r="W15" i="60" s="1"/>
  <c r="X15" i="60" s="1"/>
  <c r="Y15" i="60" s="1"/>
  <c r="Z15" i="60" s="1"/>
  <c r="AA15" i="60" s="1"/>
  <c r="AB15" i="60" s="1"/>
  <c r="AC15" i="60" s="1"/>
  <c r="AD15" i="60" s="1"/>
  <c r="J16" i="60"/>
  <c r="K16" i="60" s="1"/>
  <c r="L16" i="60" s="1"/>
  <c r="M16" i="60" s="1"/>
  <c r="N16" i="60" s="1"/>
  <c r="O16" i="60" s="1"/>
  <c r="P16" i="60" s="1"/>
  <c r="Q16" i="60" s="1"/>
  <c r="R16" i="60" s="1"/>
  <c r="S16" i="60" s="1"/>
  <c r="T16" i="60" s="1"/>
  <c r="U16" i="60" s="1"/>
  <c r="V16" i="60" s="1"/>
  <c r="W16" i="60" s="1"/>
  <c r="X16" i="60" s="1"/>
  <c r="Y16" i="60" s="1"/>
  <c r="Z16" i="60" s="1"/>
  <c r="AA16" i="60" s="1"/>
  <c r="AB16" i="60" s="1"/>
  <c r="AC16" i="60" s="1"/>
  <c r="AD16" i="60" s="1"/>
  <c r="J17" i="60"/>
  <c r="K17" i="60" s="1"/>
  <c r="L17" i="60" s="1"/>
  <c r="M17" i="60" s="1"/>
  <c r="N17" i="60" s="1"/>
  <c r="O17" i="60" s="1"/>
  <c r="P17" i="60" s="1"/>
  <c r="Q17" i="60" s="1"/>
  <c r="R17" i="60" s="1"/>
  <c r="S17" i="60" s="1"/>
  <c r="T17" i="60" s="1"/>
  <c r="U17" i="60" s="1"/>
  <c r="V17" i="60" s="1"/>
  <c r="W17" i="60" s="1"/>
  <c r="X17" i="60" s="1"/>
  <c r="Y17" i="60" s="1"/>
  <c r="Z17" i="60" s="1"/>
  <c r="AA17" i="60" s="1"/>
  <c r="AB17" i="60" s="1"/>
  <c r="AC17" i="60" s="1"/>
  <c r="AD17" i="60" s="1"/>
  <c r="J18" i="60"/>
  <c r="K18" i="60" s="1"/>
  <c r="L18" i="60" s="1"/>
  <c r="M18" i="60" s="1"/>
  <c r="N18" i="60" s="1"/>
  <c r="O18" i="60" s="1"/>
  <c r="P18" i="60" s="1"/>
  <c r="Q18" i="60" s="1"/>
  <c r="R18" i="60" s="1"/>
  <c r="S18" i="60" s="1"/>
  <c r="T18" i="60" s="1"/>
  <c r="U18" i="60" s="1"/>
  <c r="V18" i="60" s="1"/>
  <c r="W18" i="60" s="1"/>
  <c r="X18" i="60" s="1"/>
  <c r="Y18" i="60" s="1"/>
  <c r="Z18" i="60" s="1"/>
  <c r="AA18" i="60" s="1"/>
  <c r="AB18" i="60" s="1"/>
  <c r="AC18" i="60" s="1"/>
  <c r="AD18" i="60" s="1"/>
  <c r="J19" i="60"/>
  <c r="K19" i="60" s="1"/>
  <c r="L19" i="60" s="1"/>
  <c r="M19" i="60" s="1"/>
  <c r="N19" i="60" s="1"/>
  <c r="O19" i="60" s="1"/>
  <c r="P19" i="60" s="1"/>
  <c r="Q19" i="60" s="1"/>
  <c r="R19" i="60" s="1"/>
  <c r="S19" i="60" s="1"/>
  <c r="T19" i="60" s="1"/>
  <c r="U19" i="60" s="1"/>
  <c r="V19" i="60" s="1"/>
  <c r="W19" i="60" s="1"/>
  <c r="X19" i="60" s="1"/>
  <c r="Y19" i="60" s="1"/>
  <c r="Z19" i="60" s="1"/>
  <c r="AA19" i="60" s="1"/>
  <c r="AB19" i="60" s="1"/>
  <c r="AC19" i="60" s="1"/>
  <c r="AD19" i="60" s="1"/>
  <c r="J20" i="60"/>
  <c r="K20" i="60" s="1"/>
  <c r="L20" i="60" s="1"/>
  <c r="M20" i="60" s="1"/>
  <c r="N20" i="60" s="1"/>
  <c r="O20" i="60" s="1"/>
  <c r="P20" i="60" s="1"/>
  <c r="Q20" i="60" s="1"/>
  <c r="R20" i="60" s="1"/>
  <c r="S20" i="60" s="1"/>
  <c r="T20" i="60" s="1"/>
  <c r="U20" i="60" s="1"/>
  <c r="V20" i="60" s="1"/>
  <c r="W20" i="60" s="1"/>
  <c r="X20" i="60" s="1"/>
  <c r="Y20" i="60" s="1"/>
  <c r="Z20" i="60" s="1"/>
  <c r="AA20" i="60" s="1"/>
  <c r="AB20" i="60" s="1"/>
  <c r="AC20" i="60" s="1"/>
  <c r="AD20" i="60" s="1"/>
  <c r="J21" i="60"/>
  <c r="K21" i="60" s="1"/>
  <c r="L21" i="60" s="1"/>
  <c r="M21" i="60" s="1"/>
  <c r="N21" i="60" s="1"/>
  <c r="O21" i="60" s="1"/>
  <c r="P21" i="60" s="1"/>
  <c r="Q21" i="60" s="1"/>
  <c r="R21" i="60" s="1"/>
  <c r="S21" i="60" s="1"/>
  <c r="T21" i="60" s="1"/>
  <c r="U21" i="60" s="1"/>
  <c r="V21" i="60" s="1"/>
  <c r="W21" i="60" s="1"/>
  <c r="X21" i="60" s="1"/>
  <c r="Y21" i="60" s="1"/>
  <c r="Z21" i="60" s="1"/>
  <c r="AA21" i="60" s="1"/>
  <c r="AB21" i="60" s="1"/>
  <c r="AC21" i="60" s="1"/>
  <c r="AD21" i="60" s="1"/>
  <c r="J22" i="60"/>
  <c r="K22" i="60" s="1"/>
  <c r="L22" i="60" s="1"/>
  <c r="M22" i="60" s="1"/>
  <c r="N22" i="60" s="1"/>
  <c r="O22" i="60" s="1"/>
  <c r="P22" i="60" s="1"/>
  <c r="Q22" i="60" s="1"/>
  <c r="R22" i="60" s="1"/>
  <c r="S22" i="60" s="1"/>
  <c r="T22" i="60" s="1"/>
  <c r="U22" i="60" s="1"/>
  <c r="V22" i="60" s="1"/>
  <c r="W22" i="60" s="1"/>
  <c r="X22" i="60" s="1"/>
  <c r="Y22" i="60" s="1"/>
  <c r="Z22" i="60" s="1"/>
  <c r="AA22" i="60" s="1"/>
  <c r="AB22" i="60" s="1"/>
  <c r="AC22" i="60" s="1"/>
  <c r="AD22" i="60" s="1"/>
  <c r="J23" i="60"/>
  <c r="K23" i="60" s="1"/>
  <c r="L23" i="60" s="1"/>
  <c r="M23" i="60" s="1"/>
  <c r="N23" i="60" s="1"/>
  <c r="O23" i="60" s="1"/>
  <c r="P23" i="60" s="1"/>
  <c r="Q23" i="60" s="1"/>
  <c r="R23" i="60" s="1"/>
  <c r="S23" i="60" s="1"/>
  <c r="T23" i="60" s="1"/>
  <c r="U23" i="60" s="1"/>
  <c r="V23" i="60" s="1"/>
  <c r="W23" i="60" s="1"/>
  <c r="X23" i="60" s="1"/>
  <c r="Y23" i="60" s="1"/>
  <c r="Z23" i="60" s="1"/>
  <c r="AA23" i="60" s="1"/>
  <c r="AB23" i="60" s="1"/>
  <c r="AC23" i="60" s="1"/>
  <c r="AD23" i="60" s="1"/>
  <c r="J24" i="60"/>
  <c r="K24" i="60" s="1"/>
  <c r="L24" i="60" s="1"/>
  <c r="M24" i="60" s="1"/>
  <c r="N24" i="60" s="1"/>
  <c r="O24" i="60" s="1"/>
  <c r="P24" i="60" s="1"/>
  <c r="Q24" i="60" s="1"/>
  <c r="R24" i="60" s="1"/>
  <c r="S24" i="60" s="1"/>
  <c r="T24" i="60" s="1"/>
  <c r="U24" i="60" s="1"/>
  <c r="V24" i="60" s="1"/>
  <c r="W24" i="60" s="1"/>
  <c r="X24" i="60" s="1"/>
  <c r="Y24" i="60" s="1"/>
  <c r="Z24" i="60" s="1"/>
  <c r="AA24" i="60" s="1"/>
  <c r="AB24" i="60" s="1"/>
  <c r="AC24" i="60" s="1"/>
  <c r="AD24" i="60" s="1"/>
  <c r="J25" i="60"/>
  <c r="K25" i="60" s="1"/>
  <c r="L25" i="60" s="1"/>
  <c r="M25" i="60" s="1"/>
  <c r="N25" i="60" s="1"/>
  <c r="O25" i="60" s="1"/>
  <c r="P25" i="60" s="1"/>
  <c r="Q25" i="60" s="1"/>
  <c r="R25" i="60" s="1"/>
  <c r="S25" i="60" s="1"/>
  <c r="T25" i="60" s="1"/>
  <c r="U25" i="60" s="1"/>
  <c r="V25" i="60" s="1"/>
  <c r="W25" i="60" s="1"/>
  <c r="X25" i="60" s="1"/>
  <c r="Y25" i="60" s="1"/>
  <c r="Z25" i="60" s="1"/>
  <c r="AA25" i="60" s="1"/>
  <c r="AB25" i="60" s="1"/>
  <c r="AC25" i="60" s="1"/>
  <c r="AD25" i="60" s="1"/>
  <c r="J26" i="60"/>
  <c r="K26" i="60" s="1"/>
  <c r="L26" i="60" s="1"/>
  <c r="M26" i="60" s="1"/>
  <c r="N26" i="60" s="1"/>
  <c r="O26" i="60" s="1"/>
  <c r="P26" i="60" s="1"/>
  <c r="Q26" i="60" s="1"/>
  <c r="R26" i="60" s="1"/>
  <c r="S26" i="60" s="1"/>
  <c r="T26" i="60" s="1"/>
  <c r="U26" i="60" s="1"/>
  <c r="V26" i="60" s="1"/>
  <c r="W26" i="60" s="1"/>
  <c r="X26" i="60" s="1"/>
  <c r="Y26" i="60" s="1"/>
  <c r="Z26" i="60" s="1"/>
  <c r="AA26" i="60" s="1"/>
  <c r="AB26" i="60" s="1"/>
  <c r="AC26" i="60" s="1"/>
  <c r="AD26" i="60" s="1"/>
  <c r="J27" i="60"/>
  <c r="K27" i="60" s="1"/>
  <c r="L27" i="60" s="1"/>
  <c r="M27" i="60" s="1"/>
  <c r="N27" i="60" s="1"/>
  <c r="O27" i="60" s="1"/>
  <c r="P27" i="60" s="1"/>
  <c r="Q27" i="60" s="1"/>
  <c r="R27" i="60" s="1"/>
  <c r="S27" i="60" s="1"/>
  <c r="T27" i="60" s="1"/>
  <c r="U27" i="60" s="1"/>
  <c r="V27" i="60" s="1"/>
  <c r="W27" i="60" s="1"/>
  <c r="X27" i="60" s="1"/>
  <c r="Y27" i="60" s="1"/>
  <c r="Z27" i="60" s="1"/>
  <c r="AA27" i="60" s="1"/>
  <c r="AB27" i="60" s="1"/>
  <c r="AC27" i="60" s="1"/>
  <c r="AD27" i="60" s="1"/>
  <c r="J28" i="60"/>
  <c r="K28" i="60" s="1"/>
  <c r="L28" i="60" s="1"/>
  <c r="M28" i="60" s="1"/>
  <c r="N28" i="60" s="1"/>
  <c r="O28" i="60" s="1"/>
  <c r="P28" i="60" s="1"/>
  <c r="Q28" i="60" s="1"/>
  <c r="R28" i="60" s="1"/>
  <c r="S28" i="60" s="1"/>
  <c r="T28" i="60" s="1"/>
  <c r="U28" i="60" s="1"/>
  <c r="V28" i="60" s="1"/>
  <c r="W28" i="60" s="1"/>
  <c r="X28" i="60" s="1"/>
  <c r="Y28" i="60" s="1"/>
  <c r="Z28" i="60" s="1"/>
  <c r="AA28" i="60" s="1"/>
  <c r="AB28" i="60" s="1"/>
  <c r="AC28" i="60" s="1"/>
  <c r="AD28" i="60" s="1"/>
  <c r="J29" i="60"/>
  <c r="K29" i="60" s="1"/>
  <c r="L29" i="60" s="1"/>
  <c r="M29" i="60" s="1"/>
  <c r="N29" i="60" s="1"/>
  <c r="O29" i="60" s="1"/>
  <c r="P29" i="60" s="1"/>
  <c r="Q29" i="60" s="1"/>
  <c r="R29" i="60" s="1"/>
  <c r="S29" i="60" s="1"/>
  <c r="T29" i="60" s="1"/>
  <c r="U29" i="60" s="1"/>
  <c r="V29" i="60" s="1"/>
  <c r="W29" i="60" s="1"/>
  <c r="X29" i="60" s="1"/>
  <c r="Y29" i="60" s="1"/>
  <c r="Z29" i="60" s="1"/>
  <c r="AA29" i="60" s="1"/>
  <c r="AB29" i="60" s="1"/>
  <c r="AC29" i="60" s="1"/>
  <c r="AD29" i="60" s="1"/>
  <c r="J30" i="60"/>
  <c r="K30" i="60" s="1"/>
  <c r="L30" i="60" s="1"/>
  <c r="M30" i="60" s="1"/>
  <c r="N30" i="60" s="1"/>
  <c r="O30" i="60" s="1"/>
  <c r="P30" i="60" s="1"/>
  <c r="Q30" i="60" s="1"/>
  <c r="R30" i="60" s="1"/>
  <c r="S30" i="60" s="1"/>
  <c r="T30" i="60" s="1"/>
  <c r="U30" i="60" s="1"/>
  <c r="V30" i="60" s="1"/>
  <c r="W30" i="60" s="1"/>
  <c r="X30" i="60" s="1"/>
  <c r="Y30" i="60" s="1"/>
  <c r="Z30" i="60" s="1"/>
  <c r="AA30" i="60" s="1"/>
  <c r="AB30" i="60" s="1"/>
  <c r="AC30" i="60" s="1"/>
  <c r="AD30" i="60" s="1"/>
  <c r="J31" i="60"/>
  <c r="K31" i="60" s="1"/>
  <c r="L31" i="60" s="1"/>
  <c r="M31" i="60" s="1"/>
  <c r="N31" i="60" s="1"/>
  <c r="O31" i="60" s="1"/>
  <c r="P31" i="60" s="1"/>
  <c r="Q31" i="60" s="1"/>
  <c r="R31" i="60" s="1"/>
  <c r="S31" i="60" s="1"/>
  <c r="T31" i="60" s="1"/>
  <c r="U31" i="60" s="1"/>
  <c r="V31" i="60" s="1"/>
  <c r="W31" i="60" s="1"/>
  <c r="X31" i="60" s="1"/>
  <c r="Y31" i="60" s="1"/>
  <c r="Z31" i="60" s="1"/>
  <c r="AA31" i="60" s="1"/>
  <c r="AB31" i="60" s="1"/>
  <c r="AC31" i="60" s="1"/>
  <c r="AD31" i="60" s="1"/>
  <c r="J32" i="60"/>
  <c r="K32" i="60" s="1"/>
  <c r="L32" i="60" s="1"/>
  <c r="M32" i="60" s="1"/>
  <c r="N32" i="60" s="1"/>
  <c r="O32" i="60" s="1"/>
  <c r="P32" i="60" s="1"/>
  <c r="Q32" i="60" s="1"/>
  <c r="R32" i="60" s="1"/>
  <c r="S32" i="60" s="1"/>
  <c r="T32" i="60" s="1"/>
  <c r="U32" i="60" s="1"/>
  <c r="V32" i="60" s="1"/>
  <c r="W32" i="60" s="1"/>
  <c r="X32" i="60" s="1"/>
  <c r="Y32" i="60" s="1"/>
  <c r="Z32" i="60" s="1"/>
  <c r="AA32" i="60" s="1"/>
  <c r="AB32" i="60" s="1"/>
  <c r="AC32" i="60" s="1"/>
  <c r="AD32" i="60" s="1"/>
  <c r="J33" i="60"/>
  <c r="K33" i="60" s="1"/>
  <c r="L33" i="60" s="1"/>
  <c r="M33" i="60" s="1"/>
  <c r="N33" i="60" s="1"/>
  <c r="O33" i="60" s="1"/>
  <c r="P33" i="60" s="1"/>
  <c r="Q33" i="60" s="1"/>
  <c r="R33" i="60" s="1"/>
  <c r="S33" i="60" s="1"/>
  <c r="T33" i="60" s="1"/>
  <c r="U33" i="60" s="1"/>
  <c r="V33" i="60" s="1"/>
  <c r="W33" i="60" s="1"/>
  <c r="X33" i="60" s="1"/>
  <c r="Y33" i="60" s="1"/>
  <c r="Z33" i="60" s="1"/>
  <c r="AA33" i="60" s="1"/>
  <c r="AB33" i="60" s="1"/>
  <c r="AC33" i="60" s="1"/>
  <c r="AD33" i="60" s="1"/>
  <c r="J34" i="60"/>
  <c r="K34" i="60" s="1"/>
  <c r="L34" i="60" s="1"/>
  <c r="M34" i="60" s="1"/>
  <c r="N34" i="60" s="1"/>
  <c r="O34" i="60" s="1"/>
  <c r="P34" i="60" s="1"/>
  <c r="Q34" i="60" s="1"/>
  <c r="R34" i="60" s="1"/>
  <c r="S34" i="60" s="1"/>
  <c r="T34" i="60" s="1"/>
  <c r="U34" i="60" s="1"/>
  <c r="V34" i="60" s="1"/>
  <c r="W34" i="60" s="1"/>
  <c r="X34" i="60" s="1"/>
  <c r="Y34" i="60" s="1"/>
  <c r="Z34" i="60" s="1"/>
  <c r="AA34" i="60" s="1"/>
  <c r="AB34" i="60" s="1"/>
  <c r="AC34" i="60" s="1"/>
  <c r="AD34" i="60" s="1"/>
  <c r="J35" i="60"/>
  <c r="K35" i="60" s="1"/>
  <c r="L35" i="60" s="1"/>
  <c r="M35" i="60" s="1"/>
  <c r="N35" i="60" s="1"/>
  <c r="O35" i="60" s="1"/>
  <c r="P35" i="60" s="1"/>
  <c r="Q35" i="60" s="1"/>
  <c r="R35" i="60" s="1"/>
  <c r="S35" i="60" s="1"/>
  <c r="T35" i="60" s="1"/>
  <c r="U35" i="60" s="1"/>
  <c r="V35" i="60" s="1"/>
  <c r="W35" i="60" s="1"/>
  <c r="X35" i="60" s="1"/>
  <c r="Y35" i="60" s="1"/>
  <c r="Z35" i="60" s="1"/>
  <c r="AA35" i="60" s="1"/>
  <c r="AB35" i="60" s="1"/>
  <c r="AC35" i="60" s="1"/>
  <c r="AD35" i="60" s="1"/>
  <c r="J36" i="60"/>
  <c r="K36" i="60" s="1"/>
  <c r="L36" i="60" s="1"/>
  <c r="M36" i="60" s="1"/>
  <c r="N36" i="60" s="1"/>
  <c r="O36" i="60" s="1"/>
  <c r="P36" i="60" s="1"/>
  <c r="Q36" i="60" s="1"/>
  <c r="R36" i="60" s="1"/>
  <c r="S36" i="60" s="1"/>
  <c r="T36" i="60" s="1"/>
  <c r="U36" i="60" s="1"/>
  <c r="V36" i="60" s="1"/>
  <c r="W36" i="60" s="1"/>
  <c r="X36" i="60" s="1"/>
  <c r="Y36" i="60" s="1"/>
  <c r="Z36" i="60" s="1"/>
  <c r="AA36" i="60" s="1"/>
  <c r="AB36" i="60" s="1"/>
  <c r="AC36" i="60" s="1"/>
  <c r="AD36" i="60" s="1"/>
  <c r="J37" i="60"/>
  <c r="K37" i="60" s="1"/>
  <c r="L37" i="60" s="1"/>
  <c r="M37" i="60" s="1"/>
  <c r="N37" i="60" s="1"/>
  <c r="O37" i="60" s="1"/>
  <c r="P37" i="60" s="1"/>
  <c r="Q37" i="60" s="1"/>
  <c r="R37" i="60" s="1"/>
  <c r="S37" i="60" s="1"/>
  <c r="T37" i="60" s="1"/>
  <c r="U37" i="60" s="1"/>
  <c r="V37" i="60" s="1"/>
  <c r="W37" i="60" s="1"/>
  <c r="X37" i="60" s="1"/>
  <c r="Y37" i="60" s="1"/>
  <c r="Z37" i="60" s="1"/>
  <c r="AA37" i="60" s="1"/>
  <c r="AB37" i="60" s="1"/>
  <c r="AC37" i="60" s="1"/>
  <c r="AD37" i="60" s="1"/>
  <c r="J38" i="60"/>
  <c r="K38" i="60" s="1"/>
  <c r="L38" i="60" s="1"/>
  <c r="M38" i="60" s="1"/>
  <c r="N38" i="60" s="1"/>
  <c r="O38" i="60" s="1"/>
  <c r="P38" i="60" s="1"/>
  <c r="Q38" i="60" s="1"/>
  <c r="R38" i="60" s="1"/>
  <c r="S38" i="60" s="1"/>
  <c r="T38" i="60" s="1"/>
  <c r="U38" i="60" s="1"/>
  <c r="V38" i="60" s="1"/>
  <c r="W38" i="60" s="1"/>
  <c r="X38" i="60" s="1"/>
  <c r="Y38" i="60" s="1"/>
  <c r="Z38" i="60" s="1"/>
  <c r="AA38" i="60" s="1"/>
  <c r="AB38" i="60" s="1"/>
  <c r="AC38" i="60" s="1"/>
  <c r="AD38" i="60" s="1"/>
  <c r="J39" i="60"/>
  <c r="K39" i="60" s="1"/>
  <c r="L39" i="60" s="1"/>
  <c r="M39" i="60" s="1"/>
  <c r="N39" i="60" s="1"/>
  <c r="O39" i="60" s="1"/>
  <c r="P39" i="60" s="1"/>
  <c r="Q39" i="60" s="1"/>
  <c r="R39" i="60" s="1"/>
  <c r="S39" i="60" s="1"/>
  <c r="T39" i="60" s="1"/>
  <c r="U39" i="60" s="1"/>
  <c r="V39" i="60" s="1"/>
  <c r="W39" i="60" s="1"/>
  <c r="X39" i="60" s="1"/>
  <c r="Y39" i="60" s="1"/>
  <c r="Z39" i="60" s="1"/>
  <c r="AA39" i="60" s="1"/>
  <c r="AB39" i="60" s="1"/>
  <c r="AC39" i="60" s="1"/>
  <c r="AD39" i="60" s="1"/>
  <c r="J40" i="60"/>
  <c r="K40" i="60" s="1"/>
  <c r="L40" i="60" s="1"/>
  <c r="M40" i="60" s="1"/>
  <c r="N40" i="60" s="1"/>
  <c r="O40" i="60" s="1"/>
  <c r="P40" i="60" s="1"/>
  <c r="Q40" i="60" s="1"/>
  <c r="R40" i="60" s="1"/>
  <c r="S40" i="60" s="1"/>
  <c r="T40" i="60" s="1"/>
  <c r="U40" i="60" s="1"/>
  <c r="V40" i="60" s="1"/>
  <c r="W40" i="60" s="1"/>
  <c r="X40" i="60" s="1"/>
  <c r="Y40" i="60" s="1"/>
  <c r="Z40" i="60" s="1"/>
  <c r="AA40" i="60" s="1"/>
  <c r="AB40" i="60" s="1"/>
  <c r="AC40" i="60" s="1"/>
  <c r="AD40" i="60" s="1"/>
  <c r="J41" i="60"/>
  <c r="K41" i="60" s="1"/>
  <c r="L41" i="60" s="1"/>
  <c r="M41" i="60" s="1"/>
  <c r="N41" i="60" s="1"/>
  <c r="O41" i="60" s="1"/>
  <c r="P41" i="60" s="1"/>
  <c r="Q41" i="60" s="1"/>
  <c r="R41" i="60" s="1"/>
  <c r="S41" i="60" s="1"/>
  <c r="T41" i="60" s="1"/>
  <c r="U41" i="60" s="1"/>
  <c r="V41" i="60" s="1"/>
  <c r="W41" i="60" s="1"/>
  <c r="X41" i="60" s="1"/>
  <c r="Y41" i="60" s="1"/>
  <c r="Z41" i="60" s="1"/>
  <c r="AA41" i="60" s="1"/>
  <c r="AB41" i="60" s="1"/>
  <c r="AC41" i="60" s="1"/>
  <c r="AD41" i="60" s="1"/>
  <c r="J42" i="60"/>
  <c r="K42" i="60" s="1"/>
  <c r="L42" i="60" s="1"/>
  <c r="M42" i="60" s="1"/>
  <c r="N42" i="60" s="1"/>
  <c r="O42" i="60" s="1"/>
  <c r="P42" i="60" s="1"/>
  <c r="Q42" i="60" s="1"/>
  <c r="R42" i="60" s="1"/>
  <c r="S42" i="60" s="1"/>
  <c r="T42" i="60" s="1"/>
  <c r="U42" i="60" s="1"/>
  <c r="V42" i="60" s="1"/>
  <c r="W42" i="60" s="1"/>
  <c r="X42" i="60" s="1"/>
  <c r="Y42" i="60" s="1"/>
  <c r="Z42" i="60" s="1"/>
  <c r="AA42" i="60" s="1"/>
  <c r="AB42" i="60" s="1"/>
  <c r="AC42" i="60" s="1"/>
  <c r="AD42" i="60" s="1"/>
  <c r="J43" i="60"/>
  <c r="K43" i="60" s="1"/>
  <c r="L43" i="60" s="1"/>
  <c r="M43" i="60" s="1"/>
  <c r="N43" i="60" s="1"/>
  <c r="O43" i="60" s="1"/>
  <c r="P43" i="60" s="1"/>
  <c r="Q43" i="60" s="1"/>
  <c r="R43" i="60" s="1"/>
  <c r="S43" i="60" s="1"/>
  <c r="T43" i="60" s="1"/>
  <c r="U43" i="60" s="1"/>
  <c r="V43" i="60" s="1"/>
  <c r="W43" i="60" s="1"/>
  <c r="X43" i="60" s="1"/>
  <c r="Y43" i="60" s="1"/>
  <c r="Z43" i="60" s="1"/>
  <c r="AA43" i="60" s="1"/>
  <c r="AB43" i="60" s="1"/>
  <c r="AC43" i="60" s="1"/>
  <c r="AD43" i="60" s="1"/>
  <c r="J44" i="60"/>
  <c r="K44" i="60" s="1"/>
  <c r="L44" i="60" s="1"/>
  <c r="M44" i="60" s="1"/>
  <c r="N44" i="60" s="1"/>
  <c r="O44" i="60" s="1"/>
  <c r="P44" i="60" s="1"/>
  <c r="Q44" i="60" s="1"/>
  <c r="R44" i="60" s="1"/>
  <c r="S44" i="60" s="1"/>
  <c r="T44" i="60" s="1"/>
  <c r="U44" i="60" s="1"/>
  <c r="V44" i="60" s="1"/>
  <c r="W44" i="60" s="1"/>
  <c r="X44" i="60" s="1"/>
  <c r="Y44" i="60" s="1"/>
  <c r="Z44" i="60" s="1"/>
  <c r="AA44" i="60" s="1"/>
  <c r="AB44" i="60" s="1"/>
  <c r="AC44" i="60" s="1"/>
  <c r="AD44" i="60" s="1"/>
  <c r="J45" i="60"/>
  <c r="K45" i="60" s="1"/>
  <c r="L45" i="60" s="1"/>
  <c r="M45" i="60" s="1"/>
  <c r="N45" i="60" s="1"/>
  <c r="O45" i="60" s="1"/>
  <c r="P45" i="60" s="1"/>
  <c r="Q45" i="60" s="1"/>
  <c r="R45" i="60" s="1"/>
  <c r="S45" i="60" s="1"/>
  <c r="T45" i="60" s="1"/>
  <c r="U45" i="60" s="1"/>
  <c r="V45" i="60" s="1"/>
  <c r="W45" i="60" s="1"/>
  <c r="X45" i="60" s="1"/>
  <c r="Y45" i="60" s="1"/>
  <c r="Z45" i="60" s="1"/>
  <c r="AA45" i="60" s="1"/>
  <c r="AB45" i="60" s="1"/>
  <c r="AC45" i="60" s="1"/>
  <c r="AD45" i="60" s="1"/>
  <c r="J46" i="60"/>
  <c r="K46" i="60" s="1"/>
  <c r="L46" i="60" s="1"/>
  <c r="M46" i="60" s="1"/>
  <c r="N46" i="60" s="1"/>
  <c r="O46" i="60" s="1"/>
  <c r="P46" i="60" s="1"/>
  <c r="Q46" i="60" s="1"/>
  <c r="R46" i="60" s="1"/>
  <c r="S46" i="60" s="1"/>
  <c r="T46" i="60" s="1"/>
  <c r="U46" i="60" s="1"/>
  <c r="V46" i="60" s="1"/>
  <c r="W46" i="60" s="1"/>
  <c r="X46" i="60" s="1"/>
  <c r="Y46" i="60" s="1"/>
  <c r="Z46" i="60" s="1"/>
  <c r="AA46" i="60" s="1"/>
  <c r="AB46" i="60" s="1"/>
  <c r="AC46" i="60" s="1"/>
  <c r="AD46" i="60" s="1"/>
  <c r="J47" i="60"/>
  <c r="K47" i="60" s="1"/>
  <c r="L47" i="60" s="1"/>
  <c r="M47" i="60" s="1"/>
  <c r="N47" i="60" s="1"/>
  <c r="O47" i="60" s="1"/>
  <c r="P47" i="60" s="1"/>
  <c r="Q47" i="60" s="1"/>
  <c r="R47" i="60" s="1"/>
  <c r="S47" i="60" s="1"/>
  <c r="T47" i="60" s="1"/>
  <c r="U47" i="60" s="1"/>
  <c r="V47" i="60" s="1"/>
  <c r="W47" i="60" s="1"/>
  <c r="X47" i="60" s="1"/>
  <c r="Y47" i="60" s="1"/>
  <c r="Z47" i="60" s="1"/>
  <c r="AA47" i="60" s="1"/>
  <c r="AB47" i="60" s="1"/>
  <c r="AC47" i="60" s="1"/>
  <c r="AD47" i="60" s="1"/>
  <c r="J48" i="60"/>
  <c r="K48" i="60" s="1"/>
  <c r="L48" i="60" s="1"/>
  <c r="M48" i="60" s="1"/>
  <c r="N48" i="60" s="1"/>
  <c r="O48" i="60" s="1"/>
  <c r="P48" i="60" s="1"/>
  <c r="Q48" i="60" s="1"/>
  <c r="R48" i="60" s="1"/>
  <c r="S48" i="60" s="1"/>
  <c r="T48" i="60" s="1"/>
  <c r="U48" i="60" s="1"/>
  <c r="V48" i="60" s="1"/>
  <c r="W48" i="60" s="1"/>
  <c r="X48" i="60" s="1"/>
  <c r="Y48" i="60" s="1"/>
  <c r="Z48" i="60" s="1"/>
  <c r="AA48" i="60" s="1"/>
  <c r="AB48" i="60" s="1"/>
  <c r="AC48" i="60" s="1"/>
  <c r="AD48" i="60" s="1"/>
  <c r="J49" i="60"/>
  <c r="K49" i="60" s="1"/>
  <c r="L49" i="60" s="1"/>
  <c r="M49" i="60" s="1"/>
  <c r="N49" i="60" s="1"/>
  <c r="O49" i="60" s="1"/>
  <c r="P49" i="60" s="1"/>
  <c r="Q49" i="60" s="1"/>
  <c r="R49" i="60" s="1"/>
  <c r="S49" i="60" s="1"/>
  <c r="T49" i="60" s="1"/>
  <c r="U49" i="60" s="1"/>
  <c r="V49" i="60" s="1"/>
  <c r="W49" i="60" s="1"/>
  <c r="X49" i="60" s="1"/>
  <c r="Y49" i="60" s="1"/>
  <c r="Z49" i="60" s="1"/>
  <c r="AA49" i="60" s="1"/>
  <c r="AB49" i="60" s="1"/>
  <c r="AC49" i="60" s="1"/>
  <c r="AD49" i="60" s="1"/>
  <c r="J50" i="60"/>
  <c r="K50" i="60" s="1"/>
  <c r="L50" i="60" s="1"/>
  <c r="M50" i="60" s="1"/>
  <c r="N50" i="60" s="1"/>
  <c r="O50" i="60" s="1"/>
  <c r="P50" i="60" s="1"/>
  <c r="Q50" i="60" s="1"/>
  <c r="R50" i="60" s="1"/>
  <c r="S50" i="60" s="1"/>
  <c r="T50" i="60" s="1"/>
  <c r="U50" i="60" s="1"/>
  <c r="V50" i="60" s="1"/>
  <c r="W50" i="60" s="1"/>
  <c r="X50" i="60" s="1"/>
  <c r="Y50" i="60" s="1"/>
  <c r="Z50" i="60" s="1"/>
  <c r="AA50" i="60" s="1"/>
  <c r="AB50" i="60" s="1"/>
  <c r="AC50" i="60" s="1"/>
  <c r="AD50" i="60" s="1"/>
  <c r="J51" i="60"/>
  <c r="K51" i="60" s="1"/>
  <c r="L51" i="60" s="1"/>
  <c r="M51" i="60" s="1"/>
  <c r="N51" i="60" s="1"/>
  <c r="O51" i="60" s="1"/>
  <c r="P51" i="60" s="1"/>
  <c r="Q51" i="60" s="1"/>
  <c r="R51" i="60" s="1"/>
  <c r="S51" i="60" s="1"/>
  <c r="T51" i="60" s="1"/>
  <c r="U51" i="60" s="1"/>
  <c r="V51" i="60" s="1"/>
  <c r="W51" i="60" s="1"/>
  <c r="X51" i="60" s="1"/>
  <c r="Y51" i="60" s="1"/>
  <c r="Z51" i="60" s="1"/>
  <c r="AA51" i="60" s="1"/>
  <c r="AB51" i="60" s="1"/>
  <c r="AC51" i="60" s="1"/>
  <c r="AD51" i="60" s="1"/>
  <c r="J52" i="60"/>
  <c r="K52" i="60" s="1"/>
  <c r="L52" i="60" s="1"/>
  <c r="M52" i="60" s="1"/>
  <c r="N52" i="60" s="1"/>
  <c r="O52" i="60" s="1"/>
  <c r="P52" i="60" s="1"/>
  <c r="Q52" i="60" s="1"/>
  <c r="R52" i="60" s="1"/>
  <c r="S52" i="60" s="1"/>
  <c r="T52" i="60" s="1"/>
  <c r="U52" i="60" s="1"/>
  <c r="V52" i="60" s="1"/>
  <c r="W52" i="60" s="1"/>
  <c r="X52" i="60" s="1"/>
  <c r="Y52" i="60" s="1"/>
  <c r="Z52" i="60" s="1"/>
  <c r="AA52" i="60" s="1"/>
  <c r="AB52" i="60" s="1"/>
  <c r="AC52" i="60" s="1"/>
  <c r="AD52" i="60" s="1"/>
  <c r="J53" i="60"/>
  <c r="K53" i="60" s="1"/>
  <c r="L53" i="60" s="1"/>
  <c r="M53" i="60" s="1"/>
  <c r="N53" i="60" s="1"/>
  <c r="O53" i="60" s="1"/>
  <c r="P53" i="60" s="1"/>
  <c r="Q53" i="60" s="1"/>
  <c r="R53" i="60" s="1"/>
  <c r="S53" i="60" s="1"/>
  <c r="T53" i="60" s="1"/>
  <c r="U53" i="60" s="1"/>
  <c r="V53" i="60" s="1"/>
  <c r="W53" i="60" s="1"/>
  <c r="X53" i="60" s="1"/>
  <c r="Y53" i="60" s="1"/>
  <c r="Z53" i="60" s="1"/>
  <c r="AA53" i="60" s="1"/>
  <c r="AB53" i="60" s="1"/>
  <c r="AC53" i="60" s="1"/>
  <c r="AD53" i="60" s="1"/>
  <c r="J54" i="60"/>
  <c r="K54" i="60" s="1"/>
  <c r="L54" i="60" s="1"/>
  <c r="M54" i="60" s="1"/>
  <c r="N54" i="60" s="1"/>
  <c r="O54" i="60" s="1"/>
  <c r="P54" i="60" s="1"/>
  <c r="Q54" i="60" s="1"/>
  <c r="R54" i="60" s="1"/>
  <c r="S54" i="60" s="1"/>
  <c r="T54" i="60" s="1"/>
  <c r="U54" i="60" s="1"/>
  <c r="V54" i="60" s="1"/>
  <c r="W54" i="60" s="1"/>
  <c r="X54" i="60" s="1"/>
  <c r="Y54" i="60" s="1"/>
  <c r="Z54" i="60" s="1"/>
  <c r="AA54" i="60" s="1"/>
  <c r="AB54" i="60" s="1"/>
  <c r="AC54" i="60" s="1"/>
  <c r="AD54" i="60" s="1"/>
  <c r="J55" i="60"/>
  <c r="K55" i="60" s="1"/>
  <c r="L55" i="60" s="1"/>
  <c r="M55" i="60" s="1"/>
  <c r="N55" i="60" s="1"/>
  <c r="O55" i="60" s="1"/>
  <c r="P55" i="60" s="1"/>
  <c r="Q55" i="60" s="1"/>
  <c r="R55" i="60" s="1"/>
  <c r="S55" i="60" s="1"/>
  <c r="T55" i="60" s="1"/>
  <c r="U55" i="60" s="1"/>
  <c r="V55" i="60" s="1"/>
  <c r="W55" i="60" s="1"/>
  <c r="X55" i="60" s="1"/>
  <c r="Y55" i="60" s="1"/>
  <c r="Z55" i="60" s="1"/>
  <c r="AA55" i="60" s="1"/>
  <c r="AB55" i="60" s="1"/>
  <c r="AC55" i="60" s="1"/>
  <c r="AD55" i="60" s="1"/>
  <c r="J56" i="60"/>
  <c r="K56" i="60" s="1"/>
  <c r="L56" i="60" s="1"/>
  <c r="M56" i="60" s="1"/>
  <c r="N56" i="60" s="1"/>
  <c r="O56" i="60" s="1"/>
  <c r="P56" i="60" s="1"/>
  <c r="Q56" i="60" s="1"/>
  <c r="R56" i="60" s="1"/>
  <c r="S56" i="60" s="1"/>
  <c r="T56" i="60" s="1"/>
  <c r="U56" i="60" s="1"/>
  <c r="V56" i="60" s="1"/>
  <c r="W56" i="60" s="1"/>
  <c r="X56" i="60" s="1"/>
  <c r="Y56" i="60" s="1"/>
  <c r="Z56" i="60" s="1"/>
  <c r="AA56" i="60" s="1"/>
  <c r="AB56" i="60" s="1"/>
  <c r="AC56" i="60" s="1"/>
  <c r="AD56" i="60" s="1"/>
  <c r="J57" i="60"/>
  <c r="K57" i="60" s="1"/>
  <c r="L57" i="60" s="1"/>
  <c r="M57" i="60" s="1"/>
  <c r="N57" i="60" s="1"/>
  <c r="O57" i="60" s="1"/>
  <c r="P57" i="60" s="1"/>
  <c r="Q57" i="60" s="1"/>
  <c r="R57" i="60" s="1"/>
  <c r="S57" i="60" s="1"/>
  <c r="T57" i="60" s="1"/>
  <c r="U57" i="60" s="1"/>
  <c r="V57" i="60" s="1"/>
  <c r="W57" i="60" s="1"/>
  <c r="X57" i="60" s="1"/>
  <c r="Y57" i="60" s="1"/>
  <c r="Z57" i="60" s="1"/>
  <c r="AA57" i="60" s="1"/>
  <c r="AB57" i="60" s="1"/>
  <c r="AC57" i="60" s="1"/>
  <c r="AD57" i="60" s="1"/>
  <c r="J58" i="60"/>
  <c r="K58" i="60" s="1"/>
  <c r="L58" i="60" s="1"/>
  <c r="M58" i="60" s="1"/>
  <c r="N58" i="60" s="1"/>
  <c r="O58" i="60" s="1"/>
  <c r="P58" i="60" s="1"/>
  <c r="Q58" i="60" s="1"/>
  <c r="R58" i="60" s="1"/>
  <c r="S58" i="60" s="1"/>
  <c r="T58" i="60" s="1"/>
  <c r="U58" i="60" s="1"/>
  <c r="V58" i="60" s="1"/>
  <c r="W58" i="60" s="1"/>
  <c r="X58" i="60" s="1"/>
  <c r="Y58" i="60" s="1"/>
  <c r="Z58" i="60" s="1"/>
  <c r="AA58" i="60" s="1"/>
  <c r="AB58" i="60" s="1"/>
  <c r="AC58" i="60" s="1"/>
  <c r="AD58" i="60" s="1"/>
  <c r="J59" i="60"/>
  <c r="K59" i="60" s="1"/>
  <c r="L59" i="60" s="1"/>
  <c r="M59" i="60" s="1"/>
  <c r="N59" i="60" s="1"/>
  <c r="O59" i="60" s="1"/>
  <c r="P59" i="60" s="1"/>
  <c r="Q59" i="60" s="1"/>
  <c r="R59" i="60" s="1"/>
  <c r="S59" i="60" s="1"/>
  <c r="T59" i="60" s="1"/>
  <c r="U59" i="60" s="1"/>
  <c r="V59" i="60" s="1"/>
  <c r="W59" i="60" s="1"/>
  <c r="X59" i="60" s="1"/>
  <c r="Y59" i="60" s="1"/>
  <c r="Z59" i="60" s="1"/>
  <c r="AA59" i="60" s="1"/>
  <c r="AB59" i="60" s="1"/>
  <c r="AC59" i="60" s="1"/>
  <c r="AD59" i="60" s="1"/>
  <c r="J60" i="60"/>
  <c r="K60" i="60" s="1"/>
  <c r="L60" i="60" s="1"/>
  <c r="M60" i="60" s="1"/>
  <c r="N60" i="60" s="1"/>
  <c r="O60" i="60" s="1"/>
  <c r="P60" i="60" s="1"/>
  <c r="Q60" i="60" s="1"/>
  <c r="R60" i="60" s="1"/>
  <c r="S60" i="60" s="1"/>
  <c r="T60" i="60" s="1"/>
  <c r="U60" i="60" s="1"/>
  <c r="V60" i="60" s="1"/>
  <c r="W60" i="60" s="1"/>
  <c r="X60" i="60" s="1"/>
  <c r="Y60" i="60" s="1"/>
  <c r="Z60" i="60" s="1"/>
  <c r="AA60" i="60" s="1"/>
  <c r="AB60" i="60" s="1"/>
  <c r="AC60" i="60" s="1"/>
  <c r="AD60" i="60" s="1"/>
  <c r="J61" i="60"/>
  <c r="K61" i="60" s="1"/>
  <c r="L61" i="60" s="1"/>
  <c r="M61" i="60" s="1"/>
  <c r="N61" i="60" s="1"/>
  <c r="O61" i="60" s="1"/>
  <c r="P61" i="60" s="1"/>
  <c r="Q61" i="60" s="1"/>
  <c r="R61" i="60" s="1"/>
  <c r="S61" i="60" s="1"/>
  <c r="T61" i="60" s="1"/>
  <c r="U61" i="60" s="1"/>
  <c r="V61" i="60" s="1"/>
  <c r="W61" i="60" s="1"/>
  <c r="X61" i="60" s="1"/>
  <c r="Y61" i="60" s="1"/>
  <c r="Z61" i="60" s="1"/>
  <c r="AA61" i="60" s="1"/>
  <c r="AB61" i="60" s="1"/>
  <c r="AC61" i="60" s="1"/>
  <c r="AD61" i="60" s="1"/>
  <c r="J62" i="60"/>
  <c r="K62" i="60" s="1"/>
  <c r="L62" i="60" s="1"/>
  <c r="M62" i="60" s="1"/>
  <c r="N62" i="60" s="1"/>
  <c r="O62" i="60" s="1"/>
  <c r="P62" i="60" s="1"/>
  <c r="Q62" i="60" s="1"/>
  <c r="R62" i="60" s="1"/>
  <c r="S62" i="60" s="1"/>
  <c r="T62" i="60" s="1"/>
  <c r="U62" i="60" s="1"/>
  <c r="V62" i="60" s="1"/>
  <c r="W62" i="60" s="1"/>
  <c r="X62" i="60" s="1"/>
  <c r="Y62" i="60" s="1"/>
  <c r="Z62" i="60" s="1"/>
  <c r="AA62" i="60" s="1"/>
  <c r="AB62" i="60" s="1"/>
  <c r="AC62" i="60" s="1"/>
  <c r="AD62" i="60" s="1"/>
  <c r="J63" i="60"/>
  <c r="K63" i="60" s="1"/>
  <c r="L63" i="60" s="1"/>
  <c r="M63" i="60" s="1"/>
  <c r="N63" i="60" s="1"/>
  <c r="O63" i="60" s="1"/>
  <c r="P63" i="60" s="1"/>
  <c r="Q63" i="60" s="1"/>
  <c r="R63" i="60" s="1"/>
  <c r="S63" i="60" s="1"/>
  <c r="T63" i="60" s="1"/>
  <c r="U63" i="60" s="1"/>
  <c r="V63" i="60" s="1"/>
  <c r="W63" i="60" s="1"/>
  <c r="X63" i="60" s="1"/>
  <c r="Y63" i="60" s="1"/>
  <c r="Z63" i="60" s="1"/>
  <c r="AA63" i="60" s="1"/>
  <c r="AB63" i="60" s="1"/>
  <c r="AC63" i="60" s="1"/>
  <c r="AD63" i="60" s="1"/>
  <c r="J64" i="60"/>
  <c r="K64" i="60" s="1"/>
  <c r="L64" i="60" s="1"/>
  <c r="M64" i="60" s="1"/>
  <c r="N64" i="60" s="1"/>
  <c r="O64" i="60" s="1"/>
  <c r="P64" i="60" s="1"/>
  <c r="Q64" i="60" s="1"/>
  <c r="R64" i="60" s="1"/>
  <c r="S64" i="60" s="1"/>
  <c r="T64" i="60" s="1"/>
  <c r="U64" i="60" s="1"/>
  <c r="V64" i="60" s="1"/>
  <c r="W64" i="60" s="1"/>
  <c r="X64" i="60" s="1"/>
  <c r="Y64" i="60" s="1"/>
  <c r="Z64" i="60" s="1"/>
  <c r="AA64" i="60" s="1"/>
  <c r="AB64" i="60" s="1"/>
  <c r="AC64" i="60" s="1"/>
  <c r="AD64" i="60" s="1"/>
  <c r="J65" i="60"/>
  <c r="K65" i="60" s="1"/>
  <c r="L65" i="60" s="1"/>
  <c r="M65" i="60" s="1"/>
  <c r="N65" i="60" s="1"/>
  <c r="O65" i="60" s="1"/>
  <c r="P65" i="60" s="1"/>
  <c r="Q65" i="60" s="1"/>
  <c r="R65" i="60" s="1"/>
  <c r="S65" i="60" s="1"/>
  <c r="T65" i="60" s="1"/>
  <c r="U65" i="60" s="1"/>
  <c r="V65" i="60" s="1"/>
  <c r="W65" i="60" s="1"/>
  <c r="X65" i="60" s="1"/>
  <c r="Y65" i="60" s="1"/>
  <c r="Z65" i="60" s="1"/>
  <c r="AA65" i="60" s="1"/>
  <c r="AB65" i="60" s="1"/>
  <c r="AC65" i="60" s="1"/>
  <c r="AD65" i="60" s="1"/>
  <c r="J66" i="60"/>
  <c r="K66" i="60" s="1"/>
  <c r="L66" i="60" s="1"/>
  <c r="M66" i="60" s="1"/>
  <c r="N66" i="60" s="1"/>
  <c r="O66" i="60" s="1"/>
  <c r="P66" i="60" s="1"/>
  <c r="Q66" i="60" s="1"/>
  <c r="R66" i="60" s="1"/>
  <c r="S66" i="60" s="1"/>
  <c r="T66" i="60" s="1"/>
  <c r="U66" i="60" s="1"/>
  <c r="V66" i="60" s="1"/>
  <c r="W66" i="60" s="1"/>
  <c r="X66" i="60" s="1"/>
  <c r="Y66" i="60" s="1"/>
  <c r="Z66" i="60" s="1"/>
  <c r="AA66" i="60" s="1"/>
  <c r="AB66" i="60" s="1"/>
  <c r="AC66" i="60" s="1"/>
  <c r="AD66" i="60" s="1"/>
  <c r="J67" i="60"/>
  <c r="K67" i="60" s="1"/>
  <c r="L67" i="60" s="1"/>
  <c r="M67" i="60" s="1"/>
  <c r="N67" i="60" s="1"/>
  <c r="O67" i="60" s="1"/>
  <c r="P67" i="60" s="1"/>
  <c r="Q67" i="60" s="1"/>
  <c r="R67" i="60" s="1"/>
  <c r="S67" i="60" s="1"/>
  <c r="T67" i="60" s="1"/>
  <c r="U67" i="60" s="1"/>
  <c r="V67" i="60" s="1"/>
  <c r="W67" i="60" s="1"/>
  <c r="X67" i="60" s="1"/>
  <c r="Y67" i="60" s="1"/>
  <c r="Z67" i="60" s="1"/>
  <c r="AA67" i="60" s="1"/>
  <c r="AB67" i="60" s="1"/>
  <c r="AC67" i="60" s="1"/>
  <c r="AD67" i="60" s="1"/>
  <c r="J68" i="60"/>
  <c r="K68" i="60" s="1"/>
  <c r="L68" i="60" s="1"/>
  <c r="M68" i="60" s="1"/>
  <c r="N68" i="60" s="1"/>
  <c r="O68" i="60" s="1"/>
  <c r="P68" i="60" s="1"/>
  <c r="Q68" i="60" s="1"/>
  <c r="R68" i="60" s="1"/>
  <c r="S68" i="60" s="1"/>
  <c r="T68" i="60" s="1"/>
  <c r="U68" i="60" s="1"/>
  <c r="V68" i="60" s="1"/>
  <c r="W68" i="60" s="1"/>
  <c r="X68" i="60" s="1"/>
  <c r="Y68" i="60" s="1"/>
  <c r="Z68" i="60" s="1"/>
  <c r="AA68" i="60" s="1"/>
  <c r="AB68" i="60" s="1"/>
  <c r="AC68" i="60" s="1"/>
  <c r="AD68" i="60" s="1"/>
  <c r="J69" i="60"/>
  <c r="K69" i="60" s="1"/>
  <c r="L69" i="60" s="1"/>
  <c r="M69" i="60" s="1"/>
  <c r="N69" i="60" s="1"/>
  <c r="O69" i="60" s="1"/>
  <c r="P69" i="60" s="1"/>
  <c r="Q69" i="60" s="1"/>
  <c r="R69" i="60" s="1"/>
  <c r="S69" i="60" s="1"/>
  <c r="T69" i="60" s="1"/>
  <c r="U69" i="60" s="1"/>
  <c r="V69" i="60" s="1"/>
  <c r="W69" i="60" s="1"/>
  <c r="X69" i="60" s="1"/>
  <c r="Y69" i="60" s="1"/>
  <c r="Z69" i="60" s="1"/>
  <c r="AA69" i="60" s="1"/>
  <c r="AB69" i="60" s="1"/>
  <c r="AC69" i="60" s="1"/>
  <c r="AD69" i="60" s="1"/>
  <c r="J6" i="60"/>
  <c r="K6" i="60" s="1"/>
  <c r="L6" i="60" s="1"/>
  <c r="M6" i="60" s="1"/>
  <c r="N6" i="60" s="1"/>
  <c r="O6" i="60" s="1"/>
  <c r="P6" i="60" s="1"/>
  <c r="Q6" i="60" s="1"/>
  <c r="R6" i="60" s="1"/>
  <c r="S6" i="60" s="1"/>
  <c r="T6" i="60" s="1"/>
  <c r="U6" i="60" s="1"/>
  <c r="V6" i="60" s="1"/>
  <c r="W6" i="60" s="1"/>
  <c r="X6" i="60" s="1"/>
  <c r="Y6" i="60" s="1"/>
  <c r="Z6" i="60" s="1"/>
  <c r="AA6" i="60" s="1"/>
  <c r="AB6" i="60" s="1"/>
  <c r="AC6" i="60" s="1"/>
  <c r="AD6" i="60" s="1"/>
  <c r="V8" i="63" l="1"/>
  <c r="W10" i="63"/>
  <c r="V12" i="63"/>
  <c r="U8" i="63"/>
  <c r="Z9" i="63"/>
  <c r="W13" i="63"/>
  <c r="X13" i="63"/>
  <c r="V11" i="63"/>
  <c r="Z10" i="63"/>
  <c r="U10" i="63"/>
  <c r="Y8" i="63"/>
  <c r="Y9" i="63"/>
  <c r="Y12" i="63"/>
  <c r="V10" i="63"/>
  <c r="Z12" i="63"/>
  <c r="X11" i="63"/>
  <c r="X10" i="63"/>
  <c r="Z8" i="63"/>
  <c r="X9" i="63"/>
  <c r="Y10" i="63"/>
  <c r="Z11" i="63"/>
  <c r="W11" i="63"/>
  <c r="U11" i="63"/>
  <c r="W9" i="63"/>
  <c r="X8" i="63"/>
  <c r="Y11" i="63"/>
  <c r="W8" i="63"/>
  <c r="G31" i="81"/>
  <c r="G31" i="77" s="1"/>
  <c r="AE81" i="81"/>
  <c r="AD81" i="81"/>
  <c r="AC81" i="81"/>
  <c r="AB81" i="81"/>
  <c r="AA81" i="81"/>
  <c r="Z81" i="81"/>
  <c r="Y81" i="81"/>
  <c r="X81" i="81"/>
  <c r="W81" i="81"/>
  <c r="V81" i="81"/>
  <c r="U81" i="81"/>
  <c r="T81" i="81"/>
  <c r="S81" i="81"/>
  <c r="R81" i="81"/>
  <c r="Q81" i="81"/>
  <c r="P81" i="81"/>
  <c r="O81" i="81"/>
  <c r="N81" i="81"/>
  <c r="M81" i="81"/>
  <c r="L81" i="81"/>
  <c r="K81" i="81"/>
  <c r="J81" i="81"/>
  <c r="I81" i="81"/>
  <c r="H81" i="81"/>
  <c r="G81" i="81"/>
  <c r="AD80" i="81"/>
  <c r="AC80" i="81"/>
  <c r="AB80" i="81"/>
  <c r="AA80" i="81"/>
  <c r="Z80" i="81"/>
  <c r="Y80" i="81"/>
  <c r="X80" i="81"/>
  <c r="W80" i="81"/>
  <c r="V80" i="81"/>
  <c r="U80" i="81"/>
  <c r="T80" i="81"/>
  <c r="S80" i="81"/>
  <c r="R80" i="81"/>
  <c r="Q80" i="81"/>
  <c r="P80" i="81"/>
  <c r="O80" i="81"/>
  <c r="N80" i="81"/>
  <c r="M80" i="81"/>
  <c r="L80" i="81"/>
  <c r="K80" i="81"/>
  <c r="J80" i="81"/>
  <c r="I80" i="81"/>
  <c r="H80" i="81"/>
  <c r="G80" i="81"/>
  <c r="AC79" i="81"/>
  <c r="AB79" i="81"/>
  <c r="AA79" i="81"/>
  <c r="Z79" i="81"/>
  <c r="Y79" i="81"/>
  <c r="X79" i="81"/>
  <c r="W79" i="81"/>
  <c r="V79" i="81"/>
  <c r="U79" i="81"/>
  <c r="T79" i="81"/>
  <c r="S79" i="81"/>
  <c r="R79" i="81"/>
  <c r="Q79" i="81"/>
  <c r="P79" i="81"/>
  <c r="O79" i="81"/>
  <c r="N79" i="81"/>
  <c r="M79" i="81"/>
  <c r="L79" i="81"/>
  <c r="K79" i="81"/>
  <c r="J79" i="81"/>
  <c r="I79" i="81"/>
  <c r="H79" i="81"/>
  <c r="G79" i="81"/>
  <c r="AB78" i="81"/>
  <c r="AA78" i="81"/>
  <c r="Z78" i="81"/>
  <c r="Y78" i="81"/>
  <c r="X78" i="81"/>
  <c r="W78" i="81"/>
  <c r="V78" i="81"/>
  <c r="U78" i="81"/>
  <c r="T78" i="81"/>
  <c r="S78" i="81"/>
  <c r="R78" i="81"/>
  <c r="Q78" i="81"/>
  <c r="P78" i="81"/>
  <c r="O78" i="81"/>
  <c r="N78" i="81"/>
  <c r="M78" i="81"/>
  <c r="L78" i="81"/>
  <c r="K78" i="81"/>
  <c r="J78" i="81"/>
  <c r="I78" i="81"/>
  <c r="H78" i="81"/>
  <c r="G78" i="81"/>
  <c r="AA77" i="81"/>
  <c r="Z77" i="81"/>
  <c r="Y77" i="81"/>
  <c r="X77" i="81"/>
  <c r="W77" i="81"/>
  <c r="V77" i="81"/>
  <c r="U77" i="81"/>
  <c r="T77" i="81"/>
  <c r="S77" i="81"/>
  <c r="R77" i="81"/>
  <c r="Q77" i="81"/>
  <c r="P77" i="81"/>
  <c r="O77" i="81"/>
  <c r="N77" i="81"/>
  <c r="M77" i="81"/>
  <c r="L77" i="81"/>
  <c r="K77" i="81"/>
  <c r="J77" i="81"/>
  <c r="I77" i="81"/>
  <c r="H77" i="81"/>
  <c r="G77" i="81"/>
  <c r="Z76" i="81"/>
  <c r="Y76" i="81"/>
  <c r="X76" i="81"/>
  <c r="W76" i="81"/>
  <c r="V76" i="81"/>
  <c r="U76" i="81"/>
  <c r="T76" i="81"/>
  <c r="S76" i="81"/>
  <c r="R76" i="81"/>
  <c r="Q76" i="81"/>
  <c r="P76" i="81"/>
  <c r="O76" i="81"/>
  <c r="N76" i="81"/>
  <c r="M76" i="81"/>
  <c r="L76" i="81"/>
  <c r="K76" i="81"/>
  <c r="J76" i="81"/>
  <c r="I76" i="81"/>
  <c r="H76" i="81"/>
  <c r="G76" i="81"/>
  <c r="Y75" i="81"/>
  <c r="X75" i="81"/>
  <c r="W75" i="81"/>
  <c r="V75" i="81"/>
  <c r="U75" i="81"/>
  <c r="T75" i="81"/>
  <c r="S75" i="81"/>
  <c r="R75" i="81"/>
  <c r="Q75" i="81"/>
  <c r="P75" i="81"/>
  <c r="O75" i="81"/>
  <c r="N75" i="81"/>
  <c r="M75" i="81"/>
  <c r="L75" i="81"/>
  <c r="K75" i="81"/>
  <c r="J75" i="81"/>
  <c r="I75" i="81"/>
  <c r="H75" i="81"/>
  <c r="G75" i="81"/>
  <c r="X74" i="81"/>
  <c r="W74" i="81"/>
  <c r="V74" i="81"/>
  <c r="U74" i="81"/>
  <c r="T74" i="81"/>
  <c r="S74" i="81"/>
  <c r="R74" i="81"/>
  <c r="Q74" i="81"/>
  <c r="P74" i="81"/>
  <c r="O74" i="81"/>
  <c r="N74" i="81"/>
  <c r="M74" i="81"/>
  <c r="L74" i="81"/>
  <c r="K74" i="81"/>
  <c r="J74" i="81"/>
  <c r="I74" i="81"/>
  <c r="H74" i="81"/>
  <c r="G74" i="81"/>
  <c r="W73" i="81"/>
  <c r="V73" i="81"/>
  <c r="U73" i="81"/>
  <c r="T73" i="81"/>
  <c r="S73" i="81"/>
  <c r="R73" i="81"/>
  <c r="Q73" i="81"/>
  <c r="P73" i="81"/>
  <c r="O73" i="81"/>
  <c r="N73" i="81"/>
  <c r="M73" i="81"/>
  <c r="L73" i="81"/>
  <c r="K73" i="81"/>
  <c r="J73" i="81"/>
  <c r="I73" i="81"/>
  <c r="H73" i="81"/>
  <c r="G73" i="81"/>
  <c r="V72" i="81"/>
  <c r="U72" i="81"/>
  <c r="T72" i="81"/>
  <c r="S72" i="81"/>
  <c r="R72" i="81"/>
  <c r="Q72" i="81"/>
  <c r="P72" i="81"/>
  <c r="O72" i="81"/>
  <c r="N72" i="81"/>
  <c r="M72" i="81"/>
  <c r="L72" i="81"/>
  <c r="K72" i="81"/>
  <c r="J72" i="81"/>
  <c r="I72" i="81"/>
  <c r="H72" i="81"/>
  <c r="G72" i="81"/>
  <c r="U71" i="81"/>
  <c r="T71" i="81"/>
  <c r="S71" i="81"/>
  <c r="R71" i="81"/>
  <c r="Q71" i="81"/>
  <c r="P71" i="81"/>
  <c r="O71" i="81"/>
  <c r="N71" i="81"/>
  <c r="M71" i="81"/>
  <c r="L71" i="81"/>
  <c r="K71" i="81"/>
  <c r="J71" i="81"/>
  <c r="I71" i="81"/>
  <c r="H71" i="81"/>
  <c r="G71" i="81"/>
  <c r="T70" i="81"/>
  <c r="S70" i="81"/>
  <c r="R70" i="81"/>
  <c r="Q70" i="81"/>
  <c r="P70" i="81"/>
  <c r="O70" i="81"/>
  <c r="N70" i="81"/>
  <c r="M70" i="81"/>
  <c r="L70" i="81"/>
  <c r="K70" i="81"/>
  <c r="J70" i="81"/>
  <c r="I70" i="81"/>
  <c r="H70" i="81"/>
  <c r="G70" i="81"/>
  <c r="S69" i="81"/>
  <c r="R69" i="81"/>
  <c r="Q69" i="81"/>
  <c r="P69" i="81"/>
  <c r="O69" i="81"/>
  <c r="N69" i="81"/>
  <c r="M69" i="81"/>
  <c r="L69" i="81"/>
  <c r="K69" i="81"/>
  <c r="J69" i="81"/>
  <c r="I69" i="81"/>
  <c r="H69" i="81"/>
  <c r="G69" i="81"/>
  <c r="R68" i="81"/>
  <c r="Q68" i="81"/>
  <c r="P68" i="81"/>
  <c r="O68" i="81"/>
  <c r="N68" i="81"/>
  <c r="M68" i="81"/>
  <c r="L68" i="81"/>
  <c r="K68" i="81"/>
  <c r="J68" i="81"/>
  <c r="I68" i="81"/>
  <c r="H68" i="81"/>
  <c r="G68" i="81"/>
  <c r="Q67" i="81"/>
  <c r="P67" i="81"/>
  <c r="O67" i="81"/>
  <c r="N67" i="81"/>
  <c r="M67" i="81"/>
  <c r="L67" i="81"/>
  <c r="K67" i="81"/>
  <c r="J67" i="81"/>
  <c r="I67" i="81"/>
  <c r="H67" i="81"/>
  <c r="G67" i="81"/>
  <c r="P66" i="81"/>
  <c r="O66" i="81"/>
  <c r="N66" i="81"/>
  <c r="M66" i="81"/>
  <c r="L66" i="81"/>
  <c r="K66" i="81"/>
  <c r="J66" i="81"/>
  <c r="I66" i="81"/>
  <c r="H66" i="81"/>
  <c r="G66" i="81"/>
  <c r="O65" i="81"/>
  <c r="N65" i="81"/>
  <c r="M65" i="81"/>
  <c r="L65" i="81"/>
  <c r="K65" i="81"/>
  <c r="J65" i="81"/>
  <c r="I65" i="81"/>
  <c r="H65" i="81"/>
  <c r="G65" i="81"/>
  <c r="N64" i="81"/>
  <c r="M64" i="81"/>
  <c r="L64" i="81"/>
  <c r="K64" i="81"/>
  <c r="J64" i="81"/>
  <c r="I64" i="81"/>
  <c r="H64" i="81"/>
  <c r="G64" i="81"/>
  <c r="M63" i="81"/>
  <c r="L63" i="81"/>
  <c r="K63" i="81"/>
  <c r="J63" i="81"/>
  <c r="I63" i="81"/>
  <c r="H63" i="81"/>
  <c r="G63" i="81"/>
  <c r="L62" i="81"/>
  <c r="K62" i="81"/>
  <c r="J62" i="81"/>
  <c r="I62" i="81"/>
  <c r="H62" i="81"/>
  <c r="G62" i="81"/>
  <c r="K61" i="81"/>
  <c r="J61" i="81"/>
  <c r="I61" i="81"/>
  <c r="H61" i="81"/>
  <c r="G61" i="81"/>
  <c r="J60" i="81"/>
  <c r="I60" i="81"/>
  <c r="H60" i="81"/>
  <c r="G60" i="81"/>
  <c r="I59" i="81"/>
  <c r="H59" i="81"/>
  <c r="G59" i="81"/>
  <c r="H58" i="81"/>
  <c r="G58" i="81"/>
  <c r="G57" i="81"/>
  <c r="AE55" i="81"/>
  <c r="AD55" i="81"/>
  <c r="AC55" i="81"/>
  <c r="AB55" i="81"/>
  <c r="AA55" i="81"/>
  <c r="Z55" i="81"/>
  <c r="Y55" i="81"/>
  <c r="X55" i="81"/>
  <c r="W55" i="81"/>
  <c r="V55" i="81"/>
  <c r="U55" i="81"/>
  <c r="T55" i="81"/>
  <c r="S55" i="81"/>
  <c r="R55" i="81"/>
  <c r="Q55" i="81"/>
  <c r="P55" i="81"/>
  <c r="O55" i="81"/>
  <c r="N55" i="81"/>
  <c r="M55" i="81"/>
  <c r="L55" i="81"/>
  <c r="K55" i="81"/>
  <c r="J55" i="81"/>
  <c r="I55" i="81"/>
  <c r="H55" i="81"/>
  <c r="G55" i="81"/>
  <c r="AD54" i="81"/>
  <c r="AC54" i="81"/>
  <c r="AB54" i="81"/>
  <c r="AA54" i="81"/>
  <c r="Z54" i="81"/>
  <c r="Y54" i="81"/>
  <c r="X54" i="81"/>
  <c r="W54" i="81"/>
  <c r="V54" i="81"/>
  <c r="U54" i="81"/>
  <c r="T54" i="81"/>
  <c r="S54" i="81"/>
  <c r="R54" i="81"/>
  <c r="Q54" i="81"/>
  <c r="P54" i="81"/>
  <c r="O54" i="81"/>
  <c r="N54" i="81"/>
  <c r="M54" i="81"/>
  <c r="L54" i="81"/>
  <c r="K54" i="81"/>
  <c r="J54" i="81"/>
  <c r="I54" i="81"/>
  <c r="H54" i="81"/>
  <c r="G54" i="81"/>
  <c r="AC53" i="81"/>
  <c r="AB53" i="81"/>
  <c r="AA53" i="81"/>
  <c r="Z53" i="81"/>
  <c r="Y53" i="81"/>
  <c r="X53" i="81"/>
  <c r="W53" i="81"/>
  <c r="V53" i="81"/>
  <c r="U53" i="81"/>
  <c r="T53" i="81"/>
  <c r="S53" i="81"/>
  <c r="R53" i="81"/>
  <c r="Q53" i="81"/>
  <c r="P53" i="81"/>
  <c r="O53" i="81"/>
  <c r="N53" i="81"/>
  <c r="M53" i="81"/>
  <c r="L53" i="81"/>
  <c r="K53" i="81"/>
  <c r="J53" i="81"/>
  <c r="I53" i="81"/>
  <c r="H53" i="81"/>
  <c r="G53" i="81"/>
  <c r="AB52" i="81"/>
  <c r="AA52" i="81"/>
  <c r="Z52" i="81"/>
  <c r="Y52" i="81"/>
  <c r="X52" i="81"/>
  <c r="W52" i="81"/>
  <c r="V52" i="81"/>
  <c r="U52" i="81"/>
  <c r="T52" i="81"/>
  <c r="S52" i="81"/>
  <c r="R52" i="81"/>
  <c r="Q52" i="81"/>
  <c r="P52" i="81"/>
  <c r="O52" i="81"/>
  <c r="N52" i="81"/>
  <c r="M52" i="81"/>
  <c r="L52" i="81"/>
  <c r="K52" i="81"/>
  <c r="J52" i="81"/>
  <c r="I52" i="81"/>
  <c r="H52" i="81"/>
  <c r="G52" i="81"/>
  <c r="AA51" i="81"/>
  <c r="Z51" i="81"/>
  <c r="Y51" i="81"/>
  <c r="X51" i="81"/>
  <c r="W51" i="81"/>
  <c r="V51" i="81"/>
  <c r="U51" i="81"/>
  <c r="T51" i="81"/>
  <c r="S51" i="81"/>
  <c r="R51" i="81"/>
  <c r="Q51" i="81"/>
  <c r="P51" i="81"/>
  <c r="O51" i="81"/>
  <c r="N51" i="81"/>
  <c r="M51" i="81"/>
  <c r="L51" i="81"/>
  <c r="K51" i="81"/>
  <c r="J51" i="81"/>
  <c r="I51" i="81"/>
  <c r="H51" i="81"/>
  <c r="G51" i="81"/>
  <c r="Z50" i="81"/>
  <c r="Y50" i="81"/>
  <c r="X50" i="81"/>
  <c r="W50" i="81"/>
  <c r="V50" i="81"/>
  <c r="U50" i="81"/>
  <c r="T50" i="81"/>
  <c r="S50" i="81"/>
  <c r="R50" i="81"/>
  <c r="Q50" i="81"/>
  <c r="P50" i="81"/>
  <c r="O50" i="81"/>
  <c r="N50" i="81"/>
  <c r="M50" i="81"/>
  <c r="L50" i="81"/>
  <c r="K50" i="81"/>
  <c r="J50" i="81"/>
  <c r="I50" i="81"/>
  <c r="H50" i="81"/>
  <c r="G50" i="81"/>
  <c r="Y49" i="81"/>
  <c r="X49" i="81"/>
  <c r="W49" i="81"/>
  <c r="V49" i="81"/>
  <c r="U49" i="81"/>
  <c r="T49" i="81"/>
  <c r="S49" i="81"/>
  <c r="R49" i="81"/>
  <c r="Q49" i="81"/>
  <c r="P49" i="81"/>
  <c r="O49" i="81"/>
  <c r="N49" i="81"/>
  <c r="M49" i="81"/>
  <c r="L49" i="81"/>
  <c r="K49" i="81"/>
  <c r="J49" i="81"/>
  <c r="I49" i="81"/>
  <c r="H49" i="81"/>
  <c r="G49" i="81"/>
  <c r="X48" i="81"/>
  <c r="W48" i="81"/>
  <c r="V48" i="81"/>
  <c r="U48" i="81"/>
  <c r="T48" i="81"/>
  <c r="S48" i="81"/>
  <c r="R48" i="81"/>
  <c r="Q48" i="81"/>
  <c r="P48" i="81"/>
  <c r="O48" i="81"/>
  <c r="N48" i="81"/>
  <c r="M48" i="81"/>
  <c r="L48" i="81"/>
  <c r="K48" i="81"/>
  <c r="J48" i="81"/>
  <c r="I48" i="81"/>
  <c r="H48" i="81"/>
  <c r="G48" i="81"/>
  <c r="W47" i="81"/>
  <c r="V47" i="81"/>
  <c r="U47" i="81"/>
  <c r="T47" i="81"/>
  <c r="S47" i="81"/>
  <c r="R47" i="81"/>
  <c r="Q47" i="81"/>
  <c r="P47" i="81"/>
  <c r="O47" i="81"/>
  <c r="N47" i="81"/>
  <c r="M47" i="81"/>
  <c r="L47" i="81"/>
  <c r="K47" i="81"/>
  <c r="J47" i="81"/>
  <c r="I47" i="81"/>
  <c r="H47" i="81"/>
  <c r="G47" i="81"/>
  <c r="V46" i="81"/>
  <c r="U46" i="81"/>
  <c r="T46" i="81"/>
  <c r="S46" i="81"/>
  <c r="R46" i="81"/>
  <c r="Q46" i="81"/>
  <c r="P46" i="81"/>
  <c r="O46" i="81"/>
  <c r="N46" i="81"/>
  <c r="M46" i="81"/>
  <c r="L46" i="81"/>
  <c r="K46" i="81"/>
  <c r="J46" i="81"/>
  <c r="I46" i="81"/>
  <c r="H46" i="81"/>
  <c r="G46" i="81"/>
  <c r="U45" i="81"/>
  <c r="T45" i="81"/>
  <c r="S45" i="81"/>
  <c r="R45" i="81"/>
  <c r="Q45" i="81"/>
  <c r="P45" i="81"/>
  <c r="O45" i="81"/>
  <c r="N45" i="81"/>
  <c r="M45" i="81"/>
  <c r="L45" i="81"/>
  <c r="K45" i="81"/>
  <c r="J45" i="81"/>
  <c r="I45" i="81"/>
  <c r="H45" i="81"/>
  <c r="G45" i="81"/>
  <c r="T44" i="81"/>
  <c r="S44" i="81"/>
  <c r="R44" i="81"/>
  <c r="Q44" i="81"/>
  <c r="P44" i="81"/>
  <c r="O44" i="81"/>
  <c r="N44" i="81"/>
  <c r="M44" i="81"/>
  <c r="L44" i="81"/>
  <c r="K44" i="81"/>
  <c r="J44" i="81"/>
  <c r="I44" i="81"/>
  <c r="H44" i="81"/>
  <c r="G44" i="81"/>
  <c r="S43" i="81"/>
  <c r="R43" i="81"/>
  <c r="Q43" i="81"/>
  <c r="P43" i="81"/>
  <c r="O43" i="81"/>
  <c r="N43" i="81"/>
  <c r="M43" i="81"/>
  <c r="L43" i="81"/>
  <c r="K43" i="81"/>
  <c r="J43" i="81"/>
  <c r="I43" i="81"/>
  <c r="H43" i="81"/>
  <c r="G43" i="81"/>
  <c r="R42" i="81"/>
  <c r="Q42" i="81"/>
  <c r="P42" i="81"/>
  <c r="O42" i="81"/>
  <c r="N42" i="81"/>
  <c r="M42" i="81"/>
  <c r="L42" i="81"/>
  <c r="K42" i="81"/>
  <c r="J42" i="81"/>
  <c r="I42" i="81"/>
  <c r="H42" i="81"/>
  <c r="G42" i="81"/>
  <c r="Q41" i="81"/>
  <c r="P41" i="81"/>
  <c r="O41" i="81"/>
  <c r="N41" i="81"/>
  <c r="M41" i="81"/>
  <c r="L41" i="81"/>
  <c r="K41" i="81"/>
  <c r="J41" i="81"/>
  <c r="I41" i="81"/>
  <c r="H41" i="81"/>
  <c r="G41" i="81"/>
  <c r="P40" i="81"/>
  <c r="O40" i="81"/>
  <c r="N40" i="81"/>
  <c r="M40" i="81"/>
  <c r="L40" i="81"/>
  <c r="K40" i="81"/>
  <c r="J40" i="81"/>
  <c r="I40" i="81"/>
  <c r="H40" i="81"/>
  <c r="G40" i="81"/>
  <c r="O39" i="81"/>
  <c r="N39" i="81"/>
  <c r="M39" i="81"/>
  <c r="L39" i="81"/>
  <c r="K39" i="81"/>
  <c r="J39" i="81"/>
  <c r="I39" i="81"/>
  <c r="H39" i="81"/>
  <c r="G39" i="81"/>
  <c r="N38" i="81"/>
  <c r="M38" i="81"/>
  <c r="L38" i="81"/>
  <c r="K38" i="81"/>
  <c r="J38" i="81"/>
  <c r="I38" i="81"/>
  <c r="H38" i="81"/>
  <c r="G38" i="81"/>
  <c r="M37" i="81"/>
  <c r="L37" i="81"/>
  <c r="K37" i="81"/>
  <c r="J37" i="81"/>
  <c r="I37" i="81"/>
  <c r="H37" i="81"/>
  <c r="G37" i="81"/>
  <c r="L36" i="81"/>
  <c r="K36" i="81"/>
  <c r="J36" i="81"/>
  <c r="I36" i="81"/>
  <c r="H36" i="81"/>
  <c r="G36" i="81"/>
  <c r="K35" i="81"/>
  <c r="J35" i="81"/>
  <c r="I35" i="81"/>
  <c r="H35" i="81"/>
  <c r="G35" i="81"/>
  <c r="J34" i="81"/>
  <c r="I34" i="81"/>
  <c r="H34" i="81"/>
  <c r="G34" i="81"/>
  <c r="I33" i="81"/>
  <c r="H33" i="81"/>
  <c r="G33" i="81"/>
  <c r="H32" i="81"/>
  <c r="G32" i="81"/>
  <c r="G6" i="81"/>
  <c r="H6" i="81"/>
  <c r="G7" i="81"/>
  <c r="H7" i="81"/>
  <c r="I7" i="81"/>
  <c r="G8" i="81"/>
  <c r="H8" i="81"/>
  <c r="I8" i="81"/>
  <c r="J8" i="81"/>
  <c r="G9" i="81"/>
  <c r="H9" i="81"/>
  <c r="I9" i="81"/>
  <c r="J9" i="81"/>
  <c r="K9" i="81"/>
  <c r="G10" i="81"/>
  <c r="H10" i="81"/>
  <c r="I10" i="81"/>
  <c r="J10" i="81"/>
  <c r="K10" i="81"/>
  <c r="L10" i="81"/>
  <c r="G11" i="81"/>
  <c r="H11" i="81"/>
  <c r="I11" i="81"/>
  <c r="J11" i="81"/>
  <c r="K11" i="81"/>
  <c r="L11" i="81"/>
  <c r="M11" i="81"/>
  <c r="G12" i="81"/>
  <c r="H12" i="81"/>
  <c r="I12" i="81"/>
  <c r="J12" i="81"/>
  <c r="K12" i="81"/>
  <c r="L12" i="81"/>
  <c r="M12" i="81"/>
  <c r="N12" i="81"/>
  <c r="G13" i="81"/>
  <c r="H13" i="81"/>
  <c r="I13" i="81"/>
  <c r="J13" i="81"/>
  <c r="K13" i="81"/>
  <c r="L13" i="81"/>
  <c r="M13" i="81"/>
  <c r="N13" i="81"/>
  <c r="O13" i="81"/>
  <c r="G14" i="81"/>
  <c r="H14" i="81"/>
  <c r="I14" i="81"/>
  <c r="J14" i="81"/>
  <c r="K14" i="81"/>
  <c r="L14" i="81"/>
  <c r="M14" i="81"/>
  <c r="N14" i="81"/>
  <c r="O14" i="81"/>
  <c r="P14" i="81"/>
  <c r="G15" i="81"/>
  <c r="H15" i="81"/>
  <c r="I15" i="81"/>
  <c r="J15" i="81"/>
  <c r="K15" i="81"/>
  <c r="L15" i="81"/>
  <c r="M15" i="81"/>
  <c r="N15" i="81"/>
  <c r="O15" i="81"/>
  <c r="P15" i="81"/>
  <c r="Q15" i="81"/>
  <c r="G16" i="81"/>
  <c r="H16" i="81"/>
  <c r="I16" i="81"/>
  <c r="J16" i="81"/>
  <c r="K16" i="81"/>
  <c r="L16" i="81"/>
  <c r="M16" i="81"/>
  <c r="N16" i="81"/>
  <c r="O16" i="81"/>
  <c r="P16" i="81"/>
  <c r="Q16" i="81"/>
  <c r="R16" i="81"/>
  <c r="G17" i="81"/>
  <c r="H17" i="81"/>
  <c r="I17" i="81"/>
  <c r="J17" i="81"/>
  <c r="K17" i="81"/>
  <c r="L17" i="81"/>
  <c r="M17" i="81"/>
  <c r="N17" i="81"/>
  <c r="O17" i="81"/>
  <c r="P17" i="81"/>
  <c r="Q17" i="81"/>
  <c r="R17" i="81"/>
  <c r="S17" i="81"/>
  <c r="G18" i="81"/>
  <c r="H18" i="81"/>
  <c r="I18" i="81"/>
  <c r="J18" i="81"/>
  <c r="K18" i="81"/>
  <c r="L18" i="81"/>
  <c r="M18" i="81"/>
  <c r="N18" i="81"/>
  <c r="O18" i="81"/>
  <c r="P18" i="81"/>
  <c r="Q18" i="81"/>
  <c r="R18" i="81"/>
  <c r="S18" i="81"/>
  <c r="T18" i="81"/>
  <c r="G19" i="81"/>
  <c r="H19" i="81"/>
  <c r="I19" i="81"/>
  <c r="J19" i="81"/>
  <c r="K19" i="81"/>
  <c r="L19" i="81"/>
  <c r="M19" i="81"/>
  <c r="N19" i="81"/>
  <c r="O19" i="81"/>
  <c r="P19" i="81"/>
  <c r="Q19" i="81"/>
  <c r="R19" i="81"/>
  <c r="S19" i="81"/>
  <c r="T19" i="81"/>
  <c r="U19" i="81"/>
  <c r="G20" i="81"/>
  <c r="H20" i="81"/>
  <c r="I20" i="81"/>
  <c r="J20" i="81"/>
  <c r="K20" i="81"/>
  <c r="L20" i="81"/>
  <c r="M20" i="81"/>
  <c r="N20" i="81"/>
  <c r="O20" i="81"/>
  <c r="P20" i="81"/>
  <c r="Q20" i="81"/>
  <c r="R20" i="81"/>
  <c r="S20" i="81"/>
  <c r="T20" i="81"/>
  <c r="U20" i="81"/>
  <c r="V20" i="81"/>
  <c r="G21" i="81"/>
  <c r="H21" i="81"/>
  <c r="I21" i="81"/>
  <c r="J21" i="81"/>
  <c r="K21" i="81"/>
  <c r="L21" i="81"/>
  <c r="M21" i="81"/>
  <c r="N21" i="81"/>
  <c r="O21" i="81"/>
  <c r="P21" i="81"/>
  <c r="Q21" i="81"/>
  <c r="R21" i="81"/>
  <c r="S21" i="81"/>
  <c r="T21" i="81"/>
  <c r="U21" i="81"/>
  <c r="V21" i="81"/>
  <c r="W21" i="81"/>
  <c r="G22" i="81"/>
  <c r="H22" i="81"/>
  <c r="I22" i="81"/>
  <c r="J22" i="81"/>
  <c r="K22" i="81"/>
  <c r="L22" i="81"/>
  <c r="M22" i="81"/>
  <c r="N22" i="81"/>
  <c r="O22" i="81"/>
  <c r="P22" i="81"/>
  <c r="Q22" i="81"/>
  <c r="R22" i="81"/>
  <c r="S22" i="81"/>
  <c r="T22" i="81"/>
  <c r="U22" i="81"/>
  <c r="V22" i="81"/>
  <c r="W22" i="81"/>
  <c r="X22" i="81"/>
  <c r="G23" i="81"/>
  <c r="H23" i="81"/>
  <c r="I23" i="81"/>
  <c r="J23" i="81"/>
  <c r="K23" i="81"/>
  <c r="L23" i="81"/>
  <c r="M23" i="81"/>
  <c r="N23" i="81"/>
  <c r="O23" i="81"/>
  <c r="P23" i="81"/>
  <c r="Q23" i="81"/>
  <c r="R23" i="81"/>
  <c r="S23" i="81"/>
  <c r="T23" i="81"/>
  <c r="U23" i="81"/>
  <c r="V23" i="81"/>
  <c r="W23" i="81"/>
  <c r="X23" i="81"/>
  <c r="Y23" i="81"/>
  <c r="G24" i="81"/>
  <c r="H24" i="81"/>
  <c r="I24" i="81"/>
  <c r="J24" i="81"/>
  <c r="K24" i="81"/>
  <c r="L24" i="81"/>
  <c r="M24" i="81"/>
  <c r="N24" i="81"/>
  <c r="O24" i="81"/>
  <c r="P24" i="81"/>
  <c r="Q24" i="81"/>
  <c r="R24" i="81"/>
  <c r="S24" i="81"/>
  <c r="T24" i="81"/>
  <c r="U24" i="81"/>
  <c r="V24" i="81"/>
  <c r="W24" i="81"/>
  <c r="X24" i="81"/>
  <c r="Y24" i="81"/>
  <c r="Z24" i="81"/>
  <c r="G25" i="81"/>
  <c r="H25" i="81"/>
  <c r="I25" i="81"/>
  <c r="J25" i="81"/>
  <c r="K25" i="81"/>
  <c r="L25" i="81"/>
  <c r="M25" i="81"/>
  <c r="N25" i="81"/>
  <c r="O25" i="81"/>
  <c r="P25" i="81"/>
  <c r="Q25" i="81"/>
  <c r="R25" i="81"/>
  <c r="S25" i="81"/>
  <c r="T25" i="81"/>
  <c r="U25" i="81"/>
  <c r="V25" i="81"/>
  <c r="W25" i="81"/>
  <c r="X25" i="81"/>
  <c r="Y25" i="81"/>
  <c r="Z25" i="81"/>
  <c r="AA25" i="81"/>
  <c r="G26" i="81"/>
  <c r="H26" i="81"/>
  <c r="I26" i="81"/>
  <c r="J26" i="81"/>
  <c r="K26" i="81"/>
  <c r="L26" i="81"/>
  <c r="M26" i="81"/>
  <c r="N26" i="81"/>
  <c r="O26" i="81"/>
  <c r="P26" i="81"/>
  <c r="Q26" i="81"/>
  <c r="R26" i="81"/>
  <c r="S26" i="81"/>
  <c r="T26" i="81"/>
  <c r="U26" i="81"/>
  <c r="V26" i="81"/>
  <c r="W26" i="81"/>
  <c r="X26" i="81"/>
  <c r="Y26" i="81"/>
  <c r="Z26" i="81"/>
  <c r="AA26" i="81"/>
  <c r="AB26" i="81"/>
  <c r="G27" i="81"/>
  <c r="H27" i="81"/>
  <c r="I27" i="81"/>
  <c r="J27" i="81"/>
  <c r="K27" i="81"/>
  <c r="L27" i="81"/>
  <c r="M27" i="81"/>
  <c r="N27" i="81"/>
  <c r="O27" i="81"/>
  <c r="P27" i="81"/>
  <c r="Q27" i="81"/>
  <c r="R27" i="81"/>
  <c r="S27" i="81"/>
  <c r="T27" i="81"/>
  <c r="U27" i="81"/>
  <c r="V27" i="81"/>
  <c r="W27" i="81"/>
  <c r="X27" i="81"/>
  <c r="Y27" i="81"/>
  <c r="Z27" i="81"/>
  <c r="AA27" i="81"/>
  <c r="AB27" i="81"/>
  <c r="AC27" i="81"/>
  <c r="G28" i="81"/>
  <c r="H28" i="81"/>
  <c r="I28" i="81"/>
  <c r="J28" i="81"/>
  <c r="K28" i="81"/>
  <c r="L28" i="81"/>
  <c r="M28" i="81"/>
  <c r="N28" i="81"/>
  <c r="O28" i="81"/>
  <c r="P28" i="81"/>
  <c r="Q28" i="81"/>
  <c r="R28" i="81"/>
  <c r="S28" i="81"/>
  <c r="T28" i="81"/>
  <c r="U28" i="81"/>
  <c r="V28" i="81"/>
  <c r="W28" i="81"/>
  <c r="X28" i="81"/>
  <c r="Y28" i="81"/>
  <c r="Z28" i="81"/>
  <c r="AA28" i="81"/>
  <c r="AB28" i="81"/>
  <c r="AC28" i="81"/>
  <c r="AD28" i="81"/>
  <c r="G29" i="81"/>
  <c r="H29" i="81"/>
  <c r="I29" i="81"/>
  <c r="J29" i="81"/>
  <c r="K29" i="81"/>
  <c r="L29" i="81"/>
  <c r="M29" i="81"/>
  <c r="N29" i="81"/>
  <c r="O29" i="81"/>
  <c r="P29" i="81"/>
  <c r="Q29" i="81"/>
  <c r="R29" i="81"/>
  <c r="S29" i="81"/>
  <c r="T29" i="81"/>
  <c r="U29" i="81"/>
  <c r="V29" i="81"/>
  <c r="W29" i="81"/>
  <c r="X29" i="81"/>
  <c r="Y29" i="81"/>
  <c r="Z29" i="81"/>
  <c r="AA29" i="81"/>
  <c r="AB29" i="81"/>
  <c r="AC29" i="81"/>
  <c r="AD29" i="81"/>
  <c r="AE29" i="81"/>
  <c r="G5" i="81"/>
  <c r="I69" i="68"/>
  <c r="J69" i="68" s="1"/>
  <c r="K69" i="68" s="1"/>
  <c r="L69" i="68" s="1"/>
  <c r="M69" i="68" s="1"/>
  <c r="N69" i="68" s="1"/>
  <c r="O69" i="68" s="1"/>
  <c r="P69" i="68" s="1"/>
  <c r="Q69" i="68" s="1"/>
  <c r="R69" i="68" s="1"/>
  <c r="S69" i="68" s="1"/>
  <c r="T69" i="68" s="1"/>
  <c r="U69" i="68" s="1"/>
  <c r="V69" i="68" s="1"/>
  <c r="W69" i="68" s="1"/>
  <c r="X69" i="68" s="1"/>
  <c r="Y69" i="68" s="1"/>
  <c r="Z69" i="68" s="1"/>
  <c r="AA69" i="68" s="1"/>
  <c r="AB69" i="68" s="1"/>
  <c r="I68" i="68"/>
  <c r="J68" i="68" s="1"/>
  <c r="K68" i="68" s="1"/>
  <c r="L68" i="68" s="1"/>
  <c r="M68" i="68" s="1"/>
  <c r="N68" i="68" s="1"/>
  <c r="O68" i="68" s="1"/>
  <c r="P68" i="68" s="1"/>
  <c r="Q68" i="68" s="1"/>
  <c r="R68" i="68" s="1"/>
  <c r="S68" i="68" s="1"/>
  <c r="T68" i="68" s="1"/>
  <c r="U68" i="68" s="1"/>
  <c r="V68" i="68" s="1"/>
  <c r="W68" i="68" s="1"/>
  <c r="X68" i="68" s="1"/>
  <c r="Y68" i="68" s="1"/>
  <c r="Z68" i="68" s="1"/>
  <c r="AA68" i="68" s="1"/>
  <c r="AB68" i="68" s="1"/>
  <c r="I67" i="68"/>
  <c r="J67" i="68" s="1"/>
  <c r="K67" i="68" s="1"/>
  <c r="L67" i="68" s="1"/>
  <c r="M67" i="68" s="1"/>
  <c r="N67" i="68" s="1"/>
  <c r="O67" i="68" s="1"/>
  <c r="P67" i="68" s="1"/>
  <c r="Q67" i="68" s="1"/>
  <c r="R67" i="68" s="1"/>
  <c r="S67" i="68" s="1"/>
  <c r="T67" i="68" s="1"/>
  <c r="U67" i="68" s="1"/>
  <c r="V67" i="68" s="1"/>
  <c r="W67" i="68" s="1"/>
  <c r="X67" i="68" s="1"/>
  <c r="Y67" i="68" s="1"/>
  <c r="Z67" i="68" s="1"/>
  <c r="AA67" i="68" s="1"/>
  <c r="AB67" i="68" s="1"/>
  <c r="I66" i="68"/>
  <c r="J66" i="68" s="1"/>
  <c r="K66" i="68" s="1"/>
  <c r="L66" i="68" s="1"/>
  <c r="M66" i="68" s="1"/>
  <c r="N66" i="68" s="1"/>
  <c r="O66" i="68" s="1"/>
  <c r="P66" i="68" s="1"/>
  <c r="Q66" i="68" s="1"/>
  <c r="R66" i="68" s="1"/>
  <c r="S66" i="68" s="1"/>
  <c r="T66" i="68" s="1"/>
  <c r="U66" i="68" s="1"/>
  <c r="V66" i="68" s="1"/>
  <c r="W66" i="68" s="1"/>
  <c r="X66" i="68" s="1"/>
  <c r="Y66" i="68" s="1"/>
  <c r="Z66" i="68" s="1"/>
  <c r="AA66" i="68" s="1"/>
  <c r="AB66" i="68" s="1"/>
  <c r="I65" i="68"/>
  <c r="J65" i="68" s="1"/>
  <c r="K65" i="68" s="1"/>
  <c r="L65" i="68" s="1"/>
  <c r="M65" i="68" s="1"/>
  <c r="N65" i="68" s="1"/>
  <c r="O65" i="68" s="1"/>
  <c r="P65" i="68" s="1"/>
  <c r="Q65" i="68" s="1"/>
  <c r="R65" i="68" s="1"/>
  <c r="S65" i="68" s="1"/>
  <c r="T65" i="68" s="1"/>
  <c r="U65" i="68" s="1"/>
  <c r="V65" i="68" s="1"/>
  <c r="W65" i="68" s="1"/>
  <c r="X65" i="68" s="1"/>
  <c r="Y65" i="68" s="1"/>
  <c r="Z65" i="68" s="1"/>
  <c r="AA65" i="68" s="1"/>
  <c r="AB65" i="68" s="1"/>
  <c r="I64" i="68"/>
  <c r="J64" i="68" s="1"/>
  <c r="K64" i="68" s="1"/>
  <c r="L64" i="68" s="1"/>
  <c r="M64" i="68" s="1"/>
  <c r="N64" i="68" s="1"/>
  <c r="O64" i="68" s="1"/>
  <c r="P64" i="68" s="1"/>
  <c r="Q64" i="68" s="1"/>
  <c r="R64" i="68" s="1"/>
  <c r="S64" i="68" s="1"/>
  <c r="T64" i="68" s="1"/>
  <c r="U64" i="68" s="1"/>
  <c r="V64" i="68" s="1"/>
  <c r="W64" i="68" s="1"/>
  <c r="X64" i="68" s="1"/>
  <c r="Y64" i="68" s="1"/>
  <c r="Z64" i="68" s="1"/>
  <c r="AA64" i="68" s="1"/>
  <c r="AB64" i="68" s="1"/>
  <c r="I63" i="68"/>
  <c r="J63" i="68" s="1"/>
  <c r="K63" i="68" s="1"/>
  <c r="L63" i="68" s="1"/>
  <c r="M63" i="68" s="1"/>
  <c r="N63" i="68" s="1"/>
  <c r="O63" i="68" s="1"/>
  <c r="P63" i="68" s="1"/>
  <c r="Q63" i="68" s="1"/>
  <c r="R63" i="68" s="1"/>
  <c r="S63" i="68" s="1"/>
  <c r="T63" i="68" s="1"/>
  <c r="U63" i="68" s="1"/>
  <c r="V63" i="68" s="1"/>
  <c r="W63" i="68" s="1"/>
  <c r="X63" i="68" s="1"/>
  <c r="Y63" i="68" s="1"/>
  <c r="Z63" i="68" s="1"/>
  <c r="AA63" i="68" s="1"/>
  <c r="AB63" i="68" s="1"/>
  <c r="I62" i="68"/>
  <c r="J62" i="68" s="1"/>
  <c r="K62" i="68" s="1"/>
  <c r="L62" i="68" s="1"/>
  <c r="M62" i="68" s="1"/>
  <c r="N62" i="68" s="1"/>
  <c r="O62" i="68" s="1"/>
  <c r="P62" i="68" s="1"/>
  <c r="Q62" i="68" s="1"/>
  <c r="R62" i="68" s="1"/>
  <c r="S62" i="68" s="1"/>
  <c r="T62" i="68" s="1"/>
  <c r="U62" i="68" s="1"/>
  <c r="V62" i="68" s="1"/>
  <c r="W62" i="68" s="1"/>
  <c r="X62" i="68" s="1"/>
  <c r="Y62" i="68" s="1"/>
  <c r="Z62" i="68" s="1"/>
  <c r="AA62" i="68" s="1"/>
  <c r="AB62" i="68" s="1"/>
  <c r="I61" i="68"/>
  <c r="J61" i="68" s="1"/>
  <c r="K61" i="68" s="1"/>
  <c r="L61" i="68" s="1"/>
  <c r="M61" i="68" s="1"/>
  <c r="N61" i="68" s="1"/>
  <c r="O61" i="68" s="1"/>
  <c r="P61" i="68" s="1"/>
  <c r="Q61" i="68" s="1"/>
  <c r="R61" i="68" s="1"/>
  <c r="S61" i="68" s="1"/>
  <c r="T61" i="68" s="1"/>
  <c r="U61" i="68" s="1"/>
  <c r="V61" i="68" s="1"/>
  <c r="W61" i="68" s="1"/>
  <c r="X61" i="68" s="1"/>
  <c r="Y61" i="68" s="1"/>
  <c r="Z61" i="68" s="1"/>
  <c r="AA61" i="68" s="1"/>
  <c r="AB61" i="68" s="1"/>
  <c r="I60" i="68"/>
  <c r="J60" i="68" s="1"/>
  <c r="K60" i="68" s="1"/>
  <c r="L60" i="68" s="1"/>
  <c r="M60" i="68" s="1"/>
  <c r="N60" i="68" s="1"/>
  <c r="O60" i="68" s="1"/>
  <c r="P60" i="68" s="1"/>
  <c r="Q60" i="68" s="1"/>
  <c r="R60" i="68" s="1"/>
  <c r="S60" i="68" s="1"/>
  <c r="T60" i="68" s="1"/>
  <c r="U60" i="68" s="1"/>
  <c r="V60" i="68" s="1"/>
  <c r="W60" i="68" s="1"/>
  <c r="X60" i="68" s="1"/>
  <c r="Y60" i="68" s="1"/>
  <c r="Z60" i="68" s="1"/>
  <c r="AA60" i="68" s="1"/>
  <c r="AB60" i="68" s="1"/>
  <c r="I59" i="68"/>
  <c r="J59" i="68" s="1"/>
  <c r="K59" i="68" s="1"/>
  <c r="L59" i="68" s="1"/>
  <c r="M59" i="68" s="1"/>
  <c r="N59" i="68" s="1"/>
  <c r="O59" i="68" s="1"/>
  <c r="P59" i="68" s="1"/>
  <c r="Q59" i="68" s="1"/>
  <c r="R59" i="68" s="1"/>
  <c r="S59" i="68" s="1"/>
  <c r="T59" i="68" s="1"/>
  <c r="U59" i="68" s="1"/>
  <c r="V59" i="68" s="1"/>
  <c r="W59" i="68" s="1"/>
  <c r="X59" i="68" s="1"/>
  <c r="Y59" i="68" s="1"/>
  <c r="Z59" i="68" s="1"/>
  <c r="AA59" i="68" s="1"/>
  <c r="AB59" i="68" s="1"/>
  <c r="I58" i="68"/>
  <c r="J58" i="68" s="1"/>
  <c r="K58" i="68" s="1"/>
  <c r="L58" i="68" s="1"/>
  <c r="M58" i="68" s="1"/>
  <c r="N58" i="68" s="1"/>
  <c r="O58" i="68" s="1"/>
  <c r="P58" i="68" s="1"/>
  <c r="Q58" i="68" s="1"/>
  <c r="R58" i="68" s="1"/>
  <c r="S58" i="68" s="1"/>
  <c r="T58" i="68" s="1"/>
  <c r="U58" i="68" s="1"/>
  <c r="V58" i="68" s="1"/>
  <c r="W58" i="68" s="1"/>
  <c r="X58" i="68" s="1"/>
  <c r="Y58" i="68" s="1"/>
  <c r="Z58" i="68" s="1"/>
  <c r="AA58" i="68" s="1"/>
  <c r="AB58" i="68" s="1"/>
  <c r="I57" i="68"/>
  <c r="J57" i="68" s="1"/>
  <c r="K57" i="68" s="1"/>
  <c r="L57" i="68" s="1"/>
  <c r="M57" i="68" s="1"/>
  <c r="N57" i="68" s="1"/>
  <c r="O57" i="68" s="1"/>
  <c r="P57" i="68" s="1"/>
  <c r="Q57" i="68" s="1"/>
  <c r="R57" i="68" s="1"/>
  <c r="S57" i="68" s="1"/>
  <c r="T57" i="68" s="1"/>
  <c r="U57" i="68" s="1"/>
  <c r="V57" i="68" s="1"/>
  <c r="W57" i="68" s="1"/>
  <c r="X57" i="68" s="1"/>
  <c r="Y57" i="68" s="1"/>
  <c r="Z57" i="68" s="1"/>
  <c r="AA57" i="68" s="1"/>
  <c r="AB57" i="68" s="1"/>
  <c r="I56" i="68"/>
  <c r="J56" i="68" s="1"/>
  <c r="K56" i="68" s="1"/>
  <c r="L56" i="68" s="1"/>
  <c r="M56" i="68" s="1"/>
  <c r="N56" i="68" s="1"/>
  <c r="O56" i="68" s="1"/>
  <c r="P56" i="68" s="1"/>
  <c r="Q56" i="68" s="1"/>
  <c r="R56" i="68" s="1"/>
  <c r="S56" i="68" s="1"/>
  <c r="T56" i="68" s="1"/>
  <c r="U56" i="68" s="1"/>
  <c r="V56" i="68" s="1"/>
  <c r="W56" i="68" s="1"/>
  <c r="X56" i="68" s="1"/>
  <c r="Y56" i="68" s="1"/>
  <c r="Z56" i="68" s="1"/>
  <c r="AA56" i="68" s="1"/>
  <c r="AB56" i="68" s="1"/>
  <c r="I55" i="68"/>
  <c r="J55" i="68" s="1"/>
  <c r="K55" i="68" s="1"/>
  <c r="L55" i="68" s="1"/>
  <c r="M55" i="68" s="1"/>
  <c r="N55" i="68" s="1"/>
  <c r="O55" i="68" s="1"/>
  <c r="P55" i="68" s="1"/>
  <c r="Q55" i="68" s="1"/>
  <c r="R55" i="68" s="1"/>
  <c r="S55" i="68" s="1"/>
  <c r="T55" i="68" s="1"/>
  <c r="U55" i="68" s="1"/>
  <c r="V55" i="68" s="1"/>
  <c r="W55" i="68" s="1"/>
  <c r="X55" i="68" s="1"/>
  <c r="Y55" i="68" s="1"/>
  <c r="Z55" i="68" s="1"/>
  <c r="AA55" i="68" s="1"/>
  <c r="AB55" i="68" s="1"/>
  <c r="I54" i="68"/>
  <c r="J54" i="68" s="1"/>
  <c r="K54" i="68" s="1"/>
  <c r="L54" i="68" s="1"/>
  <c r="M54" i="68" s="1"/>
  <c r="N54" i="68" s="1"/>
  <c r="O54" i="68" s="1"/>
  <c r="P54" i="68" s="1"/>
  <c r="Q54" i="68" s="1"/>
  <c r="R54" i="68" s="1"/>
  <c r="S54" i="68" s="1"/>
  <c r="T54" i="68" s="1"/>
  <c r="U54" i="68" s="1"/>
  <c r="V54" i="68" s="1"/>
  <c r="W54" i="68" s="1"/>
  <c r="X54" i="68" s="1"/>
  <c r="Y54" i="68" s="1"/>
  <c r="Z54" i="68" s="1"/>
  <c r="AA54" i="68" s="1"/>
  <c r="AB54" i="68" s="1"/>
  <c r="I53" i="68"/>
  <c r="J53" i="68" s="1"/>
  <c r="K53" i="68" s="1"/>
  <c r="L53" i="68" s="1"/>
  <c r="M53" i="68" s="1"/>
  <c r="N53" i="68" s="1"/>
  <c r="O53" i="68" s="1"/>
  <c r="P53" i="68" s="1"/>
  <c r="Q53" i="68" s="1"/>
  <c r="R53" i="68" s="1"/>
  <c r="S53" i="68" s="1"/>
  <c r="T53" i="68" s="1"/>
  <c r="U53" i="68" s="1"/>
  <c r="V53" i="68" s="1"/>
  <c r="W53" i="68" s="1"/>
  <c r="X53" i="68" s="1"/>
  <c r="Y53" i="68" s="1"/>
  <c r="Z53" i="68" s="1"/>
  <c r="AA53" i="68" s="1"/>
  <c r="AB53" i="68" s="1"/>
  <c r="I52" i="68"/>
  <c r="J52" i="68" s="1"/>
  <c r="K52" i="68" s="1"/>
  <c r="L52" i="68" s="1"/>
  <c r="M52" i="68" s="1"/>
  <c r="N52" i="68" s="1"/>
  <c r="O52" i="68" s="1"/>
  <c r="P52" i="68" s="1"/>
  <c r="Q52" i="68" s="1"/>
  <c r="R52" i="68" s="1"/>
  <c r="S52" i="68" s="1"/>
  <c r="T52" i="68" s="1"/>
  <c r="U52" i="68" s="1"/>
  <c r="V52" i="68" s="1"/>
  <c r="W52" i="68" s="1"/>
  <c r="X52" i="68" s="1"/>
  <c r="Y52" i="68" s="1"/>
  <c r="Z52" i="68" s="1"/>
  <c r="AA52" i="68" s="1"/>
  <c r="AB52" i="68" s="1"/>
  <c r="I51" i="68"/>
  <c r="J51" i="68" s="1"/>
  <c r="K51" i="68" s="1"/>
  <c r="L51" i="68" s="1"/>
  <c r="M51" i="68" s="1"/>
  <c r="N51" i="68" s="1"/>
  <c r="O51" i="68" s="1"/>
  <c r="P51" i="68" s="1"/>
  <c r="Q51" i="68" s="1"/>
  <c r="R51" i="68" s="1"/>
  <c r="S51" i="68" s="1"/>
  <c r="T51" i="68" s="1"/>
  <c r="U51" i="68" s="1"/>
  <c r="V51" i="68" s="1"/>
  <c r="W51" i="68" s="1"/>
  <c r="X51" i="68" s="1"/>
  <c r="Y51" i="68" s="1"/>
  <c r="Z51" i="68" s="1"/>
  <c r="AA51" i="68" s="1"/>
  <c r="AB51" i="68" s="1"/>
  <c r="I50" i="68"/>
  <c r="J50" i="68" s="1"/>
  <c r="K50" i="68" s="1"/>
  <c r="L50" i="68" s="1"/>
  <c r="M50" i="68" s="1"/>
  <c r="N50" i="68" s="1"/>
  <c r="O50" i="68" s="1"/>
  <c r="P50" i="68" s="1"/>
  <c r="Q50" i="68" s="1"/>
  <c r="R50" i="68" s="1"/>
  <c r="S50" i="68" s="1"/>
  <c r="T50" i="68" s="1"/>
  <c r="U50" i="68" s="1"/>
  <c r="V50" i="68" s="1"/>
  <c r="W50" i="68" s="1"/>
  <c r="X50" i="68" s="1"/>
  <c r="Y50" i="68" s="1"/>
  <c r="Z50" i="68" s="1"/>
  <c r="AA50" i="68" s="1"/>
  <c r="AB50" i="68" s="1"/>
  <c r="I49" i="68"/>
  <c r="J49" i="68" s="1"/>
  <c r="K49" i="68" s="1"/>
  <c r="L49" i="68" s="1"/>
  <c r="M49" i="68" s="1"/>
  <c r="N49" i="68" s="1"/>
  <c r="O49" i="68" s="1"/>
  <c r="P49" i="68" s="1"/>
  <c r="Q49" i="68" s="1"/>
  <c r="R49" i="68" s="1"/>
  <c r="S49" i="68" s="1"/>
  <c r="T49" i="68" s="1"/>
  <c r="U49" i="68" s="1"/>
  <c r="V49" i="68" s="1"/>
  <c r="W49" i="68" s="1"/>
  <c r="X49" i="68" s="1"/>
  <c r="Y49" i="68" s="1"/>
  <c r="Z49" i="68" s="1"/>
  <c r="AA49" i="68" s="1"/>
  <c r="AB49" i="68" s="1"/>
  <c r="I48" i="68"/>
  <c r="J48" i="68" s="1"/>
  <c r="K48" i="68" s="1"/>
  <c r="L48" i="68" s="1"/>
  <c r="M48" i="68" s="1"/>
  <c r="N48" i="68" s="1"/>
  <c r="O48" i="68" s="1"/>
  <c r="P48" i="68" s="1"/>
  <c r="Q48" i="68" s="1"/>
  <c r="R48" i="68" s="1"/>
  <c r="S48" i="68" s="1"/>
  <c r="T48" i="68" s="1"/>
  <c r="U48" i="68" s="1"/>
  <c r="V48" i="68" s="1"/>
  <c r="W48" i="68" s="1"/>
  <c r="X48" i="68" s="1"/>
  <c r="Y48" i="68" s="1"/>
  <c r="Z48" i="68" s="1"/>
  <c r="AA48" i="68" s="1"/>
  <c r="AB48" i="68" s="1"/>
  <c r="I47" i="68"/>
  <c r="J47" i="68" s="1"/>
  <c r="K47" i="68" s="1"/>
  <c r="L47" i="68" s="1"/>
  <c r="M47" i="68" s="1"/>
  <c r="N47" i="68" s="1"/>
  <c r="O47" i="68" s="1"/>
  <c r="P47" i="68" s="1"/>
  <c r="Q47" i="68" s="1"/>
  <c r="R47" i="68" s="1"/>
  <c r="S47" i="68" s="1"/>
  <c r="T47" i="68" s="1"/>
  <c r="U47" i="68" s="1"/>
  <c r="V47" i="68" s="1"/>
  <c r="W47" i="68" s="1"/>
  <c r="X47" i="68" s="1"/>
  <c r="Y47" i="68" s="1"/>
  <c r="Z47" i="68" s="1"/>
  <c r="AA47" i="68" s="1"/>
  <c r="AB47" i="68" s="1"/>
  <c r="I46" i="68"/>
  <c r="J46" i="68" s="1"/>
  <c r="K46" i="68" s="1"/>
  <c r="L46" i="68" s="1"/>
  <c r="M46" i="68" s="1"/>
  <c r="N46" i="68" s="1"/>
  <c r="O46" i="68" s="1"/>
  <c r="P46" i="68" s="1"/>
  <c r="Q46" i="68" s="1"/>
  <c r="R46" i="68" s="1"/>
  <c r="S46" i="68" s="1"/>
  <c r="T46" i="68" s="1"/>
  <c r="U46" i="68" s="1"/>
  <c r="V46" i="68" s="1"/>
  <c r="W46" i="68" s="1"/>
  <c r="X46" i="68" s="1"/>
  <c r="Y46" i="68" s="1"/>
  <c r="Z46" i="68" s="1"/>
  <c r="AA46" i="68" s="1"/>
  <c r="AB46" i="68" s="1"/>
  <c r="I45" i="68"/>
  <c r="J45" i="68" s="1"/>
  <c r="K45" i="68" s="1"/>
  <c r="L45" i="68" s="1"/>
  <c r="M45" i="68" s="1"/>
  <c r="N45" i="68" s="1"/>
  <c r="O45" i="68" s="1"/>
  <c r="P45" i="68" s="1"/>
  <c r="Q45" i="68" s="1"/>
  <c r="R45" i="68" s="1"/>
  <c r="S45" i="68" s="1"/>
  <c r="T45" i="68" s="1"/>
  <c r="U45" i="68" s="1"/>
  <c r="V45" i="68" s="1"/>
  <c r="W45" i="68" s="1"/>
  <c r="X45" i="68" s="1"/>
  <c r="Y45" i="68" s="1"/>
  <c r="Z45" i="68" s="1"/>
  <c r="AA45" i="68" s="1"/>
  <c r="AB45" i="68" s="1"/>
  <c r="I44" i="68"/>
  <c r="J44" i="68" s="1"/>
  <c r="K44" i="68" s="1"/>
  <c r="L44" i="68" s="1"/>
  <c r="M44" i="68" s="1"/>
  <c r="N44" i="68" s="1"/>
  <c r="O44" i="68" s="1"/>
  <c r="P44" i="68" s="1"/>
  <c r="Q44" i="68" s="1"/>
  <c r="R44" i="68" s="1"/>
  <c r="S44" i="68" s="1"/>
  <c r="T44" i="68" s="1"/>
  <c r="U44" i="68" s="1"/>
  <c r="V44" i="68" s="1"/>
  <c r="W44" i="68" s="1"/>
  <c r="X44" i="68" s="1"/>
  <c r="Y44" i="68" s="1"/>
  <c r="Z44" i="68" s="1"/>
  <c r="AA44" i="68" s="1"/>
  <c r="AB44" i="68" s="1"/>
  <c r="I43" i="68"/>
  <c r="J43" i="68" s="1"/>
  <c r="K43" i="68" s="1"/>
  <c r="L43" i="68" s="1"/>
  <c r="M43" i="68" s="1"/>
  <c r="N43" i="68" s="1"/>
  <c r="O43" i="68" s="1"/>
  <c r="P43" i="68" s="1"/>
  <c r="Q43" i="68" s="1"/>
  <c r="R43" i="68" s="1"/>
  <c r="S43" i="68" s="1"/>
  <c r="T43" i="68" s="1"/>
  <c r="U43" i="68" s="1"/>
  <c r="V43" i="68" s="1"/>
  <c r="W43" i="68" s="1"/>
  <c r="X43" i="68" s="1"/>
  <c r="Y43" i="68" s="1"/>
  <c r="Z43" i="68" s="1"/>
  <c r="AA43" i="68" s="1"/>
  <c r="AB43" i="68" s="1"/>
  <c r="I42" i="68"/>
  <c r="J42" i="68" s="1"/>
  <c r="K42" i="68" s="1"/>
  <c r="L42" i="68" s="1"/>
  <c r="M42" i="68" s="1"/>
  <c r="N42" i="68" s="1"/>
  <c r="O42" i="68" s="1"/>
  <c r="P42" i="68" s="1"/>
  <c r="Q42" i="68" s="1"/>
  <c r="R42" i="68" s="1"/>
  <c r="S42" i="68" s="1"/>
  <c r="T42" i="68" s="1"/>
  <c r="U42" i="68" s="1"/>
  <c r="V42" i="68" s="1"/>
  <c r="W42" i="68" s="1"/>
  <c r="X42" i="68" s="1"/>
  <c r="Y42" i="68" s="1"/>
  <c r="Z42" i="68" s="1"/>
  <c r="AA42" i="68" s="1"/>
  <c r="AB42" i="68" s="1"/>
  <c r="I41" i="68"/>
  <c r="J41" i="68" s="1"/>
  <c r="K41" i="68" s="1"/>
  <c r="L41" i="68" s="1"/>
  <c r="M41" i="68" s="1"/>
  <c r="N41" i="68" s="1"/>
  <c r="O41" i="68" s="1"/>
  <c r="P41" i="68" s="1"/>
  <c r="Q41" i="68" s="1"/>
  <c r="R41" i="68" s="1"/>
  <c r="S41" i="68" s="1"/>
  <c r="T41" i="68" s="1"/>
  <c r="U41" i="68" s="1"/>
  <c r="V41" i="68" s="1"/>
  <c r="W41" i="68" s="1"/>
  <c r="X41" i="68" s="1"/>
  <c r="Y41" i="68" s="1"/>
  <c r="Z41" i="68" s="1"/>
  <c r="AA41" i="68" s="1"/>
  <c r="AB41" i="68" s="1"/>
  <c r="I40" i="68"/>
  <c r="J40" i="68" s="1"/>
  <c r="K40" i="68" s="1"/>
  <c r="L40" i="68" s="1"/>
  <c r="M40" i="68" s="1"/>
  <c r="N40" i="68" s="1"/>
  <c r="O40" i="68" s="1"/>
  <c r="P40" i="68" s="1"/>
  <c r="Q40" i="68" s="1"/>
  <c r="R40" i="68" s="1"/>
  <c r="S40" i="68" s="1"/>
  <c r="T40" i="68" s="1"/>
  <c r="U40" i="68" s="1"/>
  <c r="V40" i="68" s="1"/>
  <c r="W40" i="68" s="1"/>
  <c r="X40" i="68" s="1"/>
  <c r="Y40" i="68" s="1"/>
  <c r="Z40" i="68" s="1"/>
  <c r="AA40" i="68" s="1"/>
  <c r="AB40" i="68" s="1"/>
  <c r="I39" i="68"/>
  <c r="J39" i="68" s="1"/>
  <c r="K39" i="68" s="1"/>
  <c r="L39" i="68" s="1"/>
  <c r="M39" i="68" s="1"/>
  <c r="N39" i="68" s="1"/>
  <c r="O39" i="68" s="1"/>
  <c r="P39" i="68" s="1"/>
  <c r="Q39" i="68" s="1"/>
  <c r="R39" i="68" s="1"/>
  <c r="S39" i="68" s="1"/>
  <c r="T39" i="68" s="1"/>
  <c r="U39" i="68" s="1"/>
  <c r="V39" i="68" s="1"/>
  <c r="W39" i="68" s="1"/>
  <c r="X39" i="68" s="1"/>
  <c r="Y39" i="68" s="1"/>
  <c r="Z39" i="68" s="1"/>
  <c r="AA39" i="68" s="1"/>
  <c r="AB39" i="68" s="1"/>
  <c r="I38" i="68"/>
  <c r="J38" i="68" s="1"/>
  <c r="K38" i="68" s="1"/>
  <c r="L38" i="68" s="1"/>
  <c r="M38" i="68" s="1"/>
  <c r="N38" i="68" s="1"/>
  <c r="O38" i="68" s="1"/>
  <c r="P38" i="68" s="1"/>
  <c r="Q38" i="68" s="1"/>
  <c r="R38" i="68" s="1"/>
  <c r="S38" i="68" s="1"/>
  <c r="T38" i="68" s="1"/>
  <c r="U38" i="68" s="1"/>
  <c r="V38" i="68" s="1"/>
  <c r="W38" i="68" s="1"/>
  <c r="X38" i="68" s="1"/>
  <c r="Y38" i="68" s="1"/>
  <c r="Z38" i="68" s="1"/>
  <c r="AA38" i="68" s="1"/>
  <c r="AB38" i="68" s="1"/>
  <c r="I37" i="68"/>
  <c r="J37" i="68" s="1"/>
  <c r="K37" i="68" s="1"/>
  <c r="L37" i="68" s="1"/>
  <c r="M37" i="68" s="1"/>
  <c r="N37" i="68" s="1"/>
  <c r="O37" i="68" s="1"/>
  <c r="P37" i="68" s="1"/>
  <c r="Q37" i="68" s="1"/>
  <c r="R37" i="68" s="1"/>
  <c r="S37" i="68" s="1"/>
  <c r="T37" i="68" s="1"/>
  <c r="U37" i="68" s="1"/>
  <c r="V37" i="68" s="1"/>
  <c r="W37" i="68" s="1"/>
  <c r="X37" i="68" s="1"/>
  <c r="Y37" i="68" s="1"/>
  <c r="Z37" i="68" s="1"/>
  <c r="AA37" i="68" s="1"/>
  <c r="AB37" i="68" s="1"/>
  <c r="I36" i="68"/>
  <c r="J36" i="68" s="1"/>
  <c r="K36" i="68" s="1"/>
  <c r="L36" i="68" s="1"/>
  <c r="M36" i="68" s="1"/>
  <c r="N36" i="68" s="1"/>
  <c r="O36" i="68" s="1"/>
  <c r="P36" i="68" s="1"/>
  <c r="Q36" i="68" s="1"/>
  <c r="R36" i="68" s="1"/>
  <c r="S36" i="68" s="1"/>
  <c r="T36" i="68" s="1"/>
  <c r="U36" i="68" s="1"/>
  <c r="V36" i="68" s="1"/>
  <c r="W36" i="68" s="1"/>
  <c r="X36" i="68" s="1"/>
  <c r="Y36" i="68" s="1"/>
  <c r="Z36" i="68" s="1"/>
  <c r="AA36" i="68" s="1"/>
  <c r="AB36" i="68" s="1"/>
  <c r="I35" i="68"/>
  <c r="J35" i="68" s="1"/>
  <c r="K35" i="68" s="1"/>
  <c r="L35" i="68" s="1"/>
  <c r="M35" i="68" s="1"/>
  <c r="N35" i="68" s="1"/>
  <c r="O35" i="68" s="1"/>
  <c r="P35" i="68" s="1"/>
  <c r="Q35" i="68" s="1"/>
  <c r="R35" i="68" s="1"/>
  <c r="S35" i="68" s="1"/>
  <c r="T35" i="68" s="1"/>
  <c r="U35" i="68" s="1"/>
  <c r="V35" i="68" s="1"/>
  <c r="W35" i="68" s="1"/>
  <c r="X35" i="68" s="1"/>
  <c r="Y35" i="68" s="1"/>
  <c r="Z35" i="68" s="1"/>
  <c r="AA35" i="68" s="1"/>
  <c r="AB35" i="68" s="1"/>
  <c r="I34" i="68"/>
  <c r="J34" i="68" s="1"/>
  <c r="K34" i="68" s="1"/>
  <c r="L34" i="68" s="1"/>
  <c r="M34" i="68" s="1"/>
  <c r="N34" i="68" s="1"/>
  <c r="O34" i="68" s="1"/>
  <c r="P34" i="68" s="1"/>
  <c r="Q34" i="68" s="1"/>
  <c r="R34" i="68" s="1"/>
  <c r="S34" i="68" s="1"/>
  <c r="T34" i="68" s="1"/>
  <c r="U34" i="68" s="1"/>
  <c r="V34" i="68" s="1"/>
  <c r="W34" i="68" s="1"/>
  <c r="X34" i="68" s="1"/>
  <c r="Y34" i="68" s="1"/>
  <c r="Z34" i="68" s="1"/>
  <c r="AA34" i="68" s="1"/>
  <c r="AB34" i="68" s="1"/>
  <c r="I33" i="68"/>
  <c r="J33" i="68" s="1"/>
  <c r="K33" i="68" s="1"/>
  <c r="L33" i="68" s="1"/>
  <c r="M33" i="68" s="1"/>
  <c r="N33" i="68" s="1"/>
  <c r="O33" i="68" s="1"/>
  <c r="P33" i="68" s="1"/>
  <c r="Q33" i="68" s="1"/>
  <c r="R33" i="68" s="1"/>
  <c r="S33" i="68" s="1"/>
  <c r="T33" i="68" s="1"/>
  <c r="U33" i="68" s="1"/>
  <c r="V33" i="68" s="1"/>
  <c r="W33" i="68" s="1"/>
  <c r="X33" i="68" s="1"/>
  <c r="Y33" i="68" s="1"/>
  <c r="Z33" i="68" s="1"/>
  <c r="AA33" i="68" s="1"/>
  <c r="AB33" i="68" s="1"/>
  <c r="I32" i="68"/>
  <c r="J32" i="68" s="1"/>
  <c r="K32" i="68" s="1"/>
  <c r="L32" i="68" s="1"/>
  <c r="M32" i="68" s="1"/>
  <c r="N32" i="68" s="1"/>
  <c r="O32" i="68" s="1"/>
  <c r="P32" i="68" s="1"/>
  <c r="Q32" i="68" s="1"/>
  <c r="R32" i="68" s="1"/>
  <c r="S32" i="68" s="1"/>
  <c r="T32" i="68" s="1"/>
  <c r="U32" i="68" s="1"/>
  <c r="V32" i="68" s="1"/>
  <c r="W32" i="68" s="1"/>
  <c r="X32" i="68" s="1"/>
  <c r="Y32" i="68" s="1"/>
  <c r="Z32" i="68" s="1"/>
  <c r="AA32" i="68" s="1"/>
  <c r="AB32" i="68" s="1"/>
  <c r="I31" i="68"/>
  <c r="J31" i="68" s="1"/>
  <c r="K31" i="68" s="1"/>
  <c r="L31" i="68" s="1"/>
  <c r="M31" i="68" s="1"/>
  <c r="N31" i="68" s="1"/>
  <c r="O31" i="68" s="1"/>
  <c r="P31" i="68" s="1"/>
  <c r="Q31" i="68" s="1"/>
  <c r="R31" i="68" s="1"/>
  <c r="S31" i="68" s="1"/>
  <c r="T31" i="68" s="1"/>
  <c r="U31" i="68" s="1"/>
  <c r="V31" i="68" s="1"/>
  <c r="W31" i="68" s="1"/>
  <c r="X31" i="68" s="1"/>
  <c r="Y31" i="68" s="1"/>
  <c r="Z31" i="68" s="1"/>
  <c r="AA31" i="68" s="1"/>
  <c r="AB31" i="68" s="1"/>
  <c r="I30" i="68"/>
  <c r="J30" i="68" s="1"/>
  <c r="K30" i="68" s="1"/>
  <c r="L30" i="68" s="1"/>
  <c r="M30" i="68" s="1"/>
  <c r="N30" i="68" s="1"/>
  <c r="O30" i="68" s="1"/>
  <c r="P30" i="68" s="1"/>
  <c r="Q30" i="68" s="1"/>
  <c r="R30" i="68" s="1"/>
  <c r="S30" i="68" s="1"/>
  <c r="T30" i="68" s="1"/>
  <c r="U30" i="68" s="1"/>
  <c r="V30" i="68" s="1"/>
  <c r="W30" i="68" s="1"/>
  <c r="X30" i="68" s="1"/>
  <c r="Y30" i="68" s="1"/>
  <c r="Z30" i="68" s="1"/>
  <c r="AA30" i="68" s="1"/>
  <c r="AB30" i="68" s="1"/>
  <c r="I29" i="68"/>
  <c r="J29" i="68" s="1"/>
  <c r="K29" i="68" s="1"/>
  <c r="L29" i="68" s="1"/>
  <c r="M29" i="68" s="1"/>
  <c r="N29" i="68" s="1"/>
  <c r="O29" i="68" s="1"/>
  <c r="P29" i="68" s="1"/>
  <c r="Q29" i="68" s="1"/>
  <c r="R29" i="68" s="1"/>
  <c r="S29" i="68" s="1"/>
  <c r="T29" i="68" s="1"/>
  <c r="U29" i="68" s="1"/>
  <c r="V29" i="68" s="1"/>
  <c r="W29" i="68" s="1"/>
  <c r="X29" i="68" s="1"/>
  <c r="Y29" i="68" s="1"/>
  <c r="Z29" i="68" s="1"/>
  <c r="AA29" i="68" s="1"/>
  <c r="AB29" i="68" s="1"/>
  <c r="I28" i="68"/>
  <c r="J28" i="68" s="1"/>
  <c r="K28" i="68" s="1"/>
  <c r="L28" i="68" s="1"/>
  <c r="M28" i="68" s="1"/>
  <c r="N28" i="68" s="1"/>
  <c r="O28" i="68" s="1"/>
  <c r="P28" i="68" s="1"/>
  <c r="Q28" i="68" s="1"/>
  <c r="R28" i="68" s="1"/>
  <c r="S28" i="68" s="1"/>
  <c r="T28" i="68" s="1"/>
  <c r="U28" i="68" s="1"/>
  <c r="V28" i="68" s="1"/>
  <c r="W28" i="68" s="1"/>
  <c r="X28" i="68" s="1"/>
  <c r="Y28" i="68" s="1"/>
  <c r="Z28" i="68" s="1"/>
  <c r="AA28" i="68" s="1"/>
  <c r="AB28" i="68" s="1"/>
  <c r="I27" i="68"/>
  <c r="J27" i="68" s="1"/>
  <c r="K27" i="68" s="1"/>
  <c r="L27" i="68" s="1"/>
  <c r="M27" i="68" s="1"/>
  <c r="N27" i="68" s="1"/>
  <c r="O27" i="68" s="1"/>
  <c r="P27" i="68" s="1"/>
  <c r="Q27" i="68" s="1"/>
  <c r="R27" i="68" s="1"/>
  <c r="S27" i="68" s="1"/>
  <c r="T27" i="68" s="1"/>
  <c r="U27" i="68" s="1"/>
  <c r="V27" i="68" s="1"/>
  <c r="W27" i="68" s="1"/>
  <c r="X27" i="68" s="1"/>
  <c r="Y27" i="68" s="1"/>
  <c r="Z27" i="68" s="1"/>
  <c r="AA27" i="68" s="1"/>
  <c r="AB27" i="68" s="1"/>
  <c r="I26" i="68"/>
  <c r="J26" i="68" s="1"/>
  <c r="K26" i="68" s="1"/>
  <c r="L26" i="68" s="1"/>
  <c r="M26" i="68" s="1"/>
  <c r="N26" i="68" s="1"/>
  <c r="O26" i="68" s="1"/>
  <c r="P26" i="68" s="1"/>
  <c r="Q26" i="68" s="1"/>
  <c r="R26" i="68" s="1"/>
  <c r="S26" i="68" s="1"/>
  <c r="T26" i="68" s="1"/>
  <c r="U26" i="68" s="1"/>
  <c r="V26" i="68" s="1"/>
  <c r="W26" i="68" s="1"/>
  <c r="X26" i="68" s="1"/>
  <c r="Y26" i="68" s="1"/>
  <c r="Z26" i="68" s="1"/>
  <c r="AA26" i="68" s="1"/>
  <c r="AB26" i="68" s="1"/>
  <c r="I25" i="68"/>
  <c r="J25" i="68" s="1"/>
  <c r="K25" i="68" s="1"/>
  <c r="L25" i="68" s="1"/>
  <c r="M25" i="68" s="1"/>
  <c r="N25" i="68" s="1"/>
  <c r="O25" i="68" s="1"/>
  <c r="P25" i="68" s="1"/>
  <c r="Q25" i="68" s="1"/>
  <c r="R25" i="68" s="1"/>
  <c r="S25" i="68" s="1"/>
  <c r="T25" i="68" s="1"/>
  <c r="U25" i="68" s="1"/>
  <c r="V25" i="68" s="1"/>
  <c r="W25" i="68" s="1"/>
  <c r="X25" i="68" s="1"/>
  <c r="Y25" i="68" s="1"/>
  <c r="Z25" i="68" s="1"/>
  <c r="AA25" i="68" s="1"/>
  <c r="AB25" i="68" s="1"/>
  <c r="I24" i="68"/>
  <c r="J24" i="68" s="1"/>
  <c r="K24" i="68" s="1"/>
  <c r="L24" i="68" s="1"/>
  <c r="M24" i="68" s="1"/>
  <c r="N24" i="68" s="1"/>
  <c r="O24" i="68" s="1"/>
  <c r="P24" i="68" s="1"/>
  <c r="Q24" i="68" s="1"/>
  <c r="R24" i="68" s="1"/>
  <c r="S24" i="68" s="1"/>
  <c r="T24" i="68" s="1"/>
  <c r="U24" i="68" s="1"/>
  <c r="V24" i="68" s="1"/>
  <c r="W24" i="68" s="1"/>
  <c r="X24" i="68" s="1"/>
  <c r="Y24" i="68" s="1"/>
  <c r="Z24" i="68" s="1"/>
  <c r="AA24" i="68" s="1"/>
  <c r="AB24" i="68" s="1"/>
  <c r="I23" i="68"/>
  <c r="J23" i="68" s="1"/>
  <c r="K23" i="68" s="1"/>
  <c r="L23" i="68" s="1"/>
  <c r="M23" i="68" s="1"/>
  <c r="N23" i="68" s="1"/>
  <c r="O23" i="68" s="1"/>
  <c r="P23" i="68" s="1"/>
  <c r="Q23" i="68" s="1"/>
  <c r="R23" i="68" s="1"/>
  <c r="S23" i="68" s="1"/>
  <c r="T23" i="68" s="1"/>
  <c r="U23" i="68" s="1"/>
  <c r="V23" i="68" s="1"/>
  <c r="W23" i="68" s="1"/>
  <c r="X23" i="68" s="1"/>
  <c r="Y23" i="68" s="1"/>
  <c r="Z23" i="68" s="1"/>
  <c r="AA23" i="68" s="1"/>
  <c r="AB23" i="68" s="1"/>
  <c r="I22" i="68"/>
  <c r="J22" i="68" s="1"/>
  <c r="K22" i="68" s="1"/>
  <c r="L22" i="68" s="1"/>
  <c r="M22" i="68" s="1"/>
  <c r="N22" i="68" s="1"/>
  <c r="O22" i="68" s="1"/>
  <c r="P22" i="68" s="1"/>
  <c r="Q22" i="68" s="1"/>
  <c r="R22" i="68" s="1"/>
  <c r="S22" i="68" s="1"/>
  <c r="T22" i="68" s="1"/>
  <c r="U22" i="68" s="1"/>
  <c r="V22" i="68" s="1"/>
  <c r="W22" i="68" s="1"/>
  <c r="X22" i="68" s="1"/>
  <c r="Y22" i="68" s="1"/>
  <c r="Z22" i="68" s="1"/>
  <c r="AA22" i="68" s="1"/>
  <c r="AB22" i="68" s="1"/>
  <c r="I21" i="68"/>
  <c r="J21" i="68" s="1"/>
  <c r="K21" i="68" s="1"/>
  <c r="L21" i="68" s="1"/>
  <c r="M21" i="68" s="1"/>
  <c r="N21" i="68" s="1"/>
  <c r="O21" i="68" s="1"/>
  <c r="P21" i="68" s="1"/>
  <c r="Q21" i="68" s="1"/>
  <c r="R21" i="68" s="1"/>
  <c r="S21" i="68" s="1"/>
  <c r="T21" i="68" s="1"/>
  <c r="U21" i="68" s="1"/>
  <c r="V21" i="68" s="1"/>
  <c r="W21" i="68" s="1"/>
  <c r="X21" i="68" s="1"/>
  <c r="Y21" i="68" s="1"/>
  <c r="Z21" i="68" s="1"/>
  <c r="AA21" i="68" s="1"/>
  <c r="AB21" i="68" s="1"/>
  <c r="I20" i="68"/>
  <c r="J20" i="68" s="1"/>
  <c r="K20" i="68" s="1"/>
  <c r="L20" i="68" s="1"/>
  <c r="M20" i="68" s="1"/>
  <c r="N20" i="68" s="1"/>
  <c r="O20" i="68" s="1"/>
  <c r="P20" i="68" s="1"/>
  <c r="Q20" i="68" s="1"/>
  <c r="R20" i="68" s="1"/>
  <c r="S20" i="68" s="1"/>
  <c r="T20" i="68" s="1"/>
  <c r="U20" i="68" s="1"/>
  <c r="V20" i="68" s="1"/>
  <c r="W20" i="68" s="1"/>
  <c r="X20" i="68" s="1"/>
  <c r="Y20" i="68" s="1"/>
  <c r="Z20" i="68" s="1"/>
  <c r="AA20" i="68" s="1"/>
  <c r="AB20" i="68" s="1"/>
  <c r="I19" i="68"/>
  <c r="J19" i="68" s="1"/>
  <c r="K19" i="68" s="1"/>
  <c r="L19" i="68" s="1"/>
  <c r="M19" i="68" s="1"/>
  <c r="N19" i="68" s="1"/>
  <c r="O19" i="68" s="1"/>
  <c r="P19" i="68" s="1"/>
  <c r="Q19" i="68" s="1"/>
  <c r="R19" i="68" s="1"/>
  <c r="S19" i="68" s="1"/>
  <c r="T19" i="68" s="1"/>
  <c r="U19" i="68" s="1"/>
  <c r="V19" i="68" s="1"/>
  <c r="W19" i="68" s="1"/>
  <c r="X19" i="68" s="1"/>
  <c r="Y19" i="68" s="1"/>
  <c r="Z19" i="68" s="1"/>
  <c r="AA19" i="68" s="1"/>
  <c r="AB19" i="68" s="1"/>
  <c r="I18" i="68"/>
  <c r="J18" i="68" s="1"/>
  <c r="K18" i="68" s="1"/>
  <c r="L18" i="68" s="1"/>
  <c r="M18" i="68" s="1"/>
  <c r="N18" i="68" s="1"/>
  <c r="O18" i="68" s="1"/>
  <c r="P18" i="68" s="1"/>
  <c r="Q18" i="68" s="1"/>
  <c r="R18" i="68" s="1"/>
  <c r="S18" i="68" s="1"/>
  <c r="T18" i="68" s="1"/>
  <c r="U18" i="68" s="1"/>
  <c r="V18" i="68" s="1"/>
  <c r="W18" i="68" s="1"/>
  <c r="X18" i="68" s="1"/>
  <c r="Y18" i="68" s="1"/>
  <c r="Z18" i="68" s="1"/>
  <c r="AA18" i="68" s="1"/>
  <c r="AB18" i="68" s="1"/>
  <c r="I17" i="68"/>
  <c r="J17" i="68" s="1"/>
  <c r="K17" i="68" s="1"/>
  <c r="L17" i="68" s="1"/>
  <c r="M17" i="68" s="1"/>
  <c r="N17" i="68" s="1"/>
  <c r="O17" i="68" s="1"/>
  <c r="P17" i="68" s="1"/>
  <c r="Q17" i="68" s="1"/>
  <c r="R17" i="68" s="1"/>
  <c r="S17" i="68" s="1"/>
  <c r="T17" i="68" s="1"/>
  <c r="U17" i="68" s="1"/>
  <c r="V17" i="68" s="1"/>
  <c r="W17" i="68" s="1"/>
  <c r="X17" i="68" s="1"/>
  <c r="Y17" i="68" s="1"/>
  <c r="Z17" i="68" s="1"/>
  <c r="AA17" i="68" s="1"/>
  <c r="AB17" i="68" s="1"/>
  <c r="I16" i="68"/>
  <c r="J16" i="68" s="1"/>
  <c r="K16" i="68" s="1"/>
  <c r="L16" i="68" s="1"/>
  <c r="M16" i="68" s="1"/>
  <c r="N16" i="68" s="1"/>
  <c r="O16" i="68" s="1"/>
  <c r="P16" i="68" s="1"/>
  <c r="Q16" i="68" s="1"/>
  <c r="R16" i="68" s="1"/>
  <c r="S16" i="68" s="1"/>
  <c r="T16" i="68" s="1"/>
  <c r="U16" i="68" s="1"/>
  <c r="V16" i="68" s="1"/>
  <c r="W16" i="68" s="1"/>
  <c r="X16" i="68" s="1"/>
  <c r="Y16" i="68" s="1"/>
  <c r="Z16" i="68" s="1"/>
  <c r="AA16" i="68" s="1"/>
  <c r="AB16" i="68" s="1"/>
  <c r="I15" i="68"/>
  <c r="J15" i="68" s="1"/>
  <c r="K15" i="68" s="1"/>
  <c r="L15" i="68" s="1"/>
  <c r="M15" i="68" s="1"/>
  <c r="N15" i="68" s="1"/>
  <c r="O15" i="68" s="1"/>
  <c r="P15" i="68" s="1"/>
  <c r="Q15" i="68" s="1"/>
  <c r="R15" i="68" s="1"/>
  <c r="S15" i="68" s="1"/>
  <c r="T15" i="68" s="1"/>
  <c r="U15" i="68" s="1"/>
  <c r="V15" i="68" s="1"/>
  <c r="W15" i="68" s="1"/>
  <c r="X15" i="68" s="1"/>
  <c r="Y15" i="68" s="1"/>
  <c r="Z15" i="68" s="1"/>
  <c r="AA15" i="68" s="1"/>
  <c r="AB15" i="68" s="1"/>
  <c r="I14" i="68"/>
  <c r="J14" i="68" s="1"/>
  <c r="K14" i="68" s="1"/>
  <c r="L14" i="68" s="1"/>
  <c r="M14" i="68" s="1"/>
  <c r="N14" i="68" s="1"/>
  <c r="O14" i="68" s="1"/>
  <c r="P14" i="68" s="1"/>
  <c r="Q14" i="68" s="1"/>
  <c r="R14" i="68" s="1"/>
  <c r="S14" i="68" s="1"/>
  <c r="T14" i="68" s="1"/>
  <c r="U14" i="68" s="1"/>
  <c r="V14" i="68" s="1"/>
  <c r="W14" i="68" s="1"/>
  <c r="X14" i="68" s="1"/>
  <c r="Y14" i="68" s="1"/>
  <c r="Z14" i="68" s="1"/>
  <c r="AA14" i="68" s="1"/>
  <c r="AB14" i="68" s="1"/>
  <c r="I13" i="68"/>
  <c r="J13" i="68" s="1"/>
  <c r="K13" i="68" s="1"/>
  <c r="L13" i="68" s="1"/>
  <c r="M13" i="68" s="1"/>
  <c r="N13" i="68" s="1"/>
  <c r="O13" i="68" s="1"/>
  <c r="P13" i="68" s="1"/>
  <c r="Q13" i="68" s="1"/>
  <c r="R13" i="68" s="1"/>
  <c r="S13" i="68" s="1"/>
  <c r="T13" i="68" s="1"/>
  <c r="U13" i="68" s="1"/>
  <c r="V13" i="68" s="1"/>
  <c r="W13" i="68" s="1"/>
  <c r="X13" i="68" s="1"/>
  <c r="Y13" i="68" s="1"/>
  <c r="Z13" i="68" s="1"/>
  <c r="AA13" i="68" s="1"/>
  <c r="AB13" i="68" s="1"/>
  <c r="I12" i="68"/>
  <c r="J12" i="68" s="1"/>
  <c r="K12" i="68" s="1"/>
  <c r="L12" i="68" s="1"/>
  <c r="M12" i="68" s="1"/>
  <c r="N12" i="68" s="1"/>
  <c r="O12" i="68" s="1"/>
  <c r="P12" i="68" s="1"/>
  <c r="Q12" i="68" s="1"/>
  <c r="R12" i="68" s="1"/>
  <c r="S12" i="68" s="1"/>
  <c r="T12" i="68" s="1"/>
  <c r="U12" i="68" s="1"/>
  <c r="V12" i="68" s="1"/>
  <c r="W12" i="68" s="1"/>
  <c r="X12" i="68" s="1"/>
  <c r="Y12" i="68" s="1"/>
  <c r="Z12" i="68" s="1"/>
  <c r="AA12" i="68" s="1"/>
  <c r="AB12" i="68" s="1"/>
  <c r="I11" i="68"/>
  <c r="J11" i="68" s="1"/>
  <c r="K11" i="68" s="1"/>
  <c r="L11" i="68" s="1"/>
  <c r="M11" i="68" s="1"/>
  <c r="N11" i="68" s="1"/>
  <c r="O11" i="68" s="1"/>
  <c r="P11" i="68" s="1"/>
  <c r="Q11" i="68" s="1"/>
  <c r="R11" i="68" s="1"/>
  <c r="S11" i="68" s="1"/>
  <c r="T11" i="68" s="1"/>
  <c r="U11" i="68" s="1"/>
  <c r="V11" i="68" s="1"/>
  <c r="W11" i="68" s="1"/>
  <c r="X11" i="68" s="1"/>
  <c r="Y11" i="68" s="1"/>
  <c r="Z11" i="68" s="1"/>
  <c r="AA11" i="68" s="1"/>
  <c r="AB11" i="68" s="1"/>
  <c r="I10" i="68"/>
  <c r="J10" i="68" s="1"/>
  <c r="K10" i="68" s="1"/>
  <c r="L10" i="68" s="1"/>
  <c r="M10" i="68" s="1"/>
  <c r="N10" i="68" s="1"/>
  <c r="O10" i="68" s="1"/>
  <c r="P10" i="68" s="1"/>
  <c r="Q10" i="68" s="1"/>
  <c r="R10" i="68" s="1"/>
  <c r="S10" i="68" s="1"/>
  <c r="T10" i="68" s="1"/>
  <c r="U10" i="68" s="1"/>
  <c r="V10" i="68" s="1"/>
  <c r="W10" i="68" s="1"/>
  <c r="X10" i="68" s="1"/>
  <c r="Y10" i="68" s="1"/>
  <c r="Z10" i="68" s="1"/>
  <c r="AA10" i="68" s="1"/>
  <c r="AB10" i="68" s="1"/>
  <c r="I9" i="68"/>
  <c r="J9" i="68" s="1"/>
  <c r="K9" i="68" s="1"/>
  <c r="L9" i="68" s="1"/>
  <c r="M9" i="68" s="1"/>
  <c r="N9" i="68" s="1"/>
  <c r="O9" i="68" s="1"/>
  <c r="P9" i="68" s="1"/>
  <c r="Q9" i="68" s="1"/>
  <c r="R9" i="68" s="1"/>
  <c r="S9" i="68" s="1"/>
  <c r="T9" i="68" s="1"/>
  <c r="U9" i="68" s="1"/>
  <c r="V9" i="68" s="1"/>
  <c r="W9" i="68" s="1"/>
  <c r="X9" i="68" s="1"/>
  <c r="Y9" i="68" s="1"/>
  <c r="Z9" i="68" s="1"/>
  <c r="AA9" i="68" s="1"/>
  <c r="AB9" i="68" s="1"/>
  <c r="I8" i="68"/>
  <c r="J8" i="68" s="1"/>
  <c r="K8" i="68" s="1"/>
  <c r="L8" i="68" s="1"/>
  <c r="M8" i="68" s="1"/>
  <c r="N8" i="68" s="1"/>
  <c r="O8" i="68" s="1"/>
  <c r="P8" i="68" s="1"/>
  <c r="Q8" i="68" s="1"/>
  <c r="R8" i="68" s="1"/>
  <c r="S8" i="68" s="1"/>
  <c r="T8" i="68" s="1"/>
  <c r="U8" i="68" s="1"/>
  <c r="V8" i="68" s="1"/>
  <c r="W8" i="68" s="1"/>
  <c r="X8" i="68" s="1"/>
  <c r="Y8" i="68" s="1"/>
  <c r="Z8" i="68" s="1"/>
  <c r="AA8" i="68" s="1"/>
  <c r="AB8" i="68" s="1"/>
  <c r="I7" i="68"/>
  <c r="J7" i="68" s="1"/>
  <c r="K7" i="68" s="1"/>
  <c r="L7" i="68" s="1"/>
  <c r="M7" i="68" s="1"/>
  <c r="N7" i="68" s="1"/>
  <c r="O7" i="68" s="1"/>
  <c r="P7" i="68" s="1"/>
  <c r="Q7" i="68" s="1"/>
  <c r="R7" i="68" s="1"/>
  <c r="S7" i="68" s="1"/>
  <c r="T7" i="68" s="1"/>
  <c r="U7" i="68" s="1"/>
  <c r="V7" i="68" s="1"/>
  <c r="W7" i="68" s="1"/>
  <c r="X7" i="68" s="1"/>
  <c r="Y7" i="68" s="1"/>
  <c r="Z7" i="68" s="1"/>
  <c r="AA7" i="68" s="1"/>
  <c r="AB7" i="68" s="1"/>
  <c r="J6" i="68"/>
  <c r="K6" i="68" s="1"/>
  <c r="L6" i="68" s="1"/>
  <c r="M6" i="68" s="1"/>
  <c r="N6" i="68" s="1"/>
  <c r="O6" i="68" s="1"/>
  <c r="P6" i="68" s="1"/>
  <c r="Q6" i="68" s="1"/>
  <c r="R6" i="68" s="1"/>
  <c r="S6" i="68" s="1"/>
  <c r="T6" i="68" s="1"/>
  <c r="U6" i="68" s="1"/>
  <c r="V6" i="68" s="1"/>
  <c r="W6" i="68" s="1"/>
  <c r="X6" i="68" s="1"/>
  <c r="Y6" i="68" s="1"/>
  <c r="Z6" i="68" s="1"/>
  <c r="AA6" i="68" s="1"/>
  <c r="AB6" i="68" s="1"/>
  <c r="G3" i="86"/>
  <c r="AB3" i="86"/>
  <c r="AA3" i="86"/>
  <c r="Z3" i="86"/>
  <c r="Y3" i="86"/>
  <c r="X3" i="86"/>
  <c r="W3" i="86"/>
  <c r="V3" i="86"/>
  <c r="U3" i="86"/>
  <c r="T3" i="86"/>
  <c r="S3" i="86"/>
  <c r="R3" i="86"/>
  <c r="Q3" i="86"/>
  <c r="P3" i="86"/>
  <c r="O3" i="86"/>
  <c r="N3" i="86"/>
  <c r="M3" i="86"/>
  <c r="L3" i="86"/>
  <c r="K3" i="86"/>
  <c r="J3" i="86"/>
  <c r="I3" i="86"/>
  <c r="H3" i="86"/>
  <c r="G5" i="77" l="1"/>
  <c r="AV8" i="63"/>
  <c r="AV11" i="63"/>
  <c r="AV10" i="63"/>
  <c r="AV9" i="63"/>
  <c r="AG4" i="69"/>
  <c r="AF4" i="69"/>
  <c r="AE4" i="69"/>
  <c r="AD4" i="69"/>
  <c r="AC4" i="69"/>
  <c r="AB4" i="69"/>
  <c r="AA4" i="69"/>
  <c r="Z4" i="69"/>
  <c r="Y4" i="69"/>
  <c r="X4" i="69"/>
  <c r="W4" i="69"/>
  <c r="V4" i="69"/>
  <c r="U4" i="69"/>
  <c r="T4" i="69"/>
  <c r="S4" i="69"/>
  <c r="R4" i="69"/>
  <c r="Q4" i="69"/>
  <c r="P4" i="69"/>
  <c r="O4" i="69"/>
  <c r="N4" i="69"/>
  <c r="M4" i="69"/>
  <c r="L4" i="69"/>
  <c r="K4" i="69"/>
  <c r="J4" i="69"/>
  <c r="I4" i="69"/>
  <c r="AD138" i="86" a="1"/>
  <c r="AD138" i="86" s="1"/>
  <c r="AD137" i="86" a="1"/>
  <c r="AD137" i="86" s="1"/>
  <c r="AD136" i="86" a="1"/>
  <c r="AD136" i="86" s="1"/>
  <c r="AD135" i="86" a="1"/>
  <c r="AD135" i="86" s="1"/>
  <c r="AD134" i="86" a="1"/>
  <c r="AD134" i="86" s="1"/>
  <c r="AD133" i="86" a="1"/>
  <c r="AD133" i="86" s="1"/>
  <c r="AD132" i="86" a="1"/>
  <c r="AD132" i="86" s="1"/>
  <c r="AD131" i="86" a="1"/>
  <c r="AD131" i="86" s="1"/>
  <c r="AD130" i="86" a="1"/>
  <c r="AD130" i="86" s="1"/>
  <c r="AD129" i="86" a="1"/>
  <c r="AD129" i="86" s="1"/>
  <c r="AD128" i="86" a="1"/>
  <c r="AD128" i="86" s="1"/>
  <c r="AD127" i="86" a="1"/>
  <c r="AD127" i="86" s="1"/>
  <c r="AD126" i="86" a="1"/>
  <c r="AD126" i="86" s="1"/>
  <c r="AD125" i="86" a="1"/>
  <c r="AD125" i="86" s="1"/>
  <c r="AD124" i="86" a="1"/>
  <c r="AD124" i="86" s="1"/>
  <c r="AD123" i="86" a="1"/>
  <c r="AD123" i="86" s="1"/>
  <c r="AD122" i="86" a="1"/>
  <c r="AD122" i="86" s="1"/>
  <c r="AD121" i="86" a="1"/>
  <c r="AD121" i="86" s="1"/>
  <c r="AD120" i="86" a="1"/>
  <c r="AD120" i="86" s="1"/>
  <c r="AD119" i="86" a="1"/>
  <c r="AD119" i="86" s="1"/>
  <c r="AD118" i="86" a="1"/>
  <c r="AD118" i="86" s="1"/>
  <c r="AD117" i="86" a="1"/>
  <c r="AD117" i="86" s="1"/>
  <c r="AD116" i="86" a="1"/>
  <c r="AD116" i="86" s="1"/>
  <c r="AD115" i="86" a="1"/>
  <c r="AD115" i="86" s="1"/>
  <c r="AD114" i="86" a="1"/>
  <c r="AD114" i="86" s="1"/>
  <c r="AD113" i="86" a="1"/>
  <c r="AD113" i="86" s="1"/>
  <c r="AD112" i="86" a="1"/>
  <c r="AD112" i="86" s="1"/>
  <c r="AD111" i="86" a="1"/>
  <c r="AD111" i="86" s="1"/>
  <c r="AD110" i="86" a="1"/>
  <c r="AD110" i="86" s="1"/>
  <c r="AD109" i="86" a="1"/>
  <c r="AD109" i="86" s="1"/>
  <c r="AD108" i="86" a="1"/>
  <c r="AD108" i="86" s="1"/>
  <c r="AD107" i="86" a="1"/>
  <c r="AD107" i="86" s="1"/>
  <c r="AD106" i="86" a="1"/>
  <c r="AD106" i="86" s="1"/>
  <c r="AD105" i="86" a="1"/>
  <c r="AD105" i="86" s="1"/>
  <c r="AD104" i="86" a="1"/>
  <c r="AD104" i="86" s="1"/>
  <c r="AD103" i="86" a="1"/>
  <c r="AD103" i="86" s="1"/>
  <c r="AD102" i="86" a="1"/>
  <c r="AD102" i="86" s="1"/>
  <c r="AD101" i="86" a="1"/>
  <c r="AD101" i="86" s="1"/>
  <c r="AD100" i="86" a="1"/>
  <c r="AD100" i="86" s="1"/>
  <c r="AD99" i="86" a="1"/>
  <c r="AD99" i="86" s="1"/>
  <c r="AD98" i="86" a="1"/>
  <c r="AD98" i="86" s="1"/>
  <c r="AD97" i="86" a="1"/>
  <c r="AD97" i="86" s="1"/>
  <c r="AD96" i="86" a="1"/>
  <c r="AD96" i="86" s="1"/>
  <c r="AD95" i="86" a="1"/>
  <c r="AD95" i="86" s="1"/>
  <c r="AD94" i="86" a="1"/>
  <c r="AD94" i="86" s="1"/>
  <c r="AD93" i="86" a="1"/>
  <c r="AD93" i="86" s="1"/>
  <c r="AD92" i="86" a="1"/>
  <c r="AD92" i="86" s="1"/>
  <c r="AD91" i="86" a="1"/>
  <c r="AD91" i="86" s="1"/>
  <c r="AD90" i="86" a="1"/>
  <c r="AD90" i="86" s="1"/>
  <c r="AD89" i="86" a="1"/>
  <c r="AD89" i="86" s="1"/>
  <c r="AD88" i="86" a="1"/>
  <c r="AD88" i="86" s="1"/>
  <c r="AD87" i="86" a="1"/>
  <c r="AD87" i="86" s="1"/>
  <c r="AD86" i="86" a="1"/>
  <c r="AD86" i="86" s="1"/>
  <c r="AD85" i="86" a="1"/>
  <c r="AD85" i="86" s="1"/>
  <c r="AD84" i="86" a="1"/>
  <c r="AD84" i="86" s="1"/>
  <c r="AD83" i="86" a="1"/>
  <c r="AD83" i="86" s="1"/>
  <c r="AD82" i="86" a="1"/>
  <c r="AD82" i="86" s="1"/>
  <c r="AD81" i="86" a="1"/>
  <c r="AD81" i="86" s="1"/>
  <c r="AD80" i="86" a="1"/>
  <c r="AD80" i="86" s="1"/>
  <c r="AD79" i="86" a="1"/>
  <c r="AD79" i="86" s="1"/>
  <c r="AD78" i="86" a="1"/>
  <c r="AD78" i="86" s="1"/>
  <c r="AD77" i="86" a="1"/>
  <c r="AD77" i="86" s="1"/>
  <c r="AD76" i="86" a="1"/>
  <c r="AD76" i="86" s="1"/>
  <c r="AD75" i="86" a="1"/>
  <c r="AD75" i="86" s="1"/>
  <c r="I29" i="69" l="1"/>
  <c r="I42" i="69"/>
  <c r="J42" i="69" s="1"/>
  <c r="K42" i="69" s="1"/>
  <c r="L42" i="69" s="1"/>
  <c r="M42" i="69" s="1"/>
  <c r="N42" i="69" s="1"/>
  <c r="O42" i="69" s="1"/>
  <c r="P42" i="69" s="1"/>
  <c r="Q42" i="69" s="1"/>
  <c r="R42" i="69" s="1"/>
  <c r="S42" i="69" s="1"/>
  <c r="T42" i="69" s="1"/>
  <c r="U42" i="69" s="1"/>
  <c r="V42" i="69" s="1"/>
  <c r="I30" i="69"/>
  <c r="J30" i="69" s="1"/>
  <c r="I43" i="69"/>
  <c r="J43" i="69" s="1"/>
  <c r="K43" i="69" s="1"/>
  <c r="L43" i="69" s="1"/>
  <c r="M43" i="69" s="1"/>
  <c r="N43" i="69" s="1"/>
  <c r="O43" i="69" s="1"/>
  <c r="P43" i="69" s="1"/>
  <c r="Q43" i="69" s="1"/>
  <c r="R43" i="69" s="1"/>
  <c r="S43" i="69" s="1"/>
  <c r="T43" i="69" s="1"/>
  <c r="U43" i="69" s="1"/>
  <c r="V43" i="69" s="1"/>
  <c r="W43" i="69" s="1"/>
  <c r="I31" i="69"/>
  <c r="J31" i="69" s="1"/>
  <c r="K31" i="69" s="1"/>
  <c r="I44" i="69"/>
  <c r="J44" i="69" s="1"/>
  <c r="K44" i="69" s="1"/>
  <c r="L44" i="69" s="1"/>
  <c r="M44" i="69" s="1"/>
  <c r="N44" i="69" s="1"/>
  <c r="O44" i="69" s="1"/>
  <c r="P44" i="69" s="1"/>
  <c r="Q44" i="69" s="1"/>
  <c r="R44" i="69" s="1"/>
  <c r="S44" i="69" s="1"/>
  <c r="T44" i="69" s="1"/>
  <c r="U44" i="69" s="1"/>
  <c r="V44" i="69" s="1"/>
  <c r="W44" i="69" s="1"/>
  <c r="X44" i="69" s="1"/>
  <c r="I32" i="69"/>
  <c r="J32" i="69" s="1"/>
  <c r="K32" i="69" s="1"/>
  <c r="L32" i="69" s="1"/>
  <c r="I45" i="69"/>
  <c r="J45" i="69" s="1"/>
  <c r="K45" i="69" s="1"/>
  <c r="L45" i="69" s="1"/>
  <c r="M45" i="69" s="1"/>
  <c r="N45" i="69" s="1"/>
  <c r="O45" i="69" s="1"/>
  <c r="P45" i="69" s="1"/>
  <c r="Q45" i="69" s="1"/>
  <c r="R45" i="69" s="1"/>
  <c r="S45" i="69" s="1"/>
  <c r="T45" i="69" s="1"/>
  <c r="U45" i="69" s="1"/>
  <c r="V45" i="69" s="1"/>
  <c r="W45" i="69" s="1"/>
  <c r="X45" i="69" s="1"/>
  <c r="Y45" i="69" s="1"/>
  <c r="I33" i="69"/>
  <c r="J33" i="69" s="1"/>
  <c r="K33" i="69" s="1"/>
  <c r="L33" i="69" s="1"/>
  <c r="M33" i="69" s="1"/>
  <c r="I48" i="69"/>
  <c r="J48" i="69" s="1"/>
  <c r="K48" i="69" s="1"/>
  <c r="L48" i="69" s="1"/>
  <c r="M48" i="69" s="1"/>
  <c r="N48" i="69" s="1"/>
  <c r="O48" i="69" s="1"/>
  <c r="P48" i="69" s="1"/>
  <c r="Q48" i="69" s="1"/>
  <c r="R48" i="69" s="1"/>
  <c r="S48" i="69" s="1"/>
  <c r="T48" i="69" s="1"/>
  <c r="U48" i="69" s="1"/>
  <c r="V48" i="69" s="1"/>
  <c r="W48" i="69" s="1"/>
  <c r="X48" i="69" s="1"/>
  <c r="Y48" i="69" s="1"/>
  <c r="Z48" i="69" s="1"/>
  <c r="AA48" i="69" s="1"/>
  <c r="AB48" i="69" s="1"/>
  <c r="I49" i="69"/>
  <c r="J49" i="69" s="1"/>
  <c r="K49" i="69" s="1"/>
  <c r="L49" i="69" s="1"/>
  <c r="M49" i="69" s="1"/>
  <c r="N49" i="69" s="1"/>
  <c r="O49" i="69" s="1"/>
  <c r="P49" i="69" s="1"/>
  <c r="Q49" i="69" s="1"/>
  <c r="R49" i="69" s="1"/>
  <c r="S49" i="69" s="1"/>
  <c r="T49" i="69" s="1"/>
  <c r="U49" i="69" s="1"/>
  <c r="V49" i="69" s="1"/>
  <c r="W49" i="69" s="1"/>
  <c r="X49" i="69" s="1"/>
  <c r="Y49" i="69" s="1"/>
  <c r="Z49" i="69" s="1"/>
  <c r="AA49" i="69" s="1"/>
  <c r="AB49" i="69" s="1"/>
  <c r="AC49" i="69" s="1"/>
  <c r="I37" i="69"/>
  <c r="J37" i="69" s="1"/>
  <c r="K37" i="69" s="1"/>
  <c r="L37" i="69" s="1"/>
  <c r="M37" i="69" s="1"/>
  <c r="N37" i="69" s="1"/>
  <c r="O37" i="69" s="1"/>
  <c r="P37" i="69" s="1"/>
  <c r="Q37" i="69" s="1"/>
  <c r="I41" i="69"/>
  <c r="J41" i="69" s="1"/>
  <c r="K41" i="69" s="1"/>
  <c r="L41" i="69" s="1"/>
  <c r="M41" i="69" s="1"/>
  <c r="N41" i="69" s="1"/>
  <c r="O41" i="69" s="1"/>
  <c r="P41" i="69" s="1"/>
  <c r="Q41" i="69" s="1"/>
  <c r="R41" i="69" s="1"/>
  <c r="S41" i="69" s="1"/>
  <c r="T41" i="69" s="1"/>
  <c r="U41" i="69" s="1"/>
  <c r="I34" i="69"/>
  <c r="J34" i="69" s="1"/>
  <c r="K34" i="69" s="1"/>
  <c r="L34" i="69" s="1"/>
  <c r="M34" i="69" s="1"/>
  <c r="N34" i="69" s="1"/>
  <c r="I46" i="69"/>
  <c r="J46" i="69" s="1"/>
  <c r="K46" i="69" s="1"/>
  <c r="L46" i="69" s="1"/>
  <c r="M46" i="69" s="1"/>
  <c r="N46" i="69" s="1"/>
  <c r="O46" i="69" s="1"/>
  <c r="P46" i="69" s="1"/>
  <c r="Q46" i="69" s="1"/>
  <c r="R46" i="69" s="1"/>
  <c r="S46" i="69" s="1"/>
  <c r="T46" i="69" s="1"/>
  <c r="U46" i="69" s="1"/>
  <c r="V46" i="69" s="1"/>
  <c r="W46" i="69" s="1"/>
  <c r="X46" i="69" s="1"/>
  <c r="Y46" i="69" s="1"/>
  <c r="Z46" i="69" s="1"/>
  <c r="I47" i="69"/>
  <c r="J47" i="69" s="1"/>
  <c r="K47" i="69" s="1"/>
  <c r="L47" i="69" s="1"/>
  <c r="M47" i="69" s="1"/>
  <c r="N47" i="69" s="1"/>
  <c r="O47" i="69" s="1"/>
  <c r="P47" i="69" s="1"/>
  <c r="Q47" i="69" s="1"/>
  <c r="R47" i="69" s="1"/>
  <c r="S47" i="69" s="1"/>
  <c r="T47" i="69" s="1"/>
  <c r="U47" i="69" s="1"/>
  <c r="V47" i="69" s="1"/>
  <c r="W47" i="69" s="1"/>
  <c r="X47" i="69" s="1"/>
  <c r="Y47" i="69" s="1"/>
  <c r="Z47" i="69" s="1"/>
  <c r="AA47" i="69" s="1"/>
  <c r="I35" i="69"/>
  <c r="J35" i="69" s="1"/>
  <c r="K35" i="69" s="1"/>
  <c r="L35" i="69" s="1"/>
  <c r="M35" i="69" s="1"/>
  <c r="N35" i="69" s="1"/>
  <c r="O35" i="69" s="1"/>
  <c r="I36" i="69"/>
  <c r="J36" i="69" s="1"/>
  <c r="K36" i="69" s="1"/>
  <c r="L36" i="69" s="1"/>
  <c r="M36" i="69" s="1"/>
  <c r="N36" i="69" s="1"/>
  <c r="O36" i="69" s="1"/>
  <c r="P36" i="69" s="1"/>
  <c r="I38" i="69"/>
  <c r="J38" i="69" s="1"/>
  <c r="K38" i="69" s="1"/>
  <c r="L38" i="69" s="1"/>
  <c r="M38" i="69" s="1"/>
  <c r="N38" i="69" s="1"/>
  <c r="O38" i="69" s="1"/>
  <c r="P38" i="69" s="1"/>
  <c r="Q38" i="69" s="1"/>
  <c r="R38" i="69" s="1"/>
  <c r="I39" i="69"/>
  <c r="J39" i="69" s="1"/>
  <c r="K39" i="69" s="1"/>
  <c r="L39" i="69" s="1"/>
  <c r="M39" i="69" s="1"/>
  <c r="N39" i="69" s="1"/>
  <c r="O39" i="69" s="1"/>
  <c r="P39" i="69" s="1"/>
  <c r="Q39" i="69" s="1"/>
  <c r="R39" i="69" s="1"/>
  <c r="S39" i="69" s="1"/>
  <c r="I40" i="69"/>
  <c r="J40" i="69" s="1"/>
  <c r="K40" i="69" s="1"/>
  <c r="L40" i="69" s="1"/>
  <c r="M40" i="69" s="1"/>
  <c r="N40" i="69" s="1"/>
  <c r="O40" i="69" s="1"/>
  <c r="P40" i="69" s="1"/>
  <c r="Q40" i="69" s="1"/>
  <c r="R40" i="69" s="1"/>
  <c r="S40" i="69" s="1"/>
  <c r="T40" i="69" s="1"/>
  <c r="I28" i="69"/>
  <c r="J28" i="69" s="1"/>
  <c r="K28" i="69" s="1"/>
  <c r="L28" i="69" s="1"/>
  <c r="M28" i="69" s="1"/>
  <c r="N28" i="69" s="1"/>
  <c r="O28" i="69" s="1"/>
  <c r="P28" i="69" s="1"/>
  <c r="Q28" i="69" s="1"/>
  <c r="R28" i="69" s="1"/>
  <c r="S28" i="69" s="1"/>
  <c r="T28" i="69" s="1"/>
  <c r="U28" i="69" s="1"/>
  <c r="V28" i="69" s="1"/>
  <c r="W28" i="69" s="1"/>
  <c r="X28" i="69" s="1"/>
  <c r="Y28" i="69" s="1"/>
  <c r="Z28" i="69" s="1"/>
  <c r="AA28" i="69" s="1"/>
  <c r="AB28" i="69" s="1"/>
  <c r="AC28" i="69" s="1"/>
  <c r="AD28" i="69" s="1"/>
  <c r="AE28" i="69" s="1"/>
  <c r="AF28" i="69" s="1"/>
  <c r="AG28" i="69" s="1"/>
  <c r="J267" i="69"/>
  <c r="J228" i="69"/>
  <c r="J78" i="69"/>
  <c r="J226" i="69"/>
  <c r="J210" i="69"/>
  <c r="J259" i="69"/>
  <c r="J220" i="69"/>
  <c r="J212" i="69"/>
  <c r="J94" i="69"/>
  <c r="J85" i="69"/>
  <c r="J274" i="69"/>
  <c r="J266" i="69"/>
  <c r="J258" i="69"/>
  <c r="J227" i="69"/>
  <c r="J93" i="69"/>
  <c r="J273" i="69"/>
  <c r="J265" i="69"/>
  <c r="J211" i="69"/>
  <c r="J84" i="69"/>
  <c r="J77" i="69"/>
  <c r="J219" i="69"/>
  <c r="J92" i="69"/>
  <c r="J272" i="69"/>
  <c r="J271" i="69"/>
  <c r="J263" i="69"/>
  <c r="J256" i="69"/>
  <c r="J82" i="69"/>
  <c r="J74" i="69"/>
  <c r="J270" i="69"/>
  <c r="J224" i="69"/>
  <c r="J216" i="69"/>
  <c r="J262" i="69"/>
  <c r="J255" i="69"/>
  <c r="J89" i="69"/>
  <c r="J81" i="69"/>
  <c r="J269" i="69"/>
  <c r="J225" i="69"/>
  <c r="J90" i="69"/>
  <c r="J75" i="69"/>
  <c r="J88" i="69"/>
  <c r="J268" i="69"/>
  <c r="J223" i="69"/>
  <c r="J261" i="69"/>
  <c r="J218" i="69"/>
  <c r="J260" i="69"/>
  <c r="J217" i="69"/>
  <c r="J83" i="69"/>
  <c r="J257" i="69"/>
  <c r="J214" i="69"/>
  <c r="J80" i="69"/>
  <c r="J264" i="69"/>
  <c r="J87" i="69"/>
  <c r="J86" i="69"/>
  <c r="J229" i="69"/>
  <c r="J79" i="69"/>
  <c r="J254" i="69"/>
  <c r="J76" i="69"/>
  <c r="J222" i="69"/>
  <c r="J221" i="69"/>
  <c r="J215" i="69"/>
  <c r="J91" i="69"/>
  <c r="J209" i="69"/>
  <c r="J213" i="69"/>
  <c r="K172" i="69"/>
  <c r="K130" i="69"/>
  <c r="K122" i="69"/>
  <c r="K178" i="69"/>
  <c r="K138" i="69"/>
  <c r="K171" i="69"/>
  <c r="K121" i="69"/>
  <c r="K137" i="69"/>
  <c r="K129" i="69"/>
  <c r="K184" i="69"/>
  <c r="K170" i="69"/>
  <c r="K120" i="69"/>
  <c r="K177" i="69"/>
  <c r="K175" i="69"/>
  <c r="K134" i="69"/>
  <c r="K167" i="69"/>
  <c r="K126" i="69"/>
  <c r="K124" i="69"/>
  <c r="K139" i="69"/>
  <c r="K174" i="69"/>
  <c r="K136" i="69"/>
  <c r="K123" i="69"/>
  <c r="K182" i="69"/>
  <c r="K168" i="69"/>
  <c r="K181" i="69"/>
  <c r="K132" i="69"/>
  <c r="K165" i="69"/>
  <c r="K128" i="69"/>
  <c r="K179" i="69"/>
  <c r="K164" i="69"/>
  <c r="K173" i="69"/>
  <c r="K119" i="69"/>
  <c r="K169" i="69"/>
  <c r="K166" i="69"/>
  <c r="K135" i="69"/>
  <c r="K183" i="69"/>
  <c r="K180" i="69"/>
  <c r="K131" i="69"/>
  <c r="K133" i="69"/>
  <c r="K176" i="69"/>
  <c r="K125" i="69"/>
  <c r="K127" i="69"/>
  <c r="K267" i="69" l="1"/>
  <c r="L267" i="69" s="1"/>
  <c r="M267" i="69" s="1"/>
  <c r="N267" i="69" s="1"/>
  <c r="O267" i="69" s="1"/>
  <c r="P267" i="69" s="1"/>
  <c r="Q267" i="69" s="1"/>
  <c r="R267" i="69" s="1"/>
  <c r="S267" i="69" s="1"/>
  <c r="T267" i="69" s="1"/>
  <c r="U267" i="69" s="1"/>
  <c r="V267" i="69" s="1"/>
  <c r="W267" i="69" s="1"/>
  <c r="K266" i="69"/>
  <c r="L266" i="69" s="1"/>
  <c r="M266" i="69" s="1"/>
  <c r="N266" i="69" s="1"/>
  <c r="O266" i="69" s="1"/>
  <c r="P266" i="69" s="1"/>
  <c r="Q266" i="69" s="1"/>
  <c r="R266" i="69" s="1"/>
  <c r="S266" i="69" s="1"/>
  <c r="T266" i="69" s="1"/>
  <c r="U266" i="69" s="1"/>
  <c r="V266" i="69" s="1"/>
  <c r="L183" i="69"/>
  <c r="M183" i="69" s="1"/>
  <c r="N183" i="69" s="1"/>
  <c r="O183" i="69" s="1"/>
  <c r="P183" i="69" s="1"/>
  <c r="Q183" i="69" s="1"/>
  <c r="R183" i="69" s="1"/>
  <c r="S183" i="69" s="1"/>
  <c r="T183" i="69" s="1"/>
  <c r="U183" i="69" s="1"/>
  <c r="V183" i="69" s="1"/>
  <c r="W183" i="69" s="1"/>
  <c r="X183" i="69" s="1"/>
  <c r="Y183" i="69" s="1"/>
  <c r="Z183" i="69" s="1"/>
  <c r="AA183" i="69" s="1"/>
  <c r="AB183" i="69" s="1"/>
  <c r="AC183" i="69" s="1"/>
  <c r="AD183" i="69" s="1"/>
  <c r="K93" i="69"/>
  <c r="L93" i="69" s="1"/>
  <c r="M93" i="69" s="1"/>
  <c r="N93" i="69" s="1"/>
  <c r="O93" i="69" s="1"/>
  <c r="P93" i="69" s="1"/>
  <c r="Q93" i="69" s="1"/>
  <c r="R93" i="69" s="1"/>
  <c r="S93" i="69" s="1"/>
  <c r="T93" i="69" s="1"/>
  <c r="U93" i="69" s="1"/>
  <c r="V93" i="69" s="1"/>
  <c r="W93" i="69" s="1"/>
  <c r="X93" i="69" s="1"/>
  <c r="Y93" i="69" s="1"/>
  <c r="Z93" i="69" s="1"/>
  <c r="AA93" i="69" s="1"/>
  <c r="AB93" i="69" s="1"/>
  <c r="AC93" i="69" s="1"/>
  <c r="L170" i="69"/>
  <c r="M170" i="69" s="1"/>
  <c r="N170" i="69" s="1"/>
  <c r="O170" i="69" s="1"/>
  <c r="P170" i="69" s="1"/>
  <c r="Q170" i="69" s="1"/>
  <c r="K91" i="69"/>
  <c r="L91" i="69" s="1"/>
  <c r="M91" i="69" s="1"/>
  <c r="N91" i="69" s="1"/>
  <c r="O91" i="69" s="1"/>
  <c r="P91" i="69" s="1"/>
  <c r="Q91" i="69" s="1"/>
  <c r="R91" i="69" s="1"/>
  <c r="S91" i="69" s="1"/>
  <c r="T91" i="69" s="1"/>
  <c r="U91" i="69" s="1"/>
  <c r="V91" i="69" s="1"/>
  <c r="W91" i="69" s="1"/>
  <c r="X91" i="69" s="1"/>
  <c r="Y91" i="69" s="1"/>
  <c r="Z91" i="69" s="1"/>
  <c r="AA91" i="69" s="1"/>
  <c r="L129" i="69"/>
  <c r="M129" i="69" s="1"/>
  <c r="N129" i="69" s="1"/>
  <c r="O129" i="69" s="1"/>
  <c r="P129" i="69" s="1"/>
  <c r="Q129" i="69" s="1"/>
  <c r="R129" i="69" s="1"/>
  <c r="S129" i="69" s="1"/>
  <c r="T129" i="69" s="1"/>
  <c r="U129" i="69" s="1"/>
  <c r="K272" i="69"/>
  <c r="L272" i="69" s="1"/>
  <c r="M272" i="69" s="1"/>
  <c r="N272" i="69" s="1"/>
  <c r="O272" i="69" s="1"/>
  <c r="P272" i="69" s="1"/>
  <c r="Q272" i="69" s="1"/>
  <c r="R272" i="69" s="1"/>
  <c r="S272" i="69" s="1"/>
  <c r="T272" i="69" s="1"/>
  <c r="U272" i="69" s="1"/>
  <c r="V272" i="69" s="1"/>
  <c r="W272" i="69" s="1"/>
  <c r="X272" i="69" s="1"/>
  <c r="Y272" i="69" s="1"/>
  <c r="Z272" i="69" s="1"/>
  <c r="AA272" i="69" s="1"/>
  <c r="AB272" i="69" s="1"/>
  <c r="L139" i="69"/>
  <c r="M139" i="69" s="1"/>
  <c r="N139" i="69" s="1"/>
  <c r="O139" i="69" s="1"/>
  <c r="P139" i="69" s="1"/>
  <c r="Q139" i="69" s="1"/>
  <c r="R139" i="69" s="1"/>
  <c r="S139" i="69" s="1"/>
  <c r="T139" i="69" s="1"/>
  <c r="U139" i="69" s="1"/>
  <c r="V139" i="69" s="1"/>
  <c r="W139" i="69" s="1"/>
  <c r="X139" i="69" s="1"/>
  <c r="Y139" i="69" s="1"/>
  <c r="Z139" i="69" s="1"/>
  <c r="AA139" i="69" s="1"/>
  <c r="AB139" i="69" s="1"/>
  <c r="AC139" i="69" s="1"/>
  <c r="AD139" i="69" s="1"/>
  <c r="AE139" i="69" s="1"/>
  <c r="K222" i="69"/>
  <c r="L222" i="69" s="1"/>
  <c r="M222" i="69" s="1"/>
  <c r="N222" i="69" s="1"/>
  <c r="O222" i="69" s="1"/>
  <c r="P222" i="69" s="1"/>
  <c r="Q222" i="69" s="1"/>
  <c r="R222" i="69" s="1"/>
  <c r="S222" i="69" s="1"/>
  <c r="T222" i="69" s="1"/>
  <c r="U222" i="69" s="1"/>
  <c r="V222" i="69" s="1"/>
  <c r="W222" i="69" s="1"/>
  <c r="K217" i="69"/>
  <c r="L217" i="69" s="1"/>
  <c r="M217" i="69" s="1"/>
  <c r="N217" i="69" s="1"/>
  <c r="O217" i="69" s="1"/>
  <c r="P217" i="69" s="1"/>
  <c r="Q217" i="69" s="1"/>
  <c r="R217" i="69" s="1"/>
  <c r="K89" i="69"/>
  <c r="L89" i="69" s="1"/>
  <c r="M89" i="69" s="1"/>
  <c r="N89" i="69" s="1"/>
  <c r="O89" i="69" s="1"/>
  <c r="P89" i="69" s="1"/>
  <c r="Q89" i="69" s="1"/>
  <c r="R89" i="69" s="1"/>
  <c r="S89" i="69" s="1"/>
  <c r="T89" i="69" s="1"/>
  <c r="U89" i="69" s="1"/>
  <c r="V89" i="69" s="1"/>
  <c r="W89" i="69" s="1"/>
  <c r="X89" i="69" s="1"/>
  <c r="Y89" i="69" s="1"/>
  <c r="K92" i="69"/>
  <c r="L92" i="69" s="1"/>
  <c r="M92" i="69" s="1"/>
  <c r="N92" i="69" s="1"/>
  <c r="O92" i="69" s="1"/>
  <c r="P92" i="69" s="1"/>
  <c r="Q92" i="69" s="1"/>
  <c r="R92" i="69" s="1"/>
  <c r="S92" i="69" s="1"/>
  <c r="T92" i="69" s="1"/>
  <c r="U92" i="69" s="1"/>
  <c r="V92" i="69" s="1"/>
  <c r="W92" i="69" s="1"/>
  <c r="X92" i="69" s="1"/>
  <c r="Y92" i="69" s="1"/>
  <c r="Z92" i="69" s="1"/>
  <c r="AA92" i="69" s="1"/>
  <c r="AB92" i="69" s="1"/>
  <c r="K85" i="69"/>
  <c r="L85" i="69" s="1"/>
  <c r="M85" i="69" s="1"/>
  <c r="N85" i="69" s="1"/>
  <c r="O85" i="69" s="1"/>
  <c r="P85" i="69" s="1"/>
  <c r="Q85" i="69" s="1"/>
  <c r="R85" i="69" s="1"/>
  <c r="S85" i="69" s="1"/>
  <c r="T85" i="69" s="1"/>
  <c r="U85" i="69" s="1"/>
  <c r="K82" i="69"/>
  <c r="L82" i="69" s="1"/>
  <c r="M82" i="69" s="1"/>
  <c r="N82" i="69" s="1"/>
  <c r="O82" i="69" s="1"/>
  <c r="P82" i="69" s="1"/>
  <c r="Q82" i="69" s="1"/>
  <c r="R82" i="69" s="1"/>
  <c r="L184" i="69"/>
  <c r="M184" i="69" s="1"/>
  <c r="N184" i="69" s="1"/>
  <c r="O184" i="69" s="1"/>
  <c r="P184" i="69" s="1"/>
  <c r="Q184" i="69" s="1"/>
  <c r="R184" i="69" s="1"/>
  <c r="S184" i="69" s="1"/>
  <c r="T184" i="69" s="1"/>
  <c r="U184" i="69" s="1"/>
  <c r="V184" i="69" s="1"/>
  <c r="W184" i="69" s="1"/>
  <c r="X184" i="69" s="1"/>
  <c r="Y184" i="69" s="1"/>
  <c r="Z184" i="69" s="1"/>
  <c r="AA184" i="69" s="1"/>
  <c r="AB184" i="69" s="1"/>
  <c r="AC184" i="69" s="1"/>
  <c r="AD184" i="69" s="1"/>
  <c r="AE184" i="69" s="1"/>
  <c r="K274" i="69"/>
  <c r="L274" i="69" s="1"/>
  <c r="M274" i="69" s="1"/>
  <c r="N274" i="69" s="1"/>
  <c r="O274" i="69" s="1"/>
  <c r="P274" i="69" s="1"/>
  <c r="Q274" i="69" s="1"/>
  <c r="R274" i="69" s="1"/>
  <c r="S274" i="69" s="1"/>
  <c r="T274" i="69" s="1"/>
  <c r="U274" i="69" s="1"/>
  <c r="V274" i="69" s="1"/>
  <c r="W274" i="69" s="1"/>
  <c r="X274" i="69" s="1"/>
  <c r="Y274" i="69" s="1"/>
  <c r="Z274" i="69" s="1"/>
  <c r="AA274" i="69" s="1"/>
  <c r="AB274" i="69" s="1"/>
  <c r="AC274" i="69" s="1"/>
  <c r="AD274" i="69" s="1"/>
  <c r="L121" i="69"/>
  <c r="M121" i="69" s="1"/>
  <c r="L124" i="69"/>
  <c r="M124" i="69" s="1"/>
  <c r="N124" i="69" s="1"/>
  <c r="O124" i="69" s="1"/>
  <c r="P124" i="69" s="1"/>
  <c r="L171" i="69"/>
  <c r="M171" i="69" s="1"/>
  <c r="N171" i="69" s="1"/>
  <c r="O171" i="69" s="1"/>
  <c r="P171" i="69" s="1"/>
  <c r="Q171" i="69" s="1"/>
  <c r="R171" i="69" s="1"/>
  <c r="K76" i="69"/>
  <c r="L76" i="69" s="1"/>
  <c r="K260" i="69"/>
  <c r="L260" i="69" s="1"/>
  <c r="M260" i="69" s="1"/>
  <c r="N260" i="69" s="1"/>
  <c r="O260" i="69" s="1"/>
  <c r="P260" i="69" s="1"/>
  <c r="K255" i="69"/>
  <c r="K219" i="69"/>
  <c r="L219" i="69" s="1"/>
  <c r="M219" i="69" s="1"/>
  <c r="N219" i="69" s="1"/>
  <c r="O219" i="69" s="1"/>
  <c r="P219" i="69" s="1"/>
  <c r="Q219" i="69" s="1"/>
  <c r="R219" i="69" s="1"/>
  <c r="S219" i="69" s="1"/>
  <c r="T219" i="69" s="1"/>
  <c r="K94" i="69"/>
  <c r="L94" i="69" s="1"/>
  <c r="M94" i="69" s="1"/>
  <c r="N94" i="69" s="1"/>
  <c r="O94" i="69" s="1"/>
  <c r="P94" i="69" s="1"/>
  <c r="Q94" i="69" s="1"/>
  <c r="R94" i="69" s="1"/>
  <c r="S94" i="69" s="1"/>
  <c r="T94" i="69" s="1"/>
  <c r="U94" i="69" s="1"/>
  <c r="V94" i="69" s="1"/>
  <c r="W94" i="69" s="1"/>
  <c r="X94" i="69" s="1"/>
  <c r="Y94" i="69" s="1"/>
  <c r="Z94" i="69" s="1"/>
  <c r="AA94" i="69" s="1"/>
  <c r="AB94" i="69" s="1"/>
  <c r="AC94" i="69" s="1"/>
  <c r="AD94" i="69" s="1"/>
  <c r="K213" i="69"/>
  <c r="L213" i="69" s="1"/>
  <c r="M213" i="69" s="1"/>
  <c r="N213" i="69" s="1"/>
  <c r="K80" i="69"/>
  <c r="L80" i="69" s="1"/>
  <c r="M80" i="69" s="1"/>
  <c r="N80" i="69" s="1"/>
  <c r="O80" i="69" s="1"/>
  <c r="P80" i="69" s="1"/>
  <c r="K214" i="69"/>
  <c r="L214" i="69" s="1"/>
  <c r="M214" i="69" s="1"/>
  <c r="N214" i="69" s="1"/>
  <c r="O214" i="69" s="1"/>
  <c r="L136" i="69"/>
  <c r="M136" i="69" s="1"/>
  <c r="N136" i="69" s="1"/>
  <c r="O136" i="69" s="1"/>
  <c r="P136" i="69" s="1"/>
  <c r="Q136" i="69" s="1"/>
  <c r="R136" i="69" s="1"/>
  <c r="S136" i="69" s="1"/>
  <c r="T136" i="69" s="1"/>
  <c r="U136" i="69" s="1"/>
  <c r="V136" i="69" s="1"/>
  <c r="W136" i="69" s="1"/>
  <c r="X136" i="69" s="1"/>
  <c r="Y136" i="69" s="1"/>
  <c r="Z136" i="69" s="1"/>
  <c r="AA136" i="69" s="1"/>
  <c r="AB136" i="69" s="1"/>
  <c r="K81" i="69"/>
  <c r="L81" i="69" s="1"/>
  <c r="M81" i="69" s="1"/>
  <c r="N81" i="69" s="1"/>
  <c r="O81" i="69" s="1"/>
  <c r="P81" i="69" s="1"/>
  <c r="Q81" i="69" s="1"/>
  <c r="L173" i="69"/>
  <c r="M173" i="69" s="1"/>
  <c r="N173" i="69" s="1"/>
  <c r="O173" i="69" s="1"/>
  <c r="P173" i="69" s="1"/>
  <c r="Q173" i="69" s="1"/>
  <c r="R173" i="69" s="1"/>
  <c r="S173" i="69" s="1"/>
  <c r="T173" i="69" s="1"/>
  <c r="L127" i="69"/>
  <c r="M127" i="69" s="1"/>
  <c r="N127" i="69" s="1"/>
  <c r="O127" i="69" s="1"/>
  <c r="P127" i="69" s="1"/>
  <c r="Q127" i="69" s="1"/>
  <c r="R127" i="69" s="1"/>
  <c r="S127" i="69" s="1"/>
  <c r="L125" i="69"/>
  <c r="M125" i="69" s="1"/>
  <c r="N125" i="69" s="1"/>
  <c r="O125" i="69" s="1"/>
  <c r="P125" i="69" s="1"/>
  <c r="Q125" i="69" s="1"/>
  <c r="L179" i="69"/>
  <c r="M179" i="69" s="1"/>
  <c r="N179" i="69" s="1"/>
  <c r="O179" i="69" s="1"/>
  <c r="P179" i="69" s="1"/>
  <c r="Q179" i="69" s="1"/>
  <c r="R179" i="69" s="1"/>
  <c r="S179" i="69" s="1"/>
  <c r="T179" i="69" s="1"/>
  <c r="U179" i="69" s="1"/>
  <c r="V179" i="69" s="1"/>
  <c r="W179" i="69" s="1"/>
  <c r="X179" i="69" s="1"/>
  <c r="Y179" i="69" s="1"/>
  <c r="Z179" i="69" s="1"/>
  <c r="L126" i="69"/>
  <c r="M126" i="69" s="1"/>
  <c r="N126" i="69" s="1"/>
  <c r="O126" i="69" s="1"/>
  <c r="P126" i="69" s="1"/>
  <c r="Q126" i="69" s="1"/>
  <c r="R126" i="69" s="1"/>
  <c r="L138" i="69"/>
  <c r="M138" i="69" s="1"/>
  <c r="N138" i="69" s="1"/>
  <c r="O138" i="69" s="1"/>
  <c r="P138" i="69" s="1"/>
  <c r="Q138" i="69" s="1"/>
  <c r="R138" i="69" s="1"/>
  <c r="S138" i="69" s="1"/>
  <c r="T138" i="69" s="1"/>
  <c r="U138" i="69" s="1"/>
  <c r="V138" i="69" s="1"/>
  <c r="W138" i="69" s="1"/>
  <c r="X138" i="69" s="1"/>
  <c r="Y138" i="69" s="1"/>
  <c r="Z138" i="69" s="1"/>
  <c r="AA138" i="69" s="1"/>
  <c r="AB138" i="69" s="1"/>
  <c r="AC138" i="69" s="1"/>
  <c r="AD138" i="69" s="1"/>
  <c r="K218" i="69"/>
  <c r="L218" i="69" s="1"/>
  <c r="M218" i="69" s="1"/>
  <c r="N218" i="69" s="1"/>
  <c r="O218" i="69" s="1"/>
  <c r="P218" i="69" s="1"/>
  <c r="Q218" i="69" s="1"/>
  <c r="R218" i="69" s="1"/>
  <c r="S218" i="69" s="1"/>
  <c r="K262" i="69"/>
  <c r="L262" i="69" s="1"/>
  <c r="M262" i="69" s="1"/>
  <c r="N262" i="69" s="1"/>
  <c r="O262" i="69" s="1"/>
  <c r="P262" i="69" s="1"/>
  <c r="Q262" i="69" s="1"/>
  <c r="R262" i="69" s="1"/>
  <c r="K77" i="69"/>
  <c r="L77" i="69" s="1"/>
  <c r="M77" i="69" s="1"/>
  <c r="K212" i="69"/>
  <c r="L212" i="69" s="1"/>
  <c r="M212" i="69" s="1"/>
  <c r="K75" i="69"/>
  <c r="L182" i="69"/>
  <c r="M182" i="69" s="1"/>
  <c r="N182" i="69" s="1"/>
  <c r="O182" i="69" s="1"/>
  <c r="P182" i="69" s="1"/>
  <c r="Q182" i="69" s="1"/>
  <c r="R182" i="69" s="1"/>
  <c r="S182" i="69" s="1"/>
  <c r="T182" i="69" s="1"/>
  <c r="U182" i="69" s="1"/>
  <c r="V182" i="69" s="1"/>
  <c r="W182" i="69" s="1"/>
  <c r="X182" i="69" s="1"/>
  <c r="Y182" i="69" s="1"/>
  <c r="Z182" i="69" s="1"/>
  <c r="AA182" i="69" s="1"/>
  <c r="AB182" i="69" s="1"/>
  <c r="AC182" i="69" s="1"/>
  <c r="K228" i="69"/>
  <c r="L228" i="69" s="1"/>
  <c r="M228" i="69" s="1"/>
  <c r="N228" i="69" s="1"/>
  <c r="O228" i="69" s="1"/>
  <c r="P228" i="69" s="1"/>
  <c r="Q228" i="69" s="1"/>
  <c r="R228" i="69" s="1"/>
  <c r="S228" i="69" s="1"/>
  <c r="T228" i="69" s="1"/>
  <c r="U228" i="69" s="1"/>
  <c r="V228" i="69" s="1"/>
  <c r="W228" i="69" s="1"/>
  <c r="X228" i="69" s="1"/>
  <c r="Y228" i="69" s="1"/>
  <c r="Z228" i="69" s="1"/>
  <c r="AA228" i="69" s="1"/>
  <c r="AB228" i="69" s="1"/>
  <c r="AC228" i="69" s="1"/>
  <c r="K258" i="69"/>
  <c r="L258" i="69" s="1"/>
  <c r="M258" i="69" s="1"/>
  <c r="N258" i="69" s="1"/>
  <c r="K257" i="69"/>
  <c r="L257" i="69" s="1"/>
  <c r="M257" i="69" s="1"/>
  <c r="L137" i="69"/>
  <c r="M137" i="69" s="1"/>
  <c r="N137" i="69" s="1"/>
  <c r="O137" i="69" s="1"/>
  <c r="P137" i="69" s="1"/>
  <c r="Q137" i="69" s="1"/>
  <c r="R137" i="69" s="1"/>
  <c r="S137" i="69" s="1"/>
  <c r="T137" i="69" s="1"/>
  <c r="U137" i="69" s="1"/>
  <c r="V137" i="69" s="1"/>
  <c r="W137" i="69" s="1"/>
  <c r="X137" i="69" s="1"/>
  <c r="Y137" i="69" s="1"/>
  <c r="Z137" i="69" s="1"/>
  <c r="AA137" i="69" s="1"/>
  <c r="AB137" i="69" s="1"/>
  <c r="AC137" i="69" s="1"/>
  <c r="L128" i="69"/>
  <c r="M128" i="69" s="1"/>
  <c r="N128" i="69" s="1"/>
  <c r="O128" i="69" s="1"/>
  <c r="P128" i="69" s="1"/>
  <c r="Q128" i="69" s="1"/>
  <c r="R128" i="69" s="1"/>
  <c r="S128" i="69" s="1"/>
  <c r="T128" i="69" s="1"/>
  <c r="L167" i="69"/>
  <c r="M167" i="69" s="1"/>
  <c r="N167" i="69" s="1"/>
  <c r="L178" i="69"/>
  <c r="M178" i="69" s="1"/>
  <c r="N178" i="69" s="1"/>
  <c r="O178" i="69" s="1"/>
  <c r="P178" i="69" s="1"/>
  <c r="Q178" i="69" s="1"/>
  <c r="R178" i="69" s="1"/>
  <c r="S178" i="69" s="1"/>
  <c r="T178" i="69" s="1"/>
  <c r="U178" i="69" s="1"/>
  <c r="V178" i="69" s="1"/>
  <c r="W178" i="69" s="1"/>
  <c r="X178" i="69" s="1"/>
  <c r="Y178" i="69" s="1"/>
  <c r="K79" i="69"/>
  <c r="L79" i="69" s="1"/>
  <c r="M79" i="69" s="1"/>
  <c r="N79" i="69" s="1"/>
  <c r="O79" i="69" s="1"/>
  <c r="K261" i="69"/>
  <c r="L261" i="69" s="1"/>
  <c r="M261" i="69" s="1"/>
  <c r="N261" i="69" s="1"/>
  <c r="O261" i="69" s="1"/>
  <c r="P261" i="69" s="1"/>
  <c r="Q261" i="69" s="1"/>
  <c r="K216" i="69"/>
  <c r="L216" i="69" s="1"/>
  <c r="M216" i="69" s="1"/>
  <c r="N216" i="69" s="1"/>
  <c r="O216" i="69" s="1"/>
  <c r="P216" i="69" s="1"/>
  <c r="Q216" i="69" s="1"/>
  <c r="K84" i="69"/>
  <c r="L84" i="69" s="1"/>
  <c r="M84" i="69" s="1"/>
  <c r="N84" i="69" s="1"/>
  <c r="O84" i="69" s="1"/>
  <c r="P84" i="69" s="1"/>
  <c r="Q84" i="69" s="1"/>
  <c r="R84" i="69" s="1"/>
  <c r="S84" i="69" s="1"/>
  <c r="T84" i="69" s="1"/>
  <c r="K220" i="69"/>
  <c r="L220" i="69" s="1"/>
  <c r="M220" i="69" s="1"/>
  <c r="N220" i="69" s="1"/>
  <c r="O220" i="69" s="1"/>
  <c r="P220" i="69" s="1"/>
  <c r="Q220" i="69" s="1"/>
  <c r="R220" i="69" s="1"/>
  <c r="S220" i="69" s="1"/>
  <c r="T220" i="69" s="1"/>
  <c r="U220" i="69" s="1"/>
  <c r="L168" i="69"/>
  <c r="M168" i="69" s="1"/>
  <c r="N168" i="69" s="1"/>
  <c r="O168" i="69" s="1"/>
  <c r="K78" i="69"/>
  <c r="L78" i="69" s="1"/>
  <c r="M78" i="69" s="1"/>
  <c r="N78" i="69" s="1"/>
  <c r="K256" i="69"/>
  <c r="L256" i="69" s="1"/>
  <c r="K263" i="69"/>
  <c r="L263" i="69" s="1"/>
  <c r="M263" i="69" s="1"/>
  <c r="N263" i="69" s="1"/>
  <c r="O263" i="69" s="1"/>
  <c r="P263" i="69" s="1"/>
  <c r="Q263" i="69" s="1"/>
  <c r="R263" i="69" s="1"/>
  <c r="S263" i="69" s="1"/>
  <c r="K271" i="69"/>
  <c r="L271" i="69" s="1"/>
  <c r="M271" i="69" s="1"/>
  <c r="N271" i="69" s="1"/>
  <c r="O271" i="69" s="1"/>
  <c r="P271" i="69" s="1"/>
  <c r="Q271" i="69" s="1"/>
  <c r="R271" i="69" s="1"/>
  <c r="S271" i="69" s="1"/>
  <c r="T271" i="69" s="1"/>
  <c r="U271" i="69" s="1"/>
  <c r="V271" i="69" s="1"/>
  <c r="W271" i="69" s="1"/>
  <c r="X271" i="69" s="1"/>
  <c r="Y271" i="69" s="1"/>
  <c r="Z271" i="69" s="1"/>
  <c r="AA271" i="69" s="1"/>
  <c r="K221" i="69"/>
  <c r="L221" i="69" s="1"/>
  <c r="M221" i="69" s="1"/>
  <c r="N221" i="69" s="1"/>
  <c r="O221" i="69" s="1"/>
  <c r="P221" i="69" s="1"/>
  <c r="Q221" i="69" s="1"/>
  <c r="R221" i="69" s="1"/>
  <c r="S221" i="69" s="1"/>
  <c r="T221" i="69" s="1"/>
  <c r="U221" i="69" s="1"/>
  <c r="V221" i="69" s="1"/>
  <c r="L133" i="69"/>
  <c r="M133" i="69" s="1"/>
  <c r="N133" i="69" s="1"/>
  <c r="O133" i="69" s="1"/>
  <c r="P133" i="69" s="1"/>
  <c r="Q133" i="69" s="1"/>
  <c r="R133" i="69" s="1"/>
  <c r="S133" i="69" s="1"/>
  <c r="T133" i="69" s="1"/>
  <c r="U133" i="69" s="1"/>
  <c r="V133" i="69" s="1"/>
  <c r="W133" i="69" s="1"/>
  <c r="X133" i="69" s="1"/>
  <c r="Y133" i="69" s="1"/>
  <c r="L165" i="69"/>
  <c r="L134" i="69"/>
  <c r="M134" i="69" s="1"/>
  <c r="N134" i="69" s="1"/>
  <c r="O134" i="69" s="1"/>
  <c r="P134" i="69" s="1"/>
  <c r="Q134" i="69" s="1"/>
  <c r="R134" i="69" s="1"/>
  <c r="S134" i="69" s="1"/>
  <c r="T134" i="69" s="1"/>
  <c r="U134" i="69" s="1"/>
  <c r="V134" i="69" s="1"/>
  <c r="W134" i="69" s="1"/>
  <c r="X134" i="69" s="1"/>
  <c r="Y134" i="69" s="1"/>
  <c r="Z134" i="69" s="1"/>
  <c r="L122" i="69"/>
  <c r="M122" i="69" s="1"/>
  <c r="N122" i="69" s="1"/>
  <c r="K229" i="69"/>
  <c r="L229" i="69" s="1"/>
  <c r="M229" i="69" s="1"/>
  <c r="N229" i="69" s="1"/>
  <c r="O229" i="69" s="1"/>
  <c r="P229" i="69" s="1"/>
  <c r="Q229" i="69" s="1"/>
  <c r="R229" i="69" s="1"/>
  <c r="S229" i="69" s="1"/>
  <c r="T229" i="69" s="1"/>
  <c r="U229" i="69" s="1"/>
  <c r="V229" i="69" s="1"/>
  <c r="W229" i="69" s="1"/>
  <c r="X229" i="69" s="1"/>
  <c r="Y229" i="69" s="1"/>
  <c r="Z229" i="69" s="1"/>
  <c r="AA229" i="69" s="1"/>
  <c r="AB229" i="69" s="1"/>
  <c r="AC229" i="69" s="1"/>
  <c r="AD229" i="69" s="1"/>
  <c r="K223" i="69"/>
  <c r="L223" i="69" s="1"/>
  <c r="M223" i="69" s="1"/>
  <c r="N223" i="69" s="1"/>
  <c r="O223" i="69" s="1"/>
  <c r="P223" i="69" s="1"/>
  <c r="Q223" i="69" s="1"/>
  <c r="R223" i="69" s="1"/>
  <c r="S223" i="69" s="1"/>
  <c r="T223" i="69" s="1"/>
  <c r="U223" i="69" s="1"/>
  <c r="V223" i="69" s="1"/>
  <c r="W223" i="69" s="1"/>
  <c r="X223" i="69" s="1"/>
  <c r="K224" i="69"/>
  <c r="L224" i="69" s="1"/>
  <c r="M224" i="69" s="1"/>
  <c r="N224" i="69" s="1"/>
  <c r="O224" i="69" s="1"/>
  <c r="P224" i="69" s="1"/>
  <c r="Q224" i="69" s="1"/>
  <c r="R224" i="69" s="1"/>
  <c r="S224" i="69" s="1"/>
  <c r="T224" i="69" s="1"/>
  <c r="U224" i="69" s="1"/>
  <c r="V224" i="69" s="1"/>
  <c r="W224" i="69" s="1"/>
  <c r="X224" i="69" s="1"/>
  <c r="Y224" i="69" s="1"/>
  <c r="K211" i="69"/>
  <c r="L211" i="69" s="1"/>
  <c r="K259" i="69"/>
  <c r="L259" i="69" s="1"/>
  <c r="M259" i="69" s="1"/>
  <c r="N259" i="69" s="1"/>
  <c r="O259" i="69" s="1"/>
  <c r="K264" i="69"/>
  <c r="L264" i="69" s="1"/>
  <c r="M264" i="69" s="1"/>
  <c r="N264" i="69" s="1"/>
  <c r="O264" i="69" s="1"/>
  <c r="P264" i="69" s="1"/>
  <c r="Q264" i="69" s="1"/>
  <c r="R264" i="69" s="1"/>
  <c r="S264" i="69" s="1"/>
  <c r="T264" i="69" s="1"/>
  <c r="K90" i="69"/>
  <c r="L90" i="69" s="1"/>
  <c r="M90" i="69" s="1"/>
  <c r="N90" i="69" s="1"/>
  <c r="O90" i="69" s="1"/>
  <c r="P90" i="69" s="1"/>
  <c r="Q90" i="69" s="1"/>
  <c r="R90" i="69" s="1"/>
  <c r="S90" i="69" s="1"/>
  <c r="T90" i="69" s="1"/>
  <c r="U90" i="69" s="1"/>
  <c r="V90" i="69" s="1"/>
  <c r="W90" i="69" s="1"/>
  <c r="X90" i="69" s="1"/>
  <c r="Y90" i="69" s="1"/>
  <c r="Z90" i="69" s="1"/>
  <c r="L166" i="69"/>
  <c r="M166" i="69" s="1"/>
  <c r="K225" i="69"/>
  <c r="L225" i="69" s="1"/>
  <c r="M225" i="69" s="1"/>
  <c r="N225" i="69" s="1"/>
  <c r="O225" i="69" s="1"/>
  <c r="P225" i="69" s="1"/>
  <c r="Q225" i="69" s="1"/>
  <c r="R225" i="69" s="1"/>
  <c r="S225" i="69" s="1"/>
  <c r="T225" i="69" s="1"/>
  <c r="U225" i="69" s="1"/>
  <c r="V225" i="69" s="1"/>
  <c r="W225" i="69" s="1"/>
  <c r="X225" i="69" s="1"/>
  <c r="Y225" i="69" s="1"/>
  <c r="Z225" i="69" s="1"/>
  <c r="K215" i="69"/>
  <c r="L215" i="69" s="1"/>
  <c r="M215" i="69" s="1"/>
  <c r="N215" i="69" s="1"/>
  <c r="O215" i="69" s="1"/>
  <c r="P215" i="69" s="1"/>
  <c r="L174" i="69"/>
  <c r="M174" i="69" s="1"/>
  <c r="N174" i="69" s="1"/>
  <c r="O174" i="69" s="1"/>
  <c r="P174" i="69" s="1"/>
  <c r="Q174" i="69" s="1"/>
  <c r="R174" i="69" s="1"/>
  <c r="S174" i="69" s="1"/>
  <c r="T174" i="69" s="1"/>
  <c r="U174" i="69" s="1"/>
  <c r="L176" i="69"/>
  <c r="M176" i="69" s="1"/>
  <c r="N176" i="69" s="1"/>
  <c r="O176" i="69" s="1"/>
  <c r="P176" i="69" s="1"/>
  <c r="Q176" i="69" s="1"/>
  <c r="R176" i="69" s="1"/>
  <c r="S176" i="69" s="1"/>
  <c r="T176" i="69" s="1"/>
  <c r="U176" i="69" s="1"/>
  <c r="V176" i="69" s="1"/>
  <c r="W176" i="69" s="1"/>
  <c r="L131" i="69"/>
  <c r="M131" i="69" s="1"/>
  <c r="N131" i="69" s="1"/>
  <c r="O131" i="69" s="1"/>
  <c r="P131" i="69" s="1"/>
  <c r="Q131" i="69" s="1"/>
  <c r="R131" i="69" s="1"/>
  <c r="S131" i="69" s="1"/>
  <c r="T131" i="69" s="1"/>
  <c r="U131" i="69" s="1"/>
  <c r="V131" i="69" s="1"/>
  <c r="W131" i="69" s="1"/>
  <c r="L132" i="69"/>
  <c r="M132" i="69" s="1"/>
  <c r="N132" i="69" s="1"/>
  <c r="O132" i="69" s="1"/>
  <c r="P132" i="69" s="1"/>
  <c r="Q132" i="69" s="1"/>
  <c r="R132" i="69" s="1"/>
  <c r="S132" i="69" s="1"/>
  <c r="T132" i="69" s="1"/>
  <c r="U132" i="69" s="1"/>
  <c r="V132" i="69" s="1"/>
  <c r="W132" i="69" s="1"/>
  <c r="X132" i="69" s="1"/>
  <c r="L175" i="69"/>
  <c r="M175" i="69" s="1"/>
  <c r="N175" i="69" s="1"/>
  <c r="O175" i="69" s="1"/>
  <c r="P175" i="69" s="1"/>
  <c r="Q175" i="69" s="1"/>
  <c r="R175" i="69" s="1"/>
  <c r="S175" i="69" s="1"/>
  <c r="T175" i="69" s="1"/>
  <c r="U175" i="69" s="1"/>
  <c r="V175" i="69" s="1"/>
  <c r="L130" i="69"/>
  <c r="M130" i="69" s="1"/>
  <c r="N130" i="69" s="1"/>
  <c r="O130" i="69" s="1"/>
  <c r="P130" i="69" s="1"/>
  <c r="Q130" i="69" s="1"/>
  <c r="R130" i="69" s="1"/>
  <c r="S130" i="69" s="1"/>
  <c r="T130" i="69" s="1"/>
  <c r="U130" i="69" s="1"/>
  <c r="V130" i="69" s="1"/>
  <c r="K86" i="69"/>
  <c r="L86" i="69" s="1"/>
  <c r="M86" i="69" s="1"/>
  <c r="N86" i="69" s="1"/>
  <c r="O86" i="69" s="1"/>
  <c r="P86" i="69" s="1"/>
  <c r="Q86" i="69" s="1"/>
  <c r="R86" i="69" s="1"/>
  <c r="S86" i="69" s="1"/>
  <c r="T86" i="69" s="1"/>
  <c r="U86" i="69" s="1"/>
  <c r="V86" i="69" s="1"/>
  <c r="K268" i="69"/>
  <c r="L268" i="69" s="1"/>
  <c r="M268" i="69" s="1"/>
  <c r="N268" i="69" s="1"/>
  <c r="O268" i="69" s="1"/>
  <c r="P268" i="69" s="1"/>
  <c r="Q268" i="69" s="1"/>
  <c r="R268" i="69" s="1"/>
  <c r="S268" i="69" s="1"/>
  <c r="T268" i="69" s="1"/>
  <c r="U268" i="69" s="1"/>
  <c r="V268" i="69" s="1"/>
  <c r="W268" i="69" s="1"/>
  <c r="X268" i="69" s="1"/>
  <c r="K270" i="69"/>
  <c r="L270" i="69" s="1"/>
  <c r="M270" i="69" s="1"/>
  <c r="N270" i="69" s="1"/>
  <c r="O270" i="69" s="1"/>
  <c r="P270" i="69" s="1"/>
  <c r="Q270" i="69" s="1"/>
  <c r="R270" i="69" s="1"/>
  <c r="S270" i="69" s="1"/>
  <c r="T270" i="69" s="1"/>
  <c r="U270" i="69" s="1"/>
  <c r="V270" i="69" s="1"/>
  <c r="W270" i="69" s="1"/>
  <c r="X270" i="69" s="1"/>
  <c r="Y270" i="69" s="1"/>
  <c r="Z270" i="69" s="1"/>
  <c r="K265" i="69"/>
  <c r="L265" i="69" s="1"/>
  <c r="M265" i="69" s="1"/>
  <c r="N265" i="69" s="1"/>
  <c r="O265" i="69" s="1"/>
  <c r="P265" i="69" s="1"/>
  <c r="Q265" i="69" s="1"/>
  <c r="R265" i="69" s="1"/>
  <c r="S265" i="69" s="1"/>
  <c r="T265" i="69" s="1"/>
  <c r="U265" i="69" s="1"/>
  <c r="K210" i="69"/>
  <c r="L120" i="69"/>
  <c r="L135" i="69"/>
  <c r="M135" i="69" s="1"/>
  <c r="N135" i="69" s="1"/>
  <c r="O135" i="69" s="1"/>
  <c r="P135" i="69" s="1"/>
  <c r="Q135" i="69" s="1"/>
  <c r="R135" i="69" s="1"/>
  <c r="S135" i="69" s="1"/>
  <c r="T135" i="69" s="1"/>
  <c r="U135" i="69" s="1"/>
  <c r="V135" i="69" s="1"/>
  <c r="W135" i="69" s="1"/>
  <c r="X135" i="69" s="1"/>
  <c r="Y135" i="69" s="1"/>
  <c r="Z135" i="69" s="1"/>
  <c r="AA135" i="69" s="1"/>
  <c r="K227" i="69"/>
  <c r="L227" i="69" s="1"/>
  <c r="M227" i="69" s="1"/>
  <c r="N227" i="69" s="1"/>
  <c r="O227" i="69" s="1"/>
  <c r="P227" i="69" s="1"/>
  <c r="Q227" i="69" s="1"/>
  <c r="R227" i="69" s="1"/>
  <c r="S227" i="69" s="1"/>
  <c r="T227" i="69" s="1"/>
  <c r="U227" i="69" s="1"/>
  <c r="V227" i="69" s="1"/>
  <c r="W227" i="69" s="1"/>
  <c r="X227" i="69" s="1"/>
  <c r="Y227" i="69" s="1"/>
  <c r="Z227" i="69" s="1"/>
  <c r="AA227" i="69" s="1"/>
  <c r="AB227" i="69" s="1"/>
  <c r="L123" i="69"/>
  <c r="M123" i="69" s="1"/>
  <c r="N123" i="69" s="1"/>
  <c r="O123" i="69" s="1"/>
  <c r="L169" i="69"/>
  <c r="M169" i="69" s="1"/>
  <c r="N169" i="69" s="1"/>
  <c r="O169" i="69" s="1"/>
  <c r="P169" i="69" s="1"/>
  <c r="K269" i="69"/>
  <c r="L269" i="69" s="1"/>
  <c r="M269" i="69" s="1"/>
  <c r="N269" i="69" s="1"/>
  <c r="O269" i="69" s="1"/>
  <c r="P269" i="69" s="1"/>
  <c r="Q269" i="69" s="1"/>
  <c r="R269" i="69" s="1"/>
  <c r="S269" i="69" s="1"/>
  <c r="T269" i="69" s="1"/>
  <c r="U269" i="69" s="1"/>
  <c r="V269" i="69" s="1"/>
  <c r="W269" i="69" s="1"/>
  <c r="X269" i="69" s="1"/>
  <c r="Y269" i="69" s="1"/>
  <c r="K83" i="69"/>
  <c r="L83" i="69" s="1"/>
  <c r="M83" i="69" s="1"/>
  <c r="N83" i="69" s="1"/>
  <c r="O83" i="69" s="1"/>
  <c r="P83" i="69" s="1"/>
  <c r="Q83" i="69" s="1"/>
  <c r="R83" i="69" s="1"/>
  <c r="S83" i="69" s="1"/>
  <c r="L180" i="69"/>
  <c r="M180" i="69" s="1"/>
  <c r="N180" i="69" s="1"/>
  <c r="O180" i="69" s="1"/>
  <c r="P180" i="69" s="1"/>
  <c r="Q180" i="69" s="1"/>
  <c r="R180" i="69" s="1"/>
  <c r="S180" i="69" s="1"/>
  <c r="T180" i="69" s="1"/>
  <c r="U180" i="69" s="1"/>
  <c r="V180" i="69" s="1"/>
  <c r="W180" i="69" s="1"/>
  <c r="X180" i="69" s="1"/>
  <c r="Y180" i="69" s="1"/>
  <c r="Z180" i="69" s="1"/>
  <c r="AA180" i="69" s="1"/>
  <c r="L181" i="69"/>
  <c r="M181" i="69" s="1"/>
  <c r="N181" i="69" s="1"/>
  <c r="O181" i="69" s="1"/>
  <c r="P181" i="69" s="1"/>
  <c r="Q181" i="69" s="1"/>
  <c r="R181" i="69" s="1"/>
  <c r="S181" i="69" s="1"/>
  <c r="T181" i="69" s="1"/>
  <c r="U181" i="69" s="1"/>
  <c r="V181" i="69" s="1"/>
  <c r="W181" i="69" s="1"/>
  <c r="X181" i="69" s="1"/>
  <c r="Y181" i="69" s="1"/>
  <c r="Z181" i="69" s="1"/>
  <c r="AA181" i="69" s="1"/>
  <c r="AB181" i="69" s="1"/>
  <c r="L177" i="69"/>
  <c r="M177" i="69" s="1"/>
  <c r="N177" i="69" s="1"/>
  <c r="O177" i="69" s="1"/>
  <c r="P177" i="69" s="1"/>
  <c r="Q177" i="69" s="1"/>
  <c r="R177" i="69" s="1"/>
  <c r="S177" i="69" s="1"/>
  <c r="T177" i="69" s="1"/>
  <c r="U177" i="69" s="1"/>
  <c r="V177" i="69" s="1"/>
  <c r="W177" i="69" s="1"/>
  <c r="X177" i="69" s="1"/>
  <c r="L172" i="69"/>
  <c r="M172" i="69" s="1"/>
  <c r="N172" i="69" s="1"/>
  <c r="O172" i="69" s="1"/>
  <c r="P172" i="69" s="1"/>
  <c r="Q172" i="69" s="1"/>
  <c r="R172" i="69" s="1"/>
  <c r="S172" i="69" s="1"/>
  <c r="K87" i="69"/>
  <c r="L87" i="69" s="1"/>
  <c r="M87" i="69" s="1"/>
  <c r="N87" i="69" s="1"/>
  <c r="O87" i="69" s="1"/>
  <c r="P87" i="69" s="1"/>
  <c r="Q87" i="69" s="1"/>
  <c r="R87" i="69" s="1"/>
  <c r="S87" i="69" s="1"/>
  <c r="T87" i="69" s="1"/>
  <c r="U87" i="69" s="1"/>
  <c r="V87" i="69" s="1"/>
  <c r="W87" i="69" s="1"/>
  <c r="K88" i="69"/>
  <c r="L88" i="69" s="1"/>
  <c r="M88" i="69" s="1"/>
  <c r="N88" i="69" s="1"/>
  <c r="O88" i="69" s="1"/>
  <c r="P88" i="69" s="1"/>
  <c r="Q88" i="69" s="1"/>
  <c r="R88" i="69" s="1"/>
  <c r="S88" i="69" s="1"/>
  <c r="T88" i="69" s="1"/>
  <c r="U88" i="69" s="1"/>
  <c r="V88" i="69" s="1"/>
  <c r="W88" i="69" s="1"/>
  <c r="X88" i="69" s="1"/>
  <c r="K273" i="69"/>
  <c r="L273" i="69" s="1"/>
  <c r="M273" i="69" s="1"/>
  <c r="N273" i="69" s="1"/>
  <c r="O273" i="69" s="1"/>
  <c r="P273" i="69" s="1"/>
  <c r="Q273" i="69" s="1"/>
  <c r="R273" i="69" s="1"/>
  <c r="S273" i="69" s="1"/>
  <c r="T273" i="69" s="1"/>
  <c r="U273" i="69" s="1"/>
  <c r="V273" i="69" s="1"/>
  <c r="W273" i="69" s="1"/>
  <c r="X273" i="69" s="1"/>
  <c r="Y273" i="69" s="1"/>
  <c r="Z273" i="69" s="1"/>
  <c r="AA273" i="69" s="1"/>
  <c r="AB273" i="69" s="1"/>
  <c r="AC273" i="69" s="1"/>
  <c r="K226" i="69"/>
  <c r="L226" i="69" s="1"/>
  <c r="M226" i="69" s="1"/>
  <c r="N226" i="69" s="1"/>
  <c r="O226" i="69" s="1"/>
  <c r="P226" i="69" s="1"/>
  <c r="Q226" i="69" s="1"/>
  <c r="R226" i="69" s="1"/>
  <c r="S226" i="69" s="1"/>
  <c r="T226" i="69" s="1"/>
  <c r="U226" i="69" s="1"/>
  <c r="V226" i="69" s="1"/>
  <c r="W226" i="69" s="1"/>
  <c r="X226" i="69" s="1"/>
  <c r="Y226" i="69" s="1"/>
  <c r="Z226" i="69" s="1"/>
  <c r="AA226" i="69" s="1"/>
  <c r="E69" i="86"/>
  <c r="E68" i="86"/>
  <c r="E67" i="86"/>
  <c r="E66" i="86"/>
  <c r="E65" i="86"/>
  <c r="E64" i="86"/>
  <c r="E63" i="86"/>
  <c r="E62" i="86"/>
  <c r="E61" i="86"/>
  <c r="E60" i="86"/>
  <c r="E59" i="86"/>
  <c r="E58" i="86"/>
  <c r="E57" i="86"/>
  <c r="E56" i="86"/>
  <c r="E55" i="86"/>
  <c r="E54" i="86"/>
  <c r="E53" i="86"/>
  <c r="E52" i="86"/>
  <c r="E51" i="86"/>
  <c r="E50" i="86"/>
  <c r="E49" i="86"/>
  <c r="E48" i="86"/>
  <c r="E47" i="86"/>
  <c r="E46" i="86"/>
  <c r="E45" i="86"/>
  <c r="E44" i="86"/>
  <c r="E43" i="86"/>
  <c r="E42" i="86"/>
  <c r="E41" i="86"/>
  <c r="E40" i="86"/>
  <c r="E39" i="86"/>
  <c r="E38" i="86"/>
  <c r="E37" i="86"/>
  <c r="E36" i="86"/>
  <c r="E35" i="86"/>
  <c r="E34" i="86"/>
  <c r="E33" i="86"/>
  <c r="E32" i="86"/>
  <c r="E31" i="86"/>
  <c r="E30" i="86"/>
  <c r="E29" i="86"/>
  <c r="E28" i="86"/>
  <c r="E27" i="86"/>
  <c r="E26" i="86"/>
  <c r="E25" i="86"/>
  <c r="E24" i="86"/>
  <c r="E23" i="86"/>
  <c r="E22" i="86"/>
  <c r="E21" i="86"/>
  <c r="E20" i="86"/>
  <c r="E19" i="86"/>
  <c r="E18" i="86"/>
  <c r="E17" i="86"/>
  <c r="E16" i="86"/>
  <c r="E15" i="86"/>
  <c r="E14" i="86"/>
  <c r="E13" i="86"/>
  <c r="E12" i="86"/>
  <c r="E11" i="86"/>
  <c r="E10" i="86"/>
  <c r="E9" i="86"/>
  <c r="E8" i="86"/>
  <c r="E7" i="86"/>
  <c r="E6" i="86"/>
  <c r="E138" i="86"/>
  <c r="E137" i="86"/>
  <c r="E136" i="86"/>
  <c r="E135" i="86"/>
  <c r="E134" i="86"/>
  <c r="E133" i="86"/>
  <c r="E132" i="86"/>
  <c r="E131" i="86"/>
  <c r="E130" i="86"/>
  <c r="E129" i="86"/>
  <c r="E128" i="86"/>
  <c r="E127" i="86"/>
  <c r="E126" i="86"/>
  <c r="E125" i="86"/>
  <c r="E124" i="86"/>
  <c r="E123" i="86"/>
  <c r="E122" i="86"/>
  <c r="E121" i="86"/>
  <c r="E120" i="86"/>
  <c r="E119" i="86"/>
  <c r="E118" i="86"/>
  <c r="E117" i="86"/>
  <c r="E116" i="86"/>
  <c r="E115" i="86"/>
  <c r="E114" i="86"/>
  <c r="E113" i="86"/>
  <c r="E112" i="86"/>
  <c r="E111" i="86"/>
  <c r="E110" i="86"/>
  <c r="E109" i="86"/>
  <c r="E108" i="86"/>
  <c r="E107" i="86"/>
  <c r="E106" i="86"/>
  <c r="E105" i="86"/>
  <c r="E104" i="86"/>
  <c r="E103" i="86"/>
  <c r="E102" i="86"/>
  <c r="E101" i="86"/>
  <c r="E100" i="86"/>
  <c r="E99" i="86"/>
  <c r="E98" i="86"/>
  <c r="E97" i="86"/>
  <c r="E96" i="86"/>
  <c r="E95" i="86"/>
  <c r="E94" i="86"/>
  <c r="E93" i="86"/>
  <c r="E92" i="86"/>
  <c r="E91" i="86"/>
  <c r="E90" i="86"/>
  <c r="E89" i="86"/>
  <c r="E88" i="86"/>
  <c r="E87" i="86"/>
  <c r="E86" i="86"/>
  <c r="E85" i="86"/>
  <c r="E84" i="86"/>
  <c r="E83" i="86"/>
  <c r="E82" i="86"/>
  <c r="E81" i="86"/>
  <c r="E80" i="86"/>
  <c r="E79" i="86"/>
  <c r="E78" i="86"/>
  <c r="E77" i="86"/>
  <c r="E76" i="86"/>
  <c r="E75" i="86"/>
  <c r="E138" i="84"/>
  <c r="E137" i="84"/>
  <c r="E136" i="84"/>
  <c r="E135" i="84"/>
  <c r="E134" i="84"/>
  <c r="E133" i="84"/>
  <c r="E132" i="84"/>
  <c r="E131" i="84"/>
  <c r="E130" i="84"/>
  <c r="E129" i="84"/>
  <c r="E128" i="84"/>
  <c r="E127" i="84"/>
  <c r="E126" i="84"/>
  <c r="E125" i="84"/>
  <c r="E124" i="84"/>
  <c r="E123" i="84"/>
  <c r="E122" i="84"/>
  <c r="E121" i="84"/>
  <c r="E120" i="84"/>
  <c r="E119" i="84"/>
  <c r="E118" i="84"/>
  <c r="E117" i="84"/>
  <c r="E116" i="84"/>
  <c r="E115" i="84"/>
  <c r="E114" i="84"/>
  <c r="E113" i="84"/>
  <c r="E112" i="84"/>
  <c r="E111" i="84"/>
  <c r="E110" i="84"/>
  <c r="E109" i="84"/>
  <c r="E108" i="84"/>
  <c r="E107" i="84"/>
  <c r="E106" i="84"/>
  <c r="E105" i="84"/>
  <c r="E104" i="84"/>
  <c r="E103" i="84"/>
  <c r="E102" i="84"/>
  <c r="E101" i="84"/>
  <c r="E100" i="84"/>
  <c r="E99" i="84"/>
  <c r="E98" i="84"/>
  <c r="E97" i="84"/>
  <c r="E96" i="84"/>
  <c r="E95" i="84"/>
  <c r="E94" i="84"/>
  <c r="E93" i="84"/>
  <c r="E92" i="84"/>
  <c r="E91" i="84"/>
  <c r="E90" i="84"/>
  <c r="E89" i="84"/>
  <c r="E88" i="84"/>
  <c r="E87" i="84"/>
  <c r="E86" i="84"/>
  <c r="E85" i="84"/>
  <c r="E84" i="84"/>
  <c r="E83" i="84"/>
  <c r="E82" i="84"/>
  <c r="E81" i="84"/>
  <c r="E80" i="84"/>
  <c r="E79" i="84"/>
  <c r="E78" i="84"/>
  <c r="E77" i="84"/>
  <c r="E76" i="84"/>
  <c r="E75" i="84"/>
  <c r="E69" i="84"/>
  <c r="E68" i="84"/>
  <c r="E67" i="84"/>
  <c r="E66" i="84"/>
  <c r="E65" i="84"/>
  <c r="E64" i="84"/>
  <c r="E63" i="84"/>
  <c r="E62" i="84"/>
  <c r="E61" i="84"/>
  <c r="E60" i="84"/>
  <c r="E59" i="84"/>
  <c r="E58" i="84"/>
  <c r="E57" i="84"/>
  <c r="E56" i="84"/>
  <c r="E55" i="84"/>
  <c r="E54" i="84"/>
  <c r="E53" i="84"/>
  <c r="E52" i="84"/>
  <c r="E51" i="84"/>
  <c r="E50" i="84"/>
  <c r="E49" i="84"/>
  <c r="E48" i="84"/>
  <c r="E47" i="84"/>
  <c r="E46" i="84"/>
  <c r="E45" i="84"/>
  <c r="E44" i="84"/>
  <c r="E43" i="84"/>
  <c r="E42" i="84"/>
  <c r="E41" i="84"/>
  <c r="E40" i="84"/>
  <c r="E39" i="84"/>
  <c r="E38" i="84"/>
  <c r="E37" i="84"/>
  <c r="E36" i="84"/>
  <c r="E35" i="84"/>
  <c r="E34" i="84"/>
  <c r="E33" i="84"/>
  <c r="E32" i="84"/>
  <c r="E31" i="84"/>
  <c r="E30" i="84"/>
  <c r="E29" i="84"/>
  <c r="E28" i="84"/>
  <c r="E27" i="84"/>
  <c r="E26" i="84"/>
  <c r="E25" i="84"/>
  <c r="E24" i="84"/>
  <c r="E23" i="84"/>
  <c r="E22" i="84"/>
  <c r="E21" i="84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E7" i="84"/>
  <c r="E6" i="84"/>
  <c r="E36" i="81" l="1"/>
  <c r="E37" i="81"/>
  <c r="E38" i="81" s="1"/>
  <c r="E39" i="81" s="1"/>
  <c r="E40" i="81" s="1"/>
  <c r="E41" i="81"/>
  <c r="E42" i="81"/>
  <c r="E43" i="81" s="1"/>
  <c r="E44" i="81" s="1"/>
  <c r="E45" i="81" s="1"/>
  <c r="E46" i="81" s="1"/>
  <c r="E47" i="81"/>
  <c r="E48" i="81" s="1"/>
  <c r="E49" i="81" s="1"/>
  <c r="E50" i="81" s="1"/>
  <c r="E51" i="81" s="1"/>
  <c r="E52" i="81" s="1"/>
  <c r="E53" i="81" s="1"/>
  <c r="E54" i="81" s="1"/>
  <c r="E55" i="81" s="1"/>
  <c r="E35" i="81"/>
  <c r="E11" i="81"/>
  <c r="E12" i="81" s="1"/>
  <c r="E13" i="81" s="1"/>
  <c r="E14" i="81" s="1"/>
  <c r="E15" i="81" s="1"/>
  <c r="E16" i="81" s="1"/>
  <c r="E17" i="81" s="1"/>
  <c r="E18" i="81" s="1"/>
  <c r="E19" i="81" s="1"/>
  <c r="E20" i="81" s="1"/>
  <c r="E21" i="81" s="1"/>
  <c r="E22" i="81" s="1"/>
  <c r="E23" i="81" s="1"/>
  <c r="E24" i="81" s="1"/>
  <c r="E25" i="81" s="1"/>
  <c r="E26" i="81" s="1"/>
  <c r="E27" i="81" s="1"/>
  <c r="E28" i="81" s="1"/>
  <c r="E29" i="81" s="1"/>
  <c r="E9" i="81"/>
  <c r="E10" i="81" s="1"/>
  <c r="C58" i="81"/>
  <c r="C33" i="81"/>
  <c r="C32" i="81"/>
  <c r="C7" i="81"/>
  <c r="C6" i="81"/>
  <c r="I4" i="81"/>
  <c r="H4" i="81"/>
  <c r="G59" i="78"/>
  <c r="G60" i="78" s="1"/>
  <c r="G61" i="78" s="1"/>
  <c r="G62" i="78" s="1"/>
  <c r="G63" i="78" s="1"/>
  <c r="G64" i="78" s="1"/>
  <c r="G65" i="78" s="1"/>
  <c r="G66" i="78" s="1"/>
  <c r="G67" i="78" s="1"/>
  <c r="G68" i="78" s="1"/>
  <c r="G69" i="78" s="1"/>
  <c r="G70" i="78" s="1"/>
  <c r="G71" i="78" s="1"/>
  <c r="G72" i="78" s="1"/>
  <c r="G73" i="78" s="1"/>
  <c r="G74" i="78" s="1"/>
  <c r="G75" i="78" s="1"/>
  <c r="G76" i="78" s="1"/>
  <c r="G77" i="78" s="1"/>
  <c r="G78" i="78" s="1"/>
  <c r="G79" i="78" s="1"/>
  <c r="G80" i="78" s="1"/>
  <c r="G81" i="78" s="1"/>
  <c r="G82" i="78" s="1"/>
  <c r="G33" i="78"/>
  <c r="G34" i="78" s="1"/>
  <c r="G35" i="78" s="1"/>
  <c r="G36" i="78" s="1"/>
  <c r="G37" i="78" s="1"/>
  <c r="G38" i="78" s="1"/>
  <c r="G39" i="78" s="1"/>
  <c r="G40" i="78" s="1"/>
  <c r="G41" i="78" s="1"/>
  <c r="G42" i="78" s="1"/>
  <c r="G43" i="78" s="1"/>
  <c r="G44" i="78" s="1"/>
  <c r="G45" i="78" s="1"/>
  <c r="G46" i="78" s="1"/>
  <c r="G47" i="78" s="1"/>
  <c r="G48" i="78" s="1"/>
  <c r="G49" i="78" s="1"/>
  <c r="G50" i="78" s="1"/>
  <c r="G51" i="78" s="1"/>
  <c r="G52" i="78" s="1"/>
  <c r="G53" i="78" s="1"/>
  <c r="G54" i="78" s="1"/>
  <c r="G55" i="78" s="1"/>
  <c r="G56" i="78" s="1"/>
  <c r="G7" i="78"/>
  <c r="G8" i="78" s="1"/>
  <c r="G9" i="78" s="1"/>
  <c r="G10" i="78" s="1"/>
  <c r="G11" i="78" s="1"/>
  <c r="G12" i="78" s="1"/>
  <c r="G13" i="78" s="1"/>
  <c r="G14" i="78" s="1"/>
  <c r="G15" i="78" s="1"/>
  <c r="G16" i="78" s="1"/>
  <c r="G17" i="78" s="1"/>
  <c r="G18" i="78" s="1"/>
  <c r="G19" i="78" s="1"/>
  <c r="G20" i="78" s="1"/>
  <c r="G21" i="78" s="1"/>
  <c r="G22" i="78" s="1"/>
  <c r="G23" i="78" s="1"/>
  <c r="G24" i="78" s="1"/>
  <c r="G25" i="78" s="1"/>
  <c r="G26" i="78" s="1"/>
  <c r="G27" i="78" s="1"/>
  <c r="G28" i="78" s="1"/>
  <c r="G29" i="78" s="1"/>
  <c r="G30" i="78" s="1"/>
  <c r="J5" i="78"/>
  <c r="C58" i="77"/>
  <c r="C32" i="77"/>
  <c r="C6" i="77"/>
  <c r="G6" i="77" s="1"/>
  <c r="H4" i="77"/>
  <c r="C33" i="77" l="1"/>
  <c r="G32" i="77"/>
  <c r="C59" i="77"/>
  <c r="G58" i="77"/>
  <c r="I4" i="77"/>
  <c r="H33" i="77"/>
  <c r="J34" i="78" s="1"/>
  <c r="H59" i="77"/>
  <c r="H31" i="81"/>
  <c r="I31" i="81" s="1"/>
  <c r="H5" i="81"/>
  <c r="I5" i="81" s="1"/>
  <c r="H57" i="81"/>
  <c r="I57" i="81" s="1"/>
  <c r="H6" i="77"/>
  <c r="J7" i="78" s="1"/>
  <c r="I7" i="77"/>
  <c r="K8" i="78" s="1"/>
  <c r="I5" i="77"/>
  <c r="K6" i="78" s="1"/>
  <c r="K5" i="78"/>
  <c r="L5" i="78" s="1"/>
  <c r="M5" i="78" s="1"/>
  <c r="N5" i="78" s="1"/>
  <c r="O5" i="78" s="1"/>
  <c r="P5" i="78" s="1"/>
  <c r="Q5" i="78" s="1"/>
  <c r="R5" i="78" s="1"/>
  <c r="S5" i="78" s="1"/>
  <c r="T5" i="78" s="1"/>
  <c r="U5" i="78" s="1"/>
  <c r="V5" i="78" s="1"/>
  <c r="W5" i="78" s="1"/>
  <c r="X5" i="78" s="1"/>
  <c r="Y5" i="78" s="1"/>
  <c r="Z5" i="78" s="1"/>
  <c r="AA5" i="78" s="1"/>
  <c r="AB5" i="78" s="1"/>
  <c r="AC5" i="78" s="1"/>
  <c r="AD5" i="78" s="1"/>
  <c r="AE5" i="78" s="1"/>
  <c r="AF5" i="78" s="1"/>
  <c r="AG5" i="78" s="1"/>
  <c r="O19" i="75"/>
  <c r="M19" i="75"/>
  <c r="F19" i="75"/>
  <c r="Z18" i="75"/>
  <c r="L19" i="75"/>
  <c r="V19" i="75"/>
  <c r="J19" i="75"/>
  <c r="R19" i="75"/>
  <c r="P19" i="75"/>
  <c r="K19" i="75"/>
  <c r="I19" i="75"/>
  <c r="Q19" i="75"/>
  <c r="W19" i="75"/>
  <c r="T19" i="75"/>
  <c r="E19" i="75"/>
  <c r="N19" i="75"/>
  <c r="X19" i="75"/>
  <c r="S19" i="75"/>
  <c r="G19" i="75"/>
  <c r="C59" i="81"/>
  <c r="C8" i="81"/>
  <c r="C34" i="81"/>
  <c r="D20" i="75"/>
  <c r="J4" i="81"/>
  <c r="U19" i="75"/>
  <c r="H19" i="75"/>
  <c r="Y19" i="75"/>
  <c r="C7" i="77"/>
  <c r="G7" i="77" s="1"/>
  <c r="X8" i="90" l="1"/>
  <c r="Y8" i="90"/>
  <c r="Z8" i="90"/>
  <c r="K8" i="90"/>
  <c r="L8" i="90"/>
  <c r="M8" i="90"/>
  <c r="H5" i="77"/>
  <c r="J6" i="78" s="1"/>
  <c r="H7" i="77"/>
  <c r="J8" i="78" s="1"/>
  <c r="J57" i="81"/>
  <c r="J4" i="77"/>
  <c r="I32" i="81"/>
  <c r="J32" i="81" s="1"/>
  <c r="I6" i="81"/>
  <c r="I58" i="81"/>
  <c r="J58" i="81" s="1"/>
  <c r="C60" i="77"/>
  <c r="I60" i="77" s="1"/>
  <c r="G59" i="77"/>
  <c r="I60" i="78" s="1"/>
  <c r="C34" i="77"/>
  <c r="G33" i="77"/>
  <c r="I34" i="78" s="1"/>
  <c r="N20" i="75"/>
  <c r="AA18" i="75"/>
  <c r="AA19" i="75" s="1"/>
  <c r="I59" i="78"/>
  <c r="G57" i="77"/>
  <c r="I58" i="78" s="1"/>
  <c r="E20" i="75"/>
  <c r="H32" i="77"/>
  <c r="J33" i="78" s="1"/>
  <c r="H31" i="77"/>
  <c r="J32" i="78" s="1"/>
  <c r="F20" i="75"/>
  <c r="I33" i="77"/>
  <c r="K34" i="78" s="1"/>
  <c r="I31" i="77"/>
  <c r="T20" i="75"/>
  <c r="M20" i="75"/>
  <c r="W20" i="75"/>
  <c r="O20" i="75"/>
  <c r="K20" i="75"/>
  <c r="L20" i="75"/>
  <c r="Q20" i="75"/>
  <c r="I20" i="75"/>
  <c r="R20" i="75"/>
  <c r="P20" i="75"/>
  <c r="G20" i="75"/>
  <c r="J34" i="77"/>
  <c r="J32" i="77"/>
  <c r="J20" i="75"/>
  <c r="X20" i="75"/>
  <c r="S20" i="75"/>
  <c r="V20" i="75"/>
  <c r="I33" i="78"/>
  <c r="I6" i="78"/>
  <c r="I8" i="78"/>
  <c r="I7" i="78"/>
  <c r="Z19" i="75"/>
  <c r="I32" i="78"/>
  <c r="C35" i="81"/>
  <c r="C60" i="81"/>
  <c r="J60" i="78"/>
  <c r="C9" i="81"/>
  <c r="K4" i="81"/>
  <c r="H20" i="75"/>
  <c r="U20" i="75"/>
  <c r="Y20" i="75"/>
  <c r="C8" i="77"/>
  <c r="I8" i="77" s="1"/>
  <c r="M92" i="90" l="1"/>
  <c r="M64" i="90"/>
  <c r="M36" i="90"/>
  <c r="L92" i="90"/>
  <c r="L64" i="90"/>
  <c r="L36" i="90"/>
  <c r="K36" i="90"/>
  <c r="AK8" i="90"/>
  <c r="E88" i="105" s="1"/>
  <c r="K92" i="90"/>
  <c r="K64" i="90"/>
  <c r="AE8" i="90"/>
  <c r="Z64" i="90"/>
  <c r="Z92" i="90"/>
  <c r="Z36" i="90"/>
  <c r="Y92" i="90"/>
  <c r="Y64" i="90"/>
  <c r="Y36" i="90"/>
  <c r="X92" i="90"/>
  <c r="AP8" i="90"/>
  <c r="X64" i="90"/>
  <c r="X36" i="90"/>
  <c r="AF8" i="90"/>
  <c r="K32" i="81"/>
  <c r="K4" i="77"/>
  <c r="J35" i="77"/>
  <c r="J61" i="77"/>
  <c r="J7" i="81"/>
  <c r="K7" i="81" s="1"/>
  <c r="J59" i="81"/>
  <c r="K59" i="81" s="1"/>
  <c r="K59" i="77" s="1"/>
  <c r="J33" i="81"/>
  <c r="J8" i="77"/>
  <c r="C35" i="77"/>
  <c r="G34" i="77"/>
  <c r="H34" i="77"/>
  <c r="G8" i="77"/>
  <c r="H8" i="77"/>
  <c r="I34" i="77"/>
  <c r="K57" i="81"/>
  <c r="K57" i="77" s="1"/>
  <c r="I32" i="77"/>
  <c r="K33" i="78" s="1"/>
  <c r="C61" i="77"/>
  <c r="G60" i="77"/>
  <c r="H60" i="77"/>
  <c r="J31" i="81"/>
  <c r="K58" i="81"/>
  <c r="J5" i="81"/>
  <c r="K5" i="81" s="1"/>
  <c r="J6" i="81"/>
  <c r="K6" i="81" s="1"/>
  <c r="I6" i="77"/>
  <c r="K7" i="78" s="1"/>
  <c r="K11" i="90" s="1"/>
  <c r="AA20" i="75"/>
  <c r="AB18" i="75"/>
  <c r="H58" i="77"/>
  <c r="J59" i="78" s="1"/>
  <c r="H57" i="77"/>
  <c r="J58" i="78" s="1"/>
  <c r="K61" i="77"/>
  <c r="K58" i="77"/>
  <c r="Z20" i="75"/>
  <c r="J60" i="77"/>
  <c r="J58" i="77"/>
  <c r="J57" i="77"/>
  <c r="I59" i="77"/>
  <c r="K60" i="78" s="1"/>
  <c r="I58" i="77"/>
  <c r="K59" i="78" s="1"/>
  <c r="I57" i="77"/>
  <c r="K58" i="78" s="1"/>
  <c r="M9" i="90"/>
  <c r="K9" i="90"/>
  <c r="K10" i="90"/>
  <c r="L10" i="90"/>
  <c r="L9" i="90"/>
  <c r="C10" i="81"/>
  <c r="L33" i="78"/>
  <c r="C61" i="81"/>
  <c r="K32" i="78"/>
  <c r="C36" i="81"/>
  <c r="L4" i="81"/>
  <c r="C9" i="77"/>
  <c r="AU8" i="90" l="1"/>
  <c r="J88" i="105"/>
  <c r="L11" i="90"/>
  <c r="L67" i="90" s="1"/>
  <c r="AE92" i="90"/>
  <c r="T89" i="65" s="1"/>
  <c r="AE36" i="90"/>
  <c r="T33" i="65" s="1"/>
  <c r="AF92" i="90"/>
  <c r="U89" i="65" s="1"/>
  <c r="AH8" i="90"/>
  <c r="AF36" i="90"/>
  <c r="U33" i="65" s="1"/>
  <c r="AE64" i="90"/>
  <c r="AT8" i="90"/>
  <c r="AR8" i="90"/>
  <c r="AF64" i="90"/>
  <c r="U61" i="65" s="1"/>
  <c r="J59" i="77"/>
  <c r="L60" i="78" s="1"/>
  <c r="K39" i="90"/>
  <c r="K67" i="90"/>
  <c r="C36" i="77"/>
  <c r="G35" i="77"/>
  <c r="H35" i="77"/>
  <c r="I35" i="77"/>
  <c r="K95" i="90"/>
  <c r="J7" i="77"/>
  <c r="L8" i="78" s="1"/>
  <c r="J5" i="77"/>
  <c r="L6" i="78" s="1"/>
  <c r="K33" i="81"/>
  <c r="L33" i="81" s="1"/>
  <c r="J33" i="77"/>
  <c r="L34" i="78" s="1"/>
  <c r="L59" i="81"/>
  <c r="L7" i="81"/>
  <c r="K31" i="81"/>
  <c r="L31" i="81" s="1"/>
  <c r="J31" i="77"/>
  <c r="L32" i="78" s="1"/>
  <c r="G9" i="77"/>
  <c r="H9" i="77"/>
  <c r="I9" i="77"/>
  <c r="C62" i="77"/>
  <c r="G61" i="77"/>
  <c r="H61" i="77"/>
  <c r="I61" i="77"/>
  <c r="L4" i="77"/>
  <c r="L5" i="81" s="1"/>
  <c r="K62" i="77"/>
  <c r="K36" i="77"/>
  <c r="K60" i="81"/>
  <c r="K8" i="81"/>
  <c r="L8" i="81" s="1"/>
  <c r="K34" i="81"/>
  <c r="L34" i="81" s="1"/>
  <c r="K7" i="77"/>
  <c r="M8" i="78" s="1"/>
  <c r="K6" i="77"/>
  <c r="M7" i="78" s="1"/>
  <c r="K9" i="77"/>
  <c r="K5" i="77"/>
  <c r="M6" i="78" s="1"/>
  <c r="K32" i="77"/>
  <c r="M33" i="78" s="1"/>
  <c r="K33" i="77"/>
  <c r="M34" i="78" s="1"/>
  <c r="K35" i="77"/>
  <c r="J6" i="77"/>
  <c r="L7" i="78" s="1"/>
  <c r="L57" i="81"/>
  <c r="J9" i="77"/>
  <c r="L32" i="81"/>
  <c r="M10" i="90"/>
  <c r="M66" i="90" s="1"/>
  <c r="L65" i="90"/>
  <c r="L93" i="90"/>
  <c r="L37" i="90"/>
  <c r="L38" i="90"/>
  <c r="L94" i="90"/>
  <c r="L66" i="90"/>
  <c r="K65" i="90"/>
  <c r="K37" i="90"/>
  <c r="K93" i="90"/>
  <c r="K38" i="90"/>
  <c r="K94" i="90"/>
  <c r="K66" i="90"/>
  <c r="M65" i="90"/>
  <c r="M37" i="90"/>
  <c r="M93" i="90"/>
  <c r="AE9" i="90"/>
  <c r="AB19" i="75"/>
  <c r="AK9" i="90"/>
  <c r="M11" i="90"/>
  <c r="M60" i="78"/>
  <c r="C37" i="81"/>
  <c r="L58" i="78"/>
  <c r="C11" i="81"/>
  <c r="L59" i="78"/>
  <c r="C62" i="81"/>
  <c r="M4" i="81"/>
  <c r="C10" i="77"/>
  <c r="K10" i="77" s="1"/>
  <c r="AT9" i="90" l="1"/>
  <c r="E89" i="105"/>
  <c r="L95" i="90"/>
  <c r="L39" i="90"/>
  <c r="U5" i="65"/>
  <c r="G117" i="105" s="1"/>
  <c r="AH92" i="90"/>
  <c r="W89" i="65" s="1"/>
  <c r="X89" i="65" s="1"/>
  <c r="O90" i="65" s="1"/>
  <c r="R90" i="65" s="1"/>
  <c r="AH64" i="90"/>
  <c r="W61" i="65" s="1"/>
  <c r="X61" i="65" s="1"/>
  <c r="O62" i="65" s="1"/>
  <c r="R62" i="65" s="1"/>
  <c r="T61" i="65"/>
  <c r="T5" i="65" s="1"/>
  <c r="F117" i="105" s="1"/>
  <c r="K8" i="77"/>
  <c r="K12" i="90"/>
  <c r="L58" i="81"/>
  <c r="L58" i="77" s="1"/>
  <c r="M34" i="81"/>
  <c r="M8" i="81"/>
  <c r="L60" i="81"/>
  <c r="M60" i="81" s="1"/>
  <c r="K60" i="77"/>
  <c r="K31" i="77"/>
  <c r="M32" i="78" s="1"/>
  <c r="L13" i="90" s="1"/>
  <c r="M4" i="77"/>
  <c r="L11" i="77"/>
  <c r="L63" i="77"/>
  <c r="L35" i="81"/>
  <c r="M35" i="81" s="1"/>
  <c r="L61" i="81"/>
  <c r="M61" i="81" s="1"/>
  <c r="L9" i="81"/>
  <c r="M9" i="81" s="1"/>
  <c r="L7" i="77"/>
  <c r="N8" i="78" s="1"/>
  <c r="L10" i="77"/>
  <c r="L8" i="77"/>
  <c r="L36" i="77"/>
  <c r="L34" i="77"/>
  <c r="L5" i="77"/>
  <c r="N6" i="78" s="1"/>
  <c r="L33" i="77"/>
  <c r="N34" i="78" s="1"/>
  <c r="L32" i="77"/>
  <c r="N33" i="78" s="1"/>
  <c r="L31" i="77"/>
  <c r="L57" i="77"/>
  <c r="L62" i="77"/>
  <c r="L59" i="77"/>
  <c r="N60" i="78" s="1"/>
  <c r="L6" i="81"/>
  <c r="M6" i="81" s="1"/>
  <c r="M32" i="81"/>
  <c r="G10" i="77"/>
  <c r="H10" i="77"/>
  <c r="I10" i="77"/>
  <c r="J10" i="77"/>
  <c r="C63" i="77"/>
  <c r="G62" i="77"/>
  <c r="H62" i="77"/>
  <c r="I62" i="77"/>
  <c r="J62" i="77"/>
  <c r="M57" i="81"/>
  <c r="C37" i="77"/>
  <c r="L37" i="77" s="1"/>
  <c r="G36" i="77"/>
  <c r="H36" i="77"/>
  <c r="I36" i="77"/>
  <c r="J36" i="77"/>
  <c r="K13" i="90"/>
  <c r="K69" i="90" s="1"/>
  <c r="K34" i="77"/>
  <c r="AE10" i="90"/>
  <c r="M94" i="90"/>
  <c r="AE94" i="90" s="1"/>
  <c r="T91" i="65" s="1"/>
  <c r="AK10" i="90"/>
  <c r="M38" i="90"/>
  <c r="M67" i="90"/>
  <c r="M39" i="90"/>
  <c r="M95" i="90"/>
  <c r="AE95" i="90" s="1"/>
  <c r="T92" i="65" s="1"/>
  <c r="AK11" i="90"/>
  <c r="AB20" i="75"/>
  <c r="L12" i="90"/>
  <c r="M12" i="90"/>
  <c r="AE66" i="90"/>
  <c r="T63" i="65" s="1"/>
  <c r="AE93" i="90"/>
  <c r="T90" i="65" s="1"/>
  <c r="AE65" i="90"/>
  <c r="T62" i="65" s="1"/>
  <c r="AE37" i="90"/>
  <c r="T34" i="65" s="1"/>
  <c r="C63" i="81"/>
  <c r="M58" i="78"/>
  <c r="C12" i="81"/>
  <c r="M59" i="78"/>
  <c r="C38" i="81"/>
  <c r="N4" i="81"/>
  <c r="C11" i="77"/>
  <c r="K96" i="90" l="1"/>
  <c r="AK12" i="90"/>
  <c r="AT10" i="90"/>
  <c r="E90" i="105"/>
  <c r="AT11" i="90"/>
  <c r="E91" i="105"/>
  <c r="L9" i="77"/>
  <c r="L60" i="77"/>
  <c r="K68" i="90"/>
  <c r="K40" i="90"/>
  <c r="L6" i="77"/>
  <c r="N7" i="78" s="1"/>
  <c r="K14" i="90" s="1"/>
  <c r="K98" i="90" s="1"/>
  <c r="N9" i="81"/>
  <c r="N4" i="77"/>
  <c r="M38" i="77"/>
  <c r="M12" i="77"/>
  <c r="M10" i="81"/>
  <c r="N10" i="81" s="1"/>
  <c r="M62" i="81"/>
  <c r="N62" i="81" s="1"/>
  <c r="M36" i="81"/>
  <c r="N36" i="81" s="1"/>
  <c r="M8" i="77"/>
  <c r="M9" i="77"/>
  <c r="M6" i="77"/>
  <c r="O7" i="78" s="1"/>
  <c r="M11" i="77"/>
  <c r="M34" i="77"/>
  <c r="M35" i="77"/>
  <c r="M37" i="77"/>
  <c r="M32" i="77"/>
  <c r="O33" i="78" s="1"/>
  <c r="M63" i="77"/>
  <c r="M61" i="77"/>
  <c r="M57" i="77"/>
  <c r="M60" i="77"/>
  <c r="N6" i="81"/>
  <c r="N60" i="81"/>
  <c r="N35" i="81"/>
  <c r="M31" i="81"/>
  <c r="N31" i="81" s="1"/>
  <c r="N8" i="81"/>
  <c r="N61" i="81"/>
  <c r="L61" i="77"/>
  <c r="C38" i="77"/>
  <c r="G37" i="77"/>
  <c r="H37" i="77"/>
  <c r="I37" i="77"/>
  <c r="J37" i="77"/>
  <c r="K37" i="77"/>
  <c r="N34" i="81"/>
  <c r="N57" i="81"/>
  <c r="M58" i="81"/>
  <c r="N58" i="81" s="1"/>
  <c r="M33" i="81"/>
  <c r="N33" i="81" s="1"/>
  <c r="K41" i="90"/>
  <c r="M7" i="81"/>
  <c r="N7" i="81" s="1"/>
  <c r="K97" i="90"/>
  <c r="G11" i="77"/>
  <c r="H11" i="77"/>
  <c r="I11" i="77"/>
  <c r="J11" i="77"/>
  <c r="K11" i="77"/>
  <c r="L35" i="77"/>
  <c r="M59" i="81"/>
  <c r="N59" i="81" s="1"/>
  <c r="C64" i="77"/>
  <c r="G63" i="77"/>
  <c r="H63" i="77"/>
  <c r="I63" i="77"/>
  <c r="J63" i="77"/>
  <c r="K63" i="77"/>
  <c r="M5" i="81"/>
  <c r="N5" i="81" s="1"/>
  <c r="AE38" i="90"/>
  <c r="T35" i="65" s="1"/>
  <c r="T7" i="65" s="1"/>
  <c r="F119" i="105" s="1"/>
  <c r="L69" i="90"/>
  <c r="L97" i="90"/>
  <c r="L41" i="90"/>
  <c r="L96" i="90"/>
  <c r="L68" i="90"/>
  <c r="L40" i="90"/>
  <c r="M96" i="90"/>
  <c r="M68" i="90"/>
  <c r="M40" i="90"/>
  <c r="AE12" i="90"/>
  <c r="M13" i="90"/>
  <c r="T6" i="65"/>
  <c r="F118" i="105" s="1"/>
  <c r="AE39" i="90"/>
  <c r="T36" i="65" s="1"/>
  <c r="AE67" i="90"/>
  <c r="T64" i="65" s="1"/>
  <c r="N58" i="78"/>
  <c r="N32" i="78"/>
  <c r="L14" i="90" s="1"/>
  <c r="C64" i="81"/>
  <c r="C39" i="81"/>
  <c r="N59" i="78"/>
  <c r="C13" i="81"/>
  <c r="O4" i="81"/>
  <c r="C12" i="77"/>
  <c r="AT12" i="90" l="1"/>
  <c r="E92" i="105"/>
  <c r="M36" i="77"/>
  <c r="K42" i="90"/>
  <c r="K70" i="90"/>
  <c r="M31" i="77"/>
  <c r="M62" i="77"/>
  <c r="M5" i="77"/>
  <c r="O6" i="78" s="1"/>
  <c r="M58" i="77"/>
  <c r="O59" i="78" s="1"/>
  <c r="G64" i="77"/>
  <c r="C65" i="77"/>
  <c r="H64" i="77"/>
  <c r="I64" i="77"/>
  <c r="J64" i="77"/>
  <c r="K64" i="77"/>
  <c r="L64" i="77"/>
  <c r="C39" i="77"/>
  <c r="G38" i="77"/>
  <c r="H38" i="77"/>
  <c r="I38" i="77"/>
  <c r="J38" i="77"/>
  <c r="K38" i="77"/>
  <c r="L38" i="77"/>
  <c r="M33" i="77"/>
  <c r="O34" i="78" s="1"/>
  <c r="G12" i="77"/>
  <c r="H12" i="77"/>
  <c r="I12" i="77"/>
  <c r="J12" i="77"/>
  <c r="K12" i="77"/>
  <c r="L12" i="77"/>
  <c r="M10" i="77"/>
  <c r="M64" i="77"/>
  <c r="O34" i="81"/>
  <c r="M7" i="77"/>
  <c r="O8" i="78" s="1"/>
  <c r="O4" i="77"/>
  <c r="O62" i="81" s="1"/>
  <c r="N65" i="77"/>
  <c r="N37" i="81"/>
  <c r="O37" i="81" s="1"/>
  <c r="N63" i="81"/>
  <c r="N63" i="77" s="1"/>
  <c r="N11" i="81"/>
  <c r="N11" i="77" s="1"/>
  <c r="N9" i="77"/>
  <c r="N7" i="77"/>
  <c r="P8" i="78" s="1"/>
  <c r="N8" i="77"/>
  <c r="N12" i="77"/>
  <c r="N10" i="77"/>
  <c r="N33" i="77"/>
  <c r="P34" i="78" s="1"/>
  <c r="N34" i="77"/>
  <c r="N38" i="77"/>
  <c r="N36" i="77"/>
  <c r="N35" i="77"/>
  <c r="N6" i="77"/>
  <c r="P7" i="78" s="1"/>
  <c r="N58" i="77"/>
  <c r="N64" i="77"/>
  <c r="N62" i="77"/>
  <c r="N60" i="77"/>
  <c r="N61" i="77"/>
  <c r="N59" i="77"/>
  <c r="P60" i="78" s="1"/>
  <c r="N57" i="77"/>
  <c r="N5" i="77"/>
  <c r="P6" i="78" s="1"/>
  <c r="N31" i="77"/>
  <c r="M59" i="77"/>
  <c r="O60" i="78" s="1"/>
  <c r="N32" i="81"/>
  <c r="N32" i="77" s="1"/>
  <c r="P33" i="78" s="1"/>
  <c r="M69" i="90"/>
  <c r="M97" i="90"/>
  <c r="AE97" i="90" s="1"/>
  <c r="T94" i="65" s="1"/>
  <c r="M41" i="90"/>
  <c r="L70" i="90"/>
  <c r="L42" i="90"/>
  <c r="L98" i="90"/>
  <c r="AK13" i="90"/>
  <c r="M14" i="90"/>
  <c r="AE96" i="90"/>
  <c r="T93" i="65" s="1"/>
  <c r="T8" i="65"/>
  <c r="F120" i="105" s="1"/>
  <c r="AE68" i="90"/>
  <c r="T65" i="65" s="1"/>
  <c r="AE40" i="90"/>
  <c r="T37" i="65" s="1"/>
  <c r="C65" i="81"/>
  <c r="C14" i="81"/>
  <c r="O32" i="78"/>
  <c r="L15" i="90" s="1"/>
  <c r="C40" i="81"/>
  <c r="O58" i="78"/>
  <c r="P4" i="81"/>
  <c r="C13" i="77"/>
  <c r="N13" i="77" s="1"/>
  <c r="AT13" i="90" l="1"/>
  <c r="E93" i="105"/>
  <c r="K16" i="90"/>
  <c r="K72" i="90" s="1"/>
  <c r="O35" i="81"/>
  <c r="O11" i="81"/>
  <c r="O57" i="81"/>
  <c r="O59" i="81"/>
  <c r="O59" i="77" s="1"/>
  <c r="Q60" i="78" s="1"/>
  <c r="O63" i="81"/>
  <c r="O63" i="77" s="1"/>
  <c r="C40" i="77"/>
  <c r="G39" i="77"/>
  <c r="H39" i="77"/>
  <c r="I39" i="77"/>
  <c r="J39" i="77"/>
  <c r="K39" i="77"/>
  <c r="L39" i="77"/>
  <c r="M39" i="77"/>
  <c r="O31" i="81"/>
  <c r="O31" i="77" s="1"/>
  <c r="O60" i="81"/>
  <c r="P4" i="77"/>
  <c r="P37" i="81" s="1"/>
  <c r="O40" i="77"/>
  <c r="O12" i="81"/>
  <c r="O12" i="77" s="1"/>
  <c r="O64" i="81"/>
  <c r="O38" i="81"/>
  <c r="O13" i="77"/>
  <c r="O11" i="77"/>
  <c r="O37" i="77"/>
  <c r="O34" i="77"/>
  <c r="O39" i="77"/>
  <c r="O65" i="77"/>
  <c r="O62" i="77"/>
  <c r="O57" i="77"/>
  <c r="O7" i="81"/>
  <c r="N39" i="77"/>
  <c r="C66" i="77"/>
  <c r="O66" i="77" s="1"/>
  <c r="G65" i="77"/>
  <c r="H65" i="77"/>
  <c r="I65" i="77"/>
  <c r="J65" i="77"/>
  <c r="K65" i="77"/>
  <c r="L65" i="77"/>
  <c r="M65" i="77"/>
  <c r="G13" i="77"/>
  <c r="H13" i="77"/>
  <c r="I13" i="77"/>
  <c r="J13" i="77"/>
  <c r="K13" i="77"/>
  <c r="L13" i="77"/>
  <c r="M13" i="77"/>
  <c r="O6" i="81"/>
  <c r="O32" i="81"/>
  <c r="P32" i="81" s="1"/>
  <c r="N37" i="77"/>
  <c r="O5" i="81"/>
  <c r="O36" i="81"/>
  <c r="P36" i="81" s="1"/>
  <c r="O10" i="81"/>
  <c r="P10" i="81" s="1"/>
  <c r="O33" i="81"/>
  <c r="O33" i="77" s="1"/>
  <c r="Q34" i="78" s="1"/>
  <c r="O8" i="81"/>
  <c r="O8" i="77" s="1"/>
  <c r="O58" i="81"/>
  <c r="O58" i="77" s="1"/>
  <c r="O61" i="81"/>
  <c r="O61" i="77" s="1"/>
  <c r="K15" i="90"/>
  <c r="O9" i="81"/>
  <c r="O9" i="77" s="1"/>
  <c r="M15" i="90"/>
  <c r="M42" i="90"/>
  <c r="M98" i="90"/>
  <c r="AE98" i="90" s="1"/>
  <c r="T95" i="65" s="1"/>
  <c r="M70" i="90"/>
  <c r="L71" i="90"/>
  <c r="L99" i="90"/>
  <c r="L43" i="90"/>
  <c r="AK14" i="90"/>
  <c r="T9" i="65"/>
  <c r="F121" i="105" s="1"/>
  <c r="AE41" i="90"/>
  <c r="T38" i="65" s="1"/>
  <c r="AE69" i="90"/>
  <c r="T66" i="65" s="1"/>
  <c r="C41" i="81"/>
  <c r="C15" i="81"/>
  <c r="P32" i="78"/>
  <c r="P59" i="78"/>
  <c r="C66" i="81"/>
  <c r="P58" i="78"/>
  <c r="Q4" i="81"/>
  <c r="C14" i="77"/>
  <c r="AT14" i="90" l="1"/>
  <c r="E94" i="105"/>
  <c r="K100" i="90"/>
  <c r="K44" i="90"/>
  <c r="P5" i="81"/>
  <c r="P5" i="77" s="1"/>
  <c r="R6" i="78" s="1"/>
  <c r="P7" i="81"/>
  <c r="P60" i="81"/>
  <c r="O5" i="77"/>
  <c r="Q6" i="78" s="1"/>
  <c r="O36" i="77"/>
  <c r="P31" i="81"/>
  <c r="P6" i="81"/>
  <c r="P6" i="77" s="1"/>
  <c r="R7" i="78" s="1"/>
  <c r="O10" i="77"/>
  <c r="O60" i="77"/>
  <c r="P38" i="81"/>
  <c r="P38" i="77" s="1"/>
  <c r="O32" i="77"/>
  <c r="Q33" i="78" s="1"/>
  <c r="P64" i="81"/>
  <c r="P12" i="81"/>
  <c r="Q12" i="81" s="1"/>
  <c r="C41" i="77"/>
  <c r="P41" i="77" s="1"/>
  <c r="G40" i="77"/>
  <c r="H40" i="77"/>
  <c r="I40" i="77"/>
  <c r="J40" i="77"/>
  <c r="K40" i="77"/>
  <c r="L40" i="77"/>
  <c r="M40" i="77"/>
  <c r="N40" i="77"/>
  <c r="P63" i="81"/>
  <c r="P9" i="81"/>
  <c r="P9" i="77" s="1"/>
  <c r="O64" i="77"/>
  <c r="P59" i="81"/>
  <c r="K71" i="90"/>
  <c r="K43" i="90"/>
  <c r="K99" i="90"/>
  <c r="P57" i="81"/>
  <c r="Q4" i="77"/>
  <c r="Q10" i="81" s="1"/>
  <c r="P67" i="77"/>
  <c r="P15" i="77"/>
  <c r="P65" i="81"/>
  <c r="P13" i="81"/>
  <c r="P13" i="77" s="1"/>
  <c r="P39" i="81"/>
  <c r="P39" i="77" s="1"/>
  <c r="P10" i="77"/>
  <c r="P14" i="77"/>
  <c r="P40" i="77"/>
  <c r="P37" i="77"/>
  <c r="P36" i="77"/>
  <c r="P7" i="77"/>
  <c r="R8" i="78" s="1"/>
  <c r="P66" i="77"/>
  <c r="P65" i="77"/>
  <c r="P63" i="77"/>
  <c r="P60" i="77"/>
  <c r="P59" i="77"/>
  <c r="R60" i="78" s="1"/>
  <c r="P32" i="77"/>
  <c r="R33" i="78" s="1"/>
  <c r="P31" i="77"/>
  <c r="P57" i="77"/>
  <c r="G14" i="77"/>
  <c r="H14" i="77"/>
  <c r="I14" i="77"/>
  <c r="J14" i="77"/>
  <c r="K14" i="77"/>
  <c r="L14" i="77"/>
  <c r="M14" i="77"/>
  <c r="N14" i="77"/>
  <c r="P61" i="81"/>
  <c r="P61" i="77" s="1"/>
  <c r="O6" i="77"/>
  <c r="Q7" i="78" s="1"/>
  <c r="P11" i="81"/>
  <c r="P58" i="81"/>
  <c r="P58" i="77" s="1"/>
  <c r="O38" i="77"/>
  <c r="P34" i="81"/>
  <c r="P34" i="77" s="1"/>
  <c r="C67" i="77"/>
  <c r="G66" i="77"/>
  <c r="H66" i="77"/>
  <c r="I66" i="77"/>
  <c r="J66" i="77"/>
  <c r="K66" i="77"/>
  <c r="L66" i="77"/>
  <c r="M66" i="77"/>
  <c r="N66" i="77"/>
  <c r="P8" i="81"/>
  <c r="Q8" i="81" s="1"/>
  <c r="O7" i="77"/>
  <c r="Q8" i="78" s="1"/>
  <c r="P35" i="81"/>
  <c r="P35" i="77" s="1"/>
  <c r="P33" i="81"/>
  <c r="P33" i="77" s="1"/>
  <c r="R34" i="78" s="1"/>
  <c r="O35" i="77"/>
  <c r="O14" i="77"/>
  <c r="P62" i="81"/>
  <c r="P62" i="77" s="1"/>
  <c r="AK15" i="90"/>
  <c r="M71" i="90"/>
  <c r="M99" i="90"/>
  <c r="M43" i="90"/>
  <c r="AE15" i="90"/>
  <c r="AE70" i="90"/>
  <c r="T67" i="65" s="1"/>
  <c r="M16" i="90"/>
  <c r="AE42" i="90"/>
  <c r="T39" i="65" s="1"/>
  <c r="T10" i="65"/>
  <c r="F122" i="105" s="1"/>
  <c r="L16" i="90"/>
  <c r="C16" i="81"/>
  <c r="Q59" i="78"/>
  <c r="C42" i="81"/>
  <c r="Q58" i="78"/>
  <c r="C67" i="81"/>
  <c r="Q32" i="78"/>
  <c r="R4" i="81"/>
  <c r="C15" i="77"/>
  <c r="AT15" i="90" l="1"/>
  <c r="E95" i="105"/>
  <c r="K18" i="90"/>
  <c r="K46" i="90" s="1"/>
  <c r="Q35" i="81"/>
  <c r="Q57" i="81"/>
  <c r="Q64" i="81"/>
  <c r="Q64" i="77" s="1"/>
  <c r="Q32" i="81"/>
  <c r="Q38" i="81"/>
  <c r="Q59" i="81"/>
  <c r="Q59" i="77" s="1"/>
  <c r="S60" i="78" s="1"/>
  <c r="C68" i="77"/>
  <c r="G67" i="77"/>
  <c r="H67" i="77"/>
  <c r="I67" i="77"/>
  <c r="J67" i="77"/>
  <c r="K67" i="77"/>
  <c r="L67" i="77"/>
  <c r="M67" i="77"/>
  <c r="N67" i="77"/>
  <c r="O67" i="77"/>
  <c r="P12" i="77"/>
  <c r="Q36" i="81"/>
  <c r="R36" i="81" s="1"/>
  <c r="AE99" i="90"/>
  <c r="T96" i="65" s="1"/>
  <c r="Q34" i="81"/>
  <c r="Q34" i="77" s="1"/>
  <c r="Q9" i="81"/>
  <c r="Q6" i="81"/>
  <c r="Q6" i="77" s="1"/>
  <c r="S7" i="78" s="1"/>
  <c r="Q31" i="81"/>
  <c r="Q31" i="77" s="1"/>
  <c r="Q58" i="81"/>
  <c r="Q58" i="77" s="1"/>
  <c r="Q63" i="81"/>
  <c r="Q63" i="77" s="1"/>
  <c r="C42" i="77"/>
  <c r="G41" i="77"/>
  <c r="H41" i="77"/>
  <c r="I41" i="77"/>
  <c r="J41" i="77"/>
  <c r="K41" i="77"/>
  <c r="L41" i="77"/>
  <c r="M41" i="77"/>
  <c r="N41" i="77"/>
  <c r="O41" i="77"/>
  <c r="Q11" i="81"/>
  <c r="R11" i="81" s="1"/>
  <c r="P11" i="77"/>
  <c r="K17" i="90"/>
  <c r="Q39" i="81"/>
  <c r="Q39" i="77" s="1"/>
  <c r="Q60" i="81"/>
  <c r="Q60" i="77" s="1"/>
  <c r="Q62" i="81"/>
  <c r="Q62" i="77" s="1"/>
  <c r="G15" i="77"/>
  <c r="H15" i="77"/>
  <c r="I15" i="77"/>
  <c r="J15" i="77"/>
  <c r="K15" i="77"/>
  <c r="L15" i="77"/>
  <c r="M15" i="77"/>
  <c r="N15" i="77"/>
  <c r="O15" i="77"/>
  <c r="P8" i="77"/>
  <c r="Q13" i="81"/>
  <c r="Q13" i="77" s="1"/>
  <c r="Q7" i="81"/>
  <c r="R4" i="77"/>
  <c r="Q42" i="77"/>
  <c r="Q16" i="77"/>
  <c r="Q68" i="77"/>
  <c r="Q40" i="81"/>
  <c r="R40" i="81" s="1"/>
  <c r="Q14" i="81"/>
  <c r="R14" i="81" s="1"/>
  <c r="Q66" i="81"/>
  <c r="Q66" i="77" s="1"/>
  <c r="Q15" i="77"/>
  <c r="Q12" i="77"/>
  <c r="Q38" i="77"/>
  <c r="Q10" i="77"/>
  <c r="Q41" i="77"/>
  <c r="Q67" i="77"/>
  <c r="Q35" i="77"/>
  <c r="Q9" i="77"/>
  <c r="Q8" i="77"/>
  <c r="Q32" i="77"/>
  <c r="S33" i="78" s="1"/>
  <c r="Q57" i="77"/>
  <c r="Q61" i="81"/>
  <c r="Q61" i="77" s="1"/>
  <c r="Q65" i="81"/>
  <c r="R65" i="81" s="1"/>
  <c r="Q5" i="81"/>
  <c r="R5" i="81" s="1"/>
  <c r="Q33" i="81"/>
  <c r="R33" i="81" s="1"/>
  <c r="P64" i="77"/>
  <c r="Q37" i="81"/>
  <c r="R37" i="81" s="1"/>
  <c r="M17" i="90"/>
  <c r="M73" i="90" s="1"/>
  <c r="M44" i="90"/>
  <c r="M100" i="90"/>
  <c r="M72" i="90"/>
  <c r="L72" i="90"/>
  <c r="L44" i="90"/>
  <c r="L100" i="90"/>
  <c r="T11" i="65"/>
  <c r="F123" i="105" s="1"/>
  <c r="AE16" i="90"/>
  <c r="AK16" i="90"/>
  <c r="AE71" i="90"/>
  <c r="T68" i="65" s="1"/>
  <c r="AE43" i="90"/>
  <c r="T40" i="65" s="1"/>
  <c r="L17" i="90"/>
  <c r="R58" i="78"/>
  <c r="R32" i="78"/>
  <c r="R59" i="78"/>
  <c r="C68" i="81"/>
  <c r="C43" i="81"/>
  <c r="C17" i="81"/>
  <c r="S4" i="81"/>
  <c r="C16" i="77"/>
  <c r="AT16" i="90" l="1"/>
  <c r="E96" i="105"/>
  <c r="K74" i="90"/>
  <c r="K102" i="90"/>
  <c r="Q65" i="77"/>
  <c r="R61" i="81"/>
  <c r="R7" i="81"/>
  <c r="Q5" i="77"/>
  <c r="S6" i="78" s="1"/>
  <c r="R13" i="81"/>
  <c r="R13" i="77" s="1"/>
  <c r="S65" i="81"/>
  <c r="S4" i="77"/>
  <c r="R69" i="77"/>
  <c r="R43" i="77"/>
  <c r="R15" i="81"/>
  <c r="S15" i="81" s="1"/>
  <c r="R41" i="81"/>
  <c r="S41" i="81" s="1"/>
  <c r="R67" i="81"/>
  <c r="S67" i="81" s="1"/>
  <c r="R14" i="77"/>
  <c r="R16" i="77"/>
  <c r="R37" i="77"/>
  <c r="R40" i="77"/>
  <c r="R42" i="77"/>
  <c r="R11" i="77"/>
  <c r="R68" i="77"/>
  <c r="R65" i="77"/>
  <c r="R36" i="77"/>
  <c r="R61" i="77"/>
  <c r="R7" i="77"/>
  <c r="T8" i="78" s="1"/>
  <c r="R33" i="77"/>
  <c r="T34" i="78" s="1"/>
  <c r="R5" i="77"/>
  <c r="T6" i="78" s="1"/>
  <c r="Q37" i="77"/>
  <c r="Q36" i="77"/>
  <c r="S11" i="81"/>
  <c r="Q40" i="77"/>
  <c r="Q33" i="77"/>
  <c r="S34" i="78" s="1"/>
  <c r="C43" i="77"/>
  <c r="G42" i="77"/>
  <c r="H42" i="77"/>
  <c r="I42" i="77"/>
  <c r="J42" i="77"/>
  <c r="K42" i="77"/>
  <c r="L42" i="77"/>
  <c r="M42" i="77"/>
  <c r="N42" i="77"/>
  <c r="O42" i="77"/>
  <c r="P42" i="77"/>
  <c r="C69" i="77"/>
  <c r="G68" i="77"/>
  <c r="H68" i="77"/>
  <c r="I68" i="77"/>
  <c r="J68" i="77"/>
  <c r="K68" i="77"/>
  <c r="L68" i="77"/>
  <c r="M68" i="77"/>
  <c r="N68" i="77"/>
  <c r="O68" i="77"/>
  <c r="P68" i="77"/>
  <c r="S14" i="81"/>
  <c r="R63" i="81"/>
  <c r="S63" i="81" s="1"/>
  <c r="R59" i="81"/>
  <c r="S59" i="81" s="1"/>
  <c r="R58" i="81"/>
  <c r="S58" i="81" s="1"/>
  <c r="R38" i="81"/>
  <c r="S38" i="81" s="1"/>
  <c r="S37" i="81"/>
  <c r="R31" i="81"/>
  <c r="S31" i="81" s="1"/>
  <c r="R32" i="81"/>
  <c r="S32" i="81" s="1"/>
  <c r="S36" i="81"/>
  <c r="Q7" i="77"/>
  <c r="S8" i="78" s="1"/>
  <c r="Q14" i="77"/>
  <c r="R6" i="81"/>
  <c r="S6" i="81" s="1"/>
  <c r="R8" i="81"/>
  <c r="S8" i="81" s="1"/>
  <c r="R62" i="81"/>
  <c r="S62" i="81" s="1"/>
  <c r="R9" i="81"/>
  <c r="S9" i="81" s="1"/>
  <c r="R64" i="81"/>
  <c r="S64" i="81" s="1"/>
  <c r="S40" i="81"/>
  <c r="G16" i="77"/>
  <c r="H16" i="77"/>
  <c r="I16" i="77"/>
  <c r="J16" i="77"/>
  <c r="K16" i="77"/>
  <c r="L16" i="77"/>
  <c r="M16" i="77"/>
  <c r="N16" i="77"/>
  <c r="O16" i="77"/>
  <c r="P16" i="77"/>
  <c r="Q11" i="77"/>
  <c r="R60" i="81"/>
  <c r="S60" i="81" s="1"/>
  <c r="R34" i="81"/>
  <c r="S34" i="81" s="1"/>
  <c r="R57" i="81"/>
  <c r="S57" i="81" s="1"/>
  <c r="R66" i="81"/>
  <c r="S66" i="81" s="1"/>
  <c r="R39" i="81"/>
  <c r="S39" i="81" s="1"/>
  <c r="R35" i="81"/>
  <c r="S35" i="81" s="1"/>
  <c r="K101" i="90"/>
  <c r="K45" i="90"/>
  <c r="K73" i="90"/>
  <c r="R12" i="81"/>
  <c r="S12" i="81" s="1"/>
  <c r="R10" i="81"/>
  <c r="S10" i="81" s="1"/>
  <c r="M101" i="90"/>
  <c r="M45" i="90"/>
  <c r="L73" i="90"/>
  <c r="L101" i="90"/>
  <c r="L45" i="90"/>
  <c r="AE17" i="90"/>
  <c r="AK17" i="90"/>
  <c r="AE100" i="90"/>
  <c r="T97" i="65" s="1"/>
  <c r="T12" i="65"/>
  <c r="F124" i="105" s="1"/>
  <c r="AE44" i="90"/>
  <c r="T41" i="65" s="1"/>
  <c r="AE72" i="90"/>
  <c r="T69" i="65" s="1"/>
  <c r="L18" i="90"/>
  <c r="M18" i="90"/>
  <c r="S32" i="78"/>
  <c r="C18" i="81"/>
  <c r="C69" i="81"/>
  <c r="S59" i="78"/>
  <c r="C44" i="81"/>
  <c r="S58" i="78"/>
  <c r="T4" i="81"/>
  <c r="C17" i="77"/>
  <c r="R17" i="77" s="1"/>
  <c r="AT17" i="90" l="1"/>
  <c r="E97" i="105"/>
  <c r="L19" i="90"/>
  <c r="L103" i="90" s="1"/>
  <c r="R15" i="77"/>
  <c r="K19" i="90"/>
  <c r="R67" i="77"/>
  <c r="R39" i="77"/>
  <c r="R12" i="77"/>
  <c r="R6" i="77"/>
  <c r="T7" i="78" s="1"/>
  <c r="K20" i="90" s="1"/>
  <c r="R60" i="77"/>
  <c r="R8" i="77"/>
  <c r="R9" i="77"/>
  <c r="R35" i="77"/>
  <c r="R62" i="77"/>
  <c r="R34" i="77"/>
  <c r="R38" i="77"/>
  <c r="C44" i="77"/>
  <c r="G43" i="77"/>
  <c r="H43" i="77"/>
  <c r="I43" i="77"/>
  <c r="J43" i="77"/>
  <c r="K43" i="77"/>
  <c r="L43" i="77"/>
  <c r="M43" i="77"/>
  <c r="N43" i="77"/>
  <c r="O43" i="77"/>
  <c r="P43" i="77"/>
  <c r="Q43" i="77"/>
  <c r="R63" i="77"/>
  <c r="R64" i="77"/>
  <c r="T4" i="77"/>
  <c r="T14" i="81" s="1"/>
  <c r="S44" i="77"/>
  <c r="S16" i="81"/>
  <c r="S16" i="77" s="1"/>
  <c r="S68" i="81"/>
  <c r="S42" i="81"/>
  <c r="S15" i="77"/>
  <c r="S14" i="77"/>
  <c r="S17" i="77"/>
  <c r="S12" i="77"/>
  <c r="S42" i="77"/>
  <c r="S41" i="77"/>
  <c r="S40" i="77"/>
  <c r="S39" i="77"/>
  <c r="S37" i="77"/>
  <c r="S38" i="77"/>
  <c r="S43" i="77"/>
  <c r="S11" i="77"/>
  <c r="S69" i="77"/>
  <c r="S66" i="77"/>
  <c r="S67" i="77"/>
  <c r="S65" i="77"/>
  <c r="S63" i="77"/>
  <c r="S64" i="77"/>
  <c r="S10" i="77"/>
  <c r="S36" i="77"/>
  <c r="S62" i="77"/>
  <c r="S9" i="77"/>
  <c r="S35" i="77"/>
  <c r="S8" i="77"/>
  <c r="S34" i="77"/>
  <c r="S60" i="77"/>
  <c r="S59" i="77"/>
  <c r="U60" i="78" s="1"/>
  <c r="S6" i="77"/>
  <c r="U7" i="78" s="1"/>
  <c r="S32" i="77"/>
  <c r="S58" i="77"/>
  <c r="S57" i="77"/>
  <c r="S31" i="77"/>
  <c r="T35" i="81"/>
  <c r="T62" i="81"/>
  <c r="R31" i="77"/>
  <c r="T32" i="78" s="1"/>
  <c r="R66" i="77"/>
  <c r="S33" i="81"/>
  <c r="T33" i="81" s="1"/>
  <c r="G17" i="77"/>
  <c r="H17" i="77"/>
  <c r="I17" i="77"/>
  <c r="J17" i="77"/>
  <c r="K17" i="77"/>
  <c r="L17" i="77"/>
  <c r="M17" i="77"/>
  <c r="N17" i="77"/>
  <c r="O17" i="77"/>
  <c r="P17" i="77"/>
  <c r="Q17" i="77"/>
  <c r="T66" i="81"/>
  <c r="R57" i="77"/>
  <c r="R10" i="77"/>
  <c r="S13" i="81"/>
  <c r="C70" i="77"/>
  <c r="G69" i="77"/>
  <c r="H69" i="77"/>
  <c r="I69" i="77"/>
  <c r="J69" i="77"/>
  <c r="K69" i="77"/>
  <c r="L69" i="77"/>
  <c r="M69" i="77"/>
  <c r="N69" i="77"/>
  <c r="O69" i="77"/>
  <c r="P69" i="77"/>
  <c r="Q69" i="77"/>
  <c r="R58" i="77"/>
  <c r="T59" i="78" s="1"/>
  <c r="S5" i="81"/>
  <c r="S5" i="77" s="1"/>
  <c r="U6" i="78" s="1"/>
  <c r="T60" i="81"/>
  <c r="R32" i="77"/>
  <c r="T33" i="78" s="1"/>
  <c r="R41" i="77"/>
  <c r="S7" i="81"/>
  <c r="S7" i="77" s="1"/>
  <c r="U8" i="78" s="1"/>
  <c r="T32" i="81"/>
  <c r="R59" i="77"/>
  <c r="T60" i="78" s="1"/>
  <c r="S61" i="81"/>
  <c r="T61" i="81" s="1"/>
  <c r="AE101" i="90"/>
  <c r="T98" i="65" s="1"/>
  <c r="L74" i="90"/>
  <c r="L46" i="90"/>
  <c r="L102" i="90"/>
  <c r="M102" i="90"/>
  <c r="M74" i="90"/>
  <c r="M46" i="90"/>
  <c r="AE18" i="90"/>
  <c r="M19" i="90"/>
  <c r="T13" i="65"/>
  <c r="F125" i="105" s="1"/>
  <c r="AK18" i="90"/>
  <c r="AE73" i="90"/>
  <c r="T70" i="65" s="1"/>
  <c r="AE45" i="90"/>
  <c r="T42" i="65" s="1"/>
  <c r="T58" i="78"/>
  <c r="C70" i="81"/>
  <c r="C19" i="81"/>
  <c r="U33" i="78"/>
  <c r="C45" i="81"/>
  <c r="U4" i="81"/>
  <c r="C18" i="77"/>
  <c r="S18" i="77" s="1"/>
  <c r="AT18" i="90" l="1"/>
  <c r="E98" i="105"/>
  <c r="L20" i="90"/>
  <c r="L104" i="90" s="1"/>
  <c r="L75" i="90"/>
  <c r="L47" i="90"/>
  <c r="K48" i="90"/>
  <c r="K104" i="90"/>
  <c r="K76" i="90"/>
  <c r="K103" i="90"/>
  <c r="K75" i="90"/>
  <c r="K47" i="90"/>
  <c r="K21" i="90"/>
  <c r="T57" i="81"/>
  <c r="C71" i="77"/>
  <c r="G70" i="77"/>
  <c r="H70" i="77"/>
  <c r="I70" i="77"/>
  <c r="J70" i="77"/>
  <c r="K70" i="77"/>
  <c r="L70" i="77"/>
  <c r="M70" i="77"/>
  <c r="N70" i="77"/>
  <c r="O70" i="77"/>
  <c r="P70" i="77"/>
  <c r="Q70" i="77"/>
  <c r="R70" i="77"/>
  <c r="T7" i="81"/>
  <c r="U7" i="81" s="1"/>
  <c r="T34" i="81"/>
  <c r="U34" i="81" s="1"/>
  <c r="S61" i="77"/>
  <c r="T37" i="81"/>
  <c r="T37" i="77" s="1"/>
  <c r="T8" i="81"/>
  <c r="T8" i="77" s="1"/>
  <c r="S70" i="77"/>
  <c r="T13" i="81"/>
  <c r="T13" i="77" s="1"/>
  <c r="T39" i="81"/>
  <c r="T39" i="77" s="1"/>
  <c r="S13" i="77"/>
  <c r="T36" i="81"/>
  <c r="T65" i="81"/>
  <c r="T65" i="77" s="1"/>
  <c r="T42" i="81"/>
  <c r="T42" i="77" s="1"/>
  <c r="T15" i="81"/>
  <c r="C45" i="77"/>
  <c r="G44" i="77"/>
  <c r="H44" i="77"/>
  <c r="I44" i="77"/>
  <c r="J44" i="77"/>
  <c r="K44" i="77"/>
  <c r="L44" i="77"/>
  <c r="M44" i="77"/>
  <c r="N44" i="77"/>
  <c r="O44" i="77"/>
  <c r="P44" i="77"/>
  <c r="Q44" i="77"/>
  <c r="R44" i="77"/>
  <c r="T68" i="81"/>
  <c r="T12" i="81"/>
  <c r="T16" i="81"/>
  <c r="T16" i="77" s="1"/>
  <c r="T9" i="81"/>
  <c r="T9" i="77" s="1"/>
  <c r="U4" i="77"/>
  <c r="U60" i="81" s="1"/>
  <c r="T45" i="77"/>
  <c r="T19" i="77"/>
  <c r="T71" i="77"/>
  <c r="T69" i="81"/>
  <c r="T69" i="77" s="1"/>
  <c r="T43" i="81"/>
  <c r="T43" i="77" s="1"/>
  <c r="T17" i="81"/>
  <c r="T17" i="77" s="1"/>
  <c r="T14" i="77"/>
  <c r="T18" i="77"/>
  <c r="T15" i="77"/>
  <c r="T44" i="77"/>
  <c r="T12" i="77"/>
  <c r="T70" i="77"/>
  <c r="T66" i="77"/>
  <c r="T68" i="77"/>
  <c r="T62" i="77"/>
  <c r="T36" i="77"/>
  <c r="T35" i="77"/>
  <c r="T61" i="77"/>
  <c r="T60" i="77"/>
  <c r="T33" i="77"/>
  <c r="V34" i="78" s="1"/>
  <c r="T32" i="77"/>
  <c r="V33" i="78" s="1"/>
  <c r="T57" i="77"/>
  <c r="T6" i="81"/>
  <c r="G18" i="77"/>
  <c r="H18" i="77"/>
  <c r="I18" i="77"/>
  <c r="J18" i="77"/>
  <c r="K18" i="77"/>
  <c r="L18" i="77"/>
  <c r="M18" i="77"/>
  <c r="N18" i="77"/>
  <c r="O18" i="77"/>
  <c r="P18" i="77"/>
  <c r="Q18" i="77"/>
  <c r="R18" i="77"/>
  <c r="T64" i="81"/>
  <c r="T64" i="77" s="1"/>
  <c r="T58" i="81"/>
  <c r="T58" i="77" s="1"/>
  <c r="S68" i="77"/>
  <c r="T41" i="81"/>
  <c r="T41" i="77" s="1"/>
  <c r="T10" i="81"/>
  <c r="T10" i="77" s="1"/>
  <c r="T11" i="81"/>
  <c r="T11" i="77" s="1"/>
  <c r="T63" i="81"/>
  <c r="T63" i="77" s="1"/>
  <c r="S33" i="77"/>
  <c r="U34" i="78" s="1"/>
  <c r="T67" i="81"/>
  <c r="T31" i="81"/>
  <c r="T38" i="81"/>
  <c r="T5" i="81"/>
  <c r="T5" i="77" s="1"/>
  <c r="V6" i="78" s="1"/>
  <c r="T40" i="81"/>
  <c r="T40" i="77" s="1"/>
  <c r="U66" i="81"/>
  <c r="T59" i="81"/>
  <c r="M75" i="90"/>
  <c r="M47" i="90"/>
  <c r="M103" i="90"/>
  <c r="AK19" i="90"/>
  <c r="M20" i="90"/>
  <c r="T14" i="65"/>
  <c r="F126" i="105" s="1"/>
  <c r="AE74" i="90"/>
  <c r="T71" i="65" s="1"/>
  <c r="AE46" i="90"/>
  <c r="T43" i="65" s="1"/>
  <c r="AE102" i="90"/>
  <c r="T99" i="65" s="1"/>
  <c r="U58" i="78"/>
  <c r="U32" i="78"/>
  <c r="U59" i="78"/>
  <c r="C46" i="81"/>
  <c r="C71" i="81"/>
  <c r="C20" i="81"/>
  <c r="V4" i="81"/>
  <c r="C19" i="77"/>
  <c r="AT19" i="90" l="1"/>
  <c r="E99" i="105"/>
  <c r="AE103" i="90"/>
  <c r="T100" i="65" s="1"/>
  <c r="L48" i="90"/>
  <c r="L76" i="90"/>
  <c r="K77" i="90"/>
  <c r="K105" i="90"/>
  <c r="K49" i="90"/>
  <c r="U40" i="81"/>
  <c r="U32" i="81"/>
  <c r="U5" i="81"/>
  <c r="U38" i="81"/>
  <c r="C46" i="77"/>
  <c r="G45" i="77"/>
  <c r="H45" i="77"/>
  <c r="I45" i="77"/>
  <c r="J45" i="77"/>
  <c r="K45" i="77"/>
  <c r="L45" i="77"/>
  <c r="M45" i="77"/>
  <c r="N45" i="77"/>
  <c r="O45" i="77"/>
  <c r="P45" i="77"/>
  <c r="Q45" i="77"/>
  <c r="R45" i="77"/>
  <c r="S45" i="77"/>
  <c r="U31" i="81"/>
  <c r="U31" i="77" s="1"/>
  <c r="U15" i="81"/>
  <c r="T34" i="77"/>
  <c r="V4" i="77"/>
  <c r="V66" i="81" s="1"/>
  <c r="U46" i="77"/>
  <c r="U18" i="81"/>
  <c r="V18" i="81" s="1"/>
  <c r="U70" i="81"/>
  <c r="V70" i="81" s="1"/>
  <c r="U44" i="81"/>
  <c r="V44" i="81" s="1"/>
  <c r="U19" i="77"/>
  <c r="U45" i="77"/>
  <c r="U40" i="77"/>
  <c r="U66" i="77"/>
  <c r="U71" i="77"/>
  <c r="U7" i="77"/>
  <c r="W8" i="78" s="1"/>
  <c r="U60" i="77"/>
  <c r="U34" i="77"/>
  <c r="U32" i="77"/>
  <c r="W33" i="78" s="1"/>
  <c r="U5" i="77"/>
  <c r="W6" i="78" s="1"/>
  <c r="U42" i="81"/>
  <c r="V42" i="81" s="1"/>
  <c r="V7" i="81"/>
  <c r="G19" i="77"/>
  <c r="H19" i="77"/>
  <c r="I19" i="77"/>
  <c r="J19" i="77"/>
  <c r="K19" i="77"/>
  <c r="L19" i="77"/>
  <c r="M19" i="77"/>
  <c r="N19" i="77"/>
  <c r="O19" i="77"/>
  <c r="P19" i="77"/>
  <c r="Q19" i="77"/>
  <c r="R19" i="77"/>
  <c r="S19" i="77"/>
  <c r="T7" i="77"/>
  <c r="V8" i="78" s="1"/>
  <c r="U6" i="81"/>
  <c r="V6" i="81" s="1"/>
  <c r="U9" i="81"/>
  <c r="V9" i="81" s="1"/>
  <c r="U35" i="81"/>
  <c r="V35" i="81" s="1"/>
  <c r="U63" i="81"/>
  <c r="V63" i="81" s="1"/>
  <c r="T31" i="77"/>
  <c r="U16" i="81"/>
  <c r="V16" i="81" s="1"/>
  <c r="U65" i="81"/>
  <c r="V65" i="81" s="1"/>
  <c r="U11" i="81"/>
  <c r="V11" i="81" s="1"/>
  <c r="U12" i="81"/>
  <c r="V12" i="81" s="1"/>
  <c r="U36" i="81"/>
  <c r="V36" i="81" s="1"/>
  <c r="U59" i="81"/>
  <c r="V59" i="81" s="1"/>
  <c r="U67" i="81"/>
  <c r="V67" i="81" s="1"/>
  <c r="T67" i="77"/>
  <c r="U17" i="81"/>
  <c r="V17" i="81" s="1"/>
  <c r="U68" i="81"/>
  <c r="V68" i="81" s="1"/>
  <c r="U41" i="81"/>
  <c r="V41" i="81" s="1"/>
  <c r="U43" i="81"/>
  <c r="V43" i="81" s="1"/>
  <c r="U62" i="81"/>
  <c r="V62" i="81" s="1"/>
  <c r="U39" i="81"/>
  <c r="V39" i="81" s="1"/>
  <c r="U69" i="81"/>
  <c r="V69" i="81" s="1"/>
  <c r="U13" i="81"/>
  <c r="V13" i="81" s="1"/>
  <c r="C72" i="77"/>
  <c r="U72" i="77" s="1"/>
  <c r="G71" i="77"/>
  <c r="H71" i="77"/>
  <c r="I71" i="77"/>
  <c r="J71" i="77"/>
  <c r="K71" i="77"/>
  <c r="L71" i="77"/>
  <c r="M71" i="77"/>
  <c r="N71" i="77"/>
  <c r="O71" i="77"/>
  <c r="P71" i="77"/>
  <c r="Q71" i="77"/>
  <c r="R71" i="77"/>
  <c r="S71" i="77"/>
  <c r="U58" i="81"/>
  <c r="V58" i="81" s="1"/>
  <c r="T6" i="77"/>
  <c r="V7" i="78" s="1"/>
  <c r="K22" i="90" s="1"/>
  <c r="U57" i="81"/>
  <c r="V57" i="81" s="1"/>
  <c r="U10" i="81"/>
  <c r="V10" i="81" s="1"/>
  <c r="U64" i="81"/>
  <c r="V64" i="81" s="1"/>
  <c r="T59" i="77"/>
  <c r="V60" i="78" s="1"/>
  <c r="U8" i="81"/>
  <c r="V8" i="81" s="1"/>
  <c r="U33" i="81"/>
  <c r="V33" i="81" s="1"/>
  <c r="V34" i="81"/>
  <c r="U37" i="81"/>
  <c r="V37" i="81" s="1"/>
  <c r="U61" i="81"/>
  <c r="V61" i="81" s="1"/>
  <c r="T38" i="77"/>
  <c r="U14" i="81"/>
  <c r="V14" i="81" s="1"/>
  <c r="M104" i="90"/>
  <c r="AE104" i="90" s="1"/>
  <c r="T101" i="65" s="1"/>
  <c r="M76" i="90"/>
  <c r="M48" i="90"/>
  <c r="AE75" i="90"/>
  <c r="T72" i="65" s="1"/>
  <c r="AE47" i="90"/>
  <c r="T44" i="65" s="1"/>
  <c r="AK20" i="90"/>
  <c r="T15" i="65"/>
  <c r="F127" i="105" s="1"/>
  <c r="L21" i="90"/>
  <c r="M21" i="90"/>
  <c r="V58" i="78"/>
  <c r="C72" i="81"/>
  <c r="V59" i="78"/>
  <c r="C47" i="81"/>
  <c r="V32" i="78"/>
  <c r="C21" i="81"/>
  <c r="W4" i="81"/>
  <c r="C20" i="77"/>
  <c r="AT20" i="90" l="1"/>
  <c r="E100" i="105"/>
  <c r="U65" i="77"/>
  <c r="U12" i="77"/>
  <c r="U33" i="77"/>
  <c r="W34" i="78" s="1"/>
  <c r="U59" i="77"/>
  <c r="W60" i="78" s="1"/>
  <c r="U16" i="77"/>
  <c r="U18" i="77"/>
  <c r="U58" i="77"/>
  <c r="K78" i="90"/>
  <c r="K50" i="90"/>
  <c r="K106" i="90"/>
  <c r="W18" i="81"/>
  <c r="W58" i="81"/>
  <c r="U8" i="77"/>
  <c r="U67" i="77"/>
  <c r="U68" i="77"/>
  <c r="W17" i="81"/>
  <c r="U69" i="77"/>
  <c r="U39" i="77"/>
  <c r="W6" i="81"/>
  <c r="U70" i="77"/>
  <c r="W67" i="81"/>
  <c r="U9" i="77"/>
  <c r="W70" i="81"/>
  <c r="W59" i="81"/>
  <c r="U61" i="77"/>
  <c r="U42" i="77"/>
  <c r="W36" i="81"/>
  <c r="U35" i="77"/>
  <c r="U44" i="77"/>
  <c r="W12" i="81"/>
  <c r="U10" i="77"/>
  <c r="U14" i="77"/>
  <c r="C47" i="77"/>
  <c r="G46" i="77"/>
  <c r="H46" i="77"/>
  <c r="I46" i="77"/>
  <c r="J46" i="77"/>
  <c r="K46" i="77"/>
  <c r="L46" i="77"/>
  <c r="M46" i="77"/>
  <c r="N46" i="77"/>
  <c r="O46" i="77"/>
  <c r="P46" i="77"/>
  <c r="Q46" i="77"/>
  <c r="R46" i="77"/>
  <c r="S46" i="77"/>
  <c r="T46" i="77"/>
  <c r="W14" i="81"/>
  <c r="W11" i="81"/>
  <c r="U62" i="77"/>
  <c r="U41" i="77"/>
  <c r="V38" i="81"/>
  <c r="W38" i="81" s="1"/>
  <c r="W64" i="81"/>
  <c r="W44" i="81"/>
  <c r="W65" i="81"/>
  <c r="U36" i="77"/>
  <c r="U43" i="77"/>
  <c r="U6" i="77"/>
  <c r="W7" i="78" s="1"/>
  <c r="K23" i="90" s="1"/>
  <c r="K79" i="90" s="1"/>
  <c r="G20" i="77"/>
  <c r="H20" i="77"/>
  <c r="I20" i="77"/>
  <c r="J20" i="77"/>
  <c r="K20" i="77"/>
  <c r="L20" i="77"/>
  <c r="M20" i="77"/>
  <c r="N20" i="77"/>
  <c r="O20" i="77"/>
  <c r="P20" i="77"/>
  <c r="Q20" i="77"/>
  <c r="R20" i="77"/>
  <c r="S20" i="77"/>
  <c r="T20" i="77"/>
  <c r="W61" i="81"/>
  <c r="W16" i="81"/>
  <c r="W7" i="81"/>
  <c r="U63" i="77"/>
  <c r="W4" i="77"/>
  <c r="V47" i="77"/>
  <c r="V45" i="81"/>
  <c r="W45" i="81" s="1"/>
  <c r="V19" i="81"/>
  <c r="W19" i="81" s="1"/>
  <c r="V71" i="81"/>
  <c r="W71" i="81" s="1"/>
  <c r="V16" i="77"/>
  <c r="V17" i="77"/>
  <c r="V20" i="77"/>
  <c r="V18" i="77"/>
  <c r="V44" i="77"/>
  <c r="V46" i="77"/>
  <c r="V42" i="77"/>
  <c r="V43" i="77"/>
  <c r="V41" i="77"/>
  <c r="V66" i="77"/>
  <c r="V67" i="77"/>
  <c r="V72" i="77"/>
  <c r="V68" i="77"/>
  <c r="V70" i="77"/>
  <c r="V69" i="77"/>
  <c r="V13" i="77"/>
  <c r="V14" i="77"/>
  <c r="V65" i="77"/>
  <c r="V12" i="77"/>
  <c r="V39" i="77"/>
  <c r="V64" i="77"/>
  <c r="V37" i="77"/>
  <c r="V11" i="77"/>
  <c r="V63" i="77"/>
  <c r="V10" i="77"/>
  <c r="V62" i="77"/>
  <c r="V36" i="77"/>
  <c r="V61" i="77"/>
  <c r="V35" i="77"/>
  <c r="V9" i="77"/>
  <c r="V7" i="77"/>
  <c r="X8" i="78" s="1"/>
  <c r="V8" i="77"/>
  <c r="V34" i="77"/>
  <c r="V33" i="77"/>
  <c r="X34" i="78" s="1"/>
  <c r="V59" i="77"/>
  <c r="X60" i="78" s="1"/>
  <c r="V6" i="77"/>
  <c r="X7" i="78" s="1"/>
  <c r="V58" i="77"/>
  <c r="V57" i="77"/>
  <c r="V5" i="81"/>
  <c r="W5" i="81" s="1"/>
  <c r="W37" i="81"/>
  <c r="W42" i="81"/>
  <c r="U11" i="77"/>
  <c r="U13" i="77"/>
  <c r="V32" i="81"/>
  <c r="W32" i="81" s="1"/>
  <c r="W13" i="81"/>
  <c r="W10" i="81"/>
  <c r="W62" i="81"/>
  <c r="W34" i="81"/>
  <c r="W63" i="81"/>
  <c r="U64" i="77"/>
  <c r="U20" i="77"/>
  <c r="V15" i="81"/>
  <c r="W15" i="81" s="1"/>
  <c r="V40" i="81"/>
  <c r="W40" i="81" s="1"/>
  <c r="W69" i="81"/>
  <c r="W33" i="81"/>
  <c r="W35" i="81"/>
  <c r="U57" i="77"/>
  <c r="W58" i="78" s="1"/>
  <c r="U37" i="77"/>
  <c r="U17" i="77"/>
  <c r="V31" i="81"/>
  <c r="W31" i="81" s="1"/>
  <c r="V60" i="81"/>
  <c r="W60" i="81" s="1"/>
  <c r="W8" i="81"/>
  <c r="C73" i="77"/>
  <c r="G72" i="77"/>
  <c r="H72" i="77"/>
  <c r="I72" i="77"/>
  <c r="J72" i="77"/>
  <c r="K72" i="77"/>
  <c r="L72" i="77"/>
  <c r="M72" i="77"/>
  <c r="N72" i="77"/>
  <c r="O72" i="77"/>
  <c r="P72" i="77"/>
  <c r="Q72" i="77"/>
  <c r="R72" i="77"/>
  <c r="S72" i="77"/>
  <c r="T72" i="77"/>
  <c r="W9" i="81"/>
  <c r="U38" i="77"/>
  <c r="U15" i="77"/>
  <c r="M77" i="90"/>
  <c r="M49" i="90"/>
  <c r="M105" i="90"/>
  <c r="L49" i="90"/>
  <c r="L105" i="90"/>
  <c r="L77" i="90"/>
  <c r="T16" i="65"/>
  <c r="F128" i="105" s="1"/>
  <c r="AE21" i="90"/>
  <c r="AE48" i="90"/>
  <c r="T45" i="65" s="1"/>
  <c r="AE76" i="90"/>
  <c r="T73" i="65" s="1"/>
  <c r="AK21" i="90"/>
  <c r="L22" i="90"/>
  <c r="M22" i="90"/>
  <c r="C22" i="81"/>
  <c r="C48" i="81"/>
  <c r="W32" i="78"/>
  <c r="C73" i="81"/>
  <c r="W59" i="78"/>
  <c r="X4" i="81"/>
  <c r="C21" i="77"/>
  <c r="V21" i="77" s="1"/>
  <c r="AT21" i="90" l="1"/>
  <c r="E101" i="105"/>
  <c r="L23" i="90"/>
  <c r="L107" i="90" s="1"/>
  <c r="V40" i="77"/>
  <c r="V45" i="77"/>
  <c r="V5" i="77"/>
  <c r="X6" i="78" s="1"/>
  <c r="K24" i="90" s="1"/>
  <c r="K108" i="90" s="1"/>
  <c r="V38" i="77"/>
  <c r="V19" i="77"/>
  <c r="V31" i="77"/>
  <c r="X32" i="78" s="1"/>
  <c r="V32" i="77"/>
  <c r="X33" i="78" s="1"/>
  <c r="C74" i="77"/>
  <c r="G73" i="77"/>
  <c r="H73" i="77"/>
  <c r="I73" i="77"/>
  <c r="J73" i="77"/>
  <c r="K73" i="77"/>
  <c r="L73" i="77"/>
  <c r="M73" i="77"/>
  <c r="N73" i="77"/>
  <c r="O73" i="77"/>
  <c r="P73" i="77"/>
  <c r="Q73" i="77"/>
  <c r="R73" i="77"/>
  <c r="S73" i="77"/>
  <c r="T73" i="77"/>
  <c r="U73" i="77"/>
  <c r="X6" i="81"/>
  <c r="X31" i="81"/>
  <c r="X37" i="81"/>
  <c r="X4" i="77"/>
  <c r="W74" i="77"/>
  <c r="W72" i="81"/>
  <c r="X72" i="81" s="1"/>
  <c r="W46" i="81"/>
  <c r="X46" i="81" s="1"/>
  <c r="W20" i="81"/>
  <c r="X20" i="81" s="1"/>
  <c r="W21" i="77"/>
  <c r="W18" i="77"/>
  <c r="W17" i="77"/>
  <c r="W16" i="77"/>
  <c r="W19" i="77"/>
  <c r="W47" i="77"/>
  <c r="W45" i="77"/>
  <c r="W44" i="77"/>
  <c r="W42" i="77"/>
  <c r="W73" i="77"/>
  <c r="W71" i="77"/>
  <c r="W70" i="77"/>
  <c r="W67" i="77"/>
  <c r="W15" i="77"/>
  <c r="W69" i="77"/>
  <c r="W40" i="77"/>
  <c r="W14" i="77"/>
  <c r="W13" i="77"/>
  <c r="W65" i="77"/>
  <c r="W12" i="77"/>
  <c r="W64" i="77"/>
  <c r="W37" i="77"/>
  <c r="W38" i="77"/>
  <c r="W11" i="77"/>
  <c r="W63" i="77"/>
  <c r="W62" i="77"/>
  <c r="W10" i="77"/>
  <c r="W36" i="77"/>
  <c r="W35" i="77"/>
  <c r="W61" i="77"/>
  <c r="W9" i="77"/>
  <c r="W8" i="77"/>
  <c r="W60" i="77"/>
  <c r="W7" i="77"/>
  <c r="Y8" i="78" s="1"/>
  <c r="W34" i="77"/>
  <c r="W33" i="77"/>
  <c r="Y34" i="78" s="1"/>
  <c r="W59" i="77"/>
  <c r="Y60" i="78" s="1"/>
  <c r="W6" i="77"/>
  <c r="Y7" i="78" s="1"/>
  <c r="W58" i="77"/>
  <c r="W32" i="77"/>
  <c r="Y33" i="78" s="1"/>
  <c r="W31" i="77"/>
  <c r="W5" i="77"/>
  <c r="Y6" i="78" s="1"/>
  <c r="X67" i="81"/>
  <c r="X60" i="81"/>
  <c r="V73" i="77"/>
  <c r="X5" i="81"/>
  <c r="V15" i="77"/>
  <c r="X9" i="81"/>
  <c r="X7" i="81"/>
  <c r="X65" i="81"/>
  <c r="X17" i="81"/>
  <c r="X64" i="81"/>
  <c r="C48" i="77"/>
  <c r="G47" i="77"/>
  <c r="H47" i="77"/>
  <c r="I47" i="77"/>
  <c r="J47" i="77"/>
  <c r="K47" i="77"/>
  <c r="L47" i="77"/>
  <c r="M47" i="77"/>
  <c r="N47" i="77"/>
  <c r="O47" i="77"/>
  <c r="P47" i="77"/>
  <c r="Q47" i="77"/>
  <c r="R47" i="77"/>
  <c r="S47" i="77"/>
  <c r="T47" i="77"/>
  <c r="U47" i="77"/>
  <c r="W68" i="81"/>
  <c r="X68" i="81" s="1"/>
  <c r="X33" i="81"/>
  <c r="X38" i="81"/>
  <c r="W39" i="81"/>
  <c r="X39" i="81" s="1"/>
  <c r="X44" i="81"/>
  <c r="X61" i="81"/>
  <c r="X69" i="81"/>
  <c r="X42" i="81"/>
  <c r="X40" i="81"/>
  <c r="X12" i="81"/>
  <c r="X16" i="81"/>
  <c r="X15" i="81"/>
  <c r="X11" i="81"/>
  <c r="W41" i="81"/>
  <c r="X41" i="81" s="1"/>
  <c r="X14" i="81"/>
  <c r="X58" i="81"/>
  <c r="X36" i="81"/>
  <c r="X18" i="81"/>
  <c r="X71" i="81"/>
  <c r="X63" i="81"/>
  <c r="V60" i="77"/>
  <c r="X19" i="81"/>
  <c r="W57" i="81"/>
  <c r="X57" i="81" s="1"/>
  <c r="W43" i="81"/>
  <c r="X43" i="81" s="1"/>
  <c r="X35" i="81"/>
  <c r="X34" i="81"/>
  <c r="X45" i="81"/>
  <c r="W66" i="81"/>
  <c r="X66" i="81" s="1"/>
  <c r="X62" i="81"/>
  <c r="V71" i="77"/>
  <c r="K51" i="90"/>
  <c r="X10" i="81"/>
  <c r="X59" i="81"/>
  <c r="X8" i="81"/>
  <c r="X13" i="81"/>
  <c r="X70" i="81"/>
  <c r="G21" i="77"/>
  <c r="H21" i="77"/>
  <c r="I21" i="77"/>
  <c r="J21" i="77"/>
  <c r="K21" i="77"/>
  <c r="L21" i="77"/>
  <c r="M21" i="77"/>
  <c r="N21" i="77"/>
  <c r="O21" i="77"/>
  <c r="P21" i="77"/>
  <c r="Q21" i="77"/>
  <c r="R21" i="77"/>
  <c r="S21" i="77"/>
  <c r="T21" i="77"/>
  <c r="U21" i="77"/>
  <c r="K107" i="90"/>
  <c r="X32" i="81"/>
  <c r="M23" i="90"/>
  <c r="M51" i="90" s="1"/>
  <c r="M78" i="90"/>
  <c r="M50" i="90"/>
  <c r="M106" i="90"/>
  <c r="L78" i="90"/>
  <c r="L50" i="90"/>
  <c r="L106" i="90"/>
  <c r="AE22" i="90"/>
  <c r="T17" i="65"/>
  <c r="F129" i="105" s="1"/>
  <c r="AK22" i="90"/>
  <c r="AE105" i="90"/>
  <c r="T102" i="65" s="1"/>
  <c r="AE77" i="90"/>
  <c r="T74" i="65" s="1"/>
  <c r="AE49" i="90"/>
  <c r="T46" i="65" s="1"/>
  <c r="X59" i="78"/>
  <c r="X58" i="78"/>
  <c r="C23" i="81"/>
  <c r="C74" i="81"/>
  <c r="C49" i="81"/>
  <c r="Y4" i="81"/>
  <c r="C22" i="77"/>
  <c r="AT22" i="90" l="1"/>
  <c r="E102" i="105"/>
  <c r="L79" i="90"/>
  <c r="L51" i="90"/>
  <c r="AE51" i="90" s="1"/>
  <c r="T48" i="65" s="1"/>
  <c r="L24" i="90"/>
  <c r="L108" i="90" s="1"/>
  <c r="K25" i="90"/>
  <c r="K81" i="90" s="1"/>
  <c r="W43" i="77"/>
  <c r="W46" i="77"/>
  <c r="W57" i="77"/>
  <c r="W39" i="77"/>
  <c r="Y37" i="81"/>
  <c r="Y43" i="81"/>
  <c r="Y44" i="81"/>
  <c r="C49" i="77"/>
  <c r="G48" i="77"/>
  <c r="H48" i="77"/>
  <c r="I48" i="77"/>
  <c r="J48" i="77"/>
  <c r="K48" i="77"/>
  <c r="L48" i="77"/>
  <c r="M48" i="77"/>
  <c r="N48" i="77"/>
  <c r="O48" i="77"/>
  <c r="P48" i="77"/>
  <c r="Q48" i="77"/>
  <c r="R48" i="77"/>
  <c r="S48" i="77"/>
  <c r="T48" i="77"/>
  <c r="U48" i="77"/>
  <c r="V48" i="77"/>
  <c r="W20" i="77"/>
  <c r="Y57" i="81"/>
  <c r="Y39" i="81"/>
  <c r="Y64" i="81"/>
  <c r="Y11" i="81"/>
  <c r="W66" i="77"/>
  <c r="Y46" i="81"/>
  <c r="Y41" i="81"/>
  <c r="G22" i="77"/>
  <c r="H22" i="77"/>
  <c r="I22" i="77"/>
  <c r="J22" i="77"/>
  <c r="K22" i="77"/>
  <c r="L22" i="77"/>
  <c r="M22" i="77"/>
  <c r="N22" i="77"/>
  <c r="O22" i="77"/>
  <c r="P22" i="77"/>
  <c r="Q22" i="77"/>
  <c r="R22" i="77"/>
  <c r="S22" i="77"/>
  <c r="T22" i="77"/>
  <c r="U22" i="77"/>
  <c r="V22" i="77"/>
  <c r="Y63" i="81"/>
  <c r="K52" i="90"/>
  <c r="W41" i="77"/>
  <c r="W22" i="77"/>
  <c r="Y59" i="81"/>
  <c r="Y7" i="81"/>
  <c r="K80" i="90"/>
  <c r="Y5" i="81"/>
  <c r="Y8" i="81"/>
  <c r="Y58" i="81"/>
  <c r="W72" i="77"/>
  <c r="W48" i="77"/>
  <c r="Y66" i="81"/>
  <c r="Y68" i="81"/>
  <c r="Y13" i="81"/>
  <c r="Y14" i="81"/>
  <c r="W68" i="77"/>
  <c r="Y4" i="77"/>
  <c r="Y34" i="81" s="1"/>
  <c r="X21" i="81"/>
  <c r="Y21" i="81" s="1"/>
  <c r="X73" i="81"/>
  <c r="X73" i="77" s="1"/>
  <c r="X47" i="81"/>
  <c r="Y47" i="81" s="1"/>
  <c r="X18" i="77"/>
  <c r="X19" i="77"/>
  <c r="X22" i="77"/>
  <c r="X20" i="77"/>
  <c r="X17" i="77"/>
  <c r="X45" i="77"/>
  <c r="X43" i="77"/>
  <c r="X48" i="77"/>
  <c r="X46" i="77"/>
  <c r="X44" i="77"/>
  <c r="X16" i="77"/>
  <c r="X69" i="77"/>
  <c r="X72" i="77"/>
  <c r="X42" i="77"/>
  <c r="X70" i="77"/>
  <c r="X74" i="77"/>
  <c r="X68" i="77"/>
  <c r="X71" i="77"/>
  <c r="X15" i="77"/>
  <c r="X67" i="77"/>
  <c r="X66" i="77"/>
  <c r="X41" i="77"/>
  <c r="X40" i="77"/>
  <c r="X13" i="77"/>
  <c r="X14" i="77"/>
  <c r="X65" i="77"/>
  <c r="X39" i="77"/>
  <c r="X12" i="77"/>
  <c r="X64" i="77"/>
  <c r="X37" i="77"/>
  <c r="X38" i="77"/>
  <c r="X63" i="77"/>
  <c r="X11" i="77"/>
  <c r="X62" i="77"/>
  <c r="X36" i="77"/>
  <c r="X10" i="77"/>
  <c r="X61" i="77"/>
  <c r="X35" i="77"/>
  <c r="X9" i="77"/>
  <c r="X8" i="77"/>
  <c r="X60" i="77"/>
  <c r="X34" i="77"/>
  <c r="X7" i="77"/>
  <c r="Z8" i="78" s="1"/>
  <c r="X59" i="77"/>
  <c r="Z60" i="78" s="1"/>
  <c r="X6" i="77"/>
  <c r="Z7" i="78" s="1"/>
  <c r="X33" i="77"/>
  <c r="Z34" i="78" s="1"/>
  <c r="X58" i="77"/>
  <c r="X32" i="77"/>
  <c r="Z33" i="78" s="1"/>
  <c r="X31" i="77"/>
  <c r="X5" i="77"/>
  <c r="Z6" i="78" s="1"/>
  <c r="X57" i="77"/>
  <c r="C75" i="77"/>
  <c r="G74" i="77"/>
  <c r="H74" i="77"/>
  <c r="I74" i="77"/>
  <c r="J74" i="77"/>
  <c r="K74" i="77"/>
  <c r="L74" i="77"/>
  <c r="M74" i="77"/>
  <c r="N74" i="77"/>
  <c r="O74" i="77"/>
  <c r="P74" i="77"/>
  <c r="Q74" i="77"/>
  <c r="R74" i="77"/>
  <c r="S74" i="77"/>
  <c r="T74" i="77"/>
  <c r="U74" i="77"/>
  <c r="V74" i="77"/>
  <c r="M24" i="90"/>
  <c r="AE23" i="90"/>
  <c r="AK23" i="90"/>
  <c r="M79" i="90"/>
  <c r="M107" i="90"/>
  <c r="AE107" i="90" s="1"/>
  <c r="T104" i="65" s="1"/>
  <c r="T18" i="65"/>
  <c r="F130" i="105" s="1"/>
  <c r="AE106" i="90"/>
  <c r="T103" i="65" s="1"/>
  <c r="AE50" i="90"/>
  <c r="T47" i="65" s="1"/>
  <c r="AE78" i="90"/>
  <c r="T75" i="65" s="1"/>
  <c r="Y32" i="78"/>
  <c r="C24" i="81"/>
  <c r="Y58" i="78"/>
  <c r="C75" i="81"/>
  <c r="C50" i="81"/>
  <c r="Y59" i="78"/>
  <c r="Z4" i="81"/>
  <c r="C23" i="77"/>
  <c r="K26" i="90" l="1"/>
  <c r="K82" i="90" s="1"/>
  <c r="AT23" i="90"/>
  <c r="E103" i="105"/>
  <c r="L52" i="90"/>
  <c r="L80" i="90"/>
  <c r="AE24" i="90"/>
  <c r="K53" i="90"/>
  <c r="K109" i="90"/>
  <c r="X21" i="77"/>
  <c r="Y61" i="81"/>
  <c r="Z47" i="81"/>
  <c r="Y73" i="81"/>
  <c r="Y35" i="81"/>
  <c r="Z35" i="81" s="1"/>
  <c r="Y18" i="81"/>
  <c r="Z18" i="81" s="1"/>
  <c r="Z37" i="81"/>
  <c r="Z4" i="77"/>
  <c r="Y22" i="81"/>
  <c r="Z22" i="81" s="1"/>
  <c r="Y48" i="81"/>
  <c r="Z48" i="81" s="1"/>
  <c r="Y74" i="81"/>
  <c r="Z74" i="81" s="1"/>
  <c r="Y23" i="77"/>
  <c r="Y21" i="77"/>
  <c r="Y49" i="77"/>
  <c r="Y44" i="77"/>
  <c r="Y47" i="77"/>
  <c r="Y46" i="77"/>
  <c r="Y73" i="77"/>
  <c r="Y43" i="77"/>
  <c r="Y75" i="77"/>
  <c r="Y68" i="77"/>
  <c r="Y41" i="77"/>
  <c r="Y66" i="77"/>
  <c r="Y13" i="77"/>
  <c r="Y14" i="77"/>
  <c r="Y39" i="77"/>
  <c r="Y64" i="77"/>
  <c r="Y37" i="77"/>
  <c r="Y11" i="77"/>
  <c r="Y63" i="77"/>
  <c r="Y35" i="77"/>
  <c r="Y61" i="77"/>
  <c r="Y8" i="77"/>
  <c r="Y7" i="77"/>
  <c r="AA8" i="78" s="1"/>
  <c r="Y34" i="77"/>
  <c r="Y59" i="77"/>
  <c r="AA60" i="78" s="1"/>
  <c r="Y58" i="77"/>
  <c r="Y5" i="77"/>
  <c r="AA6" i="78" s="1"/>
  <c r="Y57" i="77"/>
  <c r="Y42" i="81"/>
  <c r="Z42" i="81" s="1"/>
  <c r="Y31" i="81"/>
  <c r="Z31" i="81" s="1"/>
  <c r="C76" i="77"/>
  <c r="G75" i="77"/>
  <c r="H75" i="77"/>
  <c r="I75" i="77"/>
  <c r="J75" i="77"/>
  <c r="K75" i="77"/>
  <c r="L75" i="77"/>
  <c r="M75" i="77"/>
  <c r="N75" i="77"/>
  <c r="O75" i="77"/>
  <c r="P75" i="77"/>
  <c r="Q75" i="77"/>
  <c r="R75" i="77"/>
  <c r="S75" i="77"/>
  <c r="T75" i="77"/>
  <c r="U75" i="77"/>
  <c r="V75" i="77"/>
  <c r="W75" i="77"/>
  <c r="Y9" i="81"/>
  <c r="Z9" i="81" s="1"/>
  <c r="Y15" i="81"/>
  <c r="Z15" i="81" s="1"/>
  <c r="Y32" i="81"/>
  <c r="Z32" i="81" s="1"/>
  <c r="Y60" i="81"/>
  <c r="Z60" i="81" s="1"/>
  <c r="Y71" i="81"/>
  <c r="Z71" i="81" s="1"/>
  <c r="Y72" i="81"/>
  <c r="Z72" i="81" s="1"/>
  <c r="Y67" i="81"/>
  <c r="Z67" i="81" s="1"/>
  <c r="Z64" i="81"/>
  <c r="Z41" i="81"/>
  <c r="Y69" i="81"/>
  <c r="Z69" i="81" s="1"/>
  <c r="Z46" i="81"/>
  <c r="Y45" i="81"/>
  <c r="Z45" i="81" s="1"/>
  <c r="Z21" i="81"/>
  <c r="Z63" i="81"/>
  <c r="Z68" i="81"/>
  <c r="Y40" i="81"/>
  <c r="Z40" i="81" s="1"/>
  <c r="C50" i="77"/>
  <c r="G49" i="77"/>
  <c r="H49" i="77"/>
  <c r="I49" i="77"/>
  <c r="J49" i="77"/>
  <c r="K49" i="77"/>
  <c r="L49" i="77"/>
  <c r="M49" i="77"/>
  <c r="N49" i="77"/>
  <c r="O49" i="77"/>
  <c r="P49" i="77"/>
  <c r="Q49" i="77"/>
  <c r="R49" i="77"/>
  <c r="S49" i="77"/>
  <c r="T49" i="77"/>
  <c r="U49" i="77"/>
  <c r="V49" i="77"/>
  <c r="W49" i="77"/>
  <c r="Z14" i="81"/>
  <c r="X47" i="77"/>
  <c r="Z66" i="81"/>
  <c r="Y65" i="81"/>
  <c r="Z65" i="81" s="1"/>
  <c r="Y62" i="81"/>
  <c r="Z62" i="81" s="1"/>
  <c r="G23" i="77"/>
  <c r="H23" i="77"/>
  <c r="I23" i="77"/>
  <c r="J23" i="77"/>
  <c r="K23" i="77"/>
  <c r="L23" i="77"/>
  <c r="M23" i="77"/>
  <c r="N23" i="77"/>
  <c r="O23" i="77"/>
  <c r="P23" i="77"/>
  <c r="Q23" i="77"/>
  <c r="R23" i="77"/>
  <c r="S23" i="77"/>
  <c r="T23" i="77"/>
  <c r="U23" i="77"/>
  <c r="V23" i="77"/>
  <c r="W23" i="77"/>
  <c r="X49" i="77"/>
  <c r="Y33" i="81"/>
  <c r="Z33" i="81" s="1"/>
  <c r="Y12" i="81"/>
  <c r="Z12" i="81" s="1"/>
  <c r="X75" i="77"/>
  <c r="Y20" i="81"/>
  <c r="Z20" i="81" s="1"/>
  <c r="Z13" i="81"/>
  <c r="X23" i="77"/>
  <c r="Z58" i="81"/>
  <c r="Y17" i="81"/>
  <c r="Z17" i="81" s="1"/>
  <c r="Y6" i="81"/>
  <c r="Z6" i="81" s="1"/>
  <c r="Z8" i="81"/>
  <c r="Z44" i="81"/>
  <c r="Y70" i="81"/>
  <c r="Z70" i="81" s="1"/>
  <c r="Y16" i="81"/>
  <c r="Z16" i="81" s="1"/>
  <c r="Y38" i="81"/>
  <c r="Z38" i="81" s="1"/>
  <c r="Y36" i="81"/>
  <c r="Z36" i="81" s="1"/>
  <c r="Y19" i="81"/>
  <c r="Z19" i="81" s="1"/>
  <c r="Y10" i="81"/>
  <c r="Z10" i="81" s="1"/>
  <c r="M52" i="90"/>
  <c r="M80" i="90"/>
  <c r="M108" i="90"/>
  <c r="AE108" i="90" s="1"/>
  <c r="T105" i="65" s="1"/>
  <c r="AK24" i="90"/>
  <c r="AE79" i="90"/>
  <c r="T76" i="65" s="1"/>
  <c r="T20" i="65" s="1"/>
  <c r="F132" i="105" s="1"/>
  <c r="M25" i="90"/>
  <c r="M109" i="90" s="1"/>
  <c r="T19" i="65"/>
  <c r="F131" i="105" s="1"/>
  <c r="L25" i="90"/>
  <c r="C76" i="81"/>
  <c r="C25" i="81"/>
  <c r="C51" i="81"/>
  <c r="Z59" i="78"/>
  <c r="Z58" i="78"/>
  <c r="Z32" i="78"/>
  <c r="AA4" i="81"/>
  <c r="C24" i="77"/>
  <c r="K110" i="90" l="1"/>
  <c r="K54" i="90"/>
  <c r="AT24" i="90"/>
  <c r="E104" i="105"/>
  <c r="Y18" i="77"/>
  <c r="Y9" i="77"/>
  <c r="Y62" i="77"/>
  <c r="Y22" i="77"/>
  <c r="Y36" i="77"/>
  <c r="Y10" i="77"/>
  <c r="Y42" i="77"/>
  <c r="Y70" i="77"/>
  <c r="Y69" i="77"/>
  <c r="AA72" i="81"/>
  <c r="C77" i="77"/>
  <c r="G76" i="77"/>
  <c r="H76" i="77"/>
  <c r="I76" i="77"/>
  <c r="J76" i="77"/>
  <c r="K76" i="77"/>
  <c r="L76" i="77"/>
  <c r="M76" i="77"/>
  <c r="N76" i="77"/>
  <c r="O76" i="77"/>
  <c r="P76" i="77"/>
  <c r="Q76" i="77"/>
  <c r="R76" i="77"/>
  <c r="S76" i="77"/>
  <c r="T76" i="77"/>
  <c r="U76" i="77"/>
  <c r="V76" i="77"/>
  <c r="W76" i="77"/>
  <c r="X76" i="77"/>
  <c r="AA74" i="81"/>
  <c r="AA15" i="81"/>
  <c r="AA31" i="81"/>
  <c r="Y17" i="77"/>
  <c r="AA48" i="81"/>
  <c r="AA4" i="77"/>
  <c r="Z51" i="77"/>
  <c r="Z77" i="77"/>
  <c r="Z49" i="81"/>
  <c r="AA49" i="81" s="1"/>
  <c r="Z23" i="81"/>
  <c r="AA23" i="81" s="1"/>
  <c r="Z75" i="81"/>
  <c r="AA75" i="81" s="1"/>
  <c r="Z21" i="77"/>
  <c r="Z20" i="77"/>
  <c r="Z24" i="77"/>
  <c r="Z22" i="77"/>
  <c r="Z46" i="77"/>
  <c r="Z45" i="77"/>
  <c r="Z50" i="77"/>
  <c r="Z48" i="77"/>
  <c r="Z18" i="77"/>
  <c r="Z47" i="77"/>
  <c r="Z19" i="77"/>
  <c r="Z76" i="77"/>
  <c r="Z72" i="77"/>
  <c r="Z70" i="77"/>
  <c r="Z74" i="77"/>
  <c r="Z71" i="77"/>
  <c r="Z44" i="77"/>
  <c r="Z17" i="77"/>
  <c r="Z69" i="77"/>
  <c r="Z16" i="77"/>
  <c r="Z68" i="77"/>
  <c r="Z42" i="77"/>
  <c r="Z66" i="77"/>
  <c r="Z67" i="77"/>
  <c r="Z15" i="77"/>
  <c r="Z41" i="77"/>
  <c r="Z13" i="77"/>
  <c r="Z14" i="77"/>
  <c r="Z40" i="77"/>
  <c r="Z12" i="77"/>
  <c r="Z65" i="77"/>
  <c r="Z38" i="77"/>
  <c r="Z37" i="77"/>
  <c r="Z64" i="77"/>
  <c r="Z63" i="77"/>
  <c r="Z62" i="77"/>
  <c r="Z36" i="77"/>
  <c r="Z10" i="77"/>
  <c r="Z9" i="77"/>
  <c r="Z35" i="77"/>
  <c r="Z60" i="77"/>
  <c r="Z8" i="77"/>
  <c r="Z6" i="77"/>
  <c r="AB7" i="78" s="1"/>
  <c r="Z33" i="77"/>
  <c r="Z58" i="77"/>
  <c r="Z32" i="77"/>
  <c r="AB33" i="78" s="1"/>
  <c r="Z31" i="77"/>
  <c r="AA42" i="81"/>
  <c r="AA22" i="81"/>
  <c r="AA37" i="81"/>
  <c r="AA71" i="81"/>
  <c r="AA13" i="81"/>
  <c r="AA9" i="81"/>
  <c r="Y38" i="77"/>
  <c r="Y71" i="77"/>
  <c r="AA18" i="81"/>
  <c r="AA62" i="81"/>
  <c r="Y74" i="77"/>
  <c r="AA35" i="81"/>
  <c r="AA17" i="81"/>
  <c r="AA12" i="81"/>
  <c r="G24" i="77"/>
  <c r="H24" i="77"/>
  <c r="I24" i="77"/>
  <c r="J24" i="77"/>
  <c r="K24" i="77"/>
  <c r="L24" i="77"/>
  <c r="M24" i="77"/>
  <c r="N24" i="77"/>
  <c r="O24" i="77"/>
  <c r="P24" i="77"/>
  <c r="Q24" i="77"/>
  <c r="R24" i="77"/>
  <c r="S24" i="77"/>
  <c r="T24" i="77"/>
  <c r="U24" i="77"/>
  <c r="V24" i="77"/>
  <c r="W24" i="77"/>
  <c r="X24" i="77"/>
  <c r="AA33" i="81"/>
  <c r="AA65" i="81"/>
  <c r="Y31" i="77"/>
  <c r="AA32" i="78" s="1"/>
  <c r="Y72" i="77"/>
  <c r="Z73" i="81"/>
  <c r="AA73" i="81" s="1"/>
  <c r="AA66" i="81"/>
  <c r="C51" i="77"/>
  <c r="G50" i="77"/>
  <c r="H50" i="77"/>
  <c r="I50" i="77"/>
  <c r="J50" i="77"/>
  <c r="K50" i="77"/>
  <c r="L50" i="77"/>
  <c r="M50" i="77"/>
  <c r="N50" i="77"/>
  <c r="O50" i="77"/>
  <c r="P50" i="77"/>
  <c r="Q50" i="77"/>
  <c r="R50" i="77"/>
  <c r="S50" i="77"/>
  <c r="T50" i="77"/>
  <c r="U50" i="77"/>
  <c r="V50" i="77"/>
  <c r="W50" i="77"/>
  <c r="X50" i="77"/>
  <c r="Y32" i="77"/>
  <c r="AA33" i="78" s="1"/>
  <c r="Y16" i="77"/>
  <c r="AA47" i="81"/>
  <c r="AA40" i="81"/>
  <c r="Y65" i="77"/>
  <c r="Z61" i="81"/>
  <c r="AA61" i="81" s="1"/>
  <c r="AA58" i="81"/>
  <c r="AA68" i="81"/>
  <c r="Y6" i="77"/>
  <c r="AA7" i="78" s="1"/>
  <c r="K27" i="90" s="1"/>
  <c r="K111" i="90" s="1"/>
  <c r="Y12" i="77"/>
  <c r="Y76" i="77"/>
  <c r="Z59" i="81"/>
  <c r="AA59" i="81" s="1"/>
  <c r="AA20" i="81"/>
  <c r="AA10" i="81"/>
  <c r="AA63" i="81"/>
  <c r="Y33" i="77"/>
  <c r="AA34" i="78" s="1"/>
  <c r="Y40" i="77"/>
  <c r="Z11" i="81"/>
  <c r="AA11" i="81" s="1"/>
  <c r="AA8" i="81"/>
  <c r="AA60" i="81"/>
  <c r="AA14" i="81"/>
  <c r="AA19" i="81"/>
  <c r="AA21" i="81"/>
  <c r="Y48" i="77"/>
  <c r="Z43" i="81"/>
  <c r="AA43" i="81" s="1"/>
  <c r="AA36" i="81"/>
  <c r="AA45" i="81"/>
  <c r="Y24" i="77"/>
  <c r="Z57" i="81"/>
  <c r="AA57" i="81" s="1"/>
  <c r="AA38" i="81"/>
  <c r="AA46" i="81"/>
  <c r="Y60" i="77"/>
  <c r="Y15" i="77"/>
  <c r="Z7" i="81"/>
  <c r="AA7" i="81" s="1"/>
  <c r="Y45" i="77"/>
  <c r="Y50" i="77"/>
  <c r="Z39" i="81"/>
  <c r="AA39" i="81" s="1"/>
  <c r="AA16" i="81"/>
  <c r="AA69" i="81"/>
  <c r="AA70" i="81"/>
  <c r="AA41" i="81"/>
  <c r="Y19" i="77"/>
  <c r="Z5" i="81"/>
  <c r="AA5" i="81" s="1"/>
  <c r="AA44" i="81"/>
  <c r="AA64" i="81"/>
  <c r="Y67" i="77"/>
  <c r="Y20" i="77"/>
  <c r="Z34" i="81"/>
  <c r="AA34" i="81" s="1"/>
  <c r="AE52" i="90"/>
  <c r="T49" i="65" s="1"/>
  <c r="AE80" i="90"/>
  <c r="T77" i="65" s="1"/>
  <c r="M53" i="90"/>
  <c r="M81" i="90"/>
  <c r="L81" i="90"/>
  <c r="L109" i="90"/>
  <c r="L53" i="90"/>
  <c r="AE25" i="90"/>
  <c r="AK25" i="90"/>
  <c r="M26" i="90"/>
  <c r="L26" i="90"/>
  <c r="AA58" i="78"/>
  <c r="C77" i="81"/>
  <c r="C52" i="81"/>
  <c r="AA59" i="78"/>
  <c r="AB34" i="78"/>
  <c r="C26" i="81"/>
  <c r="AB4" i="81"/>
  <c r="C25" i="77"/>
  <c r="Z25" i="77" s="1"/>
  <c r="AT25" i="90" l="1"/>
  <c r="E105" i="105"/>
  <c r="Z34" i="77"/>
  <c r="Z75" i="77"/>
  <c r="Z7" i="77"/>
  <c r="AB8" i="78" s="1"/>
  <c r="Z49" i="77"/>
  <c r="Z61" i="77"/>
  <c r="AB57" i="81"/>
  <c r="AB13" i="81"/>
  <c r="Z43" i="77"/>
  <c r="AB45" i="81"/>
  <c r="AB58" i="81"/>
  <c r="Z23" i="77"/>
  <c r="G25" i="77"/>
  <c r="H25" i="77"/>
  <c r="I25" i="77"/>
  <c r="J25" i="77"/>
  <c r="K25" i="77"/>
  <c r="L25" i="77"/>
  <c r="M25" i="77"/>
  <c r="N25" i="77"/>
  <c r="O25" i="77"/>
  <c r="P25" i="77"/>
  <c r="Q25" i="77"/>
  <c r="R25" i="77"/>
  <c r="S25" i="77"/>
  <c r="T25" i="77"/>
  <c r="U25" i="77"/>
  <c r="V25" i="77"/>
  <c r="W25" i="77"/>
  <c r="X25" i="77"/>
  <c r="Y25" i="77"/>
  <c r="AB61" i="81"/>
  <c r="AB37" i="81"/>
  <c r="AB33" i="81"/>
  <c r="AB22" i="81"/>
  <c r="Z11" i="77"/>
  <c r="AB4" i="77"/>
  <c r="AB9" i="81" s="1"/>
  <c r="AA78" i="77"/>
  <c r="AA52" i="77"/>
  <c r="AA26" i="77"/>
  <c r="AA50" i="81"/>
  <c r="AB50" i="81" s="1"/>
  <c r="AA76" i="81"/>
  <c r="AB76" i="81" s="1"/>
  <c r="AA24" i="81"/>
  <c r="AB24" i="81" s="1"/>
  <c r="AA25" i="77"/>
  <c r="AA23" i="77"/>
  <c r="AA22" i="77"/>
  <c r="AA21" i="77"/>
  <c r="AA47" i="77"/>
  <c r="AA46" i="77"/>
  <c r="AA20" i="77"/>
  <c r="AA48" i="77"/>
  <c r="AA49" i="77"/>
  <c r="AA51" i="77"/>
  <c r="AA50" i="77"/>
  <c r="AA77" i="77"/>
  <c r="AA75" i="77"/>
  <c r="AA18" i="77"/>
  <c r="AA74" i="77"/>
  <c r="AA73" i="77"/>
  <c r="AA19" i="77"/>
  <c r="AA45" i="77"/>
  <c r="AA71" i="77"/>
  <c r="AA72" i="77"/>
  <c r="AA70" i="77"/>
  <c r="AA44" i="77"/>
  <c r="AA43" i="77"/>
  <c r="AA16" i="77"/>
  <c r="AA69" i="77"/>
  <c r="AA17" i="77"/>
  <c r="AA42" i="77"/>
  <c r="AA68" i="77"/>
  <c r="AA41" i="77"/>
  <c r="AA66" i="77"/>
  <c r="AA15" i="77"/>
  <c r="AA14" i="77"/>
  <c r="AA40" i="77"/>
  <c r="AA13" i="77"/>
  <c r="AA39" i="77"/>
  <c r="AA12" i="77"/>
  <c r="AA65" i="77"/>
  <c r="AA38" i="77"/>
  <c r="AA64" i="77"/>
  <c r="AA37" i="77"/>
  <c r="AA63" i="77"/>
  <c r="AA11" i="77"/>
  <c r="AA62" i="77"/>
  <c r="AA10" i="77"/>
  <c r="AA36" i="77"/>
  <c r="AA35" i="77"/>
  <c r="AA9" i="77"/>
  <c r="AA61" i="77"/>
  <c r="AA34" i="77"/>
  <c r="AA8" i="77"/>
  <c r="AA60" i="77"/>
  <c r="AA7" i="77"/>
  <c r="AC8" i="78" s="1"/>
  <c r="AA59" i="77"/>
  <c r="AC60" i="78" s="1"/>
  <c r="AA33" i="77"/>
  <c r="AA58" i="77"/>
  <c r="AA5" i="77"/>
  <c r="AC6" i="78" s="1"/>
  <c r="AA57" i="77"/>
  <c r="AA31" i="77"/>
  <c r="AB44" i="81"/>
  <c r="AB40" i="81"/>
  <c r="AB42" i="81"/>
  <c r="AB48" i="81"/>
  <c r="K55" i="90"/>
  <c r="K83" i="90"/>
  <c r="AB5" i="81"/>
  <c r="AB47" i="81"/>
  <c r="Z57" i="77"/>
  <c r="AB58" i="78" s="1"/>
  <c r="AB75" i="81"/>
  <c r="AB19" i="81"/>
  <c r="C52" i="77"/>
  <c r="G51" i="77"/>
  <c r="H51" i="77"/>
  <c r="I51" i="77"/>
  <c r="J51" i="77"/>
  <c r="K51" i="77"/>
  <c r="L51" i="77"/>
  <c r="M51" i="77"/>
  <c r="N51" i="77"/>
  <c r="O51" i="77"/>
  <c r="P51" i="77"/>
  <c r="Q51" i="77"/>
  <c r="R51" i="77"/>
  <c r="S51" i="77"/>
  <c r="T51" i="77"/>
  <c r="U51" i="77"/>
  <c r="V51" i="77"/>
  <c r="W51" i="77"/>
  <c r="X51" i="77"/>
  <c r="Y51" i="77"/>
  <c r="Z5" i="77"/>
  <c r="AB6" i="78" s="1"/>
  <c r="K28" i="90" s="1"/>
  <c r="K112" i="90" s="1"/>
  <c r="AB23" i="81"/>
  <c r="AB31" i="81"/>
  <c r="AB66" i="81"/>
  <c r="AB49" i="81"/>
  <c r="AB15" i="81"/>
  <c r="C78" i="77"/>
  <c r="G77" i="77"/>
  <c r="H77" i="77"/>
  <c r="I77" i="77"/>
  <c r="J77" i="77"/>
  <c r="K77" i="77"/>
  <c r="L77" i="77"/>
  <c r="M77" i="77"/>
  <c r="N77" i="77"/>
  <c r="O77" i="77"/>
  <c r="P77" i="77"/>
  <c r="Q77" i="77"/>
  <c r="R77" i="77"/>
  <c r="S77" i="77"/>
  <c r="T77" i="77"/>
  <c r="U77" i="77"/>
  <c r="V77" i="77"/>
  <c r="W77" i="77"/>
  <c r="X77" i="77"/>
  <c r="Y77" i="77"/>
  <c r="AB35" i="81"/>
  <c r="AB70" i="81"/>
  <c r="AB60" i="81"/>
  <c r="AB73" i="81"/>
  <c r="AB74" i="81"/>
  <c r="AA32" i="81"/>
  <c r="AB32" i="81" s="1"/>
  <c r="L27" i="90"/>
  <c r="AB41" i="81"/>
  <c r="AB69" i="81"/>
  <c r="AB8" i="81"/>
  <c r="AB72" i="81"/>
  <c r="AB21" i="81"/>
  <c r="AB14" i="81"/>
  <c r="AB16" i="81"/>
  <c r="AB11" i="81"/>
  <c r="Z39" i="77"/>
  <c r="AA6" i="81"/>
  <c r="AB6" i="81" s="1"/>
  <c r="AB39" i="81"/>
  <c r="AB65" i="81"/>
  <c r="AB12" i="81"/>
  <c r="Z59" i="77"/>
  <c r="AB60" i="78" s="1"/>
  <c r="Z73" i="77"/>
  <c r="AA67" i="81"/>
  <c r="AB67" i="81" s="1"/>
  <c r="T21" i="65"/>
  <c r="F133" i="105" s="1"/>
  <c r="M82" i="90"/>
  <c r="M54" i="90"/>
  <c r="M110" i="90"/>
  <c r="L82" i="90"/>
  <c r="L54" i="90"/>
  <c r="L110" i="90"/>
  <c r="AE26" i="90"/>
  <c r="AK26" i="90"/>
  <c r="AE53" i="90"/>
  <c r="T50" i="65" s="1"/>
  <c r="M27" i="90"/>
  <c r="AE109" i="90"/>
  <c r="T106" i="65" s="1"/>
  <c r="AE81" i="90"/>
  <c r="T78" i="65" s="1"/>
  <c r="C78" i="81"/>
  <c r="C27" i="81"/>
  <c r="AC34" i="78"/>
  <c r="C53" i="81"/>
  <c r="AB59" i="78"/>
  <c r="AB32" i="78"/>
  <c r="AC4" i="81"/>
  <c r="C26" i="77"/>
  <c r="AT26" i="90" l="1"/>
  <c r="E106" i="105"/>
  <c r="L55" i="90"/>
  <c r="K56" i="90"/>
  <c r="AA67" i="77"/>
  <c r="AA76" i="77"/>
  <c r="L111" i="90"/>
  <c r="K84" i="90"/>
  <c r="AB68" i="81"/>
  <c r="AB68" i="77" s="1"/>
  <c r="C27" i="77"/>
  <c r="G26" i="77"/>
  <c r="H26" i="77"/>
  <c r="I26" i="77"/>
  <c r="J26" i="77"/>
  <c r="K26" i="77"/>
  <c r="L26" i="77"/>
  <c r="M26" i="77"/>
  <c r="N26" i="77"/>
  <c r="O26" i="77"/>
  <c r="P26" i="77"/>
  <c r="Q26" i="77"/>
  <c r="R26" i="77"/>
  <c r="S26" i="77"/>
  <c r="T26" i="77"/>
  <c r="U26" i="77"/>
  <c r="V26" i="77"/>
  <c r="W26" i="77"/>
  <c r="X26" i="77"/>
  <c r="Y26" i="77"/>
  <c r="Z26" i="77"/>
  <c r="L83" i="90"/>
  <c r="AB34" i="81"/>
  <c r="AC34" i="81" s="1"/>
  <c r="AC57" i="81"/>
  <c r="AC42" i="81"/>
  <c r="AC74" i="81"/>
  <c r="AC4" i="77"/>
  <c r="AB27" i="77"/>
  <c r="AB25" i="81"/>
  <c r="AB25" i="77" s="1"/>
  <c r="AB77" i="81"/>
  <c r="AB51" i="81"/>
  <c r="AB51" i="77" s="1"/>
  <c r="AB23" i="77"/>
  <c r="AB26" i="77"/>
  <c r="AB22" i="77"/>
  <c r="AB24" i="77"/>
  <c r="AB48" i="77"/>
  <c r="AB52" i="77"/>
  <c r="AB50" i="77"/>
  <c r="AB47" i="77"/>
  <c r="AB49" i="77"/>
  <c r="AB21" i="77"/>
  <c r="AB78" i="77"/>
  <c r="AB76" i="77"/>
  <c r="AB75" i="77"/>
  <c r="AB74" i="77"/>
  <c r="AB72" i="77"/>
  <c r="AB73" i="77"/>
  <c r="AB19" i="77"/>
  <c r="AB45" i="77"/>
  <c r="AB44" i="77"/>
  <c r="AB70" i="77"/>
  <c r="AB69" i="77"/>
  <c r="AB16" i="77"/>
  <c r="AB42" i="77"/>
  <c r="AB41" i="77"/>
  <c r="AB15" i="77"/>
  <c r="AB67" i="77"/>
  <c r="AB66" i="77"/>
  <c r="AB13" i="77"/>
  <c r="AB40" i="77"/>
  <c r="AB14" i="77"/>
  <c r="AB65" i="77"/>
  <c r="AB39" i="77"/>
  <c r="AB12" i="77"/>
  <c r="AB37" i="77"/>
  <c r="AB11" i="77"/>
  <c r="AB9" i="77"/>
  <c r="AB35" i="77"/>
  <c r="AB61" i="77"/>
  <c r="AB8" i="77"/>
  <c r="AB60" i="77"/>
  <c r="AB6" i="77"/>
  <c r="AD7" i="78" s="1"/>
  <c r="AB33" i="77"/>
  <c r="AD34" i="78" s="1"/>
  <c r="AB32" i="77"/>
  <c r="AD33" i="78" s="1"/>
  <c r="AB58" i="77"/>
  <c r="AB57" i="77"/>
  <c r="AB31" i="77"/>
  <c r="AB5" i="77"/>
  <c r="AD6" i="78" s="1"/>
  <c r="AB38" i="81"/>
  <c r="AB38" i="77" s="1"/>
  <c r="AC47" i="81"/>
  <c r="AC8" i="81"/>
  <c r="AC73" i="81"/>
  <c r="AC67" i="81"/>
  <c r="AC60" i="81"/>
  <c r="AB64" i="81"/>
  <c r="AB64" i="77" s="1"/>
  <c r="AB7" i="81"/>
  <c r="AB7" i="77" s="1"/>
  <c r="AD8" i="78" s="1"/>
  <c r="AB63" i="81"/>
  <c r="AB63" i="77" s="1"/>
  <c r="AC35" i="81"/>
  <c r="C79" i="77"/>
  <c r="G78" i="77"/>
  <c r="H78" i="77"/>
  <c r="I78" i="77"/>
  <c r="J78" i="77"/>
  <c r="K78" i="77"/>
  <c r="L78" i="77"/>
  <c r="M78" i="77"/>
  <c r="N78" i="77"/>
  <c r="O78" i="77"/>
  <c r="P78" i="77"/>
  <c r="Q78" i="77"/>
  <c r="R78" i="77"/>
  <c r="S78" i="77"/>
  <c r="T78" i="77"/>
  <c r="U78" i="77"/>
  <c r="V78" i="77"/>
  <c r="W78" i="77"/>
  <c r="X78" i="77"/>
  <c r="Y78" i="77"/>
  <c r="Z78" i="77"/>
  <c r="AA24" i="77"/>
  <c r="AB43" i="81"/>
  <c r="AB43" i="77" s="1"/>
  <c r="AB46" i="81"/>
  <c r="AC46" i="81" s="1"/>
  <c r="AC70" i="81"/>
  <c r="AC12" i="81"/>
  <c r="AC15" i="81"/>
  <c r="AC49" i="81"/>
  <c r="AA32" i="77"/>
  <c r="AC33" i="78" s="1"/>
  <c r="AC24" i="81"/>
  <c r="AC33" i="81"/>
  <c r="AB18" i="81"/>
  <c r="AC18" i="81" s="1"/>
  <c r="AC39" i="81"/>
  <c r="AC66" i="81"/>
  <c r="AC37" i="81"/>
  <c r="AB59" i="81"/>
  <c r="AC59" i="81" s="1"/>
  <c r="AC22" i="81"/>
  <c r="AC31" i="81"/>
  <c r="AC61" i="81"/>
  <c r="AC45" i="81"/>
  <c r="AC23" i="81"/>
  <c r="AA6" i="77"/>
  <c r="AC7" i="78" s="1"/>
  <c r="K29" i="90" s="1"/>
  <c r="K85" i="90" s="1"/>
  <c r="AB36" i="81"/>
  <c r="AC36" i="81" s="1"/>
  <c r="AB17" i="81"/>
  <c r="AC17" i="81" s="1"/>
  <c r="AB62" i="81"/>
  <c r="AC62" i="81" s="1"/>
  <c r="AC75" i="81"/>
  <c r="AC11" i="81"/>
  <c r="C53" i="77"/>
  <c r="G52" i="77"/>
  <c r="H52" i="77"/>
  <c r="I52" i="77"/>
  <c r="J52" i="77"/>
  <c r="K52" i="77"/>
  <c r="L52" i="77"/>
  <c r="M52" i="77"/>
  <c r="N52" i="77"/>
  <c r="O52" i="77"/>
  <c r="P52" i="77"/>
  <c r="Q52" i="77"/>
  <c r="R52" i="77"/>
  <c r="S52" i="77"/>
  <c r="T52" i="77"/>
  <c r="U52" i="77"/>
  <c r="V52" i="77"/>
  <c r="W52" i="77"/>
  <c r="X52" i="77"/>
  <c r="Y52" i="77"/>
  <c r="Z52" i="77"/>
  <c r="AB20" i="81"/>
  <c r="AC20" i="81" s="1"/>
  <c r="AC14" i="81"/>
  <c r="AC19" i="81"/>
  <c r="AB71" i="81"/>
  <c r="AC71" i="81" s="1"/>
  <c r="AB10" i="81"/>
  <c r="AB10" i="77" s="1"/>
  <c r="M83" i="90"/>
  <c r="M55" i="90"/>
  <c r="M111" i="90"/>
  <c r="AK27" i="90"/>
  <c r="AE110" i="90"/>
  <c r="T107" i="65" s="1"/>
  <c r="T22" i="65"/>
  <c r="F134" i="105" s="1"/>
  <c r="AE82" i="90"/>
  <c r="T79" i="65" s="1"/>
  <c r="AE54" i="90"/>
  <c r="T51" i="65" s="1"/>
  <c r="L28" i="90"/>
  <c r="M28" i="90"/>
  <c r="AC59" i="78"/>
  <c r="C54" i="81"/>
  <c r="C79" i="81"/>
  <c r="C28" i="81"/>
  <c r="AC58" i="78"/>
  <c r="AC32" i="78"/>
  <c r="AD4" i="81"/>
  <c r="AT27" i="90" l="1"/>
  <c r="E107" i="105"/>
  <c r="AE111" i="90"/>
  <c r="T108" i="65" s="1"/>
  <c r="K30" i="90"/>
  <c r="K58" i="90" s="1"/>
  <c r="AB71" i="77"/>
  <c r="K113" i="90"/>
  <c r="K57" i="90"/>
  <c r="AB36" i="77"/>
  <c r="AB62" i="77"/>
  <c r="AB17" i="77"/>
  <c r="AD4" i="77"/>
  <c r="AC52" i="81"/>
  <c r="AD52" i="81" s="1"/>
  <c r="AC78" i="81"/>
  <c r="AD78" i="81" s="1"/>
  <c r="AC26" i="81"/>
  <c r="AD26" i="81" s="1"/>
  <c r="AC27" i="77"/>
  <c r="AC24" i="77"/>
  <c r="AC23" i="77"/>
  <c r="AC22" i="77"/>
  <c r="AC49" i="77"/>
  <c r="AC53" i="77"/>
  <c r="AC47" i="77"/>
  <c r="AC20" i="77"/>
  <c r="AC73" i="77"/>
  <c r="AC79" i="77"/>
  <c r="AC75" i="77"/>
  <c r="AC74" i="77"/>
  <c r="AC46" i="77"/>
  <c r="AC19" i="77"/>
  <c r="AC18" i="77"/>
  <c r="AC45" i="77"/>
  <c r="AC71" i="77"/>
  <c r="AC70" i="77"/>
  <c r="AC17" i="77"/>
  <c r="AC42" i="77"/>
  <c r="AC66" i="77"/>
  <c r="AC67" i="77"/>
  <c r="AC15" i="77"/>
  <c r="AC14" i="77"/>
  <c r="AC39" i="77"/>
  <c r="AC12" i="77"/>
  <c r="AC37" i="77"/>
  <c r="AC11" i="77"/>
  <c r="AC62" i="77"/>
  <c r="AC36" i="77"/>
  <c r="AC35" i="77"/>
  <c r="AC61" i="77"/>
  <c r="AC8" i="77"/>
  <c r="AC34" i="77"/>
  <c r="AC60" i="77"/>
  <c r="AC59" i="77"/>
  <c r="AE60" i="78" s="1"/>
  <c r="AC33" i="77"/>
  <c r="AE34" i="78" s="1"/>
  <c r="AC57" i="77"/>
  <c r="AC31" i="77"/>
  <c r="AD17" i="81"/>
  <c r="AD49" i="81"/>
  <c r="AD36" i="81"/>
  <c r="AC65" i="81"/>
  <c r="AD65" i="81" s="1"/>
  <c r="AC38" i="81"/>
  <c r="AD38" i="81" s="1"/>
  <c r="AC44" i="81"/>
  <c r="AD44" i="81" s="1"/>
  <c r="AD60" i="81"/>
  <c r="AD62" i="81"/>
  <c r="AD8" i="81"/>
  <c r="AC21" i="81"/>
  <c r="AD21" i="81" s="1"/>
  <c r="AC40" i="81"/>
  <c r="AD40" i="81" s="1"/>
  <c r="AD42" i="81"/>
  <c r="AD57" i="81"/>
  <c r="AD75" i="81"/>
  <c r="AD70" i="81"/>
  <c r="AC50" i="81"/>
  <c r="AD50" i="81" s="1"/>
  <c r="AC32" i="81"/>
  <c r="AD32" i="81" s="1"/>
  <c r="AB18" i="77"/>
  <c r="AC48" i="81"/>
  <c r="AD48" i="81" s="1"/>
  <c r="AD18" i="81"/>
  <c r="AD23" i="81"/>
  <c r="AD34" i="81"/>
  <c r="C54" i="77"/>
  <c r="AC54" i="77" s="1"/>
  <c r="G53" i="77"/>
  <c r="H53" i="77"/>
  <c r="I53" i="77"/>
  <c r="J53" i="77"/>
  <c r="K53" i="77"/>
  <c r="L53" i="77"/>
  <c r="M53" i="77"/>
  <c r="N53" i="77"/>
  <c r="O53" i="77"/>
  <c r="P53" i="77"/>
  <c r="Q53" i="77"/>
  <c r="R53" i="77"/>
  <c r="S53" i="77"/>
  <c r="T53" i="77"/>
  <c r="U53" i="77"/>
  <c r="V53" i="77"/>
  <c r="W53" i="77"/>
  <c r="X53" i="77"/>
  <c r="Y53" i="77"/>
  <c r="Z53" i="77"/>
  <c r="AA53" i="77"/>
  <c r="AD33" i="81"/>
  <c r="AC6" i="81"/>
  <c r="AD6" i="81" s="1"/>
  <c r="AC43" i="81"/>
  <c r="AD43" i="81" s="1"/>
  <c r="AB59" i="77"/>
  <c r="AD60" i="78" s="1"/>
  <c r="AC51" i="81"/>
  <c r="AD51" i="81" s="1"/>
  <c r="AC41" i="81"/>
  <c r="AD41" i="81" s="1"/>
  <c r="AD11" i="81"/>
  <c r="AD15" i="81"/>
  <c r="AD61" i="81"/>
  <c r="AD46" i="81"/>
  <c r="AB46" i="77"/>
  <c r="AD22" i="81"/>
  <c r="AC77" i="81"/>
  <c r="AD77" i="81" s="1"/>
  <c r="AD67" i="81"/>
  <c r="AD45" i="81"/>
  <c r="AD31" i="81"/>
  <c r="AC10" i="81"/>
  <c r="AD10" i="81" s="1"/>
  <c r="AC5" i="81"/>
  <c r="AD5" i="81" s="1"/>
  <c r="C80" i="77"/>
  <c r="AC80" i="77" s="1"/>
  <c r="G79" i="77"/>
  <c r="H79" i="77"/>
  <c r="I79" i="77"/>
  <c r="J79" i="77"/>
  <c r="K79" i="77"/>
  <c r="L79" i="77"/>
  <c r="M79" i="77"/>
  <c r="N79" i="77"/>
  <c r="O79" i="77"/>
  <c r="P79" i="77"/>
  <c r="Q79" i="77"/>
  <c r="R79" i="77"/>
  <c r="S79" i="77"/>
  <c r="T79" i="77"/>
  <c r="U79" i="77"/>
  <c r="V79" i="77"/>
  <c r="W79" i="77"/>
  <c r="X79" i="77"/>
  <c r="Y79" i="77"/>
  <c r="Z79" i="77"/>
  <c r="AA79" i="77"/>
  <c r="AC25" i="81"/>
  <c r="AD25" i="81" s="1"/>
  <c r="C28" i="77"/>
  <c r="AC28" i="77" s="1"/>
  <c r="G27" i="77"/>
  <c r="H27" i="77"/>
  <c r="I27" i="77"/>
  <c r="J27" i="77"/>
  <c r="K27" i="77"/>
  <c r="L27" i="77"/>
  <c r="M27" i="77"/>
  <c r="N27" i="77"/>
  <c r="O27" i="77"/>
  <c r="P27" i="77"/>
  <c r="Q27" i="77"/>
  <c r="R27" i="77"/>
  <c r="S27" i="77"/>
  <c r="T27" i="77"/>
  <c r="U27" i="77"/>
  <c r="V27" i="77"/>
  <c r="W27" i="77"/>
  <c r="X27" i="77"/>
  <c r="Y27" i="77"/>
  <c r="Z27" i="77"/>
  <c r="AA27" i="77"/>
  <c r="AD73" i="81"/>
  <c r="AD74" i="81"/>
  <c r="AD71" i="81"/>
  <c r="AD35" i="81"/>
  <c r="AC13" i="81"/>
  <c r="AD13" i="81" s="1"/>
  <c r="AD19" i="81"/>
  <c r="AD37" i="81"/>
  <c r="AC58" i="81"/>
  <c r="AD58" i="81" s="1"/>
  <c r="AB34" i="77"/>
  <c r="AC72" i="81"/>
  <c r="AD72" i="81" s="1"/>
  <c r="AD24" i="81"/>
  <c r="AD12" i="81"/>
  <c r="AD59" i="81"/>
  <c r="AC16" i="81"/>
  <c r="AD16" i="81" s="1"/>
  <c r="AC76" i="81"/>
  <c r="AD76" i="81" s="1"/>
  <c r="AC63" i="81"/>
  <c r="AD63" i="81" s="1"/>
  <c r="AB77" i="77"/>
  <c r="AC68" i="81"/>
  <c r="AD68" i="81" s="1"/>
  <c r="AD14" i="81"/>
  <c r="AD66" i="81"/>
  <c r="AC7" i="81"/>
  <c r="AD7" i="81" s="1"/>
  <c r="AB20" i="77"/>
  <c r="AB53" i="77"/>
  <c r="AC69" i="81"/>
  <c r="AD69" i="81" s="1"/>
  <c r="AD20" i="81"/>
  <c r="AD39" i="81"/>
  <c r="AC64" i="81"/>
  <c r="AD64" i="81" s="1"/>
  <c r="AB79" i="77"/>
  <c r="AC9" i="81"/>
  <c r="AD9" i="81" s="1"/>
  <c r="L84" i="90"/>
  <c r="L56" i="90"/>
  <c r="L112" i="90"/>
  <c r="M112" i="90"/>
  <c r="M84" i="90"/>
  <c r="M56" i="90"/>
  <c r="AE28" i="90"/>
  <c r="AE83" i="90"/>
  <c r="T80" i="65" s="1"/>
  <c r="T23" i="65"/>
  <c r="F135" i="105" s="1"/>
  <c r="AK28" i="90"/>
  <c r="AE55" i="90"/>
  <c r="T52" i="65" s="1"/>
  <c r="M29" i="90"/>
  <c r="L29" i="90"/>
  <c r="C55" i="81"/>
  <c r="AD58" i="78"/>
  <c r="AD32" i="78"/>
  <c r="L30" i="90" s="1"/>
  <c r="AD59" i="78"/>
  <c r="C80" i="81"/>
  <c r="C29" i="81"/>
  <c r="AE4" i="81"/>
  <c r="AT28" i="90" l="1"/>
  <c r="E108" i="105"/>
  <c r="K114" i="90"/>
  <c r="K86" i="90"/>
  <c r="AC26" i="77"/>
  <c r="AC65" i="77"/>
  <c r="AC5" i="77"/>
  <c r="AE6" i="78" s="1"/>
  <c r="AC25" i="77"/>
  <c r="AC78" i="77"/>
  <c r="AC64" i="77"/>
  <c r="AC58" i="77"/>
  <c r="AE59" i="78" s="1"/>
  <c r="AC76" i="77"/>
  <c r="AC6" i="77"/>
  <c r="AE7" i="78" s="1"/>
  <c r="AC40" i="77"/>
  <c r="AC32" i="77"/>
  <c r="AE33" i="78" s="1"/>
  <c r="AE61" i="81"/>
  <c r="AE61" i="77" s="1"/>
  <c r="AE20" i="81"/>
  <c r="AE20" i="77" s="1"/>
  <c r="AE13" i="81"/>
  <c r="AE13" i="77" s="1"/>
  <c r="AE15" i="81"/>
  <c r="AE15" i="77" s="1"/>
  <c r="AC13" i="77"/>
  <c r="AC77" i="77"/>
  <c r="AC48" i="77"/>
  <c r="AE11" i="81"/>
  <c r="AE11" i="77" s="1"/>
  <c r="AC7" i="77"/>
  <c r="AE8" i="78" s="1"/>
  <c r="AC51" i="77"/>
  <c r="AE39" i="81"/>
  <c r="AE39" i="77" s="1"/>
  <c r="AC41" i="77"/>
  <c r="AE78" i="81"/>
  <c r="AE51" i="81"/>
  <c r="AE8" i="81"/>
  <c r="AE8" i="77" s="1"/>
  <c r="AC72" i="77"/>
  <c r="AE52" i="81"/>
  <c r="AE66" i="81"/>
  <c r="AE66" i="77" s="1"/>
  <c r="AE60" i="81"/>
  <c r="AE60" i="77" s="1"/>
  <c r="AE19" i="81"/>
  <c r="AE19" i="77" s="1"/>
  <c r="AE14" i="81"/>
  <c r="AE14" i="77" s="1"/>
  <c r="C29" i="77"/>
  <c r="G28" i="77"/>
  <c r="H28" i="77"/>
  <c r="I28" i="77"/>
  <c r="J28" i="77"/>
  <c r="K28" i="77"/>
  <c r="L28" i="77"/>
  <c r="M28" i="77"/>
  <c r="N28" i="77"/>
  <c r="O28" i="77"/>
  <c r="P28" i="77"/>
  <c r="Q28" i="77"/>
  <c r="R28" i="77"/>
  <c r="S28" i="77"/>
  <c r="T28" i="77"/>
  <c r="U28" i="77"/>
  <c r="V28" i="77"/>
  <c r="W28" i="77"/>
  <c r="X28" i="77"/>
  <c r="Y28" i="77"/>
  <c r="Z28" i="77"/>
  <c r="AA28" i="77"/>
  <c r="AB28" i="77"/>
  <c r="AE6" i="81"/>
  <c r="AE6" i="77" s="1"/>
  <c r="AG7" i="78" s="1"/>
  <c r="AE44" i="81"/>
  <c r="AE44" i="77" s="1"/>
  <c r="AC9" i="77"/>
  <c r="AC68" i="77"/>
  <c r="AE33" i="81"/>
  <c r="AE33" i="77" s="1"/>
  <c r="AG34" i="78" s="1"/>
  <c r="AC69" i="77"/>
  <c r="AC52" i="77"/>
  <c r="AE65" i="81"/>
  <c r="AE65" i="77" s="1"/>
  <c r="AC10" i="77"/>
  <c r="AC16" i="77"/>
  <c r="AE57" i="81"/>
  <c r="AE57" i="77" s="1"/>
  <c r="AE68" i="81"/>
  <c r="AE68" i="77" s="1"/>
  <c r="AE25" i="81"/>
  <c r="AE63" i="81"/>
  <c r="AE63" i="77" s="1"/>
  <c r="C81" i="77"/>
  <c r="G80" i="77"/>
  <c r="H80" i="77"/>
  <c r="I80" i="77"/>
  <c r="J80" i="77"/>
  <c r="K80" i="77"/>
  <c r="L80" i="77"/>
  <c r="M80" i="77"/>
  <c r="N80" i="77"/>
  <c r="O80" i="77"/>
  <c r="P80" i="77"/>
  <c r="Q80" i="77"/>
  <c r="R80" i="77"/>
  <c r="S80" i="77"/>
  <c r="T80" i="77"/>
  <c r="U80" i="77"/>
  <c r="V80" i="77"/>
  <c r="W80" i="77"/>
  <c r="X80" i="77"/>
  <c r="Y80" i="77"/>
  <c r="Z80" i="77"/>
  <c r="AA80" i="77"/>
  <c r="AB80" i="77"/>
  <c r="C55" i="77"/>
  <c r="G54" i="77"/>
  <c r="H54" i="77"/>
  <c r="I54" i="77"/>
  <c r="J54" i="77"/>
  <c r="K54" i="77"/>
  <c r="L54" i="77"/>
  <c r="M54" i="77"/>
  <c r="N54" i="77"/>
  <c r="O54" i="77"/>
  <c r="P54" i="77"/>
  <c r="Q54" i="77"/>
  <c r="R54" i="77"/>
  <c r="S54" i="77"/>
  <c r="T54" i="77"/>
  <c r="U54" i="77"/>
  <c r="V54" i="77"/>
  <c r="W54" i="77"/>
  <c r="X54" i="77"/>
  <c r="Y54" i="77"/>
  <c r="Z54" i="77"/>
  <c r="AA54" i="77"/>
  <c r="AB54" i="77"/>
  <c r="AE36" i="81"/>
  <c r="AE36" i="77" s="1"/>
  <c r="AC43" i="77"/>
  <c r="AE12" i="81"/>
  <c r="AE12" i="77" s="1"/>
  <c r="AE5" i="81"/>
  <c r="AE5" i="77" s="1"/>
  <c r="AG6" i="78" s="1"/>
  <c r="AE34" i="81"/>
  <c r="AE34" i="77" s="1"/>
  <c r="AE49" i="81"/>
  <c r="AC63" i="77"/>
  <c r="AC21" i="77"/>
  <c r="AE4" i="77"/>
  <c r="AE37" i="81" s="1"/>
  <c r="AE37" i="77" s="1"/>
  <c r="AD81" i="77"/>
  <c r="AD29" i="77"/>
  <c r="AD27" i="81"/>
  <c r="AE27" i="81" s="1"/>
  <c r="AD79" i="81"/>
  <c r="AE79" i="81" s="1"/>
  <c r="AD53" i="81"/>
  <c r="AE53" i="81" s="1"/>
  <c r="AD25" i="77"/>
  <c r="AD24" i="77"/>
  <c r="AD48" i="77"/>
  <c r="AD26" i="77"/>
  <c r="AD54" i="77"/>
  <c r="AD22" i="77"/>
  <c r="AD52" i="77"/>
  <c r="AD49" i="77"/>
  <c r="AD51" i="77"/>
  <c r="AD50" i="77"/>
  <c r="AD23" i="77"/>
  <c r="AD28" i="77"/>
  <c r="AD80" i="77"/>
  <c r="AD75" i="77"/>
  <c r="AD78" i="77"/>
  <c r="AD74" i="77"/>
  <c r="AD21" i="77"/>
  <c r="AD77" i="77"/>
  <c r="AD76" i="77"/>
  <c r="AD73" i="77"/>
  <c r="AD20" i="77"/>
  <c r="AD72" i="77"/>
  <c r="AD46" i="77"/>
  <c r="AD19" i="77"/>
  <c r="AD18" i="77"/>
  <c r="AD45" i="77"/>
  <c r="AD71" i="77"/>
  <c r="AD70" i="77"/>
  <c r="AD44" i="77"/>
  <c r="AD43" i="77"/>
  <c r="AD16" i="77"/>
  <c r="AD69" i="77"/>
  <c r="AD17" i="77"/>
  <c r="AD68" i="77"/>
  <c r="AD42" i="77"/>
  <c r="AD41" i="77"/>
  <c r="AD15" i="77"/>
  <c r="AD67" i="77"/>
  <c r="AD66" i="77"/>
  <c r="AD40" i="77"/>
  <c r="AD14" i="77"/>
  <c r="AD13" i="77"/>
  <c r="AD12" i="77"/>
  <c r="AD65" i="77"/>
  <c r="AD39" i="77"/>
  <c r="AD64" i="77"/>
  <c r="AD37" i="77"/>
  <c r="AD38" i="77"/>
  <c r="AD63" i="77"/>
  <c r="AD11" i="77"/>
  <c r="AD62" i="77"/>
  <c r="AD10" i="77"/>
  <c r="AD36" i="77"/>
  <c r="AD9" i="77"/>
  <c r="AD61" i="77"/>
  <c r="AD35" i="77"/>
  <c r="AD34" i="77"/>
  <c r="AD7" i="77"/>
  <c r="AF8" i="78" s="1"/>
  <c r="AD60" i="77"/>
  <c r="AD8" i="77"/>
  <c r="AD59" i="77"/>
  <c r="AF60" i="78" s="1"/>
  <c r="AD6" i="77"/>
  <c r="AF7" i="78" s="1"/>
  <c r="AD33" i="77"/>
  <c r="AF34" i="78" s="1"/>
  <c r="AD58" i="77"/>
  <c r="AD32" i="77"/>
  <c r="AF33" i="78" s="1"/>
  <c r="AD5" i="77"/>
  <c r="AF6" i="78" s="1"/>
  <c r="AD31" i="77"/>
  <c r="AD57" i="77"/>
  <c r="AE16" i="81"/>
  <c r="AE16" i="77" s="1"/>
  <c r="AE10" i="81"/>
  <c r="AE10" i="77" s="1"/>
  <c r="AE17" i="81"/>
  <c r="AE17" i="77" s="1"/>
  <c r="AC44" i="77"/>
  <c r="AE23" i="81"/>
  <c r="AE59" i="81"/>
  <c r="AE59" i="77" s="1"/>
  <c r="AG60" i="78" s="1"/>
  <c r="AE31" i="81"/>
  <c r="AE31" i="77" s="1"/>
  <c r="AE18" i="81"/>
  <c r="AE18" i="77" s="1"/>
  <c r="AC38" i="77"/>
  <c r="AC50" i="77"/>
  <c r="AD47" i="81"/>
  <c r="AE47" i="81" s="1"/>
  <c r="M30" i="90"/>
  <c r="M86" i="90" s="1"/>
  <c r="L58" i="90"/>
  <c r="L114" i="90"/>
  <c r="L86" i="90"/>
  <c r="L85" i="90"/>
  <c r="L113" i="90"/>
  <c r="L57" i="90"/>
  <c r="M85" i="90"/>
  <c r="M57" i="90"/>
  <c r="M113" i="90"/>
  <c r="AE29" i="90"/>
  <c r="T24" i="65"/>
  <c r="F136" i="105" s="1"/>
  <c r="AK29" i="90"/>
  <c r="AE84" i="90"/>
  <c r="T81" i="65" s="1"/>
  <c r="AE112" i="90"/>
  <c r="T109" i="65" s="1"/>
  <c r="C81" i="81"/>
  <c r="AE32" i="78"/>
  <c r="L31" i="90" s="1"/>
  <c r="AE58" i="78"/>
  <c r="AT29" i="90" l="1"/>
  <c r="E109" i="105"/>
  <c r="K32" i="90"/>
  <c r="K116" i="90" s="1"/>
  <c r="AD47" i="77"/>
  <c r="G55" i="77"/>
  <c r="H55" i="77"/>
  <c r="I55" i="77"/>
  <c r="J55" i="77"/>
  <c r="K55" i="77"/>
  <c r="L55" i="77"/>
  <c r="M55" i="77"/>
  <c r="N55" i="77"/>
  <c r="O55" i="77"/>
  <c r="P55" i="77"/>
  <c r="Q55" i="77"/>
  <c r="R55" i="77"/>
  <c r="S55" i="77"/>
  <c r="T55" i="77"/>
  <c r="U55" i="77"/>
  <c r="V55" i="77"/>
  <c r="W55" i="77"/>
  <c r="X55" i="77"/>
  <c r="Y55" i="77"/>
  <c r="Z55" i="77"/>
  <c r="AA55" i="77"/>
  <c r="AB55" i="77"/>
  <c r="AC55" i="77"/>
  <c r="AE21" i="81"/>
  <c r="AE21" i="77" s="1"/>
  <c r="G29" i="77"/>
  <c r="H29" i="77"/>
  <c r="I29" i="77"/>
  <c r="J29" i="77"/>
  <c r="K29" i="77"/>
  <c r="L29" i="77"/>
  <c r="M29" i="77"/>
  <c r="N29" i="77"/>
  <c r="O29" i="77"/>
  <c r="P29" i="77"/>
  <c r="Q29" i="77"/>
  <c r="R29" i="77"/>
  <c r="S29" i="77"/>
  <c r="T29" i="77"/>
  <c r="U29" i="77"/>
  <c r="V29" i="77"/>
  <c r="W29" i="77"/>
  <c r="X29" i="77"/>
  <c r="Y29" i="77"/>
  <c r="Z29" i="77"/>
  <c r="AA29" i="77"/>
  <c r="AB29" i="77"/>
  <c r="AC29" i="77"/>
  <c r="AE41" i="81"/>
  <c r="AE41" i="77" s="1"/>
  <c r="AE77" i="81"/>
  <c r="AE77" i="77" s="1"/>
  <c r="G81" i="77"/>
  <c r="H81" i="77"/>
  <c r="I81" i="77"/>
  <c r="J81" i="77"/>
  <c r="K81" i="77"/>
  <c r="L81" i="77"/>
  <c r="M81" i="77"/>
  <c r="N81" i="77"/>
  <c r="O81" i="77"/>
  <c r="P81" i="77"/>
  <c r="Q81" i="77"/>
  <c r="R81" i="77"/>
  <c r="S81" i="77"/>
  <c r="T81" i="77"/>
  <c r="U81" i="77"/>
  <c r="V81" i="77"/>
  <c r="W81" i="77"/>
  <c r="X81" i="77"/>
  <c r="Y81" i="77"/>
  <c r="Z81" i="77"/>
  <c r="AA81" i="77"/>
  <c r="AB81" i="77"/>
  <c r="AC81" i="77"/>
  <c r="K31" i="90"/>
  <c r="AE24" i="81"/>
  <c r="AE24" i="77" s="1"/>
  <c r="AE67" i="81"/>
  <c r="AE67" i="77" s="1"/>
  <c r="AE75" i="81"/>
  <c r="AE75" i="77" s="1"/>
  <c r="AD79" i="77"/>
  <c r="AD55" i="77"/>
  <c r="AE48" i="81"/>
  <c r="AE48" i="77" s="1"/>
  <c r="AE26" i="81"/>
  <c r="AE26" i="77" s="1"/>
  <c r="AE46" i="81"/>
  <c r="AE46" i="77" s="1"/>
  <c r="AE54" i="81"/>
  <c r="AE54" i="77" s="1"/>
  <c r="AE28" i="81"/>
  <c r="AE28" i="77" s="1"/>
  <c r="AE80" i="81"/>
  <c r="AE80" i="77" s="1"/>
  <c r="AE27" i="77"/>
  <c r="AE25" i="77"/>
  <c r="AE29" i="77"/>
  <c r="AE23" i="77"/>
  <c r="AE53" i="77"/>
  <c r="AE55" i="77"/>
  <c r="AE47" i="77"/>
  <c r="AE52" i="77"/>
  <c r="AE51" i="77"/>
  <c r="AE49" i="77"/>
  <c r="AE78" i="77"/>
  <c r="AE79" i="77"/>
  <c r="AE81" i="77"/>
  <c r="AE72" i="81"/>
  <c r="AE72" i="77" s="1"/>
  <c r="AE43" i="81"/>
  <c r="AE43" i="77" s="1"/>
  <c r="AE40" i="81"/>
  <c r="AE40" i="77" s="1"/>
  <c r="AE64" i="81"/>
  <c r="AE64" i="77" s="1"/>
  <c r="AD27" i="77"/>
  <c r="AE7" i="81"/>
  <c r="AE7" i="77" s="1"/>
  <c r="AG8" i="78" s="1"/>
  <c r="K33" i="90" s="1"/>
  <c r="AE35" i="81"/>
  <c r="AE35" i="77" s="1"/>
  <c r="AE70" i="81"/>
  <c r="AE70" i="77" s="1"/>
  <c r="AE62" i="81"/>
  <c r="AE62" i="77" s="1"/>
  <c r="AE69" i="81"/>
  <c r="AE69" i="77" s="1"/>
  <c r="AE58" i="81"/>
  <c r="AE58" i="77" s="1"/>
  <c r="AG59" i="78" s="1"/>
  <c r="AE73" i="81"/>
  <c r="AE73" i="77" s="1"/>
  <c r="AE32" i="81"/>
  <c r="AE32" i="77" s="1"/>
  <c r="AG33" i="78" s="1"/>
  <c r="AE74" i="81"/>
  <c r="AE74" i="77" s="1"/>
  <c r="AE50" i="81"/>
  <c r="AE50" i="77" s="1"/>
  <c r="AE76" i="81"/>
  <c r="AE76" i="77" s="1"/>
  <c r="AE38" i="81"/>
  <c r="AE38" i="77" s="1"/>
  <c r="AE71" i="81"/>
  <c r="AE71" i="77" s="1"/>
  <c r="AE22" i="81"/>
  <c r="AE22" i="77" s="1"/>
  <c r="AE9" i="81"/>
  <c r="AE9" i="77" s="1"/>
  <c r="AD53" i="77"/>
  <c r="AE42" i="81"/>
  <c r="AE42" i="77" s="1"/>
  <c r="AE45" i="81"/>
  <c r="AE45" i="77" s="1"/>
  <c r="M114" i="90"/>
  <c r="AK30" i="90"/>
  <c r="AE30" i="90"/>
  <c r="M58" i="90"/>
  <c r="L87" i="90"/>
  <c r="L59" i="90"/>
  <c r="L115" i="90"/>
  <c r="M31" i="90"/>
  <c r="AE113" i="90"/>
  <c r="T110" i="65" s="1"/>
  <c r="AE57" i="90"/>
  <c r="T54" i="65" s="1"/>
  <c r="AE85" i="90"/>
  <c r="T82" i="65" s="1"/>
  <c r="AF59" i="78"/>
  <c r="AG32" i="78"/>
  <c r="AF32" i="78"/>
  <c r="AG58" i="78"/>
  <c r="AF58" i="78"/>
  <c r="AT30" i="90" l="1"/>
  <c r="E110" i="105"/>
  <c r="K60" i="90"/>
  <c r="K88" i="90"/>
  <c r="K115" i="90"/>
  <c r="K87" i="90"/>
  <c r="K59" i="90"/>
  <c r="L33" i="90"/>
  <c r="L89" i="90" s="1"/>
  <c r="AE31" i="90"/>
  <c r="M87" i="90"/>
  <c r="M59" i="90"/>
  <c r="M115" i="90"/>
  <c r="K89" i="90"/>
  <c r="K117" i="90"/>
  <c r="K61" i="90"/>
  <c r="AK31" i="90"/>
  <c r="K125" i="90"/>
  <c r="M33" i="90"/>
  <c r="T26" i="65"/>
  <c r="F138" i="105" s="1"/>
  <c r="AE58" i="90"/>
  <c r="T55" i="65" s="1"/>
  <c r="M32" i="90"/>
  <c r="L32" i="90"/>
  <c r="AE86" i="90"/>
  <c r="T83" i="65" s="1"/>
  <c r="AE114" i="90"/>
  <c r="T111" i="65" s="1"/>
  <c r="AT31" i="90" l="1"/>
  <c r="E111" i="105"/>
  <c r="AE115" i="90"/>
  <c r="T112" i="65" s="1"/>
  <c r="L61" i="90"/>
  <c r="L117" i="90"/>
  <c r="AE59" i="90"/>
  <c r="T56" i="65" s="1"/>
  <c r="M116" i="90"/>
  <c r="M88" i="90"/>
  <c r="M60" i="90"/>
  <c r="L116" i="90"/>
  <c r="L88" i="90"/>
  <c r="L60" i="90"/>
  <c r="M89" i="90"/>
  <c r="M117" i="90"/>
  <c r="M61" i="90"/>
  <c r="AE87" i="90"/>
  <c r="T84" i="65" s="1"/>
  <c r="AE32" i="90"/>
  <c r="AE33" i="90"/>
  <c r="K126" i="90"/>
  <c r="K127" i="90" s="1"/>
  <c r="AK33" i="90"/>
  <c r="AK32" i="90"/>
  <c r="T27" i="65"/>
  <c r="F139" i="105" s="1"/>
  <c r="M125" i="90"/>
  <c r="L125" i="90"/>
  <c r="AT32" i="90" l="1"/>
  <c r="E112" i="105"/>
  <c r="AT33" i="90"/>
  <c r="E113" i="105"/>
  <c r="AE117" i="90"/>
  <c r="T114" i="65" s="1"/>
  <c r="T28" i="65"/>
  <c r="F140" i="105" s="1"/>
  <c r="AE116" i="90"/>
  <c r="T113" i="65" s="1"/>
  <c r="AE61" i="90"/>
  <c r="T58" i="65" s="1"/>
  <c r="AE89" i="90"/>
  <c r="T86" i="65" s="1"/>
  <c r="M126" i="90"/>
  <c r="M127" i="90" s="1"/>
  <c r="L126" i="90"/>
  <c r="L127" i="90" s="1"/>
  <c r="AE88" i="90"/>
  <c r="T85" i="65" s="1"/>
  <c r="AE60" i="90"/>
  <c r="T57" i="65" s="1"/>
  <c r="G59" i="73"/>
  <c r="G60" i="73" s="1"/>
  <c r="G61" i="73" s="1"/>
  <c r="G33" i="73"/>
  <c r="G34" i="73" s="1"/>
  <c r="G35" i="73" s="1"/>
  <c r="G7" i="73"/>
  <c r="J5" i="73"/>
  <c r="F252" i="69"/>
  <c r="F251" i="69"/>
  <c r="F250" i="69"/>
  <c r="F249" i="69"/>
  <c r="F248" i="69"/>
  <c r="F247" i="69"/>
  <c r="F246" i="69"/>
  <c r="F245" i="69"/>
  <c r="F244" i="69"/>
  <c r="F243" i="69"/>
  <c r="F242" i="69"/>
  <c r="F241" i="69"/>
  <c r="F240" i="69"/>
  <c r="F239" i="69"/>
  <c r="F238" i="69"/>
  <c r="F237" i="69"/>
  <c r="F236" i="69"/>
  <c r="F235" i="69"/>
  <c r="F234" i="69"/>
  <c r="F233" i="69"/>
  <c r="F232" i="69"/>
  <c r="F231" i="69"/>
  <c r="F207" i="69"/>
  <c r="F206" i="69"/>
  <c r="F205" i="69"/>
  <c r="F204" i="69"/>
  <c r="F203" i="69"/>
  <c r="F202" i="69"/>
  <c r="F201" i="69"/>
  <c r="F200" i="69"/>
  <c r="F199" i="69"/>
  <c r="F198" i="69"/>
  <c r="F197" i="69"/>
  <c r="F196" i="69"/>
  <c r="F195" i="69"/>
  <c r="F194" i="69"/>
  <c r="F193" i="69"/>
  <c r="F192" i="69"/>
  <c r="F191" i="69"/>
  <c r="F190" i="69"/>
  <c r="F189" i="69"/>
  <c r="F188" i="69"/>
  <c r="F187" i="69"/>
  <c r="F186" i="69"/>
  <c r="F162" i="69"/>
  <c r="F161" i="69"/>
  <c r="F160" i="69"/>
  <c r="F159" i="69"/>
  <c r="F158" i="69"/>
  <c r="F157" i="69"/>
  <c r="F156" i="69"/>
  <c r="F155" i="69"/>
  <c r="F154" i="69"/>
  <c r="F153" i="69"/>
  <c r="F152" i="69"/>
  <c r="F151" i="69"/>
  <c r="F150" i="69"/>
  <c r="F149" i="69"/>
  <c r="F148" i="69"/>
  <c r="F147" i="69"/>
  <c r="F146" i="69"/>
  <c r="F145" i="69"/>
  <c r="F144" i="69"/>
  <c r="F143" i="69"/>
  <c r="F142" i="69"/>
  <c r="F141" i="69"/>
  <c r="F117" i="69"/>
  <c r="F116" i="69"/>
  <c r="F115" i="69"/>
  <c r="F114" i="69"/>
  <c r="F113" i="69"/>
  <c r="F112" i="69"/>
  <c r="F111" i="69"/>
  <c r="F110" i="69"/>
  <c r="F109" i="69"/>
  <c r="F108" i="69"/>
  <c r="F107" i="69"/>
  <c r="F106" i="69"/>
  <c r="F105" i="69"/>
  <c r="F104" i="69"/>
  <c r="F103" i="69"/>
  <c r="F102" i="69"/>
  <c r="F101" i="69"/>
  <c r="F100" i="69"/>
  <c r="F99" i="69"/>
  <c r="F98" i="69"/>
  <c r="F97" i="69"/>
  <c r="F96" i="69"/>
  <c r="F72" i="69"/>
  <c r="F71" i="69"/>
  <c r="F70" i="69"/>
  <c r="F69" i="69"/>
  <c r="F68" i="69"/>
  <c r="F67" i="69"/>
  <c r="F66" i="69"/>
  <c r="F65" i="69"/>
  <c r="F64" i="69"/>
  <c r="F63" i="69"/>
  <c r="F62" i="69"/>
  <c r="F61" i="69"/>
  <c r="F60" i="69"/>
  <c r="F59" i="69"/>
  <c r="F58" i="69"/>
  <c r="F57" i="69"/>
  <c r="F56" i="69"/>
  <c r="F55" i="69"/>
  <c r="F54" i="69"/>
  <c r="F53" i="69"/>
  <c r="F52" i="69"/>
  <c r="F51" i="69"/>
  <c r="F27" i="69"/>
  <c r="I27" i="69" s="1"/>
  <c r="J27" i="69" s="1"/>
  <c r="K27" i="69" s="1"/>
  <c r="L27" i="69" s="1"/>
  <c r="M27" i="69" s="1"/>
  <c r="N27" i="69" s="1"/>
  <c r="O27" i="69" s="1"/>
  <c r="P27" i="69" s="1"/>
  <c r="Q27" i="69" s="1"/>
  <c r="R27" i="69" s="1"/>
  <c r="S27" i="69" s="1"/>
  <c r="T27" i="69" s="1"/>
  <c r="U27" i="69" s="1"/>
  <c r="V27" i="69" s="1"/>
  <c r="W27" i="69" s="1"/>
  <c r="X27" i="69" s="1"/>
  <c r="Y27" i="69" s="1"/>
  <c r="Z27" i="69" s="1"/>
  <c r="AA27" i="69" s="1"/>
  <c r="AB27" i="69" s="1"/>
  <c r="AC27" i="69" s="1"/>
  <c r="F26" i="69"/>
  <c r="F25" i="69"/>
  <c r="F24" i="69"/>
  <c r="I24" i="69" s="1"/>
  <c r="J24" i="69" s="1"/>
  <c r="K24" i="69" s="1"/>
  <c r="L24" i="69" s="1"/>
  <c r="M24" i="69" s="1"/>
  <c r="N24" i="69" s="1"/>
  <c r="O24" i="69" s="1"/>
  <c r="P24" i="69" s="1"/>
  <c r="Q24" i="69" s="1"/>
  <c r="R24" i="69" s="1"/>
  <c r="S24" i="69" s="1"/>
  <c r="T24" i="69" s="1"/>
  <c r="U24" i="69" s="1"/>
  <c r="V24" i="69" s="1"/>
  <c r="W24" i="69" s="1"/>
  <c r="X24" i="69" s="1"/>
  <c r="Y24" i="69" s="1"/>
  <c r="Z24" i="69" s="1"/>
  <c r="F23" i="69"/>
  <c r="F22" i="69"/>
  <c r="F21" i="69"/>
  <c r="I21" i="69" s="1"/>
  <c r="J21" i="69" s="1"/>
  <c r="K21" i="69" s="1"/>
  <c r="L21" i="69" s="1"/>
  <c r="M21" i="69" s="1"/>
  <c r="N21" i="69" s="1"/>
  <c r="O21" i="69" s="1"/>
  <c r="P21" i="69" s="1"/>
  <c r="Q21" i="69" s="1"/>
  <c r="R21" i="69" s="1"/>
  <c r="S21" i="69" s="1"/>
  <c r="T21" i="69" s="1"/>
  <c r="U21" i="69" s="1"/>
  <c r="V21" i="69" s="1"/>
  <c r="W21" i="69" s="1"/>
  <c r="F20" i="69"/>
  <c r="I20" i="69" s="1"/>
  <c r="J20" i="69" s="1"/>
  <c r="K20" i="69" s="1"/>
  <c r="L20" i="69" s="1"/>
  <c r="M20" i="69" s="1"/>
  <c r="N20" i="69" s="1"/>
  <c r="O20" i="69" s="1"/>
  <c r="P20" i="69" s="1"/>
  <c r="Q20" i="69" s="1"/>
  <c r="R20" i="69" s="1"/>
  <c r="S20" i="69" s="1"/>
  <c r="T20" i="69" s="1"/>
  <c r="U20" i="69" s="1"/>
  <c r="V20" i="69" s="1"/>
  <c r="F19" i="69"/>
  <c r="F18" i="69"/>
  <c r="I18" i="69" s="1"/>
  <c r="J18" i="69" s="1"/>
  <c r="K18" i="69" s="1"/>
  <c r="L18" i="69" s="1"/>
  <c r="M18" i="69" s="1"/>
  <c r="N18" i="69" s="1"/>
  <c r="O18" i="69" s="1"/>
  <c r="P18" i="69" s="1"/>
  <c r="Q18" i="69" s="1"/>
  <c r="R18" i="69" s="1"/>
  <c r="S18" i="69" s="1"/>
  <c r="T18" i="69" s="1"/>
  <c r="F17" i="69"/>
  <c r="F16" i="69"/>
  <c r="I16" i="69" s="1"/>
  <c r="J16" i="69" s="1"/>
  <c r="K16" i="69" s="1"/>
  <c r="L16" i="69" s="1"/>
  <c r="M16" i="69" s="1"/>
  <c r="N16" i="69" s="1"/>
  <c r="O16" i="69" s="1"/>
  <c r="P16" i="69" s="1"/>
  <c r="Q16" i="69" s="1"/>
  <c r="R16" i="69" s="1"/>
  <c r="F15" i="69"/>
  <c r="F14" i="69"/>
  <c r="F13" i="69"/>
  <c r="F12" i="69"/>
  <c r="I12" i="69" s="1"/>
  <c r="J12" i="69" s="1"/>
  <c r="K12" i="69" s="1"/>
  <c r="L12" i="69" s="1"/>
  <c r="M12" i="69" s="1"/>
  <c r="N12" i="69" s="1"/>
  <c r="F11" i="69"/>
  <c r="F10" i="69"/>
  <c r="F9" i="69"/>
  <c r="F8" i="69"/>
  <c r="I8" i="69" s="1"/>
  <c r="J8" i="69" s="1"/>
  <c r="F7" i="69"/>
  <c r="I7" i="69" s="1"/>
  <c r="F6" i="69"/>
  <c r="G207" i="66"/>
  <c r="G206" i="66"/>
  <c r="G205" i="66"/>
  <c r="G204" i="66"/>
  <c r="G203" i="66"/>
  <c r="G202" i="66"/>
  <c r="G201" i="66"/>
  <c r="G200" i="66"/>
  <c r="G199" i="66"/>
  <c r="G198" i="66"/>
  <c r="G197" i="66"/>
  <c r="G196" i="66"/>
  <c r="G195" i="66"/>
  <c r="G194" i="66"/>
  <c r="G193" i="66"/>
  <c r="G192" i="66"/>
  <c r="G191" i="66"/>
  <c r="G190" i="66"/>
  <c r="G189" i="66"/>
  <c r="G188" i="66"/>
  <c r="G187" i="66"/>
  <c r="G186" i="66"/>
  <c r="G162" i="66"/>
  <c r="G161" i="66"/>
  <c r="G160" i="66"/>
  <c r="G159" i="66"/>
  <c r="G158" i="66"/>
  <c r="G157" i="66"/>
  <c r="G156" i="66"/>
  <c r="G155" i="66"/>
  <c r="G154" i="66"/>
  <c r="G153" i="66"/>
  <c r="G152" i="66"/>
  <c r="G151" i="66"/>
  <c r="G150" i="66"/>
  <c r="G149" i="66"/>
  <c r="G148" i="66"/>
  <c r="G147" i="66"/>
  <c r="G146" i="66"/>
  <c r="G145" i="66"/>
  <c r="G144" i="66"/>
  <c r="G143" i="66"/>
  <c r="G142" i="66"/>
  <c r="G141" i="66"/>
  <c r="G117" i="66"/>
  <c r="G116" i="66"/>
  <c r="G115" i="66"/>
  <c r="G114" i="66"/>
  <c r="G113" i="66"/>
  <c r="G112" i="66"/>
  <c r="G111" i="66"/>
  <c r="G110" i="66"/>
  <c r="G109" i="66"/>
  <c r="G108" i="66"/>
  <c r="G107" i="66"/>
  <c r="G106" i="66"/>
  <c r="G105" i="66"/>
  <c r="G104" i="66"/>
  <c r="G103" i="66"/>
  <c r="G102" i="66"/>
  <c r="G101" i="66"/>
  <c r="G100" i="66"/>
  <c r="G99" i="66"/>
  <c r="G98" i="66"/>
  <c r="G97" i="66"/>
  <c r="G96" i="66"/>
  <c r="G72" i="66"/>
  <c r="G71" i="66"/>
  <c r="G70" i="66"/>
  <c r="G69" i="66"/>
  <c r="G68" i="66"/>
  <c r="G67" i="66"/>
  <c r="G66" i="66"/>
  <c r="G65" i="66"/>
  <c r="G64" i="66"/>
  <c r="G63" i="66"/>
  <c r="G62" i="66"/>
  <c r="G61" i="66"/>
  <c r="G60" i="66"/>
  <c r="G59" i="66"/>
  <c r="G58" i="66"/>
  <c r="G57" i="66"/>
  <c r="G56" i="66"/>
  <c r="G55" i="66"/>
  <c r="G54" i="66"/>
  <c r="G53" i="66"/>
  <c r="G52" i="66"/>
  <c r="G51" i="66"/>
  <c r="G7" i="66"/>
  <c r="G8" i="66"/>
  <c r="G9" i="66"/>
  <c r="G10" i="66"/>
  <c r="G11" i="66"/>
  <c r="G12" i="66"/>
  <c r="G13" i="66"/>
  <c r="G14" i="66"/>
  <c r="G15" i="66"/>
  <c r="G16" i="66"/>
  <c r="G17" i="66"/>
  <c r="G18" i="66"/>
  <c r="G19" i="66"/>
  <c r="G20" i="66"/>
  <c r="G21" i="66"/>
  <c r="G22" i="66"/>
  <c r="G23" i="66"/>
  <c r="G24" i="66"/>
  <c r="G25" i="66"/>
  <c r="G26" i="66"/>
  <c r="G27" i="66"/>
  <c r="G6" i="66"/>
  <c r="J4" i="66"/>
  <c r="K4" i="66"/>
  <c r="L4" i="66"/>
  <c r="M4" i="66"/>
  <c r="N4" i="66"/>
  <c r="O4" i="66"/>
  <c r="P4" i="66"/>
  <c r="Q4" i="66"/>
  <c r="R4" i="66"/>
  <c r="S4" i="66"/>
  <c r="T4" i="66"/>
  <c r="U4" i="66"/>
  <c r="V4" i="66"/>
  <c r="W4" i="66"/>
  <c r="X4" i="66"/>
  <c r="Y4" i="66"/>
  <c r="Z4" i="66"/>
  <c r="AA4" i="66"/>
  <c r="AB4" i="66"/>
  <c r="AC4" i="66"/>
  <c r="AD4" i="66"/>
  <c r="I4" i="66"/>
  <c r="E6" i="68"/>
  <c r="E69" i="68"/>
  <c r="E68" i="68"/>
  <c r="E67" i="68"/>
  <c r="E66" i="68"/>
  <c r="E65" i="68"/>
  <c r="E64" i="68"/>
  <c r="E63" i="68"/>
  <c r="E62" i="68"/>
  <c r="E61" i="68"/>
  <c r="E60" i="68"/>
  <c r="E59" i="68"/>
  <c r="E58" i="68"/>
  <c r="E57" i="68"/>
  <c r="E56" i="68"/>
  <c r="E55" i="68"/>
  <c r="E54" i="68"/>
  <c r="E53" i="68"/>
  <c r="E52" i="68"/>
  <c r="E51" i="68"/>
  <c r="E50" i="68"/>
  <c r="E49" i="68"/>
  <c r="E48" i="68"/>
  <c r="E47" i="68"/>
  <c r="E46" i="68"/>
  <c r="E45" i="68"/>
  <c r="E44" i="68"/>
  <c r="E43" i="68"/>
  <c r="E42" i="68"/>
  <c r="E41" i="68"/>
  <c r="E40" i="68"/>
  <c r="E39" i="68"/>
  <c r="E38" i="68"/>
  <c r="E37" i="68"/>
  <c r="E36" i="68"/>
  <c r="E35" i="68"/>
  <c r="E34" i="68"/>
  <c r="E33" i="68"/>
  <c r="E32" i="68"/>
  <c r="E31" i="68"/>
  <c r="E30" i="68"/>
  <c r="E29" i="68"/>
  <c r="E28" i="68"/>
  <c r="E27" i="68"/>
  <c r="E26" i="68"/>
  <c r="E25" i="68"/>
  <c r="E24" i="68"/>
  <c r="E23" i="68"/>
  <c r="E22" i="68"/>
  <c r="E21" i="68"/>
  <c r="E20" i="68"/>
  <c r="E19" i="68"/>
  <c r="E18" i="68"/>
  <c r="E17" i="68"/>
  <c r="E16" i="68"/>
  <c r="E15" i="68"/>
  <c r="E14" i="68"/>
  <c r="E13" i="68"/>
  <c r="E12" i="68"/>
  <c r="E11" i="68"/>
  <c r="E10" i="68"/>
  <c r="E9" i="68"/>
  <c r="E8" i="68"/>
  <c r="E7" i="68"/>
  <c r="E69" i="56"/>
  <c r="E68" i="56"/>
  <c r="E67" i="56"/>
  <c r="E66" i="56"/>
  <c r="E65" i="56"/>
  <c r="E64" i="56"/>
  <c r="E63" i="56"/>
  <c r="E62" i="56"/>
  <c r="E61" i="56"/>
  <c r="E60" i="56"/>
  <c r="E59" i="56"/>
  <c r="E58" i="56"/>
  <c r="E57" i="56"/>
  <c r="E56" i="56"/>
  <c r="E55" i="56"/>
  <c r="E54" i="56"/>
  <c r="E53" i="56"/>
  <c r="E52" i="56"/>
  <c r="E51" i="56"/>
  <c r="E50" i="56"/>
  <c r="E49" i="56"/>
  <c r="E48" i="56"/>
  <c r="E47" i="56"/>
  <c r="E46" i="56"/>
  <c r="E45" i="56"/>
  <c r="E44" i="56"/>
  <c r="E43" i="56"/>
  <c r="E42" i="56"/>
  <c r="E41" i="56"/>
  <c r="E40" i="56"/>
  <c r="E39" i="56"/>
  <c r="E38" i="56"/>
  <c r="E37" i="56"/>
  <c r="E36" i="56"/>
  <c r="E35" i="56"/>
  <c r="E34" i="56"/>
  <c r="E33" i="56"/>
  <c r="E32" i="56"/>
  <c r="E31" i="56"/>
  <c r="E30" i="56"/>
  <c r="E29" i="56"/>
  <c r="E28" i="56"/>
  <c r="E27" i="56"/>
  <c r="E26" i="56"/>
  <c r="E25" i="56"/>
  <c r="E24" i="56"/>
  <c r="E23" i="56"/>
  <c r="E22" i="56"/>
  <c r="E21" i="56"/>
  <c r="E20" i="56"/>
  <c r="E19" i="56"/>
  <c r="E18" i="56"/>
  <c r="E17" i="56"/>
  <c r="E16" i="56"/>
  <c r="E15" i="56"/>
  <c r="E14" i="56"/>
  <c r="E13" i="56"/>
  <c r="E12" i="56"/>
  <c r="E11" i="56"/>
  <c r="E10" i="56"/>
  <c r="E9" i="56"/>
  <c r="E8" i="56"/>
  <c r="E7" i="56"/>
  <c r="E6" i="56"/>
  <c r="D84" i="60"/>
  <c r="D80" i="60"/>
  <c r="D85" i="60"/>
  <c r="D83" i="60"/>
  <c r="D82" i="60"/>
  <c r="D81" i="60"/>
  <c r="D74" i="60"/>
  <c r="D75" i="60"/>
  <c r="D76" i="60"/>
  <c r="D77" i="60"/>
  <c r="D78" i="60"/>
  <c r="D73" i="60"/>
  <c r="E138" i="56"/>
  <c r="E137" i="56"/>
  <c r="E136" i="56"/>
  <c r="E135" i="56"/>
  <c r="E134" i="56"/>
  <c r="E133" i="56"/>
  <c r="E132" i="56"/>
  <c r="E131" i="56"/>
  <c r="E130" i="56"/>
  <c r="E129" i="56"/>
  <c r="E128" i="56"/>
  <c r="E127" i="56"/>
  <c r="E126" i="56"/>
  <c r="E125" i="56"/>
  <c r="E124" i="56"/>
  <c r="E123" i="56"/>
  <c r="E122" i="56"/>
  <c r="E121" i="56"/>
  <c r="E120" i="56"/>
  <c r="E119" i="56"/>
  <c r="E118" i="56"/>
  <c r="E117" i="56"/>
  <c r="E116" i="56"/>
  <c r="E115" i="56"/>
  <c r="E114" i="56"/>
  <c r="E113" i="56"/>
  <c r="E112" i="56"/>
  <c r="E111" i="56"/>
  <c r="E110" i="56"/>
  <c r="E109" i="56"/>
  <c r="E108" i="56"/>
  <c r="E107" i="56"/>
  <c r="E106" i="56"/>
  <c r="E105" i="56"/>
  <c r="E104" i="56"/>
  <c r="E103" i="56"/>
  <c r="E102" i="56"/>
  <c r="E101" i="56"/>
  <c r="E100" i="56"/>
  <c r="E99" i="56"/>
  <c r="E98" i="56"/>
  <c r="E97" i="56"/>
  <c r="E96" i="56"/>
  <c r="E95" i="56"/>
  <c r="E94" i="56"/>
  <c r="E93" i="56"/>
  <c r="E92" i="56"/>
  <c r="E91" i="56"/>
  <c r="E90" i="56"/>
  <c r="E89" i="56"/>
  <c r="E88" i="56"/>
  <c r="E87" i="56"/>
  <c r="E86" i="56"/>
  <c r="E85" i="56"/>
  <c r="E84" i="56"/>
  <c r="E83" i="56"/>
  <c r="E82" i="56"/>
  <c r="E81" i="56"/>
  <c r="E80" i="56"/>
  <c r="E79" i="56"/>
  <c r="E78" i="56"/>
  <c r="E77" i="56"/>
  <c r="E76" i="56"/>
  <c r="E75" i="56"/>
  <c r="E7" i="60"/>
  <c r="E8" i="60"/>
  <c r="E9" i="60"/>
  <c r="E10" i="60"/>
  <c r="E11" i="60"/>
  <c r="E12" i="60"/>
  <c r="E13" i="60"/>
  <c r="E14" i="60"/>
  <c r="E15" i="60"/>
  <c r="E16" i="60"/>
  <c r="E17" i="60"/>
  <c r="E18" i="60"/>
  <c r="E19" i="60"/>
  <c r="E20" i="60"/>
  <c r="E21" i="60"/>
  <c r="E22" i="60"/>
  <c r="E23" i="60"/>
  <c r="E24" i="60"/>
  <c r="E25" i="60"/>
  <c r="E26" i="60"/>
  <c r="E27" i="60"/>
  <c r="E28" i="60"/>
  <c r="E29" i="60"/>
  <c r="E30" i="60"/>
  <c r="E31" i="60"/>
  <c r="E32" i="60"/>
  <c r="E33" i="60"/>
  <c r="E34" i="60"/>
  <c r="E35" i="60"/>
  <c r="E36" i="60"/>
  <c r="E37" i="60"/>
  <c r="E38" i="60"/>
  <c r="E39" i="60"/>
  <c r="E40" i="60"/>
  <c r="E41" i="60"/>
  <c r="E42" i="60"/>
  <c r="E43" i="60"/>
  <c r="E44" i="60"/>
  <c r="E45" i="60"/>
  <c r="E46" i="60"/>
  <c r="E47" i="60"/>
  <c r="E48" i="60"/>
  <c r="E49" i="60"/>
  <c r="E50" i="60"/>
  <c r="E51" i="60"/>
  <c r="E52" i="60"/>
  <c r="E53" i="60"/>
  <c r="E54" i="60"/>
  <c r="E55" i="60"/>
  <c r="E56" i="60"/>
  <c r="E57" i="60"/>
  <c r="E58" i="60"/>
  <c r="E59" i="60"/>
  <c r="E60" i="60"/>
  <c r="E61" i="60"/>
  <c r="E62" i="60"/>
  <c r="E63" i="60"/>
  <c r="E64" i="60"/>
  <c r="E65" i="60"/>
  <c r="E66" i="60"/>
  <c r="E67" i="60"/>
  <c r="E68" i="60"/>
  <c r="E69" i="60"/>
  <c r="E6" i="60"/>
  <c r="I69" i="84" l="1"/>
  <c r="J68" i="84"/>
  <c r="K67" i="84"/>
  <c r="L66" i="84"/>
  <c r="M65" i="84"/>
  <c r="N64" i="84"/>
  <c r="O63" i="84"/>
  <c r="P62" i="84"/>
  <c r="Q61" i="84"/>
  <c r="R60" i="84"/>
  <c r="S59" i="84"/>
  <c r="T58" i="84"/>
  <c r="U57" i="84"/>
  <c r="V56" i="84"/>
  <c r="W55" i="84"/>
  <c r="X54" i="84"/>
  <c r="Y53" i="84"/>
  <c r="Z52" i="84"/>
  <c r="AA51" i="84"/>
  <c r="AA120" i="84" s="1"/>
  <c r="AB50" i="84"/>
  <c r="AB119" i="84" s="1"/>
  <c r="H50" i="84"/>
  <c r="I49" i="84"/>
  <c r="J48" i="84"/>
  <c r="K47" i="84"/>
  <c r="L46" i="84"/>
  <c r="M45" i="84"/>
  <c r="N44" i="84"/>
  <c r="O43" i="84"/>
  <c r="P42" i="84"/>
  <c r="Q41" i="84"/>
  <c r="R40" i="84"/>
  <c r="S39" i="84"/>
  <c r="T38" i="84"/>
  <c r="U37" i="84"/>
  <c r="V36" i="84"/>
  <c r="W35" i="84"/>
  <c r="X34" i="84"/>
  <c r="Y33" i="84"/>
  <c r="Z32" i="84"/>
  <c r="Z101" i="84" s="1"/>
  <c r="AB69" i="84"/>
  <c r="AB138" i="84" s="1"/>
  <c r="H69" i="84"/>
  <c r="I68" i="84"/>
  <c r="J67" i="84"/>
  <c r="K66" i="84"/>
  <c r="L65" i="84"/>
  <c r="M64" i="84"/>
  <c r="N63" i="84"/>
  <c r="O62" i="84"/>
  <c r="P61" i="84"/>
  <c r="Q60" i="84"/>
  <c r="R59" i="84"/>
  <c r="S58" i="84"/>
  <c r="T57" i="84"/>
  <c r="U56" i="84"/>
  <c r="V55" i="84"/>
  <c r="W54" i="84"/>
  <c r="X53" i="84"/>
  <c r="Y52" i="84"/>
  <c r="Z51" i="84"/>
  <c r="Z120" i="84" s="1"/>
  <c r="AA50" i="84"/>
  <c r="AA119" i="84" s="1"/>
  <c r="AB49" i="84"/>
  <c r="H49" i="84"/>
  <c r="I48" i="84"/>
  <c r="J47" i="84"/>
  <c r="K46" i="84"/>
  <c r="L45" i="84"/>
  <c r="M44" i="84"/>
  <c r="N43" i="84"/>
  <c r="O42" i="84"/>
  <c r="P41" i="84"/>
  <c r="Q40" i="84"/>
  <c r="R39" i="84"/>
  <c r="S38" i="84"/>
  <c r="T37" i="84"/>
  <c r="U36" i="84"/>
  <c r="V35" i="84"/>
  <c r="W34" i="84"/>
  <c r="X33" i="84"/>
  <c r="Y32" i="84"/>
  <c r="Y101" i="84" s="1"/>
  <c r="Z31" i="84"/>
  <c r="Z100" i="84" s="1"/>
  <c r="AA30" i="84"/>
  <c r="AB29" i="84"/>
  <c r="H29" i="84"/>
  <c r="I28" i="84"/>
  <c r="J27" i="84"/>
  <c r="K26" i="84"/>
  <c r="L25" i="84"/>
  <c r="M24" i="84"/>
  <c r="N23" i="84"/>
  <c r="O22" i="84"/>
  <c r="P21" i="84"/>
  <c r="Q20" i="84"/>
  <c r="R19" i="84"/>
  <c r="S18" i="84"/>
  <c r="T17" i="84"/>
  <c r="U16" i="84"/>
  <c r="V15" i="84"/>
  <c r="W14" i="84"/>
  <c r="X13" i="84"/>
  <c r="X82" i="84" s="1"/>
  <c r="Y12" i="84"/>
  <c r="Y81" i="84" s="1"/>
  <c r="Z11" i="84"/>
  <c r="AA10" i="84"/>
  <c r="AB9" i="84"/>
  <c r="AA69" i="84"/>
  <c r="AB68" i="84"/>
  <c r="H68" i="84"/>
  <c r="I67" i="84"/>
  <c r="J66" i="84"/>
  <c r="K65" i="84"/>
  <c r="L64" i="84"/>
  <c r="M63" i="84"/>
  <c r="N62" i="84"/>
  <c r="O61" i="84"/>
  <c r="P60" i="84"/>
  <c r="Q59" i="84"/>
  <c r="R58" i="84"/>
  <c r="S57" i="84"/>
  <c r="T56" i="84"/>
  <c r="U55" i="84"/>
  <c r="U124" i="84" s="1"/>
  <c r="V54" i="84"/>
  <c r="V123" i="84" s="1"/>
  <c r="W53" i="84"/>
  <c r="X52" i="84"/>
  <c r="Y51" i="84"/>
  <c r="Z50" i="84"/>
  <c r="AA49" i="84"/>
  <c r="AB48" i="84"/>
  <c r="H48" i="84"/>
  <c r="I47" i="84"/>
  <c r="J46" i="84"/>
  <c r="K45" i="84"/>
  <c r="L44" i="84"/>
  <c r="M43" i="84"/>
  <c r="N42" i="84"/>
  <c r="O41" i="84"/>
  <c r="P40" i="84"/>
  <c r="Q39" i="84"/>
  <c r="R38" i="84"/>
  <c r="S37" i="84"/>
  <c r="T36" i="84"/>
  <c r="T105" i="84" s="1"/>
  <c r="U35" i="84"/>
  <c r="U104" i="84" s="1"/>
  <c r="V34" i="84"/>
  <c r="W33" i="84"/>
  <c r="X32" i="84"/>
  <c r="Z69" i="84"/>
  <c r="AA68" i="84"/>
  <c r="AB67" i="84"/>
  <c r="H67" i="84"/>
  <c r="I66" i="84"/>
  <c r="J65" i="84"/>
  <c r="K64" i="84"/>
  <c r="L63" i="84"/>
  <c r="M62" i="84"/>
  <c r="N61" i="84"/>
  <c r="O60" i="84"/>
  <c r="P59" i="84"/>
  <c r="Q58" i="84"/>
  <c r="R57" i="84"/>
  <c r="S56" i="84"/>
  <c r="T55" i="84"/>
  <c r="T124" i="84" s="1"/>
  <c r="U54" i="84"/>
  <c r="U123" i="84" s="1"/>
  <c r="V53" i="84"/>
  <c r="W52" i="84"/>
  <c r="X51" i="84"/>
  <c r="Y50" i="84"/>
  <c r="Z49" i="84"/>
  <c r="AA48" i="84"/>
  <c r="AB47" i="84"/>
  <c r="H47" i="84"/>
  <c r="I46" i="84"/>
  <c r="J45" i="84"/>
  <c r="K44" i="84"/>
  <c r="L43" i="84"/>
  <c r="M42" i="84"/>
  <c r="N41" i="84"/>
  <c r="O40" i="84"/>
  <c r="P39" i="84"/>
  <c r="Q38" i="84"/>
  <c r="R37" i="84"/>
  <c r="S36" i="84"/>
  <c r="S105" i="84" s="1"/>
  <c r="T35" i="84"/>
  <c r="T104" i="84" s="1"/>
  <c r="U34" i="84"/>
  <c r="V33" i="84"/>
  <c r="W32" i="84"/>
  <c r="X31" i="84"/>
  <c r="Y30" i="84"/>
  <c r="Z29" i="84"/>
  <c r="AA28" i="84"/>
  <c r="AB27" i="84"/>
  <c r="H27" i="84"/>
  <c r="I26" i="84"/>
  <c r="J25" i="84"/>
  <c r="K24" i="84"/>
  <c r="L23" i="84"/>
  <c r="M22" i="84"/>
  <c r="N21" i="84"/>
  <c r="O20" i="84"/>
  <c r="P19" i="84"/>
  <c r="Q18" i="84"/>
  <c r="Y69" i="84"/>
  <c r="Y138" i="84" s="1"/>
  <c r="Z68" i="84"/>
  <c r="Z137" i="84" s="1"/>
  <c r="AA67" i="84"/>
  <c r="AB66" i="84"/>
  <c r="H66" i="84"/>
  <c r="I65" i="84"/>
  <c r="J64" i="84"/>
  <c r="K63" i="84"/>
  <c r="L62" i="84"/>
  <c r="M61" i="84"/>
  <c r="N60" i="84"/>
  <c r="O59" i="84"/>
  <c r="P58" i="84"/>
  <c r="Q57" i="84"/>
  <c r="R56" i="84"/>
  <c r="S55" i="84"/>
  <c r="T54" i="84"/>
  <c r="U53" i="84"/>
  <c r="V52" i="84"/>
  <c r="W51" i="84"/>
  <c r="X50" i="84"/>
  <c r="X119" i="84" s="1"/>
  <c r="Y49" i="84"/>
  <c r="Y118" i="84" s="1"/>
  <c r="Z48" i="84"/>
  <c r="AA47" i="84"/>
  <c r="AB46" i="84"/>
  <c r="H46" i="84"/>
  <c r="I45" i="84"/>
  <c r="J44" i="84"/>
  <c r="K43" i="84"/>
  <c r="L42" i="84"/>
  <c r="M41" i="84"/>
  <c r="N40" i="84"/>
  <c r="O39" i="84"/>
  <c r="P38" i="84"/>
  <c r="Q37" i="84"/>
  <c r="R36" i="84"/>
  <c r="S35" i="84"/>
  <c r="T34" i="84"/>
  <c r="U33" i="84"/>
  <c r="V32" i="84"/>
  <c r="W31" i="84"/>
  <c r="W100" i="84" s="1"/>
  <c r="X30" i="84"/>
  <c r="X99" i="84" s="1"/>
  <c r="Y29" i="84"/>
  <c r="Z28" i="84"/>
  <c r="AA27" i="84"/>
  <c r="AB26" i="84"/>
  <c r="H26" i="84"/>
  <c r="I25" i="84"/>
  <c r="J24" i="84"/>
  <c r="K23" i="84"/>
  <c r="L22" i="84"/>
  <c r="M21" i="84"/>
  <c r="N20" i="84"/>
  <c r="O19" i="84"/>
  <c r="P18" i="84"/>
  <c r="Q17" i="84"/>
  <c r="R16" i="84"/>
  <c r="S15" i="84"/>
  <c r="T14" i="84"/>
  <c r="U13" i="84"/>
  <c r="V12" i="84"/>
  <c r="V81" i="84" s="1"/>
  <c r="W11" i="84"/>
  <c r="W80" i="84" s="1"/>
  <c r="X10" i="84"/>
  <c r="Y9" i="84"/>
  <c r="Z8" i="84"/>
  <c r="X69" i="84"/>
  <c r="Y68" i="84"/>
  <c r="Z67" i="84"/>
  <c r="AA66" i="84"/>
  <c r="AB65" i="84"/>
  <c r="H65" i="84"/>
  <c r="I64" i="84"/>
  <c r="J63" i="84"/>
  <c r="K62" i="84"/>
  <c r="L61" i="84"/>
  <c r="M60" i="84"/>
  <c r="N59" i="84"/>
  <c r="O58" i="84"/>
  <c r="P57" i="84"/>
  <c r="Q56" i="84"/>
  <c r="R55" i="84"/>
  <c r="R124" i="84" s="1"/>
  <c r="S54" i="84"/>
  <c r="S123" i="84" s="1"/>
  <c r="T53" i="84"/>
  <c r="U52" i="84"/>
  <c r="V51" i="84"/>
  <c r="W50" i="84"/>
  <c r="X49" i="84"/>
  <c r="Y48" i="84"/>
  <c r="Z47" i="84"/>
  <c r="AA46" i="84"/>
  <c r="AB45" i="84"/>
  <c r="H45" i="84"/>
  <c r="I44" i="84"/>
  <c r="J43" i="84"/>
  <c r="K42" i="84"/>
  <c r="L41" i="84"/>
  <c r="M40" i="84"/>
  <c r="N39" i="84"/>
  <c r="O38" i="84"/>
  <c r="P37" i="84"/>
  <c r="Q36" i="84"/>
  <c r="Q105" i="84" s="1"/>
  <c r="R35" i="84"/>
  <c r="R104" i="84" s="1"/>
  <c r="S34" i="84"/>
  <c r="T33" i="84"/>
  <c r="W69" i="84"/>
  <c r="X68" i="84"/>
  <c r="Y67" i="84"/>
  <c r="Z66" i="84"/>
  <c r="AA65" i="84"/>
  <c r="AB64" i="84"/>
  <c r="H64" i="84"/>
  <c r="I63" i="84"/>
  <c r="J62" i="84"/>
  <c r="K61" i="84"/>
  <c r="L60" i="84"/>
  <c r="M59" i="84"/>
  <c r="N58" i="84"/>
  <c r="O57" i="84"/>
  <c r="P56" i="84"/>
  <c r="Q55" i="84"/>
  <c r="R54" i="84"/>
  <c r="R123" i="84" s="1"/>
  <c r="S53" i="84"/>
  <c r="S122" i="84" s="1"/>
  <c r="T52" i="84"/>
  <c r="U51" i="84"/>
  <c r="V50" i="84"/>
  <c r="W49" i="84"/>
  <c r="X48" i="84"/>
  <c r="Y47" i="84"/>
  <c r="Z46" i="84"/>
  <c r="AA45" i="84"/>
  <c r="AB44" i="84"/>
  <c r="H44" i="84"/>
  <c r="I43" i="84"/>
  <c r="J42" i="84"/>
  <c r="K41" i="84"/>
  <c r="L40" i="84"/>
  <c r="M39" i="84"/>
  <c r="N38" i="84"/>
  <c r="O37" i="84"/>
  <c r="P36" i="84"/>
  <c r="Q35" i="84"/>
  <c r="Q104" i="84" s="1"/>
  <c r="R34" i="84"/>
  <c r="R103" i="84" s="1"/>
  <c r="S33" i="84"/>
  <c r="T32" i="84"/>
  <c r="V69" i="84"/>
  <c r="W68" i="84"/>
  <c r="X67" i="84"/>
  <c r="Y66" i="84"/>
  <c r="Z65" i="84"/>
  <c r="AA64" i="84"/>
  <c r="AB63" i="84"/>
  <c r="H63" i="84"/>
  <c r="I62" i="84"/>
  <c r="J61" i="84"/>
  <c r="K60" i="84"/>
  <c r="L59" i="84"/>
  <c r="M58" i="84"/>
  <c r="N57" i="84"/>
  <c r="O56" i="84"/>
  <c r="P55" i="84"/>
  <c r="Q54" i="84"/>
  <c r="Q123" i="84" s="1"/>
  <c r="R53" i="84"/>
  <c r="R122" i="84" s="1"/>
  <c r="S52" i="84"/>
  <c r="T51" i="84"/>
  <c r="U50" i="84"/>
  <c r="V49" i="84"/>
  <c r="W48" i="84"/>
  <c r="X47" i="84"/>
  <c r="Y46" i="84"/>
  <c r="Z45" i="84"/>
  <c r="AA44" i="84"/>
  <c r="AB43" i="84"/>
  <c r="H43" i="84"/>
  <c r="I42" i="84"/>
  <c r="J41" i="84"/>
  <c r="K40" i="84"/>
  <c r="L39" i="84"/>
  <c r="M38" i="84"/>
  <c r="U69" i="84"/>
  <c r="V68" i="84"/>
  <c r="W67" i="84"/>
  <c r="W136" i="84" s="1"/>
  <c r="X66" i="84"/>
  <c r="X135" i="84" s="1"/>
  <c r="Y65" i="84"/>
  <c r="Z64" i="84"/>
  <c r="AA63" i="84"/>
  <c r="AB62" i="84"/>
  <c r="H62" i="84"/>
  <c r="I61" i="84"/>
  <c r="J60" i="84"/>
  <c r="K59" i="84"/>
  <c r="L58" i="84"/>
  <c r="M57" i="84"/>
  <c r="N56" i="84"/>
  <c r="O55" i="84"/>
  <c r="P54" i="84"/>
  <c r="Q53" i="84"/>
  <c r="R52" i="84"/>
  <c r="S51" i="84"/>
  <c r="T50" i="84"/>
  <c r="U49" i="84"/>
  <c r="V48" i="84"/>
  <c r="V117" i="84" s="1"/>
  <c r="W47" i="84"/>
  <c r="W116" i="84" s="1"/>
  <c r="X46" i="84"/>
  <c r="Y45" i="84"/>
  <c r="Z44" i="84"/>
  <c r="AA43" i="84"/>
  <c r="AB42" i="84"/>
  <c r="H42" i="84"/>
  <c r="I41" i="84"/>
  <c r="J40" i="84"/>
  <c r="K39" i="84"/>
  <c r="L38" i="84"/>
  <c r="M37" i="84"/>
  <c r="N36" i="84"/>
  <c r="O35" i="84"/>
  <c r="P34" i="84"/>
  <c r="Q33" i="84"/>
  <c r="R32" i="84"/>
  <c r="S31" i="84"/>
  <c r="T30" i="84"/>
  <c r="U29" i="84"/>
  <c r="U98" i="84" s="1"/>
  <c r="T69" i="84"/>
  <c r="T138" i="84" s="1"/>
  <c r="U68" i="84"/>
  <c r="V67" i="84"/>
  <c r="W66" i="84"/>
  <c r="X65" i="84"/>
  <c r="Y64" i="84"/>
  <c r="Z63" i="84"/>
  <c r="AA62" i="84"/>
  <c r="AB61" i="84"/>
  <c r="H61" i="84"/>
  <c r="I60" i="84"/>
  <c r="J59" i="84"/>
  <c r="K58" i="84"/>
  <c r="L57" i="84"/>
  <c r="M56" i="84"/>
  <c r="N55" i="84"/>
  <c r="O54" i="84"/>
  <c r="P53" i="84"/>
  <c r="Q52" i="84"/>
  <c r="R51" i="84"/>
  <c r="R120" i="84" s="1"/>
  <c r="S50" i="84"/>
  <c r="S119" i="84" s="1"/>
  <c r="T49" i="84"/>
  <c r="U48" i="84"/>
  <c r="V47" i="84"/>
  <c r="W46" i="84"/>
  <c r="X45" i="84"/>
  <c r="Y44" i="84"/>
  <c r="Z43" i="84"/>
  <c r="AA42" i="84"/>
  <c r="AB41" i="84"/>
  <c r="H41" i="84"/>
  <c r="I40" i="84"/>
  <c r="J39" i="84"/>
  <c r="K38" i="84"/>
  <c r="L37" i="84"/>
  <c r="M36" i="84"/>
  <c r="N35" i="84"/>
  <c r="O34" i="84"/>
  <c r="P33" i="84"/>
  <c r="S69" i="84"/>
  <c r="S138" i="84" s="1"/>
  <c r="T68" i="84"/>
  <c r="T137" i="84" s="1"/>
  <c r="U67" i="84"/>
  <c r="V66" i="84"/>
  <c r="W65" i="84"/>
  <c r="X64" i="84"/>
  <c r="Y63" i="84"/>
  <c r="Z62" i="84"/>
  <c r="AA61" i="84"/>
  <c r="AB60" i="84"/>
  <c r="H60" i="84"/>
  <c r="I59" i="84"/>
  <c r="J58" i="84"/>
  <c r="K57" i="84"/>
  <c r="L56" i="84"/>
  <c r="M55" i="84"/>
  <c r="N54" i="84"/>
  <c r="O53" i="84"/>
  <c r="P52" i="84"/>
  <c r="Q51" i="84"/>
  <c r="R50" i="84"/>
  <c r="R119" i="84" s="1"/>
  <c r="S49" i="84"/>
  <c r="S118" i="84" s="1"/>
  <c r="T48" i="84"/>
  <c r="U47" i="84"/>
  <c r="V46" i="84"/>
  <c r="W45" i="84"/>
  <c r="X44" i="84"/>
  <c r="Y43" i="84"/>
  <c r="Z42" i="84"/>
  <c r="AA41" i="84"/>
  <c r="AB40" i="84"/>
  <c r="H40" i="84"/>
  <c r="R69" i="84"/>
  <c r="S68" i="84"/>
  <c r="T67" i="84"/>
  <c r="U66" i="84"/>
  <c r="V65" i="84"/>
  <c r="W64" i="84"/>
  <c r="X63" i="84"/>
  <c r="Y62" i="84"/>
  <c r="Z61" i="84"/>
  <c r="Z130" i="84" s="1"/>
  <c r="AA60" i="84"/>
  <c r="AA129" i="84" s="1"/>
  <c r="AB59" i="84"/>
  <c r="H59" i="84"/>
  <c r="I58" i="84"/>
  <c r="J57" i="84"/>
  <c r="K56" i="84"/>
  <c r="L55" i="84"/>
  <c r="M54" i="84"/>
  <c r="N53" i="84"/>
  <c r="O52" i="84"/>
  <c r="P51" i="84"/>
  <c r="Q50" i="84"/>
  <c r="R49" i="84"/>
  <c r="S48" i="84"/>
  <c r="T47" i="84"/>
  <c r="U46" i="84"/>
  <c r="V45" i="84"/>
  <c r="W44" i="84"/>
  <c r="X43" i="84"/>
  <c r="Y42" i="84"/>
  <c r="Y111" i="84" s="1"/>
  <c r="Z41" i="84"/>
  <c r="Z110" i="84" s="1"/>
  <c r="AA40" i="84"/>
  <c r="AB39" i="84"/>
  <c r="H39" i="84"/>
  <c r="I38" i="84"/>
  <c r="J37" i="84"/>
  <c r="K36" i="84"/>
  <c r="L35" i="84"/>
  <c r="M34" i="84"/>
  <c r="N33" i="84"/>
  <c r="O32" i="84"/>
  <c r="P31" i="84"/>
  <c r="Q30" i="84"/>
  <c r="R29" i="84"/>
  <c r="S28" i="84"/>
  <c r="T27" i="84"/>
  <c r="U26" i="84"/>
  <c r="V25" i="84"/>
  <c r="W24" i="84"/>
  <c r="X23" i="84"/>
  <c r="X92" i="84" s="1"/>
  <c r="Y22" i="84"/>
  <c r="Y91" i="84" s="1"/>
  <c r="Z21" i="84"/>
  <c r="AA20" i="84"/>
  <c r="AB19" i="84"/>
  <c r="H19" i="84"/>
  <c r="I18" i="84"/>
  <c r="J17" i="84"/>
  <c r="K16" i="84"/>
  <c r="L15" i="84"/>
  <c r="M14" i="84"/>
  <c r="N13" i="84"/>
  <c r="O12" i="84"/>
  <c r="P11" i="84"/>
  <c r="Q10" i="84"/>
  <c r="R9" i="84"/>
  <c r="S8" i="84"/>
  <c r="T7" i="84"/>
  <c r="U6" i="84"/>
  <c r="G63" i="84"/>
  <c r="Q69" i="84"/>
  <c r="Q138" i="84" s="1"/>
  <c r="R68" i="84"/>
  <c r="R137" i="84" s="1"/>
  <c r="S67" i="84"/>
  <c r="T66" i="84"/>
  <c r="U65" i="84"/>
  <c r="V64" i="84"/>
  <c r="W63" i="84"/>
  <c r="X62" i="84"/>
  <c r="Y61" i="84"/>
  <c r="Z60" i="84"/>
  <c r="AA59" i="84"/>
  <c r="AB58" i="84"/>
  <c r="H58" i="84"/>
  <c r="I57" i="84"/>
  <c r="J56" i="84"/>
  <c r="K55" i="84"/>
  <c r="L54" i="84"/>
  <c r="M53" i="84"/>
  <c r="N52" i="84"/>
  <c r="O51" i="84"/>
  <c r="P50" i="84"/>
  <c r="P119" i="84" s="1"/>
  <c r="Q49" i="84"/>
  <c r="Q118" i="84" s="1"/>
  <c r="R48" i="84"/>
  <c r="S47" i="84"/>
  <c r="T46" i="84"/>
  <c r="U45" i="84"/>
  <c r="V44" i="84"/>
  <c r="W43" i="84"/>
  <c r="X42" i="84"/>
  <c r="Y41" i="84"/>
  <c r="Z40" i="84"/>
  <c r="AA39" i="84"/>
  <c r="AB38" i="84"/>
  <c r="H38" i="84"/>
  <c r="I37" i="84"/>
  <c r="J36" i="84"/>
  <c r="K35" i="84"/>
  <c r="L34" i="84"/>
  <c r="M33" i="84"/>
  <c r="N32" i="84"/>
  <c r="O31" i="84"/>
  <c r="O100" i="84" s="1"/>
  <c r="P30" i="84"/>
  <c r="P99" i="84" s="1"/>
  <c r="Q29" i="84"/>
  <c r="R28" i="84"/>
  <c r="S27" i="84"/>
  <c r="T26" i="84"/>
  <c r="U25" i="84"/>
  <c r="V24" i="84"/>
  <c r="W23" i="84"/>
  <c r="X22" i="84"/>
  <c r="Y21" i="84"/>
  <c r="Z20" i="84"/>
  <c r="AA19" i="84"/>
  <c r="AB18" i="84"/>
  <c r="H18" i="84"/>
  <c r="I17" i="84"/>
  <c r="J16" i="84"/>
  <c r="K15" i="84"/>
  <c r="L14" i="84"/>
  <c r="M13" i="84"/>
  <c r="N12" i="84"/>
  <c r="N81" i="84" s="1"/>
  <c r="O11" i="84"/>
  <c r="O80" i="84" s="1"/>
  <c r="P10" i="84"/>
  <c r="Q9" i="84"/>
  <c r="R8" i="84"/>
  <c r="S7" i="84"/>
  <c r="T6" i="84"/>
  <c r="G62" i="84"/>
  <c r="G42" i="84"/>
  <c r="G22" i="84"/>
  <c r="Z19" i="84"/>
  <c r="AB17" i="84"/>
  <c r="H17" i="84"/>
  <c r="J15" i="84"/>
  <c r="L13" i="84"/>
  <c r="M12" i="84"/>
  <c r="O10" i="84"/>
  <c r="Q8" i="84"/>
  <c r="R7" i="84"/>
  <c r="G61" i="84"/>
  <c r="G21" i="84"/>
  <c r="W41" i="84"/>
  <c r="W110" i="84" s="1"/>
  <c r="Z38" i="84"/>
  <c r="AB36" i="84"/>
  <c r="I35" i="84"/>
  <c r="P69" i="84"/>
  <c r="Q68" i="84"/>
  <c r="R67" i="84"/>
  <c r="S66" i="84"/>
  <c r="T65" i="84"/>
  <c r="U64" i="84"/>
  <c r="V63" i="84"/>
  <c r="W62" i="84"/>
  <c r="X61" i="84"/>
  <c r="Y60" i="84"/>
  <c r="Z59" i="84"/>
  <c r="AA58" i="84"/>
  <c r="AB57" i="84"/>
  <c r="H57" i="84"/>
  <c r="I56" i="84"/>
  <c r="J55" i="84"/>
  <c r="J124" i="84" s="1"/>
  <c r="K54" i="84"/>
  <c r="K123" i="84" s="1"/>
  <c r="L53" i="84"/>
  <c r="M52" i="84"/>
  <c r="N51" i="84"/>
  <c r="O50" i="84"/>
  <c r="P49" i="84"/>
  <c r="Q48" i="84"/>
  <c r="R47" i="84"/>
  <c r="S46" i="84"/>
  <c r="T45" i="84"/>
  <c r="U44" i="84"/>
  <c r="V43" i="84"/>
  <c r="W42" i="84"/>
  <c r="X41" i="84"/>
  <c r="Y40" i="84"/>
  <c r="Z39" i="84"/>
  <c r="AA38" i="84"/>
  <c r="AB37" i="84"/>
  <c r="H37" i="84"/>
  <c r="I36" i="84"/>
  <c r="I105" i="84" s="1"/>
  <c r="J35" i="84"/>
  <c r="J104" i="84" s="1"/>
  <c r="K34" i="84"/>
  <c r="L33" i="84"/>
  <c r="M32" i="84"/>
  <c r="N31" i="84"/>
  <c r="O30" i="84"/>
  <c r="P29" i="84"/>
  <c r="Q28" i="84"/>
  <c r="R27" i="84"/>
  <c r="S26" i="84"/>
  <c r="T25" i="84"/>
  <c r="U24" i="84"/>
  <c r="V23" i="84"/>
  <c r="W22" i="84"/>
  <c r="X21" i="84"/>
  <c r="Y20" i="84"/>
  <c r="AA18" i="84"/>
  <c r="I16" i="84"/>
  <c r="K14" i="84"/>
  <c r="N11" i="84"/>
  <c r="N80" i="84" s="1"/>
  <c r="P9" i="84"/>
  <c r="P78" i="84" s="1"/>
  <c r="S6" i="84"/>
  <c r="G41" i="84"/>
  <c r="X40" i="84"/>
  <c r="H36" i="84"/>
  <c r="O69" i="84"/>
  <c r="P68" i="84"/>
  <c r="Q67" i="84"/>
  <c r="R66" i="84"/>
  <c r="S65" i="84"/>
  <c r="T64" i="84"/>
  <c r="U63" i="84"/>
  <c r="V62" i="84"/>
  <c r="W61" i="84"/>
  <c r="X60" i="84"/>
  <c r="Y59" i="84"/>
  <c r="Z58" i="84"/>
  <c r="AA57" i="84"/>
  <c r="AB56" i="84"/>
  <c r="H56" i="84"/>
  <c r="H125" i="84" s="1"/>
  <c r="I55" i="84"/>
  <c r="I124" i="84" s="1"/>
  <c r="J54" i="84"/>
  <c r="K53" i="84"/>
  <c r="L52" i="84"/>
  <c r="M51" i="84"/>
  <c r="N50" i="84"/>
  <c r="O49" i="84"/>
  <c r="P48" i="84"/>
  <c r="Q47" i="84"/>
  <c r="R46" i="84"/>
  <c r="S45" i="84"/>
  <c r="T44" i="84"/>
  <c r="U43" i="84"/>
  <c r="V42" i="84"/>
  <c r="Y39" i="84"/>
  <c r="AA37" i="84"/>
  <c r="J34" i="84"/>
  <c r="N69" i="84"/>
  <c r="O68" i="84"/>
  <c r="P67" i="84"/>
  <c r="P136" i="84" s="1"/>
  <c r="Q66" i="84"/>
  <c r="Q135" i="84" s="1"/>
  <c r="R65" i="84"/>
  <c r="S64" i="84"/>
  <c r="T63" i="84"/>
  <c r="U62" i="84"/>
  <c r="V61" i="84"/>
  <c r="W60" i="84"/>
  <c r="X59" i="84"/>
  <c r="Y58" i="84"/>
  <c r="Z57" i="84"/>
  <c r="AA56" i="84"/>
  <c r="AB55" i="84"/>
  <c r="H55" i="84"/>
  <c r="I54" i="84"/>
  <c r="J53" i="84"/>
  <c r="K52" i="84"/>
  <c r="L51" i="84"/>
  <c r="M50" i="84"/>
  <c r="N49" i="84"/>
  <c r="O48" i="84"/>
  <c r="O117" i="84" s="1"/>
  <c r="P47" i="84"/>
  <c r="P116" i="84" s="1"/>
  <c r="Q46" i="84"/>
  <c r="R45" i="84"/>
  <c r="S44" i="84"/>
  <c r="T43" i="84"/>
  <c r="U42" i="84"/>
  <c r="V41" i="84"/>
  <c r="W40" i="84"/>
  <c r="X39" i="84"/>
  <c r="Y38" i="84"/>
  <c r="Z37" i="84"/>
  <c r="AA36" i="84"/>
  <c r="AB35" i="84"/>
  <c r="H35" i="84"/>
  <c r="I34" i="84"/>
  <c r="J33" i="84"/>
  <c r="K32" i="84"/>
  <c r="L31" i="84"/>
  <c r="M69" i="84"/>
  <c r="N68" i="84"/>
  <c r="N137" i="84" s="1"/>
  <c r="O67" i="84"/>
  <c r="O136" i="84" s="1"/>
  <c r="P66" i="84"/>
  <c r="Q65" i="84"/>
  <c r="R64" i="84"/>
  <c r="S63" i="84"/>
  <c r="T62" i="84"/>
  <c r="U61" i="84"/>
  <c r="V60" i="84"/>
  <c r="W59" i="84"/>
  <c r="X58" i="84"/>
  <c r="Y57" i="84"/>
  <c r="Z56" i="84"/>
  <c r="AA55" i="84"/>
  <c r="AB54" i="84"/>
  <c r="H54" i="84"/>
  <c r="I53" i="84"/>
  <c r="J52" i="84"/>
  <c r="K51" i="84"/>
  <c r="L50" i="84"/>
  <c r="M49" i="84"/>
  <c r="M118" i="84" s="1"/>
  <c r="N48" i="84"/>
  <c r="N117" i="84" s="1"/>
  <c r="O47" i="84"/>
  <c r="P46" i="84"/>
  <c r="Q45" i="84"/>
  <c r="R44" i="84"/>
  <c r="S43" i="84"/>
  <c r="T42" i="84"/>
  <c r="U41" i="84"/>
  <c r="V40" i="84"/>
  <c r="W39" i="84"/>
  <c r="X38" i="84"/>
  <c r="Y37" i="84"/>
  <c r="Z36" i="84"/>
  <c r="AA35" i="84"/>
  <c r="AB34" i="84"/>
  <c r="H34" i="84"/>
  <c r="L69" i="84"/>
  <c r="M68" i="84"/>
  <c r="N67" i="84"/>
  <c r="O66" i="84"/>
  <c r="O135" i="84" s="1"/>
  <c r="P65" i="84"/>
  <c r="P134" i="84" s="1"/>
  <c r="Q64" i="84"/>
  <c r="R63" i="84"/>
  <c r="S62" i="84"/>
  <c r="T61" i="84"/>
  <c r="U60" i="84"/>
  <c r="V59" i="84"/>
  <c r="W58" i="84"/>
  <c r="X57" i="84"/>
  <c r="Y56" i="84"/>
  <c r="Z55" i="84"/>
  <c r="AA54" i="84"/>
  <c r="AB53" i="84"/>
  <c r="H53" i="84"/>
  <c r="I52" i="84"/>
  <c r="J51" i="84"/>
  <c r="K50" i="84"/>
  <c r="L49" i="84"/>
  <c r="M48" i="84"/>
  <c r="N47" i="84"/>
  <c r="N116" i="84" s="1"/>
  <c r="O46" i="84"/>
  <c r="O115" i="84" s="1"/>
  <c r="P45" i="84"/>
  <c r="Q44" i="84"/>
  <c r="R43" i="84"/>
  <c r="S42" i="84"/>
  <c r="T41" i="84"/>
  <c r="U40" i="84"/>
  <c r="V39" i="84"/>
  <c r="W38" i="84"/>
  <c r="K69" i="84"/>
  <c r="L68" i="84"/>
  <c r="M67" i="84"/>
  <c r="N66" i="84"/>
  <c r="O65" i="84"/>
  <c r="P64" i="84"/>
  <c r="Q63" i="84"/>
  <c r="R62" i="84"/>
  <c r="S61" i="84"/>
  <c r="T60" i="84"/>
  <c r="U59" i="84"/>
  <c r="U128" i="84" s="1"/>
  <c r="V58" i="84"/>
  <c r="V127" i="84" s="1"/>
  <c r="W57" i="84"/>
  <c r="X56" i="84"/>
  <c r="Y55" i="84"/>
  <c r="Z54" i="84"/>
  <c r="AA53" i="84"/>
  <c r="AB52" i="84"/>
  <c r="H52" i="84"/>
  <c r="I51" i="84"/>
  <c r="J50" i="84"/>
  <c r="K49" i="84"/>
  <c r="L48" i="84"/>
  <c r="M47" i="84"/>
  <c r="N46" i="84"/>
  <c r="O45" i="84"/>
  <c r="P44" i="84"/>
  <c r="Q43" i="84"/>
  <c r="R42" i="84"/>
  <c r="S41" i="84"/>
  <c r="T40" i="84"/>
  <c r="T109" i="84" s="1"/>
  <c r="U39" i="84"/>
  <c r="U108" i="84" s="1"/>
  <c r="V38" i="84"/>
  <c r="W37" i="84"/>
  <c r="X36" i="84"/>
  <c r="Y35" i="84"/>
  <c r="Z34" i="84"/>
  <c r="AA33" i="84"/>
  <c r="AB32" i="84"/>
  <c r="H32" i="84"/>
  <c r="I31" i="84"/>
  <c r="J30" i="84"/>
  <c r="K29" i="84"/>
  <c r="L28" i="84"/>
  <c r="M27" i="84"/>
  <c r="N26" i="84"/>
  <c r="O25" i="84"/>
  <c r="P24" i="84"/>
  <c r="Q23" i="84"/>
  <c r="R22" i="84"/>
  <c r="S21" i="84"/>
  <c r="S90" i="84" s="1"/>
  <c r="T20" i="84"/>
  <c r="T89" i="84" s="1"/>
  <c r="U19" i="84"/>
  <c r="V18" i="84"/>
  <c r="W17" i="84"/>
  <c r="X16" i="84"/>
  <c r="Y15" i="84"/>
  <c r="Z14" i="84"/>
  <c r="AA13" i="84"/>
  <c r="AB12" i="84"/>
  <c r="H12" i="84"/>
  <c r="I11" i="84"/>
  <c r="J10" i="84"/>
  <c r="K9" i="84"/>
  <c r="L8" i="84"/>
  <c r="M7" i="84"/>
  <c r="N6" i="84"/>
  <c r="H51" i="84"/>
  <c r="Y36" i="84"/>
  <c r="U32" i="84"/>
  <c r="Z30" i="84"/>
  <c r="Z99" i="84" s="1"/>
  <c r="M29" i="84"/>
  <c r="M98" i="84" s="1"/>
  <c r="X27" i="84"/>
  <c r="O26" i="84"/>
  <c r="Z24" i="84"/>
  <c r="P23" i="84"/>
  <c r="AB21" i="84"/>
  <c r="R20" i="84"/>
  <c r="I19" i="84"/>
  <c r="S17" i="84"/>
  <c r="M16" i="84"/>
  <c r="Y14" i="84"/>
  <c r="R13" i="84"/>
  <c r="J12" i="84"/>
  <c r="W10" i="84"/>
  <c r="O9" i="84"/>
  <c r="J8" i="84"/>
  <c r="AB6" i="84"/>
  <c r="G66" i="84"/>
  <c r="G43" i="84"/>
  <c r="G19" i="84"/>
  <c r="I8" i="84"/>
  <c r="I77" i="84" s="1"/>
  <c r="G65" i="84"/>
  <c r="G18" i="84"/>
  <c r="I29" i="84"/>
  <c r="J23" i="84"/>
  <c r="X18" i="84"/>
  <c r="U14" i="84"/>
  <c r="L9" i="84"/>
  <c r="G60" i="84"/>
  <c r="W18" i="84"/>
  <c r="Y11" i="84"/>
  <c r="G59" i="84"/>
  <c r="R14" i="84"/>
  <c r="G58" i="84"/>
  <c r="H9" i="84"/>
  <c r="AB8" i="84"/>
  <c r="AA8" i="84"/>
  <c r="G10" i="84"/>
  <c r="J69" i="84"/>
  <c r="I50" i="84"/>
  <c r="I119" i="84" s="1"/>
  <c r="W36" i="84"/>
  <c r="W105" i="84" s="1"/>
  <c r="S32" i="84"/>
  <c r="W30" i="84"/>
  <c r="L29" i="84"/>
  <c r="W27" i="84"/>
  <c r="M26" i="84"/>
  <c r="Y24" i="84"/>
  <c r="O23" i="84"/>
  <c r="AA21" i="84"/>
  <c r="P20" i="84"/>
  <c r="Z18" i="84"/>
  <c r="R17" i="84"/>
  <c r="L16" i="84"/>
  <c r="X14" i="84"/>
  <c r="Q13" i="84"/>
  <c r="I12" i="84"/>
  <c r="V10" i="84"/>
  <c r="N9" i="84"/>
  <c r="AA6" i="84"/>
  <c r="G40" i="84"/>
  <c r="G39" i="84"/>
  <c r="U27" i="84"/>
  <c r="L20" i="84"/>
  <c r="O13" i="84"/>
  <c r="AB7" i="84"/>
  <c r="G16" i="84"/>
  <c r="S14" i="84"/>
  <c r="AA7" i="84"/>
  <c r="J13" i="84"/>
  <c r="W6" i="84"/>
  <c r="V6" i="84"/>
  <c r="G34" i="84"/>
  <c r="W7" i="84"/>
  <c r="Q7" i="84"/>
  <c r="K68" i="84"/>
  <c r="J49" i="84"/>
  <c r="O36" i="84"/>
  <c r="Q32" i="84"/>
  <c r="V30" i="84"/>
  <c r="J29" i="84"/>
  <c r="J98" i="84" s="1"/>
  <c r="V27" i="84"/>
  <c r="V96" i="84" s="1"/>
  <c r="L26" i="84"/>
  <c r="X24" i="84"/>
  <c r="M23" i="84"/>
  <c r="W21" i="84"/>
  <c r="M20" i="84"/>
  <c r="Y18" i="84"/>
  <c r="P17" i="84"/>
  <c r="H16" i="84"/>
  <c r="V14" i="84"/>
  <c r="P13" i="84"/>
  <c r="AB11" i="84"/>
  <c r="U10" i="84"/>
  <c r="M9" i="84"/>
  <c r="H8" i="84"/>
  <c r="Z6" i="84"/>
  <c r="G64" i="84"/>
  <c r="G17" i="84"/>
  <c r="T24" i="84"/>
  <c r="O17" i="84"/>
  <c r="O86" i="84" s="1"/>
  <c r="AA11" i="84"/>
  <c r="AA80" i="84" s="1"/>
  <c r="Y6" i="84"/>
  <c r="N17" i="84"/>
  <c r="S10" i="84"/>
  <c r="G37" i="84"/>
  <c r="R10" i="84"/>
  <c r="G14" i="84"/>
  <c r="G35" i="84"/>
  <c r="G12" i="84"/>
  <c r="G55" i="84"/>
  <c r="M6" i="84"/>
  <c r="L67" i="84"/>
  <c r="K48" i="84"/>
  <c r="L36" i="84"/>
  <c r="P32" i="84"/>
  <c r="U30" i="84"/>
  <c r="J26" i="84"/>
  <c r="V21" i="84"/>
  <c r="AB15" i="84"/>
  <c r="T10" i="84"/>
  <c r="T79" i="84" s="1"/>
  <c r="G38" i="84"/>
  <c r="AA15" i="84"/>
  <c r="X6" i="84"/>
  <c r="X11" i="84"/>
  <c r="G36" i="84"/>
  <c r="G57" i="84"/>
  <c r="G56" i="84"/>
  <c r="Q6" i="84"/>
  <c r="G9" i="84"/>
  <c r="M66" i="84"/>
  <c r="L47" i="84"/>
  <c r="L116" i="84" s="1"/>
  <c r="Z35" i="84"/>
  <c r="L32" i="84"/>
  <c r="S30" i="84"/>
  <c r="AB28" i="84"/>
  <c r="Q27" i="84"/>
  <c r="AB25" i="84"/>
  <c r="S24" i="84"/>
  <c r="I23" i="84"/>
  <c r="U21" i="84"/>
  <c r="U90" i="84" s="1"/>
  <c r="K20" i="84"/>
  <c r="K89" i="84" s="1"/>
  <c r="K13" i="84"/>
  <c r="J9" i="84"/>
  <c r="G15" i="84"/>
  <c r="I9" i="84"/>
  <c r="V11" i="84"/>
  <c r="X7" i="84"/>
  <c r="G33" i="84"/>
  <c r="G31" i="84"/>
  <c r="N65" i="84"/>
  <c r="M46" i="84"/>
  <c r="X35" i="84"/>
  <c r="J32" i="84"/>
  <c r="R30" i="84"/>
  <c r="Y28" i="84"/>
  <c r="P27" i="84"/>
  <c r="AA25" i="84"/>
  <c r="R24" i="84"/>
  <c r="H23" i="84"/>
  <c r="T21" i="84"/>
  <c r="T90" i="84" s="1"/>
  <c r="J20" i="84"/>
  <c r="J89" i="84" s="1"/>
  <c r="U18" i="84"/>
  <c r="M17" i="84"/>
  <c r="Z15" i="84"/>
  <c r="Z7" i="84"/>
  <c r="Y7" i="84"/>
  <c r="R6" i="84"/>
  <c r="G11" i="84"/>
  <c r="G30" i="84"/>
  <c r="O64" i="84"/>
  <c r="N45" i="84"/>
  <c r="N114" i="84" s="1"/>
  <c r="P35" i="84"/>
  <c r="I32" i="84"/>
  <c r="N30" i="84"/>
  <c r="X28" i="84"/>
  <c r="O27" i="84"/>
  <c r="Z25" i="84"/>
  <c r="Q24" i="84"/>
  <c r="AB22" i="84"/>
  <c r="R21" i="84"/>
  <c r="R90" i="84" s="1"/>
  <c r="I20" i="84"/>
  <c r="I89" i="84" s="1"/>
  <c r="T18" i="84"/>
  <c r="L17" i="84"/>
  <c r="X15" i="84"/>
  <c r="Q14" i="84"/>
  <c r="I13" i="84"/>
  <c r="N10" i="84"/>
  <c r="G13" i="84"/>
  <c r="T11" i="84"/>
  <c r="P63" i="84"/>
  <c r="O44" i="84"/>
  <c r="M35" i="84"/>
  <c r="AB31" i="84"/>
  <c r="M30" i="84"/>
  <c r="W28" i="84"/>
  <c r="N27" i="84"/>
  <c r="Y25" i="84"/>
  <c r="O24" i="84"/>
  <c r="AA22" i="84"/>
  <c r="Q21" i="84"/>
  <c r="Q90" i="84" s="1"/>
  <c r="H20" i="84"/>
  <c r="H89" i="84" s="1"/>
  <c r="R18" i="84"/>
  <c r="K17" i="84"/>
  <c r="W15" i="84"/>
  <c r="P14" i="84"/>
  <c r="H13" i="84"/>
  <c r="U11" i="84"/>
  <c r="M10" i="84"/>
  <c r="L10" i="84"/>
  <c r="G8" i="84"/>
  <c r="Q62" i="84"/>
  <c r="Q131" i="84" s="1"/>
  <c r="P43" i="84"/>
  <c r="AA34" i="84"/>
  <c r="AA31" i="84"/>
  <c r="L30" i="84"/>
  <c r="V28" i="84"/>
  <c r="L27" i="84"/>
  <c r="X25" i="84"/>
  <c r="N24" i="84"/>
  <c r="Z22" i="84"/>
  <c r="Z91" i="84" s="1"/>
  <c r="O21" i="84"/>
  <c r="O90" i="84" s="1"/>
  <c r="Y19" i="84"/>
  <c r="O18" i="84"/>
  <c r="AB16" i="84"/>
  <c r="U15" i="84"/>
  <c r="O14" i="84"/>
  <c r="AA12" i="84"/>
  <c r="G32" i="84"/>
  <c r="R61" i="84"/>
  <c r="Q42" i="84"/>
  <c r="Y34" i="84"/>
  <c r="Y103" i="84" s="1"/>
  <c r="Y31" i="84"/>
  <c r="K30" i="84"/>
  <c r="U28" i="84"/>
  <c r="K27" i="84"/>
  <c r="W25" i="84"/>
  <c r="L24" i="84"/>
  <c r="V22" i="84"/>
  <c r="L21" i="84"/>
  <c r="X19" i="84"/>
  <c r="X88" i="84" s="1"/>
  <c r="N18" i="84"/>
  <c r="N87" i="84" s="1"/>
  <c r="AA16" i="84"/>
  <c r="T15" i="84"/>
  <c r="N14" i="84"/>
  <c r="Z12" i="84"/>
  <c r="S11" i="84"/>
  <c r="K10" i="84"/>
  <c r="Y8" i="84"/>
  <c r="V7" i="84"/>
  <c r="P6" i="84"/>
  <c r="G54" i="84"/>
  <c r="G52" i="84"/>
  <c r="S60" i="84"/>
  <c r="R41" i="84"/>
  <c r="Q34" i="84"/>
  <c r="V31" i="84"/>
  <c r="I30" i="84"/>
  <c r="T28" i="84"/>
  <c r="I27" i="84"/>
  <c r="S25" i="84"/>
  <c r="S94" i="84" s="1"/>
  <c r="I24" i="84"/>
  <c r="I93" i="84" s="1"/>
  <c r="U22" i="84"/>
  <c r="K21" i="84"/>
  <c r="W19" i="84"/>
  <c r="M18" i="84"/>
  <c r="Z16" i="84"/>
  <c r="R15" i="84"/>
  <c r="J14" i="84"/>
  <c r="X12" i="84"/>
  <c r="R11" i="84"/>
  <c r="I10" i="84"/>
  <c r="X8" i="84"/>
  <c r="U7" i="84"/>
  <c r="O6" i="84"/>
  <c r="G53" i="84"/>
  <c r="T59" i="84"/>
  <c r="S40" i="84"/>
  <c r="N34" i="84"/>
  <c r="U31" i="84"/>
  <c r="H30" i="84"/>
  <c r="H99" i="84" s="1"/>
  <c r="P28" i="84"/>
  <c r="P97" i="84" s="1"/>
  <c r="AA26" i="84"/>
  <c r="R25" i="84"/>
  <c r="H24" i="84"/>
  <c r="T22" i="84"/>
  <c r="J21" i="84"/>
  <c r="V19" i="84"/>
  <c r="L18" i="84"/>
  <c r="Y16" i="84"/>
  <c r="Q15" i="84"/>
  <c r="I14" i="84"/>
  <c r="I83" i="84" s="1"/>
  <c r="W12" i="84"/>
  <c r="Q11" i="84"/>
  <c r="H10" i="84"/>
  <c r="W8" i="84"/>
  <c r="U58" i="84"/>
  <c r="T39" i="84"/>
  <c r="AB33" i="84"/>
  <c r="T31" i="84"/>
  <c r="AA29" i="84"/>
  <c r="AA98" i="84" s="1"/>
  <c r="O28" i="84"/>
  <c r="O97" i="84" s="1"/>
  <c r="Z26" i="84"/>
  <c r="Q25" i="84"/>
  <c r="AB23" i="84"/>
  <c r="S22" i="84"/>
  <c r="I21" i="84"/>
  <c r="T19" i="84"/>
  <c r="K18" i="84"/>
  <c r="W16" i="84"/>
  <c r="P15" i="84"/>
  <c r="H14" i="84"/>
  <c r="H83" i="84" s="1"/>
  <c r="U12" i="84"/>
  <c r="M11" i="84"/>
  <c r="AA9" i="84"/>
  <c r="V8" i="84"/>
  <c r="P7" i="84"/>
  <c r="L6" i="84"/>
  <c r="G51" i="84"/>
  <c r="G29" i="84"/>
  <c r="G7" i="84"/>
  <c r="G28" i="84"/>
  <c r="R12" i="84"/>
  <c r="I6" i="84"/>
  <c r="M19" i="84"/>
  <c r="Q12" i="84"/>
  <c r="H6" i="84"/>
  <c r="H15" i="84"/>
  <c r="J7" i="84"/>
  <c r="O16" i="84"/>
  <c r="G68" i="84"/>
  <c r="AA32" i="84"/>
  <c r="AA101" i="84" s="1"/>
  <c r="H22" i="84"/>
  <c r="K12" i="84"/>
  <c r="G44" i="84"/>
  <c r="V57" i="84"/>
  <c r="I39" i="84"/>
  <c r="Z33" i="84"/>
  <c r="R31" i="84"/>
  <c r="X29" i="84"/>
  <c r="N28" i="84"/>
  <c r="N97" i="84" s="1"/>
  <c r="Y26" i="84"/>
  <c r="Y95" i="84" s="1"/>
  <c r="P25" i="84"/>
  <c r="AA23" i="84"/>
  <c r="Q22" i="84"/>
  <c r="H21" i="84"/>
  <c r="S19" i="84"/>
  <c r="J18" i="84"/>
  <c r="V16" i="84"/>
  <c r="O15" i="84"/>
  <c r="AB13" i="84"/>
  <c r="T12" i="84"/>
  <c r="T81" i="84" s="1"/>
  <c r="L11" i="84"/>
  <c r="Z9" i="84"/>
  <c r="U8" i="84"/>
  <c r="O7" i="84"/>
  <c r="K6" i="84"/>
  <c r="G50" i="84"/>
  <c r="G6" i="84"/>
  <c r="W9" i="84"/>
  <c r="G26" i="84"/>
  <c r="Q16" i="84"/>
  <c r="Q85" i="84" s="1"/>
  <c r="O8" i="84"/>
  <c r="V13" i="84"/>
  <c r="G46" i="84"/>
  <c r="Z10" i="84"/>
  <c r="K37" i="84"/>
  <c r="R23" i="84"/>
  <c r="Y10" i="84"/>
  <c r="W56" i="84"/>
  <c r="U38" i="84"/>
  <c r="R33" i="84"/>
  <c r="R102" i="84" s="1"/>
  <c r="Q31" i="84"/>
  <c r="W29" i="84"/>
  <c r="M28" i="84"/>
  <c r="X26" i="84"/>
  <c r="N25" i="84"/>
  <c r="Z23" i="84"/>
  <c r="P22" i="84"/>
  <c r="AB20" i="84"/>
  <c r="Q19" i="84"/>
  <c r="Q88" i="84" s="1"/>
  <c r="AA17" i="84"/>
  <c r="AA86" i="84" s="1"/>
  <c r="T16" i="84"/>
  <c r="N15" i="84"/>
  <c r="Z13" i="84"/>
  <c r="S12" i="84"/>
  <c r="K11" i="84"/>
  <c r="X9" i="84"/>
  <c r="T8" i="84"/>
  <c r="N7" i="84"/>
  <c r="J6" i="84"/>
  <c r="G49" i="84"/>
  <c r="G27" i="84"/>
  <c r="J38" i="84"/>
  <c r="O33" i="84"/>
  <c r="M31" i="84"/>
  <c r="K28" i="84"/>
  <c r="W26" i="84"/>
  <c r="M25" i="84"/>
  <c r="N22" i="84"/>
  <c r="X20" i="84"/>
  <c r="X89" i="84" s="1"/>
  <c r="Z17" i="84"/>
  <c r="Z86" i="84" s="1"/>
  <c r="M15" i="84"/>
  <c r="Y13" i="84"/>
  <c r="P8" i="84"/>
  <c r="L7" i="84"/>
  <c r="W20" i="84"/>
  <c r="W13" i="84"/>
  <c r="V9" i="84"/>
  <c r="G25" i="84"/>
  <c r="P16" i="84"/>
  <c r="N8" i="84"/>
  <c r="G24" i="84"/>
  <c r="L12" i="84"/>
  <c r="I7" i="84"/>
  <c r="AB51" i="84"/>
  <c r="AA24" i="84"/>
  <c r="S20" i="84"/>
  <c r="AA14" i="84"/>
  <c r="H7" i="84"/>
  <c r="G20" i="84"/>
  <c r="X55" i="84"/>
  <c r="X124" i="84" s="1"/>
  <c r="V29" i="84"/>
  <c r="Y23" i="84"/>
  <c r="N19" i="84"/>
  <c r="S16" i="84"/>
  <c r="J11" i="84"/>
  <c r="G48" i="84"/>
  <c r="I15" i="84"/>
  <c r="G47" i="84"/>
  <c r="U9" i="84"/>
  <c r="T13" i="84"/>
  <c r="T82" i="84" s="1"/>
  <c r="G23" i="84"/>
  <c r="P26" i="84"/>
  <c r="S13" i="84"/>
  <c r="Y54" i="84"/>
  <c r="X37" i="84"/>
  <c r="K33" i="84"/>
  <c r="K31" i="84"/>
  <c r="T29" i="84"/>
  <c r="J28" i="84"/>
  <c r="J97" i="84" s="1"/>
  <c r="V26" i="84"/>
  <c r="V95" i="84" s="1"/>
  <c r="K25" i="84"/>
  <c r="U23" i="84"/>
  <c r="K22" i="84"/>
  <c r="Y17" i="84"/>
  <c r="H11" i="84"/>
  <c r="K7" i="84"/>
  <c r="AB10" i="84"/>
  <c r="AB14" i="84"/>
  <c r="G45" i="84"/>
  <c r="N29" i="84"/>
  <c r="N98" i="84" s="1"/>
  <c r="U17" i="84"/>
  <c r="K8" i="84"/>
  <c r="Z53" i="84"/>
  <c r="V37" i="84"/>
  <c r="I33" i="84"/>
  <c r="J31" i="84"/>
  <c r="S29" i="84"/>
  <c r="H28" i="84"/>
  <c r="R26" i="84"/>
  <c r="R95" i="84" s="1"/>
  <c r="H25" i="84"/>
  <c r="H94" i="84" s="1"/>
  <c r="T23" i="84"/>
  <c r="J22" i="84"/>
  <c r="V20" i="84"/>
  <c r="L19" i="84"/>
  <c r="X17" i="84"/>
  <c r="P12" i="84"/>
  <c r="G69" i="84"/>
  <c r="M8" i="84"/>
  <c r="AB30" i="84"/>
  <c r="J19" i="84"/>
  <c r="J88" i="84" s="1"/>
  <c r="S9" i="84"/>
  <c r="AA52" i="84"/>
  <c r="N37" i="84"/>
  <c r="H33" i="84"/>
  <c r="H31" i="84"/>
  <c r="O29" i="84"/>
  <c r="Z27" i="84"/>
  <c r="Q26" i="84"/>
  <c r="AB24" i="84"/>
  <c r="AB93" i="84" s="1"/>
  <c r="S23" i="84"/>
  <c r="S92" i="84" s="1"/>
  <c r="I22" i="84"/>
  <c r="U20" i="84"/>
  <c r="K19" i="84"/>
  <c r="V17" i="84"/>
  <c r="T9" i="84"/>
  <c r="Y27" i="84"/>
  <c r="N16" i="84"/>
  <c r="G67" i="84"/>
  <c r="U36" i="56"/>
  <c r="U15" i="56"/>
  <c r="U33" i="56"/>
  <c r="T28" i="56"/>
  <c r="T59" i="56"/>
  <c r="T10" i="56"/>
  <c r="I41" i="56"/>
  <c r="I66" i="56"/>
  <c r="I21" i="56"/>
  <c r="R32" i="56"/>
  <c r="R42" i="56"/>
  <c r="R40" i="56"/>
  <c r="H57" i="56"/>
  <c r="H17" i="56"/>
  <c r="H32" i="56"/>
  <c r="H15" i="56"/>
  <c r="Q58" i="56"/>
  <c r="Q57" i="56"/>
  <c r="Q33" i="56"/>
  <c r="G10" i="56"/>
  <c r="G26" i="56"/>
  <c r="G61" i="56"/>
  <c r="G130" i="56" s="1"/>
  <c r="P56" i="56"/>
  <c r="P16" i="56"/>
  <c r="P41" i="56"/>
  <c r="O31" i="56"/>
  <c r="O29" i="56"/>
  <c r="O54" i="56"/>
  <c r="N54" i="56"/>
  <c r="N20" i="56"/>
  <c r="N89" i="56" s="1"/>
  <c r="N17" i="56"/>
  <c r="N57" i="56"/>
  <c r="M35" i="56"/>
  <c r="M23" i="56"/>
  <c r="M11" i="56"/>
  <c r="S10" i="56"/>
  <c r="S9" i="56"/>
  <c r="S18" i="56"/>
  <c r="L48" i="56"/>
  <c r="L61" i="56"/>
  <c r="L44" i="56"/>
  <c r="K29" i="56"/>
  <c r="K56" i="56"/>
  <c r="K39" i="56"/>
  <c r="W53" i="56"/>
  <c r="W13" i="56"/>
  <c r="W14" i="56"/>
  <c r="W16" i="56"/>
  <c r="J33" i="56"/>
  <c r="J7" i="56"/>
  <c r="J14" i="56"/>
  <c r="V23" i="56"/>
  <c r="V62" i="56"/>
  <c r="V27" i="56"/>
  <c r="V58" i="56"/>
  <c r="W42" i="56"/>
  <c r="Q18" i="56"/>
  <c r="S16" i="56"/>
  <c r="U18" i="56"/>
  <c r="U8" i="56"/>
  <c r="U57" i="56"/>
  <c r="T66" i="56"/>
  <c r="T22" i="56"/>
  <c r="T7" i="56"/>
  <c r="I23" i="56"/>
  <c r="I47" i="56"/>
  <c r="I63" i="56"/>
  <c r="R26" i="56"/>
  <c r="R47" i="56"/>
  <c r="R35" i="56"/>
  <c r="H51" i="56"/>
  <c r="H11" i="56"/>
  <c r="H14" i="56"/>
  <c r="H19" i="56"/>
  <c r="Q37" i="56"/>
  <c r="Q55" i="56"/>
  <c r="Q7" i="56"/>
  <c r="G60" i="56"/>
  <c r="G129" i="56" s="1"/>
  <c r="G8" i="56"/>
  <c r="G34" i="56"/>
  <c r="P50" i="56"/>
  <c r="P66" i="56"/>
  <c r="P36" i="56"/>
  <c r="O25" i="56"/>
  <c r="O26" i="56"/>
  <c r="O6" i="56"/>
  <c r="O75" i="56" s="1"/>
  <c r="N48" i="56"/>
  <c r="N14" i="56"/>
  <c r="N13" i="56"/>
  <c r="N18" i="56"/>
  <c r="M32" i="56"/>
  <c r="M22" i="56"/>
  <c r="M41" i="56"/>
  <c r="S66" i="56"/>
  <c r="S6" i="56"/>
  <c r="S14" i="56"/>
  <c r="L42" i="56"/>
  <c r="L40" i="56"/>
  <c r="L39" i="56"/>
  <c r="K57" i="56"/>
  <c r="K32" i="56"/>
  <c r="K34" i="56"/>
  <c r="W47" i="56"/>
  <c r="W7" i="56"/>
  <c r="W22" i="56"/>
  <c r="W20" i="56"/>
  <c r="W89" i="56" s="1"/>
  <c r="J30" i="56"/>
  <c r="J68" i="56"/>
  <c r="J11" i="56"/>
  <c r="V55" i="56"/>
  <c r="V67" i="56"/>
  <c r="V17" i="56"/>
  <c r="J67" i="56"/>
  <c r="J55" i="56"/>
  <c r="H37" i="56"/>
  <c r="S44" i="56"/>
  <c r="U64" i="56"/>
  <c r="U12" i="56"/>
  <c r="U59" i="56"/>
  <c r="U9" i="56"/>
  <c r="T42" i="56"/>
  <c r="T21" i="56"/>
  <c r="T53" i="56"/>
  <c r="I17" i="56"/>
  <c r="I42" i="56"/>
  <c r="I39" i="56"/>
  <c r="R69" i="56"/>
  <c r="R23" i="56"/>
  <c r="R30" i="56"/>
  <c r="H45" i="56"/>
  <c r="H49" i="56"/>
  <c r="H53" i="56"/>
  <c r="Q68" i="56"/>
  <c r="Q34" i="56"/>
  <c r="Q11" i="56"/>
  <c r="Q13" i="56"/>
  <c r="G36" i="56"/>
  <c r="G66" i="56"/>
  <c r="G29" i="56"/>
  <c r="P44" i="56"/>
  <c r="P63" i="56"/>
  <c r="P19" i="56"/>
  <c r="O59" i="56"/>
  <c r="O58" i="56"/>
  <c r="O42" i="56"/>
  <c r="N42" i="56"/>
  <c r="N8" i="56"/>
  <c r="N7" i="56"/>
  <c r="M66" i="56"/>
  <c r="M20" i="56"/>
  <c r="M89" i="56" s="1"/>
  <c r="M17" i="56"/>
  <c r="M10" i="56"/>
  <c r="S42" i="56"/>
  <c r="S21" i="56"/>
  <c r="S56" i="56"/>
  <c r="L36" i="56"/>
  <c r="L37" i="56"/>
  <c r="L34" i="56"/>
  <c r="K54" i="56"/>
  <c r="K64" i="56"/>
  <c r="K9" i="56"/>
  <c r="W41" i="56"/>
  <c r="W57" i="56"/>
  <c r="W51" i="56"/>
  <c r="J64" i="56"/>
  <c r="J18" i="56"/>
  <c r="J23" i="56"/>
  <c r="J31" i="56"/>
  <c r="V31" i="56"/>
  <c r="V61" i="56"/>
  <c r="V66" i="56"/>
  <c r="V48" i="56"/>
  <c r="V50" i="56"/>
  <c r="V56" i="56"/>
  <c r="H16" i="56"/>
  <c r="K24" i="56"/>
  <c r="U58" i="56"/>
  <c r="U6" i="56"/>
  <c r="U42" i="56"/>
  <c r="U66" i="56"/>
  <c r="T50" i="56"/>
  <c r="T29" i="56"/>
  <c r="T32" i="56"/>
  <c r="I11" i="56"/>
  <c r="I37" i="56"/>
  <c r="I9" i="56"/>
  <c r="R63" i="56"/>
  <c r="R17" i="56"/>
  <c r="R25" i="56"/>
  <c r="H39" i="56"/>
  <c r="H25" i="56"/>
  <c r="H48" i="56"/>
  <c r="Q62" i="56"/>
  <c r="Q22" i="56"/>
  <c r="Q14" i="56"/>
  <c r="Q28" i="56"/>
  <c r="G68" i="56"/>
  <c r="G47" i="56"/>
  <c r="G116" i="56" s="1"/>
  <c r="G24" i="56"/>
  <c r="P38" i="56"/>
  <c r="P42" i="56"/>
  <c r="P8" i="56"/>
  <c r="O56" i="56"/>
  <c r="O34" i="56"/>
  <c r="O65" i="56"/>
  <c r="N36" i="56"/>
  <c r="N64" i="56"/>
  <c r="N19" i="56"/>
  <c r="M60" i="56"/>
  <c r="M129" i="56" s="1"/>
  <c r="M14" i="56"/>
  <c r="M58" i="56"/>
  <c r="M52" i="56"/>
  <c r="S50" i="56"/>
  <c r="S29" i="56"/>
  <c r="S64" i="56"/>
  <c r="L30" i="56"/>
  <c r="L69" i="56"/>
  <c r="L9" i="56"/>
  <c r="K33" i="56"/>
  <c r="K69" i="56"/>
  <c r="K55" i="56"/>
  <c r="W35" i="56"/>
  <c r="W54" i="56"/>
  <c r="W46" i="56"/>
  <c r="J58" i="56"/>
  <c r="J12" i="56"/>
  <c r="J22" i="56"/>
  <c r="J8" i="56"/>
  <c r="V63" i="56"/>
  <c r="V15" i="56"/>
  <c r="J34" i="56"/>
  <c r="V40" i="56"/>
  <c r="Q61" i="56"/>
  <c r="K35" i="56"/>
  <c r="U52" i="56"/>
  <c r="U68" i="56"/>
  <c r="U37" i="56"/>
  <c r="U21" i="56"/>
  <c r="T47" i="56"/>
  <c r="T24" i="56"/>
  <c r="T54" i="56"/>
  <c r="I49" i="56"/>
  <c r="I32" i="56"/>
  <c r="I51" i="56"/>
  <c r="R57" i="56"/>
  <c r="R55" i="56"/>
  <c r="R13" i="56"/>
  <c r="H33" i="56"/>
  <c r="H54" i="56"/>
  <c r="H43" i="56"/>
  <c r="Q56" i="56"/>
  <c r="Q16" i="56"/>
  <c r="Q20" i="56"/>
  <c r="Q64" i="56"/>
  <c r="G65" i="56"/>
  <c r="G42" i="56"/>
  <c r="G12" i="56"/>
  <c r="P32" i="56"/>
  <c r="P39" i="56"/>
  <c r="P14" i="56"/>
  <c r="O35" i="56"/>
  <c r="O22" i="56"/>
  <c r="O11" i="56"/>
  <c r="N30" i="56"/>
  <c r="N40" i="56"/>
  <c r="N58" i="56"/>
  <c r="M54" i="56"/>
  <c r="M8" i="56"/>
  <c r="M49" i="56"/>
  <c r="M47" i="56"/>
  <c r="S47" i="56"/>
  <c r="S24" i="56"/>
  <c r="S53" i="56"/>
  <c r="L24" i="56"/>
  <c r="L58" i="56"/>
  <c r="L8" i="56"/>
  <c r="K30" i="56"/>
  <c r="K66" i="56"/>
  <c r="K50" i="56"/>
  <c r="W29" i="56"/>
  <c r="W33" i="56"/>
  <c r="W10" i="56"/>
  <c r="J52" i="56"/>
  <c r="J6" i="56"/>
  <c r="J21" i="56"/>
  <c r="J36" i="56"/>
  <c r="V60" i="56"/>
  <c r="V11" i="56"/>
  <c r="V9" i="56"/>
  <c r="W38" i="56"/>
  <c r="V22" i="56"/>
  <c r="R66" i="56"/>
  <c r="L49" i="56"/>
  <c r="U46" i="56"/>
  <c r="U115" i="56" s="1"/>
  <c r="U65" i="56"/>
  <c r="U32" i="56"/>
  <c r="U22" i="56"/>
  <c r="T26" i="56"/>
  <c r="T20" i="56"/>
  <c r="T9" i="56"/>
  <c r="I25" i="56"/>
  <c r="I27" i="56"/>
  <c r="I69" i="56"/>
  <c r="R51" i="56"/>
  <c r="R52" i="56"/>
  <c r="R59" i="56"/>
  <c r="H27" i="56"/>
  <c r="H30" i="56"/>
  <c r="H9" i="56"/>
  <c r="Q50" i="56"/>
  <c r="Q10" i="56"/>
  <c r="Q27" i="56"/>
  <c r="Q17" i="56"/>
  <c r="G44" i="56"/>
  <c r="G37" i="56"/>
  <c r="G40" i="56"/>
  <c r="P26" i="56"/>
  <c r="P60" i="56"/>
  <c r="P129" i="56" s="1"/>
  <c r="P52" i="56"/>
  <c r="O32" i="56"/>
  <c r="O66" i="56"/>
  <c r="O62" i="56"/>
  <c r="N24" i="56"/>
  <c r="N69" i="56"/>
  <c r="N44" i="56"/>
  <c r="M48" i="56"/>
  <c r="M64" i="56"/>
  <c r="M44" i="56"/>
  <c r="M62" i="56"/>
  <c r="S26" i="56"/>
  <c r="S20" i="56"/>
  <c r="S89" i="56" s="1"/>
  <c r="S32" i="56"/>
  <c r="L62" i="56"/>
  <c r="L52" i="56"/>
  <c r="L55" i="56"/>
  <c r="K18" i="56"/>
  <c r="K52" i="56"/>
  <c r="K45" i="56"/>
  <c r="W23" i="56"/>
  <c r="W30" i="56"/>
  <c r="W17" i="56"/>
  <c r="J46" i="56"/>
  <c r="J115" i="56" s="1"/>
  <c r="J62" i="56"/>
  <c r="J17" i="56"/>
  <c r="J37" i="56"/>
  <c r="V39" i="56"/>
  <c r="V8" i="56"/>
  <c r="V24" i="56"/>
  <c r="V18" i="56"/>
  <c r="J13" i="56"/>
  <c r="H63" i="56"/>
  <c r="L54" i="56"/>
  <c r="U40" i="56"/>
  <c r="U44" i="56"/>
  <c r="U27" i="56"/>
  <c r="T69" i="56"/>
  <c r="T23" i="56"/>
  <c r="T16" i="56"/>
  <c r="T38" i="56"/>
  <c r="I57" i="56"/>
  <c r="I14" i="56"/>
  <c r="I50" i="56"/>
  <c r="R45" i="56"/>
  <c r="R31" i="56"/>
  <c r="R46" i="56"/>
  <c r="H64" i="56"/>
  <c r="H18" i="56"/>
  <c r="H13" i="56"/>
  <c r="Q44" i="56"/>
  <c r="Q66" i="56"/>
  <c r="Q40" i="56"/>
  <c r="G69" i="56"/>
  <c r="G138" i="56" s="1"/>
  <c r="G41" i="56"/>
  <c r="G32" i="56"/>
  <c r="G101" i="56" s="1"/>
  <c r="G35" i="56"/>
  <c r="P64" i="56"/>
  <c r="P57" i="56"/>
  <c r="P47" i="56"/>
  <c r="O20" i="56"/>
  <c r="O63" i="56"/>
  <c r="O30" i="56"/>
  <c r="N67" i="56"/>
  <c r="N45" i="56"/>
  <c r="N39" i="56"/>
  <c r="M42" i="56"/>
  <c r="M61" i="56"/>
  <c r="M39" i="56"/>
  <c r="S69" i="56"/>
  <c r="S23" i="56"/>
  <c r="S13" i="56"/>
  <c r="S38" i="56"/>
  <c r="L38" i="56"/>
  <c r="L10" i="56"/>
  <c r="L50" i="56"/>
  <c r="K12" i="56"/>
  <c r="K10" i="56"/>
  <c r="K40" i="56"/>
  <c r="W63" i="56"/>
  <c r="W62" i="56"/>
  <c r="W21" i="56"/>
  <c r="J40" i="56"/>
  <c r="J38" i="56"/>
  <c r="J63" i="56"/>
  <c r="V64" i="56"/>
  <c r="V36" i="56"/>
  <c r="V38" i="56"/>
  <c r="V21" i="56"/>
  <c r="J44" i="56"/>
  <c r="J59" i="56"/>
  <c r="H23" i="56"/>
  <c r="S7" i="56"/>
  <c r="U34" i="56"/>
  <c r="U41" i="56"/>
  <c r="U45" i="56"/>
  <c r="T63" i="56"/>
  <c r="T17" i="56"/>
  <c r="T35" i="56"/>
  <c r="T49" i="56"/>
  <c r="I54" i="56"/>
  <c r="I56" i="56"/>
  <c r="I20" i="56"/>
  <c r="R39" i="56"/>
  <c r="R28" i="56"/>
  <c r="R41" i="56"/>
  <c r="H58" i="56"/>
  <c r="H12" i="56"/>
  <c r="H6" i="56"/>
  <c r="Q38" i="56"/>
  <c r="Q63" i="56"/>
  <c r="Q35" i="56"/>
  <c r="G63" i="56"/>
  <c r="G132" i="56" s="1"/>
  <c r="G23" i="56"/>
  <c r="G92" i="56" s="1"/>
  <c r="G18" i="56"/>
  <c r="G59" i="56"/>
  <c r="P40" i="56"/>
  <c r="P18" i="56"/>
  <c r="P33" i="56"/>
  <c r="O14" i="56"/>
  <c r="O68" i="56"/>
  <c r="O46" i="56"/>
  <c r="N61" i="56"/>
  <c r="N21" i="56"/>
  <c r="N34" i="56"/>
  <c r="M36" i="56"/>
  <c r="M40" i="56"/>
  <c r="M34" i="56"/>
  <c r="S63" i="56"/>
  <c r="S17" i="56"/>
  <c r="S40" i="56"/>
  <c r="S12" i="56"/>
  <c r="L67" i="56"/>
  <c r="L68" i="56"/>
  <c r="L45" i="56"/>
  <c r="K6" i="56"/>
  <c r="K75" i="56" s="1"/>
  <c r="K68" i="56"/>
  <c r="K20" i="56"/>
  <c r="W60" i="56"/>
  <c r="W69" i="56"/>
  <c r="V68" i="56"/>
  <c r="Q52" i="56"/>
  <c r="M26" i="56"/>
  <c r="V32" i="56"/>
  <c r="U28" i="56"/>
  <c r="U49" i="56"/>
  <c r="U14" i="56"/>
  <c r="T57" i="56"/>
  <c r="T11" i="56"/>
  <c r="T30" i="56"/>
  <c r="T48" i="56"/>
  <c r="I33" i="56"/>
  <c r="I60" i="56"/>
  <c r="I129" i="56" s="1"/>
  <c r="I15" i="56"/>
  <c r="R33" i="56"/>
  <c r="R65" i="56"/>
  <c r="R36" i="56"/>
  <c r="H52" i="56"/>
  <c r="H62" i="56"/>
  <c r="H10" i="56"/>
  <c r="Q32" i="56"/>
  <c r="Q42" i="56"/>
  <c r="Q30" i="56"/>
  <c r="G57" i="56"/>
  <c r="G126" i="56" s="1"/>
  <c r="G17" i="56"/>
  <c r="G14" i="56"/>
  <c r="G56" i="56"/>
  <c r="P69" i="56"/>
  <c r="P12" i="56"/>
  <c r="P28" i="56"/>
  <c r="O8" i="56"/>
  <c r="O38" i="56"/>
  <c r="O47" i="56"/>
  <c r="N55" i="56"/>
  <c r="N15" i="56"/>
  <c r="N9" i="56"/>
  <c r="M30" i="56"/>
  <c r="M37" i="56"/>
  <c r="M29" i="56"/>
  <c r="S57" i="56"/>
  <c r="S11" i="56"/>
  <c r="S35" i="56"/>
  <c r="S48" i="56"/>
  <c r="L46" i="56"/>
  <c r="L115" i="56" s="1"/>
  <c r="L57" i="56"/>
  <c r="L16" i="56"/>
  <c r="K62" i="56"/>
  <c r="K61" i="56"/>
  <c r="K16" i="56"/>
  <c r="W39" i="56"/>
  <c r="W67" i="56"/>
  <c r="W31" i="56"/>
  <c r="J28" i="56"/>
  <c r="J43" i="56"/>
  <c r="J39" i="56"/>
  <c r="V52" i="56"/>
  <c r="V12" i="56"/>
  <c r="V45" i="56"/>
  <c r="V16" i="56"/>
  <c r="V6" i="56"/>
  <c r="V20" i="56"/>
  <c r="R38" i="56"/>
  <c r="O50" i="56"/>
  <c r="K44" i="56"/>
  <c r="U50" i="56"/>
  <c r="U25" i="56"/>
  <c r="U53" i="56"/>
  <c r="T51" i="56"/>
  <c r="T55" i="56"/>
  <c r="T25" i="56"/>
  <c r="T6" i="56"/>
  <c r="T75" i="56" s="1"/>
  <c r="I30" i="56"/>
  <c r="I53" i="56"/>
  <c r="I26" i="56"/>
  <c r="R27" i="56"/>
  <c r="R48" i="56"/>
  <c r="R19" i="56"/>
  <c r="H46" i="56"/>
  <c r="H59" i="56"/>
  <c r="H7" i="56"/>
  <c r="Q26" i="56"/>
  <c r="Q39" i="56"/>
  <c r="Q25" i="56"/>
  <c r="G51" i="56"/>
  <c r="G120" i="56" s="1"/>
  <c r="G11" i="56"/>
  <c r="G21" i="56"/>
  <c r="G20" i="56"/>
  <c r="P48" i="56"/>
  <c r="P10" i="56"/>
  <c r="P23" i="56"/>
  <c r="O64" i="56"/>
  <c r="O33" i="56"/>
  <c r="O10" i="56"/>
  <c r="N49" i="56"/>
  <c r="N53" i="56"/>
  <c r="N16" i="56"/>
  <c r="M24" i="56"/>
  <c r="M69" i="56"/>
  <c r="M9" i="56"/>
  <c r="S51" i="56"/>
  <c r="S55" i="56"/>
  <c r="S30" i="56"/>
  <c r="S43" i="56"/>
  <c r="L43" i="56"/>
  <c r="L18" i="56"/>
  <c r="L12" i="56"/>
  <c r="K38" i="56"/>
  <c r="K58" i="56"/>
  <c r="K26" i="56"/>
  <c r="W36" i="56"/>
  <c r="W56" i="56"/>
  <c r="W26" i="56"/>
  <c r="J65" i="56"/>
  <c r="J19" i="56"/>
  <c r="J9" i="56"/>
  <c r="V46" i="56"/>
  <c r="V115" i="56" s="1"/>
  <c r="V14" i="56"/>
  <c r="I22" i="56"/>
  <c r="P46" i="56"/>
  <c r="W19" i="56"/>
  <c r="U47" i="56"/>
  <c r="U62" i="56"/>
  <c r="U48" i="56"/>
  <c r="T45" i="56"/>
  <c r="T31" i="56"/>
  <c r="T61" i="56"/>
  <c r="I64" i="56"/>
  <c r="I18" i="56"/>
  <c r="I48" i="56"/>
  <c r="I19" i="56"/>
  <c r="R53" i="56"/>
  <c r="R43" i="56"/>
  <c r="R15" i="56"/>
  <c r="H40" i="56"/>
  <c r="H38" i="56"/>
  <c r="H61" i="56"/>
  <c r="Q69" i="56"/>
  <c r="Q47" i="56"/>
  <c r="Q59" i="56"/>
  <c r="G45" i="56"/>
  <c r="G49" i="56"/>
  <c r="G53" i="56"/>
  <c r="P67" i="56"/>
  <c r="P45" i="56"/>
  <c r="P54" i="56"/>
  <c r="P13" i="56"/>
  <c r="O40" i="56"/>
  <c r="O28" i="56"/>
  <c r="O60" i="56"/>
  <c r="N43" i="56"/>
  <c r="N50" i="56"/>
  <c r="N12" i="56"/>
  <c r="M67" i="56"/>
  <c r="M45" i="56"/>
  <c r="M55" i="56"/>
  <c r="S45" i="56"/>
  <c r="S52" i="56"/>
  <c r="S25" i="56"/>
  <c r="L65" i="56"/>
  <c r="L19" i="56"/>
  <c r="L26" i="56"/>
  <c r="L25" i="56"/>
  <c r="K67" i="56"/>
  <c r="K28" i="56"/>
  <c r="K8" i="56"/>
  <c r="W18" i="56"/>
  <c r="W61" i="56"/>
  <c r="R20" i="56"/>
  <c r="R89" i="56" s="1"/>
  <c r="O37" i="56"/>
  <c r="W24" i="56"/>
  <c r="U26" i="56"/>
  <c r="U67" i="56"/>
  <c r="U54" i="56"/>
  <c r="T39" i="56"/>
  <c r="T60" i="56"/>
  <c r="T19" i="56"/>
  <c r="I58" i="56"/>
  <c r="I12" i="56"/>
  <c r="I13" i="56"/>
  <c r="I36" i="56"/>
  <c r="R29" i="56"/>
  <c r="R54" i="56"/>
  <c r="R8" i="56"/>
  <c r="H34" i="56"/>
  <c r="H35" i="56"/>
  <c r="H29" i="56"/>
  <c r="Q48" i="56"/>
  <c r="Q23" i="56"/>
  <c r="Q51" i="56"/>
  <c r="G39" i="56"/>
  <c r="G46" i="56"/>
  <c r="G115" i="56" s="1"/>
  <c r="G48" i="56"/>
  <c r="G117" i="56" s="1"/>
  <c r="P61" i="56"/>
  <c r="P24" i="56"/>
  <c r="P6" i="56"/>
  <c r="P7" i="56"/>
  <c r="P76" i="56" s="1"/>
  <c r="O69" i="56"/>
  <c r="O23" i="56"/>
  <c r="O51" i="56"/>
  <c r="N37" i="56"/>
  <c r="N29" i="56"/>
  <c r="N62" i="56"/>
  <c r="M46" i="56"/>
  <c r="M21" i="56"/>
  <c r="M50" i="56"/>
  <c r="S39" i="56"/>
  <c r="S31" i="56"/>
  <c r="S62" i="56"/>
  <c r="L59" i="56"/>
  <c r="L13" i="56"/>
  <c r="L33" i="56"/>
  <c r="L15" i="56"/>
  <c r="K46" i="56"/>
  <c r="K115" i="56" s="1"/>
  <c r="K23" i="56"/>
  <c r="K25" i="56"/>
  <c r="W12" i="56"/>
  <c r="W15" i="56"/>
  <c r="W37" i="56"/>
  <c r="J53" i="56"/>
  <c r="J51" i="56"/>
  <c r="J50" i="56"/>
  <c r="V34" i="56"/>
  <c r="V44" i="56"/>
  <c r="V51" i="56"/>
  <c r="V7" i="56"/>
  <c r="J69" i="56"/>
  <c r="J25" i="56"/>
  <c r="V42" i="56"/>
  <c r="T13" i="56"/>
  <c r="G7" i="56"/>
  <c r="N10" i="56"/>
  <c r="J54" i="56"/>
  <c r="U23" i="56"/>
  <c r="U29" i="56"/>
  <c r="U56" i="56"/>
  <c r="T33" i="56"/>
  <c r="T36" i="56"/>
  <c r="T15" i="56"/>
  <c r="I52" i="56"/>
  <c r="I6" i="56"/>
  <c r="I55" i="56"/>
  <c r="I31" i="56"/>
  <c r="R61" i="56"/>
  <c r="R49" i="56"/>
  <c r="R67" i="56"/>
  <c r="H28" i="56"/>
  <c r="H67" i="56"/>
  <c r="H24" i="56"/>
  <c r="Q45" i="56"/>
  <c r="Q60" i="56"/>
  <c r="Q46" i="56"/>
  <c r="Q115" i="56" s="1"/>
  <c r="G33" i="56"/>
  <c r="G102" i="56" s="1"/>
  <c r="G25" i="56"/>
  <c r="G94" i="56" s="1"/>
  <c r="G43" i="56"/>
  <c r="G112" i="56" s="1"/>
  <c r="P55" i="56"/>
  <c r="P21" i="56"/>
  <c r="P65" i="56"/>
  <c r="P27" i="56"/>
  <c r="O48" i="56"/>
  <c r="O17" i="56"/>
  <c r="O41" i="56"/>
  <c r="N31" i="56"/>
  <c r="N26" i="56"/>
  <c r="N6" i="56"/>
  <c r="N75" i="56" s="1"/>
  <c r="M43" i="56"/>
  <c r="M63" i="56"/>
  <c r="M16" i="56"/>
  <c r="S33" i="56"/>
  <c r="S28" i="56"/>
  <c r="S59" i="56"/>
  <c r="L53" i="56"/>
  <c r="L7" i="56"/>
  <c r="L28" i="56"/>
  <c r="L6" i="56"/>
  <c r="L75" i="56" s="1"/>
  <c r="L6" i="86" s="1"/>
  <c r="K43" i="56"/>
  <c r="K22" i="56"/>
  <c r="K15" i="56"/>
  <c r="W6" i="56"/>
  <c r="W11" i="56"/>
  <c r="W32" i="56"/>
  <c r="J47" i="56"/>
  <c r="J48" i="56"/>
  <c r="J45" i="56"/>
  <c r="V28" i="56"/>
  <c r="V49" i="56"/>
  <c r="V43" i="56"/>
  <c r="W68" i="56"/>
  <c r="W27" i="56"/>
  <c r="J27" i="56"/>
  <c r="J20" i="56"/>
  <c r="V25" i="56"/>
  <c r="V10" i="56"/>
  <c r="L22" i="56"/>
  <c r="K17" i="56"/>
  <c r="W58" i="56"/>
  <c r="J35" i="56"/>
  <c r="J16" i="56"/>
  <c r="V13" i="56"/>
  <c r="V47" i="56"/>
  <c r="W28" i="56"/>
  <c r="J66" i="56"/>
  <c r="U38" i="56"/>
  <c r="G16" i="56"/>
  <c r="N32" i="56"/>
  <c r="L64" i="56"/>
  <c r="V30" i="56"/>
  <c r="U17" i="56"/>
  <c r="U24" i="56"/>
  <c r="U51" i="56"/>
  <c r="T27" i="56"/>
  <c r="T18" i="56"/>
  <c r="T8" i="56"/>
  <c r="I46" i="56"/>
  <c r="I115" i="56" s="1"/>
  <c r="I62" i="56"/>
  <c r="I16" i="56"/>
  <c r="I8" i="56"/>
  <c r="R58" i="56"/>
  <c r="R9" i="56"/>
  <c r="R18" i="56"/>
  <c r="H60" i="56"/>
  <c r="H129" i="56" s="1"/>
  <c r="H31" i="56"/>
  <c r="H22" i="56"/>
  <c r="Q24" i="56"/>
  <c r="Q65" i="56"/>
  <c r="Q41" i="56"/>
  <c r="G27" i="56"/>
  <c r="G54" i="56"/>
  <c r="G38" i="56"/>
  <c r="G107" i="56" s="1"/>
  <c r="P49" i="56"/>
  <c r="P15" i="56"/>
  <c r="P11" i="56"/>
  <c r="P17" i="56"/>
  <c r="O45" i="56"/>
  <c r="O13" i="56"/>
  <c r="O36" i="56"/>
  <c r="N25" i="56"/>
  <c r="N63" i="56"/>
  <c r="N65" i="56"/>
  <c r="M19" i="56"/>
  <c r="M68" i="56"/>
  <c r="M12" i="56"/>
  <c r="S27" i="56"/>
  <c r="S60" i="56"/>
  <c r="S46" i="56"/>
  <c r="L47" i="56"/>
  <c r="L51" i="56"/>
  <c r="L23" i="56"/>
  <c r="L31" i="56"/>
  <c r="K19" i="56"/>
  <c r="K21" i="56"/>
  <c r="K36" i="56"/>
  <c r="W8" i="56"/>
  <c r="J41" i="56"/>
  <c r="V65" i="56"/>
  <c r="L27" i="56"/>
  <c r="K13" i="56"/>
  <c r="W44" i="56"/>
  <c r="J24" i="56"/>
  <c r="V59" i="56"/>
  <c r="J15" i="56"/>
  <c r="W9" i="56"/>
  <c r="J42" i="56"/>
  <c r="T34" i="56"/>
  <c r="P62" i="56"/>
  <c r="M56" i="56"/>
  <c r="J10" i="56"/>
  <c r="U11" i="56"/>
  <c r="U20" i="56"/>
  <c r="U89" i="56" s="1"/>
  <c r="U13" i="56"/>
  <c r="T64" i="56"/>
  <c r="T12" i="56"/>
  <c r="T67" i="56"/>
  <c r="I40" i="56"/>
  <c r="I59" i="56"/>
  <c r="I10" i="56"/>
  <c r="R68" i="56"/>
  <c r="R37" i="56"/>
  <c r="R6" i="56"/>
  <c r="R75" i="56" s="1"/>
  <c r="R14" i="56"/>
  <c r="H36" i="56"/>
  <c r="H26" i="56"/>
  <c r="H21" i="56"/>
  <c r="Q21" i="56"/>
  <c r="Q12" i="56"/>
  <c r="Q36" i="56"/>
  <c r="G55" i="56"/>
  <c r="G30" i="56"/>
  <c r="G13" i="56"/>
  <c r="G82" i="56" s="1"/>
  <c r="P43" i="56"/>
  <c r="P9" i="56"/>
  <c r="P20" i="56"/>
  <c r="P89" i="56" s="1"/>
  <c r="O67" i="56"/>
  <c r="O24" i="56"/>
  <c r="O7" i="56"/>
  <c r="O76" i="56" s="1"/>
  <c r="O52" i="56"/>
  <c r="N51" i="56"/>
  <c r="N68" i="56"/>
  <c r="N11" i="56"/>
  <c r="M13" i="56"/>
  <c r="M57" i="56"/>
  <c r="M25" i="56"/>
  <c r="S61" i="56"/>
  <c r="S36" i="56"/>
  <c r="S41" i="56"/>
  <c r="L41" i="56"/>
  <c r="K65" i="56"/>
  <c r="K42" i="56"/>
  <c r="W48" i="56"/>
  <c r="V19" i="56"/>
  <c r="V26" i="56"/>
  <c r="V41" i="56"/>
  <c r="I61" i="56"/>
  <c r="N60" i="56"/>
  <c r="N129" i="56" s="1"/>
  <c r="V29" i="56"/>
  <c r="U55" i="56"/>
  <c r="U16" i="56"/>
  <c r="U10" i="56"/>
  <c r="T58" i="56"/>
  <c r="T68" i="56"/>
  <c r="T37" i="56"/>
  <c r="I34" i="56"/>
  <c r="I38" i="56"/>
  <c r="I7" i="56"/>
  <c r="R62" i="56"/>
  <c r="R34" i="56"/>
  <c r="R60" i="56"/>
  <c r="R129" i="56" s="1"/>
  <c r="R7" i="56"/>
  <c r="H68" i="56"/>
  <c r="H8" i="56"/>
  <c r="H55" i="56"/>
  <c r="Q15" i="56"/>
  <c r="Q43" i="56"/>
  <c r="Q31" i="56"/>
  <c r="G52" i="56"/>
  <c r="G121" i="56" s="1"/>
  <c r="G62" i="56"/>
  <c r="G9" i="56"/>
  <c r="G78" i="56" s="1"/>
  <c r="P37" i="56"/>
  <c r="P53" i="56"/>
  <c r="P35" i="56"/>
  <c r="O61" i="56"/>
  <c r="O21" i="56"/>
  <c r="O44" i="56"/>
  <c r="O57" i="56"/>
  <c r="N27" i="56"/>
  <c r="N38" i="56"/>
  <c r="N46" i="56"/>
  <c r="M7" i="56"/>
  <c r="M53" i="56"/>
  <c r="M15" i="56"/>
  <c r="S58" i="56"/>
  <c r="S68" i="56"/>
  <c r="S19" i="56"/>
  <c r="L35" i="56"/>
  <c r="L56" i="56"/>
  <c r="L21" i="56"/>
  <c r="K59" i="56"/>
  <c r="K7" i="56"/>
  <c r="K31" i="56"/>
  <c r="K14" i="56"/>
  <c r="W52" i="56"/>
  <c r="W34" i="56"/>
  <c r="W43" i="56"/>
  <c r="J29" i="56"/>
  <c r="J61" i="56"/>
  <c r="J56" i="56"/>
  <c r="V53" i="56"/>
  <c r="V69" i="56"/>
  <c r="K37" i="56"/>
  <c r="U19" i="56"/>
  <c r="G15" i="56"/>
  <c r="M28" i="56"/>
  <c r="J32" i="56"/>
  <c r="U31" i="56"/>
  <c r="U35" i="56"/>
  <c r="U7" i="56"/>
  <c r="T52" i="56"/>
  <c r="T65" i="56"/>
  <c r="T43" i="56"/>
  <c r="I28" i="56"/>
  <c r="I35" i="56"/>
  <c r="I29" i="56"/>
  <c r="R56" i="56"/>
  <c r="R22" i="56"/>
  <c r="R21" i="56"/>
  <c r="R64" i="56"/>
  <c r="H65" i="56"/>
  <c r="H66" i="56"/>
  <c r="H56" i="56"/>
  <c r="Q9" i="56"/>
  <c r="Q54" i="56"/>
  <c r="Q19" i="56"/>
  <c r="G31" i="56"/>
  <c r="G100" i="56" s="1"/>
  <c r="G67" i="56"/>
  <c r="G136" i="56" s="1"/>
  <c r="G6" i="56"/>
  <c r="G75" i="56" s="1"/>
  <c r="P31" i="56"/>
  <c r="P29" i="56"/>
  <c r="P30" i="56"/>
  <c r="O55" i="56"/>
  <c r="O15" i="56"/>
  <c r="O39" i="56"/>
  <c r="O27" i="56"/>
  <c r="N59" i="56"/>
  <c r="N33" i="56"/>
  <c r="N41" i="56"/>
  <c r="M51" i="56"/>
  <c r="M18" i="56"/>
  <c r="M6" i="56"/>
  <c r="S37" i="56"/>
  <c r="S65" i="56"/>
  <c r="S15" i="56"/>
  <c r="L29" i="56"/>
  <c r="L32" i="56"/>
  <c r="L17" i="56"/>
  <c r="K53" i="56"/>
  <c r="K51" i="56"/>
  <c r="K11" i="56"/>
  <c r="K60" i="56"/>
  <c r="W49" i="56"/>
  <c r="W55" i="56"/>
  <c r="W64" i="56"/>
  <c r="J49" i="56"/>
  <c r="V57" i="56"/>
  <c r="V54" i="56"/>
  <c r="I44" i="56"/>
  <c r="O19" i="56"/>
  <c r="W59" i="56"/>
  <c r="U63" i="56"/>
  <c r="U30" i="56"/>
  <c r="U69" i="56"/>
  <c r="T46" i="56"/>
  <c r="T44" i="56"/>
  <c r="T14" i="56"/>
  <c r="I68" i="56"/>
  <c r="I67" i="56"/>
  <c r="I24" i="56"/>
  <c r="R50" i="56"/>
  <c r="R16" i="56"/>
  <c r="R11" i="56"/>
  <c r="R12" i="56"/>
  <c r="H44" i="56"/>
  <c r="H47" i="56"/>
  <c r="H50" i="56"/>
  <c r="Q53" i="56"/>
  <c r="Q49" i="56"/>
  <c r="Q8" i="56"/>
  <c r="G28" i="56"/>
  <c r="G97" i="56" s="1"/>
  <c r="G64" i="56"/>
  <c r="G50" i="56"/>
  <c r="G119" i="56" s="1"/>
  <c r="P25" i="56"/>
  <c r="P58" i="56"/>
  <c r="P59" i="56"/>
  <c r="O49" i="56"/>
  <c r="O9" i="56"/>
  <c r="O16" i="56"/>
  <c r="O18" i="56"/>
  <c r="N56" i="56"/>
  <c r="N28" i="56"/>
  <c r="N52" i="56"/>
  <c r="M27" i="56"/>
  <c r="M38" i="56"/>
  <c r="M65" i="56"/>
  <c r="S34" i="56"/>
  <c r="S54" i="56"/>
  <c r="S8" i="56"/>
  <c r="L66" i="56"/>
  <c r="L20" i="56"/>
  <c r="L89" i="56" s="1"/>
  <c r="L11" i="56"/>
  <c r="K47" i="56"/>
  <c r="K48" i="56"/>
  <c r="K63" i="56"/>
  <c r="W50" i="56"/>
  <c r="T62" i="56"/>
  <c r="P22" i="56"/>
  <c r="W40" i="56"/>
  <c r="U60" i="56"/>
  <c r="U61" i="56"/>
  <c r="U43" i="56"/>
  <c r="T40" i="56"/>
  <c r="T41" i="56"/>
  <c r="T56" i="56"/>
  <c r="I65" i="56"/>
  <c r="I43" i="56"/>
  <c r="I45" i="56"/>
  <c r="R44" i="56"/>
  <c r="R10" i="56"/>
  <c r="R24" i="56"/>
  <c r="H69" i="56"/>
  <c r="H41" i="56"/>
  <c r="H42" i="56"/>
  <c r="H20" i="56"/>
  <c r="H89" i="56" s="1"/>
  <c r="Q29" i="56"/>
  <c r="Q6" i="56"/>
  <c r="Q75" i="56" s="1"/>
  <c r="Q67" i="56"/>
  <c r="G22" i="56"/>
  <c r="G91" i="56" s="1"/>
  <c r="G19" i="56"/>
  <c r="G58" i="56"/>
  <c r="G127" i="56" s="1"/>
  <c r="P68" i="56"/>
  <c r="P34" i="56"/>
  <c r="P51" i="56"/>
  <c r="O43" i="56"/>
  <c r="O53" i="56"/>
  <c r="O12" i="56"/>
  <c r="N66" i="56"/>
  <c r="N35" i="56"/>
  <c r="N23" i="56"/>
  <c r="N47" i="56"/>
  <c r="M59" i="56"/>
  <c r="M33" i="56"/>
  <c r="M31" i="56"/>
  <c r="S22" i="56"/>
  <c r="S49" i="56"/>
  <c r="S67" i="56"/>
  <c r="S136" i="56" s="1"/>
  <c r="S67" i="86" s="1"/>
  <c r="S136" i="86" s="1"/>
  <c r="L60" i="56"/>
  <c r="L129" i="56" s="1"/>
  <c r="L14" i="56"/>
  <c r="L63" i="56"/>
  <c r="K41" i="56"/>
  <c r="K27" i="56"/>
  <c r="K49" i="56"/>
  <c r="W65" i="56"/>
  <c r="W25" i="56"/>
  <c r="W45" i="56"/>
  <c r="W66" i="56"/>
  <c r="J57" i="56"/>
  <c r="J60" i="56"/>
  <c r="J26" i="56"/>
  <c r="V35" i="56"/>
  <c r="V33" i="56"/>
  <c r="V37" i="56"/>
  <c r="U39" i="56"/>
  <c r="N22" i="56"/>
  <c r="X29" i="56"/>
  <c r="X18" i="56"/>
  <c r="X57" i="56"/>
  <c r="X26" i="56"/>
  <c r="X35" i="56"/>
  <c r="X52" i="56"/>
  <c r="X60" i="56"/>
  <c r="X129" i="56" s="1"/>
  <c r="X16" i="56"/>
  <c r="X15" i="56"/>
  <c r="X31" i="56"/>
  <c r="X14" i="56"/>
  <c r="X54" i="56"/>
  <c r="X65" i="56"/>
  <c r="X38" i="56"/>
  <c r="X24" i="56"/>
  <c r="X40" i="56"/>
  <c r="X19" i="56"/>
  <c r="X42" i="56"/>
  <c r="X44" i="56"/>
  <c r="X22" i="56"/>
  <c r="X32" i="56"/>
  <c r="X64" i="56"/>
  <c r="X7" i="56"/>
  <c r="X61" i="56"/>
  <c r="X41" i="56"/>
  <c r="X56" i="56"/>
  <c r="X58" i="56"/>
  <c r="X13" i="56"/>
  <c r="X23" i="56"/>
  <c r="X9" i="56"/>
  <c r="X21" i="56"/>
  <c r="X47" i="56"/>
  <c r="X49" i="56"/>
  <c r="X59" i="56"/>
  <c r="X6" i="56"/>
  <c r="X75" i="56" s="1"/>
  <c r="X34" i="56"/>
  <c r="X67" i="56"/>
  <c r="X69" i="56"/>
  <c r="X50" i="56"/>
  <c r="X33" i="56"/>
  <c r="X10" i="56"/>
  <c r="X51" i="56"/>
  <c r="X45" i="56"/>
  <c r="X53" i="56"/>
  <c r="X20" i="56"/>
  <c r="X55" i="56"/>
  <c r="X27" i="56"/>
  <c r="X43" i="56"/>
  <c r="X30" i="56"/>
  <c r="X25" i="56"/>
  <c r="X63" i="56"/>
  <c r="X37" i="56"/>
  <c r="X36" i="56"/>
  <c r="X17" i="56"/>
  <c r="X62" i="56"/>
  <c r="X39" i="56"/>
  <c r="X11" i="56"/>
  <c r="X8" i="56"/>
  <c r="X68" i="56"/>
  <c r="X48" i="56"/>
  <c r="X12" i="56"/>
  <c r="X66" i="56"/>
  <c r="X46" i="56"/>
  <c r="X115" i="56" s="1"/>
  <c r="X28" i="56"/>
  <c r="Y31" i="56"/>
  <c r="Y38" i="56"/>
  <c r="Y45" i="56"/>
  <c r="Y35" i="56"/>
  <c r="Y29" i="56"/>
  <c r="Y42" i="56"/>
  <c r="Y69" i="56"/>
  <c r="Y18" i="56"/>
  <c r="Y12" i="56"/>
  <c r="Y67" i="56"/>
  <c r="Y54" i="56"/>
  <c r="Y33" i="56"/>
  <c r="Y16" i="56"/>
  <c r="Y11" i="56"/>
  <c r="Y23" i="56"/>
  <c r="Y7" i="56"/>
  <c r="Y27" i="56"/>
  <c r="Y15" i="56"/>
  <c r="Y19" i="56"/>
  <c r="Y52" i="56"/>
  <c r="Y43" i="56"/>
  <c r="Y56" i="56"/>
  <c r="Y49" i="56"/>
  <c r="Y32" i="56"/>
  <c r="Y63" i="56"/>
  <c r="Y22" i="56"/>
  <c r="Y20" i="56"/>
  <c r="Y89" i="56" s="1"/>
  <c r="Y50" i="56"/>
  <c r="Y9" i="56"/>
  <c r="Y36" i="56"/>
  <c r="Y55" i="56"/>
  <c r="Y66" i="56"/>
  <c r="Y34" i="56"/>
  <c r="Y65" i="56"/>
  <c r="Y37" i="56"/>
  <c r="Y61" i="56"/>
  <c r="Y30" i="56"/>
  <c r="Y21" i="56"/>
  <c r="Y40" i="56"/>
  <c r="Y41" i="56"/>
  <c r="Y8" i="56"/>
  <c r="Y64" i="56"/>
  <c r="Y10" i="56"/>
  <c r="Y13" i="56"/>
  <c r="Y44" i="56"/>
  <c r="Y53" i="56"/>
  <c r="Y6" i="56"/>
  <c r="Y75" i="56" s="1"/>
  <c r="Y17" i="56"/>
  <c r="Y46" i="56"/>
  <c r="Y60" i="56"/>
  <c r="Y129" i="56" s="1"/>
  <c r="Y24" i="56"/>
  <c r="Y28" i="56"/>
  <c r="Y25" i="56"/>
  <c r="Y58" i="56"/>
  <c r="Y14" i="56"/>
  <c r="Y48" i="56"/>
  <c r="Y57" i="56"/>
  <c r="Y26" i="56"/>
  <c r="Y51" i="56"/>
  <c r="Y39" i="56"/>
  <c r="Y59" i="56"/>
  <c r="Y68" i="56"/>
  <c r="Y47" i="56"/>
  <c r="Y62" i="56"/>
  <c r="Z54" i="56"/>
  <c r="Z21" i="56"/>
  <c r="Z9" i="56"/>
  <c r="Z53" i="56"/>
  <c r="Z31" i="56"/>
  <c r="Z18" i="56"/>
  <c r="Z44" i="56"/>
  <c r="Z66" i="56"/>
  <c r="Z35" i="56"/>
  <c r="Z51" i="56"/>
  <c r="Z6" i="56"/>
  <c r="Z75" i="56" s="1"/>
  <c r="Z38" i="56"/>
  <c r="Z37" i="56"/>
  <c r="Z57" i="56"/>
  <c r="Z10" i="56"/>
  <c r="Z19" i="56"/>
  <c r="Z52" i="56"/>
  <c r="Z34" i="56"/>
  <c r="Z12" i="56"/>
  <c r="Z36" i="56"/>
  <c r="Z16" i="56"/>
  <c r="Z69" i="56"/>
  <c r="Z50" i="56"/>
  <c r="Z33" i="56"/>
  <c r="Z61" i="56"/>
  <c r="Z22" i="56"/>
  <c r="Z30" i="56"/>
  <c r="Z15" i="56"/>
  <c r="Z55" i="56"/>
  <c r="Z45" i="56"/>
  <c r="Z17" i="56"/>
  <c r="Z7" i="56"/>
  <c r="Z20" i="56"/>
  <c r="Z89" i="56" s="1"/>
  <c r="Z64" i="56"/>
  <c r="Z46" i="56"/>
  <c r="Z115" i="56" s="1"/>
  <c r="Z28" i="56"/>
  <c r="Z14" i="56"/>
  <c r="Z48" i="56"/>
  <c r="Z24" i="56"/>
  <c r="Z47" i="56"/>
  <c r="Z49" i="56"/>
  <c r="Z25" i="56"/>
  <c r="Z62" i="56"/>
  <c r="Z40" i="56"/>
  <c r="Z39" i="56"/>
  <c r="Z27" i="56"/>
  <c r="Z56" i="56"/>
  <c r="Z43" i="56"/>
  <c r="Z26" i="56"/>
  <c r="Z13" i="56"/>
  <c r="Z63" i="56"/>
  <c r="Z8" i="56"/>
  <c r="Z11" i="56"/>
  <c r="Z68" i="56"/>
  <c r="Z29" i="56"/>
  <c r="Z32" i="56"/>
  <c r="Z65" i="56"/>
  <c r="Z58" i="56"/>
  <c r="Z59" i="56"/>
  <c r="Z60" i="56"/>
  <c r="Z129" i="56" s="1"/>
  <c r="Z23" i="56"/>
  <c r="Z67" i="56"/>
  <c r="Z42" i="56"/>
  <c r="Z41" i="56"/>
  <c r="AA41" i="56"/>
  <c r="AA66" i="56"/>
  <c r="AA11" i="56"/>
  <c r="AA27" i="56"/>
  <c r="AB44" i="56"/>
  <c r="AB46" i="56"/>
  <c r="AB115" i="56" s="1"/>
  <c r="AB68" i="56"/>
  <c r="AB45" i="56"/>
  <c r="AA9" i="56"/>
  <c r="AA55" i="56"/>
  <c r="AA39" i="56"/>
  <c r="AA17" i="56"/>
  <c r="AB59" i="56"/>
  <c r="AB22" i="56"/>
  <c r="AB27" i="56"/>
  <c r="AA45" i="56"/>
  <c r="AA10" i="56"/>
  <c r="AA8" i="56"/>
  <c r="AA65" i="56"/>
  <c r="AA58" i="56"/>
  <c r="AB18" i="56"/>
  <c r="AB41" i="56"/>
  <c r="AB34" i="56"/>
  <c r="AB33" i="56"/>
  <c r="AA44" i="56"/>
  <c r="AA32" i="56"/>
  <c r="AA63" i="56"/>
  <c r="AA12" i="56"/>
  <c r="AB47" i="56"/>
  <c r="AB57" i="56"/>
  <c r="AB62" i="56"/>
  <c r="AB28" i="56"/>
  <c r="AA29" i="56"/>
  <c r="AA42" i="56"/>
  <c r="AA13" i="56"/>
  <c r="AB56" i="56"/>
  <c r="AB39" i="56"/>
  <c r="AB37" i="56"/>
  <c r="AB21" i="56"/>
  <c r="AA33" i="56"/>
  <c r="AA22" i="56"/>
  <c r="AA57" i="56"/>
  <c r="AA126" i="56" s="1"/>
  <c r="AA57" i="86" s="1"/>
  <c r="AA126" i="86" s="1"/>
  <c r="AB15" i="56"/>
  <c r="AB64" i="56"/>
  <c r="AB16" i="56"/>
  <c r="AB24" i="56"/>
  <c r="AA60" i="56"/>
  <c r="AA129" i="56" s="1"/>
  <c r="AA21" i="56"/>
  <c r="AA6" i="56"/>
  <c r="AA75" i="56" s="1"/>
  <c r="AB66" i="56"/>
  <c r="AB61" i="56"/>
  <c r="AB36" i="56"/>
  <c r="AB29" i="56"/>
  <c r="AB67" i="56"/>
  <c r="AA38" i="56"/>
  <c r="AA62" i="56"/>
  <c r="AA43" i="56"/>
  <c r="AB58" i="56"/>
  <c r="AB38" i="56"/>
  <c r="AB54" i="56"/>
  <c r="AB23" i="56"/>
  <c r="AA59" i="56"/>
  <c r="AA19" i="56"/>
  <c r="AA54" i="56"/>
  <c r="AB11" i="56"/>
  <c r="AB35" i="56"/>
  <c r="AB31" i="56"/>
  <c r="AB60" i="56"/>
  <c r="AB129" i="56" s="1"/>
  <c r="AB6" i="56"/>
  <c r="AB75" i="56" s="1"/>
  <c r="AA26" i="56"/>
  <c r="AA68" i="56"/>
  <c r="AA40" i="56"/>
  <c r="AB55" i="56"/>
  <c r="AB14" i="56"/>
  <c r="AB51" i="56"/>
  <c r="AB30" i="56"/>
  <c r="AA34" i="56"/>
  <c r="AA61" i="56"/>
  <c r="AA23" i="56"/>
  <c r="AB7" i="56"/>
  <c r="AB42" i="56"/>
  <c r="AB69" i="56"/>
  <c r="AA25" i="56"/>
  <c r="AA50" i="56"/>
  <c r="AA14" i="56"/>
  <c r="AA53" i="56"/>
  <c r="AB8" i="56"/>
  <c r="AB19" i="56"/>
  <c r="AB17" i="56"/>
  <c r="AB48" i="56"/>
  <c r="AA28" i="56"/>
  <c r="AA35" i="56"/>
  <c r="AA51" i="56"/>
  <c r="AB50" i="56"/>
  <c r="AB49" i="56"/>
  <c r="AB13" i="56"/>
  <c r="AA15" i="56"/>
  <c r="AA47" i="56"/>
  <c r="AA48" i="56"/>
  <c r="AB9" i="56"/>
  <c r="AB26" i="56"/>
  <c r="AB25" i="56"/>
  <c r="AA67" i="56"/>
  <c r="AA37" i="56"/>
  <c r="AA31" i="56"/>
  <c r="AB63" i="56"/>
  <c r="AB40" i="56"/>
  <c r="AB43" i="56"/>
  <c r="AA20" i="56"/>
  <c r="AA24" i="56"/>
  <c r="AA30" i="56"/>
  <c r="AB52" i="56"/>
  <c r="AB65" i="56"/>
  <c r="AB53" i="56"/>
  <c r="AA56" i="56"/>
  <c r="AA49" i="56"/>
  <c r="AA69" i="56"/>
  <c r="AB20" i="56"/>
  <c r="AB12" i="56"/>
  <c r="AA7" i="56"/>
  <c r="AA18" i="56"/>
  <c r="AA46" i="56"/>
  <c r="AA115" i="56" s="1"/>
  <c r="AA36" i="56"/>
  <c r="AB32" i="56"/>
  <c r="AB10" i="56"/>
  <c r="AA52" i="56"/>
  <c r="AA64" i="56"/>
  <c r="AA16" i="56"/>
  <c r="G8" i="73"/>
  <c r="G9" i="73" s="1"/>
  <c r="I13" i="69"/>
  <c r="J13" i="69" s="1"/>
  <c r="K13" i="69" s="1"/>
  <c r="L13" i="69" s="1"/>
  <c r="M13" i="69" s="1"/>
  <c r="N13" i="69" s="1"/>
  <c r="O13" i="69" s="1"/>
  <c r="I14" i="69"/>
  <c r="J14" i="69" s="1"/>
  <c r="K14" i="69" s="1"/>
  <c r="L14" i="69" s="1"/>
  <c r="M14" i="69" s="1"/>
  <c r="N14" i="69" s="1"/>
  <c r="O14" i="69" s="1"/>
  <c r="P14" i="69" s="1"/>
  <c r="I15" i="69"/>
  <c r="J15" i="69" s="1"/>
  <c r="K15" i="69" s="1"/>
  <c r="L15" i="69" s="1"/>
  <c r="M15" i="69" s="1"/>
  <c r="N15" i="69" s="1"/>
  <c r="O15" i="69" s="1"/>
  <c r="P15" i="69" s="1"/>
  <c r="Q15" i="69" s="1"/>
  <c r="I17" i="69"/>
  <c r="J17" i="69" s="1"/>
  <c r="K17" i="69" s="1"/>
  <c r="L17" i="69" s="1"/>
  <c r="M17" i="69" s="1"/>
  <c r="N17" i="69" s="1"/>
  <c r="O17" i="69" s="1"/>
  <c r="P17" i="69" s="1"/>
  <c r="Q17" i="69" s="1"/>
  <c r="R17" i="69" s="1"/>
  <c r="S17" i="69" s="1"/>
  <c r="I19" i="69"/>
  <c r="J19" i="69" s="1"/>
  <c r="K19" i="69" s="1"/>
  <c r="L19" i="69" s="1"/>
  <c r="M19" i="69" s="1"/>
  <c r="N19" i="69" s="1"/>
  <c r="O19" i="69" s="1"/>
  <c r="P19" i="69" s="1"/>
  <c r="Q19" i="69" s="1"/>
  <c r="R19" i="69" s="1"/>
  <c r="S19" i="69" s="1"/>
  <c r="T19" i="69" s="1"/>
  <c r="U19" i="69" s="1"/>
  <c r="I22" i="69"/>
  <c r="J22" i="69" s="1"/>
  <c r="K22" i="69" s="1"/>
  <c r="L22" i="69" s="1"/>
  <c r="M22" i="69" s="1"/>
  <c r="N22" i="69" s="1"/>
  <c r="O22" i="69" s="1"/>
  <c r="P22" i="69" s="1"/>
  <c r="Q22" i="69" s="1"/>
  <c r="R22" i="69" s="1"/>
  <c r="S22" i="69" s="1"/>
  <c r="T22" i="69" s="1"/>
  <c r="U22" i="69" s="1"/>
  <c r="V22" i="69" s="1"/>
  <c r="W22" i="69" s="1"/>
  <c r="X22" i="69" s="1"/>
  <c r="I11" i="69"/>
  <c r="J11" i="69" s="1"/>
  <c r="K11" i="69" s="1"/>
  <c r="L11" i="69" s="1"/>
  <c r="M11" i="69" s="1"/>
  <c r="I23" i="69"/>
  <c r="J23" i="69" s="1"/>
  <c r="K23" i="69" s="1"/>
  <c r="L23" i="69" s="1"/>
  <c r="M23" i="69" s="1"/>
  <c r="N23" i="69" s="1"/>
  <c r="O23" i="69" s="1"/>
  <c r="P23" i="69" s="1"/>
  <c r="Q23" i="69" s="1"/>
  <c r="R23" i="69" s="1"/>
  <c r="S23" i="69" s="1"/>
  <c r="T23" i="69" s="1"/>
  <c r="U23" i="69" s="1"/>
  <c r="V23" i="69" s="1"/>
  <c r="W23" i="69" s="1"/>
  <c r="X23" i="69" s="1"/>
  <c r="Y23" i="69" s="1"/>
  <c r="I25" i="69"/>
  <c r="J25" i="69" s="1"/>
  <c r="K25" i="69" s="1"/>
  <c r="L25" i="69" s="1"/>
  <c r="M25" i="69" s="1"/>
  <c r="N25" i="69" s="1"/>
  <c r="O25" i="69" s="1"/>
  <c r="P25" i="69" s="1"/>
  <c r="Q25" i="69" s="1"/>
  <c r="R25" i="69" s="1"/>
  <c r="S25" i="69" s="1"/>
  <c r="T25" i="69" s="1"/>
  <c r="U25" i="69" s="1"/>
  <c r="V25" i="69" s="1"/>
  <c r="W25" i="69" s="1"/>
  <c r="X25" i="69" s="1"/>
  <c r="Y25" i="69" s="1"/>
  <c r="Z25" i="69" s="1"/>
  <c r="AA25" i="69" s="1"/>
  <c r="I6" i="69"/>
  <c r="I26" i="69"/>
  <c r="J26" i="69" s="1"/>
  <c r="K26" i="69" s="1"/>
  <c r="L26" i="69" s="1"/>
  <c r="M26" i="69" s="1"/>
  <c r="N26" i="69" s="1"/>
  <c r="O26" i="69" s="1"/>
  <c r="P26" i="69" s="1"/>
  <c r="Q26" i="69" s="1"/>
  <c r="R26" i="69" s="1"/>
  <c r="S26" i="69" s="1"/>
  <c r="T26" i="69" s="1"/>
  <c r="U26" i="69" s="1"/>
  <c r="V26" i="69" s="1"/>
  <c r="W26" i="69" s="1"/>
  <c r="X26" i="69" s="1"/>
  <c r="Y26" i="69" s="1"/>
  <c r="Z26" i="69" s="1"/>
  <c r="AA26" i="69" s="1"/>
  <c r="AB26" i="69" s="1"/>
  <c r="I9" i="69"/>
  <c r="J9" i="69" s="1"/>
  <c r="K9" i="69" s="1"/>
  <c r="I10" i="69"/>
  <c r="J10" i="69" s="1"/>
  <c r="K10" i="69" s="1"/>
  <c r="L10" i="69" s="1"/>
  <c r="M44" i="66"/>
  <c r="M22" i="66"/>
  <c r="M35" i="66"/>
  <c r="M13" i="66"/>
  <c r="M38" i="66"/>
  <c r="M11" i="66"/>
  <c r="M36" i="66"/>
  <c r="M26" i="66"/>
  <c r="M20" i="66"/>
  <c r="M14" i="66"/>
  <c r="M27" i="66"/>
  <c r="M42" i="66"/>
  <c r="M40" i="66"/>
  <c r="M48" i="66"/>
  <c r="M49" i="66"/>
  <c r="M47" i="66"/>
  <c r="M25" i="66"/>
  <c r="M46" i="66"/>
  <c r="M24" i="66"/>
  <c r="M34" i="66"/>
  <c r="M43" i="66"/>
  <c r="M16" i="66"/>
  <c r="M12" i="66"/>
  <c r="M39" i="66"/>
  <c r="M17" i="66"/>
  <c r="M37" i="66"/>
  <c r="M45" i="66"/>
  <c r="M21" i="66"/>
  <c r="M33" i="66"/>
  <c r="M15" i="66"/>
  <c r="M23" i="66"/>
  <c r="M41" i="66"/>
  <c r="M19" i="66"/>
  <c r="M18" i="66"/>
  <c r="AC29" i="66"/>
  <c r="AC7" i="66"/>
  <c r="AC32" i="66"/>
  <c r="AC10" i="66"/>
  <c r="AC30" i="66"/>
  <c r="AC8" i="66"/>
  <c r="AC33" i="66"/>
  <c r="AC11" i="66"/>
  <c r="AC27" i="66"/>
  <c r="AC6" i="66"/>
  <c r="AC28" i="66"/>
  <c r="AC31" i="66"/>
  <c r="AC9" i="66"/>
  <c r="AC49" i="66"/>
  <c r="K13" i="66"/>
  <c r="K38" i="66"/>
  <c r="K14" i="66"/>
  <c r="K11" i="66"/>
  <c r="K36" i="66"/>
  <c r="K43" i="66"/>
  <c r="K48" i="66"/>
  <c r="K49" i="66"/>
  <c r="K31" i="66"/>
  <c r="K24" i="66"/>
  <c r="K22" i="66"/>
  <c r="K26" i="66"/>
  <c r="K27" i="66"/>
  <c r="K42" i="66"/>
  <c r="K47" i="66"/>
  <c r="K46" i="66"/>
  <c r="K20" i="66"/>
  <c r="K25" i="66"/>
  <c r="K9" i="66"/>
  <c r="K34" i="66"/>
  <c r="K40" i="66"/>
  <c r="K18" i="66"/>
  <c r="K12" i="66"/>
  <c r="K39" i="66"/>
  <c r="K17" i="66"/>
  <c r="K37" i="66"/>
  <c r="K45" i="66"/>
  <c r="K15" i="66"/>
  <c r="K23" i="66"/>
  <c r="K41" i="66"/>
  <c r="K16" i="66"/>
  <c r="K21" i="66"/>
  <c r="K19" i="66"/>
  <c r="K32" i="66"/>
  <c r="K44" i="66"/>
  <c r="K10" i="66"/>
  <c r="K35" i="66"/>
  <c r="K33" i="66"/>
  <c r="AA48" i="66"/>
  <c r="AA47" i="66"/>
  <c r="AA8" i="66"/>
  <c r="AA49" i="66"/>
  <c r="AA27" i="66"/>
  <c r="AA30" i="66"/>
  <c r="AA6" i="66"/>
  <c r="AA28" i="66"/>
  <c r="AA31" i="66"/>
  <c r="AA26" i="66"/>
  <c r="AA9" i="66"/>
  <c r="AA29" i="66"/>
  <c r="AA7" i="66"/>
  <c r="AA25" i="66"/>
  <c r="AD29" i="66"/>
  <c r="AD7" i="66"/>
  <c r="AD32" i="66"/>
  <c r="AD10" i="66"/>
  <c r="AD30" i="66"/>
  <c r="AD8" i="66"/>
  <c r="AD33" i="66"/>
  <c r="AD11" i="66"/>
  <c r="AD6" i="66"/>
  <c r="AD28" i="66"/>
  <c r="AD34" i="66"/>
  <c r="AD31" i="66"/>
  <c r="AD9" i="66"/>
  <c r="AD12" i="66"/>
  <c r="Y47" i="66"/>
  <c r="Y49" i="66"/>
  <c r="Y48" i="66"/>
  <c r="Y26" i="66"/>
  <c r="Y27" i="66"/>
  <c r="Y45" i="66"/>
  <c r="Y6" i="66"/>
  <c r="Y24" i="66"/>
  <c r="Y23" i="66"/>
  <c r="Y28" i="66"/>
  <c r="Y25" i="66"/>
  <c r="Y29" i="66"/>
  <c r="Y46" i="66"/>
  <c r="Y7" i="66"/>
  <c r="J38" i="66"/>
  <c r="J43" i="66"/>
  <c r="J16" i="66"/>
  <c r="J30" i="66"/>
  <c r="J21" i="66"/>
  <c r="J40" i="66"/>
  <c r="J11" i="66"/>
  <c r="J48" i="66"/>
  <c r="J26" i="66"/>
  <c r="J27" i="66"/>
  <c r="J42" i="66"/>
  <c r="J47" i="66"/>
  <c r="J8" i="66"/>
  <c r="J20" i="66"/>
  <c r="J25" i="66"/>
  <c r="J9" i="66"/>
  <c r="J24" i="66"/>
  <c r="J34" i="66"/>
  <c r="J39" i="66"/>
  <c r="J14" i="66"/>
  <c r="J31" i="66"/>
  <c r="J46" i="66"/>
  <c r="J12" i="66"/>
  <c r="J33" i="66"/>
  <c r="J17" i="66"/>
  <c r="J37" i="66"/>
  <c r="J45" i="66"/>
  <c r="J15" i="66"/>
  <c r="J23" i="66"/>
  <c r="J41" i="66"/>
  <c r="J19" i="66"/>
  <c r="J18" i="66"/>
  <c r="J36" i="66"/>
  <c r="J32" i="66"/>
  <c r="J44" i="66"/>
  <c r="J10" i="66"/>
  <c r="J22" i="66"/>
  <c r="J35" i="66"/>
  <c r="J13" i="66"/>
  <c r="J49" i="66"/>
  <c r="X45" i="66"/>
  <c r="X48" i="66"/>
  <c r="X49" i="66"/>
  <c r="X26" i="66"/>
  <c r="X27" i="66"/>
  <c r="X47" i="66"/>
  <c r="X25" i="66"/>
  <c r="X46" i="66"/>
  <c r="X23" i="66"/>
  <c r="X28" i="66"/>
  <c r="X44" i="66"/>
  <c r="X22" i="66"/>
  <c r="X24" i="66"/>
  <c r="X6" i="66"/>
  <c r="I14" i="66"/>
  <c r="I49" i="66"/>
  <c r="I27" i="66"/>
  <c r="I38" i="66"/>
  <c r="I43" i="66"/>
  <c r="I16" i="66"/>
  <c r="I21" i="66"/>
  <c r="I30" i="66"/>
  <c r="I40" i="66"/>
  <c r="I8" i="66"/>
  <c r="I18" i="66"/>
  <c r="I33" i="66"/>
  <c r="I20" i="66"/>
  <c r="I25" i="66"/>
  <c r="I39" i="66"/>
  <c r="I42" i="66"/>
  <c r="I31" i="66"/>
  <c r="I46" i="66"/>
  <c r="I17" i="66"/>
  <c r="I11" i="66"/>
  <c r="I47" i="66"/>
  <c r="I9" i="66"/>
  <c r="I24" i="66"/>
  <c r="I34" i="66"/>
  <c r="I12" i="66"/>
  <c r="I37" i="66"/>
  <c r="I45" i="66"/>
  <c r="I48" i="66"/>
  <c r="I26" i="66"/>
  <c r="I15" i="66"/>
  <c r="I23" i="66"/>
  <c r="I41" i="66"/>
  <c r="I44" i="66"/>
  <c r="I19" i="66"/>
  <c r="I29" i="66"/>
  <c r="I7" i="66"/>
  <c r="I32" i="66"/>
  <c r="I36" i="66"/>
  <c r="I10" i="66"/>
  <c r="I22" i="66"/>
  <c r="I35" i="66"/>
  <c r="I13" i="66"/>
  <c r="W48" i="66"/>
  <c r="W49" i="66"/>
  <c r="W24" i="66"/>
  <c r="W26" i="66"/>
  <c r="W27" i="66"/>
  <c r="W47" i="66"/>
  <c r="W25" i="66"/>
  <c r="W46" i="66"/>
  <c r="W45" i="66"/>
  <c r="W23" i="66"/>
  <c r="W22" i="66"/>
  <c r="W44" i="66"/>
  <c r="W43" i="66"/>
  <c r="W21" i="66"/>
  <c r="L10" i="66"/>
  <c r="L22" i="66"/>
  <c r="L35" i="66"/>
  <c r="L13" i="66"/>
  <c r="L21" i="66"/>
  <c r="L11" i="66"/>
  <c r="L38" i="66"/>
  <c r="L14" i="66"/>
  <c r="L18" i="66"/>
  <c r="L48" i="66"/>
  <c r="L49" i="66"/>
  <c r="L32" i="66"/>
  <c r="L26" i="66"/>
  <c r="L27" i="66"/>
  <c r="L42" i="66"/>
  <c r="L47" i="66"/>
  <c r="L20" i="66"/>
  <c r="L25" i="66"/>
  <c r="L46" i="66"/>
  <c r="L40" i="66"/>
  <c r="L24" i="66"/>
  <c r="L34" i="66"/>
  <c r="L12" i="66"/>
  <c r="L39" i="66"/>
  <c r="L36" i="66"/>
  <c r="L17" i="66"/>
  <c r="L37" i="66"/>
  <c r="L45" i="66"/>
  <c r="L15" i="66"/>
  <c r="L23" i="66"/>
  <c r="L16" i="66"/>
  <c r="L33" i="66"/>
  <c r="L41" i="66"/>
  <c r="L19" i="66"/>
  <c r="L44" i="66"/>
  <c r="L43" i="66"/>
  <c r="V26" i="66"/>
  <c r="V27" i="66"/>
  <c r="V42" i="66"/>
  <c r="V47" i="66"/>
  <c r="V24" i="66"/>
  <c r="V20" i="66"/>
  <c r="V25" i="66"/>
  <c r="V46" i="66"/>
  <c r="V49" i="66"/>
  <c r="V44" i="66"/>
  <c r="V23" i="66"/>
  <c r="V22" i="66"/>
  <c r="V43" i="66"/>
  <c r="V21" i="66"/>
  <c r="V48" i="66"/>
  <c r="V45" i="66"/>
  <c r="Z48" i="66"/>
  <c r="Z49" i="66"/>
  <c r="Z27" i="66"/>
  <c r="Z6" i="66"/>
  <c r="Z28" i="66"/>
  <c r="Z30" i="66"/>
  <c r="Z8" i="66"/>
  <c r="Z26" i="66"/>
  <c r="Z47" i="66"/>
  <c r="Z25" i="66"/>
  <c r="Z46" i="66"/>
  <c r="Z29" i="66"/>
  <c r="Z7" i="66"/>
  <c r="Z24" i="66"/>
  <c r="U20" i="66"/>
  <c r="U25" i="66"/>
  <c r="U46" i="66"/>
  <c r="U24" i="66"/>
  <c r="U44" i="66"/>
  <c r="U42" i="66"/>
  <c r="U22" i="66"/>
  <c r="U45" i="66"/>
  <c r="U47" i="66"/>
  <c r="U19" i="66"/>
  <c r="U43" i="66"/>
  <c r="U21" i="66"/>
  <c r="U26" i="66"/>
  <c r="U48" i="66"/>
  <c r="U49" i="66"/>
  <c r="U27" i="66"/>
  <c r="U23" i="66"/>
  <c r="U41" i="66"/>
  <c r="T46" i="66"/>
  <c r="T41" i="66"/>
  <c r="T24" i="66"/>
  <c r="T45" i="66"/>
  <c r="T22" i="66"/>
  <c r="T43" i="66"/>
  <c r="T23" i="66"/>
  <c r="T21" i="66"/>
  <c r="T40" i="66"/>
  <c r="T18" i="66"/>
  <c r="T20" i="66"/>
  <c r="T44" i="66"/>
  <c r="T48" i="66"/>
  <c r="T49" i="66"/>
  <c r="T26" i="66"/>
  <c r="T27" i="66"/>
  <c r="T42" i="66"/>
  <c r="T47" i="66"/>
  <c r="T25" i="66"/>
  <c r="T19" i="66"/>
  <c r="N19" i="66"/>
  <c r="N44" i="66"/>
  <c r="N22" i="66"/>
  <c r="N35" i="66"/>
  <c r="N13" i="66"/>
  <c r="N18" i="66"/>
  <c r="N48" i="66"/>
  <c r="N43" i="66"/>
  <c r="N36" i="66"/>
  <c r="N49" i="66"/>
  <c r="N27" i="66"/>
  <c r="N47" i="66"/>
  <c r="N16" i="66"/>
  <c r="N14" i="66"/>
  <c r="N26" i="66"/>
  <c r="N42" i="66"/>
  <c r="N38" i="66"/>
  <c r="N20" i="66"/>
  <c r="N25" i="66"/>
  <c r="N46" i="66"/>
  <c r="N41" i="66"/>
  <c r="N24" i="66"/>
  <c r="N34" i="66"/>
  <c r="N12" i="66"/>
  <c r="N39" i="66"/>
  <c r="N21" i="66"/>
  <c r="N17" i="66"/>
  <c r="N37" i="66"/>
  <c r="N45" i="66"/>
  <c r="N15" i="66"/>
  <c r="N23" i="66"/>
  <c r="N40" i="66"/>
  <c r="S24" i="66"/>
  <c r="S39" i="66"/>
  <c r="S17" i="66"/>
  <c r="S45" i="66"/>
  <c r="S23" i="66"/>
  <c r="S40" i="66"/>
  <c r="S19" i="66"/>
  <c r="S22" i="66"/>
  <c r="S43" i="66"/>
  <c r="S21" i="66"/>
  <c r="S18" i="66"/>
  <c r="S49" i="66"/>
  <c r="S44" i="66"/>
  <c r="S48" i="66"/>
  <c r="S46" i="66"/>
  <c r="S41" i="66"/>
  <c r="S26" i="66"/>
  <c r="S27" i="66"/>
  <c r="S42" i="66"/>
  <c r="S47" i="66"/>
  <c r="S20" i="66"/>
  <c r="S25" i="66"/>
  <c r="R39" i="66"/>
  <c r="R17" i="66"/>
  <c r="R45" i="66"/>
  <c r="R23" i="66"/>
  <c r="R41" i="66"/>
  <c r="R16" i="66"/>
  <c r="R21" i="66"/>
  <c r="R44" i="66"/>
  <c r="R40" i="66"/>
  <c r="R38" i="66"/>
  <c r="R43" i="66"/>
  <c r="R18" i="66"/>
  <c r="R24" i="66"/>
  <c r="R19" i="66"/>
  <c r="R22" i="66"/>
  <c r="R47" i="66"/>
  <c r="R48" i="66"/>
  <c r="R49" i="66"/>
  <c r="R26" i="66"/>
  <c r="R27" i="66"/>
  <c r="R42" i="66"/>
  <c r="R20" i="66"/>
  <c r="R25" i="66"/>
  <c r="R46" i="66"/>
  <c r="Q17" i="66"/>
  <c r="Q37" i="66"/>
  <c r="Q45" i="66"/>
  <c r="Q15" i="66"/>
  <c r="Q23" i="66"/>
  <c r="Q41" i="66"/>
  <c r="Q19" i="66"/>
  <c r="Q38" i="66"/>
  <c r="Q43" i="66"/>
  <c r="Q18" i="66"/>
  <c r="Q16" i="66"/>
  <c r="Q21" i="66"/>
  <c r="Q40" i="66"/>
  <c r="Q44" i="66"/>
  <c r="Q48" i="66"/>
  <c r="Q49" i="66"/>
  <c r="Q26" i="66"/>
  <c r="Q27" i="66"/>
  <c r="Q42" i="66"/>
  <c r="Q47" i="66"/>
  <c r="Q20" i="66"/>
  <c r="Q25" i="66"/>
  <c r="Q39" i="66"/>
  <c r="Q22" i="66"/>
  <c r="Q46" i="66"/>
  <c r="Q24" i="66"/>
  <c r="AB7" i="66"/>
  <c r="AB32" i="66"/>
  <c r="AB30" i="66"/>
  <c r="AB10" i="66"/>
  <c r="AB27" i="66"/>
  <c r="AB8" i="66"/>
  <c r="AB28" i="66"/>
  <c r="AB29" i="66"/>
  <c r="AB49" i="66"/>
  <c r="AB6" i="66"/>
  <c r="AB48" i="66"/>
  <c r="AB31" i="66"/>
  <c r="AB9" i="66"/>
  <c r="AB26" i="66"/>
  <c r="P15" i="66"/>
  <c r="P23" i="66"/>
  <c r="P44" i="66"/>
  <c r="P41" i="66"/>
  <c r="P19" i="66"/>
  <c r="P38" i="66"/>
  <c r="P43" i="66"/>
  <c r="P14" i="66"/>
  <c r="P16" i="66"/>
  <c r="P21" i="66"/>
  <c r="P40" i="66"/>
  <c r="P45" i="66"/>
  <c r="P18" i="66"/>
  <c r="P36" i="66"/>
  <c r="P37" i="66"/>
  <c r="P48" i="66"/>
  <c r="P49" i="66"/>
  <c r="P26" i="66"/>
  <c r="P27" i="66"/>
  <c r="P42" i="66"/>
  <c r="P47" i="66"/>
  <c r="P20" i="66"/>
  <c r="P25" i="66"/>
  <c r="P46" i="66"/>
  <c r="P24" i="66"/>
  <c r="P39" i="66"/>
  <c r="P17" i="66"/>
  <c r="P22" i="66"/>
  <c r="O41" i="66"/>
  <c r="O19" i="66"/>
  <c r="O44" i="66"/>
  <c r="O22" i="66"/>
  <c r="O35" i="66"/>
  <c r="O38" i="66"/>
  <c r="O16" i="66"/>
  <c r="O21" i="66"/>
  <c r="O40" i="66"/>
  <c r="O14" i="66"/>
  <c r="O48" i="66"/>
  <c r="O18" i="66"/>
  <c r="O23" i="66"/>
  <c r="O36" i="66"/>
  <c r="O49" i="66"/>
  <c r="O13" i="66"/>
  <c r="O43" i="66"/>
  <c r="O26" i="66"/>
  <c r="O27" i="66"/>
  <c r="O42" i="66"/>
  <c r="O47" i="66"/>
  <c r="O20" i="66"/>
  <c r="O25" i="66"/>
  <c r="O46" i="66"/>
  <c r="O24" i="66"/>
  <c r="O39" i="66"/>
  <c r="O17" i="66"/>
  <c r="O37" i="66"/>
  <c r="O45" i="66"/>
  <c r="O15" i="66"/>
  <c r="AE159" i="102"/>
  <c r="S159" i="102"/>
  <c r="J159" i="102"/>
  <c r="AD159" i="102"/>
  <c r="R159" i="102"/>
  <c r="P159" i="102"/>
  <c r="L159" i="102"/>
  <c r="W159" i="102"/>
  <c r="AC159" i="102"/>
  <c r="Q159" i="102"/>
  <c r="X159" i="102"/>
  <c r="K159" i="102"/>
  <c r="V159" i="102"/>
  <c r="AB159" i="102"/>
  <c r="AA159" i="102"/>
  <c r="O159" i="102"/>
  <c r="Z159" i="102"/>
  <c r="N159" i="102"/>
  <c r="Y159" i="102"/>
  <c r="M159" i="102"/>
  <c r="U159" i="102"/>
  <c r="T159" i="102"/>
  <c r="T30" i="65"/>
  <c r="F142" i="105" s="1"/>
  <c r="T29" i="65"/>
  <c r="F141" i="105" s="1"/>
  <c r="M10" i="63"/>
  <c r="L10" i="63"/>
  <c r="K10" i="63"/>
  <c r="J9" i="73"/>
  <c r="J9" i="78" s="1"/>
  <c r="J35" i="73"/>
  <c r="J35" i="78" s="1"/>
  <c r="J61" i="73"/>
  <c r="J61" i="78" s="1"/>
  <c r="I9" i="73"/>
  <c r="I35" i="73"/>
  <c r="I61" i="73"/>
  <c r="J55" i="69"/>
  <c r="K98" i="69"/>
  <c r="K161" i="69"/>
  <c r="J204" i="69"/>
  <c r="J247" i="69"/>
  <c r="J56" i="69"/>
  <c r="K99" i="69"/>
  <c r="K142" i="69"/>
  <c r="K162" i="69"/>
  <c r="J205" i="69"/>
  <c r="J248" i="69"/>
  <c r="J251" i="69"/>
  <c r="J57" i="69"/>
  <c r="J187" i="69"/>
  <c r="K102" i="69"/>
  <c r="J188" i="69"/>
  <c r="J60" i="69"/>
  <c r="K103" i="69"/>
  <c r="K146" i="69"/>
  <c r="J189" i="69"/>
  <c r="J232" i="69"/>
  <c r="J252" i="69"/>
  <c r="J207" i="69"/>
  <c r="K104" i="69"/>
  <c r="J233" i="69"/>
  <c r="K144" i="69"/>
  <c r="K145" i="69"/>
  <c r="J61" i="69"/>
  <c r="K147" i="69"/>
  <c r="J190" i="69"/>
  <c r="J62" i="69"/>
  <c r="K105" i="69"/>
  <c r="K148" i="69"/>
  <c r="J191" i="69"/>
  <c r="J234" i="69"/>
  <c r="J58" i="69"/>
  <c r="J59" i="69"/>
  <c r="J63" i="69"/>
  <c r="K106" i="69"/>
  <c r="K149" i="69"/>
  <c r="J192" i="69"/>
  <c r="J235" i="69"/>
  <c r="J249" i="69"/>
  <c r="J236" i="69"/>
  <c r="K108" i="69"/>
  <c r="J66" i="69"/>
  <c r="K109" i="69"/>
  <c r="K152" i="69"/>
  <c r="J195" i="69"/>
  <c r="J238" i="69"/>
  <c r="K101" i="69"/>
  <c r="K107" i="69"/>
  <c r="J65" i="69"/>
  <c r="J67" i="69"/>
  <c r="K110" i="69"/>
  <c r="K153" i="69"/>
  <c r="J196" i="69"/>
  <c r="J239" i="69"/>
  <c r="J237" i="69"/>
  <c r="J68" i="69"/>
  <c r="K111" i="69"/>
  <c r="K154" i="69"/>
  <c r="J197" i="69"/>
  <c r="J240" i="69"/>
  <c r="K100" i="69"/>
  <c r="J64" i="69"/>
  <c r="J194" i="69"/>
  <c r="J69" i="69"/>
  <c r="K112" i="69"/>
  <c r="K155" i="69"/>
  <c r="J198" i="69"/>
  <c r="J241" i="69"/>
  <c r="J206" i="69"/>
  <c r="K150" i="69"/>
  <c r="K151" i="69"/>
  <c r="J70" i="69"/>
  <c r="K113" i="69"/>
  <c r="K156" i="69"/>
  <c r="J199" i="69"/>
  <c r="J242" i="69"/>
  <c r="J71" i="69"/>
  <c r="K114" i="69"/>
  <c r="K157" i="69"/>
  <c r="J200" i="69"/>
  <c r="J243" i="69"/>
  <c r="J193" i="69"/>
  <c r="J52" i="69"/>
  <c r="J72" i="69"/>
  <c r="K115" i="69"/>
  <c r="K158" i="69"/>
  <c r="J201" i="69"/>
  <c r="J244" i="69"/>
  <c r="K116" i="69"/>
  <c r="K159" i="69"/>
  <c r="J202" i="69"/>
  <c r="J245" i="69"/>
  <c r="K143" i="69"/>
  <c r="J250" i="69"/>
  <c r="J53" i="69"/>
  <c r="J54" i="69"/>
  <c r="K97" i="69"/>
  <c r="K117" i="69"/>
  <c r="K160" i="69"/>
  <c r="J203" i="69"/>
  <c r="J246" i="69"/>
  <c r="AD232" i="66"/>
  <c r="AD231" i="66"/>
  <c r="AC232" i="66"/>
  <c r="AC231" i="66"/>
  <c r="J232" i="66"/>
  <c r="AB232" i="66"/>
  <c r="AB231" i="66"/>
  <c r="AA231" i="66"/>
  <c r="AA232" i="66"/>
  <c r="Z231" i="66"/>
  <c r="Z232" i="66"/>
  <c r="Y231" i="66"/>
  <c r="K260" i="66"/>
  <c r="K237" i="66"/>
  <c r="K262" i="66"/>
  <c r="K257" i="66"/>
  <c r="K246" i="66"/>
  <c r="K234" i="66"/>
  <c r="K243" i="66"/>
  <c r="K264" i="66"/>
  <c r="K267" i="66"/>
  <c r="K247" i="66"/>
  <c r="K239" i="66"/>
  <c r="K274" i="66"/>
  <c r="K241" i="66"/>
  <c r="K259" i="66"/>
  <c r="K236" i="66"/>
  <c r="K268" i="66"/>
  <c r="K256" i="66"/>
  <c r="K248" i="66"/>
  <c r="K233" i="66"/>
  <c r="K273" i="66"/>
  <c r="K238" i="66"/>
  <c r="K270" i="66"/>
  <c r="K242" i="66"/>
  <c r="K271" i="66"/>
  <c r="K266" i="66"/>
  <c r="K265" i="66"/>
  <c r="K252" i="66"/>
  <c r="K249" i="66"/>
  <c r="K244" i="66"/>
  <c r="K261" i="66"/>
  <c r="K263" i="66"/>
  <c r="K235" i="66"/>
  <c r="K255" i="66"/>
  <c r="K245" i="66"/>
  <c r="K251" i="66"/>
  <c r="K250" i="66"/>
  <c r="K269" i="66"/>
  <c r="K258" i="66"/>
  <c r="K240" i="66"/>
  <c r="K272" i="66"/>
  <c r="AD236" i="66"/>
  <c r="AD233" i="66"/>
  <c r="AD256" i="66"/>
  <c r="AD253" i="66"/>
  <c r="AD257" i="66"/>
  <c r="AD258" i="66"/>
  <c r="AD235" i="66"/>
  <c r="AD234" i="66"/>
  <c r="AD274" i="66"/>
  <c r="AD255" i="66"/>
  <c r="AD254" i="66"/>
  <c r="AD252" i="66"/>
  <c r="J234" i="66"/>
  <c r="J260" i="66"/>
  <c r="J237" i="66"/>
  <c r="J246" i="66"/>
  <c r="J257" i="66"/>
  <c r="J264" i="66"/>
  <c r="J254" i="66"/>
  <c r="J267" i="66"/>
  <c r="J262" i="66"/>
  <c r="J243" i="66"/>
  <c r="J245" i="66"/>
  <c r="J271" i="66"/>
  <c r="J247" i="66"/>
  <c r="J239" i="66"/>
  <c r="J241" i="66"/>
  <c r="J259" i="66"/>
  <c r="J236" i="66"/>
  <c r="J273" i="66"/>
  <c r="J268" i="66"/>
  <c r="J256" i="66"/>
  <c r="J248" i="66"/>
  <c r="J233" i="66"/>
  <c r="J251" i="66"/>
  <c r="J269" i="66"/>
  <c r="J261" i="66"/>
  <c r="J238" i="66"/>
  <c r="J235" i="66"/>
  <c r="J270" i="66"/>
  <c r="J255" i="66"/>
  <c r="J242" i="66"/>
  <c r="J240" i="66"/>
  <c r="J250" i="66"/>
  <c r="J263" i="66"/>
  <c r="J274" i="66"/>
  <c r="J272" i="66"/>
  <c r="J265" i="66"/>
  <c r="J252" i="66"/>
  <c r="J249" i="66"/>
  <c r="J244" i="66"/>
  <c r="J258" i="66"/>
  <c r="J266" i="66"/>
  <c r="AC273" i="66"/>
  <c r="AC256" i="66"/>
  <c r="AC233" i="66"/>
  <c r="AC253" i="66"/>
  <c r="AC234" i="66"/>
  <c r="AC257" i="66"/>
  <c r="AC235" i="66"/>
  <c r="AC252" i="66"/>
  <c r="AC254" i="66"/>
  <c r="AC255" i="66"/>
  <c r="AC251" i="66"/>
  <c r="AC274" i="66"/>
  <c r="AB274" i="66"/>
  <c r="AB273" i="66"/>
  <c r="AB272" i="66"/>
  <c r="AB256" i="66"/>
  <c r="AB233" i="66"/>
  <c r="AB253" i="66"/>
  <c r="AB255" i="66"/>
  <c r="AB252" i="66"/>
  <c r="AB251" i="66"/>
  <c r="AB234" i="66"/>
  <c r="AB254" i="66"/>
  <c r="AB250" i="66"/>
  <c r="AA254" i="66"/>
  <c r="AA274" i="66"/>
  <c r="AA271" i="66"/>
  <c r="AA273" i="66"/>
  <c r="AA272" i="66"/>
  <c r="AA233" i="66"/>
  <c r="AA253" i="66"/>
  <c r="AA252" i="66"/>
  <c r="AA251" i="66"/>
  <c r="AA255" i="66"/>
  <c r="AA249" i="66"/>
  <c r="AA250" i="66"/>
  <c r="Z270" i="66"/>
  <c r="Z254" i="66"/>
  <c r="Z274" i="66"/>
  <c r="Z271" i="66"/>
  <c r="Z273" i="66"/>
  <c r="Z272" i="66"/>
  <c r="Z253" i="66"/>
  <c r="Z248" i="66"/>
  <c r="Z252" i="66"/>
  <c r="Z250" i="66"/>
  <c r="Z249" i="66"/>
  <c r="Z251" i="66"/>
  <c r="X270" i="66"/>
  <c r="X274" i="66"/>
  <c r="X271" i="66"/>
  <c r="X273" i="66"/>
  <c r="X272" i="66"/>
  <c r="X269" i="66"/>
  <c r="X246" i="66"/>
  <c r="X268" i="66"/>
  <c r="X247" i="66"/>
  <c r="X248" i="66"/>
  <c r="X250" i="66"/>
  <c r="X251" i="66"/>
  <c r="X252" i="66"/>
  <c r="X249" i="66"/>
  <c r="V251" i="66"/>
  <c r="V250" i="66"/>
  <c r="V269" i="66"/>
  <c r="V270" i="66"/>
  <c r="V245" i="66"/>
  <c r="V274" i="66"/>
  <c r="V271" i="66"/>
  <c r="V266" i="66"/>
  <c r="V273" i="66"/>
  <c r="V272" i="66"/>
  <c r="V252" i="66"/>
  <c r="V244" i="66"/>
  <c r="V267" i="66"/>
  <c r="V247" i="66"/>
  <c r="V249" i="66"/>
  <c r="V246" i="66"/>
  <c r="V268" i="66"/>
  <c r="V248" i="66"/>
  <c r="T265" i="66"/>
  <c r="T252" i="66"/>
  <c r="T249" i="66"/>
  <c r="T244" i="66"/>
  <c r="T251" i="66"/>
  <c r="T250" i="66"/>
  <c r="T269" i="66"/>
  <c r="T270" i="66"/>
  <c r="T242" i="66"/>
  <c r="T245" i="66"/>
  <c r="T274" i="66"/>
  <c r="T271" i="66"/>
  <c r="T266" i="66"/>
  <c r="T268" i="66"/>
  <c r="T273" i="66"/>
  <c r="T272" i="66"/>
  <c r="T267" i="66"/>
  <c r="T243" i="66"/>
  <c r="T246" i="66"/>
  <c r="T264" i="66"/>
  <c r="T247" i="66"/>
  <c r="T248" i="66"/>
  <c r="S268" i="66"/>
  <c r="S248" i="66"/>
  <c r="S252" i="66"/>
  <c r="S250" i="66"/>
  <c r="S265" i="66"/>
  <c r="S249" i="66"/>
  <c r="S244" i="66"/>
  <c r="S251" i="66"/>
  <c r="S269" i="66"/>
  <c r="S263" i="66"/>
  <c r="S247" i="66"/>
  <c r="S270" i="66"/>
  <c r="S242" i="66"/>
  <c r="S245" i="66"/>
  <c r="S264" i="66"/>
  <c r="S241" i="66"/>
  <c r="S274" i="66"/>
  <c r="S271" i="66"/>
  <c r="S266" i="66"/>
  <c r="S273" i="66"/>
  <c r="S272" i="66"/>
  <c r="S246" i="66"/>
  <c r="S267" i="66"/>
  <c r="S243" i="66"/>
  <c r="L257" i="66"/>
  <c r="L246" i="66"/>
  <c r="L234" i="66"/>
  <c r="L243" i="66"/>
  <c r="L264" i="66"/>
  <c r="L267" i="66"/>
  <c r="L262" i="66"/>
  <c r="L247" i="66"/>
  <c r="L239" i="66"/>
  <c r="L241" i="66"/>
  <c r="L259" i="66"/>
  <c r="L236" i="66"/>
  <c r="L272" i="66"/>
  <c r="L268" i="66"/>
  <c r="L256" i="66"/>
  <c r="L248" i="66"/>
  <c r="L270" i="66"/>
  <c r="L242" i="66"/>
  <c r="L240" i="66"/>
  <c r="L274" i="66"/>
  <c r="L266" i="66"/>
  <c r="L273" i="66"/>
  <c r="L260" i="66"/>
  <c r="L265" i="66"/>
  <c r="L252" i="66"/>
  <c r="L249" i="66"/>
  <c r="L244" i="66"/>
  <c r="L263" i="66"/>
  <c r="L251" i="66"/>
  <c r="L250" i="66"/>
  <c r="L238" i="66"/>
  <c r="L235" i="66"/>
  <c r="L271" i="66"/>
  <c r="L269" i="66"/>
  <c r="L261" i="66"/>
  <c r="L258" i="66"/>
  <c r="L245" i="66"/>
  <c r="L237" i="66"/>
  <c r="R268" i="66"/>
  <c r="R248" i="66"/>
  <c r="R265" i="66"/>
  <c r="R252" i="66"/>
  <c r="R249" i="66"/>
  <c r="R244" i="66"/>
  <c r="R251" i="66"/>
  <c r="R250" i="66"/>
  <c r="R269" i="66"/>
  <c r="R247" i="66"/>
  <c r="R241" i="66"/>
  <c r="R263" i="66"/>
  <c r="R270" i="66"/>
  <c r="R242" i="66"/>
  <c r="R243" i="66"/>
  <c r="R245" i="66"/>
  <c r="R240" i="66"/>
  <c r="R274" i="66"/>
  <c r="R271" i="66"/>
  <c r="R266" i="66"/>
  <c r="R264" i="66"/>
  <c r="R262" i="66"/>
  <c r="R273" i="66"/>
  <c r="R272" i="66"/>
  <c r="R246" i="66"/>
  <c r="R267" i="66"/>
  <c r="Y270" i="66"/>
  <c r="Y274" i="66"/>
  <c r="Y271" i="66"/>
  <c r="Y273" i="66"/>
  <c r="Y272" i="66"/>
  <c r="Y269" i="66"/>
  <c r="Y248" i="66"/>
  <c r="Y249" i="66"/>
  <c r="Y250" i="66"/>
  <c r="Y253" i="66"/>
  <c r="Y251" i="66"/>
  <c r="Y252" i="66"/>
  <c r="Y247" i="66"/>
  <c r="Q241" i="66"/>
  <c r="Q268" i="66"/>
  <c r="Q248" i="66"/>
  <c r="Q265" i="66"/>
  <c r="Q252" i="66"/>
  <c r="Q249" i="66"/>
  <c r="Q244" i="66"/>
  <c r="Q251" i="66"/>
  <c r="Q250" i="66"/>
  <c r="Q269" i="66"/>
  <c r="Q261" i="66"/>
  <c r="Q263" i="66"/>
  <c r="Q246" i="66"/>
  <c r="Q262" i="66"/>
  <c r="Q270" i="66"/>
  <c r="Q242" i="66"/>
  <c r="Q272" i="66"/>
  <c r="Q264" i="66"/>
  <c r="Q239" i="66"/>
  <c r="Q245" i="66"/>
  <c r="Q240" i="66"/>
  <c r="Q273" i="66"/>
  <c r="Q247" i="66"/>
  <c r="Q274" i="66"/>
  <c r="Q271" i="66"/>
  <c r="Q266" i="66"/>
  <c r="Q267" i="66"/>
  <c r="Q243" i="66"/>
  <c r="P247" i="66"/>
  <c r="P239" i="66"/>
  <c r="P241" i="66"/>
  <c r="P268" i="66"/>
  <c r="P248" i="66"/>
  <c r="P265" i="66"/>
  <c r="P252" i="66"/>
  <c r="P249" i="66"/>
  <c r="P244" i="66"/>
  <c r="P251" i="66"/>
  <c r="P250" i="66"/>
  <c r="P243" i="66"/>
  <c r="P269" i="66"/>
  <c r="P261" i="66"/>
  <c r="P263" i="66"/>
  <c r="P238" i="66"/>
  <c r="P260" i="66"/>
  <c r="P271" i="66"/>
  <c r="P272" i="66"/>
  <c r="P246" i="66"/>
  <c r="P267" i="66"/>
  <c r="P270" i="66"/>
  <c r="P242" i="66"/>
  <c r="P266" i="66"/>
  <c r="P264" i="66"/>
  <c r="P245" i="66"/>
  <c r="P240" i="66"/>
  <c r="P274" i="66"/>
  <c r="P273" i="66"/>
  <c r="P262" i="66"/>
  <c r="M264" i="66"/>
  <c r="M247" i="66"/>
  <c r="M267" i="66"/>
  <c r="M262" i="66"/>
  <c r="M243" i="66"/>
  <c r="M239" i="66"/>
  <c r="M241" i="66"/>
  <c r="M259" i="66"/>
  <c r="M236" i="66"/>
  <c r="M268" i="66"/>
  <c r="M248" i="66"/>
  <c r="M257" i="66"/>
  <c r="M246" i="66"/>
  <c r="M265" i="66"/>
  <c r="M252" i="66"/>
  <c r="M249" i="66"/>
  <c r="M244" i="66"/>
  <c r="M260" i="66"/>
  <c r="M251" i="66"/>
  <c r="M250" i="66"/>
  <c r="M235" i="66"/>
  <c r="M272" i="66"/>
  <c r="M237" i="66"/>
  <c r="M269" i="66"/>
  <c r="M261" i="66"/>
  <c r="M242" i="66"/>
  <c r="M245" i="66"/>
  <c r="M271" i="66"/>
  <c r="M263" i="66"/>
  <c r="M238" i="66"/>
  <c r="M258" i="66"/>
  <c r="M270" i="66"/>
  <c r="M240" i="66"/>
  <c r="M274" i="66"/>
  <c r="M266" i="66"/>
  <c r="M273" i="66"/>
  <c r="U265" i="66"/>
  <c r="U252" i="66"/>
  <c r="U249" i="66"/>
  <c r="U244" i="66"/>
  <c r="U251" i="66"/>
  <c r="U250" i="66"/>
  <c r="U269" i="66"/>
  <c r="U270" i="66"/>
  <c r="U245" i="66"/>
  <c r="U274" i="66"/>
  <c r="U271" i="66"/>
  <c r="U266" i="66"/>
  <c r="U273" i="66"/>
  <c r="U272" i="66"/>
  <c r="U267" i="66"/>
  <c r="U246" i="66"/>
  <c r="U243" i="66"/>
  <c r="U247" i="66"/>
  <c r="U268" i="66"/>
  <c r="U248" i="66"/>
  <c r="O247" i="66"/>
  <c r="O239" i="66"/>
  <c r="O241" i="66"/>
  <c r="O259" i="66"/>
  <c r="O268" i="66"/>
  <c r="O248" i="66"/>
  <c r="O265" i="66"/>
  <c r="O252" i="66"/>
  <c r="O249" i="66"/>
  <c r="O244" i="66"/>
  <c r="O251" i="66"/>
  <c r="O250" i="66"/>
  <c r="O269" i="66"/>
  <c r="O261" i="66"/>
  <c r="O273" i="66"/>
  <c r="O263" i="66"/>
  <c r="O238" i="66"/>
  <c r="O240" i="66"/>
  <c r="O266" i="66"/>
  <c r="O246" i="66"/>
  <c r="O245" i="66"/>
  <c r="O274" i="66"/>
  <c r="O271" i="66"/>
  <c r="O237" i="66"/>
  <c r="O264" i="66"/>
  <c r="O267" i="66"/>
  <c r="O270" i="66"/>
  <c r="O242" i="66"/>
  <c r="O272" i="66"/>
  <c r="O260" i="66"/>
  <c r="O262" i="66"/>
  <c r="O243" i="66"/>
  <c r="W269" i="66"/>
  <c r="W270" i="66"/>
  <c r="W245" i="66"/>
  <c r="W274" i="66"/>
  <c r="W271" i="66"/>
  <c r="W251" i="66"/>
  <c r="W273" i="66"/>
  <c r="W272" i="66"/>
  <c r="W249" i="66"/>
  <c r="W246" i="66"/>
  <c r="W268" i="66"/>
  <c r="W248" i="66"/>
  <c r="W267" i="66"/>
  <c r="W247" i="66"/>
  <c r="W252" i="66"/>
  <c r="W250" i="66"/>
  <c r="N267" i="66"/>
  <c r="N262" i="66"/>
  <c r="N243" i="66"/>
  <c r="N247" i="66"/>
  <c r="N239" i="66"/>
  <c r="N241" i="66"/>
  <c r="N259" i="66"/>
  <c r="N236" i="66"/>
  <c r="N268" i="66"/>
  <c r="N248" i="66"/>
  <c r="N265" i="66"/>
  <c r="N252" i="66"/>
  <c r="N249" i="66"/>
  <c r="N244" i="66"/>
  <c r="N251" i="66"/>
  <c r="N250" i="66"/>
  <c r="N272" i="66"/>
  <c r="N269" i="66"/>
  <c r="N261" i="66"/>
  <c r="N245" i="66"/>
  <c r="N274" i="66"/>
  <c r="N273" i="66"/>
  <c r="N264" i="66"/>
  <c r="N263" i="66"/>
  <c r="N238" i="66"/>
  <c r="N270" i="66"/>
  <c r="N271" i="66"/>
  <c r="N246" i="66"/>
  <c r="N258" i="66"/>
  <c r="N242" i="66"/>
  <c r="N240" i="66"/>
  <c r="N266" i="66"/>
  <c r="N260" i="66"/>
  <c r="N237" i="66"/>
  <c r="AC229" i="66"/>
  <c r="AC212" i="66"/>
  <c r="AC228" i="66"/>
  <c r="AC209" i="66"/>
  <c r="AC208" i="66"/>
  <c r="AC210" i="66"/>
  <c r="AC188" i="66"/>
  <c r="AC189" i="66"/>
  <c r="AC207" i="66"/>
  <c r="AC190" i="66"/>
  <c r="AC206" i="66"/>
  <c r="AC187" i="66"/>
  <c r="AC186" i="66"/>
  <c r="AC211" i="66"/>
  <c r="AB229" i="66"/>
  <c r="AB211" i="66"/>
  <c r="AB208" i="66"/>
  <c r="AB228" i="66"/>
  <c r="AB188" i="66"/>
  <c r="AB205" i="66"/>
  <c r="AB189" i="66"/>
  <c r="AB186" i="66"/>
  <c r="AB187" i="66"/>
  <c r="AB209" i="66"/>
  <c r="AB210" i="66"/>
  <c r="AB207" i="66"/>
  <c r="AB206" i="66"/>
  <c r="AB227" i="66"/>
  <c r="K228" i="66"/>
  <c r="K227" i="66"/>
  <c r="K221" i="66"/>
  <c r="K197" i="66"/>
  <c r="K190" i="66"/>
  <c r="K195" i="66"/>
  <c r="K219" i="66"/>
  <c r="K217" i="66"/>
  <c r="K224" i="66"/>
  <c r="K207" i="66"/>
  <c r="K199" i="66"/>
  <c r="K193" i="66"/>
  <c r="K222" i="66"/>
  <c r="K214" i="66"/>
  <c r="K202" i="66"/>
  <c r="K194" i="66"/>
  <c r="K216" i="66"/>
  <c r="K206" i="66"/>
  <c r="K223" i="66"/>
  <c r="K196" i="66"/>
  <c r="K204" i="66"/>
  <c r="K212" i="66"/>
  <c r="K211" i="66"/>
  <c r="K203" i="66"/>
  <c r="K188" i="66"/>
  <c r="K205" i="66"/>
  <c r="K220" i="66"/>
  <c r="K191" i="66"/>
  <c r="K229" i="66"/>
  <c r="K200" i="66"/>
  <c r="K218" i="66"/>
  <c r="K225" i="66"/>
  <c r="K213" i="66"/>
  <c r="K226" i="66"/>
  <c r="K210" i="66"/>
  <c r="K215" i="66"/>
  <c r="K198" i="66"/>
  <c r="K192" i="66"/>
  <c r="K201" i="66"/>
  <c r="K189" i="66"/>
  <c r="AA229" i="66"/>
  <c r="AA228" i="66"/>
  <c r="AA205" i="66"/>
  <c r="AA207" i="66"/>
  <c r="AA206" i="66"/>
  <c r="AA208" i="66"/>
  <c r="AA188" i="66"/>
  <c r="AA226" i="66"/>
  <c r="AA204" i="66"/>
  <c r="AA210" i="66"/>
  <c r="AA187" i="66"/>
  <c r="AA227" i="66"/>
  <c r="AA209" i="66"/>
  <c r="AA186" i="66"/>
  <c r="Z206" i="66"/>
  <c r="Z205" i="66"/>
  <c r="Z187" i="66"/>
  <c r="Z225" i="66"/>
  <c r="Z209" i="66"/>
  <c r="Z226" i="66"/>
  <c r="Z227" i="66"/>
  <c r="Z208" i="66"/>
  <c r="Z207" i="66"/>
  <c r="Z229" i="66"/>
  <c r="Z203" i="66"/>
  <c r="Z204" i="66"/>
  <c r="Z228" i="66"/>
  <c r="Z186" i="66"/>
  <c r="Y224" i="66"/>
  <c r="Y207" i="66"/>
  <c r="Y204" i="66"/>
  <c r="Y206" i="66"/>
  <c r="Y229" i="66"/>
  <c r="Y225" i="66"/>
  <c r="Y226" i="66"/>
  <c r="Y205" i="66"/>
  <c r="Y227" i="66"/>
  <c r="Y203" i="66"/>
  <c r="Y208" i="66"/>
  <c r="Y202" i="66"/>
  <c r="Y228" i="66"/>
  <c r="Y186" i="66"/>
  <c r="X204" i="66"/>
  <c r="X224" i="66"/>
  <c r="X207" i="66"/>
  <c r="X206" i="66"/>
  <c r="X229" i="66"/>
  <c r="X225" i="66"/>
  <c r="X205" i="66"/>
  <c r="X223" i="66"/>
  <c r="X226" i="66"/>
  <c r="X201" i="66"/>
  <c r="X203" i="66"/>
  <c r="X202" i="66"/>
  <c r="X228" i="66"/>
  <c r="X227" i="66"/>
  <c r="W203" i="66"/>
  <c r="W224" i="66"/>
  <c r="W207" i="66"/>
  <c r="W200" i="66"/>
  <c r="W202" i="66"/>
  <c r="W206" i="66"/>
  <c r="W223" i="66"/>
  <c r="W201" i="66"/>
  <c r="W205" i="66"/>
  <c r="W222" i="66"/>
  <c r="W225" i="66"/>
  <c r="W204" i="66"/>
  <c r="W229" i="66"/>
  <c r="W226" i="66"/>
  <c r="W227" i="66"/>
  <c r="W228" i="66"/>
  <c r="V223" i="66"/>
  <c r="V203" i="66"/>
  <c r="V228" i="66"/>
  <c r="V227" i="66"/>
  <c r="V221" i="66"/>
  <c r="V222" i="66"/>
  <c r="V205" i="66"/>
  <c r="V200" i="66"/>
  <c r="V201" i="66"/>
  <c r="V202" i="66"/>
  <c r="V207" i="66"/>
  <c r="V206" i="66"/>
  <c r="V224" i="66"/>
  <c r="V204" i="66"/>
  <c r="V199" i="66"/>
  <c r="V225" i="66"/>
  <c r="V226" i="66"/>
  <c r="V229" i="66"/>
  <c r="U202" i="66"/>
  <c r="U204" i="66"/>
  <c r="U223" i="66"/>
  <c r="U203" i="66"/>
  <c r="U229" i="66"/>
  <c r="U226" i="66"/>
  <c r="U228" i="66"/>
  <c r="U227" i="66"/>
  <c r="U221" i="66"/>
  <c r="U206" i="66"/>
  <c r="U199" i="66"/>
  <c r="U200" i="66"/>
  <c r="U198" i="66"/>
  <c r="U224" i="66"/>
  <c r="U207" i="66"/>
  <c r="U222" i="66"/>
  <c r="U201" i="66"/>
  <c r="U205" i="66"/>
  <c r="U220" i="66"/>
  <c r="U225" i="66"/>
  <c r="T223" i="66"/>
  <c r="T224" i="66"/>
  <c r="T220" i="66"/>
  <c r="T229" i="66"/>
  <c r="T226" i="66"/>
  <c r="T198" i="66"/>
  <c r="T203" i="66"/>
  <c r="T204" i="66"/>
  <c r="T228" i="66"/>
  <c r="T227" i="66"/>
  <c r="T221" i="66"/>
  <c r="T197" i="66"/>
  <c r="T206" i="66"/>
  <c r="T200" i="66"/>
  <c r="T205" i="66"/>
  <c r="T207" i="66"/>
  <c r="T219" i="66"/>
  <c r="T222" i="66"/>
  <c r="T201" i="66"/>
  <c r="T202" i="66"/>
  <c r="T225" i="66"/>
  <c r="T199" i="66"/>
  <c r="S198" i="66"/>
  <c r="S223" i="66"/>
  <c r="S204" i="66"/>
  <c r="S225" i="66"/>
  <c r="S202" i="66"/>
  <c r="S224" i="66"/>
  <c r="S229" i="66"/>
  <c r="S226" i="66"/>
  <c r="S196" i="66"/>
  <c r="S228" i="66"/>
  <c r="S227" i="66"/>
  <c r="S221" i="66"/>
  <c r="S197" i="66"/>
  <c r="S203" i="66"/>
  <c r="S220" i="66"/>
  <c r="S200" i="66"/>
  <c r="S207" i="66"/>
  <c r="S219" i="66"/>
  <c r="S222" i="66"/>
  <c r="S201" i="66"/>
  <c r="S199" i="66"/>
  <c r="S206" i="66"/>
  <c r="S205" i="66"/>
  <c r="S218" i="66"/>
  <c r="R223" i="66"/>
  <c r="R196" i="66"/>
  <c r="R202" i="66"/>
  <c r="R220" i="66"/>
  <c r="R218" i="66"/>
  <c r="R219" i="66"/>
  <c r="R198" i="66"/>
  <c r="R225" i="66"/>
  <c r="R200" i="66"/>
  <c r="R203" i="66"/>
  <c r="R229" i="66"/>
  <c r="R226" i="66"/>
  <c r="R217" i="66"/>
  <c r="R201" i="66"/>
  <c r="R228" i="66"/>
  <c r="R227" i="66"/>
  <c r="R221" i="66"/>
  <c r="R197" i="66"/>
  <c r="R195" i="66"/>
  <c r="R222" i="66"/>
  <c r="R207" i="66"/>
  <c r="R224" i="66"/>
  <c r="R204" i="66"/>
  <c r="R206" i="66"/>
  <c r="R205" i="66"/>
  <c r="R199" i="66"/>
  <c r="Q222" i="66"/>
  <c r="Q217" i="66"/>
  <c r="Q201" i="66"/>
  <c r="Q216" i="66"/>
  <c r="Q206" i="66"/>
  <c r="Q205" i="66"/>
  <c r="Q199" i="66"/>
  <c r="Q219" i="66"/>
  <c r="Q218" i="66"/>
  <c r="Q228" i="66"/>
  <c r="Q221" i="66"/>
  <c r="Q200" i="66"/>
  <c r="Q202" i="66"/>
  <c r="Q223" i="66"/>
  <c r="Q225" i="66"/>
  <c r="Q197" i="66"/>
  <c r="Q198" i="66"/>
  <c r="Q227" i="66"/>
  <c r="Q196" i="66"/>
  <c r="Q229" i="66"/>
  <c r="Q226" i="66"/>
  <c r="Q195" i="66"/>
  <c r="Q194" i="66"/>
  <c r="Q207" i="66"/>
  <c r="Q224" i="66"/>
  <c r="Q204" i="66"/>
  <c r="Q203" i="66"/>
  <c r="Q220" i="66"/>
  <c r="J229" i="66"/>
  <c r="J226" i="66"/>
  <c r="J210" i="66"/>
  <c r="J187" i="66"/>
  <c r="J219" i="66"/>
  <c r="J228" i="66"/>
  <c r="J227" i="66"/>
  <c r="J221" i="66"/>
  <c r="J200" i="66"/>
  <c r="J198" i="66"/>
  <c r="J204" i="66"/>
  <c r="J193" i="66"/>
  <c r="J191" i="66"/>
  <c r="J224" i="66"/>
  <c r="J188" i="66"/>
  <c r="J214" i="66"/>
  <c r="J202" i="66"/>
  <c r="J194" i="66"/>
  <c r="J220" i="66"/>
  <c r="J207" i="66"/>
  <c r="J213" i="66"/>
  <c r="J197" i="66"/>
  <c r="J223" i="66"/>
  <c r="J196" i="66"/>
  <c r="J195" i="66"/>
  <c r="J211" i="66"/>
  <c r="J203" i="66"/>
  <c r="J215" i="66"/>
  <c r="J216" i="66"/>
  <c r="J206" i="66"/>
  <c r="J205" i="66"/>
  <c r="J199" i="66"/>
  <c r="J218" i="66"/>
  <c r="J225" i="66"/>
  <c r="J190" i="66"/>
  <c r="J212" i="66"/>
  <c r="J217" i="66"/>
  <c r="J209" i="66"/>
  <c r="J222" i="66"/>
  <c r="J189" i="66"/>
  <c r="J192" i="66"/>
  <c r="J201" i="66"/>
  <c r="P219" i="66"/>
  <c r="P222" i="66"/>
  <c r="P217" i="66"/>
  <c r="P224" i="66"/>
  <c r="P207" i="66"/>
  <c r="P204" i="66"/>
  <c r="P228" i="66"/>
  <c r="P198" i="66"/>
  <c r="P202" i="66"/>
  <c r="P216" i="66"/>
  <c r="P206" i="66"/>
  <c r="P205" i="66"/>
  <c r="P199" i="66"/>
  <c r="P196" i="66"/>
  <c r="P218" i="66"/>
  <c r="P226" i="66"/>
  <c r="P227" i="66"/>
  <c r="P225" i="66"/>
  <c r="P221" i="66"/>
  <c r="P197" i="66"/>
  <c r="P201" i="66"/>
  <c r="P193" i="66"/>
  <c r="P229" i="66"/>
  <c r="P215" i="66"/>
  <c r="P194" i="66"/>
  <c r="P223" i="66"/>
  <c r="P200" i="66"/>
  <c r="P195" i="66"/>
  <c r="P220" i="66"/>
  <c r="P203" i="66"/>
  <c r="O219" i="66"/>
  <c r="O222" i="66"/>
  <c r="O217" i="66"/>
  <c r="O220" i="66"/>
  <c r="O193" i="66"/>
  <c r="O198" i="66"/>
  <c r="O214" i="66"/>
  <c r="O202" i="66"/>
  <c r="O224" i="66"/>
  <c r="O207" i="66"/>
  <c r="O204" i="66"/>
  <c r="O226" i="66"/>
  <c r="O192" i="66"/>
  <c r="O216" i="66"/>
  <c r="O206" i="66"/>
  <c r="O205" i="66"/>
  <c r="O199" i="66"/>
  <c r="O218" i="66"/>
  <c r="O225" i="66"/>
  <c r="O229" i="66"/>
  <c r="O215" i="66"/>
  <c r="O201" i="66"/>
  <c r="O228" i="66"/>
  <c r="O227" i="66"/>
  <c r="O221" i="66"/>
  <c r="O197" i="66"/>
  <c r="O200" i="66"/>
  <c r="O195" i="66"/>
  <c r="O196" i="66"/>
  <c r="O223" i="66"/>
  <c r="O194" i="66"/>
  <c r="O203" i="66"/>
  <c r="AD229" i="66"/>
  <c r="AD212" i="66"/>
  <c r="AD209" i="66"/>
  <c r="AD189" i="66"/>
  <c r="AD188" i="66"/>
  <c r="AD190" i="66"/>
  <c r="AD213" i="66"/>
  <c r="AD210" i="66"/>
  <c r="AD186" i="66"/>
  <c r="AD207" i="66"/>
  <c r="AD187" i="66"/>
  <c r="AD211" i="66"/>
  <c r="AD208" i="66"/>
  <c r="AD191" i="66"/>
  <c r="N215" i="66"/>
  <c r="N201" i="66"/>
  <c r="N219" i="66"/>
  <c r="N203" i="66"/>
  <c r="N225" i="66"/>
  <c r="N220" i="66"/>
  <c r="N191" i="66"/>
  <c r="N200" i="66"/>
  <c r="N224" i="66"/>
  <c r="N207" i="66"/>
  <c r="N204" i="66"/>
  <c r="N193" i="66"/>
  <c r="N222" i="66"/>
  <c r="N216" i="66"/>
  <c r="N206" i="66"/>
  <c r="N205" i="66"/>
  <c r="N199" i="66"/>
  <c r="N213" i="66"/>
  <c r="N218" i="66"/>
  <c r="N217" i="66"/>
  <c r="N229" i="66"/>
  <c r="N226" i="66"/>
  <c r="N228" i="66"/>
  <c r="N227" i="66"/>
  <c r="N221" i="66"/>
  <c r="N197" i="66"/>
  <c r="N195" i="66"/>
  <c r="N192" i="66"/>
  <c r="N198" i="66"/>
  <c r="N194" i="66"/>
  <c r="N214" i="66"/>
  <c r="N196" i="66"/>
  <c r="N223" i="66"/>
  <c r="N202" i="66"/>
  <c r="M215" i="66"/>
  <c r="M223" i="66"/>
  <c r="M196" i="66"/>
  <c r="M218" i="66"/>
  <c r="M219" i="66"/>
  <c r="M203" i="66"/>
  <c r="M221" i="66"/>
  <c r="M190" i="66"/>
  <c r="M212" i="66"/>
  <c r="M217" i="66"/>
  <c r="M192" i="66"/>
  <c r="M220" i="66"/>
  <c r="M191" i="66"/>
  <c r="M228" i="66"/>
  <c r="M222" i="66"/>
  <c r="M224" i="66"/>
  <c r="M207" i="66"/>
  <c r="M204" i="66"/>
  <c r="M225" i="66"/>
  <c r="M195" i="66"/>
  <c r="M216" i="66"/>
  <c r="M206" i="66"/>
  <c r="M205" i="66"/>
  <c r="M199" i="66"/>
  <c r="M227" i="66"/>
  <c r="M197" i="66"/>
  <c r="M201" i="66"/>
  <c r="M198" i="66"/>
  <c r="M213" i="66"/>
  <c r="M193" i="66"/>
  <c r="M229" i="66"/>
  <c r="M226" i="66"/>
  <c r="M200" i="66"/>
  <c r="M202" i="66"/>
  <c r="M194" i="66"/>
  <c r="M214" i="66"/>
  <c r="L200" i="66"/>
  <c r="L195" i="66"/>
  <c r="L222" i="66"/>
  <c r="L201" i="66"/>
  <c r="L215" i="66"/>
  <c r="L214" i="66"/>
  <c r="L202" i="66"/>
  <c r="L194" i="66"/>
  <c r="L199" i="66"/>
  <c r="L226" i="66"/>
  <c r="L228" i="66"/>
  <c r="L212" i="66"/>
  <c r="L223" i="66"/>
  <c r="L196" i="66"/>
  <c r="L205" i="66"/>
  <c r="L229" i="66"/>
  <c r="L227" i="66"/>
  <c r="L221" i="66"/>
  <c r="L192" i="66"/>
  <c r="L211" i="66"/>
  <c r="L203" i="66"/>
  <c r="L218" i="66"/>
  <c r="L190" i="66"/>
  <c r="L220" i="66"/>
  <c r="L191" i="66"/>
  <c r="L219" i="66"/>
  <c r="L224" i="66"/>
  <c r="L207" i="66"/>
  <c r="L204" i="66"/>
  <c r="L216" i="66"/>
  <c r="L206" i="66"/>
  <c r="L197" i="66"/>
  <c r="L225" i="66"/>
  <c r="L213" i="66"/>
  <c r="L193" i="66"/>
  <c r="L217" i="66"/>
  <c r="L189" i="66"/>
  <c r="L198" i="66"/>
  <c r="AD184" i="66"/>
  <c r="AD162" i="66"/>
  <c r="AC183" i="66"/>
  <c r="AD183" i="66" s="1"/>
  <c r="AC184" i="66"/>
  <c r="AC161" i="66"/>
  <c r="AD161" i="66" s="1"/>
  <c r="AC162" i="66"/>
  <c r="AB182" i="66"/>
  <c r="AC182" i="66" s="1"/>
  <c r="AB183" i="66"/>
  <c r="AB184" i="66"/>
  <c r="AB160" i="66"/>
  <c r="AC160" i="66" s="1"/>
  <c r="AB162" i="66"/>
  <c r="AB161" i="66"/>
  <c r="K174" i="66"/>
  <c r="K166" i="66"/>
  <c r="K158" i="66"/>
  <c r="K146" i="66"/>
  <c r="K172" i="66"/>
  <c r="K155" i="66"/>
  <c r="K152" i="66"/>
  <c r="K144" i="66"/>
  <c r="K159" i="66"/>
  <c r="K154" i="66"/>
  <c r="K178" i="66"/>
  <c r="K165" i="66"/>
  <c r="L165" i="66" s="1"/>
  <c r="K145" i="66"/>
  <c r="K169" i="66"/>
  <c r="K160" i="66"/>
  <c r="K150" i="66"/>
  <c r="K164" i="66"/>
  <c r="K161" i="66"/>
  <c r="K175" i="66"/>
  <c r="K162" i="66"/>
  <c r="K148" i="66"/>
  <c r="K179" i="66"/>
  <c r="K143" i="66"/>
  <c r="L143" i="66" s="1"/>
  <c r="K176" i="66"/>
  <c r="K153" i="66"/>
  <c r="K151" i="66"/>
  <c r="K173" i="66"/>
  <c r="K171" i="66"/>
  <c r="K157" i="66"/>
  <c r="K149" i="66"/>
  <c r="K180" i="66"/>
  <c r="K168" i="66"/>
  <c r="K142" i="66"/>
  <c r="K182" i="66"/>
  <c r="K177" i="66"/>
  <c r="K170" i="66"/>
  <c r="K156" i="66"/>
  <c r="K147" i="66"/>
  <c r="K181" i="66"/>
  <c r="K167" i="66"/>
  <c r="K183" i="66"/>
  <c r="K184" i="66"/>
  <c r="AA182" i="66"/>
  <c r="AA183" i="66"/>
  <c r="AA184" i="66"/>
  <c r="AA160" i="66"/>
  <c r="AA159" i="66"/>
  <c r="AB159" i="66" s="1"/>
  <c r="AA161" i="66"/>
  <c r="AA162" i="66"/>
  <c r="AA181" i="66"/>
  <c r="AB181" i="66" s="1"/>
  <c r="Z181" i="66"/>
  <c r="Z182" i="66"/>
  <c r="Z183" i="66"/>
  <c r="Z184" i="66"/>
  <c r="Z158" i="66"/>
  <c r="AA158" i="66" s="1"/>
  <c r="Z159" i="66"/>
  <c r="Z160" i="66"/>
  <c r="Z161" i="66"/>
  <c r="Z180" i="66"/>
  <c r="AA180" i="66" s="1"/>
  <c r="Z162" i="66"/>
  <c r="Y181" i="66"/>
  <c r="Y182" i="66"/>
  <c r="Y157" i="66"/>
  <c r="Z157" i="66" s="1"/>
  <c r="Y183" i="66"/>
  <c r="Y184" i="66"/>
  <c r="Y159" i="66"/>
  <c r="Y158" i="66"/>
  <c r="Y160" i="66"/>
  <c r="Y161" i="66"/>
  <c r="Y162" i="66"/>
  <c r="Y179" i="66"/>
  <c r="Z179" i="66" s="1"/>
  <c r="Y180" i="66"/>
  <c r="X156" i="66"/>
  <c r="Y156" i="66" s="1"/>
  <c r="X181" i="66"/>
  <c r="X182" i="66"/>
  <c r="X157" i="66"/>
  <c r="X183" i="66"/>
  <c r="X184" i="66"/>
  <c r="X158" i="66"/>
  <c r="X159" i="66"/>
  <c r="X179" i="66"/>
  <c r="X180" i="66"/>
  <c r="X178" i="66"/>
  <c r="Y178" i="66" s="1"/>
  <c r="X160" i="66"/>
  <c r="X161" i="66"/>
  <c r="X162" i="66"/>
  <c r="W180" i="66"/>
  <c r="W156" i="66"/>
  <c r="W181" i="66"/>
  <c r="W182" i="66"/>
  <c r="W157" i="66"/>
  <c r="W183" i="66"/>
  <c r="W184" i="66"/>
  <c r="W177" i="66"/>
  <c r="X177" i="66" s="1"/>
  <c r="W158" i="66"/>
  <c r="W159" i="66"/>
  <c r="W178" i="66"/>
  <c r="W179" i="66"/>
  <c r="W160" i="66"/>
  <c r="W155" i="66"/>
  <c r="X155" i="66" s="1"/>
  <c r="W161" i="66"/>
  <c r="W162" i="66"/>
  <c r="V180" i="66"/>
  <c r="V156" i="66"/>
  <c r="V181" i="66"/>
  <c r="V176" i="66"/>
  <c r="W176" i="66" s="1"/>
  <c r="V182" i="66"/>
  <c r="V157" i="66"/>
  <c r="V183" i="66"/>
  <c r="V184" i="66"/>
  <c r="V177" i="66"/>
  <c r="V162" i="66"/>
  <c r="V158" i="66"/>
  <c r="V159" i="66"/>
  <c r="V154" i="66"/>
  <c r="W154" i="66" s="1"/>
  <c r="V178" i="66"/>
  <c r="V161" i="66"/>
  <c r="V155" i="66"/>
  <c r="V160" i="66"/>
  <c r="V179" i="66"/>
  <c r="U180" i="66"/>
  <c r="U184" i="66"/>
  <c r="U156" i="66"/>
  <c r="U181" i="66"/>
  <c r="U176" i="66"/>
  <c r="U153" i="66"/>
  <c r="V153" i="66" s="1"/>
  <c r="U182" i="66"/>
  <c r="U157" i="66"/>
  <c r="U183" i="66"/>
  <c r="U158" i="66"/>
  <c r="U160" i="66"/>
  <c r="U155" i="66"/>
  <c r="U179" i="66"/>
  <c r="U177" i="66"/>
  <c r="U159" i="66"/>
  <c r="U154" i="66"/>
  <c r="U175" i="66"/>
  <c r="V175" i="66" s="1"/>
  <c r="U162" i="66"/>
  <c r="U178" i="66"/>
  <c r="U161" i="66"/>
  <c r="T180" i="66"/>
  <c r="T156" i="66"/>
  <c r="T176" i="66"/>
  <c r="T157" i="66"/>
  <c r="T183" i="66"/>
  <c r="T181" i="66"/>
  <c r="T153" i="66"/>
  <c r="T182" i="66"/>
  <c r="T184" i="66"/>
  <c r="T177" i="66"/>
  <c r="T178" i="66"/>
  <c r="T174" i="66"/>
  <c r="U174" i="66" s="1"/>
  <c r="T158" i="66"/>
  <c r="T161" i="66"/>
  <c r="T179" i="66"/>
  <c r="T160" i="66"/>
  <c r="T175" i="66"/>
  <c r="T162" i="66"/>
  <c r="T152" i="66"/>
  <c r="U152" i="66" s="1"/>
  <c r="T159" i="66"/>
  <c r="T154" i="66"/>
  <c r="T155" i="66"/>
  <c r="S179" i="66"/>
  <c r="S155" i="66"/>
  <c r="S152" i="66"/>
  <c r="S157" i="66"/>
  <c r="S173" i="66"/>
  <c r="T173" i="66" s="1"/>
  <c r="S182" i="66"/>
  <c r="S180" i="66"/>
  <c r="S156" i="66"/>
  <c r="S181" i="66"/>
  <c r="S176" i="66"/>
  <c r="S153" i="66"/>
  <c r="S183" i="66"/>
  <c r="S161" i="66"/>
  <c r="S184" i="66"/>
  <c r="S177" i="66"/>
  <c r="S151" i="66"/>
  <c r="T151" i="66" s="1"/>
  <c r="S159" i="66"/>
  <c r="S174" i="66"/>
  <c r="S158" i="66"/>
  <c r="S154" i="66"/>
  <c r="S178" i="66"/>
  <c r="S160" i="66"/>
  <c r="S175" i="66"/>
  <c r="S162" i="66"/>
  <c r="R175" i="66"/>
  <c r="R162" i="66"/>
  <c r="R179" i="66"/>
  <c r="R155" i="66"/>
  <c r="R152" i="66"/>
  <c r="R150" i="66"/>
  <c r="S150" i="66" s="1"/>
  <c r="R156" i="66"/>
  <c r="R153" i="66"/>
  <c r="R173" i="66"/>
  <c r="R180" i="66"/>
  <c r="R181" i="66"/>
  <c r="R176" i="66"/>
  <c r="R182" i="66"/>
  <c r="R157" i="66"/>
  <c r="R159" i="66"/>
  <c r="R183" i="66"/>
  <c r="R154" i="66"/>
  <c r="R184" i="66"/>
  <c r="R177" i="66"/>
  <c r="R151" i="66"/>
  <c r="R178" i="66"/>
  <c r="R161" i="66"/>
  <c r="R174" i="66"/>
  <c r="R158" i="66"/>
  <c r="R172" i="66"/>
  <c r="S172" i="66" s="1"/>
  <c r="R160" i="66"/>
  <c r="Q161" i="66"/>
  <c r="Q175" i="66"/>
  <c r="Q162" i="66"/>
  <c r="Q181" i="66"/>
  <c r="Q179" i="66"/>
  <c r="Q155" i="66"/>
  <c r="Q152" i="66"/>
  <c r="Q150" i="66"/>
  <c r="Q153" i="66"/>
  <c r="Q173" i="66"/>
  <c r="Q171" i="66"/>
  <c r="R171" i="66" s="1"/>
  <c r="Q180" i="66"/>
  <c r="Q156" i="66"/>
  <c r="Q172" i="66"/>
  <c r="Q159" i="66"/>
  <c r="Q182" i="66"/>
  <c r="Q157" i="66"/>
  <c r="Q183" i="66"/>
  <c r="Q154" i="66"/>
  <c r="Q184" i="66"/>
  <c r="Q177" i="66"/>
  <c r="Q151" i="66"/>
  <c r="Q149" i="66"/>
  <c r="R149" i="66" s="1"/>
  <c r="Q160" i="66"/>
  <c r="Q174" i="66"/>
  <c r="Q158" i="66"/>
  <c r="Q178" i="66"/>
  <c r="Q176" i="66"/>
  <c r="P160" i="66"/>
  <c r="P161" i="66"/>
  <c r="P175" i="66"/>
  <c r="P162" i="66"/>
  <c r="P148" i="66"/>
  <c r="Q148" i="66" s="1"/>
  <c r="P155" i="66"/>
  <c r="P152" i="66"/>
  <c r="P171" i="66"/>
  <c r="P179" i="66"/>
  <c r="P173" i="66"/>
  <c r="P150" i="66"/>
  <c r="P180" i="66"/>
  <c r="P156" i="66"/>
  <c r="P181" i="66"/>
  <c r="P176" i="66"/>
  <c r="P153" i="66"/>
  <c r="P178" i="66"/>
  <c r="P182" i="66"/>
  <c r="P157" i="66"/>
  <c r="P159" i="66"/>
  <c r="P183" i="66"/>
  <c r="P174" i="66"/>
  <c r="P158" i="66"/>
  <c r="P172" i="66"/>
  <c r="P184" i="66"/>
  <c r="P177" i="66"/>
  <c r="P170" i="66"/>
  <c r="Q170" i="66" s="1"/>
  <c r="P151" i="66"/>
  <c r="P149" i="66"/>
  <c r="P154" i="66"/>
  <c r="O178" i="66"/>
  <c r="O169" i="66"/>
  <c r="P169" i="66" s="1"/>
  <c r="O160" i="66"/>
  <c r="O156" i="66"/>
  <c r="O161" i="66"/>
  <c r="O148" i="66"/>
  <c r="O175" i="66"/>
  <c r="O162" i="66"/>
  <c r="O150" i="66"/>
  <c r="O179" i="66"/>
  <c r="O155" i="66"/>
  <c r="O152" i="66"/>
  <c r="O173" i="66"/>
  <c r="O171" i="66"/>
  <c r="O180" i="66"/>
  <c r="O147" i="66"/>
  <c r="P147" i="66" s="1"/>
  <c r="O174" i="66"/>
  <c r="O181" i="66"/>
  <c r="O176" i="66"/>
  <c r="O153" i="66"/>
  <c r="O149" i="66"/>
  <c r="O159" i="66"/>
  <c r="O158" i="66"/>
  <c r="O154" i="66"/>
  <c r="O182" i="66"/>
  <c r="O157" i="66"/>
  <c r="O177" i="66"/>
  <c r="O170" i="66"/>
  <c r="O183" i="66"/>
  <c r="O184" i="66"/>
  <c r="O151" i="66"/>
  <c r="O172" i="66"/>
  <c r="N159" i="66"/>
  <c r="N154" i="66"/>
  <c r="N178" i="66"/>
  <c r="N169" i="66"/>
  <c r="N160" i="66"/>
  <c r="N150" i="66"/>
  <c r="N161" i="66"/>
  <c r="N175" i="66"/>
  <c r="N162" i="66"/>
  <c r="N148" i="66"/>
  <c r="N179" i="66"/>
  <c r="N155" i="66"/>
  <c r="N152" i="66"/>
  <c r="N180" i="66"/>
  <c r="N173" i="66"/>
  <c r="N171" i="66"/>
  <c r="N156" i="66"/>
  <c r="N147" i="66"/>
  <c r="N184" i="66"/>
  <c r="N177" i="66"/>
  <c r="N170" i="66"/>
  <c r="N151" i="66"/>
  <c r="N168" i="66"/>
  <c r="O168" i="66" s="1"/>
  <c r="N183" i="66"/>
  <c r="N146" i="66"/>
  <c r="O146" i="66" s="1"/>
  <c r="N181" i="66"/>
  <c r="N176" i="66"/>
  <c r="N153" i="66"/>
  <c r="N174" i="66"/>
  <c r="N149" i="66"/>
  <c r="N182" i="66"/>
  <c r="N157" i="66"/>
  <c r="N158" i="66"/>
  <c r="N172" i="66"/>
  <c r="M159" i="66"/>
  <c r="M154" i="66"/>
  <c r="M179" i="66"/>
  <c r="M152" i="66"/>
  <c r="M178" i="66"/>
  <c r="M145" i="66"/>
  <c r="N145" i="66" s="1"/>
  <c r="M160" i="66"/>
  <c r="M171" i="66"/>
  <c r="M169" i="66"/>
  <c r="M161" i="66"/>
  <c r="M175" i="66"/>
  <c r="M162" i="66"/>
  <c r="M148" i="66"/>
  <c r="M155" i="66"/>
  <c r="M173" i="66"/>
  <c r="M150" i="66"/>
  <c r="M180" i="66"/>
  <c r="M168" i="66"/>
  <c r="M157" i="66"/>
  <c r="M184" i="66"/>
  <c r="M177" i="66"/>
  <c r="M174" i="66"/>
  <c r="M146" i="66"/>
  <c r="M156" i="66"/>
  <c r="M147" i="66"/>
  <c r="M170" i="66"/>
  <c r="M158" i="66"/>
  <c r="M182" i="66"/>
  <c r="M181" i="66"/>
  <c r="M176" i="66"/>
  <c r="M153" i="66"/>
  <c r="M183" i="66"/>
  <c r="M149" i="66"/>
  <c r="M172" i="66"/>
  <c r="M167" i="66"/>
  <c r="N167" i="66" s="1"/>
  <c r="M151" i="66"/>
  <c r="L172" i="66"/>
  <c r="L159" i="66"/>
  <c r="L154" i="66"/>
  <c r="L178" i="66"/>
  <c r="L145" i="66"/>
  <c r="L148" i="66"/>
  <c r="L169" i="66"/>
  <c r="L160" i="66"/>
  <c r="L161" i="66"/>
  <c r="L175" i="66"/>
  <c r="L162" i="66"/>
  <c r="L179" i="66"/>
  <c r="L155" i="66"/>
  <c r="L152" i="66"/>
  <c r="L144" i="66"/>
  <c r="M144" i="66" s="1"/>
  <c r="L150" i="66"/>
  <c r="L173" i="66"/>
  <c r="L171" i="66"/>
  <c r="L157" i="66"/>
  <c r="L184" i="66"/>
  <c r="L174" i="66"/>
  <c r="L166" i="66"/>
  <c r="M166" i="66" s="1"/>
  <c r="L158" i="66"/>
  <c r="L180" i="66"/>
  <c r="L168" i="66"/>
  <c r="L182" i="66"/>
  <c r="L151" i="66"/>
  <c r="L156" i="66"/>
  <c r="L147" i="66"/>
  <c r="L167" i="66"/>
  <c r="L177" i="66"/>
  <c r="L170" i="66"/>
  <c r="L183" i="66"/>
  <c r="L149" i="66"/>
  <c r="L181" i="66"/>
  <c r="L176" i="66"/>
  <c r="L153" i="66"/>
  <c r="L146" i="66"/>
  <c r="AC138" i="66"/>
  <c r="AD138" i="66" s="1"/>
  <c r="AC139" i="66"/>
  <c r="AC117" i="66"/>
  <c r="AC116" i="66"/>
  <c r="AD116" i="66" s="1"/>
  <c r="AB137" i="66"/>
  <c r="AC137" i="66" s="1"/>
  <c r="AB139" i="66"/>
  <c r="AB115" i="66"/>
  <c r="AC115" i="66" s="1"/>
  <c r="AB116" i="66"/>
  <c r="AB117" i="66"/>
  <c r="AB138" i="66"/>
  <c r="Z136" i="66"/>
  <c r="Z137" i="66"/>
  <c r="Z138" i="66"/>
  <c r="Z113" i="66"/>
  <c r="AA113" i="66" s="1"/>
  <c r="Z139" i="66"/>
  <c r="Z114" i="66"/>
  <c r="Z115" i="66"/>
  <c r="Z116" i="66"/>
  <c r="Z117" i="66"/>
  <c r="Z135" i="66"/>
  <c r="AA135" i="66" s="1"/>
  <c r="X136" i="66"/>
  <c r="X138" i="66"/>
  <c r="X139" i="66"/>
  <c r="X137" i="66"/>
  <c r="X112" i="66"/>
  <c r="X113" i="66"/>
  <c r="X133" i="66"/>
  <c r="Y133" i="66" s="1"/>
  <c r="X114" i="66"/>
  <c r="X134" i="66"/>
  <c r="X115" i="66"/>
  <c r="X116" i="66"/>
  <c r="X117" i="66"/>
  <c r="X135" i="66"/>
  <c r="X111" i="66"/>
  <c r="Y111" i="66" s="1"/>
  <c r="Y137" i="66"/>
  <c r="Y112" i="66"/>
  <c r="Z112" i="66" s="1"/>
  <c r="Y139" i="66"/>
  <c r="Y138" i="66"/>
  <c r="Y113" i="66"/>
  <c r="Y114" i="66"/>
  <c r="Y115" i="66"/>
  <c r="Y116" i="66"/>
  <c r="Y117" i="66"/>
  <c r="Y134" i="66"/>
  <c r="Z134" i="66" s="1"/>
  <c r="Y135" i="66"/>
  <c r="Y136" i="66"/>
  <c r="W135" i="66"/>
  <c r="W111" i="66"/>
  <c r="W136" i="66"/>
  <c r="W112" i="66"/>
  <c r="W138" i="66"/>
  <c r="W132" i="66"/>
  <c r="X132" i="66" s="1"/>
  <c r="W137" i="66"/>
  <c r="W139" i="66"/>
  <c r="W113" i="66"/>
  <c r="W116" i="66"/>
  <c r="W117" i="66"/>
  <c r="W133" i="66"/>
  <c r="W114" i="66"/>
  <c r="W115" i="66"/>
  <c r="W110" i="66"/>
  <c r="X110" i="66" s="1"/>
  <c r="W134" i="66"/>
  <c r="V131" i="66"/>
  <c r="W131" i="66" s="1"/>
  <c r="V135" i="66"/>
  <c r="V137" i="66"/>
  <c r="V136" i="66"/>
  <c r="V138" i="66"/>
  <c r="V132" i="66"/>
  <c r="V139" i="66"/>
  <c r="V109" i="66"/>
  <c r="W109" i="66" s="1"/>
  <c r="V113" i="66"/>
  <c r="V111" i="66"/>
  <c r="V133" i="66"/>
  <c r="V114" i="66"/>
  <c r="V115" i="66"/>
  <c r="V110" i="66"/>
  <c r="V116" i="66"/>
  <c r="V112" i="66"/>
  <c r="V117" i="66"/>
  <c r="V134" i="66"/>
  <c r="AD139" i="66"/>
  <c r="AD117" i="66"/>
  <c r="S117" i="66"/>
  <c r="S131" i="66"/>
  <c r="S135" i="66"/>
  <c r="S111" i="66"/>
  <c r="S108" i="66"/>
  <c r="S136" i="66"/>
  <c r="S129" i="66"/>
  <c r="S106" i="66"/>
  <c r="T106" i="66" s="1"/>
  <c r="S137" i="66"/>
  <c r="S112" i="66"/>
  <c r="S138" i="66"/>
  <c r="S132" i="66"/>
  <c r="S139" i="66"/>
  <c r="S109" i="66"/>
  <c r="S130" i="66"/>
  <c r="S134" i="66"/>
  <c r="S113" i="66"/>
  <c r="S133" i="66"/>
  <c r="S114" i="66"/>
  <c r="S107" i="66"/>
  <c r="S128" i="66"/>
  <c r="T128" i="66" s="1"/>
  <c r="S115" i="66"/>
  <c r="S110" i="66"/>
  <c r="S116" i="66"/>
  <c r="U131" i="66"/>
  <c r="U108" i="66"/>
  <c r="V108" i="66" s="1"/>
  <c r="U135" i="66"/>
  <c r="U136" i="66"/>
  <c r="U137" i="66"/>
  <c r="U112" i="66"/>
  <c r="U138" i="66"/>
  <c r="U132" i="66"/>
  <c r="U139" i="66"/>
  <c r="U109" i="66"/>
  <c r="U111" i="66"/>
  <c r="U113" i="66"/>
  <c r="U110" i="66"/>
  <c r="U134" i="66"/>
  <c r="U115" i="66"/>
  <c r="U133" i="66"/>
  <c r="U130" i="66"/>
  <c r="V130" i="66" s="1"/>
  <c r="U114" i="66"/>
  <c r="U116" i="66"/>
  <c r="U117" i="66"/>
  <c r="R128" i="66"/>
  <c r="R116" i="66"/>
  <c r="R117" i="66"/>
  <c r="R134" i="66"/>
  <c r="R135" i="66"/>
  <c r="R111" i="66"/>
  <c r="R108" i="66"/>
  <c r="R131" i="66"/>
  <c r="R112" i="66"/>
  <c r="R136" i="66"/>
  <c r="R129" i="66"/>
  <c r="R106" i="66"/>
  <c r="R137" i="66"/>
  <c r="R127" i="66"/>
  <c r="S127" i="66" s="1"/>
  <c r="R138" i="66"/>
  <c r="R132" i="66"/>
  <c r="R139" i="66"/>
  <c r="R109" i="66"/>
  <c r="R107" i="66"/>
  <c r="R115" i="66"/>
  <c r="R113" i="66"/>
  <c r="R133" i="66"/>
  <c r="R130" i="66"/>
  <c r="R114" i="66"/>
  <c r="R105" i="66"/>
  <c r="S105" i="66" s="1"/>
  <c r="R110" i="66"/>
  <c r="AA137" i="66"/>
  <c r="AA138" i="66"/>
  <c r="AA139" i="66"/>
  <c r="AA114" i="66"/>
  <c r="AB114" i="66" s="1"/>
  <c r="AA115" i="66"/>
  <c r="AA116" i="66"/>
  <c r="AA117" i="66"/>
  <c r="AA136" i="66"/>
  <c r="AB136" i="66" s="1"/>
  <c r="Q126" i="66"/>
  <c r="R126" i="66" s="1"/>
  <c r="Q115" i="66"/>
  <c r="Q110" i="66"/>
  <c r="Q128" i="66"/>
  <c r="Q134" i="66"/>
  <c r="Q131" i="66"/>
  <c r="Q135" i="66"/>
  <c r="Q117" i="66"/>
  <c r="Q108" i="66"/>
  <c r="Q104" i="66"/>
  <c r="R104" i="66" s="1"/>
  <c r="Q136" i="66"/>
  <c r="Q129" i="66"/>
  <c r="Q106" i="66"/>
  <c r="Q137" i="66"/>
  <c r="Q127" i="66"/>
  <c r="Q112" i="66"/>
  <c r="Q138" i="66"/>
  <c r="Q132" i="66"/>
  <c r="Q105" i="66"/>
  <c r="Q116" i="66"/>
  <c r="Q139" i="66"/>
  <c r="Q109" i="66"/>
  <c r="Q113" i="66"/>
  <c r="Q107" i="66"/>
  <c r="Q133" i="66"/>
  <c r="Q130" i="66"/>
  <c r="Q114" i="66"/>
  <c r="Q111" i="66"/>
  <c r="P105" i="66"/>
  <c r="P128" i="66"/>
  <c r="P117" i="66"/>
  <c r="P131" i="66"/>
  <c r="P134" i="66"/>
  <c r="P135" i="66"/>
  <c r="P111" i="66"/>
  <c r="P108" i="66"/>
  <c r="P129" i="66"/>
  <c r="P106" i="66"/>
  <c r="P126" i="66"/>
  <c r="P104" i="66"/>
  <c r="P136" i="66"/>
  <c r="P115" i="66"/>
  <c r="P125" i="66"/>
  <c r="Q125" i="66" s="1"/>
  <c r="P133" i="66"/>
  <c r="P116" i="66"/>
  <c r="P137" i="66"/>
  <c r="P127" i="66"/>
  <c r="P112" i="66"/>
  <c r="P113" i="66"/>
  <c r="P110" i="66"/>
  <c r="P138" i="66"/>
  <c r="P132" i="66"/>
  <c r="P130" i="66"/>
  <c r="P114" i="66"/>
  <c r="P139" i="66"/>
  <c r="P109" i="66"/>
  <c r="P103" i="66"/>
  <c r="Q103" i="66" s="1"/>
  <c r="P107" i="66"/>
  <c r="K121" i="66"/>
  <c r="K107" i="66"/>
  <c r="K124" i="66"/>
  <c r="K120" i="66"/>
  <c r="L120" i="66" s="1"/>
  <c r="K105" i="66"/>
  <c r="K126" i="66"/>
  <c r="K115" i="66"/>
  <c r="K133" i="66"/>
  <c r="K130" i="66"/>
  <c r="K114" i="66"/>
  <c r="K99" i="66"/>
  <c r="K128" i="66"/>
  <c r="K119" i="66"/>
  <c r="K116" i="66"/>
  <c r="K98" i="66"/>
  <c r="L98" i="66" s="1"/>
  <c r="K97" i="66"/>
  <c r="K100" i="66"/>
  <c r="K117" i="66"/>
  <c r="K134" i="66"/>
  <c r="K102" i="66"/>
  <c r="K131" i="66"/>
  <c r="K106" i="66"/>
  <c r="K122" i="66"/>
  <c r="K135" i="66"/>
  <c r="K111" i="66"/>
  <c r="K108" i="66"/>
  <c r="K125" i="66"/>
  <c r="K101" i="66"/>
  <c r="K139" i="66"/>
  <c r="K109" i="66"/>
  <c r="K110" i="66"/>
  <c r="K123" i="66"/>
  <c r="K104" i="66"/>
  <c r="K136" i="66"/>
  <c r="K129" i="66"/>
  <c r="K137" i="66"/>
  <c r="K127" i="66"/>
  <c r="K112" i="66"/>
  <c r="K138" i="66"/>
  <c r="K132" i="66"/>
  <c r="K113" i="66"/>
  <c r="K103" i="66"/>
  <c r="O133" i="66"/>
  <c r="O130" i="66"/>
  <c r="O114" i="66"/>
  <c r="O105" i="66"/>
  <c r="O126" i="66"/>
  <c r="O115" i="66"/>
  <c r="O110" i="66"/>
  <c r="O128" i="66"/>
  <c r="O116" i="66"/>
  <c r="O134" i="66"/>
  <c r="O102" i="66"/>
  <c r="P102" i="66" s="1"/>
  <c r="O117" i="66"/>
  <c r="O131" i="66"/>
  <c r="O135" i="66"/>
  <c r="O111" i="66"/>
  <c r="O108" i="66"/>
  <c r="O104" i="66"/>
  <c r="O136" i="66"/>
  <c r="O129" i="66"/>
  <c r="O106" i="66"/>
  <c r="O107" i="66"/>
  <c r="O124" i="66"/>
  <c r="P124" i="66" s="1"/>
  <c r="O125" i="66"/>
  <c r="O139" i="66"/>
  <c r="O109" i="66"/>
  <c r="O137" i="66"/>
  <c r="O127" i="66"/>
  <c r="O112" i="66"/>
  <c r="O138" i="66"/>
  <c r="O132" i="66"/>
  <c r="O113" i="66"/>
  <c r="O103" i="66"/>
  <c r="N107" i="66"/>
  <c r="N130" i="66"/>
  <c r="N114" i="66"/>
  <c r="N124" i="66"/>
  <c r="N126" i="66"/>
  <c r="N115" i="66"/>
  <c r="N110" i="66"/>
  <c r="N117" i="66"/>
  <c r="N134" i="66"/>
  <c r="N128" i="66"/>
  <c r="N116" i="66"/>
  <c r="N102" i="66"/>
  <c r="N108" i="66"/>
  <c r="N105" i="66"/>
  <c r="N131" i="66"/>
  <c r="N135" i="66"/>
  <c r="N111" i="66"/>
  <c r="N133" i="66"/>
  <c r="N123" i="66"/>
  <c r="O123" i="66" s="1"/>
  <c r="N104" i="66"/>
  <c r="N139" i="66"/>
  <c r="N136" i="66"/>
  <c r="N129" i="66"/>
  <c r="N106" i="66"/>
  <c r="N125" i="66"/>
  <c r="N101" i="66"/>
  <c r="O101" i="66" s="1"/>
  <c r="N138" i="66"/>
  <c r="N132" i="66"/>
  <c r="N137" i="66"/>
  <c r="N127" i="66"/>
  <c r="N112" i="66"/>
  <c r="N109" i="66"/>
  <c r="N103" i="66"/>
  <c r="N113" i="66"/>
  <c r="T134" i="66"/>
  <c r="T131" i="66"/>
  <c r="T135" i="66"/>
  <c r="T111" i="66"/>
  <c r="T108" i="66"/>
  <c r="T136" i="66"/>
  <c r="T129" i="66"/>
  <c r="U129" i="66" s="1"/>
  <c r="T139" i="66"/>
  <c r="T109" i="66"/>
  <c r="T137" i="66"/>
  <c r="T112" i="66"/>
  <c r="T138" i="66"/>
  <c r="T132" i="66"/>
  <c r="T133" i="66"/>
  <c r="T113" i="66"/>
  <c r="T130" i="66"/>
  <c r="T114" i="66"/>
  <c r="T107" i="66"/>
  <c r="U107" i="66" s="1"/>
  <c r="T117" i="66"/>
  <c r="T115" i="66"/>
  <c r="T110" i="66"/>
  <c r="T116" i="66"/>
  <c r="M103" i="66"/>
  <c r="M133" i="66"/>
  <c r="M130" i="66"/>
  <c r="M124" i="66"/>
  <c r="M105" i="66"/>
  <c r="M128" i="66"/>
  <c r="M116" i="66"/>
  <c r="M117" i="66"/>
  <c r="M126" i="66"/>
  <c r="M115" i="66"/>
  <c r="M110" i="66"/>
  <c r="M134" i="66"/>
  <c r="M102" i="66"/>
  <c r="M131" i="66"/>
  <c r="M135" i="66"/>
  <c r="M111" i="66"/>
  <c r="M108" i="66"/>
  <c r="M137" i="66"/>
  <c r="M127" i="66"/>
  <c r="M112" i="66"/>
  <c r="M132" i="66"/>
  <c r="M113" i="66"/>
  <c r="M123" i="66"/>
  <c r="M104" i="66"/>
  <c r="M136" i="66"/>
  <c r="M129" i="66"/>
  <c r="M106" i="66"/>
  <c r="M125" i="66"/>
  <c r="M101" i="66"/>
  <c r="M138" i="66"/>
  <c r="M139" i="66"/>
  <c r="M122" i="66"/>
  <c r="N122" i="66" s="1"/>
  <c r="M109" i="66"/>
  <c r="M100" i="66"/>
  <c r="N100" i="66" s="1"/>
  <c r="M107" i="66"/>
  <c r="M114" i="66"/>
  <c r="L113" i="66"/>
  <c r="L100" i="66"/>
  <c r="L133" i="66"/>
  <c r="L130" i="66"/>
  <c r="L114" i="66"/>
  <c r="L99" i="66"/>
  <c r="M99" i="66" s="1"/>
  <c r="L126" i="66"/>
  <c r="L115" i="66"/>
  <c r="L110" i="66"/>
  <c r="L116" i="66"/>
  <c r="L124" i="66"/>
  <c r="L105" i="66"/>
  <c r="L128" i="66"/>
  <c r="L117" i="66"/>
  <c r="L134" i="66"/>
  <c r="L102" i="66"/>
  <c r="L131" i="66"/>
  <c r="L135" i="66"/>
  <c r="L111" i="66"/>
  <c r="L108" i="66"/>
  <c r="L107" i="66"/>
  <c r="L101" i="66"/>
  <c r="L103" i="66"/>
  <c r="L123" i="66"/>
  <c r="L104" i="66"/>
  <c r="L125" i="66"/>
  <c r="L137" i="66"/>
  <c r="L127" i="66"/>
  <c r="L112" i="66"/>
  <c r="L136" i="66"/>
  <c r="L129" i="66"/>
  <c r="L106" i="66"/>
  <c r="L138" i="66"/>
  <c r="L132" i="66"/>
  <c r="L139" i="66"/>
  <c r="L122" i="66"/>
  <c r="L109" i="66"/>
  <c r="L121" i="66"/>
  <c r="M121" i="66" s="1"/>
  <c r="AD94" i="66"/>
  <c r="AD76" i="66"/>
  <c r="AD56" i="66"/>
  <c r="AD53" i="66"/>
  <c r="AD73" i="66"/>
  <c r="AD75" i="66"/>
  <c r="AD52" i="66"/>
  <c r="AD72" i="66"/>
  <c r="AD78" i="66"/>
  <c r="AD77" i="66"/>
  <c r="AD74" i="66"/>
  <c r="AD55" i="66"/>
  <c r="AD51" i="66"/>
  <c r="AD54" i="66"/>
  <c r="AC74" i="66"/>
  <c r="AC51" i="66"/>
  <c r="AC94" i="66"/>
  <c r="AC93" i="66"/>
  <c r="AC76" i="66"/>
  <c r="AC53" i="66"/>
  <c r="AC55" i="66"/>
  <c r="AC71" i="66"/>
  <c r="AC75" i="66"/>
  <c r="AC52" i="66"/>
  <c r="AC72" i="66"/>
  <c r="AC77" i="66"/>
  <c r="AC73" i="66"/>
  <c r="AC54" i="66"/>
  <c r="Z93" i="66"/>
  <c r="Z90" i="66"/>
  <c r="Z74" i="66"/>
  <c r="Z51" i="66"/>
  <c r="Z94" i="66"/>
  <c r="Z91" i="66"/>
  <c r="Z92" i="66"/>
  <c r="Z73" i="66"/>
  <c r="Z68" i="66"/>
  <c r="Z52" i="66"/>
  <c r="Z70" i="66"/>
  <c r="Z69" i="66"/>
  <c r="Z72" i="66"/>
  <c r="Z71" i="66"/>
  <c r="AB54" i="66"/>
  <c r="AB74" i="66"/>
  <c r="AB51" i="66"/>
  <c r="AB94" i="66"/>
  <c r="AB93" i="66"/>
  <c r="AB92" i="66"/>
  <c r="AB76" i="66"/>
  <c r="AB73" i="66"/>
  <c r="AB70" i="66"/>
  <c r="AB72" i="66"/>
  <c r="AB75" i="66"/>
  <c r="AB52" i="66"/>
  <c r="AB71" i="66"/>
  <c r="AB53" i="66"/>
  <c r="AA74" i="66"/>
  <c r="AA51" i="66"/>
  <c r="AA94" i="66"/>
  <c r="AA91" i="66"/>
  <c r="AA93" i="66"/>
  <c r="AA92" i="66"/>
  <c r="AA53" i="66"/>
  <c r="AA73" i="66"/>
  <c r="AA75" i="66"/>
  <c r="AA52" i="66"/>
  <c r="AA72" i="66"/>
  <c r="AA69" i="66"/>
  <c r="AA70" i="66"/>
  <c r="AA71" i="66"/>
  <c r="Y89" i="66"/>
  <c r="Y51" i="66"/>
  <c r="Y91" i="66"/>
  <c r="Y90" i="66"/>
  <c r="Y94" i="66"/>
  <c r="Y93" i="66"/>
  <c r="Y92" i="66"/>
  <c r="Y67" i="66"/>
  <c r="Y68" i="66"/>
  <c r="Y71" i="66"/>
  <c r="Y70" i="66"/>
  <c r="Y69" i="66"/>
  <c r="Y73" i="66"/>
  <c r="Y72" i="66"/>
  <c r="X71" i="66"/>
  <c r="X70" i="66"/>
  <c r="X89" i="66"/>
  <c r="X90" i="66"/>
  <c r="X94" i="66"/>
  <c r="X91" i="66"/>
  <c r="X93" i="66"/>
  <c r="X92" i="66"/>
  <c r="X66" i="66"/>
  <c r="X67" i="66"/>
  <c r="X88" i="66"/>
  <c r="X69" i="66"/>
  <c r="X68" i="66"/>
  <c r="X72" i="66"/>
  <c r="W72" i="66"/>
  <c r="W69" i="66"/>
  <c r="W90" i="66"/>
  <c r="W71" i="66"/>
  <c r="W70" i="66"/>
  <c r="W89" i="66"/>
  <c r="W65" i="66"/>
  <c r="W94" i="66"/>
  <c r="W91" i="66"/>
  <c r="W93" i="66"/>
  <c r="W92" i="66"/>
  <c r="W67" i="66"/>
  <c r="W87" i="66"/>
  <c r="W88" i="66"/>
  <c r="W66" i="66"/>
  <c r="W68" i="66"/>
  <c r="K93" i="66"/>
  <c r="K92" i="66"/>
  <c r="K87" i="66"/>
  <c r="K82" i="66"/>
  <c r="K63" i="66"/>
  <c r="K80" i="66"/>
  <c r="K57" i="66"/>
  <c r="K77" i="66"/>
  <c r="K66" i="66"/>
  <c r="K54" i="66"/>
  <c r="K84" i="66"/>
  <c r="K61" i="66"/>
  <c r="K79" i="66"/>
  <c r="K56" i="66"/>
  <c r="K88" i="66"/>
  <c r="K76" i="66"/>
  <c r="K68" i="66"/>
  <c r="K53" i="66"/>
  <c r="K85" i="66"/>
  <c r="K72" i="66"/>
  <c r="K69" i="66"/>
  <c r="K64" i="66"/>
  <c r="K58" i="66"/>
  <c r="K71" i="66"/>
  <c r="K70" i="66"/>
  <c r="K83" i="66"/>
  <c r="K89" i="66"/>
  <c r="K81" i="66"/>
  <c r="K78" i="66"/>
  <c r="K55" i="66"/>
  <c r="K67" i="66"/>
  <c r="K60" i="66"/>
  <c r="K59" i="66"/>
  <c r="K94" i="66"/>
  <c r="K75" i="66"/>
  <c r="K65" i="66"/>
  <c r="K86" i="66"/>
  <c r="K91" i="66"/>
  <c r="K90" i="66"/>
  <c r="K62" i="66"/>
  <c r="T71" i="66"/>
  <c r="T89" i="66"/>
  <c r="T88" i="66"/>
  <c r="T68" i="66"/>
  <c r="T85" i="66"/>
  <c r="T72" i="66"/>
  <c r="T69" i="66"/>
  <c r="T64" i="66"/>
  <c r="T70" i="66"/>
  <c r="T90" i="66"/>
  <c r="T62" i="66"/>
  <c r="T65" i="66"/>
  <c r="T94" i="66"/>
  <c r="T91" i="66"/>
  <c r="T86" i="66"/>
  <c r="T84" i="66"/>
  <c r="T66" i="66"/>
  <c r="T87" i="66"/>
  <c r="T63" i="66"/>
  <c r="T93" i="66"/>
  <c r="T92" i="66"/>
  <c r="T67" i="66"/>
  <c r="S61" i="66"/>
  <c r="S85" i="66"/>
  <c r="S70" i="66"/>
  <c r="S88" i="66"/>
  <c r="S68" i="66"/>
  <c r="S72" i="66"/>
  <c r="S64" i="66"/>
  <c r="S69" i="66"/>
  <c r="S71" i="66"/>
  <c r="S89" i="66"/>
  <c r="S83" i="66"/>
  <c r="S90" i="66"/>
  <c r="S62" i="66"/>
  <c r="S65" i="66"/>
  <c r="S93" i="66"/>
  <c r="S92" i="66"/>
  <c r="S66" i="66"/>
  <c r="S84" i="66"/>
  <c r="S87" i="66"/>
  <c r="S86" i="66"/>
  <c r="S67" i="66"/>
  <c r="S94" i="66"/>
  <c r="S91" i="66"/>
  <c r="S63" i="66"/>
  <c r="J94" i="66"/>
  <c r="J91" i="66"/>
  <c r="J86" i="66"/>
  <c r="J54" i="66"/>
  <c r="J84" i="66"/>
  <c r="J74" i="66"/>
  <c r="J93" i="66"/>
  <c r="J92" i="66"/>
  <c r="J80" i="66"/>
  <c r="J57" i="66"/>
  <c r="J77" i="66"/>
  <c r="J66" i="66"/>
  <c r="J87" i="66"/>
  <c r="J82" i="66"/>
  <c r="J63" i="66"/>
  <c r="J67" i="66"/>
  <c r="J59" i="66"/>
  <c r="J61" i="66"/>
  <c r="J79" i="66"/>
  <c r="J56" i="66"/>
  <c r="J89" i="66"/>
  <c r="J81" i="66"/>
  <c r="J58" i="66"/>
  <c r="J85" i="66"/>
  <c r="J72" i="66"/>
  <c r="J69" i="66"/>
  <c r="J64" i="66"/>
  <c r="J83" i="66"/>
  <c r="J71" i="66"/>
  <c r="J70" i="66"/>
  <c r="J88" i="66"/>
  <c r="J60" i="66"/>
  <c r="J90" i="66"/>
  <c r="J62" i="66"/>
  <c r="J78" i="66"/>
  <c r="J76" i="66"/>
  <c r="J75" i="66"/>
  <c r="J65" i="66"/>
  <c r="J55" i="66"/>
  <c r="J68" i="66"/>
  <c r="J53" i="66"/>
  <c r="J52" i="66"/>
  <c r="R67" i="66"/>
  <c r="R61" i="66"/>
  <c r="R69" i="66"/>
  <c r="R64" i="66"/>
  <c r="R72" i="66"/>
  <c r="R88" i="66"/>
  <c r="R68" i="66"/>
  <c r="R85" i="66"/>
  <c r="R71" i="66"/>
  <c r="R70" i="66"/>
  <c r="R89" i="66"/>
  <c r="R83" i="66"/>
  <c r="R90" i="66"/>
  <c r="R62" i="66"/>
  <c r="R94" i="66"/>
  <c r="R91" i="66"/>
  <c r="R86" i="66"/>
  <c r="R93" i="66"/>
  <c r="R92" i="66"/>
  <c r="R66" i="66"/>
  <c r="R60" i="66"/>
  <c r="R87" i="66"/>
  <c r="R65" i="66"/>
  <c r="R84" i="66"/>
  <c r="R63" i="66"/>
  <c r="R82" i="66"/>
  <c r="Q67" i="66"/>
  <c r="Q59" i="66"/>
  <c r="Q61" i="66"/>
  <c r="Q68" i="66"/>
  <c r="Q88" i="66"/>
  <c r="Q85" i="66"/>
  <c r="Q72" i="66"/>
  <c r="Q69" i="66"/>
  <c r="Q64" i="66"/>
  <c r="Q71" i="66"/>
  <c r="Q89" i="66"/>
  <c r="Q81" i="66"/>
  <c r="Q83" i="66"/>
  <c r="Q65" i="66"/>
  <c r="Q60" i="66"/>
  <c r="Q94" i="66"/>
  <c r="Q91" i="66"/>
  <c r="Q86" i="66"/>
  <c r="Q93" i="66"/>
  <c r="Q92" i="66"/>
  <c r="Q70" i="66"/>
  <c r="Q66" i="66"/>
  <c r="Q87" i="66"/>
  <c r="Q62" i="66"/>
  <c r="Q84" i="66"/>
  <c r="Q63" i="66"/>
  <c r="Q90" i="66"/>
  <c r="Q82" i="66"/>
  <c r="P87" i="66"/>
  <c r="P82" i="66"/>
  <c r="P63" i="66"/>
  <c r="P59" i="66"/>
  <c r="P88" i="66"/>
  <c r="P67" i="66"/>
  <c r="P61" i="66"/>
  <c r="P68" i="66"/>
  <c r="P85" i="66"/>
  <c r="P71" i="66"/>
  <c r="P70" i="66"/>
  <c r="P89" i="66"/>
  <c r="P81" i="66"/>
  <c r="P83" i="66"/>
  <c r="P58" i="66"/>
  <c r="P90" i="66"/>
  <c r="P62" i="66"/>
  <c r="P92" i="66"/>
  <c r="P65" i="66"/>
  <c r="P60" i="66"/>
  <c r="P93" i="66"/>
  <c r="P94" i="66"/>
  <c r="P91" i="66"/>
  <c r="P86" i="66"/>
  <c r="P80" i="66"/>
  <c r="P66" i="66"/>
  <c r="P69" i="66"/>
  <c r="P64" i="66"/>
  <c r="P84" i="66"/>
  <c r="P72" i="66"/>
  <c r="U88" i="66"/>
  <c r="U68" i="66"/>
  <c r="U85" i="66"/>
  <c r="U72" i="66"/>
  <c r="U69" i="66"/>
  <c r="U64" i="66"/>
  <c r="U89" i="66"/>
  <c r="U71" i="66"/>
  <c r="U70" i="66"/>
  <c r="U90" i="66"/>
  <c r="U65" i="66"/>
  <c r="U94" i="66"/>
  <c r="U91" i="66"/>
  <c r="U86" i="66"/>
  <c r="U93" i="66"/>
  <c r="U92" i="66"/>
  <c r="U66" i="66"/>
  <c r="U87" i="66"/>
  <c r="U63" i="66"/>
  <c r="U67" i="66"/>
  <c r="O84" i="66"/>
  <c r="O61" i="66"/>
  <c r="O87" i="66"/>
  <c r="O82" i="66"/>
  <c r="O63" i="66"/>
  <c r="O67" i="66"/>
  <c r="O59" i="66"/>
  <c r="O79" i="66"/>
  <c r="O88" i="66"/>
  <c r="O68" i="66"/>
  <c r="O85" i="66"/>
  <c r="O72" i="66"/>
  <c r="O69" i="66"/>
  <c r="O64" i="66"/>
  <c r="O71" i="66"/>
  <c r="O70" i="66"/>
  <c r="O89" i="66"/>
  <c r="O81" i="66"/>
  <c r="O94" i="66"/>
  <c r="O91" i="66"/>
  <c r="O86" i="66"/>
  <c r="O93" i="66"/>
  <c r="O90" i="66"/>
  <c r="O62" i="66"/>
  <c r="O92" i="66"/>
  <c r="O65" i="66"/>
  <c r="O60" i="66"/>
  <c r="O80" i="66"/>
  <c r="O66" i="66"/>
  <c r="O58" i="66"/>
  <c r="O57" i="66"/>
  <c r="O83" i="66"/>
  <c r="V70" i="66"/>
  <c r="V72" i="66"/>
  <c r="V69" i="66"/>
  <c r="V64" i="66"/>
  <c r="V71" i="66"/>
  <c r="V89" i="66"/>
  <c r="V90" i="66"/>
  <c r="V94" i="66"/>
  <c r="V91" i="66"/>
  <c r="V86" i="66"/>
  <c r="V93" i="66"/>
  <c r="V92" i="66"/>
  <c r="V66" i="66"/>
  <c r="V67" i="66"/>
  <c r="V87" i="66"/>
  <c r="V88" i="66"/>
  <c r="V65" i="66"/>
  <c r="V68" i="66"/>
  <c r="N66" i="66"/>
  <c r="N63" i="66"/>
  <c r="N67" i="66"/>
  <c r="N84" i="66"/>
  <c r="N87" i="66"/>
  <c r="N82" i="66"/>
  <c r="N59" i="66"/>
  <c r="N61" i="66"/>
  <c r="N79" i="66"/>
  <c r="N56" i="66"/>
  <c r="N88" i="66"/>
  <c r="N85" i="66"/>
  <c r="N72" i="66"/>
  <c r="N69" i="66"/>
  <c r="N64" i="66"/>
  <c r="N71" i="66"/>
  <c r="N70" i="66"/>
  <c r="N83" i="66"/>
  <c r="N58" i="66"/>
  <c r="N65" i="66"/>
  <c r="N86" i="66"/>
  <c r="N78" i="66"/>
  <c r="N60" i="66"/>
  <c r="N90" i="66"/>
  <c r="N62" i="66"/>
  <c r="N94" i="66"/>
  <c r="N91" i="66"/>
  <c r="N89" i="66"/>
  <c r="N80" i="66"/>
  <c r="N93" i="66"/>
  <c r="N92" i="66"/>
  <c r="N57" i="66"/>
  <c r="N81" i="66"/>
  <c r="N68" i="66"/>
  <c r="M80" i="66"/>
  <c r="M57" i="66"/>
  <c r="M77" i="66"/>
  <c r="M66" i="66"/>
  <c r="M84" i="66"/>
  <c r="M59" i="66"/>
  <c r="M87" i="66"/>
  <c r="M82" i="66"/>
  <c r="M63" i="66"/>
  <c r="M67" i="66"/>
  <c r="M61" i="66"/>
  <c r="M79" i="66"/>
  <c r="M88" i="66"/>
  <c r="M68" i="66"/>
  <c r="M85" i="66"/>
  <c r="M72" i="66"/>
  <c r="M69" i="66"/>
  <c r="M64" i="66"/>
  <c r="M89" i="66"/>
  <c r="M81" i="66"/>
  <c r="M90" i="66"/>
  <c r="M62" i="66"/>
  <c r="M83" i="66"/>
  <c r="M58" i="66"/>
  <c r="M65" i="66"/>
  <c r="M60" i="66"/>
  <c r="M78" i="66"/>
  <c r="M55" i="66"/>
  <c r="M94" i="66"/>
  <c r="M71" i="66"/>
  <c r="M93" i="66"/>
  <c r="M70" i="66"/>
  <c r="M86" i="66"/>
  <c r="M92" i="66"/>
  <c r="M56" i="66"/>
  <c r="M91" i="66"/>
  <c r="L54" i="66"/>
  <c r="L80" i="66"/>
  <c r="L57" i="66"/>
  <c r="L77" i="66"/>
  <c r="L66" i="66"/>
  <c r="L84" i="66"/>
  <c r="L87" i="66"/>
  <c r="L82" i="66"/>
  <c r="L63" i="66"/>
  <c r="L67" i="66"/>
  <c r="L59" i="66"/>
  <c r="L79" i="66"/>
  <c r="L56" i="66"/>
  <c r="L88" i="66"/>
  <c r="L76" i="66"/>
  <c r="L68" i="66"/>
  <c r="L71" i="66"/>
  <c r="L70" i="66"/>
  <c r="L62" i="66"/>
  <c r="L89" i="66"/>
  <c r="L81" i="66"/>
  <c r="L78" i="66"/>
  <c r="L55" i="66"/>
  <c r="L83" i="66"/>
  <c r="L58" i="66"/>
  <c r="L90" i="66"/>
  <c r="L61" i="66"/>
  <c r="L94" i="66"/>
  <c r="L60" i="66"/>
  <c r="L93" i="66"/>
  <c r="L65" i="66"/>
  <c r="L86" i="66"/>
  <c r="L92" i="66"/>
  <c r="L85" i="66"/>
  <c r="L69" i="66"/>
  <c r="L64" i="66"/>
  <c r="L72" i="66"/>
  <c r="L91" i="66"/>
  <c r="U137" i="84"/>
  <c r="V136" i="84"/>
  <c r="W135" i="84"/>
  <c r="X134" i="84"/>
  <c r="Y133" i="84"/>
  <c r="Z132" i="84"/>
  <c r="AA131" i="84"/>
  <c r="AB130" i="84"/>
  <c r="H130" i="84"/>
  <c r="I129" i="84"/>
  <c r="J128" i="84"/>
  <c r="K127" i="84"/>
  <c r="L126" i="84"/>
  <c r="M125" i="84"/>
  <c r="N124" i="84"/>
  <c r="O123" i="84"/>
  <c r="P122" i="84"/>
  <c r="Q121" i="84"/>
  <c r="T118" i="84"/>
  <c r="U117" i="84"/>
  <c r="V116" i="84"/>
  <c r="W115" i="84"/>
  <c r="X114" i="84"/>
  <c r="Y113" i="84"/>
  <c r="Z112" i="84"/>
  <c r="AA111" i="84"/>
  <c r="AB110" i="84"/>
  <c r="H110" i="84"/>
  <c r="I109" i="84"/>
  <c r="J108" i="84"/>
  <c r="K107" i="84"/>
  <c r="L106" i="84"/>
  <c r="M105" i="84"/>
  <c r="N104" i="84"/>
  <c r="O103" i="84"/>
  <c r="P102" i="84"/>
  <c r="Q101" i="84"/>
  <c r="R100" i="84"/>
  <c r="S99" i="84"/>
  <c r="T98" i="84"/>
  <c r="U97" i="84"/>
  <c r="W95" i="84"/>
  <c r="X94" i="84"/>
  <c r="Y93" i="84"/>
  <c r="Z92" i="84"/>
  <c r="AA91" i="84"/>
  <c r="AB90" i="84"/>
  <c r="H90" i="84"/>
  <c r="K87" i="84"/>
  <c r="L86" i="84"/>
  <c r="M85" i="84"/>
  <c r="N84" i="84"/>
  <c r="O83" i="84"/>
  <c r="P82" i="84"/>
  <c r="Q81" i="84"/>
  <c r="R80" i="84"/>
  <c r="S79" i="84"/>
  <c r="T78" i="84"/>
  <c r="U136" i="84"/>
  <c r="V135" i="84"/>
  <c r="W134" i="84"/>
  <c r="X133" i="84"/>
  <c r="Y132" i="84"/>
  <c r="Z131" i="84"/>
  <c r="AA130" i="84"/>
  <c r="AB129" i="84"/>
  <c r="H129" i="84"/>
  <c r="I128" i="84"/>
  <c r="J127" i="84"/>
  <c r="K126" i="84"/>
  <c r="L125" i="84"/>
  <c r="M124" i="84"/>
  <c r="N123" i="84"/>
  <c r="O122" i="84"/>
  <c r="P121" i="84"/>
  <c r="Q120" i="84"/>
  <c r="T117" i="84"/>
  <c r="U116" i="84"/>
  <c r="V115" i="84"/>
  <c r="W114" i="84"/>
  <c r="X113" i="84"/>
  <c r="Y112" i="84"/>
  <c r="Z111" i="84"/>
  <c r="AA110" i="84"/>
  <c r="AB109" i="84"/>
  <c r="H109" i="84"/>
  <c r="I108" i="84"/>
  <c r="J107" i="84"/>
  <c r="K106" i="84"/>
  <c r="L105" i="84"/>
  <c r="M104" i="84"/>
  <c r="N103" i="84"/>
  <c r="O102" i="84"/>
  <c r="P101" i="84"/>
  <c r="Q100" i="84"/>
  <c r="R99" i="84"/>
  <c r="S98" i="84"/>
  <c r="T97" i="84"/>
  <c r="U96" i="84"/>
  <c r="W94" i="84"/>
  <c r="X93" i="84"/>
  <c r="Y92" i="84"/>
  <c r="AA90" i="84"/>
  <c r="AB89" i="84"/>
  <c r="I88" i="84"/>
  <c r="J87" i="84"/>
  <c r="K86" i="84"/>
  <c r="L85" i="84"/>
  <c r="M84" i="84"/>
  <c r="N83" i="84"/>
  <c r="O82" i="84"/>
  <c r="P81" i="84"/>
  <c r="Q80" i="84"/>
  <c r="R79" i="84"/>
  <c r="R138" i="84"/>
  <c r="S137" i="84"/>
  <c r="T136" i="84"/>
  <c r="U135" i="84"/>
  <c r="V134" i="84"/>
  <c r="W133" i="84"/>
  <c r="X132" i="84"/>
  <c r="Y131" i="84"/>
  <c r="AB128" i="84"/>
  <c r="H128" i="84"/>
  <c r="I127" i="84"/>
  <c r="J126" i="84"/>
  <c r="K125" i="84"/>
  <c r="L124" i="84"/>
  <c r="M123" i="84"/>
  <c r="N122" i="84"/>
  <c r="O121" i="84"/>
  <c r="P120" i="84"/>
  <c r="Q119" i="84"/>
  <c r="R118" i="84"/>
  <c r="S117" i="84"/>
  <c r="T116" i="84"/>
  <c r="U115" i="84"/>
  <c r="V114" i="84"/>
  <c r="W113" i="84"/>
  <c r="X112" i="84"/>
  <c r="AA109" i="84"/>
  <c r="AB108" i="84"/>
  <c r="H108" i="84"/>
  <c r="I107" i="84"/>
  <c r="J106" i="84"/>
  <c r="K105" i="84"/>
  <c r="L104" i="84"/>
  <c r="M103" i="84"/>
  <c r="N102" i="84"/>
  <c r="O101" i="84"/>
  <c r="P100" i="84"/>
  <c r="Q99" i="84"/>
  <c r="R98" i="84"/>
  <c r="S97" i="84"/>
  <c r="T96" i="84"/>
  <c r="U95" i="84"/>
  <c r="V94" i="84"/>
  <c r="W93" i="84"/>
  <c r="Z90" i="84"/>
  <c r="AA89" i="84"/>
  <c r="AB88" i="84"/>
  <c r="H88" i="84"/>
  <c r="I87" i="84"/>
  <c r="J86" i="84"/>
  <c r="K85" i="84"/>
  <c r="L84" i="84"/>
  <c r="M83" i="84"/>
  <c r="N82" i="84"/>
  <c r="O81" i="84"/>
  <c r="P80" i="84"/>
  <c r="Q79" i="84"/>
  <c r="S136" i="84"/>
  <c r="T135" i="84"/>
  <c r="U134" i="84"/>
  <c r="V133" i="84"/>
  <c r="W132" i="84"/>
  <c r="X131" i="84"/>
  <c r="Y130" i="84"/>
  <c r="Z129" i="84"/>
  <c r="AA128" i="84"/>
  <c r="AB127" i="84"/>
  <c r="H127" i="84"/>
  <c r="I126" i="84"/>
  <c r="J125" i="84"/>
  <c r="K124" i="84"/>
  <c r="L123" i="84"/>
  <c r="M122" i="84"/>
  <c r="N121" i="84"/>
  <c r="O120" i="84"/>
  <c r="R117" i="84"/>
  <c r="S116" i="84"/>
  <c r="T115" i="84"/>
  <c r="U114" i="84"/>
  <c r="V113" i="84"/>
  <c r="W112" i="84"/>
  <c r="X111" i="84"/>
  <c r="Y110" i="84"/>
  <c r="Z109" i="84"/>
  <c r="AA108" i="84"/>
  <c r="AB107" i="84"/>
  <c r="H107" i="84"/>
  <c r="I106" i="84"/>
  <c r="J105" i="84"/>
  <c r="K104" i="84"/>
  <c r="L103" i="84"/>
  <c r="M102" i="84"/>
  <c r="N101" i="84"/>
  <c r="Q98" i="84"/>
  <c r="R97" i="84"/>
  <c r="S96" i="84"/>
  <c r="T95" i="84"/>
  <c r="U94" i="84"/>
  <c r="V93" i="84"/>
  <c r="W92" i="84"/>
  <c r="X91" i="84"/>
  <c r="Y90" i="84"/>
  <c r="Z89" i="84"/>
  <c r="AA88" i="84"/>
  <c r="AB87" i="84"/>
  <c r="H87" i="84"/>
  <c r="I86" i="84"/>
  <c r="J85" i="84"/>
  <c r="K84" i="84"/>
  <c r="L83" i="84"/>
  <c r="M82" i="84"/>
  <c r="P79" i="84"/>
  <c r="Q78" i="84"/>
  <c r="R77" i="84"/>
  <c r="S76" i="84"/>
  <c r="P138" i="84"/>
  <c r="Q137" i="84"/>
  <c r="R136" i="84"/>
  <c r="S135" i="84"/>
  <c r="T134" i="84"/>
  <c r="U133" i="84"/>
  <c r="V132" i="84"/>
  <c r="W131" i="84"/>
  <c r="X130" i="84"/>
  <c r="Y129" i="84"/>
  <c r="Z128" i="84"/>
  <c r="AA127" i="84"/>
  <c r="AB126" i="84"/>
  <c r="H126" i="84"/>
  <c r="I125" i="84"/>
  <c r="L122" i="84"/>
  <c r="M121" i="84"/>
  <c r="N120" i="84"/>
  <c r="O119" i="84"/>
  <c r="P118" i="84"/>
  <c r="Q117" i="84"/>
  <c r="R116" i="84"/>
  <c r="S115" i="84"/>
  <c r="T114" i="84"/>
  <c r="U113" i="84"/>
  <c r="V112" i="84"/>
  <c r="W111" i="84"/>
  <c r="X110" i="84"/>
  <c r="Y109" i="84"/>
  <c r="Z108" i="84"/>
  <c r="AA107" i="84"/>
  <c r="AB106" i="84"/>
  <c r="H106" i="84"/>
  <c r="K103" i="84"/>
  <c r="L102" i="84"/>
  <c r="M101" i="84"/>
  <c r="N100" i="84"/>
  <c r="O99" i="84"/>
  <c r="P98" i="84"/>
  <c r="Q97" i="84"/>
  <c r="R96" i="84"/>
  <c r="S95" i="84"/>
  <c r="T94" i="84"/>
  <c r="U93" i="84"/>
  <c r="V92" i="84"/>
  <c r="W91" i="84"/>
  <c r="X90" i="84"/>
  <c r="Y89" i="84"/>
  <c r="Z88" i="84"/>
  <c r="AA87" i="84"/>
  <c r="AB86" i="84"/>
  <c r="O138" i="84"/>
  <c r="P137" i="84"/>
  <c r="Q136" i="84"/>
  <c r="R135" i="84"/>
  <c r="S134" i="84"/>
  <c r="T133" i="84"/>
  <c r="U132" i="84"/>
  <c r="V131" i="84"/>
  <c r="W130" i="84"/>
  <c r="X129" i="84"/>
  <c r="Y128" i="84"/>
  <c r="Z127" i="84"/>
  <c r="AA126" i="84"/>
  <c r="AB125" i="84"/>
  <c r="J123" i="84"/>
  <c r="K122" i="84"/>
  <c r="L121" i="84"/>
  <c r="M120" i="84"/>
  <c r="N119" i="84"/>
  <c r="O118" i="84"/>
  <c r="P117" i="84"/>
  <c r="Q116" i="84"/>
  <c r="R115" i="84"/>
  <c r="S114" i="84"/>
  <c r="T113" i="84"/>
  <c r="U112" i="84"/>
  <c r="V111" i="84"/>
  <c r="X109" i="84"/>
  <c r="Y108" i="84"/>
  <c r="Z107" i="84"/>
  <c r="AA106" i="84"/>
  <c r="AB105" i="84"/>
  <c r="H105" i="84"/>
  <c r="I104" i="84"/>
  <c r="J103" i="84"/>
  <c r="K102" i="84"/>
  <c r="L101" i="84"/>
  <c r="M100" i="84"/>
  <c r="N99" i="84"/>
  <c r="O98" i="84"/>
  <c r="Q96" i="84"/>
  <c r="T93" i="84"/>
  <c r="U92" i="84"/>
  <c r="V91" i="84"/>
  <c r="W90" i="84"/>
  <c r="Y88" i="84"/>
  <c r="Z87" i="84"/>
  <c r="AB85" i="84"/>
  <c r="H85" i="84"/>
  <c r="I84" i="84"/>
  <c r="J83" i="84"/>
  <c r="K82" i="84"/>
  <c r="L81" i="84"/>
  <c r="M80" i="84"/>
  <c r="N79" i="84"/>
  <c r="N138" i="84"/>
  <c r="O137" i="84"/>
  <c r="R134" i="84"/>
  <c r="S133" i="84"/>
  <c r="T132" i="84"/>
  <c r="U131" i="84"/>
  <c r="V130" i="84"/>
  <c r="W129" i="84"/>
  <c r="X128" i="84"/>
  <c r="Y127" i="84"/>
  <c r="Z126" i="84"/>
  <c r="AA125" i="84"/>
  <c r="AB124" i="84"/>
  <c r="H124" i="84"/>
  <c r="I123" i="84"/>
  <c r="J122" i="84"/>
  <c r="K121" i="84"/>
  <c r="L120" i="84"/>
  <c r="M119" i="84"/>
  <c r="N118" i="84"/>
  <c r="Q115" i="84"/>
  <c r="R114" i="84"/>
  <c r="S113" i="84"/>
  <c r="T112" i="84"/>
  <c r="U111" i="84"/>
  <c r="V110" i="84"/>
  <c r="W109" i="84"/>
  <c r="X108" i="84"/>
  <c r="Y107" i="84"/>
  <c r="Z106" i="84"/>
  <c r="AA105" i="84"/>
  <c r="AB104" i="84"/>
  <c r="H104" i="84"/>
  <c r="I103" i="84"/>
  <c r="J102" i="84"/>
  <c r="K101" i="84"/>
  <c r="L100" i="84"/>
  <c r="M99" i="84"/>
  <c r="P96" i="84"/>
  <c r="Q95" i="84"/>
  <c r="R94" i="84"/>
  <c r="S93" i="84"/>
  <c r="T92" i="84"/>
  <c r="U91" i="84"/>
  <c r="V90" i="84"/>
  <c r="W89" i="84"/>
  <c r="Y87" i="84"/>
  <c r="AA85" i="84"/>
  <c r="AB84" i="84"/>
  <c r="H84" i="84"/>
  <c r="J82" i="84"/>
  <c r="K81" i="84"/>
  <c r="L80" i="84"/>
  <c r="M79" i="84"/>
  <c r="N78" i="84"/>
  <c r="M138" i="84"/>
  <c r="P135" i="84"/>
  <c r="Q134" i="84"/>
  <c r="R133" i="84"/>
  <c r="S132" i="84"/>
  <c r="T131" i="84"/>
  <c r="U130" i="84"/>
  <c r="V129" i="84"/>
  <c r="W128" i="84"/>
  <c r="X127" i="84"/>
  <c r="Y126" i="84"/>
  <c r="Z125" i="84"/>
  <c r="AA124" i="84"/>
  <c r="AB123" i="84"/>
  <c r="H123" i="84"/>
  <c r="I122" i="84"/>
  <c r="J121" i="84"/>
  <c r="K120" i="84"/>
  <c r="L119" i="84"/>
  <c r="O116" i="84"/>
  <c r="P115" i="84"/>
  <c r="Q114" i="84"/>
  <c r="R113" i="84"/>
  <c r="S112" i="84"/>
  <c r="T111" i="84"/>
  <c r="U110" i="84"/>
  <c r="V109" i="84"/>
  <c r="W108" i="84"/>
  <c r="X107" i="84"/>
  <c r="Y106" i="84"/>
  <c r="Z105" i="84"/>
  <c r="AA104" i="84"/>
  <c r="AB103" i="84"/>
  <c r="H103" i="84"/>
  <c r="I102" i="84"/>
  <c r="J101" i="84"/>
  <c r="K100" i="84"/>
  <c r="L99" i="84"/>
  <c r="O96" i="84"/>
  <c r="P95" i="84"/>
  <c r="Q94" i="84"/>
  <c r="R93" i="84"/>
  <c r="T91" i="84"/>
  <c r="V89" i="84"/>
  <c r="W88" i="84"/>
  <c r="X87" i="84"/>
  <c r="Y86" i="84"/>
  <c r="L138" i="84"/>
  <c r="M137" i="84"/>
  <c r="N136" i="84"/>
  <c r="Q133" i="84"/>
  <c r="R132" i="84"/>
  <c r="S131" i="84"/>
  <c r="T130" i="84"/>
  <c r="U129" i="84"/>
  <c r="V128" i="84"/>
  <c r="W127" i="84"/>
  <c r="X126" i="84"/>
  <c r="Y125" i="84"/>
  <c r="Z124" i="84"/>
  <c r="AA123" i="84"/>
  <c r="AB122" i="84"/>
  <c r="H122" i="84"/>
  <c r="I121" i="84"/>
  <c r="J120" i="84"/>
  <c r="K119" i="84"/>
  <c r="L118" i="84"/>
  <c r="M117" i="84"/>
  <c r="P114" i="84"/>
  <c r="Q113" i="84"/>
  <c r="R112" i="84"/>
  <c r="S111" i="84"/>
  <c r="T110" i="84"/>
  <c r="U109" i="84"/>
  <c r="V108" i="84"/>
  <c r="W107" i="84"/>
  <c r="X106" i="84"/>
  <c r="Y105" i="84"/>
  <c r="Z104" i="84"/>
  <c r="AA103" i="84"/>
  <c r="AB102" i="84"/>
  <c r="H102" i="84"/>
  <c r="I101" i="84"/>
  <c r="J100" i="84"/>
  <c r="K99" i="84"/>
  <c r="L98" i="84"/>
  <c r="M97" i="84"/>
  <c r="N96" i="84"/>
  <c r="O95" i="84"/>
  <c r="P94" i="84"/>
  <c r="Q93" i="84"/>
  <c r="R92" i="84"/>
  <c r="S91" i="84"/>
  <c r="K138" i="84"/>
  <c r="L137" i="84"/>
  <c r="M136" i="84"/>
  <c r="N135" i="84"/>
  <c r="O134" i="84"/>
  <c r="P133" i="84"/>
  <c r="Q132" i="84"/>
  <c r="R131" i="84"/>
  <c r="S130" i="84"/>
  <c r="T129" i="84"/>
  <c r="W126" i="84"/>
  <c r="X125" i="84"/>
  <c r="Y124" i="84"/>
  <c r="Z123" i="84"/>
  <c r="AA122" i="84"/>
  <c r="AB121" i="84"/>
  <c r="H121" i="84"/>
  <c r="I120" i="84"/>
  <c r="J119" i="84"/>
  <c r="K118" i="84"/>
  <c r="L117" i="84"/>
  <c r="M116" i="84"/>
  <c r="N115" i="84"/>
  <c r="O114" i="84"/>
  <c r="P113" i="84"/>
  <c r="Q112" i="84"/>
  <c r="R111" i="84"/>
  <c r="S110" i="84"/>
  <c r="V107" i="84"/>
  <c r="W106" i="84"/>
  <c r="X105" i="84"/>
  <c r="Y104" i="84"/>
  <c r="Z103" i="84"/>
  <c r="AA102" i="84"/>
  <c r="AB101" i="84"/>
  <c r="H101" i="84"/>
  <c r="I100" i="84"/>
  <c r="J99" i="84"/>
  <c r="K98" i="84"/>
  <c r="L97" i="84"/>
  <c r="M96" i="84"/>
  <c r="N95" i="84"/>
  <c r="O94" i="84"/>
  <c r="P93" i="84"/>
  <c r="Q92" i="84"/>
  <c r="R91" i="84"/>
  <c r="J138" i="84"/>
  <c r="K137" i="84"/>
  <c r="L136" i="84"/>
  <c r="M135" i="84"/>
  <c r="N134" i="84"/>
  <c r="O133" i="84"/>
  <c r="P132" i="84"/>
  <c r="R130" i="84"/>
  <c r="S129" i="84"/>
  <c r="T128" i="84"/>
  <c r="U127" i="84"/>
  <c r="V126" i="84"/>
  <c r="W125" i="84"/>
  <c r="Y123" i="84"/>
  <c r="Z122" i="84"/>
  <c r="AA121" i="84"/>
  <c r="AB120" i="84"/>
  <c r="H120" i="84"/>
  <c r="J118" i="84"/>
  <c r="K117" i="84"/>
  <c r="M115" i="84"/>
  <c r="O113" i="84"/>
  <c r="P112" i="84"/>
  <c r="Q111" i="84"/>
  <c r="R110" i="84"/>
  <c r="S109" i="84"/>
  <c r="T108" i="84"/>
  <c r="U107" i="84"/>
  <c r="V106" i="84"/>
  <c r="X104" i="84"/>
  <c r="Z102" i="84"/>
  <c r="AB100" i="84"/>
  <c r="H100" i="84"/>
  <c r="I99" i="84"/>
  <c r="K97" i="84"/>
  <c r="L96" i="84"/>
  <c r="M95" i="84"/>
  <c r="N94" i="84"/>
  <c r="O93" i="84"/>
  <c r="P92" i="84"/>
  <c r="Q91" i="84"/>
  <c r="I75" i="84"/>
  <c r="I138" i="84"/>
  <c r="J137" i="84"/>
  <c r="K136" i="84"/>
  <c r="L135" i="84"/>
  <c r="M134" i="84"/>
  <c r="N133" i="84"/>
  <c r="O132" i="84"/>
  <c r="P131" i="84"/>
  <c r="Q130" i="84"/>
  <c r="R129" i="84"/>
  <c r="S128" i="84"/>
  <c r="T127" i="84"/>
  <c r="U126" i="84"/>
  <c r="V125" i="84"/>
  <c r="W124" i="84"/>
  <c r="X123" i="84"/>
  <c r="Y122" i="84"/>
  <c r="Z121" i="84"/>
  <c r="H119" i="84"/>
  <c r="I118" i="84"/>
  <c r="J117" i="84"/>
  <c r="K116" i="84"/>
  <c r="L115" i="84"/>
  <c r="M114" i="84"/>
  <c r="N113" i="84"/>
  <c r="O112" i="84"/>
  <c r="P111" i="84"/>
  <c r="Q110" i="84"/>
  <c r="R109" i="84"/>
  <c r="S108" i="84"/>
  <c r="T107" i="84"/>
  <c r="U106" i="84"/>
  <c r="V105" i="84"/>
  <c r="W104" i="84"/>
  <c r="X103" i="84"/>
  <c r="Y102" i="84"/>
  <c r="AA100" i="84"/>
  <c r="AB99" i="84"/>
  <c r="I98" i="84"/>
  <c r="K96" i="84"/>
  <c r="L95" i="84"/>
  <c r="M94" i="84"/>
  <c r="N93" i="84"/>
  <c r="O92" i="84"/>
  <c r="P91" i="84"/>
  <c r="R89" i="84"/>
  <c r="S88" i="84"/>
  <c r="T87" i="84"/>
  <c r="U86" i="84"/>
  <c r="V85" i="84"/>
  <c r="W84" i="84"/>
  <c r="X83" i="84"/>
  <c r="Y82" i="84"/>
  <c r="Z81" i="84"/>
  <c r="AB79" i="84"/>
  <c r="H79" i="84"/>
  <c r="I78" i="84"/>
  <c r="J77" i="84"/>
  <c r="K76" i="84"/>
  <c r="L75" i="84"/>
  <c r="H138" i="84"/>
  <c r="I137" i="84"/>
  <c r="J136" i="84"/>
  <c r="K135" i="84"/>
  <c r="L134" i="84"/>
  <c r="M133" i="84"/>
  <c r="N132" i="84"/>
  <c r="O131" i="84"/>
  <c r="P130" i="84"/>
  <c r="Q129" i="84"/>
  <c r="R128" i="84"/>
  <c r="S127" i="84"/>
  <c r="T126" i="84"/>
  <c r="U125" i="84"/>
  <c r="V124" i="84"/>
  <c r="W123" i="84"/>
  <c r="X122" i="84"/>
  <c r="Y121" i="84"/>
  <c r="AB118" i="84"/>
  <c r="H118" i="84"/>
  <c r="I117" i="84"/>
  <c r="J116" i="84"/>
  <c r="K115" i="84"/>
  <c r="L114" i="84"/>
  <c r="M113" i="84"/>
  <c r="N112" i="84"/>
  <c r="O111" i="84"/>
  <c r="P110" i="84"/>
  <c r="Q109" i="84"/>
  <c r="R108" i="84"/>
  <c r="S107" i="84"/>
  <c r="T106" i="84"/>
  <c r="U105" i="84"/>
  <c r="V104" i="84"/>
  <c r="W103" i="84"/>
  <c r="X102" i="84"/>
  <c r="AA99" i="84"/>
  <c r="AB98" i="84"/>
  <c r="H98" i="84"/>
  <c r="I97" i="84"/>
  <c r="J96" i="84"/>
  <c r="K95" i="84"/>
  <c r="L94" i="84"/>
  <c r="M93" i="84"/>
  <c r="N92" i="84"/>
  <c r="O91" i="84"/>
  <c r="P90" i="84"/>
  <c r="Q89" i="84"/>
  <c r="R88" i="84"/>
  <c r="S87" i="84"/>
  <c r="T86" i="84"/>
  <c r="U85" i="84"/>
  <c r="V84" i="84"/>
  <c r="W83" i="84"/>
  <c r="Z80" i="84"/>
  <c r="AA79" i="84"/>
  <c r="AB78" i="84"/>
  <c r="H78" i="84"/>
  <c r="J76" i="84"/>
  <c r="K75" i="84"/>
  <c r="AA138" i="84"/>
  <c r="AB137" i="84"/>
  <c r="H137" i="84"/>
  <c r="I136" i="84"/>
  <c r="J135" i="84"/>
  <c r="K134" i="84"/>
  <c r="L133" i="84"/>
  <c r="M132" i="84"/>
  <c r="N131" i="84"/>
  <c r="O130" i="84"/>
  <c r="P129" i="84"/>
  <c r="Q128" i="84"/>
  <c r="R127" i="84"/>
  <c r="S126" i="84"/>
  <c r="T125" i="84"/>
  <c r="W122" i="84"/>
  <c r="X121" i="84"/>
  <c r="Y120" i="84"/>
  <c r="Z119" i="84"/>
  <c r="AA118" i="84"/>
  <c r="AB117" i="84"/>
  <c r="H117" i="84"/>
  <c r="I116" i="84"/>
  <c r="J115" i="84"/>
  <c r="K114" i="84"/>
  <c r="L113" i="84"/>
  <c r="M112" i="84"/>
  <c r="N111" i="84"/>
  <c r="O110" i="84"/>
  <c r="P109" i="84"/>
  <c r="Q108" i="84"/>
  <c r="R107" i="84"/>
  <c r="S106" i="84"/>
  <c r="V103" i="84"/>
  <c r="W102" i="84"/>
  <c r="X101" i="84"/>
  <c r="Y100" i="84"/>
  <c r="AB97" i="84"/>
  <c r="H97" i="84"/>
  <c r="I96" i="84"/>
  <c r="J95" i="84"/>
  <c r="K94" i="84"/>
  <c r="L93" i="84"/>
  <c r="M92" i="84"/>
  <c r="Z138" i="84"/>
  <c r="AA137" i="84"/>
  <c r="AB136" i="84"/>
  <c r="H136" i="84"/>
  <c r="I135" i="84"/>
  <c r="J134" i="84"/>
  <c r="K133" i="84"/>
  <c r="L132" i="84"/>
  <c r="M131" i="84"/>
  <c r="N130" i="84"/>
  <c r="O129" i="84"/>
  <c r="P128" i="84"/>
  <c r="Q127" i="84"/>
  <c r="R126" i="84"/>
  <c r="S125" i="84"/>
  <c r="V122" i="84"/>
  <c r="W121" i="84"/>
  <c r="X120" i="84"/>
  <c r="Y119" i="84"/>
  <c r="Z118" i="84"/>
  <c r="AA117" i="84"/>
  <c r="AB116" i="84"/>
  <c r="H116" i="84"/>
  <c r="I115" i="84"/>
  <c r="J114" i="84"/>
  <c r="K113" i="84"/>
  <c r="L112" i="84"/>
  <c r="M111" i="84"/>
  <c r="N110" i="84"/>
  <c r="O109" i="84"/>
  <c r="P108" i="84"/>
  <c r="Q107" i="84"/>
  <c r="R106" i="84"/>
  <c r="U103" i="84"/>
  <c r="V102" i="84"/>
  <c r="W101" i="84"/>
  <c r="X100" i="84"/>
  <c r="Y99" i="84"/>
  <c r="Z98" i="84"/>
  <c r="AA97" i="84"/>
  <c r="AB96" i="84"/>
  <c r="H96" i="84"/>
  <c r="I95" i="84"/>
  <c r="J94" i="84"/>
  <c r="K93" i="84"/>
  <c r="L92" i="84"/>
  <c r="AA136" i="84"/>
  <c r="AB135" i="84"/>
  <c r="H135" i="84"/>
  <c r="I134" i="84"/>
  <c r="J133" i="84"/>
  <c r="K132" i="84"/>
  <c r="L131" i="84"/>
  <c r="M130" i="84"/>
  <c r="N129" i="84"/>
  <c r="O128" i="84"/>
  <c r="P127" i="84"/>
  <c r="Q126" i="84"/>
  <c r="R125" i="84"/>
  <c r="S124" i="84"/>
  <c r="T123" i="84"/>
  <c r="U122" i="84"/>
  <c r="V121" i="84"/>
  <c r="W120" i="84"/>
  <c r="Z117" i="84"/>
  <c r="AA116" i="84"/>
  <c r="AB115" i="84"/>
  <c r="H115" i="84"/>
  <c r="I114" i="84"/>
  <c r="J113" i="84"/>
  <c r="K112" i="84"/>
  <c r="L111" i="84"/>
  <c r="M110" i="84"/>
  <c r="N109" i="84"/>
  <c r="O108" i="84"/>
  <c r="P107" i="84"/>
  <c r="Q106" i="84"/>
  <c r="R105" i="84"/>
  <c r="S104" i="84"/>
  <c r="T103" i="84"/>
  <c r="U102" i="84"/>
  <c r="V101" i="84"/>
  <c r="Y98" i="84"/>
  <c r="Z97" i="84"/>
  <c r="AA96" i="84"/>
  <c r="AB95" i="84"/>
  <c r="H95" i="84"/>
  <c r="I94" i="84"/>
  <c r="J93" i="84"/>
  <c r="K92" i="84"/>
  <c r="X138" i="84"/>
  <c r="Y137" i="84"/>
  <c r="Z136" i="84"/>
  <c r="AA135" i="84"/>
  <c r="AB134" i="84"/>
  <c r="H134" i="84"/>
  <c r="I133" i="84"/>
  <c r="J132" i="84"/>
  <c r="K131" i="84"/>
  <c r="L130" i="84"/>
  <c r="M129" i="84"/>
  <c r="N128" i="84"/>
  <c r="O127" i="84"/>
  <c r="P126" i="84"/>
  <c r="Q125" i="84"/>
  <c r="T122" i="84"/>
  <c r="U121" i="84"/>
  <c r="V120" i="84"/>
  <c r="W119" i="84"/>
  <c r="X118" i="84"/>
  <c r="Y117" i="84"/>
  <c r="Z116" i="84"/>
  <c r="AA115" i="84"/>
  <c r="AB114" i="84"/>
  <c r="H114" i="84"/>
  <c r="I113" i="84"/>
  <c r="J112" i="84"/>
  <c r="K111" i="84"/>
  <c r="L110" i="84"/>
  <c r="M109" i="84"/>
  <c r="N108" i="84"/>
  <c r="O107" i="84"/>
  <c r="P106" i="84"/>
  <c r="S103" i="84"/>
  <c r="T102" i="84"/>
  <c r="U101" i="84"/>
  <c r="V100" i="84"/>
  <c r="W99" i="84"/>
  <c r="X98" i="84"/>
  <c r="Y97" i="84"/>
  <c r="Z96" i="84"/>
  <c r="AA95" i="84"/>
  <c r="AB94" i="84"/>
  <c r="J92" i="84"/>
  <c r="K91" i="84"/>
  <c r="L90" i="84"/>
  <c r="M89" i="84"/>
  <c r="N88" i="84"/>
  <c r="O87" i="84"/>
  <c r="P86" i="84"/>
  <c r="R84" i="84"/>
  <c r="S83" i="84"/>
  <c r="U81" i="84"/>
  <c r="W138" i="84"/>
  <c r="X137" i="84"/>
  <c r="Y136" i="84"/>
  <c r="Z135" i="84"/>
  <c r="AA134" i="84"/>
  <c r="AB133" i="84"/>
  <c r="H133" i="84"/>
  <c r="I132" i="84"/>
  <c r="J131" i="84"/>
  <c r="K130" i="84"/>
  <c r="L129" i="84"/>
  <c r="M128" i="84"/>
  <c r="N127" i="84"/>
  <c r="O126" i="84"/>
  <c r="P125" i="84"/>
  <c r="Q124" i="84"/>
  <c r="T121" i="84"/>
  <c r="U120" i="84"/>
  <c r="V119" i="84"/>
  <c r="W118" i="84"/>
  <c r="X117" i="84"/>
  <c r="Y116" i="84"/>
  <c r="Z115" i="84"/>
  <c r="AA114" i="84"/>
  <c r="AB113" i="84"/>
  <c r="H113" i="84"/>
  <c r="I112" i="84"/>
  <c r="J111" i="84"/>
  <c r="K110" i="84"/>
  <c r="L109" i="84"/>
  <c r="M108" i="84"/>
  <c r="N107" i="84"/>
  <c r="O106" i="84"/>
  <c r="P105" i="84"/>
  <c r="S102" i="84"/>
  <c r="T101" i="84"/>
  <c r="U100" i="84"/>
  <c r="V99" i="84"/>
  <c r="W98" i="84"/>
  <c r="X97" i="84"/>
  <c r="Y96" i="84"/>
  <c r="Z95" i="84"/>
  <c r="AA94" i="84"/>
  <c r="H93" i="84"/>
  <c r="I92" i="84"/>
  <c r="J91" i="84"/>
  <c r="K90" i="84"/>
  <c r="L89" i="84"/>
  <c r="M88" i="84"/>
  <c r="P85" i="84"/>
  <c r="Q84" i="84"/>
  <c r="R83" i="84"/>
  <c r="S82" i="84"/>
  <c r="U80" i="84"/>
  <c r="V79" i="84"/>
  <c r="V138" i="84"/>
  <c r="W137" i="84"/>
  <c r="X136" i="84"/>
  <c r="Y135" i="84"/>
  <c r="Z134" i="84"/>
  <c r="AA133" i="84"/>
  <c r="AB132" i="84"/>
  <c r="H132" i="84"/>
  <c r="I131" i="84"/>
  <c r="J130" i="84"/>
  <c r="K129" i="84"/>
  <c r="L128" i="84"/>
  <c r="M127" i="84"/>
  <c r="N126" i="84"/>
  <c r="O125" i="84"/>
  <c r="P124" i="84"/>
  <c r="S121" i="84"/>
  <c r="T120" i="84"/>
  <c r="I130" i="84"/>
  <c r="X115" i="84"/>
  <c r="M106" i="84"/>
  <c r="W96" i="84"/>
  <c r="N90" i="84"/>
  <c r="W87" i="84"/>
  <c r="W85" i="84"/>
  <c r="Y83" i="84"/>
  <c r="AA81" i="84"/>
  <c r="I80" i="84"/>
  <c r="S78" i="84"/>
  <c r="O77" i="84"/>
  <c r="M76" i="84"/>
  <c r="J75" i="84"/>
  <c r="X96" i="84"/>
  <c r="J129" i="84"/>
  <c r="Z114" i="84"/>
  <c r="O105" i="84"/>
  <c r="M90" i="84"/>
  <c r="V87" i="84"/>
  <c r="T85" i="84"/>
  <c r="V83" i="84"/>
  <c r="X81" i="84"/>
  <c r="H80" i="84"/>
  <c r="R78" i="84"/>
  <c r="N77" i="84"/>
  <c r="L76" i="84"/>
  <c r="H75" i="84"/>
  <c r="K128" i="84"/>
  <c r="Y114" i="84"/>
  <c r="N105" i="84"/>
  <c r="X95" i="84"/>
  <c r="J90" i="84"/>
  <c r="U87" i="84"/>
  <c r="S85" i="84"/>
  <c r="U83" i="84"/>
  <c r="W81" i="84"/>
  <c r="Z79" i="84"/>
  <c r="M77" i="84"/>
  <c r="I76" i="84"/>
  <c r="Z83" i="84"/>
  <c r="L127" i="84"/>
  <c r="AA113" i="84"/>
  <c r="P104" i="84"/>
  <c r="Z94" i="84"/>
  <c r="I90" i="84"/>
  <c r="R87" i="84"/>
  <c r="R85" i="84"/>
  <c r="T83" i="84"/>
  <c r="Y79" i="84"/>
  <c r="O78" i="84"/>
  <c r="L77" i="84"/>
  <c r="H76" i="84"/>
  <c r="M75" i="84"/>
  <c r="M126" i="84"/>
  <c r="Z113" i="84"/>
  <c r="O104" i="84"/>
  <c r="Y94" i="84"/>
  <c r="U89" i="84"/>
  <c r="Q87" i="84"/>
  <c r="O85" i="84"/>
  <c r="Q83" i="84"/>
  <c r="S81" i="84"/>
  <c r="X79" i="84"/>
  <c r="M78" i="84"/>
  <c r="K77" i="84"/>
  <c r="AB75" i="84"/>
  <c r="G75" i="84"/>
  <c r="N125" i="84"/>
  <c r="AB112" i="84"/>
  <c r="Q103" i="84"/>
  <c r="AA93" i="84"/>
  <c r="P87" i="84"/>
  <c r="N85" i="84"/>
  <c r="P83" i="84"/>
  <c r="R81" i="84"/>
  <c r="W79" i="84"/>
  <c r="L78" i="84"/>
  <c r="H77" i="84"/>
  <c r="AA75" i="84"/>
  <c r="J80" i="84"/>
  <c r="O124" i="84"/>
  <c r="AA112" i="84"/>
  <c r="P103" i="84"/>
  <c r="Z93" i="84"/>
  <c r="S89" i="84"/>
  <c r="M87" i="84"/>
  <c r="I85" i="84"/>
  <c r="K83" i="84"/>
  <c r="M81" i="84"/>
  <c r="U79" i="84"/>
  <c r="K78" i="84"/>
  <c r="AB76" i="84"/>
  <c r="Z75" i="84"/>
  <c r="AB77" i="84"/>
  <c r="P123" i="84"/>
  <c r="H112" i="84"/>
  <c r="AB92" i="84"/>
  <c r="P89" i="84"/>
  <c r="L87" i="84"/>
  <c r="AA84" i="84"/>
  <c r="J81" i="84"/>
  <c r="J78" i="84"/>
  <c r="AA76" i="84"/>
  <c r="Y75" i="84"/>
  <c r="Z76" i="84"/>
  <c r="N76" i="84"/>
  <c r="Q122" i="84"/>
  <c r="AB111" i="84"/>
  <c r="Q102" i="84"/>
  <c r="AA92" i="84"/>
  <c r="O89" i="84"/>
  <c r="X86" i="84"/>
  <c r="Z84" i="84"/>
  <c r="AB82" i="84"/>
  <c r="I81" i="84"/>
  <c r="O79" i="84"/>
  <c r="X75" i="84"/>
  <c r="X85" i="84"/>
  <c r="R121" i="84"/>
  <c r="I111" i="84"/>
  <c r="S101" i="84"/>
  <c r="H92" i="84"/>
  <c r="N89" i="84"/>
  <c r="W86" i="84"/>
  <c r="Y84" i="84"/>
  <c r="AA82" i="84"/>
  <c r="H81" i="84"/>
  <c r="L79" i="84"/>
  <c r="AA77" i="84"/>
  <c r="Y76" i="84"/>
  <c r="W75" i="84"/>
  <c r="U78" i="84"/>
  <c r="S120" i="84"/>
  <c r="H111" i="84"/>
  <c r="R101" i="84"/>
  <c r="AB91" i="84"/>
  <c r="V86" i="84"/>
  <c r="X84" i="84"/>
  <c r="Z82" i="84"/>
  <c r="AB80" i="84"/>
  <c r="K79" i="84"/>
  <c r="Z77" i="84"/>
  <c r="X76" i="84"/>
  <c r="V75" i="84"/>
  <c r="K88" i="84"/>
  <c r="U138" i="84"/>
  <c r="U119" i="84"/>
  <c r="J110" i="84"/>
  <c r="T100" i="84"/>
  <c r="N91" i="84"/>
  <c r="S86" i="84"/>
  <c r="U84" i="84"/>
  <c r="W82" i="84"/>
  <c r="Y80" i="84"/>
  <c r="J79" i="84"/>
  <c r="Y77" i="84"/>
  <c r="W76" i="84"/>
  <c r="U75" i="84"/>
  <c r="U77" i="84"/>
  <c r="V137" i="84"/>
  <c r="T119" i="84"/>
  <c r="I110" i="84"/>
  <c r="S100" i="84"/>
  <c r="M91" i="84"/>
  <c r="V88" i="84"/>
  <c r="R86" i="84"/>
  <c r="T84" i="84"/>
  <c r="V82" i="84"/>
  <c r="X80" i="84"/>
  <c r="I79" i="84"/>
  <c r="X77" i="84"/>
  <c r="V76" i="84"/>
  <c r="T75" i="84"/>
  <c r="Y78" i="84"/>
  <c r="V118" i="84"/>
  <c r="K109" i="84"/>
  <c r="U99" i="84"/>
  <c r="L91" i="84"/>
  <c r="U88" i="84"/>
  <c r="Q86" i="84"/>
  <c r="S84" i="84"/>
  <c r="U82" i="84"/>
  <c r="AA78" i="84"/>
  <c r="W77" i="84"/>
  <c r="U76" i="84"/>
  <c r="S75" i="84"/>
  <c r="Q75" i="84"/>
  <c r="G76" i="56"/>
  <c r="H131" i="84"/>
  <c r="U118" i="84"/>
  <c r="J109" i="84"/>
  <c r="T99" i="84"/>
  <c r="I91" i="84"/>
  <c r="T88" i="84"/>
  <c r="N86" i="84"/>
  <c r="P84" i="84"/>
  <c r="R82" i="84"/>
  <c r="V80" i="84"/>
  <c r="Z78" i="84"/>
  <c r="V77" i="84"/>
  <c r="T76" i="84"/>
  <c r="R75" i="84"/>
  <c r="Y115" i="84"/>
  <c r="Y134" i="84"/>
  <c r="W117" i="84"/>
  <c r="L108" i="84"/>
  <c r="V98" i="84"/>
  <c r="H91" i="84"/>
  <c r="M86" i="84"/>
  <c r="O84" i="84"/>
  <c r="Q82" i="84"/>
  <c r="T80" i="84"/>
  <c r="R76" i="84"/>
  <c r="AB81" i="84"/>
  <c r="Z133" i="84"/>
  <c r="K108" i="84"/>
  <c r="P88" i="84"/>
  <c r="H86" i="84"/>
  <c r="J84" i="84"/>
  <c r="L82" i="84"/>
  <c r="S80" i="84"/>
  <c r="X78" i="84"/>
  <c r="T77" i="84"/>
  <c r="Q76" i="84"/>
  <c r="P75" i="84"/>
  <c r="P77" i="84"/>
  <c r="AA132" i="84"/>
  <c r="X116" i="84"/>
  <c r="M107" i="84"/>
  <c r="W97" i="84"/>
  <c r="O88" i="84"/>
  <c r="Z85" i="84"/>
  <c r="AB83" i="84"/>
  <c r="I82" i="84"/>
  <c r="W78" i="84"/>
  <c r="S77" i="84"/>
  <c r="P76" i="84"/>
  <c r="O75" i="84"/>
  <c r="AB131" i="84"/>
  <c r="L107" i="84"/>
  <c r="V97" i="84"/>
  <c r="L88" i="84"/>
  <c r="Y85" i="84"/>
  <c r="AA83" i="84"/>
  <c r="H82" i="84"/>
  <c r="K80" i="84"/>
  <c r="V78" i="84"/>
  <c r="Q77" i="84"/>
  <c r="O76" i="84"/>
  <c r="N75" i="84"/>
  <c r="N106" i="84"/>
  <c r="P100" i="56"/>
  <c r="P31" i="86" s="1"/>
  <c r="P100" i="86" s="1"/>
  <c r="G133" i="56"/>
  <c r="K5" i="73"/>
  <c r="G10" i="73"/>
  <c r="G36" i="73"/>
  <c r="G62" i="73"/>
  <c r="J62" i="73" s="1"/>
  <c r="J129" i="56"/>
  <c r="G83" i="56"/>
  <c r="G134" i="56"/>
  <c r="P124" i="56"/>
  <c r="P55" i="86" s="1"/>
  <c r="P124" i="86" s="1"/>
  <c r="I75" i="56"/>
  <c r="U75" i="56"/>
  <c r="G135" i="56"/>
  <c r="Q129" i="56"/>
  <c r="G96" i="56"/>
  <c r="G108" i="56"/>
  <c r="P75" i="56"/>
  <c r="G109" i="56"/>
  <c r="V129" i="56"/>
  <c r="K129" i="56"/>
  <c r="G104" i="56"/>
  <c r="G90" i="56"/>
  <c r="M115" i="56"/>
  <c r="Y115" i="56"/>
  <c r="N115" i="56"/>
  <c r="R115" i="56"/>
  <c r="S115" i="56"/>
  <c r="T115" i="56"/>
  <c r="H115" i="56"/>
  <c r="AB89" i="56"/>
  <c r="X89" i="56"/>
  <c r="I89" i="56"/>
  <c r="J89" i="56"/>
  <c r="V89" i="56"/>
  <c r="K89" i="56"/>
  <c r="AA89" i="56"/>
  <c r="O89" i="56"/>
  <c r="Q89" i="56"/>
  <c r="T89" i="56"/>
  <c r="G89" i="56"/>
  <c r="G81" i="56"/>
  <c r="W129" i="56"/>
  <c r="G125" i="56"/>
  <c r="G123" i="56"/>
  <c r="G137" i="56"/>
  <c r="W115" i="56"/>
  <c r="G111" i="56"/>
  <c r="G77" i="56"/>
  <c r="G114" i="56"/>
  <c r="G80" i="56"/>
  <c r="G128" i="56"/>
  <c r="G93" i="56"/>
  <c r="O129" i="56"/>
  <c r="G84" i="56"/>
  <c r="G85" i="56"/>
  <c r="J75" i="56"/>
  <c r="U129" i="56"/>
  <c r="G118" i="56"/>
  <c r="G86" i="56"/>
  <c r="G98" i="56"/>
  <c r="G110" i="56"/>
  <c r="G122" i="56"/>
  <c r="T129" i="56"/>
  <c r="G79" i="56"/>
  <c r="G105" i="56"/>
  <c r="G95" i="56"/>
  <c r="W75" i="56"/>
  <c r="M75" i="56"/>
  <c r="G87" i="56"/>
  <c r="G99" i="56"/>
  <c r="H75" i="56"/>
  <c r="S129" i="56"/>
  <c r="P115" i="56"/>
  <c r="G113" i="56"/>
  <c r="G103" i="56"/>
  <c r="G106" i="56"/>
  <c r="T76" i="56"/>
  <c r="I76" i="56"/>
  <c r="N76" i="56"/>
  <c r="Q76" i="56"/>
  <c r="R76" i="56"/>
  <c r="U76" i="56"/>
  <c r="G88" i="56"/>
  <c r="G124" i="56"/>
  <c r="V75" i="56"/>
  <c r="O115" i="56"/>
  <c r="G131" i="56"/>
  <c r="O27" i="62"/>
  <c r="D97" i="62"/>
  <c r="E65" i="62"/>
  <c r="E23" i="62"/>
  <c r="D23" i="62"/>
  <c r="E22" i="62"/>
  <c r="D22" i="62"/>
  <c r="E21" i="62"/>
  <c r="D21" i="62"/>
  <c r="E20" i="62"/>
  <c r="D20" i="62"/>
  <c r="E19" i="62"/>
  <c r="D19" i="62"/>
  <c r="E18" i="62"/>
  <c r="D18" i="62"/>
  <c r="O30" i="62" s="1"/>
  <c r="J138" i="102" l="1"/>
  <c r="J153" i="102"/>
  <c r="J157" i="102"/>
  <c r="J142" i="102"/>
  <c r="J139" i="102"/>
  <c r="J158" i="102"/>
  <c r="J151" i="102"/>
  <c r="R12" i="90"/>
  <c r="AO12" i="90" s="1"/>
  <c r="I92" i="105" s="1"/>
  <c r="J145" i="102"/>
  <c r="J144" i="102"/>
  <c r="J156" i="102"/>
  <c r="J146" i="102"/>
  <c r="J147" i="102"/>
  <c r="J141" i="102"/>
  <c r="J154" i="102"/>
  <c r="J149" i="102"/>
  <c r="J140" i="102"/>
  <c r="J143" i="102"/>
  <c r="J152" i="102"/>
  <c r="J155" i="102"/>
  <c r="J148" i="102"/>
  <c r="J6" i="69"/>
  <c r="K6" i="69" s="1"/>
  <c r="L6" i="69" s="1"/>
  <c r="M6" i="69" s="1"/>
  <c r="N6" i="69" s="1"/>
  <c r="O6" i="69" s="1"/>
  <c r="P6" i="69" s="1"/>
  <c r="Q6" i="69" s="1"/>
  <c r="R6" i="69" s="1"/>
  <c r="S6" i="69" s="1"/>
  <c r="T6" i="69" s="1"/>
  <c r="U6" i="69" s="1"/>
  <c r="V6" i="69" s="1"/>
  <c r="W6" i="69" s="1"/>
  <c r="X6" i="69" s="1"/>
  <c r="Y6" i="69" s="1"/>
  <c r="Z6" i="69" s="1"/>
  <c r="AA6" i="69" s="1"/>
  <c r="AB6" i="69" s="1"/>
  <c r="AC6" i="69" s="1"/>
  <c r="AD6" i="69" s="1"/>
  <c r="AE6" i="69" s="1"/>
  <c r="AF6" i="69" s="1"/>
  <c r="AG6" i="69" s="1"/>
  <c r="J150" i="102"/>
  <c r="L143" i="69"/>
  <c r="K243" i="69"/>
  <c r="L243" i="69" s="1"/>
  <c r="M243" i="69" s="1"/>
  <c r="N243" i="69" s="1"/>
  <c r="O243" i="69" s="1"/>
  <c r="P243" i="69" s="1"/>
  <c r="Q243" i="69" s="1"/>
  <c r="R243" i="69" s="1"/>
  <c r="S243" i="69" s="1"/>
  <c r="T243" i="69" s="1"/>
  <c r="U243" i="69" s="1"/>
  <c r="K206" i="69"/>
  <c r="L206" i="69" s="1"/>
  <c r="M206" i="69" s="1"/>
  <c r="N206" i="69" s="1"/>
  <c r="O206" i="69" s="1"/>
  <c r="P206" i="69" s="1"/>
  <c r="Q206" i="69" s="1"/>
  <c r="R206" i="69" s="1"/>
  <c r="S206" i="69" s="1"/>
  <c r="T206" i="69" s="1"/>
  <c r="U206" i="69" s="1"/>
  <c r="V206" i="69" s="1"/>
  <c r="W206" i="69" s="1"/>
  <c r="X206" i="69" s="1"/>
  <c r="Y206" i="69" s="1"/>
  <c r="Z206" i="69" s="1"/>
  <c r="AA206" i="69" s="1"/>
  <c r="AB206" i="69" s="1"/>
  <c r="AC206" i="69" s="1"/>
  <c r="L111" i="69"/>
  <c r="M111" i="69" s="1"/>
  <c r="N111" i="69" s="1"/>
  <c r="O111" i="69" s="1"/>
  <c r="P111" i="69" s="1"/>
  <c r="Q111" i="69" s="1"/>
  <c r="R111" i="69" s="1"/>
  <c r="S111" i="69" s="1"/>
  <c r="T111" i="69" s="1"/>
  <c r="U111" i="69" s="1"/>
  <c r="V111" i="69" s="1"/>
  <c r="W111" i="69" s="1"/>
  <c r="X111" i="69" s="1"/>
  <c r="Y111" i="69" s="1"/>
  <c r="K195" i="69"/>
  <c r="L195" i="69" s="1"/>
  <c r="M195" i="69" s="1"/>
  <c r="N195" i="69" s="1"/>
  <c r="O195" i="69" s="1"/>
  <c r="P195" i="69" s="1"/>
  <c r="Q195" i="69" s="1"/>
  <c r="R195" i="69" s="1"/>
  <c r="K59" i="69"/>
  <c r="L59" i="69" s="1"/>
  <c r="M59" i="69" s="1"/>
  <c r="N59" i="69" s="1"/>
  <c r="O59" i="69" s="1"/>
  <c r="P59" i="69" s="1"/>
  <c r="Q59" i="69" s="1"/>
  <c r="K233" i="69"/>
  <c r="K57" i="69"/>
  <c r="L57" i="69" s="1"/>
  <c r="M57" i="69" s="1"/>
  <c r="N57" i="69" s="1"/>
  <c r="O57" i="69" s="1"/>
  <c r="K55" i="69"/>
  <c r="L55" i="69" s="1"/>
  <c r="M55" i="69" s="1"/>
  <c r="K245" i="69"/>
  <c r="L245" i="69" s="1"/>
  <c r="M245" i="69" s="1"/>
  <c r="N245" i="69" s="1"/>
  <c r="O245" i="69" s="1"/>
  <c r="P245" i="69" s="1"/>
  <c r="Q245" i="69" s="1"/>
  <c r="R245" i="69" s="1"/>
  <c r="S245" i="69" s="1"/>
  <c r="T245" i="69" s="1"/>
  <c r="U245" i="69" s="1"/>
  <c r="V245" i="69" s="1"/>
  <c r="W245" i="69" s="1"/>
  <c r="K200" i="69"/>
  <c r="L200" i="69" s="1"/>
  <c r="M200" i="69" s="1"/>
  <c r="N200" i="69" s="1"/>
  <c r="O200" i="69" s="1"/>
  <c r="P200" i="69" s="1"/>
  <c r="Q200" i="69" s="1"/>
  <c r="R200" i="69" s="1"/>
  <c r="S200" i="69" s="1"/>
  <c r="T200" i="69" s="1"/>
  <c r="U200" i="69" s="1"/>
  <c r="V200" i="69" s="1"/>
  <c r="W200" i="69" s="1"/>
  <c r="K241" i="69"/>
  <c r="L241" i="69" s="1"/>
  <c r="M241" i="69" s="1"/>
  <c r="N241" i="69" s="1"/>
  <c r="O241" i="69" s="1"/>
  <c r="P241" i="69" s="1"/>
  <c r="Q241" i="69" s="1"/>
  <c r="R241" i="69" s="1"/>
  <c r="S241" i="69" s="1"/>
  <c r="K68" i="69"/>
  <c r="L68" i="69" s="1"/>
  <c r="M68" i="69" s="1"/>
  <c r="N68" i="69" s="1"/>
  <c r="O68" i="69" s="1"/>
  <c r="P68" i="69" s="1"/>
  <c r="Q68" i="69" s="1"/>
  <c r="R68" i="69" s="1"/>
  <c r="S68" i="69" s="1"/>
  <c r="T68" i="69" s="1"/>
  <c r="U68" i="69" s="1"/>
  <c r="V68" i="69" s="1"/>
  <c r="W68" i="69" s="1"/>
  <c r="X68" i="69" s="1"/>
  <c r="Y68" i="69" s="1"/>
  <c r="Z68" i="69" s="1"/>
  <c r="L152" i="69"/>
  <c r="M152" i="69" s="1"/>
  <c r="N152" i="69" s="1"/>
  <c r="O152" i="69" s="1"/>
  <c r="P152" i="69" s="1"/>
  <c r="Q152" i="69" s="1"/>
  <c r="R152" i="69" s="1"/>
  <c r="S152" i="69" s="1"/>
  <c r="T152" i="69" s="1"/>
  <c r="U152" i="69" s="1"/>
  <c r="K58" i="69"/>
  <c r="L58" i="69" s="1"/>
  <c r="M58" i="69" s="1"/>
  <c r="N58" i="69" s="1"/>
  <c r="O58" i="69" s="1"/>
  <c r="P58" i="69" s="1"/>
  <c r="L104" i="69"/>
  <c r="M104" i="69" s="1"/>
  <c r="N104" i="69" s="1"/>
  <c r="O104" i="69" s="1"/>
  <c r="P104" i="69" s="1"/>
  <c r="Q104" i="69" s="1"/>
  <c r="R104" i="69" s="1"/>
  <c r="K251" i="69"/>
  <c r="L251" i="69" s="1"/>
  <c r="M251" i="69" s="1"/>
  <c r="N251" i="69" s="1"/>
  <c r="O251" i="69" s="1"/>
  <c r="P251" i="69" s="1"/>
  <c r="Q251" i="69" s="1"/>
  <c r="R251" i="69" s="1"/>
  <c r="S251" i="69" s="1"/>
  <c r="T251" i="69" s="1"/>
  <c r="U251" i="69" s="1"/>
  <c r="V251" i="69" s="1"/>
  <c r="W251" i="69" s="1"/>
  <c r="X251" i="69" s="1"/>
  <c r="Y251" i="69" s="1"/>
  <c r="Z251" i="69" s="1"/>
  <c r="AA251" i="69" s="1"/>
  <c r="AB251" i="69" s="1"/>
  <c r="AC251" i="69" s="1"/>
  <c r="K202" i="69"/>
  <c r="L202" i="69" s="1"/>
  <c r="M202" i="69" s="1"/>
  <c r="N202" i="69" s="1"/>
  <c r="O202" i="69" s="1"/>
  <c r="P202" i="69" s="1"/>
  <c r="Q202" i="69" s="1"/>
  <c r="R202" i="69" s="1"/>
  <c r="S202" i="69" s="1"/>
  <c r="T202" i="69" s="1"/>
  <c r="U202" i="69" s="1"/>
  <c r="V202" i="69" s="1"/>
  <c r="W202" i="69" s="1"/>
  <c r="X202" i="69" s="1"/>
  <c r="Y202" i="69" s="1"/>
  <c r="L157" i="69"/>
  <c r="M157" i="69" s="1"/>
  <c r="N157" i="69" s="1"/>
  <c r="O157" i="69" s="1"/>
  <c r="P157" i="69" s="1"/>
  <c r="Q157" i="69" s="1"/>
  <c r="R157" i="69" s="1"/>
  <c r="S157" i="69" s="1"/>
  <c r="T157" i="69" s="1"/>
  <c r="U157" i="69" s="1"/>
  <c r="V157" i="69" s="1"/>
  <c r="W157" i="69" s="1"/>
  <c r="X157" i="69" s="1"/>
  <c r="Y157" i="69" s="1"/>
  <c r="Z157" i="69" s="1"/>
  <c r="K198" i="69"/>
  <c r="L198" i="69" s="1"/>
  <c r="M198" i="69" s="1"/>
  <c r="N198" i="69" s="1"/>
  <c r="O198" i="69" s="1"/>
  <c r="P198" i="69" s="1"/>
  <c r="Q198" i="69" s="1"/>
  <c r="R198" i="69" s="1"/>
  <c r="S198" i="69" s="1"/>
  <c r="T198" i="69" s="1"/>
  <c r="U198" i="69" s="1"/>
  <c r="K237" i="69"/>
  <c r="L237" i="69" s="1"/>
  <c r="M237" i="69" s="1"/>
  <c r="N237" i="69" s="1"/>
  <c r="O237" i="69" s="1"/>
  <c r="L109" i="69"/>
  <c r="M109" i="69" s="1"/>
  <c r="N109" i="69" s="1"/>
  <c r="O109" i="69" s="1"/>
  <c r="P109" i="69" s="1"/>
  <c r="Q109" i="69" s="1"/>
  <c r="R109" i="69" s="1"/>
  <c r="S109" i="69" s="1"/>
  <c r="T109" i="69" s="1"/>
  <c r="U109" i="69" s="1"/>
  <c r="V109" i="69" s="1"/>
  <c r="W109" i="69" s="1"/>
  <c r="K234" i="69"/>
  <c r="L234" i="69" s="1"/>
  <c r="K207" i="69"/>
  <c r="L207" i="69" s="1"/>
  <c r="M207" i="69" s="1"/>
  <c r="N207" i="69" s="1"/>
  <c r="O207" i="69" s="1"/>
  <c r="P207" i="69" s="1"/>
  <c r="Q207" i="69" s="1"/>
  <c r="R207" i="69" s="1"/>
  <c r="S207" i="69" s="1"/>
  <c r="T207" i="69" s="1"/>
  <c r="U207" i="69" s="1"/>
  <c r="V207" i="69" s="1"/>
  <c r="W207" i="69" s="1"/>
  <c r="X207" i="69" s="1"/>
  <c r="Y207" i="69" s="1"/>
  <c r="Z207" i="69" s="1"/>
  <c r="AA207" i="69" s="1"/>
  <c r="AB207" i="69" s="1"/>
  <c r="AC207" i="69" s="1"/>
  <c r="AD207" i="69" s="1"/>
  <c r="K248" i="69"/>
  <c r="L248" i="69" s="1"/>
  <c r="M248" i="69" s="1"/>
  <c r="N248" i="69" s="1"/>
  <c r="O248" i="69" s="1"/>
  <c r="P248" i="69" s="1"/>
  <c r="Q248" i="69" s="1"/>
  <c r="R248" i="69" s="1"/>
  <c r="S248" i="69" s="1"/>
  <c r="T248" i="69" s="1"/>
  <c r="U248" i="69" s="1"/>
  <c r="V248" i="69" s="1"/>
  <c r="W248" i="69" s="1"/>
  <c r="X248" i="69" s="1"/>
  <c r="Y248" i="69" s="1"/>
  <c r="Z248" i="69" s="1"/>
  <c r="L159" i="69"/>
  <c r="M159" i="69" s="1"/>
  <c r="N159" i="69" s="1"/>
  <c r="O159" i="69" s="1"/>
  <c r="P159" i="69" s="1"/>
  <c r="Q159" i="69" s="1"/>
  <c r="R159" i="69" s="1"/>
  <c r="S159" i="69" s="1"/>
  <c r="T159" i="69" s="1"/>
  <c r="U159" i="69" s="1"/>
  <c r="V159" i="69" s="1"/>
  <c r="W159" i="69" s="1"/>
  <c r="X159" i="69" s="1"/>
  <c r="Y159" i="69" s="1"/>
  <c r="Z159" i="69" s="1"/>
  <c r="AA159" i="69" s="1"/>
  <c r="AB159" i="69" s="1"/>
  <c r="L114" i="69"/>
  <c r="M114" i="69" s="1"/>
  <c r="N114" i="69" s="1"/>
  <c r="O114" i="69" s="1"/>
  <c r="P114" i="69" s="1"/>
  <c r="Q114" i="69" s="1"/>
  <c r="R114" i="69" s="1"/>
  <c r="S114" i="69" s="1"/>
  <c r="T114" i="69" s="1"/>
  <c r="U114" i="69" s="1"/>
  <c r="V114" i="69" s="1"/>
  <c r="W114" i="69" s="1"/>
  <c r="X114" i="69" s="1"/>
  <c r="Y114" i="69" s="1"/>
  <c r="Z114" i="69" s="1"/>
  <c r="AA114" i="69" s="1"/>
  <c r="AB114" i="69" s="1"/>
  <c r="L155" i="69"/>
  <c r="M155" i="69" s="1"/>
  <c r="N155" i="69" s="1"/>
  <c r="O155" i="69" s="1"/>
  <c r="P155" i="69" s="1"/>
  <c r="Q155" i="69" s="1"/>
  <c r="R155" i="69" s="1"/>
  <c r="S155" i="69" s="1"/>
  <c r="T155" i="69" s="1"/>
  <c r="U155" i="69" s="1"/>
  <c r="V155" i="69" s="1"/>
  <c r="W155" i="69" s="1"/>
  <c r="X155" i="69" s="1"/>
  <c r="K239" i="69"/>
  <c r="L239" i="69" s="1"/>
  <c r="M239" i="69" s="1"/>
  <c r="N239" i="69" s="1"/>
  <c r="O239" i="69" s="1"/>
  <c r="P239" i="69" s="1"/>
  <c r="Q239" i="69" s="1"/>
  <c r="K66" i="69"/>
  <c r="L66" i="69" s="1"/>
  <c r="M66" i="69" s="1"/>
  <c r="N66" i="69" s="1"/>
  <c r="O66" i="69" s="1"/>
  <c r="P66" i="69" s="1"/>
  <c r="Q66" i="69" s="1"/>
  <c r="R66" i="69" s="1"/>
  <c r="S66" i="69" s="1"/>
  <c r="T66" i="69" s="1"/>
  <c r="U66" i="69" s="1"/>
  <c r="V66" i="69" s="1"/>
  <c r="W66" i="69" s="1"/>
  <c r="X66" i="69" s="1"/>
  <c r="K191" i="69"/>
  <c r="L191" i="69" s="1"/>
  <c r="M191" i="69" s="1"/>
  <c r="N191" i="69" s="1"/>
  <c r="K252" i="69"/>
  <c r="L252" i="69" s="1"/>
  <c r="M252" i="69" s="1"/>
  <c r="N252" i="69" s="1"/>
  <c r="O252" i="69" s="1"/>
  <c r="P252" i="69" s="1"/>
  <c r="Q252" i="69" s="1"/>
  <c r="R252" i="69" s="1"/>
  <c r="S252" i="69" s="1"/>
  <c r="T252" i="69" s="1"/>
  <c r="U252" i="69" s="1"/>
  <c r="V252" i="69" s="1"/>
  <c r="W252" i="69" s="1"/>
  <c r="X252" i="69" s="1"/>
  <c r="Y252" i="69" s="1"/>
  <c r="Z252" i="69" s="1"/>
  <c r="AA252" i="69" s="1"/>
  <c r="AB252" i="69" s="1"/>
  <c r="AC252" i="69" s="1"/>
  <c r="AD252" i="69" s="1"/>
  <c r="K205" i="69"/>
  <c r="L205" i="69" s="1"/>
  <c r="M205" i="69" s="1"/>
  <c r="N205" i="69" s="1"/>
  <c r="O205" i="69" s="1"/>
  <c r="P205" i="69" s="1"/>
  <c r="Q205" i="69" s="1"/>
  <c r="R205" i="69" s="1"/>
  <c r="S205" i="69" s="1"/>
  <c r="T205" i="69" s="1"/>
  <c r="U205" i="69" s="1"/>
  <c r="V205" i="69" s="1"/>
  <c r="W205" i="69" s="1"/>
  <c r="X205" i="69" s="1"/>
  <c r="Y205" i="69" s="1"/>
  <c r="Z205" i="69" s="1"/>
  <c r="AA205" i="69" s="1"/>
  <c r="AB205" i="69" s="1"/>
  <c r="K246" i="69"/>
  <c r="L246" i="69" s="1"/>
  <c r="M246" i="69" s="1"/>
  <c r="N246" i="69" s="1"/>
  <c r="O246" i="69" s="1"/>
  <c r="P246" i="69" s="1"/>
  <c r="Q246" i="69" s="1"/>
  <c r="R246" i="69" s="1"/>
  <c r="S246" i="69" s="1"/>
  <c r="T246" i="69" s="1"/>
  <c r="U246" i="69" s="1"/>
  <c r="V246" i="69" s="1"/>
  <c r="W246" i="69" s="1"/>
  <c r="X246" i="69" s="1"/>
  <c r="L116" i="69"/>
  <c r="M116" i="69" s="1"/>
  <c r="N116" i="69" s="1"/>
  <c r="O116" i="69" s="1"/>
  <c r="P116" i="69" s="1"/>
  <c r="Q116" i="69" s="1"/>
  <c r="R116" i="69" s="1"/>
  <c r="S116" i="69" s="1"/>
  <c r="T116" i="69" s="1"/>
  <c r="U116" i="69" s="1"/>
  <c r="V116" i="69" s="1"/>
  <c r="W116" i="69" s="1"/>
  <c r="X116" i="69" s="1"/>
  <c r="Y116" i="69" s="1"/>
  <c r="Z116" i="69" s="1"/>
  <c r="AA116" i="69" s="1"/>
  <c r="AB116" i="69" s="1"/>
  <c r="AC116" i="69" s="1"/>
  <c r="AD116" i="69" s="1"/>
  <c r="K71" i="69"/>
  <c r="L71" i="69" s="1"/>
  <c r="M71" i="69" s="1"/>
  <c r="N71" i="69" s="1"/>
  <c r="O71" i="69" s="1"/>
  <c r="P71" i="69" s="1"/>
  <c r="Q71" i="69" s="1"/>
  <c r="R71" i="69" s="1"/>
  <c r="S71" i="69" s="1"/>
  <c r="T71" i="69" s="1"/>
  <c r="U71" i="69" s="1"/>
  <c r="V71" i="69" s="1"/>
  <c r="W71" i="69" s="1"/>
  <c r="X71" i="69" s="1"/>
  <c r="Y71" i="69" s="1"/>
  <c r="Z71" i="69" s="1"/>
  <c r="AA71" i="69" s="1"/>
  <c r="AB71" i="69" s="1"/>
  <c r="AC71" i="69" s="1"/>
  <c r="L112" i="69"/>
  <c r="M112" i="69" s="1"/>
  <c r="N112" i="69" s="1"/>
  <c r="O112" i="69" s="1"/>
  <c r="P112" i="69" s="1"/>
  <c r="Q112" i="69" s="1"/>
  <c r="R112" i="69" s="1"/>
  <c r="S112" i="69" s="1"/>
  <c r="T112" i="69" s="1"/>
  <c r="U112" i="69" s="1"/>
  <c r="V112" i="69" s="1"/>
  <c r="W112" i="69" s="1"/>
  <c r="X112" i="69" s="1"/>
  <c r="Y112" i="69" s="1"/>
  <c r="Z112" i="69" s="1"/>
  <c r="K196" i="69"/>
  <c r="L196" i="69" s="1"/>
  <c r="M196" i="69" s="1"/>
  <c r="N196" i="69" s="1"/>
  <c r="O196" i="69" s="1"/>
  <c r="P196" i="69" s="1"/>
  <c r="Q196" i="69" s="1"/>
  <c r="R196" i="69" s="1"/>
  <c r="S196" i="69" s="1"/>
  <c r="L108" i="69"/>
  <c r="M108" i="69" s="1"/>
  <c r="N108" i="69" s="1"/>
  <c r="O108" i="69" s="1"/>
  <c r="P108" i="69" s="1"/>
  <c r="Q108" i="69" s="1"/>
  <c r="R108" i="69" s="1"/>
  <c r="S108" i="69" s="1"/>
  <c r="T108" i="69" s="1"/>
  <c r="U108" i="69" s="1"/>
  <c r="V108" i="69" s="1"/>
  <c r="L148" i="69"/>
  <c r="M148" i="69" s="1"/>
  <c r="N148" i="69" s="1"/>
  <c r="O148" i="69" s="1"/>
  <c r="P148" i="69" s="1"/>
  <c r="Q148" i="69" s="1"/>
  <c r="L162" i="69"/>
  <c r="M162" i="69" s="1"/>
  <c r="N162" i="69" s="1"/>
  <c r="O162" i="69" s="1"/>
  <c r="P162" i="69" s="1"/>
  <c r="Q162" i="69" s="1"/>
  <c r="R162" i="69" s="1"/>
  <c r="S162" i="69" s="1"/>
  <c r="T162" i="69" s="1"/>
  <c r="U162" i="69" s="1"/>
  <c r="V162" i="69" s="1"/>
  <c r="W162" i="69" s="1"/>
  <c r="X162" i="69" s="1"/>
  <c r="Y162" i="69" s="1"/>
  <c r="Z162" i="69" s="1"/>
  <c r="AA162" i="69" s="1"/>
  <c r="AB162" i="69" s="1"/>
  <c r="AC162" i="69" s="1"/>
  <c r="AD162" i="69" s="1"/>
  <c r="AE162" i="69" s="1"/>
  <c r="K203" i="69"/>
  <c r="L203" i="69" s="1"/>
  <c r="M203" i="69" s="1"/>
  <c r="N203" i="69" s="1"/>
  <c r="O203" i="69" s="1"/>
  <c r="P203" i="69" s="1"/>
  <c r="Q203" i="69" s="1"/>
  <c r="R203" i="69" s="1"/>
  <c r="S203" i="69" s="1"/>
  <c r="T203" i="69" s="1"/>
  <c r="U203" i="69" s="1"/>
  <c r="V203" i="69" s="1"/>
  <c r="W203" i="69" s="1"/>
  <c r="X203" i="69" s="1"/>
  <c r="Y203" i="69" s="1"/>
  <c r="Z203" i="69" s="1"/>
  <c r="K244" i="69"/>
  <c r="L244" i="69" s="1"/>
  <c r="M244" i="69" s="1"/>
  <c r="N244" i="69" s="1"/>
  <c r="O244" i="69" s="1"/>
  <c r="P244" i="69" s="1"/>
  <c r="Q244" i="69" s="1"/>
  <c r="R244" i="69" s="1"/>
  <c r="S244" i="69" s="1"/>
  <c r="T244" i="69" s="1"/>
  <c r="U244" i="69" s="1"/>
  <c r="V244" i="69" s="1"/>
  <c r="K242" i="69"/>
  <c r="L242" i="69" s="1"/>
  <c r="M242" i="69" s="1"/>
  <c r="N242" i="69" s="1"/>
  <c r="O242" i="69" s="1"/>
  <c r="P242" i="69" s="1"/>
  <c r="Q242" i="69" s="1"/>
  <c r="R242" i="69" s="1"/>
  <c r="S242" i="69" s="1"/>
  <c r="T242" i="69" s="1"/>
  <c r="K69" i="69"/>
  <c r="L69" i="69" s="1"/>
  <c r="M69" i="69" s="1"/>
  <c r="N69" i="69" s="1"/>
  <c r="O69" i="69" s="1"/>
  <c r="P69" i="69" s="1"/>
  <c r="Q69" i="69" s="1"/>
  <c r="R69" i="69" s="1"/>
  <c r="S69" i="69" s="1"/>
  <c r="T69" i="69" s="1"/>
  <c r="U69" i="69" s="1"/>
  <c r="V69" i="69" s="1"/>
  <c r="W69" i="69" s="1"/>
  <c r="X69" i="69" s="1"/>
  <c r="Y69" i="69" s="1"/>
  <c r="Z69" i="69" s="1"/>
  <c r="AA69" i="69" s="1"/>
  <c r="L153" i="69"/>
  <c r="M153" i="69" s="1"/>
  <c r="N153" i="69" s="1"/>
  <c r="O153" i="69" s="1"/>
  <c r="P153" i="69" s="1"/>
  <c r="Q153" i="69" s="1"/>
  <c r="R153" i="69" s="1"/>
  <c r="S153" i="69" s="1"/>
  <c r="T153" i="69" s="1"/>
  <c r="U153" i="69" s="1"/>
  <c r="V153" i="69" s="1"/>
  <c r="K236" i="69"/>
  <c r="L236" i="69" s="1"/>
  <c r="M236" i="69" s="1"/>
  <c r="N236" i="69" s="1"/>
  <c r="L105" i="69"/>
  <c r="M105" i="69" s="1"/>
  <c r="N105" i="69" s="1"/>
  <c r="O105" i="69" s="1"/>
  <c r="P105" i="69" s="1"/>
  <c r="Q105" i="69" s="1"/>
  <c r="R105" i="69" s="1"/>
  <c r="S105" i="69" s="1"/>
  <c r="K189" i="69"/>
  <c r="L189" i="69" s="1"/>
  <c r="L160" i="69"/>
  <c r="M160" i="69" s="1"/>
  <c r="N160" i="69" s="1"/>
  <c r="O160" i="69" s="1"/>
  <c r="P160" i="69" s="1"/>
  <c r="Q160" i="69" s="1"/>
  <c r="R160" i="69" s="1"/>
  <c r="S160" i="69" s="1"/>
  <c r="T160" i="69" s="1"/>
  <c r="U160" i="69" s="1"/>
  <c r="V160" i="69" s="1"/>
  <c r="W160" i="69" s="1"/>
  <c r="X160" i="69" s="1"/>
  <c r="Y160" i="69" s="1"/>
  <c r="Z160" i="69" s="1"/>
  <c r="AA160" i="69" s="1"/>
  <c r="AB160" i="69" s="1"/>
  <c r="AC160" i="69" s="1"/>
  <c r="K201" i="69"/>
  <c r="L201" i="69" s="1"/>
  <c r="M201" i="69" s="1"/>
  <c r="N201" i="69" s="1"/>
  <c r="O201" i="69" s="1"/>
  <c r="P201" i="69" s="1"/>
  <c r="Q201" i="69" s="1"/>
  <c r="R201" i="69" s="1"/>
  <c r="S201" i="69" s="1"/>
  <c r="T201" i="69" s="1"/>
  <c r="U201" i="69" s="1"/>
  <c r="V201" i="69" s="1"/>
  <c r="W201" i="69" s="1"/>
  <c r="X201" i="69" s="1"/>
  <c r="K199" i="69"/>
  <c r="L199" i="69" s="1"/>
  <c r="M199" i="69" s="1"/>
  <c r="N199" i="69" s="1"/>
  <c r="O199" i="69" s="1"/>
  <c r="P199" i="69" s="1"/>
  <c r="Q199" i="69" s="1"/>
  <c r="R199" i="69" s="1"/>
  <c r="S199" i="69" s="1"/>
  <c r="T199" i="69" s="1"/>
  <c r="U199" i="69" s="1"/>
  <c r="V199" i="69" s="1"/>
  <c r="K194" i="69"/>
  <c r="L194" i="69" s="1"/>
  <c r="M194" i="69" s="1"/>
  <c r="N194" i="69" s="1"/>
  <c r="O194" i="69" s="1"/>
  <c r="P194" i="69" s="1"/>
  <c r="Q194" i="69" s="1"/>
  <c r="L110" i="69"/>
  <c r="M110" i="69" s="1"/>
  <c r="N110" i="69" s="1"/>
  <c r="O110" i="69" s="1"/>
  <c r="P110" i="69" s="1"/>
  <c r="Q110" i="69" s="1"/>
  <c r="R110" i="69" s="1"/>
  <c r="S110" i="69" s="1"/>
  <c r="T110" i="69" s="1"/>
  <c r="U110" i="69" s="1"/>
  <c r="V110" i="69" s="1"/>
  <c r="W110" i="69" s="1"/>
  <c r="X110" i="69" s="1"/>
  <c r="K249" i="69"/>
  <c r="L249" i="69" s="1"/>
  <c r="M249" i="69" s="1"/>
  <c r="N249" i="69" s="1"/>
  <c r="O249" i="69" s="1"/>
  <c r="P249" i="69" s="1"/>
  <c r="Q249" i="69" s="1"/>
  <c r="R249" i="69" s="1"/>
  <c r="S249" i="69" s="1"/>
  <c r="T249" i="69" s="1"/>
  <c r="U249" i="69" s="1"/>
  <c r="V249" i="69" s="1"/>
  <c r="W249" i="69" s="1"/>
  <c r="X249" i="69" s="1"/>
  <c r="Y249" i="69" s="1"/>
  <c r="Z249" i="69" s="1"/>
  <c r="AA249" i="69" s="1"/>
  <c r="K62" i="69"/>
  <c r="L62" i="69" s="1"/>
  <c r="M62" i="69" s="1"/>
  <c r="N62" i="69" s="1"/>
  <c r="O62" i="69" s="1"/>
  <c r="P62" i="69" s="1"/>
  <c r="Q62" i="69" s="1"/>
  <c r="R62" i="69" s="1"/>
  <c r="S62" i="69" s="1"/>
  <c r="T62" i="69" s="1"/>
  <c r="L146" i="69"/>
  <c r="M146" i="69" s="1"/>
  <c r="N146" i="69" s="1"/>
  <c r="O146" i="69" s="1"/>
  <c r="L99" i="69"/>
  <c r="M99" i="69" s="1"/>
  <c r="L117" i="69"/>
  <c r="M117" i="69" s="1"/>
  <c r="N117" i="69" s="1"/>
  <c r="O117" i="69" s="1"/>
  <c r="P117" i="69" s="1"/>
  <c r="Q117" i="69" s="1"/>
  <c r="R117" i="69" s="1"/>
  <c r="S117" i="69" s="1"/>
  <c r="T117" i="69" s="1"/>
  <c r="U117" i="69" s="1"/>
  <c r="V117" i="69" s="1"/>
  <c r="W117" i="69" s="1"/>
  <c r="X117" i="69" s="1"/>
  <c r="Y117" i="69" s="1"/>
  <c r="Z117" i="69" s="1"/>
  <c r="AA117" i="69" s="1"/>
  <c r="AB117" i="69" s="1"/>
  <c r="AC117" i="69" s="1"/>
  <c r="AD117" i="69" s="1"/>
  <c r="AE117" i="69" s="1"/>
  <c r="L158" i="69"/>
  <c r="M158" i="69" s="1"/>
  <c r="N158" i="69" s="1"/>
  <c r="O158" i="69" s="1"/>
  <c r="P158" i="69" s="1"/>
  <c r="Q158" i="69" s="1"/>
  <c r="R158" i="69" s="1"/>
  <c r="S158" i="69" s="1"/>
  <c r="T158" i="69" s="1"/>
  <c r="U158" i="69" s="1"/>
  <c r="V158" i="69" s="1"/>
  <c r="W158" i="69" s="1"/>
  <c r="X158" i="69" s="1"/>
  <c r="Y158" i="69" s="1"/>
  <c r="Z158" i="69" s="1"/>
  <c r="AA158" i="69" s="1"/>
  <c r="L156" i="69"/>
  <c r="M156" i="69" s="1"/>
  <c r="N156" i="69" s="1"/>
  <c r="O156" i="69" s="1"/>
  <c r="P156" i="69" s="1"/>
  <c r="Q156" i="69" s="1"/>
  <c r="R156" i="69" s="1"/>
  <c r="S156" i="69" s="1"/>
  <c r="T156" i="69" s="1"/>
  <c r="U156" i="69" s="1"/>
  <c r="V156" i="69" s="1"/>
  <c r="W156" i="69" s="1"/>
  <c r="X156" i="69" s="1"/>
  <c r="Y156" i="69" s="1"/>
  <c r="K64" i="69"/>
  <c r="L64" i="69" s="1"/>
  <c r="M64" i="69" s="1"/>
  <c r="N64" i="69" s="1"/>
  <c r="O64" i="69" s="1"/>
  <c r="P64" i="69" s="1"/>
  <c r="Q64" i="69" s="1"/>
  <c r="R64" i="69" s="1"/>
  <c r="S64" i="69" s="1"/>
  <c r="T64" i="69" s="1"/>
  <c r="U64" i="69" s="1"/>
  <c r="V64" i="69" s="1"/>
  <c r="K67" i="69"/>
  <c r="L67" i="69" s="1"/>
  <c r="M67" i="69" s="1"/>
  <c r="N67" i="69" s="1"/>
  <c r="O67" i="69" s="1"/>
  <c r="P67" i="69" s="1"/>
  <c r="Q67" i="69" s="1"/>
  <c r="R67" i="69" s="1"/>
  <c r="S67" i="69" s="1"/>
  <c r="T67" i="69" s="1"/>
  <c r="U67" i="69" s="1"/>
  <c r="V67" i="69" s="1"/>
  <c r="W67" i="69" s="1"/>
  <c r="X67" i="69" s="1"/>
  <c r="Y67" i="69" s="1"/>
  <c r="K235" i="69"/>
  <c r="L235" i="69" s="1"/>
  <c r="M235" i="69" s="1"/>
  <c r="K190" i="69"/>
  <c r="L190" i="69" s="1"/>
  <c r="M190" i="69" s="1"/>
  <c r="L103" i="69"/>
  <c r="M103" i="69" s="1"/>
  <c r="N103" i="69" s="1"/>
  <c r="O103" i="69" s="1"/>
  <c r="P103" i="69" s="1"/>
  <c r="Q103" i="69" s="1"/>
  <c r="K56" i="69"/>
  <c r="L56" i="69" s="1"/>
  <c r="M56" i="69" s="1"/>
  <c r="N56" i="69" s="1"/>
  <c r="L115" i="69"/>
  <c r="M115" i="69" s="1"/>
  <c r="N115" i="69" s="1"/>
  <c r="O115" i="69" s="1"/>
  <c r="P115" i="69" s="1"/>
  <c r="Q115" i="69" s="1"/>
  <c r="R115" i="69" s="1"/>
  <c r="S115" i="69" s="1"/>
  <c r="T115" i="69" s="1"/>
  <c r="U115" i="69" s="1"/>
  <c r="V115" i="69" s="1"/>
  <c r="W115" i="69" s="1"/>
  <c r="X115" i="69" s="1"/>
  <c r="Y115" i="69" s="1"/>
  <c r="Z115" i="69" s="1"/>
  <c r="AA115" i="69" s="1"/>
  <c r="AB115" i="69" s="1"/>
  <c r="AC115" i="69" s="1"/>
  <c r="L113" i="69"/>
  <c r="M113" i="69" s="1"/>
  <c r="N113" i="69" s="1"/>
  <c r="O113" i="69" s="1"/>
  <c r="P113" i="69" s="1"/>
  <c r="Q113" i="69" s="1"/>
  <c r="R113" i="69" s="1"/>
  <c r="S113" i="69" s="1"/>
  <c r="T113" i="69" s="1"/>
  <c r="U113" i="69" s="1"/>
  <c r="V113" i="69" s="1"/>
  <c r="W113" i="69" s="1"/>
  <c r="X113" i="69" s="1"/>
  <c r="Y113" i="69" s="1"/>
  <c r="Z113" i="69" s="1"/>
  <c r="AA113" i="69" s="1"/>
  <c r="L100" i="69"/>
  <c r="M100" i="69" s="1"/>
  <c r="N100" i="69" s="1"/>
  <c r="K65" i="69"/>
  <c r="L65" i="69" s="1"/>
  <c r="M65" i="69" s="1"/>
  <c r="N65" i="69" s="1"/>
  <c r="O65" i="69" s="1"/>
  <c r="P65" i="69" s="1"/>
  <c r="Q65" i="69" s="1"/>
  <c r="R65" i="69" s="1"/>
  <c r="S65" i="69" s="1"/>
  <c r="T65" i="69" s="1"/>
  <c r="U65" i="69" s="1"/>
  <c r="V65" i="69" s="1"/>
  <c r="W65" i="69" s="1"/>
  <c r="K192" i="69"/>
  <c r="L192" i="69" s="1"/>
  <c r="M192" i="69" s="1"/>
  <c r="N192" i="69" s="1"/>
  <c r="O192" i="69" s="1"/>
  <c r="L147" i="69"/>
  <c r="M147" i="69" s="1"/>
  <c r="N147" i="69" s="1"/>
  <c r="O147" i="69" s="1"/>
  <c r="P147" i="69" s="1"/>
  <c r="K60" i="69"/>
  <c r="L60" i="69" s="1"/>
  <c r="M60" i="69" s="1"/>
  <c r="N60" i="69" s="1"/>
  <c r="O60" i="69" s="1"/>
  <c r="P60" i="69" s="1"/>
  <c r="Q60" i="69" s="1"/>
  <c r="R60" i="69" s="1"/>
  <c r="K247" i="69"/>
  <c r="L247" i="69" s="1"/>
  <c r="M247" i="69" s="1"/>
  <c r="N247" i="69" s="1"/>
  <c r="O247" i="69" s="1"/>
  <c r="P247" i="69" s="1"/>
  <c r="Q247" i="69" s="1"/>
  <c r="R247" i="69" s="1"/>
  <c r="S247" i="69" s="1"/>
  <c r="T247" i="69" s="1"/>
  <c r="U247" i="69" s="1"/>
  <c r="V247" i="69" s="1"/>
  <c r="W247" i="69" s="1"/>
  <c r="X247" i="69" s="1"/>
  <c r="Y247" i="69" s="1"/>
  <c r="K54" i="69"/>
  <c r="L54" i="69" s="1"/>
  <c r="K72" i="69"/>
  <c r="L72" i="69" s="1"/>
  <c r="M72" i="69" s="1"/>
  <c r="N72" i="69" s="1"/>
  <c r="O72" i="69" s="1"/>
  <c r="P72" i="69" s="1"/>
  <c r="Q72" i="69" s="1"/>
  <c r="R72" i="69" s="1"/>
  <c r="S72" i="69" s="1"/>
  <c r="T72" i="69" s="1"/>
  <c r="U72" i="69" s="1"/>
  <c r="V72" i="69" s="1"/>
  <c r="W72" i="69" s="1"/>
  <c r="X72" i="69" s="1"/>
  <c r="Y72" i="69" s="1"/>
  <c r="Z72" i="69" s="1"/>
  <c r="AA72" i="69" s="1"/>
  <c r="AB72" i="69" s="1"/>
  <c r="AC72" i="69" s="1"/>
  <c r="AD72" i="69" s="1"/>
  <c r="K70" i="69"/>
  <c r="L70" i="69" s="1"/>
  <c r="M70" i="69" s="1"/>
  <c r="N70" i="69" s="1"/>
  <c r="O70" i="69" s="1"/>
  <c r="P70" i="69" s="1"/>
  <c r="Q70" i="69" s="1"/>
  <c r="R70" i="69" s="1"/>
  <c r="S70" i="69" s="1"/>
  <c r="T70" i="69" s="1"/>
  <c r="U70" i="69" s="1"/>
  <c r="V70" i="69" s="1"/>
  <c r="W70" i="69" s="1"/>
  <c r="X70" i="69" s="1"/>
  <c r="Y70" i="69" s="1"/>
  <c r="Z70" i="69" s="1"/>
  <c r="AA70" i="69" s="1"/>
  <c r="AB70" i="69" s="1"/>
  <c r="K240" i="69"/>
  <c r="L240" i="69" s="1"/>
  <c r="M240" i="69" s="1"/>
  <c r="N240" i="69" s="1"/>
  <c r="O240" i="69" s="1"/>
  <c r="P240" i="69" s="1"/>
  <c r="Q240" i="69" s="1"/>
  <c r="R240" i="69" s="1"/>
  <c r="L107" i="69"/>
  <c r="M107" i="69" s="1"/>
  <c r="N107" i="69" s="1"/>
  <c r="O107" i="69" s="1"/>
  <c r="P107" i="69" s="1"/>
  <c r="Q107" i="69" s="1"/>
  <c r="R107" i="69" s="1"/>
  <c r="S107" i="69" s="1"/>
  <c r="T107" i="69" s="1"/>
  <c r="U107" i="69" s="1"/>
  <c r="L149" i="69"/>
  <c r="M149" i="69" s="1"/>
  <c r="N149" i="69" s="1"/>
  <c r="O149" i="69" s="1"/>
  <c r="P149" i="69" s="1"/>
  <c r="Q149" i="69" s="1"/>
  <c r="R149" i="69" s="1"/>
  <c r="K61" i="69"/>
  <c r="L61" i="69" s="1"/>
  <c r="M61" i="69" s="1"/>
  <c r="N61" i="69" s="1"/>
  <c r="O61" i="69" s="1"/>
  <c r="P61" i="69" s="1"/>
  <c r="Q61" i="69" s="1"/>
  <c r="R61" i="69" s="1"/>
  <c r="S61" i="69" s="1"/>
  <c r="K188" i="69"/>
  <c r="K204" i="69"/>
  <c r="L204" i="69" s="1"/>
  <c r="M204" i="69" s="1"/>
  <c r="N204" i="69" s="1"/>
  <c r="O204" i="69" s="1"/>
  <c r="P204" i="69" s="1"/>
  <c r="Q204" i="69" s="1"/>
  <c r="R204" i="69" s="1"/>
  <c r="S204" i="69" s="1"/>
  <c r="T204" i="69" s="1"/>
  <c r="U204" i="69" s="1"/>
  <c r="V204" i="69" s="1"/>
  <c r="W204" i="69" s="1"/>
  <c r="X204" i="69" s="1"/>
  <c r="Y204" i="69" s="1"/>
  <c r="Z204" i="69" s="1"/>
  <c r="AA204" i="69" s="1"/>
  <c r="K53" i="69"/>
  <c r="L151" i="69"/>
  <c r="M151" i="69" s="1"/>
  <c r="N151" i="69" s="1"/>
  <c r="O151" i="69" s="1"/>
  <c r="P151" i="69" s="1"/>
  <c r="Q151" i="69" s="1"/>
  <c r="R151" i="69" s="1"/>
  <c r="S151" i="69" s="1"/>
  <c r="T151" i="69" s="1"/>
  <c r="K197" i="69"/>
  <c r="L197" i="69" s="1"/>
  <c r="M197" i="69" s="1"/>
  <c r="N197" i="69" s="1"/>
  <c r="O197" i="69" s="1"/>
  <c r="P197" i="69" s="1"/>
  <c r="Q197" i="69" s="1"/>
  <c r="R197" i="69" s="1"/>
  <c r="S197" i="69" s="1"/>
  <c r="T197" i="69" s="1"/>
  <c r="L101" i="69"/>
  <c r="M101" i="69" s="1"/>
  <c r="N101" i="69" s="1"/>
  <c r="O101" i="69" s="1"/>
  <c r="L106" i="69"/>
  <c r="M106" i="69" s="1"/>
  <c r="N106" i="69" s="1"/>
  <c r="O106" i="69" s="1"/>
  <c r="P106" i="69" s="1"/>
  <c r="Q106" i="69" s="1"/>
  <c r="R106" i="69" s="1"/>
  <c r="S106" i="69" s="1"/>
  <c r="T106" i="69" s="1"/>
  <c r="L145" i="69"/>
  <c r="M145" i="69" s="1"/>
  <c r="N145" i="69" s="1"/>
  <c r="L102" i="69"/>
  <c r="M102" i="69" s="1"/>
  <c r="N102" i="69" s="1"/>
  <c r="O102" i="69" s="1"/>
  <c r="P102" i="69" s="1"/>
  <c r="L161" i="69"/>
  <c r="M161" i="69" s="1"/>
  <c r="N161" i="69" s="1"/>
  <c r="O161" i="69" s="1"/>
  <c r="P161" i="69" s="1"/>
  <c r="Q161" i="69" s="1"/>
  <c r="R161" i="69" s="1"/>
  <c r="S161" i="69" s="1"/>
  <c r="T161" i="69" s="1"/>
  <c r="U161" i="69" s="1"/>
  <c r="V161" i="69" s="1"/>
  <c r="W161" i="69" s="1"/>
  <c r="X161" i="69" s="1"/>
  <c r="Y161" i="69" s="1"/>
  <c r="Z161" i="69" s="1"/>
  <c r="AA161" i="69" s="1"/>
  <c r="AB161" i="69" s="1"/>
  <c r="AC161" i="69" s="1"/>
  <c r="AD161" i="69" s="1"/>
  <c r="K250" i="69"/>
  <c r="L250" i="69" s="1"/>
  <c r="M250" i="69" s="1"/>
  <c r="N250" i="69" s="1"/>
  <c r="O250" i="69" s="1"/>
  <c r="P250" i="69" s="1"/>
  <c r="Q250" i="69" s="1"/>
  <c r="R250" i="69" s="1"/>
  <c r="S250" i="69" s="1"/>
  <c r="T250" i="69" s="1"/>
  <c r="U250" i="69" s="1"/>
  <c r="V250" i="69" s="1"/>
  <c r="W250" i="69" s="1"/>
  <c r="X250" i="69" s="1"/>
  <c r="Y250" i="69" s="1"/>
  <c r="Z250" i="69" s="1"/>
  <c r="AA250" i="69" s="1"/>
  <c r="AB250" i="69" s="1"/>
  <c r="K193" i="69"/>
  <c r="L193" i="69" s="1"/>
  <c r="M193" i="69" s="1"/>
  <c r="N193" i="69" s="1"/>
  <c r="O193" i="69" s="1"/>
  <c r="P193" i="69" s="1"/>
  <c r="L150" i="69"/>
  <c r="M150" i="69" s="1"/>
  <c r="N150" i="69" s="1"/>
  <c r="O150" i="69" s="1"/>
  <c r="P150" i="69" s="1"/>
  <c r="Q150" i="69" s="1"/>
  <c r="R150" i="69" s="1"/>
  <c r="S150" i="69" s="1"/>
  <c r="L154" i="69"/>
  <c r="M154" i="69" s="1"/>
  <c r="N154" i="69" s="1"/>
  <c r="O154" i="69" s="1"/>
  <c r="P154" i="69" s="1"/>
  <c r="Q154" i="69" s="1"/>
  <c r="R154" i="69" s="1"/>
  <c r="S154" i="69" s="1"/>
  <c r="T154" i="69" s="1"/>
  <c r="U154" i="69" s="1"/>
  <c r="V154" i="69" s="1"/>
  <c r="W154" i="69" s="1"/>
  <c r="K238" i="69"/>
  <c r="L238" i="69" s="1"/>
  <c r="M238" i="69" s="1"/>
  <c r="N238" i="69" s="1"/>
  <c r="O238" i="69" s="1"/>
  <c r="P238" i="69" s="1"/>
  <c r="K63" i="69"/>
  <c r="L63" i="69" s="1"/>
  <c r="M63" i="69" s="1"/>
  <c r="N63" i="69" s="1"/>
  <c r="O63" i="69" s="1"/>
  <c r="P63" i="69" s="1"/>
  <c r="Q63" i="69" s="1"/>
  <c r="R63" i="69" s="1"/>
  <c r="S63" i="69" s="1"/>
  <c r="T63" i="69" s="1"/>
  <c r="U63" i="69" s="1"/>
  <c r="L144" i="69"/>
  <c r="M144" i="69" s="1"/>
  <c r="L98" i="69"/>
  <c r="T156" i="102"/>
  <c r="K152" i="102"/>
  <c r="M144" i="102"/>
  <c r="P148" i="102"/>
  <c r="K157" i="102"/>
  <c r="R149" i="102"/>
  <c r="AJ10" i="63"/>
  <c r="K38" i="63"/>
  <c r="D8" i="105" s="1"/>
  <c r="K66" i="63"/>
  <c r="F8" i="105" s="1"/>
  <c r="K94" i="63"/>
  <c r="H8" i="105" s="1"/>
  <c r="L66" i="63"/>
  <c r="L38" i="63"/>
  <c r="L94" i="63"/>
  <c r="M66" i="63"/>
  <c r="M38" i="63"/>
  <c r="M94" i="63"/>
  <c r="N155" i="102"/>
  <c r="Z156" i="102"/>
  <c r="Q155" i="102"/>
  <c r="U152" i="102"/>
  <c r="Y155" i="102"/>
  <c r="P146" i="102"/>
  <c r="M157" i="102"/>
  <c r="U150" i="102"/>
  <c r="M149" i="102"/>
  <c r="O146" i="102"/>
  <c r="P152" i="102"/>
  <c r="Z157" i="102"/>
  <c r="R156" i="102"/>
  <c r="T152" i="102"/>
  <c r="N148" i="102"/>
  <c r="O149" i="102"/>
  <c r="Q148" i="102"/>
  <c r="N151" i="102"/>
  <c r="T148" i="102"/>
  <c r="M150" i="102"/>
  <c r="Y154" i="102"/>
  <c r="K145" i="102"/>
  <c r="M145" i="102"/>
  <c r="P155" i="102"/>
  <c r="W155" i="102"/>
  <c r="P158" i="102"/>
  <c r="O158" i="102"/>
  <c r="W158" i="102"/>
  <c r="L148" i="102"/>
  <c r="K140" i="102"/>
  <c r="R152" i="102"/>
  <c r="Q151" i="102"/>
  <c r="L157" i="102"/>
  <c r="N152" i="102"/>
  <c r="P151" i="102"/>
  <c r="P145" i="102"/>
  <c r="Q146" i="102"/>
  <c r="Q145" i="102"/>
  <c r="V154" i="102"/>
  <c r="R157" i="102"/>
  <c r="R155" i="102"/>
  <c r="W156" i="102"/>
  <c r="T153" i="102"/>
  <c r="AB158" i="102"/>
  <c r="L140" i="102"/>
  <c r="L151" i="102"/>
  <c r="K158" i="102"/>
  <c r="L149" i="102"/>
  <c r="K149" i="102"/>
  <c r="L146" i="102"/>
  <c r="AA156" i="102"/>
  <c r="T150" i="102"/>
  <c r="Q152" i="102"/>
  <c r="S154" i="102"/>
  <c r="X154" i="102"/>
  <c r="AB157" i="102"/>
  <c r="L144" i="102"/>
  <c r="K148" i="102"/>
  <c r="R148" i="102"/>
  <c r="M147" i="102"/>
  <c r="M155" i="102"/>
  <c r="P147" i="102"/>
  <c r="U154" i="102"/>
  <c r="M143" i="102"/>
  <c r="S157" i="102"/>
  <c r="Y153" i="102"/>
  <c r="P153" i="102"/>
  <c r="U153" i="102"/>
  <c r="Z154" i="102"/>
  <c r="L142" i="102"/>
  <c r="N147" i="102"/>
  <c r="N149" i="102"/>
  <c r="P156" i="102"/>
  <c r="V155" i="102"/>
  <c r="M141" i="102"/>
  <c r="N154" i="102"/>
  <c r="O157" i="102"/>
  <c r="Q156" i="102"/>
  <c r="Q149" i="102"/>
  <c r="V150" i="102"/>
  <c r="V156" i="102"/>
  <c r="O144" i="102"/>
  <c r="O152" i="102"/>
  <c r="Q154" i="102"/>
  <c r="V152" i="102"/>
  <c r="M153" i="102"/>
  <c r="M151" i="102"/>
  <c r="O155" i="102"/>
  <c r="V157" i="102"/>
  <c r="S147" i="102"/>
  <c r="U155" i="102"/>
  <c r="N158" i="102"/>
  <c r="N146" i="102"/>
  <c r="R147" i="102"/>
  <c r="T157" i="102"/>
  <c r="U158" i="102"/>
  <c r="K154" i="102"/>
  <c r="K141" i="102"/>
  <c r="N145" i="102"/>
  <c r="N143" i="102"/>
  <c r="L143" i="102"/>
  <c r="K151" i="102"/>
  <c r="Y158" i="102"/>
  <c r="L150" i="102"/>
  <c r="AD158" i="102"/>
  <c r="N144" i="102"/>
  <c r="N157" i="102"/>
  <c r="O148" i="102"/>
  <c r="P144" i="102"/>
  <c r="Q158" i="102"/>
  <c r="R151" i="102"/>
  <c r="R154" i="102"/>
  <c r="T151" i="102"/>
  <c r="U151" i="102"/>
  <c r="M142" i="102"/>
  <c r="M146" i="102"/>
  <c r="O151" i="102"/>
  <c r="O145" i="102"/>
  <c r="P150" i="102"/>
  <c r="W153" i="102"/>
  <c r="W154" i="102"/>
  <c r="S153" i="102"/>
  <c r="T149" i="102"/>
  <c r="L152" i="102"/>
  <c r="K139" i="102"/>
  <c r="K153" i="102"/>
  <c r="K146" i="102"/>
  <c r="N153" i="102"/>
  <c r="O150" i="102"/>
  <c r="O143" i="102"/>
  <c r="Q153" i="102"/>
  <c r="V151" i="102"/>
  <c r="W152" i="102"/>
  <c r="S148" i="102"/>
  <c r="S149" i="102"/>
  <c r="Z155" i="102"/>
  <c r="L156" i="102"/>
  <c r="L153" i="102"/>
  <c r="K156" i="102"/>
  <c r="K143" i="102"/>
  <c r="N142" i="102"/>
  <c r="Q150" i="102"/>
  <c r="X156" i="102"/>
  <c r="Z158" i="102"/>
  <c r="M156" i="102"/>
  <c r="M154" i="102"/>
  <c r="M158" i="102"/>
  <c r="O156" i="102"/>
  <c r="P149" i="102"/>
  <c r="AC158" i="102"/>
  <c r="R146" i="102"/>
  <c r="W151" i="102"/>
  <c r="W157" i="102"/>
  <c r="S156" i="102"/>
  <c r="U156" i="102"/>
  <c r="U149" i="102"/>
  <c r="X157" i="102"/>
  <c r="AA158" i="102"/>
  <c r="AA157" i="102"/>
  <c r="L155" i="102"/>
  <c r="K142" i="102"/>
  <c r="K144" i="102"/>
  <c r="V158" i="102"/>
  <c r="R153" i="102"/>
  <c r="S151" i="102"/>
  <c r="U157" i="102"/>
  <c r="Y156" i="102"/>
  <c r="AA155" i="102"/>
  <c r="L158" i="102"/>
  <c r="K150" i="102"/>
  <c r="K155" i="102"/>
  <c r="P157" i="102"/>
  <c r="M152" i="102"/>
  <c r="M148" i="102"/>
  <c r="N150" i="102"/>
  <c r="O147" i="102"/>
  <c r="AC157" i="102"/>
  <c r="Q157" i="102"/>
  <c r="Q147" i="102"/>
  <c r="R150" i="102"/>
  <c r="S152" i="102"/>
  <c r="S150" i="102"/>
  <c r="S155" i="102"/>
  <c r="T155" i="102"/>
  <c r="T154" i="102"/>
  <c r="X153" i="102"/>
  <c r="X155" i="102"/>
  <c r="Y157" i="102"/>
  <c r="AB156" i="102"/>
  <c r="L145" i="102"/>
  <c r="L147" i="102"/>
  <c r="N156" i="102"/>
  <c r="O154" i="102"/>
  <c r="O153" i="102"/>
  <c r="P154" i="102"/>
  <c r="V153" i="102"/>
  <c r="R158" i="102"/>
  <c r="S158" i="102"/>
  <c r="T158" i="102"/>
  <c r="X152" i="102"/>
  <c r="X158" i="102"/>
  <c r="L154" i="102"/>
  <c r="L141" i="102"/>
  <c r="K147" i="102"/>
  <c r="AP10" i="63"/>
  <c r="AF10" i="63"/>
  <c r="D64" i="105" s="1"/>
  <c r="AG10" i="63"/>
  <c r="E64" i="105" s="1"/>
  <c r="K11" i="63"/>
  <c r="L11" i="63"/>
  <c r="M11" i="63"/>
  <c r="I35" i="78"/>
  <c r="I9" i="78"/>
  <c r="I61" i="78"/>
  <c r="I36" i="73"/>
  <c r="I36" i="78" s="1"/>
  <c r="I10" i="73"/>
  <c r="K36" i="73"/>
  <c r="K36" i="78" s="1"/>
  <c r="K62" i="73"/>
  <c r="K62" i="78" s="1"/>
  <c r="K9" i="73"/>
  <c r="K35" i="73"/>
  <c r="K35" i="78" s="1"/>
  <c r="K61" i="73"/>
  <c r="K61" i="78" s="1"/>
  <c r="K10" i="73"/>
  <c r="J10" i="73"/>
  <c r="J36" i="73"/>
  <c r="J36" i="78" s="1"/>
  <c r="I62" i="73"/>
  <c r="I62" i="78" s="1"/>
  <c r="P121" i="56"/>
  <c r="P52" i="86" s="1"/>
  <c r="P121" i="86" s="1"/>
  <c r="L124" i="56"/>
  <c r="L55" i="86" s="1"/>
  <c r="L124" i="86" s="1"/>
  <c r="W76" i="56"/>
  <c r="W7" i="86" s="1"/>
  <c r="R121" i="56"/>
  <c r="R52" i="86" s="1"/>
  <c r="R121" i="86" s="1"/>
  <c r="J88" i="56"/>
  <c r="J19" i="86" s="1"/>
  <c r="J88" i="86" s="1"/>
  <c r="I100" i="56"/>
  <c r="I31" i="86" s="1"/>
  <c r="I100" i="86" s="1"/>
  <c r="T106" i="56"/>
  <c r="T37" i="86" s="1"/>
  <c r="T106" i="86" s="1"/>
  <c r="Z103" i="56"/>
  <c r="Z34" i="86" s="1"/>
  <c r="Z103" i="86" s="1"/>
  <c r="L99" i="56"/>
  <c r="L30" i="86" s="1"/>
  <c r="L99" i="86" s="1"/>
  <c r="X94" i="56"/>
  <c r="X25" i="86" s="1"/>
  <c r="X94" i="86" s="1"/>
  <c r="S122" i="56"/>
  <c r="S53" i="86" s="1"/>
  <c r="Q138" i="56"/>
  <c r="Q69" i="86" s="1"/>
  <c r="Q138" i="86" s="1"/>
  <c r="L126" i="56"/>
  <c r="L57" i="86" s="1"/>
  <c r="L126" i="86" s="1"/>
  <c r="U108" i="56"/>
  <c r="U39" i="86" s="1"/>
  <c r="U108" i="86" s="1"/>
  <c r="W81" i="56"/>
  <c r="W12" i="86" s="1"/>
  <c r="J116" i="56"/>
  <c r="J47" i="86" s="1"/>
  <c r="J116" i="86" s="1"/>
  <c r="J122" i="56"/>
  <c r="J53" i="86" s="1"/>
  <c r="V136" i="56"/>
  <c r="V67" i="86" s="1"/>
  <c r="V136" i="86" s="1"/>
  <c r="T110" i="56"/>
  <c r="T41" i="86" s="1"/>
  <c r="T110" i="86" s="1"/>
  <c r="N103" i="56"/>
  <c r="N34" i="86" s="1"/>
  <c r="N103" i="86" s="1"/>
  <c r="W94" i="56"/>
  <c r="W25" i="86" s="1"/>
  <c r="W94" i="86" s="1"/>
  <c r="V137" i="56"/>
  <c r="V68" i="86" s="1"/>
  <c r="V137" i="86" s="1"/>
  <c r="X86" i="56"/>
  <c r="X17" i="86" s="1"/>
  <c r="X86" i="86" s="1"/>
  <c r="U83" i="56"/>
  <c r="U14" i="86" s="1"/>
  <c r="U83" i="86" s="1"/>
  <c r="U104" i="56"/>
  <c r="U35" i="86" s="1"/>
  <c r="U104" i="86" s="1"/>
  <c r="Z97" i="56"/>
  <c r="Z28" i="86" s="1"/>
  <c r="Z97" i="86" s="1"/>
  <c r="T93" i="56"/>
  <c r="T24" i="86" s="1"/>
  <c r="T93" i="86" s="1"/>
  <c r="I81" i="56"/>
  <c r="I12" i="86" s="1"/>
  <c r="I81" i="86" s="1"/>
  <c r="S91" i="56"/>
  <c r="S22" i="86" s="1"/>
  <c r="S91" i="86" s="1"/>
  <c r="AB101" i="56"/>
  <c r="AB32" i="86" s="1"/>
  <c r="AB101" i="86" s="1"/>
  <c r="Z81" i="56"/>
  <c r="Z12" i="86" s="1"/>
  <c r="J79" i="56"/>
  <c r="J10" i="86" s="1"/>
  <c r="J79" i="86" s="1"/>
  <c r="Q100" i="56"/>
  <c r="Q31" i="86" s="1"/>
  <c r="Q100" i="86" s="1"/>
  <c r="M122" i="56"/>
  <c r="M53" i="86" s="1"/>
  <c r="Y135" i="56"/>
  <c r="Y66" i="86" s="1"/>
  <c r="Y135" i="86" s="1"/>
  <c r="O130" i="56"/>
  <c r="O61" i="86" s="1"/>
  <c r="O130" i="86" s="1"/>
  <c r="AB130" i="56"/>
  <c r="AB61" i="86" s="1"/>
  <c r="AB130" i="86" s="1"/>
  <c r="J80" i="56"/>
  <c r="J11" i="86" s="1"/>
  <c r="J80" i="86" s="1"/>
  <c r="V105" i="56"/>
  <c r="V36" i="86" s="1"/>
  <c r="V105" i="86" s="1"/>
  <c r="I120" i="56"/>
  <c r="I51" i="86" s="1"/>
  <c r="I120" i="86" s="1"/>
  <c r="Q134" i="56"/>
  <c r="Q65" i="86" s="1"/>
  <c r="P136" i="56"/>
  <c r="P67" i="86" s="1"/>
  <c r="P136" i="86" s="1"/>
  <c r="R124" i="56"/>
  <c r="R55" i="86" s="1"/>
  <c r="R124" i="86" s="1"/>
  <c r="AA100" i="56"/>
  <c r="AA31" i="86" s="1"/>
  <c r="AA100" i="86" s="1"/>
  <c r="P88" i="56"/>
  <c r="P19" i="86" s="1"/>
  <c r="P88" i="86" s="1"/>
  <c r="Z76" i="56"/>
  <c r="Z7" i="86" s="1"/>
  <c r="X76" i="56"/>
  <c r="X7" i="86" s="1"/>
  <c r="R107" i="56"/>
  <c r="R38" i="86" s="1"/>
  <c r="R107" i="86" s="1"/>
  <c r="L106" i="56"/>
  <c r="L37" i="86" s="1"/>
  <c r="L106" i="86" s="1"/>
  <c r="K117" i="56"/>
  <c r="K48" i="86" s="1"/>
  <c r="K117" i="86" s="1"/>
  <c r="J92" i="56"/>
  <c r="J23" i="86" s="1"/>
  <c r="J92" i="86" s="1"/>
  <c r="P92" i="56"/>
  <c r="P23" i="86" s="1"/>
  <c r="P92" i="86" s="1"/>
  <c r="S85" i="56"/>
  <c r="S16" i="86" s="1"/>
  <c r="S85" i="86" s="1"/>
  <c r="AA111" i="56"/>
  <c r="AA42" i="86" s="1"/>
  <c r="AA111" i="86" s="1"/>
  <c r="U127" i="56"/>
  <c r="U58" i="86" s="1"/>
  <c r="U127" i="86" s="1"/>
  <c r="Q135" i="56"/>
  <c r="Q66" i="86" s="1"/>
  <c r="Q135" i="86" s="1"/>
  <c r="Q123" i="56"/>
  <c r="Q54" i="86" s="1"/>
  <c r="Q123" i="86" s="1"/>
  <c r="H111" i="56"/>
  <c r="H42" i="86" s="1"/>
  <c r="H111" i="86" s="1"/>
  <c r="I99" i="56"/>
  <c r="I30" i="86" s="1"/>
  <c r="I99" i="86" s="1"/>
  <c r="W87" i="56"/>
  <c r="W18" i="86" s="1"/>
  <c r="W87" i="86" s="1"/>
  <c r="Q87" i="56"/>
  <c r="Q18" i="86" s="1"/>
  <c r="Q87" i="86" s="1"/>
  <c r="U120" i="56"/>
  <c r="U51" i="86" s="1"/>
  <c r="U120" i="86" s="1"/>
  <c r="P95" i="56"/>
  <c r="P26" i="86" s="1"/>
  <c r="P95" i="86" s="1"/>
  <c r="Z94" i="56"/>
  <c r="Z25" i="86" s="1"/>
  <c r="Z94" i="86" s="1"/>
  <c r="H94" i="56"/>
  <c r="H25" i="86" s="1"/>
  <c r="H94" i="86" s="1"/>
  <c r="H105" i="56"/>
  <c r="H36" i="86" s="1"/>
  <c r="H105" i="86" s="1"/>
  <c r="X79" i="56"/>
  <c r="X10" i="86" s="1"/>
  <c r="N79" i="56"/>
  <c r="N10" i="86" s="1"/>
  <c r="S90" i="56"/>
  <c r="S21" i="86" s="1"/>
  <c r="S90" i="86" s="1"/>
  <c r="M93" i="56"/>
  <c r="M24" i="86" s="1"/>
  <c r="M93" i="86" s="1"/>
  <c r="Y117" i="56"/>
  <c r="Y48" i="86" s="1"/>
  <c r="Y117" i="86" s="1"/>
  <c r="U133" i="56"/>
  <c r="U64" i="86" s="1"/>
  <c r="U133" i="86" s="1"/>
  <c r="M134" i="56"/>
  <c r="M65" i="86" s="1"/>
  <c r="O122" i="56"/>
  <c r="O53" i="86" s="1"/>
  <c r="R110" i="56"/>
  <c r="R41" i="86" s="1"/>
  <c r="R110" i="86" s="1"/>
  <c r="X98" i="56"/>
  <c r="X29" i="86" s="1"/>
  <c r="X98" i="86" s="1"/>
  <c r="Z86" i="56"/>
  <c r="Z17" i="86" s="1"/>
  <c r="Z86" i="86" s="1"/>
  <c r="P86" i="56"/>
  <c r="P17" i="86" s="1"/>
  <c r="P86" i="86" s="1"/>
  <c r="U96" i="56"/>
  <c r="U27" i="86" s="1"/>
  <c r="W96" i="56"/>
  <c r="W27" i="86" s="1"/>
  <c r="I119" i="56"/>
  <c r="I50" i="86" s="1"/>
  <c r="I119" i="86" s="1"/>
  <c r="AA83" i="56"/>
  <c r="AA14" i="86" s="1"/>
  <c r="AA83" i="86" s="1"/>
  <c r="M118" i="56"/>
  <c r="M49" i="86" s="1"/>
  <c r="M118" i="86" s="1"/>
  <c r="H91" i="56"/>
  <c r="H22" i="86" s="1"/>
  <c r="H91" i="86" s="1"/>
  <c r="M91" i="56"/>
  <c r="M22" i="86" s="1"/>
  <c r="M91" i="86" s="1"/>
  <c r="V126" i="56"/>
  <c r="V57" i="86" s="1"/>
  <c r="V126" i="86" s="1"/>
  <c r="M102" i="56"/>
  <c r="M33" i="86" s="1"/>
  <c r="M102" i="86" s="1"/>
  <c r="S97" i="56"/>
  <c r="S28" i="86" s="1"/>
  <c r="S97" i="86" s="1"/>
  <c r="Q120" i="56"/>
  <c r="Q51" i="86" s="1"/>
  <c r="Q120" i="86" s="1"/>
  <c r="AA136" i="56"/>
  <c r="AA67" i="86" s="1"/>
  <c r="AA136" i="86" s="1"/>
  <c r="J133" i="56"/>
  <c r="J64" i="86" s="1"/>
  <c r="J133" i="86" s="1"/>
  <c r="J121" i="56"/>
  <c r="J52" i="86" s="1"/>
  <c r="J121" i="86" s="1"/>
  <c r="L109" i="56"/>
  <c r="L40" i="86" s="1"/>
  <c r="V97" i="56"/>
  <c r="V28" i="86" s="1"/>
  <c r="V97" i="86" s="1"/>
  <c r="H85" i="56"/>
  <c r="H16" i="86" s="1"/>
  <c r="H85" i="86" s="1"/>
  <c r="Y85" i="56"/>
  <c r="Y16" i="86" s="1"/>
  <c r="Y85" i="86" s="1"/>
  <c r="U84" i="56"/>
  <c r="U15" i="86" s="1"/>
  <c r="Q93" i="56"/>
  <c r="Q24" i="86" s="1"/>
  <c r="Q93" i="86" s="1"/>
  <c r="Z128" i="56"/>
  <c r="Z59" i="86" s="1"/>
  <c r="Z128" i="86" s="1"/>
  <c r="V80" i="56"/>
  <c r="V11" i="86" s="1"/>
  <c r="X114" i="56"/>
  <c r="X45" i="86" s="1"/>
  <c r="X114" i="86" s="1"/>
  <c r="Z77" i="56"/>
  <c r="Z8" i="86" s="1"/>
  <c r="J77" i="56"/>
  <c r="J8" i="86" s="1"/>
  <c r="J77" i="86" s="1"/>
  <c r="J106" i="56"/>
  <c r="J37" i="86" s="1"/>
  <c r="J106" i="86" s="1"/>
  <c r="Y123" i="56"/>
  <c r="Y54" i="86" s="1"/>
  <c r="Y123" i="86" s="1"/>
  <c r="J108" i="56"/>
  <c r="J39" i="86" s="1"/>
  <c r="J108" i="86" s="1"/>
  <c r="P127" i="56"/>
  <c r="P58" i="86" s="1"/>
  <c r="P127" i="86" s="1"/>
  <c r="J81" i="56"/>
  <c r="J12" i="86" s="1"/>
  <c r="J81" i="86" s="1"/>
  <c r="N106" i="56"/>
  <c r="N37" i="86" s="1"/>
  <c r="N106" i="86" s="1"/>
  <c r="U121" i="56"/>
  <c r="U52" i="86" s="1"/>
  <c r="U121" i="86" s="1"/>
  <c r="Y81" i="56"/>
  <c r="Y12" i="86" s="1"/>
  <c r="N81" i="56"/>
  <c r="N12" i="86" s="1"/>
  <c r="Z104" i="56"/>
  <c r="Z35" i="86" s="1"/>
  <c r="Z104" i="86" s="1"/>
  <c r="T91" i="56"/>
  <c r="T22" i="86" s="1"/>
  <c r="T91" i="86" s="1"/>
  <c r="T113" i="56"/>
  <c r="T44" i="86" s="1"/>
  <c r="T113" i="86" s="1"/>
  <c r="H127" i="56"/>
  <c r="H58" i="86" s="1"/>
  <c r="H127" i="86" s="1"/>
  <c r="P82" i="56"/>
  <c r="P13" i="86" s="1"/>
  <c r="V113" i="56"/>
  <c r="V44" i="86" s="1"/>
  <c r="V113" i="86" s="1"/>
  <c r="O116" i="56"/>
  <c r="O47" i="86" s="1"/>
  <c r="O116" i="86" s="1"/>
  <c r="H78" i="56"/>
  <c r="H9" i="86" s="1"/>
  <c r="H78" i="86" s="1"/>
  <c r="U125" i="56"/>
  <c r="U56" i="86" s="1"/>
  <c r="U125" i="86" s="1"/>
  <c r="Q106" i="56"/>
  <c r="Q37" i="86" s="1"/>
  <c r="Q106" i="86" s="1"/>
  <c r="Q113" i="56"/>
  <c r="Q44" i="86" s="1"/>
  <c r="Q113" i="86" s="1"/>
  <c r="N105" i="56"/>
  <c r="N36" i="86" s="1"/>
  <c r="N105" i="86" s="1"/>
  <c r="Y101" i="56"/>
  <c r="Y32" i="86" s="1"/>
  <c r="Y101" i="86" s="1"/>
  <c r="I101" i="56"/>
  <c r="I32" i="86" s="1"/>
  <c r="I101" i="86" s="1"/>
  <c r="Y113" i="56"/>
  <c r="Y44" i="86" s="1"/>
  <c r="Y113" i="86" s="1"/>
  <c r="H112" i="56"/>
  <c r="H43" i="86" s="1"/>
  <c r="H112" i="86" s="1"/>
  <c r="U134" i="56"/>
  <c r="U65" i="86" s="1"/>
  <c r="AB110" i="56"/>
  <c r="AB41" i="86" s="1"/>
  <c r="AB110" i="86" s="1"/>
  <c r="Z131" i="56"/>
  <c r="Z62" i="86" s="1"/>
  <c r="Z131" i="86" s="1"/>
  <c r="X105" i="56"/>
  <c r="X36" i="86" s="1"/>
  <c r="X105" i="86" s="1"/>
  <c r="L120" i="56"/>
  <c r="L51" i="86" s="1"/>
  <c r="L120" i="86" s="1"/>
  <c r="Q118" i="56"/>
  <c r="Q49" i="86" s="1"/>
  <c r="Q118" i="86" s="1"/>
  <c r="V92" i="56"/>
  <c r="V23" i="86" s="1"/>
  <c r="V92" i="86" s="1"/>
  <c r="V130" i="56"/>
  <c r="V61" i="86" s="1"/>
  <c r="V130" i="86" s="1"/>
  <c r="I123" i="56"/>
  <c r="I54" i="86" s="1"/>
  <c r="I123" i="86" s="1"/>
  <c r="N125" i="56"/>
  <c r="N56" i="86" s="1"/>
  <c r="N125" i="86" s="1"/>
  <c r="S132" i="56"/>
  <c r="S63" i="86" s="1"/>
  <c r="S132" i="86" s="1"/>
  <c r="W112" i="56"/>
  <c r="W43" i="86" s="1"/>
  <c r="W112" i="86" s="1"/>
  <c r="P131" i="56"/>
  <c r="P62" i="86" s="1"/>
  <c r="P131" i="86" s="1"/>
  <c r="K81" i="56"/>
  <c r="K12" i="86" s="1"/>
  <c r="G99" i="84"/>
  <c r="G30" i="86" s="1"/>
  <c r="G99" i="86" s="1"/>
  <c r="G80" i="84"/>
  <c r="G11" i="86" s="1"/>
  <c r="G80" i="86" s="1"/>
  <c r="G129" i="84"/>
  <c r="G60" i="86" s="1"/>
  <c r="G129" i="86" s="1"/>
  <c r="G111" i="84"/>
  <c r="G42" i="86" s="1"/>
  <c r="G111" i="86" s="1"/>
  <c r="G135" i="84"/>
  <c r="G66" i="86" s="1"/>
  <c r="G135" i="86" s="1"/>
  <c r="G137" i="84"/>
  <c r="G68" i="86" s="1"/>
  <c r="G137" i="86" s="1"/>
  <c r="G117" i="84"/>
  <c r="G48" i="86" s="1"/>
  <c r="G117" i="86" s="1"/>
  <c r="K135" i="56"/>
  <c r="K66" i="86" s="1"/>
  <c r="K135" i="86" s="1"/>
  <c r="Z124" i="56"/>
  <c r="Z55" i="86" s="1"/>
  <c r="Z124" i="86" s="1"/>
  <c r="R112" i="56"/>
  <c r="R43" i="86" s="1"/>
  <c r="R112" i="86" s="1"/>
  <c r="J100" i="56"/>
  <c r="J31" i="86" s="1"/>
  <c r="J100" i="86" s="1"/>
  <c r="M100" i="56"/>
  <c r="M31" i="86" s="1"/>
  <c r="M100" i="86" s="1"/>
  <c r="O88" i="56"/>
  <c r="O19" i="86" s="1"/>
  <c r="O88" i="86" s="1"/>
  <c r="V76" i="56"/>
  <c r="V7" i="86" s="1"/>
  <c r="J76" i="56"/>
  <c r="J7" i="86" s="1"/>
  <c r="J76" i="86" s="1"/>
  <c r="Q107" i="56"/>
  <c r="Q38" i="86" s="1"/>
  <c r="Q107" i="86" s="1"/>
  <c r="Y106" i="56"/>
  <c r="Y37" i="86" s="1"/>
  <c r="Y106" i="86" s="1"/>
  <c r="Z117" i="56"/>
  <c r="Z48" i="86" s="1"/>
  <c r="Z117" i="86" s="1"/>
  <c r="Z92" i="56"/>
  <c r="Z23" i="86" s="1"/>
  <c r="Z92" i="86" s="1"/>
  <c r="AA92" i="56"/>
  <c r="AA23" i="86" s="1"/>
  <c r="AA92" i="86" s="1"/>
  <c r="T103" i="56"/>
  <c r="T34" i="86" s="1"/>
  <c r="T103" i="86" s="1"/>
  <c r="Y90" i="56"/>
  <c r="Y21" i="86" s="1"/>
  <c r="Y90" i="86" s="1"/>
  <c r="S128" i="56"/>
  <c r="S59" i="86" s="1"/>
  <c r="S128" i="86" s="1"/>
  <c r="AB135" i="56"/>
  <c r="AB66" i="86" s="1"/>
  <c r="AB135" i="86" s="1"/>
  <c r="AB123" i="56"/>
  <c r="AB54" i="86" s="1"/>
  <c r="AB123" i="86" s="1"/>
  <c r="Q111" i="56"/>
  <c r="Q42" i="86" s="1"/>
  <c r="Q111" i="86" s="1"/>
  <c r="V99" i="56"/>
  <c r="V30" i="86" s="1"/>
  <c r="V99" i="86" s="1"/>
  <c r="V87" i="56"/>
  <c r="V18" i="86" s="1"/>
  <c r="V87" i="86" s="1"/>
  <c r="H120" i="56"/>
  <c r="H51" i="86" s="1"/>
  <c r="H120" i="86" s="1"/>
  <c r="O95" i="56"/>
  <c r="O26" i="86" s="1"/>
  <c r="O95" i="86" s="1"/>
  <c r="I94" i="56"/>
  <c r="I25" i="86" s="1"/>
  <c r="I94" i="86" s="1"/>
  <c r="S94" i="56"/>
  <c r="S25" i="86" s="1"/>
  <c r="S94" i="86" s="1"/>
  <c r="U105" i="56"/>
  <c r="U36" i="86" s="1"/>
  <c r="U105" i="86" s="1"/>
  <c r="W79" i="56"/>
  <c r="W10" i="86" s="1"/>
  <c r="Y79" i="56"/>
  <c r="Y10" i="86" s="1"/>
  <c r="R90" i="56"/>
  <c r="R21" i="86" s="1"/>
  <c r="R90" i="86" s="1"/>
  <c r="AB96" i="56"/>
  <c r="AB27" i="86" s="1"/>
  <c r="AB96" i="86" s="1"/>
  <c r="J119" i="56"/>
  <c r="J50" i="86" s="1"/>
  <c r="J119" i="86" s="1"/>
  <c r="S134" i="56"/>
  <c r="S65" i="86" s="1"/>
  <c r="X134" i="56"/>
  <c r="X65" i="86" s="1"/>
  <c r="Z122" i="56"/>
  <c r="Z53" i="86" s="1"/>
  <c r="Q110" i="56"/>
  <c r="Q41" i="86" s="1"/>
  <c r="Q110" i="86" s="1"/>
  <c r="I86" i="56"/>
  <c r="I17" i="86" s="1"/>
  <c r="I86" i="86" s="1"/>
  <c r="AA86" i="56"/>
  <c r="AA17" i="86" s="1"/>
  <c r="AA86" i="86" s="1"/>
  <c r="T96" i="56"/>
  <c r="T27" i="86" s="1"/>
  <c r="K96" i="56"/>
  <c r="K27" i="86" s="1"/>
  <c r="T83" i="56"/>
  <c r="T14" i="86" s="1"/>
  <c r="T83" i="86" s="1"/>
  <c r="M83" i="56"/>
  <c r="M14" i="86" s="1"/>
  <c r="M83" i="86" s="1"/>
  <c r="Y118" i="56"/>
  <c r="Y49" i="86" s="1"/>
  <c r="Y118" i="86" s="1"/>
  <c r="K138" i="56"/>
  <c r="K69" i="86" s="1"/>
  <c r="K138" i="86" s="1"/>
  <c r="J126" i="56"/>
  <c r="J57" i="86" s="1"/>
  <c r="J126" i="86" s="1"/>
  <c r="X102" i="56"/>
  <c r="X33" i="86" s="1"/>
  <c r="X102" i="86" s="1"/>
  <c r="P99" i="56"/>
  <c r="P30" i="86" s="1"/>
  <c r="P99" i="86" s="1"/>
  <c r="S121" i="56"/>
  <c r="S52" i="86" s="1"/>
  <c r="S121" i="86" s="1"/>
  <c r="W137" i="56"/>
  <c r="W68" i="86" s="1"/>
  <c r="W137" i="86" s="1"/>
  <c r="N121" i="56"/>
  <c r="N52" i="86" s="1"/>
  <c r="N121" i="86" s="1"/>
  <c r="Y121" i="56"/>
  <c r="Y52" i="86" s="1"/>
  <c r="Y121" i="86" s="1"/>
  <c r="Y109" i="56"/>
  <c r="Y40" i="86" s="1"/>
  <c r="H97" i="56"/>
  <c r="H28" i="86" s="1"/>
  <c r="H97" i="86" s="1"/>
  <c r="X85" i="56"/>
  <c r="X16" i="86" s="1"/>
  <c r="X85" i="86" s="1"/>
  <c r="M85" i="56"/>
  <c r="M16" i="86" s="1"/>
  <c r="M85" i="86" s="1"/>
  <c r="Z93" i="56"/>
  <c r="Z24" i="86" s="1"/>
  <c r="Z93" i="86" s="1"/>
  <c r="J127" i="56"/>
  <c r="J58" i="86" s="1"/>
  <c r="J127" i="86" s="1"/>
  <c r="N128" i="56"/>
  <c r="N59" i="86" s="1"/>
  <c r="N128" i="86" s="1"/>
  <c r="H80" i="56"/>
  <c r="H11" i="86" s="1"/>
  <c r="H80" i="86" s="1"/>
  <c r="V114" i="56"/>
  <c r="V45" i="86" s="1"/>
  <c r="V114" i="86" s="1"/>
  <c r="Y77" i="56"/>
  <c r="Y8" i="86" s="1"/>
  <c r="U77" i="56"/>
  <c r="U8" i="86" s="1"/>
  <c r="N107" i="56"/>
  <c r="N38" i="86" s="1"/>
  <c r="N107" i="86" s="1"/>
  <c r="AB124" i="56"/>
  <c r="AB55" i="86" s="1"/>
  <c r="AB124" i="86" s="1"/>
  <c r="V108" i="56"/>
  <c r="V39" i="86" s="1"/>
  <c r="V108" i="86" s="1"/>
  <c r="O127" i="56"/>
  <c r="O58" i="86" s="1"/>
  <c r="O127" i="86" s="1"/>
  <c r="X83" i="56"/>
  <c r="X14" i="86" s="1"/>
  <c r="X83" i="86" s="1"/>
  <c r="O107" i="56"/>
  <c r="O38" i="86" s="1"/>
  <c r="O107" i="86" s="1"/>
  <c r="AA81" i="56"/>
  <c r="AA12" i="86" s="1"/>
  <c r="L104" i="56"/>
  <c r="L35" i="86" s="1"/>
  <c r="L104" i="86" s="1"/>
  <c r="S93" i="56"/>
  <c r="S24" i="86" s="1"/>
  <c r="S93" i="86" s="1"/>
  <c r="S114" i="56"/>
  <c r="S45" i="86" s="1"/>
  <c r="S114" i="86" s="1"/>
  <c r="AB127" i="56"/>
  <c r="AB58" i="86" s="1"/>
  <c r="AB127" i="86" s="1"/>
  <c r="O82" i="56"/>
  <c r="O13" i="86" s="1"/>
  <c r="M126" i="56"/>
  <c r="M57" i="86" s="1"/>
  <c r="M126" i="86" s="1"/>
  <c r="AB78" i="56"/>
  <c r="AB9" i="86" s="1"/>
  <c r="U78" i="56"/>
  <c r="U9" i="86" s="1"/>
  <c r="L81" i="56"/>
  <c r="L12" i="86" s="1"/>
  <c r="I125" i="56"/>
  <c r="I56" i="86" s="1"/>
  <c r="I125" i="86" s="1"/>
  <c r="W113" i="56"/>
  <c r="W44" i="86" s="1"/>
  <c r="W113" i="86" s="1"/>
  <c r="P113" i="56"/>
  <c r="P44" i="86" s="1"/>
  <c r="P113" i="86" s="1"/>
  <c r="R106" i="56"/>
  <c r="R37" i="86" s="1"/>
  <c r="R106" i="86" s="1"/>
  <c r="X101" i="56"/>
  <c r="X32" i="86" s="1"/>
  <c r="X101" i="86" s="1"/>
  <c r="K79" i="56"/>
  <c r="K10" i="86" s="1"/>
  <c r="K116" i="56"/>
  <c r="K47" i="86" s="1"/>
  <c r="K116" i="86" s="1"/>
  <c r="H90" i="56"/>
  <c r="H21" i="86" s="1"/>
  <c r="H90" i="86" s="1"/>
  <c r="P134" i="56"/>
  <c r="P65" i="86" s="1"/>
  <c r="T98" i="56"/>
  <c r="T29" i="86" s="1"/>
  <c r="T98" i="86" s="1"/>
  <c r="J131" i="56"/>
  <c r="J62" i="86" s="1"/>
  <c r="J131" i="86" s="1"/>
  <c r="K107" i="56"/>
  <c r="K38" i="86" s="1"/>
  <c r="K107" i="86" s="1"/>
  <c r="Q109" i="56"/>
  <c r="Q40" i="86" s="1"/>
  <c r="V98" i="56"/>
  <c r="V29" i="86" s="1"/>
  <c r="V98" i="86" s="1"/>
  <c r="Y130" i="56"/>
  <c r="Y61" i="86" s="1"/>
  <c r="Y130" i="86" s="1"/>
  <c r="I118" i="56"/>
  <c r="I49" i="86" s="1"/>
  <c r="I118" i="86" s="1"/>
  <c r="L79" i="56"/>
  <c r="L10" i="86" s="1"/>
  <c r="W123" i="56"/>
  <c r="W54" i="86" s="1"/>
  <c r="W123" i="86" s="1"/>
  <c r="W130" i="56"/>
  <c r="W61" i="86" s="1"/>
  <c r="W130" i="86" s="1"/>
  <c r="I135" i="56"/>
  <c r="I66" i="86" s="1"/>
  <c r="I135" i="86" s="1"/>
  <c r="K100" i="56"/>
  <c r="K31" i="86" s="1"/>
  <c r="K100" i="86" s="1"/>
  <c r="T136" i="56"/>
  <c r="T67" i="86" s="1"/>
  <c r="T136" i="86" s="1"/>
  <c r="I134" i="56"/>
  <c r="I65" i="86" s="1"/>
  <c r="AA120" i="56"/>
  <c r="AA51" i="86" s="1"/>
  <c r="AA120" i="86" s="1"/>
  <c r="G123" i="84"/>
  <c r="G54" i="86" s="1"/>
  <c r="G123" i="86" s="1"/>
  <c r="G104" i="84"/>
  <c r="G35" i="86" s="1"/>
  <c r="G104" i="86" s="1"/>
  <c r="G133" i="84"/>
  <c r="G64" i="86" s="1"/>
  <c r="G133" i="86" s="1"/>
  <c r="Z100" i="56"/>
  <c r="Z31" i="86" s="1"/>
  <c r="Z100" i="86" s="1"/>
  <c r="K106" i="56"/>
  <c r="K37" i="86" s="1"/>
  <c r="K106" i="86" s="1"/>
  <c r="S103" i="56"/>
  <c r="S34" i="86" s="1"/>
  <c r="S103" i="86" s="1"/>
  <c r="N114" i="56"/>
  <c r="N45" i="86" s="1"/>
  <c r="N114" i="86" s="1"/>
  <c r="P135" i="56"/>
  <c r="P66" i="86" s="1"/>
  <c r="P135" i="86" s="1"/>
  <c r="P123" i="56"/>
  <c r="P54" i="86" s="1"/>
  <c r="P123" i="86" s="1"/>
  <c r="M99" i="56"/>
  <c r="M30" i="86" s="1"/>
  <c r="M99" i="86" s="1"/>
  <c r="H99" i="56"/>
  <c r="H30" i="86" s="1"/>
  <c r="H99" i="86" s="1"/>
  <c r="U87" i="56"/>
  <c r="U18" i="86" s="1"/>
  <c r="U87" i="86" s="1"/>
  <c r="T120" i="56"/>
  <c r="T51" i="86" s="1"/>
  <c r="T120" i="86" s="1"/>
  <c r="Y95" i="56"/>
  <c r="Y26" i="86" s="1"/>
  <c r="Y95" i="86" s="1"/>
  <c r="L134" i="56"/>
  <c r="L65" i="86" s="1"/>
  <c r="N122" i="56"/>
  <c r="N53" i="86" s="1"/>
  <c r="AA110" i="56"/>
  <c r="AA41" i="86" s="1"/>
  <c r="AA110" i="86" s="1"/>
  <c r="Q98" i="56"/>
  <c r="Q29" i="86" s="1"/>
  <c r="Q98" i="86" s="1"/>
  <c r="Y86" i="56"/>
  <c r="Y17" i="86" s="1"/>
  <c r="Y86" i="86" s="1"/>
  <c r="O86" i="56"/>
  <c r="O17" i="86" s="1"/>
  <c r="O86" i="86" s="1"/>
  <c r="S96" i="56"/>
  <c r="S27" i="86" s="1"/>
  <c r="Y137" i="56"/>
  <c r="Y68" i="86" s="1"/>
  <c r="Y137" i="86" s="1"/>
  <c r="S83" i="56"/>
  <c r="S14" i="86" s="1"/>
  <c r="S83" i="86" s="1"/>
  <c r="V83" i="56"/>
  <c r="V14" i="86" s="1"/>
  <c r="V83" i="86" s="1"/>
  <c r="L118" i="56"/>
  <c r="L49" i="86" s="1"/>
  <c r="L118" i="86" s="1"/>
  <c r="AB91" i="56"/>
  <c r="AB22" i="86" s="1"/>
  <c r="AB91" i="86" s="1"/>
  <c r="Z126" i="56"/>
  <c r="Z57" i="86" s="1"/>
  <c r="Z126" i="86" s="1"/>
  <c r="U102" i="56"/>
  <c r="U33" i="86" s="1"/>
  <c r="U102" i="86" s="1"/>
  <c r="L102" i="56"/>
  <c r="L33" i="86" s="1"/>
  <c r="L102" i="86" s="1"/>
  <c r="N101" i="56"/>
  <c r="N32" i="86" s="1"/>
  <c r="N101" i="86" s="1"/>
  <c r="X123" i="56"/>
  <c r="X54" i="86" s="1"/>
  <c r="X123" i="86" s="1"/>
  <c r="P138" i="56"/>
  <c r="P69" i="86" s="1"/>
  <c r="P138" i="86" s="1"/>
  <c r="I121" i="56"/>
  <c r="I52" i="86" s="1"/>
  <c r="I121" i="86" s="1"/>
  <c r="M121" i="56"/>
  <c r="M52" i="86" s="1"/>
  <c r="M121" i="86" s="1"/>
  <c r="M109" i="56"/>
  <c r="M40" i="86" s="1"/>
  <c r="U97" i="56"/>
  <c r="U28" i="86" s="1"/>
  <c r="U97" i="86" s="1"/>
  <c r="Q84" i="56"/>
  <c r="Q15" i="86" s="1"/>
  <c r="T84" i="56"/>
  <c r="T15" i="86" s="1"/>
  <c r="V93" i="56"/>
  <c r="V24" i="86" s="1"/>
  <c r="V93" i="86" s="1"/>
  <c r="X138" i="56"/>
  <c r="X69" i="86" s="1"/>
  <c r="X138" i="86" s="1"/>
  <c r="Z80" i="56"/>
  <c r="Z11" i="86" s="1"/>
  <c r="U80" i="56"/>
  <c r="U11" i="86" s="1"/>
  <c r="I114" i="56"/>
  <c r="I45" i="86" s="1"/>
  <c r="I114" i="86" s="1"/>
  <c r="W77" i="56"/>
  <c r="W8" i="86" s="1"/>
  <c r="I77" i="56"/>
  <c r="I8" i="86" s="1"/>
  <c r="T108" i="56"/>
  <c r="T39" i="86" s="1"/>
  <c r="T108" i="86" s="1"/>
  <c r="Z125" i="56"/>
  <c r="Z56" i="86" s="1"/>
  <c r="Z125" i="86" s="1"/>
  <c r="I108" i="56"/>
  <c r="I39" i="86" s="1"/>
  <c r="I108" i="86" s="1"/>
  <c r="Y127" i="56"/>
  <c r="Y58" i="86" s="1"/>
  <c r="Y127" i="86" s="1"/>
  <c r="N86" i="56"/>
  <c r="N17" i="86" s="1"/>
  <c r="N86" i="86" s="1"/>
  <c r="W109" i="56"/>
  <c r="W40" i="86" s="1"/>
  <c r="Z123" i="56"/>
  <c r="Z54" i="86" s="1"/>
  <c r="Z123" i="86" s="1"/>
  <c r="X81" i="56"/>
  <c r="X12" i="86" s="1"/>
  <c r="M81" i="56"/>
  <c r="M12" i="86" s="1"/>
  <c r="Y104" i="56"/>
  <c r="Y35" i="86" s="1"/>
  <c r="Y104" i="86" s="1"/>
  <c r="AB95" i="56"/>
  <c r="AB26" i="86" s="1"/>
  <c r="AB95" i="86" s="1"/>
  <c r="N82" i="56"/>
  <c r="N13" i="86" s="1"/>
  <c r="L125" i="56"/>
  <c r="L56" i="86" s="1"/>
  <c r="L125" i="86" s="1"/>
  <c r="AA78" i="56"/>
  <c r="AA9" i="86" s="1"/>
  <c r="Z83" i="56"/>
  <c r="Z14" i="86" s="1"/>
  <c r="Z83" i="86" s="1"/>
  <c r="T125" i="56"/>
  <c r="T56" i="86" s="1"/>
  <c r="T125" i="86" s="1"/>
  <c r="U113" i="56"/>
  <c r="U44" i="86" s="1"/>
  <c r="U113" i="86" s="1"/>
  <c r="R101" i="56"/>
  <c r="R32" i="86" s="1"/>
  <c r="R101" i="86" s="1"/>
  <c r="K82" i="56"/>
  <c r="K13" i="86" s="1"/>
  <c r="P126" i="56"/>
  <c r="P57" i="86" s="1"/>
  <c r="P126" i="86" s="1"/>
  <c r="L100" i="56"/>
  <c r="L31" i="86" s="1"/>
  <c r="L100" i="86" s="1"/>
  <c r="T134" i="56"/>
  <c r="T65" i="86" s="1"/>
  <c r="S98" i="56"/>
  <c r="S29" i="86" s="1"/>
  <c r="S98" i="86" s="1"/>
  <c r="Y131" i="56"/>
  <c r="Y62" i="86" s="1"/>
  <c r="Y131" i="86" s="1"/>
  <c r="V109" i="56"/>
  <c r="V40" i="86" s="1"/>
  <c r="T118" i="56"/>
  <c r="T49" i="86" s="1"/>
  <c r="T118" i="86" s="1"/>
  <c r="Y108" i="56"/>
  <c r="Y39" i="86" s="1"/>
  <c r="Y108" i="86" s="1"/>
  <c r="I130" i="56"/>
  <c r="I61" i="86" s="1"/>
  <c r="I130" i="86" s="1"/>
  <c r="I79" i="56"/>
  <c r="I10" i="86" s="1"/>
  <c r="Z130" i="56"/>
  <c r="Z61" i="86" s="1"/>
  <c r="Z130" i="86" s="1"/>
  <c r="Y111" i="56"/>
  <c r="Y42" i="86" s="1"/>
  <c r="Y111" i="86" s="1"/>
  <c r="W134" i="56"/>
  <c r="W65" i="86" s="1"/>
  <c r="L138" i="56"/>
  <c r="L69" i="86" s="1"/>
  <c r="L138" i="86" s="1"/>
  <c r="J137" i="56"/>
  <c r="J68" i="86" s="1"/>
  <c r="J137" i="86" s="1"/>
  <c r="K122" i="56"/>
  <c r="K53" i="86" s="1"/>
  <c r="W119" i="56"/>
  <c r="W50" i="86" s="1"/>
  <c r="W119" i="86" s="1"/>
  <c r="H130" i="56"/>
  <c r="H61" i="86" s="1"/>
  <c r="H130" i="86" s="1"/>
  <c r="G126" i="84"/>
  <c r="G57" i="86" s="1"/>
  <c r="G126" i="86" s="1"/>
  <c r="G100" i="84"/>
  <c r="G31" i="86" s="1"/>
  <c r="G100" i="86" s="1"/>
  <c r="G82" i="84"/>
  <c r="G13" i="86" s="1"/>
  <c r="G82" i="86" s="1"/>
  <c r="AB94" i="56"/>
  <c r="AB25" i="86" s="1"/>
  <c r="AB94" i="86" s="1"/>
  <c r="R109" i="56"/>
  <c r="R40" i="86" s="1"/>
  <c r="X90" i="56"/>
  <c r="X21" i="86" s="1"/>
  <c r="X90" i="86" s="1"/>
  <c r="W85" i="56"/>
  <c r="W16" i="86" s="1"/>
  <c r="W85" i="86" s="1"/>
  <c r="K104" i="56"/>
  <c r="K35" i="86" s="1"/>
  <c r="K104" i="86" s="1"/>
  <c r="Y84" i="56"/>
  <c r="Y15" i="86" s="1"/>
  <c r="Q128" i="56"/>
  <c r="Q59" i="86" s="1"/>
  <c r="Q128" i="86" s="1"/>
  <c r="O111" i="56"/>
  <c r="O42" i="86" s="1"/>
  <c r="O111" i="86" s="1"/>
  <c r="W136" i="56"/>
  <c r="W67" i="86" s="1"/>
  <c r="W136" i="86" s="1"/>
  <c r="G131" i="84"/>
  <c r="G62" i="86" s="1"/>
  <c r="G131" i="86" s="1"/>
  <c r="G87" i="84"/>
  <c r="G18" i="86" s="1"/>
  <c r="G87" i="86" s="1"/>
  <c r="G81" i="84"/>
  <c r="G12" i="86" s="1"/>
  <c r="G81" i="86" s="1"/>
  <c r="G102" i="84"/>
  <c r="G33" i="86" s="1"/>
  <c r="G102" i="86" s="1"/>
  <c r="I136" i="56"/>
  <c r="I67" i="86" s="1"/>
  <c r="I136" i="86" s="1"/>
  <c r="J107" i="56"/>
  <c r="J38" i="86" s="1"/>
  <c r="J107" i="86" s="1"/>
  <c r="M101" i="56"/>
  <c r="M32" i="86" s="1"/>
  <c r="M101" i="86" s="1"/>
  <c r="X136" i="56"/>
  <c r="X67" i="86" s="1"/>
  <c r="X136" i="86" s="1"/>
  <c r="U88" i="56"/>
  <c r="U19" i="86" s="1"/>
  <c r="U88" i="86" s="1"/>
  <c r="V117" i="56"/>
  <c r="V48" i="86" s="1"/>
  <c r="V117" i="86" s="1"/>
  <c r="AA135" i="56"/>
  <c r="AA66" i="86" s="1"/>
  <c r="AA135" i="86" s="1"/>
  <c r="U90" i="56"/>
  <c r="U21" i="86" s="1"/>
  <c r="U90" i="86" s="1"/>
  <c r="O110" i="56"/>
  <c r="O41" i="86" s="1"/>
  <c r="O110" i="86" s="1"/>
  <c r="V119" i="56"/>
  <c r="V50" i="86" s="1"/>
  <c r="V119" i="86" s="1"/>
  <c r="AA91" i="56"/>
  <c r="AA22" i="86" s="1"/>
  <c r="AA91" i="86" s="1"/>
  <c r="P84" i="56"/>
  <c r="P15" i="86" s="1"/>
  <c r="U114" i="56"/>
  <c r="U45" i="86" s="1"/>
  <c r="U114" i="86" s="1"/>
  <c r="AB137" i="56"/>
  <c r="AB68" i="86" s="1"/>
  <c r="AB137" i="86" s="1"/>
  <c r="U91" i="56"/>
  <c r="U22" i="86" s="1"/>
  <c r="U91" i="86" s="1"/>
  <c r="M136" i="56"/>
  <c r="M67" i="86" s="1"/>
  <c r="M136" i="86" s="1"/>
  <c r="R130" i="56"/>
  <c r="R61" i="86" s="1"/>
  <c r="R130" i="86" s="1"/>
  <c r="O112" i="56"/>
  <c r="O43" i="86" s="1"/>
  <c r="O112" i="86" s="1"/>
  <c r="I107" i="56"/>
  <c r="I38" i="86" s="1"/>
  <c r="I107" i="86" s="1"/>
  <c r="O135" i="56"/>
  <c r="O66" i="86" s="1"/>
  <c r="O135" i="86" s="1"/>
  <c r="S120" i="56"/>
  <c r="S51" i="86" s="1"/>
  <c r="S120" i="86" s="1"/>
  <c r="S79" i="56"/>
  <c r="S10" i="86" s="1"/>
  <c r="H122" i="56"/>
  <c r="H53" i="86" s="1"/>
  <c r="N96" i="56"/>
  <c r="N27" i="86" s="1"/>
  <c r="Y126" i="56"/>
  <c r="Y57" i="86" s="1"/>
  <c r="Y126" i="86" s="1"/>
  <c r="K109" i="56"/>
  <c r="K40" i="86" s="1"/>
  <c r="X84" i="56"/>
  <c r="X15" i="86" s="1"/>
  <c r="I112" i="56"/>
  <c r="I43" i="86" s="1"/>
  <c r="I112" i="86" s="1"/>
  <c r="Q81" i="56"/>
  <c r="Q12" i="86" s="1"/>
  <c r="O93" i="56"/>
  <c r="O24" i="86" s="1"/>
  <c r="O93" i="86" s="1"/>
  <c r="G84" i="84"/>
  <c r="G15" i="86" s="1"/>
  <c r="G108" i="84"/>
  <c r="G39" i="86" s="1"/>
  <c r="G108" i="86" s="1"/>
  <c r="G90" i="84"/>
  <c r="G21" i="86" s="1"/>
  <c r="G90" i="86" s="1"/>
  <c r="G92" i="84"/>
  <c r="G23" i="86" s="1"/>
  <c r="G92" i="86" s="1"/>
  <c r="G94" i="84"/>
  <c r="G25" i="86" s="1"/>
  <c r="G94" i="86" s="1"/>
  <c r="G132" i="84"/>
  <c r="G63" i="86" s="1"/>
  <c r="G101" i="84"/>
  <c r="G32" i="86" s="1"/>
  <c r="G101" i="86" s="1"/>
  <c r="G122" i="84"/>
  <c r="G53" i="86" s="1"/>
  <c r="Z82" i="56"/>
  <c r="Z13" i="86" s="1"/>
  <c r="Q112" i="56"/>
  <c r="Q43" i="86" s="1"/>
  <c r="Q112" i="86" s="1"/>
  <c r="J117" i="56"/>
  <c r="J48" i="86" s="1"/>
  <c r="J117" i="86" s="1"/>
  <c r="K136" i="56"/>
  <c r="K67" i="86" s="1"/>
  <c r="K136" i="86" s="1"/>
  <c r="Y124" i="56"/>
  <c r="Y55" i="86" s="1"/>
  <c r="Y124" i="86" s="1"/>
  <c r="U107" i="56"/>
  <c r="U38" i="86" s="1"/>
  <c r="U107" i="86" s="1"/>
  <c r="AA96" i="56"/>
  <c r="AA27" i="86" s="1"/>
  <c r="AA96" i="86" s="1"/>
  <c r="Z136" i="56"/>
  <c r="Z67" i="86" s="1"/>
  <c r="Z136" i="86" s="1"/>
  <c r="R96" i="56"/>
  <c r="R27" i="86" s="1"/>
  <c r="T102" i="56"/>
  <c r="T33" i="86" s="1"/>
  <c r="T102" i="86" s="1"/>
  <c r="AB121" i="56"/>
  <c r="AB52" i="86" s="1"/>
  <c r="AB121" i="86" s="1"/>
  <c r="X128" i="56"/>
  <c r="X59" i="86" s="1"/>
  <c r="X128" i="86" s="1"/>
  <c r="J78" i="56"/>
  <c r="J9" i="86" s="1"/>
  <c r="J78" i="86" s="1"/>
  <c r="L128" i="56"/>
  <c r="L59" i="86" s="1"/>
  <c r="L128" i="86" s="1"/>
  <c r="Q101" i="56"/>
  <c r="Q32" i="86" s="1"/>
  <c r="Q101" i="86" s="1"/>
  <c r="N94" i="56"/>
  <c r="N25" i="86" s="1"/>
  <c r="N94" i="86" s="1"/>
  <c r="Q131" i="56"/>
  <c r="Q62" i="86" s="1"/>
  <c r="Q131" i="86" s="1"/>
  <c r="U130" i="56"/>
  <c r="U61" i="86" s="1"/>
  <c r="U130" i="86" s="1"/>
  <c r="H101" i="56"/>
  <c r="H32" i="86" s="1"/>
  <c r="H101" i="86" s="1"/>
  <c r="V90" i="56"/>
  <c r="V21" i="86" s="1"/>
  <c r="V90" i="86" s="1"/>
  <c r="Y100" i="56"/>
  <c r="Y31" i="86" s="1"/>
  <c r="Y100" i="86" s="1"/>
  <c r="H106" i="56"/>
  <c r="H37" i="86" s="1"/>
  <c r="H106" i="86" s="1"/>
  <c r="V116" i="56"/>
  <c r="V47" i="86" s="1"/>
  <c r="V116" i="86" s="1"/>
  <c r="T90" i="56"/>
  <c r="T21" i="86" s="1"/>
  <c r="T90" i="86" s="1"/>
  <c r="R98" i="56"/>
  <c r="R29" i="86" s="1"/>
  <c r="R98" i="86" s="1"/>
  <c r="Q83" i="56"/>
  <c r="Q14" i="86" s="1"/>
  <c r="Q83" i="86" s="1"/>
  <c r="Y125" i="56"/>
  <c r="Y56" i="86" s="1"/>
  <c r="Y125" i="86" s="1"/>
  <c r="V85" i="56"/>
  <c r="V16" i="86" s="1"/>
  <c r="V85" i="86" s="1"/>
  <c r="X80" i="56"/>
  <c r="X11" i="86" s="1"/>
  <c r="X127" i="56"/>
  <c r="X58" i="86" s="1"/>
  <c r="X127" i="86" s="1"/>
  <c r="AB104" i="56"/>
  <c r="AB35" i="86" s="1"/>
  <c r="AB104" i="86" s="1"/>
  <c r="S116" i="56"/>
  <c r="S47" i="86" s="1"/>
  <c r="S116" i="86" s="1"/>
  <c r="X103" i="56"/>
  <c r="X34" i="86" s="1"/>
  <c r="X103" i="86" s="1"/>
  <c r="O137" i="56"/>
  <c r="O68" i="86" s="1"/>
  <c r="O137" i="86" s="1"/>
  <c r="R118" i="56"/>
  <c r="R49" i="86" s="1"/>
  <c r="R118" i="86" s="1"/>
  <c r="H131" i="56"/>
  <c r="H62" i="86" s="1"/>
  <c r="H131" i="86" s="1"/>
  <c r="U92" i="56"/>
  <c r="U23" i="86" s="1"/>
  <c r="U92" i="86" s="1"/>
  <c r="Z111" i="56"/>
  <c r="Z42" i="86" s="1"/>
  <c r="Z111" i="86" s="1"/>
  <c r="V125" i="56"/>
  <c r="V56" i="86" s="1"/>
  <c r="V125" i="86" s="1"/>
  <c r="M138" i="56"/>
  <c r="M69" i="86" s="1"/>
  <c r="M138" i="86" s="1"/>
  <c r="X124" i="56"/>
  <c r="X55" i="86" s="1"/>
  <c r="X124" i="86" s="1"/>
  <c r="AA112" i="56"/>
  <c r="AA43" i="86" s="1"/>
  <c r="AA112" i="86" s="1"/>
  <c r="X100" i="56"/>
  <c r="X31" i="86" s="1"/>
  <c r="X100" i="86" s="1"/>
  <c r="Q88" i="56"/>
  <c r="Q19" i="86" s="1"/>
  <c r="Q88" i="86" s="1"/>
  <c r="H76" i="56"/>
  <c r="H7" i="86" s="1"/>
  <c r="H76" i="86" s="1"/>
  <c r="AB106" i="56"/>
  <c r="AB37" i="86" s="1"/>
  <c r="AB106" i="86" s="1"/>
  <c r="S106" i="56"/>
  <c r="S37" i="86" s="1"/>
  <c r="S106" i="86" s="1"/>
  <c r="U117" i="56"/>
  <c r="U48" i="86" s="1"/>
  <c r="U117" i="86" s="1"/>
  <c r="X92" i="56"/>
  <c r="X23" i="86" s="1"/>
  <c r="X92" i="86" s="1"/>
  <c r="R103" i="56"/>
  <c r="R34" i="86" s="1"/>
  <c r="R103" i="86" s="1"/>
  <c r="Y103" i="56"/>
  <c r="Y34" i="86" s="1"/>
  <c r="Y103" i="86" s="1"/>
  <c r="L101" i="56"/>
  <c r="L32" i="86" s="1"/>
  <c r="L101" i="86" s="1"/>
  <c r="H119" i="56"/>
  <c r="H50" i="86" s="1"/>
  <c r="H119" i="86" s="1"/>
  <c r="R134" i="56"/>
  <c r="R65" i="86" s="1"/>
  <c r="Z135" i="56"/>
  <c r="Z66" i="86" s="1"/>
  <c r="Z135" i="86" s="1"/>
  <c r="S111" i="56"/>
  <c r="S42" i="86" s="1"/>
  <c r="S111" i="86" s="1"/>
  <c r="K99" i="56"/>
  <c r="K30" i="86" s="1"/>
  <c r="K99" i="86" s="1"/>
  <c r="R99" i="56"/>
  <c r="R30" i="86" s="1"/>
  <c r="R99" i="86" s="1"/>
  <c r="AA87" i="56"/>
  <c r="AA18" i="86" s="1"/>
  <c r="AA87" i="86" s="1"/>
  <c r="W120" i="56"/>
  <c r="W51" i="86" s="1"/>
  <c r="W120" i="86" s="1"/>
  <c r="H95" i="56"/>
  <c r="H26" i="86" s="1"/>
  <c r="H95" i="86" s="1"/>
  <c r="V94" i="56"/>
  <c r="V25" i="86" s="1"/>
  <c r="V94" i="86" s="1"/>
  <c r="AB105" i="56"/>
  <c r="AB36" i="86" s="1"/>
  <c r="AB105" i="86" s="1"/>
  <c r="R105" i="56"/>
  <c r="R36" i="86" s="1"/>
  <c r="R105" i="86" s="1"/>
  <c r="R79" i="56"/>
  <c r="R10" i="86" s="1"/>
  <c r="P90" i="56"/>
  <c r="P21" i="86" s="1"/>
  <c r="P90" i="86" s="1"/>
  <c r="W90" i="56"/>
  <c r="W21" i="86" s="1"/>
  <c r="W90" i="86" s="1"/>
  <c r="N108" i="56"/>
  <c r="N39" i="86" s="1"/>
  <c r="N108" i="86" s="1"/>
  <c r="X125" i="56"/>
  <c r="X56" i="86" s="1"/>
  <c r="X125" i="86" s="1"/>
  <c r="O138" i="56"/>
  <c r="O69" i="86" s="1"/>
  <c r="O138" i="86" s="1"/>
  <c r="V122" i="56"/>
  <c r="V53" i="86" s="1"/>
  <c r="Y110" i="56"/>
  <c r="Y41" i="86" s="1"/>
  <c r="Y110" i="86" s="1"/>
  <c r="L98" i="56"/>
  <c r="L29" i="86" s="1"/>
  <c r="L98" i="86" s="1"/>
  <c r="AB98" i="56"/>
  <c r="AB29" i="86" s="1"/>
  <c r="AB98" i="86" s="1"/>
  <c r="W86" i="56"/>
  <c r="W17" i="86" s="1"/>
  <c r="W86" i="86" s="1"/>
  <c r="K132" i="56"/>
  <c r="K63" i="86" s="1"/>
  <c r="K132" i="86" s="1"/>
  <c r="M96" i="56"/>
  <c r="M27" i="86" s="1"/>
  <c r="S119" i="56"/>
  <c r="S50" i="86" s="1"/>
  <c r="S119" i="86" s="1"/>
  <c r="P83" i="56"/>
  <c r="P14" i="86" s="1"/>
  <c r="P83" i="86" s="1"/>
  <c r="I83" i="56"/>
  <c r="I14" i="86" s="1"/>
  <c r="I83" i="86" s="1"/>
  <c r="S118" i="56"/>
  <c r="S49" i="86" s="1"/>
  <c r="S118" i="86" s="1"/>
  <c r="X91" i="56"/>
  <c r="X22" i="86" s="1"/>
  <c r="X91" i="86" s="1"/>
  <c r="I126" i="56"/>
  <c r="I57" i="86" s="1"/>
  <c r="I126" i="86" s="1"/>
  <c r="R102" i="56"/>
  <c r="R33" i="86" s="1"/>
  <c r="R102" i="86" s="1"/>
  <c r="N77" i="56"/>
  <c r="N8" i="86" s="1"/>
  <c r="M107" i="56"/>
  <c r="M38" i="86" s="1"/>
  <c r="M107" i="86" s="1"/>
  <c r="W127" i="56"/>
  <c r="W58" i="86" s="1"/>
  <c r="W127" i="86" s="1"/>
  <c r="Y133" i="56"/>
  <c r="Y64" i="86" s="1"/>
  <c r="Y133" i="86" s="1"/>
  <c r="AA121" i="56"/>
  <c r="AA52" i="86" s="1"/>
  <c r="AA121" i="86" s="1"/>
  <c r="J109" i="56"/>
  <c r="J40" i="86" s="1"/>
  <c r="P97" i="56"/>
  <c r="P28" i="86" s="1"/>
  <c r="P97" i="86" s="1"/>
  <c r="N97" i="56"/>
  <c r="N28" i="86" s="1"/>
  <c r="N97" i="86" s="1"/>
  <c r="O85" i="56"/>
  <c r="O16" i="86" s="1"/>
  <c r="O85" i="86" s="1"/>
  <c r="N84" i="56"/>
  <c r="N15" i="86" s="1"/>
  <c r="L84" i="56"/>
  <c r="L15" i="86" s="1"/>
  <c r="Y93" i="56"/>
  <c r="Y24" i="86" s="1"/>
  <c r="Y93" i="86" s="1"/>
  <c r="W128" i="56"/>
  <c r="W59" i="86" s="1"/>
  <c r="W128" i="86" s="1"/>
  <c r="T80" i="56"/>
  <c r="T11" i="86" s="1"/>
  <c r="P80" i="56"/>
  <c r="P11" i="86" s="1"/>
  <c r="T114" i="56"/>
  <c r="T45" i="86" s="1"/>
  <c r="T114" i="86" s="1"/>
  <c r="R77" i="56"/>
  <c r="R8" i="86" s="1"/>
  <c r="W83" i="56"/>
  <c r="W14" i="86" s="1"/>
  <c r="W83" i="86" s="1"/>
  <c r="O113" i="56"/>
  <c r="O44" i="86" s="1"/>
  <c r="O113" i="86" s="1"/>
  <c r="M132" i="56"/>
  <c r="M63" i="86" s="1"/>
  <c r="M132" i="86" s="1"/>
  <c r="W108" i="56"/>
  <c r="W39" i="86" s="1"/>
  <c r="W108" i="86" s="1"/>
  <c r="L127" i="56"/>
  <c r="L58" i="86" s="1"/>
  <c r="L127" i="86" s="1"/>
  <c r="P93" i="56"/>
  <c r="P24" i="86" s="1"/>
  <c r="P93" i="86" s="1"/>
  <c r="S113" i="56"/>
  <c r="S44" i="86" s="1"/>
  <c r="S113" i="86" s="1"/>
  <c r="AA127" i="56"/>
  <c r="AA58" i="86" s="1"/>
  <c r="AA127" i="86" s="1"/>
  <c r="U81" i="56"/>
  <c r="U12" i="86" s="1"/>
  <c r="N126" i="56"/>
  <c r="N57" i="86" s="1"/>
  <c r="N126" i="86" s="1"/>
  <c r="P104" i="56"/>
  <c r="P35" i="86" s="1"/>
  <c r="P104" i="86" s="1"/>
  <c r="W103" i="56"/>
  <c r="W34" i="86" s="1"/>
  <c r="W103" i="86" s="1"/>
  <c r="N119" i="56"/>
  <c r="N50" i="86" s="1"/>
  <c r="N119" i="86" s="1"/>
  <c r="K137" i="56"/>
  <c r="K68" i="86" s="1"/>
  <c r="K137" i="86" s="1"/>
  <c r="I82" i="56"/>
  <c r="I13" i="86" s="1"/>
  <c r="I82" i="86" s="1"/>
  <c r="N116" i="56"/>
  <c r="N47" i="86" s="1"/>
  <c r="N116" i="86" s="1"/>
  <c r="S78" i="56"/>
  <c r="S9" i="86" s="1"/>
  <c r="W78" i="56"/>
  <c r="W9" i="86" s="1"/>
  <c r="L105" i="56"/>
  <c r="L36" i="86" s="1"/>
  <c r="L105" i="86" s="1"/>
  <c r="AB113" i="56"/>
  <c r="AB44" i="86" s="1"/>
  <c r="AB113" i="86" s="1"/>
  <c r="V84" i="56"/>
  <c r="V15" i="86" s="1"/>
  <c r="V138" i="56"/>
  <c r="V69" i="86" s="1"/>
  <c r="V138" i="86" s="1"/>
  <c r="W101" i="56"/>
  <c r="W32" i="86" s="1"/>
  <c r="W101" i="86" s="1"/>
  <c r="N92" i="56"/>
  <c r="N23" i="86" s="1"/>
  <c r="N92" i="86" s="1"/>
  <c r="Q126" i="56"/>
  <c r="Q57" i="86" s="1"/>
  <c r="Q126" i="86" s="1"/>
  <c r="L122" i="56"/>
  <c r="L53" i="86" s="1"/>
  <c r="W131" i="56"/>
  <c r="W62" i="86" s="1"/>
  <c r="W131" i="86" s="1"/>
  <c r="Z119" i="56"/>
  <c r="Z50" i="86" s="1"/>
  <c r="Z119" i="86" s="1"/>
  <c r="AB133" i="56"/>
  <c r="AB64" i="86" s="1"/>
  <c r="AB133" i="86" s="1"/>
  <c r="V131" i="56"/>
  <c r="V62" i="86" s="1"/>
  <c r="V131" i="86" s="1"/>
  <c r="Z84" i="56"/>
  <c r="Z15" i="86" s="1"/>
  <c r="N130" i="56"/>
  <c r="N61" i="86" s="1"/>
  <c r="N130" i="86" s="1"/>
  <c r="M128" i="56"/>
  <c r="M59" i="86" s="1"/>
  <c r="M128" i="86" s="1"/>
  <c r="X135" i="56"/>
  <c r="X66" i="86" s="1"/>
  <c r="X135" i="86" s="1"/>
  <c r="M111" i="56"/>
  <c r="M42" i="86" s="1"/>
  <c r="M111" i="86" s="1"/>
  <c r="U136" i="56"/>
  <c r="U67" i="86" s="1"/>
  <c r="U136" i="86" s="1"/>
  <c r="K88" i="56"/>
  <c r="K19" i="86" s="1"/>
  <c r="K88" i="86" s="1"/>
  <c r="R86" i="56"/>
  <c r="R17" i="86" s="1"/>
  <c r="R86" i="86" s="1"/>
  <c r="N124" i="56"/>
  <c r="N55" i="86" s="1"/>
  <c r="N124" i="86" s="1"/>
  <c r="H135" i="56"/>
  <c r="H66" i="86" s="1"/>
  <c r="H135" i="86" s="1"/>
  <c r="G76" i="84"/>
  <c r="G124" i="84"/>
  <c r="G55" i="86" s="1"/>
  <c r="G124" i="86" s="1"/>
  <c r="G106" i="84"/>
  <c r="G37" i="86" s="1"/>
  <c r="G106" i="86" s="1"/>
  <c r="G130" i="84"/>
  <c r="G61" i="86" s="1"/>
  <c r="G130" i="86" s="1"/>
  <c r="G112" i="84"/>
  <c r="G43" i="86" s="1"/>
  <c r="G112" i="86" s="1"/>
  <c r="G114" i="84"/>
  <c r="G45" i="86" s="1"/>
  <c r="G114" i="86" s="1"/>
  <c r="G116" i="84"/>
  <c r="G47" i="86" s="1"/>
  <c r="G116" i="86" s="1"/>
  <c r="G96" i="84"/>
  <c r="G27" i="86" s="1"/>
  <c r="G121" i="84"/>
  <c r="G52" i="86" s="1"/>
  <c r="G121" i="86" s="1"/>
  <c r="R85" i="56"/>
  <c r="R16" i="86" s="1"/>
  <c r="R85" i="86" s="1"/>
  <c r="T100" i="56"/>
  <c r="T31" i="86" s="1"/>
  <c r="T100" i="86" s="1"/>
  <c r="I92" i="56"/>
  <c r="I23" i="86" s="1"/>
  <c r="I92" i="86" s="1"/>
  <c r="U79" i="56"/>
  <c r="U10" i="86" s="1"/>
  <c r="U123" i="56"/>
  <c r="U54" i="86" s="1"/>
  <c r="U123" i="86" s="1"/>
  <c r="Y92" i="56"/>
  <c r="Y23" i="86" s="1"/>
  <c r="Y92" i="86" s="1"/>
  <c r="Z132" i="56"/>
  <c r="Z63" i="86" s="1"/>
  <c r="Z132" i="86" s="1"/>
  <c r="T87" i="56"/>
  <c r="T18" i="86" s="1"/>
  <c r="T87" i="86" s="1"/>
  <c r="T105" i="56"/>
  <c r="T36" i="86" s="1"/>
  <c r="T105" i="86" s="1"/>
  <c r="T104" i="56"/>
  <c r="T35" i="86" s="1"/>
  <c r="T104" i="86" s="1"/>
  <c r="N98" i="56"/>
  <c r="N29" i="86" s="1"/>
  <c r="N98" i="86" s="1"/>
  <c r="J83" i="56"/>
  <c r="J14" i="86" s="1"/>
  <c r="J83" i="86" s="1"/>
  <c r="W102" i="56"/>
  <c r="W33" i="86" s="1"/>
  <c r="W102" i="86" s="1"/>
  <c r="K111" i="56"/>
  <c r="K42" i="86" s="1"/>
  <c r="K111" i="86" s="1"/>
  <c r="AA97" i="56"/>
  <c r="AA28" i="86" s="1"/>
  <c r="AA97" i="86" s="1"/>
  <c r="Z78" i="56"/>
  <c r="Z9" i="86" s="1"/>
  <c r="R131" i="56"/>
  <c r="R62" i="86" s="1"/>
  <c r="R131" i="86" s="1"/>
  <c r="Y96" i="56"/>
  <c r="Y27" i="86" s="1"/>
  <c r="Q137" i="56"/>
  <c r="Q68" i="86" s="1"/>
  <c r="Q137" i="86" s="1"/>
  <c r="R88" i="56"/>
  <c r="R19" i="86" s="1"/>
  <c r="R88" i="86" s="1"/>
  <c r="I117" i="56"/>
  <c r="I48" i="86" s="1"/>
  <c r="I117" i="86" s="1"/>
  <c r="N99" i="56"/>
  <c r="N30" i="86" s="1"/>
  <c r="N99" i="86" s="1"/>
  <c r="AB99" i="56"/>
  <c r="AB30" i="86" s="1"/>
  <c r="AB99" i="86" s="1"/>
  <c r="L137" i="56"/>
  <c r="L68" i="86" s="1"/>
  <c r="L137" i="86" s="1"/>
  <c r="L107" i="56"/>
  <c r="L38" i="86" s="1"/>
  <c r="L107" i="86" s="1"/>
  <c r="J110" i="56"/>
  <c r="J41" i="86" s="1"/>
  <c r="T119" i="56"/>
  <c r="T50" i="86" s="1"/>
  <c r="T119" i="86" s="1"/>
  <c r="S102" i="56"/>
  <c r="S33" i="86" s="1"/>
  <c r="S102" i="86" s="1"/>
  <c r="S77" i="56"/>
  <c r="S8" i="86" s="1"/>
  <c r="J112" i="56"/>
  <c r="J43" i="86" s="1"/>
  <c r="J112" i="86" s="1"/>
  <c r="W82" i="56"/>
  <c r="W13" i="86" s="1"/>
  <c r="O124" i="56"/>
  <c r="O55" i="86" s="1"/>
  <c r="O124" i="86" s="1"/>
  <c r="T131" i="56"/>
  <c r="T62" i="86" s="1"/>
  <c r="T131" i="86" s="1"/>
  <c r="AA94" i="56"/>
  <c r="AA25" i="86" s="1"/>
  <c r="AA94" i="86" s="1"/>
  <c r="AB112" i="56"/>
  <c r="AB43" i="86" s="1"/>
  <c r="AB112" i="86" s="1"/>
  <c r="R126" i="56"/>
  <c r="R57" i="86" s="1"/>
  <c r="R126" i="86" s="1"/>
  <c r="AB138" i="56"/>
  <c r="AB69" i="86" s="1"/>
  <c r="AB138" i="86" s="1"/>
  <c r="J124" i="56"/>
  <c r="J55" i="86" s="1"/>
  <c r="J124" i="86" s="1"/>
  <c r="N112" i="56"/>
  <c r="N43" i="86" s="1"/>
  <c r="N112" i="86" s="1"/>
  <c r="W100" i="56"/>
  <c r="W31" i="86" s="1"/>
  <c r="W100" i="86" s="1"/>
  <c r="Z88" i="56"/>
  <c r="Z19" i="86" s="1"/>
  <c r="Z88" i="86" s="1"/>
  <c r="T88" i="56"/>
  <c r="T19" i="86" s="1"/>
  <c r="T88" i="86" s="1"/>
  <c r="S76" i="56"/>
  <c r="S7" i="86" s="1"/>
  <c r="X106" i="56"/>
  <c r="X37" i="86" s="1"/>
  <c r="X106" i="86" s="1"/>
  <c r="H117" i="56"/>
  <c r="H48" i="86" s="1"/>
  <c r="H117" i="86" s="1"/>
  <c r="Q103" i="56"/>
  <c r="Q34" i="86" s="1"/>
  <c r="Q103" i="86" s="1"/>
  <c r="M103" i="56"/>
  <c r="M34" i="86" s="1"/>
  <c r="Z102" i="56"/>
  <c r="Z33" i="86" s="1"/>
  <c r="Z102" i="86" s="1"/>
  <c r="J120" i="56"/>
  <c r="J51" i="86" s="1"/>
  <c r="J120" i="86" s="1"/>
  <c r="L135" i="56"/>
  <c r="L66" i="86" s="1"/>
  <c r="L135" i="86" s="1"/>
  <c r="N135" i="56"/>
  <c r="N66" i="86" s="1"/>
  <c r="N135" i="86" s="1"/>
  <c r="R111" i="56"/>
  <c r="R42" i="86" s="1"/>
  <c r="R111" i="86" s="1"/>
  <c r="AA99" i="56"/>
  <c r="AA30" i="86" s="1"/>
  <c r="AA99" i="86" s="1"/>
  <c r="Q99" i="56"/>
  <c r="Q30" i="86" s="1"/>
  <c r="Q99" i="86" s="1"/>
  <c r="M87" i="56"/>
  <c r="M18" i="86" s="1"/>
  <c r="M87" i="86" s="1"/>
  <c r="K120" i="56"/>
  <c r="K51" i="86" s="1"/>
  <c r="K120" i="86" s="1"/>
  <c r="W95" i="56"/>
  <c r="W26" i="86" s="1"/>
  <c r="W95" i="86" s="1"/>
  <c r="U94" i="56"/>
  <c r="U25" i="86" s="1"/>
  <c r="U94" i="86" s="1"/>
  <c r="K105" i="56"/>
  <c r="K36" i="86" s="1"/>
  <c r="K105" i="86" s="1"/>
  <c r="Q105" i="56"/>
  <c r="Q36" i="86" s="1"/>
  <c r="Q105" i="86" s="1"/>
  <c r="V79" i="56"/>
  <c r="V10" i="86" s="1"/>
  <c r="O90" i="56"/>
  <c r="O21" i="86" s="1"/>
  <c r="O90" i="86" s="1"/>
  <c r="K90" i="56"/>
  <c r="K21" i="86" s="1"/>
  <c r="K90" i="86" s="1"/>
  <c r="T109" i="56"/>
  <c r="T40" i="86" s="1"/>
  <c r="T126" i="56"/>
  <c r="T57" i="86" s="1"/>
  <c r="T126" i="86" s="1"/>
  <c r="I110" i="56"/>
  <c r="I41" i="86" s="1"/>
  <c r="I110" i="86" s="1"/>
  <c r="K98" i="56"/>
  <c r="K29" i="86" s="1"/>
  <c r="K98" i="86" s="1"/>
  <c r="P98" i="56"/>
  <c r="P29" i="86" s="1"/>
  <c r="P98" i="86" s="1"/>
  <c r="V86" i="56"/>
  <c r="V17" i="86" s="1"/>
  <c r="V86" i="86" s="1"/>
  <c r="V132" i="56"/>
  <c r="V63" i="86" s="1"/>
  <c r="V132" i="86" s="1"/>
  <c r="J96" i="56"/>
  <c r="J27" i="86" s="1"/>
  <c r="R119" i="56"/>
  <c r="R50" i="86" s="1"/>
  <c r="R119" i="86" s="1"/>
  <c r="L83" i="56"/>
  <c r="L14" i="86" s="1"/>
  <c r="L83" i="86" s="1"/>
  <c r="AA118" i="56"/>
  <c r="AA49" i="86" s="1"/>
  <c r="AA118" i="86" s="1"/>
  <c r="J91" i="56"/>
  <c r="J22" i="86" s="1"/>
  <c r="J91" i="86" s="1"/>
  <c r="X126" i="56"/>
  <c r="X57" i="86" s="1"/>
  <c r="X126" i="86" s="1"/>
  <c r="Q102" i="56"/>
  <c r="Q33" i="86" s="1"/>
  <c r="Q102" i="86" s="1"/>
  <c r="M80" i="56"/>
  <c r="M11" i="86" s="1"/>
  <c r="S108" i="56"/>
  <c r="S39" i="86" s="1"/>
  <c r="S108" i="86" s="1"/>
  <c r="Y128" i="56"/>
  <c r="Y59" i="86" s="1"/>
  <c r="Y128" i="86" s="1"/>
  <c r="M133" i="56"/>
  <c r="M64" i="86" s="1"/>
  <c r="M133" i="86" s="1"/>
  <c r="I109" i="56"/>
  <c r="I40" i="86" s="1"/>
  <c r="O97" i="56"/>
  <c r="O28" i="86" s="1"/>
  <c r="O97" i="86" s="1"/>
  <c r="Y97" i="56"/>
  <c r="Y28" i="86" s="1"/>
  <c r="Y97" i="86" s="1"/>
  <c r="AB85" i="56"/>
  <c r="AB16" i="86" s="1"/>
  <c r="AB85" i="86" s="1"/>
  <c r="M84" i="56"/>
  <c r="M15" i="86" s="1"/>
  <c r="W84" i="56"/>
  <c r="W15" i="86" s="1"/>
  <c r="K93" i="56"/>
  <c r="K24" i="86" s="1"/>
  <c r="K93" i="86" s="1"/>
  <c r="I128" i="56"/>
  <c r="I59" i="86" s="1"/>
  <c r="I128" i="86" s="1"/>
  <c r="S80" i="56"/>
  <c r="S11" i="86" s="1"/>
  <c r="AA80" i="56"/>
  <c r="AA11" i="86" s="1"/>
  <c r="X77" i="56"/>
  <c r="X8" i="86" s="1"/>
  <c r="AA88" i="56"/>
  <c r="AA19" i="86" s="1"/>
  <c r="AA88" i="86" s="1"/>
  <c r="X137" i="56"/>
  <c r="X68" i="86" s="1"/>
  <c r="X137" i="86" s="1"/>
  <c r="K108" i="56"/>
  <c r="K39" i="86" s="1"/>
  <c r="K108" i="86" s="1"/>
  <c r="T137" i="56"/>
  <c r="T68" i="86" s="1"/>
  <c r="T137" i="86" s="1"/>
  <c r="AA95" i="56"/>
  <c r="AA26" i="86" s="1"/>
  <c r="AA95" i="86" s="1"/>
  <c r="R114" i="56"/>
  <c r="R45" i="86" s="1"/>
  <c r="R114" i="86" s="1"/>
  <c r="AB128" i="56"/>
  <c r="AB59" i="86" s="1"/>
  <c r="AB128" i="86" s="1"/>
  <c r="T81" i="56"/>
  <c r="T12" i="86" s="1"/>
  <c r="M137" i="56"/>
  <c r="M68" i="86" s="1"/>
  <c r="M137" i="86" s="1"/>
  <c r="AA104" i="56"/>
  <c r="AA35" i="86" s="1"/>
  <c r="AA104" i="86" s="1"/>
  <c r="O106" i="56"/>
  <c r="O37" i="86" s="1"/>
  <c r="O106" i="86" s="1"/>
  <c r="X120" i="56"/>
  <c r="X51" i="86" s="1"/>
  <c r="X120" i="86" s="1"/>
  <c r="Z137" i="56"/>
  <c r="Z68" i="86" s="1"/>
  <c r="Z137" i="86" s="1"/>
  <c r="V82" i="56"/>
  <c r="V13" i="86" s="1"/>
  <c r="M116" i="56"/>
  <c r="M47" i="86" s="1"/>
  <c r="M116" i="86" s="1"/>
  <c r="R78" i="56"/>
  <c r="R9" i="86" s="1"/>
  <c r="K78" i="56"/>
  <c r="K9" i="86" s="1"/>
  <c r="P106" i="56"/>
  <c r="P37" i="86" s="1"/>
  <c r="P106" i="86" s="1"/>
  <c r="V91" i="56"/>
  <c r="V22" i="86" s="1"/>
  <c r="V91" i="86" s="1"/>
  <c r="L113" i="56"/>
  <c r="L44" i="86" s="1"/>
  <c r="L113" i="86" s="1"/>
  <c r="J138" i="56"/>
  <c r="J69" i="86" s="1"/>
  <c r="J138" i="86" s="1"/>
  <c r="M94" i="56"/>
  <c r="M25" i="86" s="1"/>
  <c r="M94" i="86" s="1"/>
  <c r="O131" i="56"/>
  <c r="O62" i="86" s="1"/>
  <c r="O131" i="86" s="1"/>
  <c r="X122" i="56"/>
  <c r="X53" i="86" s="1"/>
  <c r="N131" i="56"/>
  <c r="N62" i="86" s="1"/>
  <c r="N131" i="86" s="1"/>
  <c r="Y119" i="56"/>
  <c r="Y50" i="86" s="1"/>
  <c r="Y119" i="86" s="1"/>
  <c r="U135" i="56"/>
  <c r="U66" i="86" s="1"/>
  <c r="U135" i="86" s="1"/>
  <c r="S117" i="56"/>
  <c r="S48" i="86" s="1"/>
  <c r="S117" i="86" s="1"/>
  <c r="Q132" i="56"/>
  <c r="Q63" i="86" s="1"/>
  <c r="Q132" i="86" s="1"/>
  <c r="R84" i="56"/>
  <c r="R15" i="86" s="1"/>
  <c r="M130" i="56"/>
  <c r="M61" i="86" s="1"/>
  <c r="M130" i="86" s="1"/>
  <c r="AA128" i="56"/>
  <c r="AA59" i="86" s="1"/>
  <c r="AA128" i="86" s="1"/>
  <c r="S127" i="56"/>
  <c r="S58" i="86" s="1"/>
  <c r="S127" i="86" s="1"/>
  <c r="W135" i="56"/>
  <c r="W66" i="86" s="1"/>
  <c r="W135" i="86" s="1"/>
  <c r="AB111" i="56"/>
  <c r="AB42" i="86" s="1"/>
  <c r="AB111" i="86" s="1"/>
  <c r="J130" i="56"/>
  <c r="J61" i="86" s="1"/>
  <c r="J130" i="86" s="1"/>
  <c r="Z90" i="56"/>
  <c r="Z21" i="86" s="1"/>
  <c r="Z90" i="86" s="1"/>
  <c r="AB108" i="56"/>
  <c r="AB39" i="86" s="1"/>
  <c r="AB108" i="86" s="1"/>
  <c r="M124" i="56"/>
  <c r="M55" i="86" s="1"/>
  <c r="M124" i="86" s="1"/>
  <c r="Q133" i="56"/>
  <c r="Q64" i="86" s="1"/>
  <c r="Q133" i="86" s="1"/>
  <c r="S75" i="56"/>
  <c r="S6" i="86" s="1"/>
  <c r="G98" i="84"/>
  <c r="G29" i="86" s="1"/>
  <c r="G98" i="86" s="1"/>
  <c r="G128" i="84"/>
  <c r="G59" i="86" s="1"/>
  <c r="G128" i="86" s="1"/>
  <c r="G134" i="84"/>
  <c r="G65" i="86" s="1"/>
  <c r="G136" i="84"/>
  <c r="G67" i="86" s="1"/>
  <c r="G136" i="86" s="1"/>
  <c r="G138" i="84"/>
  <c r="G69" i="86" s="1"/>
  <c r="G138" i="86" s="1"/>
  <c r="G118" i="84"/>
  <c r="G49" i="86" s="1"/>
  <c r="G118" i="86" s="1"/>
  <c r="Q97" i="56"/>
  <c r="Q28" i="86" s="1"/>
  <c r="Q97" i="86" s="1"/>
  <c r="Z96" i="56"/>
  <c r="Z27" i="86" s="1"/>
  <c r="M114" i="56"/>
  <c r="M45" i="86" s="1"/>
  <c r="M114" i="86" s="1"/>
  <c r="T127" i="56"/>
  <c r="T58" i="86" s="1"/>
  <c r="T127" i="86" s="1"/>
  <c r="W124" i="56"/>
  <c r="W55" i="86" s="1"/>
  <c r="W124" i="86" s="1"/>
  <c r="Z112" i="56"/>
  <c r="Z43" i="86" s="1"/>
  <c r="Z112" i="86" s="1"/>
  <c r="V100" i="56"/>
  <c r="V31" i="86" s="1"/>
  <c r="V100" i="86" s="1"/>
  <c r="I88" i="56"/>
  <c r="I19" i="86" s="1"/>
  <c r="I88" i="86" s="1"/>
  <c r="H88" i="56"/>
  <c r="H19" i="86" s="1"/>
  <c r="H88" i="86" s="1"/>
  <c r="X107" i="56"/>
  <c r="X38" i="86" s="1"/>
  <c r="X107" i="86" s="1"/>
  <c r="W106" i="56"/>
  <c r="W37" i="86" s="1"/>
  <c r="W106" i="86" s="1"/>
  <c r="K128" i="56"/>
  <c r="K59" i="86" s="1"/>
  <c r="K128" i="86" s="1"/>
  <c r="T117" i="56"/>
  <c r="T48" i="86" s="1"/>
  <c r="T117" i="86" s="1"/>
  <c r="W92" i="56"/>
  <c r="W23" i="86" s="1"/>
  <c r="W92" i="86" s="1"/>
  <c r="P103" i="56"/>
  <c r="P34" i="86" s="1"/>
  <c r="Z138" i="56"/>
  <c r="Z69" i="86" s="1"/>
  <c r="Z138" i="86" s="1"/>
  <c r="S104" i="56"/>
  <c r="S35" i="86" s="1"/>
  <c r="S104" i="86" s="1"/>
  <c r="Q121" i="56"/>
  <c r="Q52" i="86" s="1"/>
  <c r="Q121" i="86" s="1"/>
  <c r="Y136" i="56"/>
  <c r="Y67" i="86" s="1"/>
  <c r="Y136" i="86" s="1"/>
  <c r="S123" i="56"/>
  <c r="S54" i="86" s="1"/>
  <c r="S123" i="86" s="1"/>
  <c r="W111" i="56"/>
  <c r="W42" i="86" s="1"/>
  <c r="W111" i="86" s="1"/>
  <c r="J99" i="56"/>
  <c r="J30" i="86" s="1"/>
  <c r="J99" i="86" s="1"/>
  <c r="I87" i="56"/>
  <c r="I18" i="86" s="1"/>
  <c r="I87" i="86" s="1"/>
  <c r="Z87" i="56"/>
  <c r="Z18" i="86" s="1"/>
  <c r="Z87" i="86" s="1"/>
  <c r="I137" i="56"/>
  <c r="I68" i="86" s="1"/>
  <c r="I137" i="86" s="1"/>
  <c r="Z95" i="56"/>
  <c r="Z26" i="86" s="1"/>
  <c r="Z95" i="86" s="1"/>
  <c r="R94" i="56"/>
  <c r="R25" i="86" s="1"/>
  <c r="R94" i="86" s="1"/>
  <c r="AA105" i="56"/>
  <c r="AA36" i="86" s="1"/>
  <c r="AA105" i="86" s="1"/>
  <c r="O126" i="56"/>
  <c r="O57" i="86" s="1"/>
  <c r="O126" i="86" s="1"/>
  <c r="H79" i="56"/>
  <c r="H10" i="86" s="1"/>
  <c r="H79" i="86" s="1"/>
  <c r="N90" i="56"/>
  <c r="N21" i="86" s="1"/>
  <c r="N90" i="86" s="1"/>
  <c r="M77" i="56"/>
  <c r="M8" i="86" s="1"/>
  <c r="V110" i="56"/>
  <c r="V41" i="86" s="1"/>
  <c r="V110" i="86" s="1"/>
  <c r="V127" i="56"/>
  <c r="V58" i="86" s="1"/>
  <c r="V127" i="86" s="1"/>
  <c r="AA134" i="56"/>
  <c r="AA65" i="86" s="1"/>
  <c r="U122" i="56"/>
  <c r="U53" i="86" s="1"/>
  <c r="X110" i="56"/>
  <c r="X41" i="86" s="1"/>
  <c r="X110" i="86" s="1"/>
  <c r="J98" i="56"/>
  <c r="J29" i="86" s="1"/>
  <c r="J98" i="86" s="1"/>
  <c r="AA98" i="56"/>
  <c r="AA29" i="86" s="1"/>
  <c r="AA98" i="86" s="1"/>
  <c r="U86" i="56"/>
  <c r="U17" i="86" s="1"/>
  <c r="U86" i="86" s="1"/>
  <c r="J132" i="56"/>
  <c r="J63" i="86" s="1"/>
  <c r="J132" i="86" s="1"/>
  <c r="Q96" i="56"/>
  <c r="Q27" i="86" s="1"/>
  <c r="Q119" i="56"/>
  <c r="Q50" i="86" s="1"/>
  <c r="Q119" i="86" s="1"/>
  <c r="K83" i="56"/>
  <c r="K14" i="86" s="1"/>
  <c r="K83" i="86" s="1"/>
  <c r="H118" i="56"/>
  <c r="H49" i="86" s="1"/>
  <c r="H118" i="86" s="1"/>
  <c r="AB114" i="56"/>
  <c r="AB45" i="86" s="1"/>
  <c r="AB114" i="86" s="1"/>
  <c r="W91" i="56"/>
  <c r="W22" i="86" s="1"/>
  <c r="W91" i="86" s="1"/>
  <c r="H126" i="56"/>
  <c r="H57" i="86" s="1"/>
  <c r="H126" i="86" s="1"/>
  <c r="P102" i="56"/>
  <c r="P33" i="86" s="1"/>
  <c r="P102" i="86" s="1"/>
  <c r="U85" i="56"/>
  <c r="U16" i="86" s="1"/>
  <c r="U85" i="86" s="1"/>
  <c r="U109" i="56"/>
  <c r="U40" i="86" s="1"/>
  <c r="X133" i="56"/>
  <c r="X64" i="86" s="1"/>
  <c r="X133" i="86" s="1"/>
  <c r="Z121" i="56"/>
  <c r="Z52" i="86" s="1"/>
  <c r="Z121" i="86" s="1"/>
  <c r="AB109" i="56"/>
  <c r="AB40" i="86" s="1"/>
  <c r="AB109" i="86" s="1"/>
  <c r="L97" i="56"/>
  <c r="L28" i="86" s="1"/>
  <c r="L97" i="86" s="1"/>
  <c r="M97" i="56"/>
  <c r="M28" i="86" s="1"/>
  <c r="M97" i="86" s="1"/>
  <c r="L85" i="56"/>
  <c r="L16" i="86" s="1"/>
  <c r="L85" i="86" s="1"/>
  <c r="J84" i="56"/>
  <c r="J15" i="86" s="1"/>
  <c r="K84" i="56"/>
  <c r="K15" i="86" s="1"/>
  <c r="X93" i="56"/>
  <c r="X24" i="86" s="1"/>
  <c r="X93" i="86" s="1"/>
  <c r="V128" i="56"/>
  <c r="V59" i="86" s="1"/>
  <c r="V128" i="86" s="1"/>
  <c r="R80" i="56"/>
  <c r="R11" i="86" s="1"/>
  <c r="O80" i="56"/>
  <c r="O11" i="86" s="1"/>
  <c r="W114" i="56"/>
  <c r="W45" i="86" s="1"/>
  <c r="W114" i="86" s="1"/>
  <c r="H77" i="56"/>
  <c r="H8" i="86" s="1"/>
  <c r="N95" i="56"/>
  <c r="N26" i="86" s="1"/>
  <c r="N95" i="86" s="1"/>
  <c r="Y116" i="56"/>
  <c r="Y47" i="86" s="1"/>
  <c r="Y116" i="86" s="1"/>
  <c r="R108" i="56"/>
  <c r="R39" i="86" s="1"/>
  <c r="R108" i="86" s="1"/>
  <c r="H137" i="56"/>
  <c r="H68" i="86" s="1"/>
  <c r="H137" i="86" s="1"/>
  <c r="X97" i="56"/>
  <c r="X28" i="86" s="1"/>
  <c r="X97" i="86" s="1"/>
  <c r="S81" i="56"/>
  <c r="S12" i="86" s="1"/>
  <c r="N104" i="56"/>
  <c r="N35" i="86" s="1"/>
  <c r="O104" i="56"/>
  <c r="O35" i="86" s="1"/>
  <c r="O104" i="86" s="1"/>
  <c r="P107" i="56"/>
  <c r="P38" i="86" s="1"/>
  <c r="P107" i="86" s="1"/>
  <c r="V121" i="56"/>
  <c r="V52" i="86" s="1"/>
  <c r="V121" i="86" s="1"/>
  <c r="S138" i="56"/>
  <c r="S69" i="86" s="1"/>
  <c r="S138" i="86" s="1"/>
  <c r="U82" i="56"/>
  <c r="U13" i="86" s="1"/>
  <c r="L116" i="56"/>
  <c r="L47" i="86" s="1"/>
  <c r="L116" i="86" s="1"/>
  <c r="Q78" i="56"/>
  <c r="Q9" i="86" s="1"/>
  <c r="P137" i="56"/>
  <c r="P68" i="86" s="1"/>
  <c r="P137" i="86" s="1"/>
  <c r="K94" i="56"/>
  <c r="K25" i="86" s="1"/>
  <c r="K94" i="86" s="1"/>
  <c r="AA113" i="56"/>
  <c r="AA44" i="86" s="1"/>
  <c r="AA113" i="86" s="1"/>
  <c r="M92" i="56"/>
  <c r="M23" i="86" s="1"/>
  <c r="M92" i="86" s="1"/>
  <c r="U138" i="56"/>
  <c r="U69" i="86" s="1"/>
  <c r="U138" i="86" s="1"/>
  <c r="T101" i="56"/>
  <c r="T32" i="86" s="1"/>
  <c r="T101" i="86" s="1"/>
  <c r="V96" i="56"/>
  <c r="V27" i="86" s="1"/>
  <c r="R100" i="56"/>
  <c r="R31" i="86" s="1"/>
  <c r="R100" i="86" s="1"/>
  <c r="AA133" i="56"/>
  <c r="AA64" i="86" s="1"/>
  <c r="AA133" i="86" s="1"/>
  <c r="P110" i="56"/>
  <c r="P41" i="86" s="1"/>
  <c r="P110" i="86" s="1"/>
  <c r="M131" i="56"/>
  <c r="M62" i="86" s="1"/>
  <c r="M131" i="86" s="1"/>
  <c r="X119" i="56"/>
  <c r="X50" i="86" s="1"/>
  <c r="X119" i="86" s="1"/>
  <c r="R117" i="56"/>
  <c r="R48" i="86" s="1"/>
  <c r="R117" i="86" s="1"/>
  <c r="P132" i="56"/>
  <c r="P63" i="86" s="1"/>
  <c r="P132" i="86" s="1"/>
  <c r="L130" i="56"/>
  <c r="L61" i="86" s="1"/>
  <c r="L130" i="86" s="1"/>
  <c r="T116" i="56"/>
  <c r="T47" i="86" s="1"/>
  <c r="T116" i="86" s="1"/>
  <c r="V135" i="56"/>
  <c r="V66" i="86" s="1"/>
  <c r="V135" i="86" s="1"/>
  <c r="P87" i="56"/>
  <c r="P18" i="86" s="1"/>
  <c r="P87" i="86" s="1"/>
  <c r="J94" i="56"/>
  <c r="J25" i="86" s="1"/>
  <c r="J94" i="86" s="1"/>
  <c r="O78" i="56"/>
  <c r="O9" i="86" s="1"/>
  <c r="L95" i="56"/>
  <c r="L26" i="86" s="1"/>
  <c r="L95" i="86" s="1"/>
  <c r="I133" i="56"/>
  <c r="I64" i="86" s="1"/>
  <c r="I133" i="86" s="1"/>
  <c r="O136" i="56"/>
  <c r="O67" i="86" s="1"/>
  <c r="O136" i="86" s="1"/>
  <c r="H109" i="56"/>
  <c r="H40" i="86" s="1"/>
  <c r="G120" i="84"/>
  <c r="G51" i="86" s="1"/>
  <c r="G120" i="86" s="1"/>
  <c r="G79" i="84"/>
  <c r="G10" i="86" s="1"/>
  <c r="H107" i="56"/>
  <c r="H38" i="86" s="1"/>
  <c r="H107" i="86" s="1"/>
  <c r="L108" i="56"/>
  <c r="L39" i="86" s="1"/>
  <c r="L108" i="86" s="1"/>
  <c r="O92" i="56"/>
  <c r="O23" i="86" s="1"/>
  <c r="O92" i="86" s="1"/>
  <c r="Q90" i="56"/>
  <c r="Q21" i="86" s="1"/>
  <c r="Q90" i="86" s="1"/>
  <c r="H100" i="56"/>
  <c r="H31" i="86" s="1"/>
  <c r="H100" i="86" s="1"/>
  <c r="K127" i="56"/>
  <c r="K58" i="86" s="1"/>
  <c r="K127" i="86" s="1"/>
  <c r="X111" i="56"/>
  <c r="X42" i="86" s="1"/>
  <c r="X111" i="86" s="1"/>
  <c r="H116" i="56"/>
  <c r="H47" i="86" s="1"/>
  <c r="H116" i="86" s="1"/>
  <c r="W122" i="56"/>
  <c r="W53" i="86" s="1"/>
  <c r="R83" i="56"/>
  <c r="R14" i="86" s="1"/>
  <c r="R83" i="86" s="1"/>
  <c r="I103" i="56"/>
  <c r="I34" i="86" s="1"/>
  <c r="R97" i="56"/>
  <c r="R28" i="86" s="1"/>
  <c r="R97" i="86" s="1"/>
  <c r="U93" i="56"/>
  <c r="U24" i="86" s="1"/>
  <c r="U93" i="86" s="1"/>
  <c r="T77" i="56"/>
  <c r="T8" i="86" s="1"/>
  <c r="M127" i="56"/>
  <c r="M58" i="86" s="1"/>
  <c r="M127" i="86" s="1"/>
  <c r="AB116" i="56"/>
  <c r="AB47" i="86" s="1"/>
  <c r="AB116" i="86" s="1"/>
  <c r="H125" i="56"/>
  <c r="H56" i="86" s="1"/>
  <c r="H125" i="86" s="1"/>
  <c r="T130" i="56"/>
  <c r="T61" i="86" s="1"/>
  <c r="T130" i="86" s="1"/>
  <c r="J135" i="56"/>
  <c r="J66" i="86" s="1"/>
  <c r="J135" i="86" s="1"/>
  <c r="T124" i="56"/>
  <c r="T55" i="86" s="1"/>
  <c r="T124" i="86" s="1"/>
  <c r="T111" i="56"/>
  <c r="T42" i="86" s="1"/>
  <c r="T111" i="86" s="1"/>
  <c r="X95" i="56"/>
  <c r="X26" i="86" s="1"/>
  <c r="X95" i="86" s="1"/>
  <c r="L90" i="56"/>
  <c r="L21" i="86" s="1"/>
  <c r="L90" i="86" s="1"/>
  <c r="M98" i="56"/>
  <c r="M29" i="86" s="1"/>
  <c r="M98" i="86" s="1"/>
  <c r="K91" i="56"/>
  <c r="K22" i="86" s="1"/>
  <c r="K91" i="86" s="1"/>
  <c r="J128" i="56"/>
  <c r="J59" i="86" s="1"/>
  <c r="J128" i="86" s="1"/>
  <c r="Z127" i="56"/>
  <c r="Z58" i="86" s="1"/>
  <c r="Z127" i="86" s="1"/>
  <c r="AA125" i="56"/>
  <c r="AA56" i="86" s="1"/>
  <c r="AA125" i="86" s="1"/>
  <c r="O118" i="56"/>
  <c r="O49" i="86" s="1"/>
  <c r="O118" i="86" s="1"/>
  <c r="T78" i="56"/>
  <c r="T9" i="86" s="1"/>
  <c r="M113" i="56"/>
  <c r="M44" i="86" s="1"/>
  <c r="M113" i="86" s="1"/>
  <c r="P101" i="56"/>
  <c r="P32" i="86" s="1"/>
  <c r="P101" i="86" s="1"/>
  <c r="AA119" i="56"/>
  <c r="AA50" i="86" s="1"/>
  <c r="AA119" i="86" s="1"/>
  <c r="Q114" i="56"/>
  <c r="Q45" i="86" s="1"/>
  <c r="Q114" i="86" s="1"/>
  <c r="S130" i="56"/>
  <c r="S61" i="86" s="1"/>
  <c r="S130" i="86" s="1"/>
  <c r="W98" i="56"/>
  <c r="W29" i="86" s="1"/>
  <c r="W98" i="86" s="1"/>
  <c r="I124" i="56"/>
  <c r="I55" i="86" s="1"/>
  <c r="I124" i="86" s="1"/>
  <c r="M112" i="56"/>
  <c r="M43" i="86" s="1"/>
  <c r="M112" i="86" s="1"/>
  <c r="U100" i="56"/>
  <c r="U31" i="86" s="1"/>
  <c r="U100" i="86" s="1"/>
  <c r="Y88" i="56"/>
  <c r="Y19" i="86" s="1"/>
  <c r="Y88" i="86" s="1"/>
  <c r="S88" i="56"/>
  <c r="S19" i="86" s="1"/>
  <c r="S88" i="86" s="1"/>
  <c r="M76" i="56"/>
  <c r="V106" i="56"/>
  <c r="V37" i="86" s="1"/>
  <c r="V106" i="86" s="1"/>
  <c r="M117" i="56"/>
  <c r="M48" i="86" s="1"/>
  <c r="M117" i="86" s="1"/>
  <c r="S92" i="56"/>
  <c r="S23" i="86" s="1"/>
  <c r="S92" i="86" s="1"/>
  <c r="O103" i="56"/>
  <c r="O34" i="86" s="1"/>
  <c r="S125" i="56"/>
  <c r="S56" i="86" s="1"/>
  <c r="S125" i="86" s="1"/>
  <c r="W105" i="56"/>
  <c r="W36" i="86" s="1"/>
  <c r="W105" i="86" s="1"/>
  <c r="R122" i="56"/>
  <c r="R53" i="86" s="1"/>
  <c r="U137" i="56"/>
  <c r="U68" i="86" s="1"/>
  <c r="U137" i="86" s="1"/>
  <c r="O123" i="56"/>
  <c r="O54" i="86" s="1"/>
  <c r="O123" i="86" s="1"/>
  <c r="J111" i="56"/>
  <c r="J42" i="86" s="1"/>
  <c r="J111" i="86" s="1"/>
  <c r="Z99" i="56"/>
  <c r="Z30" i="86" s="1"/>
  <c r="Z99" i="86" s="1"/>
  <c r="AB87" i="56"/>
  <c r="AB18" i="86" s="1"/>
  <c r="AB87" i="86" s="1"/>
  <c r="L87" i="56"/>
  <c r="L18" i="86" s="1"/>
  <c r="L87" i="86" s="1"/>
  <c r="P120" i="56"/>
  <c r="P51" i="86" s="1"/>
  <c r="P120" i="86" s="1"/>
  <c r="T95" i="56"/>
  <c r="T26" i="86" s="1"/>
  <c r="T95" i="86" s="1"/>
  <c r="V95" i="56"/>
  <c r="V26" i="86" s="1"/>
  <c r="V95" i="86" s="1"/>
  <c r="Q94" i="56"/>
  <c r="Q25" i="86" s="1"/>
  <c r="Q94" i="86" s="1"/>
  <c r="J105" i="56"/>
  <c r="J36" i="86" s="1"/>
  <c r="J105" i="86" s="1"/>
  <c r="N137" i="56"/>
  <c r="N68" i="86" s="1"/>
  <c r="N137" i="86" s="1"/>
  <c r="Q79" i="56"/>
  <c r="Q10" i="86" s="1"/>
  <c r="M90" i="56"/>
  <c r="M21" i="86" s="1"/>
  <c r="M90" i="86" s="1"/>
  <c r="L80" i="56"/>
  <c r="L11" i="86" s="1"/>
  <c r="H113" i="56"/>
  <c r="H44" i="86" s="1"/>
  <c r="H113" i="86" s="1"/>
  <c r="T128" i="56"/>
  <c r="T59" i="86" s="1"/>
  <c r="T128" i="86" s="1"/>
  <c r="O134" i="56"/>
  <c r="O65" i="86" s="1"/>
  <c r="T122" i="56"/>
  <c r="T53" i="86" s="1"/>
  <c r="H110" i="56"/>
  <c r="H41" i="86" s="1"/>
  <c r="H110" i="86" s="1"/>
  <c r="Z98" i="56"/>
  <c r="Z29" i="86" s="1"/>
  <c r="Z98" i="86" s="1"/>
  <c r="O98" i="56"/>
  <c r="O29" i="86" s="1"/>
  <c r="O98" i="86" s="1"/>
  <c r="U132" i="56"/>
  <c r="U63" i="86" s="1"/>
  <c r="U132" i="86" s="1"/>
  <c r="P96" i="56"/>
  <c r="P27" i="86" s="1"/>
  <c r="P119" i="56"/>
  <c r="P50" i="86" s="1"/>
  <c r="P119" i="86" s="1"/>
  <c r="H83" i="56"/>
  <c r="H14" i="86" s="1"/>
  <c r="H83" i="86" s="1"/>
  <c r="W118" i="56"/>
  <c r="W49" i="86" s="1"/>
  <c r="W118" i="86" s="1"/>
  <c r="Q91" i="56"/>
  <c r="Q22" i="86" s="1"/>
  <c r="Q91" i="86" s="1"/>
  <c r="I91" i="56"/>
  <c r="I22" i="86" s="1"/>
  <c r="I91" i="86" s="1"/>
  <c r="U126" i="56"/>
  <c r="U57" i="86" s="1"/>
  <c r="U126" i="86" s="1"/>
  <c r="O102" i="56"/>
  <c r="O33" i="86" s="1"/>
  <c r="O102" i="86" s="1"/>
  <c r="M88" i="56"/>
  <c r="M19" i="86" s="1"/>
  <c r="M88" i="86" s="1"/>
  <c r="N113" i="56"/>
  <c r="N44" i="86" s="1"/>
  <c r="N113" i="86" s="1"/>
  <c r="AB132" i="56"/>
  <c r="AB63" i="86" s="1"/>
  <c r="AB132" i="86" s="1"/>
  <c r="L133" i="56"/>
  <c r="L64" i="86" s="1"/>
  <c r="L133" i="86" s="1"/>
  <c r="L121" i="56"/>
  <c r="L52" i="86" s="1"/>
  <c r="L121" i="86" s="1"/>
  <c r="O109" i="56"/>
  <c r="O40" i="86" s="1"/>
  <c r="K97" i="56"/>
  <c r="K28" i="86" s="1"/>
  <c r="K97" i="86" s="1"/>
  <c r="Q85" i="56"/>
  <c r="Q16" i="86" s="1"/>
  <c r="Q85" i="86" s="1"/>
  <c r="AA85" i="56"/>
  <c r="AA16" i="86" s="1"/>
  <c r="AA85" i="86" s="1"/>
  <c r="AB84" i="56"/>
  <c r="AB15" i="86" s="1"/>
  <c r="AB84" i="86" s="1"/>
  <c r="R138" i="56"/>
  <c r="R69" i="86" s="1"/>
  <c r="R138" i="86" s="1"/>
  <c r="L93" i="56"/>
  <c r="L24" i="86" s="1"/>
  <c r="L93" i="86" s="1"/>
  <c r="J93" i="56"/>
  <c r="J24" i="86" s="1"/>
  <c r="J93" i="86" s="1"/>
  <c r="H128" i="56"/>
  <c r="H59" i="86" s="1"/>
  <c r="H128" i="86" s="1"/>
  <c r="Q80" i="56"/>
  <c r="Q11" i="86" s="1"/>
  <c r="AA114" i="56"/>
  <c r="AA45" i="86" s="1"/>
  <c r="AA114" i="86" s="1"/>
  <c r="K114" i="56"/>
  <c r="K45" i="86" s="1"/>
  <c r="Q77" i="56"/>
  <c r="Q8" i="86" s="1"/>
  <c r="S99" i="56"/>
  <c r="S30" i="86" s="1"/>
  <c r="S99" i="86" s="1"/>
  <c r="J118" i="56"/>
  <c r="J49" i="86" s="1"/>
  <c r="J118" i="86" s="1"/>
  <c r="Q108" i="56"/>
  <c r="Q39" i="86" s="1"/>
  <c r="Q108" i="86" s="1"/>
  <c r="M125" i="56"/>
  <c r="M56" i="86" s="1"/>
  <c r="M125" i="86" s="1"/>
  <c r="S137" i="56"/>
  <c r="S68" i="86" s="1"/>
  <c r="S137" i="86" s="1"/>
  <c r="T99" i="56"/>
  <c r="T30" i="86" s="1"/>
  <c r="T99" i="86" s="1"/>
  <c r="Z116" i="56"/>
  <c r="Z47" i="86" s="1"/>
  <c r="Z116" i="86" s="1"/>
  <c r="N132" i="56"/>
  <c r="N63" i="86" s="1"/>
  <c r="N132" i="86" s="1"/>
  <c r="P81" i="56"/>
  <c r="P12" i="86" s="1"/>
  <c r="J104" i="56"/>
  <c r="J35" i="86" s="1"/>
  <c r="J104" i="86" s="1"/>
  <c r="N78" i="56"/>
  <c r="N9" i="86" s="1"/>
  <c r="Z108" i="56"/>
  <c r="Z39" i="86" s="1"/>
  <c r="Z108" i="86" s="1"/>
  <c r="H123" i="56"/>
  <c r="H54" i="86" s="1"/>
  <c r="H123" i="86" s="1"/>
  <c r="Y82" i="56"/>
  <c r="Y13" i="86" s="1"/>
  <c r="T82" i="56"/>
  <c r="T13" i="86" s="1"/>
  <c r="R116" i="56"/>
  <c r="R47" i="86" s="1"/>
  <c r="R116" i="86" s="1"/>
  <c r="P78" i="56"/>
  <c r="P9" i="86" s="1"/>
  <c r="R125" i="56"/>
  <c r="R56" i="86" s="1"/>
  <c r="R125" i="86" s="1"/>
  <c r="H96" i="56"/>
  <c r="H27" i="86" s="1"/>
  <c r="K113" i="56"/>
  <c r="K44" i="86" s="1"/>
  <c r="K113" i="86" s="1"/>
  <c r="L94" i="56"/>
  <c r="L25" i="86" s="1"/>
  <c r="L94" i="86" s="1"/>
  <c r="I138" i="56"/>
  <c r="I69" i="86" s="1"/>
  <c r="I138" i="86" s="1"/>
  <c r="S101" i="56"/>
  <c r="S32" i="86" s="1"/>
  <c r="S101" i="86" s="1"/>
  <c r="J102" i="56"/>
  <c r="J33" i="86" s="1"/>
  <c r="J102" i="86" s="1"/>
  <c r="V102" i="56"/>
  <c r="V33" i="86" s="1"/>
  <c r="V102" i="86" s="1"/>
  <c r="S135" i="56"/>
  <c r="S66" i="86" s="1"/>
  <c r="S135" i="86" s="1"/>
  <c r="N110" i="56"/>
  <c r="N41" i="86" s="1"/>
  <c r="N110" i="86" s="1"/>
  <c r="AB131" i="56"/>
  <c r="AB62" i="86" s="1"/>
  <c r="AB131" i="86" s="1"/>
  <c r="K119" i="56"/>
  <c r="K50" i="86" s="1"/>
  <c r="K119" i="86" s="1"/>
  <c r="H133" i="56"/>
  <c r="H64" i="86" s="1"/>
  <c r="H133" i="86" s="1"/>
  <c r="P117" i="56"/>
  <c r="P48" i="86" s="1"/>
  <c r="P117" i="86" s="1"/>
  <c r="L132" i="56"/>
  <c r="L63" i="86" s="1"/>
  <c r="L132" i="86" s="1"/>
  <c r="L82" i="56"/>
  <c r="L13" i="86" s="1"/>
  <c r="AA130" i="56"/>
  <c r="AA61" i="86" s="1"/>
  <c r="AA130" i="86" s="1"/>
  <c r="I116" i="56"/>
  <c r="I47" i="86" s="1"/>
  <c r="I116" i="86" s="1"/>
  <c r="M135" i="56"/>
  <c r="M66" i="86" s="1"/>
  <c r="M135" i="86" s="1"/>
  <c r="O87" i="56"/>
  <c r="O18" i="86" s="1"/>
  <c r="O87" i="86" s="1"/>
  <c r="L114" i="56"/>
  <c r="L45" i="86" s="1"/>
  <c r="L114" i="86" s="1"/>
  <c r="X113" i="56"/>
  <c r="X44" i="86" s="1"/>
  <c r="X113" i="86" s="1"/>
  <c r="X132" i="56"/>
  <c r="X63" i="86" s="1"/>
  <c r="X132" i="86" s="1"/>
  <c r="N136" i="56"/>
  <c r="N67" i="86" s="1"/>
  <c r="N136" i="86" s="1"/>
  <c r="T121" i="56"/>
  <c r="T52" i="86" s="1"/>
  <c r="T121" i="86" s="1"/>
  <c r="G97" i="84"/>
  <c r="G28" i="86" s="1"/>
  <c r="G97" i="86" s="1"/>
  <c r="U112" i="56"/>
  <c r="U43" i="86" s="1"/>
  <c r="U112" i="86" s="1"/>
  <c r="Q130" i="56"/>
  <c r="Q61" i="86" s="1"/>
  <c r="Q130" i="86" s="1"/>
  <c r="Q122" i="56"/>
  <c r="Q53" i="86" s="1"/>
  <c r="N88" i="56"/>
  <c r="N19" i="86" s="1"/>
  <c r="N88" i="86" s="1"/>
  <c r="S131" i="56"/>
  <c r="S62" i="86" s="1"/>
  <c r="S131" i="86" s="1"/>
  <c r="P112" i="56"/>
  <c r="P43" i="86" s="1"/>
  <c r="P112" i="86" s="1"/>
  <c r="U99" i="56"/>
  <c r="U30" i="86" s="1"/>
  <c r="U99" i="86" s="1"/>
  <c r="K95" i="56"/>
  <c r="K26" i="86" s="1"/>
  <c r="K95" i="86" s="1"/>
  <c r="T79" i="56"/>
  <c r="T10" i="86" s="1"/>
  <c r="Z110" i="56"/>
  <c r="Z41" i="86" s="1"/>
  <c r="Z110" i="86" s="1"/>
  <c r="H86" i="56"/>
  <c r="H17" i="86" s="1"/>
  <c r="H86" i="86" s="1"/>
  <c r="X118" i="56"/>
  <c r="X49" i="86" s="1"/>
  <c r="X118" i="86" s="1"/>
  <c r="AA124" i="56"/>
  <c r="AA55" i="86" s="1"/>
  <c r="AA124" i="86" s="1"/>
  <c r="P109" i="56"/>
  <c r="P40" i="86" s="1"/>
  <c r="S84" i="56"/>
  <c r="S15" i="86" s="1"/>
  <c r="Y80" i="56"/>
  <c r="Y11" i="86" s="1"/>
  <c r="AB126" i="56"/>
  <c r="AB57" i="86" s="1"/>
  <c r="AB126" i="86" s="1"/>
  <c r="AB88" i="56"/>
  <c r="AB19" i="86" s="1"/>
  <c r="AB88" i="86" s="1"/>
  <c r="R81" i="56"/>
  <c r="R12" i="86" s="1"/>
  <c r="M82" i="56"/>
  <c r="M13" i="86" s="1"/>
  <c r="X78" i="56"/>
  <c r="X9" i="86" s="1"/>
  <c r="I113" i="56"/>
  <c r="I44" i="86" s="1"/>
  <c r="I113" i="86" s="1"/>
  <c r="N127" i="56"/>
  <c r="N58" i="86" s="1"/>
  <c r="N127" i="86" s="1"/>
  <c r="AB97" i="56"/>
  <c r="AB28" i="86" s="1"/>
  <c r="AB97" i="86" s="1"/>
  <c r="AB107" i="56"/>
  <c r="AB38" i="86" s="1"/>
  <c r="AB107" i="86" s="1"/>
  <c r="K124" i="56"/>
  <c r="K55" i="86" s="1"/>
  <c r="K124" i="86" s="1"/>
  <c r="H92" i="56"/>
  <c r="H23" i="86" s="1"/>
  <c r="H92" i="86" s="1"/>
  <c r="T133" i="56"/>
  <c r="T64" i="86" s="1"/>
  <c r="T133" i="86" s="1"/>
  <c r="S87" i="56"/>
  <c r="S18" i="86" s="1"/>
  <c r="S87" i="86" s="1"/>
  <c r="S105" i="56"/>
  <c r="S36" i="86" s="1"/>
  <c r="S105" i="86" s="1"/>
  <c r="V124" i="56"/>
  <c r="V55" i="86" s="1"/>
  <c r="V124" i="86" s="1"/>
  <c r="W132" i="56"/>
  <c r="W63" i="86" s="1"/>
  <c r="W132" i="86" s="1"/>
  <c r="K118" i="56"/>
  <c r="K49" i="86" s="1"/>
  <c r="K118" i="86" s="1"/>
  <c r="K102" i="56"/>
  <c r="K33" i="86" s="1"/>
  <c r="K102" i="86" s="1"/>
  <c r="H121" i="56"/>
  <c r="H52" i="86" s="1"/>
  <c r="H121" i="86" s="1"/>
  <c r="O84" i="56"/>
  <c r="O15" i="86" s="1"/>
  <c r="H114" i="56"/>
  <c r="H45" i="86" s="1"/>
  <c r="H114" i="86" s="1"/>
  <c r="H108" i="56"/>
  <c r="H39" i="86" s="1"/>
  <c r="H108" i="86" s="1"/>
  <c r="V81" i="56"/>
  <c r="V12" i="86" s="1"/>
  <c r="O132" i="56"/>
  <c r="O63" i="86" s="1"/>
  <c r="O132" i="86" s="1"/>
  <c r="L78" i="56"/>
  <c r="L9" i="86" s="1"/>
  <c r="P118" i="56"/>
  <c r="P49" i="86" s="1"/>
  <c r="P118" i="86" s="1"/>
  <c r="T97" i="56"/>
  <c r="T28" i="86" s="1"/>
  <c r="T97" i="86" s="1"/>
  <c r="P128" i="56"/>
  <c r="P59" i="86" s="1"/>
  <c r="P128" i="86" s="1"/>
  <c r="T135" i="56"/>
  <c r="T66" i="86" s="1"/>
  <c r="T135" i="86" s="1"/>
  <c r="O99" i="56"/>
  <c r="O30" i="86" s="1"/>
  <c r="O99" i="86" s="1"/>
  <c r="W107" i="56"/>
  <c r="W38" i="86" s="1"/>
  <c r="W107" i="86" s="1"/>
  <c r="I131" i="56"/>
  <c r="I62" i="86" s="1"/>
  <c r="I131" i="86" s="1"/>
  <c r="U116" i="56"/>
  <c r="U47" i="86" s="1"/>
  <c r="U116" i="86" s="1"/>
  <c r="R136" i="56"/>
  <c r="R67" i="86" s="1"/>
  <c r="R136" i="86" s="1"/>
  <c r="H124" i="56"/>
  <c r="H55" i="86" s="1"/>
  <c r="H124" i="86" s="1"/>
  <c r="O100" i="56"/>
  <c r="O31" i="86" s="1"/>
  <c r="O100" i="86" s="1"/>
  <c r="X88" i="56"/>
  <c r="X19" i="86" s="1"/>
  <c r="X88" i="86" s="1"/>
  <c r="L76" i="56"/>
  <c r="L7" i="86" s="1"/>
  <c r="Q11" i="66" s="1"/>
  <c r="V107" i="56"/>
  <c r="V38" i="86" s="1"/>
  <c r="V107" i="86" s="1"/>
  <c r="AA106" i="56"/>
  <c r="AA37" i="86" s="1"/>
  <c r="AA106" i="86" s="1"/>
  <c r="AB117" i="56"/>
  <c r="AB48" i="86" s="1"/>
  <c r="AB117" i="86" s="1"/>
  <c r="Q117" i="56"/>
  <c r="Q48" i="86" s="1"/>
  <c r="Q117" i="86" s="1"/>
  <c r="R92" i="56"/>
  <c r="R23" i="86" s="1"/>
  <c r="R92" i="86" s="1"/>
  <c r="L103" i="56"/>
  <c r="L34" i="86" s="1"/>
  <c r="L77" i="56"/>
  <c r="L8" i="86" s="1"/>
  <c r="M108" i="56"/>
  <c r="M39" i="86" s="1"/>
  <c r="M108" i="86" s="1"/>
  <c r="V123" i="56"/>
  <c r="V54" i="86" s="1"/>
  <c r="V123" i="86" s="1"/>
  <c r="N138" i="56"/>
  <c r="N69" i="86" s="1"/>
  <c r="N138" i="86" s="1"/>
  <c r="N123" i="56"/>
  <c r="N54" i="86" s="1"/>
  <c r="N123" i="86" s="1"/>
  <c r="V111" i="56"/>
  <c r="V42" i="86" s="1"/>
  <c r="V111" i="86" s="1"/>
  <c r="Y99" i="56"/>
  <c r="Y30" i="86" s="1"/>
  <c r="Y99" i="86" s="1"/>
  <c r="H87" i="56"/>
  <c r="H18" i="86" s="1"/>
  <c r="H87" i="86" s="1"/>
  <c r="Y87" i="56"/>
  <c r="Y18" i="86" s="1"/>
  <c r="Y87" i="86" s="1"/>
  <c r="O120" i="56"/>
  <c r="O51" i="86" s="1"/>
  <c r="O120" i="86" s="1"/>
  <c r="S95" i="56"/>
  <c r="S26" i="86" s="1"/>
  <c r="S95" i="86" s="1"/>
  <c r="J95" i="56"/>
  <c r="J26" i="86" s="1"/>
  <c r="J95" i="86" s="1"/>
  <c r="P94" i="56"/>
  <c r="P25" i="86" s="1"/>
  <c r="P94" i="86" s="1"/>
  <c r="Z105" i="56"/>
  <c r="Z36" i="86" s="1"/>
  <c r="Z105" i="86" s="1"/>
  <c r="AB79" i="56"/>
  <c r="AB10" i="86" s="1"/>
  <c r="P79" i="56"/>
  <c r="P10" i="86" s="1"/>
  <c r="J90" i="56"/>
  <c r="J21" i="86" s="1"/>
  <c r="J90" i="86" s="1"/>
  <c r="AB82" i="56"/>
  <c r="AB13" i="86" s="1"/>
  <c r="O114" i="56"/>
  <c r="O45" i="86" s="1"/>
  <c r="O114" i="86" s="1"/>
  <c r="Z134" i="56"/>
  <c r="Z65" i="86" s="1"/>
  <c r="AB122" i="56"/>
  <c r="AB53" i="86" s="1"/>
  <c r="AB122" i="86" s="1"/>
  <c r="W110" i="56"/>
  <c r="W41" i="86" s="1"/>
  <c r="W110" i="86" s="1"/>
  <c r="I98" i="56"/>
  <c r="I29" i="86" s="1"/>
  <c r="I98" i="86" s="1"/>
  <c r="L86" i="56"/>
  <c r="L17" i="86" s="1"/>
  <c r="L86" i="86" s="1"/>
  <c r="T86" i="56"/>
  <c r="T17" i="86" s="1"/>
  <c r="T86" i="86" s="1"/>
  <c r="I132" i="56"/>
  <c r="I63" i="86" s="1"/>
  <c r="I132" i="86" s="1"/>
  <c r="O96" i="56"/>
  <c r="O27" i="86" s="1"/>
  <c r="AB119" i="56"/>
  <c r="AB50" i="86" s="1"/>
  <c r="AB119" i="86" s="1"/>
  <c r="O83" i="56"/>
  <c r="O14" i="86" s="1"/>
  <c r="O83" i="86" s="1"/>
  <c r="V118" i="56"/>
  <c r="V49" i="86" s="1"/>
  <c r="V118" i="86" s="1"/>
  <c r="P91" i="56"/>
  <c r="P22" i="86" s="1"/>
  <c r="P91" i="86" s="1"/>
  <c r="Z91" i="56"/>
  <c r="Z22" i="86" s="1"/>
  <c r="Z91" i="86" s="1"/>
  <c r="AB102" i="56"/>
  <c r="AB33" i="86" s="1"/>
  <c r="AB102" i="86" s="1"/>
  <c r="AA90" i="56"/>
  <c r="AA21" i="86" s="1"/>
  <c r="AA90" i="86" s="1"/>
  <c r="P114" i="56"/>
  <c r="P45" i="86" s="1"/>
  <c r="P114" i="86" s="1"/>
  <c r="Z133" i="56"/>
  <c r="Z64" i="86" s="1"/>
  <c r="Z133" i="86" s="1"/>
  <c r="W133" i="56"/>
  <c r="W64" i="86" s="1"/>
  <c r="W133" i="86" s="1"/>
  <c r="X121" i="56"/>
  <c r="X52" i="86" s="1"/>
  <c r="X121" i="86" s="1"/>
  <c r="AA109" i="56"/>
  <c r="AA40" i="86" s="1"/>
  <c r="AA109" i="86" s="1"/>
  <c r="J97" i="56"/>
  <c r="J28" i="86" s="1"/>
  <c r="J97" i="86" s="1"/>
  <c r="P85" i="56"/>
  <c r="P16" i="86" s="1"/>
  <c r="P85" i="86" s="1"/>
  <c r="K85" i="56"/>
  <c r="K16" i="86" s="1"/>
  <c r="K85" i="86" s="1"/>
  <c r="I84" i="56"/>
  <c r="I15" i="86" s="1"/>
  <c r="K125" i="56"/>
  <c r="K56" i="86" s="1"/>
  <c r="K125" i="86" s="1"/>
  <c r="AB93" i="56"/>
  <c r="AB24" i="86" s="1"/>
  <c r="AB93" i="86" s="1"/>
  <c r="W93" i="56"/>
  <c r="W24" i="86" s="1"/>
  <c r="W93" i="86" s="1"/>
  <c r="U128" i="56"/>
  <c r="U59" i="86" s="1"/>
  <c r="U128" i="86" s="1"/>
  <c r="N80" i="56"/>
  <c r="N11" i="86" s="1"/>
  <c r="J114" i="56"/>
  <c r="J45" i="86" s="1"/>
  <c r="J114" i="86" s="1"/>
  <c r="AB77" i="56"/>
  <c r="AB8" i="86" s="1"/>
  <c r="P77" i="56"/>
  <c r="P8" i="86" s="1"/>
  <c r="O101" i="56"/>
  <c r="O32" i="86" s="1"/>
  <c r="O101" i="86" s="1"/>
  <c r="L119" i="56"/>
  <c r="L50" i="86" s="1"/>
  <c r="L119" i="86" s="1"/>
  <c r="P108" i="56"/>
  <c r="P39" i="86" s="1"/>
  <c r="P108" i="86" s="1"/>
  <c r="Y138" i="56"/>
  <c r="Y69" i="86" s="1"/>
  <c r="Y138" i="86" s="1"/>
  <c r="AA101" i="56"/>
  <c r="AA32" i="86" s="1"/>
  <c r="AA101" i="86" s="1"/>
  <c r="N118" i="56"/>
  <c r="N49" i="86" s="1"/>
  <c r="N118" i="86" s="1"/>
  <c r="N117" i="56"/>
  <c r="N48" i="86" s="1"/>
  <c r="N117" i="86" s="1"/>
  <c r="H81" i="56"/>
  <c r="H12" i="86" s="1"/>
  <c r="I104" i="56"/>
  <c r="I35" i="86" s="1"/>
  <c r="I104" i="86" s="1"/>
  <c r="Y83" i="56"/>
  <c r="Y14" i="86" s="1"/>
  <c r="Y83" i="86" s="1"/>
  <c r="X109" i="56"/>
  <c r="X40" i="86" s="1"/>
  <c r="AA123" i="56"/>
  <c r="AA54" i="86" s="1"/>
  <c r="AA123" i="86" s="1"/>
  <c r="X82" i="56"/>
  <c r="X13" i="86" s="1"/>
  <c r="H82" i="56"/>
  <c r="H13" i="86" s="1"/>
  <c r="H82" i="86" s="1"/>
  <c r="Q116" i="56"/>
  <c r="Q47" i="86" s="1"/>
  <c r="Q116" i="86" s="1"/>
  <c r="Y78" i="56"/>
  <c r="Y9" i="86" s="1"/>
  <c r="Q125" i="56"/>
  <c r="Q56" i="86" s="1"/>
  <c r="Q125" i="86" s="1"/>
  <c r="H102" i="56"/>
  <c r="H33" i="86" s="1"/>
  <c r="H102" i="86" s="1"/>
  <c r="Z113" i="56"/>
  <c r="Z44" i="86" s="1"/>
  <c r="Z113" i="86" s="1"/>
  <c r="I96" i="56"/>
  <c r="I27" i="86" s="1"/>
  <c r="T138" i="56"/>
  <c r="T69" i="86" s="1"/>
  <c r="T138" i="86" s="1"/>
  <c r="V101" i="56"/>
  <c r="V32" i="86" s="1"/>
  <c r="V101" i="86" s="1"/>
  <c r="AA138" i="56"/>
  <c r="AA69" i="86" s="1"/>
  <c r="AA138" i="86" s="1"/>
  <c r="M110" i="56"/>
  <c r="M41" i="86" s="1"/>
  <c r="M110" i="86" s="1"/>
  <c r="L131" i="56"/>
  <c r="L62" i="86" s="1"/>
  <c r="L131" i="86" s="1"/>
  <c r="AA107" i="56"/>
  <c r="AA38" i="86" s="1"/>
  <c r="AA107" i="86" s="1"/>
  <c r="P133" i="56"/>
  <c r="P64" i="86" s="1"/>
  <c r="P133" i="86" s="1"/>
  <c r="O117" i="56"/>
  <c r="O48" i="86" s="1"/>
  <c r="O117" i="86" s="1"/>
  <c r="AB120" i="56"/>
  <c r="AB51" i="86" s="1"/>
  <c r="AB120" i="86" s="1"/>
  <c r="J82" i="56"/>
  <c r="K130" i="56"/>
  <c r="K61" i="86" s="1"/>
  <c r="K130" i="86" s="1"/>
  <c r="Q104" i="56"/>
  <c r="Q35" i="86" s="1"/>
  <c r="L123" i="56"/>
  <c r="L54" i="86" s="1"/>
  <c r="L123" i="86" s="1"/>
  <c r="N87" i="56"/>
  <c r="N18" i="86" s="1"/>
  <c r="N87" i="86" s="1"/>
  <c r="AB134" i="56"/>
  <c r="AB65" i="86" s="1"/>
  <c r="AB134" i="86" s="1"/>
  <c r="AA108" i="56"/>
  <c r="AA39" i="86" s="1"/>
  <c r="AA108" i="86" s="1"/>
  <c r="H136" i="56"/>
  <c r="H67" i="86" s="1"/>
  <c r="H136" i="86" s="1"/>
  <c r="R133" i="56"/>
  <c r="R64" i="86" s="1"/>
  <c r="R133" i="86" s="1"/>
  <c r="R132" i="56"/>
  <c r="R63" i="86" s="1"/>
  <c r="R132" i="86" s="1"/>
  <c r="G78" i="84"/>
  <c r="G9" i="86" s="1"/>
  <c r="G78" i="86" s="1"/>
  <c r="G83" i="84"/>
  <c r="G14" i="86" s="1"/>
  <c r="G83" i="86" s="1"/>
  <c r="G109" i="84"/>
  <c r="G40" i="86" s="1"/>
  <c r="G110" i="84"/>
  <c r="G41" i="86" s="1"/>
  <c r="G110" i="86" s="1"/>
  <c r="G86" i="84"/>
  <c r="G17" i="86" s="1"/>
  <c r="H134" i="56"/>
  <c r="H65" i="86" s="1"/>
  <c r="M79" i="56"/>
  <c r="M10" i="86" s="1"/>
  <c r="N111" i="56"/>
  <c r="N42" i="86" s="1"/>
  <c r="N111" i="86" s="1"/>
  <c r="Y112" i="56"/>
  <c r="Y43" i="86" s="1"/>
  <c r="Y112" i="86" s="1"/>
  <c r="U131" i="56"/>
  <c r="U62" i="86" s="1"/>
  <c r="U131" i="86" s="1"/>
  <c r="Y102" i="56"/>
  <c r="Y33" i="86" s="1"/>
  <c r="Y102" i="86" s="1"/>
  <c r="W117" i="56"/>
  <c r="W48" i="86" s="1"/>
  <c r="W117" i="86" s="1"/>
  <c r="Y132" i="56"/>
  <c r="Y63" i="86" s="1"/>
  <c r="Y132" i="86" s="1"/>
  <c r="Q136" i="56"/>
  <c r="Q67" i="86" s="1"/>
  <c r="Q136" i="86" s="1"/>
  <c r="S124" i="56"/>
  <c r="S55" i="86" s="1"/>
  <c r="S124" i="86" s="1"/>
  <c r="L112" i="56"/>
  <c r="L43" i="86" s="1"/>
  <c r="L112" i="86" s="1"/>
  <c r="AB100" i="56"/>
  <c r="AB31" i="86" s="1"/>
  <c r="AB100" i="86" s="1"/>
  <c r="W88" i="56"/>
  <c r="W19" i="86" s="1"/>
  <c r="W88" i="86" s="1"/>
  <c r="AB76" i="56"/>
  <c r="AB7" i="86" s="1"/>
  <c r="Y76" i="56"/>
  <c r="Y7" i="86" s="1"/>
  <c r="T107" i="56"/>
  <c r="T38" i="86" s="1"/>
  <c r="T107" i="86" s="1"/>
  <c r="M106" i="56"/>
  <c r="M37" i="86" s="1"/>
  <c r="M106" i="86" s="1"/>
  <c r="L117" i="56"/>
  <c r="L48" i="86" s="1"/>
  <c r="L117" i="86" s="1"/>
  <c r="L92" i="56"/>
  <c r="L23" i="86" s="1"/>
  <c r="L92" i="86" s="1"/>
  <c r="Q92" i="56"/>
  <c r="Q23" i="86" s="1"/>
  <c r="Q92" i="86" s="1"/>
  <c r="K103" i="56"/>
  <c r="K34" i="86" s="1"/>
  <c r="K80" i="56"/>
  <c r="K11" i="86" s="1"/>
  <c r="S109" i="56"/>
  <c r="S40" i="86" s="1"/>
  <c r="W125" i="56"/>
  <c r="W56" i="86" s="1"/>
  <c r="W125" i="86" s="1"/>
  <c r="M123" i="56"/>
  <c r="M54" i="86" s="1"/>
  <c r="M123" i="86" s="1"/>
  <c r="I111" i="56"/>
  <c r="I42" i="86" s="1"/>
  <c r="I111" i="86" s="1"/>
  <c r="X99" i="56"/>
  <c r="X30" i="86" s="1"/>
  <c r="X99" i="86" s="1"/>
  <c r="X87" i="56"/>
  <c r="X18" i="86" s="1"/>
  <c r="X87" i="86" s="1"/>
  <c r="K87" i="56"/>
  <c r="K18" i="86" s="1"/>
  <c r="K87" i="86" s="1"/>
  <c r="N120" i="56"/>
  <c r="N51" i="86" s="1"/>
  <c r="N120" i="86" s="1"/>
  <c r="R95" i="56"/>
  <c r="R26" i="86" s="1"/>
  <c r="R95" i="86" s="1"/>
  <c r="U95" i="56"/>
  <c r="U26" i="86" s="1"/>
  <c r="U95" i="86" s="1"/>
  <c r="O94" i="56"/>
  <c r="O25" i="86" s="1"/>
  <c r="O94" i="86" s="1"/>
  <c r="I105" i="56"/>
  <c r="I36" i="86" s="1"/>
  <c r="O79" i="56"/>
  <c r="O10" i="86" s="1"/>
  <c r="AB90" i="56"/>
  <c r="AB21" i="86" s="1"/>
  <c r="AB90" i="86" s="1"/>
  <c r="T85" i="56"/>
  <c r="T16" i="86" s="1"/>
  <c r="T85" i="86" s="1"/>
  <c r="N134" i="56"/>
  <c r="N65" i="86" s="1"/>
  <c r="P122" i="56"/>
  <c r="P53" i="86" s="1"/>
  <c r="Y98" i="56"/>
  <c r="Y29" i="86" s="1"/>
  <c r="Y98" i="86" s="1"/>
  <c r="K86" i="56"/>
  <c r="K17" i="86" s="1"/>
  <c r="K86" i="86" s="1"/>
  <c r="S86" i="56"/>
  <c r="S17" i="86" s="1"/>
  <c r="S86" i="86" s="1"/>
  <c r="T132" i="56"/>
  <c r="T63" i="86" s="1"/>
  <c r="T132" i="86" s="1"/>
  <c r="X96" i="56"/>
  <c r="X27" i="86" s="1"/>
  <c r="O119" i="56"/>
  <c r="O50" i="86" s="1"/>
  <c r="O119" i="86" s="1"/>
  <c r="AB83" i="56"/>
  <c r="AB14" i="86" s="1"/>
  <c r="AB83" i="86" s="1"/>
  <c r="U118" i="56"/>
  <c r="U49" i="86" s="1"/>
  <c r="U118" i="86" s="1"/>
  <c r="O91" i="56"/>
  <c r="O22" i="86" s="1"/>
  <c r="O91" i="86" s="1"/>
  <c r="N91" i="56"/>
  <c r="N22" i="86" s="1"/>
  <c r="N91" i="86" s="1"/>
  <c r="W126" i="56"/>
  <c r="W57" i="86" s="1"/>
  <c r="W126" i="86" s="1"/>
  <c r="N102" i="56"/>
  <c r="N33" i="86" s="1"/>
  <c r="N102" i="86" s="1"/>
  <c r="N93" i="56"/>
  <c r="N24" i="86" s="1"/>
  <c r="N93" i="86" s="1"/>
  <c r="R135" i="56"/>
  <c r="R66" i="86" s="1"/>
  <c r="R135" i="86" s="1"/>
  <c r="K133" i="56"/>
  <c r="K64" i="86" s="1"/>
  <c r="K133" i="86" s="1"/>
  <c r="K121" i="56"/>
  <c r="K52" i="86" s="1"/>
  <c r="K121" i="86" s="1"/>
  <c r="N109" i="56"/>
  <c r="N40" i="86" s="1"/>
  <c r="W97" i="56"/>
  <c r="W28" i="86" s="1"/>
  <c r="W97" i="86" s="1"/>
  <c r="J85" i="56"/>
  <c r="J16" i="86" s="1"/>
  <c r="J85" i="86" s="1"/>
  <c r="Z85" i="56"/>
  <c r="Z16" i="86" s="1"/>
  <c r="Z85" i="86" s="1"/>
  <c r="AA84" i="56"/>
  <c r="AA15" i="86" s="1"/>
  <c r="AA137" i="56"/>
  <c r="AA68" i="86" s="1"/>
  <c r="AA137" i="86" s="1"/>
  <c r="H93" i="56"/>
  <c r="H24" i="86" s="1"/>
  <c r="H93" i="86" s="1"/>
  <c r="I93" i="56"/>
  <c r="I24" i="86" s="1"/>
  <c r="I93" i="86" s="1"/>
  <c r="W80" i="56"/>
  <c r="W11" i="86" s="1"/>
  <c r="Z114" i="56"/>
  <c r="Z45" i="86" s="1"/>
  <c r="Z114" i="86" s="1"/>
  <c r="O77" i="56"/>
  <c r="O8" i="86" s="1"/>
  <c r="J103" i="56"/>
  <c r="J34" i="86" s="1"/>
  <c r="R120" i="56"/>
  <c r="R51" i="86" s="1"/>
  <c r="R120" i="86" s="1"/>
  <c r="O108" i="56"/>
  <c r="O39" i="86" s="1"/>
  <c r="O108" i="86" s="1"/>
  <c r="R127" i="56"/>
  <c r="R58" i="86" s="1"/>
  <c r="R127" i="86" s="1"/>
  <c r="R137" i="56"/>
  <c r="R68" i="86" s="1"/>
  <c r="R137" i="86" s="1"/>
  <c r="V103" i="56"/>
  <c r="V34" i="86" s="1"/>
  <c r="M119" i="56"/>
  <c r="M50" i="86" s="1"/>
  <c r="M119" i="86" s="1"/>
  <c r="I127" i="56"/>
  <c r="I58" i="86" s="1"/>
  <c r="I127" i="86" s="1"/>
  <c r="O81" i="56"/>
  <c r="O12" i="86" s="1"/>
  <c r="H104" i="56"/>
  <c r="H35" i="86" s="1"/>
  <c r="H104" i="86" s="1"/>
  <c r="Q86" i="56"/>
  <c r="Q17" i="86" s="1"/>
  <c r="Q86" i="86" s="1"/>
  <c r="L111" i="56"/>
  <c r="L42" i="86" s="1"/>
  <c r="L111" i="86" s="1"/>
  <c r="J125" i="56"/>
  <c r="J56" i="86" s="1"/>
  <c r="J125" i="86" s="1"/>
  <c r="R82" i="56"/>
  <c r="R13" i="86" s="1"/>
  <c r="S82" i="56"/>
  <c r="S13" i="86" s="1"/>
  <c r="P116" i="56"/>
  <c r="P47" i="86" s="1"/>
  <c r="P116" i="86" s="1"/>
  <c r="I78" i="56"/>
  <c r="I9" i="86" s="1"/>
  <c r="I78" i="86" s="1"/>
  <c r="P125" i="56"/>
  <c r="P56" i="86" s="1"/>
  <c r="P125" i="86" s="1"/>
  <c r="AA103" i="56"/>
  <c r="AA34" i="86" s="1"/>
  <c r="AA103" i="86" s="1"/>
  <c r="J113" i="56"/>
  <c r="J44" i="86" s="1"/>
  <c r="J113" i="86" s="1"/>
  <c r="I102" i="56"/>
  <c r="I33" i="86" s="1"/>
  <c r="I102" i="86" s="1"/>
  <c r="H138" i="56"/>
  <c r="H69" i="86" s="1"/>
  <c r="H138" i="86" s="1"/>
  <c r="J101" i="56"/>
  <c r="J32" i="86" s="1"/>
  <c r="J101" i="86" s="1"/>
  <c r="O105" i="56"/>
  <c r="O36" i="86" s="1"/>
  <c r="O105" i="86" s="1"/>
  <c r="X112" i="56"/>
  <c r="X43" i="86" s="1"/>
  <c r="X112" i="86" s="1"/>
  <c r="J134" i="56"/>
  <c r="J65" i="86" s="1"/>
  <c r="L110" i="56"/>
  <c r="L41" i="86" s="1"/>
  <c r="L110" i="86" s="1"/>
  <c r="AA131" i="56"/>
  <c r="AA62" i="86" s="1"/>
  <c r="AA131" i="86" s="1"/>
  <c r="Z107" i="56"/>
  <c r="Z38" i="86" s="1"/>
  <c r="O133" i="56"/>
  <c r="O64" i="86" s="1"/>
  <c r="O133" i="86" s="1"/>
  <c r="X117" i="56"/>
  <c r="X48" i="86" s="1"/>
  <c r="X117" i="86" s="1"/>
  <c r="Z120" i="56"/>
  <c r="Z51" i="86" s="1"/>
  <c r="Z120" i="86" s="1"/>
  <c r="P130" i="56"/>
  <c r="P61" i="86" s="1"/>
  <c r="P130" i="86" s="1"/>
  <c r="X104" i="56"/>
  <c r="X35" i="86" s="1"/>
  <c r="P111" i="56"/>
  <c r="P42" i="86" s="1"/>
  <c r="P111" i="86" s="1"/>
  <c r="K123" i="56"/>
  <c r="K54" i="86" s="1"/>
  <c r="K123" i="86" s="1"/>
  <c r="J87" i="56"/>
  <c r="J18" i="86" s="1"/>
  <c r="J87" i="86" s="1"/>
  <c r="H103" i="56"/>
  <c r="H34" i="86" s="1"/>
  <c r="Q124" i="56"/>
  <c r="Q55" i="86" s="1"/>
  <c r="Q124" i="86" s="1"/>
  <c r="J136" i="56"/>
  <c r="J67" i="86" s="1"/>
  <c r="J136" i="86" s="1"/>
  <c r="U98" i="56"/>
  <c r="U29" i="86" s="1"/>
  <c r="U98" i="86" s="1"/>
  <c r="I106" i="56"/>
  <c r="I37" i="86" s="1"/>
  <c r="I106" i="86" s="1"/>
  <c r="X130" i="56"/>
  <c r="X61" i="86" s="1"/>
  <c r="X130" i="86" s="1"/>
  <c r="G119" i="84"/>
  <c r="G50" i="86" s="1"/>
  <c r="G119" i="86" s="1"/>
  <c r="G103" i="84"/>
  <c r="G34" i="86" s="1"/>
  <c r="G105" i="84"/>
  <c r="G36" i="86" s="1"/>
  <c r="G105" i="86" s="1"/>
  <c r="G85" i="84"/>
  <c r="G16" i="86" s="1"/>
  <c r="G85" i="86" s="1"/>
  <c r="G91" i="84"/>
  <c r="G22" i="86" s="1"/>
  <c r="G91" i="86" s="1"/>
  <c r="G93" i="84"/>
  <c r="G24" i="86" s="1"/>
  <c r="G93" i="86" s="1"/>
  <c r="G88" i="84"/>
  <c r="G19" i="86" s="1"/>
  <c r="G88" i="86" s="1"/>
  <c r="K134" i="56"/>
  <c r="K65" i="86" s="1"/>
  <c r="Y94" i="56"/>
  <c r="Y25" i="86" s="1"/>
  <c r="Y94" i="86" s="1"/>
  <c r="S100" i="56"/>
  <c r="S31" i="86" s="1"/>
  <c r="S100" i="86" s="1"/>
  <c r="AB80" i="56"/>
  <c r="AB11" i="86" s="1"/>
  <c r="R128" i="56"/>
  <c r="R59" i="86" s="1"/>
  <c r="R128" i="86" s="1"/>
  <c r="K101" i="56"/>
  <c r="K32" i="86" s="1"/>
  <c r="K101" i="86" s="1"/>
  <c r="K77" i="56"/>
  <c r="K8" i="86" s="1"/>
  <c r="R104" i="56"/>
  <c r="R35" i="86" s="1"/>
  <c r="S133" i="56"/>
  <c r="S64" i="86" s="1"/>
  <c r="S133" i="86" s="1"/>
  <c r="AB136" i="56"/>
  <c r="AB67" i="86" s="1"/>
  <c r="AB136" i="86" s="1"/>
  <c r="S112" i="56"/>
  <c r="S43" i="86" s="1"/>
  <c r="S112" i="86" s="1"/>
  <c r="N100" i="56"/>
  <c r="N31" i="86" s="1"/>
  <c r="N100" i="86" s="1"/>
  <c r="V88" i="56"/>
  <c r="V19" i="86" s="1"/>
  <c r="V88" i="86" s="1"/>
  <c r="AA76" i="56"/>
  <c r="AA7" i="86" s="1"/>
  <c r="K76" i="56"/>
  <c r="K7" i="86" s="1"/>
  <c r="S107" i="56"/>
  <c r="S38" i="86" s="1"/>
  <c r="Z106" i="56"/>
  <c r="Z37" i="86" s="1"/>
  <c r="Z106" i="86" s="1"/>
  <c r="AA117" i="56"/>
  <c r="AA48" i="86" s="1"/>
  <c r="AA117" i="86" s="1"/>
  <c r="K92" i="56"/>
  <c r="K23" i="86" s="1"/>
  <c r="K92" i="86" s="1"/>
  <c r="AB92" i="56"/>
  <c r="AB23" i="86" s="1"/>
  <c r="AB92" i="86" s="1"/>
  <c r="U103" i="56"/>
  <c r="U34" i="86" s="1"/>
  <c r="AA82" i="56"/>
  <c r="AA13" i="86" s="1"/>
  <c r="U110" i="56"/>
  <c r="U41" i="86" s="1"/>
  <c r="U110" i="86" s="1"/>
  <c r="S126" i="56"/>
  <c r="S57" i="86" s="1"/>
  <c r="S126" i="86" s="1"/>
  <c r="R123" i="56"/>
  <c r="R54" i="86" s="1"/>
  <c r="R123" i="86" s="1"/>
  <c r="U111" i="56"/>
  <c r="U42" i="86" s="1"/>
  <c r="U111" i="86" s="1"/>
  <c r="W99" i="56"/>
  <c r="W30" i="86" s="1"/>
  <c r="W99" i="86" s="1"/>
  <c r="R87" i="56"/>
  <c r="R18" i="86" s="1"/>
  <c r="R87" i="86" s="1"/>
  <c r="M120" i="56"/>
  <c r="M51" i="86" s="1"/>
  <c r="M120" i="86" s="1"/>
  <c r="Q95" i="56"/>
  <c r="Q26" i="86" s="1"/>
  <c r="Q95" i="86" s="1"/>
  <c r="I95" i="56"/>
  <c r="I26" i="86" s="1"/>
  <c r="I95" i="86" s="1"/>
  <c r="T94" i="56"/>
  <c r="T25" i="86" s="1"/>
  <c r="T94" i="86" s="1"/>
  <c r="Y105" i="56"/>
  <c r="Y36" i="86" s="1"/>
  <c r="Y105" i="86" s="1"/>
  <c r="AA79" i="56"/>
  <c r="AA10" i="86" s="1"/>
  <c r="Z79" i="56"/>
  <c r="Z10" i="86" s="1"/>
  <c r="I90" i="56"/>
  <c r="I21" i="86" s="1"/>
  <c r="I90" i="86" s="1"/>
  <c r="L88" i="56"/>
  <c r="L19" i="86" s="1"/>
  <c r="L88" i="86" s="1"/>
  <c r="W116" i="56"/>
  <c r="W47" i="86" s="1"/>
  <c r="W116" i="86" s="1"/>
  <c r="AA132" i="56"/>
  <c r="AA63" i="86" s="1"/>
  <c r="AA132" i="86" s="1"/>
  <c r="Y134" i="56"/>
  <c r="AA122" i="56"/>
  <c r="AA53" i="86" s="1"/>
  <c r="S110" i="56"/>
  <c r="S41" i="86" s="1"/>
  <c r="S110" i="86" s="1"/>
  <c r="H98" i="56"/>
  <c r="H29" i="86" s="1"/>
  <c r="H98" i="86" s="1"/>
  <c r="J86" i="56"/>
  <c r="J17" i="86" s="1"/>
  <c r="J86" i="86" s="1"/>
  <c r="AB86" i="56"/>
  <c r="AB17" i="86" s="1"/>
  <c r="AB86" i="86" s="1"/>
  <c r="H132" i="56"/>
  <c r="H63" i="86" s="1"/>
  <c r="H132" i="86" s="1"/>
  <c r="L96" i="56"/>
  <c r="L27" i="86" s="1"/>
  <c r="U119" i="56"/>
  <c r="U50" i="86" s="1"/>
  <c r="U119" i="86" s="1"/>
  <c r="N83" i="56"/>
  <c r="N14" i="86" s="1"/>
  <c r="N83" i="86" s="1"/>
  <c r="Z118" i="56"/>
  <c r="Z49" i="86" s="1"/>
  <c r="Z118" i="86" s="1"/>
  <c r="L91" i="56"/>
  <c r="L22" i="86" s="1"/>
  <c r="L91" i="86" s="1"/>
  <c r="Y91" i="56"/>
  <c r="Y22" i="86" s="1"/>
  <c r="Y91" i="86" s="1"/>
  <c r="K126" i="56"/>
  <c r="K57" i="86" s="1"/>
  <c r="K126" i="86" s="1"/>
  <c r="AA102" i="56"/>
  <c r="AA33" i="86" s="1"/>
  <c r="AA102" i="86" s="1"/>
  <c r="M95" i="56"/>
  <c r="M26" i="86" s="1"/>
  <c r="M95" i="86" s="1"/>
  <c r="X116" i="56"/>
  <c r="X47" i="86" s="1"/>
  <c r="X116" i="86" s="1"/>
  <c r="L136" i="56"/>
  <c r="L67" i="86" s="1"/>
  <c r="L136" i="86" s="1"/>
  <c r="V133" i="56"/>
  <c r="V64" i="86" s="1"/>
  <c r="V133" i="86" s="1"/>
  <c r="W121" i="56"/>
  <c r="W52" i="86" s="1"/>
  <c r="W121" i="86" s="1"/>
  <c r="Z109" i="56"/>
  <c r="Z40" i="86" s="1"/>
  <c r="I97" i="56"/>
  <c r="I28" i="86" s="1"/>
  <c r="I97" i="86" s="1"/>
  <c r="I85" i="56"/>
  <c r="I16" i="86" s="1"/>
  <c r="I85" i="86" s="1"/>
  <c r="N85" i="56"/>
  <c r="N16" i="86" s="1"/>
  <c r="H84" i="56"/>
  <c r="H15" i="86" s="1"/>
  <c r="AA93" i="56"/>
  <c r="AA24" i="86" s="1"/>
  <c r="AA93" i="86" s="1"/>
  <c r="R93" i="56"/>
  <c r="R24" i="86" s="1"/>
  <c r="R93" i="86" s="1"/>
  <c r="O128" i="56"/>
  <c r="O59" i="86" s="1"/>
  <c r="O128" i="86" s="1"/>
  <c r="I80" i="56"/>
  <c r="I11" i="86" s="1"/>
  <c r="I80" i="86" s="1"/>
  <c r="Y114" i="56"/>
  <c r="Y45" i="86" s="1"/>
  <c r="Y114" i="86" s="1"/>
  <c r="AA77" i="56"/>
  <c r="AA8" i="86" s="1"/>
  <c r="V77" i="56"/>
  <c r="V8" i="86" s="1"/>
  <c r="V104" i="56"/>
  <c r="V35" i="86" s="1"/>
  <c r="V104" i="86" s="1"/>
  <c r="Y122" i="56"/>
  <c r="Y53" i="86" s="1"/>
  <c r="X108" i="56"/>
  <c r="Q127" i="56"/>
  <c r="Q58" i="86" s="1"/>
  <c r="Q127" i="86" s="1"/>
  <c r="M78" i="56"/>
  <c r="M9" i="86" s="1"/>
  <c r="W104" i="56"/>
  <c r="W35" i="86" s="1"/>
  <c r="W104" i="86" s="1"/>
  <c r="V120" i="56"/>
  <c r="V51" i="86" s="1"/>
  <c r="V120" i="86" s="1"/>
  <c r="W138" i="56"/>
  <c r="W69" i="86" s="1"/>
  <c r="W138" i="86" s="1"/>
  <c r="AB81" i="56"/>
  <c r="AB12" i="86" s="1"/>
  <c r="M104" i="56"/>
  <c r="M35" i="86" s="1"/>
  <c r="M104" i="86" s="1"/>
  <c r="K112" i="56"/>
  <c r="K43" i="86" s="1"/>
  <c r="K112" i="86" s="1"/>
  <c r="AB125" i="56"/>
  <c r="AB56" i="86" s="1"/>
  <c r="AB125" i="86" s="1"/>
  <c r="Q82" i="56"/>
  <c r="Q13" i="86" s="1"/>
  <c r="AA116" i="56"/>
  <c r="AA47" i="86" s="1"/>
  <c r="AA116" i="86" s="1"/>
  <c r="V78" i="56"/>
  <c r="V9" i="86" s="1"/>
  <c r="O125" i="56"/>
  <c r="O56" i="86" s="1"/>
  <c r="O125" i="86" s="1"/>
  <c r="M105" i="56"/>
  <c r="M36" i="86" s="1"/>
  <c r="M105" i="86" s="1"/>
  <c r="R113" i="56"/>
  <c r="R44" i="86" s="1"/>
  <c r="R113" i="86" s="1"/>
  <c r="AB103" i="56"/>
  <c r="AB34" i="86" s="1"/>
  <c r="AB103" i="86" s="1"/>
  <c r="Z101" i="56"/>
  <c r="Z32" i="86" s="1"/>
  <c r="Z101" i="86" s="1"/>
  <c r="U101" i="56"/>
  <c r="U32" i="86" s="1"/>
  <c r="U101" i="86" s="1"/>
  <c r="U106" i="56"/>
  <c r="U37" i="86" s="1"/>
  <c r="U106" i="86" s="1"/>
  <c r="V112" i="56"/>
  <c r="V43" i="86" s="1"/>
  <c r="V112" i="86" s="1"/>
  <c r="V134" i="56"/>
  <c r="V65" i="86" s="1"/>
  <c r="K110" i="56"/>
  <c r="K41" i="86" s="1"/>
  <c r="K110" i="86" s="1"/>
  <c r="K131" i="56"/>
  <c r="Y107" i="56"/>
  <c r="Y38" i="86" s="1"/>
  <c r="Y107" i="86" s="1"/>
  <c r="N133" i="56"/>
  <c r="N64" i="86" s="1"/>
  <c r="N133" i="86" s="1"/>
  <c r="P105" i="56"/>
  <c r="P36" i="86" s="1"/>
  <c r="Y120" i="56"/>
  <c r="Y51" i="86" s="1"/>
  <c r="Y120" i="86" s="1"/>
  <c r="X131" i="56"/>
  <c r="X62" i="86" s="1"/>
  <c r="X131" i="86" s="1"/>
  <c r="AB118" i="56"/>
  <c r="T92" i="56"/>
  <c r="T23" i="86" s="1"/>
  <c r="T92" i="86" s="1"/>
  <c r="T123" i="56"/>
  <c r="T54" i="86" s="1"/>
  <c r="T123" i="86" s="1"/>
  <c r="J123" i="56"/>
  <c r="J54" i="86" s="1"/>
  <c r="J123" i="86" s="1"/>
  <c r="R91" i="56"/>
  <c r="R22" i="86" s="1"/>
  <c r="R91" i="86" s="1"/>
  <c r="O121" i="56"/>
  <c r="O52" i="86" s="1"/>
  <c r="O121" i="86" s="1"/>
  <c r="U124" i="56"/>
  <c r="U55" i="86" s="1"/>
  <c r="U124" i="86" s="1"/>
  <c r="M86" i="56"/>
  <c r="M17" i="86" s="1"/>
  <c r="M86" i="86" s="1"/>
  <c r="I122" i="56"/>
  <c r="I53" i="86" s="1"/>
  <c r="G77" i="84"/>
  <c r="G8" i="86" s="1"/>
  <c r="G125" i="84"/>
  <c r="G56" i="86" s="1"/>
  <c r="G125" i="86" s="1"/>
  <c r="G127" i="84"/>
  <c r="G58" i="86" s="1"/>
  <c r="G127" i="86" s="1"/>
  <c r="G107" i="84"/>
  <c r="G38" i="86" s="1"/>
  <c r="G107" i="86" s="1"/>
  <c r="G89" i="84"/>
  <c r="G20" i="86" s="1"/>
  <c r="G113" i="84"/>
  <c r="G44" i="86" s="1"/>
  <c r="G113" i="86" s="1"/>
  <c r="G115" i="84"/>
  <c r="G46" i="86" s="1"/>
  <c r="G95" i="84"/>
  <c r="G26" i="86" s="1"/>
  <c r="G95" i="86" s="1"/>
  <c r="T112" i="56"/>
  <c r="T43" i="86" s="1"/>
  <c r="T112" i="86" s="1"/>
  <c r="R71" i="84"/>
  <c r="R140" i="84"/>
  <c r="T71" i="84"/>
  <c r="T140" i="84"/>
  <c r="S71" i="84"/>
  <c r="S140" i="84"/>
  <c r="X140" i="84"/>
  <c r="X71" i="84"/>
  <c r="J71" i="84"/>
  <c r="J140" i="84"/>
  <c r="M140" i="84"/>
  <c r="M71" i="84"/>
  <c r="H140" i="84"/>
  <c r="H71" i="84"/>
  <c r="L140" i="84"/>
  <c r="L71" i="84"/>
  <c r="P71" i="84"/>
  <c r="P140" i="84"/>
  <c r="G71" i="84"/>
  <c r="W71" i="84"/>
  <c r="W140" i="84"/>
  <c r="O140" i="84"/>
  <c r="O71" i="84"/>
  <c r="AB140" i="84"/>
  <c r="AB71" i="84"/>
  <c r="N140" i="84"/>
  <c r="N71" i="84"/>
  <c r="I140" i="84"/>
  <c r="I71" i="84"/>
  <c r="AA140" i="84"/>
  <c r="AA71" i="84"/>
  <c r="V140" i="84"/>
  <c r="V71" i="84"/>
  <c r="K71" i="84"/>
  <c r="K140" i="84"/>
  <c r="Z140" i="84"/>
  <c r="Z71" i="84"/>
  <c r="Q71" i="84"/>
  <c r="Q140" i="84"/>
  <c r="U140" i="84"/>
  <c r="U71" i="84"/>
  <c r="Y140" i="84"/>
  <c r="Y71" i="84"/>
  <c r="T60" i="86"/>
  <c r="L60" i="86"/>
  <c r="Z20" i="86"/>
  <c r="T46" i="86"/>
  <c r="P6" i="86"/>
  <c r="S60" i="86"/>
  <c r="AB60" i="86"/>
  <c r="AB129" i="86" s="1"/>
  <c r="L20" i="86"/>
  <c r="S46" i="86"/>
  <c r="R6" i="86"/>
  <c r="M60" i="86"/>
  <c r="AB46" i="86"/>
  <c r="AB115" i="86" s="1"/>
  <c r="U46" i="86"/>
  <c r="J6" i="86"/>
  <c r="P60" i="86"/>
  <c r="H60" i="86"/>
  <c r="Y20" i="86"/>
  <c r="R46" i="86"/>
  <c r="X60" i="86"/>
  <c r="R60" i="86"/>
  <c r="AB6" i="86"/>
  <c r="K20" i="86"/>
  <c r="AA46" i="86"/>
  <c r="V20" i="86"/>
  <c r="X20" i="86"/>
  <c r="N46" i="86"/>
  <c r="AA20" i="86"/>
  <c r="AA89" i="86" s="1"/>
  <c r="V46" i="86"/>
  <c r="J20" i="86"/>
  <c r="Z46" i="86"/>
  <c r="U20" i="86"/>
  <c r="L46" i="86"/>
  <c r="I20" i="86"/>
  <c r="X46" i="86"/>
  <c r="M20" i="86"/>
  <c r="K46" i="86"/>
  <c r="Y60" i="86"/>
  <c r="H6" i="86"/>
  <c r="Q46" i="86"/>
  <c r="AA6" i="86"/>
  <c r="AB20" i="86"/>
  <c r="AB89" i="86" s="1"/>
  <c r="Y46" i="86"/>
  <c r="K60" i="86"/>
  <c r="U6" i="86"/>
  <c r="O46" i="86"/>
  <c r="P46" i="86"/>
  <c r="Z6" i="86"/>
  <c r="W60" i="86"/>
  <c r="W20" i="86"/>
  <c r="M46" i="86"/>
  <c r="N6" i="86"/>
  <c r="Q6" i="86"/>
  <c r="I6" i="86"/>
  <c r="T20" i="86"/>
  <c r="J60" i="86"/>
  <c r="Y6" i="86"/>
  <c r="S20" i="86"/>
  <c r="I60" i="86"/>
  <c r="V6" i="86"/>
  <c r="M6" i="86"/>
  <c r="R20" i="86"/>
  <c r="V60" i="86"/>
  <c r="O6" i="86"/>
  <c r="X6" i="86"/>
  <c r="U60" i="86"/>
  <c r="O60" i="86"/>
  <c r="Q20" i="86"/>
  <c r="H20" i="86"/>
  <c r="AA60" i="86"/>
  <c r="P20" i="86"/>
  <c r="Q60" i="86"/>
  <c r="W6" i="86"/>
  <c r="N60" i="86"/>
  <c r="O20" i="86"/>
  <c r="J46" i="86"/>
  <c r="K6" i="86"/>
  <c r="Z60" i="86"/>
  <c r="W46" i="86"/>
  <c r="N20" i="86"/>
  <c r="H46" i="86"/>
  <c r="T6" i="86"/>
  <c r="I46" i="86"/>
  <c r="J62" i="78"/>
  <c r="G11" i="73"/>
  <c r="L5" i="73"/>
  <c r="G63" i="73"/>
  <c r="G37" i="73"/>
  <c r="K37" i="73" s="1"/>
  <c r="I71" i="56"/>
  <c r="I7" i="86"/>
  <c r="I76" i="86" s="1"/>
  <c r="U71" i="56"/>
  <c r="U7" i="86"/>
  <c r="Q71" i="56"/>
  <c r="T71" i="56"/>
  <c r="P71" i="56"/>
  <c r="P7" i="86"/>
  <c r="O71" i="56"/>
  <c r="O7" i="86"/>
  <c r="R71" i="56"/>
  <c r="N71" i="56"/>
  <c r="N7" i="86"/>
  <c r="G71" i="56"/>
  <c r="Y71" i="56"/>
  <c r="M71" i="56"/>
  <c r="S71" i="56"/>
  <c r="X71" i="56"/>
  <c r="V71" i="56"/>
  <c r="L71" i="56"/>
  <c r="W71" i="56"/>
  <c r="K71" i="56"/>
  <c r="J71" i="56"/>
  <c r="AA71" i="56"/>
  <c r="AB71" i="56"/>
  <c r="H71" i="56"/>
  <c r="Z71" i="56"/>
  <c r="O28" i="62"/>
  <c r="O29" i="62"/>
  <c r="H35" i="105" l="1"/>
  <c r="J35" i="105" s="1"/>
  <c r="F64" i="105"/>
  <c r="I8" i="105"/>
  <c r="E8" i="105"/>
  <c r="G8" i="105"/>
  <c r="R68" i="90"/>
  <c r="R96" i="90"/>
  <c r="R40" i="90"/>
  <c r="AD49" i="66"/>
  <c r="M32" i="69"/>
  <c r="N32" i="69" s="1"/>
  <c r="O32" i="69" s="1"/>
  <c r="P32" i="69" s="1"/>
  <c r="Q32" i="69" s="1"/>
  <c r="R32" i="69" s="1"/>
  <c r="S32" i="69" s="1"/>
  <c r="T32" i="69" s="1"/>
  <c r="U32" i="69" s="1"/>
  <c r="V32" i="69" s="1"/>
  <c r="W32" i="69" s="1"/>
  <c r="X32" i="69" s="1"/>
  <c r="Y32" i="69" s="1"/>
  <c r="Z32" i="69" s="1"/>
  <c r="AA32" i="69" s="1"/>
  <c r="AB32" i="69" s="1"/>
  <c r="AC32" i="69" s="1"/>
  <c r="AD32" i="69" s="1"/>
  <c r="AE32" i="69" s="1"/>
  <c r="AF32" i="69" s="1"/>
  <c r="AG32" i="69" s="1"/>
  <c r="AD27" i="66"/>
  <c r="AA40" i="66"/>
  <c r="AB40" i="66"/>
  <c r="AC40" i="66"/>
  <c r="AD40" i="66"/>
  <c r="W40" i="66"/>
  <c r="Z40" i="66"/>
  <c r="U40" i="66"/>
  <c r="V40" i="66"/>
  <c r="Y40" i="66"/>
  <c r="X40" i="66"/>
  <c r="P11" i="66"/>
  <c r="AA22" i="66"/>
  <c r="Y22" i="66"/>
  <c r="AB22" i="66"/>
  <c r="Z22" i="66"/>
  <c r="AC22" i="66"/>
  <c r="AD22" i="66"/>
  <c r="Y21" i="66"/>
  <c r="Z21" i="66"/>
  <c r="AA21" i="66"/>
  <c r="AB21" i="66"/>
  <c r="AC21" i="66"/>
  <c r="X21" i="66"/>
  <c r="AD21" i="66"/>
  <c r="AC25" i="66"/>
  <c r="AB25" i="66"/>
  <c r="AD25" i="66"/>
  <c r="U37" i="66"/>
  <c r="Z37" i="66"/>
  <c r="AC37" i="66"/>
  <c r="V37" i="66"/>
  <c r="R37" i="66"/>
  <c r="S37" i="66"/>
  <c r="T37" i="66"/>
  <c r="W37" i="66"/>
  <c r="X37" i="66"/>
  <c r="AD37" i="66"/>
  <c r="AB37" i="66"/>
  <c r="Y37" i="66"/>
  <c r="AA37" i="66"/>
  <c r="V11" i="66"/>
  <c r="O34" i="66"/>
  <c r="AA34" i="66"/>
  <c r="P34" i="66"/>
  <c r="AB34" i="66"/>
  <c r="Q34" i="66"/>
  <c r="AC34" i="66"/>
  <c r="R34" i="66"/>
  <c r="X34" i="66"/>
  <c r="Y34" i="66"/>
  <c r="S34" i="66"/>
  <c r="W34" i="66"/>
  <c r="Z34" i="66"/>
  <c r="T34" i="66"/>
  <c r="U34" i="66"/>
  <c r="V34" i="66"/>
  <c r="U11" i="66"/>
  <c r="W32" i="66"/>
  <c r="X32" i="66"/>
  <c r="M32" i="66"/>
  <c r="Y32" i="66"/>
  <c r="Z32" i="66"/>
  <c r="P32" i="66"/>
  <c r="N32" i="66"/>
  <c r="S32" i="66"/>
  <c r="V32" i="66"/>
  <c r="O32" i="66"/>
  <c r="AA32" i="66"/>
  <c r="Q32" i="66"/>
  <c r="R32" i="66"/>
  <c r="T32" i="66"/>
  <c r="U32" i="66"/>
  <c r="AB11" i="66"/>
  <c r="Y33" i="66"/>
  <c r="N33" i="66"/>
  <c r="R33" i="66"/>
  <c r="Z33" i="66"/>
  <c r="O33" i="66"/>
  <c r="AA33" i="66"/>
  <c r="AB33" i="66"/>
  <c r="P33" i="66"/>
  <c r="Q33" i="66"/>
  <c r="V33" i="66"/>
  <c r="S33" i="66"/>
  <c r="T33" i="66"/>
  <c r="U33" i="66"/>
  <c r="W33" i="66"/>
  <c r="X33" i="66"/>
  <c r="AA24" i="66"/>
  <c r="AD24" i="66"/>
  <c r="AB24" i="66"/>
  <c r="AC24" i="66"/>
  <c r="W20" i="66"/>
  <c r="X20" i="66"/>
  <c r="Y20" i="66"/>
  <c r="Z20" i="66"/>
  <c r="AA20" i="66"/>
  <c r="AB20" i="66"/>
  <c r="AC20" i="66"/>
  <c r="AD20" i="66"/>
  <c r="U18" i="66"/>
  <c r="AA18" i="66"/>
  <c r="AB18" i="66"/>
  <c r="V18" i="66"/>
  <c r="W18" i="66"/>
  <c r="X18" i="66"/>
  <c r="Y18" i="66"/>
  <c r="AC18" i="66"/>
  <c r="Z18" i="66"/>
  <c r="AD18" i="66"/>
  <c r="Y11" i="66"/>
  <c r="Q29" i="66"/>
  <c r="R29" i="66"/>
  <c r="S29" i="66"/>
  <c r="T29" i="66"/>
  <c r="O29" i="66"/>
  <c r="U29" i="66"/>
  <c r="M29" i="66"/>
  <c r="N29" i="66"/>
  <c r="J29" i="66"/>
  <c r="V29" i="66"/>
  <c r="K29" i="66"/>
  <c r="W29" i="66"/>
  <c r="X29" i="66"/>
  <c r="P29" i="66"/>
  <c r="L29" i="66"/>
  <c r="T11" i="66"/>
  <c r="O28" i="66"/>
  <c r="P28" i="66"/>
  <c r="K28" i="66"/>
  <c r="N28" i="66"/>
  <c r="Q28" i="66"/>
  <c r="R28" i="66"/>
  <c r="L28" i="66"/>
  <c r="S28" i="66"/>
  <c r="T28" i="66"/>
  <c r="W28" i="66"/>
  <c r="M28" i="66"/>
  <c r="I28" i="66"/>
  <c r="U68" i="63" s="1"/>
  <c r="U28" i="66"/>
  <c r="V28" i="66"/>
  <c r="J28" i="66"/>
  <c r="Y39" i="66"/>
  <c r="Z39" i="66"/>
  <c r="V39" i="66"/>
  <c r="AA39" i="66"/>
  <c r="AB39" i="66"/>
  <c r="W39" i="66"/>
  <c r="AC39" i="66"/>
  <c r="AD39" i="66"/>
  <c r="T39" i="66"/>
  <c r="X39" i="66"/>
  <c r="U39" i="66"/>
  <c r="S30" i="66"/>
  <c r="T30" i="66"/>
  <c r="Q30" i="66"/>
  <c r="R30" i="66"/>
  <c r="U30" i="66"/>
  <c r="V30" i="66"/>
  <c r="P30" i="66"/>
  <c r="K30" i="66"/>
  <c r="W30" i="66"/>
  <c r="L30" i="66"/>
  <c r="X30" i="66"/>
  <c r="M30" i="66"/>
  <c r="Y30" i="66"/>
  <c r="N30" i="66"/>
  <c r="O30" i="66"/>
  <c r="U31" i="66"/>
  <c r="V31" i="66"/>
  <c r="Q31" i="66"/>
  <c r="R31" i="66"/>
  <c r="W31" i="66"/>
  <c r="X31" i="66"/>
  <c r="S31" i="66"/>
  <c r="L31" i="66"/>
  <c r="M31" i="66"/>
  <c r="Y31" i="66"/>
  <c r="N31" i="66"/>
  <c r="Z31" i="66"/>
  <c r="O31" i="66"/>
  <c r="P31" i="66"/>
  <c r="T31" i="66"/>
  <c r="N11" i="66"/>
  <c r="K8" i="66"/>
  <c r="W8" i="66"/>
  <c r="V8" i="66"/>
  <c r="L8" i="66"/>
  <c r="X8" i="66"/>
  <c r="M8" i="66"/>
  <c r="Y8" i="66"/>
  <c r="U8" i="66"/>
  <c r="N8" i="66"/>
  <c r="O8" i="66"/>
  <c r="P8" i="66"/>
  <c r="Q8" i="66"/>
  <c r="S8" i="66"/>
  <c r="R8" i="66"/>
  <c r="T8" i="66"/>
  <c r="Y15" i="66"/>
  <c r="Z15" i="66"/>
  <c r="X15" i="66"/>
  <c r="AA15" i="66"/>
  <c r="AB15" i="66"/>
  <c r="W15" i="66"/>
  <c r="AC15" i="66"/>
  <c r="R15" i="66"/>
  <c r="AD15" i="66"/>
  <c r="U15" i="66"/>
  <c r="S15" i="66"/>
  <c r="T15" i="66"/>
  <c r="V15" i="66"/>
  <c r="Y44" i="66"/>
  <c r="Z44" i="66"/>
  <c r="AA44" i="66"/>
  <c r="AB44" i="66"/>
  <c r="AC44" i="66"/>
  <c r="AD44" i="66"/>
  <c r="Z42" i="66"/>
  <c r="AA42" i="66"/>
  <c r="W42" i="66"/>
  <c r="X42" i="66"/>
  <c r="AB42" i="66"/>
  <c r="AC42" i="66"/>
  <c r="Y42" i="66"/>
  <c r="AD42" i="66"/>
  <c r="AC47" i="66"/>
  <c r="AD47" i="66"/>
  <c r="AB47" i="66"/>
  <c r="S11" i="66"/>
  <c r="AA46" i="66"/>
  <c r="AB46" i="66"/>
  <c r="AC46" i="66"/>
  <c r="AD46" i="66"/>
  <c r="Z11" i="66"/>
  <c r="O10" i="66"/>
  <c r="AA10" i="66"/>
  <c r="P10" i="66"/>
  <c r="Q10" i="66"/>
  <c r="Z10" i="66"/>
  <c r="R10" i="66"/>
  <c r="Y10" i="66"/>
  <c r="N10" i="66"/>
  <c r="S10" i="66"/>
  <c r="T10" i="66"/>
  <c r="U10" i="66"/>
  <c r="X10" i="66"/>
  <c r="M10" i="66"/>
  <c r="V10" i="66"/>
  <c r="W10" i="66"/>
  <c r="AC23" i="66"/>
  <c r="AD23" i="66"/>
  <c r="AA23" i="66"/>
  <c r="Z23" i="66"/>
  <c r="AB23" i="66"/>
  <c r="AC26" i="66"/>
  <c r="AD26" i="66"/>
  <c r="Z45" i="66"/>
  <c r="AB45" i="66"/>
  <c r="AA45" i="66"/>
  <c r="AD45" i="66"/>
  <c r="AC45" i="66"/>
  <c r="AA11" i="66"/>
  <c r="R11" i="66"/>
  <c r="W14" i="66"/>
  <c r="X14" i="66"/>
  <c r="Y14" i="66"/>
  <c r="Z14" i="66"/>
  <c r="T14" i="66"/>
  <c r="V14" i="66"/>
  <c r="AA14" i="66"/>
  <c r="AB14" i="66"/>
  <c r="Q14" i="66"/>
  <c r="AC14" i="66"/>
  <c r="S14" i="66"/>
  <c r="R14" i="66"/>
  <c r="AD14" i="66"/>
  <c r="U14" i="66"/>
  <c r="U13" i="66"/>
  <c r="S13" i="66"/>
  <c r="V13" i="66"/>
  <c r="AC13" i="66"/>
  <c r="AD13" i="66"/>
  <c r="W13" i="66"/>
  <c r="X13" i="66"/>
  <c r="Y13" i="66"/>
  <c r="Z13" i="66"/>
  <c r="AA13" i="66"/>
  <c r="P13" i="66"/>
  <c r="AB13" i="66"/>
  <c r="Q13" i="66"/>
  <c r="R13" i="66"/>
  <c r="T13" i="66"/>
  <c r="U7" i="66"/>
  <c r="R7" i="66"/>
  <c r="J7" i="66"/>
  <c r="V7" i="66"/>
  <c r="Q7" i="66"/>
  <c r="K7" i="66"/>
  <c r="W7" i="66"/>
  <c r="L7" i="66"/>
  <c r="X7" i="66"/>
  <c r="M7" i="66"/>
  <c r="N7" i="66"/>
  <c r="S7" i="66"/>
  <c r="O7" i="66"/>
  <c r="T7" i="66"/>
  <c r="P7" i="66"/>
  <c r="M9" i="66"/>
  <c r="Y9" i="66"/>
  <c r="N9" i="66"/>
  <c r="Z9" i="66"/>
  <c r="W9" i="66"/>
  <c r="L9" i="66"/>
  <c r="O9" i="66"/>
  <c r="P9" i="66"/>
  <c r="Q9" i="66"/>
  <c r="R9" i="66"/>
  <c r="U9" i="66"/>
  <c r="V9" i="66"/>
  <c r="S9" i="66"/>
  <c r="T9" i="66"/>
  <c r="X9" i="66"/>
  <c r="Z43" i="66"/>
  <c r="AD43" i="66"/>
  <c r="X43" i="66"/>
  <c r="Y43" i="66"/>
  <c r="AB43" i="66"/>
  <c r="AA43" i="66"/>
  <c r="AC43" i="66"/>
  <c r="Q35" i="66"/>
  <c r="AC35" i="66"/>
  <c r="R35" i="66"/>
  <c r="AB35" i="66"/>
  <c r="AD35" i="66"/>
  <c r="S35" i="66"/>
  <c r="T35" i="66"/>
  <c r="Y35" i="66"/>
  <c r="P35" i="66"/>
  <c r="U35" i="66"/>
  <c r="V35" i="66"/>
  <c r="AA35" i="66"/>
  <c r="W35" i="66"/>
  <c r="X35" i="66"/>
  <c r="Z35" i="66"/>
  <c r="X11" i="66"/>
  <c r="O11" i="66"/>
  <c r="AC48" i="66"/>
  <c r="AD48" i="66"/>
  <c r="S36" i="66"/>
  <c r="T36" i="66"/>
  <c r="AC36" i="66"/>
  <c r="Z36" i="66"/>
  <c r="AA36" i="66"/>
  <c r="U36" i="66"/>
  <c r="V36" i="66"/>
  <c r="X36" i="66"/>
  <c r="W36" i="66"/>
  <c r="AB36" i="66"/>
  <c r="Y36" i="66"/>
  <c r="Q36" i="66"/>
  <c r="R36" i="66"/>
  <c r="AD36" i="66"/>
  <c r="W38" i="66"/>
  <c r="X38" i="66"/>
  <c r="AB38" i="66"/>
  <c r="Y38" i="66"/>
  <c r="Z38" i="66"/>
  <c r="V38" i="66"/>
  <c r="AA38" i="66"/>
  <c r="U38" i="66"/>
  <c r="AC38" i="66"/>
  <c r="AD38" i="66"/>
  <c r="S38" i="66"/>
  <c r="T38" i="66"/>
  <c r="AC41" i="66"/>
  <c r="AD41" i="66"/>
  <c r="AB41" i="66"/>
  <c r="Y41" i="66"/>
  <c r="V41" i="66"/>
  <c r="X41" i="66"/>
  <c r="Z41" i="66"/>
  <c r="W41" i="66"/>
  <c r="AA41" i="66"/>
  <c r="W11" i="66"/>
  <c r="H162" i="102"/>
  <c r="M67" i="63"/>
  <c r="M95" i="63"/>
  <c r="M39" i="63"/>
  <c r="L67" i="63"/>
  <c r="L95" i="63"/>
  <c r="L39" i="63"/>
  <c r="K39" i="63"/>
  <c r="D9" i="105" s="1"/>
  <c r="K67" i="63"/>
  <c r="F9" i="105" s="1"/>
  <c r="K95" i="63"/>
  <c r="H9" i="105" s="1"/>
  <c r="AJ11" i="63"/>
  <c r="G7" i="86"/>
  <c r="G76" i="86" s="1"/>
  <c r="I10" i="78"/>
  <c r="K10" i="78"/>
  <c r="K9" i="78"/>
  <c r="AF162" i="69"/>
  <c r="X154" i="69"/>
  <c r="Y154" i="69" s="1"/>
  <c r="Z154" i="69" s="1"/>
  <c r="AA154" i="69" s="1"/>
  <c r="AB154" i="69" s="1"/>
  <c r="AC154" i="69" s="1"/>
  <c r="AD154" i="69" s="1"/>
  <c r="AE154" i="69" s="1"/>
  <c r="AF154" i="69" s="1"/>
  <c r="AG154" i="69" s="1"/>
  <c r="AE252" i="69"/>
  <c r="AF252" i="69" s="1"/>
  <c r="AG252" i="69" s="1"/>
  <c r="AF117" i="69"/>
  <c r="AG117" i="69" s="1"/>
  <c r="T105" i="66"/>
  <c r="U105" i="66" s="1"/>
  <c r="V105" i="66" s="1"/>
  <c r="W105" i="66" s="1"/>
  <c r="X105" i="66" s="1"/>
  <c r="Y105" i="66" s="1"/>
  <c r="Z105" i="66" s="1"/>
  <c r="AA105" i="66" s="1"/>
  <c r="AB105" i="66" s="1"/>
  <c r="AC105" i="66" s="1"/>
  <c r="AD105" i="66" s="1"/>
  <c r="AE183" i="69"/>
  <c r="AP11" i="63"/>
  <c r="AG11" i="63"/>
  <c r="E65" i="105" s="1"/>
  <c r="AF11" i="63"/>
  <c r="D65" i="105" s="1"/>
  <c r="AE138" i="69"/>
  <c r="AE229" i="69"/>
  <c r="AE94" i="69"/>
  <c r="AA157" i="69"/>
  <c r="AB157" i="69" s="1"/>
  <c r="AC157" i="69" s="1"/>
  <c r="AD157" i="69" s="1"/>
  <c r="AE157" i="69" s="1"/>
  <c r="AF157" i="69" s="1"/>
  <c r="AG157" i="69" s="1"/>
  <c r="AC159" i="69"/>
  <c r="AD159" i="69" s="1"/>
  <c r="AE159" i="69" s="1"/>
  <c r="AF159" i="69" s="1"/>
  <c r="AG159" i="69" s="1"/>
  <c r="AE116" i="69"/>
  <c r="AF116" i="69" s="1"/>
  <c r="AG116" i="69" s="1"/>
  <c r="AE274" i="69"/>
  <c r="AF139" i="69"/>
  <c r="AE161" i="69"/>
  <c r="AF161" i="69" s="1"/>
  <c r="AG161" i="69" s="1"/>
  <c r="AF184" i="69"/>
  <c r="K12" i="63"/>
  <c r="M12" i="63"/>
  <c r="L12" i="63"/>
  <c r="J10" i="78"/>
  <c r="I11" i="73"/>
  <c r="J11" i="73"/>
  <c r="I37" i="73"/>
  <c r="I37" i="78" s="1"/>
  <c r="J37" i="73"/>
  <c r="J37" i="78" s="1"/>
  <c r="I63" i="73"/>
  <c r="I63" i="78" s="1"/>
  <c r="J63" i="73"/>
  <c r="J63" i="78" s="1"/>
  <c r="L36" i="73"/>
  <c r="L36" i="78" s="1"/>
  <c r="L62" i="73"/>
  <c r="L62" i="78" s="1"/>
  <c r="L11" i="73"/>
  <c r="L9" i="73"/>
  <c r="L35" i="73"/>
  <c r="L61" i="73"/>
  <c r="L61" i="78" s="1"/>
  <c r="L37" i="73"/>
  <c r="L37" i="78" s="1"/>
  <c r="L63" i="73"/>
  <c r="L63" i="78" s="1"/>
  <c r="L10" i="73"/>
  <c r="L10" i="78" s="1"/>
  <c r="K11" i="73"/>
  <c r="K63" i="73"/>
  <c r="K63" i="78" s="1"/>
  <c r="N99" i="66"/>
  <c r="O99" i="66" s="1"/>
  <c r="P99" i="66" s="1"/>
  <c r="Q99" i="66" s="1"/>
  <c r="R99" i="66" s="1"/>
  <c r="S99" i="66" s="1"/>
  <c r="T99" i="66" s="1"/>
  <c r="U99" i="66" s="1"/>
  <c r="V99" i="66" s="1"/>
  <c r="W99" i="66" s="1"/>
  <c r="X99" i="66" s="1"/>
  <c r="Y99" i="66" s="1"/>
  <c r="Z99" i="66" s="1"/>
  <c r="AA99" i="66" s="1"/>
  <c r="AB99" i="66" s="1"/>
  <c r="O236" i="66"/>
  <c r="P236" i="66" s="1"/>
  <c r="Q236" i="66" s="1"/>
  <c r="R236" i="66" s="1"/>
  <c r="S236" i="66" s="1"/>
  <c r="T236" i="66" s="1"/>
  <c r="U236" i="66" s="1"/>
  <c r="V236" i="66" s="1"/>
  <c r="W236" i="66" s="1"/>
  <c r="X236" i="66" s="1"/>
  <c r="Y236" i="66" s="1"/>
  <c r="Z236" i="66" s="1"/>
  <c r="AA236" i="66" s="1"/>
  <c r="AB236" i="66" s="1"/>
  <c r="AC236" i="66" s="1"/>
  <c r="AD251" i="66"/>
  <c r="V63" i="66"/>
  <c r="W63" i="66" s="1"/>
  <c r="X63" i="66" s="1"/>
  <c r="Y63" i="66" s="1"/>
  <c r="Z63" i="66" s="1"/>
  <c r="AA63" i="66" s="1"/>
  <c r="AB63" i="66" s="1"/>
  <c r="AC63" i="66" s="1"/>
  <c r="AD63" i="66" s="1"/>
  <c r="R103" i="66"/>
  <c r="S103" i="66" s="1"/>
  <c r="T103" i="66" s="1"/>
  <c r="U103" i="66" s="1"/>
  <c r="V103" i="66" s="1"/>
  <c r="W103" i="66" s="1"/>
  <c r="X103" i="66" s="1"/>
  <c r="Y103" i="66" s="1"/>
  <c r="Z103" i="66" s="1"/>
  <c r="AA103" i="66" s="1"/>
  <c r="AB103" i="66" s="1"/>
  <c r="AC103" i="66" s="1"/>
  <c r="AD103" i="66" s="1"/>
  <c r="U242" i="66"/>
  <c r="V242" i="66" s="1"/>
  <c r="W242" i="66" s="1"/>
  <c r="X242" i="66" s="1"/>
  <c r="Y242" i="66" s="1"/>
  <c r="Z242" i="66" s="1"/>
  <c r="AA242" i="66" s="1"/>
  <c r="AB242" i="66" s="1"/>
  <c r="AC242" i="66" s="1"/>
  <c r="AD242" i="66" s="1"/>
  <c r="Z156" i="66"/>
  <c r="AA156" i="66" s="1"/>
  <c r="AB156" i="66" s="1"/>
  <c r="AC156" i="66" s="1"/>
  <c r="AD156" i="66" s="1"/>
  <c r="AD71" i="66"/>
  <c r="AC250" i="66"/>
  <c r="AD250" i="66" s="1"/>
  <c r="U197" i="66"/>
  <c r="V197" i="66" s="1"/>
  <c r="W197" i="66" s="1"/>
  <c r="X197" i="66" s="1"/>
  <c r="Y197" i="66" s="1"/>
  <c r="Z197" i="66" s="1"/>
  <c r="AA197" i="66" s="1"/>
  <c r="AB197" i="66" s="1"/>
  <c r="AC197" i="66" s="1"/>
  <c r="AD197" i="66" s="1"/>
  <c r="O100" i="66"/>
  <c r="P100" i="66" s="1"/>
  <c r="Q100" i="66" s="1"/>
  <c r="R100" i="66" s="1"/>
  <c r="S100" i="66" s="1"/>
  <c r="T100" i="66" s="1"/>
  <c r="U100" i="66" s="1"/>
  <c r="V100" i="66" s="1"/>
  <c r="W100" i="66" s="1"/>
  <c r="X100" i="66" s="1"/>
  <c r="Y100" i="66" s="1"/>
  <c r="Z100" i="66" s="1"/>
  <c r="AA100" i="66" s="1"/>
  <c r="AB100" i="66" s="1"/>
  <c r="AC100" i="66" s="1"/>
  <c r="V107" i="66"/>
  <c r="W107" i="66" s="1"/>
  <c r="X107" i="66" s="1"/>
  <c r="Y107" i="66" s="1"/>
  <c r="Z107" i="66" s="1"/>
  <c r="AA107" i="66" s="1"/>
  <c r="AB107" i="66" s="1"/>
  <c r="AC107" i="66" s="1"/>
  <c r="AD107" i="66" s="1"/>
  <c r="Z202" i="66"/>
  <c r="AA202" i="66" s="1"/>
  <c r="AB202" i="66" s="1"/>
  <c r="AC202" i="66" s="1"/>
  <c r="AD202" i="66" s="1"/>
  <c r="AA248" i="66"/>
  <c r="AB248" i="66" s="1"/>
  <c r="AC248" i="66" s="1"/>
  <c r="AD248" i="66" s="1"/>
  <c r="AB249" i="66"/>
  <c r="AC249" i="66" s="1"/>
  <c r="AD249" i="66" s="1"/>
  <c r="AC114" i="66"/>
  <c r="AD114" i="66" s="1"/>
  <c r="AB204" i="66"/>
  <c r="AC204" i="66" s="1"/>
  <c r="AD204" i="66" s="1"/>
  <c r="K187" i="66"/>
  <c r="L187" i="66" s="1"/>
  <c r="M187" i="66" s="1"/>
  <c r="N187" i="66" s="1"/>
  <c r="O187" i="66" s="1"/>
  <c r="P187" i="66" s="1"/>
  <c r="Q187" i="66" s="1"/>
  <c r="R187" i="66" s="1"/>
  <c r="S187" i="66" s="1"/>
  <c r="T187" i="66" s="1"/>
  <c r="U187" i="66" s="1"/>
  <c r="V187" i="66" s="1"/>
  <c r="W187" i="66" s="1"/>
  <c r="X187" i="66" s="1"/>
  <c r="Y187" i="66" s="1"/>
  <c r="M234" i="66"/>
  <c r="N234" i="66" s="1"/>
  <c r="O234" i="66" s="1"/>
  <c r="P234" i="66" s="1"/>
  <c r="Q234" i="66" s="1"/>
  <c r="R234" i="66" s="1"/>
  <c r="S234" i="66" s="1"/>
  <c r="T234" i="66" s="1"/>
  <c r="U234" i="66" s="1"/>
  <c r="V234" i="66" s="1"/>
  <c r="W234" i="66" s="1"/>
  <c r="X234" i="66" s="1"/>
  <c r="Y234" i="66" s="1"/>
  <c r="Z234" i="66" s="1"/>
  <c r="AA234" i="66" s="1"/>
  <c r="Y246" i="66"/>
  <c r="Z246" i="66" s="1"/>
  <c r="AA246" i="66" s="1"/>
  <c r="AB246" i="66" s="1"/>
  <c r="AC246" i="66" s="1"/>
  <c r="AD246" i="66" s="1"/>
  <c r="T61" i="66"/>
  <c r="U61" i="66" s="1"/>
  <c r="V61" i="66" s="1"/>
  <c r="W61" i="66" s="1"/>
  <c r="X61" i="66" s="1"/>
  <c r="Y61" i="66" s="1"/>
  <c r="Z61" i="66" s="1"/>
  <c r="AA61" i="66" s="1"/>
  <c r="AB61" i="66" s="1"/>
  <c r="AC61" i="66" s="1"/>
  <c r="AD61" i="66" s="1"/>
  <c r="O191" i="66"/>
  <c r="P191" i="66" s="1"/>
  <c r="Q191" i="66" s="1"/>
  <c r="R191" i="66" s="1"/>
  <c r="S191" i="66" s="1"/>
  <c r="T191" i="66" s="1"/>
  <c r="U191" i="66" s="1"/>
  <c r="V191" i="66" s="1"/>
  <c r="W191" i="66" s="1"/>
  <c r="X191" i="66" s="1"/>
  <c r="Y191" i="66" s="1"/>
  <c r="Z191" i="66" s="1"/>
  <c r="AA191" i="66" s="1"/>
  <c r="AB191" i="66" s="1"/>
  <c r="AC191" i="66" s="1"/>
  <c r="X65" i="66"/>
  <c r="Y65" i="66" s="1"/>
  <c r="Z65" i="66" s="1"/>
  <c r="AA65" i="66" s="1"/>
  <c r="AB65" i="66" s="1"/>
  <c r="AC65" i="66" s="1"/>
  <c r="AD65" i="66" s="1"/>
  <c r="O134" i="86"/>
  <c r="R261" i="66"/>
  <c r="S261" i="66" s="1"/>
  <c r="T261" i="66" s="1"/>
  <c r="U261" i="66" s="1"/>
  <c r="V261" i="66" s="1"/>
  <c r="W261" i="66" s="1"/>
  <c r="X261" i="66" s="1"/>
  <c r="Y261" i="66" s="1"/>
  <c r="Z261" i="66" s="1"/>
  <c r="AA261" i="66" s="1"/>
  <c r="AB261" i="66" s="1"/>
  <c r="AC261" i="66" s="1"/>
  <c r="AD261" i="66" s="1"/>
  <c r="V84" i="86"/>
  <c r="Y88" i="66"/>
  <c r="Z88" i="66" s="1"/>
  <c r="AA88" i="66" s="1"/>
  <c r="AB88" i="66" s="1"/>
  <c r="AC88" i="66" s="1"/>
  <c r="AD88" i="66" s="1"/>
  <c r="T84" i="86"/>
  <c r="W86" i="66"/>
  <c r="X86" i="66" s="1"/>
  <c r="Y86" i="66" s="1"/>
  <c r="Z86" i="66" s="1"/>
  <c r="AA86" i="66" s="1"/>
  <c r="AB86" i="66" s="1"/>
  <c r="AC86" i="66" s="1"/>
  <c r="AD86" i="66" s="1"/>
  <c r="K96" i="86"/>
  <c r="O122" i="66"/>
  <c r="P122" i="66" s="1"/>
  <c r="Q122" i="66" s="1"/>
  <c r="R122" i="66" s="1"/>
  <c r="S122" i="66" s="1"/>
  <c r="T122" i="66" s="1"/>
  <c r="U122" i="66" s="1"/>
  <c r="V122" i="66" s="1"/>
  <c r="W122" i="66" s="1"/>
  <c r="X122" i="66" s="1"/>
  <c r="Y122" i="66" s="1"/>
  <c r="Z122" i="66" s="1"/>
  <c r="AA122" i="66" s="1"/>
  <c r="AB122" i="66" s="1"/>
  <c r="AC122" i="66" s="1"/>
  <c r="AD122" i="66" s="1"/>
  <c r="Q58" i="66"/>
  <c r="R58" i="66" s="1"/>
  <c r="S58" i="66" s="1"/>
  <c r="T58" i="66" s="1"/>
  <c r="U58" i="66" s="1"/>
  <c r="V58" i="66" s="1"/>
  <c r="W58" i="66" s="1"/>
  <c r="X58" i="66" s="1"/>
  <c r="Y58" i="66" s="1"/>
  <c r="Z58" i="66" s="1"/>
  <c r="AA58" i="66" s="1"/>
  <c r="AB58" i="66" s="1"/>
  <c r="AC58" i="66" s="1"/>
  <c r="AD58" i="66" s="1"/>
  <c r="AD160" i="66"/>
  <c r="K122" i="86"/>
  <c r="N212" i="66"/>
  <c r="O212" i="66" s="1"/>
  <c r="P212" i="66" s="1"/>
  <c r="Q212" i="66" s="1"/>
  <c r="R212" i="66" s="1"/>
  <c r="S212" i="66" s="1"/>
  <c r="T212" i="66" s="1"/>
  <c r="U212" i="66" s="1"/>
  <c r="V212" i="66" s="1"/>
  <c r="W212" i="66" s="1"/>
  <c r="X212" i="66" s="1"/>
  <c r="Y212" i="66" s="1"/>
  <c r="Z212" i="66" s="1"/>
  <c r="AA212" i="66" s="1"/>
  <c r="AB212" i="66" s="1"/>
  <c r="W244" i="66"/>
  <c r="X244" i="66" s="1"/>
  <c r="Y244" i="66" s="1"/>
  <c r="Z244" i="66" s="1"/>
  <c r="AA244" i="66" s="1"/>
  <c r="AB244" i="66" s="1"/>
  <c r="AC244" i="66" s="1"/>
  <c r="AD244" i="66" s="1"/>
  <c r="O96" i="86"/>
  <c r="S126" i="66"/>
  <c r="T126" i="66" s="1"/>
  <c r="U126" i="66" s="1"/>
  <c r="V126" i="66" s="1"/>
  <c r="W126" i="66" s="1"/>
  <c r="X126" i="66" s="1"/>
  <c r="Y126" i="66" s="1"/>
  <c r="Z126" i="66" s="1"/>
  <c r="AA126" i="66" s="1"/>
  <c r="AB126" i="66" s="1"/>
  <c r="AC126" i="66" s="1"/>
  <c r="AD126" i="66" s="1"/>
  <c r="U109" i="86"/>
  <c r="Y177" i="66"/>
  <c r="Z177" i="66" s="1"/>
  <c r="AA177" i="66" s="1"/>
  <c r="AB177" i="66" s="1"/>
  <c r="AC177" i="66" s="1"/>
  <c r="AD177" i="66" s="1"/>
  <c r="W134" i="86"/>
  <c r="Z269" i="66"/>
  <c r="AA269" i="66" s="1"/>
  <c r="AB269" i="66" s="1"/>
  <c r="AC269" i="66" s="1"/>
  <c r="AD269" i="66" s="1"/>
  <c r="Q84" i="86"/>
  <c r="T83" i="66"/>
  <c r="U83" i="66" s="1"/>
  <c r="V83" i="66" s="1"/>
  <c r="W83" i="66" s="1"/>
  <c r="X83" i="66" s="1"/>
  <c r="Y83" i="66" s="1"/>
  <c r="Z83" i="66" s="1"/>
  <c r="AA83" i="66" s="1"/>
  <c r="AB83" i="66" s="1"/>
  <c r="AC83" i="66" s="1"/>
  <c r="AD83" i="66" s="1"/>
  <c r="T96" i="86"/>
  <c r="X131" i="66"/>
  <c r="Y131" i="66" s="1"/>
  <c r="Z131" i="66" s="1"/>
  <c r="AA131" i="66" s="1"/>
  <c r="AB131" i="66" s="1"/>
  <c r="AC131" i="66" s="1"/>
  <c r="AD131" i="66" s="1"/>
  <c r="AA68" i="66"/>
  <c r="AB68" i="66" s="1"/>
  <c r="AC68" i="66" s="1"/>
  <c r="AD68" i="66" s="1"/>
  <c r="K141" i="66"/>
  <c r="O103" i="86"/>
  <c r="S149" i="66"/>
  <c r="T149" i="66" s="1"/>
  <c r="U149" i="66" s="1"/>
  <c r="V149" i="66" s="1"/>
  <c r="W149" i="66" s="1"/>
  <c r="X149" i="66" s="1"/>
  <c r="Y149" i="66" s="1"/>
  <c r="Z149" i="66" s="1"/>
  <c r="AA149" i="66" s="1"/>
  <c r="AB149" i="66" s="1"/>
  <c r="AC149" i="66" s="1"/>
  <c r="AD149" i="66" s="1"/>
  <c r="J96" i="86"/>
  <c r="N121" i="66"/>
  <c r="O121" i="66" s="1"/>
  <c r="P121" i="66" s="1"/>
  <c r="Q121" i="66" s="1"/>
  <c r="R121" i="66" s="1"/>
  <c r="S121" i="66" s="1"/>
  <c r="T121" i="66" s="1"/>
  <c r="U121" i="66" s="1"/>
  <c r="V121" i="66" s="1"/>
  <c r="W121" i="66" s="1"/>
  <c r="X121" i="66" s="1"/>
  <c r="Y121" i="66" s="1"/>
  <c r="Z121" i="66" s="1"/>
  <c r="AA121" i="66" s="1"/>
  <c r="AB121" i="66" s="1"/>
  <c r="AC121" i="66" s="1"/>
  <c r="AD121" i="66" s="1"/>
  <c r="Y122" i="86"/>
  <c r="AB226" i="66"/>
  <c r="AC226" i="66" s="1"/>
  <c r="AD226" i="66" s="1"/>
  <c r="K52" i="66"/>
  <c r="L52" i="66" s="1"/>
  <c r="M52" i="66" s="1"/>
  <c r="N52" i="66" s="1"/>
  <c r="O52" i="66" s="1"/>
  <c r="P52" i="66" s="1"/>
  <c r="Q52" i="66" s="1"/>
  <c r="R52" i="66" s="1"/>
  <c r="S52" i="66" s="1"/>
  <c r="T52" i="66" s="1"/>
  <c r="U52" i="66" s="1"/>
  <c r="V52" i="66" s="1"/>
  <c r="W52" i="66" s="1"/>
  <c r="X52" i="66" s="1"/>
  <c r="Y52" i="66" s="1"/>
  <c r="G122" i="86"/>
  <c r="J208" i="66"/>
  <c r="N122" i="86"/>
  <c r="Q215" i="66"/>
  <c r="R215" i="66" s="1"/>
  <c r="S215" i="66" s="1"/>
  <c r="T215" i="66" s="1"/>
  <c r="U215" i="66" s="1"/>
  <c r="V215" i="66" s="1"/>
  <c r="W215" i="66" s="1"/>
  <c r="X215" i="66" s="1"/>
  <c r="Y215" i="66" s="1"/>
  <c r="Z215" i="66" s="1"/>
  <c r="AA215" i="66" s="1"/>
  <c r="AB215" i="66" s="1"/>
  <c r="AC215" i="66" s="1"/>
  <c r="AD215" i="66" s="1"/>
  <c r="T122" i="86"/>
  <c r="W221" i="66"/>
  <c r="X221" i="66" s="1"/>
  <c r="Y221" i="66" s="1"/>
  <c r="Z221" i="66" s="1"/>
  <c r="AA221" i="66" s="1"/>
  <c r="AB221" i="66" s="1"/>
  <c r="AC221" i="66" s="1"/>
  <c r="AD221" i="66" s="1"/>
  <c r="I84" i="86"/>
  <c r="L75" i="66"/>
  <c r="M75" i="66" s="1"/>
  <c r="N75" i="66" s="1"/>
  <c r="O75" i="66" s="1"/>
  <c r="P75" i="66" s="1"/>
  <c r="Q75" i="66" s="1"/>
  <c r="R75" i="66" s="1"/>
  <c r="S75" i="66" s="1"/>
  <c r="T75" i="66" s="1"/>
  <c r="U75" i="66" s="1"/>
  <c r="V75" i="66" s="1"/>
  <c r="W75" i="66" s="1"/>
  <c r="X75" i="66" s="1"/>
  <c r="Y75" i="66" s="1"/>
  <c r="Z75" i="66" s="1"/>
  <c r="Q122" i="86"/>
  <c r="T218" i="66"/>
  <c r="U218" i="66" s="1"/>
  <c r="V218" i="66" s="1"/>
  <c r="W218" i="66" s="1"/>
  <c r="X218" i="66" s="1"/>
  <c r="Y218" i="66" s="1"/>
  <c r="Z218" i="66" s="1"/>
  <c r="AA218" i="66" s="1"/>
  <c r="AB218" i="66" s="1"/>
  <c r="AC218" i="66" s="1"/>
  <c r="AD218" i="66" s="1"/>
  <c r="M109" i="86"/>
  <c r="Q169" i="66"/>
  <c r="R169" i="66" s="1"/>
  <c r="S169" i="66" s="1"/>
  <c r="T169" i="66" s="1"/>
  <c r="U169" i="66" s="1"/>
  <c r="V169" i="66" s="1"/>
  <c r="W169" i="66" s="1"/>
  <c r="X169" i="66" s="1"/>
  <c r="Y169" i="66" s="1"/>
  <c r="Z169" i="66" s="1"/>
  <c r="AA169" i="66" s="1"/>
  <c r="AB169" i="66" s="1"/>
  <c r="AC169" i="66" s="1"/>
  <c r="AD169" i="66" s="1"/>
  <c r="L134" i="86"/>
  <c r="O258" i="66"/>
  <c r="P258" i="66" s="1"/>
  <c r="Q258" i="66" s="1"/>
  <c r="R258" i="66" s="1"/>
  <c r="S258" i="66" s="1"/>
  <c r="T258" i="66" s="1"/>
  <c r="U258" i="66" s="1"/>
  <c r="V258" i="66" s="1"/>
  <c r="W258" i="66" s="1"/>
  <c r="X258" i="66" s="1"/>
  <c r="Y258" i="66" s="1"/>
  <c r="Z258" i="66" s="1"/>
  <c r="AA258" i="66" s="1"/>
  <c r="AB258" i="66" s="1"/>
  <c r="AC258" i="66" s="1"/>
  <c r="J231" i="66"/>
  <c r="U134" i="86"/>
  <c r="X267" i="66"/>
  <c r="Y267" i="66" s="1"/>
  <c r="Z267" i="66" s="1"/>
  <c r="AA267" i="66" s="1"/>
  <c r="AB267" i="66" s="1"/>
  <c r="AC267" i="66" s="1"/>
  <c r="AD267" i="66" s="1"/>
  <c r="L233" i="66"/>
  <c r="M233" i="66" s="1"/>
  <c r="N233" i="66" s="1"/>
  <c r="O233" i="66" s="1"/>
  <c r="P233" i="66" s="1"/>
  <c r="Q233" i="66" s="1"/>
  <c r="R233" i="66" s="1"/>
  <c r="S233" i="66" s="1"/>
  <c r="T233" i="66" s="1"/>
  <c r="U233" i="66" s="1"/>
  <c r="V233" i="66" s="1"/>
  <c r="W233" i="66" s="1"/>
  <c r="X233" i="66" s="1"/>
  <c r="Y233" i="66" s="1"/>
  <c r="Z233" i="66" s="1"/>
  <c r="M189" i="66"/>
  <c r="N189" i="66" s="1"/>
  <c r="O189" i="66" s="1"/>
  <c r="P189" i="66" s="1"/>
  <c r="Q189" i="66" s="1"/>
  <c r="R189" i="66" s="1"/>
  <c r="S189" i="66" s="1"/>
  <c r="T189" i="66" s="1"/>
  <c r="U189" i="66" s="1"/>
  <c r="V189" i="66" s="1"/>
  <c r="W189" i="66" s="1"/>
  <c r="X189" i="66" s="1"/>
  <c r="Y189" i="66" s="1"/>
  <c r="Z189" i="66" s="1"/>
  <c r="AA189" i="66" s="1"/>
  <c r="W108" i="66"/>
  <c r="X108" i="66" s="1"/>
  <c r="Y108" i="66" s="1"/>
  <c r="Z108" i="66" s="1"/>
  <c r="AA108" i="66" s="1"/>
  <c r="AB108" i="66" s="1"/>
  <c r="AC108" i="66" s="1"/>
  <c r="AD108" i="66" s="1"/>
  <c r="G77" i="86"/>
  <c r="J29" i="69" s="1"/>
  <c r="K29" i="69" s="1"/>
  <c r="L29" i="69" s="1"/>
  <c r="M29" i="69" s="1"/>
  <c r="N29" i="69" s="1"/>
  <c r="O29" i="69" s="1"/>
  <c r="P29" i="69" s="1"/>
  <c r="Q29" i="69" s="1"/>
  <c r="R29" i="69" s="1"/>
  <c r="S29" i="69" s="1"/>
  <c r="T29" i="69" s="1"/>
  <c r="U29" i="69" s="1"/>
  <c r="V29" i="69" s="1"/>
  <c r="W29" i="69" s="1"/>
  <c r="X29" i="69" s="1"/>
  <c r="Y29" i="69" s="1"/>
  <c r="Z29" i="69" s="1"/>
  <c r="AA29" i="69" s="1"/>
  <c r="AB29" i="69" s="1"/>
  <c r="AC29" i="69" s="1"/>
  <c r="AD29" i="69" s="1"/>
  <c r="AE29" i="69" s="1"/>
  <c r="AF29" i="69" s="1"/>
  <c r="AG29" i="69" s="1"/>
  <c r="S104" i="66"/>
  <c r="T104" i="66" s="1"/>
  <c r="U104" i="66" s="1"/>
  <c r="V104" i="66" s="1"/>
  <c r="W104" i="66" s="1"/>
  <c r="X104" i="66" s="1"/>
  <c r="Y104" i="66" s="1"/>
  <c r="Z104" i="66" s="1"/>
  <c r="AA104" i="66" s="1"/>
  <c r="AB104" i="66" s="1"/>
  <c r="AC104" i="66" s="1"/>
  <c r="AD104" i="66" s="1"/>
  <c r="N190" i="66"/>
  <c r="O190" i="66" s="1"/>
  <c r="P190" i="66" s="1"/>
  <c r="Q190" i="66" s="1"/>
  <c r="R190" i="66" s="1"/>
  <c r="S190" i="66" s="1"/>
  <c r="T190" i="66" s="1"/>
  <c r="U190" i="66" s="1"/>
  <c r="V190" i="66" s="1"/>
  <c r="W190" i="66" s="1"/>
  <c r="X190" i="66" s="1"/>
  <c r="Y190" i="66" s="1"/>
  <c r="Z190" i="66" s="1"/>
  <c r="AA190" i="66" s="1"/>
  <c r="AB190" i="66" s="1"/>
  <c r="K232" i="66"/>
  <c r="L232" i="66" s="1"/>
  <c r="M232" i="66" s="1"/>
  <c r="N232" i="66" s="1"/>
  <c r="O232" i="66" s="1"/>
  <c r="P232" i="66" s="1"/>
  <c r="Q232" i="66" s="1"/>
  <c r="R232" i="66" s="1"/>
  <c r="S232" i="66" s="1"/>
  <c r="T232" i="66" s="1"/>
  <c r="U232" i="66" s="1"/>
  <c r="V232" i="66" s="1"/>
  <c r="W232" i="66" s="1"/>
  <c r="X232" i="66" s="1"/>
  <c r="Y232" i="66" s="1"/>
  <c r="I122" i="86"/>
  <c r="L210" i="66"/>
  <c r="M210" i="66" s="1"/>
  <c r="N210" i="66" s="1"/>
  <c r="O210" i="66" s="1"/>
  <c r="P210" i="66" s="1"/>
  <c r="Q210" i="66" s="1"/>
  <c r="R210" i="66" s="1"/>
  <c r="S210" i="66" s="1"/>
  <c r="T210" i="66" s="1"/>
  <c r="U210" i="66" s="1"/>
  <c r="V210" i="66" s="1"/>
  <c r="W210" i="66" s="1"/>
  <c r="X210" i="66" s="1"/>
  <c r="Y210" i="66" s="1"/>
  <c r="Z210" i="66" s="1"/>
  <c r="J103" i="86"/>
  <c r="N144" i="66"/>
  <c r="O144" i="66" s="1"/>
  <c r="P144" i="66" s="1"/>
  <c r="Q144" i="66" s="1"/>
  <c r="R144" i="66" s="1"/>
  <c r="S144" i="66" s="1"/>
  <c r="T144" i="66" s="1"/>
  <c r="U144" i="66" s="1"/>
  <c r="V144" i="66" s="1"/>
  <c r="W144" i="66" s="1"/>
  <c r="X144" i="66" s="1"/>
  <c r="Y144" i="66" s="1"/>
  <c r="Z144" i="66" s="1"/>
  <c r="AA144" i="66" s="1"/>
  <c r="AB144" i="66" s="1"/>
  <c r="AC144" i="66" s="1"/>
  <c r="AD144" i="66" s="1"/>
  <c r="X109" i="86"/>
  <c r="AB180" i="66"/>
  <c r="AC180" i="66" s="1"/>
  <c r="AD180" i="66" s="1"/>
  <c r="I79" i="86"/>
  <c r="L53" i="66"/>
  <c r="M53" i="66" s="1"/>
  <c r="N53" i="66" s="1"/>
  <c r="O53" i="66" s="1"/>
  <c r="P53" i="66" s="1"/>
  <c r="Q53" i="66" s="1"/>
  <c r="R53" i="66" s="1"/>
  <c r="S53" i="66" s="1"/>
  <c r="T53" i="66" s="1"/>
  <c r="U53" i="66" s="1"/>
  <c r="V53" i="66" s="1"/>
  <c r="W53" i="66" s="1"/>
  <c r="X53" i="66" s="1"/>
  <c r="Y53" i="66" s="1"/>
  <c r="Z53" i="66" s="1"/>
  <c r="W84" i="86"/>
  <c r="Z89" i="66"/>
  <c r="AA89" i="66" s="1"/>
  <c r="AB89" i="66" s="1"/>
  <c r="AC89" i="66" s="1"/>
  <c r="AD89" i="66" s="1"/>
  <c r="M103" i="86"/>
  <c r="Q147" i="66"/>
  <c r="R147" i="66" s="1"/>
  <c r="S147" i="66" s="1"/>
  <c r="T147" i="66" s="1"/>
  <c r="U147" i="66" s="1"/>
  <c r="V147" i="66" s="1"/>
  <c r="W147" i="66" s="1"/>
  <c r="X147" i="66" s="1"/>
  <c r="Y147" i="66" s="1"/>
  <c r="Z147" i="66" s="1"/>
  <c r="AA147" i="66" s="1"/>
  <c r="AB147" i="66" s="1"/>
  <c r="AC147" i="66" s="1"/>
  <c r="AD147" i="66" s="1"/>
  <c r="M96" i="86"/>
  <c r="Q124" i="66"/>
  <c r="R124" i="66" s="1"/>
  <c r="S124" i="66" s="1"/>
  <c r="T124" i="66" s="1"/>
  <c r="U124" i="66" s="1"/>
  <c r="V124" i="66" s="1"/>
  <c r="W124" i="66" s="1"/>
  <c r="X124" i="66" s="1"/>
  <c r="Y124" i="66" s="1"/>
  <c r="Z124" i="66" s="1"/>
  <c r="AA124" i="66" s="1"/>
  <c r="AB124" i="66" s="1"/>
  <c r="AC124" i="66" s="1"/>
  <c r="AD124" i="66" s="1"/>
  <c r="O56" i="66"/>
  <c r="P56" i="66" s="1"/>
  <c r="Q56" i="66" s="1"/>
  <c r="R56" i="66" s="1"/>
  <c r="S56" i="66" s="1"/>
  <c r="T56" i="66" s="1"/>
  <c r="U56" i="66" s="1"/>
  <c r="V56" i="66" s="1"/>
  <c r="W56" i="66" s="1"/>
  <c r="X56" i="66" s="1"/>
  <c r="Y56" i="66" s="1"/>
  <c r="Z56" i="66" s="1"/>
  <c r="AA56" i="66" s="1"/>
  <c r="AB56" i="66" s="1"/>
  <c r="AC56" i="66" s="1"/>
  <c r="Z122" i="86"/>
  <c r="AC227" i="66"/>
  <c r="AD227" i="66" s="1"/>
  <c r="X154" i="66"/>
  <c r="Y154" i="66" s="1"/>
  <c r="Z154" i="66" s="1"/>
  <c r="AA154" i="66" s="1"/>
  <c r="AB154" i="66" s="1"/>
  <c r="AC154" i="66" s="1"/>
  <c r="AD154" i="66" s="1"/>
  <c r="W122" i="86"/>
  <c r="Z224" i="66"/>
  <c r="AA224" i="66" s="1"/>
  <c r="AB224" i="66" s="1"/>
  <c r="AC224" i="66" s="1"/>
  <c r="AD224" i="66" s="1"/>
  <c r="S171" i="66"/>
  <c r="T171" i="66" s="1"/>
  <c r="U171" i="66" s="1"/>
  <c r="V171" i="66" s="1"/>
  <c r="W171" i="66" s="1"/>
  <c r="X171" i="66" s="1"/>
  <c r="Y171" i="66" s="1"/>
  <c r="Z171" i="66" s="1"/>
  <c r="AA171" i="66" s="1"/>
  <c r="AB171" i="66" s="1"/>
  <c r="AC171" i="66" s="1"/>
  <c r="AD171" i="66" s="1"/>
  <c r="Q238" i="66"/>
  <c r="R238" i="66" s="1"/>
  <c r="S238" i="66" s="1"/>
  <c r="T238" i="66" s="1"/>
  <c r="U238" i="66" s="1"/>
  <c r="V238" i="66" s="1"/>
  <c r="W238" i="66" s="1"/>
  <c r="X238" i="66" s="1"/>
  <c r="Y238" i="66" s="1"/>
  <c r="Z238" i="66" s="1"/>
  <c r="AA238" i="66" s="1"/>
  <c r="AB238" i="66" s="1"/>
  <c r="AC238" i="66" s="1"/>
  <c r="AD238" i="66" s="1"/>
  <c r="S240" i="66"/>
  <c r="T240" i="66" s="1"/>
  <c r="U240" i="66" s="1"/>
  <c r="V240" i="66" s="1"/>
  <c r="W240" i="66" s="1"/>
  <c r="X240" i="66" s="1"/>
  <c r="Y240" i="66" s="1"/>
  <c r="Z240" i="66" s="1"/>
  <c r="AA240" i="66" s="1"/>
  <c r="AB240" i="66" s="1"/>
  <c r="AC240" i="66" s="1"/>
  <c r="AD240" i="66" s="1"/>
  <c r="Z134" i="86"/>
  <c r="AC272" i="66"/>
  <c r="AD272" i="66" s="1"/>
  <c r="L103" i="86"/>
  <c r="P146" i="66"/>
  <c r="Q146" i="66" s="1"/>
  <c r="R146" i="66" s="1"/>
  <c r="S146" i="66" s="1"/>
  <c r="T146" i="66" s="1"/>
  <c r="U146" i="66" s="1"/>
  <c r="V146" i="66" s="1"/>
  <c r="W146" i="66" s="1"/>
  <c r="X146" i="66" s="1"/>
  <c r="Y146" i="66" s="1"/>
  <c r="Z146" i="66" s="1"/>
  <c r="AA146" i="66" s="1"/>
  <c r="AB146" i="66" s="1"/>
  <c r="AC146" i="66" s="1"/>
  <c r="AD146" i="66" s="1"/>
  <c r="V96" i="86"/>
  <c r="Z133" i="66"/>
  <c r="AA133" i="66" s="1"/>
  <c r="AB133" i="66" s="1"/>
  <c r="AC133" i="66" s="1"/>
  <c r="AD133" i="66" s="1"/>
  <c r="M84" i="86"/>
  <c r="P79" i="66"/>
  <c r="Q79" i="66" s="1"/>
  <c r="R79" i="66" s="1"/>
  <c r="S79" i="66" s="1"/>
  <c r="T79" i="66" s="1"/>
  <c r="U79" i="66" s="1"/>
  <c r="V79" i="66" s="1"/>
  <c r="W79" i="66" s="1"/>
  <c r="X79" i="66" s="1"/>
  <c r="Y79" i="66" s="1"/>
  <c r="Z79" i="66" s="1"/>
  <c r="AA79" i="66" s="1"/>
  <c r="AB79" i="66" s="1"/>
  <c r="AC79" i="66" s="1"/>
  <c r="AD79" i="66" s="1"/>
  <c r="U151" i="66"/>
  <c r="V151" i="66" s="1"/>
  <c r="W151" i="66" s="1"/>
  <c r="X151" i="66" s="1"/>
  <c r="Y151" i="66" s="1"/>
  <c r="Z151" i="66" s="1"/>
  <c r="AA151" i="66" s="1"/>
  <c r="AB151" i="66" s="1"/>
  <c r="AC151" i="66" s="1"/>
  <c r="AD151" i="66" s="1"/>
  <c r="X134" i="86"/>
  <c r="AA270" i="66"/>
  <c r="AB270" i="66" s="1"/>
  <c r="AC270" i="66" s="1"/>
  <c r="AD270" i="66" s="1"/>
  <c r="T196" i="66"/>
  <c r="U196" i="66" s="1"/>
  <c r="V196" i="66" s="1"/>
  <c r="W196" i="66" s="1"/>
  <c r="X196" i="66" s="1"/>
  <c r="Y196" i="66" s="1"/>
  <c r="Z196" i="66" s="1"/>
  <c r="AA196" i="66" s="1"/>
  <c r="AB196" i="66" s="1"/>
  <c r="AC196" i="66" s="1"/>
  <c r="AD196" i="66" s="1"/>
  <c r="T241" i="66"/>
  <c r="U241" i="66" s="1"/>
  <c r="V241" i="66" s="1"/>
  <c r="W241" i="66" s="1"/>
  <c r="X241" i="66" s="1"/>
  <c r="Y241" i="66" s="1"/>
  <c r="Z241" i="66" s="1"/>
  <c r="AA241" i="66" s="1"/>
  <c r="AB241" i="66" s="1"/>
  <c r="AC241" i="66" s="1"/>
  <c r="AD241" i="66" s="1"/>
  <c r="G79" i="86"/>
  <c r="J51" i="69" s="1"/>
  <c r="J51" i="66"/>
  <c r="H77" i="86"/>
  <c r="K30" i="69" s="1"/>
  <c r="L30" i="69" s="1"/>
  <c r="M30" i="69" s="1"/>
  <c r="N30" i="69" s="1"/>
  <c r="O30" i="69" s="1"/>
  <c r="P30" i="69" s="1"/>
  <c r="Q30" i="69" s="1"/>
  <c r="R30" i="69" s="1"/>
  <c r="S30" i="69" s="1"/>
  <c r="T30" i="69" s="1"/>
  <c r="U30" i="69" s="1"/>
  <c r="V30" i="69" s="1"/>
  <c r="W30" i="69" s="1"/>
  <c r="X30" i="69" s="1"/>
  <c r="Y30" i="69" s="1"/>
  <c r="Z30" i="69" s="1"/>
  <c r="AA30" i="69" s="1"/>
  <c r="AB30" i="69" s="1"/>
  <c r="AC30" i="69" s="1"/>
  <c r="AD30" i="69" s="1"/>
  <c r="AE30" i="69" s="1"/>
  <c r="AF30" i="69" s="1"/>
  <c r="AG30" i="69" s="1"/>
  <c r="L84" i="86"/>
  <c r="O78" i="66"/>
  <c r="P78" i="66" s="1"/>
  <c r="Q78" i="66" s="1"/>
  <c r="R78" i="66" s="1"/>
  <c r="S78" i="66" s="1"/>
  <c r="T78" i="66" s="1"/>
  <c r="U78" i="66" s="1"/>
  <c r="V78" i="66" s="1"/>
  <c r="W78" i="66" s="1"/>
  <c r="X78" i="66" s="1"/>
  <c r="Y78" i="66" s="1"/>
  <c r="Z78" i="66" s="1"/>
  <c r="AA78" i="66" s="1"/>
  <c r="AB78" i="66" s="1"/>
  <c r="AC78" i="66" s="1"/>
  <c r="Y84" i="86"/>
  <c r="AB91" i="66"/>
  <c r="AC91" i="66" s="1"/>
  <c r="AD91" i="66" s="1"/>
  <c r="W109" i="86"/>
  <c r="AA179" i="66"/>
  <c r="AB179" i="66" s="1"/>
  <c r="AC179" i="66" s="1"/>
  <c r="AD179" i="66" s="1"/>
  <c r="S134" i="86"/>
  <c r="V265" i="66"/>
  <c r="W265" i="66" s="1"/>
  <c r="X265" i="66" s="1"/>
  <c r="Y265" i="66" s="1"/>
  <c r="Z265" i="66" s="1"/>
  <c r="AA265" i="66" s="1"/>
  <c r="AB265" i="66" s="1"/>
  <c r="AC265" i="66" s="1"/>
  <c r="AD265" i="66" s="1"/>
  <c r="Q134" i="86"/>
  <c r="T263" i="66"/>
  <c r="U263" i="66" s="1"/>
  <c r="V263" i="66" s="1"/>
  <c r="W263" i="66" s="1"/>
  <c r="X263" i="66" s="1"/>
  <c r="Y263" i="66" s="1"/>
  <c r="Z263" i="66" s="1"/>
  <c r="AA263" i="66" s="1"/>
  <c r="AB263" i="66" s="1"/>
  <c r="AC263" i="66" s="1"/>
  <c r="AD263" i="66" s="1"/>
  <c r="T109" i="86"/>
  <c r="X176" i="66"/>
  <c r="Y176" i="66" s="1"/>
  <c r="Z176" i="66" s="1"/>
  <c r="AA176" i="66" s="1"/>
  <c r="AB176" i="66" s="1"/>
  <c r="AC176" i="66" s="1"/>
  <c r="AD176" i="66" s="1"/>
  <c r="N84" i="86"/>
  <c r="Q80" i="66"/>
  <c r="R80" i="66" s="1"/>
  <c r="S80" i="66" s="1"/>
  <c r="T80" i="66" s="1"/>
  <c r="U80" i="66" s="1"/>
  <c r="V80" i="66" s="1"/>
  <c r="W80" i="66" s="1"/>
  <c r="X80" i="66" s="1"/>
  <c r="Y80" i="66" s="1"/>
  <c r="Z80" i="66" s="1"/>
  <c r="AA80" i="66" s="1"/>
  <c r="AB80" i="66" s="1"/>
  <c r="AC80" i="66" s="1"/>
  <c r="AD80" i="66" s="1"/>
  <c r="R134" i="86"/>
  <c r="U264" i="66"/>
  <c r="V264" i="66" s="1"/>
  <c r="W264" i="66" s="1"/>
  <c r="X264" i="66" s="1"/>
  <c r="Y264" i="66" s="1"/>
  <c r="Z264" i="66" s="1"/>
  <c r="AA264" i="66" s="1"/>
  <c r="AB264" i="66" s="1"/>
  <c r="AC264" i="66" s="1"/>
  <c r="AD264" i="66" s="1"/>
  <c r="P84" i="86"/>
  <c r="S82" i="66"/>
  <c r="T82" i="66" s="1"/>
  <c r="U82" i="66" s="1"/>
  <c r="V82" i="66" s="1"/>
  <c r="W82" i="66" s="1"/>
  <c r="X82" i="66" s="1"/>
  <c r="Y82" i="66" s="1"/>
  <c r="Z82" i="66" s="1"/>
  <c r="AA82" i="66" s="1"/>
  <c r="AB82" i="66" s="1"/>
  <c r="AC82" i="66" s="1"/>
  <c r="AD82" i="66" s="1"/>
  <c r="V109" i="86"/>
  <c r="Z178" i="66"/>
  <c r="AA178" i="66" s="1"/>
  <c r="AB178" i="66" s="1"/>
  <c r="AC178" i="66" s="1"/>
  <c r="AD178" i="66" s="1"/>
  <c r="Y109" i="86"/>
  <c r="AC181" i="66"/>
  <c r="AD181" i="66" s="1"/>
  <c r="W96" i="86"/>
  <c r="AA134" i="66"/>
  <c r="AB134" i="66" s="1"/>
  <c r="AC134" i="66" s="1"/>
  <c r="AD134" i="66" s="1"/>
  <c r="R148" i="66"/>
  <c r="S148" i="66" s="1"/>
  <c r="T148" i="66" s="1"/>
  <c r="U148" i="66" s="1"/>
  <c r="V148" i="66" s="1"/>
  <c r="W148" i="66" s="1"/>
  <c r="X148" i="66" s="1"/>
  <c r="Y148" i="66" s="1"/>
  <c r="Z148" i="66" s="1"/>
  <c r="AA148" i="66" s="1"/>
  <c r="AB148" i="66" s="1"/>
  <c r="AC148" i="66" s="1"/>
  <c r="AD148" i="66" s="1"/>
  <c r="P57" i="66"/>
  <c r="Q57" i="66" s="1"/>
  <c r="R57" i="66" s="1"/>
  <c r="S57" i="66" s="1"/>
  <c r="T57" i="66" s="1"/>
  <c r="U57" i="66" s="1"/>
  <c r="V57" i="66" s="1"/>
  <c r="W57" i="66" s="1"/>
  <c r="X57" i="66" s="1"/>
  <c r="Y57" i="66" s="1"/>
  <c r="Z57" i="66" s="1"/>
  <c r="AA57" i="66" s="1"/>
  <c r="AB57" i="66" s="1"/>
  <c r="AC57" i="66" s="1"/>
  <c r="AD57" i="66" s="1"/>
  <c r="H109" i="86"/>
  <c r="L164" i="66"/>
  <c r="M164" i="66" s="1"/>
  <c r="N164" i="66" s="1"/>
  <c r="O164" i="66" s="1"/>
  <c r="P164" i="66" s="1"/>
  <c r="Q164" i="66" s="1"/>
  <c r="R164" i="66" s="1"/>
  <c r="S164" i="66" s="1"/>
  <c r="T164" i="66" s="1"/>
  <c r="U164" i="66" s="1"/>
  <c r="V164" i="66" s="1"/>
  <c r="W164" i="66" s="1"/>
  <c r="X164" i="66" s="1"/>
  <c r="Y164" i="66" s="1"/>
  <c r="Z164" i="66" s="1"/>
  <c r="AA164" i="66" s="1"/>
  <c r="AB164" i="66" s="1"/>
  <c r="AC164" i="66" s="1"/>
  <c r="AD164" i="66" s="1"/>
  <c r="AA157" i="66"/>
  <c r="AB157" i="66" s="1"/>
  <c r="AC157" i="66" s="1"/>
  <c r="AD157" i="66" s="1"/>
  <c r="G84" i="86"/>
  <c r="J73" i="66"/>
  <c r="Q109" i="86"/>
  <c r="U173" i="66"/>
  <c r="V173" i="66" s="1"/>
  <c r="W173" i="66" s="1"/>
  <c r="X173" i="66" s="1"/>
  <c r="Y173" i="66" s="1"/>
  <c r="Z173" i="66" s="1"/>
  <c r="AA173" i="66" s="1"/>
  <c r="AB173" i="66" s="1"/>
  <c r="AC173" i="66" s="1"/>
  <c r="AD173" i="66" s="1"/>
  <c r="U96" i="86"/>
  <c r="Y132" i="66"/>
  <c r="Z132" i="66" s="1"/>
  <c r="AA132" i="66" s="1"/>
  <c r="AB132" i="66" s="1"/>
  <c r="AC132" i="66" s="1"/>
  <c r="AD132" i="66" s="1"/>
  <c r="Y110" i="66"/>
  <c r="Z110" i="66" s="1"/>
  <c r="AA110" i="66" s="1"/>
  <c r="AB110" i="66" s="1"/>
  <c r="AC110" i="66" s="1"/>
  <c r="AD110" i="66" s="1"/>
  <c r="K103" i="86"/>
  <c r="O145" i="66"/>
  <c r="P145" i="66" s="1"/>
  <c r="Q145" i="66" s="1"/>
  <c r="R145" i="66" s="1"/>
  <c r="S145" i="66" s="1"/>
  <c r="T145" i="66" s="1"/>
  <c r="U145" i="66" s="1"/>
  <c r="V145" i="66" s="1"/>
  <c r="W145" i="66" s="1"/>
  <c r="X145" i="66" s="1"/>
  <c r="Y145" i="66" s="1"/>
  <c r="Z145" i="66" s="1"/>
  <c r="AA145" i="66" s="1"/>
  <c r="AB145" i="66" s="1"/>
  <c r="AC145" i="66" s="1"/>
  <c r="AD145" i="66" s="1"/>
  <c r="H134" i="86"/>
  <c r="K254" i="66"/>
  <c r="L254" i="66" s="1"/>
  <c r="M254" i="66" s="1"/>
  <c r="N254" i="66" s="1"/>
  <c r="O254" i="66" s="1"/>
  <c r="P254" i="66" s="1"/>
  <c r="Q254" i="66" s="1"/>
  <c r="R254" i="66" s="1"/>
  <c r="S254" i="66" s="1"/>
  <c r="T254" i="66" s="1"/>
  <c r="U254" i="66" s="1"/>
  <c r="V254" i="66" s="1"/>
  <c r="W254" i="66" s="1"/>
  <c r="X254" i="66" s="1"/>
  <c r="Y254" i="66" s="1"/>
  <c r="S60" i="66"/>
  <c r="T60" i="66" s="1"/>
  <c r="U60" i="66" s="1"/>
  <c r="V60" i="66" s="1"/>
  <c r="W60" i="66" s="1"/>
  <c r="X60" i="66" s="1"/>
  <c r="Y60" i="66" s="1"/>
  <c r="Z60" i="66" s="1"/>
  <c r="AA60" i="66" s="1"/>
  <c r="AB60" i="66" s="1"/>
  <c r="AC60" i="66" s="1"/>
  <c r="AD60" i="66" s="1"/>
  <c r="O84" i="86"/>
  <c r="R81" i="66"/>
  <c r="S81" i="66" s="1"/>
  <c r="T81" i="66" s="1"/>
  <c r="U81" i="66" s="1"/>
  <c r="V81" i="66" s="1"/>
  <c r="W81" i="66" s="1"/>
  <c r="X81" i="66" s="1"/>
  <c r="Y81" i="66" s="1"/>
  <c r="Z81" i="66" s="1"/>
  <c r="AA81" i="66" s="1"/>
  <c r="AB81" i="66" s="1"/>
  <c r="AC81" i="66" s="1"/>
  <c r="AD81" i="66" s="1"/>
  <c r="H96" i="86"/>
  <c r="L119" i="66"/>
  <c r="M119" i="66" s="1"/>
  <c r="N119" i="66" s="1"/>
  <c r="O119" i="66" s="1"/>
  <c r="P119" i="66" s="1"/>
  <c r="Q119" i="66" s="1"/>
  <c r="R119" i="66" s="1"/>
  <c r="S119" i="66" s="1"/>
  <c r="T119" i="66" s="1"/>
  <c r="U119" i="66" s="1"/>
  <c r="V119" i="66" s="1"/>
  <c r="W119" i="66" s="1"/>
  <c r="X119" i="66" s="1"/>
  <c r="Y119" i="66" s="1"/>
  <c r="Z119" i="66" s="1"/>
  <c r="AA119" i="66" s="1"/>
  <c r="AB119" i="66" s="1"/>
  <c r="AC119" i="66" s="1"/>
  <c r="AD119" i="66" s="1"/>
  <c r="Q96" i="86"/>
  <c r="U128" i="66"/>
  <c r="V128" i="66" s="1"/>
  <c r="W128" i="66" s="1"/>
  <c r="X128" i="66" s="1"/>
  <c r="Y128" i="66" s="1"/>
  <c r="Z128" i="66" s="1"/>
  <c r="AA128" i="66" s="1"/>
  <c r="AB128" i="66" s="1"/>
  <c r="AC128" i="66" s="1"/>
  <c r="AD128" i="66" s="1"/>
  <c r="Z96" i="86"/>
  <c r="AD137" i="66"/>
  <c r="R84" i="86"/>
  <c r="U84" i="66"/>
  <c r="V84" i="66" s="1"/>
  <c r="W84" i="66" s="1"/>
  <c r="X84" i="66" s="1"/>
  <c r="Y84" i="66" s="1"/>
  <c r="Z84" i="66" s="1"/>
  <c r="AA84" i="66" s="1"/>
  <c r="AB84" i="66" s="1"/>
  <c r="AC84" i="66" s="1"/>
  <c r="AD84" i="66" s="1"/>
  <c r="I109" i="86"/>
  <c r="M165" i="66"/>
  <c r="N165" i="66" s="1"/>
  <c r="O165" i="66" s="1"/>
  <c r="P165" i="66" s="1"/>
  <c r="Q165" i="66" s="1"/>
  <c r="R165" i="66" s="1"/>
  <c r="S165" i="66" s="1"/>
  <c r="T165" i="66" s="1"/>
  <c r="U165" i="66" s="1"/>
  <c r="V165" i="66" s="1"/>
  <c r="W165" i="66" s="1"/>
  <c r="X165" i="66" s="1"/>
  <c r="Y165" i="66" s="1"/>
  <c r="Z165" i="66" s="1"/>
  <c r="AA165" i="66" s="1"/>
  <c r="AB165" i="66" s="1"/>
  <c r="AC165" i="66" s="1"/>
  <c r="AD165" i="66" s="1"/>
  <c r="Z84" i="86"/>
  <c r="AC92" i="66"/>
  <c r="AD92" i="66" s="1"/>
  <c r="G89" i="86"/>
  <c r="K96" i="69" s="1"/>
  <c r="K96" i="66"/>
  <c r="S75" i="86"/>
  <c r="V122" i="86"/>
  <c r="Y223" i="66"/>
  <c r="Z223" i="66" s="1"/>
  <c r="AA223" i="66" s="1"/>
  <c r="AB223" i="66" s="1"/>
  <c r="AC223" i="66" s="1"/>
  <c r="AD223" i="66" s="1"/>
  <c r="AC159" i="66"/>
  <c r="AD159" i="66" s="1"/>
  <c r="R109" i="86"/>
  <c r="V174" i="66"/>
  <c r="W174" i="66" s="1"/>
  <c r="X174" i="66" s="1"/>
  <c r="Y174" i="66" s="1"/>
  <c r="Z174" i="66" s="1"/>
  <c r="AA174" i="66" s="1"/>
  <c r="AB174" i="66" s="1"/>
  <c r="AC174" i="66" s="1"/>
  <c r="AD174" i="66" s="1"/>
  <c r="T134" i="86"/>
  <c r="W266" i="66"/>
  <c r="X266" i="66" s="1"/>
  <c r="Y266" i="66" s="1"/>
  <c r="Z266" i="66" s="1"/>
  <c r="AA266" i="66" s="1"/>
  <c r="AB266" i="66" s="1"/>
  <c r="AC266" i="66" s="1"/>
  <c r="AD266" i="66" s="1"/>
  <c r="AB69" i="66"/>
  <c r="AC69" i="66" s="1"/>
  <c r="AD69" i="66" s="1"/>
  <c r="U84" i="86"/>
  <c r="X87" i="66"/>
  <c r="Y87" i="66" s="1"/>
  <c r="Z87" i="66" s="1"/>
  <c r="AA87" i="66" s="1"/>
  <c r="AB87" i="66" s="1"/>
  <c r="AC87" i="66" s="1"/>
  <c r="AD87" i="66" s="1"/>
  <c r="J122" i="86"/>
  <c r="M211" i="66"/>
  <c r="N211" i="66" s="1"/>
  <c r="O211" i="66" s="1"/>
  <c r="P211" i="66" s="1"/>
  <c r="Q211" i="66" s="1"/>
  <c r="R211" i="66" s="1"/>
  <c r="S211" i="66" s="1"/>
  <c r="T211" i="66" s="1"/>
  <c r="U211" i="66" s="1"/>
  <c r="V211" i="66" s="1"/>
  <c r="W211" i="66" s="1"/>
  <c r="X211" i="66" s="1"/>
  <c r="Y211" i="66" s="1"/>
  <c r="Z211" i="66" s="1"/>
  <c r="AA211" i="66" s="1"/>
  <c r="AA203" i="66"/>
  <c r="AB203" i="66" s="1"/>
  <c r="AC203" i="66" s="1"/>
  <c r="AD203" i="66" s="1"/>
  <c r="V198" i="66"/>
  <c r="W198" i="66" s="1"/>
  <c r="X198" i="66" s="1"/>
  <c r="Y198" i="66" s="1"/>
  <c r="Z198" i="66" s="1"/>
  <c r="AA198" i="66" s="1"/>
  <c r="AB198" i="66" s="1"/>
  <c r="AC198" i="66" s="1"/>
  <c r="AD198" i="66" s="1"/>
  <c r="Y201" i="66"/>
  <c r="Z201" i="66" s="1"/>
  <c r="AA201" i="66" s="1"/>
  <c r="AB201" i="66" s="1"/>
  <c r="AC201" i="66" s="1"/>
  <c r="AD201" i="66" s="1"/>
  <c r="P122" i="86"/>
  <c r="S217" i="66"/>
  <c r="T217" i="66" s="1"/>
  <c r="U217" i="66" s="1"/>
  <c r="V217" i="66" s="1"/>
  <c r="W217" i="66" s="1"/>
  <c r="X217" i="66" s="1"/>
  <c r="Y217" i="66" s="1"/>
  <c r="Z217" i="66" s="1"/>
  <c r="AA217" i="66" s="1"/>
  <c r="AB217" i="66" s="1"/>
  <c r="AC217" i="66" s="1"/>
  <c r="AD217" i="66" s="1"/>
  <c r="J109" i="86"/>
  <c r="N166" i="66"/>
  <c r="O166" i="66" s="1"/>
  <c r="P166" i="66" s="1"/>
  <c r="Q166" i="66" s="1"/>
  <c r="R166" i="66" s="1"/>
  <c r="S166" i="66" s="1"/>
  <c r="T166" i="66" s="1"/>
  <c r="U166" i="66" s="1"/>
  <c r="V166" i="66" s="1"/>
  <c r="W166" i="66" s="1"/>
  <c r="X166" i="66" s="1"/>
  <c r="Y166" i="66" s="1"/>
  <c r="Z166" i="66" s="1"/>
  <c r="AA166" i="66" s="1"/>
  <c r="AB166" i="66" s="1"/>
  <c r="AC166" i="66" s="1"/>
  <c r="AD166" i="66" s="1"/>
  <c r="V152" i="66"/>
  <c r="W152" i="66" s="1"/>
  <c r="X152" i="66" s="1"/>
  <c r="Y152" i="66" s="1"/>
  <c r="Z152" i="66" s="1"/>
  <c r="AA152" i="66" s="1"/>
  <c r="AB152" i="66" s="1"/>
  <c r="AC152" i="66" s="1"/>
  <c r="AD152" i="66" s="1"/>
  <c r="W153" i="66"/>
  <c r="X153" i="66" s="1"/>
  <c r="Y153" i="66" s="1"/>
  <c r="Z153" i="66" s="1"/>
  <c r="AA153" i="66" s="1"/>
  <c r="AB153" i="66" s="1"/>
  <c r="AC153" i="66" s="1"/>
  <c r="AD153" i="66" s="1"/>
  <c r="Z67" i="66"/>
  <c r="AA67" i="66" s="1"/>
  <c r="AB67" i="66" s="1"/>
  <c r="AC67" i="66" s="1"/>
  <c r="AD67" i="66" s="1"/>
  <c r="R122" i="86"/>
  <c r="U219" i="66"/>
  <c r="V219" i="66" s="1"/>
  <c r="W219" i="66" s="1"/>
  <c r="X219" i="66" s="1"/>
  <c r="Y219" i="66" s="1"/>
  <c r="Z219" i="66" s="1"/>
  <c r="AA219" i="66" s="1"/>
  <c r="AB219" i="66" s="1"/>
  <c r="AC219" i="66" s="1"/>
  <c r="AD219" i="66" s="1"/>
  <c r="M98" i="66"/>
  <c r="N98" i="66" s="1"/>
  <c r="O98" i="66" s="1"/>
  <c r="P98" i="66" s="1"/>
  <c r="Q98" i="66" s="1"/>
  <c r="R98" i="66" s="1"/>
  <c r="S98" i="66" s="1"/>
  <c r="T98" i="66" s="1"/>
  <c r="U98" i="66" s="1"/>
  <c r="V98" i="66" s="1"/>
  <c r="W98" i="66" s="1"/>
  <c r="X98" i="66" s="1"/>
  <c r="Y98" i="66" s="1"/>
  <c r="Z98" i="66" s="1"/>
  <c r="AA98" i="66" s="1"/>
  <c r="X96" i="86"/>
  <c r="AB135" i="66"/>
  <c r="AC135" i="66" s="1"/>
  <c r="AD135" i="66" s="1"/>
  <c r="P109" i="86"/>
  <c r="T172" i="66"/>
  <c r="U172" i="66" s="1"/>
  <c r="V172" i="66" s="1"/>
  <c r="W172" i="66" s="1"/>
  <c r="X172" i="66" s="1"/>
  <c r="Y172" i="66" s="1"/>
  <c r="Z172" i="66" s="1"/>
  <c r="AA172" i="66" s="1"/>
  <c r="AB172" i="66" s="1"/>
  <c r="AC172" i="66" s="1"/>
  <c r="AD172" i="66" s="1"/>
  <c r="U106" i="66"/>
  <c r="V106" i="66" s="1"/>
  <c r="W106" i="66" s="1"/>
  <c r="X106" i="66" s="1"/>
  <c r="Y106" i="66" s="1"/>
  <c r="Z106" i="66" s="1"/>
  <c r="AA106" i="66" s="1"/>
  <c r="AB106" i="66" s="1"/>
  <c r="AC106" i="66" s="1"/>
  <c r="AD106" i="66" s="1"/>
  <c r="N134" i="86"/>
  <c r="Q260" i="66"/>
  <c r="R260" i="66" s="1"/>
  <c r="S260" i="66" s="1"/>
  <c r="T260" i="66" s="1"/>
  <c r="U260" i="66" s="1"/>
  <c r="V260" i="66" s="1"/>
  <c r="W260" i="66" s="1"/>
  <c r="X260" i="66" s="1"/>
  <c r="Y260" i="66" s="1"/>
  <c r="Z260" i="66" s="1"/>
  <c r="AA260" i="66" s="1"/>
  <c r="AB260" i="66" s="1"/>
  <c r="AC260" i="66" s="1"/>
  <c r="AD260" i="66" s="1"/>
  <c r="G109" i="86"/>
  <c r="K163" i="66"/>
  <c r="K84" i="86"/>
  <c r="N77" i="66"/>
  <c r="O77" i="66" s="1"/>
  <c r="P77" i="66" s="1"/>
  <c r="Q77" i="66" s="1"/>
  <c r="R77" i="66" s="1"/>
  <c r="S77" i="66" s="1"/>
  <c r="T77" i="66" s="1"/>
  <c r="U77" i="66" s="1"/>
  <c r="V77" i="66" s="1"/>
  <c r="W77" i="66" s="1"/>
  <c r="X77" i="66" s="1"/>
  <c r="Y77" i="66" s="1"/>
  <c r="Z77" i="66" s="1"/>
  <c r="AA77" i="66" s="1"/>
  <c r="AB77" i="66" s="1"/>
  <c r="G96" i="86"/>
  <c r="K118" i="66"/>
  <c r="R96" i="86"/>
  <c r="V129" i="66"/>
  <c r="W129" i="66" s="1"/>
  <c r="X129" i="66" s="1"/>
  <c r="Y129" i="66" s="1"/>
  <c r="Z129" i="66" s="1"/>
  <c r="AA129" i="66" s="1"/>
  <c r="AB129" i="66" s="1"/>
  <c r="AC129" i="66" s="1"/>
  <c r="AD129" i="66" s="1"/>
  <c r="X84" i="86"/>
  <c r="AA90" i="66"/>
  <c r="AB90" i="66" s="1"/>
  <c r="AC90" i="66" s="1"/>
  <c r="AD90" i="66" s="1"/>
  <c r="I77" i="86"/>
  <c r="L31" i="69" s="1"/>
  <c r="M31" i="69" s="1"/>
  <c r="N31" i="69" s="1"/>
  <c r="O31" i="69" s="1"/>
  <c r="P31" i="69" s="1"/>
  <c r="Q31" i="69" s="1"/>
  <c r="R31" i="69" s="1"/>
  <c r="S31" i="69" s="1"/>
  <c r="T31" i="69" s="1"/>
  <c r="U31" i="69" s="1"/>
  <c r="V31" i="69" s="1"/>
  <c r="W31" i="69" s="1"/>
  <c r="X31" i="69" s="1"/>
  <c r="Y31" i="69" s="1"/>
  <c r="Z31" i="69" s="1"/>
  <c r="AA31" i="69" s="1"/>
  <c r="AB31" i="69" s="1"/>
  <c r="AC31" i="69" s="1"/>
  <c r="AD31" i="69" s="1"/>
  <c r="AE31" i="69" s="1"/>
  <c r="AF31" i="69" s="1"/>
  <c r="AG31" i="69" s="1"/>
  <c r="P134" i="86"/>
  <c r="S262" i="66"/>
  <c r="T262" i="66" s="1"/>
  <c r="U262" i="66" s="1"/>
  <c r="V262" i="66" s="1"/>
  <c r="W262" i="66" s="1"/>
  <c r="X262" i="66" s="1"/>
  <c r="Y262" i="66" s="1"/>
  <c r="Z262" i="66" s="1"/>
  <c r="AA262" i="66" s="1"/>
  <c r="AB262" i="66" s="1"/>
  <c r="AC262" i="66" s="1"/>
  <c r="AD262" i="66" s="1"/>
  <c r="AC70" i="66"/>
  <c r="AD70" i="66" s="1"/>
  <c r="X200" i="66"/>
  <c r="Y200" i="66" s="1"/>
  <c r="Z200" i="66" s="1"/>
  <c r="AA200" i="66" s="1"/>
  <c r="AB200" i="66" s="1"/>
  <c r="AC200" i="66" s="1"/>
  <c r="AD200" i="66" s="1"/>
  <c r="AC205" i="66"/>
  <c r="AD205" i="66" s="1"/>
  <c r="Z247" i="66"/>
  <c r="AA247" i="66" s="1"/>
  <c r="AB247" i="66" s="1"/>
  <c r="AC247" i="66" s="1"/>
  <c r="AD247" i="66" s="1"/>
  <c r="V243" i="66"/>
  <c r="W243" i="66" s="1"/>
  <c r="X243" i="66" s="1"/>
  <c r="Y243" i="66" s="1"/>
  <c r="Z243" i="66" s="1"/>
  <c r="AA243" i="66" s="1"/>
  <c r="AB243" i="66" s="1"/>
  <c r="AC243" i="66" s="1"/>
  <c r="AD243" i="66" s="1"/>
  <c r="AA122" i="86"/>
  <c r="AD228" i="66"/>
  <c r="P96" i="86"/>
  <c r="T127" i="66"/>
  <c r="U127" i="66" s="1"/>
  <c r="V127" i="66" s="1"/>
  <c r="W127" i="66" s="1"/>
  <c r="X127" i="66" s="1"/>
  <c r="Y127" i="66" s="1"/>
  <c r="Z127" i="66" s="1"/>
  <c r="AA127" i="66" s="1"/>
  <c r="AB127" i="66" s="1"/>
  <c r="AC127" i="66" s="1"/>
  <c r="AD127" i="66" s="1"/>
  <c r="J84" i="86"/>
  <c r="M76" i="66"/>
  <c r="N76" i="66" s="1"/>
  <c r="O76" i="66" s="1"/>
  <c r="P76" i="66" s="1"/>
  <c r="Q76" i="66" s="1"/>
  <c r="R76" i="66" s="1"/>
  <c r="S76" i="66" s="1"/>
  <c r="T76" i="66" s="1"/>
  <c r="U76" i="66" s="1"/>
  <c r="V76" i="66" s="1"/>
  <c r="W76" i="66" s="1"/>
  <c r="X76" i="66" s="1"/>
  <c r="Y76" i="66" s="1"/>
  <c r="Z76" i="66" s="1"/>
  <c r="AA76" i="66" s="1"/>
  <c r="Y96" i="86"/>
  <c r="AC136" i="66"/>
  <c r="AD136" i="66" s="1"/>
  <c r="K109" i="86"/>
  <c r="O167" i="66"/>
  <c r="P167" i="66" s="1"/>
  <c r="Q167" i="66" s="1"/>
  <c r="R167" i="66" s="1"/>
  <c r="S167" i="66" s="1"/>
  <c r="T167" i="66" s="1"/>
  <c r="U167" i="66" s="1"/>
  <c r="V167" i="66" s="1"/>
  <c r="W167" i="66" s="1"/>
  <c r="X167" i="66" s="1"/>
  <c r="Y167" i="66" s="1"/>
  <c r="Z167" i="66" s="1"/>
  <c r="AA167" i="66" s="1"/>
  <c r="AB167" i="66" s="1"/>
  <c r="AC167" i="66" s="1"/>
  <c r="AD167" i="66" s="1"/>
  <c r="O122" i="86"/>
  <c r="R216" i="66"/>
  <c r="S216" i="66" s="1"/>
  <c r="T216" i="66" s="1"/>
  <c r="U216" i="66" s="1"/>
  <c r="V216" i="66" s="1"/>
  <c r="W216" i="66" s="1"/>
  <c r="X216" i="66" s="1"/>
  <c r="Y216" i="66" s="1"/>
  <c r="Z216" i="66" s="1"/>
  <c r="AA216" i="66" s="1"/>
  <c r="AB216" i="66" s="1"/>
  <c r="AC216" i="66" s="1"/>
  <c r="AD216" i="66" s="1"/>
  <c r="M122" i="86"/>
  <c r="P214" i="66"/>
  <c r="Q214" i="66" s="1"/>
  <c r="R214" i="66" s="1"/>
  <c r="S214" i="66" s="1"/>
  <c r="T214" i="66" s="1"/>
  <c r="U214" i="66" s="1"/>
  <c r="V214" i="66" s="1"/>
  <c r="W214" i="66" s="1"/>
  <c r="X214" i="66" s="1"/>
  <c r="Y214" i="66" s="1"/>
  <c r="Z214" i="66" s="1"/>
  <c r="AA214" i="66" s="1"/>
  <c r="AB214" i="66" s="1"/>
  <c r="AC214" i="66" s="1"/>
  <c r="AD214" i="66" s="1"/>
  <c r="P192" i="66"/>
  <c r="Q192" i="66" s="1"/>
  <c r="R192" i="66" s="1"/>
  <c r="S192" i="66" s="1"/>
  <c r="T192" i="66" s="1"/>
  <c r="U192" i="66" s="1"/>
  <c r="V192" i="66" s="1"/>
  <c r="W192" i="66" s="1"/>
  <c r="X192" i="66" s="1"/>
  <c r="Y192" i="66" s="1"/>
  <c r="Z192" i="66" s="1"/>
  <c r="AA192" i="66" s="1"/>
  <c r="AB192" i="66" s="1"/>
  <c r="AC192" i="66" s="1"/>
  <c r="AD192" i="66" s="1"/>
  <c r="AA112" i="66"/>
  <c r="AB112" i="66" s="1"/>
  <c r="AC112" i="66" s="1"/>
  <c r="AD112" i="66" s="1"/>
  <c r="S84" i="86"/>
  <c r="V85" i="66"/>
  <c r="W85" i="66" s="1"/>
  <c r="X85" i="66" s="1"/>
  <c r="Y85" i="66" s="1"/>
  <c r="Z85" i="66" s="1"/>
  <c r="AA85" i="66" s="1"/>
  <c r="AB85" i="66" s="1"/>
  <c r="AC85" i="66" s="1"/>
  <c r="AD85" i="66" s="1"/>
  <c r="Y66" i="66"/>
  <c r="Z66" i="66" s="1"/>
  <c r="AA66" i="66" s="1"/>
  <c r="AB66" i="66" s="1"/>
  <c r="AC66" i="66" s="1"/>
  <c r="AD66" i="66" s="1"/>
  <c r="L97" i="66"/>
  <c r="M97" i="66" s="1"/>
  <c r="N97" i="66" s="1"/>
  <c r="O97" i="66" s="1"/>
  <c r="P97" i="66" s="1"/>
  <c r="Q97" i="66" s="1"/>
  <c r="R97" i="66" s="1"/>
  <c r="S97" i="66" s="1"/>
  <c r="T97" i="66" s="1"/>
  <c r="U97" i="66" s="1"/>
  <c r="V97" i="66" s="1"/>
  <c r="W97" i="66" s="1"/>
  <c r="X97" i="66" s="1"/>
  <c r="Y97" i="66" s="1"/>
  <c r="Z97" i="66" s="1"/>
  <c r="Q193" i="66"/>
  <c r="R193" i="66" s="1"/>
  <c r="S193" i="66" s="1"/>
  <c r="T193" i="66" s="1"/>
  <c r="U193" i="66" s="1"/>
  <c r="V193" i="66" s="1"/>
  <c r="W193" i="66" s="1"/>
  <c r="X193" i="66" s="1"/>
  <c r="Y193" i="66" s="1"/>
  <c r="Z193" i="66" s="1"/>
  <c r="AA193" i="66" s="1"/>
  <c r="AB193" i="66" s="1"/>
  <c r="AC193" i="66" s="1"/>
  <c r="AD193" i="66" s="1"/>
  <c r="X245" i="66"/>
  <c r="Y245" i="66" s="1"/>
  <c r="Z245" i="66" s="1"/>
  <c r="AA245" i="66" s="1"/>
  <c r="AB245" i="66" s="1"/>
  <c r="AC245" i="66" s="1"/>
  <c r="AD245" i="66" s="1"/>
  <c r="R194" i="66"/>
  <c r="S194" i="66" s="1"/>
  <c r="T194" i="66" s="1"/>
  <c r="U194" i="66" s="1"/>
  <c r="V194" i="66" s="1"/>
  <c r="W194" i="66" s="1"/>
  <c r="X194" i="66" s="1"/>
  <c r="Y194" i="66" s="1"/>
  <c r="Z194" i="66" s="1"/>
  <c r="AA194" i="66" s="1"/>
  <c r="AB194" i="66" s="1"/>
  <c r="AC194" i="66" s="1"/>
  <c r="AD194" i="66" s="1"/>
  <c r="AB113" i="66"/>
  <c r="AC113" i="66" s="1"/>
  <c r="AD113" i="66" s="1"/>
  <c r="Z109" i="86"/>
  <c r="AD182" i="66"/>
  <c r="N109" i="86"/>
  <c r="R170" i="66"/>
  <c r="S170" i="66" s="1"/>
  <c r="T170" i="66" s="1"/>
  <c r="U170" i="66" s="1"/>
  <c r="V170" i="66" s="1"/>
  <c r="W170" i="66" s="1"/>
  <c r="X170" i="66" s="1"/>
  <c r="Y170" i="66" s="1"/>
  <c r="Z170" i="66" s="1"/>
  <c r="AA170" i="66" s="1"/>
  <c r="AB170" i="66" s="1"/>
  <c r="AC170" i="66" s="1"/>
  <c r="AD170" i="66" s="1"/>
  <c r="I96" i="86"/>
  <c r="M120" i="66"/>
  <c r="N120" i="66" s="1"/>
  <c r="O120" i="66" s="1"/>
  <c r="P120" i="66" s="1"/>
  <c r="Q120" i="66" s="1"/>
  <c r="R120" i="66" s="1"/>
  <c r="S120" i="66" s="1"/>
  <c r="T120" i="66" s="1"/>
  <c r="U120" i="66" s="1"/>
  <c r="V120" i="66" s="1"/>
  <c r="W120" i="66" s="1"/>
  <c r="X120" i="66" s="1"/>
  <c r="Y120" i="66" s="1"/>
  <c r="Z120" i="66" s="1"/>
  <c r="AA120" i="66" s="1"/>
  <c r="AB120" i="66" s="1"/>
  <c r="AC120" i="66" s="1"/>
  <c r="AD120" i="66" s="1"/>
  <c r="G134" i="86"/>
  <c r="J253" i="66"/>
  <c r="L122" i="86"/>
  <c r="O213" i="66"/>
  <c r="P213" i="66" s="1"/>
  <c r="Q213" i="66" s="1"/>
  <c r="R213" i="66" s="1"/>
  <c r="S213" i="66" s="1"/>
  <c r="T213" i="66" s="1"/>
  <c r="U213" i="66" s="1"/>
  <c r="V213" i="66" s="1"/>
  <c r="W213" i="66" s="1"/>
  <c r="X213" i="66" s="1"/>
  <c r="Y213" i="66" s="1"/>
  <c r="Z213" i="66" s="1"/>
  <c r="AA213" i="66" s="1"/>
  <c r="AB213" i="66" s="1"/>
  <c r="AC213" i="66" s="1"/>
  <c r="L109" i="86"/>
  <c r="P168" i="66"/>
  <c r="Q168" i="66" s="1"/>
  <c r="R168" i="66" s="1"/>
  <c r="S168" i="66" s="1"/>
  <c r="T168" i="66" s="1"/>
  <c r="U168" i="66" s="1"/>
  <c r="V168" i="66" s="1"/>
  <c r="W168" i="66" s="1"/>
  <c r="X168" i="66" s="1"/>
  <c r="Y168" i="66" s="1"/>
  <c r="Z168" i="66" s="1"/>
  <c r="AA168" i="66" s="1"/>
  <c r="AB168" i="66" s="1"/>
  <c r="AC168" i="66" s="1"/>
  <c r="AD168" i="66" s="1"/>
  <c r="M134" i="86"/>
  <c r="P259" i="66"/>
  <c r="Q259" i="66" s="1"/>
  <c r="R259" i="66" s="1"/>
  <c r="S259" i="66" s="1"/>
  <c r="T259" i="66" s="1"/>
  <c r="U259" i="66" s="1"/>
  <c r="V259" i="66" s="1"/>
  <c r="W259" i="66" s="1"/>
  <c r="X259" i="66" s="1"/>
  <c r="Y259" i="66" s="1"/>
  <c r="Z259" i="66" s="1"/>
  <c r="AA259" i="66" s="1"/>
  <c r="AB259" i="66" s="1"/>
  <c r="AC259" i="66" s="1"/>
  <c r="AD259" i="66" s="1"/>
  <c r="V134" i="86"/>
  <c r="Y268" i="66"/>
  <c r="Z268" i="66" s="1"/>
  <c r="AA268" i="66" s="1"/>
  <c r="AB268" i="66" s="1"/>
  <c r="AC268" i="66" s="1"/>
  <c r="AD268" i="66" s="1"/>
  <c r="H103" i="86"/>
  <c r="L142" i="66"/>
  <c r="M142" i="66" s="1"/>
  <c r="N142" i="66" s="1"/>
  <c r="O142" i="66" s="1"/>
  <c r="P142" i="66" s="1"/>
  <c r="Q142" i="66" s="1"/>
  <c r="R142" i="66" s="1"/>
  <c r="S142" i="66" s="1"/>
  <c r="T142" i="66" s="1"/>
  <c r="U142" i="66" s="1"/>
  <c r="V142" i="66" s="1"/>
  <c r="W142" i="66" s="1"/>
  <c r="X142" i="66" s="1"/>
  <c r="Y142" i="66" s="1"/>
  <c r="Z142" i="66" s="1"/>
  <c r="AA142" i="66" s="1"/>
  <c r="AB142" i="66" s="1"/>
  <c r="AC142" i="66" s="1"/>
  <c r="AD142" i="66" s="1"/>
  <c r="S195" i="66"/>
  <c r="T195" i="66" s="1"/>
  <c r="U195" i="66" s="1"/>
  <c r="V195" i="66" s="1"/>
  <c r="W195" i="66" s="1"/>
  <c r="X195" i="66" s="1"/>
  <c r="Y195" i="66" s="1"/>
  <c r="Z195" i="66" s="1"/>
  <c r="AA195" i="66" s="1"/>
  <c r="AB195" i="66" s="1"/>
  <c r="AC195" i="66" s="1"/>
  <c r="AD195" i="66" s="1"/>
  <c r="U103" i="86"/>
  <c r="Y155" i="66"/>
  <c r="Z155" i="66" s="1"/>
  <c r="AA155" i="66" s="1"/>
  <c r="AB155" i="66" s="1"/>
  <c r="AC155" i="66" s="1"/>
  <c r="AD155" i="66" s="1"/>
  <c r="L188" i="66"/>
  <c r="M188" i="66" s="1"/>
  <c r="N188" i="66" s="1"/>
  <c r="O188" i="66" s="1"/>
  <c r="P188" i="66" s="1"/>
  <c r="Q188" i="66" s="1"/>
  <c r="R188" i="66" s="1"/>
  <c r="S188" i="66" s="1"/>
  <c r="T188" i="66" s="1"/>
  <c r="U188" i="66" s="1"/>
  <c r="V188" i="66" s="1"/>
  <c r="W188" i="66" s="1"/>
  <c r="X188" i="66" s="1"/>
  <c r="Y188" i="66" s="1"/>
  <c r="Z188" i="66" s="1"/>
  <c r="Z111" i="66"/>
  <c r="AA111" i="66" s="1"/>
  <c r="AB111" i="66" s="1"/>
  <c r="AC111" i="66" s="1"/>
  <c r="AD111" i="66" s="1"/>
  <c r="W199" i="66"/>
  <c r="X199" i="66" s="1"/>
  <c r="Y199" i="66" s="1"/>
  <c r="Z199" i="66" s="1"/>
  <c r="AA199" i="66" s="1"/>
  <c r="AB199" i="66" s="1"/>
  <c r="AC199" i="66" s="1"/>
  <c r="AD199" i="66" s="1"/>
  <c r="R59" i="66"/>
  <c r="S59" i="66" s="1"/>
  <c r="T59" i="66" s="1"/>
  <c r="U59" i="66" s="1"/>
  <c r="V59" i="66" s="1"/>
  <c r="W59" i="66" s="1"/>
  <c r="X59" i="66" s="1"/>
  <c r="Y59" i="66" s="1"/>
  <c r="Z59" i="66" s="1"/>
  <c r="AA59" i="66" s="1"/>
  <c r="AB59" i="66" s="1"/>
  <c r="AC59" i="66" s="1"/>
  <c r="AD59" i="66" s="1"/>
  <c r="I103" i="86"/>
  <c r="M143" i="66"/>
  <c r="N143" i="66" s="1"/>
  <c r="O143" i="66" s="1"/>
  <c r="P143" i="66" s="1"/>
  <c r="Q143" i="66" s="1"/>
  <c r="R143" i="66" s="1"/>
  <c r="S143" i="66" s="1"/>
  <c r="T143" i="66" s="1"/>
  <c r="U143" i="66" s="1"/>
  <c r="V143" i="66" s="1"/>
  <c r="W143" i="66" s="1"/>
  <c r="X143" i="66" s="1"/>
  <c r="Y143" i="66" s="1"/>
  <c r="Z143" i="66" s="1"/>
  <c r="AA143" i="66" s="1"/>
  <c r="AB143" i="66" s="1"/>
  <c r="AC143" i="66" s="1"/>
  <c r="AD143" i="66" s="1"/>
  <c r="U122" i="86"/>
  <c r="X222" i="66"/>
  <c r="Y222" i="66" s="1"/>
  <c r="Z222" i="66" s="1"/>
  <c r="AA222" i="66" s="1"/>
  <c r="AB222" i="66" s="1"/>
  <c r="AC222" i="66" s="1"/>
  <c r="AD222" i="66" s="1"/>
  <c r="X122" i="86"/>
  <c r="AA225" i="66"/>
  <c r="AB225" i="66" s="1"/>
  <c r="AC225" i="66" s="1"/>
  <c r="AD225" i="66" s="1"/>
  <c r="N96" i="86"/>
  <c r="R125" i="66"/>
  <c r="S125" i="66" s="1"/>
  <c r="T125" i="66" s="1"/>
  <c r="U125" i="66" s="1"/>
  <c r="V125" i="66" s="1"/>
  <c r="W125" i="66" s="1"/>
  <c r="X125" i="66" s="1"/>
  <c r="Y125" i="66" s="1"/>
  <c r="Z125" i="66" s="1"/>
  <c r="AA125" i="66" s="1"/>
  <c r="AB125" i="66" s="1"/>
  <c r="AC125" i="66" s="1"/>
  <c r="AD125" i="66" s="1"/>
  <c r="N55" i="66"/>
  <c r="O55" i="66" s="1"/>
  <c r="P55" i="66" s="1"/>
  <c r="Q55" i="66" s="1"/>
  <c r="R55" i="66" s="1"/>
  <c r="S55" i="66" s="1"/>
  <c r="T55" i="66" s="1"/>
  <c r="U55" i="66" s="1"/>
  <c r="V55" i="66" s="1"/>
  <c r="W55" i="66" s="1"/>
  <c r="X55" i="66" s="1"/>
  <c r="Y55" i="66" s="1"/>
  <c r="Z55" i="66" s="1"/>
  <c r="AA55" i="66" s="1"/>
  <c r="AB55" i="66" s="1"/>
  <c r="J134" i="86"/>
  <c r="M256" i="66"/>
  <c r="N256" i="66" s="1"/>
  <c r="O256" i="66" s="1"/>
  <c r="P256" i="66" s="1"/>
  <c r="Q256" i="66" s="1"/>
  <c r="R256" i="66" s="1"/>
  <c r="S256" i="66" s="1"/>
  <c r="T256" i="66" s="1"/>
  <c r="U256" i="66" s="1"/>
  <c r="V256" i="66" s="1"/>
  <c r="W256" i="66" s="1"/>
  <c r="X256" i="66" s="1"/>
  <c r="Y256" i="66" s="1"/>
  <c r="Z256" i="66" s="1"/>
  <c r="AA256" i="66" s="1"/>
  <c r="I134" i="86"/>
  <c r="L255" i="66"/>
  <c r="M255" i="66" s="1"/>
  <c r="N255" i="66" s="1"/>
  <c r="O255" i="66" s="1"/>
  <c r="P255" i="66" s="1"/>
  <c r="Q255" i="66" s="1"/>
  <c r="R255" i="66" s="1"/>
  <c r="S255" i="66" s="1"/>
  <c r="T255" i="66" s="1"/>
  <c r="U255" i="66" s="1"/>
  <c r="V255" i="66" s="1"/>
  <c r="W255" i="66" s="1"/>
  <c r="X255" i="66" s="1"/>
  <c r="Y255" i="66" s="1"/>
  <c r="Z255" i="66" s="1"/>
  <c r="Q102" i="66"/>
  <c r="R102" i="66" s="1"/>
  <c r="S102" i="66" s="1"/>
  <c r="T102" i="66" s="1"/>
  <c r="U102" i="66" s="1"/>
  <c r="V102" i="66" s="1"/>
  <c r="W102" i="66" s="1"/>
  <c r="X102" i="66" s="1"/>
  <c r="Y102" i="66" s="1"/>
  <c r="Z102" i="66" s="1"/>
  <c r="AA102" i="66" s="1"/>
  <c r="AB102" i="66" s="1"/>
  <c r="AC102" i="66" s="1"/>
  <c r="AD102" i="66" s="1"/>
  <c r="X109" i="66"/>
  <c r="Y109" i="66" s="1"/>
  <c r="Z109" i="66" s="1"/>
  <c r="AA109" i="66" s="1"/>
  <c r="AB109" i="66" s="1"/>
  <c r="AC109" i="66" s="1"/>
  <c r="AD109" i="66" s="1"/>
  <c r="L96" i="86"/>
  <c r="P123" i="66"/>
  <c r="Q123" i="66" s="1"/>
  <c r="R123" i="66" s="1"/>
  <c r="S123" i="66" s="1"/>
  <c r="T123" i="66" s="1"/>
  <c r="U123" i="66" s="1"/>
  <c r="V123" i="66" s="1"/>
  <c r="W123" i="66" s="1"/>
  <c r="X123" i="66" s="1"/>
  <c r="Y123" i="66" s="1"/>
  <c r="Z123" i="66" s="1"/>
  <c r="AA123" i="66" s="1"/>
  <c r="AB123" i="66" s="1"/>
  <c r="AC123" i="66" s="1"/>
  <c r="AD123" i="66" s="1"/>
  <c r="S109" i="86"/>
  <c r="W175" i="66"/>
  <c r="X175" i="66" s="1"/>
  <c r="Y175" i="66" s="1"/>
  <c r="Z175" i="66" s="1"/>
  <c r="AA175" i="66" s="1"/>
  <c r="AB175" i="66" s="1"/>
  <c r="AC175" i="66" s="1"/>
  <c r="AD175" i="66" s="1"/>
  <c r="P237" i="66"/>
  <c r="Q237" i="66" s="1"/>
  <c r="R237" i="66" s="1"/>
  <c r="S237" i="66" s="1"/>
  <c r="T237" i="66" s="1"/>
  <c r="U237" i="66" s="1"/>
  <c r="V237" i="66" s="1"/>
  <c r="W237" i="66" s="1"/>
  <c r="X237" i="66" s="1"/>
  <c r="Y237" i="66" s="1"/>
  <c r="Z237" i="66" s="1"/>
  <c r="AA237" i="66" s="1"/>
  <c r="AB237" i="66" s="1"/>
  <c r="AC237" i="66" s="1"/>
  <c r="AD237" i="66" s="1"/>
  <c r="H84" i="86"/>
  <c r="K74" i="66"/>
  <c r="L74" i="66" s="1"/>
  <c r="M74" i="66" s="1"/>
  <c r="N74" i="66" s="1"/>
  <c r="O74" i="66" s="1"/>
  <c r="P74" i="66" s="1"/>
  <c r="Q74" i="66" s="1"/>
  <c r="R74" i="66" s="1"/>
  <c r="S74" i="66" s="1"/>
  <c r="T74" i="66" s="1"/>
  <c r="U74" i="66" s="1"/>
  <c r="V74" i="66" s="1"/>
  <c r="W74" i="66" s="1"/>
  <c r="X74" i="66" s="1"/>
  <c r="Y74" i="66" s="1"/>
  <c r="AA84" i="86"/>
  <c r="AD93" i="66"/>
  <c r="P101" i="66"/>
  <c r="Q101" i="66" s="1"/>
  <c r="R101" i="66" s="1"/>
  <c r="S101" i="66" s="1"/>
  <c r="T101" i="66" s="1"/>
  <c r="U101" i="66" s="1"/>
  <c r="V101" i="66" s="1"/>
  <c r="W101" i="66" s="1"/>
  <c r="X101" i="66" s="1"/>
  <c r="Y101" i="66" s="1"/>
  <c r="Z101" i="66" s="1"/>
  <c r="AA101" i="66" s="1"/>
  <c r="AB101" i="66" s="1"/>
  <c r="AC101" i="66" s="1"/>
  <c r="AD101" i="66" s="1"/>
  <c r="R239" i="66"/>
  <c r="S239" i="66" s="1"/>
  <c r="T239" i="66" s="1"/>
  <c r="U239" i="66" s="1"/>
  <c r="V239" i="66" s="1"/>
  <c r="W239" i="66" s="1"/>
  <c r="X239" i="66" s="1"/>
  <c r="Y239" i="66" s="1"/>
  <c r="Z239" i="66" s="1"/>
  <c r="AA239" i="66" s="1"/>
  <c r="AB239" i="66" s="1"/>
  <c r="AC239" i="66" s="1"/>
  <c r="AD239" i="66" s="1"/>
  <c r="K134" i="86"/>
  <c r="N257" i="66"/>
  <c r="O257" i="66" s="1"/>
  <c r="P257" i="66" s="1"/>
  <c r="Q257" i="66" s="1"/>
  <c r="R257" i="66" s="1"/>
  <c r="S257" i="66" s="1"/>
  <c r="T257" i="66" s="1"/>
  <c r="U257" i="66" s="1"/>
  <c r="V257" i="66" s="1"/>
  <c r="W257" i="66" s="1"/>
  <c r="X257" i="66" s="1"/>
  <c r="Y257" i="66" s="1"/>
  <c r="Z257" i="66" s="1"/>
  <c r="AA257" i="66" s="1"/>
  <c r="AB257" i="66" s="1"/>
  <c r="AD206" i="66"/>
  <c r="AD115" i="66"/>
  <c r="J186" i="66"/>
  <c r="W64" i="66"/>
  <c r="X64" i="66" s="1"/>
  <c r="Y64" i="66" s="1"/>
  <c r="Z64" i="66" s="1"/>
  <c r="AA64" i="66" s="1"/>
  <c r="AB64" i="66" s="1"/>
  <c r="AC64" i="66" s="1"/>
  <c r="AD64" i="66" s="1"/>
  <c r="AA134" i="86"/>
  <c r="AD273" i="66"/>
  <c r="P103" i="86"/>
  <c r="T150" i="66"/>
  <c r="U150" i="66" s="1"/>
  <c r="V150" i="66" s="1"/>
  <c r="W150" i="66" s="1"/>
  <c r="X150" i="66" s="1"/>
  <c r="Y150" i="66" s="1"/>
  <c r="Z150" i="66" s="1"/>
  <c r="AA150" i="66" s="1"/>
  <c r="AB150" i="66" s="1"/>
  <c r="AC150" i="66" s="1"/>
  <c r="AD150" i="66" s="1"/>
  <c r="U62" i="66"/>
  <c r="V62" i="66" s="1"/>
  <c r="W62" i="66" s="1"/>
  <c r="X62" i="66" s="1"/>
  <c r="Y62" i="66" s="1"/>
  <c r="Z62" i="66" s="1"/>
  <c r="AA62" i="66" s="1"/>
  <c r="AB62" i="66" s="1"/>
  <c r="AC62" i="66" s="1"/>
  <c r="AD62" i="66" s="1"/>
  <c r="H122" i="86"/>
  <c r="K209" i="66"/>
  <c r="L209" i="66" s="1"/>
  <c r="M209" i="66" s="1"/>
  <c r="N209" i="66" s="1"/>
  <c r="O209" i="66" s="1"/>
  <c r="P209" i="66" s="1"/>
  <c r="Q209" i="66" s="1"/>
  <c r="R209" i="66" s="1"/>
  <c r="S209" i="66" s="1"/>
  <c r="T209" i="66" s="1"/>
  <c r="U209" i="66" s="1"/>
  <c r="V209" i="66" s="1"/>
  <c r="W209" i="66" s="1"/>
  <c r="X209" i="66" s="1"/>
  <c r="Y209" i="66" s="1"/>
  <c r="S96" i="86"/>
  <c r="W130" i="66"/>
  <c r="X130" i="66" s="1"/>
  <c r="Y130" i="66" s="1"/>
  <c r="Z130" i="66" s="1"/>
  <c r="AA130" i="66" s="1"/>
  <c r="AB130" i="66" s="1"/>
  <c r="AC130" i="66" s="1"/>
  <c r="AD130" i="66" s="1"/>
  <c r="S122" i="86"/>
  <c r="V220" i="66"/>
  <c r="W220" i="66" s="1"/>
  <c r="X220" i="66" s="1"/>
  <c r="Y220" i="66" s="1"/>
  <c r="Z220" i="66" s="1"/>
  <c r="AA220" i="66" s="1"/>
  <c r="AB220" i="66" s="1"/>
  <c r="AC220" i="66" s="1"/>
  <c r="AD220" i="66" s="1"/>
  <c r="V140" i="56"/>
  <c r="Z140" i="56"/>
  <c r="G132" i="86"/>
  <c r="J231" i="69" s="1"/>
  <c r="AB140" i="56"/>
  <c r="S140" i="56"/>
  <c r="AA140" i="56"/>
  <c r="R104" i="86"/>
  <c r="V152" i="69" s="1"/>
  <c r="W152" i="69" s="1"/>
  <c r="X152" i="69" s="1"/>
  <c r="Y152" i="69" s="1"/>
  <c r="Z152" i="69" s="1"/>
  <c r="AA152" i="69" s="1"/>
  <c r="AB152" i="69" s="1"/>
  <c r="AC152" i="69" s="1"/>
  <c r="AD152" i="69" s="1"/>
  <c r="AE152" i="69" s="1"/>
  <c r="AF152" i="69" s="1"/>
  <c r="AG152" i="69" s="1"/>
  <c r="X140" i="56"/>
  <c r="K140" i="56"/>
  <c r="Y140" i="56"/>
  <c r="S107" i="86"/>
  <c r="W153" i="69" s="1"/>
  <c r="V103" i="86"/>
  <c r="O109" i="86"/>
  <c r="X104" i="86"/>
  <c r="G86" i="86"/>
  <c r="H81" i="86"/>
  <c r="K52" i="69" s="1"/>
  <c r="N85" i="86"/>
  <c r="Q104" i="86"/>
  <c r="U151" i="69" s="1"/>
  <c r="G115" i="86"/>
  <c r="K114" i="86"/>
  <c r="Z107" i="86"/>
  <c r="AD160" i="69" s="1"/>
  <c r="AE160" i="69" s="1"/>
  <c r="AF160" i="69" s="1"/>
  <c r="AG160" i="69" s="1"/>
  <c r="I105" i="86"/>
  <c r="P105" i="86"/>
  <c r="J110" i="86"/>
  <c r="H140" i="56"/>
  <c r="X39" i="86"/>
  <c r="X108" i="86" s="1"/>
  <c r="M140" i="56"/>
  <c r="M7" i="86"/>
  <c r="P12" i="66" s="1"/>
  <c r="L140" i="56"/>
  <c r="Y65" i="86"/>
  <c r="Y71" i="86" s="1"/>
  <c r="W140" i="56"/>
  <c r="G103" i="86"/>
  <c r="K62" i="86"/>
  <c r="K131" i="86" s="1"/>
  <c r="N104" i="86"/>
  <c r="R148" i="69" s="1"/>
  <c r="S148" i="69" s="1"/>
  <c r="T148" i="69" s="1"/>
  <c r="U148" i="69" s="1"/>
  <c r="V148" i="69" s="1"/>
  <c r="W148" i="69" s="1"/>
  <c r="X148" i="69" s="1"/>
  <c r="Y148" i="69" s="1"/>
  <c r="Z148" i="69" s="1"/>
  <c r="AA148" i="69" s="1"/>
  <c r="AB148" i="69" s="1"/>
  <c r="AC148" i="69" s="1"/>
  <c r="AD148" i="69" s="1"/>
  <c r="AE148" i="69" s="1"/>
  <c r="AF148" i="69" s="1"/>
  <c r="AG148" i="69" s="1"/>
  <c r="AB49" i="86"/>
  <c r="AB118" i="86" s="1"/>
  <c r="J140" i="56"/>
  <c r="J13" i="86"/>
  <c r="M54" i="66" s="1"/>
  <c r="N54" i="66" s="1"/>
  <c r="O54" i="66" s="1"/>
  <c r="P54" i="66" s="1"/>
  <c r="Q54" i="66" s="1"/>
  <c r="R54" i="66" s="1"/>
  <c r="S54" i="66" s="1"/>
  <c r="T54" i="66" s="1"/>
  <c r="U54" i="66" s="1"/>
  <c r="V54" i="66" s="1"/>
  <c r="W54" i="66" s="1"/>
  <c r="X54" i="66" s="1"/>
  <c r="Y54" i="66" s="1"/>
  <c r="Z54" i="66" s="1"/>
  <c r="AA54" i="66" s="1"/>
  <c r="S71" i="86"/>
  <c r="N129" i="86"/>
  <c r="K89" i="86"/>
  <c r="V129" i="86"/>
  <c r="M115" i="86"/>
  <c r="X115" i="86"/>
  <c r="T115" i="86"/>
  <c r="R89" i="86"/>
  <c r="W89" i="86"/>
  <c r="R129" i="86"/>
  <c r="Z89" i="86"/>
  <c r="G140" i="84"/>
  <c r="G6" i="86"/>
  <c r="W129" i="86"/>
  <c r="L115" i="86"/>
  <c r="L129" i="86"/>
  <c r="X129" i="86"/>
  <c r="Q129" i="86"/>
  <c r="U89" i="86"/>
  <c r="R115" i="86"/>
  <c r="T129" i="86"/>
  <c r="P115" i="86"/>
  <c r="Y89" i="86"/>
  <c r="O115" i="86"/>
  <c r="H129" i="86"/>
  <c r="S89" i="86"/>
  <c r="Z115" i="86"/>
  <c r="P129" i="86"/>
  <c r="P89" i="86"/>
  <c r="K129" i="86"/>
  <c r="J89" i="86"/>
  <c r="V115" i="86"/>
  <c r="H115" i="86"/>
  <c r="U115" i="86"/>
  <c r="N89" i="86"/>
  <c r="H89" i="86"/>
  <c r="J129" i="86"/>
  <c r="M129" i="86"/>
  <c r="AA129" i="86"/>
  <c r="W115" i="86"/>
  <c r="P140" i="56"/>
  <c r="Z129" i="86"/>
  <c r="Q89" i="86"/>
  <c r="O129" i="86"/>
  <c r="T89" i="86"/>
  <c r="Q115" i="86"/>
  <c r="S115" i="86"/>
  <c r="Y115" i="86"/>
  <c r="J115" i="86"/>
  <c r="N115" i="86"/>
  <c r="L89" i="86"/>
  <c r="Y129" i="86"/>
  <c r="X89" i="86"/>
  <c r="U129" i="86"/>
  <c r="O89" i="86"/>
  <c r="K115" i="86"/>
  <c r="V89" i="86"/>
  <c r="S129" i="86"/>
  <c r="M89" i="86"/>
  <c r="AA115" i="86"/>
  <c r="I89" i="86"/>
  <c r="I129" i="86"/>
  <c r="I115" i="86"/>
  <c r="P71" i="86"/>
  <c r="P75" i="86"/>
  <c r="U75" i="86"/>
  <c r="U71" i="86"/>
  <c r="Q140" i="56"/>
  <c r="Q7" i="86"/>
  <c r="X16" i="66" s="1"/>
  <c r="H75" i="86"/>
  <c r="K8" i="69" s="1"/>
  <c r="L8" i="69" s="1"/>
  <c r="M8" i="69" s="1"/>
  <c r="N8" i="69" s="1"/>
  <c r="O8" i="69" s="1"/>
  <c r="P8" i="69" s="1"/>
  <c r="Q8" i="69" s="1"/>
  <c r="R8" i="69" s="1"/>
  <c r="S8" i="69" s="1"/>
  <c r="T8" i="69" s="1"/>
  <c r="U8" i="69" s="1"/>
  <c r="V8" i="69" s="1"/>
  <c r="W8" i="69" s="1"/>
  <c r="X8" i="69" s="1"/>
  <c r="Y8" i="69" s="1"/>
  <c r="Z8" i="69" s="1"/>
  <c r="AA8" i="69" s="1"/>
  <c r="AB8" i="69" s="1"/>
  <c r="AC8" i="69" s="1"/>
  <c r="AD8" i="69" s="1"/>
  <c r="AE8" i="69" s="1"/>
  <c r="AF8" i="69" s="1"/>
  <c r="AG8" i="69" s="1"/>
  <c r="H71" i="86"/>
  <c r="AB75" i="86"/>
  <c r="R75" i="86"/>
  <c r="W75" i="86"/>
  <c r="W71" i="86"/>
  <c r="K75" i="86"/>
  <c r="U140" i="56"/>
  <c r="N140" i="56"/>
  <c r="T75" i="86"/>
  <c r="J75" i="86"/>
  <c r="M10" i="69" s="1"/>
  <c r="N10" i="69" s="1"/>
  <c r="O10" i="69" s="1"/>
  <c r="P10" i="69" s="1"/>
  <c r="Q10" i="69" s="1"/>
  <c r="R10" i="69" s="1"/>
  <c r="S10" i="69" s="1"/>
  <c r="T10" i="69" s="1"/>
  <c r="U10" i="69" s="1"/>
  <c r="V10" i="69" s="1"/>
  <c r="W10" i="69" s="1"/>
  <c r="X10" i="69" s="1"/>
  <c r="Y10" i="69" s="1"/>
  <c r="Z10" i="69" s="1"/>
  <c r="AA10" i="69" s="1"/>
  <c r="AB10" i="69" s="1"/>
  <c r="AC10" i="69" s="1"/>
  <c r="AD10" i="69" s="1"/>
  <c r="AE10" i="69" s="1"/>
  <c r="AF10" i="69" s="1"/>
  <c r="AG10" i="69" s="1"/>
  <c r="T140" i="56"/>
  <c r="T7" i="86"/>
  <c r="T71" i="86" s="1"/>
  <c r="Z75" i="86"/>
  <c r="Z71" i="86"/>
  <c r="L75" i="86"/>
  <c r="L71" i="86"/>
  <c r="X75" i="86"/>
  <c r="Y75" i="86"/>
  <c r="M75" i="86"/>
  <c r="I75" i="86"/>
  <c r="L9" i="69" s="1"/>
  <c r="M9" i="69" s="1"/>
  <c r="N9" i="69" s="1"/>
  <c r="O9" i="69" s="1"/>
  <c r="P9" i="69" s="1"/>
  <c r="Q9" i="69" s="1"/>
  <c r="R9" i="69" s="1"/>
  <c r="S9" i="69" s="1"/>
  <c r="T9" i="69" s="1"/>
  <c r="U9" i="69" s="1"/>
  <c r="V9" i="69" s="1"/>
  <c r="W9" i="69" s="1"/>
  <c r="X9" i="69" s="1"/>
  <c r="Y9" i="69" s="1"/>
  <c r="Z9" i="69" s="1"/>
  <c r="AA9" i="69" s="1"/>
  <c r="AB9" i="69" s="1"/>
  <c r="AC9" i="69" s="1"/>
  <c r="AD9" i="69" s="1"/>
  <c r="AE9" i="69" s="1"/>
  <c r="AF9" i="69" s="1"/>
  <c r="AG9" i="69" s="1"/>
  <c r="I71" i="86"/>
  <c r="R140" i="56"/>
  <c r="R7" i="86"/>
  <c r="AC17" i="66" s="1"/>
  <c r="O75" i="86"/>
  <c r="O71" i="86"/>
  <c r="Q75" i="86"/>
  <c r="V75" i="86"/>
  <c r="V71" i="86"/>
  <c r="N75" i="86"/>
  <c r="N71" i="86"/>
  <c r="AA75" i="86"/>
  <c r="AA71" i="86"/>
  <c r="M5" i="73"/>
  <c r="L13" i="63" s="1"/>
  <c r="K37" i="78"/>
  <c r="G12" i="73"/>
  <c r="K82" i="86"/>
  <c r="K81" i="86"/>
  <c r="K80" i="86"/>
  <c r="K79" i="86"/>
  <c r="K78" i="86"/>
  <c r="K77" i="86"/>
  <c r="K76" i="86"/>
  <c r="G38" i="73"/>
  <c r="L38" i="73" s="1"/>
  <c r="G64" i="73"/>
  <c r="G140" i="56"/>
  <c r="O140" i="56"/>
  <c r="I140" i="56"/>
  <c r="M35" i="105" l="1"/>
  <c r="L35" i="105"/>
  <c r="H36" i="105"/>
  <c r="J36" i="105" s="1"/>
  <c r="G9" i="105"/>
  <c r="F65" i="105"/>
  <c r="I9" i="105"/>
  <c r="E9" i="105"/>
  <c r="AE158" i="102"/>
  <c r="O142" i="102"/>
  <c r="L139" i="102"/>
  <c r="V149" i="102"/>
  <c r="R145" i="102"/>
  <c r="K138" i="102"/>
  <c r="N141" i="102"/>
  <c r="S146" i="102"/>
  <c r="M140" i="102"/>
  <c r="Q144" i="102"/>
  <c r="U16" i="66"/>
  <c r="AA12" i="66"/>
  <c r="Z16" i="66"/>
  <c r="AB19" i="66"/>
  <c r="Y17" i="66"/>
  <c r="V12" i="66"/>
  <c r="T16" i="66"/>
  <c r="U147" i="102" s="1"/>
  <c r="AC19" i="66"/>
  <c r="X17" i="66"/>
  <c r="U12" i="66"/>
  <c r="S16" i="66"/>
  <c r="T147" i="102" s="1"/>
  <c r="AA19" i="66"/>
  <c r="W17" i="66"/>
  <c r="R12" i="66"/>
  <c r="AD16" i="66"/>
  <c r="X151" i="102"/>
  <c r="AD19" i="66"/>
  <c r="AA17" i="66"/>
  <c r="Q12" i="66"/>
  <c r="O12" i="66"/>
  <c r="P143" i="102" s="1"/>
  <c r="AC16" i="66"/>
  <c r="Z19" i="66"/>
  <c r="V17" i="66"/>
  <c r="Z12" i="66"/>
  <c r="T12" i="66"/>
  <c r="Y16" i="66"/>
  <c r="Y19" i="66"/>
  <c r="Z17" i="66"/>
  <c r="Y12" i="66"/>
  <c r="S12" i="66"/>
  <c r="AB16" i="66"/>
  <c r="X19" i="66"/>
  <c r="U17" i="66"/>
  <c r="V148" i="102" s="1"/>
  <c r="AC156" i="102"/>
  <c r="AB12" i="66"/>
  <c r="L6" i="66"/>
  <c r="M6" i="66"/>
  <c r="O6" i="66"/>
  <c r="U6" i="66"/>
  <c r="N6" i="66"/>
  <c r="U45" i="63" s="1"/>
  <c r="V6" i="66"/>
  <c r="Q6" i="66"/>
  <c r="W6" i="66"/>
  <c r="P6" i="66"/>
  <c r="T6" i="66"/>
  <c r="I6" i="66"/>
  <c r="J6" i="66"/>
  <c r="U41" i="63" s="1"/>
  <c r="R6" i="66"/>
  <c r="K6" i="66"/>
  <c r="S6" i="66"/>
  <c r="W16" i="66"/>
  <c r="AB155" i="102"/>
  <c r="W19" i="66"/>
  <c r="T17" i="66"/>
  <c r="U148" i="102" s="1"/>
  <c r="X12" i="66"/>
  <c r="AD157" i="102"/>
  <c r="AA16" i="66"/>
  <c r="V19" i="66"/>
  <c r="W150" i="102" s="1"/>
  <c r="AD17" i="66"/>
  <c r="AC12" i="66"/>
  <c r="V16" i="66"/>
  <c r="AB17" i="66"/>
  <c r="Y152" i="102"/>
  <c r="W12" i="66"/>
  <c r="AA154" i="102"/>
  <c r="Z153" i="102"/>
  <c r="N33" i="69"/>
  <c r="O33" i="69" s="1"/>
  <c r="P33" i="69" s="1"/>
  <c r="Q33" i="69" s="1"/>
  <c r="R33" i="69" s="1"/>
  <c r="S33" i="69" s="1"/>
  <c r="T33" i="69" s="1"/>
  <c r="U33" i="69" s="1"/>
  <c r="V33" i="69" s="1"/>
  <c r="W33" i="69" s="1"/>
  <c r="X33" i="69" s="1"/>
  <c r="Y33" i="69" s="1"/>
  <c r="Z33" i="69" s="1"/>
  <c r="AA33" i="69" s="1"/>
  <c r="AB33" i="69" s="1"/>
  <c r="AC33" i="69" s="1"/>
  <c r="AD33" i="69" s="1"/>
  <c r="AE33" i="69" s="1"/>
  <c r="AF33" i="69" s="1"/>
  <c r="AG33" i="69" s="1"/>
  <c r="N11" i="69"/>
  <c r="O11" i="69" s="1"/>
  <c r="P11" i="69" s="1"/>
  <c r="Q11" i="69" s="1"/>
  <c r="R11" i="69" s="1"/>
  <c r="S11" i="69" s="1"/>
  <c r="T11" i="69" s="1"/>
  <c r="U11" i="69" s="1"/>
  <c r="V11" i="69" s="1"/>
  <c r="W11" i="69" s="1"/>
  <c r="X11" i="69" s="1"/>
  <c r="Y11" i="69" s="1"/>
  <c r="Z11" i="69" s="1"/>
  <c r="AA11" i="69" s="1"/>
  <c r="AB11" i="69" s="1"/>
  <c r="AC11" i="69" s="1"/>
  <c r="AD11" i="69" s="1"/>
  <c r="AE11" i="69" s="1"/>
  <c r="AF11" i="69" s="1"/>
  <c r="AG11" i="69" s="1"/>
  <c r="X245" i="69"/>
  <c r="AC250" i="69"/>
  <c r="AA203" i="69"/>
  <c r="M256" i="69"/>
  <c r="AD182" i="69"/>
  <c r="T127" i="69"/>
  <c r="Q260" i="69"/>
  <c r="S82" i="69"/>
  <c r="AA179" i="69"/>
  <c r="Q147" i="69"/>
  <c r="L210" i="69"/>
  <c r="Q215" i="69"/>
  <c r="T241" i="69"/>
  <c r="U241" i="69" s="1"/>
  <c r="P168" i="69"/>
  <c r="P214" i="69"/>
  <c r="AA90" i="69"/>
  <c r="W266" i="69"/>
  <c r="M165" i="69"/>
  <c r="AA270" i="69"/>
  <c r="O258" i="69"/>
  <c r="AF183" i="69"/>
  <c r="AG183" i="69" s="1"/>
  <c r="K74" i="69"/>
  <c r="AB249" i="69"/>
  <c r="Z202" i="69"/>
  <c r="S240" i="69"/>
  <c r="O236" i="69"/>
  <c r="Y246" i="69"/>
  <c r="K141" i="69"/>
  <c r="L141" i="69" s="1"/>
  <c r="V220" i="69"/>
  <c r="AD228" i="69"/>
  <c r="K254" i="69"/>
  <c r="L164" i="69"/>
  <c r="U264" i="69"/>
  <c r="AB91" i="69"/>
  <c r="Z89" i="69"/>
  <c r="J208" i="69"/>
  <c r="K208" i="69" s="1"/>
  <c r="X131" i="69"/>
  <c r="N212" i="69"/>
  <c r="R261" i="69"/>
  <c r="AD273" i="69"/>
  <c r="L188" i="69"/>
  <c r="P101" i="69"/>
  <c r="AD251" i="69"/>
  <c r="O191" i="69"/>
  <c r="O213" i="69"/>
  <c r="R216" i="69"/>
  <c r="V129" i="69"/>
  <c r="T172" i="69"/>
  <c r="S217" i="69"/>
  <c r="V174" i="69"/>
  <c r="U84" i="69"/>
  <c r="Z224" i="69"/>
  <c r="Q169" i="69"/>
  <c r="AF94" i="69"/>
  <c r="AG94" i="69" s="1"/>
  <c r="O100" i="69"/>
  <c r="R125" i="69"/>
  <c r="L233" i="69"/>
  <c r="Q193" i="69"/>
  <c r="P237" i="69"/>
  <c r="W108" i="69"/>
  <c r="Z247" i="69"/>
  <c r="Q238" i="69"/>
  <c r="J186" i="69"/>
  <c r="K186" i="69" s="1"/>
  <c r="W130" i="69"/>
  <c r="W175" i="69"/>
  <c r="Y155" i="69"/>
  <c r="O145" i="69"/>
  <c r="O78" i="69"/>
  <c r="P79" i="69"/>
  <c r="T83" i="69"/>
  <c r="U83" i="69" s="1"/>
  <c r="AF229" i="69"/>
  <c r="AG229" i="69" s="1"/>
  <c r="X153" i="69"/>
  <c r="Y153" i="69" s="1"/>
  <c r="Z153" i="69" s="1"/>
  <c r="AA153" i="69" s="1"/>
  <c r="AB153" i="69" s="1"/>
  <c r="AC153" i="69" s="1"/>
  <c r="AD153" i="69" s="1"/>
  <c r="AE153" i="69" s="1"/>
  <c r="AF153" i="69" s="1"/>
  <c r="AG153" i="69" s="1"/>
  <c r="K232" i="69"/>
  <c r="K118" i="69"/>
  <c r="L118" i="69" s="1"/>
  <c r="AB135" i="69"/>
  <c r="AD137" i="69"/>
  <c r="L53" i="69"/>
  <c r="AB226" i="69"/>
  <c r="AF138" i="69"/>
  <c r="AG138" i="69" s="1"/>
  <c r="AA225" i="69"/>
  <c r="AD206" i="69"/>
  <c r="AB204" i="69"/>
  <c r="L97" i="69"/>
  <c r="R194" i="69"/>
  <c r="K209" i="69"/>
  <c r="P123" i="69"/>
  <c r="Y223" i="69"/>
  <c r="AA134" i="69"/>
  <c r="X176" i="69"/>
  <c r="Z133" i="69"/>
  <c r="T218" i="69"/>
  <c r="U218" i="69" s="1"/>
  <c r="Z269" i="69"/>
  <c r="O122" i="69"/>
  <c r="L52" i="69"/>
  <c r="M52" i="69" s="1"/>
  <c r="N52" i="69" s="1"/>
  <c r="O52" i="69" s="1"/>
  <c r="P52" i="69" s="1"/>
  <c r="Q52" i="69" s="1"/>
  <c r="R52" i="69" s="1"/>
  <c r="S52" i="69" s="1"/>
  <c r="T52" i="69" s="1"/>
  <c r="U52" i="69" s="1"/>
  <c r="V52" i="69" s="1"/>
  <c r="W52" i="69" s="1"/>
  <c r="X52" i="69" s="1"/>
  <c r="Y52" i="69" s="1"/>
  <c r="Z52" i="69" s="1"/>
  <c r="AA52" i="69" s="1"/>
  <c r="AB52" i="69" s="1"/>
  <c r="AC52" i="69" s="1"/>
  <c r="AD52" i="69" s="1"/>
  <c r="AE52" i="69" s="1"/>
  <c r="AF52" i="69" s="1"/>
  <c r="AG52" i="69" s="1"/>
  <c r="X222" i="69"/>
  <c r="L142" i="69"/>
  <c r="N77" i="69"/>
  <c r="AG162" i="69"/>
  <c r="T105" i="69"/>
  <c r="AA248" i="69"/>
  <c r="P192" i="69"/>
  <c r="AC205" i="69"/>
  <c r="M98" i="69"/>
  <c r="M189" i="69"/>
  <c r="M234" i="69"/>
  <c r="Q102" i="69"/>
  <c r="V198" i="69"/>
  <c r="R103" i="69"/>
  <c r="AC114" i="69"/>
  <c r="AD115" i="69"/>
  <c r="N257" i="69"/>
  <c r="U128" i="69"/>
  <c r="V128" i="69" s="1"/>
  <c r="Y132" i="69"/>
  <c r="AC227" i="69"/>
  <c r="AB180" i="69"/>
  <c r="V243" i="69"/>
  <c r="T196" i="69"/>
  <c r="U196" i="69" s="1"/>
  <c r="X200" i="69"/>
  <c r="S195" i="69"/>
  <c r="U242" i="69"/>
  <c r="M120" i="69"/>
  <c r="AC136" i="69"/>
  <c r="U219" i="69"/>
  <c r="M211" i="69"/>
  <c r="AC181" i="69"/>
  <c r="T263" i="69"/>
  <c r="U263" i="69" s="1"/>
  <c r="K51" i="69"/>
  <c r="P146" i="69"/>
  <c r="L75" i="69"/>
  <c r="N121" i="69"/>
  <c r="Y177" i="69"/>
  <c r="W86" i="69"/>
  <c r="AG184" i="69"/>
  <c r="AA112" i="69"/>
  <c r="Y268" i="69"/>
  <c r="V85" i="69"/>
  <c r="S262" i="69"/>
  <c r="L96" i="69"/>
  <c r="L119" i="69"/>
  <c r="U173" i="69"/>
  <c r="V173" i="69" s="1"/>
  <c r="N144" i="69"/>
  <c r="Z111" i="69"/>
  <c r="X109" i="69"/>
  <c r="K187" i="69"/>
  <c r="N190" i="69"/>
  <c r="R239" i="69"/>
  <c r="Y201" i="69"/>
  <c r="U197" i="69"/>
  <c r="V107" i="69"/>
  <c r="S171" i="69"/>
  <c r="L255" i="69"/>
  <c r="R170" i="69"/>
  <c r="M76" i="69"/>
  <c r="K163" i="69"/>
  <c r="L163" i="69" s="1"/>
  <c r="X87" i="69"/>
  <c r="Z178" i="69"/>
  <c r="V265" i="69"/>
  <c r="AC272" i="69"/>
  <c r="Q124" i="69"/>
  <c r="X267" i="69"/>
  <c r="W221" i="69"/>
  <c r="S149" i="69"/>
  <c r="Y88" i="69"/>
  <c r="AG139" i="69"/>
  <c r="AB113" i="69"/>
  <c r="W244" i="69"/>
  <c r="S104" i="69"/>
  <c r="U106" i="69"/>
  <c r="V106" i="69" s="1"/>
  <c r="N99" i="69"/>
  <c r="Y110" i="69"/>
  <c r="W199" i="69"/>
  <c r="Z156" i="69"/>
  <c r="AD93" i="69"/>
  <c r="P259" i="69"/>
  <c r="AC92" i="69"/>
  <c r="R81" i="69"/>
  <c r="S126" i="69"/>
  <c r="AF274" i="69"/>
  <c r="AG274" i="69" s="1"/>
  <c r="L68" i="63"/>
  <c r="L96" i="63"/>
  <c r="L40" i="63"/>
  <c r="M96" i="63"/>
  <c r="M40" i="63"/>
  <c r="M68" i="63"/>
  <c r="L69" i="63"/>
  <c r="L41" i="63"/>
  <c r="L97" i="63"/>
  <c r="K68" i="63"/>
  <c r="F10" i="105" s="1"/>
  <c r="K40" i="63"/>
  <c r="D10" i="105" s="1"/>
  <c r="K96" i="63"/>
  <c r="H10" i="105" s="1"/>
  <c r="I162" i="102"/>
  <c r="AJ12" i="63"/>
  <c r="L138" i="102"/>
  <c r="M138" i="102"/>
  <c r="AD156" i="102"/>
  <c r="AA97" i="66"/>
  <c r="AA138" i="102"/>
  <c r="AB98" i="66"/>
  <c r="AB139" i="102"/>
  <c r="AE156" i="102"/>
  <c r="M139" i="102"/>
  <c r="AD100" i="66"/>
  <c r="AE141" i="102" s="1"/>
  <c r="AD141" i="102"/>
  <c r="N140" i="102"/>
  <c r="O140" i="102"/>
  <c r="AE142" i="102"/>
  <c r="AC99" i="66"/>
  <c r="AC140" i="102"/>
  <c r="P142" i="102"/>
  <c r="R144" i="102"/>
  <c r="Q142" i="102"/>
  <c r="Z152" i="102"/>
  <c r="W149" i="102"/>
  <c r="AA152" i="102"/>
  <c r="S145" i="102"/>
  <c r="Y151" i="102"/>
  <c r="T146" i="102"/>
  <c r="AB154" i="102"/>
  <c r="AA153" i="102"/>
  <c r="Q143" i="102"/>
  <c r="AE157" i="102"/>
  <c r="AB153" i="102"/>
  <c r="L9" i="78"/>
  <c r="L11" i="78"/>
  <c r="J11" i="78"/>
  <c r="K11" i="78"/>
  <c r="N235" i="69"/>
  <c r="T150" i="69"/>
  <c r="J71" i="86"/>
  <c r="N55" i="69"/>
  <c r="K231" i="69"/>
  <c r="M143" i="69"/>
  <c r="J73" i="69"/>
  <c r="N166" i="69"/>
  <c r="Q80" i="69"/>
  <c r="J253" i="69"/>
  <c r="O167" i="69"/>
  <c r="X71" i="86"/>
  <c r="AP12" i="63"/>
  <c r="H37" i="105" s="1"/>
  <c r="AG12" i="63"/>
  <c r="E66" i="105" s="1"/>
  <c r="AF12" i="63"/>
  <c r="D66" i="105" s="1"/>
  <c r="V151" i="69"/>
  <c r="AB158" i="69"/>
  <c r="Z61" i="63"/>
  <c r="AE207" i="69"/>
  <c r="K13" i="63"/>
  <c r="M13" i="63"/>
  <c r="I11" i="78"/>
  <c r="L35" i="78"/>
  <c r="I12" i="73"/>
  <c r="J12" i="73"/>
  <c r="K12" i="73"/>
  <c r="L12" i="73"/>
  <c r="L38" i="78"/>
  <c r="I38" i="73"/>
  <c r="J38" i="73"/>
  <c r="J38" i="78" s="1"/>
  <c r="K38" i="73"/>
  <c r="I64" i="73"/>
  <c r="J64" i="73"/>
  <c r="J64" i="78" s="1"/>
  <c r="K64" i="73"/>
  <c r="K64" i="78" s="1"/>
  <c r="L64" i="73"/>
  <c r="L64" i="78" s="1"/>
  <c r="M36" i="73"/>
  <c r="M36" i="78" s="1"/>
  <c r="M62" i="73"/>
  <c r="M62" i="78" s="1"/>
  <c r="M38" i="73"/>
  <c r="M38" i="78" s="1"/>
  <c r="M11" i="73"/>
  <c r="M64" i="73"/>
  <c r="M64" i="78" s="1"/>
  <c r="M35" i="73"/>
  <c r="M35" i="78" s="1"/>
  <c r="M9" i="73"/>
  <c r="M61" i="73"/>
  <c r="M37" i="73"/>
  <c r="M37" i="78" s="1"/>
  <c r="M12" i="73"/>
  <c r="M63" i="73"/>
  <c r="M63" i="78" s="1"/>
  <c r="M10" i="73"/>
  <c r="Y61" i="63"/>
  <c r="K71" i="86"/>
  <c r="M71" i="86"/>
  <c r="Z86" i="63"/>
  <c r="V58" i="63"/>
  <c r="K186" i="66"/>
  <c r="Y41" i="63"/>
  <c r="Y57" i="63"/>
  <c r="V88" i="63"/>
  <c r="L141" i="66"/>
  <c r="X42" i="63"/>
  <c r="Z84" i="63"/>
  <c r="Z85" i="63"/>
  <c r="U84" i="63"/>
  <c r="N235" i="66"/>
  <c r="O235" i="66" s="1"/>
  <c r="P235" i="66" s="1"/>
  <c r="Q235" i="66" s="1"/>
  <c r="R235" i="66" s="1"/>
  <c r="S235" i="66" s="1"/>
  <c r="T235" i="66" s="1"/>
  <c r="U235" i="66" s="1"/>
  <c r="V235" i="66" s="1"/>
  <c r="W235" i="66" s="1"/>
  <c r="X235" i="66" s="1"/>
  <c r="Y235" i="66" s="1"/>
  <c r="Z235" i="66" s="1"/>
  <c r="AA235" i="66" s="1"/>
  <c r="L118" i="66"/>
  <c r="W70" i="63"/>
  <c r="V86" i="63"/>
  <c r="L96" i="66"/>
  <c r="W42" i="63"/>
  <c r="K51" i="66"/>
  <c r="V41" i="63"/>
  <c r="Y85" i="63"/>
  <c r="V85" i="63"/>
  <c r="V87" i="63"/>
  <c r="U86" i="63"/>
  <c r="U89" i="63"/>
  <c r="V59" i="63"/>
  <c r="Y59" i="63"/>
  <c r="L163" i="66"/>
  <c r="X70" i="63"/>
  <c r="U87" i="63"/>
  <c r="Y134" i="86"/>
  <c r="AB271" i="66"/>
  <c r="AC271" i="66" s="1"/>
  <c r="AD271" i="66" s="1"/>
  <c r="Z89" i="63" s="1"/>
  <c r="V60" i="63"/>
  <c r="U69" i="63"/>
  <c r="Y60" i="63"/>
  <c r="K73" i="66"/>
  <c r="V69" i="63"/>
  <c r="K208" i="66"/>
  <c r="Y69" i="63"/>
  <c r="Y84" i="63"/>
  <c r="Y86" i="63"/>
  <c r="V84" i="63"/>
  <c r="AB158" i="66"/>
  <c r="AC158" i="66" s="1"/>
  <c r="AD158" i="66" s="1"/>
  <c r="V89" i="63"/>
  <c r="Y58" i="63"/>
  <c r="V56" i="63"/>
  <c r="Y88" i="63"/>
  <c r="U88" i="63"/>
  <c r="Y87" i="63"/>
  <c r="K253" i="66"/>
  <c r="Z69" i="63"/>
  <c r="Y89" i="63"/>
  <c r="Y56" i="63"/>
  <c r="V61" i="63"/>
  <c r="K231" i="66"/>
  <c r="Z41" i="63"/>
  <c r="Z60" i="63"/>
  <c r="U85" i="63"/>
  <c r="V57" i="63"/>
  <c r="AB71" i="86"/>
  <c r="J82" i="86"/>
  <c r="I140" i="86"/>
  <c r="Q71" i="86"/>
  <c r="G75" i="86"/>
  <c r="J7" i="69" s="1"/>
  <c r="K7" i="69" s="1"/>
  <c r="L7" i="69" s="1"/>
  <c r="M7" i="69" s="1"/>
  <c r="N7" i="69" s="1"/>
  <c r="O7" i="69" s="1"/>
  <c r="P7" i="69" s="1"/>
  <c r="Q7" i="69" s="1"/>
  <c r="R7" i="69" s="1"/>
  <c r="S7" i="69" s="1"/>
  <c r="T7" i="69" s="1"/>
  <c r="U7" i="69" s="1"/>
  <c r="V7" i="69" s="1"/>
  <c r="W7" i="69" s="1"/>
  <c r="X7" i="69" s="1"/>
  <c r="Y7" i="69" s="1"/>
  <c r="Z7" i="69" s="1"/>
  <c r="AA7" i="69" s="1"/>
  <c r="AB7" i="69" s="1"/>
  <c r="AC7" i="69" s="1"/>
  <c r="AD7" i="69" s="1"/>
  <c r="AE7" i="69" s="1"/>
  <c r="AF7" i="69" s="1"/>
  <c r="AG7" i="69" s="1"/>
  <c r="G71" i="86"/>
  <c r="H140" i="86"/>
  <c r="R71" i="86"/>
  <c r="G13" i="73"/>
  <c r="N5" i="73"/>
  <c r="M14" i="63" s="1"/>
  <c r="L76" i="86"/>
  <c r="O12" i="69" s="1"/>
  <c r="P12" i="69" s="1"/>
  <c r="Q12" i="69" s="1"/>
  <c r="R12" i="69" s="1"/>
  <c r="S12" i="69" s="1"/>
  <c r="T12" i="69" s="1"/>
  <c r="U12" i="69" s="1"/>
  <c r="V12" i="69" s="1"/>
  <c r="W12" i="69" s="1"/>
  <c r="X12" i="69" s="1"/>
  <c r="Y12" i="69" s="1"/>
  <c r="Z12" i="69" s="1"/>
  <c r="AA12" i="69" s="1"/>
  <c r="AB12" i="69" s="1"/>
  <c r="AC12" i="69" s="1"/>
  <c r="AD12" i="69" s="1"/>
  <c r="AE12" i="69" s="1"/>
  <c r="AF12" i="69" s="1"/>
  <c r="AG12" i="69" s="1"/>
  <c r="L77" i="86"/>
  <c r="L78" i="86"/>
  <c r="L79" i="86"/>
  <c r="L80" i="86"/>
  <c r="L81" i="86"/>
  <c r="L82" i="86"/>
  <c r="G65" i="73"/>
  <c r="G39" i="73"/>
  <c r="M39" i="73" s="1"/>
  <c r="G10" i="105" l="1"/>
  <c r="M36" i="105"/>
  <c r="L36" i="105"/>
  <c r="E10" i="105"/>
  <c r="F66" i="105"/>
  <c r="I10" i="105"/>
  <c r="K137" i="102"/>
  <c r="M13" i="73"/>
  <c r="M13" i="78" s="1"/>
  <c r="U40" i="63"/>
  <c r="J137" i="102"/>
  <c r="J83" i="102" s="1"/>
  <c r="J163" i="102" s="1"/>
  <c r="J53" i="102" s="1"/>
  <c r="U14" i="90"/>
  <c r="U98" i="90" s="1"/>
  <c r="O34" i="69"/>
  <c r="P34" i="69" s="1"/>
  <c r="Q34" i="69" s="1"/>
  <c r="R34" i="69" s="1"/>
  <c r="S34" i="69" s="1"/>
  <c r="T34" i="69" s="1"/>
  <c r="U34" i="69" s="1"/>
  <c r="V34" i="69" s="1"/>
  <c r="W34" i="69" s="1"/>
  <c r="X34" i="69" s="1"/>
  <c r="Y34" i="69" s="1"/>
  <c r="Z34" i="69" s="1"/>
  <c r="AA34" i="69" s="1"/>
  <c r="AB34" i="69" s="1"/>
  <c r="AC34" i="69" s="1"/>
  <c r="AD34" i="69" s="1"/>
  <c r="AE34" i="69" s="1"/>
  <c r="AF34" i="69" s="1"/>
  <c r="AG34" i="69" s="1"/>
  <c r="T14" i="90"/>
  <c r="T42" i="90" s="1"/>
  <c r="V13" i="90"/>
  <c r="V41" i="90" s="1"/>
  <c r="Q259" i="69"/>
  <c r="R259" i="69" s="1"/>
  <c r="S259" i="69" s="1"/>
  <c r="T259" i="69" s="1"/>
  <c r="U259" i="69" s="1"/>
  <c r="V259" i="69" s="1"/>
  <c r="W259" i="69" s="1"/>
  <c r="X259" i="69" s="1"/>
  <c r="Y259" i="69" s="1"/>
  <c r="Z259" i="69" s="1"/>
  <c r="AA259" i="69" s="1"/>
  <c r="AB259" i="69" s="1"/>
  <c r="AC259" i="69" s="1"/>
  <c r="AD259" i="69" s="1"/>
  <c r="AE259" i="69" s="1"/>
  <c r="AF259" i="69" s="1"/>
  <c r="AG259" i="69" s="1"/>
  <c r="N120" i="69"/>
  <c r="O120" i="69" s="1"/>
  <c r="P120" i="69" s="1"/>
  <c r="Q120" i="69" s="1"/>
  <c r="R120" i="69" s="1"/>
  <c r="S120" i="69" s="1"/>
  <c r="T120" i="69" s="1"/>
  <c r="U120" i="69" s="1"/>
  <c r="V120" i="69" s="1"/>
  <c r="W120" i="69" s="1"/>
  <c r="X120" i="69" s="1"/>
  <c r="Y120" i="69" s="1"/>
  <c r="Z120" i="69" s="1"/>
  <c r="AA120" i="69" s="1"/>
  <c r="AB120" i="69" s="1"/>
  <c r="AC120" i="69" s="1"/>
  <c r="AD120" i="69" s="1"/>
  <c r="AE120" i="69" s="1"/>
  <c r="AF120" i="69" s="1"/>
  <c r="AG120" i="69" s="1"/>
  <c r="R102" i="69"/>
  <c r="S102" i="69" s="1"/>
  <c r="T102" i="69" s="1"/>
  <c r="U102" i="69" s="1"/>
  <c r="V102" i="69" s="1"/>
  <c r="W102" i="69" s="1"/>
  <c r="X102" i="69" s="1"/>
  <c r="Y102" i="69" s="1"/>
  <c r="Z102" i="69" s="1"/>
  <c r="AA102" i="69" s="1"/>
  <c r="AB102" i="69" s="1"/>
  <c r="AC102" i="69" s="1"/>
  <c r="AD102" i="69" s="1"/>
  <c r="AE102" i="69" s="1"/>
  <c r="AF102" i="69" s="1"/>
  <c r="AG102" i="69" s="1"/>
  <c r="AB248" i="69"/>
  <c r="AC248" i="69" s="1"/>
  <c r="AD248" i="69" s="1"/>
  <c r="AE248" i="69" s="1"/>
  <c r="AF248" i="69" s="1"/>
  <c r="AG248" i="69" s="1"/>
  <c r="L209" i="69"/>
  <c r="M209" i="69" s="1"/>
  <c r="N209" i="69" s="1"/>
  <c r="O209" i="69" s="1"/>
  <c r="P209" i="69" s="1"/>
  <c r="Q209" i="69" s="1"/>
  <c r="R209" i="69" s="1"/>
  <c r="S209" i="69" s="1"/>
  <c r="T209" i="69" s="1"/>
  <c r="U209" i="69" s="1"/>
  <c r="V209" i="69" s="1"/>
  <c r="W209" i="69" s="1"/>
  <c r="X209" i="69" s="1"/>
  <c r="Y209" i="69" s="1"/>
  <c r="Z209" i="69" s="1"/>
  <c r="AA209" i="69" s="1"/>
  <c r="AB209" i="69" s="1"/>
  <c r="AC209" i="69" s="1"/>
  <c r="AD209" i="69" s="1"/>
  <c r="AE209" i="69" s="1"/>
  <c r="AF209" i="69" s="1"/>
  <c r="AG209" i="69" s="1"/>
  <c r="M53" i="69"/>
  <c r="N53" i="69" s="1"/>
  <c r="O53" i="69" s="1"/>
  <c r="P53" i="69" s="1"/>
  <c r="Q53" i="69" s="1"/>
  <c r="R53" i="69" s="1"/>
  <c r="S53" i="69" s="1"/>
  <c r="T53" i="69" s="1"/>
  <c r="U53" i="69" s="1"/>
  <c r="V53" i="69" s="1"/>
  <c r="W53" i="69" s="1"/>
  <c r="X53" i="69" s="1"/>
  <c r="Y53" i="69" s="1"/>
  <c r="Z53" i="69" s="1"/>
  <c r="AA53" i="69" s="1"/>
  <c r="AB53" i="69" s="1"/>
  <c r="AC53" i="69" s="1"/>
  <c r="AD53" i="69" s="1"/>
  <c r="AE53" i="69" s="1"/>
  <c r="AF53" i="69" s="1"/>
  <c r="AG53" i="69" s="1"/>
  <c r="P145" i="69"/>
  <c r="Q145" i="69" s="1"/>
  <c r="R145" i="69" s="1"/>
  <c r="S145" i="69" s="1"/>
  <c r="T145" i="69" s="1"/>
  <c r="U145" i="69" s="1"/>
  <c r="V145" i="69" s="1"/>
  <c r="W145" i="69" s="1"/>
  <c r="X145" i="69" s="1"/>
  <c r="Y145" i="69" s="1"/>
  <c r="Z145" i="69" s="1"/>
  <c r="AA145" i="69" s="1"/>
  <c r="AB145" i="69" s="1"/>
  <c r="AC145" i="69" s="1"/>
  <c r="AD145" i="69" s="1"/>
  <c r="AE145" i="69" s="1"/>
  <c r="AF145" i="69" s="1"/>
  <c r="AG145" i="69" s="1"/>
  <c r="AA247" i="69"/>
  <c r="AB247" i="69" s="1"/>
  <c r="AC247" i="69" s="1"/>
  <c r="AD247" i="69" s="1"/>
  <c r="AE247" i="69" s="1"/>
  <c r="AF247" i="69" s="1"/>
  <c r="AG247" i="69" s="1"/>
  <c r="S125" i="69"/>
  <c r="T125" i="69" s="1"/>
  <c r="U125" i="69" s="1"/>
  <c r="V125" i="69" s="1"/>
  <c r="W125" i="69" s="1"/>
  <c r="X125" i="69" s="1"/>
  <c r="Y125" i="69" s="1"/>
  <c r="Z125" i="69" s="1"/>
  <c r="AA125" i="69" s="1"/>
  <c r="AB125" i="69" s="1"/>
  <c r="AC125" i="69" s="1"/>
  <c r="AD125" i="69" s="1"/>
  <c r="AE125" i="69" s="1"/>
  <c r="AF125" i="69" s="1"/>
  <c r="AG125" i="69" s="1"/>
  <c r="V84" i="69"/>
  <c r="W84" i="69" s="1"/>
  <c r="X84" i="69" s="1"/>
  <c r="Y84" i="69" s="1"/>
  <c r="Z84" i="69" s="1"/>
  <c r="AA84" i="69" s="1"/>
  <c r="AB84" i="69" s="1"/>
  <c r="AC84" i="69" s="1"/>
  <c r="AD84" i="69" s="1"/>
  <c r="AE84" i="69" s="1"/>
  <c r="AF84" i="69" s="1"/>
  <c r="AG84" i="69" s="1"/>
  <c r="P213" i="69"/>
  <c r="Q213" i="69" s="1"/>
  <c r="R213" i="69" s="1"/>
  <c r="S213" i="69" s="1"/>
  <c r="T213" i="69" s="1"/>
  <c r="U213" i="69" s="1"/>
  <c r="V213" i="69" s="1"/>
  <c r="W213" i="69" s="1"/>
  <c r="X213" i="69" s="1"/>
  <c r="Y213" i="69" s="1"/>
  <c r="Z213" i="69" s="1"/>
  <c r="AA213" i="69" s="1"/>
  <c r="AB213" i="69" s="1"/>
  <c r="AC213" i="69" s="1"/>
  <c r="AD213" i="69" s="1"/>
  <c r="AE213" i="69" s="1"/>
  <c r="AF213" i="69" s="1"/>
  <c r="AG213" i="69" s="1"/>
  <c r="AE273" i="69"/>
  <c r="AF273" i="69" s="1"/>
  <c r="AG273" i="69" s="1"/>
  <c r="P258" i="69"/>
  <c r="Q258" i="69" s="1"/>
  <c r="R258" i="69" s="1"/>
  <c r="S258" i="69" s="1"/>
  <c r="T258" i="69" s="1"/>
  <c r="U258" i="69" s="1"/>
  <c r="V258" i="69" s="1"/>
  <c r="W258" i="69" s="1"/>
  <c r="X258" i="69" s="1"/>
  <c r="Y258" i="69" s="1"/>
  <c r="Z258" i="69" s="1"/>
  <c r="AA258" i="69" s="1"/>
  <c r="AB258" i="69" s="1"/>
  <c r="AC258" i="69" s="1"/>
  <c r="AD258" i="69" s="1"/>
  <c r="AE258" i="69" s="1"/>
  <c r="AF258" i="69" s="1"/>
  <c r="AG258" i="69" s="1"/>
  <c r="Q168" i="69"/>
  <c r="R168" i="69" s="1"/>
  <c r="S168" i="69" s="1"/>
  <c r="T168" i="69" s="1"/>
  <c r="U168" i="69" s="1"/>
  <c r="V168" i="69" s="1"/>
  <c r="W168" i="69" s="1"/>
  <c r="X168" i="69" s="1"/>
  <c r="Y168" i="69" s="1"/>
  <c r="Z168" i="69" s="1"/>
  <c r="AA168" i="69" s="1"/>
  <c r="AB168" i="69" s="1"/>
  <c r="AC168" i="69" s="1"/>
  <c r="AD168" i="69" s="1"/>
  <c r="AE168" i="69" s="1"/>
  <c r="AF168" i="69" s="1"/>
  <c r="AG168" i="69" s="1"/>
  <c r="R147" i="69"/>
  <c r="S147" i="69" s="1"/>
  <c r="T147" i="69" s="1"/>
  <c r="U147" i="69" s="1"/>
  <c r="V147" i="69" s="1"/>
  <c r="W147" i="69" s="1"/>
  <c r="X147" i="69" s="1"/>
  <c r="Y147" i="69" s="1"/>
  <c r="Z147" i="69" s="1"/>
  <c r="AA147" i="69" s="1"/>
  <c r="AB147" i="69" s="1"/>
  <c r="AC147" i="69" s="1"/>
  <c r="AD147" i="69" s="1"/>
  <c r="AE147" i="69" s="1"/>
  <c r="AF147" i="69" s="1"/>
  <c r="AG147" i="69" s="1"/>
  <c r="N256" i="69"/>
  <c r="O256" i="69" s="1"/>
  <c r="P256" i="69" s="1"/>
  <c r="Q256" i="69" s="1"/>
  <c r="R256" i="69" s="1"/>
  <c r="S256" i="69" s="1"/>
  <c r="T256" i="69" s="1"/>
  <c r="U256" i="69" s="1"/>
  <c r="V256" i="69" s="1"/>
  <c r="W256" i="69" s="1"/>
  <c r="X256" i="69" s="1"/>
  <c r="Y256" i="69" s="1"/>
  <c r="Z256" i="69" s="1"/>
  <c r="AA256" i="69" s="1"/>
  <c r="AB256" i="69" s="1"/>
  <c r="AC256" i="69" s="1"/>
  <c r="AD256" i="69" s="1"/>
  <c r="AE256" i="69" s="1"/>
  <c r="AF256" i="69" s="1"/>
  <c r="AG256" i="69" s="1"/>
  <c r="R13" i="90"/>
  <c r="M54" i="69"/>
  <c r="R80" i="69"/>
  <c r="S80" i="69" s="1"/>
  <c r="T80" i="69" s="1"/>
  <c r="U80" i="69" s="1"/>
  <c r="V80" i="69" s="1"/>
  <c r="W80" i="69" s="1"/>
  <c r="X80" i="69" s="1"/>
  <c r="Y80" i="69" s="1"/>
  <c r="Z80" i="69" s="1"/>
  <c r="AA80" i="69" s="1"/>
  <c r="AB80" i="69" s="1"/>
  <c r="AC80" i="69" s="1"/>
  <c r="AD80" i="69" s="1"/>
  <c r="AE80" i="69" s="1"/>
  <c r="AF80" i="69" s="1"/>
  <c r="AG80" i="69" s="1"/>
  <c r="O55" i="69"/>
  <c r="P55" i="69" s="1"/>
  <c r="Q55" i="69" s="1"/>
  <c r="R55" i="69" s="1"/>
  <c r="S55" i="69" s="1"/>
  <c r="T55" i="69" s="1"/>
  <c r="U55" i="69" s="1"/>
  <c r="V55" i="69" s="1"/>
  <c r="W55" i="69" s="1"/>
  <c r="X55" i="69" s="1"/>
  <c r="Y55" i="69" s="1"/>
  <c r="Z55" i="69" s="1"/>
  <c r="AA55" i="69" s="1"/>
  <c r="AB55" i="69" s="1"/>
  <c r="AC55" i="69" s="1"/>
  <c r="AD55" i="69" s="1"/>
  <c r="AE55" i="69" s="1"/>
  <c r="AF55" i="69" s="1"/>
  <c r="AG55" i="69" s="1"/>
  <c r="Z88" i="69"/>
  <c r="AA88" i="69" s="1"/>
  <c r="AB88" i="69" s="1"/>
  <c r="AC88" i="69" s="1"/>
  <c r="AD88" i="69" s="1"/>
  <c r="AE88" i="69" s="1"/>
  <c r="AF88" i="69" s="1"/>
  <c r="AG88" i="69" s="1"/>
  <c r="W265" i="69"/>
  <c r="X265" i="69" s="1"/>
  <c r="Y265" i="69" s="1"/>
  <c r="Z265" i="69" s="1"/>
  <c r="AA265" i="69" s="1"/>
  <c r="AB265" i="69" s="1"/>
  <c r="AC265" i="69" s="1"/>
  <c r="AD265" i="69" s="1"/>
  <c r="AE265" i="69" s="1"/>
  <c r="AF265" i="69" s="1"/>
  <c r="AG265" i="69" s="1"/>
  <c r="M255" i="69"/>
  <c r="N255" i="69" s="1"/>
  <c r="O255" i="69" s="1"/>
  <c r="P255" i="69" s="1"/>
  <c r="Q255" i="69" s="1"/>
  <c r="R255" i="69" s="1"/>
  <c r="S255" i="69" s="1"/>
  <c r="T255" i="69" s="1"/>
  <c r="U255" i="69" s="1"/>
  <c r="V255" i="69" s="1"/>
  <c r="W255" i="69" s="1"/>
  <c r="X255" i="69" s="1"/>
  <c r="Y255" i="69" s="1"/>
  <c r="Z255" i="69" s="1"/>
  <c r="AA255" i="69" s="1"/>
  <c r="AB255" i="69" s="1"/>
  <c r="AC255" i="69" s="1"/>
  <c r="AD255" i="69" s="1"/>
  <c r="AE255" i="69" s="1"/>
  <c r="AF255" i="69" s="1"/>
  <c r="AG255" i="69" s="1"/>
  <c r="S239" i="69"/>
  <c r="T239" i="69" s="1"/>
  <c r="U239" i="69" s="1"/>
  <c r="V239" i="69" s="1"/>
  <c r="W239" i="69" s="1"/>
  <c r="X239" i="69" s="1"/>
  <c r="Y239" i="69" s="1"/>
  <c r="Z239" i="69" s="1"/>
  <c r="AA239" i="69" s="1"/>
  <c r="AB239" i="69" s="1"/>
  <c r="AC239" i="69" s="1"/>
  <c r="AD239" i="69" s="1"/>
  <c r="AE239" i="69" s="1"/>
  <c r="AF239" i="69" s="1"/>
  <c r="AG239" i="69" s="1"/>
  <c r="W85" i="69"/>
  <c r="X85" i="69" s="1"/>
  <c r="Y85" i="69" s="1"/>
  <c r="Z85" i="69" s="1"/>
  <c r="AA85" i="69" s="1"/>
  <c r="AB85" i="69" s="1"/>
  <c r="AC85" i="69" s="1"/>
  <c r="AD85" i="69" s="1"/>
  <c r="AE85" i="69" s="1"/>
  <c r="AF85" i="69" s="1"/>
  <c r="AG85" i="69" s="1"/>
  <c r="Y222" i="69"/>
  <c r="Z222" i="69" s="1"/>
  <c r="AA222" i="69" s="1"/>
  <c r="AB222" i="69" s="1"/>
  <c r="AC222" i="69" s="1"/>
  <c r="AD222" i="69" s="1"/>
  <c r="AE222" i="69" s="1"/>
  <c r="AF222" i="69" s="1"/>
  <c r="AG222" i="69" s="1"/>
  <c r="AC91" i="69"/>
  <c r="AD91" i="69" s="1"/>
  <c r="AE91" i="69" s="1"/>
  <c r="AF91" i="69" s="1"/>
  <c r="AG91" i="69" s="1"/>
  <c r="AE93" i="69"/>
  <c r="AF93" i="69" s="1"/>
  <c r="AG93" i="69" s="1"/>
  <c r="T104" i="69"/>
  <c r="U104" i="69" s="1"/>
  <c r="V104" i="69" s="1"/>
  <c r="W104" i="69" s="1"/>
  <c r="X104" i="69" s="1"/>
  <c r="Y104" i="69" s="1"/>
  <c r="Z104" i="69" s="1"/>
  <c r="AA104" i="69" s="1"/>
  <c r="AB104" i="69" s="1"/>
  <c r="AC104" i="69" s="1"/>
  <c r="AD104" i="69" s="1"/>
  <c r="AE104" i="69" s="1"/>
  <c r="AF104" i="69" s="1"/>
  <c r="AG104" i="69" s="1"/>
  <c r="X86" i="69"/>
  <c r="Y86" i="69" s="1"/>
  <c r="Z86" i="69" s="1"/>
  <c r="AA86" i="69" s="1"/>
  <c r="AB86" i="69" s="1"/>
  <c r="AC86" i="69" s="1"/>
  <c r="AD86" i="69" s="1"/>
  <c r="AE86" i="69" s="1"/>
  <c r="AF86" i="69" s="1"/>
  <c r="AG86" i="69" s="1"/>
  <c r="V242" i="69"/>
  <c r="W242" i="69" s="1"/>
  <c r="X242" i="69" s="1"/>
  <c r="Y242" i="69" s="1"/>
  <c r="Z242" i="69" s="1"/>
  <c r="AA242" i="69" s="1"/>
  <c r="AB242" i="69" s="1"/>
  <c r="AC242" i="69" s="1"/>
  <c r="AD242" i="69" s="1"/>
  <c r="AE242" i="69" s="1"/>
  <c r="AF242" i="69" s="1"/>
  <c r="AG242" i="69" s="1"/>
  <c r="O257" i="69"/>
  <c r="P257" i="69" s="1"/>
  <c r="Q257" i="69" s="1"/>
  <c r="R257" i="69" s="1"/>
  <c r="S257" i="69" s="1"/>
  <c r="T257" i="69" s="1"/>
  <c r="U257" i="69" s="1"/>
  <c r="V257" i="69" s="1"/>
  <c r="W257" i="69" s="1"/>
  <c r="X257" i="69" s="1"/>
  <c r="Y257" i="69" s="1"/>
  <c r="Z257" i="69" s="1"/>
  <c r="AA257" i="69" s="1"/>
  <c r="AB257" i="69" s="1"/>
  <c r="AC257" i="69" s="1"/>
  <c r="AD257" i="69" s="1"/>
  <c r="AE257" i="69" s="1"/>
  <c r="AF257" i="69" s="1"/>
  <c r="AG257" i="69" s="1"/>
  <c r="U105" i="69"/>
  <c r="V105" i="69" s="1"/>
  <c r="W105" i="69" s="1"/>
  <c r="X105" i="69" s="1"/>
  <c r="Y105" i="69" s="1"/>
  <c r="Z105" i="69" s="1"/>
  <c r="AA105" i="69" s="1"/>
  <c r="AB105" i="69" s="1"/>
  <c r="AC105" i="69" s="1"/>
  <c r="AD105" i="69" s="1"/>
  <c r="AE105" i="69" s="1"/>
  <c r="AF105" i="69" s="1"/>
  <c r="AG105" i="69" s="1"/>
  <c r="S194" i="69"/>
  <c r="T194" i="69" s="1"/>
  <c r="U194" i="69" s="1"/>
  <c r="V194" i="69" s="1"/>
  <c r="W194" i="69" s="1"/>
  <c r="X194" i="69" s="1"/>
  <c r="Y194" i="69" s="1"/>
  <c r="Z194" i="69" s="1"/>
  <c r="AA194" i="69" s="1"/>
  <c r="AB194" i="69" s="1"/>
  <c r="AC194" i="69" s="1"/>
  <c r="AD194" i="69" s="1"/>
  <c r="AE194" i="69" s="1"/>
  <c r="AF194" i="69" s="1"/>
  <c r="AG194" i="69" s="1"/>
  <c r="AB225" i="69"/>
  <c r="AC225" i="69" s="1"/>
  <c r="AD225" i="69" s="1"/>
  <c r="AE225" i="69" s="1"/>
  <c r="AF225" i="69" s="1"/>
  <c r="AG225" i="69" s="1"/>
  <c r="AE137" i="69"/>
  <c r="AF137" i="69" s="1"/>
  <c r="AG137" i="69" s="1"/>
  <c r="Z155" i="69"/>
  <c r="AA155" i="69" s="1"/>
  <c r="AB155" i="69" s="1"/>
  <c r="AC155" i="69" s="1"/>
  <c r="AD155" i="69" s="1"/>
  <c r="AE155" i="69" s="1"/>
  <c r="AF155" i="69" s="1"/>
  <c r="AG155" i="69" s="1"/>
  <c r="X108" i="69"/>
  <c r="Y108" i="69" s="1"/>
  <c r="Z108" i="69" s="1"/>
  <c r="AA108" i="69" s="1"/>
  <c r="AB108" i="69" s="1"/>
  <c r="AC108" i="69" s="1"/>
  <c r="AD108" i="69" s="1"/>
  <c r="AE108" i="69" s="1"/>
  <c r="AF108" i="69" s="1"/>
  <c r="AG108" i="69" s="1"/>
  <c r="P100" i="69"/>
  <c r="Q100" i="69" s="1"/>
  <c r="R100" i="69" s="1"/>
  <c r="S100" i="69" s="1"/>
  <c r="T100" i="69" s="1"/>
  <c r="U100" i="69" s="1"/>
  <c r="V100" i="69" s="1"/>
  <c r="W100" i="69" s="1"/>
  <c r="X100" i="69" s="1"/>
  <c r="Y100" i="69" s="1"/>
  <c r="Z100" i="69" s="1"/>
  <c r="AA100" i="69" s="1"/>
  <c r="AB100" i="69" s="1"/>
  <c r="AC100" i="69" s="1"/>
  <c r="AD100" i="69" s="1"/>
  <c r="AE100" i="69" s="1"/>
  <c r="AF100" i="69" s="1"/>
  <c r="AG100" i="69" s="1"/>
  <c r="W174" i="69"/>
  <c r="X174" i="69" s="1"/>
  <c r="Y174" i="69" s="1"/>
  <c r="Z174" i="69" s="1"/>
  <c r="AA174" i="69" s="1"/>
  <c r="AB174" i="69" s="1"/>
  <c r="AC174" i="69" s="1"/>
  <c r="AD174" i="69" s="1"/>
  <c r="AE174" i="69" s="1"/>
  <c r="AF174" i="69" s="1"/>
  <c r="AG174" i="69" s="1"/>
  <c r="P191" i="69"/>
  <c r="Q191" i="69" s="1"/>
  <c r="R191" i="69" s="1"/>
  <c r="S191" i="69" s="1"/>
  <c r="T191" i="69" s="1"/>
  <c r="U191" i="69" s="1"/>
  <c r="V191" i="69" s="1"/>
  <c r="W191" i="69" s="1"/>
  <c r="X191" i="69" s="1"/>
  <c r="Y191" i="69" s="1"/>
  <c r="Z191" i="69" s="1"/>
  <c r="AA191" i="69" s="1"/>
  <c r="AB191" i="69" s="1"/>
  <c r="AC191" i="69" s="1"/>
  <c r="AD191" i="69" s="1"/>
  <c r="AE191" i="69" s="1"/>
  <c r="AF191" i="69" s="1"/>
  <c r="AG191" i="69" s="1"/>
  <c r="AB270" i="69"/>
  <c r="AC270" i="69" s="1"/>
  <c r="AD270" i="69" s="1"/>
  <c r="AE270" i="69" s="1"/>
  <c r="AF270" i="69" s="1"/>
  <c r="AG270" i="69" s="1"/>
  <c r="AB179" i="69"/>
  <c r="AC179" i="69" s="1"/>
  <c r="AD179" i="69" s="1"/>
  <c r="AE179" i="69" s="1"/>
  <c r="AF179" i="69" s="1"/>
  <c r="AG179" i="69" s="1"/>
  <c r="AB203" i="69"/>
  <c r="AC203" i="69" s="1"/>
  <c r="AD203" i="69" s="1"/>
  <c r="AE203" i="69" s="1"/>
  <c r="AF203" i="69" s="1"/>
  <c r="AG203" i="69" s="1"/>
  <c r="T126" i="69"/>
  <c r="U126" i="69" s="1"/>
  <c r="V126" i="69" s="1"/>
  <c r="W126" i="69" s="1"/>
  <c r="X126" i="69" s="1"/>
  <c r="Y126" i="69" s="1"/>
  <c r="Z126" i="69" s="1"/>
  <c r="AA126" i="69" s="1"/>
  <c r="AB126" i="69" s="1"/>
  <c r="AC126" i="69" s="1"/>
  <c r="AD126" i="69" s="1"/>
  <c r="AE126" i="69" s="1"/>
  <c r="AF126" i="69" s="1"/>
  <c r="AG126" i="69" s="1"/>
  <c r="T149" i="69"/>
  <c r="U149" i="69" s="1"/>
  <c r="V149" i="69" s="1"/>
  <c r="W149" i="69" s="1"/>
  <c r="X149" i="69" s="1"/>
  <c r="Y149" i="69" s="1"/>
  <c r="Z149" i="69" s="1"/>
  <c r="AA149" i="69" s="1"/>
  <c r="AB149" i="69" s="1"/>
  <c r="AC149" i="69" s="1"/>
  <c r="AD149" i="69" s="1"/>
  <c r="AE149" i="69" s="1"/>
  <c r="AF149" i="69" s="1"/>
  <c r="AG149" i="69" s="1"/>
  <c r="AA178" i="69"/>
  <c r="AB178" i="69" s="1"/>
  <c r="AC178" i="69" s="1"/>
  <c r="AD178" i="69" s="1"/>
  <c r="AE178" i="69" s="1"/>
  <c r="AF178" i="69" s="1"/>
  <c r="AG178" i="69" s="1"/>
  <c r="O190" i="69"/>
  <c r="P190" i="69" s="1"/>
  <c r="Q190" i="69" s="1"/>
  <c r="R190" i="69" s="1"/>
  <c r="S190" i="69" s="1"/>
  <c r="T190" i="69" s="1"/>
  <c r="U190" i="69" s="1"/>
  <c r="V190" i="69" s="1"/>
  <c r="W190" i="69" s="1"/>
  <c r="X190" i="69" s="1"/>
  <c r="Y190" i="69" s="1"/>
  <c r="Z190" i="69" s="1"/>
  <c r="AA190" i="69" s="1"/>
  <c r="AB190" i="69" s="1"/>
  <c r="AC190" i="69" s="1"/>
  <c r="AD190" i="69" s="1"/>
  <c r="AE190" i="69" s="1"/>
  <c r="AF190" i="69" s="1"/>
  <c r="AG190" i="69" s="1"/>
  <c r="O144" i="69"/>
  <c r="P144" i="69" s="1"/>
  <c r="Q144" i="69" s="1"/>
  <c r="R144" i="69" s="1"/>
  <c r="S144" i="69" s="1"/>
  <c r="T144" i="69" s="1"/>
  <c r="U144" i="69" s="1"/>
  <c r="V144" i="69" s="1"/>
  <c r="W144" i="69" s="1"/>
  <c r="X144" i="69" s="1"/>
  <c r="Y144" i="69" s="1"/>
  <c r="Z144" i="69" s="1"/>
  <c r="AA144" i="69" s="1"/>
  <c r="AB144" i="69" s="1"/>
  <c r="AC144" i="69" s="1"/>
  <c r="AD144" i="69" s="1"/>
  <c r="AE144" i="69" s="1"/>
  <c r="AF144" i="69" s="1"/>
  <c r="AG144" i="69" s="1"/>
  <c r="Z268" i="69"/>
  <c r="AA268" i="69" s="1"/>
  <c r="AB268" i="69" s="1"/>
  <c r="AC268" i="69" s="1"/>
  <c r="AD268" i="69" s="1"/>
  <c r="AE268" i="69" s="1"/>
  <c r="AF268" i="69" s="1"/>
  <c r="AG268" i="69" s="1"/>
  <c r="Y176" i="69"/>
  <c r="Z176" i="69" s="1"/>
  <c r="AA176" i="69" s="1"/>
  <c r="AB176" i="69" s="1"/>
  <c r="AC176" i="69" s="1"/>
  <c r="AD176" i="69" s="1"/>
  <c r="AE176" i="69" s="1"/>
  <c r="AF176" i="69" s="1"/>
  <c r="AG176" i="69" s="1"/>
  <c r="S261" i="69"/>
  <c r="T261" i="69" s="1"/>
  <c r="U261" i="69" s="1"/>
  <c r="V261" i="69" s="1"/>
  <c r="W261" i="69" s="1"/>
  <c r="X261" i="69" s="1"/>
  <c r="Y261" i="69" s="1"/>
  <c r="Z261" i="69" s="1"/>
  <c r="AA261" i="69" s="1"/>
  <c r="AB261" i="69" s="1"/>
  <c r="AC261" i="69" s="1"/>
  <c r="AD261" i="69" s="1"/>
  <c r="AE261" i="69" s="1"/>
  <c r="AF261" i="69" s="1"/>
  <c r="AG261" i="69" s="1"/>
  <c r="V264" i="69"/>
  <c r="W264" i="69" s="1"/>
  <c r="X264" i="69" s="1"/>
  <c r="Y264" i="69" s="1"/>
  <c r="Z264" i="69" s="1"/>
  <c r="AA264" i="69" s="1"/>
  <c r="AB264" i="69" s="1"/>
  <c r="AC264" i="69" s="1"/>
  <c r="AD264" i="69" s="1"/>
  <c r="AE264" i="69" s="1"/>
  <c r="AF264" i="69" s="1"/>
  <c r="AG264" i="69" s="1"/>
  <c r="Z246" i="69"/>
  <c r="AA246" i="69" s="1"/>
  <c r="AB246" i="69" s="1"/>
  <c r="AC246" i="69" s="1"/>
  <c r="AD246" i="69" s="1"/>
  <c r="AE246" i="69" s="1"/>
  <c r="AF246" i="69" s="1"/>
  <c r="AG246" i="69" s="1"/>
  <c r="U150" i="69"/>
  <c r="V150" i="69" s="1"/>
  <c r="W150" i="69" s="1"/>
  <c r="X150" i="69" s="1"/>
  <c r="Y150" i="69" s="1"/>
  <c r="Z150" i="69" s="1"/>
  <c r="AA150" i="69" s="1"/>
  <c r="AB150" i="69" s="1"/>
  <c r="AC150" i="69" s="1"/>
  <c r="AD150" i="69" s="1"/>
  <c r="AE150" i="69" s="1"/>
  <c r="AF150" i="69" s="1"/>
  <c r="AG150" i="69" s="1"/>
  <c r="AA156" i="69"/>
  <c r="AB156" i="69" s="1"/>
  <c r="AC156" i="69" s="1"/>
  <c r="AD156" i="69" s="1"/>
  <c r="AE156" i="69" s="1"/>
  <c r="AF156" i="69" s="1"/>
  <c r="AG156" i="69" s="1"/>
  <c r="Z177" i="69"/>
  <c r="AA177" i="69" s="1"/>
  <c r="AB177" i="69" s="1"/>
  <c r="AC177" i="69" s="1"/>
  <c r="AD177" i="69" s="1"/>
  <c r="AE177" i="69" s="1"/>
  <c r="AF177" i="69" s="1"/>
  <c r="AG177" i="69" s="1"/>
  <c r="AD181" i="69"/>
  <c r="AE181" i="69" s="1"/>
  <c r="AF181" i="69" s="1"/>
  <c r="AG181" i="69" s="1"/>
  <c r="T195" i="69"/>
  <c r="U195" i="69" s="1"/>
  <c r="V195" i="69" s="1"/>
  <c r="W195" i="69" s="1"/>
  <c r="X195" i="69" s="1"/>
  <c r="Y195" i="69" s="1"/>
  <c r="Z195" i="69" s="1"/>
  <c r="AA195" i="69" s="1"/>
  <c r="AB195" i="69" s="1"/>
  <c r="AC195" i="69" s="1"/>
  <c r="AD195" i="69" s="1"/>
  <c r="AE195" i="69" s="1"/>
  <c r="AF195" i="69" s="1"/>
  <c r="AG195" i="69" s="1"/>
  <c r="AC180" i="69"/>
  <c r="AD180" i="69" s="1"/>
  <c r="AE180" i="69" s="1"/>
  <c r="AF180" i="69" s="1"/>
  <c r="AG180" i="69" s="1"/>
  <c r="AE115" i="69"/>
  <c r="AF115" i="69" s="1"/>
  <c r="AG115" i="69" s="1"/>
  <c r="N234" i="69"/>
  <c r="O234" i="69" s="1"/>
  <c r="P234" i="69" s="1"/>
  <c r="Q234" i="69" s="1"/>
  <c r="R234" i="69" s="1"/>
  <c r="S234" i="69" s="1"/>
  <c r="T234" i="69" s="1"/>
  <c r="U234" i="69" s="1"/>
  <c r="V234" i="69" s="1"/>
  <c r="W234" i="69" s="1"/>
  <c r="X234" i="69" s="1"/>
  <c r="Y234" i="69" s="1"/>
  <c r="Z234" i="69" s="1"/>
  <c r="AA234" i="69" s="1"/>
  <c r="AB234" i="69" s="1"/>
  <c r="AC234" i="69" s="1"/>
  <c r="AD234" i="69" s="1"/>
  <c r="AE234" i="69" s="1"/>
  <c r="AF234" i="69" s="1"/>
  <c r="AG234" i="69" s="1"/>
  <c r="AD205" i="69"/>
  <c r="AE205" i="69" s="1"/>
  <c r="AF205" i="69" s="1"/>
  <c r="AG205" i="69" s="1"/>
  <c r="M97" i="69"/>
  <c r="N97" i="69" s="1"/>
  <c r="O97" i="69" s="1"/>
  <c r="P97" i="69" s="1"/>
  <c r="Q97" i="69" s="1"/>
  <c r="R97" i="69" s="1"/>
  <c r="S97" i="69" s="1"/>
  <c r="T97" i="69" s="1"/>
  <c r="U97" i="69" s="1"/>
  <c r="V97" i="69" s="1"/>
  <c r="W97" i="69" s="1"/>
  <c r="X97" i="69" s="1"/>
  <c r="Y97" i="69" s="1"/>
  <c r="Z97" i="69" s="1"/>
  <c r="AA97" i="69" s="1"/>
  <c r="AB97" i="69" s="1"/>
  <c r="AC97" i="69" s="1"/>
  <c r="AD97" i="69" s="1"/>
  <c r="AE97" i="69" s="1"/>
  <c r="AF97" i="69" s="1"/>
  <c r="AG97" i="69" s="1"/>
  <c r="AC135" i="69"/>
  <c r="AD135" i="69" s="1"/>
  <c r="AE135" i="69" s="1"/>
  <c r="AF135" i="69" s="1"/>
  <c r="AG135" i="69" s="1"/>
  <c r="X175" i="69"/>
  <c r="Y175" i="69" s="1"/>
  <c r="Z175" i="69" s="1"/>
  <c r="AA175" i="69" s="1"/>
  <c r="AB175" i="69" s="1"/>
  <c r="AC175" i="69" s="1"/>
  <c r="AD175" i="69" s="1"/>
  <c r="AE175" i="69" s="1"/>
  <c r="AF175" i="69" s="1"/>
  <c r="AG175" i="69" s="1"/>
  <c r="Q237" i="69"/>
  <c r="R237" i="69" s="1"/>
  <c r="S237" i="69" s="1"/>
  <c r="T237" i="69" s="1"/>
  <c r="U237" i="69" s="1"/>
  <c r="V237" i="69" s="1"/>
  <c r="W237" i="69" s="1"/>
  <c r="X237" i="69" s="1"/>
  <c r="Y237" i="69" s="1"/>
  <c r="Z237" i="69" s="1"/>
  <c r="AA237" i="69" s="1"/>
  <c r="AB237" i="69" s="1"/>
  <c r="AC237" i="69" s="1"/>
  <c r="AD237" i="69" s="1"/>
  <c r="AE237" i="69" s="1"/>
  <c r="AF237" i="69" s="1"/>
  <c r="AG237" i="69" s="1"/>
  <c r="T217" i="69"/>
  <c r="U217" i="69" s="1"/>
  <c r="V217" i="69" s="1"/>
  <c r="W217" i="69" s="1"/>
  <c r="X217" i="69" s="1"/>
  <c r="Y217" i="69" s="1"/>
  <c r="Z217" i="69" s="1"/>
  <c r="AA217" i="69" s="1"/>
  <c r="AB217" i="69" s="1"/>
  <c r="AC217" i="69" s="1"/>
  <c r="AD217" i="69" s="1"/>
  <c r="AE217" i="69" s="1"/>
  <c r="AF217" i="69" s="1"/>
  <c r="AG217" i="69" s="1"/>
  <c r="AE251" i="69"/>
  <c r="AF251" i="69" s="1"/>
  <c r="AG251" i="69" s="1"/>
  <c r="N165" i="69"/>
  <c r="O165" i="69" s="1"/>
  <c r="P165" i="69" s="1"/>
  <c r="Q165" i="69" s="1"/>
  <c r="R165" i="69" s="1"/>
  <c r="S165" i="69" s="1"/>
  <c r="T165" i="69" s="1"/>
  <c r="U165" i="69" s="1"/>
  <c r="V165" i="69" s="1"/>
  <c r="W165" i="69" s="1"/>
  <c r="X165" i="69" s="1"/>
  <c r="Y165" i="69" s="1"/>
  <c r="Z165" i="69" s="1"/>
  <c r="AA165" i="69" s="1"/>
  <c r="AB165" i="69" s="1"/>
  <c r="AC165" i="69" s="1"/>
  <c r="AD165" i="69" s="1"/>
  <c r="AE165" i="69" s="1"/>
  <c r="AF165" i="69" s="1"/>
  <c r="AG165" i="69" s="1"/>
  <c r="T82" i="69"/>
  <c r="U82" i="69" s="1"/>
  <c r="V82" i="69" s="1"/>
  <c r="W82" i="69" s="1"/>
  <c r="X82" i="69" s="1"/>
  <c r="Y82" i="69" s="1"/>
  <c r="Z82" i="69" s="1"/>
  <c r="AA82" i="69" s="1"/>
  <c r="AB82" i="69" s="1"/>
  <c r="AC82" i="69" s="1"/>
  <c r="AD82" i="69" s="1"/>
  <c r="AE82" i="69" s="1"/>
  <c r="AF82" i="69" s="1"/>
  <c r="AG82" i="69" s="1"/>
  <c r="AD250" i="69"/>
  <c r="AE250" i="69" s="1"/>
  <c r="AF250" i="69" s="1"/>
  <c r="AG250" i="69" s="1"/>
  <c r="O235" i="69"/>
  <c r="P235" i="69" s="1"/>
  <c r="Q235" i="69" s="1"/>
  <c r="R235" i="69" s="1"/>
  <c r="S235" i="69" s="1"/>
  <c r="T235" i="69" s="1"/>
  <c r="U235" i="69" s="1"/>
  <c r="V235" i="69" s="1"/>
  <c r="W235" i="69" s="1"/>
  <c r="X235" i="69" s="1"/>
  <c r="Y235" i="69" s="1"/>
  <c r="Z235" i="69" s="1"/>
  <c r="AA235" i="69" s="1"/>
  <c r="AB235" i="69" s="1"/>
  <c r="AC235" i="69" s="1"/>
  <c r="AD235" i="69" s="1"/>
  <c r="AE235" i="69" s="1"/>
  <c r="AF235" i="69" s="1"/>
  <c r="AG235" i="69" s="1"/>
  <c r="X221" i="69"/>
  <c r="Y221" i="69" s="1"/>
  <c r="Z221" i="69" s="1"/>
  <c r="AA221" i="69" s="1"/>
  <c r="AB221" i="69" s="1"/>
  <c r="AC221" i="69" s="1"/>
  <c r="AD221" i="69" s="1"/>
  <c r="AE221" i="69" s="1"/>
  <c r="AF221" i="69" s="1"/>
  <c r="AG221" i="69" s="1"/>
  <c r="Y87" i="69"/>
  <c r="Z87" i="69" s="1"/>
  <c r="AA87" i="69" s="1"/>
  <c r="AB87" i="69" s="1"/>
  <c r="AC87" i="69" s="1"/>
  <c r="AD87" i="69" s="1"/>
  <c r="AE87" i="69" s="1"/>
  <c r="AF87" i="69" s="1"/>
  <c r="AG87" i="69" s="1"/>
  <c r="T171" i="69"/>
  <c r="U171" i="69" s="1"/>
  <c r="V171" i="69" s="1"/>
  <c r="W171" i="69" s="1"/>
  <c r="X171" i="69" s="1"/>
  <c r="Y171" i="69" s="1"/>
  <c r="Z171" i="69" s="1"/>
  <c r="AA171" i="69" s="1"/>
  <c r="AB171" i="69" s="1"/>
  <c r="AC171" i="69" s="1"/>
  <c r="AD171" i="69" s="1"/>
  <c r="AE171" i="69" s="1"/>
  <c r="AF171" i="69" s="1"/>
  <c r="AG171" i="69" s="1"/>
  <c r="P122" i="69"/>
  <c r="Q122" i="69" s="1"/>
  <c r="R122" i="69" s="1"/>
  <c r="S122" i="69" s="1"/>
  <c r="T122" i="69" s="1"/>
  <c r="U122" i="69" s="1"/>
  <c r="V122" i="69" s="1"/>
  <c r="W122" i="69" s="1"/>
  <c r="X122" i="69" s="1"/>
  <c r="Y122" i="69" s="1"/>
  <c r="Z122" i="69" s="1"/>
  <c r="AA122" i="69" s="1"/>
  <c r="AB122" i="69" s="1"/>
  <c r="AC122" i="69" s="1"/>
  <c r="AD122" i="69" s="1"/>
  <c r="AE122" i="69" s="1"/>
  <c r="AF122" i="69" s="1"/>
  <c r="AG122" i="69" s="1"/>
  <c r="AB134" i="69"/>
  <c r="AC134" i="69" s="1"/>
  <c r="AD134" i="69" s="1"/>
  <c r="AE134" i="69" s="1"/>
  <c r="AF134" i="69" s="1"/>
  <c r="AG134" i="69" s="1"/>
  <c r="O212" i="69"/>
  <c r="P212" i="69" s="1"/>
  <c r="Q212" i="69" s="1"/>
  <c r="R212" i="69" s="1"/>
  <c r="S212" i="69" s="1"/>
  <c r="T212" i="69" s="1"/>
  <c r="U212" i="69" s="1"/>
  <c r="V212" i="69" s="1"/>
  <c r="W212" i="69" s="1"/>
  <c r="X212" i="69" s="1"/>
  <c r="Y212" i="69" s="1"/>
  <c r="Z212" i="69" s="1"/>
  <c r="AA212" i="69" s="1"/>
  <c r="AB212" i="69" s="1"/>
  <c r="AC212" i="69" s="1"/>
  <c r="AD212" i="69" s="1"/>
  <c r="AE212" i="69" s="1"/>
  <c r="AF212" i="69" s="1"/>
  <c r="AG212" i="69" s="1"/>
  <c r="M164" i="69"/>
  <c r="N164" i="69" s="1"/>
  <c r="O164" i="69" s="1"/>
  <c r="P164" i="69" s="1"/>
  <c r="Q164" i="69" s="1"/>
  <c r="R164" i="69" s="1"/>
  <c r="S164" i="69" s="1"/>
  <c r="T164" i="69" s="1"/>
  <c r="U164" i="69" s="1"/>
  <c r="V164" i="69" s="1"/>
  <c r="W164" i="69" s="1"/>
  <c r="X164" i="69" s="1"/>
  <c r="Y164" i="69" s="1"/>
  <c r="Z164" i="69" s="1"/>
  <c r="AA164" i="69" s="1"/>
  <c r="AB164" i="69" s="1"/>
  <c r="AC164" i="69" s="1"/>
  <c r="AD164" i="69" s="1"/>
  <c r="AE164" i="69" s="1"/>
  <c r="AF164" i="69" s="1"/>
  <c r="AG164" i="69" s="1"/>
  <c r="P236" i="69"/>
  <c r="Q236" i="69" s="1"/>
  <c r="R236" i="69" s="1"/>
  <c r="S236" i="69" s="1"/>
  <c r="T236" i="69" s="1"/>
  <c r="U236" i="69" s="1"/>
  <c r="V236" i="69" s="1"/>
  <c r="W236" i="69" s="1"/>
  <c r="X236" i="69" s="1"/>
  <c r="Y236" i="69" s="1"/>
  <c r="Z236" i="69" s="1"/>
  <c r="AA236" i="69" s="1"/>
  <c r="AB236" i="69" s="1"/>
  <c r="AC236" i="69" s="1"/>
  <c r="AD236" i="69" s="1"/>
  <c r="AE236" i="69" s="1"/>
  <c r="AF236" i="69" s="1"/>
  <c r="AG236" i="69" s="1"/>
  <c r="L74" i="69"/>
  <c r="M74" i="69" s="1"/>
  <c r="N74" i="69" s="1"/>
  <c r="O74" i="69" s="1"/>
  <c r="P74" i="69" s="1"/>
  <c r="Q74" i="69" s="1"/>
  <c r="R74" i="69" s="1"/>
  <c r="S74" i="69" s="1"/>
  <c r="T74" i="69" s="1"/>
  <c r="U74" i="69" s="1"/>
  <c r="V74" i="69" s="1"/>
  <c r="W74" i="69" s="1"/>
  <c r="X74" i="69" s="1"/>
  <c r="Y74" i="69" s="1"/>
  <c r="Z74" i="69" s="1"/>
  <c r="AA74" i="69" s="1"/>
  <c r="AB74" i="69" s="1"/>
  <c r="AC74" i="69" s="1"/>
  <c r="AD74" i="69" s="1"/>
  <c r="AE74" i="69" s="1"/>
  <c r="AF74" i="69" s="1"/>
  <c r="AG74" i="69" s="1"/>
  <c r="O166" i="69"/>
  <c r="P166" i="69" s="1"/>
  <c r="Q166" i="69" s="1"/>
  <c r="R166" i="69" s="1"/>
  <c r="S166" i="69" s="1"/>
  <c r="T166" i="69" s="1"/>
  <c r="U166" i="69" s="1"/>
  <c r="V166" i="69" s="1"/>
  <c r="W166" i="69" s="1"/>
  <c r="X166" i="69" s="1"/>
  <c r="Y166" i="69" s="1"/>
  <c r="Z166" i="69" s="1"/>
  <c r="AA166" i="69" s="1"/>
  <c r="AB166" i="69" s="1"/>
  <c r="AC166" i="69" s="1"/>
  <c r="AD166" i="69" s="1"/>
  <c r="AE166" i="69" s="1"/>
  <c r="AF166" i="69" s="1"/>
  <c r="AG166" i="69" s="1"/>
  <c r="S81" i="69"/>
  <c r="T81" i="69" s="1"/>
  <c r="U81" i="69" s="1"/>
  <c r="V81" i="69" s="1"/>
  <c r="W81" i="69" s="1"/>
  <c r="X81" i="69" s="1"/>
  <c r="Y81" i="69" s="1"/>
  <c r="Z81" i="69" s="1"/>
  <c r="AA81" i="69" s="1"/>
  <c r="AB81" i="69" s="1"/>
  <c r="AC81" i="69" s="1"/>
  <c r="AD81" i="69" s="1"/>
  <c r="AE81" i="69" s="1"/>
  <c r="AF81" i="69" s="1"/>
  <c r="AG81" i="69" s="1"/>
  <c r="X199" i="69"/>
  <c r="Y199" i="69" s="1"/>
  <c r="Z199" i="69" s="1"/>
  <c r="AA199" i="69" s="1"/>
  <c r="AB199" i="69" s="1"/>
  <c r="AC199" i="69" s="1"/>
  <c r="AD199" i="69" s="1"/>
  <c r="AE199" i="69" s="1"/>
  <c r="AF199" i="69" s="1"/>
  <c r="AG199" i="69" s="1"/>
  <c r="X244" i="69"/>
  <c r="Y244" i="69" s="1"/>
  <c r="Z244" i="69" s="1"/>
  <c r="AA244" i="69" s="1"/>
  <c r="AB244" i="69" s="1"/>
  <c r="AC244" i="69" s="1"/>
  <c r="AD244" i="69" s="1"/>
  <c r="AE244" i="69" s="1"/>
  <c r="AF244" i="69" s="1"/>
  <c r="AG244" i="69" s="1"/>
  <c r="AB112" i="69"/>
  <c r="AC112" i="69" s="1"/>
  <c r="AD112" i="69" s="1"/>
  <c r="AE112" i="69" s="1"/>
  <c r="AF112" i="69" s="1"/>
  <c r="AG112" i="69" s="1"/>
  <c r="O121" i="69"/>
  <c r="P121" i="69" s="1"/>
  <c r="Q121" i="69" s="1"/>
  <c r="R121" i="69" s="1"/>
  <c r="S121" i="69" s="1"/>
  <c r="T121" i="69" s="1"/>
  <c r="U121" i="69" s="1"/>
  <c r="V121" i="69" s="1"/>
  <c r="W121" i="69" s="1"/>
  <c r="X121" i="69" s="1"/>
  <c r="Y121" i="69" s="1"/>
  <c r="Z121" i="69" s="1"/>
  <c r="AA121" i="69" s="1"/>
  <c r="AB121" i="69" s="1"/>
  <c r="AC121" i="69" s="1"/>
  <c r="AD121" i="69" s="1"/>
  <c r="AE121" i="69" s="1"/>
  <c r="AF121" i="69" s="1"/>
  <c r="AG121" i="69" s="1"/>
  <c r="N211" i="69"/>
  <c r="O211" i="69" s="1"/>
  <c r="P211" i="69" s="1"/>
  <c r="Q211" i="69" s="1"/>
  <c r="R211" i="69" s="1"/>
  <c r="S211" i="69" s="1"/>
  <c r="T211" i="69" s="1"/>
  <c r="U211" i="69" s="1"/>
  <c r="V211" i="69" s="1"/>
  <c r="W211" i="69" s="1"/>
  <c r="X211" i="69" s="1"/>
  <c r="Y211" i="69" s="1"/>
  <c r="Z211" i="69" s="1"/>
  <c r="AA211" i="69" s="1"/>
  <c r="AB211" i="69" s="1"/>
  <c r="AC211" i="69" s="1"/>
  <c r="AD211" i="69" s="1"/>
  <c r="AE211" i="69" s="1"/>
  <c r="AF211" i="69" s="1"/>
  <c r="AG211" i="69" s="1"/>
  <c r="Y200" i="69"/>
  <c r="Z200" i="69" s="1"/>
  <c r="AA200" i="69" s="1"/>
  <c r="AB200" i="69" s="1"/>
  <c r="AC200" i="69" s="1"/>
  <c r="AD200" i="69" s="1"/>
  <c r="AE200" i="69" s="1"/>
  <c r="AF200" i="69" s="1"/>
  <c r="AG200" i="69" s="1"/>
  <c r="AD227" i="69"/>
  <c r="AE227" i="69" s="1"/>
  <c r="AF227" i="69" s="1"/>
  <c r="AG227" i="69" s="1"/>
  <c r="AD114" i="69"/>
  <c r="AE114" i="69" s="1"/>
  <c r="AF114" i="69" s="1"/>
  <c r="AG114" i="69" s="1"/>
  <c r="N189" i="69"/>
  <c r="O189" i="69" s="1"/>
  <c r="P189" i="69" s="1"/>
  <c r="Q189" i="69" s="1"/>
  <c r="R189" i="69" s="1"/>
  <c r="S189" i="69" s="1"/>
  <c r="T189" i="69" s="1"/>
  <c r="U189" i="69" s="1"/>
  <c r="V189" i="69" s="1"/>
  <c r="W189" i="69" s="1"/>
  <c r="X189" i="69" s="1"/>
  <c r="Y189" i="69" s="1"/>
  <c r="Z189" i="69" s="1"/>
  <c r="AA189" i="69" s="1"/>
  <c r="AB189" i="69" s="1"/>
  <c r="AC189" i="69" s="1"/>
  <c r="AD189" i="69" s="1"/>
  <c r="AE189" i="69" s="1"/>
  <c r="AF189" i="69" s="1"/>
  <c r="AG189" i="69" s="1"/>
  <c r="AC204" i="69"/>
  <c r="AD204" i="69" s="1"/>
  <c r="AE204" i="69" s="1"/>
  <c r="AF204" i="69" s="1"/>
  <c r="AG204" i="69" s="1"/>
  <c r="X130" i="69"/>
  <c r="Y130" i="69" s="1"/>
  <c r="Z130" i="69" s="1"/>
  <c r="AA130" i="69" s="1"/>
  <c r="AB130" i="69" s="1"/>
  <c r="AC130" i="69" s="1"/>
  <c r="AD130" i="69" s="1"/>
  <c r="AE130" i="69" s="1"/>
  <c r="AF130" i="69" s="1"/>
  <c r="AG130" i="69" s="1"/>
  <c r="R193" i="69"/>
  <c r="S193" i="69" s="1"/>
  <c r="T193" i="69" s="1"/>
  <c r="U193" i="69" s="1"/>
  <c r="V193" i="69" s="1"/>
  <c r="W193" i="69" s="1"/>
  <c r="X193" i="69" s="1"/>
  <c r="Y193" i="69" s="1"/>
  <c r="Z193" i="69" s="1"/>
  <c r="AA193" i="69" s="1"/>
  <c r="AB193" i="69" s="1"/>
  <c r="AC193" i="69" s="1"/>
  <c r="AD193" i="69" s="1"/>
  <c r="AE193" i="69" s="1"/>
  <c r="AF193" i="69" s="1"/>
  <c r="AG193" i="69" s="1"/>
  <c r="U172" i="69"/>
  <c r="V172" i="69" s="1"/>
  <c r="W172" i="69" s="1"/>
  <c r="X172" i="69" s="1"/>
  <c r="Y172" i="69" s="1"/>
  <c r="Z172" i="69" s="1"/>
  <c r="AA172" i="69" s="1"/>
  <c r="AB172" i="69" s="1"/>
  <c r="AC172" i="69" s="1"/>
  <c r="AD172" i="69" s="1"/>
  <c r="AE172" i="69" s="1"/>
  <c r="AF172" i="69" s="1"/>
  <c r="AG172" i="69" s="1"/>
  <c r="Q101" i="69"/>
  <c r="R101" i="69" s="1"/>
  <c r="S101" i="69" s="1"/>
  <c r="T101" i="69" s="1"/>
  <c r="U101" i="69" s="1"/>
  <c r="V101" i="69" s="1"/>
  <c r="W101" i="69" s="1"/>
  <c r="X101" i="69" s="1"/>
  <c r="Y101" i="69" s="1"/>
  <c r="Z101" i="69" s="1"/>
  <c r="AA101" i="69" s="1"/>
  <c r="AB101" i="69" s="1"/>
  <c r="AC101" i="69" s="1"/>
  <c r="AD101" i="69" s="1"/>
  <c r="AE101" i="69" s="1"/>
  <c r="AF101" i="69" s="1"/>
  <c r="AG101" i="69" s="1"/>
  <c r="X266" i="69"/>
  <c r="Y266" i="69" s="1"/>
  <c r="Z266" i="69" s="1"/>
  <c r="AA266" i="69" s="1"/>
  <c r="AB266" i="69" s="1"/>
  <c r="AC266" i="69" s="1"/>
  <c r="AD266" i="69" s="1"/>
  <c r="AE266" i="69" s="1"/>
  <c r="AF266" i="69" s="1"/>
  <c r="AG266" i="69" s="1"/>
  <c r="R260" i="69"/>
  <c r="S260" i="69" s="1"/>
  <c r="T260" i="69" s="1"/>
  <c r="U260" i="69" s="1"/>
  <c r="V260" i="69" s="1"/>
  <c r="W260" i="69" s="1"/>
  <c r="X260" i="69" s="1"/>
  <c r="Y260" i="69" s="1"/>
  <c r="Z260" i="69" s="1"/>
  <c r="AA260" i="69" s="1"/>
  <c r="AB260" i="69" s="1"/>
  <c r="AC260" i="69" s="1"/>
  <c r="AD260" i="69" s="1"/>
  <c r="AE260" i="69" s="1"/>
  <c r="AF260" i="69" s="1"/>
  <c r="AG260" i="69" s="1"/>
  <c r="Y245" i="69"/>
  <c r="Z245" i="69" s="1"/>
  <c r="AA245" i="69" s="1"/>
  <c r="AB245" i="69" s="1"/>
  <c r="AC245" i="69" s="1"/>
  <c r="AD245" i="69" s="1"/>
  <c r="AE245" i="69" s="1"/>
  <c r="AF245" i="69" s="1"/>
  <c r="AG245" i="69" s="1"/>
  <c r="S13" i="90"/>
  <c r="Y267" i="69"/>
  <c r="Z267" i="69" s="1"/>
  <c r="AA267" i="69" s="1"/>
  <c r="AB267" i="69" s="1"/>
  <c r="AC267" i="69" s="1"/>
  <c r="AD267" i="69" s="1"/>
  <c r="AE267" i="69" s="1"/>
  <c r="AF267" i="69" s="1"/>
  <c r="AG267" i="69" s="1"/>
  <c r="W107" i="69"/>
  <c r="X107" i="69" s="1"/>
  <c r="Y107" i="69" s="1"/>
  <c r="Z107" i="69" s="1"/>
  <c r="AA107" i="69" s="1"/>
  <c r="AB107" i="69" s="1"/>
  <c r="AC107" i="69" s="1"/>
  <c r="AD107" i="69" s="1"/>
  <c r="AE107" i="69" s="1"/>
  <c r="AF107" i="69" s="1"/>
  <c r="AG107" i="69" s="1"/>
  <c r="L187" i="69"/>
  <c r="M187" i="69" s="1"/>
  <c r="N187" i="69" s="1"/>
  <c r="O187" i="69" s="1"/>
  <c r="P187" i="69" s="1"/>
  <c r="Q187" i="69" s="1"/>
  <c r="R187" i="69" s="1"/>
  <c r="S187" i="69" s="1"/>
  <c r="T187" i="69" s="1"/>
  <c r="U187" i="69" s="1"/>
  <c r="V187" i="69" s="1"/>
  <c r="W187" i="69" s="1"/>
  <c r="X187" i="69" s="1"/>
  <c r="Y187" i="69" s="1"/>
  <c r="Z187" i="69" s="1"/>
  <c r="AA187" i="69" s="1"/>
  <c r="AB187" i="69" s="1"/>
  <c r="AC187" i="69" s="1"/>
  <c r="AD187" i="69" s="1"/>
  <c r="AE187" i="69" s="1"/>
  <c r="AF187" i="69" s="1"/>
  <c r="AG187" i="69" s="1"/>
  <c r="M119" i="69"/>
  <c r="N119" i="69" s="1"/>
  <c r="O119" i="69" s="1"/>
  <c r="P119" i="69" s="1"/>
  <c r="Q119" i="69" s="1"/>
  <c r="R119" i="69" s="1"/>
  <c r="S119" i="69" s="1"/>
  <c r="T119" i="69" s="1"/>
  <c r="U119" i="69" s="1"/>
  <c r="V119" i="69" s="1"/>
  <c r="W119" i="69" s="1"/>
  <c r="X119" i="69" s="1"/>
  <c r="Y119" i="69" s="1"/>
  <c r="Z119" i="69" s="1"/>
  <c r="AA119" i="69" s="1"/>
  <c r="AB119" i="69" s="1"/>
  <c r="AC119" i="69" s="1"/>
  <c r="AD119" i="69" s="1"/>
  <c r="AE119" i="69" s="1"/>
  <c r="AF119" i="69" s="1"/>
  <c r="AG119" i="69" s="1"/>
  <c r="AA269" i="69"/>
  <c r="AB269" i="69" s="1"/>
  <c r="AC269" i="69" s="1"/>
  <c r="AD269" i="69" s="1"/>
  <c r="AE269" i="69" s="1"/>
  <c r="AF269" i="69" s="1"/>
  <c r="AG269" i="69" s="1"/>
  <c r="Z223" i="69"/>
  <c r="AA223" i="69" s="1"/>
  <c r="AB223" i="69" s="1"/>
  <c r="AC223" i="69" s="1"/>
  <c r="AD223" i="69" s="1"/>
  <c r="AE223" i="69" s="1"/>
  <c r="AF223" i="69" s="1"/>
  <c r="AG223" i="69" s="1"/>
  <c r="Q79" i="69"/>
  <c r="R79" i="69" s="1"/>
  <c r="S79" i="69" s="1"/>
  <c r="T79" i="69" s="1"/>
  <c r="U79" i="69" s="1"/>
  <c r="V79" i="69" s="1"/>
  <c r="W79" i="69" s="1"/>
  <c r="X79" i="69" s="1"/>
  <c r="Y79" i="69" s="1"/>
  <c r="Z79" i="69" s="1"/>
  <c r="AA79" i="69" s="1"/>
  <c r="AB79" i="69" s="1"/>
  <c r="AC79" i="69" s="1"/>
  <c r="AD79" i="69" s="1"/>
  <c r="AE79" i="69" s="1"/>
  <c r="AF79" i="69" s="1"/>
  <c r="AG79" i="69" s="1"/>
  <c r="Y131" i="69"/>
  <c r="Z131" i="69" s="1"/>
  <c r="AA131" i="69" s="1"/>
  <c r="AB131" i="69" s="1"/>
  <c r="AC131" i="69" s="1"/>
  <c r="AD131" i="69" s="1"/>
  <c r="AE131" i="69" s="1"/>
  <c r="AF131" i="69" s="1"/>
  <c r="AG131" i="69" s="1"/>
  <c r="L254" i="69"/>
  <c r="M254" i="69" s="1"/>
  <c r="N254" i="69" s="1"/>
  <c r="O254" i="69" s="1"/>
  <c r="P254" i="69" s="1"/>
  <c r="Q254" i="69" s="1"/>
  <c r="R254" i="69" s="1"/>
  <c r="S254" i="69" s="1"/>
  <c r="T254" i="69" s="1"/>
  <c r="U254" i="69" s="1"/>
  <c r="V254" i="69" s="1"/>
  <c r="W254" i="69" s="1"/>
  <c r="X254" i="69" s="1"/>
  <c r="Y254" i="69" s="1"/>
  <c r="Z254" i="69" s="1"/>
  <c r="AA254" i="69" s="1"/>
  <c r="AB254" i="69" s="1"/>
  <c r="AC254" i="69" s="1"/>
  <c r="AD254" i="69" s="1"/>
  <c r="AE254" i="69" s="1"/>
  <c r="AF254" i="69" s="1"/>
  <c r="AG254" i="69" s="1"/>
  <c r="T240" i="69"/>
  <c r="U240" i="69" s="1"/>
  <c r="V240" i="69" s="1"/>
  <c r="W240" i="69" s="1"/>
  <c r="X240" i="69" s="1"/>
  <c r="Y240" i="69" s="1"/>
  <c r="Z240" i="69" s="1"/>
  <c r="AA240" i="69" s="1"/>
  <c r="AB240" i="69" s="1"/>
  <c r="AC240" i="69" s="1"/>
  <c r="AD240" i="69" s="1"/>
  <c r="AE240" i="69" s="1"/>
  <c r="AF240" i="69" s="1"/>
  <c r="AG240" i="69" s="1"/>
  <c r="AC158" i="69"/>
  <c r="AD158" i="69" s="1"/>
  <c r="AE158" i="69" s="1"/>
  <c r="AF158" i="69" s="1"/>
  <c r="AG158" i="69" s="1"/>
  <c r="AD92" i="69"/>
  <c r="AE92" i="69" s="1"/>
  <c r="AF92" i="69" s="1"/>
  <c r="AG92" i="69" s="1"/>
  <c r="Z110" i="69"/>
  <c r="AA110" i="69" s="1"/>
  <c r="AB110" i="69" s="1"/>
  <c r="AC110" i="69" s="1"/>
  <c r="AD110" i="69" s="1"/>
  <c r="AE110" i="69" s="1"/>
  <c r="AF110" i="69" s="1"/>
  <c r="AG110" i="69" s="1"/>
  <c r="AC113" i="69"/>
  <c r="AD113" i="69" s="1"/>
  <c r="AE113" i="69" s="1"/>
  <c r="AF113" i="69" s="1"/>
  <c r="AG113" i="69" s="1"/>
  <c r="M75" i="69"/>
  <c r="N75" i="69" s="1"/>
  <c r="O75" i="69" s="1"/>
  <c r="P75" i="69" s="1"/>
  <c r="Q75" i="69" s="1"/>
  <c r="R75" i="69" s="1"/>
  <c r="S75" i="69" s="1"/>
  <c r="T75" i="69" s="1"/>
  <c r="U75" i="69" s="1"/>
  <c r="V75" i="69" s="1"/>
  <c r="W75" i="69" s="1"/>
  <c r="X75" i="69" s="1"/>
  <c r="Y75" i="69" s="1"/>
  <c r="Z75" i="69" s="1"/>
  <c r="AA75" i="69" s="1"/>
  <c r="AB75" i="69" s="1"/>
  <c r="AC75" i="69" s="1"/>
  <c r="AD75" i="69" s="1"/>
  <c r="AE75" i="69" s="1"/>
  <c r="AF75" i="69" s="1"/>
  <c r="AG75" i="69" s="1"/>
  <c r="V219" i="69"/>
  <c r="W219" i="69" s="1"/>
  <c r="X219" i="69" s="1"/>
  <c r="Y219" i="69" s="1"/>
  <c r="Z219" i="69" s="1"/>
  <c r="AA219" i="69" s="1"/>
  <c r="AB219" i="69" s="1"/>
  <c r="AC219" i="69" s="1"/>
  <c r="AD219" i="69" s="1"/>
  <c r="AE219" i="69" s="1"/>
  <c r="AF219" i="69" s="1"/>
  <c r="AG219" i="69" s="1"/>
  <c r="Z132" i="69"/>
  <c r="AA132" i="69" s="1"/>
  <c r="AB132" i="69" s="1"/>
  <c r="AC132" i="69" s="1"/>
  <c r="AD132" i="69" s="1"/>
  <c r="AE132" i="69" s="1"/>
  <c r="AF132" i="69" s="1"/>
  <c r="AG132" i="69" s="1"/>
  <c r="S103" i="69"/>
  <c r="T103" i="69" s="1"/>
  <c r="U103" i="69" s="1"/>
  <c r="V103" i="69" s="1"/>
  <c r="W103" i="69" s="1"/>
  <c r="X103" i="69" s="1"/>
  <c r="Y103" i="69" s="1"/>
  <c r="Z103" i="69" s="1"/>
  <c r="AA103" i="69" s="1"/>
  <c r="AB103" i="69" s="1"/>
  <c r="AC103" i="69" s="1"/>
  <c r="AD103" i="69" s="1"/>
  <c r="AE103" i="69" s="1"/>
  <c r="AF103" i="69" s="1"/>
  <c r="AG103" i="69" s="1"/>
  <c r="N98" i="69"/>
  <c r="O98" i="69" s="1"/>
  <c r="P98" i="69" s="1"/>
  <c r="Q98" i="69" s="1"/>
  <c r="R98" i="69" s="1"/>
  <c r="S98" i="69" s="1"/>
  <c r="T98" i="69" s="1"/>
  <c r="U98" i="69" s="1"/>
  <c r="V98" i="69" s="1"/>
  <c r="W98" i="69" s="1"/>
  <c r="X98" i="69" s="1"/>
  <c r="Y98" i="69" s="1"/>
  <c r="Z98" i="69" s="1"/>
  <c r="AA98" i="69" s="1"/>
  <c r="AB98" i="69" s="1"/>
  <c r="AC98" i="69" s="1"/>
  <c r="AD98" i="69" s="1"/>
  <c r="AE98" i="69" s="1"/>
  <c r="AF98" i="69" s="1"/>
  <c r="AG98" i="69" s="1"/>
  <c r="AE206" i="69"/>
  <c r="AF206" i="69" s="1"/>
  <c r="AG206" i="69" s="1"/>
  <c r="AC226" i="69"/>
  <c r="AD226" i="69" s="1"/>
  <c r="AE226" i="69" s="1"/>
  <c r="AF226" i="69" s="1"/>
  <c r="AG226" i="69" s="1"/>
  <c r="L232" i="69"/>
  <c r="M232" i="69" s="1"/>
  <c r="N232" i="69" s="1"/>
  <c r="O232" i="69" s="1"/>
  <c r="P232" i="69" s="1"/>
  <c r="Q232" i="69" s="1"/>
  <c r="R232" i="69" s="1"/>
  <c r="S232" i="69" s="1"/>
  <c r="T232" i="69" s="1"/>
  <c r="U232" i="69" s="1"/>
  <c r="V232" i="69" s="1"/>
  <c r="W232" i="69" s="1"/>
  <c r="X232" i="69" s="1"/>
  <c r="Y232" i="69" s="1"/>
  <c r="Z232" i="69" s="1"/>
  <c r="AA232" i="69" s="1"/>
  <c r="AB232" i="69" s="1"/>
  <c r="AC232" i="69" s="1"/>
  <c r="AD232" i="69" s="1"/>
  <c r="AE232" i="69" s="1"/>
  <c r="AF232" i="69" s="1"/>
  <c r="AG232" i="69" s="1"/>
  <c r="M233" i="69"/>
  <c r="N233" i="69" s="1"/>
  <c r="O233" i="69" s="1"/>
  <c r="P233" i="69" s="1"/>
  <c r="Q233" i="69" s="1"/>
  <c r="R233" i="69" s="1"/>
  <c r="S233" i="69" s="1"/>
  <c r="T233" i="69" s="1"/>
  <c r="U233" i="69" s="1"/>
  <c r="V233" i="69" s="1"/>
  <c r="W233" i="69" s="1"/>
  <c r="X233" i="69" s="1"/>
  <c r="Y233" i="69" s="1"/>
  <c r="Z233" i="69" s="1"/>
  <c r="AA233" i="69" s="1"/>
  <c r="AB233" i="69" s="1"/>
  <c r="AC233" i="69" s="1"/>
  <c r="AD233" i="69" s="1"/>
  <c r="AE233" i="69" s="1"/>
  <c r="AF233" i="69" s="1"/>
  <c r="AG233" i="69" s="1"/>
  <c r="R169" i="69"/>
  <c r="S169" i="69" s="1"/>
  <c r="T169" i="69" s="1"/>
  <c r="U169" i="69" s="1"/>
  <c r="V169" i="69" s="1"/>
  <c r="W169" i="69" s="1"/>
  <c r="X169" i="69" s="1"/>
  <c r="Y169" i="69" s="1"/>
  <c r="Z169" i="69" s="1"/>
  <c r="AA169" i="69" s="1"/>
  <c r="AB169" i="69" s="1"/>
  <c r="AC169" i="69" s="1"/>
  <c r="AD169" i="69" s="1"/>
  <c r="AE169" i="69" s="1"/>
  <c r="AF169" i="69" s="1"/>
  <c r="AG169" i="69" s="1"/>
  <c r="W129" i="69"/>
  <c r="X129" i="69" s="1"/>
  <c r="Y129" i="69" s="1"/>
  <c r="Z129" i="69" s="1"/>
  <c r="AA129" i="69" s="1"/>
  <c r="AB129" i="69" s="1"/>
  <c r="AC129" i="69" s="1"/>
  <c r="AD129" i="69" s="1"/>
  <c r="AE129" i="69" s="1"/>
  <c r="AF129" i="69" s="1"/>
  <c r="AG129" i="69" s="1"/>
  <c r="M188" i="69"/>
  <c r="N188" i="69" s="1"/>
  <c r="O188" i="69" s="1"/>
  <c r="P188" i="69" s="1"/>
  <c r="Q188" i="69" s="1"/>
  <c r="R188" i="69" s="1"/>
  <c r="S188" i="69" s="1"/>
  <c r="T188" i="69" s="1"/>
  <c r="U188" i="69" s="1"/>
  <c r="V188" i="69" s="1"/>
  <c r="W188" i="69" s="1"/>
  <c r="X188" i="69" s="1"/>
  <c r="Y188" i="69" s="1"/>
  <c r="Z188" i="69" s="1"/>
  <c r="AA188" i="69" s="1"/>
  <c r="AB188" i="69" s="1"/>
  <c r="AC188" i="69" s="1"/>
  <c r="AD188" i="69" s="1"/>
  <c r="AE188" i="69" s="1"/>
  <c r="AF188" i="69" s="1"/>
  <c r="AG188" i="69" s="1"/>
  <c r="AB90" i="69"/>
  <c r="AC90" i="69" s="1"/>
  <c r="AD90" i="69" s="1"/>
  <c r="AE90" i="69" s="1"/>
  <c r="AF90" i="69" s="1"/>
  <c r="AG90" i="69" s="1"/>
  <c r="R215" i="69"/>
  <c r="S215" i="69" s="1"/>
  <c r="T215" i="69" s="1"/>
  <c r="U215" i="69" s="1"/>
  <c r="V215" i="69" s="1"/>
  <c r="W215" i="69" s="1"/>
  <c r="X215" i="69" s="1"/>
  <c r="Y215" i="69" s="1"/>
  <c r="Z215" i="69" s="1"/>
  <c r="AA215" i="69" s="1"/>
  <c r="AB215" i="69" s="1"/>
  <c r="AC215" i="69" s="1"/>
  <c r="AD215" i="69" s="1"/>
  <c r="AE215" i="69" s="1"/>
  <c r="AF215" i="69" s="1"/>
  <c r="AG215" i="69" s="1"/>
  <c r="U127" i="69"/>
  <c r="V127" i="69" s="1"/>
  <c r="W127" i="69" s="1"/>
  <c r="X127" i="69" s="1"/>
  <c r="Y127" i="69" s="1"/>
  <c r="Z127" i="69" s="1"/>
  <c r="AA127" i="69" s="1"/>
  <c r="AB127" i="69" s="1"/>
  <c r="AC127" i="69" s="1"/>
  <c r="AD127" i="69" s="1"/>
  <c r="AE127" i="69" s="1"/>
  <c r="AF127" i="69" s="1"/>
  <c r="AG127" i="69" s="1"/>
  <c r="P167" i="69"/>
  <c r="Q167" i="69" s="1"/>
  <c r="R167" i="69" s="1"/>
  <c r="S167" i="69" s="1"/>
  <c r="T167" i="69" s="1"/>
  <c r="U167" i="69" s="1"/>
  <c r="V167" i="69" s="1"/>
  <c r="W167" i="69" s="1"/>
  <c r="X167" i="69" s="1"/>
  <c r="Y167" i="69" s="1"/>
  <c r="Z167" i="69" s="1"/>
  <c r="AA167" i="69" s="1"/>
  <c r="AB167" i="69" s="1"/>
  <c r="AC167" i="69" s="1"/>
  <c r="AD167" i="69" s="1"/>
  <c r="AE167" i="69" s="1"/>
  <c r="AF167" i="69" s="1"/>
  <c r="AG167" i="69" s="1"/>
  <c r="R124" i="69"/>
  <c r="S124" i="69" s="1"/>
  <c r="T124" i="69" s="1"/>
  <c r="U124" i="69" s="1"/>
  <c r="V124" i="69" s="1"/>
  <c r="W124" i="69" s="1"/>
  <c r="X124" i="69" s="1"/>
  <c r="Y124" i="69" s="1"/>
  <c r="Z124" i="69" s="1"/>
  <c r="AA124" i="69" s="1"/>
  <c r="AB124" i="69" s="1"/>
  <c r="AC124" i="69" s="1"/>
  <c r="AD124" i="69" s="1"/>
  <c r="AE124" i="69" s="1"/>
  <c r="AF124" i="69" s="1"/>
  <c r="AG124" i="69" s="1"/>
  <c r="N76" i="69"/>
  <c r="O76" i="69" s="1"/>
  <c r="P76" i="69" s="1"/>
  <c r="Q76" i="69" s="1"/>
  <c r="R76" i="69" s="1"/>
  <c r="S76" i="69" s="1"/>
  <c r="T76" i="69" s="1"/>
  <c r="U76" i="69" s="1"/>
  <c r="V76" i="69" s="1"/>
  <c r="W76" i="69" s="1"/>
  <c r="X76" i="69" s="1"/>
  <c r="Y76" i="69" s="1"/>
  <c r="Z76" i="69" s="1"/>
  <c r="AA76" i="69" s="1"/>
  <c r="AB76" i="69" s="1"/>
  <c r="AC76" i="69" s="1"/>
  <c r="AD76" i="69" s="1"/>
  <c r="AE76" i="69" s="1"/>
  <c r="AF76" i="69" s="1"/>
  <c r="AG76" i="69" s="1"/>
  <c r="V197" i="69"/>
  <c r="W197" i="69" s="1"/>
  <c r="X197" i="69" s="1"/>
  <c r="Y197" i="69" s="1"/>
  <c r="Z197" i="69" s="1"/>
  <c r="AA197" i="69" s="1"/>
  <c r="AB197" i="69" s="1"/>
  <c r="AC197" i="69" s="1"/>
  <c r="AD197" i="69" s="1"/>
  <c r="AE197" i="69" s="1"/>
  <c r="AF197" i="69" s="1"/>
  <c r="AG197" i="69" s="1"/>
  <c r="Y109" i="69"/>
  <c r="Z109" i="69" s="1"/>
  <c r="AA109" i="69" s="1"/>
  <c r="AB109" i="69" s="1"/>
  <c r="AC109" i="69" s="1"/>
  <c r="AD109" i="69" s="1"/>
  <c r="AE109" i="69" s="1"/>
  <c r="AF109" i="69" s="1"/>
  <c r="AG109" i="69" s="1"/>
  <c r="O77" i="69"/>
  <c r="P77" i="69" s="1"/>
  <c r="Q77" i="69" s="1"/>
  <c r="R77" i="69" s="1"/>
  <c r="S77" i="69" s="1"/>
  <c r="T77" i="69" s="1"/>
  <c r="U77" i="69" s="1"/>
  <c r="V77" i="69" s="1"/>
  <c r="W77" i="69" s="1"/>
  <c r="X77" i="69" s="1"/>
  <c r="Y77" i="69" s="1"/>
  <c r="Z77" i="69" s="1"/>
  <c r="AA77" i="69" s="1"/>
  <c r="AB77" i="69" s="1"/>
  <c r="AC77" i="69" s="1"/>
  <c r="AD77" i="69" s="1"/>
  <c r="AE77" i="69" s="1"/>
  <c r="AF77" i="69" s="1"/>
  <c r="AG77" i="69" s="1"/>
  <c r="P78" i="69"/>
  <c r="Q78" i="69" s="1"/>
  <c r="R78" i="69" s="1"/>
  <c r="S78" i="69" s="1"/>
  <c r="T78" i="69" s="1"/>
  <c r="U78" i="69" s="1"/>
  <c r="V78" i="69" s="1"/>
  <c r="W78" i="69" s="1"/>
  <c r="X78" i="69" s="1"/>
  <c r="Y78" i="69" s="1"/>
  <c r="Z78" i="69" s="1"/>
  <c r="AA78" i="69" s="1"/>
  <c r="AB78" i="69" s="1"/>
  <c r="AC78" i="69" s="1"/>
  <c r="AD78" i="69" s="1"/>
  <c r="AE78" i="69" s="1"/>
  <c r="AF78" i="69" s="1"/>
  <c r="AG78" i="69" s="1"/>
  <c r="AE228" i="69"/>
  <c r="AF228" i="69" s="1"/>
  <c r="AG228" i="69" s="1"/>
  <c r="AA202" i="69"/>
  <c r="AB202" i="69" s="1"/>
  <c r="AC202" i="69" s="1"/>
  <c r="AD202" i="69" s="1"/>
  <c r="AE202" i="69" s="1"/>
  <c r="AF202" i="69" s="1"/>
  <c r="AG202" i="69" s="1"/>
  <c r="AB271" i="69"/>
  <c r="AF207" i="69"/>
  <c r="AG207" i="69" s="1"/>
  <c r="N143" i="69"/>
  <c r="O143" i="69" s="1"/>
  <c r="P143" i="69" s="1"/>
  <c r="Q143" i="69" s="1"/>
  <c r="R143" i="69" s="1"/>
  <c r="S143" i="69" s="1"/>
  <c r="T143" i="69" s="1"/>
  <c r="U143" i="69" s="1"/>
  <c r="V143" i="69" s="1"/>
  <c r="W143" i="69" s="1"/>
  <c r="X143" i="69" s="1"/>
  <c r="Y143" i="69" s="1"/>
  <c r="Z143" i="69" s="1"/>
  <c r="AA143" i="69" s="1"/>
  <c r="AB143" i="69" s="1"/>
  <c r="AC143" i="69" s="1"/>
  <c r="AD143" i="69" s="1"/>
  <c r="AE143" i="69" s="1"/>
  <c r="AF143" i="69" s="1"/>
  <c r="AG143" i="69" s="1"/>
  <c r="O99" i="69"/>
  <c r="P99" i="69" s="1"/>
  <c r="Q99" i="69" s="1"/>
  <c r="R99" i="69" s="1"/>
  <c r="S99" i="69" s="1"/>
  <c r="T99" i="69" s="1"/>
  <c r="U99" i="69" s="1"/>
  <c r="V99" i="69" s="1"/>
  <c r="W99" i="69" s="1"/>
  <c r="X99" i="69" s="1"/>
  <c r="Y99" i="69" s="1"/>
  <c r="Z99" i="69" s="1"/>
  <c r="AA99" i="69" s="1"/>
  <c r="AB99" i="69" s="1"/>
  <c r="AC99" i="69" s="1"/>
  <c r="AD99" i="69" s="1"/>
  <c r="AE99" i="69" s="1"/>
  <c r="AF99" i="69" s="1"/>
  <c r="AG99" i="69" s="1"/>
  <c r="Q146" i="69"/>
  <c r="R146" i="69" s="1"/>
  <c r="S146" i="69" s="1"/>
  <c r="T146" i="69" s="1"/>
  <c r="U146" i="69" s="1"/>
  <c r="V146" i="69" s="1"/>
  <c r="W146" i="69" s="1"/>
  <c r="X146" i="69" s="1"/>
  <c r="Y146" i="69" s="1"/>
  <c r="Z146" i="69" s="1"/>
  <c r="AA146" i="69" s="1"/>
  <c r="AB146" i="69" s="1"/>
  <c r="AC146" i="69" s="1"/>
  <c r="AD146" i="69" s="1"/>
  <c r="AE146" i="69" s="1"/>
  <c r="AF146" i="69" s="1"/>
  <c r="AG146" i="69" s="1"/>
  <c r="AD136" i="69"/>
  <c r="AE136" i="69" s="1"/>
  <c r="AF136" i="69" s="1"/>
  <c r="AG136" i="69" s="1"/>
  <c r="W243" i="69"/>
  <c r="X243" i="69" s="1"/>
  <c r="Y243" i="69" s="1"/>
  <c r="Z243" i="69" s="1"/>
  <c r="AA243" i="69" s="1"/>
  <c r="AB243" i="69" s="1"/>
  <c r="AC243" i="69" s="1"/>
  <c r="AD243" i="69" s="1"/>
  <c r="AE243" i="69" s="1"/>
  <c r="AF243" i="69" s="1"/>
  <c r="AG243" i="69" s="1"/>
  <c r="W198" i="69"/>
  <c r="X198" i="69" s="1"/>
  <c r="Y198" i="69" s="1"/>
  <c r="Z198" i="69" s="1"/>
  <c r="AA198" i="69" s="1"/>
  <c r="AB198" i="69" s="1"/>
  <c r="AC198" i="69" s="1"/>
  <c r="AD198" i="69" s="1"/>
  <c r="AE198" i="69" s="1"/>
  <c r="AF198" i="69" s="1"/>
  <c r="AG198" i="69" s="1"/>
  <c r="Q192" i="69"/>
  <c r="R192" i="69" s="1"/>
  <c r="S192" i="69" s="1"/>
  <c r="T192" i="69" s="1"/>
  <c r="U192" i="69" s="1"/>
  <c r="V192" i="69" s="1"/>
  <c r="W192" i="69" s="1"/>
  <c r="X192" i="69" s="1"/>
  <c r="Y192" i="69" s="1"/>
  <c r="Z192" i="69" s="1"/>
  <c r="AA192" i="69" s="1"/>
  <c r="AB192" i="69" s="1"/>
  <c r="AC192" i="69" s="1"/>
  <c r="AD192" i="69" s="1"/>
  <c r="AE192" i="69" s="1"/>
  <c r="AF192" i="69" s="1"/>
  <c r="AG192" i="69" s="1"/>
  <c r="Q123" i="69"/>
  <c r="R123" i="69" s="1"/>
  <c r="S123" i="69" s="1"/>
  <c r="T123" i="69" s="1"/>
  <c r="U123" i="69" s="1"/>
  <c r="V123" i="69" s="1"/>
  <c r="W123" i="69" s="1"/>
  <c r="X123" i="69" s="1"/>
  <c r="Y123" i="69" s="1"/>
  <c r="Z123" i="69" s="1"/>
  <c r="AA123" i="69" s="1"/>
  <c r="AB123" i="69" s="1"/>
  <c r="AC123" i="69" s="1"/>
  <c r="AD123" i="69" s="1"/>
  <c r="AE123" i="69" s="1"/>
  <c r="AF123" i="69" s="1"/>
  <c r="AG123" i="69" s="1"/>
  <c r="R238" i="69"/>
  <c r="S238" i="69" s="1"/>
  <c r="T238" i="69" s="1"/>
  <c r="U238" i="69" s="1"/>
  <c r="V238" i="69" s="1"/>
  <c r="W238" i="69" s="1"/>
  <c r="X238" i="69" s="1"/>
  <c r="Y238" i="69" s="1"/>
  <c r="Z238" i="69" s="1"/>
  <c r="AA238" i="69" s="1"/>
  <c r="AB238" i="69" s="1"/>
  <c r="AC238" i="69" s="1"/>
  <c r="AD238" i="69" s="1"/>
  <c r="AE238" i="69" s="1"/>
  <c r="AF238" i="69" s="1"/>
  <c r="AG238" i="69" s="1"/>
  <c r="AA224" i="69"/>
  <c r="AB224" i="69" s="1"/>
  <c r="AC224" i="69" s="1"/>
  <c r="AD224" i="69" s="1"/>
  <c r="AE224" i="69" s="1"/>
  <c r="AF224" i="69" s="1"/>
  <c r="AG224" i="69" s="1"/>
  <c r="S216" i="69"/>
  <c r="T216" i="69" s="1"/>
  <c r="U216" i="69" s="1"/>
  <c r="V216" i="69" s="1"/>
  <c r="W216" i="69" s="1"/>
  <c r="X216" i="69" s="1"/>
  <c r="Y216" i="69" s="1"/>
  <c r="Z216" i="69" s="1"/>
  <c r="AA216" i="69" s="1"/>
  <c r="AB216" i="69" s="1"/>
  <c r="AC216" i="69" s="1"/>
  <c r="AD216" i="69" s="1"/>
  <c r="AE216" i="69" s="1"/>
  <c r="AF216" i="69" s="1"/>
  <c r="AG216" i="69" s="1"/>
  <c r="Q214" i="69"/>
  <c r="R214" i="69" s="1"/>
  <c r="S214" i="69" s="1"/>
  <c r="T214" i="69" s="1"/>
  <c r="U214" i="69" s="1"/>
  <c r="V214" i="69" s="1"/>
  <c r="W214" i="69" s="1"/>
  <c r="X214" i="69" s="1"/>
  <c r="Y214" i="69" s="1"/>
  <c r="Z214" i="69" s="1"/>
  <c r="AA214" i="69" s="1"/>
  <c r="AB214" i="69" s="1"/>
  <c r="AC214" i="69" s="1"/>
  <c r="AD214" i="69" s="1"/>
  <c r="AE214" i="69" s="1"/>
  <c r="AF214" i="69" s="1"/>
  <c r="AG214" i="69" s="1"/>
  <c r="M210" i="69"/>
  <c r="N210" i="69" s="1"/>
  <c r="O210" i="69" s="1"/>
  <c r="P210" i="69" s="1"/>
  <c r="Q210" i="69" s="1"/>
  <c r="R210" i="69" s="1"/>
  <c r="S210" i="69" s="1"/>
  <c r="T210" i="69" s="1"/>
  <c r="U210" i="69" s="1"/>
  <c r="V210" i="69" s="1"/>
  <c r="W210" i="69" s="1"/>
  <c r="X210" i="69" s="1"/>
  <c r="Y210" i="69" s="1"/>
  <c r="Z210" i="69" s="1"/>
  <c r="AA210" i="69" s="1"/>
  <c r="AB210" i="69" s="1"/>
  <c r="AC210" i="69" s="1"/>
  <c r="AD210" i="69" s="1"/>
  <c r="AE210" i="69" s="1"/>
  <c r="AF210" i="69" s="1"/>
  <c r="AG210" i="69" s="1"/>
  <c r="AE182" i="69"/>
  <c r="AF182" i="69" s="1"/>
  <c r="AG182" i="69" s="1"/>
  <c r="W13" i="90"/>
  <c r="AD272" i="69"/>
  <c r="AE272" i="69" s="1"/>
  <c r="AF272" i="69" s="1"/>
  <c r="AG272" i="69" s="1"/>
  <c r="S170" i="69"/>
  <c r="T170" i="69" s="1"/>
  <c r="U170" i="69" s="1"/>
  <c r="V170" i="69" s="1"/>
  <c r="W170" i="69" s="1"/>
  <c r="X170" i="69" s="1"/>
  <c r="Y170" i="69" s="1"/>
  <c r="Z170" i="69" s="1"/>
  <c r="AA170" i="69" s="1"/>
  <c r="AB170" i="69" s="1"/>
  <c r="AC170" i="69" s="1"/>
  <c r="AD170" i="69" s="1"/>
  <c r="AE170" i="69" s="1"/>
  <c r="AF170" i="69" s="1"/>
  <c r="AG170" i="69" s="1"/>
  <c r="Z201" i="69"/>
  <c r="AA201" i="69" s="1"/>
  <c r="AB201" i="69" s="1"/>
  <c r="AC201" i="69" s="1"/>
  <c r="AD201" i="69" s="1"/>
  <c r="AE201" i="69" s="1"/>
  <c r="AF201" i="69" s="1"/>
  <c r="AG201" i="69" s="1"/>
  <c r="AA111" i="69"/>
  <c r="AB111" i="69" s="1"/>
  <c r="AC111" i="69" s="1"/>
  <c r="AD111" i="69" s="1"/>
  <c r="AE111" i="69" s="1"/>
  <c r="AF111" i="69" s="1"/>
  <c r="AG111" i="69" s="1"/>
  <c r="T262" i="69"/>
  <c r="U262" i="69" s="1"/>
  <c r="V262" i="69" s="1"/>
  <c r="W262" i="69" s="1"/>
  <c r="X262" i="69" s="1"/>
  <c r="Y262" i="69" s="1"/>
  <c r="Z262" i="69" s="1"/>
  <c r="AA262" i="69" s="1"/>
  <c r="AB262" i="69" s="1"/>
  <c r="AC262" i="69" s="1"/>
  <c r="AD262" i="69" s="1"/>
  <c r="AE262" i="69" s="1"/>
  <c r="AF262" i="69" s="1"/>
  <c r="AG262" i="69" s="1"/>
  <c r="M142" i="69"/>
  <c r="N142" i="69" s="1"/>
  <c r="O142" i="69" s="1"/>
  <c r="P142" i="69" s="1"/>
  <c r="Q142" i="69" s="1"/>
  <c r="R142" i="69" s="1"/>
  <c r="S142" i="69" s="1"/>
  <c r="T142" i="69" s="1"/>
  <c r="U142" i="69" s="1"/>
  <c r="V142" i="69" s="1"/>
  <c r="W142" i="69" s="1"/>
  <c r="X142" i="69" s="1"/>
  <c r="Y142" i="69" s="1"/>
  <c r="Z142" i="69" s="1"/>
  <c r="AA142" i="69" s="1"/>
  <c r="AB142" i="69" s="1"/>
  <c r="AC142" i="69" s="1"/>
  <c r="AD142" i="69" s="1"/>
  <c r="AE142" i="69" s="1"/>
  <c r="AF142" i="69" s="1"/>
  <c r="AG142" i="69" s="1"/>
  <c r="AA133" i="69"/>
  <c r="AB133" i="69" s="1"/>
  <c r="AC133" i="69" s="1"/>
  <c r="AD133" i="69" s="1"/>
  <c r="AE133" i="69" s="1"/>
  <c r="AF133" i="69" s="1"/>
  <c r="AG133" i="69" s="1"/>
  <c r="AA89" i="69"/>
  <c r="AB89" i="69" s="1"/>
  <c r="AC89" i="69" s="1"/>
  <c r="AD89" i="69" s="1"/>
  <c r="AE89" i="69" s="1"/>
  <c r="AF89" i="69" s="1"/>
  <c r="AG89" i="69" s="1"/>
  <c r="W220" i="69"/>
  <c r="X220" i="69" s="1"/>
  <c r="Y220" i="69" s="1"/>
  <c r="Z220" i="69" s="1"/>
  <c r="AA220" i="69" s="1"/>
  <c r="AB220" i="69" s="1"/>
  <c r="AC220" i="69" s="1"/>
  <c r="AD220" i="69" s="1"/>
  <c r="AE220" i="69" s="1"/>
  <c r="AF220" i="69" s="1"/>
  <c r="AG220" i="69" s="1"/>
  <c r="AC249" i="69"/>
  <c r="AD249" i="69" s="1"/>
  <c r="AE249" i="69" s="1"/>
  <c r="AF249" i="69" s="1"/>
  <c r="AG249" i="69" s="1"/>
  <c r="U15" i="90"/>
  <c r="V14" i="90"/>
  <c r="T15" i="90"/>
  <c r="K69" i="63"/>
  <c r="F11" i="105" s="1"/>
  <c r="K97" i="63"/>
  <c r="H11" i="105" s="1"/>
  <c r="K41" i="63"/>
  <c r="D11" i="105" s="1"/>
  <c r="M70" i="63"/>
  <c r="M98" i="63"/>
  <c r="M42" i="63"/>
  <c r="M97" i="63"/>
  <c r="I11" i="105" s="1"/>
  <c r="M41" i="63"/>
  <c r="E11" i="105" s="1"/>
  <c r="M69" i="63"/>
  <c r="G11" i="105" s="1"/>
  <c r="AJ13" i="63"/>
  <c r="J162" i="102"/>
  <c r="K83" i="102"/>
  <c r="K163" i="102" s="1"/>
  <c r="AB152" i="102"/>
  <c r="AD99" i="66"/>
  <c r="AE140" i="102" s="1"/>
  <c r="AD140" i="102"/>
  <c r="AC155" i="102"/>
  <c r="AE155" i="102"/>
  <c r="AD155" i="102"/>
  <c r="R143" i="102"/>
  <c r="X149" i="102"/>
  <c r="O141" i="102"/>
  <c r="X150" i="102"/>
  <c r="V147" i="102"/>
  <c r="P141" i="102"/>
  <c r="L137" i="102"/>
  <c r="R142" i="102"/>
  <c r="P140" i="102"/>
  <c r="AC98" i="66"/>
  <c r="AC139" i="102"/>
  <c r="U146" i="102"/>
  <c r="S144" i="102"/>
  <c r="AB97" i="66"/>
  <c r="AB138" i="102"/>
  <c r="Z151" i="102"/>
  <c r="AC153" i="102"/>
  <c r="W148" i="102"/>
  <c r="AC154" i="102"/>
  <c r="T145" i="102"/>
  <c r="N139" i="102"/>
  <c r="N138" i="102"/>
  <c r="AE154" i="102"/>
  <c r="AD154" i="102"/>
  <c r="M12" i="78"/>
  <c r="M9" i="78"/>
  <c r="K12" i="78"/>
  <c r="M11" i="78"/>
  <c r="L12" i="78"/>
  <c r="I12" i="78"/>
  <c r="M10" i="78"/>
  <c r="M141" i="69"/>
  <c r="L51" i="69"/>
  <c r="M118" i="69"/>
  <c r="K73" i="69"/>
  <c r="S14" i="90" s="1"/>
  <c r="K253" i="69"/>
  <c r="W14" i="90" s="1"/>
  <c r="M163" i="69"/>
  <c r="L186" i="69"/>
  <c r="J140" i="86"/>
  <c r="M96" i="69"/>
  <c r="Z88" i="63"/>
  <c r="O56" i="69"/>
  <c r="L208" i="69"/>
  <c r="L231" i="69"/>
  <c r="AP13" i="63"/>
  <c r="H38" i="105" s="1"/>
  <c r="AF13" i="63"/>
  <c r="D67" i="105" s="1"/>
  <c r="AG13" i="63"/>
  <c r="E67" i="105" s="1"/>
  <c r="V241" i="69"/>
  <c r="V196" i="69"/>
  <c r="W106" i="69"/>
  <c r="W173" i="69"/>
  <c r="W128" i="69"/>
  <c r="V83" i="69"/>
  <c r="V263" i="69"/>
  <c r="V218" i="69"/>
  <c r="W151" i="69"/>
  <c r="I38" i="78"/>
  <c r="K38" i="78"/>
  <c r="I64" i="78"/>
  <c r="X14" i="63"/>
  <c r="Z33" i="63"/>
  <c r="Y33" i="63"/>
  <c r="K14" i="63"/>
  <c r="L14" i="63"/>
  <c r="J12" i="78"/>
  <c r="Y32" i="63"/>
  <c r="Y13" i="63"/>
  <c r="M61" i="78"/>
  <c r="U13" i="63"/>
  <c r="N36" i="73"/>
  <c r="N36" i="78" s="1"/>
  <c r="N62" i="73"/>
  <c r="N62" i="78" s="1"/>
  <c r="N38" i="73"/>
  <c r="N38" i="78" s="1"/>
  <c r="N64" i="73"/>
  <c r="N64" i="78" s="1"/>
  <c r="N13" i="73"/>
  <c r="N11" i="73"/>
  <c r="N35" i="73"/>
  <c r="N35" i="78" s="1"/>
  <c r="N61" i="73"/>
  <c r="N61" i="78" s="1"/>
  <c r="N9" i="73"/>
  <c r="N37" i="73"/>
  <c r="N37" i="78" s="1"/>
  <c r="N39" i="73"/>
  <c r="N39" i="78" s="1"/>
  <c r="N63" i="73"/>
  <c r="N63" i="78" s="1"/>
  <c r="N65" i="73"/>
  <c r="N65" i="78" s="1"/>
  <c r="N12" i="73"/>
  <c r="N10" i="73"/>
  <c r="M39" i="78"/>
  <c r="I39" i="73"/>
  <c r="I39" i="78" s="1"/>
  <c r="J39" i="73"/>
  <c r="J39" i="78" s="1"/>
  <c r="K39" i="73"/>
  <c r="K39" i="78" s="1"/>
  <c r="L39" i="73"/>
  <c r="I65" i="73"/>
  <c r="I65" i="78" s="1"/>
  <c r="J65" i="73"/>
  <c r="J65" i="78" s="1"/>
  <c r="K65" i="73"/>
  <c r="K65" i="78" s="1"/>
  <c r="L65" i="73"/>
  <c r="L65" i="78" s="1"/>
  <c r="I13" i="73"/>
  <c r="J13" i="73"/>
  <c r="K13" i="73"/>
  <c r="L13" i="73"/>
  <c r="M65" i="73"/>
  <c r="M65" i="78" s="1"/>
  <c r="Z57" i="63"/>
  <c r="Z56" i="63"/>
  <c r="Z87" i="63"/>
  <c r="M163" i="66"/>
  <c r="X71" i="63"/>
  <c r="M96" i="66"/>
  <c r="W43" i="63"/>
  <c r="L51" i="66"/>
  <c r="V42" i="63"/>
  <c r="L231" i="66"/>
  <c r="Z42" i="63"/>
  <c r="M118" i="66"/>
  <c r="W71" i="63"/>
  <c r="AB235" i="66"/>
  <c r="Z59" i="63" s="1"/>
  <c r="Z58" i="63"/>
  <c r="L208" i="66"/>
  <c r="Y70" i="63"/>
  <c r="L253" i="66"/>
  <c r="Z70" i="63"/>
  <c r="L73" i="66"/>
  <c r="V70" i="63"/>
  <c r="U42" i="63"/>
  <c r="M141" i="66"/>
  <c r="X43" i="63"/>
  <c r="U70" i="63"/>
  <c r="L186" i="66"/>
  <c r="Y42" i="63"/>
  <c r="G140" i="86"/>
  <c r="O5" i="73"/>
  <c r="L15" i="63" s="1"/>
  <c r="G14" i="73"/>
  <c r="M82" i="86"/>
  <c r="M81" i="86"/>
  <c r="M80" i="86"/>
  <c r="M79" i="86"/>
  <c r="M78" i="86"/>
  <c r="K140" i="86"/>
  <c r="M77" i="86"/>
  <c r="M76" i="86"/>
  <c r="P13" i="69" s="1"/>
  <c r="Q13" i="69" s="1"/>
  <c r="R13" i="69" s="1"/>
  <c r="S13" i="69" s="1"/>
  <c r="T13" i="69" s="1"/>
  <c r="U13" i="69" s="1"/>
  <c r="V13" i="69" s="1"/>
  <c r="W13" i="69" s="1"/>
  <c r="X13" i="69" s="1"/>
  <c r="Y13" i="69" s="1"/>
  <c r="Z13" i="69" s="1"/>
  <c r="AA13" i="69" s="1"/>
  <c r="AB13" i="69" s="1"/>
  <c r="AC13" i="69" s="1"/>
  <c r="AD13" i="69" s="1"/>
  <c r="AE13" i="69" s="1"/>
  <c r="AF13" i="69" s="1"/>
  <c r="AG13" i="69" s="1"/>
  <c r="G40" i="73"/>
  <c r="G66" i="73"/>
  <c r="N66" i="73" s="1"/>
  <c r="F67" i="105" l="1"/>
  <c r="N14" i="73"/>
  <c r="U12" i="63"/>
  <c r="T70" i="90"/>
  <c r="U42" i="90"/>
  <c r="U70" i="90"/>
  <c r="P35" i="69"/>
  <c r="Q35" i="69" s="1"/>
  <c r="R35" i="69" s="1"/>
  <c r="S35" i="69" s="1"/>
  <c r="T35" i="69" s="1"/>
  <c r="U35" i="69" s="1"/>
  <c r="V35" i="69" s="1"/>
  <c r="W35" i="69" s="1"/>
  <c r="X35" i="69" s="1"/>
  <c r="Y35" i="69" s="1"/>
  <c r="Z35" i="69" s="1"/>
  <c r="AA35" i="69" s="1"/>
  <c r="AB35" i="69" s="1"/>
  <c r="AC35" i="69" s="1"/>
  <c r="AD35" i="69" s="1"/>
  <c r="AE35" i="69" s="1"/>
  <c r="AF35" i="69" s="1"/>
  <c r="AG35" i="69" s="1"/>
  <c r="T98" i="90"/>
  <c r="V97" i="90"/>
  <c r="V69" i="90"/>
  <c r="T43" i="90"/>
  <c r="T71" i="90"/>
  <c r="T99" i="90"/>
  <c r="V42" i="90"/>
  <c r="V98" i="90"/>
  <c r="V70" i="90"/>
  <c r="R97" i="90"/>
  <c r="R41" i="90"/>
  <c r="R69" i="90"/>
  <c r="U43" i="90"/>
  <c r="U71" i="90"/>
  <c r="U99" i="90"/>
  <c r="S42" i="90"/>
  <c r="S98" i="90"/>
  <c r="S70" i="90"/>
  <c r="S41" i="90"/>
  <c r="S97" i="90"/>
  <c r="S69" i="90"/>
  <c r="W42" i="90"/>
  <c r="W98" i="90"/>
  <c r="W70" i="90"/>
  <c r="W41" i="90"/>
  <c r="W69" i="90"/>
  <c r="W97" i="90"/>
  <c r="N54" i="69"/>
  <c r="O54" i="69" s="1"/>
  <c r="P54" i="69" s="1"/>
  <c r="Q54" i="69" s="1"/>
  <c r="R54" i="69" s="1"/>
  <c r="S54" i="69" s="1"/>
  <c r="T54" i="69" s="1"/>
  <c r="U54" i="69" s="1"/>
  <c r="V54" i="69" s="1"/>
  <c r="W54" i="69" s="1"/>
  <c r="X54" i="69" s="1"/>
  <c r="Y54" i="69" s="1"/>
  <c r="Z54" i="69" s="1"/>
  <c r="AA54" i="69" s="1"/>
  <c r="AB54" i="69" s="1"/>
  <c r="AC54" i="69" s="1"/>
  <c r="AD54" i="69" s="1"/>
  <c r="AE54" i="69" s="1"/>
  <c r="AF54" i="69" s="1"/>
  <c r="AG54" i="69" s="1"/>
  <c r="AC271" i="69"/>
  <c r="AD271" i="69" s="1"/>
  <c r="AE271" i="69" s="1"/>
  <c r="AF271" i="69" s="1"/>
  <c r="AG271" i="69" s="1"/>
  <c r="P56" i="69"/>
  <c r="Q56" i="69" s="1"/>
  <c r="R56" i="69" s="1"/>
  <c r="S56" i="69" s="1"/>
  <c r="T56" i="69" s="1"/>
  <c r="U56" i="69" s="1"/>
  <c r="V56" i="69" s="1"/>
  <c r="W56" i="69" s="1"/>
  <c r="X56" i="69" s="1"/>
  <c r="Y56" i="69" s="1"/>
  <c r="Z56" i="69" s="1"/>
  <c r="AA56" i="69" s="1"/>
  <c r="AB56" i="69" s="1"/>
  <c r="AC56" i="69" s="1"/>
  <c r="AD56" i="69" s="1"/>
  <c r="AE56" i="69" s="1"/>
  <c r="AF56" i="69" s="1"/>
  <c r="AG56" i="69" s="1"/>
  <c r="V15" i="90"/>
  <c r="U16" i="90"/>
  <c r="T16" i="90"/>
  <c r="L71" i="63"/>
  <c r="L43" i="63"/>
  <c r="L99" i="63"/>
  <c r="AG14" i="63"/>
  <c r="E68" i="105" s="1"/>
  <c r="L70" i="63"/>
  <c r="G12" i="105" s="1"/>
  <c r="L42" i="63"/>
  <c r="E12" i="105" s="1"/>
  <c r="L98" i="63"/>
  <c r="I12" i="105" s="1"/>
  <c r="K98" i="63"/>
  <c r="H12" i="105" s="1"/>
  <c r="K70" i="63"/>
  <c r="F12" i="105" s="1"/>
  <c r="K42" i="63"/>
  <c r="D12" i="105" s="1"/>
  <c r="AJ14" i="63"/>
  <c r="K162" i="102"/>
  <c r="K53" i="102"/>
  <c r="L83" i="102"/>
  <c r="L163" i="102" s="1"/>
  <c r="Z32" i="63"/>
  <c r="X148" i="102"/>
  <c r="AD98" i="66"/>
  <c r="AE139" i="102" s="1"/>
  <c r="AD139" i="102"/>
  <c r="AE153" i="102"/>
  <c r="AD153" i="102"/>
  <c r="Q140" i="102"/>
  <c r="Y149" i="102"/>
  <c r="M137" i="102"/>
  <c r="AA151" i="102"/>
  <c r="S142" i="102"/>
  <c r="S143" i="102"/>
  <c r="O138" i="102"/>
  <c r="AC97" i="66"/>
  <c r="AC138" i="102"/>
  <c r="O139" i="102"/>
  <c r="Q141" i="102"/>
  <c r="T144" i="102"/>
  <c r="U145" i="102"/>
  <c r="W147" i="102"/>
  <c r="V146" i="102"/>
  <c r="Y150" i="102"/>
  <c r="AC152" i="102"/>
  <c r="N9" i="78"/>
  <c r="N13" i="78"/>
  <c r="N11" i="78"/>
  <c r="N12" i="78"/>
  <c r="N14" i="78"/>
  <c r="L13" i="78"/>
  <c r="K13" i="78"/>
  <c r="N10" i="78"/>
  <c r="J13" i="78"/>
  <c r="P57" i="69"/>
  <c r="M208" i="69"/>
  <c r="L73" i="69"/>
  <c r="S15" i="90" s="1"/>
  <c r="N163" i="69"/>
  <c r="N118" i="69"/>
  <c r="M51" i="69"/>
  <c r="N96" i="69"/>
  <c r="L253" i="69"/>
  <c r="N141" i="69"/>
  <c r="M231" i="69"/>
  <c r="M186" i="69"/>
  <c r="AP14" i="63"/>
  <c r="H39" i="105" s="1"/>
  <c r="AF14" i="63"/>
  <c r="D68" i="105" s="1"/>
  <c r="W263" i="69"/>
  <c r="X106" i="69"/>
  <c r="X151" i="69"/>
  <c r="X128" i="69"/>
  <c r="W196" i="69"/>
  <c r="W83" i="69"/>
  <c r="X173" i="69"/>
  <c r="U43" i="63"/>
  <c r="W218" i="69"/>
  <c r="W241" i="69"/>
  <c r="L39" i="78"/>
  <c r="Y31" i="63"/>
  <c r="V28" i="63"/>
  <c r="W14" i="63"/>
  <c r="Y29" i="63"/>
  <c r="V31" i="63"/>
  <c r="V30" i="63"/>
  <c r="Y30" i="63"/>
  <c r="Z13" i="63"/>
  <c r="V13" i="63"/>
  <c r="Y28" i="63"/>
  <c r="V33" i="63"/>
  <c r="V29" i="63"/>
  <c r="V32" i="63"/>
  <c r="M15" i="63"/>
  <c r="K15" i="63"/>
  <c r="I13" i="78"/>
  <c r="Z14" i="63"/>
  <c r="I40" i="73"/>
  <c r="I40" i="78" s="1"/>
  <c r="J40" i="73"/>
  <c r="J40" i="78" s="1"/>
  <c r="K40" i="73"/>
  <c r="K40" i="78" s="1"/>
  <c r="L40" i="73"/>
  <c r="L40" i="78" s="1"/>
  <c r="M40" i="73"/>
  <c r="N40" i="73"/>
  <c r="N40" i="78" s="1"/>
  <c r="I14" i="73"/>
  <c r="J14" i="73"/>
  <c r="K14" i="73"/>
  <c r="L14" i="73"/>
  <c r="M14" i="73"/>
  <c r="I66" i="73"/>
  <c r="J66" i="73"/>
  <c r="J66" i="78" s="1"/>
  <c r="K66" i="73"/>
  <c r="K66" i="78" s="1"/>
  <c r="L66" i="73"/>
  <c r="L66" i="78" s="1"/>
  <c r="M66" i="73"/>
  <c r="M66" i="78" s="1"/>
  <c r="O62" i="73"/>
  <c r="O62" i="78" s="1"/>
  <c r="O40" i="73"/>
  <c r="O40" i="78" s="1"/>
  <c r="O38" i="73"/>
  <c r="O38" i="78" s="1"/>
  <c r="O66" i="73"/>
  <c r="O66" i="78" s="1"/>
  <c r="O64" i="73"/>
  <c r="O64" i="78" s="1"/>
  <c r="O35" i="73"/>
  <c r="O13" i="73"/>
  <c r="O11" i="73"/>
  <c r="O61" i="73"/>
  <c r="O9" i="73"/>
  <c r="O37" i="73"/>
  <c r="O37" i="78" s="1"/>
  <c r="O39" i="73"/>
  <c r="O39" i="78" s="1"/>
  <c r="O63" i="73"/>
  <c r="O63" i="78" s="1"/>
  <c r="O65" i="73"/>
  <c r="O65" i="78" s="1"/>
  <c r="O12" i="73"/>
  <c r="O14" i="73"/>
  <c r="O36" i="73"/>
  <c r="O36" i="78" s="1"/>
  <c r="O10" i="73"/>
  <c r="M253" i="66"/>
  <c r="Z71" i="63"/>
  <c r="M208" i="66"/>
  <c r="Y71" i="63"/>
  <c r="N118" i="66"/>
  <c r="W72" i="63"/>
  <c r="M231" i="66"/>
  <c r="Z43" i="63"/>
  <c r="M186" i="66"/>
  <c r="Y43" i="63"/>
  <c r="M51" i="66"/>
  <c r="V43" i="63"/>
  <c r="M73" i="66"/>
  <c r="V71" i="63"/>
  <c r="U71" i="63"/>
  <c r="N96" i="66"/>
  <c r="W44" i="63"/>
  <c r="N141" i="66"/>
  <c r="X44" i="63"/>
  <c r="N163" i="66"/>
  <c r="X72" i="63"/>
  <c r="G15" i="73"/>
  <c r="P5" i="73"/>
  <c r="N66" i="78"/>
  <c r="L140" i="86"/>
  <c r="N76" i="86"/>
  <c r="Q14" i="69" s="1"/>
  <c r="R14" i="69" s="1"/>
  <c r="S14" i="69" s="1"/>
  <c r="T14" i="69" s="1"/>
  <c r="U14" i="69" s="1"/>
  <c r="V14" i="69" s="1"/>
  <c r="W14" i="69" s="1"/>
  <c r="X14" i="69" s="1"/>
  <c r="Y14" i="69" s="1"/>
  <c r="Z14" i="69" s="1"/>
  <c r="AA14" i="69" s="1"/>
  <c r="AB14" i="69" s="1"/>
  <c r="AC14" i="69" s="1"/>
  <c r="AD14" i="69" s="1"/>
  <c r="AE14" i="69" s="1"/>
  <c r="AF14" i="69" s="1"/>
  <c r="AG14" i="69" s="1"/>
  <c r="N77" i="86"/>
  <c r="N78" i="86"/>
  <c r="N79" i="86"/>
  <c r="N80" i="86"/>
  <c r="N81" i="86"/>
  <c r="N82" i="86"/>
  <c r="G41" i="73"/>
  <c r="O41" i="73" s="1"/>
  <c r="G67" i="73"/>
  <c r="O67" i="73" s="1"/>
  <c r="F68" i="105" l="1"/>
  <c r="AV12" i="63"/>
  <c r="J37" i="105" s="1"/>
  <c r="Q36" i="69"/>
  <c r="R36" i="69" s="1"/>
  <c r="S36" i="69" s="1"/>
  <c r="T36" i="69" s="1"/>
  <c r="U36" i="69" s="1"/>
  <c r="V36" i="69" s="1"/>
  <c r="W36" i="69" s="1"/>
  <c r="X36" i="69" s="1"/>
  <c r="Y36" i="69" s="1"/>
  <c r="Z36" i="69" s="1"/>
  <c r="AA36" i="69" s="1"/>
  <c r="AB36" i="69" s="1"/>
  <c r="AC36" i="69" s="1"/>
  <c r="AD36" i="69" s="1"/>
  <c r="AE36" i="69" s="1"/>
  <c r="AF36" i="69" s="1"/>
  <c r="AG36" i="69" s="1"/>
  <c r="T44" i="90"/>
  <c r="T72" i="90"/>
  <c r="T100" i="90"/>
  <c r="U44" i="90"/>
  <c r="U72" i="90"/>
  <c r="U100" i="90"/>
  <c r="V43" i="90"/>
  <c r="V99" i="90"/>
  <c r="V71" i="90"/>
  <c r="S43" i="90"/>
  <c r="S71" i="90"/>
  <c r="S99" i="90"/>
  <c r="Q57" i="69"/>
  <c r="R57" i="69" s="1"/>
  <c r="S57" i="69" s="1"/>
  <c r="T57" i="69" s="1"/>
  <c r="U57" i="69" s="1"/>
  <c r="V57" i="69" s="1"/>
  <c r="W57" i="69" s="1"/>
  <c r="X57" i="69" s="1"/>
  <c r="Y57" i="69" s="1"/>
  <c r="Z57" i="69" s="1"/>
  <c r="AA57" i="69" s="1"/>
  <c r="AB57" i="69" s="1"/>
  <c r="AC57" i="69" s="1"/>
  <c r="AD57" i="69" s="1"/>
  <c r="AE57" i="69" s="1"/>
  <c r="AF57" i="69" s="1"/>
  <c r="AG57" i="69" s="1"/>
  <c r="R14" i="90"/>
  <c r="W15" i="90"/>
  <c r="T17" i="90"/>
  <c r="V16" i="90"/>
  <c r="U17" i="90"/>
  <c r="K71" i="63"/>
  <c r="F13" i="105" s="1"/>
  <c r="K99" i="63"/>
  <c r="H13" i="105" s="1"/>
  <c r="K43" i="63"/>
  <c r="D13" i="105" s="1"/>
  <c r="AG15" i="63"/>
  <c r="E69" i="105" s="1"/>
  <c r="M71" i="63"/>
  <c r="G13" i="105" s="1"/>
  <c r="M43" i="63"/>
  <c r="E13" i="105" s="1"/>
  <c r="M99" i="63"/>
  <c r="I13" i="105" s="1"/>
  <c r="AJ15" i="63"/>
  <c r="L162" i="102"/>
  <c r="L53" i="102"/>
  <c r="M83" i="102"/>
  <c r="M163" i="102" s="1"/>
  <c r="N137" i="102"/>
  <c r="AE152" i="102"/>
  <c r="AD152" i="102"/>
  <c r="R141" i="102"/>
  <c r="AB151" i="102"/>
  <c r="Z150" i="102"/>
  <c r="P139" i="102"/>
  <c r="Z149" i="102"/>
  <c r="W146" i="102"/>
  <c r="AD97" i="66"/>
  <c r="AE138" i="102" s="1"/>
  <c r="AD138" i="102"/>
  <c r="R140" i="102"/>
  <c r="X147" i="102"/>
  <c r="P138" i="102"/>
  <c r="V145" i="102"/>
  <c r="T143" i="102"/>
  <c r="U144" i="102"/>
  <c r="T142" i="102"/>
  <c r="Y148" i="102"/>
  <c r="J14" i="78"/>
  <c r="O14" i="78"/>
  <c r="O12" i="78"/>
  <c r="O11" i="78"/>
  <c r="O13" i="78"/>
  <c r="M14" i="78"/>
  <c r="L14" i="78"/>
  <c r="O10" i="78"/>
  <c r="K14" i="78"/>
  <c r="AO13" i="90"/>
  <c r="I93" i="105" s="1"/>
  <c r="O96" i="69"/>
  <c r="M73" i="69"/>
  <c r="S16" i="90" s="1"/>
  <c r="N231" i="69"/>
  <c r="N51" i="69"/>
  <c r="O118" i="69"/>
  <c r="Q58" i="69"/>
  <c r="O141" i="69"/>
  <c r="O163" i="69"/>
  <c r="N186" i="69"/>
  <c r="M253" i="69"/>
  <c r="W16" i="90" s="1"/>
  <c r="N208" i="69"/>
  <c r="AP15" i="63"/>
  <c r="H40" i="105" s="1"/>
  <c r="AV13" i="63"/>
  <c r="J38" i="105" s="1"/>
  <c r="AF15" i="63"/>
  <c r="D69" i="105" s="1"/>
  <c r="X218" i="69"/>
  <c r="X196" i="69"/>
  <c r="Y128" i="69"/>
  <c r="Y151" i="69"/>
  <c r="Y173" i="69"/>
  <c r="Y106" i="69"/>
  <c r="X241" i="69"/>
  <c r="X83" i="69"/>
  <c r="X263" i="69"/>
  <c r="M40" i="78"/>
  <c r="W15" i="63"/>
  <c r="V14" i="63"/>
  <c r="Z31" i="63"/>
  <c r="Z28" i="63"/>
  <c r="Z29" i="63"/>
  <c r="X15" i="63"/>
  <c r="Z30" i="63"/>
  <c r="U14" i="63"/>
  <c r="Y14" i="63"/>
  <c r="P61" i="73"/>
  <c r="P61" i="78" s="1"/>
  <c r="P9" i="73"/>
  <c r="P35" i="73"/>
  <c r="P35" i="78" s="1"/>
  <c r="I14" i="78"/>
  <c r="I66" i="78"/>
  <c r="O61" i="78"/>
  <c r="I15" i="73"/>
  <c r="J15" i="73"/>
  <c r="K15" i="73"/>
  <c r="L15" i="73"/>
  <c r="M15" i="73"/>
  <c r="N15" i="73"/>
  <c r="O9" i="78"/>
  <c r="O15" i="73"/>
  <c r="I67" i="73"/>
  <c r="I67" i="78" s="1"/>
  <c r="J67" i="73"/>
  <c r="J67" i="78" s="1"/>
  <c r="K67" i="73"/>
  <c r="K67" i="78" s="1"/>
  <c r="L67" i="73"/>
  <c r="L67" i="78" s="1"/>
  <c r="M67" i="73"/>
  <c r="M67" i="78" s="1"/>
  <c r="N67" i="73"/>
  <c r="N67" i="78" s="1"/>
  <c r="I41" i="73"/>
  <c r="I41" i="78" s="1"/>
  <c r="J41" i="73"/>
  <c r="J41" i="78" s="1"/>
  <c r="K41" i="73"/>
  <c r="K41" i="78" s="1"/>
  <c r="L41" i="73"/>
  <c r="L41" i="78" s="1"/>
  <c r="M41" i="73"/>
  <c r="M41" i="78" s="1"/>
  <c r="N41" i="73"/>
  <c r="N41" i="78" s="1"/>
  <c r="O35" i="78"/>
  <c r="P62" i="73"/>
  <c r="P62" i="78" s="1"/>
  <c r="P40" i="73"/>
  <c r="P40" i="78" s="1"/>
  <c r="P10" i="73"/>
  <c r="P38" i="73"/>
  <c r="P38" i="78" s="1"/>
  <c r="P66" i="73"/>
  <c r="P66" i="78" s="1"/>
  <c r="P64" i="73"/>
  <c r="P64" i="78" s="1"/>
  <c r="P13" i="73"/>
  <c r="P11" i="73"/>
  <c r="P41" i="73"/>
  <c r="P67" i="73"/>
  <c r="P37" i="73"/>
  <c r="P37" i="78" s="1"/>
  <c r="P15" i="73"/>
  <c r="P39" i="73"/>
  <c r="P39" i="78" s="1"/>
  <c r="P63" i="73"/>
  <c r="P63" i="78" s="1"/>
  <c r="P65" i="73"/>
  <c r="P65" i="78" s="1"/>
  <c r="P12" i="73"/>
  <c r="P36" i="73"/>
  <c r="P36" i="78" s="1"/>
  <c r="P14" i="73"/>
  <c r="O141" i="66"/>
  <c r="X45" i="63"/>
  <c r="U72" i="63"/>
  <c r="N73" i="66"/>
  <c r="V72" i="63"/>
  <c r="O96" i="66"/>
  <c r="W46" i="63" s="1"/>
  <c r="W45" i="63"/>
  <c r="N51" i="66"/>
  <c r="V44" i="63"/>
  <c r="N186" i="66"/>
  <c r="Y44" i="63"/>
  <c r="N231" i="66"/>
  <c r="Z44" i="63"/>
  <c r="O118" i="66"/>
  <c r="W73" i="63"/>
  <c r="O163" i="66"/>
  <c r="X73" i="63"/>
  <c r="N208" i="66"/>
  <c r="Y72" i="63"/>
  <c r="U44" i="63"/>
  <c r="N253" i="66"/>
  <c r="Z72" i="63"/>
  <c r="Q5" i="73"/>
  <c r="O41" i="78"/>
  <c r="G16" i="73"/>
  <c r="O82" i="86"/>
  <c r="O81" i="86"/>
  <c r="O80" i="86"/>
  <c r="O79" i="86"/>
  <c r="O78" i="86"/>
  <c r="O77" i="86"/>
  <c r="M140" i="86"/>
  <c r="O76" i="86"/>
  <c r="R15" i="69" s="1"/>
  <c r="S15" i="69" s="1"/>
  <c r="T15" i="69" s="1"/>
  <c r="U15" i="69" s="1"/>
  <c r="V15" i="69" s="1"/>
  <c r="W15" i="69" s="1"/>
  <c r="X15" i="69" s="1"/>
  <c r="Y15" i="69" s="1"/>
  <c r="Z15" i="69" s="1"/>
  <c r="AA15" i="69" s="1"/>
  <c r="AB15" i="69" s="1"/>
  <c r="AC15" i="69" s="1"/>
  <c r="AD15" i="69" s="1"/>
  <c r="AE15" i="69" s="1"/>
  <c r="AF15" i="69" s="1"/>
  <c r="AG15" i="69" s="1"/>
  <c r="G42" i="73"/>
  <c r="O67" i="78"/>
  <c r="G68" i="73"/>
  <c r="P68" i="73" s="1"/>
  <c r="F69" i="105" l="1"/>
  <c r="M38" i="105"/>
  <c r="L38" i="105"/>
  <c r="M37" i="105"/>
  <c r="L37" i="105"/>
  <c r="P16" i="73"/>
  <c r="P16" i="78" s="1"/>
  <c r="R37" i="69"/>
  <c r="S37" i="69" s="1"/>
  <c r="T37" i="69" s="1"/>
  <c r="U37" i="69" s="1"/>
  <c r="V37" i="69" s="1"/>
  <c r="W37" i="69" s="1"/>
  <c r="X37" i="69" s="1"/>
  <c r="Y37" i="69" s="1"/>
  <c r="Z37" i="69" s="1"/>
  <c r="AA37" i="69" s="1"/>
  <c r="AB37" i="69" s="1"/>
  <c r="AC37" i="69" s="1"/>
  <c r="AD37" i="69" s="1"/>
  <c r="AE37" i="69" s="1"/>
  <c r="AF37" i="69" s="1"/>
  <c r="AG37" i="69" s="1"/>
  <c r="V44" i="90"/>
  <c r="V72" i="90"/>
  <c r="V100" i="90"/>
  <c r="W43" i="90"/>
  <c r="W99" i="90"/>
  <c r="W71" i="90"/>
  <c r="T45" i="90"/>
  <c r="T101" i="90"/>
  <c r="T73" i="90"/>
  <c r="R70" i="90"/>
  <c r="R98" i="90"/>
  <c r="W44" i="90"/>
  <c r="W72" i="90"/>
  <c r="W100" i="90"/>
  <c r="S44" i="90"/>
  <c r="S72" i="90"/>
  <c r="S100" i="90"/>
  <c r="U45" i="90"/>
  <c r="U101" i="90"/>
  <c r="U73" i="90"/>
  <c r="R15" i="90"/>
  <c r="R58" i="69"/>
  <c r="S58" i="69" s="1"/>
  <c r="T58" i="69" s="1"/>
  <c r="U58" i="69" s="1"/>
  <c r="V58" i="69" s="1"/>
  <c r="W58" i="69" s="1"/>
  <c r="X58" i="69" s="1"/>
  <c r="Y58" i="69" s="1"/>
  <c r="Z58" i="69" s="1"/>
  <c r="AA58" i="69" s="1"/>
  <c r="AB58" i="69" s="1"/>
  <c r="AC58" i="69" s="1"/>
  <c r="AD58" i="69" s="1"/>
  <c r="AE58" i="69" s="1"/>
  <c r="AF58" i="69" s="1"/>
  <c r="AG58" i="69" s="1"/>
  <c r="R42" i="90"/>
  <c r="T18" i="90"/>
  <c r="V17" i="90"/>
  <c r="U18" i="90"/>
  <c r="M53" i="102"/>
  <c r="N83" i="102"/>
  <c r="N163" i="102" s="1"/>
  <c r="W145" i="102"/>
  <c r="AA149" i="102"/>
  <c r="Q138" i="102"/>
  <c r="Q139" i="102"/>
  <c r="Z148" i="102"/>
  <c r="Y147" i="102"/>
  <c r="AA150" i="102"/>
  <c r="U142" i="102"/>
  <c r="S140" i="102"/>
  <c r="AC151" i="102"/>
  <c r="V144" i="102"/>
  <c r="S141" i="102"/>
  <c r="O137" i="102"/>
  <c r="U143" i="102"/>
  <c r="X146" i="102"/>
  <c r="P12" i="78"/>
  <c r="I15" i="78"/>
  <c r="L15" i="78"/>
  <c r="P15" i="78"/>
  <c r="O15" i="78"/>
  <c r="N15" i="78"/>
  <c r="P11" i="78"/>
  <c r="M15" i="78"/>
  <c r="P9" i="78"/>
  <c r="P13" i="78"/>
  <c r="P14" i="78"/>
  <c r="K15" i="78"/>
  <c r="J15" i="78"/>
  <c r="Q35" i="73"/>
  <c r="Q35" i="78" s="1"/>
  <c r="P163" i="69"/>
  <c r="O51" i="69"/>
  <c r="O231" i="69"/>
  <c r="N253" i="69"/>
  <c r="W17" i="90" s="1"/>
  <c r="N73" i="69"/>
  <c r="S17" i="90" s="1"/>
  <c r="O186" i="69"/>
  <c r="P118" i="69"/>
  <c r="P96" i="69"/>
  <c r="P141" i="69"/>
  <c r="AO14" i="90"/>
  <c r="I94" i="105" s="1"/>
  <c r="R59" i="69"/>
  <c r="O208" i="69"/>
  <c r="AV14" i="63"/>
  <c r="J39" i="105" s="1"/>
  <c r="Y83" i="69"/>
  <c r="Y196" i="69"/>
  <c r="Z106" i="69"/>
  <c r="Y263" i="69"/>
  <c r="Z151" i="69"/>
  <c r="Y241" i="69"/>
  <c r="Z128" i="69"/>
  <c r="Z173" i="69"/>
  <c r="Y218" i="69"/>
  <c r="W16" i="63"/>
  <c r="Z15" i="63"/>
  <c r="Y15" i="63"/>
  <c r="V15" i="63"/>
  <c r="U15" i="63"/>
  <c r="X16" i="63"/>
  <c r="Q61" i="73"/>
  <c r="Q61" i="78" s="1"/>
  <c r="Q10" i="73"/>
  <c r="Q9" i="73"/>
  <c r="P10" i="78"/>
  <c r="I42" i="73"/>
  <c r="I42" i="78" s="1"/>
  <c r="J42" i="73"/>
  <c r="J42" i="78" s="1"/>
  <c r="K42" i="73"/>
  <c r="K42" i="78" s="1"/>
  <c r="L42" i="73"/>
  <c r="L42" i="78" s="1"/>
  <c r="M42" i="73"/>
  <c r="M42" i="78" s="1"/>
  <c r="N42" i="73"/>
  <c r="N42" i="78" s="1"/>
  <c r="O42" i="73"/>
  <c r="O42" i="78" s="1"/>
  <c r="Q38" i="73"/>
  <c r="Q38" i="78" s="1"/>
  <c r="Q66" i="73"/>
  <c r="Q66" i="78" s="1"/>
  <c r="Q64" i="73"/>
  <c r="Q64" i="78" s="1"/>
  <c r="Q16" i="73"/>
  <c r="Q41" i="73"/>
  <c r="Q13" i="73"/>
  <c r="Q67" i="73"/>
  <c r="Q37" i="73"/>
  <c r="Q37" i="78" s="1"/>
  <c r="Q11" i="73"/>
  <c r="Q39" i="73"/>
  <c r="Q39" i="78" s="1"/>
  <c r="Q63" i="73"/>
  <c r="Q15" i="73"/>
  <c r="Q65" i="73"/>
  <c r="Q65" i="78" s="1"/>
  <c r="Q42" i="73"/>
  <c r="Q68" i="73"/>
  <c r="Q12" i="73"/>
  <c r="Q40" i="73"/>
  <c r="Q40" i="78" s="1"/>
  <c r="Q14" i="73"/>
  <c r="P42" i="73"/>
  <c r="I68" i="73"/>
  <c r="I68" i="78" s="1"/>
  <c r="J68" i="73"/>
  <c r="J68" i="78" s="1"/>
  <c r="K68" i="73"/>
  <c r="K68" i="78" s="1"/>
  <c r="L68" i="73"/>
  <c r="L68" i="78" s="1"/>
  <c r="M68" i="73"/>
  <c r="M68" i="78" s="1"/>
  <c r="N68" i="73"/>
  <c r="N68" i="78" s="1"/>
  <c r="O68" i="73"/>
  <c r="O68" i="78" s="1"/>
  <c r="Q36" i="73"/>
  <c r="Q62" i="73"/>
  <c r="Q62" i="78" s="1"/>
  <c r="I16" i="73"/>
  <c r="J16" i="73"/>
  <c r="K16" i="73"/>
  <c r="L16" i="73"/>
  <c r="M16" i="73"/>
  <c r="N16" i="73"/>
  <c r="O16" i="73"/>
  <c r="O208" i="66"/>
  <c r="Y73" i="63"/>
  <c r="P118" i="66"/>
  <c r="W74" i="63"/>
  <c r="O231" i="66"/>
  <c r="Z45" i="63"/>
  <c r="O186" i="66"/>
  <c r="Y45" i="63"/>
  <c r="P163" i="66"/>
  <c r="X74" i="63"/>
  <c r="O51" i="66"/>
  <c r="V45" i="63"/>
  <c r="P96" i="66"/>
  <c r="O73" i="66"/>
  <c r="V73" i="63"/>
  <c r="O253" i="66"/>
  <c r="Z73" i="63"/>
  <c r="U73" i="63"/>
  <c r="P141" i="66"/>
  <c r="X46" i="63"/>
  <c r="R5" i="73"/>
  <c r="G17" i="73"/>
  <c r="N140" i="86"/>
  <c r="P77" i="86"/>
  <c r="P78" i="86"/>
  <c r="P79" i="86"/>
  <c r="P80" i="86"/>
  <c r="P76" i="86"/>
  <c r="S16" i="69" s="1"/>
  <c r="T16" i="69" s="1"/>
  <c r="U16" i="69" s="1"/>
  <c r="V16" i="69" s="1"/>
  <c r="W16" i="69" s="1"/>
  <c r="X16" i="69" s="1"/>
  <c r="Y16" i="69" s="1"/>
  <c r="Z16" i="69" s="1"/>
  <c r="AA16" i="69" s="1"/>
  <c r="AB16" i="69" s="1"/>
  <c r="AC16" i="69" s="1"/>
  <c r="AD16" i="69" s="1"/>
  <c r="AE16" i="69" s="1"/>
  <c r="AF16" i="69" s="1"/>
  <c r="AG16" i="69" s="1"/>
  <c r="P81" i="86"/>
  <c r="P82" i="86"/>
  <c r="P67" i="78"/>
  <c r="G43" i="73"/>
  <c r="P41" i="78"/>
  <c r="G69" i="73"/>
  <c r="Q69" i="73" s="1"/>
  <c r="M39" i="105" l="1"/>
  <c r="L39" i="105"/>
  <c r="Q17" i="73"/>
  <c r="S38" i="69"/>
  <c r="T38" i="69" s="1"/>
  <c r="U38" i="69" s="1"/>
  <c r="V38" i="69" s="1"/>
  <c r="W38" i="69" s="1"/>
  <c r="X38" i="69" s="1"/>
  <c r="Y38" i="69" s="1"/>
  <c r="Z38" i="69" s="1"/>
  <c r="AA38" i="69" s="1"/>
  <c r="AB38" i="69" s="1"/>
  <c r="AC38" i="69" s="1"/>
  <c r="AD38" i="69" s="1"/>
  <c r="AE38" i="69" s="1"/>
  <c r="AF38" i="69" s="1"/>
  <c r="AG38" i="69" s="1"/>
  <c r="R71" i="90"/>
  <c r="R99" i="90"/>
  <c r="S45" i="90"/>
  <c r="S101" i="90"/>
  <c r="S73" i="90"/>
  <c r="W45" i="90"/>
  <c r="W73" i="90"/>
  <c r="W101" i="90"/>
  <c r="U46" i="90"/>
  <c r="U102" i="90"/>
  <c r="U74" i="90"/>
  <c r="V45" i="90"/>
  <c r="V73" i="90"/>
  <c r="V101" i="90"/>
  <c r="T46" i="90"/>
  <c r="T102" i="90"/>
  <c r="T74" i="90"/>
  <c r="S59" i="69"/>
  <c r="T59" i="69" s="1"/>
  <c r="U59" i="69" s="1"/>
  <c r="V59" i="69" s="1"/>
  <c r="W59" i="69" s="1"/>
  <c r="X59" i="69" s="1"/>
  <c r="Y59" i="69" s="1"/>
  <c r="Z59" i="69" s="1"/>
  <c r="AA59" i="69" s="1"/>
  <c r="AB59" i="69" s="1"/>
  <c r="AC59" i="69" s="1"/>
  <c r="AD59" i="69" s="1"/>
  <c r="AE59" i="69" s="1"/>
  <c r="AF59" i="69" s="1"/>
  <c r="AG59" i="69" s="1"/>
  <c r="R43" i="90"/>
  <c r="R16" i="90"/>
  <c r="T19" i="90"/>
  <c r="V18" i="90"/>
  <c r="U19" i="90"/>
  <c r="N53" i="102"/>
  <c r="O83" i="102"/>
  <c r="O163" i="102" s="1"/>
  <c r="P137" i="102"/>
  <c r="T141" i="102"/>
  <c r="Z147" i="102"/>
  <c r="W144" i="102"/>
  <c r="AA148" i="102"/>
  <c r="AE151" i="102"/>
  <c r="AD151" i="102"/>
  <c r="R139" i="102"/>
  <c r="T140" i="102"/>
  <c r="R138" i="102"/>
  <c r="Y146" i="102"/>
  <c r="V142" i="102"/>
  <c r="AB149" i="102"/>
  <c r="V143" i="102"/>
  <c r="AB150" i="102"/>
  <c r="X145" i="102"/>
  <c r="Q10" i="78"/>
  <c r="N16" i="78"/>
  <c r="L16" i="78"/>
  <c r="M16" i="78"/>
  <c r="Q11" i="78"/>
  <c r="K16" i="78"/>
  <c r="Q13" i="78"/>
  <c r="Q15" i="78"/>
  <c r="O16" i="78"/>
  <c r="J16" i="78"/>
  <c r="Q14" i="78"/>
  <c r="I16" i="78"/>
  <c r="Q12" i="78"/>
  <c r="Q9" i="78"/>
  <c r="S60" i="69"/>
  <c r="Q96" i="69"/>
  <c r="O253" i="69"/>
  <c r="W18" i="90" s="1"/>
  <c r="P208" i="69"/>
  <c r="Q118" i="69"/>
  <c r="P231" i="69"/>
  <c r="P186" i="69"/>
  <c r="P51" i="69"/>
  <c r="O73" i="69"/>
  <c r="S18" i="90" s="1"/>
  <c r="AO15" i="90"/>
  <c r="I95" i="105" s="1"/>
  <c r="Q141" i="69"/>
  <c r="Q163" i="69"/>
  <c r="AV15" i="63"/>
  <c r="J40" i="105" s="1"/>
  <c r="AA151" i="69"/>
  <c r="Z241" i="69"/>
  <c r="AA173" i="69"/>
  <c r="Z263" i="69"/>
  <c r="Z196" i="69"/>
  <c r="AA128" i="69"/>
  <c r="Z218" i="69"/>
  <c r="AA106" i="69"/>
  <c r="Z83" i="69"/>
  <c r="R61" i="73"/>
  <c r="R61" i="78" s="1"/>
  <c r="W18" i="63"/>
  <c r="W17" i="63"/>
  <c r="V16" i="63"/>
  <c r="Z16" i="63"/>
  <c r="Y16" i="63"/>
  <c r="X17" i="63"/>
  <c r="U16" i="63"/>
  <c r="R36" i="73"/>
  <c r="R36" i="78" s="1"/>
  <c r="R63" i="73"/>
  <c r="R63" i="78" s="1"/>
  <c r="I43" i="73"/>
  <c r="I43" i="78" s="1"/>
  <c r="J43" i="73"/>
  <c r="J43" i="78" s="1"/>
  <c r="K43" i="73"/>
  <c r="K43" i="78" s="1"/>
  <c r="L43" i="73"/>
  <c r="L43" i="78" s="1"/>
  <c r="M43" i="73"/>
  <c r="M43" i="78" s="1"/>
  <c r="N43" i="73"/>
  <c r="N43" i="78" s="1"/>
  <c r="O43" i="73"/>
  <c r="O43" i="78" s="1"/>
  <c r="P43" i="73"/>
  <c r="R66" i="73"/>
  <c r="R66" i="78" s="1"/>
  <c r="R43" i="73"/>
  <c r="R14" i="73"/>
  <c r="R69" i="73"/>
  <c r="R64" i="73"/>
  <c r="R64" i="78" s="1"/>
  <c r="R16" i="73"/>
  <c r="R41" i="73"/>
  <c r="R67" i="73"/>
  <c r="R39" i="73"/>
  <c r="R39" i="78" s="1"/>
  <c r="R13" i="73"/>
  <c r="R65" i="73"/>
  <c r="R65" i="78" s="1"/>
  <c r="R15" i="73"/>
  <c r="R42" i="73"/>
  <c r="R68" i="73"/>
  <c r="R40" i="73"/>
  <c r="R40" i="78" s="1"/>
  <c r="R38" i="73"/>
  <c r="R38" i="78" s="1"/>
  <c r="R12" i="73"/>
  <c r="R17" i="73"/>
  <c r="R11" i="73"/>
  <c r="R35" i="73"/>
  <c r="R35" i="78" s="1"/>
  <c r="R37" i="73"/>
  <c r="Q43" i="73"/>
  <c r="R9" i="73"/>
  <c r="Q36" i="78"/>
  <c r="Q63" i="78"/>
  <c r="I17" i="73"/>
  <c r="J17" i="73"/>
  <c r="K17" i="73"/>
  <c r="L17" i="73"/>
  <c r="M17" i="73"/>
  <c r="N17" i="73"/>
  <c r="O17" i="73"/>
  <c r="P17" i="73"/>
  <c r="I69" i="73"/>
  <c r="I69" i="78" s="1"/>
  <c r="J69" i="73"/>
  <c r="J69" i="78" s="1"/>
  <c r="K69" i="73"/>
  <c r="K69" i="78" s="1"/>
  <c r="L69" i="73"/>
  <c r="L69" i="78" s="1"/>
  <c r="M69" i="73"/>
  <c r="M69" i="78" s="1"/>
  <c r="N69" i="73"/>
  <c r="N69" i="78" s="1"/>
  <c r="O69" i="73"/>
  <c r="O69" i="78" s="1"/>
  <c r="P69" i="73"/>
  <c r="R62" i="73"/>
  <c r="R62" i="78" s="1"/>
  <c r="R10" i="73"/>
  <c r="P253" i="66"/>
  <c r="Z74" i="63"/>
  <c r="P73" i="66"/>
  <c r="V74" i="63"/>
  <c r="U74" i="63"/>
  <c r="Q96" i="66"/>
  <c r="W47" i="63"/>
  <c r="P51" i="66"/>
  <c r="V46" i="63"/>
  <c r="Q163" i="66"/>
  <c r="X75" i="63"/>
  <c r="P186" i="66"/>
  <c r="Y46" i="63"/>
  <c r="P231" i="66"/>
  <c r="Z46" i="63"/>
  <c r="Q141" i="66"/>
  <c r="X47" i="63"/>
  <c r="Q118" i="66"/>
  <c r="W75" i="63"/>
  <c r="U46" i="63"/>
  <c r="P208" i="66"/>
  <c r="Y74" i="63"/>
  <c r="S5" i="73"/>
  <c r="G18" i="73"/>
  <c r="Q81" i="86"/>
  <c r="O140" i="86"/>
  <c r="Q76" i="86"/>
  <c r="T17" i="69" s="1"/>
  <c r="U17" i="69" s="1"/>
  <c r="V17" i="69" s="1"/>
  <c r="W17" i="69" s="1"/>
  <c r="X17" i="69" s="1"/>
  <c r="Y17" i="69" s="1"/>
  <c r="Z17" i="69" s="1"/>
  <c r="AA17" i="69" s="1"/>
  <c r="AB17" i="69" s="1"/>
  <c r="AC17" i="69" s="1"/>
  <c r="AD17" i="69" s="1"/>
  <c r="AE17" i="69" s="1"/>
  <c r="AF17" i="69" s="1"/>
  <c r="AG17" i="69" s="1"/>
  <c r="Q80" i="86"/>
  <c r="Q79" i="86"/>
  <c r="Q78" i="86"/>
  <c r="Q82" i="86"/>
  <c r="Q77" i="86"/>
  <c r="G44" i="73"/>
  <c r="R44" i="73" s="1"/>
  <c r="G70" i="73"/>
  <c r="R70" i="73" s="1"/>
  <c r="Q16" i="78"/>
  <c r="P68" i="78"/>
  <c r="Q41" i="78"/>
  <c r="P42" i="78"/>
  <c r="Q67" i="78"/>
  <c r="M40" i="105" l="1"/>
  <c r="L40" i="105"/>
  <c r="T39" i="69"/>
  <c r="U39" i="69" s="1"/>
  <c r="V39" i="69" s="1"/>
  <c r="W39" i="69" s="1"/>
  <c r="X39" i="69" s="1"/>
  <c r="Y39" i="69" s="1"/>
  <c r="Z39" i="69" s="1"/>
  <c r="AA39" i="69" s="1"/>
  <c r="AB39" i="69" s="1"/>
  <c r="AC39" i="69" s="1"/>
  <c r="AD39" i="69" s="1"/>
  <c r="AE39" i="69" s="1"/>
  <c r="AF39" i="69" s="1"/>
  <c r="AG39" i="69" s="1"/>
  <c r="V46" i="90"/>
  <c r="V102" i="90"/>
  <c r="V74" i="90"/>
  <c r="W46" i="90"/>
  <c r="W102" i="90"/>
  <c r="W74" i="90"/>
  <c r="R100" i="90"/>
  <c r="R72" i="90"/>
  <c r="S46" i="90"/>
  <c r="S102" i="90"/>
  <c r="S74" i="90"/>
  <c r="T47" i="90"/>
  <c r="T75" i="90"/>
  <c r="T103" i="90"/>
  <c r="U47" i="90"/>
  <c r="U75" i="90"/>
  <c r="U103" i="90"/>
  <c r="T60" i="69"/>
  <c r="U60" i="69" s="1"/>
  <c r="V60" i="69" s="1"/>
  <c r="W60" i="69" s="1"/>
  <c r="X60" i="69" s="1"/>
  <c r="Y60" i="69" s="1"/>
  <c r="Z60" i="69" s="1"/>
  <c r="AA60" i="69" s="1"/>
  <c r="AB60" i="69" s="1"/>
  <c r="AC60" i="69" s="1"/>
  <c r="AD60" i="69" s="1"/>
  <c r="AE60" i="69" s="1"/>
  <c r="AF60" i="69" s="1"/>
  <c r="AG60" i="69" s="1"/>
  <c r="R44" i="90"/>
  <c r="R17" i="90"/>
  <c r="U20" i="90"/>
  <c r="V19" i="90"/>
  <c r="T20" i="90"/>
  <c r="O53" i="102"/>
  <c r="P83" i="102"/>
  <c r="P163" i="102" s="1"/>
  <c r="Q137" i="102"/>
  <c r="W143" i="102"/>
  <c r="S139" i="102"/>
  <c r="AC149" i="102"/>
  <c r="W142" i="102"/>
  <c r="AB148" i="102"/>
  <c r="Z146" i="102"/>
  <c r="X144" i="102"/>
  <c r="Y145" i="102"/>
  <c r="S138" i="102"/>
  <c r="AA147" i="102"/>
  <c r="AC150" i="102"/>
  <c r="U140" i="102"/>
  <c r="U141" i="102"/>
  <c r="R15" i="78"/>
  <c r="R13" i="78"/>
  <c r="P17" i="78"/>
  <c r="O17" i="78"/>
  <c r="N17" i="78"/>
  <c r="R11" i="78"/>
  <c r="R9" i="78"/>
  <c r="M17" i="78"/>
  <c r="L17" i="78"/>
  <c r="R12" i="78"/>
  <c r="K17" i="78"/>
  <c r="J17" i="78"/>
  <c r="R14" i="78"/>
  <c r="I17" i="78"/>
  <c r="AV16" i="63"/>
  <c r="R163" i="69"/>
  <c r="R141" i="69"/>
  <c r="Q208" i="69"/>
  <c r="Q51" i="69"/>
  <c r="P253" i="69"/>
  <c r="W19" i="90" s="1"/>
  <c r="Q186" i="69"/>
  <c r="R96" i="69"/>
  <c r="P73" i="69"/>
  <c r="S19" i="90" s="1"/>
  <c r="AO16" i="90"/>
  <c r="I96" i="105" s="1"/>
  <c r="Q231" i="69"/>
  <c r="R118" i="69"/>
  <c r="AB128" i="69"/>
  <c r="AA263" i="69"/>
  <c r="AA83" i="69"/>
  <c r="AB173" i="69"/>
  <c r="AA218" i="69"/>
  <c r="AA241" i="69"/>
  <c r="AB106" i="69"/>
  <c r="AA196" i="69"/>
  <c r="T61" i="69"/>
  <c r="AB151" i="69"/>
  <c r="V17" i="63"/>
  <c r="U17" i="63"/>
  <c r="Z17" i="63"/>
  <c r="Y17" i="63"/>
  <c r="X18" i="63"/>
  <c r="S64" i="73"/>
  <c r="S64" i="78" s="1"/>
  <c r="S37" i="73"/>
  <c r="S37" i="78" s="1"/>
  <c r="S11" i="73"/>
  <c r="U18" i="63"/>
  <c r="I18" i="73"/>
  <c r="J18" i="73"/>
  <c r="K18" i="73"/>
  <c r="L18" i="73"/>
  <c r="M18" i="73"/>
  <c r="N18" i="73"/>
  <c r="O18" i="73"/>
  <c r="P18" i="73"/>
  <c r="Q18" i="73"/>
  <c r="R37" i="78"/>
  <c r="I44" i="73"/>
  <c r="I44" i="78" s="1"/>
  <c r="J44" i="73"/>
  <c r="J44" i="78" s="1"/>
  <c r="K44" i="73"/>
  <c r="K44" i="78" s="1"/>
  <c r="L44" i="73"/>
  <c r="L44" i="78" s="1"/>
  <c r="M44" i="73"/>
  <c r="M44" i="78" s="1"/>
  <c r="N44" i="73"/>
  <c r="N44" i="78" s="1"/>
  <c r="O44" i="73"/>
  <c r="O44" i="78" s="1"/>
  <c r="P44" i="73"/>
  <c r="Q44" i="73"/>
  <c r="S69" i="73"/>
  <c r="S17" i="73"/>
  <c r="S14" i="73"/>
  <c r="S44" i="73"/>
  <c r="S70" i="73"/>
  <c r="S41" i="73"/>
  <c r="S16" i="73"/>
  <c r="S67" i="73"/>
  <c r="S39" i="73"/>
  <c r="S39" i="78" s="1"/>
  <c r="S65" i="73"/>
  <c r="S13" i="73"/>
  <c r="S42" i="73"/>
  <c r="S15" i="73"/>
  <c r="S68" i="73"/>
  <c r="S18" i="73"/>
  <c r="S40" i="73"/>
  <c r="S40" i="78" s="1"/>
  <c r="S66" i="73"/>
  <c r="S66" i="78" s="1"/>
  <c r="S43" i="73"/>
  <c r="S10" i="73"/>
  <c r="S9" i="73"/>
  <c r="R18" i="73"/>
  <c r="S62" i="73"/>
  <c r="S35" i="73"/>
  <c r="S35" i="78" s="1"/>
  <c r="I70" i="73"/>
  <c r="I70" i="78" s="1"/>
  <c r="J70" i="73"/>
  <c r="J70" i="78" s="1"/>
  <c r="K70" i="73"/>
  <c r="K70" i="78" s="1"/>
  <c r="L70" i="73"/>
  <c r="L70" i="78" s="1"/>
  <c r="M70" i="73"/>
  <c r="M70" i="78" s="1"/>
  <c r="N70" i="73"/>
  <c r="N70" i="78" s="1"/>
  <c r="O70" i="73"/>
  <c r="O70" i="78" s="1"/>
  <c r="P70" i="73"/>
  <c r="Q70" i="73"/>
  <c r="S12" i="73"/>
  <c r="S38" i="73"/>
  <c r="R10" i="78"/>
  <c r="S61" i="73"/>
  <c r="S63" i="73"/>
  <c r="S63" i="78" s="1"/>
  <c r="S36" i="73"/>
  <c r="S36" i="78" s="1"/>
  <c r="W19" i="63"/>
  <c r="Y18" i="63"/>
  <c r="Z18" i="63"/>
  <c r="R118" i="66"/>
  <c r="W76" i="63"/>
  <c r="R141" i="66"/>
  <c r="X48" i="63"/>
  <c r="Q231" i="66"/>
  <c r="Z47" i="63"/>
  <c r="Q186" i="66"/>
  <c r="Y47" i="63"/>
  <c r="R163" i="66"/>
  <c r="X76" i="63"/>
  <c r="Q51" i="66"/>
  <c r="V47" i="63"/>
  <c r="R96" i="66"/>
  <c r="W48" i="63"/>
  <c r="U75" i="63"/>
  <c r="Q208" i="66"/>
  <c r="Y75" i="63"/>
  <c r="Q73" i="66"/>
  <c r="V75" i="63"/>
  <c r="U47" i="63"/>
  <c r="Q253" i="66"/>
  <c r="Z75" i="63"/>
  <c r="G19" i="73"/>
  <c r="T5" i="73"/>
  <c r="R77" i="86"/>
  <c r="R82" i="86"/>
  <c r="R78" i="86"/>
  <c r="R79" i="86"/>
  <c r="R80" i="86"/>
  <c r="P140" i="86"/>
  <c r="R76" i="86"/>
  <c r="U18" i="69" s="1"/>
  <c r="V18" i="69" s="1"/>
  <c r="W18" i="69" s="1"/>
  <c r="X18" i="69" s="1"/>
  <c r="Y18" i="69" s="1"/>
  <c r="Z18" i="69" s="1"/>
  <c r="AA18" i="69" s="1"/>
  <c r="AB18" i="69" s="1"/>
  <c r="AC18" i="69" s="1"/>
  <c r="AD18" i="69" s="1"/>
  <c r="AE18" i="69" s="1"/>
  <c r="AF18" i="69" s="1"/>
  <c r="AG18" i="69" s="1"/>
  <c r="R81" i="86"/>
  <c r="R41" i="78"/>
  <c r="Q68" i="78"/>
  <c r="Q17" i="78"/>
  <c r="G71" i="73"/>
  <c r="P69" i="78"/>
  <c r="G45" i="73"/>
  <c r="Q42" i="78"/>
  <c r="P43" i="78"/>
  <c r="R67" i="78"/>
  <c r="R16" i="78"/>
  <c r="U40" i="69" l="1"/>
  <c r="V40" i="69" s="1"/>
  <c r="W40" i="69" s="1"/>
  <c r="X40" i="69" s="1"/>
  <c r="Y40" i="69" s="1"/>
  <c r="Z40" i="69" s="1"/>
  <c r="AA40" i="69" s="1"/>
  <c r="AB40" i="69" s="1"/>
  <c r="AC40" i="69" s="1"/>
  <c r="AD40" i="69" s="1"/>
  <c r="AE40" i="69" s="1"/>
  <c r="AF40" i="69" s="1"/>
  <c r="AG40" i="69" s="1"/>
  <c r="T48" i="90"/>
  <c r="T76" i="90"/>
  <c r="T104" i="90"/>
  <c r="V47" i="90"/>
  <c r="V103" i="90"/>
  <c r="V75" i="90"/>
  <c r="S47" i="90"/>
  <c r="S75" i="90"/>
  <c r="S103" i="90"/>
  <c r="R101" i="90"/>
  <c r="R73" i="90"/>
  <c r="U48" i="90"/>
  <c r="U76" i="90"/>
  <c r="U104" i="90"/>
  <c r="W47" i="90"/>
  <c r="W103" i="90"/>
  <c r="W75" i="90"/>
  <c r="R18" i="90"/>
  <c r="R45" i="90"/>
  <c r="T21" i="90"/>
  <c r="V20" i="90"/>
  <c r="U21" i="90"/>
  <c r="P53" i="102"/>
  <c r="Q83" i="102"/>
  <c r="Q163" i="102" s="1"/>
  <c r="V140" i="102"/>
  <c r="AA146" i="102"/>
  <c r="AE150" i="102"/>
  <c r="AD150" i="102"/>
  <c r="AC148" i="102"/>
  <c r="AB147" i="102"/>
  <c r="X142" i="102"/>
  <c r="T138" i="102"/>
  <c r="AE149" i="102"/>
  <c r="AD149" i="102"/>
  <c r="R137" i="102"/>
  <c r="Z145" i="102"/>
  <c r="T139" i="102"/>
  <c r="V141" i="102"/>
  <c r="Y144" i="102"/>
  <c r="X143" i="102"/>
  <c r="S10" i="78"/>
  <c r="S15" i="78"/>
  <c r="P18" i="78"/>
  <c r="O18" i="78"/>
  <c r="S14" i="78"/>
  <c r="N18" i="78"/>
  <c r="M18" i="78"/>
  <c r="L18" i="78"/>
  <c r="J18" i="78"/>
  <c r="S12" i="78"/>
  <c r="K18" i="78"/>
  <c r="I18" i="78"/>
  <c r="S11" i="78"/>
  <c r="S118" i="69"/>
  <c r="S96" i="69"/>
  <c r="R208" i="69"/>
  <c r="R186" i="69"/>
  <c r="U62" i="69"/>
  <c r="AO17" i="90"/>
  <c r="I97" i="105" s="1"/>
  <c r="R231" i="69"/>
  <c r="Q253" i="69"/>
  <c r="W20" i="90" s="1"/>
  <c r="S141" i="69"/>
  <c r="R51" i="69"/>
  <c r="S163" i="69"/>
  <c r="Q73" i="69"/>
  <c r="S20" i="90" s="1"/>
  <c r="AV17" i="63"/>
  <c r="AB218" i="69"/>
  <c r="AB83" i="69"/>
  <c r="AC106" i="69"/>
  <c r="U61" i="69"/>
  <c r="AB241" i="69"/>
  <c r="AB196" i="69"/>
  <c r="AC173" i="69"/>
  <c r="AB263" i="69"/>
  <c r="AC151" i="69"/>
  <c r="AC128" i="69"/>
  <c r="T61" i="73"/>
  <c r="T61" i="78" s="1"/>
  <c r="X19" i="63"/>
  <c r="V18" i="63"/>
  <c r="V19" i="63"/>
  <c r="T64" i="73"/>
  <c r="T64" i="78" s="1"/>
  <c r="T38" i="73"/>
  <c r="T38" i="78" s="1"/>
  <c r="I45" i="73"/>
  <c r="I45" i="78" s="1"/>
  <c r="J45" i="73"/>
  <c r="J45" i="78" s="1"/>
  <c r="K45" i="73"/>
  <c r="K45" i="78" s="1"/>
  <c r="L45" i="73"/>
  <c r="L45" i="78" s="1"/>
  <c r="M45" i="73"/>
  <c r="M45" i="78" s="1"/>
  <c r="N45" i="73"/>
  <c r="N45" i="78" s="1"/>
  <c r="O45" i="73"/>
  <c r="O45" i="78" s="1"/>
  <c r="P45" i="73"/>
  <c r="Q45" i="73"/>
  <c r="R45" i="73"/>
  <c r="T11" i="73"/>
  <c r="T39" i="73"/>
  <c r="T39" i="78" s="1"/>
  <c r="T35" i="73"/>
  <c r="S45" i="73"/>
  <c r="T62" i="73"/>
  <c r="T62" i="78" s="1"/>
  <c r="T36" i="73"/>
  <c r="T36" i="78" s="1"/>
  <c r="T9" i="73"/>
  <c r="T63" i="73"/>
  <c r="T63" i="78" s="1"/>
  <c r="T10" i="73"/>
  <c r="I19" i="73"/>
  <c r="J19" i="73"/>
  <c r="K19" i="73"/>
  <c r="L19" i="73"/>
  <c r="M19" i="73"/>
  <c r="N19" i="73"/>
  <c r="O19" i="73"/>
  <c r="P19" i="73"/>
  <c r="Q19" i="73"/>
  <c r="R19" i="73"/>
  <c r="T37" i="73"/>
  <c r="S19" i="73"/>
  <c r="I71" i="73"/>
  <c r="I71" i="78" s="1"/>
  <c r="J71" i="73"/>
  <c r="J71" i="78" s="1"/>
  <c r="K71" i="73"/>
  <c r="K71" i="78" s="1"/>
  <c r="L71" i="73"/>
  <c r="L71" i="78" s="1"/>
  <c r="M71" i="73"/>
  <c r="M71" i="78" s="1"/>
  <c r="N71" i="73"/>
  <c r="N71" i="78" s="1"/>
  <c r="O71" i="73"/>
  <c r="O71" i="78" s="1"/>
  <c r="P71" i="73"/>
  <c r="Q71" i="73"/>
  <c r="R71" i="73"/>
  <c r="S62" i="78"/>
  <c r="T12" i="73"/>
  <c r="T13" i="73"/>
  <c r="T65" i="73"/>
  <c r="T65" i="78" s="1"/>
  <c r="T17" i="73"/>
  <c r="T14" i="73"/>
  <c r="T44" i="73"/>
  <c r="T70" i="73"/>
  <c r="T41" i="73"/>
  <c r="T67" i="73"/>
  <c r="T45" i="73"/>
  <c r="T16" i="73"/>
  <c r="T71" i="73"/>
  <c r="T42" i="73"/>
  <c r="T19" i="73"/>
  <c r="T68" i="73"/>
  <c r="T15" i="73"/>
  <c r="T18" i="73"/>
  <c r="T66" i="73"/>
  <c r="T43" i="73"/>
  <c r="T69" i="73"/>
  <c r="T40" i="73"/>
  <c r="S9" i="78"/>
  <c r="S65" i="78"/>
  <c r="S71" i="73"/>
  <c r="S38" i="78"/>
  <c r="S61" i="78"/>
  <c r="S13" i="78"/>
  <c r="R73" i="66"/>
  <c r="V76" i="63"/>
  <c r="R208" i="66"/>
  <c r="Y76" i="63"/>
  <c r="U76" i="63"/>
  <c r="R51" i="66"/>
  <c r="V48" i="63"/>
  <c r="S96" i="66"/>
  <c r="W49" i="63"/>
  <c r="S163" i="66"/>
  <c r="X77" i="63"/>
  <c r="R186" i="66"/>
  <c r="Y48" i="63"/>
  <c r="R231" i="66"/>
  <c r="Z48" i="63"/>
  <c r="S141" i="66"/>
  <c r="X49" i="63"/>
  <c r="R253" i="66"/>
  <c r="Z76" i="63"/>
  <c r="U48" i="63"/>
  <c r="S118" i="66"/>
  <c r="W77" i="63"/>
  <c r="U5" i="73"/>
  <c r="G20" i="73"/>
  <c r="Q140" i="86"/>
  <c r="S76" i="86"/>
  <c r="V19" i="69" s="1"/>
  <c r="W19" i="69" s="1"/>
  <c r="X19" i="69" s="1"/>
  <c r="Y19" i="69" s="1"/>
  <c r="Z19" i="69" s="1"/>
  <c r="AA19" i="69" s="1"/>
  <c r="AB19" i="69" s="1"/>
  <c r="AC19" i="69" s="1"/>
  <c r="AD19" i="69" s="1"/>
  <c r="AE19" i="69" s="1"/>
  <c r="AF19" i="69" s="1"/>
  <c r="AG19" i="69" s="1"/>
  <c r="S80" i="86"/>
  <c r="S81" i="86"/>
  <c r="S79" i="86"/>
  <c r="S78" i="86"/>
  <c r="S82" i="86"/>
  <c r="S77" i="86"/>
  <c r="R42" i="78"/>
  <c r="R17" i="78"/>
  <c r="P44" i="78"/>
  <c r="R68" i="78"/>
  <c r="G46" i="73"/>
  <c r="T46" i="73" s="1"/>
  <c r="Q69" i="78"/>
  <c r="Q18" i="78"/>
  <c r="S41" i="78"/>
  <c r="G72" i="73"/>
  <c r="T72" i="73" s="1"/>
  <c r="S67" i="78"/>
  <c r="P70" i="78"/>
  <c r="Q43" i="78"/>
  <c r="S16" i="78"/>
  <c r="V41" i="69" l="1"/>
  <c r="W41" i="69" s="1"/>
  <c r="X41" i="69" s="1"/>
  <c r="Y41" i="69" s="1"/>
  <c r="Z41" i="69" s="1"/>
  <c r="AA41" i="69" s="1"/>
  <c r="AB41" i="69" s="1"/>
  <c r="AC41" i="69" s="1"/>
  <c r="AD41" i="69" s="1"/>
  <c r="AE41" i="69" s="1"/>
  <c r="AF41" i="69" s="1"/>
  <c r="AG41" i="69" s="1"/>
  <c r="S48" i="90"/>
  <c r="S76" i="90"/>
  <c r="S104" i="90"/>
  <c r="T49" i="90"/>
  <c r="T105" i="90"/>
  <c r="T77" i="90"/>
  <c r="R74" i="90"/>
  <c r="R102" i="90"/>
  <c r="U49" i="90"/>
  <c r="U105" i="90"/>
  <c r="U77" i="90"/>
  <c r="W48" i="90"/>
  <c r="W76" i="90"/>
  <c r="W104" i="90"/>
  <c r="V48" i="90"/>
  <c r="V76" i="90"/>
  <c r="V104" i="90"/>
  <c r="V62" i="69"/>
  <c r="W62" i="69" s="1"/>
  <c r="X62" i="69" s="1"/>
  <c r="Y62" i="69" s="1"/>
  <c r="Z62" i="69" s="1"/>
  <c r="AA62" i="69" s="1"/>
  <c r="AB62" i="69" s="1"/>
  <c r="AC62" i="69" s="1"/>
  <c r="AD62" i="69" s="1"/>
  <c r="AE62" i="69" s="1"/>
  <c r="AF62" i="69" s="1"/>
  <c r="AG62" i="69" s="1"/>
  <c r="R46" i="90"/>
  <c r="R19" i="90"/>
  <c r="T22" i="90"/>
  <c r="V21" i="90"/>
  <c r="U22" i="90"/>
  <c r="Q53" i="102"/>
  <c r="R83" i="102"/>
  <c r="R163" i="102" s="1"/>
  <c r="Z144" i="102"/>
  <c r="Y142" i="102"/>
  <c r="W141" i="102"/>
  <c r="AC147" i="102"/>
  <c r="U139" i="102"/>
  <c r="AE148" i="102"/>
  <c r="AD148" i="102"/>
  <c r="AA145" i="102"/>
  <c r="S137" i="102"/>
  <c r="AB146" i="102"/>
  <c r="Y143" i="102"/>
  <c r="U138" i="102"/>
  <c r="W140" i="102"/>
  <c r="N19" i="78"/>
  <c r="M19" i="78"/>
  <c r="T12" i="78"/>
  <c r="T14" i="78"/>
  <c r="L19" i="78"/>
  <c r="T11" i="78"/>
  <c r="T15" i="78"/>
  <c r="K19" i="78"/>
  <c r="J19" i="78"/>
  <c r="I19" i="78"/>
  <c r="T10" i="78"/>
  <c r="P19" i="78"/>
  <c r="O19" i="78"/>
  <c r="U61" i="73"/>
  <c r="U61" i="78" s="1"/>
  <c r="T163" i="69"/>
  <c r="S51" i="69"/>
  <c r="S186" i="69"/>
  <c r="T141" i="69"/>
  <c r="S208" i="69"/>
  <c r="R73" i="69"/>
  <c r="S21" i="90" s="1"/>
  <c r="R253" i="69"/>
  <c r="W21" i="90" s="1"/>
  <c r="AO18" i="90"/>
  <c r="I98" i="105" s="1"/>
  <c r="T96" i="69"/>
  <c r="S231" i="69"/>
  <c r="T118" i="69"/>
  <c r="AV18" i="63"/>
  <c r="AD151" i="69"/>
  <c r="V61" i="69"/>
  <c r="AC83" i="69"/>
  <c r="AD128" i="69"/>
  <c r="AC263" i="69"/>
  <c r="AC218" i="69"/>
  <c r="AD173" i="69"/>
  <c r="V63" i="69"/>
  <c r="AC196" i="69"/>
  <c r="AC241" i="69"/>
  <c r="AD106" i="69"/>
  <c r="X20" i="63"/>
  <c r="U19" i="63"/>
  <c r="Y19" i="63"/>
  <c r="Z19" i="63"/>
  <c r="W20" i="63"/>
  <c r="U9" i="73"/>
  <c r="U40" i="73"/>
  <c r="U40" i="78" s="1"/>
  <c r="U66" i="73"/>
  <c r="U66" i="78" s="1"/>
  <c r="U63" i="73"/>
  <c r="U63" i="78" s="1"/>
  <c r="U36" i="73"/>
  <c r="U36" i="78" s="1"/>
  <c r="I20" i="73"/>
  <c r="J20" i="73"/>
  <c r="K20" i="73"/>
  <c r="L20" i="73"/>
  <c r="M20" i="73"/>
  <c r="N20" i="73"/>
  <c r="O20" i="73"/>
  <c r="P20" i="73"/>
  <c r="Q20" i="73"/>
  <c r="R20" i="73"/>
  <c r="S20" i="73"/>
  <c r="U44" i="73"/>
  <c r="U17" i="73"/>
  <c r="U70" i="73"/>
  <c r="U41" i="73"/>
  <c r="U67" i="73"/>
  <c r="U45" i="73"/>
  <c r="U71" i="73"/>
  <c r="U16" i="73"/>
  <c r="U46" i="73"/>
  <c r="U72" i="73"/>
  <c r="U20" i="73"/>
  <c r="U42" i="73"/>
  <c r="U68" i="73"/>
  <c r="U19" i="73"/>
  <c r="U15" i="73"/>
  <c r="U43" i="73"/>
  <c r="U18" i="73"/>
  <c r="U69" i="73"/>
  <c r="U62" i="73"/>
  <c r="U62" i="78" s="1"/>
  <c r="U35" i="73"/>
  <c r="U35" i="78" s="1"/>
  <c r="U39" i="73"/>
  <c r="U37" i="73"/>
  <c r="U11" i="73"/>
  <c r="U14" i="73"/>
  <c r="I46" i="73"/>
  <c r="I46" i="78" s="1"/>
  <c r="J46" i="73"/>
  <c r="J46" i="78" s="1"/>
  <c r="K46" i="73"/>
  <c r="K46" i="78" s="1"/>
  <c r="L46" i="73"/>
  <c r="L46" i="78" s="1"/>
  <c r="M46" i="73"/>
  <c r="M46" i="78" s="1"/>
  <c r="N46" i="73"/>
  <c r="N46" i="78" s="1"/>
  <c r="O46" i="73"/>
  <c r="O46" i="78" s="1"/>
  <c r="P46" i="73"/>
  <c r="Q46" i="73"/>
  <c r="R46" i="73"/>
  <c r="S46" i="73"/>
  <c r="T40" i="78"/>
  <c r="T20" i="73"/>
  <c r="U65" i="73"/>
  <c r="U13" i="73"/>
  <c r="T66" i="78"/>
  <c r="U38" i="73"/>
  <c r="U12" i="73"/>
  <c r="I72" i="73"/>
  <c r="I72" i="78" s="1"/>
  <c r="J72" i="73"/>
  <c r="J72" i="78" s="1"/>
  <c r="K72" i="73"/>
  <c r="K72" i="78" s="1"/>
  <c r="L72" i="73"/>
  <c r="L72" i="78" s="1"/>
  <c r="M72" i="73"/>
  <c r="M72" i="78" s="1"/>
  <c r="N72" i="73"/>
  <c r="N72" i="78" s="1"/>
  <c r="O72" i="73"/>
  <c r="O72" i="78" s="1"/>
  <c r="P72" i="73"/>
  <c r="Q72" i="73"/>
  <c r="R72" i="73"/>
  <c r="S72" i="73"/>
  <c r="T9" i="78"/>
  <c r="T13" i="78"/>
  <c r="T37" i="78"/>
  <c r="T35" i="78"/>
  <c r="U10" i="73"/>
  <c r="U64" i="73"/>
  <c r="S253" i="66"/>
  <c r="Z77" i="63"/>
  <c r="S231" i="66"/>
  <c r="Z49" i="63"/>
  <c r="T141" i="66"/>
  <c r="X50" i="63"/>
  <c r="S186" i="66"/>
  <c r="Y49" i="63"/>
  <c r="T163" i="66"/>
  <c r="X78" i="63"/>
  <c r="T96" i="66"/>
  <c r="W50" i="63"/>
  <c r="S51" i="66"/>
  <c r="V49" i="63"/>
  <c r="U77" i="63"/>
  <c r="T118" i="66"/>
  <c r="W78" i="63"/>
  <c r="S208" i="66"/>
  <c r="Y77" i="63"/>
  <c r="U49" i="63"/>
  <c r="S73" i="66"/>
  <c r="V77" i="63"/>
  <c r="G21" i="73"/>
  <c r="V5" i="73"/>
  <c r="T77" i="86"/>
  <c r="T82" i="86"/>
  <c r="T79" i="86"/>
  <c r="T81" i="86"/>
  <c r="T80" i="86"/>
  <c r="R140" i="86"/>
  <c r="T78" i="86"/>
  <c r="T76" i="86"/>
  <c r="W20" i="69" s="1"/>
  <c r="X20" i="69" s="1"/>
  <c r="Y20" i="69" s="1"/>
  <c r="Z20" i="69" s="1"/>
  <c r="AA20" i="69" s="1"/>
  <c r="AB20" i="69" s="1"/>
  <c r="AC20" i="69" s="1"/>
  <c r="AD20" i="69" s="1"/>
  <c r="AE20" i="69" s="1"/>
  <c r="AF20" i="69" s="1"/>
  <c r="AG20" i="69" s="1"/>
  <c r="S140" i="86"/>
  <c r="T67" i="78"/>
  <c r="S68" i="78"/>
  <c r="S17" i="78"/>
  <c r="T16" i="78"/>
  <c r="G73" i="73"/>
  <c r="P71" i="78"/>
  <c r="R18" i="78"/>
  <c r="R69" i="78"/>
  <c r="R43" i="78"/>
  <c r="Q44" i="78"/>
  <c r="Q19" i="78"/>
  <c r="S42" i="78"/>
  <c r="P45" i="78"/>
  <c r="G47" i="73"/>
  <c r="U47" i="73" s="1"/>
  <c r="T41" i="78"/>
  <c r="Q70" i="78"/>
  <c r="U21" i="73" l="1"/>
  <c r="W42" i="69"/>
  <c r="X42" i="69" s="1"/>
  <c r="Y42" i="69" s="1"/>
  <c r="Z42" i="69" s="1"/>
  <c r="AA42" i="69" s="1"/>
  <c r="AB42" i="69" s="1"/>
  <c r="AC42" i="69" s="1"/>
  <c r="AD42" i="69" s="1"/>
  <c r="AE42" i="69" s="1"/>
  <c r="AF42" i="69" s="1"/>
  <c r="AG42" i="69" s="1"/>
  <c r="R75" i="90"/>
  <c r="R103" i="90"/>
  <c r="W49" i="90"/>
  <c r="W77" i="90"/>
  <c r="W105" i="90"/>
  <c r="U50" i="90"/>
  <c r="U106" i="90"/>
  <c r="U78" i="90"/>
  <c r="S49" i="90"/>
  <c r="S105" i="90"/>
  <c r="S77" i="90"/>
  <c r="V49" i="90"/>
  <c r="V77" i="90"/>
  <c r="V105" i="90"/>
  <c r="T50" i="90"/>
  <c r="T106" i="90"/>
  <c r="T78" i="90"/>
  <c r="R47" i="90"/>
  <c r="R20" i="90"/>
  <c r="W63" i="69"/>
  <c r="X63" i="69" s="1"/>
  <c r="Y63" i="69" s="1"/>
  <c r="Z63" i="69" s="1"/>
  <c r="AA63" i="69" s="1"/>
  <c r="AB63" i="69" s="1"/>
  <c r="AC63" i="69" s="1"/>
  <c r="AD63" i="69" s="1"/>
  <c r="AE63" i="69" s="1"/>
  <c r="AF63" i="69" s="1"/>
  <c r="AG63" i="69" s="1"/>
  <c r="U23" i="90"/>
  <c r="V22" i="90"/>
  <c r="T23" i="90"/>
  <c r="R53" i="102"/>
  <c r="S83" i="102"/>
  <c r="S163" i="102" s="1"/>
  <c r="T137" i="102"/>
  <c r="X140" i="102"/>
  <c r="V139" i="102"/>
  <c r="V138" i="102"/>
  <c r="AE147" i="102"/>
  <c r="AD147" i="102"/>
  <c r="Z143" i="102"/>
  <c r="X141" i="102"/>
  <c r="AC146" i="102"/>
  <c r="Z142" i="102"/>
  <c r="AB145" i="102"/>
  <c r="AA144" i="102"/>
  <c r="O20" i="78"/>
  <c r="U9" i="78"/>
  <c r="P20" i="78"/>
  <c r="N20" i="78"/>
  <c r="M20" i="78"/>
  <c r="L20" i="78"/>
  <c r="K20" i="78"/>
  <c r="J20" i="78"/>
  <c r="I20" i="78"/>
  <c r="U14" i="78"/>
  <c r="V66" i="73"/>
  <c r="V66" i="78" s="1"/>
  <c r="U96" i="69"/>
  <c r="S253" i="69"/>
  <c r="W22" i="90" s="1"/>
  <c r="U141" i="69"/>
  <c r="U118" i="69"/>
  <c r="S73" i="69"/>
  <c r="S22" i="90" s="1"/>
  <c r="T186" i="69"/>
  <c r="T208" i="69"/>
  <c r="T51" i="69"/>
  <c r="T231" i="69"/>
  <c r="AO19" i="90"/>
  <c r="I99" i="105" s="1"/>
  <c r="U163" i="69"/>
  <c r="AV19" i="63"/>
  <c r="W61" i="69"/>
  <c r="AE173" i="69"/>
  <c r="AF173" i="69" s="1"/>
  <c r="AG173" i="69" s="1"/>
  <c r="AD196" i="69"/>
  <c r="AE106" i="69"/>
  <c r="AF106" i="69" s="1"/>
  <c r="AG106" i="69" s="1"/>
  <c r="AD263" i="69"/>
  <c r="AE128" i="69"/>
  <c r="AF128" i="69" s="1"/>
  <c r="AG128" i="69" s="1"/>
  <c r="W64" i="69"/>
  <c r="AD241" i="69"/>
  <c r="AE151" i="69"/>
  <c r="AF151" i="69" s="1"/>
  <c r="AG151" i="69" s="1"/>
  <c r="AD218" i="69"/>
  <c r="AD83" i="69"/>
  <c r="W21" i="63"/>
  <c r="Z20" i="63"/>
  <c r="Y20" i="63"/>
  <c r="X21" i="63"/>
  <c r="U20" i="63"/>
  <c r="V20" i="63"/>
  <c r="V13" i="73"/>
  <c r="V10" i="73"/>
  <c r="V65" i="73"/>
  <c r="V65" i="78" s="1"/>
  <c r="V12" i="73"/>
  <c r="V37" i="73"/>
  <c r="V37" i="78" s="1"/>
  <c r="V38" i="73"/>
  <c r="V38" i="78" s="1"/>
  <c r="V39" i="73"/>
  <c r="V39" i="78" s="1"/>
  <c r="V64" i="73"/>
  <c r="V64" i="78" s="1"/>
  <c r="V15" i="73"/>
  <c r="U10" i="78"/>
  <c r="U38" i="78"/>
  <c r="V40" i="73"/>
  <c r="V40" i="78" s="1"/>
  <c r="U65" i="78"/>
  <c r="U12" i="78"/>
  <c r="U39" i="78"/>
  <c r="U13" i="78"/>
  <c r="U37" i="78"/>
  <c r="U64" i="78"/>
  <c r="V14" i="73"/>
  <c r="V67" i="73"/>
  <c r="V11" i="73"/>
  <c r="I73" i="73"/>
  <c r="I73" i="78" s="1"/>
  <c r="J73" i="73"/>
  <c r="J73" i="78" s="1"/>
  <c r="K73" i="73"/>
  <c r="K73" i="78" s="1"/>
  <c r="L73" i="73"/>
  <c r="L73" i="78" s="1"/>
  <c r="M73" i="73"/>
  <c r="M73" i="78" s="1"/>
  <c r="N73" i="73"/>
  <c r="N73" i="78" s="1"/>
  <c r="O73" i="73"/>
  <c r="O73" i="78" s="1"/>
  <c r="P73" i="73"/>
  <c r="Q73" i="73"/>
  <c r="R73" i="73"/>
  <c r="S73" i="73"/>
  <c r="T73" i="73"/>
  <c r="I21" i="73"/>
  <c r="J21" i="73"/>
  <c r="K21" i="73"/>
  <c r="L21" i="73"/>
  <c r="M21" i="73"/>
  <c r="N21" i="73"/>
  <c r="O21" i="73"/>
  <c r="P21" i="73"/>
  <c r="Q21" i="73"/>
  <c r="R21" i="73"/>
  <c r="S21" i="73"/>
  <c r="T21" i="73"/>
  <c r="U73" i="73"/>
  <c r="V35" i="73"/>
  <c r="V62" i="73"/>
  <c r="V36" i="73"/>
  <c r="V36" i="78" s="1"/>
  <c r="V44" i="73"/>
  <c r="V70" i="73"/>
  <c r="V17" i="73"/>
  <c r="V45" i="73"/>
  <c r="V71" i="73"/>
  <c r="V46" i="73"/>
  <c r="V72" i="73"/>
  <c r="V16" i="73"/>
  <c r="V21" i="73"/>
  <c r="V47" i="73"/>
  <c r="V42" i="73"/>
  <c r="V73" i="73"/>
  <c r="V68" i="73"/>
  <c r="V20" i="73"/>
  <c r="V19" i="73"/>
  <c r="V43" i="73"/>
  <c r="V69" i="73"/>
  <c r="V18" i="73"/>
  <c r="V41" i="73"/>
  <c r="V9" i="73"/>
  <c r="I47" i="73"/>
  <c r="I47" i="78" s="1"/>
  <c r="J47" i="73"/>
  <c r="J47" i="78" s="1"/>
  <c r="K47" i="73"/>
  <c r="K47" i="78" s="1"/>
  <c r="L47" i="73"/>
  <c r="L47" i="78" s="1"/>
  <c r="M47" i="73"/>
  <c r="M47" i="78" s="1"/>
  <c r="N47" i="73"/>
  <c r="N47" i="78" s="1"/>
  <c r="O47" i="73"/>
  <c r="O47" i="78" s="1"/>
  <c r="P47" i="73"/>
  <c r="Q47" i="73"/>
  <c r="R47" i="73"/>
  <c r="S47" i="73"/>
  <c r="T47" i="73"/>
  <c r="V63" i="73"/>
  <c r="V63" i="78" s="1"/>
  <c r="U15" i="78"/>
  <c r="U11" i="78"/>
  <c r="V61" i="73"/>
  <c r="T208" i="66"/>
  <c r="Y78" i="63"/>
  <c r="U118" i="66"/>
  <c r="W79" i="63"/>
  <c r="U78" i="63"/>
  <c r="T51" i="66"/>
  <c r="V50" i="63"/>
  <c r="U96" i="66"/>
  <c r="W51" i="63"/>
  <c r="U163" i="66"/>
  <c r="X79" i="63"/>
  <c r="T186" i="66"/>
  <c r="Y50" i="63"/>
  <c r="U141" i="66"/>
  <c r="X51" i="63"/>
  <c r="T73" i="66"/>
  <c r="V78" i="63"/>
  <c r="T231" i="66"/>
  <c r="Z50" i="63"/>
  <c r="U50" i="63"/>
  <c r="T253" i="66"/>
  <c r="Z78" i="63"/>
  <c r="W5" i="73"/>
  <c r="G22" i="73"/>
  <c r="U76" i="86"/>
  <c r="X21" i="69" s="1"/>
  <c r="Y21" i="69" s="1"/>
  <c r="Z21" i="69" s="1"/>
  <c r="AA21" i="69" s="1"/>
  <c r="AB21" i="69" s="1"/>
  <c r="AC21" i="69" s="1"/>
  <c r="AD21" i="69" s="1"/>
  <c r="AE21" i="69" s="1"/>
  <c r="AF21" i="69" s="1"/>
  <c r="AG21" i="69" s="1"/>
  <c r="U78" i="86"/>
  <c r="U80" i="86"/>
  <c r="U81" i="86"/>
  <c r="U79" i="86"/>
  <c r="U82" i="86"/>
  <c r="U77" i="86"/>
  <c r="R70" i="78"/>
  <c r="S18" i="78"/>
  <c r="G74" i="73"/>
  <c r="V74" i="73" s="1"/>
  <c r="R44" i="78"/>
  <c r="U67" i="78"/>
  <c r="Q20" i="78"/>
  <c r="T68" i="78"/>
  <c r="U41" i="78"/>
  <c r="G48" i="73"/>
  <c r="S43" i="78"/>
  <c r="U16" i="78"/>
  <c r="P72" i="78"/>
  <c r="P46" i="78"/>
  <c r="Q45" i="78"/>
  <c r="R19" i="78"/>
  <c r="Q71" i="78"/>
  <c r="T17" i="78"/>
  <c r="S69" i="78"/>
  <c r="T42" i="78"/>
  <c r="V22" i="73" l="1"/>
  <c r="X43" i="69"/>
  <c r="Y43" i="69" s="1"/>
  <c r="Z43" i="69" s="1"/>
  <c r="AA43" i="69" s="1"/>
  <c r="AB43" i="69" s="1"/>
  <c r="AC43" i="69" s="1"/>
  <c r="AD43" i="69" s="1"/>
  <c r="AE43" i="69" s="1"/>
  <c r="AF43" i="69" s="1"/>
  <c r="AG43" i="69" s="1"/>
  <c r="S50" i="90"/>
  <c r="S106" i="90"/>
  <c r="S78" i="90"/>
  <c r="W50" i="90"/>
  <c r="W106" i="90"/>
  <c r="W78" i="90"/>
  <c r="T51" i="90"/>
  <c r="T79" i="90"/>
  <c r="T107" i="90"/>
  <c r="V50" i="90"/>
  <c r="V106" i="90"/>
  <c r="V78" i="90"/>
  <c r="R104" i="90"/>
  <c r="R76" i="90"/>
  <c r="U51" i="90"/>
  <c r="U79" i="90"/>
  <c r="U107" i="90"/>
  <c r="R48" i="90"/>
  <c r="R21" i="90"/>
  <c r="X64" i="69"/>
  <c r="Y64" i="69" s="1"/>
  <c r="Z64" i="69" s="1"/>
  <c r="AA64" i="69" s="1"/>
  <c r="AB64" i="69" s="1"/>
  <c r="AC64" i="69" s="1"/>
  <c r="AD64" i="69" s="1"/>
  <c r="AE64" i="69" s="1"/>
  <c r="AF64" i="69" s="1"/>
  <c r="AG64" i="69" s="1"/>
  <c r="V23" i="90"/>
  <c r="U24" i="90"/>
  <c r="T24" i="90"/>
  <c r="S53" i="102"/>
  <c r="T83" i="102"/>
  <c r="T163" i="102" s="1"/>
  <c r="W66" i="73"/>
  <c r="W66" i="78" s="1"/>
  <c r="Y141" i="102"/>
  <c r="U137" i="102"/>
  <c r="AA143" i="102"/>
  <c r="AB144" i="102"/>
  <c r="AC145" i="102"/>
  <c r="W138" i="102"/>
  <c r="AA142" i="102"/>
  <c r="W139" i="102"/>
  <c r="AE146" i="102"/>
  <c r="AD146" i="102"/>
  <c r="Y140" i="102"/>
  <c r="K21" i="78"/>
  <c r="J21" i="78"/>
  <c r="I21" i="78"/>
  <c r="V13" i="78"/>
  <c r="V11" i="78"/>
  <c r="V15" i="78"/>
  <c r="V14" i="78"/>
  <c r="P21" i="78"/>
  <c r="N21" i="78"/>
  <c r="V12" i="78"/>
  <c r="O21" i="78"/>
  <c r="M21" i="78"/>
  <c r="L21" i="78"/>
  <c r="V10" i="78"/>
  <c r="U51" i="69"/>
  <c r="V118" i="69"/>
  <c r="U208" i="69"/>
  <c r="V141" i="69"/>
  <c r="V163" i="69"/>
  <c r="T253" i="69"/>
  <c r="W23" i="90" s="1"/>
  <c r="U186" i="69"/>
  <c r="T73" i="69"/>
  <c r="S23" i="90" s="1"/>
  <c r="AO20" i="90"/>
  <c r="I100" i="105" s="1"/>
  <c r="U231" i="69"/>
  <c r="V96" i="69"/>
  <c r="X65" i="69"/>
  <c r="AV20" i="63"/>
  <c r="AE263" i="69"/>
  <c r="AF263" i="69" s="1"/>
  <c r="AG263" i="69" s="1"/>
  <c r="AE83" i="69"/>
  <c r="AF83" i="69" s="1"/>
  <c r="AG83" i="69" s="1"/>
  <c r="AE218" i="69"/>
  <c r="AF218" i="69" s="1"/>
  <c r="AG218" i="69" s="1"/>
  <c r="AE241" i="69"/>
  <c r="AF241" i="69" s="1"/>
  <c r="AG241" i="69" s="1"/>
  <c r="X61" i="69"/>
  <c r="AE196" i="69"/>
  <c r="AF196" i="69" s="1"/>
  <c r="AG196" i="69" s="1"/>
  <c r="U21" i="63"/>
  <c r="W22" i="63"/>
  <c r="V21" i="63"/>
  <c r="X22" i="63"/>
  <c r="Y21" i="63"/>
  <c r="Z21" i="63"/>
  <c r="W61" i="73"/>
  <c r="W61" i="78" s="1"/>
  <c r="W9" i="73"/>
  <c r="V9" i="78"/>
  <c r="W38" i="73"/>
  <c r="W38" i="78" s="1"/>
  <c r="W39" i="73"/>
  <c r="W39" i="78" s="1"/>
  <c r="W42" i="73"/>
  <c r="W41" i="73"/>
  <c r="W67" i="73"/>
  <c r="W62" i="73"/>
  <c r="W62" i="78" s="1"/>
  <c r="W37" i="73"/>
  <c r="W37" i="78" s="1"/>
  <c r="W13" i="73"/>
  <c r="W12" i="73"/>
  <c r="W10" i="73"/>
  <c r="W11" i="73"/>
  <c r="W35" i="73"/>
  <c r="W35" i="78" s="1"/>
  <c r="W14" i="73"/>
  <c r="W63" i="73"/>
  <c r="W63" i="78" s="1"/>
  <c r="W68" i="73"/>
  <c r="W64" i="73"/>
  <c r="W64" i="78" s="1"/>
  <c r="I22" i="73"/>
  <c r="J22" i="73"/>
  <c r="K22" i="73"/>
  <c r="L22" i="73"/>
  <c r="M22" i="73"/>
  <c r="N22" i="73"/>
  <c r="O22" i="73"/>
  <c r="P22" i="73"/>
  <c r="P22" i="78" s="1"/>
  <c r="Q22" i="73"/>
  <c r="R22" i="73"/>
  <c r="S22" i="73"/>
  <c r="T22" i="73"/>
  <c r="U22" i="73"/>
  <c r="V61" i="78"/>
  <c r="I48" i="73"/>
  <c r="I48" i="78" s="1"/>
  <c r="J48" i="73"/>
  <c r="J48" i="78" s="1"/>
  <c r="K48" i="73"/>
  <c r="K48" i="78" s="1"/>
  <c r="L48" i="73"/>
  <c r="L48" i="78" s="1"/>
  <c r="M48" i="73"/>
  <c r="M48" i="78" s="1"/>
  <c r="N48" i="73"/>
  <c r="N48" i="78" s="1"/>
  <c r="O48" i="73"/>
  <c r="O48" i="78" s="1"/>
  <c r="P48" i="73"/>
  <c r="Q48" i="73"/>
  <c r="R48" i="73"/>
  <c r="S48" i="73"/>
  <c r="T48" i="73"/>
  <c r="U48" i="73"/>
  <c r="V48" i="73"/>
  <c r="W15" i="73"/>
  <c r="I74" i="73"/>
  <c r="I74" i="78" s="1"/>
  <c r="J74" i="73"/>
  <c r="J74" i="78" s="1"/>
  <c r="K74" i="73"/>
  <c r="K74" i="78" s="1"/>
  <c r="L74" i="73"/>
  <c r="L74" i="78" s="1"/>
  <c r="M74" i="73"/>
  <c r="M74" i="78" s="1"/>
  <c r="N74" i="73"/>
  <c r="N74" i="78" s="1"/>
  <c r="O74" i="73"/>
  <c r="O74" i="78" s="1"/>
  <c r="P74" i="73"/>
  <c r="Q74" i="73"/>
  <c r="R74" i="73"/>
  <c r="S74" i="73"/>
  <c r="T74" i="73"/>
  <c r="U74" i="73"/>
  <c r="V35" i="78"/>
  <c r="W16" i="73"/>
  <c r="W65" i="73"/>
  <c r="W65" i="78" s="1"/>
  <c r="V62" i="78"/>
  <c r="W44" i="73"/>
  <c r="W70" i="73"/>
  <c r="W45" i="73"/>
  <c r="W17" i="73"/>
  <c r="W71" i="73"/>
  <c r="W46" i="73"/>
  <c r="W72" i="73"/>
  <c r="W47" i="73"/>
  <c r="W22" i="73"/>
  <c r="W73" i="73"/>
  <c r="W48" i="73"/>
  <c r="W21" i="73"/>
  <c r="W74" i="73"/>
  <c r="W20" i="73"/>
  <c r="W43" i="73"/>
  <c r="W19" i="73"/>
  <c r="W69" i="73"/>
  <c r="W18" i="73"/>
  <c r="W36" i="73"/>
  <c r="W36" i="78" s="1"/>
  <c r="W40" i="73"/>
  <c r="W40" i="78" s="1"/>
  <c r="U231" i="66"/>
  <c r="Z51" i="63"/>
  <c r="U73" i="66"/>
  <c r="V79" i="63"/>
  <c r="V141" i="66"/>
  <c r="X52" i="63"/>
  <c r="U186" i="66"/>
  <c r="Y51" i="63"/>
  <c r="V163" i="66"/>
  <c r="X80" i="63"/>
  <c r="V96" i="66"/>
  <c r="W52" i="63"/>
  <c r="U51" i="66"/>
  <c r="V51" i="63"/>
  <c r="U79" i="63"/>
  <c r="U253" i="66"/>
  <c r="Z79" i="63"/>
  <c r="V118" i="66"/>
  <c r="W80" i="63"/>
  <c r="U51" i="63"/>
  <c r="U208" i="66"/>
  <c r="Y79" i="63"/>
  <c r="G23" i="73"/>
  <c r="X5" i="73"/>
  <c r="V77" i="86"/>
  <c r="V82" i="86"/>
  <c r="V79" i="86"/>
  <c r="V81" i="86"/>
  <c r="V80" i="86"/>
  <c r="V78" i="86"/>
  <c r="T140" i="86"/>
  <c r="V76" i="86"/>
  <c r="Y22" i="69" s="1"/>
  <c r="Z22" i="69" s="1"/>
  <c r="AA22" i="69" s="1"/>
  <c r="AB22" i="69" s="1"/>
  <c r="AC22" i="69" s="1"/>
  <c r="AD22" i="69" s="1"/>
  <c r="AE22" i="69" s="1"/>
  <c r="AF22" i="69" s="1"/>
  <c r="AG22" i="69" s="1"/>
  <c r="Q46" i="78"/>
  <c r="U68" i="78"/>
  <c r="T69" i="78"/>
  <c r="T43" i="78"/>
  <c r="R20" i="78"/>
  <c r="T18" i="78"/>
  <c r="U17" i="78"/>
  <c r="Q21" i="78"/>
  <c r="R71" i="78"/>
  <c r="G49" i="73"/>
  <c r="W49" i="73" s="1"/>
  <c r="P47" i="78"/>
  <c r="V41" i="78"/>
  <c r="Q72" i="78"/>
  <c r="V67" i="78"/>
  <c r="S70" i="78"/>
  <c r="U42" i="78"/>
  <c r="S44" i="78"/>
  <c r="S19" i="78"/>
  <c r="R45" i="78"/>
  <c r="V16" i="78"/>
  <c r="G75" i="73"/>
  <c r="W75" i="73" s="1"/>
  <c r="P73" i="78"/>
  <c r="Y44" i="69" l="1"/>
  <c r="Z44" i="69" s="1"/>
  <c r="AA44" i="69" s="1"/>
  <c r="AB44" i="69" s="1"/>
  <c r="AC44" i="69" s="1"/>
  <c r="AD44" i="69" s="1"/>
  <c r="AE44" i="69" s="1"/>
  <c r="AF44" i="69" s="1"/>
  <c r="AG44" i="69" s="1"/>
  <c r="S51" i="90"/>
  <c r="S79" i="90"/>
  <c r="S107" i="90"/>
  <c r="W51" i="90"/>
  <c r="W107" i="90"/>
  <c r="W79" i="90"/>
  <c r="T52" i="90"/>
  <c r="T80" i="90"/>
  <c r="T108" i="90"/>
  <c r="R105" i="90"/>
  <c r="R77" i="90"/>
  <c r="U52" i="90"/>
  <c r="U80" i="90"/>
  <c r="U108" i="90"/>
  <c r="V51" i="90"/>
  <c r="V107" i="90"/>
  <c r="V79" i="90"/>
  <c r="Y65" i="69"/>
  <c r="Z65" i="69" s="1"/>
  <c r="AA65" i="69" s="1"/>
  <c r="AB65" i="69" s="1"/>
  <c r="AC65" i="69" s="1"/>
  <c r="AD65" i="69" s="1"/>
  <c r="AE65" i="69" s="1"/>
  <c r="AF65" i="69" s="1"/>
  <c r="AG65" i="69" s="1"/>
  <c r="R49" i="90"/>
  <c r="R22" i="90"/>
  <c r="V24" i="90"/>
  <c r="T25" i="90"/>
  <c r="U25" i="90"/>
  <c r="T53" i="102"/>
  <c r="U83" i="102"/>
  <c r="U163" i="102" s="1"/>
  <c r="V137" i="102"/>
  <c r="AB142" i="102"/>
  <c r="X138" i="102"/>
  <c r="AE145" i="102"/>
  <c r="AD145" i="102"/>
  <c r="Z140" i="102"/>
  <c r="AC144" i="102"/>
  <c r="AB143" i="102"/>
  <c r="X139" i="102"/>
  <c r="Z141" i="102"/>
  <c r="K22" i="78"/>
  <c r="I22" i="78"/>
  <c r="J22" i="78"/>
  <c r="W14" i="78"/>
  <c r="O22" i="78"/>
  <c r="W11" i="78"/>
  <c r="N22" i="78"/>
  <c r="W10" i="78"/>
  <c r="W9" i="78"/>
  <c r="W15" i="78"/>
  <c r="M22" i="78"/>
  <c r="W12" i="78"/>
  <c r="L22" i="78"/>
  <c r="W13" i="78"/>
  <c r="U73" i="69"/>
  <c r="S24" i="90" s="1"/>
  <c r="AO21" i="90"/>
  <c r="I101" i="105" s="1"/>
  <c r="W141" i="69"/>
  <c r="W96" i="69"/>
  <c r="V186" i="69"/>
  <c r="V208" i="69"/>
  <c r="U253" i="69"/>
  <c r="W24" i="90" s="1"/>
  <c r="V231" i="69"/>
  <c r="W163" i="69"/>
  <c r="W118" i="69"/>
  <c r="V51" i="69"/>
  <c r="AV21" i="63"/>
  <c r="Y61" i="69"/>
  <c r="Y66" i="69"/>
  <c r="V23" i="63"/>
  <c r="X23" i="63"/>
  <c r="W23" i="63"/>
  <c r="U22" i="63"/>
  <c r="V22" i="63"/>
  <c r="Y22" i="63"/>
  <c r="Z22" i="63"/>
  <c r="X68" i="73"/>
  <c r="X12" i="73"/>
  <c r="X13" i="73"/>
  <c r="X10" i="73"/>
  <c r="X37" i="73"/>
  <c r="X37" i="78" s="1"/>
  <c r="X62" i="73"/>
  <c r="I23" i="73"/>
  <c r="J23" i="73"/>
  <c r="K23" i="73"/>
  <c r="L23" i="73"/>
  <c r="M23" i="73"/>
  <c r="N23" i="73"/>
  <c r="O23" i="73"/>
  <c r="P23" i="73"/>
  <c r="Q23" i="73"/>
  <c r="R23" i="73"/>
  <c r="S23" i="73"/>
  <c r="T23" i="73"/>
  <c r="U23" i="73"/>
  <c r="V23" i="73"/>
  <c r="X67" i="73"/>
  <c r="X17" i="73"/>
  <c r="X42" i="73"/>
  <c r="X41" i="73"/>
  <c r="X40" i="73"/>
  <c r="X40" i="78" s="1"/>
  <c r="X9" i="73"/>
  <c r="X9" i="78" s="1"/>
  <c r="X36" i="73"/>
  <c r="X36" i="78" s="1"/>
  <c r="X15" i="73"/>
  <c r="X70" i="73"/>
  <c r="X18" i="73"/>
  <c r="X45" i="73"/>
  <c r="X71" i="73"/>
  <c r="X46" i="73"/>
  <c r="X72" i="73"/>
  <c r="X47" i="73"/>
  <c r="X73" i="73"/>
  <c r="X49" i="73"/>
  <c r="X48" i="73"/>
  <c r="X75" i="73"/>
  <c r="X74" i="73"/>
  <c r="X22" i="73"/>
  <c r="X23" i="73"/>
  <c r="X21" i="73"/>
  <c r="X20" i="73"/>
  <c r="X19" i="73"/>
  <c r="X44" i="73"/>
  <c r="X61" i="73"/>
  <c r="X61" i="78" s="1"/>
  <c r="X39" i="73"/>
  <c r="X69" i="73"/>
  <c r="W23" i="73"/>
  <c r="X38" i="73"/>
  <c r="X38" i="78" s="1"/>
  <c r="X65" i="73"/>
  <c r="X65" i="78" s="1"/>
  <c r="X64" i="73"/>
  <c r="X64" i="78" s="1"/>
  <c r="X16" i="73"/>
  <c r="X14" i="73"/>
  <c r="I49" i="73"/>
  <c r="I49" i="78" s="1"/>
  <c r="J49" i="73"/>
  <c r="J49" i="78" s="1"/>
  <c r="K49" i="73"/>
  <c r="K49" i="78" s="1"/>
  <c r="L49" i="73"/>
  <c r="L49" i="78" s="1"/>
  <c r="M49" i="73"/>
  <c r="M49" i="78" s="1"/>
  <c r="N49" i="73"/>
  <c r="N49" i="78" s="1"/>
  <c r="O49" i="73"/>
  <c r="O49" i="78" s="1"/>
  <c r="P49" i="73"/>
  <c r="Q49" i="73"/>
  <c r="R49" i="73"/>
  <c r="S49" i="73"/>
  <c r="T49" i="73"/>
  <c r="U49" i="73"/>
  <c r="V49" i="73"/>
  <c r="X63" i="73"/>
  <c r="X63" i="78" s="1"/>
  <c r="X35" i="73"/>
  <c r="X35" i="78" s="1"/>
  <c r="I75" i="73"/>
  <c r="I75" i="78" s="1"/>
  <c r="J75" i="73"/>
  <c r="J75" i="78" s="1"/>
  <c r="K75" i="73"/>
  <c r="K75" i="78" s="1"/>
  <c r="L75" i="73"/>
  <c r="L75" i="78" s="1"/>
  <c r="M75" i="73"/>
  <c r="M75" i="78" s="1"/>
  <c r="N75" i="73"/>
  <c r="N75" i="78" s="1"/>
  <c r="O75" i="73"/>
  <c r="O75" i="78" s="1"/>
  <c r="P75" i="73"/>
  <c r="Q75" i="73"/>
  <c r="R75" i="73"/>
  <c r="S75" i="73"/>
  <c r="T75" i="73"/>
  <c r="U75" i="73"/>
  <c r="V75" i="73"/>
  <c r="X43" i="73"/>
  <c r="X11" i="73"/>
  <c r="X66" i="73"/>
  <c r="X24" i="63"/>
  <c r="U80" i="63"/>
  <c r="V51" i="66"/>
  <c r="V52" i="63"/>
  <c r="W118" i="66"/>
  <c r="W81" i="63"/>
  <c r="V253" i="66"/>
  <c r="Z80" i="63"/>
  <c r="W96" i="66"/>
  <c r="W53" i="63"/>
  <c r="W163" i="66"/>
  <c r="X81" i="63"/>
  <c r="V186" i="66"/>
  <c r="Y52" i="63"/>
  <c r="W141" i="66"/>
  <c r="X53" i="63"/>
  <c r="V208" i="66"/>
  <c r="Y80" i="63"/>
  <c r="V73" i="66"/>
  <c r="V80" i="63"/>
  <c r="U52" i="63"/>
  <c r="V231" i="66"/>
  <c r="Z52" i="63"/>
  <c r="G24" i="73"/>
  <c r="Y5" i="73"/>
  <c r="U140" i="86"/>
  <c r="W76" i="86"/>
  <c r="Z23" i="69" s="1"/>
  <c r="AA23" i="69" s="1"/>
  <c r="AB23" i="69" s="1"/>
  <c r="AC23" i="69" s="1"/>
  <c r="AD23" i="69" s="1"/>
  <c r="AE23" i="69" s="1"/>
  <c r="AF23" i="69" s="1"/>
  <c r="AG23" i="69" s="1"/>
  <c r="W78" i="86"/>
  <c r="W80" i="86"/>
  <c r="W81" i="86"/>
  <c r="W79" i="86"/>
  <c r="W82" i="86"/>
  <c r="W77" i="86"/>
  <c r="U43" i="78"/>
  <c r="G76" i="73"/>
  <c r="U69" i="78"/>
  <c r="R21" i="78"/>
  <c r="R72" i="78"/>
  <c r="T70" i="78"/>
  <c r="V68" i="78"/>
  <c r="T44" i="78"/>
  <c r="R46" i="78"/>
  <c r="W41" i="78"/>
  <c r="V17" i="78"/>
  <c r="V42" i="78"/>
  <c r="W67" i="78"/>
  <c r="W16" i="78"/>
  <c r="Q22" i="78"/>
  <c r="Q47" i="78"/>
  <c r="S45" i="78"/>
  <c r="G50" i="73"/>
  <c r="Q73" i="78"/>
  <c r="P48" i="78"/>
  <c r="T19" i="78"/>
  <c r="S71" i="78"/>
  <c r="P74" i="78"/>
  <c r="U18" i="78"/>
  <c r="S20" i="78"/>
  <c r="X24" i="73" l="1"/>
  <c r="Z45" i="69"/>
  <c r="AA45" i="69" s="1"/>
  <c r="AB45" i="69" s="1"/>
  <c r="AC45" i="69" s="1"/>
  <c r="AD45" i="69" s="1"/>
  <c r="AE45" i="69" s="1"/>
  <c r="AF45" i="69" s="1"/>
  <c r="AG45" i="69" s="1"/>
  <c r="U53" i="90"/>
  <c r="U109" i="90"/>
  <c r="U81" i="90"/>
  <c r="R78" i="90"/>
  <c r="R106" i="90"/>
  <c r="S52" i="90"/>
  <c r="S80" i="90"/>
  <c r="S108" i="90"/>
  <c r="T53" i="90"/>
  <c r="T109" i="90"/>
  <c r="T81" i="90"/>
  <c r="W52" i="90"/>
  <c r="W80" i="90"/>
  <c r="W108" i="90"/>
  <c r="V52" i="90"/>
  <c r="V80" i="90"/>
  <c r="V108" i="90"/>
  <c r="Z66" i="69"/>
  <c r="AA66" i="69" s="1"/>
  <c r="AB66" i="69" s="1"/>
  <c r="AC66" i="69" s="1"/>
  <c r="AD66" i="69" s="1"/>
  <c r="AE66" i="69" s="1"/>
  <c r="AF66" i="69" s="1"/>
  <c r="AG66" i="69" s="1"/>
  <c r="R50" i="90"/>
  <c r="R23" i="90"/>
  <c r="V25" i="90"/>
  <c r="T26" i="90"/>
  <c r="U26" i="90"/>
  <c r="U53" i="102"/>
  <c r="V83" i="102"/>
  <c r="V163" i="102" s="1"/>
  <c r="AC143" i="102"/>
  <c r="W137" i="102"/>
  <c r="AE144" i="102"/>
  <c r="AD144" i="102"/>
  <c r="AA140" i="102"/>
  <c r="AA141" i="102"/>
  <c r="Y138" i="102"/>
  <c r="Y139" i="102"/>
  <c r="AD142" i="102"/>
  <c r="AC142" i="102"/>
  <c r="J23" i="78"/>
  <c r="X14" i="78"/>
  <c r="I23" i="78"/>
  <c r="K23" i="78"/>
  <c r="L23" i="78"/>
  <c r="X10" i="78"/>
  <c r="X12" i="78"/>
  <c r="X15" i="78"/>
  <c r="X11" i="78"/>
  <c r="X13" i="78"/>
  <c r="P23" i="78"/>
  <c r="O23" i="78"/>
  <c r="N23" i="78"/>
  <c r="M23" i="78"/>
  <c r="Z67" i="69"/>
  <c r="X96" i="69"/>
  <c r="W51" i="69"/>
  <c r="V253" i="69"/>
  <c r="W25" i="90" s="1"/>
  <c r="X141" i="69"/>
  <c r="X118" i="69"/>
  <c r="X163" i="69"/>
  <c r="W208" i="69"/>
  <c r="V73" i="69"/>
  <c r="S25" i="90" s="1"/>
  <c r="W231" i="69"/>
  <c r="AO22" i="90"/>
  <c r="I102" i="105" s="1"/>
  <c r="W186" i="69"/>
  <c r="AV22" i="63"/>
  <c r="Z61" i="69"/>
  <c r="U23" i="63"/>
  <c r="Z23" i="63"/>
  <c r="W24" i="63"/>
  <c r="Y23" i="63"/>
  <c r="Y24" i="63"/>
  <c r="Y16" i="73"/>
  <c r="Y69" i="73"/>
  <c r="Y66" i="73"/>
  <c r="Y66" i="78" s="1"/>
  <c r="Z24" i="63"/>
  <c r="Y45" i="73"/>
  <c r="Y71" i="73"/>
  <c r="Y46" i="73"/>
  <c r="Y72" i="73"/>
  <c r="Y50" i="73"/>
  <c r="Y47" i="73"/>
  <c r="Y76" i="73"/>
  <c r="Y73" i="73"/>
  <c r="Y49" i="73"/>
  <c r="Y48" i="73"/>
  <c r="Y75" i="73"/>
  <c r="Y74" i="73"/>
  <c r="Y22" i="73"/>
  <c r="Y23" i="73"/>
  <c r="Y21" i="73"/>
  <c r="Y24" i="73"/>
  <c r="Y20" i="73"/>
  <c r="Y19" i="73"/>
  <c r="I50" i="73"/>
  <c r="I50" i="78" s="1"/>
  <c r="J50" i="73"/>
  <c r="J50" i="78" s="1"/>
  <c r="K50" i="73"/>
  <c r="K50" i="78" s="1"/>
  <c r="L50" i="73"/>
  <c r="L50" i="78" s="1"/>
  <c r="M50" i="73"/>
  <c r="M50" i="78" s="1"/>
  <c r="N50" i="73"/>
  <c r="N50" i="78" s="1"/>
  <c r="O50" i="73"/>
  <c r="O50" i="78" s="1"/>
  <c r="P50" i="73"/>
  <c r="Q50" i="73"/>
  <c r="R50" i="73"/>
  <c r="S50" i="73"/>
  <c r="T50" i="73"/>
  <c r="U50" i="73"/>
  <c r="V50" i="73"/>
  <c r="W50" i="73"/>
  <c r="Y14" i="73"/>
  <c r="I76" i="73"/>
  <c r="I76" i="78" s="1"/>
  <c r="J76" i="73"/>
  <c r="J76" i="78" s="1"/>
  <c r="K76" i="73"/>
  <c r="K76" i="78" s="1"/>
  <c r="L76" i="73"/>
  <c r="L76" i="78" s="1"/>
  <c r="M76" i="73"/>
  <c r="M76" i="78" s="1"/>
  <c r="N76" i="73"/>
  <c r="N76" i="78" s="1"/>
  <c r="O76" i="73"/>
  <c r="O76" i="78" s="1"/>
  <c r="P76" i="73"/>
  <c r="Q76" i="73"/>
  <c r="R76" i="73"/>
  <c r="S76" i="73"/>
  <c r="T76" i="73"/>
  <c r="U76" i="73"/>
  <c r="V76" i="73"/>
  <c r="W76" i="73"/>
  <c r="Y64" i="73"/>
  <c r="Y64" i="78" s="1"/>
  <c r="Y65" i="73"/>
  <c r="Y35" i="73"/>
  <c r="Y35" i="78" s="1"/>
  <c r="Y38" i="73"/>
  <c r="Y38" i="78" s="1"/>
  <c r="Y63" i="73"/>
  <c r="Y63" i="78" s="1"/>
  <c r="Y18" i="73"/>
  <c r="Y70" i="73"/>
  <c r="Y39" i="73"/>
  <c r="Y39" i="78" s="1"/>
  <c r="Y11" i="73"/>
  <c r="Y61" i="73"/>
  <c r="Y61" i="78" s="1"/>
  <c r="Y15" i="73"/>
  <c r="Y43" i="73"/>
  <c r="Y44" i="73"/>
  <c r="Y36" i="73"/>
  <c r="Y36" i="78" s="1"/>
  <c r="Y9" i="73"/>
  <c r="Y62" i="73"/>
  <c r="Y62" i="78" s="1"/>
  <c r="Y40" i="73"/>
  <c r="Y37" i="73"/>
  <c r="X50" i="73"/>
  <c r="Y41" i="73"/>
  <c r="Y13" i="73"/>
  <c r="Y42" i="73"/>
  <c r="Y12" i="73"/>
  <c r="X76" i="73"/>
  <c r="I24" i="73"/>
  <c r="J24" i="73"/>
  <c r="K24" i="73"/>
  <c r="L24" i="73"/>
  <c r="M24" i="73"/>
  <c r="N24" i="73"/>
  <c r="O24" i="73"/>
  <c r="O24" i="78" s="1"/>
  <c r="P24" i="73"/>
  <c r="Q24" i="73"/>
  <c r="R24" i="73"/>
  <c r="S24" i="73"/>
  <c r="T24" i="73"/>
  <c r="U24" i="73"/>
  <c r="V24" i="73"/>
  <c r="W24" i="73"/>
  <c r="X39" i="78"/>
  <c r="X66" i="78"/>
  <c r="Y17" i="73"/>
  <c r="Y10" i="73"/>
  <c r="X62" i="78"/>
  <c r="Y67" i="73"/>
  <c r="Y68" i="73"/>
  <c r="V24" i="63"/>
  <c r="W73" i="66"/>
  <c r="V81" i="63"/>
  <c r="W208" i="66"/>
  <c r="Y81" i="63"/>
  <c r="X141" i="66"/>
  <c r="X54" i="63"/>
  <c r="W186" i="66"/>
  <c r="Y53" i="63"/>
  <c r="X163" i="66"/>
  <c r="X82" i="63"/>
  <c r="X96" i="66"/>
  <c r="W54" i="63"/>
  <c r="W253" i="66"/>
  <c r="Z81" i="63"/>
  <c r="X118" i="66"/>
  <c r="W82" i="63"/>
  <c r="W231" i="66"/>
  <c r="Z53" i="63"/>
  <c r="W51" i="66"/>
  <c r="V53" i="63"/>
  <c r="U53" i="63"/>
  <c r="U81" i="63"/>
  <c r="Z5" i="73"/>
  <c r="G77" i="73"/>
  <c r="Y77" i="73" s="1"/>
  <c r="Y77" i="78" s="1"/>
  <c r="G25" i="73"/>
  <c r="X77" i="86"/>
  <c r="X82" i="86"/>
  <c r="X79" i="86"/>
  <c r="X81" i="86"/>
  <c r="X80" i="86"/>
  <c r="X78" i="86"/>
  <c r="V140" i="86"/>
  <c r="X76" i="86"/>
  <c r="AA24" i="69" s="1"/>
  <c r="AB24" i="69" s="1"/>
  <c r="AC24" i="69" s="1"/>
  <c r="AD24" i="69" s="1"/>
  <c r="AE24" i="69" s="1"/>
  <c r="AF24" i="69" s="1"/>
  <c r="AG24" i="69" s="1"/>
  <c r="V18" i="78"/>
  <c r="R73" i="78"/>
  <c r="W42" i="78"/>
  <c r="W17" i="78"/>
  <c r="P75" i="78"/>
  <c r="R47" i="78"/>
  <c r="P49" i="78"/>
  <c r="V43" i="78"/>
  <c r="G51" i="73"/>
  <c r="Q74" i="78"/>
  <c r="X16" i="78"/>
  <c r="U70" i="78"/>
  <c r="S21" i="78"/>
  <c r="X41" i="78"/>
  <c r="T71" i="78"/>
  <c r="S46" i="78"/>
  <c r="S72" i="78"/>
  <c r="T45" i="78"/>
  <c r="X67" i="78"/>
  <c r="R22" i="78"/>
  <c r="T20" i="78"/>
  <c r="V69" i="78"/>
  <c r="U19" i="78"/>
  <c r="U44" i="78"/>
  <c r="W68" i="78"/>
  <c r="Q23" i="78"/>
  <c r="Q48" i="78"/>
  <c r="Y25" i="73" l="1"/>
  <c r="Y25" i="78" s="1"/>
  <c r="AA46" i="69"/>
  <c r="AB46" i="69" s="1"/>
  <c r="AC46" i="69" s="1"/>
  <c r="AD46" i="69" s="1"/>
  <c r="AE46" i="69" s="1"/>
  <c r="AF46" i="69" s="1"/>
  <c r="AG46" i="69" s="1"/>
  <c r="U54" i="90"/>
  <c r="U110" i="90"/>
  <c r="U82" i="90"/>
  <c r="S53" i="90"/>
  <c r="S109" i="90"/>
  <c r="S81" i="90"/>
  <c r="R79" i="90"/>
  <c r="R107" i="90"/>
  <c r="T54" i="90"/>
  <c r="T110" i="90"/>
  <c r="T82" i="90"/>
  <c r="W53" i="90"/>
  <c r="W81" i="90"/>
  <c r="W109" i="90"/>
  <c r="V53" i="90"/>
  <c r="V81" i="90"/>
  <c r="V109" i="90"/>
  <c r="R51" i="90"/>
  <c r="AA67" i="69"/>
  <c r="AB67" i="69" s="1"/>
  <c r="AC67" i="69" s="1"/>
  <c r="AD67" i="69" s="1"/>
  <c r="AE67" i="69" s="1"/>
  <c r="AF67" i="69" s="1"/>
  <c r="AG67" i="69" s="1"/>
  <c r="R24" i="90"/>
  <c r="V26" i="90"/>
  <c r="U27" i="90"/>
  <c r="T27" i="90"/>
  <c r="V53" i="102"/>
  <c r="W83" i="102"/>
  <c r="W163" i="102" s="1"/>
  <c r="X137" i="102"/>
  <c r="Z139" i="102"/>
  <c r="Z138" i="102"/>
  <c r="U56" i="63"/>
  <c r="AB141" i="102"/>
  <c r="AB140" i="102"/>
  <c r="U58" i="63"/>
  <c r="AD143" i="102"/>
  <c r="Y13" i="78"/>
  <c r="Y11" i="78"/>
  <c r="Y14" i="78"/>
  <c r="M24" i="78"/>
  <c r="N24" i="78"/>
  <c r="L24" i="78"/>
  <c r="P24" i="78"/>
  <c r="Y10" i="78"/>
  <c r="K24" i="78"/>
  <c r="Y9" i="78"/>
  <c r="J24" i="78"/>
  <c r="I24" i="78"/>
  <c r="Y15" i="78"/>
  <c r="Z16" i="73"/>
  <c r="X208" i="69"/>
  <c r="AO23" i="90"/>
  <c r="I103" i="105" s="1"/>
  <c r="X186" i="69"/>
  <c r="Y141" i="69"/>
  <c r="W253" i="69"/>
  <c r="W26" i="90" s="1"/>
  <c r="Y163" i="69"/>
  <c r="X231" i="69"/>
  <c r="X51" i="69"/>
  <c r="W73" i="69"/>
  <c r="S26" i="90" s="1"/>
  <c r="Y118" i="69"/>
  <c r="Y96" i="69"/>
  <c r="AV23" i="63"/>
  <c r="AA61" i="69"/>
  <c r="AA68" i="69"/>
  <c r="W25" i="63"/>
  <c r="X25" i="63"/>
  <c r="U24" i="63"/>
  <c r="V25" i="63"/>
  <c r="Z61" i="73"/>
  <c r="Z61" i="78" s="1"/>
  <c r="Z11" i="73"/>
  <c r="Z39" i="73"/>
  <c r="Z39" i="78" s="1"/>
  <c r="Z66" i="73"/>
  <c r="Z66" i="78" s="1"/>
  <c r="Z68" i="73"/>
  <c r="Z70" i="73"/>
  <c r="Z67" i="73"/>
  <c r="Z69" i="73"/>
  <c r="Z18" i="73"/>
  <c r="Z12" i="73"/>
  <c r="Z12" i="78" s="1"/>
  <c r="Z63" i="73"/>
  <c r="Z63" i="78" s="1"/>
  <c r="Z19" i="73"/>
  <c r="Z17" i="73"/>
  <c r="Z42" i="73"/>
  <c r="Z38" i="73"/>
  <c r="Z38" i="78" s="1"/>
  <c r="Z14" i="73"/>
  <c r="I51" i="73"/>
  <c r="I51" i="78" s="1"/>
  <c r="J51" i="73"/>
  <c r="J51" i="78" s="1"/>
  <c r="K51" i="73"/>
  <c r="K51" i="78" s="1"/>
  <c r="L51" i="73"/>
  <c r="L51" i="78" s="1"/>
  <c r="M51" i="73"/>
  <c r="M51" i="78" s="1"/>
  <c r="N51" i="73"/>
  <c r="N51" i="78" s="1"/>
  <c r="O51" i="73"/>
  <c r="O51" i="78" s="1"/>
  <c r="P51" i="73"/>
  <c r="P51" i="78" s="1"/>
  <c r="Q51" i="73"/>
  <c r="Q51" i="78" s="1"/>
  <c r="R51" i="73"/>
  <c r="R51" i="78" s="1"/>
  <c r="S51" i="73"/>
  <c r="S51" i="78" s="1"/>
  <c r="T51" i="73"/>
  <c r="T51" i="78" s="1"/>
  <c r="U51" i="73"/>
  <c r="U51" i="78" s="1"/>
  <c r="V51" i="73"/>
  <c r="V51" i="78" s="1"/>
  <c r="W51" i="73"/>
  <c r="W51" i="78" s="1"/>
  <c r="X51" i="73"/>
  <c r="X51" i="78" s="1"/>
  <c r="Z10" i="73"/>
  <c r="Z13" i="73"/>
  <c r="Z13" i="78" s="1"/>
  <c r="Z35" i="73"/>
  <c r="Z41" i="73"/>
  <c r="Z65" i="73"/>
  <c r="I25" i="73"/>
  <c r="J25" i="73"/>
  <c r="K25" i="73"/>
  <c r="L25" i="73"/>
  <c r="L25" i="78" s="1"/>
  <c r="M25" i="73"/>
  <c r="N25" i="73"/>
  <c r="O25" i="73"/>
  <c r="O25" i="78" s="1"/>
  <c r="P25" i="73"/>
  <c r="Q25" i="73"/>
  <c r="R25" i="73"/>
  <c r="S25" i="73"/>
  <c r="T25" i="73"/>
  <c r="U25" i="73"/>
  <c r="V25" i="73"/>
  <c r="W25" i="73"/>
  <c r="X25" i="73"/>
  <c r="Y65" i="78"/>
  <c r="Z37" i="73"/>
  <c r="Z64" i="73"/>
  <c r="Y51" i="73"/>
  <c r="Y51" i="78" s="1"/>
  <c r="Z40" i="73"/>
  <c r="Z40" i="78" s="1"/>
  <c r="Z62" i="73"/>
  <c r="Z62" i="78" s="1"/>
  <c r="I77" i="73"/>
  <c r="I77" i="78" s="1"/>
  <c r="J77" i="73"/>
  <c r="J77" i="78" s="1"/>
  <c r="K77" i="73"/>
  <c r="K77" i="78" s="1"/>
  <c r="L77" i="73"/>
  <c r="L77" i="78" s="1"/>
  <c r="M77" i="73"/>
  <c r="M77" i="78" s="1"/>
  <c r="N77" i="73"/>
  <c r="N77" i="78" s="1"/>
  <c r="O77" i="73"/>
  <c r="O77" i="78" s="1"/>
  <c r="P77" i="73"/>
  <c r="P77" i="78" s="1"/>
  <c r="Q77" i="73"/>
  <c r="Q77" i="78" s="1"/>
  <c r="R77" i="73"/>
  <c r="R77" i="78" s="1"/>
  <c r="S77" i="73"/>
  <c r="S77" i="78" s="1"/>
  <c r="T77" i="73"/>
  <c r="T77" i="78" s="1"/>
  <c r="U77" i="73"/>
  <c r="U77" i="78" s="1"/>
  <c r="V77" i="73"/>
  <c r="V77" i="78" s="1"/>
  <c r="W77" i="73"/>
  <c r="W77" i="78" s="1"/>
  <c r="X77" i="73"/>
  <c r="X77" i="78" s="1"/>
  <c r="Z9" i="73"/>
  <c r="Z71" i="73"/>
  <c r="Z36" i="73"/>
  <c r="Z36" i="78" s="1"/>
  <c r="Z44" i="73"/>
  <c r="Z45" i="73"/>
  <c r="Z51" i="73"/>
  <c r="Z51" i="78" s="1"/>
  <c r="Z46" i="73"/>
  <c r="Z77" i="73"/>
  <c r="Z77" i="78" s="1"/>
  <c r="Z72" i="73"/>
  <c r="Z50" i="73"/>
  <c r="Z47" i="73"/>
  <c r="Z76" i="73"/>
  <c r="Z73" i="73"/>
  <c r="Z49" i="73"/>
  <c r="Z48" i="73"/>
  <c r="Z75" i="73"/>
  <c r="Z74" i="73"/>
  <c r="Z22" i="73"/>
  <c r="Z23" i="73"/>
  <c r="Z21" i="73"/>
  <c r="Z24" i="73"/>
  <c r="Z20" i="73"/>
  <c r="Z25" i="73"/>
  <c r="Y37" i="78"/>
  <c r="Y12" i="78"/>
  <c r="Z43" i="73"/>
  <c r="Y40" i="78"/>
  <c r="Z15" i="73"/>
  <c r="X51" i="66"/>
  <c r="V55" i="63" s="1"/>
  <c r="V54" i="63"/>
  <c r="Y118" i="66"/>
  <c r="W83" i="63"/>
  <c r="X231" i="66"/>
  <c r="Z55" i="63" s="1"/>
  <c r="Z54" i="63"/>
  <c r="X253" i="66"/>
  <c r="Z83" i="63" s="1"/>
  <c r="Z82" i="63"/>
  <c r="Y96" i="66"/>
  <c r="W55" i="63"/>
  <c r="Y163" i="66"/>
  <c r="X83" i="63"/>
  <c r="X186" i="66"/>
  <c r="Y55" i="63" s="1"/>
  <c r="Y54" i="63"/>
  <c r="Y141" i="66"/>
  <c r="X55" i="63"/>
  <c r="U83" i="63"/>
  <c r="U82" i="63"/>
  <c r="X208" i="66"/>
  <c r="Y83" i="63" s="1"/>
  <c r="Y82" i="63"/>
  <c r="U54" i="63"/>
  <c r="X73" i="66"/>
  <c r="V83" i="63" s="1"/>
  <c r="V82" i="63"/>
  <c r="G26" i="73"/>
  <c r="G78" i="73"/>
  <c r="G52" i="73"/>
  <c r="AA5" i="73"/>
  <c r="W140" i="86"/>
  <c r="Y76" i="86"/>
  <c r="AB25" i="69" s="1"/>
  <c r="AC25" i="69" s="1"/>
  <c r="AD25" i="69" s="1"/>
  <c r="AE25" i="69" s="1"/>
  <c r="AF25" i="69" s="1"/>
  <c r="AG25" i="69" s="1"/>
  <c r="Y78" i="86"/>
  <c r="Y80" i="86"/>
  <c r="Y81" i="86"/>
  <c r="Y79" i="86"/>
  <c r="Y82" i="86"/>
  <c r="Y77" i="86"/>
  <c r="Q24" i="78"/>
  <c r="P50" i="78"/>
  <c r="X42" i="78"/>
  <c r="W43" i="78"/>
  <c r="S73" i="78"/>
  <c r="V19" i="78"/>
  <c r="V70" i="78"/>
  <c r="Q49" i="78"/>
  <c r="W18" i="78"/>
  <c r="V44" i="78"/>
  <c r="T46" i="78"/>
  <c r="Y16" i="78"/>
  <c r="S47" i="78"/>
  <c r="W69" i="78"/>
  <c r="Q75" i="78"/>
  <c r="R48" i="78"/>
  <c r="X17" i="78"/>
  <c r="T72" i="78"/>
  <c r="Y67" i="78"/>
  <c r="U45" i="78"/>
  <c r="U71" i="78"/>
  <c r="X68" i="78"/>
  <c r="U20" i="78"/>
  <c r="Y41" i="78"/>
  <c r="R74" i="78"/>
  <c r="T21" i="78"/>
  <c r="R23" i="78"/>
  <c r="S22" i="78"/>
  <c r="P76" i="78"/>
  <c r="AB47" i="69" l="1"/>
  <c r="AC47" i="69" s="1"/>
  <c r="AD47" i="69" s="1"/>
  <c r="AE47" i="69" s="1"/>
  <c r="AF47" i="69" s="1"/>
  <c r="AG47" i="69" s="1"/>
  <c r="S54" i="90"/>
  <c r="S110" i="90"/>
  <c r="S82" i="90"/>
  <c r="R108" i="90"/>
  <c r="R80" i="90"/>
  <c r="T55" i="90"/>
  <c r="T83" i="90"/>
  <c r="T111" i="90"/>
  <c r="W54" i="90"/>
  <c r="W110" i="90"/>
  <c r="W82" i="90"/>
  <c r="U55" i="90"/>
  <c r="U83" i="90"/>
  <c r="U111" i="90"/>
  <c r="V54" i="90"/>
  <c r="V110" i="90"/>
  <c r="V82" i="90"/>
  <c r="R52" i="90"/>
  <c r="R25" i="90"/>
  <c r="AB68" i="69"/>
  <c r="AC68" i="69" s="1"/>
  <c r="AD68" i="69" s="1"/>
  <c r="AE68" i="69" s="1"/>
  <c r="AF68" i="69" s="1"/>
  <c r="AG68" i="69" s="1"/>
  <c r="V27" i="90"/>
  <c r="T28" i="90"/>
  <c r="U28" i="90"/>
  <c r="W53" i="102"/>
  <c r="X83" i="102"/>
  <c r="X163" i="102" s="1"/>
  <c r="Z137" i="102"/>
  <c r="AE143" i="102"/>
  <c r="U61" i="63"/>
  <c r="U30" i="63"/>
  <c r="AC141" i="102"/>
  <c r="U59" i="63"/>
  <c r="U28" i="63"/>
  <c r="U55" i="63"/>
  <c r="Y137" i="102"/>
  <c r="AA139" i="102"/>
  <c r="U57" i="63"/>
  <c r="W25" i="78"/>
  <c r="K25" i="78"/>
  <c r="Z14" i="78"/>
  <c r="V25" i="78"/>
  <c r="U25" i="78"/>
  <c r="I25" i="78"/>
  <c r="Z11" i="78"/>
  <c r="Z25" i="78"/>
  <c r="T25" i="78"/>
  <c r="S25" i="78"/>
  <c r="R25" i="78"/>
  <c r="Q25" i="78"/>
  <c r="J25" i="78"/>
  <c r="P25" i="78"/>
  <c r="Z10" i="78"/>
  <c r="Z15" i="78"/>
  <c r="N25" i="78"/>
  <c r="M25" i="78"/>
  <c r="X25" i="78"/>
  <c r="AB69" i="69"/>
  <c r="AV24" i="63"/>
  <c r="AO24" i="90"/>
  <c r="I104" i="105" s="1"/>
  <c r="Z96" i="69"/>
  <c r="Y51" i="69"/>
  <c r="Z141" i="69"/>
  <c r="Z118" i="69"/>
  <c r="Y186" i="69"/>
  <c r="X73" i="69"/>
  <c r="S27" i="90" s="1"/>
  <c r="Z163" i="69"/>
  <c r="Y231" i="69"/>
  <c r="X253" i="69"/>
  <c r="W27" i="90" s="1"/>
  <c r="Y208" i="69"/>
  <c r="AB61" i="69"/>
  <c r="Y27" i="63"/>
  <c r="W26" i="63"/>
  <c r="Z25" i="63"/>
  <c r="U25" i="63"/>
  <c r="Y25" i="63"/>
  <c r="X26" i="63"/>
  <c r="Y26" i="63"/>
  <c r="AA36" i="73"/>
  <c r="AA36" i="78" s="1"/>
  <c r="AA40" i="73"/>
  <c r="AA40" i="78" s="1"/>
  <c r="AA20" i="73"/>
  <c r="AA71" i="73"/>
  <c r="AA65" i="73"/>
  <c r="AA65" i="78" s="1"/>
  <c r="AA9" i="73"/>
  <c r="AA64" i="73"/>
  <c r="AA64" i="78" s="1"/>
  <c r="AA41" i="73"/>
  <c r="AA18" i="73"/>
  <c r="AA15" i="73"/>
  <c r="AA43" i="73"/>
  <c r="AA37" i="73"/>
  <c r="AA37" i="78" s="1"/>
  <c r="AA35" i="73"/>
  <c r="AA14" i="73"/>
  <c r="I26" i="73"/>
  <c r="J26" i="73"/>
  <c r="K26" i="73"/>
  <c r="L26" i="73"/>
  <c r="L26" i="78" s="1"/>
  <c r="M26" i="73"/>
  <c r="M26" i="78" s="1"/>
  <c r="N26" i="73"/>
  <c r="O26" i="73"/>
  <c r="P26" i="73"/>
  <c r="Q26" i="73"/>
  <c r="R26" i="73"/>
  <c r="S26" i="73"/>
  <c r="T26" i="73"/>
  <c r="U26" i="73"/>
  <c r="V26" i="73"/>
  <c r="W26" i="73"/>
  <c r="X26" i="73"/>
  <c r="Y26" i="73"/>
  <c r="AA13" i="73"/>
  <c r="AA38" i="73"/>
  <c r="AA38" i="78" s="1"/>
  <c r="I78" i="73"/>
  <c r="I78" i="78" s="1"/>
  <c r="J78" i="73"/>
  <c r="J78" i="78" s="1"/>
  <c r="K78" i="73"/>
  <c r="K78" i="78" s="1"/>
  <c r="L78" i="73"/>
  <c r="L78" i="78" s="1"/>
  <c r="M78" i="73"/>
  <c r="M78" i="78" s="1"/>
  <c r="N78" i="73"/>
  <c r="N78" i="78" s="1"/>
  <c r="O78" i="73"/>
  <c r="O78" i="78" s="1"/>
  <c r="P78" i="73"/>
  <c r="P78" i="78" s="1"/>
  <c r="Q78" i="73"/>
  <c r="Q78" i="78" s="1"/>
  <c r="R78" i="73"/>
  <c r="R78" i="78" s="1"/>
  <c r="S78" i="73"/>
  <c r="S78" i="78" s="1"/>
  <c r="T78" i="73"/>
  <c r="T78" i="78" s="1"/>
  <c r="U78" i="73"/>
  <c r="U78" i="78" s="1"/>
  <c r="V78" i="73"/>
  <c r="V78" i="78" s="1"/>
  <c r="W78" i="73"/>
  <c r="W78" i="78" s="1"/>
  <c r="X78" i="73"/>
  <c r="X78" i="78" s="1"/>
  <c r="Y78" i="73"/>
  <c r="Y78" i="78" s="1"/>
  <c r="Z26" i="73"/>
  <c r="AA10" i="73"/>
  <c r="AA42" i="73"/>
  <c r="AA17" i="73"/>
  <c r="AA19" i="73"/>
  <c r="I52" i="73"/>
  <c r="I52" i="78" s="1"/>
  <c r="J52" i="73"/>
  <c r="J52" i="78" s="1"/>
  <c r="K52" i="73"/>
  <c r="K52" i="78" s="1"/>
  <c r="L52" i="73"/>
  <c r="L52" i="78" s="1"/>
  <c r="M52" i="73"/>
  <c r="M52" i="78" s="1"/>
  <c r="N52" i="73"/>
  <c r="N52" i="78" s="1"/>
  <c r="O52" i="73"/>
  <c r="O52" i="78" s="1"/>
  <c r="P52" i="73"/>
  <c r="P52" i="78" s="1"/>
  <c r="Q52" i="73"/>
  <c r="Q52" i="78" s="1"/>
  <c r="R52" i="73"/>
  <c r="R52" i="78" s="1"/>
  <c r="S52" i="73"/>
  <c r="S52" i="78" s="1"/>
  <c r="T52" i="73"/>
  <c r="T52" i="78" s="1"/>
  <c r="U52" i="73"/>
  <c r="U52" i="78" s="1"/>
  <c r="V52" i="73"/>
  <c r="V52" i="78" s="1"/>
  <c r="W52" i="73"/>
  <c r="W52" i="78" s="1"/>
  <c r="X52" i="73"/>
  <c r="X52" i="78" s="1"/>
  <c r="Y52" i="73"/>
  <c r="Y52" i="78" s="1"/>
  <c r="AA63" i="73"/>
  <c r="AA63" i="78" s="1"/>
  <c r="AA72" i="73"/>
  <c r="AA12" i="73"/>
  <c r="Z9" i="78"/>
  <c r="AA46" i="73"/>
  <c r="AA69" i="73"/>
  <c r="AA67" i="73"/>
  <c r="Z65" i="78"/>
  <c r="AA70" i="73"/>
  <c r="AA68" i="73"/>
  <c r="AA66" i="73"/>
  <c r="AA66" i="78" s="1"/>
  <c r="Z37" i="78"/>
  <c r="Z64" i="78"/>
  <c r="Z78" i="73"/>
  <c r="Z78" i="78" s="1"/>
  <c r="AA39" i="73"/>
  <c r="AA39" i="78" s="1"/>
  <c r="AA52" i="73"/>
  <c r="AA52" i="78" s="1"/>
  <c r="AA78" i="73"/>
  <c r="AA78" i="78" s="1"/>
  <c r="AA51" i="73"/>
  <c r="AA51" i="78" s="1"/>
  <c r="AA77" i="73"/>
  <c r="AA77" i="78" s="1"/>
  <c r="AA50" i="73"/>
  <c r="AA47" i="73"/>
  <c r="AA76" i="73"/>
  <c r="AA73" i="73"/>
  <c r="AA49" i="73"/>
  <c r="AA48" i="73"/>
  <c r="AA75" i="73"/>
  <c r="AA74" i="73"/>
  <c r="AA22" i="73"/>
  <c r="AA23" i="73"/>
  <c r="AA21" i="73"/>
  <c r="AA24" i="73"/>
  <c r="AA25" i="73"/>
  <c r="AA26" i="73"/>
  <c r="Z35" i="78"/>
  <c r="Z52" i="73"/>
  <c r="Z52" i="78" s="1"/>
  <c r="AA11" i="73"/>
  <c r="AA61" i="73"/>
  <c r="AA45" i="73"/>
  <c r="AA44" i="73"/>
  <c r="AA62" i="73"/>
  <c r="AA62" i="78" s="1"/>
  <c r="AA16" i="73"/>
  <c r="Z141" i="66"/>
  <c r="X56" i="63"/>
  <c r="Z163" i="66"/>
  <c r="X84" i="63"/>
  <c r="Z96" i="66"/>
  <c r="W56" i="63"/>
  <c r="Z118" i="66"/>
  <c r="W84" i="63"/>
  <c r="G79" i="73"/>
  <c r="AA79" i="73" s="1"/>
  <c r="G53" i="73"/>
  <c r="AA53" i="73" s="1"/>
  <c r="AB5" i="73"/>
  <c r="G27" i="73"/>
  <c r="Z77" i="86"/>
  <c r="Z82" i="86"/>
  <c r="Z79" i="86"/>
  <c r="Z81" i="86"/>
  <c r="Z80" i="86"/>
  <c r="Z78" i="86"/>
  <c r="X140" i="86"/>
  <c r="Z76" i="86"/>
  <c r="AC26" i="69" s="1"/>
  <c r="AD26" i="69" s="1"/>
  <c r="AE26" i="69" s="1"/>
  <c r="AF26" i="69" s="1"/>
  <c r="AG26" i="69" s="1"/>
  <c r="Q50" i="78"/>
  <c r="R49" i="78"/>
  <c r="T47" i="78"/>
  <c r="Q76" i="78"/>
  <c r="T22" i="78"/>
  <c r="W70" i="78"/>
  <c r="Y17" i="78"/>
  <c r="Y68" i="78"/>
  <c r="X69" i="78"/>
  <c r="S48" i="78"/>
  <c r="Y42" i="78"/>
  <c r="U72" i="78"/>
  <c r="V71" i="78"/>
  <c r="R24" i="78"/>
  <c r="X18" i="78"/>
  <c r="S23" i="78"/>
  <c r="V20" i="78"/>
  <c r="W19" i="78"/>
  <c r="W44" i="78"/>
  <c r="R75" i="78"/>
  <c r="V45" i="78"/>
  <c r="Z16" i="78"/>
  <c r="Z67" i="78"/>
  <c r="S74" i="78"/>
  <c r="U21" i="78"/>
  <c r="U46" i="78"/>
  <c r="T73" i="78"/>
  <c r="Z41" i="78"/>
  <c r="X43" i="78"/>
  <c r="AA27" i="73" l="1"/>
  <c r="AC48" i="69"/>
  <c r="AD48" i="69" s="1"/>
  <c r="AE48" i="69" s="1"/>
  <c r="AF48" i="69" s="1"/>
  <c r="AG48" i="69" s="1"/>
  <c r="R109" i="90"/>
  <c r="R81" i="90"/>
  <c r="S55" i="90"/>
  <c r="S83" i="90"/>
  <c r="S111" i="90"/>
  <c r="W55" i="90"/>
  <c r="W111" i="90"/>
  <c r="W83" i="90"/>
  <c r="U56" i="90"/>
  <c r="U84" i="90"/>
  <c r="U112" i="90"/>
  <c r="T56" i="90"/>
  <c r="T84" i="90"/>
  <c r="T112" i="90"/>
  <c r="V55" i="90"/>
  <c r="V111" i="90"/>
  <c r="V83" i="90"/>
  <c r="AC69" i="69"/>
  <c r="AD69" i="69" s="1"/>
  <c r="AE69" i="69" s="1"/>
  <c r="AF69" i="69" s="1"/>
  <c r="AG69" i="69" s="1"/>
  <c r="R53" i="90"/>
  <c r="R26" i="90"/>
  <c r="T29" i="90"/>
  <c r="U29" i="90"/>
  <c r="V28" i="90"/>
  <c r="X53" i="102"/>
  <c r="Z83" i="102"/>
  <c r="Z163" i="102" s="1"/>
  <c r="Y83" i="102"/>
  <c r="Y163" i="102" s="1"/>
  <c r="U27" i="63"/>
  <c r="U31" i="63"/>
  <c r="AA137" i="102"/>
  <c r="U29" i="63"/>
  <c r="U33" i="63"/>
  <c r="Q26" i="78"/>
  <c r="P26" i="78"/>
  <c r="AA26" i="78"/>
  <c r="O26" i="78"/>
  <c r="AA13" i="78"/>
  <c r="N26" i="78"/>
  <c r="AA15" i="78"/>
  <c r="AA25" i="78"/>
  <c r="X26" i="78"/>
  <c r="W26" i="78"/>
  <c r="K26" i="78"/>
  <c r="AA10" i="78"/>
  <c r="V26" i="78"/>
  <c r="J26" i="78"/>
  <c r="AA9" i="78"/>
  <c r="AA12" i="78"/>
  <c r="Z26" i="78"/>
  <c r="U26" i="78"/>
  <c r="I26" i="78"/>
  <c r="Y26" i="78"/>
  <c r="T26" i="78"/>
  <c r="AA14" i="78"/>
  <c r="AA27" i="78"/>
  <c r="S26" i="78"/>
  <c r="R26" i="78"/>
  <c r="AO25" i="90"/>
  <c r="I105" i="105" s="1"/>
  <c r="Z51" i="69"/>
  <c r="Z186" i="69"/>
  <c r="AA96" i="69"/>
  <c r="AA163" i="69"/>
  <c r="AA118" i="69"/>
  <c r="Y253" i="69"/>
  <c r="W28" i="90" s="1"/>
  <c r="Y73" i="69"/>
  <c r="S28" i="90" s="1"/>
  <c r="Z208" i="69"/>
  <c r="Z231" i="69"/>
  <c r="AA141" i="69"/>
  <c r="AV25" i="63"/>
  <c r="AC61" i="69"/>
  <c r="AC70" i="69"/>
  <c r="V123" i="63"/>
  <c r="Y123" i="63"/>
  <c r="U26" i="63"/>
  <c r="Z123" i="63"/>
  <c r="Z26" i="63"/>
  <c r="V26" i="63"/>
  <c r="W27" i="63"/>
  <c r="X27" i="63"/>
  <c r="AB36" i="73"/>
  <c r="AB36" i="78" s="1"/>
  <c r="AB61" i="73"/>
  <c r="AB61" i="78" s="1"/>
  <c r="AB11" i="73"/>
  <c r="AB11" i="78" s="1"/>
  <c r="V27" i="63"/>
  <c r="Y122" i="63"/>
  <c r="Z27" i="63"/>
  <c r="AB73" i="73"/>
  <c r="AB21" i="73"/>
  <c r="AB68" i="73"/>
  <c r="AA61" i="78"/>
  <c r="AB70" i="73"/>
  <c r="AB67" i="73"/>
  <c r="AB20" i="73"/>
  <c r="AB47" i="73"/>
  <c r="AB69" i="73"/>
  <c r="AB46" i="73"/>
  <c r="AB9" i="73"/>
  <c r="AA11" i="78"/>
  <c r="AB18" i="73"/>
  <c r="AB12" i="73"/>
  <c r="AB19" i="73"/>
  <c r="AB72" i="73"/>
  <c r="AB17" i="73"/>
  <c r="I79" i="73"/>
  <c r="I79" i="78" s="1"/>
  <c r="J79" i="73"/>
  <c r="J79" i="78" s="1"/>
  <c r="K79" i="73"/>
  <c r="K79" i="78" s="1"/>
  <c r="L79" i="73"/>
  <c r="L79" i="78" s="1"/>
  <c r="M79" i="73"/>
  <c r="M79" i="78" s="1"/>
  <c r="N79" i="73"/>
  <c r="N79" i="78" s="1"/>
  <c r="O79" i="73"/>
  <c r="O79" i="78" s="1"/>
  <c r="P79" i="73"/>
  <c r="P79" i="78" s="1"/>
  <c r="Q79" i="73"/>
  <c r="Q79" i="78" s="1"/>
  <c r="R79" i="73"/>
  <c r="R79" i="78" s="1"/>
  <c r="S79" i="73"/>
  <c r="T79" i="73"/>
  <c r="U79" i="73"/>
  <c r="V79" i="73"/>
  <c r="W79" i="73"/>
  <c r="X79" i="73"/>
  <c r="Y79" i="73"/>
  <c r="Z79" i="73"/>
  <c r="AB63" i="73"/>
  <c r="AB64" i="73"/>
  <c r="AB14" i="73"/>
  <c r="AB42" i="73"/>
  <c r="AB38" i="73"/>
  <c r="AB38" i="78" s="1"/>
  <c r="AB35" i="73"/>
  <c r="AB35" i="78" s="1"/>
  <c r="I53" i="73"/>
  <c r="I53" i="78" s="1"/>
  <c r="J53" i="73"/>
  <c r="J53" i="78" s="1"/>
  <c r="K53" i="73"/>
  <c r="K53" i="78" s="1"/>
  <c r="L53" i="73"/>
  <c r="L53" i="78" s="1"/>
  <c r="M53" i="73"/>
  <c r="M53" i="78" s="1"/>
  <c r="N53" i="73"/>
  <c r="N53" i="78" s="1"/>
  <c r="O53" i="73"/>
  <c r="O53" i="78" s="1"/>
  <c r="P53" i="73"/>
  <c r="P53" i="78" s="1"/>
  <c r="Q53" i="73"/>
  <c r="Q53" i="78" s="1"/>
  <c r="R53" i="73"/>
  <c r="S53" i="73"/>
  <c r="T53" i="73"/>
  <c r="U53" i="73"/>
  <c r="V53" i="73"/>
  <c r="W53" i="73"/>
  <c r="X53" i="73"/>
  <c r="Y53" i="73"/>
  <c r="Z53" i="73"/>
  <c r="AB65" i="73"/>
  <c r="AB65" i="78" s="1"/>
  <c r="AB10" i="73"/>
  <c r="AB13" i="73"/>
  <c r="AB37" i="73"/>
  <c r="AB37" i="78" s="1"/>
  <c r="I27" i="73"/>
  <c r="J27" i="73"/>
  <c r="K27" i="73"/>
  <c r="L27" i="73"/>
  <c r="M27" i="73"/>
  <c r="N27" i="73"/>
  <c r="O27" i="73"/>
  <c r="P27" i="73"/>
  <c r="Q27" i="73"/>
  <c r="R27" i="73"/>
  <c r="S27" i="73"/>
  <c r="T27" i="73"/>
  <c r="U27" i="73"/>
  <c r="V27" i="73"/>
  <c r="W27" i="73"/>
  <c r="X27" i="73"/>
  <c r="Y27" i="73"/>
  <c r="Z27" i="73"/>
  <c r="AB16" i="73"/>
  <c r="AB39" i="73"/>
  <c r="AB39" i="78" s="1"/>
  <c r="AB41" i="73"/>
  <c r="AB62" i="73"/>
  <c r="AB62" i="78" s="1"/>
  <c r="AB40" i="73"/>
  <c r="AB44" i="73"/>
  <c r="AB78" i="73"/>
  <c r="AB78" i="78" s="1"/>
  <c r="AB26" i="73"/>
  <c r="AB51" i="73"/>
  <c r="AB51" i="78" s="1"/>
  <c r="AB77" i="73"/>
  <c r="AB77" i="78" s="1"/>
  <c r="AB50" i="73"/>
  <c r="AB27" i="73"/>
  <c r="AB76" i="73"/>
  <c r="AB49" i="73"/>
  <c r="AB48" i="73"/>
  <c r="AB75" i="73"/>
  <c r="AB74" i="73"/>
  <c r="AB22" i="73"/>
  <c r="AB23" i="73"/>
  <c r="AB53" i="73"/>
  <c r="AB24" i="73"/>
  <c r="AB79" i="73"/>
  <c r="AB25" i="73"/>
  <c r="AB52" i="73"/>
  <c r="AB52" i="78" s="1"/>
  <c r="AB45" i="73"/>
  <c r="AB15" i="73"/>
  <c r="AA35" i="78"/>
  <c r="AB43" i="73"/>
  <c r="AB66" i="73"/>
  <c r="AB66" i="78" s="1"/>
  <c r="AB71" i="73"/>
  <c r="AA118" i="66"/>
  <c r="W85" i="63"/>
  <c r="AA163" i="66"/>
  <c r="X85" i="63"/>
  <c r="AA96" i="66"/>
  <c r="W57" i="63"/>
  <c r="AA141" i="66"/>
  <c r="X57" i="63"/>
  <c r="G54" i="73"/>
  <c r="AB54" i="73" s="1"/>
  <c r="AC5" i="73"/>
  <c r="G28" i="73"/>
  <c r="G80" i="73"/>
  <c r="Y140" i="86"/>
  <c r="AA76" i="86"/>
  <c r="AD27" i="69" s="1"/>
  <c r="AE27" i="69" s="1"/>
  <c r="AF27" i="69" s="1"/>
  <c r="AG27" i="69" s="1"/>
  <c r="AA78" i="86"/>
  <c r="AA80" i="86"/>
  <c r="AA81" i="86"/>
  <c r="AA79" i="86"/>
  <c r="AA82" i="86"/>
  <c r="AA77" i="86"/>
  <c r="R50" i="78"/>
  <c r="S24" i="78"/>
  <c r="Z68" i="78"/>
  <c r="AA41" i="78"/>
  <c r="W20" i="78"/>
  <c r="AA16" i="78"/>
  <c r="W71" i="78"/>
  <c r="Z17" i="78"/>
  <c r="U73" i="78"/>
  <c r="V72" i="78"/>
  <c r="X70" i="78"/>
  <c r="X19" i="78"/>
  <c r="V46" i="78"/>
  <c r="T23" i="78"/>
  <c r="Z42" i="78"/>
  <c r="U22" i="78"/>
  <c r="AA67" i="78"/>
  <c r="W45" i="78"/>
  <c r="V21" i="78"/>
  <c r="R76" i="78"/>
  <c r="T48" i="78"/>
  <c r="U47" i="78"/>
  <c r="T74" i="78"/>
  <c r="S75" i="78"/>
  <c r="X44" i="78"/>
  <c r="S49" i="78"/>
  <c r="Y69" i="78"/>
  <c r="Y43" i="78"/>
  <c r="Y18" i="78"/>
  <c r="AD49" i="69" l="1"/>
  <c r="AE49" i="69" s="1"/>
  <c r="AF49" i="69" s="1"/>
  <c r="AG49" i="69" s="1"/>
  <c r="W56" i="90"/>
  <c r="W84" i="90"/>
  <c r="W112" i="90"/>
  <c r="V56" i="90"/>
  <c r="V84" i="90"/>
  <c r="V112" i="90"/>
  <c r="U57" i="90"/>
  <c r="U113" i="90"/>
  <c r="U85" i="90"/>
  <c r="T57" i="90"/>
  <c r="T113" i="90"/>
  <c r="T85" i="90"/>
  <c r="R82" i="90"/>
  <c r="R110" i="90"/>
  <c r="S56" i="90"/>
  <c r="S84" i="90"/>
  <c r="S112" i="90"/>
  <c r="R54" i="90"/>
  <c r="R27" i="90"/>
  <c r="AD70" i="69"/>
  <c r="AE70" i="69" s="1"/>
  <c r="AF70" i="69" s="1"/>
  <c r="AG70" i="69" s="1"/>
  <c r="U30" i="90"/>
  <c r="T30" i="90"/>
  <c r="V29" i="90"/>
  <c r="Y53" i="102"/>
  <c r="Z53" i="102"/>
  <c r="AA83" i="102"/>
  <c r="AA163" i="102" s="1"/>
  <c r="AB137" i="102"/>
  <c r="O27" i="78"/>
  <c r="AB27" i="78"/>
  <c r="Z27" i="78"/>
  <c r="N27" i="78"/>
  <c r="AB25" i="78"/>
  <c r="Y27" i="78"/>
  <c r="M27" i="78"/>
  <c r="W27" i="78"/>
  <c r="AB26" i="78"/>
  <c r="V27" i="78"/>
  <c r="J27" i="78"/>
  <c r="I27" i="78"/>
  <c r="X27" i="78"/>
  <c r="T27" i="78"/>
  <c r="L27" i="78"/>
  <c r="AB12" i="78"/>
  <c r="S27" i="78"/>
  <c r="AB13" i="78"/>
  <c r="R27" i="78"/>
  <c r="AB10" i="78"/>
  <c r="K27" i="78"/>
  <c r="U27" i="78"/>
  <c r="Q27" i="78"/>
  <c r="AB15" i="78"/>
  <c r="P27" i="78"/>
  <c r="AB9" i="78"/>
  <c r="AC73" i="73"/>
  <c r="AB118" i="69"/>
  <c r="AB96" i="69"/>
  <c r="AA186" i="69"/>
  <c r="AA208" i="69"/>
  <c r="AA51" i="69"/>
  <c r="Z73" i="69"/>
  <c r="S29" i="90" s="1"/>
  <c r="AO26" i="90"/>
  <c r="I106" i="105" s="1"/>
  <c r="AB163" i="69"/>
  <c r="AB141" i="69"/>
  <c r="Z253" i="69"/>
  <c r="W29" i="90" s="1"/>
  <c r="Y124" i="63"/>
  <c r="AA231" i="69"/>
  <c r="AV27" i="63"/>
  <c r="AV26" i="63"/>
  <c r="AD61" i="69"/>
  <c r="AD71" i="69"/>
  <c r="X28" i="63"/>
  <c r="Z122" i="63"/>
  <c r="Z124" i="63" s="1"/>
  <c r="V122" i="63"/>
  <c r="V124" i="63" s="1"/>
  <c r="W28" i="63"/>
  <c r="AC18" i="73"/>
  <c r="AC14" i="73"/>
  <c r="AC22" i="73"/>
  <c r="AC64" i="73"/>
  <c r="AC64" i="78" s="1"/>
  <c r="AC17" i="73"/>
  <c r="AC63" i="73"/>
  <c r="AC63" i="78" s="1"/>
  <c r="AC43" i="73"/>
  <c r="AC15" i="73"/>
  <c r="AC44" i="73"/>
  <c r="AC45" i="73"/>
  <c r="AC40" i="73"/>
  <c r="AC40" i="78" s="1"/>
  <c r="AC72" i="73"/>
  <c r="AC19" i="73"/>
  <c r="AC12" i="73"/>
  <c r="I80" i="73"/>
  <c r="I80" i="78" s="1"/>
  <c r="J80" i="73"/>
  <c r="J80" i="78" s="1"/>
  <c r="K80" i="73"/>
  <c r="K80" i="78" s="1"/>
  <c r="L80" i="73"/>
  <c r="L80" i="78" s="1"/>
  <c r="M80" i="73"/>
  <c r="M80" i="78" s="1"/>
  <c r="N80" i="73"/>
  <c r="N80" i="78" s="1"/>
  <c r="O80" i="73"/>
  <c r="O80" i="78" s="1"/>
  <c r="P80" i="73"/>
  <c r="P80" i="78" s="1"/>
  <c r="Q80" i="73"/>
  <c r="Q80" i="78" s="1"/>
  <c r="R80" i="73"/>
  <c r="R80" i="78" s="1"/>
  <c r="S80" i="73"/>
  <c r="T80" i="73"/>
  <c r="U80" i="73"/>
  <c r="V80" i="73"/>
  <c r="W80" i="73"/>
  <c r="X80" i="73"/>
  <c r="Y80" i="73"/>
  <c r="Z80" i="73"/>
  <c r="AA80" i="73"/>
  <c r="AC21" i="73"/>
  <c r="AC9" i="73"/>
  <c r="I28" i="73"/>
  <c r="J28" i="73"/>
  <c r="K28" i="73"/>
  <c r="L28" i="73"/>
  <c r="M28" i="73"/>
  <c r="N28" i="73"/>
  <c r="O28" i="73"/>
  <c r="P28" i="73"/>
  <c r="Q28" i="73"/>
  <c r="R28" i="73"/>
  <c r="R28" i="78" s="1"/>
  <c r="S28" i="73"/>
  <c r="T28" i="73"/>
  <c r="U28" i="73"/>
  <c r="U28" i="78" s="1"/>
  <c r="V28" i="73"/>
  <c r="W28" i="73"/>
  <c r="X28" i="73"/>
  <c r="Y28" i="73"/>
  <c r="Z28" i="73"/>
  <c r="AA28" i="73"/>
  <c r="AB14" i="78"/>
  <c r="AC46" i="73"/>
  <c r="AC69" i="73"/>
  <c r="AC47" i="73"/>
  <c r="AD47" i="73" s="1"/>
  <c r="AC20" i="73"/>
  <c r="AB64" i="78"/>
  <c r="AB80" i="73"/>
  <c r="AC62" i="73"/>
  <c r="AC62" i="78" s="1"/>
  <c r="AC41" i="73"/>
  <c r="AC67" i="73"/>
  <c r="AC51" i="73"/>
  <c r="AC51" i="78" s="1"/>
  <c r="AC26" i="73"/>
  <c r="AC77" i="73"/>
  <c r="AC77" i="78" s="1"/>
  <c r="AC50" i="73"/>
  <c r="AC76" i="73"/>
  <c r="AC49" i="73"/>
  <c r="AC75" i="73"/>
  <c r="AC27" i="73"/>
  <c r="AC54" i="73"/>
  <c r="AC80" i="73"/>
  <c r="AC28" i="73"/>
  <c r="AC53" i="73"/>
  <c r="AC79" i="73"/>
  <c r="AC23" i="73"/>
  <c r="AC24" i="73"/>
  <c r="AC52" i="73"/>
  <c r="AC52" i="78" s="1"/>
  <c r="AC25" i="73"/>
  <c r="AC78" i="73"/>
  <c r="AC78" i="78" s="1"/>
  <c r="AB28" i="73"/>
  <c r="AC39" i="73"/>
  <c r="AC39" i="78" s="1"/>
  <c r="AC37" i="73"/>
  <c r="AC37" i="78" s="1"/>
  <c r="AC70" i="73"/>
  <c r="AC74" i="73"/>
  <c r="AC13" i="73"/>
  <c r="AC11" i="73"/>
  <c r="I54" i="73"/>
  <c r="I54" i="78" s="1"/>
  <c r="J54" i="73"/>
  <c r="J54" i="78" s="1"/>
  <c r="K54" i="73"/>
  <c r="K54" i="78" s="1"/>
  <c r="L54" i="73"/>
  <c r="L54" i="78" s="1"/>
  <c r="M54" i="73"/>
  <c r="M54" i="78" s="1"/>
  <c r="N54" i="73"/>
  <c r="N54" i="78" s="1"/>
  <c r="O54" i="73"/>
  <c r="O54" i="78" s="1"/>
  <c r="P54" i="73"/>
  <c r="P54" i="78" s="1"/>
  <c r="Q54" i="73"/>
  <c r="Q54" i="78" s="1"/>
  <c r="R54" i="73"/>
  <c r="S54" i="73"/>
  <c r="T54" i="73"/>
  <c r="U54" i="73"/>
  <c r="V54" i="73"/>
  <c r="W54" i="73"/>
  <c r="X54" i="73"/>
  <c r="Y54" i="73"/>
  <c r="Z54" i="73"/>
  <c r="AA54" i="73"/>
  <c r="AC16" i="73"/>
  <c r="AB40" i="78"/>
  <c r="AC10" i="73"/>
  <c r="AC35" i="73"/>
  <c r="AC68" i="73"/>
  <c r="AC65" i="73"/>
  <c r="AC65" i="78" s="1"/>
  <c r="AC38" i="73"/>
  <c r="AC38" i="78" s="1"/>
  <c r="AC61" i="73"/>
  <c r="AD61" i="73" s="1"/>
  <c r="AC71" i="73"/>
  <c r="AD71" i="73" s="1"/>
  <c r="AB63" i="78"/>
  <c r="AC66" i="73"/>
  <c r="AC66" i="78" s="1"/>
  <c r="AC48" i="73"/>
  <c r="AC42" i="73"/>
  <c r="AC36" i="73"/>
  <c r="AB141" i="66"/>
  <c r="X58" i="63"/>
  <c r="AB96" i="66"/>
  <c r="W58" i="63"/>
  <c r="AB163" i="66"/>
  <c r="X86" i="63"/>
  <c r="AB118" i="66"/>
  <c r="W86" i="63"/>
  <c r="AD5" i="73"/>
  <c r="G55" i="73"/>
  <c r="AC55" i="73" s="1"/>
  <c r="G29" i="73"/>
  <c r="G81" i="73"/>
  <c r="AC81" i="73" s="1"/>
  <c r="AB77" i="86"/>
  <c r="AB82" i="86"/>
  <c r="AB81" i="86"/>
  <c r="AB80" i="86"/>
  <c r="AB78" i="86"/>
  <c r="Z140" i="86"/>
  <c r="AB76" i="86"/>
  <c r="AA140" i="86"/>
  <c r="S79" i="78"/>
  <c r="R53" i="78"/>
  <c r="Y70" i="78"/>
  <c r="AB41" i="78"/>
  <c r="T49" i="78"/>
  <c r="U74" i="78"/>
  <c r="X45" i="78"/>
  <c r="V73" i="78"/>
  <c r="AA68" i="78"/>
  <c r="V47" i="78"/>
  <c r="AB67" i="78"/>
  <c r="T24" i="78"/>
  <c r="V22" i="78"/>
  <c r="S76" i="78"/>
  <c r="AA17" i="78"/>
  <c r="S50" i="78"/>
  <c r="U48" i="78"/>
  <c r="Z18" i="78"/>
  <c r="AA42" i="78"/>
  <c r="W21" i="78"/>
  <c r="Z43" i="78"/>
  <c r="U23" i="78"/>
  <c r="X71" i="78"/>
  <c r="Z69" i="78"/>
  <c r="Y44" i="78"/>
  <c r="AB16" i="78"/>
  <c r="W46" i="78"/>
  <c r="X20" i="78"/>
  <c r="T75" i="78"/>
  <c r="Y19" i="78"/>
  <c r="W72" i="78"/>
  <c r="Y127" i="102" l="1"/>
  <c r="Y99" i="102" s="1"/>
  <c r="R127" i="102"/>
  <c r="R99" i="102" s="1"/>
  <c r="R130" i="102"/>
  <c r="R102" i="102" s="1"/>
  <c r="R182" i="102" s="1"/>
  <c r="Q128" i="102"/>
  <c r="Q100" i="102" s="1"/>
  <c r="V127" i="102"/>
  <c r="V99" i="102" s="1"/>
  <c r="Y114" i="102"/>
  <c r="Y86" i="102" s="1"/>
  <c r="AC29" i="73"/>
  <c r="W117" i="102"/>
  <c r="W89" i="102" s="1"/>
  <c r="Z124" i="102"/>
  <c r="Z96" i="102" s="1"/>
  <c r="Z176" i="102" s="1"/>
  <c r="Y113" i="102"/>
  <c r="Y85" i="102" s="1"/>
  <c r="Q125" i="102"/>
  <c r="Q97" i="102" s="1"/>
  <c r="Y120" i="102"/>
  <c r="Y92" i="102" s="1"/>
  <c r="X130" i="102"/>
  <c r="X102" i="102" s="1"/>
  <c r="X182" i="102" s="1"/>
  <c r="V119" i="102"/>
  <c r="V91" i="102" s="1"/>
  <c r="W124" i="102"/>
  <c r="W96" i="102" s="1"/>
  <c r="U124" i="102"/>
  <c r="U96" i="102" s="1"/>
  <c r="AA128" i="102"/>
  <c r="AA100" i="102" s="1"/>
  <c r="AA180" i="102" s="1"/>
  <c r="Z130" i="102"/>
  <c r="Z102" i="102" s="1"/>
  <c r="Z182" i="102" s="1"/>
  <c r="L128" i="102"/>
  <c r="L100" i="102" s="1"/>
  <c r="P127" i="102"/>
  <c r="P99" i="102" s="1"/>
  <c r="I128" i="102"/>
  <c r="I100" i="102" s="1"/>
  <c r="Q129" i="102"/>
  <c r="Q101" i="102" s="1"/>
  <c r="Q181" i="102" s="1"/>
  <c r="Q126" i="102"/>
  <c r="Q98" i="102" s="1"/>
  <c r="U127" i="102"/>
  <c r="U99" i="102" s="1"/>
  <c r="U58" i="90"/>
  <c r="U114" i="90"/>
  <c r="U86" i="90"/>
  <c r="R83" i="90"/>
  <c r="R111" i="90"/>
  <c r="S57" i="90"/>
  <c r="S113" i="90"/>
  <c r="S85" i="90"/>
  <c r="V57" i="90"/>
  <c r="V85" i="90"/>
  <c r="V113" i="90"/>
  <c r="W57" i="90"/>
  <c r="W85" i="90"/>
  <c r="W113" i="90"/>
  <c r="T58" i="90"/>
  <c r="T114" i="90"/>
  <c r="T86" i="90"/>
  <c r="R55" i="90"/>
  <c r="R28" i="90"/>
  <c r="AE71" i="69"/>
  <c r="AF71" i="69" s="1"/>
  <c r="AG71" i="69" s="1"/>
  <c r="V30" i="90"/>
  <c r="T31" i="90"/>
  <c r="U31" i="90"/>
  <c r="AA53" i="102"/>
  <c r="AB83" i="102"/>
  <c r="AB163" i="102" s="1"/>
  <c r="AC137" i="102"/>
  <c r="T28" i="78"/>
  <c r="S131" i="102"/>
  <c r="AC25" i="78"/>
  <c r="AB28" i="78"/>
  <c r="AC27" i="78"/>
  <c r="I28" i="78"/>
  <c r="S28" i="78"/>
  <c r="Q28" i="78"/>
  <c r="AC15" i="78"/>
  <c r="AC9" i="78"/>
  <c r="P28" i="78"/>
  <c r="O131" i="102"/>
  <c r="AB132" i="102"/>
  <c r="AA28" i="78"/>
  <c r="AC26" i="78"/>
  <c r="O28" i="78"/>
  <c r="Z28" i="78"/>
  <c r="AC10" i="78"/>
  <c r="Y28" i="78"/>
  <c r="M28" i="78"/>
  <c r="AB126" i="102"/>
  <c r="AC11" i="78"/>
  <c r="AC13" i="78"/>
  <c r="AB116" i="102"/>
  <c r="AB125" i="102"/>
  <c r="N28" i="78"/>
  <c r="AC28" i="78"/>
  <c r="X28" i="78"/>
  <c r="L28" i="78"/>
  <c r="K131" i="102"/>
  <c r="W28" i="78"/>
  <c r="K28" i="78"/>
  <c r="AC12" i="78"/>
  <c r="AC14" i="78"/>
  <c r="V28" i="78"/>
  <c r="U131" i="102"/>
  <c r="J28" i="78"/>
  <c r="AD43" i="73"/>
  <c r="AB186" i="69"/>
  <c r="AA73" i="69"/>
  <c r="S30" i="90" s="1"/>
  <c r="AC96" i="69"/>
  <c r="AC141" i="69"/>
  <c r="AA253" i="69"/>
  <c r="W30" i="90" s="1"/>
  <c r="AC118" i="69"/>
  <c r="AB51" i="69"/>
  <c r="AC163" i="69"/>
  <c r="AO27" i="90"/>
  <c r="AB231" i="69"/>
  <c r="AB208" i="69"/>
  <c r="AV28" i="63"/>
  <c r="AE61" i="69"/>
  <c r="AF61" i="69" s="1"/>
  <c r="AG61" i="69" s="1"/>
  <c r="W29" i="63"/>
  <c r="X30" i="63"/>
  <c r="W30" i="63"/>
  <c r="X29" i="63"/>
  <c r="AD23" i="73"/>
  <c r="AD40" i="73"/>
  <c r="AD40" i="78" s="1"/>
  <c r="AC61" i="78"/>
  <c r="AD36" i="73"/>
  <c r="AD36" i="78" s="1"/>
  <c r="AD41" i="73"/>
  <c r="AD42" i="73"/>
  <c r="AD48" i="73"/>
  <c r="AD20" i="73"/>
  <c r="AD35" i="73"/>
  <c r="AD35" i="78" s="1"/>
  <c r="AD10" i="73"/>
  <c r="AD10" i="78" s="1"/>
  <c r="AD21" i="73"/>
  <c r="AD12" i="73"/>
  <c r="AD12" i="78" s="1"/>
  <c r="AD75" i="73"/>
  <c r="AD19" i="73"/>
  <c r="AD16" i="73"/>
  <c r="AD11" i="73"/>
  <c r="AD49" i="73"/>
  <c r="AD13" i="73"/>
  <c r="AD74" i="73"/>
  <c r="AD69" i="73"/>
  <c r="AD70" i="73"/>
  <c r="AD37" i="73"/>
  <c r="AD37" i="78" s="1"/>
  <c r="AD44" i="73"/>
  <c r="AD39" i="73"/>
  <c r="AD39" i="78" s="1"/>
  <c r="AD46" i="73"/>
  <c r="AD9" i="73"/>
  <c r="AD18" i="73"/>
  <c r="AD45" i="73"/>
  <c r="AD72" i="73"/>
  <c r="AD66" i="73"/>
  <c r="AD66" i="78" s="1"/>
  <c r="AD63" i="73"/>
  <c r="AC35" i="78"/>
  <c r="AD67" i="73"/>
  <c r="AD15" i="73"/>
  <c r="AD17" i="73"/>
  <c r="I81" i="73"/>
  <c r="I81" i="78" s="1"/>
  <c r="J81" i="73"/>
  <c r="J81" i="78" s="1"/>
  <c r="K81" i="73"/>
  <c r="K81" i="78" s="1"/>
  <c r="L81" i="73"/>
  <c r="L81" i="78" s="1"/>
  <c r="M81" i="73"/>
  <c r="M81" i="78" s="1"/>
  <c r="N81" i="73"/>
  <c r="N81" i="78" s="1"/>
  <c r="O81" i="73"/>
  <c r="O81" i="78" s="1"/>
  <c r="P81" i="73"/>
  <c r="P81" i="78" s="1"/>
  <c r="Q81" i="73"/>
  <c r="Q81" i="78" s="1"/>
  <c r="R81" i="73"/>
  <c r="R81" i="78" s="1"/>
  <c r="S81" i="73"/>
  <c r="T81" i="73"/>
  <c r="U81" i="73"/>
  <c r="V81" i="73"/>
  <c r="W81" i="73"/>
  <c r="X81" i="73"/>
  <c r="Y81" i="73"/>
  <c r="Z81" i="73"/>
  <c r="AA81" i="73"/>
  <c r="AB81" i="73"/>
  <c r="AD62" i="73"/>
  <c r="AD62" i="78" s="1"/>
  <c r="AD64" i="73"/>
  <c r="I55" i="73"/>
  <c r="I55" i="78" s="1"/>
  <c r="J55" i="73"/>
  <c r="J55" i="78" s="1"/>
  <c r="K55" i="73"/>
  <c r="K55" i="78" s="1"/>
  <c r="L55" i="73"/>
  <c r="L55" i="78" s="1"/>
  <c r="M55" i="73"/>
  <c r="M55" i="78" s="1"/>
  <c r="N55" i="73"/>
  <c r="N55" i="78" s="1"/>
  <c r="O55" i="73"/>
  <c r="O55" i="78" s="1"/>
  <c r="P55" i="73"/>
  <c r="P55" i="78" s="1"/>
  <c r="Q55" i="73"/>
  <c r="Q55" i="78" s="1"/>
  <c r="R55" i="73"/>
  <c r="S55" i="73"/>
  <c r="T55" i="73"/>
  <c r="U55" i="73"/>
  <c r="V55" i="73"/>
  <c r="W55" i="73"/>
  <c r="X55" i="73"/>
  <c r="Y55" i="73"/>
  <c r="Z55" i="73"/>
  <c r="AA55" i="73"/>
  <c r="AB55" i="73"/>
  <c r="AD14" i="73"/>
  <c r="AD38" i="73"/>
  <c r="AD38" i="78" s="1"/>
  <c r="I29" i="73"/>
  <c r="J29" i="73"/>
  <c r="K29" i="73"/>
  <c r="L29" i="73"/>
  <c r="M29" i="73"/>
  <c r="M29" i="78" s="1"/>
  <c r="N29" i="73"/>
  <c r="O29" i="73"/>
  <c r="P29" i="73"/>
  <c r="Q29" i="73"/>
  <c r="R29" i="73"/>
  <c r="S29" i="73"/>
  <c r="T29" i="73"/>
  <c r="U29" i="73"/>
  <c r="V29" i="73"/>
  <c r="V29" i="78" s="1"/>
  <c r="W29" i="73"/>
  <c r="X29" i="73"/>
  <c r="Y29" i="73"/>
  <c r="Z29" i="73"/>
  <c r="AA29" i="73"/>
  <c r="AB29" i="73"/>
  <c r="AD65" i="73"/>
  <c r="AD65" i="78" s="1"/>
  <c r="AD51" i="73"/>
  <c r="AD51" i="78" s="1"/>
  <c r="AD77" i="73"/>
  <c r="AD77" i="78" s="1"/>
  <c r="AD50" i="73"/>
  <c r="AD26" i="73"/>
  <c r="AD76" i="73"/>
  <c r="AD55" i="73"/>
  <c r="AD81" i="73"/>
  <c r="AD27" i="73"/>
  <c r="AD54" i="73"/>
  <c r="AD80" i="73"/>
  <c r="AD28" i="73"/>
  <c r="AD53" i="73"/>
  <c r="AD79" i="73"/>
  <c r="AD29" i="73"/>
  <c r="AD52" i="73"/>
  <c r="AD52" i="78" s="1"/>
  <c r="AD24" i="73"/>
  <c r="AD78" i="73"/>
  <c r="AD78" i="78" s="1"/>
  <c r="AD25" i="73"/>
  <c r="AC36" i="78"/>
  <c r="AD68" i="73"/>
  <c r="AD22" i="73"/>
  <c r="AD73" i="73"/>
  <c r="AC118" i="66"/>
  <c r="W87" i="63"/>
  <c r="AC163" i="66"/>
  <c r="X87" i="63"/>
  <c r="AC96" i="66"/>
  <c r="W59" i="63"/>
  <c r="AC141" i="66"/>
  <c r="X59" i="63"/>
  <c r="AB79" i="86"/>
  <c r="G30" i="73"/>
  <c r="U130" i="102" s="1"/>
  <c r="U102" i="102" s="1"/>
  <c r="U182" i="102" s="1"/>
  <c r="AC29" i="78"/>
  <c r="G82" i="73"/>
  <c r="V115" i="102" s="1"/>
  <c r="V87" i="102" s="1"/>
  <c r="G56" i="73"/>
  <c r="AD56" i="73" s="1"/>
  <c r="AD56" i="78" s="1"/>
  <c r="AE5" i="73"/>
  <c r="AD61" i="78"/>
  <c r="S53" i="78"/>
  <c r="R54" i="78"/>
  <c r="S80" i="78"/>
  <c r="T79" i="78"/>
  <c r="Z44" i="78"/>
  <c r="W22" i="78"/>
  <c r="Y45" i="78"/>
  <c r="Y71" i="78"/>
  <c r="U49" i="78"/>
  <c r="Z19" i="78"/>
  <c r="X72" i="78"/>
  <c r="U75" i="78"/>
  <c r="V23" i="78"/>
  <c r="V48" i="78"/>
  <c r="U24" i="78"/>
  <c r="AC41" i="78"/>
  <c r="Y20" i="78"/>
  <c r="AC67" i="78"/>
  <c r="Z70" i="78"/>
  <c r="X46" i="78"/>
  <c r="T50" i="78"/>
  <c r="AB42" i="78"/>
  <c r="AA18" i="78"/>
  <c r="AA69" i="78"/>
  <c r="AA43" i="78"/>
  <c r="AB17" i="78"/>
  <c r="V74" i="78"/>
  <c r="W47" i="78"/>
  <c r="AB68" i="78"/>
  <c r="AC16" i="78"/>
  <c r="W73" i="78"/>
  <c r="X21" i="78"/>
  <c r="T76" i="78"/>
  <c r="I107" i="105" l="1"/>
  <c r="V167" i="102"/>
  <c r="V57" i="102" s="1"/>
  <c r="Q177" i="102"/>
  <c r="Q67" i="102" s="1"/>
  <c r="AB117" i="102"/>
  <c r="AB112" i="102"/>
  <c r="AB84" i="102" s="1"/>
  <c r="AB164" i="102" s="1"/>
  <c r="Q131" i="102"/>
  <c r="Q103" i="102" s="1"/>
  <c r="Q183" i="102" s="1"/>
  <c r="P129" i="102"/>
  <c r="P101" i="102" s="1"/>
  <c r="W115" i="102"/>
  <c r="W87" i="102" s="1"/>
  <c r="S130" i="102"/>
  <c r="S102" i="102" s="1"/>
  <c r="S182" i="102" s="1"/>
  <c r="Z117" i="102"/>
  <c r="Z89" i="102" s="1"/>
  <c r="W129" i="102"/>
  <c r="W101" i="102" s="1"/>
  <c r="Z121" i="102"/>
  <c r="Z93" i="102" s="1"/>
  <c r="AA119" i="102"/>
  <c r="AA91" i="102" s="1"/>
  <c r="AA171" i="102" s="1"/>
  <c r="Z115" i="102"/>
  <c r="Z87" i="102" s="1"/>
  <c r="Y165" i="102"/>
  <c r="Y55" i="102" s="1"/>
  <c r="V179" i="102"/>
  <c r="V69" i="102" s="1"/>
  <c r="AB127" i="102"/>
  <c r="AB99" i="102" s="1"/>
  <c r="AB179" i="102" s="1"/>
  <c r="Z72" i="102"/>
  <c r="Y129" i="102"/>
  <c r="Y101" i="102" s="1"/>
  <c r="AA114" i="102"/>
  <c r="AA86" i="102" s="1"/>
  <c r="AA166" i="102" s="1"/>
  <c r="AA121" i="102"/>
  <c r="AA93" i="102" s="1"/>
  <c r="AA173" i="102" s="1"/>
  <c r="X115" i="102"/>
  <c r="X87" i="102" s="1"/>
  <c r="T127" i="102"/>
  <c r="T99" i="102" s="1"/>
  <c r="S127" i="102"/>
  <c r="S99" i="102" s="1"/>
  <c r="V130" i="102"/>
  <c r="V102" i="102" s="1"/>
  <c r="V182" i="102" s="1"/>
  <c r="V113" i="102"/>
  <c r="V85" i="102" s="1"/>
  <c r="W176" i="102"/>
  <c r="W66" i="102" s="1"/>
  <c r="AB115" i="102"/>
  <c r="L131" i="102"/>
  <c r="AB118" i="102"/>
  <c r="AB124" i="102"/>
  <c r="W112" i="102"/>
  <c r="W84" i="102" s="1"/>
  <c r="W130" i="102"/>
  <c r="W102" i="102" s="1"/>
  <c r="W182" i="102" s="1"/>
  <c r="V117" i="102"/>
  <c r="V89" i="102" s="1"/>
  <c r="Z116" i="102"/>
  <c r="Z88" i="102" s="1"/>
  <c r="Y112" i="102"/>
  <c r="Y84" i="102" s="1"/>
  <c r="AA126" i="102"/>
  <c r="AA98" i="102" s="1"/>
  <c r="AA178" i="102" s="1"/>
  <c r="AA124" i="102"/>
  <c r="AA96" i="102" s="1"/>
  <c r="AA176" i="102" s="1"/>
  <c r="Y116" i="102"/>
  <c r="Y88" i="102" s="1"/>
  <c r="AB114" i="102"/>
  <c r="W119" i="102"/>
  <c r="W91" i="102" s="1"/>
  <c r="N127" i="102"/>
  <c r="N99" i="102" s="1"/>
  <c r="Z122" i="102"/>
  <c r="Z94" i="102" s="1"/>
  <c r="O129" i="102"/>
  <c r="O101" i="102" s="1"/>
  <c r="I129" i="102"/>
  <c r="I101" i="102" s="1"/>
  <c r="AA127" i="102"/>
  <c r="AA99" i="102" s="1"/>
  <c r="AA179" i="102" s="1"/>
  <c r="Z129" i="102"/>
  <c r="Z101" i="102" s="1"/>
  <c r="R126" i="102"/>
  <c r="R98" i="102" s="1"/>
  <c r="Y172" i="102"/>
  <c r="Y62" i="102" s="1"/>
  <c r="J131" i="102"/>
  <c r="X131" i="102"/>
  <c r="P131" i="102"/>
  <c r="AB123" i="102"/>
  <c r="AB95" i="102" s="1"/>
  <c r="AB175" i="102" s="1"/>
  <c r="Y118" i="102"/>
  <c r="Y90" i="102" s="1"/>
  <c r="W122" i="102"/>
  <c r="W94" i="102" s="1"/>
  <c r="V121" i="102"/>
  <c r="V93" i="102" s="1"/>
  <c r="U126" i="102"/>
  <c r="U98" i="102" s="1"/>
  <c r="I127" i="102"/>
  <c r="I99" i="102" s="1"/>
  <c r="H129" i="102"/>
  <c r="H101" i="102" s="1"/>
  <c r="Z128" i="102"/>
  <c r="Z100" i="102" s="1"/>
  <c r="H130" i="102"/>
  <c r="H102" i="102" s="1"/>
  <c r="H182" i="102" s="1"/>
  <c r="M126" i="102"/>
  <c r="M98" i="102" s="1"/>
  <c r="N129" i="102"/>
  <c r="N101" i="102" s="1"/>
  <c r="J126" i="102"/>
  <c r="J98" i="102" s="1"/>
  <c r="S129" i="102"/>
  <c r="S101" i="102" s="1"/>
  <c r="O130" i="102"/>
  <c r="O102" i="102" s="1"/>
  <c r="O182" i="102" s="1"/>
  <c r="X117" i="102"/>
  <c r="X89" i="102" s="1"/>
  <c r="Q178" i="102"/>
  <c r="Q68" i="102" s="1"/>
  <c r="V131" i="102"/>
  <c r="AB113" i="102"/>
  <c r="AB85" i="102" s="1"/>
  <c r="AB165" i="102" s="1"/>
  <c r="R131" i="102"/>
  <c r="Y123" i="102"/>
  <c r="Y95" i="102" s="1"/>
  <c r="X114" i="102"/>
  <c r="X86" i="102" s="1"/>
  <c r="X128" i="102"/>
  <c r="X100" i="102" s="1"/>
  <c r="U128" i="102"/>
  <c r="U100" i="102" s="1"/>
  <c r="X119" i="102"/>
  <c r="X91" i="102" s="1"/>
  <c r="Z126" i="102"/>
  <c r="Z98" i="102" s="1"/>
  <c r="M128" i="102"/>
  <c r="M100" i="102" s="1"/>
  <c r="K127" i="102"/>
  <c r="K99" i="102" s="1"/>
  <c r="I180" i="102"/>
  <c r="I70" i="102" s="1"/>
  <c r="Q180" i="102"/>
  <c r="Q70" i="102" s="1"/>
  <c r="M110" i="102"/>
  <c r="L108" i="102"/>
  <c r="N109" i="102"/>
  <c r="X110" i="102"/>
  <c r="M108" i="102"/>
  <c r="AC108" i="102"/>
  <c r="O108" i="102"/>
  <c r="N110" i="102"/>
  <c r="V109" i="102"/>
  <c r="V110" i="102"/>
  <c r="AD109" i="102"/>
  <c r="R110" i="102"/>
  <c r="AE110" i="102"/>
  <c r="AE108" i="102"/>
  <c r="N108" i="102"/>
  <c r="V108" i="102"/>
  <c r="U110" i="102"/>
  <c r="Z110" i="102"/>
  <c r="Z109" i="102"/>
  <c r="S108" i="102"/>
  <c r="AD110" i="102"/>
  <c r="I108" i="102"/>
  <c r="U109" i="102"/>
  <c r="AA109" i="102"/>
  <c r="R108" i="102"/>
  <c r="T109" i="102"/>
  <c r="K110" i="102"/>
  <c r="Y108" i="102"/>
  <c r="P109" i="102"/>
  <c r="Q109" i="102"/>
  <c r="Q110" i="102"/>
  <c r="O109" i="102"/>
  <c r="S109" i="102"/>
  <c r="W109" i="102"/>
  <c r="T108" i="102"/>
  <c r="X108" i="102"/>
  <c r="H109" i="102"/>
  <c r="W110" i="102"/>
  <c r="R109" i="102"/>
  <c r="K109" i="102"/>
  <c r="AA108" i="102"/>
  <c r="P108" i="102"/>
  <c r="J110" i="102"/>
  <c r="J109" i="102"/>
  <c r="H108" i="102"/>
  <c r="I110" i="102"/>
  <c r="AA110" i="102"/>
  <c r="AC110" i="102"/>
  <c r="AE109" i="102"/>
  <c r="L109" i="102"/>
  <c r="W108" i="102"/>
  <c r="I109" i="102"/>
  <c r="T110" i="102"/>
  <c r="J108" i="102"/>
  <c r="U108" i="102"/>
  <c r="P110" i="102"/>
  <c r="AB110" i="102"/>
  <c r="I112" i="102"/>
  <c r="I84" i="102" s="1"/>
  <c r="Y109" i="102"/>
  <c r="AB108" i="102"/>
  <c r="Y110" i="102"/>
  <c r="M109" i="102"/>
  <c r="O110" i="102"/>
  <c r="H110" i="102"/>
  <c r="L110" i="102"/>
  <c r="K108" i="102"/>
  <c r="AB109" i="102"/>
  <c r="X109" i="102"/>
  <c r="S110" i="102"/>
  <c r="H112" i="102"/>
  <c r="H84" i="102" s="1"/>
  <c r="AD108" i="102"/>
  <c r="Q108" i="102"/>
  <c r="AC109" i="102"/>
  <c r="Z108" i="102"/>
  <c r="J114" i="102"/>
  <c r="J86" i="102" s="1"/>
  <c r="H113" i="102"/>
  <c r="H85" i="102" s="1"/>
  <c r="I113" i="102"/>
  <c r="I85" i="102" s="1"/>
  <c r="I114" i="102"/>
  <c r="I86" i="102" s="1"/>
  <c r="J113" i="102"/>
  <c r="J85" i="102" s="1"/>
  <c r="K112" i="102"/>
  <c r="K84" i="102" s="1"/>
  <c r="K114" i="102"/>
  <c r="K86" i="102" s="1"/>
  <c r="H115" i="102"/>
  <c r="H87" i="102" s="1"/>
  <c r="L115" i="102"/>
  <c r="L87" i="102" s="1"/>
  <c r="J112" i="102"/>
  <c r="J84" i="102" s="1"/>
  <c r="L113" i="102"/>
  <c r="L85" i="102" s="1"/>
  <c r="H114" i="102"/>
  <c r="H86" i="102" s="1"/>
  <c r="M116" i="102"/>
  <c r="M88" i="102" s="1"/>
  <c r="I116" i="102"/>
  <c r="I88" i="102" s="1"/>
  <c r="J115" i="102"/>
  <c r="J87" i="102" s="1"/>
  <c r="I115" i="102"/>
  <c r="I87" i="102" s="1"/>
  <c r="M115" i="102"/>
  <c r="M87" i="102" s="1"/>
  <c r="M112" i="102"/>
  <c r="M84" i="102" s="1"/>
  <c r="L112" i="102"/>
  <c r="L84" i="102" s="1"/>
  <c r="M114" i="102"/>
  <c r="M86" i="102" s="1"/>
  <c r="H116" i="102"/>
  <c r="H88" i="102" s="1"/>
  <c r="L114" i="102"/>
  <c r="L86" i="102" s="1"/>
  <c r="J117" i="102"/>
  <c r="J89" i="102" s="1"/>
  <c r="K113" i="102"/>
  <c r="K85" i="102" s="1"/>
  <c r="K115" i="102"/>
  <c r="K87" i="102" s="1"/>
  <c r="N113" i="102"/>
  <c r="N85" i="102" s="1"/>
  <c r="N117" i="102"/>
  <c r="N89" i="102" s="1"/>
  <c r="L116" i="102"/>
  <c r="L88" i="102" s="1"/>
  <c r="I117" i="102"/>
  <c r="I89" i="102" s="1"/>
  <c r="J116" i="102"/>
  <c r="J88" i="102" s="1"/>
  <c r="N114" i="102"/>
  <c r="N86" i="102" s="1"/>
  <c r="K116" i="102"/>
  <c r="K88" i="102" s="1"/>
  <c r="N112" i="102"/>
  <c r="N84" i="102" s="1"/>
  <c r="N116" i="102"/>
  <c r="N88" i="102" s="1"/>
  <c r="I118" i="102"/>
  <c r="I90" i="102" s="1"/>
  <c r="L118" i="102"/>
  <c r="L90" i="102" s="1"/>
  <c r="H117" i="102"/>
  <c r="H89" i="102" s="1"/>
  <c r="K118" i="102"/>
  <c r="K90" i="102" s="1"/>
  <c r="H118" i="102"/>
  <c r="H90" i="102" s="1"/>
  <c r="M113" i="102"/>
  <c r="M85" i="102" s="1"/>
  <c r="M118" i="102"/>
  <c r="M90" i="102" s="1"/>
  <c r="N118" i="102"/>
  <c r="N90" i="102" s="1"/>
  <c r="O116" i="102"/>
  <c r="O88" i="102" s="1"/>
  <c r="J119" i="102"/>
  <c r="J91" i="102" s="1"/>
  <c r="K117" i="102"/>
  <c r="K89" i="102" s="1"/>
  <c r="O114" i="102"/>
  <c r="O86" i="102" s="1"/>
  <c r="O112" i="102"/>
  <c r="O84" i="102" s="1"/>
  <c r="M117" i="102"/>
  <c r="M89" i="102" s="1"/>
  <c r="L117" i="102"/>
  <c r="L89" i="102" s="1"/>
  <c r="O119" i="102"/>
  <c r="O91" i="102" s="1"/>
  <c r="O113" i="102"/>
  <c r="O85" i="102" s="1"/>
  <c r="P112" i="102"/>
  <c r="P84" i="102" s="1"/>
  <c r="I119" i="102"/>
  <c r="I91" i="102" s="1"/>
  <c r="J118" i="102"/>
  <c r="J90" i="102" s="1"/>
  <c r="L119" i="102"/>
  <c r="L91" i="102" s="1"/>
  <c r="M119" i="102"/>
  <c r="M91" i="102" s="1"/>
  <c r="O118" i="102"/>
  <c r="O90" i="102" s="1"/>
  <c r="P117" i="102"/>
  <c r="P89" i="102" s="1"/>
  <c r="K119" i="102"/>
  <c r="K91" i="102" s="1"/>
  <c r="N115" i="102"/>
  <c r="N87" i="102" s="1"/>
  <c r="H119" i="102"/>
  <c r="H91" i="102" s="1"/>
  <c r="P115" i="102"/>
  <c r="P87" i="102" s="1"/>
  <c r="P116" i="102"/>
  <c r="P88" i="102" s="1"/>
  <c r="P113" i="102"/>
  <c r="P85" i="102" s="1"/>
  <c r="Q116" i="102"/>
  <c r="Q88" i="102" s="1"/>
  <c r="P118" i="102"/>
  <c r="P90" i="102" s="1"/>
  <c r="Q113" i="102"/>
  <c r="Q85" i="102" s="1"/>
  <c r="Q121" i="102"/>
  <c r="Q93" i="102" s="1"/>
  <c r="N120" i="102"/>
  <c r="N92" i="102" s="1"/>
  <c r="M120" i="102"/>
  <c r="M92" i="102" s="1"/>
  <c r="P120" i="102"/>
  <c r="P92" i="102" s="1"/>
  <c r="Q115" i="102"/>
  <c r="Q87" i="102" s="1"/>
  <c r="R116" i="102"/>
  <c r="R88" i="102" s="1"/>
  <c r="N119" i="102"/>
  <c r="N91" i="102" s="1"/>
  <c r="L120" i="102"/>
  <c r="L92" i="102" s="1"/>
  <c r="Q117" i="102"/>
  <c r="Q89" i="102" s="1"/>
  <c r="Q119" i="102"/>
  <c r="Q91" i="102" s="1"/>
  <c r="O120" i="102"/>
  <c r="O92" i="102" s="1"/>
  <c r="Q120" i="102"/>
  <c r="Q92" i="102" s="1"/>
  <c r="P114" i="102"/>
  <c r="P86" i="102" s="1"/>
  <c r="O117" i="102"/>
  <c r="O89" i="102" s="1"/>
  <c r="O115" i="102"/>
  <c r="O87" i="102" s="1"/>
  <c r="I120" i="102"/>
  <c r="I92" i="102" s="1"/>
  <c r="R113" i="102"/>
  <c r="R85" i="102" s="1"/>
  <c r="R112" i="102"/>
  <c r="R84" i="102" s="1"/>
  <c r="R119" i="102"/>
  <c r="R91" i="102" s="1"/>
  <c r="R118" i="102"/>
  <c r="R90" i="102" s="1"/>
  <c r="Q112" i="102"/>
  <c r="Q84" i="102" s="1"/>
  <c r="H121" i="102"/>
  <c r="H93" i="102" s="1"/>
  <c r="Q118" i="102"/>
  <c r="Q90" i="102" s="1"/>
  <c r="J120" i="102"/>
  <c r="J92" i="102" s="1"/>
  <c r="R121" i="102"/>
  <c r="R93" i="102" s="1"/>
  <c r="J121" i="102"/>
  <c r="J93" i="102" s="1"/>
  <c r="M121" i="102"/>
  <c r="M93" i="102" s="1"/>
  <c r="H120" i="102"/>
  <c r="H92" i="102" s="1"/>
  <c r="K121" i="102"/>
  <c r="K93" i="102" s="1"/>
  <c r="O121" i="102"/>
  <c r="O93" i="102" s="1"/>
  <c r="K120" i="102"/>
  <c r="K92" i="102" s="1"/>
  <c r="L121" i="102"/>
  <c r="L93" i="102" s="1"/>
  <c r="P121" i="102"/>
  <c r="P93" i="102" s="1"/>
  <c r="R115" i="102"/>
  <c r="R87" i="102" s="1"/>
  <c r="N122" i="102"/>
  <c r="N94" i="102" s="1"/>
  <c r="S123" i="102"/>
  <c r="S95" i="102" s="1"/>
  <c r="Q114" i="102"/>
  <c r="Q86" i="102" s="1"/>
  <c r="R120" i="102"/>
  <c r="R92" i="102" s="1"/>
  <c r="S116" i="102"/>
  <c r="S88" i="102" s="1"/>
  <c r="R114" i="102"/>
  <c r="R86" i="102" s="1"/>
  <c r="S112" i="102"/>
  <c r="S84" i="102" s="1"/>
  <c r="S115" i="102"/>
  <c r="S87" i="102" s="1"/>
  <c r="M122" i="102"/>
  <c r="M94" i="102" s="1"/>
  <c r="S122" i="102"/>
  <c r="S94" i="102" s="1"/>
  <c r="P119" i="102"/>
  <c r="P91" i="102" s="1"/>
  <c r="R117" i="102"/>
  <c r="R89" i="102" s="1"/>
  <c r="I122" i="102"/>
  <c r="I94" i="102" s="1"/>
  <c r="S120" i="102"/>
  <c r="S92" i="102" s="1"/>
  <c r="I121" i="102"/>
  <c r="I93" i="102" s="1"/>
  <c r="O122" i="102"/>
  <c r="O94" i="102" s="1"/>
  <c r="S121" i="102"/>
  <c r="S93" i="102" s="1"/>
  <c r="J122" i="102"/>
  <c r="J94" i="102" s="1"/>
  <c r="S114" i="102"/>
  <c r="S86" i="102" s="1"/>
  <c r="T112" i="102"/>
  <c r="T84" i="102" s="1"/>
  <c r="K122" i="102"/>
  <c r="K94" i="102" s="1"/>
  <c r="T122" i="102"/>
  <c r="T94" i="102" s="1"/>
  <c r="L123" i="102"/>
  <c r="L95" i="102" s="1"/>
  <c r="S119" i="102"/>
  <c r="S91" i="102" s="1"/>
  <c r="T124" i="102"/>
  <c r="T96" i="102" s="1"/>
  <c r="N123" i="102"/>
  <c r="N95" i="102" s="1"/>
  <c r="K123" i="102"/>
  <c r="K95" i="102" s="1"/>
  <c r="T123" i="102"/>
  <c r="T95" i="102" s="1"/>
  <c r="H122" i="102"/>
  <c r="H94" i="102" s="1"/>
  <c r="L122" i="102"/>
  <c r="L94" i="102" s="1"/>
  <c r="J123" i="102"/>
  <c r="J95" i="102" s="1"/>
  <c r="H123" i="102"/>
  <c r="H95" i="102" s="1"/>
  <c r="Q122" i="102"/>
  <c r="Q94" i="102" s="1"/>
  <c r="T116" i="102"/>
  <c r="T88" i="102" s="1"/>
  <c r="P122" i="102"/>
  <c r="P94" i="102" s="1"/>
  <c r="T119" i="102"/>
  <c r="T91" i="102" s="1"/>
  <c r="T117" i="102"/>
  <c r="T89" i="102" s="1"/>
  <c r="T120" i="102"/>
  <c r="T92" i="102" s="1"/>
  <c r="N121" i="102"/>
  <c r="N93" i="102" s="1"/>
  <c r="U121" i="102"/>
  <c r="U93" i="102" s="1"/>
  <c r="T115" i="102"/>
  <c r="T87" i="102" s="1"/>
  <c r="O124" i="102"/>
  <c r="O96" i="102" s="1"/>
  <c r="K124" i="102"/>
  <c r="K96" i="102" s="1"/>
  <c r="U116" i="102"/>
  <c r="U88" i="102" s="1"/>
  <c r="U119" i="102"/>
  <c r="U91" i="102" s="1"/>
  <c r="U114" i="102"/>
  <c r="U86" i="102" s="1"/>
  <c r="T121" i="102"/>
  <c r="T93" i="102" s="1"/>
  <c r="U113" i="102"/>
  <c r="U85" i="102" s="1"/>
  <c r="S117" i="102"/>
  <c r="S89" i="102" s="1"/>
  <c r="M123" i="102"/>
  <c r="M95" i="102" s="1"/>
  <c r="P123" i="102"/>
  <c r="P95" i="102" s="1"/>
  <c r="L124" i="102"/>
  <c r="L96" i="102" s="1"/>
  <c r="U123" i="102"/>
  <c r="U95" i="102" s="1"/>
  <c r="S118" i="102"/>
  <c r="S90" i="102" s="1"/>
  <c r="S113" i="102"/>
  <c r="S85" i="102" s="1"/>
  <c r="U118" i="102"/>
  <c r="U90" i="102" s="1"/>
  <c r="I123" i="102"/>
  <c r="I95" i="102" s="1"/>
  <c r="P125" i="102"/>
  <c r="P97" i="102" s="1"/>
  <c r="Q123" i="102"/>
  <c r="Q95" i="102" s="1"/>
  <c r="R123" i="102"/>
  <c r="R95" i="102" s="1"/>
  <c r="M124" i="102"/>
  <c r="M96" i="102" s="1"/>
  <c r="T113" i="102"/>
  <c r="T85" i="102" s="1"/>
  <c r="R122" i="102"/>
  <c r="R94" i="102" s="1"/>
  <c r="T114" i="102"/>
  <c r="T86" i="102" s="1"/>
  <c r="J124" i="102"/>
  <c r="J96" i="102" s="1"/>
  <c r="I124" i="102"/>
  <c r="I96" i="102" s="1"/>
  <c r="V114" i="102"/>
  <c r="V86" i="102" s="1"/>
  <c r="U115" i="102"/>
  <c r="U87" i="102" s="1"/>
  <c r="V118" i="102"/>
  <c r="V90" i="102" s="1"/>
  <c r="K125" i="102"/>
  <c r="K97" i="102" s="1"/>
  <c r="V116" i="102"/>
  <c r="V88" i="102" s="1"/>
  <c r="U117" i="102"/>
  <c r="U89" i="102" s="1"/>
  <c r="L125" i="102"/>
  <c r="L97" i="102" s="1"/>
  <c r="T118" i="102"/>
  <c r="T90" i="102" s="1"/>
  <c r="S125" i="102"/>
  <c r="S97" i="102" s="1"/>
  <c r="I125" i="102"/>
  <c r="I97" i="102" s="1"/>
  <c r="V122" i="102"/>
  <c r="V94" i="102" s="1"/>
  <c r="S124" i="102"/>
  <c r="S96" i="102" s="1"/>
  <c r="O123" i="102"/>
  <c r="O95" i="102" s="1"/>
  <c r="W116" i="102"/>
  <c r="W88" i="102" s="1"/>
  <c r="R125" i="102"/>
  <c r="R97" i="102" s="1"/>
  <c r="U125" i="102"/>
  <c r="U97" i="102" s="1"/>
  <c r="M125" i="102"/>
  <c r="M97" i="102" s="1"/>
  <c r="H124" i="102"/>
  <c r="H96" i="102" s="1"/>
  <c r="W126" i="102"/>
  <c r="W98" i="102" s="1"/>
  <c r="U122" i="102"/>
  <c r="U94" i="102" s="1"/>
  <c r="U120" i="102"/>
  <c r="U92" i="102" s="1"/>
  <c r="P124" i="102"/>
  <c r="P96" i="102" s="1"/>
  <c r="V123" i="102"/>
  <c r="V95" i="102" s="1"/>
  <c r="N124" i="102"/>
  <c r="N96" i="102" s="1"/>
  <c r="H125" i="102"/>
  <c r="H97" i="102" s="1"/>
  <c r="V120" i="102"/>
  <c r="V92" i="102" s="1"/>
  <c r="V125" i="102"/>
  <c r="V97" i="102" s="1"/>
  <c r="Q124" i="102"/>
  <c r="Q96" i="102" s="1"/>
  <c r="V124" i="102"/>
  <c r="V96" i="102" s="1"/>
  <c r="Q71" i="102"/>
  <c r="Z120" i="102"/>
  <c r="Z92" i="102" s="1"/>
  <c r="X112" i="102"/>
  <c r="X84" i="102" s="1"/>
  <c r="T126" i="102"/>
  <c r="T98" i="102" s="1"/>
  <c r="U129" i="102"/>
  <c r="U101" i="102" s="1"/>
  <c r="W128" i="102"/>
  <c r="W100" i="102" s="1"/>
  <c r="Y125" i="102"/>
  <c r="Y97" i="102" s="1"/>
  <c r="W113" i="102"/>
  <c r="W85" i="102" s="1"/>
  <c r="M129" i="102"/>
  <c r="M101" i="102" s="1"/>
  <c r="P179" i="102"/>
  <c r="P69" i="102" s="1"/>
  <c r="AB119" i="102"/>
  <c r="Y131" i="102"/>
  <c r="H131" i="102"/>
  <c r="X126" i="102"/>
  <c r="X98" i="102" s="1"/>
  <c r="J125" i="102"/>
  <c r="J97" i="102" s="1"/>
  <c r="Z127" i="102"/>
  <c r="Z99" i="102" s="1"/>
  <c r="AA122" i="102"/>
  <c r="AA94" i="102" s="1"/>
  <c r="AA174" i="102" s="1"/>
  <c r="T125" i="102"/>
  <c r="T97" i="102" s="1"/>
  <c r="X116" i="102"/>
  <c r="X88" i="102" s="1"/>
  <c r="R128" i="102"/>
  <c r="R100" i="102" s="1"/>
  <c r="N130" i="102"/>
  <c r="N102" i="102" s="1"/>
  <c r="N182" i="102" s="1"/>
  <c r="P126" i="102"/>
  <c r="P98" i="102" s="1"/>
  <c r="Y121" i="102"/>
  <c r="Y93" i="102" s="1"/>
  <c r="W120" i="102"/>
  <c r="W92" i="102" s="1"/>
  <c r="O127" i="102"/>
  <c r="O99" i="102" s="1"/>
  <c r="Z112" i="102"/>
  <c r="Z84" i="102" s="1"/>
  <c r="W127" i="102"/>
  <c r="W99" i="102" s="1"/>
  <c r="X122" i="102"/>
  <c r="X94" i="102" s="1"/>
  <c r="U176" i="102"/>
  <c r="U66" i="102" s="1"/>
  <c r="Z66" i="102"/>
  <c r="Y179" i="102"/>
  <c r="Y69" i="102" s="1"/>
  <c r="AD30" i="73"/>
  <c r="AD30" i="78" s="1"/>
  <c r="P128" i="102"/>
  <c r="P100" i="102" s="1"/>
  <c r="P130" i="102"/>
  <c r="P102" i="102" s="1"/>
  <c r="P182" i="102" s="1"/>
  <c r="H126" i="102"/>
  <c r="H98" i="102" s="1"/>
  <c r="Y130" i="102"/>
  <c r="Y102" i="102" s="1"/>
  <c r="Y182" i="102" s="1"/>
  <c r="S126" i="102"/>
  <c r="S98" i="102" s="1"/>
  <c r="K129" i="102"/>
  <c r="K101" i="102" s="1"/>
  <c r="X129" i="102"/>
  <c r="X101" i="102" s="1"/>
  <c r="U112" i="102"/>
  <c r="U84" i="102" s="1"/>
  <c r="K130" i="102"/>
  <c r="K102" i="102" s="1"/>
  <c r="K182" i="102" s="1"/>
  <c r="Z114" i="102"/>
  <c r="Z86" i="102" s="1"/>
  <c r="AA115" i="102"/>
  <c r="AA87" i="102" s="1"/>
  <c r="AA167" i="102" s="1"/>
  <c r="V126" i="102"/>
  <c r="V98" i="102" s="1"/>
  <c r="O126" i="102"/>
  <c r="O98" i="102" s="1"/>
  <c r="Q130" i="102"/>
  <c r="Q102" i="102" s="1"/>
  <c r="Q182" i="102" s="1"/>
  <c r="Z118" i="102"/>
  <c r="Z90" i="102" s="1"/>
  <c r="I130" i="102"/>
  <c r="I102" i="102" s="1"/>
  <c r="I182" i="102" s="1"/>
  <c r="I72" i="102" s="1"/>
  <c r="W121" i="102"/>
  <c r="W93" i="102" s="1"/>
  <c r="J128" i="102"/>
  <c r="J100" i="102" s="1"/>
  <c r="J127" i="102"/>
  <c r="J99" i="102" s="1"/>
  <c r="X123" i="102"/>
  <c r="X95" i="102" s="1"/>
  <c r="AA130" i="102"/>
  <c r="AA102" i="102" s="1"/>
  <c r="AA182" i="102" s="1"/>
  <c r="AA72" i="102" s="1"/>
  <c r="X121" i="102"/>
  <c r="X93" i="102" s="1"/>
  <c r="AA120" i="102"/>
  <c r="AA92" i="102" s="1"/>
  <c r="AA172" i="102" s="1"/>
  <c r="AA113" i="102"/>
  <c r="AA85" i="102" s="1"/>
  <c r="AA165" i="102" s="1"/>
  <c r="N131" i="102"/>
  <c r="N103" i="102" s="1"/>
  <c r="N183" i="102" s="1"/>
  <c r="T131" i="102"/>
  <c r="T103" i="102" s="1"/>
  <c r="T183" i="102" s="1"/>
  <c r="O128" i="102"/>
  <c r="O100" i="102" s="1"/>
  <c r="K128" i="102"/>
  <c r="K100" i="102" s="1"/>
  <c r="N125" i="102"/>
  <c r="N97" i="102" s="1"/>
  <c r="H127" i="102"/>
  <c r="H99" i="102" s="1"/>
  <c r="N126" i="102"/>
  <c r="N98" i="102" s="1"/>
  <c r="W118" i="102"/>
  <c r="W90" i="102" s="1"/>
  <c r="AA112" i="102"/>
  <c r="AA84" i="102" s="1"/>
  <c r="AA164" i="102" s="1"/>
  <c r="AA116" i="102"/>
  <c r="AA88" i="102" s="1"/>
  <c r="AA168" i="102" s="1"/>
  <c r="W131" i="102"/>
  <c r="W103" i="102" s="1"/>
  <c r="W183" i="102" s="1"/>
  <c r="AB130" i="102"/>
  <c r="AB102" i="102" s="1"/>
  <c r="AB182" i="102" s="1"/>
  <c r="Y119" i="102"/>
  <c r="Y91" i="102" s="1"/>
  <c r="T130" i="102"/>
  <c r="T102" i="102" s="1"/>
  <c r="T182" i="102" s="1"/>
  <c r="L129" i="102"/>
  <c r="L101" i="102" s="1"/>
  <c r="T129" i="102"/>
  <c r="T101" i="102" s="1"/>
  <c r="AA125" i="102"/>
  <c r="AA97" i="102" s="1"/>
  <c r="AA177" i="102" s="1"/>
  <c r="AA123" i="102"/>
  <c r="AA95" i="102" s="1"/>
  <c r="AA175" i="102" s="1"/>
  <c r="Z119" i="102"/>
  <c r="Z91" i="102" s="1"/>
  <c r="S128" i="102"/>
  <c r="S100" i="102" s="1"/>
  <c r="L180" i="102"/>
  <c r="L70" i="102" s="1"/>
  <c r="V171" i="102"/>
  <c r="V61" i="102" s="1"/>
  <c r="AB129" i="102"/>
  <c r="AB101" i="102" s="1"/>
  <c r="AB181" i="102" s="1"/>
  <c r="M130" i="102"/>
  <c r="M102" i="102" s="1"/>
  <c r="M182" i="102" s="1"/>
  <c r="M72" i="102" s="1"/>
  <c r="V129" i="102"/>
  <c r="V101" i="102" s="1"/>
  <c r="R124" i="102"/>
  <c r="R96" i="102" s="1"/>
  <c r="V128" i="102"/>
  <c r="V100" i="102" s="1"/>
  <c r="L130" i="102"/>
  <c r="L102" i="102" s="1"/>
  <c r="L182" i="102" s="1"/>
  <c r="J129" i="102"/>
  <c r="J101" i="102" s="1"/>
  <c r="L127" i="102"/>
  <c r="L99" i="102" s="1"/>
  <c r="X125" i="102"/>
  <c r="X97" i="102" s="1"/>
  <c r="Y166" i="102"/>
  <c r="Y56" i="102" s="1"/>
  <c r="AB131" i="102"/>
  <c r="AB103" i="102" s="1"/>
  <c r="AB183" i="102" s="1"/>
  <c r="AA131" i="102"/>
  <c r="AA103" i="102" s="1"/>
  <c r="AA183" i="102" s="1"/>
  <c r="J130" i="102"/>
  <c r="J102" i="102" s="1"/>
  <c r="J182" i="102" s="1"/>
  <c r="Y124" i="102"/>
  <c r="Y96" i="102" s="1"/>
  <c r="H128" i="102"/>
  <c r="H100" i="102" s="1"/>
  <c r="W125" i="102"/>
  <c r="W97" i="102" s="1"/>
  <c r="AA117" i="102"/>
  <c r="AA89" i="102" s="1"/>
  <c r="AA169" i="102" s="1"/>
  <c r="X120" i="102"/>
  <c r="X92" i="102" s="1"/>
  <c r="X113" i="102"/>
  <c r="X85" i="102" s="1"/>
  <c r="X124" i="102"/>
  <c r="X96" i="102" s="1"/>
  <c r="U179" i="102"/>
  <c r="U69" i="102" s="1"/>
  <c r="AB121" i="102"/>
  <c r="AB93" i="102" s="1"/>
  <c r="AB173" i="102" s="1"/>
  <c r="AB120" i="102"/>
  <c r="AB92" i="102" s="1"/>
  <c r="AB172" i="102" s="1"/>
  <c r="N128" i="102"/>
  <c r="N100" i="102" s="1"/>
  <c r="X127" i="102"/>
  <c r="X99" i="102" s="1"/>
  <c r="Z113" i="102"/>
  <c r="Z85" i="102" s="1"/>
  <c r="X118" i="102"/>
  <c r="X90" i="102" s="1"/>
  <c r="AA118" i="102"/>
  <c r="AA90" i="102" s="1"/>
  <c r="AA170" i="102" s="1"/>
  <c r="AA60" i="102" s="1"/>
  <c r="W114" i="102"/>
  <c r="W86" i="102" s="1"/>
  <c r="T128" i="102"/>
  <c r="T100" i="102" s="1"/>
  <c r="Y115" i="102"/>
  <c r="Y87" i="102" s="1"/>
  <c r="W169" i="102"/>
  <c r="W59" i="102" s="1"/>
  <c r="AB122" i="102"/>
  <c r="AB94" i="102" s="1"/>
  <c r="AB174" i="102" s="1"/>
  <c r="M131" i="102"/>
  <c r="M103" i="102" s="1"/>
  <c r="M183" i="102" s="1"/>
  <c r="Z131" i="102"/>
  <c r="Z103" i="102" s="1"/>
  <c r="Z183" i="102" s="1"/>
  <c r="AB128" i="102"/>
  <c r="AB100" i="102" s="1"/>
  <c r="AB180" i="102" s="1"/>
  <c r="Y128" i="102"/>
  <c r="Y100" i="102" s="1"/>
  <c r="V112" i="102"/>
  <c r="V84" i="102" s="1"/>
  <c r="O125" i="102"/>
  <c r="O97" i="102" s="1"/>
  <c r="R129" i="102"/>
  <c r="R101" i="102" s="1"/>
  <c r="Z125" i="102"/>
  <c r="Z97" i="102" s="1"/>
  <c r="L126" i="102"/>
  <c r="L98" i="102" s="1"/>
  <c r="K126" i="102"/>
  <c r="K98" i="102" s="1"/>
  <c r="Y126" i="102"/>
  <c r="Y98" i="102" s="1"/>
  <c r="R179" i="102"/>
  <c r="R69" i="102" s="1"/>
  <c r="I131" i="102"/>
  <c r="I103" i="102" s="1"/>
  <c r="I183" i="102" s="1"/>
  <c r="M127" i="102"/>
  <c r="M99" i="102" s="1"/>
  <c r="Q127" i="102"/>
  <c r="Q99" i="102" s="1"/>
  <c r="I126" i="102"/>
  <c r="I98" i="102" s="1"/>
  <c r="Z123" i="102"/>
  <c r="Z95" i="102" s="1"/>
  <c r="Y122" i="102"/>
  <c r="Y94" i="102" s="1"/>
  <c r="W123" i="102"/>
  <c r="W95" i="102" s="1"/>
  <c r="AA129" i="102"/>
  <c r="AA101" i="102" s="1"/>
  <c r="AA181" i="102" s="1"/>
  <c r="Y117" i="102"/>
  <c r="Y89" i="102" s="1"/>
  <c r="W58" i="90"/>
  <c r="W114" i="90"/>
  <c r="W86" i="90"/>
  <c r="S58" i="90"/>
  <c r="S114" i="90"/>
  <c r="S86" i="90"/>
  <c r="U59" i="90"/>
  <c r="U87" i="90"/>
  <c r="U115" i="90"/>
  <c r="T59" i="90"/>
  <c r="T87" i="90"/>
  <c r="T115" i="90"/>
  <c r="R112" i="90"/>
  <c r="R84" i="90"/>
  <c r="V58" i="90"/>
  <c r="V114" i="90"/>
  <c r="V86" i="90"/>
  <c r="R56" i="90"/>
  <c r="AE72" i="69"/>
  <c r="R29" i="90"/>
  <c r="U32" i="90"/>
  <c r="T32" i="90"/>
  <c r="V31" i="90"/>
  <c r="AA70" i="102"/>
  <c r="AB53" i="102"/>
  <c r="S72" i="102"/>
  <c r="AA61" i="102"/>
  <c r="R72" i="102"/>
  <c r="X72" i="102"/>
  <c r="U72" i="102"/>
  <c r="O72" i="102"/>
  <c r="V72" i="102"/>
  <c r="AA68" i="102"/>
  <c r="W72" i="102"/>
  <c r="AB86" i="102"/>
  <c r="AB166" i="102" s="1"/>
  <c r="P103" i="102"/>
  <c r="P183" i="102" s="1"/>
  <c r="J103" i="102"/>
  <c r="J183" i="102" s="1"/>
  <c r="R103" i="102"/>
  <c r="R183" i="102" s="1"/>
  <c r="Y103" i="102"/>
  <c r="Y183" i="102" s="1"/>
  <c r="H103" i="102"/>
  <c r="H183" i="102" s="1"/>
  <c r="X103" i="102"/>
  <c r="X183" i="102" s="1"/>
  <c r="AB91" i="102"/>
  <c r="AB171" i="102" s="1"/>
  <c r="K103" i="102"/>
  <c r="K183" i="102" s="1"/>
  <c r="AB90" i="102"/>
  <c r="AB170" i="102" s="1"/>
  <c r="V103" i="102"/>
  <c r="V183" i="102" s="1"/>
  <c r="AB96" i="102"/>
  <c r="AB176" i="102" s="1"/>
  <c r="L103" i="102"/>
  <c r="L183" i="102" s="1"/>
  <c r="AB104" i="102"/>
  <c r="AB184" i="102" s="1"/>
  <c r="S103" i="102"/>
  <c r="S183" i="102" s="1"/>
  <c r="AB87" i="102"/>
  <c r="AB167" i="102" s="1"/>
  <c r="AB97" i="102"/>
  <c r="AB177" i="102" s="1"/>
  <c r="O103" i="102"/>
  <c r="O183" i="102" s="1"/>
  <c r="AC83" i="102"/>
  <c r="AC163" i="102" s="1"/>
  <c r="U103" i="102"/>
  <c r="U183" i="102" s="1"/>
  <c r="AB89" i="102"/>
  <c r="AB169" i="102" s="1"/>
  <c r="AB88" i="102"/>
  <c r="AB168" i="102" s="1"/>
  <c r="AB98" i="102"/>
  <c r="AB178" i="102" s="1"/>
  <c r="AC127" i="102"/>
  <c r="AC122" i="102"/>
  <c r="AC125" i="102"/>
  <c r="AC118" i="102"/>
  <c r="AC123" i="102"/>
  <c r="AC121" i="102"/>
  <c r="AD137" i="102"/>
  <c r="Z29" i="78"/>
  <c r="Y132" i="102"/>
  <c r="N29" i="78"/>
  <c r="M132" i="102"/>
  <c r="AC126" i="102"/>
  <c r="AC115" i="102"/>
  <c r="AC120" i="102"/>
  <c r="AC124" i="102"/>
  <c r="X29" i="78"/>
  <c r="W132" i="102"/>
  <c r="AD25" i="78"/>
  <c r="AC128" i="102"/>
  <c r="AC113" i="102"/>
  <c r="L29" i="78"/>
  <c r="K132" i="102"/>
  <c r="W29" i="78"/>
  <c r="V132" i="102"/>
  <c r="K29" i="78"/>
  <c r="J132" i="102"/>
  <c r="U132" i="102"/>
  <c r="J29" i="78"/>
  <c r="I132" i="102"/>
  <c r="AA29" i="78"/>
  <c r="Z132" i="102"/>
  <c r="Y29" i="78"/>
  <c r="X132" i="102"/>
  <c r="U29" i="78"/>
  <c r="T132" i="102"/>
  <c r="I29" i="78"/>
  <c r="H132" i="102"/>
  <c r="O29" i="78"/>
  <c r="N132" i="102"/>
  <c r="AD9" i="78"/>
  <c r="AC112" i="102"/>
  <c r="AD27" i="78"/>
  <c r="AC130" i="102"/>
  <c r="L132" i="102"/>
  <c r="T29" i="78"/>
  <c r="S132" i="102"/>
  <c r="AD29" i="78"/>
  <c r="AC132" i="102"/>
  <c r="S29" i="78"/>
  <c r="R132" i="102"/>
  <c r="AD14" i="78"/>
  <c r="AC117" i="102"/>
  <c r="AD13" i="78"/>
  <c r="AC116" i="102"/>
  <c r="R29" i="78"/>
  <c r="Q132" i="102"/>
  <c r="AD26" i="78"/>
  <c r="AC129" i="102"/>
  <c r="Q29" i="78"/>
  <c r="P132" i="102"/>
  <c r="AD11" i="78"/>
  <c r="AC114" i="102"/>
  <c r="AD28" i="78"/>
  <c r="AC131" i="102"/>
  <c r="AB29" i="78"/>
  <c r="AA132" i="102"/>
  <c r="P29" i="78"/>
  <c r="O132" i="102"/>
  <c r="AC119" i="102"/>
  <c r="AE40" i="73"/>
  <c r="AE40" i="78" s="1"/>
  <c r="AO28" i="90"/>
  <c r="AD163" i="69"/>
  <c r="AD141" i="69"/>
  <c r="AC51" i="69"/>
  <c r="AD96" i="69"/>
  <c r="AB73" i="69"/>
  <c r="S31" i="90" s="1"/>
  <c r="AC231" i="69"/>
  <c r="AC186" i="69"/>
  <c r="AD118" i="69"/>
  <c r="AB253" i="69"/>
  <c r="W31" i="90" s="1"/>
  <c r="AC208" i="69"/>
  <c r="AV30" i="63"/>
  <c r="AV29" i="63"/>
  <c r="AE62" i="73"/>
  <c r="AE62" i="78" s="1"/>
  <c r="AE23" i="73"/>
  <c r="AE24" i="73"/>
  <c r="AE41" i="73"/>
  <c r="AE15" i="73"/>
  <c r="AE67" i="73"/>
  <c r="AE63" i="73"/>
  <c r="AE63" i="78" s="1"/>
  <c r="AE64" i="73"/>
  <c r="AE64" i="78" s="1"/>
  <c r="AE21" i="73"/>
  <c r="AE50" i="73"/>
  <c r="AE18" i="73"/>
  <c r="AE39" i="73"/>
  <c r="AE39" i="78" s="1"/>
  <c r="AE22" i="73"/>
  <c r="AE9" i="73"/>
  <c r="AE76" i="73"/>
  <c r="AD64" i="78"/>
  <c r="AE68" i="73"/>
  <c r="AE37" i="73"/>
  <c r="AE37" i="78" s="1"/>
  <c r="AE73" i="73"/>
  <c r="AE46" i="73"/>
  <c r="AE14" i="73"/>
  <c r="AE69" i="73"/>
  <c r="AE61" i="73"/>
  <c r="AE61" i="78" s="1"/>
  <c r="AE17" i="73"/>
  <c r="AE70" i="73"/>
  <c r="I82" i="73"/>
  <c r="I82" i="78" s="1"/>
  <c r="J82" i="73"/>
  <c r="K82" i="73"/>
  <c r="L82" i="73"/>
  <c r="L82" i="78" s="1"/>
  <c r="M82" i="73"/>
  <c r="M82" i="78" s="1"/>
  <c r="N82" i="73"/>
  <c r="N82" i="78" s="1"/>
  <c r="O82" i="73"/>
  <c r="O82" i="78" s="1"/>
  <c r="P82" i="73"/>
  <c r="P82" i="78" s="1"/>
  <c r="Q82" i="73"/>
  <c r="Q82" i="78" s="1"/>
  <c r="R82" i="73"/>
  <c r="R82" i="78" s="1"/>
  <c r="S82" i="73"/>
  <c r="S82" i="78" s="1"/>
  <c r="T82" i="73"/>
  <c r="T82" i="78" s="1"/>
  <c r="U82" i="73"/>
  <c r="U82" i="78" s="1"/>
  <c r="V82" i="73"/>
  <c r="V82" i="78" s="1"/>
  <c r="W82" i="73"/>
  <c r="W82" i="78" s="1"/>
  <c r="X82" i="73"/>
  <c r="X82" i="78" s="1"/>
  <c r="Y82" i="73"/>
  <c r="Y82" i="78" s="1"/>
  <c r="Z82" i="73"/>
  <c r="Z82" i="78" s="1"/>
  <c r="AA82" i="73"/>
  <c r="AA82" i="78" s="1"/>
  <c r="AB82" i="73"/>
  <c r="AB82" i="78" s="1"/>
  <c r="AC82" i="73"/>
  <c r="AC82" i="78" s="1"/>
  <c r="AE71" i="73"/>
  <c r="AE49" i="73"/>
  <c r="AE74" i="73"/>
  <c r="AE13" i="73"/>
  <c r="AE44" i="73"/>
  <c r="AE66" i="73"/>
  <c r="AE66" i="78" s="1"/>
  <c r="AE75" i="73"/>
  <c r="AE72" i="73"/>
  <c r="AE11" i="73"/>
  <c r="AE48" i="73"/>
  <c r="AE16" i="73"/>
  <c r="AE45" i="73"/>
  <c r="AE77" i="73"/>
  <c r="AE77" i="78" s="1"/>
  <c r="AE25" i="73"/>
  <c r="AE55" i="73"/>
  <c r="AE30" i="73"/>
  <c r="AE81" i="73"/>
  <c r="AE26" i="73"/>
  <c r="AE54" i="73"/>
  <c r="AE27" i="73"/>
  <c r="AE80" i="73"/>
  <c r="AE53" i="73"/>
  <c r="AE28" i="73"/>
  <c r="AE79" i="73"/>
  <c r="AE52" i="73"/>
  <c r="AE52" i="78" s="1"/>
  <c r="AE78" i="73"/>
  <c r="AE78" i="78" s="1"/>
  <c r="AE56" i="73"/>
  <c r="AE56" i="78" s="1"/>
  <c r="AE29" i="73"/>
  <c r="AE82" i="73"/>
  <c r="AE82" i="78" s="1"/>
  <c r="AE51" i="73"/>
  <c r="AE51" i="78" s="1"/>
  <c r="AE42" i="73"/>
  <c r="AE10" i="73"/>
  <c r="AE65" i="73"/>
  <c r="AE19" i="73"/>
  <c r="AE20" i="73"/>
  <c r="I30" i="73"/>
  <c r="J30" i="73"/>
  <c r="K30" i="73"/>
  <c r="L30" i="73"/>
  <c r="M30" i="73"/>
  <c r="N30" i="73"/>
  <c r="O30" i="73"/>
  <c r="P30" i="73"/>
  <c r="Q30" i="73"/>
  <c r="R30" i="73"/>
  <c r="S30" i="73"/>
  <c r="T30" i="73"/>
  <c r="U30" i="73"/>
  <c r="V30" i="73"/>
  <c r="W30" i="73"/>
  <c r="X30" i="73"/>
  <c r="Y30" i="73"/>
  <c r="Z30" i="73"/>
  <c r="AA30" i="73"/>
  <c r="AB30" i="73"/>
  <c r="AC30" i="73"/>
  <c r="AD63" i="78"/>
  <c r="AE38" i="73"/>
  <c r="AE38" i="78" s="1"/>
  <c r="AE36" i="73"/>
  <c r="AE36" i="78" s="1"/>
  <c r="AE35" i="73"/>
  <c r="AE35" i="78" s="1"/>
  <c r="I56" i="73"/>
  <c r="I56" i="78" s="1"/>
  <c r="J56" i="73"/>
  <c r="J56" i="78" s="1"/>
  <c r="K56" i="73"/>
  <c r="K56" i="78" s="1"/>
  <c r="L56" i="73"/>
  <c r="L56" i="78" s="1"/>
  <c r="M56" i="73"/>
  <c r="M56" i="78" s="1"/>
  <c r="N56" i="73"/>
  <c r="N56" i="78" s="1"/>
  <c r="O56" i="73"/>
  <c r="O56" i="78" s="1"/>
  <c r="P56" i="73"/>
  <c r="P56" i="78" s="1"/>
  <c r="Q56" i="73"/>
  <c r="Q56" i="78" s="1"/>
  <c r="R56" i="73"/>
  <c r="R56" i="78" s="1"/>
  <c r="S56" i="73"/>
  <c r="S56" i="78" s="1"/>
  <c r="T56" i="73"/>
  <c r="T56" i="78" s="1"/>
  <c r="U56" i="73"/>
  <c r="U56" i="78" s="1"/>
  <c r="V56" i="73"/>
  <c r="V56" i="78" s="1"/>
  <c r="W56" i="73"/>
  <c r="W56" i="78" s="1"/>
  <c r="X56" i="73"/>
  <c r="X56" i="78" s="1"/>
  <c r="Y56" i="73"/>
  <c r="Y56" i="78" s="1"/>
  <c r="Z56" i="73"/>
  <c r="Z56" i="78" s="1"/>
  <c r="AA56" i="73"/>
  <c r="AA56" i="78" s="1"/>
  <c r="AB56" i="73"/>
  <c r="AB56" i="78" s="1"/>
  <c r="AC56" i="73"/>
  <c r="AC56" i="78" s="1"/>
  <c r="AD82" i="73"/>
  <c r="AD82" i="78" s="1"/>
  <c r="AD15" i="78"/>
  <c r="AE47" i="73"/>
  <c r="AE12" i="73"/>
  <c r="AE43" i="73"/>
  <c r="AD141" i="66"/>
  <c r="X61" i="63" s="1"/>
  <c r="X60" i="63"/>
  <c r="AD96" i="66"/>
  <c r="W60" i="63"/>
  <c r="AD163" i="66"/>
  <c r="X89" i="63" s="1"/>
  <c r="X88" i="63"/>
  <c r="U60" i="63"/>
  <c r="AD118" i="66"/>
  <c r="W89" i="63" s="1"/>
  <c r="W88" i="63"/>
  <c r="AB140" i="86"/>
  <c r="AF5" i="73"/>
  <c r="U79" i="78"/>
  <c r="T80" i="78"/>
  <c r="S54" i="78"/>
  <c r="S81" i="78"/>
  <c r="T53" i="78"/>
  <c r="R55" i="78"/>
  <c r="U50" i="78"/>
  <c r="W48" i="78"/>
  <c r="W23" i="78"/>
  <c r="Y46" i="78"/>
  <c r="V75" i="78"/>
  <c r="V24" i="78"/>
  <c r="AC68" i="78"/>
  <c r="AA70" i="78"/>
  <c r="Y72" i="78"/>
  <c r="Z45" i="78"/>
  <c r="AD67" i="78"/>
  <c r="X22" i="78"/>
  <c r="X47" i="78"/>
  <c r="W74" i="78"/>
  <c r="AA19" i="78"/>
  <c r="AC17" i="78"/>
  <c r="Z20" i="78"/>
  <c r="AA44" i="78"/>
  <c r="Y21" i="78"/>
  <c r="AB18" i="78"/>
  <c r="AD16" i="78"/>
  <c r="U76" i="78"/>
  <c r="V49" i="78"/>
  <c r="AB43" i="78"/>
  <c r="X73" i="78"/>
  <c r="AB69" i="78"/>
  <c r="AC42" i="78"/>
  <c r="AD41" i="78"/>
  <c r="Z71" i="78"/>
  <c r="AA69" i="102" l="1"/>
  <c r="I108" i="105"/>
  <c r="N72" i="102"/>
  <c r="AA62" i="102"/>
  <c r="AA64" i="102"/>
  <c r="J72" i="102"/>
  <c r="U111" i="102"/>
  <c r="K72" i="102"/>
  <c r="Z111" i="102"/>
  <c r="J111" i="102"/>
  <c r="J82" i="102" s="1"/>
  <c r="J52" i="102" s="1"/>
  <c r="J33" i="102" s="1"/>
  <c r="H72" i="102"/>
  <c r="AA67" i="102"/>
  <c r="T72" i="102"/>
  <c r="AA56" i="102"/>
  <c r="AA63" i="102"/>
  <c r="AA54" i="102"/>
  <c r="AA34" i="102" s="1"/>
  <c r="Q72" i="102"/>
  <c r="Q43" i="102" s="1"/>
  <c r="W111" i="102"/>
  <c r="L72" i="102"/>
  <c r="AA66" i="102"/>
  <c r="P72" i="102"/>
  <c r="Y111" i="102"/>
  <c r="AA58" i="102"/>
  <c r="AA65" i="102"/>
  <c r="AA111" i="102"/>
  <c r="AA57" i="102"/>
  <c r="Q171" i="102"/>
  <c r="Q61" i="102" s="1"/>
  <c r="X166" i="102"/>
  <c r="X56" i="102" s="1"/>
  <c r="H180" i="102"/>
  <c r="H70" i="102" s="1"/>
  <c r="H172" i="102"/>
  <c r="H62" i="102" s="1"/>
  <c r="Y175" i="102"/>
  <c r="Y65" i="102" s="1"/>
  <c r="V169" i="102"/>
  <c r="V59" i="102" s="1"/>
  <c r="Y164" i="102"/>
  <c r="Y54" i="102" s="1"/>
  <c r="Y34" i="102" s="1"/>
  <c r="H164" i="102"/>
  <c r="H54" i="102" s="1"/>
  <c r="Y174" i="102"/>
  <c r="Y64" i="102" s="1"/>
  <c r="Y176" i="102"/>
  <c r="Y66" i="102" s="1"/>
  <c r="Z171" i="102"/>
  <c r="Z61" i="102" s="1"/>
  <c r="H178" i="102"/>
  <c r="H68" i="102" s="1"/>
  <c r="V177" i="102"/>
  <c r="V67" i="102" s="1"/>
  <c r="L177" i="102"/>
  <c r="L67" i="102" s="1"/>
  <c r="U175" i="102"/>
  <c r="U65" i="102" s="1"/>
  <c r="U40" i="102" s="1"/>
  <c r="Q174" i="102"/>
  <c r="Q64" i="102" s="1"/>
  <c r="I174" i="102"/>
  <c r="I64" i="102" s="1"/>
  <c r="M173" i="102"/>
  <c r="M63" i="102" s="1"/>
  <c r="N171" i="102"/>
  <c r="N61" i="102" s="1"/>
  <c r="J170" i="102"/>
  <c r="J60" i="102" s="1"/>
  <c r="N168" i="102"/>
  <c r="N58" i="102" s="1"/>
  <c r="I168" i="102"/>
  <c r="I58" i="102" s="1"/>
  <c r="Y35" i="102"/>
  <c r="S178" i="102"/>
  <c r="S68" i="102" s="1"/>
  <c r="W175" i="102"/>
  <c r="W65" i="102" s="1"/>
  <c r="W40" i="102" s="1"/>
  <c r="I170" i="102"/>
  <c r="I60" i="102" s="1"/>
  <c r="Z175" i="102"/>
  <c r="Z65" i="102" s="1"/>
  <c r="Z40" i="102" s="1"/>
  <c r="X173" i="102"/>
  <c r="X63" i="102" s="1"/>
  <c r="Z179" i="102"/>
  <c r="Z69" i="102" s="1"/>
  <c r="V172" i="102"/>
  <c r="V62" i="102" s="1"/>
  <c r="V38" i="102" s="1"/>
  <c r="U169" i="102"/>
  <c r="U59" i="102" s="1"/>
  <c r="L176" i="102"/>
  <c r="L66" i="102" s="1"/>
  <c r="H175" i="102"/>
  <c r="H65" i="102" s="1"/>
  <c r="R169" i="102"/>
  <c r="R59" i="102" s="1"/>
  <c r="J173" i="102"/>
  <c r="J63" i="102" s="1"/>
  <c r="R168" i="102"/>
  <c r="R58" i="102" s="1"/>
  <c r="I171" i="102"/>
  <c r="I61" i="102" s="1"/>
  <c r="N164" i="102"/>
  <c r="N54" i="102" s="1"/>
  <c r="N34" i="102" s="1"/>
  <c r="M168" i="102"/>
  <c r="M58" i="102" s="1"/>
  <c r="O111" i="102"/>
  <c r="W164" i="102"/>
  <c r="W54" i="102" s="1"/>
  <c r="W34" i="102" s="1"/>
  <c r="R180" i="102"/>
  <c r="R70" i="102" s="1"/>
  <c r="R42" i="102" s="1"/>
  <c r="Z168" i="102"/>
  <c r="Z58" i="102" s="1"/>
  <c r="J167" i="102"/>
  <c r="J57" i="102" s="1"/>
  <c r="I178" i="102"/>
  <c r="I68" i="102" s="1"/>
  <c r="Y167" i="102"/>
  <c r="Y57" i="102" s="1"/>
  <c r="P180" i="102"/>
  <c r="P70" i="102" s="1"/>
  <c r="P42" i="102" s="1"/>
  <c r="J177" i="102"/>
  <c r="J67" i="102" s="1"/>
  <c r="H177" i="102"/>
  <c r="H67" i="102" s="1"/>
  <c r="V168" i="102"/>
  <c r="V58" i="102" s="1"/>
  <c r="V36" i="102" s="1"/>
  <c r="P175" i="102"/>
  <c r="P65" i="102" s="1"/>
  <c r="J175" i="102"/>
  <c r="J65" i="102" s="1"/>
  <c r="P171" i="102"/>
  <c r="P61" i="102" s="1"/>
  <c r="R173" i="102"/>
  <c r="R63" i="102" s="1"/>
  <c r="Q167" i="102"/>
  <c r="Q57" i="102" s="1"/>
  <c r="P164" i="102"/>
  <c r="P54" i="102" s="1"/>
  <c r="P34" i="102" s="1"/>
  <c r="K168" i="102"/>
  <c r="K58" i="102" s="1"/>
  <c r="H166" i="102"/>
  <c r="H56" i="102" s="1"/>
  <c r="K111" i="102"/>
  <c r="K82" i="102" s="1"/>
  <c r="K52" i="102" s="1"/>
  <c r="K33" i="102" s="1"/>
  <c r="AC111" i="102"/>
  <c r="Z167" i="102"/>
  <c r="Z57" i="102" s="1"/>
  <c r="Y169" i="102"/>
  <c r="Y59" i="102" s="1"/>
  <c r="X180" i="102"/>
  <c r="X70" i="102" s="1"/>
  <c r="Q169" i="102"/>
  <c r="Q59" i="102" s="1"/>
  <c r="S172" i="102"/>
  <c r="S62" i="102" s="1"/>
  <c r="Q179" i="102"/>
  <c r="Q69" i="102" s="1"/>
  <c r="Q42" i="102" s="1"/>
  <c r="T180" i="102"/>
  <c r="T70" i="102" s="1"/>
  <c r="T181" i="102"/>
  <c r="T71" i="102" s="1"/>
  <c r="T43" i="102" s="1"/>
  <c r="X175" i="102"/>
  <c r="X65" i="102" s="1"/>
  <c r="X178" i="102"/>
  <c r="X68" i="102" s="1"/>
  <c r="N176" i="102"/>
  <c r="N66" i="102" s="1"/>
  <c r="K177" i="102"/>
  <c r="K67" i="102" s="1"/>
  <c r="M175" i="102"/>
  <c r="M65" i="102" s="1"/>
  <c r="L174" i="102"/>
  <c r="L64" i="102" s="1"/>
  <c r="S174" i="102"/>
  <c r="S64" i="102" s="1"/>
  <c r="J172" i="102"/>
  <c r="J62" i="102" s="1"/>
  <c r="P172" i="102"/>
  <c r="P62" i="102" s="1"/>
  <c r="O165" i="102"/>
  <c r="O55" i="102" s="1"/>
  <c r="N166" i="102"/>
  <c r="N56" i="102" s="1"/>
  <c r="L165" i="102"/>
  <c r="L55" i="102" s="1"/>
  <c r="H111" i="102"/>
  <c r="H82" i="102" s="1"/>
  <c r="H52" i="102" s="1"/>
  <c r="H33" i="102" s="1"/>
  <c r="R111" i="102"/>
  <c r="M111" i="102"/>
  <c r="Q41" i="102"/>
  <c r="O173" i="102"/>
  <c r="O63" i="102" s="1"/>
  <c r="S177" i="102"/>
  <c r="S67" i="102" s="1"/>
  <c r="Q176" i="102"/>
  <c r="Q66" i="102" s="1"/>
  <c r="M179" i="102"/>
  <c r="M69" i="102" s="1"/>
  <c r="W166" i="102"/>
  <c r="W56" i="102" s="1"/>
  <c r="L181" i="102"/>
  <c r="L71" i="102" s="1"/>
  <c r="J179" i="102"/>
  <c r="J69" i="102" s="1"/>
  <c r="V175" i="102"/>
  <c r="V65" i="102" s="1"/>
  <c r="V170" i="102"/>
  <c r="V60" i="102" s="1"/>
  <c r="S169" i="102"/>
  <c r="S59" i="102" s="1"/>
  <c r="H174" i="102"/>
  <c r="H64" i="102" s="1"/>
  <c r="M174" i="102"/>
  <c r="M64" i="102" s="1"/>
  <c r="Q170" i="102"/>
  <c r="Q60" i="102" s="1"/>
  <c r="M172" i="102"/>
  <c r="M62" i="102" s="1"/>
  <c r="O171" i="102"/>
  <c r="O61" i="102" s="1"/>
  <c r="J168" i="102"/>
  <c r="J58" i="102" s="1"/>
  <c r="J164" i="102"/>
  <c r="J54" i="102" s="1"/>
  <c r="J34" i="102" s="1"/>
  <c r="Z173" i="102"/>
  <c r="Z63" i="102" s="1"/>
  <c r="AA59" i="102"/>
  <c r="AA37" i="102" s="1"/>
  <c r="O174" i="102"/>
  <c r="O64" i="102" s="1"/>
  <c r="W177" i="102"/>
  <c r="W67" i="102" s="1"/>
  <c r="Y170" i="102"/>
  <c r="Y60" i="102" s="1"/>
  <c r="J180" i="102"/>
  <c r="J70" i="102" s="1"/>
  <c r="P176" i="102"/>
  <c r="P66" i="102" s="1"/>
  <c r="U167" i="102"/>
  <c r="U57" i="102" s="1"/>
  <c r="U165" i="102"/>
  <c r="U55" i="102" s="1"/>
  <c r="T175" i="102"/>
  <c r="T65" i="102" s="1"/>
  <c r="S167" i="102"/>
  <c r="S57" i="102" s="1"/>
  <c r="H173" i="102"/>
  <c r="H63" i="102" s="1"/>
  <c r="N172" i="102"/>
  <c r="N62" i="102" s="1"/>
  <c r="L169" i="102"/>
  <c r="L59" i="102" s="1"/>
  <c r="I169" i="102"/>
  <c r="I59" i="102" s="1"/>
  <c r="L167" i="102"/>
  <c r="L57" i="102" s="1"/>
  <c r="X169" i="102"/>
  <c r="X59" i="102" s="1"/>
  <c r="R178" i="102"/>
  <c r="R68" i="102" s="1"/>
  <c r="W181" i="102"/>
  <c r="W71" i="102" s="1"/>
  <c r="W43" i="102" s="1"/>
  <c r="M167" i="102"/>
  <c r="M57" i="102" s="1"/>
  <c r="X168" i="102"/>
  <c r="X58" i="102" s="1"/>
  <c r="L172" i="102"/>
  <c r="L62" i="102" s="1"/>
  <c r="X170" i="102"/>
  <c r="X60" i="102" s="1"/>
  <c r="X177" i="102"/>
  <c r="X67" i="102" s="1"/>
  <c r="Y171" i="102"/>
  <c r="Y61" i="102" s="1"/>
  <c r="Y38" i="102" s="1"/>
  <c r="W173" i="102"/>
  <c r="W63" i="102" s="1"/>
  <c r="U172" i="102"/>
  <c r="U62" i="102" s="1"/>
  <c r="V166" i="102"/>
  <c r="V56" i="102" s="1"/>
  <c r="T173" i="102"/>
  <c r="T63" i="102" s="1"/>
  <c r="K175" i="102"/>
  <c r="K65" i="102" s="1"/>
  <c r="S164" i="102"/>
  <c r="S54" i="102" s="1"/>
  <c r="S34" i="102" s="1"/>
  <c r="Q164" i="102"/>
  <c r="Q54" i="102" s="1"/>
  <c r="Q34" i="102" s="1"/>
  <c r="Q173" i="102"/>
  <c r="Q63" i="102" s="1"/>
  <c r="M169" i="102"/>
  <c r="M59" i="102" s="1"/>
  <c r="L168" i="102"/>
  <c r="L58" i="102" s="1"/>
  <c r="H167" i="102"/>
  <c r="H57" i="102" s="1"/>
  <c r="P111" i="102"/>
  <c r="I111" i="102"/>
  <c r="I82" i="102" s="1"/>
  <c r="I52" i="102" s="1"/>
  <c r="I33" i="102" s="1"/>
  <c r="L111" i="102"/>
  <c r="L82" i="102" s="1"/>
  <c r="L52" i="102" s="1"/>
  <c r="L33" i="102" s="1"/>
  <c r="Z181" i="102"/>
  <c r="Z71" i="102" s="1"/>
  <c r="Z43" i="102" s="1"/>
  <c r="Z169" i="102"/>
  <c r="Z59" i="102" s="1"/>
  <c r="K181" i="102"/>
  <c r="K71" i="102" s="1"/>
  <c r="I167" i="102"/>
  <c r="I57" i="102" s="1"/>
  <c r="Z165" i="102"/>
  <c r="Z55" i="102" s="1"/>
  <c r="L179" i="102"/>
  <c r="L69" i="102" s="1"/>
  <c r="L42" i="102" s="1"/>
  <c r="U174" i="102"/>
  <c r="U64" i="102" s="1"/>
  <c r="I176" i="102"/>
  <c r="I66" i="102" s="1"/>
  <c r="U166" i="102"/>
  <c r="U56" i="102" s="1"/>
  <c r="N175" i="102"/>
  <c r="N65" i="102" s="1"/>
  <c r="R166" i="102"/>
  <c r="R56" i="102" s="1"/>
  <c r="R170" i="102"/>
  <c r="R60" i="102" s="1"/>
  <c r="Q165" i="102"/>
  <c r="Q55" i="102" s="1"/>
  <c r="O164" i="102"/>
  <c r="O54" i="102" s="1"/>
  <c r="O34" i="102" s="1"/>
  <c r="N169" i="102"/>
  <c r="N59" i="102" s="1"/>
  <c r="K166" i="102"/>
  <c r="K56" i="102" s="1"/>
  <c r="S181" i="102"/>
  <c r="S71" i="102" s="1"/>
  <c r="S43" i="102" s="1"/>
  <c r="AD111" i="102"/>
  <c r="V176" i="102"/>
  <c r="V66" i="102" s="1"/>
  <c r="L171" i="102"/>
  <c r="L61" i="102" s="1"/>
  <c r="AA55" i="102"/>
  <c r="Y178" i="102"/>
  <c r="Y68" i="102" s="1"/>
  <c r="X179" i="102"/>
  <c r="X69" i="102" s="1"/>
  <c r="J181" i="102"/>
  <c r="J71" i="102" s="1"/>
  <c r="J43" i="102" s="1"/>
  <c r="Z170" i="102"/>
  <c r="Z60" i="102" s="1"/>
  <c r="W178" i="102"/>
  <c r="W68" i="102" s="1"/>
  <c r="J176" i="102"/>
  <c r="J66" i="102" s="1"/>
  <c r="U171" i="102"/>
  <c r="U61" i="102" s="1"/>
  <c r="T176" i="102"/>
  <c r="T66" i="102" s="1"/>
  <c r="S168" i="102"/>
  <c r="S58" i="102" s="1"/>
  <c r="R171" i="102"/>
  <c r="R61" i="102" s="1"/>
  <c r="P170" i="102"/>
  <c r="P60" i="102" s="1"/>
  <c r="O166" i="102"/>
  <c r="O56" i="102" s="1"/>
  <c r="N165" i="102"/>
  <c r="N55" i="102" s="1"/>
  <c r="K164" i="102"/>
  <c r="K54" i="102" s="1"/>
  <c r="K34" i="102" s="1"/>
  <c r="AB111" i="102"/>
  <c r="S111" i="102"/>
  <c r="J178" i="102"/>
  <c r="J68" i="102" s="1"/>
  <c r="J41" i="102" s="1"/>
  <c r="I181" i="102"/>
  <c r="I71" i="102" s="1"/>
  <c r="I43" i="102" s="1"/>
  <c r="V165" i="102"/>
  <c r="V55" i="102" s="1"/>
  <c r="W167" i="102"/>
  <c r="W57" i="102" s="1"/>
  <c r="S165" i="102"/>
  <c r="S55" i="102" s="1"/>
  <c r="S180" i="102"/>
  <c r="S70" i="102" s="1"/>
  <c r="K178" i="102"/>
  <c r="K68" i="102" s="1"/>
  <c r="N180" i="102"/>
  <c r="N70" i="102" s="1"/>
  <c r="X174" i="102"/>
  <c r="X64" i="102" s="1"/>
  <c r="M181" i="102"/>
  <c r="M71" i="102" s="1"/>
  <c r="M43" i="102" s="1"/>
  <c r="H176" i="102"/>
  <c r="H66" i="102" s="1"/>
  <c r="T166" i="102"/>
  <c r="T56" i="102" s="1"/>
  <c r="U168" i="102"/>
  <c r="U58" i="102" s="1"/>
  <c r="S171" i="102"/>
  <c r="S61" i="102" s="1"/>
  <c r="R172" i="102"/>
  <c r="R62" i="102" s="1"/>
  <c r="R164" i="102"/>
  <c r="R54" i="102" s="1"/>
  <c r="R34" i="102" s="1"/>
  <c r="Q168" i="102"/>
  <c r="Q58" i="102" s="1"/>
  <c r="K169" i="102"/>
  <c r="K59" i="102" s="1"/>
  <c r="K167" i="102"/>
  <c r="K57" i="102" s="1"/>
  <c r="J165" i="102"/>
  <c r="J55" i="102" s="1"/>
  <c r="N181" i="102"/>
  <c r="N71" i="102" s="1"/>
  <c r="N43" i="102" s="1"/>
  <c r="O181" i="102"/>
  <c r="O71" i="102" s="1"/>
  <c r="P181" i="102"/>
  <c r="P71" i="102" s="1"/>
  <c r="W174" i="102"/>
  <c r="W64" i="102" s="1"/>
  <c r="K173" i="102"/>
  <c r="K63" i="102" s="1"/>
  <c r="Y72" i="102"/>
  <c r="L178" i="102"/>
  <c r="L68" i="102" s="1"/>
  <c r="V180" i="102"/>
  <c r="V70" i="102" s="1"/>
  <c r="V42" i="102" s="1"/>
  <c r="O178" i="102"/>
  <c r="O68" i="102" s="1"/>
  <c r="W179" i="102"/>
  <c r="W69" i="102" s="1"/>
  <c r="W165" i="102"/>
  <c r="W55" i="102" s="1"/>
  <c r="M177" i="102"/>
  <c r="M67" i="102" s="1"/>
  <c r="R174" i="102"/>
  <c r="R64" i="102" s="1"/>
  <c r="K176" i="102"/>
  <c r="K66" i="102" s="1"/>
  <c r="L175" i="102"/>
  <c r="L65" i="102" s="1"/>
  <c r="Q166" i="102"/>
  <c r="Q56" i="102" s="1"/>
  <c r="R165" i="102"/>
  <c r="R55" i="102" s="1"/>
  <c r="P165" i="102"/>
  <c r="P55" i="102" s="1"/>
  <c r="J171" i="102"/>
  <c r="J61" i="102" s="1"/>
  <c r="K165" i="102"/>
  <c r="K55" i="102" s="1"/>
  <c r="I166" i="102"/>
  <c r="I56" i="102" s="1"/>
  <c r="I164" i="102"/>
  <c r="I54" i="102" s="1"/>
  <c r="I34" i="102" s="1"/>
  <c r="M178" i="102"/>
  <c r="M68" i="102" s="1"/>
  <c r="Z174" i="102"/>
  <c r="Z64" i="102" s="1"/>
  <c r="S179" i="102"/>
  <c r="S69" i="102" s="1"/>
  <c r="T171" i="102"/>
  <c r="T61" i="102" s="1"/>
  <c r="L170" i="102"/>
  <c r="L60" i="102" s="1"/>
  <c r="S170" i="102"/>
  <c r="S60" i="102" s="1"/>
  <c r="Z177" i="102"/>
  <c r="Z67" i="102" s="1"/>
  <c r="R176" i="102"/>
  <c r="R66" i="102" s="1"/>
  <c r="W170" i="102"/>
  <c r="W60" i="102" s="1"/>
  <c r="W37" i="102" s="1"/>
  <c r="V178" i="102"/>
  <c r="V68" i="102" s="1"/>
  <c r="Z164" i="102"/>
  <c r="Z54" i="102" s="1"/>
  <c r="Z34" i="102" s="1"/>
  <c r="Y177" i="102"/>
  <c r="Y67" i="102" s="1"/>
  <c r="U177" i="102"/>
  <c r="U67" i="102" s="1"/>
  <c r="T165" i="102"/>
  <c r="T55" i="102" s="1"/>
  <c r="O176" i="102"/>
  <c r="O66" i="102" s="1"/>
  <c r="T174" i="102"/>
  <c r="T64" i="102" s="1"/>
  <c r="S175" i="102"/>
  <c r="S65" i="102" s="1"/>
  <c r="I172" i="102"/>
  <c r="I62" i="102" s="1"/>
  <c r="P168" i="102"/>
  <c r="P58" i="102" s="1"/>
  <c r="O168" i="102"/>
  <c r="O58" i="102" s="1"/>
  <c r="J169" i="102"/>
  <c r="J59" i="102" s="1"/>
  <c r="I165" i="102"/>
  <c r="I55" i="102" s="1"/>
  <c r="N179" i="102"/>
  <c r="N69" i="102" s="1"/>
  <c r="T179" i="102"/>
  <c r="T69" i="102" s="1"/>
  <c r="O170" i="102"/>
  <c r="O60" i="102" s="1"/>
  <c r="P174" i="102"/>
  <c r="P64" i="102" s="1"/>
  <c r="T168" i="102"/>
  <c r="T58" i="102" s="1"/>
  <c r="AA71" i="102"/>
  <c r="AA43" i="102" s="1"/>
  <c r="R181" i="102"/>
  <c r="R71" i="102" s="1"/>
  <c r="R43" i="102" s="1"/>
  <c r="V181" i="102"/>
  <c r="V71" i="102" s="1"/>
  <c r="V43" i="102" s="1"/>
  <c r="N178" i="102"/>
  <c r="N68" i="102" s="1"/>
  <c r="O179" i="102"/>
  <c r="O69" i="102" s="1"/>
  <c r="W180" i="102"/>
  <c r="W70" i="102" s="1"/>
  <c r="R177" i="102"/>
  <c r="R67" i="102" s="1"/>
  <c r="M176" i="102"/>
  <c r="M66" i="102" s="1"/>
  <c r="T167" i="102"/>
  <c r="T57" i="102" s="1"/>
  <c r="K174" i="102"/>
  <c r="K64" i="102" s="1"/>
  <c r="N174" i="102"/>
  <c r="N64" i="102" s="1"/>
  <c r="O167" i="102"/>
  <c r="O57" i="102" s="1"/>
  <c r="P167" i="102"/>
  <c r="P57" i="102" s="1"/>
  <c r="N170" i="102"/>
  <c r="N60" i="102" s="1"/>
  <c r="L166" i="102"/>
  <c r="L56" i="102" s="1"/>
  <c r="H165" i="102"/>
  <c r="H55" i="102" s="1"/>
  <c r="X111" i="102"/>
  <c r="V111" i="102"/>
  <c r="K179" i="102"/>
  <c r="K69" i="102" s="1"/>
  <c r="Z180" i="102"/>
  <c r="Z70" i="102" s="1"/>
  <c r="W171" i="102"/>
  <c r="W61" i="102" s="1"/>
  <c r="X167" i="102"/>
  <c r="X57" i="102" s="1"/>
  <c r="U170" i="102"/>
  <c r="U60" i="102" s="1"/>
  <c r="I173" i="102"/>
  <c r="I63" i="102" s="1"/>
  <c r="O177" i="102"/>
  <c r="O67" i="102" s="1"/>
  <c r="H179" i="102"/>
  <c r="H69" i="102" s="1"/>
  <c r="Z166" i="102"/>
  <c r="Z56" i="102" s="1"/>
  <c r="W172" i="102"/>
  <c r="W62" i="102" s="1"/>
  <c r="U181" i="102"/>
  <c r="U71" i="102" s="1"/>
  <c r="W168" i="102"/>
  <c r="W58" i="102" s="1"/>
  <c r="R175" i="102"/>
  <c r="R65" i="102" s="1"/>
  <c r="U173" i="102"/>
  <c r="U63" i="102" s="1"/>
  <c r="T164" i="102"/>
  <c r="T54" i="102" s="1"/>
  <c r="T34" i="102" s="1"/>
  <c r="R167" i="102"/>
  <c r="R57" i="102" s="1"/>
  <c r="O169" i="102"/>
  <c r="O59" i="102" s="1"/>
  <c r="H171" i="102"/>
  <c r="H61" i="102" s="1"/>
  <c r="M170" i="102"/>
  <c r="M60" i="102" s="1"/>
  <c r="H168" i="102"/>
  <c r="H58" i="102" s="1"/>
  <c r="J166" i="102"/>
  <c r="J56" i="102" s="1"/>
  <c r="T111" i="102"/>
  <c r="N111" i="102"/>
  <c r="M180" i="102"/>
  <c r="M70" i="102" s="1"/>
  <c r="M42" i="102" s="1"/>
  <c r="H181" i="102"/>
  <c r="H71" i="102" s="1"/>
  <c r="H43" i="102" s="1"/>
  <c r="I177" i="102"/>
  <c r="I67" i="102" s="1"/>
  <c r="V164" i="102"/>
  <c r="V54" i="102" s="1"/>
  <c r="V34" i="102" s="1"/>
  <c r="X176" i="102"/>
  <c r="X66" i="102" s="1"/>
  <c r="N177" i="102"/>
  <c r="N67" i="102" s="1"/>
  <c r="Y173" i="102"/>
  <c r="Y63" i="102" s="1"/>
  <c r="T178" i="102"/>
  <c r="T68" i="102" s="1"/>
  <c r="O175" i="102"/>
  <c r="O65" i="102" s="1"/>
  <c r="Q175" i="102"/>
  <c r="Q65" i="102" s="1"/>
  <c r="N173" i="102"/>
  <c r="N63" i="102" s="1"/>
  <c r="S166" i="102"/>
  <c r="S56" i="102" s="1"/>
  <c r="P173" i="102"/>
  <c r="P63" i="102" s="1"/>
  <c r="P166" i="102"/>
  <c r="P56" i="102" s="1"/>
  <c r="N167" i="102"/>
  <c r="N57" i="102" s="1"/>
  <c r="M165" i="102"/>
  <c r="M55" i="102" s="1"/>
  <c r="M166" i="102"/>
  <c r="M56" i="102" s="1"/>
  <c r="AE111" i="102"/>
  <c r="Z178" i="102"/>
  <c r="Z68" i="102" s="1"/>
  <c r="I179" i="102"/>
  <c r="I69" i="102" s="1"/>
  <c r="I42" i="102" s="1"/>
  <c r="Y168" i="102"/>
  <c r="Y58" i="102" s="1"/>
  <c r="H169" i="102"/>
  <c r="H59" i="102" s="1"/>
  <c r="M171" i="102"/>
  <c r="M61" i="102" s="1"/>
  <c r="T170" i="102"/>
  <c r="T60" i="102" s="1"/>
  <c r="Y180" i="102"/>
  <c r="Y70" i="102" s="1"/>
  <c r="Y42" i="102" s="1"/>
  <c r="X165" i="102"/>
  <c r="X55" i="102" s="1"/>
  <c r="K180" i="102"/>
  <c r="K70" i="102" s="1"/>
  <c r="U164" i="102"/>
  <c r="U54" i="102" s="1"/>
  <c r="U34" i="102" s="1"/>
  <c r="P178" i="102"/>
  <c r="P68" i="102" s="1"/>
  <c r="X164" i="102"/>
  <c r="X54" i="102" s="1"/>
  <c r="X34" i="102" s="1"/>
  <c r="S176" i="102"/>
  <c r="S66" i="102" s="1"/>
  <c r="P177" i="102"/>
  <c r="P67" i="102" s="1"/>
  <c r="T172" i="102"/>
  <c r="T62" i="102" s="1"/>
  <c r="J174" i="102"/>
  <c r="J64" i="102" s="1"/>
  <c r="L173" i="102"/>
  <c r="L63" i="102" s="1"/>
  <c r="Q172" i="102"/>
  <c r="Q62" i="102" s="1"/>
  <c r="K171" i="102"/>
  <c r="K61" i="102" s="1"/>
  <c r="H170" i="102"/>
  <c r="H60" i="102" s="1"/>
  <c r="L164" i="102"/>
  <c r="L54" i="102" s="1"/>
  <c r="L34" i="102" s="1"/>
  <c r="X171" i="102"/>
  <c r="X61" i="102" s="1"/>
  <c r="U178" i="102"/>
  <c r="U68" i="102" s="1"/>
  <c r="Y181" i="102"/>
  <c r="Y71" i="102" s="1"/>
  <c r="T177" i="102"/>
  <c r="T67" i="102" s="1"/>
  <c r="X172" i="102"/>
  <c r="X62" i="102" s="1"/>
  <c r="O180" i="102"/>
  <c r="O70" i="102" s="1"/>
  <c r="X181" i="102"/>
  <c r="X71" i="102" s="1"/>
  <c r="X43" i="102" s="1"/>
  <c r="Z172" i="102"/>
  <c r="Z62" i="102" s="1"/>
  <c r="V174" i="102"/>
  <c r="V64" i="102" s="1"/>
  <c r="I175" i="102"/>
  <c r="I65" i="102" s="1"/>
  <c r="T169" i="102"/>
  <c r="T59" i="102" s="1"/>
  <c r="S173" i="102"/>
  <c r="S63" i="102" s="1"/>
  <c r="K172" i="102"/>
  <c r="K62" i="102" s="1"/>
  <c r="O172" i="102"/>
  <c r="O62" i="102" s="1"/>
  <c r="P169" i="102"/>
  <c r="P59" i="102" s="1"/>
  <c r="K170" i="102"/>
  <c r="K60" i="102" s="1"/>
  <c r="M164" i="102"/>
  <c r="M54" i="102" s="1"/>
  <c r="M34" i="102" s="1"/>
  <c r="Q111" i="102"/>
  <c r="U180" i="102"/>
  <c r="U70" i="102" s="1"/>
  <c r="U42" i="102" s="1"/>
  <c r="V173" i="102"/>
  <c r="V63" i="102" s="1"/>
  <c r="S59" i="90"/>
  <c r="S87" i="90"/>
  <c r="S115" i="90"/>
  <c r="T60" i="90"/>
  <c r="T88" i="90"/>
  <c r="T116" i="90"/>
  <c r="U60" i="90"/>
  <c r="U88" i="90"/>
  <c r="U116" i="90"/>
  <c r="W59" i="90"/>
  <c r="W115" i="90"/>
  <c r="W87" i="90"/>
  <c r="V59" i="90"/>
  <c r="V115" i="90"/>
  <c r="V87" i="90"/>
  <c r="R113" i="90"/>
  <c r="R85" i="90"/>
  <c r="R57" i="90"/>
  <c r="R30" i="90"/>
  <c r="AF72" i="69"/>
  <c r="AG72" i="69" s="1"/>
  <c r="T33" i="90"/>
  <c r="U33" i="90"/>
  <c r="V32" i="90"/>
  <c r="AA42" i="102"/>
  <c r="AA40" i="102"/>
  <c r="AA38" i="102"/>
  <c r="AA39" i="102"/>
  <c r="AA41" i="102"/>
  <c r="Z73" i="102"/>
  <c r="J73" i="102"/>
  <c r="AB68" i="102"/>
  <c r="AB63" i="102"/>
  <c r="AB56" i="102"/>
  <c r="AB70" i="102"/>
  <c r="AB58" i="102"/>
  <c r="AA73" i="102"/>
  <c r="AB69" i="102"/>
  <c r="M73" i="102"/>
  <c r="AB73" i="102"/>
  <c r="Q73" i="102"/>
  <c r="AB71" i="102"/>
  <c r="AB54" i="102"/>
  <c r="AB34" i="102" s="1"/>
  <c r="V73" i="102"/>
  <c r="P73" i="102"/>
  <c r="AB59" i="102"/>
  <c r="AB60" i="102"/>
  <c r="U73" i="102"/>
  <c r="AB72" i="102"/>
  <c r="AB62" i="102"/>
  <c r="AB64" i="102"/>
  <c r="W73" i="102"/>
  <c r="AC53" i="102"/>
  <c r="AB65" i="102"/>
  <c r="O73" i="102"/>
  <c r="T73" i="102"/>
  <c r="AB67" i="102"/>
  <c r="N73" i="102"/>
  <c r="AB57" i="102"/>
  <c r="K73" i="102"/>
  <c r="S73" i="102"/>
  <c r="AB61" i="102"/>
  <c r="AB55" i="102"/>
  <c r="AB74" i="102"/>
  <c r="X73" i="102"/>
  <c r="L73" i="102"/>
  <c r="H73" i="102"/>
  <c r="I73" i="102"/>
  <c r="Y73" i="102"/>
  <c r="AB66" i="102"/>
  <c r="R73" i="102"/>
  <c r="X104" i="102"/>
  <c r="X184" i="102" s="1"/>
  <c r="AC89" i="102"/>
  <c r="AC169" i="102" s="1"/>
  <c r="AC98" i="102"/>
  <c r="AC178" i="102" s="1"/>
  <c r="Z104" i="102"/>
  <c r="Z184" i="102" s="1"/>
  <c r="M104" i="102"/>
  <c r="M184" i="102" s="1"/>
  <c r="R104" i="102"/>
  <c r="R184" i="102" s="1"/>
  <c r="AC87" i="102"/>
  <c r="AC167" i="102" s="1"/>
  <c r="AC91" i="102"/>
  <c r="AC171" i="102" s="1"/>
  <c r="Y104" i="102"/>
  <c r="Y184" i="102" s="1"/>
  <c r="O104" i="102"/>
  <c r="O184" i="102" s="1"/>
  <c r="AC104" i="102"/>
  <c r="AC184" i="102" s="1"/>
  <c r="I104" i="102"/>
  <c r="I184" i="102" s="1"/>
  <c r="U104" i="102"/>
  <c r="U184" i="102" s="1"/>
  <c r="S104" i="102"/>
  <c r="S184" i="102" s="1"/>
  <c r="AD83" i="102"/>
  <c r="AD163" i="102" s="1"/>
  <c r="AA104" i="102"/>
  <c r="AA184" i="102" s="1"/>
  <c r="J104" i="102"/>
  <c r="J184" i="102" s="1"/>
  <c r="AC93" i="102"/>
  <c r="AC173" i="102" s="1"/>
  <c r="AC103" i="102"/>
  <c r="AC183" i="102" s="1"/>
  <c r="L104" i="102"/>
  <c r="L184" i="102" s="1"/>
  <c r="V104" i="102"/>
  <c r="V184" i="102" s="1"/>
  <c r="AC95" i="102"/>
  <c r="AC175" i="102" s="1"/>
  <c r="AC102" i="102"/>
  <c r="AC182" i="102" s="1"/>
  <c r="AC90" i="102"/>
  <c r="AC170" i="102" s="1"/>
  <c r="AC86" i="102"/>
  <c r="AC166" i="102" s="1"/>
  <c r="K104" i="102"/>
  <c r="K184" i="102" s="1"/>
  <c r="AC97" i="102"/>
  <c r="AC177" i="102" s="1"/>
  <c r="AC84" i="102"/>
  <c r="AC164" i="102" s="1"/>
  <c r="AC94" i="102"/>
  <c r="AC174" i="102" s="1"/>
  <c r="P104" i="102"/>
  <c r="P184" i="102" s="1"/>
  <c r="AC99" i="102"/>
  <c r="AC179" i="102" s="1"/>
  <c r="AC100" i="102"/>
  <c r="AC180" i="102" s="1"/>
  <c r="AC101" i="102"/>
  <c r="AC181" i="102" s="1"/>
  <c r="H104" i="102"/>
  <c r="H184" i="102" s="1"/>
  <c r="AC88" i="102"/>
  <c r="AC168" i="102" s="1"/>
  <c r="AC85" i="102"/>
  <c r="AC165" i="102" s="1"/>
  <c r="W104" i="102"/>
  <c r="W184" i="102" s="1"/>
  <c r="Q104" i="102"/>
  <c r="Q184" i="102" s="1"/>
  <c r="AC92" i="102"/>
  <c r="AC172" i="102" s="1"/>
  <c r="N104" i="102"/>
  <c r="N184" i="102" s="1"/>
  <c r="T104" i="102"/>
  <c r="T184" i="102" s="1"/>
  <c r="AC96" i="102"/>
  <c r="AC176" i="102" s="1"/>
  <c r="AD115" i="102"/>
  <c r="AA133" i="102"/>
  <c r="AB30" i="78"/>
  <c r="AD121" i="102"/>
  <c r="AD119" i="102"/>
  <c r="AD123" i="102"/>
  <c r="AD114" i="102"/>
  <c r="W61" i="63"/>
  <c r="AE137" i="102"/>
  <c r="AD124" i="102"/>
  <c r="V30" i="78"/>
  <c r="U133" i="102"/>
  <c r="J30" i="78"/>
  <c r="I133" i="102"/>
  <c r="T30" i="78"/>
  <c r="S133" i="102"/>
  <c r="AE14" i="78"/>
  <c r="AD117" i="102"/>
  <c r="S30" i="78"/>
  <c r="R133" i="102"/>
  <c r="AD122" i="102"/>
  <c r="R30" i="78"/>
  <c r="Q133" i="102"/>
  <c r="AC30" i="78"/>
  <c r="AB133" i="102"/>
  <c r="Q30" i="78"/>
  <c r="P133" i="102"/>
  <c r="AD113" i="102"/>
  <c r="AE27" i="78"/>
  <c r="AD130" i="102"/>
  <c r="P30" i="78"/>
  <c r="O133" i="102"/>
  <c r="AD118" i="102"/>
  <c r="N30" i="78"/>
  <c r="M133" i="102"/>
  <c r="AD127" i="102"/>
  <c r="Z30" i="78"/>
  <c r="Y133" i="102"/>
  <c r="Y30" i="78"/>
  <c r="X133" i="102"/>
  <c r="M30" i="78"/>
  <c r="L133" i="102"/>
  <c r="AE29" i="78"/>
  <c r="AD132" i="102"/>
  <c r="AE30" i="78"/>
  <c r="AD133" i="102"/>
  <c r="AE13" i="78"/>
  <c r="AD116" i="102"/>
  <c r="AE9" i="78"/>
  <c r="AD112" i="102"/>
  <c r="AD126" i="102"/>
  <c r="AE28" i="78"/>
  <c r="AD131" i="102"/>
  <c r="AA30" i="78"/>
  <c r="Z133" i="102"/>
  <c r="O30" i="78"/>
  <c r="N133" i="102"/>
  <c r="AE26" i="78"/>
  <c r="AD129" i="102"/>
  <c r="X30" i="78"/>
  <c r="W133" i="102"/>
  <c r="L30" i="78"/>
  <c r="K133" i="102"/>
  <c r="AD125" i="102"/>
  <c r="W30" i="78"/>
  <c r="V133" i="102"/>
  <c r="K30" i="78"/>
  <c r="J133" i="102"/>
  <c r="AE25" i="78"/>
  <c r="AD128" i="102"/>
  <c r="AD120" i="102"/>
  <c r="AC133" i="102"/>
  <c r="U30" i="78"/>
  <c r="T133" i="102"/>
  <c r="I30" i="78"/>
  <c r="X9" i="90" s="1"/>
  <c r="H133" i="102"/>
  <c r="AD186" i="69"/>
  <c r="AD208" i="69"/>
  <c r="AD231" i="69"/>
  <c r="AD51" i="69"/>
  <c r="AC73" i="69"/>
  <c r="S32" i="90" s="1"/>
  <c r="AE141" i="69"/>
  <c r="AF141" i="69" s="1"/>
  <c r="AG141" i="69" s="1"/>
  <c r="AO29" i="90"/>
  <c r="AC253" i="69"/>
  <c r="W32" i="90" s="1"/>
  <c r="AE163" i="69"/>
  <c r="AF163" i="69" s="1"/>
  <c r="AG163" i="69" s="1"/>
  <c r="AE118" i="69"/>
  <c r="AF118" i="69" s="1"/>
  <c r="AG118" i="69" s="1"/>
  <c r="AE96" i="69"/>
  <c r="AF96" i="69" s="1"/>
  <c r="AG96" i="69" s="1"/>
  <c r="AF19" i="73"/>
  <c r="AF10" i="73"/>
  <c r="AF10" i="78" s="1"/>
  <c r="AF45" i="73"/>
  <c r="AC15" i="63"/>
  <c r="AB15" i="63"/>
  <c r="AD15" i="63"/>
  <c r="AD14" i="63"/>
  <c r="AB14" i="63"/>
  <c r="AC14" i="63"/>
  <c r="AB13" i="63"/>
  <c r="AD13" i="63"/>
  <c r="AC13" i="63"/>
  <c r="K82" i="78"/>
  <c r="Z12" i="90" s="1"/>
  <c r="AD12" i="63"/>
  <c r="AB12" i="63"/>
  <c r="AC12" i="63"/>
  <c r="AC11" i="63"/>
  <c r="AD11" i="63"/>
  <c r="AB11" i="63"/>
  <c r="AB10" i="63"/>
  <c r="AD10" i="63"/>
  <c r="AC10" i="63"/>
  <c r="J82" i="78"/>
  <c r="Z10" i="90" s="1"/>
  <c r="Y12" i="90"/>
  <c r="Y17" i="90"/>
  <c r="Z17" i="90"/>
  <c r="Z15" i="90"/>
  <c r="Y15" i="90"/>
  <c r="Y14" i="90"/>
  <c r="Z14" i="90"/>
  <c r="Z13" i="90"/>
  <c r="Y13" i="90"/>
  <c r="Y11" i="90"/>
  <c r="Z19" i="90"/>
  <c r="Y9" i="90"/>
  <c r="Z9" i="90"/>
  <c r="Y10" i="90"/>
  <c r="Y18" i="90"/>
  <c r="Z18" i="90"/>
  <c r="Y16" i="90"/>
  <c r="Z16" i="90"/>
  <c r="X31" i="63"/>
  <c r="W31" i="63"/>
  <c r="AF16" i="73"/>
  <c r="AF11" i="73"/>
  <c r="AF72" i="73"/>
  <c r="AF12" i="73"/>
  <c r="AF42" i="73"/>
  <c r="AF43" i="73"/>
  <c r="AF15" i="73"/>
  <c r="X33" i="63"/>
  <c r="X32" i="63"/>
  <c r="AF39" i="73"/>
  <c r="AF39" i="78" s="1"/>
  <c r="AF46" i="73"/>
  <c r="AF17" i="73"/>
  <c r="AF65" i="73"/>
  <c r="AF65" i="78" s="1"/>
  <c r="AF25" i="73"/>
  <c r="AF22" i="73"/>
  <c r="AF77" i="73"/>
  <c r="AF77" i="78" s="1"/>
  <c r="AF49" i="73"/>
  <c r="AF71" i="73"/>
  <c r="AF51" i="73"/>
  <c r="AF51" i="78" s="1"/>
  <c r="AF48" i="73"/>
  <c r="AF41" i="73"/>
  <c r="AF68" i="73"/>
  <c r="AF70" i="73"/>
  <c r="AF61" i="73"/>
  <c r="AF61" i="78" s="1"/>
  <c r="AF50" i="73"/>
  <c r="AF37" i="73"/>
  <c r="AF47" i="73"/>
  <c r="AF67" i="73"/>
  <c r="AF23" i="73"/>
  <c r="AF75" i="73"/>
  <c r="AF9" i="73"/>
  <c r="AF66" i="73"/>
  <c r="AF66" i="78" s="1"/>
  <c r="AF62" i="73"/>
  <c r="AF62" i="78" s="1"/>
  <c r="AE65" i="78"/>
  <c r="AE12" i="78"/>
  <c r="AF73" i="73"/>
  <c r="AF55" i="73"/>
  <c r="AF81" i="73"/>
  <c r="AF30" i="73"/>
  <c r="AF26" i="73"/>
  <c r="AF54" i="73"/>
  <c r="AF80" i="73"/>
  <c r="AF27" i="73"/>
  <c r="AF53" i="73"/>
  <c r="AF79" i="73"/>
  <c r="AF28" i="73"/>
  <c r="AF52" i="73"/>
  <c r="AF52" i="78" s="1"/>
  <c r="AF78" i="73"/>
  <c r="AF56" i="73"/>
  <c r="AF56" i="78" s="1"/>
  <c r="AF82" i="73"/>
  <c r="AF82" i="78" s="1"/>
  <c r="AF29" i="73"/>
  <c r="AF35" i="73"/>
  <c r="AF44" i="73"/>
  <c r="AF64" i="73"/>
  <c r="AF64" i="78" s="1"/>
  <c r="AF36" i="73"/>
  <c r="AF63" i="73"/>
  <c r="AF18" i="73"/>
  <c r="AF38" i="73"/>
  <c r="AF38" i="78" s="1"/>
  <c r="AF76" i="73"/>
  <c r="AF21" i="73"/>
  <c r="AE10" i="78"/>
  <c r="AF13" i="73"/>
  <c r="AF14" i="73"/>
  <c r="AF69" i="73"/>
  <c r="AF24" i="73"/>
  <c r="AE11" i="78"/>
  <c r="AF20" i="73"/>
  <c r="AF74" i="73"/>
  <c r="AF40" i="73"/>
  <c r="AF40" i="78" s="1"/>
  <c r="AG5" i="73"/>
  <c r="K16" i="63" s="1"/>
  <c r="T81" i="78"/>
  <c r="Z20" i="90" s="1"/>
  <c r="S55" i="78"/>
  <c r="Y19" i="90" s="1"/>
  <c r="U53" i="78"/>
  <c r="AE15" i="78"/>
  <c r="U80" i="78"/>
  <c r="T54" i="78"/>
  <c r="V79" i="78"/>
  <c r="AE67" i="78"/>
  <c r="AE41" i="78"/>
  <c r="AB19" i="78"/>
  <c r="Z21" i="78"/>
  <c r="Y47" i="78"/>
  <c r="AA71" i="78"/>
  <c r="AD42" i="78"/>
  <c r="Y22" i="78"/>
  <c r="Z46" i="78"/>
  <c r="X23" i="78"/>
  <c r="X74" i="78"/>
  <c r="W75" i="78"/>
  <c r="Y73" i="78"/>
  <c r="X48" i="78"/>
  <c r="W24" i="78"/>
  <c r="AB44" i="78"/>
  <c r="AA45" i="78"/>
  <c r="V50" i="78"/>
  <c r="AC43" i="78"/>
  <c r="W49" i="78"/>
  <c r="Z72" i="78"/>
  <c r="AA20" i="78"/>
  <c r="V76" i="78"/>
  <c r="AD17" i="78"/>
  <c r="AB70" i="78"/>
  <c r="AC18" i="78"/>
  <c r="AC69" i="78"/>
  <c r="AD68" i="78"/>
  <c r="I109" i="105" l="1"/>
  <c r="K43" i="102"/>
  <c r="L43" i="102"/>
  <c r="H40" i="102"/>
  <c r="P40" i="102"/>
  <c r="J40" i="102"/>
  <c r="J42" i="102"/>
  <c r="U39" i="102"/>
  <c r="AA36" i="102"/>
  <c r="K40" i="102"/>
  <c r="AA35" i="102"/>
  <c r="K41" i="102"/>
  <c r="M40" i="102"/>
  <c r="X41" i="102"/>
  <c r="N38" i="102"/>
  <c r="N35" i="102"/>
  <c r="J35" i="102"/>
  <c r="P37" i="102"/>
  <c r="J39" i="102"/>
  <c r="P43" i="102"/>
  <c r="X35" i="102"/>
  <c r="H37" i="102"/>
  <c r="V35" i="102"/>
  <c r="Q37" i="102"/>
  <c r="Y40" i="102"/>
  <c r="S38" i="102"/>
  <c r="K38" i="102"/>
  <c r="P36" i="102"/>
  <c r="X36" i="102"/>
  <c r="T37" i="102"/>
  <c r="V39" i="102"/>
  <c r="J36" i="102"/>
  <c r="Z36" i="102"/>
  <c r="Q35" i="102"/>
  <c r="U38" i="102"/>
  <c r="N42" i="102"/>
  <c r="U36" i="102"/>
  <c r="W38" i="102"/>
  <c r="M41" i="102"/>
  <c r="Z41" i="102"/>
  <c r="L36" i="102"/>
  <c r="R36" i="102"/>
  <c r="L41" i="102"/>
  <c r="I37" i="102"/>
  <c r="R37" i="102"/>
  <c r="L37" i="102"/>
  <c r="Y36" i="102"/>
  <c r="T41" i="102"/>
  <c r="I40" i="102"/>
  <c r="L40" i="102"/>
  <c r="Y39" i="102"/>
  <c r="S42" i="102"/>
  <c r="M38" i="102"/>
  <c r="Y37" i="102"/>
  <c r="N39" i="102"/>
  <c r="S36" i="102"/>
  <c r="M39" i="102"/>
  <c r="Q38" i="102"/>
  <c r="T36" i="102"/>
  <c r="I38" i="102"/>
  <c r="U35" i="102"/>
  <c r="H39" i="102"/>
  <c r="X39" i="102"/>
  <c r="S37" i="102"/>
  <c r="H35" i="102"/>
  <c r="J38" i="102"/>
  <c r="W42" i="102"/>
  <c r="V40" i="102"/>
  <c r="T35" i="102"/>
  <c r="K37" i="102"/>
  <c r="H41" i="102"/>
  <c r="N40" i="102"/>
  <c r="S41" i="102"/>
  <c r="N36" i="102"/>
  <c r="H36" i="102"/>
  <c r="N37" i="102"/>
  <c r="X40" i="102"/>
  <c r="I36" i="102"/>
  <c r="W39" i="102"/>
  <c r="O40" i="102"/>
  <c r="L39" i="102"/>
  <c r="Q36" i="102"/>
  <c r="Y41" i="102"/>
  <c r="L38" i="102"/>
  <c r="P38" i="102"/>
  <c r="M36" i="102"/>
  <c r="R38" i="102"/>
  <c r="P39" i="102"/>
  <c r="R40" i="102"/>
  <c r="M35" i="102"/>
  <c r="X37" i="102"/>
  <c r="Z39" i="102"/>
  <c r="T42" i="102"/>
  <c r="M37" i="102"/>
  <c r="V37" i="102"/>
  <c r="X42" i="102"/>
  <c r="I41" i="102"/>
  <c r="H38" i="102"/>
  <c r="O36" i="102"/>
  <c r="L35" i="102"/>
  <c r="U37" i="102"/>
  <c r="H42" i="102"/>
  <c r="S35" i="102"/>
  <c r="T39" i="102"/>
  <c r="K39" i="102"/>
  <c r="Z35" i="102"/>
  <c r="T40" i="102"/>
  <c r="Z42" i="102"/>
  <c r="R39" i="102"/>
  <c r="Q39" i="102"/>
  <c r="N41" i="102"/>
  <c r="S39" i="102"/>
  <c r="I35" i="102"/>
  <c r="W35" i="102"/>
  <c r="Q40" i="102"/>
  <c r="O38" i="102"/>
  <c r="U41" i="102"/>
  <c r="S40" i="102"/>
  <c r="K35" i="102"/>
  <c r="V41" i="102"/>
  <c r="J37" i="102"/>
  <c r="I39" i="102"/>
  <c r="X38" i="102"/>
  <c r="O41" i="102"/>
  <c r="W41" i="102"/>
  <c r="O35" i="102"/>
  <c r="K36" i="102"/>
  <c r="P41" i="102"/>
  <c r="P35" i="102"/>
  <c r="O39" i="102"/>
  <c r="W36" i="102"/>
  <c r="Z38" i="102"/>
  <c r="R35" i="102"/>
  <c r="O37" i="102"/>
  <c r="K42" i="102"/>
  <c r="T38" i="102"/>
  <c r="Y43" i="102"/>
  <c r="Z37" i="102"/>
  <c r="AF16" i="63"/>
  <c r="D70" i="105" s="1"/>
  <c r="K72" i="63"/>
  <c r="F14" i="105" s="1"/>
  <c r="K44" i="63"/>
  <c r="D14" i="105" s="1"/>
  <c r="K100" i="63"/>
  <c r="H14" i="105" s="1"/>
  <c r="R41" i="102"/>
  <c r="O42" i="102"/>
  <c r="AL15" i="63"/>
  <c r="Y96" i="90"/>
  <c r="Y68" i="90"/>
  <c r="X65" i="90"/>
  <c r="X93" i="90"/>
  <c r="R86" i="90"/>
  <c r="R114" i="90"/>
  <c r="V60" i="90"/>
  <c r="V88" i="90"/>
  <c r="V116" i="90"/>
  <c r="Y95" i="90"/>
  <c r="Y67" i="90"/>
  <c r="U61" i="90"/>
  <c r="U117" i="90"/>
  <c r="U89" i="90"/>
  <c r="Y65" i="90"/>
  <c r="Y93" i="90"/>
  <c r="Y69" i="90"/>
  <c r="Y97" i="90"/>
  <c r="Z66" i="90"/>
  <c r="Z94" i="90"/>
  <c r="Y103" i="90"/>
  <c r="Y75" i="90"/>
  <c r="Z69" i="90"/>
  <c r="Z97" i="90"/>
  <c r="T61" i="90"/>
  <c r="T117" i="90"/>
  <c r="T89" i="90"/>
  <c r="Z70" i="90"/>
  <c r="Z98" i="90"/>
  <c r="W60" i="90"/>
  <c r="W88" i="90"/>
  <c r="W116" i="90"/>
  <c r="Z100" i="90"/>
  <c r="Z72" i="90"/>
  <c r="Y70" i="90"/>
  <c r="Y98" i="90"/>
  <c r="Y99" i="90"/>
  <c r="Y71" i="90"/>
  <c r="Z65" i="90"/>
  <c r="Z93" i="90"/>
  <c r="Z74" i="90"/>
  <c r="Z102" i="90"/>
  <c r="Z99" i="90"/>
  <c r="Z71" i="90"/>
  <c r="Y74" i="90"/>
  <c r="Y102" i="90"/>
  <c r="Z73" i="90"/>
  <c r="Z101" i="90"/>
  <c r="S60" i="90"/>
  <c r="S88" i="90"/>
  <c r="S116" i="90"/>
  <c r="Z103" i="90"/>
  <c r="Z75" i="90"/>
  <c r="Z104" i="90"/>
  <c r="Z76" i="90"/>
  <c r="Y100" i="90"/>
  <c r="Y72" i="90"/>
  <c r="Y66" i="90"/>
  <c r="Y94" i="90"/>
  <c r="Y73" i="90"/>
  <c r="Y101" i="90"/>
  <c r="Z96" i="90"/>
  <c r="Z68" i="90"/>
  <c r="R58" i="90"/>
  <c r="R31" i="90"/>
  <c r="X20" i="90"/>
  <c r="X21" i="90"/>
  <c r="V33" i="90"/>
  <c r="X22" i="90"/>
  <c r="X11" i="90"/>
  <c r="X10" i="90"/>
  <c r="AD39" i="63"/>
  <c r="AD95" i="63"/>
  <c r="AD67" i="63"/>
  <c r="AD43" i="63"/>
  <c r="AD71" i="63"/>
  <c r="AD99" i="63"/>
  <c r="AC95" i="63"/>
  <c r="AC67" i="63"/>
  <c r="AC39" i="63"/>
  <c r="AB99" i="63"/>
  <c r="AB71" i="63"/>
  <c r="AB43" i="63"/>
  <c r="AC96" i="63"/>
  <c r="AC40" i="63"/>
  <c r="AC68" i="63"/>
  <c r="AC99" i="63"/>
  <c r="AC71" i="63"/>
  <c r="AC43" i="63"/>
  <c r="AB68" i="63"/>
  <c r="AB40" i="63"/>
  <c r="AB96" i="63"/>
  <c r="AD96" i="63"/>
  <c r="AD40" i="63"/>
  <c r="AD68" i="63"/>
  <c r="AC97" i="63"/>
  <c r="AC69" i="63"/>
  <c r="AC41" i="63"/>
  <c r="AD69" i="63"/>
  <c r="AD41" i="63"/>
  <c r="AD97" i="63"/>
  <c r="AB69" i="63"/>
  <c r="AB41" i="63"/>
  <c r="AB97" i="63"/>
  <c r="AD66" i="63"/>
  <c r="AD94" i="63"/>
  <c r="AD38" i="63"/>
  <c r="AC70" i="63"/>
  <c r="AC98" i="63"/>
  <c r="AC42" i="63"/>
  <c r="AB66" i="63"/>
  <c r="AB38" i="63"/>
  <c r="AB94" i="63"/>
  <c r="AB98" i="63"/>
  <c r="AB70" i="63"/>
  <c r="AB42" i="63"/>
  <c r="AC66" i="63"/>
  <c r="AC94" i="63"/>
  <c r="AC38" i="63"/>
  <c r="AB67" i="63"/>
  <c r="AB95" i="63"/>
  <c r="AB39" i="63"/>
  <c r="AD98" i="63"/>
  <c r="AD42" i="63"/>
  <c r="AD70" i="63"/>
  <c r="Y43" i="90"/>
  <c r="Z42" i="90"/>
  <c r="Z43" i="90"/>
  <c r="Z45" i="90"/>
  <c r="Y42" i="90"/>
  <c r="Y45" i="90"/>
  <c r="Z44" i="90"/>
  <c r="Y40" i="90"/>
  <c r="Z38" i="90"/>
  <c r="Y44" i="90"/>
  <c r="Z46" i="90"/>
  <c r="Z48" i="90"/>
  <c r="Y38" i="90"/>
  <c r="Y46" i="90"/>
  <c r="Z37" i="90"/>
  <c r="X37" i="90"/>
  <c r="Y37" i="90"/>
  <c r="Y47" i="90"/>
  <c r="Z47" i="90"/>
  <c r="Y39" i="90"/>
  <c r="Z40" i="90"/>
  <c r="Y41" i="90"/>
  <c r="Z41" i="90"/>
  <c r="AE14" i="90"/>
  <c r="AF9" i="90"/>
  <c r="AE20" i="90"/>
  <c r="AE19" i="90"/>
  <c r="AE13" i="90"/>
  <c r="X23" i="90"/>
  <c r="AK11" i="63"/>
  <c r="X14" i="90"/>
  <c r="AK12" i="63"/>
  <c r="AK13" i="63"/>
  <c r="X13" i="90"/>
  <c r="AB41" i="102"/>
  <c r="AK14" i="63"/>
  <c r="AK15" i="63"/>
  <c r="AB42" i="102"/>
  <c r="AK10" i="63"/>
  <c r="AB37" i="102"/>
  <c r="AB43" i="102"/>
  <c r="AB35" i="102"/>
  <c r="AB38" i="102"/>
  <c r="AB39" i="102"/>
  <c r="AB36" i="102"/>
  <c r="AB40" i="102"/>
  <c r="H74" i="102"/>
  <c r="S74" i="102"/>
  <c r="AC71" i="102"/>
  <c r="U74" i="102"/>
  <c r="AC70" i="102"/>
  <c r="I74" i="102"/>
  <c r="AC55" i="102"/>
  <c r="AC69" i="102"/>
  <c r="AC74" i="102"/>
  <c r="P74" i="102"/>
  <c r="O74" i="102"/>
  <c r="AC64" i="102"/>
  <c r="Y74" i="102"/>
  <c r="AC54" i="102"/>
  <c r="AC34" i="102" s="1"/>
  <c r="AC61" i="102"/>
  <c r="AA74" i="102"/>
  <c r="AC67" i="102"/>
  <c r="AC57" i="102"/>
  <c r="K74" i="102"/>
  <c r="R74" i="102"/>
  <c r="AC58" i="102"/>
  <c r="AC56" i="102"/>
  <c r="M74" i="102"/>
  <c r="AC60" i="102"/>
  <c r="Z74" i="102"/>
  <c r="AD53" i="102"/>
  <c r="AC72" i="102"/>
  <c r="AC68" i="102"/>
  <c r="AC66" i="102"/>
  <c r="AC65" i="102"/>
  <c r="AC59" i="102"/>
  <c r="T74" i="102"/>
  <c r="V74" i="102"/>
  <c r="X74" i="102"/>
  <c r="N74" i="102"/>
  <c r="L74" i="102"/>
  <c r="AC62" i="102"/>
  <c r="AC73" i="102"/>
  <c r="Q74" i="102"/>
  <c r="AC63" i="102"/>
  <c r="W74" i="102"/>
  <c r="J74" i="102"/>
  <c r="Z105" i="102"/>
  <c r="Z185" i="102" s="1"/>
  <c r="M105" i="102"/>
  <c r="M185" i="102" s="1"/>
  <c r="AD103" i="102"/>
  <c r="AD183" i="102" s="1"/>
  <c r="AC105" i="102"/>
  <c r="AC185" i="102" s="1"/>
  <c r="U105" i="102"/>
  <c r="U185" i="102" s="1"/>
  <c r="O105" i="102"/>
  <c r="O185" i="102" s="1"/>
  <c r="AD92" i="102"/>
  <c r="AD172" i="102" s="1"/>
  <c r="AD98" i="102"/>
  <c r="AD178" i="102" s="1"/>
  <c r="AD84" i="102"/>
  <c r="AD164" i="102" s="1"/>
  <c r="AD102" i="102"/>
  <c r="AD182" i="102" s="1"/>
  <c r="AD96" i="102"/>
  <c r="AD176" i="102" s="1"/>
  <c r="T105" i="102"/>
  <c r="T185" i="102" s="1"/>
  <c r="AE83" i="102"/>
  <c r="AE163" i="102" s="1"/>
  <c r="J105" i="102"/>
  <c r="J185" i="102" s="1"/>
  <c r="AD88" i="102"/>
  <c r="AD168" i="102" s="1"/>
  <c r="AD85" i="102"/>
  <c r="AD165" i="102" s="1"/>
  <c r="AD100" i="102"/>
  <c r="AD180" i="102" s="1"/>
  <c r="P105" i="102"/>
  <c r="P185" i="102" s="1"/>
  <c r="AD86" i="102"/>
  <c r="AD166" i="102" s="1"/>
  <c r="AD99" i="102"/>
  <c r="AD179" i="102" s="1"/>
  <c r="AD105" i="102"/>
  <c r="AD185" i="102" s="1"/>
  <c r="AD95" i="102"/>
  <c r="AD175" i="102" s="1"/>
  <c r="H105" i="102"/>
  <c r="H185" i="102" s="1"/>
  <c r="AB105" i="102"/>
  <c r="AB185" i="102" s="1"/>
  <c r="AD91" i="102"/>
  <c r="AD171" i="102" s="1"/>
  <c r="S105" i="102"/>
  <c r="S185" i="102" s="1"/>
  <c r="AD104" i="102"/>
  <c r="AD184" i="102" s="1"/>
  <c r="AD93" i="102"/>
  <c r="AD173" i="102" s="1"/>
  <c r="K105" i="102"/>
  <c r="K185" i="102" s="1"/>
  <c r="Q105" i="102"/>
  <c r="Q185" i="102" s="1"/>
  <c r="AA105" i="102"/>
  <c r="AA185" i="102" s="1"/>
  <c r="I105" i="102"/>
  <c r="I185" i="102" s="1"/>
  <c r="AD87" i="102"/>
  <c r="AD167" i="102" s="1"/>
  <c r="L105" i="102"/>
  <c r="L185" i="102" s="1"/>
  <c r="X105" i="102"/>
  <c r="X185" i="102" s="1"/>
  <c r="R105" i="102"/>
  <c r="R185" i="102" s="1"/>
  <c r="AD94" i="102"/>
  <c r="AD174" i="102" s="1"/>
  <c r="AD101" i="102"/>
  <c r="AD181" i="102" s="1"/>
  <c r="AD90" i="102"/>
  <c r="AD170" i="102" s="1"/>
  <c r="AD97" i="102"/>
  <c r="AD177" i="102" s="1"/>
  <c r="Y105" i="102"/>
  <c r="Y185" i="102" s="1"/>
  <c r="AD89" i="102"/>
  <c r="AD169" i="102" s="1"/>
  <c r="V105" i="102"/>
  <c r="V185" i="102" s="1"/>
  <c r="W105" i="102"/>
  <c r="W185" i="102" s="1"/>
  <c r="N105" i="102"/>
  <c r="N185" i="102" s="1"/>
  <c r="X19" i="90"/>
  <c r="X12" i="90"/>
  <c r="X16" i="90"/>
  <c r="X17" i="90"/>
  <c r="Z11" i="90"/>
  <c r="X15" i="90"/>
  <c r="AE120" i="102"/>
  <c r="AE119" i="102"/>
  <c r="AE113" i="102"/>
  <c r="AF11" i="78"/>
  <c r="AE114" i="102"/>
  <c r="AE122" i="102"/>
  <c r="AE124" i="102"/>
  <c r="AF28" i="78"/>
  <c r="AE131" i="102"/>
  <c r="AE121" i="102"/>
  <c r="AE123" i="102"/>
  <c r="AF27" i="78"/>
  <c r="AE130" i="102"/>
  <c r="AE112" i="102"/>
  <c r="AE127" i="102"/>
  <c r="AE126" i="102"/>
  <c r="AE118" i="102"/>
  <c r="AF26" i="78"/>
  <c r="AE129" i="102"/>
  <c r="AF30" i="78"/>
  <c r="AE133" i="102"/>
  <c r="AE125" i="102"/>
  <c r="AE117" i="102"/>
  <c r="AF29" i="78"/>
  <c r="AE132" i="102"/>
  <c r="AF13" i="78"/>
  <c r="AE116" i="102"/>
  <c r="AF25" i="78"/>
  <c r="AE128" i="102"/>
  <c r="AF12" i="78"/>
  <c r="AE115" i="102"/>
  <c r="X18" i="90"/>
  <c r="AW10" i="63"/>
  <c r="AV31" i="63"/>
  <c r="AE231" i="69"/>
  <c r="AF231" i="69" s="1"/>
  <c r="AG231" i="69" s="1"/>
  <c r="AE208" i="69"/>
  <c r="AF208" i="69" s="1"/>
  <c r="AG208" i="69" s="1"/>
  <c r="AD73" i="69"/>
  <c r="S33" i="90" s="1"/>
  <c r="AO30" i="90"/>
  <c r="AD253" i="69"/>
  <c r="W33" i="90" s="1"/>
  <c r="AE186" i="69"/>
  <c r="AF186" i="69" s="1"/>
  <c r="AG186" i="69" s="1"/>
  <c r="AE51" i="69"/>
  <c r="AF51" i="69" s="1"/>
  <c r="AG51" i="69" s="1"/>
  <c r="AP9" i="90"/>
  <c r="AW14" i="63"/>
  <c r="AW11" i="63"/>
  <c r="AW12" i="63"/>
  <c r="AW15" i="63"/>
  <c r="AW13" i="63"/>
  <c r="AH14" i="63"/>
  <c r="AH11" i="63"/>
  <c r="AH15" i="63"/>
  <c r="AI15" i="63"/>
  <c r="AI12" i="63"/>
  <c r="AH12" i="63"/>
  <c r="AI11" i="63"/>
  <c r="AH10" i="63"/>
  <c r="AI13" i="63"/>
  <c r="AI10" i="63"/>
  <c r="AH13" i="63"/>
  <c r="AI14" i="63"/>
  <c r="AB32" i="63"/>
  <c r="AC28" i="63"/>
  <c r="AC18" i="63"/>
  <c r="AC24" i="63"/>
  <c r="AD18" i="63"/>
  <c r="AB31" i="63"/>
  <c r="AC9" i="63"/>
  <c r="AC25" i="63"/>
  <c r="AD29" i="63"/>
  <c r="AB20" i="63"/>
  <c r="AD28" i="63"/>
  <c r="AB9" i="63"/>
  <c r="AD20" i="63"/>
  <c r="AC30" i="63"/>
  <c r="AC23" i="63"/>
  <c r="AB8" i="63"/>
  <c r="AC17" i="63"/>
  <c r="AC26" i="63"/>
  <c r="AD24" i="63"/>
  <c r="AD22" i="63"/>
  <c r="AB18" i="63"/>
  <c r="AC31" i="63"/>
  <c r="AD23" i="63"/>
  <c r="AC22" i="63"/>
  <c r="AB30" i="63"/>
  <c r="AC29" i="63"/>
  <c r="AB16" i="63"/>
  <c r="AC20" i="63"/>
  <c r="AB19" i="63"/>
  <c r="AD21" i="63"/>
  <c r="AD16" i="63"/>
  <c r="AC21" i="63"/>
  <c r="AC27" i="63"/>
  <c r="AB17" i="63"/>
  <c r="AD31" i="63"/>
  <c r="AD8" i="63"/>
  <c r="AD19" i="63"/>
  <c r="AB25" i="63"/>
  <c r="AB29" i="63"/>
  <c r="AB22" i="63"/>
  <c r="AD30" i="63"/>
  <c r="AD32" i="63"/>
  <c r="AC16" i="63"/>
  <c r="AD26" i="63"/>
  <c r="AD25" i="63"/>
  <c r="AB23" i="63"/>
  <c r="AC32" i="63"/>
  <c r="AD17" i="63"/>
  <c r="AB27" i="63"/>
  <c r="AB21" i="63"/>
  <c r="AD27" i="63"/>
  <c r="AC8" i="63"/>
  <c r="AB24" i="63"/>
  <c r="AC19" i="63"/>
  <c r="AB26" i="63"/>
  <c r="AB28" i="63"/>
  <c r="AD9" i="63"/>
  <c r="W123" i="63"/>
  <c r="W32" i="63"/>
  <c r="X123" i="63"/>
  <c r="M17" i="63"/>
  <c r="M22" i="63"/>
  <c r="M33" i="63"/>
  <c r="K17" i="63"/>
  <c r="L22" i="63"/>
  <c r="L29" i="63"/>
  <c r="K29" i="63"/>
  <c r="K8" i="63"/>
  <c r="K23" i="63"/>
  <c r="M23" i="63"/>
  <c r="L24" i="63"/>
  <c r="L21" i="63"/>
  <c r="M28" i="63"/>
  <c r="K27" i="63"/>
  <c r="K30" i="63"/>
  <c r="K20" i="63"/>
  <c r="L25" i="63"/>
  <c r="K22" i="63"/>
  <c r="M20" i="63"/>
  <c r="K21" i="63"/>
  <c r="L31" i="63"/>
  <c r="M18" i="63"/>
  <c r="L27" i="63"/>
  <c r="M8" i="63"/>
  <c r="L28" i="63"/>
  <c r="M16" i="63"/>
  <c r="K19" i="63"/>
  <c r="L32" i="63"/>
  <c r="K32" i="63"/>
  <c r="M21" i="63"/>
  <c r="M26" i="63"/>
  <c r="K18" i="63"/>
  <c r="K26" i="63"/>
  <c r="M9" i="63"/>
  <c r="L18" i="63"/>
  <c r="K25" i="63"/>
  <c r="L33" i="63"/>
  <c r="M32" i="63"/>
  <c r="M19" i="63"/>
  <c r="L17" i="63"/>
  <c r="L9" i="63"/>
  <c r="K28" i="63"/>
  <c r="M29" i="63"/>
  <c r="L23" i="63"/>
  <c r="L19" i="63"/>
  <c r="M30" i="63"/>
  <c r="L20" i="63"/>
  <c r="M25" i="63"/>
  <c r="M24" i="63"/>
  <c r="L30" i="63"/>
  <c r="L16" i="63"/>
  <c r="L8" i="63"/>
  <c r="K24" i="63"/>
  <c r="K9" i="63"/>
  <c r="M31" i="63"/>
  <c r="M27" i="63"/>
  <c r="L26" i="63"/>
  <c r="K33" i="63"/>
  <c r="K31" i="63"/>
  <c r="AG10" i="73"/>
  <c r="AG10" i="78" s="1"/>
  <c r="AG43" i="73"/>
  <c r="AL10" i="63"/>
  <c r="AL13" i="63"/>
  <c r="AL14" i="63"/>
  <c r="AL11" i="63"/>
  <c r="AL12" i="63"/>
  <c r="W33" i="63"/>
  <c r="U32" i="63"/>
  <c r="U123" i="63"/>
  <c r="X122" i="63"/>
  <c r="AG68" i="73"/>
  <c r="AG41" i="73"/>
  <c r="AG48" i="73"/>
  <c r="AG18" i="73"/>
  <c r="AG63" i="73"/>
  <c r="AG63" i="78" s="1"/>
  <c r="AG11" i="73"/>
  <c r="AG11" i="78" s="1"/>
  <c r="AG73" i="73"/>
  <c r="AG15" i="73"/>
  <c r="AG15" i="78" s="1"/>
  <c r="AG76" i="73"/>
  <c r="AG17" i="73"/>
  <c r="AG38" i="73"/>
  <c r="AG38" i="78" s="1"/>
  <c r="AG70" i="73"/>
  <c r="AG36" i="73"/>
  <c r="AG36" i="78" s="1"/>
  <c r="AF63" i="78"/>
  <c r="AG64" i="73"/>
  <c r="AG64" i="78" s="1"/>
  <c r="AG51" i="73"/>
  <c r="AG51" i="78" s="1"/>
  <c r="AG42" i="73"/>
  <c r="AG46" i="73"/>
  <c r="AG62" i="73"/>
  <c r="AG62" i="78" s="1"/>
  <c r="AG16" i="73"/>
  <c r="AG66" i="73"/>
  <c r="AG66" i="78" s="1"/>
  <c r="AG45" i="73"/>
  <c r="AG44" i="73"/>
  <c r="AG78" i="73"/>
  <c r="AG78" i="78" s="1"/>
  <c r="AG75" i="73"/>
  <c r="AG71" i="73"/>
  <c r="AG40" i="73"/>
  <c r="AG40" i="78" s="1"/>
  <c r="AG52" i="73"/>
  <c r="AG52" i="78" s="1"/>
  <c r="AG23" i="73"/>
  <c r="AG77" i="73"/>
  <c r="AG77" i="78" s="1"/>
  <c r="AG9" i="73"/>
  <c r="AG9" i="78" s="1"/>
  <c r="AG67" i="73"/>
  <c r="AG22" i="73"/>
  <c r="AG35" i="73"/>
  <c r="AG24" i="73"/>
  <c r="AG47" i="73"/>
  <c r="AG49" i="73"/>
  <c r="AF36" i="78"/>
  <c r="AG37" i="73"/>
  <c r="AG37" i="78" s="1"/>
  <c r="AG25" i="73"/>
  <c r="AG20" i="73"/>
  <c r="AF9" i="78"/>
  <c r="AG14" i="73"/>
  <c r="AG14" i="78" s="1"/>
  <c r="AG50" i="73"/>
  <c r="AG65" i="73"/>
  <c r="AG65" i="78" s="1"/>
  <c r="AG74" i="73"/>
  <c r="AG13" i="73"/>
  <c r="AG13" i="78" s="1"/>
  <c r="AG12" i="73"/>
  <c r="AG12" i="78" s="1"/>
  <c r="AG55" i="73"/>
  <c r="AG81" i="73"/>
  <c r="AG30" i="73"/>
  <c r="AG30" i="78" s="1"/>
  <c r="AG54" i="73"/>
  <c r="AG80" i="73"/>
  <c r="AG27" i="73"/>
  <c r="AG27" i="78" s="1"/>
  <c r="AG53" i="73"/>
  <c r="AG79" i="73"/>
  <c r="AG28" i="73"/>
  <c r="AG28" i="78" s="1"/>
  <c r="AG56" i="73"/>
  <c r="AG56" i="78" s="1"/>
  <c r="AG82" i="73"/>
  <c r="AG82" i="78" s="1"/>
  <c r="AG29" i="73"/>
  <c r="AG29" i="78" s="1"/>
  <c r="AG69" i="73"/>
  <c r="AF37" i="78"/>
  <c r="AF35" i="78"/>
  <c r="AF14" i="78"/>
  <c r="AG61" i="73"/>
  <c r="AG19" i="73"/>
  <c r="AF78" i="78"/>
  <c r="AG21" i="73"/>
  <c r="AG26" i="73"/>
  <c r="AG26" i="78" s="1"/>
  <c r="AG72" i="73"/>
  <c r="AG39" i="73"/>
  <c r="AG39" i="78" s="1"/>
  <c r="W79" i="78"/>
  <c r="U54" i="78"/>
  <c r="V53" i="78"/>
  <c r="T55" i="78"/>
  <c r="AF41" i="78"/>
  <c r="V80" i="78"/>
  <c r="U81" i="78"/>
  <c r="Z21" i="90" s="1"/>
  <c r="AF67" i="78"/>
  <c r="AE16" i="78"/>
  <c r="AF15" i="78"/>
  <c r="AE42" i="78"/>
  <c r="AE68" i="78"/>
  <c r="Z22" i="78"/>
  <c r="AB20" i="78"/>
  <c r="AC44" i="78"/>
  <c r="X24" i="78"/>
  <c r="Y48" i="78"/>
  <c r="AB71" i="78"/>
  <c r="Z73" i="78"/>
  <c r="Z47" i="78"/>
  <c r="AA21" i="78"/>
  <c r="AA72" i="78"/>
  <c r="X75" i="78"/>
  <c r="AD69" i="78"/>
  <c r="Y74" i="78"/>
  <c r="AD18" i="78"/>
  <c r="Y23" i="78"/>
  <c r="X49" i="78"/>
  <c r="AC19" i="78"/>
  <c r="AC70" i="78"/>
  <c r="AD43" i="78"/>
  <c r="AA46" i="78"/>
  <c r="W50" i="78"/>
  <c r="W76" i="78"/>
  <c r="AB45" i="78"/>
  <c r="I110" i="105" l="1"/>
  <c r="AU9" i="90"/>
  <c r="J89" i="105"/>
  <c r="T126" i="90"/>
  <c r="W20" i="103"/>
  <c r="W18" i="103"/>
  <c r="W21" i="103"/>
  <c r="W19" i="103"/>
  <c r="W17" i="103"/>
  <c r="W22" i="103"/>
  <c r="U126" i="90"/>
  <c r="X76" i="90"/>
  <c r="X104" i="90"/>
  <c r="X107" i="90"/>
  <c r="X79" i="90"/>
  <c r="R87" i="90"/>
  <c r="R115" i="90"/>
  <c r="S61" i="90"/>
  <c r="S117" i="90"/>
  <c r="S89" i="90"/>
  <c r="X94" i="90"/>
  <c r="AF94" i="90" s="1"/>
  <c r="X66" i="90"/>
  <c r="X99" i="90"/>
  <c r="AF99" i="90" s="1"/>
  <c r="X71" i="90"/>
  <c r="X95" i="90"/>
  <c r="X67" i="90"/>
  <c r="Z95" i="90"/>
  <c r="Z67" i="90"/>
  <c r="X106" i="90"/>
  <c r="X78" i="90"/>
  <c r="X73" i="90"/>
  <c r="AF73" i="90" s="1"/>
  <c r="X101" i="90"/>
  <c r="AF101" i="90" s="1"/>
  <c r="X72" i="90"/>
  <c r="X100" i="90"/>
  <c r="AF100" i="90" s="1"/>
  <c r="X69" i="90"/>
  <c r="X97" i="90"/>
  <c r="AF97" i="90" s="1"/>
  <c r="X102" i="90"/>
  <c r="AF102" i="90" s="1"/>
  <c r="X74" i="90"/>
  <c r="X68" i="90"/>
  <c r="X96" i="90"/>
  <c r="AF96" i="90" s="1"/>
  <c r="V61" i="90"/>
  <c r="V89" i="90"/>
  <c r="V117" i="90"/>
  <c r="Z77" i="90"/>
  <c r="Z105" i="90"/>
  <c r="X103" i="90"/>
  <c r="AF103" i="90" s="1"/>
  <c r="X75" i="90"/>
  <c r="W61" i="90"/>
  <c r="W89" i="90"/>
  <c r="W117" i="90"/>
  <c r="X98" i="90"/>
  <c r="AF98" i="90" s="1"/>
  <c r="X70" i="90"/>
  <c r="X77" i="90"/>
  <c r="X105" i="90"/>
  <c r="X49" i="90"/>
  <c r="X48" i="90"/>
  <c r="R59" i="90"/>
  <c r="R32" i="90"/>
  <c r="AP10" i="90"/>
  <c r="V17" i="103"/>
  <c r="V21" i="103"/>
  <c r="V19" i="103"/>
  <c r="V22" i="103"/>
  <c r="V18" i="103"/>
  <c r="V20" i="103"/>
  <c r="X50" i="90"/>
  <c r="X39" i="90"/>
  <c r="AR9" i="90"/>
  <c r="AF10" i="90"/>
  <c r="AH10" i="90" s="1"/>
  <c r="X38" i="90"/>
  <c r="K115" i="63"/>
  <c r="K59" i="63"/>
  <c r="K87" i="63"/>
  <c r="M55" i="63"/>
  <c r="M111" i="63"/>
  <c r="M83" i="63"/>
  <c r="L114" i="63"/>
  <c r="L58" i="63"/>
  <c r="L86" i="63"/>
  <c r="K55" i="63"/>
  <c r="D25" i="105" s="1"/>
  <c r="K111" i="63"/>
  <c r="H25" i="105" s="1"/>
  <c r="K83" i="63"/>
  <c r="F25" i="105" s="1"/>
  <c r="AK21" i="63"/>
  <c r="AB105" i="63"/>
  <c r="AB77" i="63"/>
  <c r="AB49" i="63"/>
  <c r="AC58" i="63"/>
  <c r="AC86" i="63"/>
  <c r="AC114" i="63"/>
  <c r="M81" i="63"/>
  <c r="M109" i="63"/>
  <c r="M53" i="63"/>
  <c r="K109" i="63"/>
  <c r="H23" i="105" s="1"/>
  <c r="K81" i="63"/>
  <c r="F23" i="105" s="1"/>
  <c r="K53" i="63"/>
  <c r="D23" i="105" s="1"/>
  <c r="M36" i="63"/>
  <c r="M92" i="63"/>
  <c r="M64" i="63"/>
  <c r="L105" i="63"/>
  <c r="L49" i="63"/>
  <c r="L77" i="63"/>
  <c r="AD73" i="63"/>
  <c r="AD45" i="63"/>
  <c r="AD101" i="63"/>
  <c r="AD64" i="63"/>
  <c r="AD36" i="63"/>
  <c r="AD92" i="63"/>
  <c r="AC106" i="63"/>
  <c r="AC78" i="63"/>
  <c r="AC50" i="63"/>
  <c r="AB65" i="63"/>
  <c r="AB37" i="63"/>
  <c r="AB93" i="63"/>
  <c r="AC88" i="63"/>
  <c r="AC60" i="63"/>
  <c r="AC116" i="63"/>
  <c r="AD87" i="63"/>
  <c r="AD59" i="63"/>
  <c r="AD115" i="63"/>
  <c r="AD79" i="63"/>
  <c r="AD51" i="63"/>
  <c r="AD107" i="63"/>
  <c r="AD112" i="63"/>
  <c r="AD84" i="63"/>
  <c r="AD56" i="63"/>
  <c r="AJ33" i="63"/>
  <c r="K89" i="63"/>
  <c r="K61" i="63"/>
  <c r="K117" i="63"/>
  <c r="M86" i="63"/>
  <c r="M58" i="63"/>
  <c r="M114" i="63"/>
  <c r="M37" i="63"/>
  <c r="M65" i="63"/>
  <c r="M93" i="63"/>
  <c r="M74" i="63"/>
  <c r="M46" i="63"/>
  <c r="M102" i="63"/>
  <c r="M51" i="63"/>
  <c r="M79" i="63"/>
  <c r="M107" i="63"/>
  <c r="AK23" i="63"/>
  <c r="AB107" i="63"/>
  <c r="AB79" i="63"/>
  <c r="AB51" i="63"/>
  <c r="AB45" i="63"/>
  <c r="AB73" i="63"/>
  <c r="AB101" i="63"/>
  <c r="AC59" i="63"/>
  <c r="AC87" i="63"/>
  <c r="AC115" i="63"/>
  <c r="AB76" i="63"/>
  <c r="AB104" i="63"/>
  <c r="AB48" i="63"/>
  <c r="L111" i="63"/>
  <c r="L83" i="63"/>
  <c r="L55" i="63"/>
  <c r="L110" i="63"/>
  <c r="L82" i="63"/>
  <c r="L54" i="63"/>
  <c r="L75" i="63"/>
  <c r="L103" i="63"/>
  <c r="L47" i="63"/>
  <c r="K82" i="63"/>
  <c r="F24" i="105" s="1"/>
  <c r="K110" i="63"/>
  <c r="H24" i="105" s="1"/>
  <c r="K54" i="63"/>
  <c r="D24" i="105" s="1"/>
  <c r="L59" i="63"/>
  <c r="L87" i="63"/>
  <c r="L115" i="63"/>
  <c r="K107" i="63"/>
  <c r="H21" i="105" s="1"/>
  <c r="K51" i="63"/>
  <c r="D21" i="105" s="1"/>
  <c r="K79" i="63"/>
  <c r="F21" i="105" s="1"/>
  <c r="AD37" i="63"/>
  <c r="AD93" i="63"/>
  <c r="AD65" i="63"/>
  <c r="AD81" i="63"/>
  <c r="AD53" i="63"/>
  <c r="AD109" i="63"/>
  <c r="AC55" i="63"/>
  <c r="AC111" i="63"/>
  <c r="AC83" i="63"/>
  <c r="AB102" i="63"/>
  <c r="AB74" i="63"/>
  <c r="AB46" i="63"/>
  <c r="AD85" i="63"/>
  <c r="AD57" i="63"/>
  <c r="AD113" i="63"/>
  <c r="AC77" i="63"/>
  <c r="AC49" i="63"/>
  <c r="AC105" i="63"/>
  <c r="AD106" i="63"/>
  <c r="AD78" i="63"/>
  <c r="AD50" i="63"/>
  <c r="AC109" i="63"/>
  <c r="AC53" i="63"/>
  <c r="AC81" i="63"/>
  <c r="AD54" i="63"/>
  <c r="AD82" i="63"/>
  <c r="AD110" i="63"/>
  <c r="M57" i="63"/>
  <c r="M113" i="63"/>
  <c r="M85" i="63"/>
  <c r="M110" i="63"/>
  <c r="M82" i="63"/>
  <c r="M54" i="63"/>
  <c r="M104" i="63"/>
  <c r="M76" i="63"/>
  <c r="M48" i="63"/>
  <c r="K85" i="63"/>
  <c r="F27" i="105" s="1"/>
  <c r="K57" i="63"/>
  <c r="D27" i="105" s="1"/>
  <c r="K113" i="63"/>
  <c r="H27" i="105" s="1"/>
  <c r="AC100" i="63"/>
  <c r="AC44" i="63"/>
  <c r="AC72" i="63"/>
  <c r="AD44" i="63"/>
  <c r="AD72" i="63"/>
  <c r="AD100" i="63"/>
  <c r="AD108" i="63"/>
  <c r="AD80" i="63"/>
  <c r="AD52" i="63"/>
  <c r="AC37" i="63"/>
  <c r="AC93" i="63"/>
  <c r="AC65" i="63"/>
  <c r="AB112" i="63"/>
  <c r="AB56" i="63"/>
  <c r="AB84" i="63"/>
  <c r="M87" i="63"/>
  <c r="M115" i="63"/>
  <c r="M59" i="63"/>
  <c r="AB110" i="63"/>
  <c r="AB54" i="63"/>
  <c r="AB82" i="63"/>
  <c r="K93" i="63"/>
  <c r="H7" i="105" s="1"/>
  <c r="K37" i="63"/>
  <c r="D7" i="105" s="1"/>
  <c r="K65" i="63"/>
  <c r="F7" i="105" s="1"/>
  <c r="K56" i="63"/>
  <c r="D26" i="105" s="1"/>
  <c r="K112" i="63"/>
  <c r="H26" i="105" s="1"/>
  <c r="K84" i="63"/>
  <c r="F26" i="105" s="1"/>
  <c r="M105" i="63"/>
  <c r="M77" i="63"/>
  <c r="M49" i="63"/>
  <c r="K106" i="63"/>
  <c r="H20" i="105" s="1"/>
  <c r="K50" i="63"/>
  <c r="D20" i="105" s="1"/>
  <c r="K78" i="63"/>
  <c r="F20" i="105" s="1"/>
  <c r="L113" i="63"/>
  <c r="L57" i="63"/>
  <c r="L85" i="63"/>
  <c r="AC75" i="63"/>
  <c r="AC47" i="63"/>
  <c r="AC103" i="63"/>
  <c r="AD88" i="63"/>
  <c r="AD116" i="63"/>
  <c r="AD60" i="63"/>
  <c r="AD105" i="63"/>
  <c r="AD49" i="63"/>
  <c r="AD77" i="63"/>
  <c r="AC54" i="63"/>
  <c r="AC82" i="63"/>
  <c r="AC110" i="63"/>
  <c r="AB59" i="63"/>
  <c r="AB115" i="63"/>
  <c r="AB87" i="63"/>
  <c r="L108" i="63"/>
  <c r="L52" i="63"/>
  <c r="L80" i="63"/>
  <c r="L51" i="63"/>
  <c r="L107" i="63"/>
  <c r="L79" i="63"/>
  <c r="K36" i="63"/>
  <c r="D6" i="105" s="1"/>
  <c r="K64" i="63"/>
  <c r="F6" i="105" s="1"/>
  <c r="K92" i="63"/>
  <c r="H6" i="105" s="1"/>
  <c r="K80" i="63"/>
  <c r="F22" i="105" s="1"/>
  <c r="K108" i="63"/>
  <c r="H22" i="105" s="1"/>
  <c r="K52" i="63"/>
  <c r="D22" i="105" s="1"/>
  <c r="L93" i="63"/>
  <c r="L37" i="63"/>
  <c r="L65" i="63"/>
  <c r="K60" i="63"/>
  <c r="K88" i="63"/>
  <c r="K116" i="63"/>
  <c r="L81" i="63"/>
  <c r="L109" i="63"/>
  <c r="L53" i="63"/>
  <c r="E23" i="105" s="1"/>
  <c r="L106" i="63"/>
  <c r="L78" i="63"/>
  <c r="L50" i="63"/>
  <c r="AB52" i="63"/>
  <c r="AB108" i="63"/>
  <c r="AB80" i="63"/>
  <c r="AD58" i="63"/>
  <c r="AD114" i="63"/>
  <c r="AD86" i="63"/>
  <c r="AB75" i="63"/>
  <c r="AB103" i="63"/>
  <c r="AB47" i="63"/>
  <c r="AC45" i="63"/>
  <c r="AC73" i="63"/>
  <c r="AC101" i="63"/>
  <c r="AD74" i="63"/>
  <c r="AD46" i="63"/>
  <c r="AD102" i="63"/>
  <c r="L104" i="63"/>
  <c r="I18" i="105" s="1"/>
  <c r="L76" i="63"/>
  <c r="G18" i="105" s="1"/>
  <c r="L48" i="63"/>
  <c r="E18" i="105" s="1"/>
  <c r="L64" i="63"/>
  <c r="G6" i="105" s="1"/>
  <c r="L92" i="63"/>
  <c r="I6" i="105" s="1"/>
  <c r="L36" i="63"/>
  <c r="L101" i="63"/>
  <c r="L73" i="63"/>
  <c r="L45" i="63"/>
  <c r="L60" i="63"/>
  <c r="L88" i="63"/>
  <c r="L116" i="63"/>
  <c r="K76" i="63"/>
  <c r="F18" i="105" s="1"/>
  <c r="K48" i="63"/>
  <c r="D18" i="105" s="1"/>
  <c r="K104" i="63"/>
  <c r="H18" i="105" s="1"/>
  <c r="K73" i="63"/>
  <c r="F15" i="105" s="1"/>
  <c r="K45" i="63"/>
  <c r="D15" i="105" s="1"/>
  <c r="K101" i="63"/>
  <c r="H15" i="105" s="1"/>
  <c r="AC92" i="63"/>
  <c r="AC64" i="63"/>
  <c r="AB106" i="63"/>
  <c r="AB78" i="63"/>
  <c r="AB50" i="63"/>
  <c r="AC48" i="63"/>
  <c r="AC104" i="63"/>
  <c r="AC76" i="63"/>
  <c r="AB36" i="63"/>
  <c r="AB92" i="63"/>
  <c r="AB64" i="63"/>
  <c r="AC80" i="63"/>
  <c r="AC108" i="63"/>
  <c r="AC52" i="63"/>
  <c r="K46" i="63"/>
  <c r="D16" i="105" s="1"/>
  <c r="K102" i="63"/>
  <c r="H16" i="105" s="1"/>
  <c r="K74" i="63"/>
  <c r="F16" i="105" s="1"/>
  <c r="L44" i="63"/>
  <c r="L100" i="63"/>
  <c r="L72" i="63"/>
  <c r="M103" i="63"/>
  <c r="M75" i="63"/>
  <c r="M47" i="63"/>
  <c r="K103" i="63"/>
  <c r="H17" i="105" s="1"/>
  <c r="K47" i="63"/>
  <c r="D17" i="105" s="1"/>
  <c r="K75" i="63"/>
  <c r="F17" i="105" s="1"/>
  <c r="K86" i="63"/>
  <c r="F28" i="105" s="1"/>
  <c r="K114" i="63"/>
  <c r="H28" i="105" s="1"/>
  <c r="K58" i="63"/>
  <c r="D28" i="105" s="1"/>
  <c r="M61" i="63"/>
  <c r="M89" i="63"/>
  <c r="M117" i="63"/>
  <c r="AD55" i="63"/>
  <c r="AD111" i="63"/>
  <c r="AD83" i="63"/>
  <c r="AB57" i="63"/>
  <c r="AB85" i="63"/>
  <c r="AB113" i="63"/>
  <c r="AB44" i="63"/>
  <c r="AB72" i="63"/>
  <c r="AB100" i="63"/>
  <c r="AC107" i="63"/>
  <c r="AC79" i="63"/>
  <c r="AC51" i="63"/>
  <c r="AC102" i="63"/>
  <c r="AC74" i="63"/>
  <c r="AC46" i="63"/>
  <c r="L74" i="63"/>
  <c r="L46" i="63"/>
  <c r="L102" i="63"/>
  <c r="K77" i="63"/>
  <c r="F19" i="105" s="1"/>
  <c r="K49" i="63"/>
  <c r="D19" i="105" s="1"/>
  <c r="K105" i="63"/>
  <c r="H19" i="105" s="1"/>
  <c r="M60" i="63"/>
  <c r="M116" i="63"/>
  <c r="M88" i="63"/>
  <c r="M106" i="63"/>
  <c r="M50" i="63"/>
  <c r="M78" i="63"/>
  <c r="AB53" i="63"/>
  <c r="AB109" i="63"/>
  <c r="AB81" i="63"/>
  <c r="AC57" i="63"/>
  <c r="AC85" i="63"/>
  <c r="AC113" i="63"/>
  <c r="AC112" i="63"/>
  <c r="AC56" i="63"/>
  <c r="AC84" i="63"/>
  <c r="M44" i="63"/>
  <c r="M100" i="63"/>
  <c r="M72" i="63"/>
  <c r="M52" i="63"/>
  <c r="M80" i="63"/>
  <c r="M108" i="63"/>
  <c r="L89" i="63"/>
  <c r="L61" i="63"/>
  <c r="L117" i="63"/>
  <c r="L112" i="63"/>
  <c r="L84" i="63"/>
  <c r="L56" i="63"/>
  <c r="M56" i="63"/>
  <c r="M112" i="63"/>
  <c r="M84" i="63"/>
  <c r="M73" i="63"/>
  <c r="M101" i="63"/>
  <c r="M45" i="63"/>
  <c r="AB83" i="63"/>
  <c r="AB111" i="63"/>
  <c r="AB55" i="63"/>
  <c r="AD103" i="63"/>
  <c r="AD47" i="63"/>
  <c r="AD75" i="63"/>
  <c r="AB58" i="63"/>
  <c r="AB86" i="63"/>
  <c r="AB114" i="63"/>
  <c r="AD48" i="63"/>
  <c r="AD76" i="63"/>
  <c r="AD104" i="63"/>
  <c r="AB60" i="63"/>
  <c r="AB88" i="63"/>
  <c r="AB116" i="63"/>
  <c r="AC42" i="102"/>
  <c r="X42" i="90"/>
  <c r="X43" i="90"/>
  <c r="X51" i="90"/>
  <c r="Z39" i="90"/>
  <c r="X44" i="90"/>
  <c r="X40" i="90"/>
  <c r="AF40" i="90" s="1"/>
  <c r="U37" i="65" s="1"/>
  <c r="X47" i="90"/>
  <c r="Z49" i="90"/>
  <c r="X46" i="90"/>
  <c r="X45" i="90"/>
  <c r="AF45" i="90" s="1"/>
  <c r="U42" i="65" s="1"/>
  <c r="X41" i="90"/>
  <c r="AJ26" i="63"/>
  <c r="AI8" i="63"/>
  <c r="AC36" i="63"/>
  <c r="AP14" i="90"/>
  <c r="J94" i="105" s="1"/>
  <c r="AF13" i="90"/>
  <c r="AF14" i="90"/>
  <c r="AF18" i="90"/>
  <c r="AH18" i="90" s="1"/>
  <c r="AE11" i="90"/>
  <c r="AF17" i="90"/>
  <c r="AH17" i="90" s="1"/>
  <c r="AF16" i="90"/>
  <c r="AH16" i="90" s="1"/>
  <c r="AF12" i="90"/>
  <c r="AP13" i="90"/>
  <c r="AJ31" i="63"/>
  <c r="AK29" i="63"/>
  <c r="AJ24" i="63"/>
  <c r="AP16" i="90"/>
  <c r="AK25" i="63"/>
  <c r="AK26" i="63"/>
  <c r="AJ27" i="63"/>
  <c r="AK17" i="63"/>
  <c r="AK24" i="63"/>
  <c r="AK32" i="63"/>
  <c r="AJ16" i="63"/>
  <c r="AJ32" i="63"/>
  <c r="AF11" i="90"/>
  <c r="AF15" i="90"/>
  <c r="AP19" i="90"/>
  <c r="AF19" i="90"/>
  <c r="AK18" i="63"/>
  <c r="AK22" i="63"/>
  <c r="AJ18" i="63"/>
  <c r="AK9" i="63"/>
  <c r="AK31" i="63"/>
  <c r="AK20" i="63"/>
  <c r="AJ23" i="63"/>
  <c r="AK27" i="63"/>
  <c r="AK19" i="63"/>
  <c r="AJ8" i="63"/>
  <c r="AJ19" i="63"/>
  <c r="AJ29" i="63"/>
  <c r="AK16" i="63"/>
  <c r="AK30" i="63"/>
  <c r="AJ17" i="63"/>
  <c r="AP15" i="90"/>
  <c r="AJ28" i="63"/>
  <c r="AJ21" i="63"/>
  <c r="AJ9" i="63"/>
  <c r="AJ22" i="63"/>
  <c r="AP12" i="90"/>
  <c r="AJ25" i="63"/>
  <c r="AJ20" i="63"/>
  <c r="AK28" i="63"/>
  <c r="AK8" i="63"/>
  <c r="AJ30" i="63"/>
  <c r="AP17" i="90"/>
  <c r="AC39" i="102"/>
  <c r="AC37" i="102"/>
  <c r="AC41" i="102"/>
  <c r="AC40" i="102"/>
  <c r="AC35" i="102"/>
  <c r="AC36" i="102"/>
  <c r="AC43" i="102"/>
  <c r="AC38" i="102"/>
  <c r="L75" i="102"/>
  <c r="J75" i="102"/>
  <c r="AD57" i="102"/>
  <c r="AE53" i="102"/>
  <c r="I75" i="102"/>
  <c r="T75" i="102"/>
  <c r="AA75" i="102"/>
  <c r="AD66" i="102"/>
  <c r="AD58" i="102"/>
  <c r="Q75" i="102"/>
  <c r="AD72" i="102"/>
  <c r="X75" i="102"/>
  <c r="K75" i="102"/>
  <c r="AD54" i="102"/>
  <c r="AD34" i="102" s="1"/>
  <c r="AD63" i="102"/>
  <c r="AD68" i="102"/>
  <c r="AD55" i="102"/>
  <c r="AD74" i="102"/>
  <c r="AD62" i="102"/>
  <c r="S75" i="102"/>
  <c r="O75" i="102"/>
  <c r="O43" i="102" s="1"/>
  <c r="N75" i="102"/>
  <c r="AD61" i="102"/>
  <c r="U75" i="102"/>
  <c r="U43" i="102" s="1"/>
  <c r="W75" i="102"/>
  <c r="AB75" i="102"/>
  <c r="AC75" i="102"/>
  <c r="V75" i="102"/>
  <c r="H75" i="102"/>
  <c r="AD73" i="102"/>
  <c r="AD59" i="102"/>
  <c r="AD65" i="102"/>
  <c r="M75" i="102"/>
  <c r="Y75" i="102"/>
  <c r="AD75" i="102"/>
  <c r="Z75" i="102"/>
  <c r="AD67" i="102"/>
  <c r="AD69" i="102"/>
  <c r="AD60" i="102"/>
  <c r="AD56" i="102"/>
  <c r="R75" i="102"/>
  <c r="AD71" i="102"/>
  <c r="P75" i="102"/>
  <c r="AD64" i="102"/>
  <c r="AD70" i="102"/>
  <c r="AE101" i="102"/>
  <c r="AE181" i="102" s="1"/>
  <c r="AE92" i="102"/>
  <c r="AE172" i="102" s="1"/>
  <c r="AE90" i="102"/>
  <c r="AE170" i="102" s="1"/>
  <c r="AE105" i="102"/>
  <c r="AE185" i="102" s="1"/>
  <c r="AE98" i="102"/>
  <c r="AE178" i="102" s="1"/>
  <c r="AE99" i="102"/>
  <c r="AE179" i="102" s="1"/>
  <c r="AE84" i="102"/>
  <c r="AE164" i="102" s="1"/>
  <c r="AE102" i="102"/>
  <c r="AE182" i="102" s="1"/>
  <c r="AE87" i="102"/>
  <c r="AE167" i="102" s="1"/>
  <c r="AE95" i="102"/>
  <c r="AE175" i="102" s="1"/>
  <c r="AE93" i="102"/>
  <c r="AE173" i="102" s="1"/>
  <c r="AE100" i="102"/>
  <c r="AE180" i="102" s="1"/>
  <c r="AE103" i="102"/>
  <c r="AE183" i="102" s="1"/>
  <c r="AE88" i="102"/>
  <c r="AE168" i="102" s="1"/>
  <c r="AE96" i="102"/>
  <c r="AE176" i="102" s="1"/>
  <c r="AE94" i="102"/>
  <c r="AE174" i="102" s="1"/>
  <c r="AE86" i="102"/>
  <c r="AE166" i="102" s="1"/>
  <c r="AE104" i="102"/>
  <c r="AE184" i="102" s="1"/>
  <c r="AE89" i="102"/>
  <c r="AE169" i="102" s="1"/>
  <c r="AE85" i="102"/>
  <c r="AE165" i="102" s="1"/>
  <c r="AE97" i="102"/>
  <c r="AE177" i="102" s="1"/>
  <c r="AE91" i="102"/>
  <c r="AE171" i="102" s="1"/>
  <c r="AV33" i="63"/>
  <c r="AP11" i="90"/>
  <c r="AY15" i="63"/>
  <c r="L12" i="65"/>
  <c r="AY12" i="63"/>
  <c r="L9" i="65"/>
  <c r="AY11" i="63"/>
  <c r="L8" i="65"/>
  <c r="AY14" i="63"/>
  <c r="L11" i="65"/>
  <c r="AY13" i="63"/>
  <c r="L10" i="65"/>
  <c r="AY10" i="63"/>
  <c r="L7" i="65"/>
  <c r="AP18" i="90"/>
  <c r="AW28" i="63"/>
  <c r="AG33" i="63"/>
  <c r="AP16" i="63"/>
  <c r="AD33" i="63"/>
  <c r="AM14" i="63"/>
  <c r="AC33" i="63"/>
  <c r="AM13" i="63"/>
  <c r="AM10" i="63"/>
  <c r="AW24" i="63"/>
  <c r="AW30" i="63"/>
  <c r="AP31" i="63"/>
  <c r="AW23" i="63"/>
  <c r="AM12" i="63"/>
  <c r="AM15" i="63"/>
  <c r="AM11" i="63"/>
  <c r="AE253" i="69"/>
  <c r="AF253" i="69" s="1"/>
  <c r="AG253" i="69" s="1"/>
  <c r="AO31" i="90"/>
  <c r="AE73" i="69"/>
  <c r="AF73" i="69" s="1"/>
  <c r="AG73" i="69" s="1"/>
  <c r="X124" i="63"/>
  <c r="AH9" i="90"/>
  <c r="AW27" i="63"/>
  <c r="AW26" i="63"/>
  <c r="AP22" i="63"/>
  <c r="AW29" i="63"/>
  <c r="AW16" i="63"/>
  <c r="AW21" i="63"/>
  <c r="AW25" i="63"/>
  <c r="AI32" i="63"/>
  <c r="W39" i="103" s="1"/>
  <c r="AV32" i="63"/>
  <c r="AP20" i="63"/>
  <c r="AP17" i="63"/>
  <c r="AW22" i="63"/>
  <c r="AW8" i="63"/>
  <c r="AP19" i="63"/>
  <c r="AP30" i="63"/>
  <c r="AP27" i="63"/>
  <c r="AW32" i="63"/>
  <c r="AP25" i="63"/>
  <c r="AW9" i="63"/>
  <c r="AW17" i="63"/>
  <c r="AW20" i="63"/>
  <c r="AP26" i="63"/>
  <c r="AP23" i="63"/>
  <c r="AW18" i="63"/>
  <c r="AP18" i="63"/>
  <c r="AP21" i="63"/>
  <c r="AL8" i="63"/>
  <c r="AP8" i="63"/>
  <c r="AP29" i="63"/>
  <c r="AP33" i="63"/>
  <c r="H58" i="105" s="1"/>
  <c r="AP9" i="63"/>
  <c r="AW31" i="63"/>
  <c r="AP28" i="63"/>
  <c r="AP24" i="63"/>
  <c r="AP32" i="63"/>
  <c r="H57" i="105" s="1"/>
  <c r="AW19" i="63"/>
  <c r="AG23" i="63"/>
  <c r="E77" i="105" s="1"/>
  <c r="AF18" i="63"/>
  <c r="D72" i="105" s="1"/>
  <c r="AF21" i="63"/>
  <c r="D75" i="105" s="1"/>
  <c r="AF8" i="63"/>
  <c r="D62" i="105" s="1"/>
  <c r="AH28" i="63"/>
  <c r="AI21" i="63"/>
  <c r="AI25" i="63"/>
  <c r="AF29" i="63"/>
  <c r="D83" i="105" s="1"/>
  <c r="AH26" i="63"/>
  <c r="AI16" i="63"/>
  <c r="AI9" i="63"/>
  <c r="AF9" i="63"/>
  <c r="D63" i="105" s="1"/>
  <c r="AF28" i="63"/>
  <c r="D82" i="105" s="1"/>
  <c r="AF22" i="63"/>
  <c r="D76" i="105" s="1"/>
  <c r="AG29" i="63"/>
  <c r="E83" i="105" s="1"/>
  <c r="AI19" i="63"/>
  <c r="AI26" i="63"/>
  <c r="AH31" i="63"/>
  <c r="AG22" i="63"/>
  <c r="E76" i="105" s="1"/>
  <c r="AH24" i="63"/>
  <c r="AH19" i="63"/>
  <c r="AI17" i="63"/>
  <c r="AF24" i="63"/>
  <c r="D78" i="105" s="1"/>
  <c r="AG9" i="63"/>
  <c r="E63" i="105" s="1"/>
  <c r="AG25" i="63"/>
  <c r="E79" i="105" s="1"/>
  <c r="AG8" i="63"/>
  <c r="E62" i="105" s="1"/>
  <c r="AG17" i="63"/>
  <c r="E71" i="105" s="1"/>
  <c r="AG32" i="63"/>
  <c r="AF20" i="63"/>
  <c r="D74" i="105" s="1"/>
  <c r="AF17" i="63"/>
  <c r="D71" i="105" s="1"/>
  <c r="AH22" i="63"/>
  <c r="AI20" i="63"/>
  <c r="AH8" i="63"/>
  <c r="AI24" i="63"/>
  <c r="AF32" i="63"/>
  <c r="AG16" i="63"/>
  <c r="E70" i="105" s="1"/>
  <c r="F70" i="105" s="1"/>
  <c r="AF19" i="63"/>
  <c r="D73" i="105" s="1"/>
  <c r="AF30" i="63"/>
  <c r="D84" i="105" s="1"/>
  <c r="AH29" i="63"/>
  <c r="AH16" i="63"/>
  <c r="AI23" i="63"/>
  <c r="AI18" i="63"/>
  <c r="AG30" i="63"/>
  <c r="E84" i="105" s="1"/>
  <c r="AF27" i="63"/>
  <c r="D81" i="105" s="1"/>
  <c r="AH21" i="63"/>
  <c r="AH25" i="63"/>
  <c r="AI29" i="63"/>
  <c r="AI30" i="63"/>
  <c r="AI28" i="63"/>
  <c r="AG28" i="63"/>
  <c r="E82" i="105" s="1"/>
  <c r="AH30" i="63"/>
  <c r="AH32" i="63"/>
  <c r="AI31" i="63"/>
  <c r="AH27" i="63"/>
  <c r="AF25" i="63"/>
  <c r="D79" i="105" s="1"/>
  <c r="AG21" i="63"/>
  <c r="E75" i="105" s="1"/>
  <c r="AI22" i="63"/>
  <c r="AH9" i="63"/>
  <c r="AG20" i="63"/>
  <c r="E74" i="105" s="1"/>
  <c r="AG27" i="63"/>
  <c r="E81" i="105" s="1"/>
  <c r="AG24" i="63"/>
  <c r="E78" i="105" s="1"/>
  <c r="AH23" i="63"/>
  <c r="AH17" i="63"/>
  <c r="AH20" i="63"/>
  <c r="AF31" i="63"/>
  <c r="AG18" i="63"/>
  <c r="E72" i="105" s="1"/>
  <c r="AF33" i="63"/>
  <c r="AG26" i="63"/>
  <c r="E80" i="105" s="1"/>
  <c r="AG19" i="63"/>
  <c r="E73" i="105" s="1"/>
  <c r="AF26" i="63"/>
  <c r="D80" i="105" s="1"/>
  <c r="AG31" i="63"/>
  <c r="AF23" i="63"/>
  <c r="D77" i="105" s="1"/>
  <c r="AI27" i="63"/>
  <c r="AH18" i="63"/>
  <c r="AB33" i="63"/>
  <c r="X24" i="90"/>
  <c r="Y20" i="90"/>
  <c r="W122" i="63"/>
  <c r="W124" i="63" s="1"/>
  <c r="U122" i="63"/>
  <c r="U124" i="63" s="1"/>
  <c r="AG35" i="78"/>
  <c r="AG61" i="78"/>
  <c r="AL30" i="63"/>
  <c r="AL31" i="63"/>
  <c r="AL21" i="63"/>
  <c r="AL27" i="63"/>
  <c r="AL24" i="63"/>
  <c r="AL32" i="63"/>
  <c r="AL22" i="63"/>
  <c r="AL9" i="63"/>
  <c r="AL29" i="63"/>
  <c r="AL16" i="63"/>
  <c r="AL23" i="63"/>
  <c r="AL20" i="63"/>
  <c r="AL19" i="63"/>
  <c r="AL25" i="63"/>
  <c r="AL18" i="63"/>
  <c r="AL28" i="63"/>
  <c r="AL26" i="63"/>
  <c r="AL17" i="63"/>
  <c r="AF37" i="90"/>
  <c r="U34" i="65" s="1"/>
  <c r="AF93" i="90"/>
  <c r="AF65" i="90"/>
  <c r="K122" i="63"/>
  <c r="L122" i="63"/>
  <c r="M122" i="63"/>
  <c r="AG25" i="78"/>
  <c r="W80" i="78"/>
  <c r="AG16" i="78"/>
  <c r="AF16" i="78"/>
  <c r="AG41" i="78"/>
  <c r="U55" i="78"/>
  <c r="AG67" i="78"/>
  <c r="W53" i="78"/>
  <c r="AF68" i="78"/>
  <c r="AE17" i="78"/>
  <c r="V54" i="78"/>
  <c r="AF42" i="78"/>
  <c r="V81" i="78"/>
  <c r="Z22" i="90" s="1"/>
  <c r="X79" i="78"/>
  <c r="AE69" i="78"/>
  <c r="AE43" i="78"/>
  <c r="AC45" i="78"/>
  <c r="AA73" i="78"/>
  <c r="X76" i="78"/>
  <c r="Z48" i="78"/>
  <c r="Y24" i="78"/>
  <c r="X25" i="90" s="1"/>
  <c r="AD44" i="78"/>
  <c r="X50" i="78"/>
  <c r="AB46" i="78"/>
  <c r="Y75" i="78"/>
  <c r="AC20" i="78"/>
  <c r="AC71" i="78"/>
  <c r="Z74" i="78"/>
  <c r="AB72" i="78"/>
  <c r="AA22" i="78"/>
  <c r="Z23" i="78"/>
  <c r="AD70" i="78"/>
  <c r="AB21" i="78"/>
  <c r="AA47" i="78"/>
  <c r="AD19" i="78"/>
  <c r="Y49" i="78"/>
  <c r="G16" i="105" l="1"/>
  <c r="G7" i="105"/>
  <c r="E6" i="105"/>
  <c r="E16" i="105"/>
  <c r="E25" i="105"/>
  <c r="H55" i="105"/>
  <c r="J55" i="105" s="1"/>
  <c r="H47" i="105"/>
  <c r="J47" i="105" s="1"/>
  <c r="H56" i="105"/>
  <c r="J56" i="105" s="1"/>
  <c r="H46" i="105"/>
  <c r="J46" i="105" s="1"/>
  <c r="H44" i="105"/>
  <c r="J44" i="105" s="1"/>
  <c r="H43" i="105"/>
  <c r="J43" i="105" s="1"/>
  <c r="H48" i="105"/>
  <c r="J48" i="105" s="1"/>
  <c r="H42" i="105"/>
  <c r="J42" i="105" s="1"/>
  <c r="H49" i="105"/>
  <c r="J49" i="105" s="1"/>
  <c r="H51" i="105"/>
  <c r="J51" i="105" s="1"/>
  <c r="H45" i="105"/>
  <c r="J45" i="105" s="1"/>
  <c r="E28" i="105"/>
  <c r="H34" i="105"/>
  <c r="J34" i="105" s="1"/>
  <c r="H41" i="105"/>
  <c r="J41" i="105" s="1"/>
  <c r="F79" i="105"/>
  <c r="H50" i="105"/>
  <c r="J50" i="105" s="1"/>
  <c r="L50" i="105" s="1"/>
  <c r="H53" i="105"/>
  <c r="J53" i="105" s="1"/>
  <c r="F74" i="105"/>
  <c r="H54" i="105"/>
  <c r="J54" i="105" s="1"/>
  <c r="H33" i="105"/>
  <c r="J33" i="105" s="1"/>
  <c r="M33" i="105" s="1"/>
  <c r="H52" i="105"/>
  <c r="J52" i="105" s="1"/>
  <c r="I16" i="105"/>
  <c r="G21" i="105"/>
  <c r="F62" i="105"/>
  <c r="I23" i="105"/>
  <c r="E21" i="105"/>
  <c r="J58" i="105"/>
  <c r="M58" i="105" s="1"/>
  <c r="F71" i="105"/>
  <c r="G27" i="105"/>
  <c r="G23" i="105"/>
  <c r="E24" i="105"/>
  <c r="E19" i="105"/>
  <c r="F73" i="105"/>
  <c r="F82" i="105"/>
  <c r="I14" i="105"/>
  <c r="I7" i="105"/>
  <c r="I20" i="105"/>
  <c r="I27" i="105"/>
  <c r="G19" i="105"/>
  <c r="I28" i="105"/>
  <c r="G24" i="105"/>
  <c r="F77" i="105"/>
  <c r="G26" i="105"/>
  <c r="F80" i="105"/>
  <c r="I25" i="105"/>
  <c r="AU17" i="90"/>
  <c r="J97" i="105"/>
  <c r="I15" i="105"/>
  <c r="E17" i="105"/>
  <c r="G28" i="105"/>
  <c r="E27" i="105"/>
  <c r="I17" i="105"/>
  <c r="F75" i="105"/>
  <c r="G17" i="105"/>
  <c r="F84" i="105"/>
  <c r="F76" i="105"/>
  <c r="F72" i="105"/>
  <c r="AU16" i="90"/>
  <c r="J96" i="105"/>
  <c r="AU19" i="90"/>
  <c r="J99" i="105"/>
  <c r="E26" i="105"/>
  <c r="G14" i="105"/>
  <c r="I21" i="105"/>
  <c r="I19" i="105"/>
  <c r="I24" i="105"/>
  <c r="F63" i="105"/>
  <c r="AU18" i="90"/>
  <c r="J98" i="105"/>
  <c r="AU12" i="90"/>
  <c r="J92" i="105"/>
  <c r="F78" i="105"/>
  <c r="AU11" i="90"/>
  <c r="J91" i="105"/>
  <c r="I26" i="105"/>
  <c r="E14" i="105"/>
  <c r="G22" i="105"/>
  <c r="AU13" i="90"/>
  <c r="J93" i="105"/>
  <c r="E7" i="105"/>
  <c r="E22" i="105"/>
  <c r="G25" i="105"/>
  <c r="J57" i="105"/>
  <c r="I22" i="105"/>
  <c r="AU10" i="90"/>
  <c r="J90" i="105"/>
  <c r="F81" i="105"/>
  <c r="F83" i="105"/>
  <c r="E15" i="105"/>
  <c r="E20" i="105"/>
  <c r="I111" i="105"/>
  <c r="AU15" i="90"/>
  <c r="J95" i="105"/>
  <c r="G15" i="105"/>
  <c r="G20" i="105"/>
  <c r="W31" i="103"/>
  <c r="W24" i="103"/>
  <c r="W26" i="103"/>
  <c r="W23" i="103"/>
  <c r="X18" i="103"/>
  <c r="X20" i="103"/>
  <c r="W29" i="103"/>
  <c r="X22" i="103"/>
  <c r="W27" i="103"/>
  <c r="X21" i="103"/>
  <c r="X19" i="103"/>
  <c r="W34" i="103"/>
  <c r="W32" i="103"/>
  <c r="W15" i="103"/>
  <c r="W37" i="103"/>
  <c r="W25" i="103"/>
  <c r="W28" i="103"/>
  <c r="W35" i="103"/>
  <c r="W36" i="103"/>
  <c r="W30" i="103"/>
  <c r="W38" i="103"/>
  <c r="W33" i="103"/>
  <c r="W16" i="103"/>
  <c r="X17" i="103"/>
  <c r="L6" i="65"/>
  <c r="AF66" i="90"/>
  <c r="U63" i="65" s="1"/>
  <c r="AF95" i="90"/>
  <c r="U92" i="65" s="1"/>
  <c r="V126" i="90"/>
  <c r="AF38" i="90"/>
  <c r="U35" i="65" s="1"/>
  <c r="Z78" i="90"/>
  <c r="Z106" i="90"/>
  <c r="X81" i="90"/>
  <c r="X109" i="90"/>
  <c r="Y104" i="90"/>
  <c r="Y76" i="90"/>
  <c r="R116" i="90"/>
  <c r="R88" i="90"/>
  <c r="X80" i="90"/>
  <c r="X108" i="90"/>
  <c r="R60" i="90"/>
  <c r="R33" i="90"/>
  <c r="AR10" i="90"/>
  <c r="V15" i="103"/>
  <c r="AH13" i="90"/>
  <c r="V36" i="103"/>
  <c r="V34" i="103"/>
  <c r="V35" i="103"/>
  <c r="V39" i="103"/>
  <c r="V23" i="103"/>
  <c r="V24" i="103"/>
  <c r="V26" i="103"/>
  <c r="V25" i="103"/>
  <c r="V30" i="103"/>
  <c r="V31" i="103"/>
  <c r="V32" i="103"/>
  <c r="V27" i="103"/>
  <c r="V16" i="103"/>
  <c r="V37" i="103"/>
  <c r="V28" i="103"/>
  <c r="V33" i="103"/>
  <c r="V29" i="103"/>
  <c r="V38" i="103"/>
  <c r="AF71" i="90"/>
  <c r="U68" i="65" s="1"/>
  <c r="AF41" i="90"/>
  <c r="U38" i="65" s="1"/>
  <c r="AU14" i="90"/>
  <c r="AF72" i="90"/>
  <c r="AH72" i="90" s="1"/>
  <c r="W69" i="65" s="1"/>
  <c r="AF43" i="90"/>
  <c r="U40" i="65" s="1"/>
  <c r="AF70" i="90"/>
  <c r="U67" i="65" s="1"/>
  <c r="AR14" i="90"/>
  <c r="AF74" i="90"/>
  <c r="AH74" i="90" s="1"/>
  <c r="W71" i="65" s="1"/>
  <c r="AD61" i="63"/>
  <c r="AD117" i="63"/>
  <c r="AD89" i="63"/>
  <c r="AB61" i="63"/>
  <c r="AB117" i="63"/>
  <c r="AB89" i="63"/>
  <c r="AR13" i="90"/>
  <c r="AC117" i="63"/>
  <c r="AC61" i="63"/>
  <c r="AC89" i="63"/>
  <c r="AR12" i="90"/>
  <c r="AH14" i="90"/>
  <c r="AH12" i="90"/>
  <c r="AR17" i="90"/>
  <c r="Y48" i="90"/>
  <c r="X52" i="90"/>
  <c r="Z50" i="90"/>
  <c r="X53" i="90"/>
  <c r="T162" i="102"/>
  <c r="T82" i="102" s="1"/>
  <c r="T52" i="102" s="1"/>
  <c r="T33" i="102" s="1"/>
  <c r="AC122" i="63"/>
  <c r="AH11" i="90"/>
  <c r="AR15" i="90"/>
  <c r="AF42" i="90"/>
  <c r="U39" i="65" s="1"/>
  <c r="AF20" i="90"/>
  <c r="AR11" i="90"/>
  <c r="AR16" i="90"/>
  <c r="AI33" i="63"/>
  <c r="AH19" i="90"/>
  <c r="AF46" i="90"/>
  <c r="U43" i="65" s="1"/>
  <c r="AF68" i="90"/>
  <c r="U65" i="65" s="1"/>
  <c r="AF69" i="90"/>
  <c r="AH69" i="90" s="1"/>
  <c r="W66" i="65" s="1"/>
  <c r="AF44" i="90"/>
  <c r="U41" i="65" s="1"/>
  <c r="AF67" i="90"/>
  <c r="AH67" i="90" s="1"/>
  <c r="W64" i="65" s="1"/>
  <c r="AF39" i="90"/>
  <c r="U36" i="65" s="1"/>
  <c r="L16" i="65"/>
  <c r="L13" i="65"/>
  <c r="L26" i="65"/>
  <c r="L5" i="65"/>
  <c r="L29" i="65"/>
  <c r="L24" i="65"/>
  <c r="S162" i="102"/>
  <c r="S82" i="102" s="1"/>
  <c r="S52" i="102" s="1"/>
  <c r="S33" i="102" s="1"/>
  <c r="L28" i="65"/>
  <c r="L14" i="65"/>
  <c r="L22" i="65"/>
  <c r="V162" i="102"/>
  <c r="V82" i="102" s="1"/>
  <c r="V52" i="102" s="1"/>
  <c r="V33" i="102" s="1"/>
  <c r="AA162" i="102"/>
  <c r="AA82" i="102" s="1"/>
  <c r="AA52" i="102" s="1"/>
  <c r="AA33" i="102" s="1"/>
  <c r="AC162" i="102"/>
  <c r="AC82" i="102" s="1"/>
  <c r="AC52" i="102" s="1"/>
  <c r="AC33" i="102" s="1"/>
  <c r="X162" i="102"/>
  <c r="X82" i="102" s="1"/>
  <c r="X52" i="102" s="1"/>
  <c r="X33" i="102" s="1"/>
  <c r="R162" i="102"/>
  <c r="R82" i="102" s="1"/>
  <c r="R52" i="102" s="1"/>
  <c r="R33" i="102" s="1"/>
  <c r="Z162" i="102"/>
  <c r="Z82" i="102" s="1"/>
  <c r="Z52" i="102" s="1"/>
  <c r="Z33" i="102" s="1"/>
  <c r="U162" i="102"/>
  <c r="U82" i="102" s="1"/>
  <c r="U52" i="102" s="1"/>
  <c r="U33" i="102" s="1"/>
  <c r="O162" i="102"/>
  <c r="O82" i="102" s="1"/>
  <c r="O52" i="102" s="1"/>
  <c r="O33" i="102" s="1"/>
  <c r="M162" i="102"/>
  <c r="M82" i="102" s="1"/>
  <c r="M52" i="102" s="1"/>
  <c r="M33" i="102" s="1"/>
  <c r="AD162" i="102"/>
  <c r="AD82" i="102" s="1"/>
  <c r="AD52" i="102" s="1"/>
  <c r="AD33" i="102" s="1"/>
  <c r="AH15" i="90"/>
  <c r="Q162" i="102"/>
  <c r="Q82" i="102" s="1"/>
  <c r="Q52" i="102" s="1"/>
  <c r="Q33" i="102" s="1"/>
  <c r="AK33" i="63"/>
  <c r="W162" i="102"/>
  <c r="W82" i="102" s="1"/>
  <c r="W52" i="102" s="1"/>
  <c r="W33" i="102" s="1"/>
  <c r="AB162" i="102"/>
  <c r="AB82" i="102" s="1"/>
  <c r="AB52" i="102" s="1"/>
  <c r="AB33" i="102" s="1"/>
  <c r="Y162" i="102"/>
  <c r="Y82" i="102" s="1"/>
  <c r="Y52" i="102" s="1"/>
  <c r="Y33" i="102" s="1"/>
  <c r="P162" i="102"/>
  <c r="P82" i="102" s="1"/>
  <c r="P52" i="102" s="1"/>
  <c r="P33" i="102" s="1"/>
  <c r="N162" i="102"/>
  <c r="N82" i="102" s="1"/>
  <c r="N52" i="102" s="1"/>
  <c r="N33" i="102" s="1"/>
  <c r="AE162" i="102"/>
  <c r="AE82" i="102" s="1"/>
  <c r="AE52" i="102" s="1"/>
  <c r="AE33" i="102" s="1"/>
  <c r="AR19" i="90"/>
  <c r="AD40" i="102"/>
  <c r="AD42" i="102"/>
  <c r="AD38" i="102"/>
  <c r="AD41" i="102"/>
  <c r="AD37" i="102"/>
  <c r="AD36" i="102"/>
  <c r="AD35" i="102"/>
  <c r="AD39" i="102"/>
  <c r="AD43" i="102"/>
  <c r="AE72" i="102"/>
  <c r="AE65" i="102"/>
  <c r="AE54" i="102"/>
  <c r="AE34" i="102" s="1"/>
  <c r="AE69" i="102"/>
  <c r="AE68" i="102"/>
  <c r="AE57" i="102"/>
  <c r="AE75" i="102"/>
  <c r="AE60" i="102"/>
  <c r="AE61" i="102"/>
  <c r="AE62" i="102"/>
  <c r="AE67" i="102"/>
  <c r="AE71" i="102"/>
  <c r="AE55" i="102"/>
  <c r="AE59" i="102"/>
  <c r="AE74" i="102"/>
  <c r="AE56" i="102"/>
  <c r="AE64" i="102"/>
  <c r="AE66" i="102"/>
  <c r="AE58" i="102"/>
  <c r="AE73" i="102"/>
  <c r="AE70" i="102"/>
  <c r="AE63" i="102"/>
  <c r="T18" i="103"/>
  <c r="M8" i="65"/>
  <c r="M9" i="65"/>
  <c r="T19" i="103"/>
  <c r="M12" i="65"/>
  <c r="T22" i="103"/>
  <c r="T17" i="103"/>
  <c r="M7" i="65"/>
  <c r="T20" i="103"/>
  <c r="M10" i="65"/>
  <c r="T21" i="103"/>
  <c r="M11" i="65"/>
  <c r="AR18" i="90"/>
  <c r="AD122" i="63"/>
  <c r="AY30" i="63"/>
  <c r="L27" i="65"/>
  <c r="AY20" i="63"/>
  <c r="L17" i="65"/>
  <c r="AY23" i="63"/>
  <c r="L20" i="65"/>
  <c r="AY9" i="63"/>
  <c r="AY22" i="63"/>
  <c r="L19" i="65"/>
  <c r="AY26" i="63"/>
  <c r="L23" i="65"/>
  <c r="AY24" i="63"/>
  <c r="L21" i="65"/>
  <c r="AY28" i="63"/>
  <c r="L25" i="65"/>
  <c r="AY18" i="63"/>
  <c r="L15" i="65"/>
  <c r="AY21" i="63"/>
  <c r="L18" i="65"/>
  <c r="AY27" i="63"/>
  <c r="AW33" i="63"/>
  <c r="AY25" i="63"/>
  <c r="AY16" i="63"/>
  <c r="AY29" i="63"/>
  <c r="AY17" i="63"/>
  <c r="AY31" i="63"/>
  <c r="AY19" i="63"/>
  <c r="AY32" i="63"/>
  <c r="AY8" i="63"/>
  <c r="AM25" i="63"/>
  <c r="AM31" i="63"/>
  <c r="AM19" i="63"/>
  <c r="AM30" i="63"/>
  <c r="AM20" i="63"/>
  <c r="AM23" i="63"/>
  <c r="AM16" i="63"/>
  <c r="AM29" i="63"/>
  <c r="AM9" i="63"/>
  <c r="AM22" i="63"/>
  <c r="AM8" i="63"/>
  <c r="AM17" i="63"/>
  <c r="AM32" i="63"/>
  <c r="AM26" i="63"/>
  <c r="AM24" i="63"/>
  <c r="AM28" i="63"/>
  <c r="AM27" i="63"/>
  <c r="AM18" i="63"/>
  <c r="AM21" i="63"/>
  <c r="U125" i="90"/>
  <c r="U127" i="90" s="1"/>
  <c r="T125" i="90"/>
  <c r="T127" i="90" s="1"/>
  <c r="W126" i="90"/>
  <c r="AO32" i="90"/>
  <c r="AH94" i="90"/>
  <c r="W91" i="65" s="1"/>
  <c r="U91" i="65"/>
  <c r="AH101" i="90"/>
  <c r="W98" i="65" s="1"/>
  <c r="U98" i="65"/>
  <c r="AH99" i="90"/>
  <c r="W96" i="65" s="1"/>
  <c r="U96" i="65"/>
  <c r="AH103" i="90"/>
  <c r="W100" i="65" s="1"/>
  <c r="U100" i="65"/>
  <c r="AH65" i="90"/>
  <c r="W62" i="65" s="1"/>
  <c r="X62" i="65" s="1"/>
  <c r="O63" i="65" s="1"/>
  <c r="R63" i="65" s="1"/>
  <c r="U62" i="65"/>
  <c r="AH97" i="90"/>
  <c r="W94" i="65" s="1"/>
  <c r="U94" i="65"/>
  <c r="AH100" i="90"/>
  <c r="W97" i="65" s="1"/>
  <c r="U97" i="65"/>
  <c r="AH102" i="90"/>
  <c r="W99" i="65" s="1"/>
  <c r="U99" i="65"/>
  <c r="AH93" i="90"/>
  <c r="W90" i="65" s="1"/>
  <c r="X90" i="65" s="1"/>
  <c r="O91" i="65" s="1"/>
  <c r="R91" i="65" s="1"/>
  <c r="U90" i="65"/>
  <c r="AH96" i="90"/>
  <c r="W93" i="65" s="1"/>
  <c r="U93" i="65"/>
  <c r="AH73" i="90"/>
  <c r="W70" i="65" s="1"/>
  <c r="U70" i="65"/>
  <c r="AH98" i="90"/>
  <c r="W95" i="65" s="1"/>
  <c r="U95" i="65"/>
  <c r="AP20" i="90"/>
  <c r="J100" i="105" s="1"/>
  <c r="AH33" i="63"/>
  <c r="AF47" i="90"/>
  <c r="U44" i="65" s="1"/>
  <c r="AF75" i="90"/>
  <c r="AB122" i="63"/>
  <c r="Y21" i="90"/>
  <c r="AL33" i="63"/>
  <c r="K123" i="63"/>
  <c r="K124" i="63" s="1"/>
  <c r="M123" i="63"/>
  <c r="M124" i="63" s="1"/>
  <c r="L123" i="63"/>
  <c r="L124" i="63" s="1"/>
  <c r="X53" i="78"/>
  <c r="Y79" i="78"/>
  <c r="W81" i="78"/>
  <c r="Z23" i="90" s="1"/>
  <c r="V55" i="78"/>
  <c r="Y22" i="90" s="1"/>
  <c r="AE18" i="78"/>
  <c r="AG42" i="78"/>
  <c r="AF43" i="78"/>
  <c r="W54" i="78"/>
  <c r="AG17" i="78"/>
  <c r="AF17" i="78"/>
  <c r="AF69" i="78"/>
  <c r="AG68" i="78"/>
  <c r="X80" i="78"/>
  <c r="AE44" i="78"/>
  <c r="AE70" i="78"/>
  <c r="AB22" i="78"/>
  <c r="AD20" i="78"/>
  <c r="AC72" i="78"/>
  <c r="Y50" i="78"/>
  <c r="Z24" i="78"/>
  <c r="AD71" i="78"/>
  <c r="AA74" i="78"/>
  <c r="Z49" i="78"/>
  <c r="AB47" i="78"/>
  <c r="AA48" i="78"/>
  <c r="AC21" i="78"/>
  <c r="Y76" i="78"/>
  <c r="AB73" i="78"/>
  <c r="Z75" i="78"/>
  <c r="AD45" i="78"/>
  <c r="AA23" i="78"/>
  <c r="AC46" i="78"/>
  <c r="M34" i="105" l="1"/>
  <c r="L34" i="105"/>
  <c r="L44" i="105"/>
  <c r="M44" i="105"/>
  <c r="L45" i="105"/>
  <c r="M45" i="105"/>
  <c r="M56" i="105"/>
  <c r="L56" i="105"/>
  <c r="L49" i="105"/>
  <c r="M49" i="105"/>
  <c r="M43" i="105"/>
  <c r="L43" i="105"/>
  <c r="M41" i="105"/>
  <c r="L41" i="105"/>
  <c r="M42" i="105"/>
  <c r="L42" i="105"/>
  <c r="M46" i="105"/>
  <c r="L46" i="105"/>
  <c r="M52" i="105"/>
  <c r="L52" i="105"/>
  <c r="M48" i="105"/>
  <c r="L48" i="105"/>
  <c r="L47" i="105"/>
  <c r="M47" i="105"/>
  <c r="M53" i="105"/>
  <c r="L53" i="105"/>
  <c r="M54" i="105"/>
  <c r="L54" i="105"/>
  <c r="M51" i="105"/>
  <c r="L51" i="105"/>
  <c r="M55" i="105"/>
  <c r="L55" i="105"/>
  <c r="M50" i="105"/>
  <c r="L33" i="105"/>
  <c r="L58" i="105"/>
  <c r="M57" i="105"/>
  <c r="L57" i="105"/>
  <c r="I112" i="105"/>
  <c r="AH66" i="90"/>
  <c r="W63" i="65" s="1"/>
  <c r="X63" i="65" s="1"/>
  <c r="O64" i="65" s="1"/>
  <c r="R64" i="65" s="1"/>
  <c r="X64" i="65" s="1"/>
  <c r="O65" i="65" s="1"/>
  <c r="R65" i="65" s="1"/>
  <c r="X31" i="103"/>
  <c r="X16" i="103"/>
  <c r="T23" i="103"/>
  <c r="X26" i="103"/>
  <c r="T24" i="103"/>
  <c r="U22" i="103"/>
  <c r="X33" i="103"/>
  <c r="X36" i="103"/>
  <c r="X38" i="103"/>
  <c r="U19" i="103"/>
  <c r="T26" i="103"/>
  <c r="U18" i="103"/>
  <c r="M28" i="65"/>
  <c r="X28" i="103"/>
  <c r="X39" i="103"/>
  <c r="X23" i="103"/>
  <c r="X32" i="103"/>
  <c r="U21" i="103"/>
  <c r="X25" i="103"/>
  <c r="X24" i="103"/>
  <c r="X30" i="103"/>
  <c r="M24" i="65"/>
  <c r="U20" i="103"/>
  <c r="M29" i="65"/>
  <c r="X34" i="103"/>
  <c r="X15" i="103"/>
  <c r="X27" i="103"/>
  <c r="U17" i="103"/>
  <c r="M5" i="65"/>
  <c r="X35" i="103"/>
  <c r="X29" i="103"/>
  <c r="X37" i="103"/>
  <c r="T36" i="103"/>
  <c r="M22" i="65"/>
  <c r="W40" i="103"/>
  <c r="AH95" i="90"/>
  <c r="W92" i="65" s="1"/>
  <c r="AH71" i="90"/>
  <c r="W68" i="65" s="1"/>
  <c r="Y77" i="90"/>
  <c r="Y105" i="90"/>
  <c r="AF105" i="90" s="1"/>
  <c r="Y78" i="90"/>
  <c r="Y106" i="90"/>
  <c r="R117" i="90"/>
  <c r="R89" i="90"/>
  <c r="R125" i="90"/>
  <c r="Z107" i="90"/>
  <c r="Z79" i="90"/>
  <c r="R61" i="90"/>
  <c r="U69" i="65"/>
  <c r="U13" i="65" s="1"/>
  <c r="G125" i="105" s="1"/>
  <c r="V40" i="103"/>
  <c r="AU20" i="90"/>
  <c r="AH70" i="90"/>
  <c r="W67" i="65" s="1"/>
  <c r="U71" i="65"/>
  <c r="U15" i="65" s="1"/>
  <c r="G127" i="105" s="1"/>
  <c r="M16" i="65"/>
  <c r="AC123" i="63"/>
  <c r="AC124" i="63" s="1"/>
  <c r="M13" i="65"/>
  <c r="T15" i="103"/>
  <c r="M26" i="65"/>
  <c r="T32" i="103"/>
  <c r="M14" i="65"/>
  <c r="Z51" i="90"/>
  <c r="Y50" i="90"/>
  <c r="Y49" i="90"/>
  <c r="AH68" i="90"/>
  <c r="W65" i="65" s="1"/>
  <c r="U66" i="65"/>
  <c r="U10" i="65" s="1"/>
  <c r="G122" i="105" s="1"/>
  <c r="AF21" i="90"/>
  <c r="U64" i="65"/>
  <c r="U8" i="65" s="1"/>
  <c r="G120" i="105" s="1"/>
  <c r="T38" i="103"/>
  <c r="T34" i="103"/>
  <c r="T39" i="103"/>
  <c r="AF22" i="90"/>
  <c r="AP21" i="90"/>
  <c r="J101" i="105" s="1"/>
  <c r="AE36" i="102"/>
  <c r="AE43" i="102"/>
  <c r="AE40" i="102"/>
  <c r="AE37" i="102"/>
  <c r="AE35" i="102"/>
  <c r="AE42" i="102"/>
  <c r="AE41" i="102"/>
  <c r="AE39" i="102"/>
  <c r="AE38" i="102"/>
  <c r="T33" i="103"/>
  <c r="M23" i="65"/>
  <c r="T29" i="103"/>
  <c r="M19" i="65"/>
  <c r="T28" i="103"/>
  <c r="M18" i="65"/>
  <c r="M6" i="65"/>
  <c r="T16" i="103"/>
  <c r="M15" i="65"/>
  <c r="T25" i="103"/>
  <c r="T30" i="103"/>
  <c r="M20" i="65"/>
  <c r="M25" i="65"/>
  <c r="T35" i="103"/>
  <c r="M17" i="65"/>
  <c r="T27" i="103"/>
  <c r="M21" i="65"/>
  <c r="T31" i="103"/>
  <c r="T37" i="103"/>
  <c r="M27" i="65"/>
  <c r="AY33" i="63"/>
  <c r="L30" i="65"/>
  <c r="AR20" i="90"/>
  <c r="U7" i="65"/>
  <c r="G119" i="105" s="1"/>
  <c r="AM33" i="63"/>
  <c r="U6" i="65"/>
  <c r="G118" i="105" s="1"/>
  <c r="U12" i="65"/>
  <c r="G124" i="105" s="1"/>
  <c r="V125" i="90"/>
  <c r="V127" i="90" s="1"/>
  <c r="X91" i="65"/>
  <c r="O92" i="65" s="1"/>
  <c r="R92" i="65" s="1"/>
  <c r="U11" i="65"/>
  <c r="G123" i="105" s="1"/>
  <c r="U14" i="65"/>
  <c r="G126" i="105" s="1"/>
  <c r="U9" i="65"/>
  <c r="G121" i="105" s="1"/>
  <c r="S125" i="90"/>
  <c r="S126" i="90"/>
  <c r="AH20" i="90"/>
  <c r="AH75" i="90"/>
  <c r="W72" i="65" s="1"/>
  <c r="U72" i="65"/>
  <c r="U16" i="65" s="1"/>
  <c r="G128" i="105" s="1"/>
  <c r="AP22" i="90"/>
  <c r="J102" i="105" s="1"/>
  <c r="AF48" i="90"/>
  <c r="U45" i="65" s="1"/>
  <c r="AD123" i="63"/>
  <c r="AD124" i="63" s="1"/>
  <c r="AB123" i="63"/>
  <c r="AB124" i="63" s="1"/>
  <c r="AF76" i="90"/>
  <c r="AF104" i="90"/>
  <c r="Y80" i="78"/>
  <c r="AG18" i="78"/>
  <c r="AF18" i="78"/>
  <c r="AG69" i="78"/>
  <c r="W55" i="78"/>
  <c r="Y23" i="90" s="1"/>
  <c r="X81" i="78"/>
  <c r="Z24" i="90" s="1"/>
  <c r="Z79" i="78"/>
  <c r="AF70" i="78"/>
  <c r="X54" i="78"/>
  <c r="AE19" i="78"/>
  <c r="AF44" i="78"/>
  <c r="AG43" i="78"/>
  <c r="Y53" i="78"/>
  <c r="AE45" i="78"/>
  <c r="AE71" i="78"/>
  <c r="AA49" i="78"/>
  <c r="AB74" i="78"/>
  <c r="AA24" i="78"/>
  <c r="Z50" i="78"/>
  <c r="AC73" i="78"/>
  <c r="Z76" i="78"/>
  <c r="AD72" i="78"/>
  <c r="AD46" i="78"/>
  <c r="AA75" i="78"/>
  <c r="AD21" i="78"/>
  <c r="AB48" i="78"/>
  <c r="AC22" i="78"/>
  <c r="AB23" i="78"/>
  <c r="AC47" i="78"/>
  <c r="U36" i="103" l="1"/>
  <c r="U39" i="103"/>
  <c r="U25" i="103"/>
  <c r="U23" i="103"/>
  <c r="U37" i="103"/>
  <c r="U15" i="103"/>
  <c r="U16" i="103"/>
  <c r="U32" i="103"/>
  <c r="U34" i="103"/>
  <c r="U26" i="103"/>
  <c r="U29" i="103"/>
  <c r="U27" i="103"/>
  <c r="U33" i="103"/>
  <c r="U28" i="103"/>
  <c r="U31" i="103"/>
  <c r="X40" i="103"/>
  <c r="U35" i="103"/>
  <c r="U24" i="103"/>
  <c r="U30" i="103"/>
  <c r="U38" i="103"/>
  <c r="X92" i="65"/>
  <c r="O93" i="65" s="1"/>
  <c r="R93" i="65" s="1"/>
  <c r="X93" i="65" s="1"/>
  <c r="O94" i="65" s="1"/>
  <c r="R94" i="65" s="1"/>
  <c r="X94" i="65" s="1"/>
  <c r="O95" i="65" s="1"/>
  <c r="R95" i="65" s="1"/>
  <c r="X95" i="65" s="1"/>
  <c r="O96" i="65" s="1"/>
  <c r="R96" i="65" s="1"/>
  <c r="X96" i="65" s="1"/>
  <c r="O97" i="65" s="1"/>
  <c r="R97" i="65" s="1"/>
  <c r="X97" i="65" s="1"/>
  <c r="O98" i="65" s="1"/>
  <c r="R98" i="65" s="1"/>
  <c r="X98" i="65" s="1"/>
  <c r="O99" i="65" s="1"/>
  <c r="R99" i="65" s="1"/>
  <c r="X99" i="65" s="1"/>
  <c r="O100" i="65" s="1"/>
  <c r="R100" i="65" s="1"/>
  <c r="X100" i="65" s="1"/>
  <c r="O101" i="65" s="1"/>
  <c r="R101" i="65" s="1"/>
  <c r="Z108" i="90"/>
  <c r="Z80" i="90"/>
  <c r="Y107" i="90"/>
  <c r="Y79" i="90"/>
  <c r="AU21" i="90"/>
  <c r="AU22" i="90"/>
  <c r="Y51" i="90"/>
  <c r="Z52" i="90"/>
  <c r="X65" i="65"/>
  <c r="O66" i="65" s="1"/>
  <c r="R66" i="65" s="1"/>
  <c r="X66" i="65" s="1"/>
  <c r="O67" i="65" s="1"/>
  <c r="R67" i="65" s="1"/>
  <c r="X67" i="65" s="1"/>
  <c r="O68" i="65" s="1"/>
  <c r="R68" i="65" s="1"/>
  <c r="X68" i="65" s="1"/>
  <c r="O69" i="65" s="1"/>
  <c r="R69" i="65" s="1"/>
  <c r="X69" i="65" s="1"/>
  <c r="O70" i="65" s="1"/>
  <c r="R70" i="65" s="1"/>
  <c r="X70" i="65" s="1"/>
  <c r="O71" i="65" s="1"/>
  <c r="R71" i="65" s="1"/>
  <c r="X71" i="65" s="1"/>
  <c r="O72" i="65" s="1"/>
  <c r="R72" i="65" s="1"/>
  <c r="X72" i="65" s="1"/>
  <c r="O73" i="65" s="1"/>
  <c r="R73" i="65" s="1"/>
  <c r="AR21" i="90"/>
  <c r="AF23" i="90"/>
  <c r="T40" i="103"/>
  <c r="M30" i="65"/>
  <c r="AR22" i="90"/>
  <c r="AF77" i="90"/>
  <c r="AH77" i="90" s="1"/>
  <c r="W74" i="65" s="1"/>
  <c r="AO33" i="90"/>
  <c r="W125" i="90"/>
  <c r="W127" i="90" s="1"/>
  <c r="S127" i="90"/>
  <c r="AH76" i="90"/>
  <c r="W73" i="65" s="1"/>
  <c r="U73" i="65"/>
  <c r="AH105" i="90"/>
  <c r="W102" i="65" s="1"/>
  <c r="U102" i="65"/>
  <c r="AH22" i="90"/>
  <c r="AH104" i="90"/>
  <c r="W101" i="65" s="1"/>
  <c r="U101" i="65"/>
  <c r="AH21" i="90"/>
  <c r="AP23" i="90"/>
  <c r="J103" i="105" s="1"/>
  <c r="AF49" i="90"/>
  <c r="U46" i="65" s="1"/>
  <c r="AF50" i="90"/>
  <c r="U47" i="65" s="1"/>
  <c r="AF106" i="90"/>
  <c r="AF78" i="90"/>
  <c r="Y81" i="78"/>
  <c r="Z25" i="90" s="1"/>
  <c r="AG44" i="78"/>
  <c r="X55" i="78"/>
  <c r="Y24" i="90" s="1"/>
  <c r="AA79" i="78"/>
  <c r="Z53" i="78"/>
  <c r="AF71" i="78"/>
  <c r="AG19" i="78"/>
  <c r="AF19" i="78"/>
  <c r="AF45" i="78"/>
  <c r="Y54" i="78"/>
  <c r="AE20" i="78"/>
  <c r="AG70" i="78"/>
  <c r="Z80" i="78"/>
  <c r="AE72" i="78"/>
  <c r="AE46" i="78"/>
  <c r="AD47" i="78"/>
  <c r="AA76" i="78"/>
  <c r="AD22" i="78"/>
  <c r="AD73" i="78"/>
  <c r="AC48" i="78"/>
  <c r="AA50" i="78"/>
  <c r="AB75" i="78"/>
  <c r="AB24" i="78"/>
  <c r="AC74" i="78"/>
  <c r="AC23" i="78"/>
  <c r="AB49" i="78"/>
  <c r="I113" i="105" l="1"/>
  <c r="U40" i="103"/>
  <c r="X101" i="65"/>
  <c r="O102" i="65" s="1"/>
  <c r="R102" i="65" s="1"/>
  <c r="X102" i="65" s="1"/>
  <c r="O103" i="65" s="1"/>
  <c r="R103" i="65" s="1"/>
  <c r="Z81" i="90"/>
  <c r="Z109" i="90"/>
  <c r="Y108" i="90"/>
  <c r="Y80" i="90"/>
  <c r="R126" i="90"/>
  <c r="AU23" i="90"/>
  <c r="Y52" i="90"/>
  <c r="Z53" i="90"/>
  <c r="AP24" i="90"/>
  <c r="J104" i="105" s="1"/>
  <c r="AF24" i="90"/>
  <c r="U74" i="65"/>
  <c r="U18" i="65" s="1"/>
  <c r="G130" i="105" s="1"/>
  <c r="AR23" i="90"/>
  <c r="X73" i="65"/>
  <c r="O74" i="65" s="1"/>
  <c r="R74" i="65" s="1"/>
  <c r="X74" i="65" s="1"/>
  <c r="O75" i="65" s="1"/>
  <c r="R75" i="65" s="1"/>
  <c r="U17" i="65"/>
  <c r="G129" i="105" s="1"/>
  <c r="AH23" i="90"/>
  <c r="AH106" i="90"/>
  <c r="W103" i="65" s="1"/>
  <c r="U103" i="65"/>
  <c r="AH78" i="90"/>
  <c r="W75" i="65" s="1"/>
  <c r="U75" i="65"/>
  <c r="X26" i="90"/>
  <c r="AA80" i="78"/>
  <c r="AG71" i="78"/>
  <c r="AA53" i="78"/>
  <c r="AB79" i="78"/>
  <c r="Z54" i="78"/>
  <c r="Y55" i="78"/>
  <c r="Y25" i="90" s="1"/>
  <c r="AF46" i="78"/>
  <c r="AF72" i="78"/>
  <c r="AG45" i="78"/>
  <c r="AG20" i="78"/>
  <c r="AF20" i="78"/>
  <c r="AE21" i="78"/>
  <c r="Z81" i="78"/>
  <c r="Z26" i="90" s="1"/>
  <c r="AE47" i="78"/>
  <c r="AE73" i="78"/>
  <c r="AD48" i="78"/>
  <c r="AC49" i="78"/>
  <c r="AB76" i="78"/>
  <c r="AD23" i="78"/>
  <c r="AD74" i="78"/>
  <c r="AC24" i="78"/>
  <c r="AC75" i="78"/>
  <c r="AB50" i="78"/>
  <c r="X110" i="90" l="1"/>
  <c r="X82" i="90"/>
  <c r="Z82" i="90"/>
  <c r="Z110" i="90"/>
  <c r="Y81" i="90"/>
  <c r="Y109" i="90"/>
  <c r="R127" i="90"/>
  <c r="AU24" i="90"/>
  <c r="Y53" i="90"/>
  <c r="X54" i="90"/>
  <c r="Z54" i="90"/>
  <c r="AR24" i="90"/>
  <c r="AF25" i="90"/>
  <c r="X75" i="65"/>
  <c r="O76" i="65" s="1"/>
  <c r="R76" i="65" s="1"/>
  <c r="X103" i="65"/>
  <c r="O104" i="65" s="1"/>
  <c r="R104" i="65" s="1"/>
  <c r="U19" i="65"/>
  <c r="G131" i="105" s="1"/>
  <c r="AH24" i="90"/>
  <c r="AP25" i="90"/>
  <c r="J105" i="105" s="1"/>
  <c r="AF52" i="90"/>
  <c r="U49" i="65" s="1"/>
  <c r="AF51" i="90"/>
  <c r="U48" i="65" s="1"/>
  <c r="X27" i="90"/>
  <c r="AF79" i="90"/>
  <c r="AF107" i="90"/>
  <c r="AF108" i="90"/>
  <c r="AF80" i="90"/>
  <c r="AA81" i="78"/>
  <c r="Z27" i="90" s="1"/>
  <c r="AC79" i="78"/>
  <c r="Z55" i="78"/>
  <c r="AA54" i="78"/>
  <c r="AE22" i="78"/>
  <c r="AB53" i="78"/>
  <c r="AF73" i="78"/>
  <c r="AG72" i="78"/>
  <c r="AG21" i="78"/>
  <c r="AF21" i="78"/>
  <c r="AF47" i="78"/>
  <c r="AG46" i="78"/>
  <c r="AB80" i="78"/>
  <c r="AE48" i="78"/>
  <c r="AE74" i="78"/>
  <c r="AD75" i="78"/>
  <c r="AC76" i="78"/>
  <c r="AC50" i="78"/>
  <c r="AD49" i="78"/>
  <c r="AD24" i="78"/>
  <c r="X111" i="90" l="1"/>
  <c r="X83" i="90"/>
  <c r="Z111" i="90"/>
  <c r="Z83" i="90"/>
  <c r="AU25" i="90"/>
  <c r="Z55" i="90"/>
  <c r="X55" i="90"/>
  <c r="AE27" i="90"/>
  <c r="AR25" i="90"/>
  <c r="AH79" i="90"/>
  <c r="W76" i="65" s="1"/>
  <c r="X76" i="65" s="1"/>
  <c r="O77" i="65" s="1"/>
  <c r="R77" i="65" s="1"/>
  <c r="U76" i="65"/>
  <c r="AH80" i="90"/>
  <c r="W77" i="65" s="1"/>
  <c r="U77" i="65"/>
  <c r="AH108" i="90"/>
  <c r="W105" i="65" s="1"/>
  <c r="U105" i="65"/>
  <c r="AH25" i="90"/>
  <c r="AH107" i="90"/>
  <c r="W104" i="65" s="1"/>
  <c r="X104" i="65" s="1"/>
  <c r="O105" i="65" s="1"/>
  <c r="R105" i="65" s="1"/>
  <c r="U104" i="65"/>
  <c r="Y26" i="90"/>
  <c r="X28" i="90"/>
  <c r="AF81" i="90"/>
  <c r="AF53" i="90"/>
  <c r="U50" i="65" s="1"/>
  <c r="AF109" i="90"/>
  <c r="AC80" i="78"/>
  <c r="AB54" i="78"/>
  <c r="AG47" i="78"/>
  <c r="AG22" i="78"/>
  <c r="AF22" i="78"/>
  <c r="AA55" i="78"/>
  <c r="AE23" i="78"/>
  <c r="AD79" i="78"/>
  <c r="AC53" i="78"/>
  <c r="AF74" i="78"/>
  <c r="AF48" i="78"/>
  <c r="AG73" i="78"/>
  <c r="AB81" i="78"/>
  <c r="Z28" i="90" s="1"/>
  <c r="AE75" i="78"/>
  <c r="AE49" i="78"/>
  <c r="AD76" i="78"/>
  <c r="AD50" i="78"/>
  <c r="Z112" i="90" l="1"/>
  <c r="Z84" i="90"/>
  <c r="X84" i="90"/>
  <c r="X112" i="90"/>
  <c r="Y82" i="90"/>
  <c r="Y110" i="90"/>
  <c r="AF110" i="90" s="1"/>
  <c r="X56" i="90"/>
  <c r="Y54" i="90"/>
  <c r="Z56" i="90"/>
  <c r="AF26" i="90"/>
  <c r="AP26" i="90"/>
  <c r="J106" i="105" s="1"/>
  <c r="U21" i="65"/>
  <c r="G133" i="105" s="1"/>
  <c r="U20" i="65"/>
  <c r="G132" i="105" s="1"/>
  <c r="X77" i="65"/>
  <c r="O78" i="65" s="1"/>
  <c r="R78" i="65" s="1"/>
  <c r="X105" i="65"/>
  <c r="O106" i="65" s="1"/>
  <c r="R106" i="65" s="1"/>
  <c r="AH109" i="90"/>
  <c r="W106" i="65" s="1"/>
  <c r="U106" i="65"/>
  <c r="AH81" i="90"/>
  <c r="W78" i="65" s="1"/>
  <c r="U78" i="65"/>
  <c r="X29" i="90"/>
  <c r="Y27" i="90"/>
  <c r="AC81" i="78"/>
  <c r="Z29" i="90" s="1"/>
  <c r="AG23" i="78"/>
  <c r="AF23" i="78"/>
  <c r="AG74" i="78"/>
  <c r="AB55" i="78"/>
  <c r="Y28" i="90" s="1"/>
  <c r="AG48" i="78"/>
  <c r="AD53" i="78"/>
  <c r="AC54" i="78"/>
  <c r="AE24" i="78"/>
  <c r="AF49" i="78"/>
  <c r="AF75" i="78"/>
  <c r="AE79" i="78"/>
  <c r="AD80" i="78"/>
  <c r="AE50" i="78"/>
  <c r="AE76" i="78"/>
  <c r="Y112" i="90" l="1"/>
  <c r="Y84" i="90"/>
  <c r="Z85" i="90"/>
  <c r="Z113" i="90"/>
  <c r="X85" i="90"/>
  <c r="X113" i="90"/>
  <c r="Y111" i="90"/>
  <c r="AF111" i="90" s="1"/>
  <c r="Y83" i="90"/>
  <c r="AU26" i="90"/>
  <c r="Y56" i="90"/>
  <c r="Z57" i="90"/>
  <c r="X57" i="90"/>
  <c r="Y55" i="90"/>
  <c r="AF27" i="90"/>
  <c r="AR26" i="90"/>
  <c r="AF28" i="90"/>
  <c r="AP27" i="90"/>
  <c r="J107" i="105" s="1"/>
  <c r="X78" i="65"/>
  <c r="O79" i="65" s="1"/>
  <c r="R79" i="65" s="1"/>
  <c r="X106" i="65"/>
  <c r="O107" i="65" s="1"/>
  <c r="R107" i="65" s="1"/>
  <c r="U22" i="65"/>
  <c r="G134" i="105" s="1"/>
  <c r="AH110" i="90"/>
  <c r="W107" i="65" s="1"/>
  <c r="U107" i="65"/>
  <c r="AH26" i="90"/>
  <c r="AP28" i="90"/>
  <c r="J108" i="105" s="1"/>
  <c r="AF54" i="90"/>
  <c r="U51" i="65" s="1"/>
  <c r="AF82" i="90"/>
  <c r="X30" i="90"/>
  <c r="AE80" i="78"/>
  <c r="AF79" i="78"/>
  <c r="AE53" i="78"/>
  <c r="AC55" i="78"/>
  <c r="AG75" i="78"/>
  <c r="AG49" i="78"/>
  <c r="AG24" i="78"/>
  <c r="AF24" i="78"/>
  <c r="AF50" i="78"/>
  <c r="AF76" i="78"/>
  <c r="AD54" i="78"/>
  <c r="AD81" i="78"/>
  <c r="X114" i="90" l="1"/>
  <c r="X86" i="90"/>
  <c r="AU27" i="90"/>
  <c r="AU28" i="90"/>
  <c r="X58" i="90"/>
  <c r="AR27" i="90"/>
  <c r="X107" i="65"/>
  <c r="O108" i="65" s="1"/>
  <c r="R108" i="65" s="1"/>
  <c r="AR28" i="90"/>
  <c r="AH82" i="90"/>
  <c r="W79" i="65" s="1"/>
  <c r="X79" i="65" s="1"/>
  <c r="O80" i="65" s="1"/>
  <c r="R80" i="65" s="1"/>
  <c r="U79" i="65"/>
  <c r="U23" i="65" s="1"/>
  <c r="G135" i="105" s="1"/>
  <c r="AH28" i="90"/>
  <c r="AH27" i="90"/>
  <c r="AH111" i="90"/>
  <c r="W108" i="65" s="1"/>
  <c r="U108" i="65"/>
  <c r="AF55" i="90"/>
  <c r="U52" i="65" s="1"/>
  <c r="AE56" i="90"/>
  <c r="T53" i="65" s="1"/>
  <c r="T25" i="65" s="1"/>
  <c r="F137" i="105" s="1"/>
  <c r="AF83" i="90"/>
  <c r="X31" i="90"/>
  <c r="Z30" i="90"/>
  <c r="Y29" i="90"/>
  <c r="AF112" i="90"/>
  <c r="AF56" i="90"/>
  <c r="U53" i="65" s="1"/>
  <c r="AF84" i="90"/>
  <c r="AE54" i="78"/>
  <c r="AD55" i="78"/>
  <c r="Y30" i="90" s="1"/>
  <c r="AE81" i="78"/>
  <c r="AG76" i="78"/>
  <c r="AF53" i="78"/>
  <c r="AG50" i="78"/>
  <c r="AG79" i="78"/>
  <c r="AF80" i="78"/>
  <c r="Y86" i="90" l="1"/>
  <c r="Y114" i="90"/>
  <c r="Y85" i="90"/>
  <c r="Y113" i="90"/>
  <c r="AF113" i="90" s="1"/>
  <c r="Z86" i="90"/>
  <c r="Z114" i="90"/>
  <c r="X115" i="90"/>
  <c r="X87" i="90"/>
  <c r="X108" i="65"/>
  <c r="O109" i="65" s="1"/>
  <c r="R109" i="65" s="1"/>
  <c r="Y58" i="90"/>
  <c r="Y57" i="90"/>
  <c r="X59" i="90"/>
  <c r="Z58" i="90"/>
  <c r="AF29" i="90"/>
  <c r="AF30" i="90"/>
  <c r="AP29" i="90"/>
  <c r="J109" i="105" s="1"/>
  <c r="AP30" i="90"/>
  <c r="J110" i="105" s="1"/>
  <c r="AH84" i="90"/>
  <c r="W81" i="65" s="1"/>
  <c r="U81" i="65"/>
  <c r="AH112" i="90"/>
  <c r="W109" i="65" s="1"/>
  <c r="U109" i="65"/>
  <c r="AH83" i="90"/>
  <c r="W80" i="65" s="1"/>
  <c r="X80" i="65" s="1"/>
  <c r="O81" i="65" s="1"/>
  <c r="R81" i="65" s="1"/>
  <c r="U80" i="65"/>
  <c r="U24" i="65" s="1"/>
  <c r="G136" i="105" s="1"/>
  <c r="X32" i="90"/>
  <c r="Z31" i="90"/>
  <c r="AG80" i="78"/>
  <c r="AE55" i="78"/>
  <c r="Y31" i="90" s="1"/>
  <c r="AG53" i="78"/>
  <c r="AF81" i="78"/>
  <c r="Z32" i="90" s="1"/>
  <c r="AF54" i="78"/>
  <c r="Z116" i="90" l="1"/>
  <c r="Z88" i="90"/>
  <c r="Z115" i="90"/>
  <c r="Z87" i="90"/>
  <c r="Y115" i="90"/>
  <c r="Y87" i="90"/>
  <c r="X88" i="90"/>
  <c r="X116" i="90"/>
  <c r="AU30" i="90"/>
  <c r="AU29" i="90"/>
  <c r="X109" i="65"/>
  <c r="O110" i="65" s="1"/>
  <c r="R110" i="65" s="1"/>
  <c r="Z60" i="90"/>
  <c r="Y59" i="90"/>
  <c r="Z59" i="90"/>
  <c r="X60" i="90"/>
  <c r="AR29" i="90"/>
  <c r="AF31" i="90"/>
  <c r="X81" i="65"/>
  <c r="O82" i="65" s="1"/>
  <c r="R82" i="65" s="1"/>
  <c r="AR30" i="90"/>
  <c r="U25" i="65"/>
  <c r="G137" i="105" s="1"/>
  <c r="AH29" i="90"/>
  <c r="AH113" i="90"/>
  <c r="W110" i="65" s="1"/>
  <c r="U110" i="65"/>
  <c r="AH30" i="90"/>
  <c r="AP31" i="90"/>
  <c r="J111" i="105" s="1"/>
  <c r="AF114" i="90"/>
  <c r="AF58" i="90"/>
  <c r="U55" i="65" s="1"/>
  <c r="AF57" i="90"/>
  <c r="U54" i="65" s="1"/>
  <c r="AF86" i="90"/>
  <c r="AF85" i="90"/>
  <c r="X33" i="90"/>
  <c r="AG81" i="78"/>
  <c r="Z33" i="90" s="1"/>
  <c r="AG54" i="78"/>
  <c r="AF55" i="78"/>
  <c r="Y32" i="90" s="1"/>
  <c r="Z89" i="90" l="1"/>
  <c r="Z117" i="90"/>
  <c r="X89" i="90"/>
  <c r="X117" i="90"/>
  <c r="Y116" i="90"/>
  <c r="AF116" i="90" s="1"/>
  <c r="Y88" i="90"/>
  <c r="X110" i="65"/>
  <c r="O111" i="65" s="1"/>
  <c r="R111" i="65" s="1"/>
  <c r="AU31" i="90"/>
  <c r="Y60" i="90"/>
  <c r="Z61" i="90"/>
  <c r="X61" i="90"/>
  <c r="AF32" i="90"/>
  <c r="AR31" i="90"/>
  <c r="AF115" i="90"/>
  <c r="U112" i="65" s="1"/>
  <c r="AH114" i="90"/>
  <c r="W111" i="65" s="1"/>
  <c r="U111" i="65"/>
  <c r="AH31" i="90"/>
  <c r="AH85" i="90"/>
  <c r="W82" i="65" s="1"/>
  <c r="X82" i="65" s="1"/>
  <c r="O83" i="65" s="1"/>
  <c r="R83" i="65" s="1"/>
  <c r="U82" i="65"/>
  <c r="U26" i="65" s="1"/>
  <c r="G138" i="105" s="1"/>
  <c r="AH86" i="90"/>
  <c r="W83" i="65" s="1"/>
  <c r="U83" i="65"/>
  <c r="AP32" i="90"/>
  <c r="J112" i="105" s="1"/>
  <c r="AF59" i="90"/>
  <c r="U56" i="65" s="1"/>
  <c r="AF87" i="90"/>
  <c r="Z125" i="90"/>
  <c r="X125" i="90"/>
  <c r="AG55" i="78"/>
  <c r="Y33" i="90" s="1"/>
  <c r="X111" i="65" l="1"/>
  <c r="O112" i="65" s="1"/>
  <c r="R112" i="65" s="1"/>
  <c r="Y89" i="90"/>
  <c r="Y117" i="90"/>
  <c r="AF117" i="90" s="1"/>
  <c r="AU32" i="90"/>
  <c r="Y61" i="90"/>
  <c r="AF33" i="90"/>
  <c r="AR32" i="90"/>
  <c r="AH115" i="90"/>
  <c r="W112" i="65" s="1"/>
  <c r="U27" i="65"/>
  <c r="G139" i="105" s="1"/>
  <c r="X83" i="65"/>
  <c r="O84" i="65" s="1"/>
  <c r="R84" i="65" s="1"/>
  <c r="AH32" i="90"/>
  <c r="AH87" i="90"/>
  <c r="W84" i="65" s="1"/>
  <c r="U84" i="65"/>
  <c r="U28" i="65" s="1"/>
  <c r="G140" i="105" s="1"/>
  <c r="AH116" i="90"/>
  <c r="W113" i="65" s="1"/>
  <c r="U113" i="65"/>
  <c r="AP33" i="90"/>
  <c r="J113" i="105" s="1"/>
  <c r="AF60" i="90"/>
  <c r="U57" i="65" s="1"/>
  <c r="AF88" i="90"/>
  <c r="Y125" i="90"/>
  <c r="Z126" i="90"/>
  <c r="Z127" i="90" s="1"/>
  <c r="X126" i="90"/>
  <c r="X127" i="90" s="1"/>
  <c r="X112" i="65" l="1"/>
  <c r="O113" i="65" s="1"/>
  <c r="R113" i="65" s="1"/>
  <c r="X113" i="65" s="1"/>
  <c r="O114" i="65" s="1"/>
  <c r="R114" i="65" s="1"/>
  <c r="AU33" i="90"/>
  <c r="X84" i="65"/>
  <c r="O85" i="65" s="1"/>
  <c r="R85" i="65" s="1"/>
  <c r="AR33" i="90"/>
  <c r="AH117" i="90"/>
  <c r="W114" i="65" s="1"/>
  <c r="U114" i="65"/>
  <c r="AH88" i="90"/>
  <c r="W85" i="65" s="1"/>
  <c r="U85" i="65"/>
  <c r="U29" i="65" s="1"/>
  <c r="G141" i="105" s="1"/>
  <c r="AH33" i="90"/>
  <c r="AF89" i="90"/>
  <c r="AF61" i="90"/>
  <c r="U58" i="65" s="1"/>
  <c r="Y126" i="90"/>
  <c r="Y127" i="90" s="1"/>
  <c r="X85" i="65" l="1"/>
  <c r="O86" i="65" s="1"/>
  <c r="R86" i="65" s="1"/>
  <c r="X114" i="65"/>
  <c r="AH89" i="90"/>
  <c r="W86" i="65" s="1"/>
  <c r="U86" i="65"/>
  <c r="U30" i="65" s="1"/>
  <c r="G142" i="105" s="1"/>
  <c r="AC126" i="90"/>
  <c r="AC127" i="90" s="1"/>
  <c r="AH48" i="90"/>
  <c r="W45" i="65" s="1"/>
  <c r="W17" i="65" s="1"/>
  <c r="I129" i="105" s="1"/>
  <c r="AH42" i="90"/>
  <c r="W39" i="65" s="1"/>
  <c r="W11" i="65" s="1"/>
  <c r="I123" i="105" s="1"/>
  <c r="AH49" i="90"/>
  <c r="W46" i="65" s="1"/>
  <c r="W18" i="65" s="1"/>
  <c r="I130" i="105" s="1"/>
  <c r="AH43" i="90"/>
  <c r="W40" i="65" s="1"/>
  <c r="W12" i="65" s="1"/>
  <c r="I124" i="105" s="1"/>
  <c r="AH45" i="90"/>
  <c r="W42" i="65" s="1"/>
  <c r="W14" i="65" s="1"/>
  <c r="I126" i="105" s="1"/>
  <c r="AH47" i="90"/>
  <c r="W44" i="65" s="1"/>
  <c r="W16" i="65" s="1"/>
  <c r="I128" i="105" s="1"/>
  <c r="AH51" i="90"/>
  <c r="W48" i="65" s="1"/>
  <c r="W20" i="65" s="1"/>
  <c r="I132" i="105" s="1"/>
  <c r="AH50" i="90"/>
  <c r="W47" i="65" s="1"/>
  <c r="W19" i="65" s="1"/>
  <c r="I131" i="105" s="1"/>
  <c r="AH52" i="90"/>
  <c r="W49" i="65" s="1"/>
  <c r="W21" i="65" s="1"/>
  <c r="I133" i="105" s="1"/>
  <c r="AH53" i="90"/>
  <c r="W50" i="65" s="1"/>
  <c r="W22" i="65" s="1"/>
  <c r="I134" i="105" s="1"/>
  <c r="AH54" i="90"/>
  <c r="W51" i="65" s="1"/>
  <c r="W23" i="65" s="1"/>
  <c r="I135" i="105" s="1"/>
  <c r="AH44" i="90"/>
  <c r="W41" i="65" s="1"/>
  <c r="W13" i="65" s="1"/>
  <c r="I125" i="105" s="1"/>
  <c r="AH46" i="90"/>
  <c r="W43" i="65" s="1"/>
  <c r="W15" i="65" s="1"/>
  <c r="I127" i="105" s="1"/>
  <c r="AH56" i="90"/>
  <c r="W53" i="65" s="1"/>
  <c r="W25" i="65" s="1"/>
  <c r="I137" i="105" s="1"/>
  <c r="AH37" i="90"/>
  <c r="W34" i="65" s="1"/>
  <c r="W6" i="65" s="1"/>
  <c r="I118" i="105" s="1"/>
  <c r="AH57" i="90"/>
  <c r="W54" i="65" s="1"/>
  <c r="W26" i="65" s="1"/>
  <c r="I138" i="105" s="1"/>
  <c r="AH55" i="90"/>
  <c r="W52" i="65" s="1"/>
  <c r="W24" i="65" s="1"/>
  <c r="I136" i="105" s="1"/>
  <c r="AH39" i="90"/>
  <c r="W36" i="65" s="1"/>
  <c r="W8" i="65" s="1"/>
  <c r="I120" i="105" s="1"/>
  <c r="AH59" i="90"/>
  <c r="W56" i="65" s="1"/>
  <c r="W28" i="65" s="1"/>
  <c r="I140" i="105" s="1"/>
  <c r="AH58" i="90"/>
  <c r="W55" i="65" s="1"/>
  <c r="W27" i="65" s="1"/>
  <c r="I139" i="105" s="1"/>
  <c r="AH40" i="90"/>
  <c r="W37" i="65" s="1"/>
  <c r="W9" i="65" s="1"/>
  <c r="I121" i="105" s="1"/>
  <c r="AH60" i="90"/>
  <c r="W57" i="65" s="1"/>
  <c r="W29" i="65" s="1"/>
  <c r="I141" i="105" s="1"/>
  <c r="AH38" i="90"/>
  <c r="W35" i="65" s="1"/>
  <c r="W7" i="65" s="1"/>
  <c r="I119" i="105" s="1"/>
  <c r="AH41" i="90"/>
  <c r="W38" i="65" s="1"/>
  <c r="W10" i="65" s="1"/>
  <c r="I122" i="105" s="1"/>
  <c r="AH36" i="90"/>
  <c r="AH61" i="90"/>
  <c r="W58" i="65" s="1"/>
  <c r="X86" i="65" l="1"/>
  <c r="W33" i="65"/>
  <c r="X33" i="65" s="1"/>
  <c r="O34" i="65" s="1"/>
  <c r="W30" i="65"/>
  <c r="I142" i="105" s="1"/>
  <c r="W5" i="65" l="1"/>
  <c r="I117" i="105" s="1"/>
  <c r="X5" i="65"/>
  <c r="J117" i="105" s="1"/>
  <c r="Z15" i="103" l="1"/>
  <c r="R34" i="65"/>
  <c r="O6" i="65"/>
  <c r="R6" i="65" l="1"/>
  <c r="S6" i="65" s="1"/>
  <c r="E118" i="105" s="1"/>
  <c r="X34" i="65"/>
  <c r="O35" i="65" l="1"/>
  <c r="X6" i="65"/>
  <c r="J118" i="105" s="1"/>
  <c r="Z16" i="103" l="1"/>
  <c r="R35" i="65"/>
  <c r="O7" i="65"/>
  <c r="R7" i="65" l="1"/>
  <c r="S7" i="65" s="1"/>
  <c r="E119" i="105" s="1"/>
  <c r="X35" i="65"/>
  <c r="O36" i="65" l="1"/>
  <c r="X7" i="65"/>
  <c r="J119" i="105" s="1"/>
  <c r="Z17" i="103" l="1"/>
  <c r="R36" i="65"/>
  <c r="O8" i="65"/>
  <c r="X36" i="65" l="1"/>
  <c r="R8" i="65"/>
  <c r="S8" i="65" s="1"/>
  <c r="E120" i="105" s="1"/>
  <c r="O37" i="65" l="1"/>
  <c r="X8" i="65"/>
  <c r="J120" i="105" s="1"/>
  <c r="Z18" i="103" l="1"/>
  <c r="R37" i="65"/>
  <c r="O9" i="65"/>
  <c r="X37" i="65" l="1"/>
  <c r="R9" i="65"/>
  <c r="S9" i="65" s="1"/>
  <c r="E121" i="105" s="1"/>
  <c r="O38" i="65" l="1"/>
  <c r="X9" i="65"/>
  <c r="J121" i="105" s="1"/>
  <c r="Z19" i="103" l="1"/>
  <c r="R38" i="65"/>
  <c r="O10" i="65"/>
  <c r="X38" i="65" l="1"/>
  <c r="R10" i="65"/>
  <c r="S10" i="65" s="1"/>
  <c r="E122" i="105" s="1"/>
  <c r="O39" i="65" l="1"/>
  <c r="X10" i="65"/>
  <c r="J122" i="105" s="1"/>
  <c r="Z20" i="103" l="1"/>
  <c r="R39" i="65"/>
  <c r="O11" i="65"/>
  <c r="X39" i="65" l="1"/>
  <c r="R11" i="65"/>
  <c r="S11" i="65" s="1"/>
  <c r="E123" i="105" s="1"/>
  <c r="O40" i="65" l="1"/>
  <c r="X11" i="65"/>
  <c r="J123" i="105" s="1"/>
  <c r="Z21" i="103" l="1"/>
  <c r="R40" i="65"/>
  <c r="O12" i="65"/>
  <c r="X40" i="65" l="1"/>
  <c r="R12" i="65"/>
  <c r="S12" i="65" s="1"/>
  <c r="E124" i="105" s="1"/>
  <c r="O41" i="65" l="1"/>
  <c r="X12" i="65"/>
  <c r="J124" i="105" s="1"/>
  <c r="Z22" i="103" l="1"/>
  <c r="R41" i="65"/>
  <c r="O13" i="65"/>
  <c r="X41" i="65" l="1"/>
  <c r="R13" i="65"/>
  <c r="S13" i="65" s="1"/>
  <c r="E125" i="105" s="1"/>
  <c r="O42" i="65" l="1"/>
  <c r="X13" i="65"/>
  <c r="J125" i="105" s="1"/>
  <c r="Z23" i="103" l="1"/>
  <c r="R42" i="65"/>
  <c r="O14" i="65"/>
  <c r="X42" i="65" l="1"/>
  <c r="R14" i="65"/>
  <c r="S14" i="65" s="1"/>
  <c r="E126" i="105" s="1"/>
  <c r="O43" i="65" l="1"/>
  <c r="X14" i="65"/>
  <c r="J126" i="105" s="1"/>
  <c r="Z24" i="103" l="1"/>
  <c r="R43" i="65"/>
  <c r="O15" i="65"/>
  <c r="X43" i="65" l="1"/>
  <c r="R15" i="65"/>
  <c r="S15" i="65" s="1"/>
  <c r="E127" i="105" s="1"/>
  <c r="O44" i="65" l="1"/>
  <c r="X15" i="65"/>
  <c r="J127" i="105" s="1"/>
  <c r="Z25" i="103" l="1"/>
  <c r="R44" i="65"/>
  <c r="O16" i="65"/>
  <c r="X44" i="65" l="1"/>
  <c r="R16" i="65"/>
  <c r="S16" i="65" s="1"/>
  <c r="E128" i="105" s="1"/>
  <c r="O45" i="65" l="1"/>
  <c r="R45" i="65" s="1"/>
  <c r="R17" i="65" s="1"/>
  <c r="S17" i="65" s="1"/>
  <c r="E129" i="105" s="1"/>
  <c r="X16" i="65"/>
  <c r="J128" i="105" s="1"/>
  <c r="Z26" i="103" l="1"/>
  <c r="O17" i="65"/>
  <c r="X45" i="65" l="1"/>
  <c r="O46" i="65" l="1"/>
  <c r="X17" i="65"/>
  <c r="J129" i="105" s="1"/>
  <c r="Z27" i="103" l="1"/>
  <c r="R46" i="65"/>
  <c r="O18" i="65"/>
  <c r="X46" i="65" l="1"/>
  <c r="R18" i="65"/>
  <c r="S18" i="65" s="1"/>
  <c r="E130" i="105" s="1"/>
  <c r="O47" i="65" l="1"/>
  <c r="X18" i="65"/>
  <c r="J130" i="105" s="1"/>
  <c r="Z28" i="103" l="1"/>
  <c r="R47" i="65"/>
  <c r="O19" i="65"/>
  <c r="X47" i="65" l="1"/>
  <c r="R19" i="65"/>
  <c r="S19" i="65" s="1"/>
  <c r="E131" i="105" s="1"/>
  <c r="O48" i="65" l="1"/>
  <c r="X19" i="65"/>
  <c r="J131" i="105" s="1"/>
  <c r="Z29" i="103" l="1"/>
  <c r="R48" i="65"/>
  <c r="O20" i="65"/>
  <c r="X48" i="65" l="1"/>
  <c r="X20" i="65" s="1"/>
  <c r="J132" i="105" s="1"/>
  <c r="R20" i="65"/>
  <c r="S20" i="65" s="1"/>
  <c r="E132" i="105" s="1"/>
  <c r="O49" i="65" l="1"/>
  <c r="Z30" i="103" l="1"/>
  <c r="R49" i="65"/>
  <c r="O21" i="65"/>
  <c r="X49" i="65" l="1"/>
  <c r="R21" i="65"/>
  <c r="S21" i="65" s="1"/>
  <c r="E133" i="105" s="1"/>
  <c r="O50" i="65" l="1"/>
  <c r="X21" i="65"/>
  <c r="J133" i="105" s="1"/>
  <c r="Z31" i="103" l="1"/>
  <c r="R50" i="65"/>
  <c r="O22" i="65"/>
  <c r="X50" i="65" l="1"/>
  <c r="R22" i="65"/>
  <c r="S22" i="65" s="1"/>
  <c r="E134" i="105" s="1"/>
  <c r="O51" i="65" l="1"/>
  <c r="X22" i="65"/>
  <c r="J134" i="105" s="1"/>
  <c r="Z32" i="103" l="1"/>
  <c r="R51" i="65"/>
  <c r="O23" i="65"/>
  <c r="X51" i="65" l="1"/>
  <c r="R23" i="65"/>
  <c r="S23" i="65" s="1"/>
  <c r="E135" i="105" s="1"/>
  <c r="O52" i="65" l="1"/>
  <c r="X23" i="65"/>
  <c r="J135" i="105" s="1"/>
  <c r="Z33" i="103" l="1"/>
  <c r="R52" i="65"/>
  <c r="O24" i="65"/>
  <c r="X52" i="65" l="1"/>
  <c r="R24" i="65"/>
  <c r="S24" i="65" s="1"/>
  <c r="E136" i="105" s="1"/>
  <c r="O53" i="65" l="1"/>
  <c r="X24" i="65"/>
  <c r="J136" i="105" s="1"/>
  <c r="Z34" i="103" l="1"/>
  <c r="R53" i="65"/>
  <c r="O25" i="65"/>
  <c r="X53" i="65" l="1"/>
  <c r="R25" i="65"/>
  <c r="S25" i="65" s="1"/>
  <c r="E137" i="105" s="1"/>
  <c r="O54" i="65" l="1"/>
  <c r="X25" i="65"/>
  <c r="J137" i="105" s="1"/>
  <c r="Z35" i="103" l="1"/>
  <c r="R54" i="65"/>
  <c r="O26" i="65"/>
  <c r="X54" i="65" l="1"/>
  <c r="R26" i="65"/>
  <c r="S26" i="65" s="1"/>
  <c r="E138" i="105" s="1"/>
  <c r="O55" i="65" l="1"/>
  <c r="X26" i="65"/>
  <c r="J138" i="105" s="1"/>
  <c r="Z36" i="103" l="1"/>
  <c r="R55" i="65"/>
  <c r="O27" i="65"/>
  <c r="X55" i="65" l="1"/>
  <c r="R27" i="65"/>
  <c r="S27" i="65" s="1"/>
  <c r="E139" i="105" s="1"/>
  <c r="O56" i="65" l="1"/>
  <c r="X27" i="65"/>
  <c r="J139" i="105" s="1"/>
  <c r="Z37" i="103" l="1"/>
  <c r="R56" i="65"/>
  <c r="O28" i="65"/>
  <c r="X56" i="65" l="1"/>
  <c r="R28" i="65"/>
  <c r="S28" i="65" s="1"/>
  <c r="E140" i="105" s="1"/>
  <c r="O57" i="65" l="1"/>
  <c r="X28" i="65"/>
  <c r="J140" i="105" s="1"/>
  <c r="Z38" i="103" l="1"/>
  <c r="R57" i="65"/>
  <c r="O29" i="65"/>
  <c r="X57" i="65" l="1"/>
  <c r="R29" i="65"/>
  <c r="S29" i="65" s="1"/>
  <c r="E141" i="105" s="1"/>
  <c r="O58" i="65" l="1"/>
  <c r="X29" i="65"/>
  <c r="J141" i="105" s="1"/>
  <c r="Z39" i="103" l="1"/>
  <c r="R58" i="65"/>
  <c r="O30" i="65"/>
  <c r="X58" i="65" l="1"/>
  <c r="X30" i="65" s="1"/>
  <c r="J142" i="105" s="1"/>
  <c r="R30" i="65"/>
  <c r="S30" i="65" s="1"/>
  <c r="E142" i="105" s="1"/>
  <c r="Z40" i="103" l="1"/>
  <c r="H53" i="102"/>
  <c r="H34" i="10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Fangxing Liu</author>
  </authors>
  <commentList>
    <comment ref="O83" authorId="0" shapeId="0" xr:uid="{A50274DB-5A45-3D4F-AB19-3F9E87A7863E}">
      <text>
        <r>
          <rPr>
            <sz val="10"/>
            <color rgb="FF000000"/>
            <rFont val="Tahoma"/>
            <family val="2"/>
          </rPr>
          <t>Set to 150% to achieve the 2030 goal and 245% to achieve the 2040 goal</t>
        </r>
      </text>
    </comment>
    <comment ref="O118" authorId="0" shapeId="0" xr:uid="{ADE8E72E-103E-E94A-BE6E-6E48A7560FE6}">
      <text>
        <r>
          <rPr>
            <b/>
            <sz val="10"/>
            <color rgb="FF000000"/>
            <rFont val="Tahoma"/>
            <family val="2"/>
          </rPr>
          <t>Set 0 to achieve the 2030 goal only</t>
        </r>
        <r>
          <rPr>
            <sz val="10"/>
            <color rgb="FF000000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Fangxing Liu</author>
  </authors>
  <commentList>
    <comment ref="U92" authorId="0" shapeId="0" xr:uid="{9B65148C-36FD-E544-8385-6AB0ABF6A65F}">
      <text>
        <r>
          <rPr>
            <b/>
            <sz val="10"/>
            <color rgb="FF000000"/>
            <rFont val="Tahoma"/>
            <family val="2"/>
          </rPr>
          <t>Fangxing Liu: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Projected ABP for MidAmerican is part of Group 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Fangxing Liu</author>
  </authors>
  <commentList>
    <comment ref="I6" authorId="0" shapeId="0" xr:uid="{0FDBF683-0DF0-664C-B1FB-A3FCA47FC651}">
      <text>
        <r>
          <rPr>
            <b/>
            <sz val="10"/>
            <color rgb="FF000000"/>
            <rFont val="Tahoma"/>
            <family val="2"/>
          </rPr>
          <t xml:space="preserve">Formula:
</t>
        </r>
        <r>
          <rPr>
            <b/>
            <sz val="10"/>
            <color rgb="FF000000"/>
            <rFont val="Tahoma"/>
            <family val="2"/>
          </rPr>
          <t xml:space="preserve">1st delivery year = half of procured RECs
</t>
        </r>
        <r>
          <rPr>
            <b/>
            <sz val="10"/>
            <color rgb="FF000000"/>
            <rFont val="Tahoma"/>
            <family val="2"/>
          </rPr>
          <t xml:space="preserve">
</t>
        </r>
        <r>
          <rPr>
            <b/>
            <sz val="10"/>
            <color rgb="FF000000"/>
            <rFont val="Tahoma"/>
            <family val="2"/>
          </rPr>
          <t xml:space="preserve">2nd delivery year = rest of procured RECs
</t>
        </r>
        <r>
          <rPr>
            <b/>
            <sz val="10"/>
            <color rgb="FF000000"/>
            <rFont val="Tahoma"/>
            <family val="2"/>
          </rPr>
          <t xml:space="preserve">
</t>
        </r>
        <r>
          <rPr>
            <b/>
            <sz val="10"/>
            <color rgb="FF000000"/>
            <rFont val="Tahoma"/>
            <family val="2"/>
          </rPr>
          <t>3rd delivery year = full procured RECs x degradation</t>
        </r>
        <r>
          <rPr>
            <sz val="10"/>
            <color rgb="FF000000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<sst xmlns="http://schemas.openxmlformats.org/spreadsheetml/2006/main" count="8364" uniqueCount="358">
  <si>
    <t>IPA RPS Budget Model</t>
  </si>
  <si>
    <t>Prepared by</t>
  </si>
  <si>
    <t>44 Montgomery Street, Suite 1500</t>
  </si>
  <si>
    <t>San Francisco, CA 94104</t>
  </si>
  <si>
    <t>(415) 391-5100</t>
  </si>
  <si>
    <t>Color Code</t>
  </si>
  <si>
    <t>Input</t>
  </si>
  <si>
    <t>Dropdown Input</t>
  </si>
  <si>
    <t>Calculation</t>
  </si>
  <si>
    <t>Calculation with Different Format</t>
  </si>
  <si>
    <t xml:space="preserve"> Sum of entities' values to state</t>
  </si>
  <si>
    <t>Break down from state to entity</t>
  </si>
  <si>
    <t>Source and other explanatory text</t>
  </si>
  <si>
    <t>Component</t>
  </si>
  <si>
    <t>Unit</t>
  </si>
  <si>
    <t>Value</t>
  </si>
  <si>
    <t>Inflation</t>
  </si>
  <si>
    <t>%</t>
  </si>
  <si>
    <t>Admin Spend % of DY Collection</t>
  </si>
  <si>
    <t>Utility Share of Load</t>
  </si>
  <si>
    <t>2022-2023</t>
  </si>
  <si>
    <t>2023-2024</t>
  </si>
  <si>
    <t>2024-2025</t>
  </si>
  <si>
    <t>2025-2026</t>
  </si>
  <si>
    <t>2026-2027</t>
  </si>
  <si>
    <t>2027-2028</t>
  </si>
  <si>
    <t>2028-2029</t>
  </si>
  <si>
    <t>2029-2030</t>
  </si>
  <si>
    <t>2030-2031</t>
  </si>
  <si>
    <t>2031-2032</t>
  </si>
  <si>
    <t>2032-2033</t>
  </si>
  <si>
    <t>2033-2034</t>
  </si>
  <si>
    <t>2034-2035</t>
  </si>
  <si>
    <t>2035-2036</t>
  </si>
  <si>
    <t>2036-2037</t>
  </si>
  <si>
    <t>2037-2038</t>
  </si>
  <si>
    <t>2038-2039</t>
  </si>
  <si>
    <t>2039-2040</t>
  </si>
  <si>
    <t>2040-2041</t>
  </si>
  <si>
    <t>2041-2042</t>
  </si>
  <si>
    <t>2042-2043</t>
  </si>
  <si>
    <t>2043-2044</t>
  </si>
  <si>
    <t>2044-2045</t>
  </si>
  <si>
    <t>2045-2046</t>
  </si>
  <si>
    <t>Ameren</t>
  </si>
  <si>
    <t>ComEd</t>
  </si>
  <si>
    <t>MidAmerican</t>
  </si>
  <si>
    <t>Sum</t>
  </si>
  <si>
    <t>Utility ARES ACP Balance</t>
  </si>
  <si>
    <t>$</t>
  </si>
  <si>
    <t>Source: Net available ACPs as of Aug 2023</t>
  </si>
  <si>
    <t>Utility Share of Load, Coal to Solar</t>
  </si>
  <si>
    <t>This page is intentionally left blank.</t>
  </si>
  <si>
    <t>Active Scenario</t>
  </si>
  <si>
    <t>2024 Baseline</t>
  </si>
  <si>
    <t>Forward Price Version</t>
  </si>
  <si>
    <t>List of Scenarios</t>
  </si>
  <si>
    <t>Number</t>
  </si>
  <si>
    <t>Name</t>
  </si>
  <si>
    <t>Policy Compliance - single rate increase (Illustrative examples)</t>
  </si>
  <si>
    <t>Policy Compliance - progressive rate increase (Illustrative examples)</t>
  </si>
  <si>
    <t>Summary Tables and Charts →</t>
  </si>
  <si>
    <t>Indexed REC Projected Procurement</t>
  </si>
  <si>
    <t>ABP Projected Procurement</t>
  </si>
  <si>
    <t>RPS Collection Rate Cap</t>
  </si>
  <si>
    <t>Summary Tables</t>
  </si>
  <si>
    <t>Summary Charts</t>
  </si>
  <si>
    <t>Active</t>
  </si>
  <si>
    <t>Target: 45%</t>
  </si>
  <si>
    <t>Target: 50%</t>
  </si>
  <si>
    <t>Procurement Year</t>
  </si>
  <si>
    <t>Utility Wind</t>
  </si>
  <si>
    <t>Utility Solar</t>
  </si>
  <si>
    <t>Brownfield</t>
  </si>
  <si>
    <t>State</t>
  </si>
  <si>
    <t>Delievery Year</t>
  </si>
  <si>
    <t>RPS Target</t>
  </si>
  <si>
    <t>Total REC Deliveries</t>
  </si>
  <si>
    <t>RECs Gap</t>
  </si>
  <si>
    <t>% of Projected REC from Wind</t>
  </si>
  <si>
    <t>% of Projected Solar REC from ABP</t>
  </si>
  <si>
    <t>Achived RPS %</t>
  </si>
  <si>
    <t>Total Collection</t>
  </si>
  <si>
    <t>EOY Balance</t>
  </si>
  <si>
    <t>Year</t>
  </si>
  <si>
    <t>RECs</t>
  </si>
  <si>
    <t>kW</t>
  </si>
  <si>
    <t>$/MWh</t>
  </si>
  <si>
    <t>2020-2021</t>
  </si>
  <si>
    <t>2021-2022</t>
  </si>
  <si>
    <t>% increase in rate cap</t>
  </si>
  <si>
    <t>STATIC - results from 'RPS Balance' tab</t>
  </si>
  <si>
    <t>Policy Compliance</t>
  </si>
  <si>
    <t>Delivery Year</t>
  </si>
  <si>
    <t>Cumulative Surplus (Deficit)</t>
  </si>
  <si>
    <t>Table 3-1</t>
  </si>
  <si>
    <t>Current projected deliveries by solar and wind by utility</t>
  </si>
  <si>
    <t>Figure 3-1</t>
  </si>
  <si>
    <t>Wind</t>
  </si>
  <si>
    <t>Solar</t>
  </si>
  <si>
    <t>Wind REC</t>
  </si>
  <si>
    <t>Solar REC</t>
  </si>
  <si>
    <t>2020-21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</si>
  <si>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</si>
  <si>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</si>
  <si>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</si>
  <si>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</si>
  <si>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</si>
  <si>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</si>
  <si>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</si>
  <si>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</si>
  <si>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</si>
  <si>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2030-31</t>
  </si>
  <si>
    <t>2031-32</t>
  </si>
  <si>
    <t>2032-33</t>
  </si>
  <si>
    <t>2033-34</t>
  </si>
  <si>
    <t>2034-35</t>
  </si>
  <si>
    <t>2035-36</t>
  </si>
  <si>
    <t>2036-37</t>
  </si>
  <si>
    <t>2037-38</t>
  </si>
  <si>
    <t>2038-39</t>
  </si>
  <si>
    <t>2039-40</t>
  </si>
  <si>
    <t>2040-41</t>
  </si>
  <si>
    <t>2041-42</t>
  </si>
  <si>
    <t>2042-43</t>
  </si>
  <si>
    <t>Table 3-5</t>
  </si>
  <si>
    <t>Statewide RPS portfolio and shortfall</t>
  </si>
  <si>
    <t>Under Contract</t>
  </si>
  <si>
    <t>Figure 3-2</t>
  </si>
  <si>
    <t>LTPPA</t>
  </si>
  <si>
    <t>2017-2019 Forward Procurement</t>
  </si>
  <si>
    <t>ABP</t>
  </si>
  <si>
    <t>ILSfA</t>
  </si>
  <si>
    <t>Indexed RECs</t>
  </si>
  <si>
    <t>Coal to Solar</t>
  </si>
  <si>
    <t>Total RECs</t>
  </si>
  <si>
    <t>REC Target</t>
  </si>
  <si>
    <t>REC Shortfall</t>
  </si>
  <si>
    <t>% REC Target Met</t>
  </si>
  <si>
    <t>2043-44</t>
  </si>
  <si>
    <t>2044-45</t>
  </si>
  <si>
    <t>2045-46</t>
  </si>
  <si>
    <t>Table 3-7</t>
  </si>
  <si>
    <t>Current statewide projected deliveries by solar and wind</t>
  </si>
  <si>
    <t>Total Wind</t>
  </si>
  <si>
    <t>Total Solar</t>
  </si>
  <si>
    <t>Total Combined Wind and Solar</t>
  </si>
  <si>
    <t>Figure 3-3</t>
  </si>
  <si>
    <t>Table 3-11</t>
  </si>
  <si>
    <t>Projected RPS expenses</t>
  </si>
  <si>
    <t>ABP Under Contract</t>
  </si>
  <si>
    <t>Indexed REC Under Contract</t>
  </si>
  <si>
    <t>ILSFA</t>
  </si>
  <si>
    <t>ABP Projected</t>
  </si>
  <si>
    <t>Indexed REC Projected</t>
  </si>
  <si>
    <t>Figure 3-4</t>
  </si>
  <si>
    <t>Table 3-12</t>
  </si>
  <si>
    <t>RPS funds, expenditures and EOY balance</t>
  </si>
  <si>
    <t>DY Collections</t>
  </si>
  <si>
    <t>Available Funds at Start of DY</t>
  </si>
  <si>
    <t xml:space="preserve"> Spend Under Contract</t>
  </si>
  <si>
    <t>Spend Projected</t>
  </si>
  <si>
    <t>Other Spend</t>
  </si>
  <si>
    <t>Total Spend</t>
  </si>
  <si>
    <t>Bi-Annual Totals</t>
  </si>
  <si>
    <t>Program</t>
  </si>
  <si>
    <t>ABP + Indexed RECs</t>
  </si>
  <si>
    <t>Projected</t>
  </si>
  <si>
    <t>Other</t>
  </si>
  <si>
    <t>ILSFA, Coal to Solar</t>
  </si>
  <si>
    <t>Annual Totals</t>
  </si>
  <si>
    <t>ComEd, Ameren, MidAmerican</t>
  </si>
  <si>
    <t>ABP + Indexed REC, by Procurement Year</t>
  </si>
  <si>
    <t>ComEd, Ameren</t>
  </si>
  <si>
    <t>ComEd and Ameren</t>
  </si>
  <si>
    <t>Indexed REC</t>
  </si>
  <si>
    <t>Mid American</t>
  </si>
  <si>
    <t>ABP + Indexed REC</t>
  </si>
  <si>
    <t>Other Programs, by Delivery Year</t>
  </si>
  <si>
    <t>All Entities</t>
  </si>
  <si>
    <t>ILSFA,Coal to Solar</t>
  </si>
  <si>
    <t>RPS Target and Collection</t>
  </si>
  <si>
    <t>REC Balance</t>
  </si>
  <si>
    <t>Utility/State</t>
  </si>
  <si>
    <t>RPS Goals</t>
  </si>
  <si>
    <t>Utility Sales</t>
  </si>
  <si>
    <t>RPS Rate Cap</t>
  </si>
  <si>
    <t>Self Direct Rate</t>
  </si>
  <si>
    <t>Self Direct Volume</t>
  </si>
  <si>
    <t>Self Direct Payment</t>
  </si>
  <si>
    <t>RPS Budget/Collection</t>
  </si>
  <si>
    <t xml:space="preserve">Available Funds at start of DY (including ACP)
</t>
  </si>
  <si>
    <t>DY Collection + Carry Over</t>
  </si>
  <si>
    <t xml:space="preserve">Available Funds at start of DY
</t>
  </si>
  <si>
    <t>MWh</t>
  </si>
  <si>
    <t>Source: IPA</t>
  </si>
  <si>
    <t>Cell color legend:</t>
  </si>
  <si>
    <t>Calculated</t>
  </si>
  <si>
    <t>Sum of entities' values</t>
  </si>
  <si>
    <t>Hardcoded</t>
  </si>
  <si>
    <t>REC Deliveries (RECs)</t>
  </si>
  <si>
    <t>Resource Type_for graph</t>
  </si>
  <si>
    <t>Resource Type</t>
  </si>
  <si>
    <t>Status</t>
  </si>
  <si>
    <t>`</t>
  </si>
  <si>
    <t>ABP Code</t>
  </si>
  <si>
    <t>Small DG</t>
  </si>
  <si>
    <t>Large DG</t>
  </si>
  <si>
    <t>Traditional Community Solar</t>
  </si>
  <si>
    <t xml:space="preserve"> Public Schools </t>
  </si>
  <si>
    <t>Community Driven Community Solar</t>
  </si>
  <si>
    <t>Equity Eligible Contractor</t>
  </si>
  <si>
    <t>Indexed RECs Wind</t>
  </si>
  <si>
    <t>Indexed RECs Solar</t>
  </si>
  <si>
    <t>Indexed RECs Brownfield</t>
  </si>
  <si>
    <t>LTPPA Wind</t>
  </si>
  <si>
    <t>LTPPA Solar</t>
  </si>
  <si>
    <t>Legacy DG</t>
  </si>
  <si>
    <t>Wind Forward Procurement 2017-2019</t>
  </si>
  <si>
    <t>Solar Forward Procurement 2017-2019</t>
  </si>
  <si>
    <t>Illinois Solar for All</t>
  </si>
  <si>
    <t>Public Schools</t>
  </si>
  <si>
    <t>Illinois Solar for All (Projected)</t>
  </si>
  <si>
    <t>All Under Contract</t>
  </si>
  <si>
    <t>All Projected</t>
  </si>
  <si>
    <t>Achieved RPS %</t>
  </si>
  <si>
    <t>ILSFA Under Contract</t>
  </si>
  <si>
    <t>ILSFA Projected</t>
  </si>
  <si>
    <t>Check SUM difference</t>
  </si>
  <si>
    <t>n/a</t>
  </si>
  <si>
    <t>A</t>
  </si>
  <si>
    <t>B</t>
  </si>
  <si>
    <t>Check</t>
  </si>
  <si>
    <t>REC Program Spend ($)</t>
  </si>
  <si>
    <t>Solar &amp; Wind</t>
  </si>
  <si>
    <t>Forward Procurement 2017-2019</t>
  </si>
  <si>
    <t>Job Training</t>
  </si>
  <si>
    <t>Admin</t>
  </si>
  <si>
    <t>Total Spend Under Contract</t>
  </si>
  <si>
    <t>Total Spend Projected</t>
  </si>
  <si>
    <t>Indexed REC Deliveries</t>
  </si>
  <si>
    <r>
      <t xml:space="preserve">Delivery Year </t>
    </r>
    <r>
      <rPr>
        <b/>
        <sz val="9"/>
        <color theme="1" tint="0.499984740745262"/>
        <rFont val="Calibri"/>
        <family val="2"/>
      </rPr>
      <t>→</t>
    </r>
  </si>
  <si>
    <t>Lag (Years)</t>
  </si>
  <si>
    <t>Indexed REC Spending</t>
  </si>
  <si>
    <r>
      <t xml:space="preserve">Delivery Year </t>
    </r>
    <r>
      <rPr>
        <b/>
        <sz val="9"/>
        <color theme="1" tint="0.499984740745262"/>
        <rFont val="Aptos Narrow"/>
        <family val="2"/>
        <scheme val="minor"/>
      </rPr>
      <t>→</t>
    </r>
  </si>
  <si>
    <t>Indexed REC Prices</t>
  </si>
  <si>
    <t>Indexed REC Strike Prices</t>
  </si>
  <si>
    <t>Date</t>
  </si>
  <si>
    <t>#</t>
  </si>
  <si>
    <t>REC Delivery Annual Degradation</t>
  </si>
  <si>
    <t>Strike Price Annual Increase</t>
  </si>
  <si>
    <t>End</t>
  </si>
  <si>
    <t>Forward Price</t>
  </si>
  <si>
    <t>Nom$/MWh</t>
  </si>
  <si>
    <t>Projected Procurement</t>
  </si>
  <si>
    <t>Active Procurement?</t>
  </si>
  <si>
    <t>Boolean</t>
  </si>
  <si>
    <t>-</t>
  </si>
  <si>
    <t>DY kW Capacity Size</t>
  </si>
  <si>
    <t>DY</t>
  </si>
  <si>
    <t>REC Price Annual Decrease</t>
  </si>
  <si>
    <t>Activity Size kW / Total</t>
  </si>
  <si>
    <t>REC Degredation Rate</t>
  </si>
  <si>
    <t>DY kW Capacity Size Distribution (%)</t>
  </si>
  <si>
    <t xml:space="preserve">SDG &lt; 25 kW </t>
  </si>
  <si>
    <t>LDG &gt; 25 - 5000kW</t>
  </si>
  <si>
    <t>DY kW Capacity Size Distribution (kW)</t>
  </si>
  <si>
    <t>2024-2025 Remaining Capacity to Contract (MW)</t>
  </si>
  <si>
    <t xml:space="preserve">2024-2025 </t>
  </si>
  <si>
    <t>DY kW Capacity Size Distribution</t>
  </si>
  <si>
    <t>Remaining Capacity to Contract (MW)</t>
  </si>
  <si>
    <t>Share Within Category (%)</t>
  </si>
  <si>
    <t>SDG A</t>
  </si>
  <si>
    <t>SDG B</t>
  </si>
  <si>
    <t>&lt; 10</t>
  </si>
  <si>
    <t xml:space="preserve"> &lt; 10</t>
  </si>
  <si>
    <t>10–25</t>
  </si>
  <si>
    <t xml:space="preserve"> &gt;10-25</t>
  </si>
  <si>
    <t>CS A</t>
  </si>
  <si>
    <t>CS B</t>
  </si>
  <si>
    <t xml:space="preserve">SDG B </t>
  </si>
  <si>
    <t>LDG Type</t>
  </si>
  <si>
    <t>Share (%)</t>
  </si>
  <si>
    <t>Size Range (kW)</t>
  </si>
  <si>
    <t xml:space="preserve"> &gt;25-100</t>
  </si>
  <si>
    <t xml:space="preserve">LDG A </t>
  </si>
  <si>
    <t>&gt;25-100</t>
  </si>
  <si>
    <t>&gt;100-200</t>
  </si>
  <si>
    <t>&gt;200-500</t>
  </si>
  <si>
    <t xml:space="preserve"> &gt;500-2000</t>
  </si>
  <si>
    <t>&gt;500-2000</t>
  </si>
  <si>
    <t>&gt;2000-5000</t>
  </si>
  <si>
    <t>&gt; 2000-5000</t>
  </si>
  <si>
    <t>Public Schools A</t>
  </si>
  <si>
    <t>Public Schools B</t>
  </si>
  <si>
    <t>LDG B</t>
  </si>
  <si>
    <t>Puiblic School Type</t>
  </si>
  <si>
    <t xml:space="preserve"> &gt; 25</t>
  </si>
  <si>
    <t>CD Community Solar A</t>
  </si>
  <si>
    <t>CD Community Solar B</t>
  </si>
  <si>
    <t>Equity Eligible Contractor Type</t>
  </si>
  <si>
    <t>EEC A</t>
  </si>
  <si>
    <t>EEC B</t>
  </si>
  <si>
    <t>ABP REC Deliveries</t>
  </si>
  <si>
    <t>Formula help</t>
  </si>
  <si>
    <t>Lag (yrs)</t>
  </si>
  <si>
    <t>Term Length (yrs)</t>
  </si>
  <si>
    <t>Year 1 Delivery Ratio</t>
  </si>
  <si>
    <t>Group</t>
  </si>
  <si>
    <t>REC Deliveries</t>
  </si>
  <si>
    <t>ABP REC Spend</t>
  </si>
  <si>
    <t>Year 1 Multiplier</t>
  </si>
  <si>
    <t>Annual Spend ($)</t>
  </si>
  <si>
    <t>2046-2047</t>
  </si>
  <si>
    <t>2047-2048</t>
  </si>
  <si>
    <t>2048-2049</t>
  </si>
  <si>
    <t>ABP Total REC Deliveries and Spend by Procurement Year</t>
  </si>
  <si>
    <t>Projected RECs by Procurement Year</t>
  </si>
  <si>
    <t>Procurement Year →</t>
  </si>
  <si>
    <t>Group A/B</t>
  </si>
  <si>
    <t>Size (kW)</t>
  </si>
  <si>
    <t>Index</t>
  </si>
  <si>
    <t>Projected REC Spending by Procurement Year</t>
  </si>
  <si>
    <t>Term Length</t>
  </si>
  <si>
    <t>ABP Remaining Capacity</t>
  </si>
  <si>
    <t>Projected Remaining Capacity</t>
  </si>
  <si>
    <t>Total capacity</t>
  </si>
  <si>
    <t>Projected RECs from Remaining Capacity</t>
  </si>
  <si>
    <t>ABP Block Size Capacity</t>
  </si>
  <si>
    <t>Block Size Projected capacity</t>
  </si>
  <si>
    <t>Block Size Projected RECs</t>
  </si>
  <si>
    <t>ABP REC Prices</t>
  </si>
  <si>
    <t>REC Prices</t>
  </si>
  <si>
    <t>Source: REC Prices</t>
  </si>
  <si>
    <t>ABP Program Block Shares and Capacity Factors</t>
  </si>
  <si>
    <t>% of Block Capacity Share</t>
  </si>
  <si>
    <t>Capacity Factor</t>
  </si>
  <si>
    <t>Source: historical data</t>
  </si>
  <si>
    <t>x</t>
  </si>
  <si>
    <t>Check if % of capacity share adds up to 100%</t>
  </si>
  <si>
    <t>Annual REC Price and Delivery Adjustments</t>
  </si>
  <si>
    <t>REC degradation rate</t>
  </si>
  <si>
    <t>REC price annual decrease</t>
  </si>
  <si>
    <t>Remaining Capacity to Contract</t>
  </si>
  <si>
    <r>
      <t xml:space="preserve">Procurement Year </t>
    </r>
    <r>
      <rPr>
        <i/>
        <sz val="9"/>
        <color theme="0" tint="-0.499984740745262"/>
        <rFont val="Calibri"/>
        <family val="2"/>
      </rPr>
      <t>→</t>
    </r>
  </si>
  <si>
    <t>Source: Energy Solutions</t>
  </si>
  <si>
    <t>Overall projected block size</t>
  </si>
  <si>
    <t>Block size by procurement year</t>
  </si>
  <si>
    <t>Procurement in this year?</t>
  </si>
  <si>
    <t>Capacity distribution by group</t>
  </si>
  <si>
    <t>Capacity distribution by program</t>
  </si>
  <si>
    <t>Check sum = 100%</t>
  </si>
  <si>
    <t>Capacity factor % change relative to previous year</t>
  </si>
  <si>
    <t>Contract Term Length</t>
  </si>
  <si>
    <t>Years</t>
  </si>
  <si>
    <t>From previous IPA model</t>
  </si>
  <si>
    <t>ABP RECs Under Contract</t>
  </si>
  <si>
    <t>Spend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</si>
</sst>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yy\ hh:mm"/>
    <numFmt numFmtId="165" formatCode="0.0%"/>
    <numFmt numFmtId="166" formatCode="_(&quot;$&quot;* #,##0_);_(&quot;$&quot;* \(#,##0\);_(&quot;$&quot;* &quot;-&quot;??_);_(@_)"/>
    <numFmt numFmtId="167" formatCode="_(* #,##0_);_(* \(#,##0\);_(* &quot;-&quot;??_);_(@_)"/>
    <numFmt numFmtId="168" formatCode="0.0000"/>
    <numFmt numFmtId="169" formatCode="&quot;$&quot;#,##0"/>
    <numFmt numFmtId="170" formatCode="_(&quot;$&quot;* #,##0.0_);_(&quot;$&quot;* \(#,##0.0\);_(&quot;$&quot;* &quot;-&quot;??_);_(@_)"/>
    <numFmt numFmtId="171" formatCode="#,##0.0"/>
    <numFmt numFmtId="172" formatCode="mmmm\ dd\,\ yyyy"/>
  </numFmts>
  <fonts count="72">
    <font>
      <sz val="9"/>
      <color theme="1"/>
      <name val="Arial"/>
      <family val="2"/>
    </font>
    <font>
      <sz val="11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b/>
      <sz val="10"/>
      <color theme="0"/>
      <name val="Arial"/>
      <family val="2"/>
    </font>
    <font>
      <b/>
      <i/>
      <u/>
      <sz val="9"/>
      <color theme="9"/>
      <name val="Arial"/>
      <family val="2"/>
    </font>
    <font>
      <sz val="11"/>
      <color theme="0"/>
      <name val="Aptos Narrow"/>
      <family val="2"/>
      <scheme val="minor"/>
    </font>
    <font>
      <b/>
      <sz val="14"/>
      <name val="Aptos Narrow"/>
      <family val="2"/>
      <scheme val="minor"/>
    </font>
    <font>
      <sz val="9"/>
      <name val="Aptos Narrow"/>
      <family val="2"/>
      <scheme val="minor"/>
    </font>
    <font>
      <i/>
      <sz val="9"/>
      <name val="Aptos Narrow"/>
      <family val="2"/>
      <scheme val="minor"/>
    </font>
    <font>
      <b/>
      <sz val="9"/>
      <color theme="0"/>
      <name val="Aptos Narrow"/>
      <family val="2"/>
      <scheme val="minor"/>
    </font>
    <font>
      <sz val="9"/>
      <color rgb="FFE85F31"/>
      <name val="Aptos Narrow"/>
      <family val="2"/>
      <scheme val="minor"/>
    </font>
    <font>
      <b/>
      <i/>
      <sz val="9"/>
      <color theme="1"/>
      <name val="Arial"/>
      <family val="2"/>
    </font>
    <font>
      <sz val="9"/>
      <color rgb="FF9C0006"/>
      <name val="Aptos Narrow"/>
      <family val="2"/>
      <scheme val="minor"/>
    </font>
    <font>
      <sz val="9"/>
      <color rgb="FF006100"/>
      <name val="Aptos Narrow"/>
      <family val="2"/>
      <scheme val="minor"/>
    </font>
    <font>
      <sz val="9"/>
      <color rgb="FF9C5700"/>
      <name val="Aptos Narrow"/>
      <family val="2"/>
      <scheme val="minor"/>
    </font>
    <font>
      <b/>
      <i/>
      <sz val="9"/>
      <color theme="6" tint="-0.24994659260841701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i/>
      <sz val="9"/>
      <color theme="1" tint="0.499984740745262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b/>
      <i/>
      <sz val="10"/>
      <color theme="3"/>
      <name val="Aptos Narrow"/>
      <family val="2"/>
      <scheme val="minor"/>
    </font>
    <font>
      <b/>
      <sz val="22"/>
      <color theme="3"/>
      <name val="Aptos Display"/>
      <family val="2"/>
      <scheme val="major"/>
    </font>
    <font>
      <b/>
      <i/>
      <u val="double"/>
      <sz val="9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14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8"/>
      <name val="Arial"/>
      <family val="2"/>
    </font>
    <font>
      <b/>
      <sz val="9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7" tint="-0.249977111117893"/>
      <name val="Aptos Narrow"/>
      <family val="2"/>
      <scheme val="minor"/>
    </font>
    <font>
      <b/>
      <i/>
      <sz val="9"/>
      <color theme="1" tint="0.499984740745262"/>
      <name val="Aptos Narrow"/>
      <family val="2"/>
      <scheme val="minor"/>
    </font>
    <font>
      <i/>
      <sz val="9"/>
      <color theme="0" tint="-0.34998626667073579"/>
      <name val="Arial"/>
      <family val="2"/>
    </font>
    <font>
      <sz val="10"/>
      <name val="Aptos Narrow"/>
      <family val="2"/>
      <scheme val="minor"/>
    </font>
    <font>
      <i/>
      <sz val="9"/>
      <color theme="6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9"/>
      <color theme="1" tint="0.499984740745262"/>
      <name val="Calibri"/>
      <family val="2"/>
    </font>
    <font>
      <i/>
      <sz val="9"/>
      <color theme="0" tint="-0.499984740745262"/>
      <name val="Arial"/>
      <family val="2"/>
    </font>
    <font>
      <i/>
      <sz val="9"/>
      <color theme="0" tint="-0.499984740745262"/>
      <name val="Calibri"/>
      <family val="2"/>
    </font>
    <font>
      <sz val="9"/>
      <color theme="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i/>
      <sz val="9"/>
      <color theme="1"/>
      <name val="Arial"/>
      <family val="2"/>
    </font>
    <font>
      <i/>
      <sz val="11"/>
      <color theme="1"/>
      <name val="Aptos Narrow"/>
      <family val="2"/>
      <scheme val="minor"/>
    </font>
    <font>
      <b/>
      <u/>
      <sz val="14"/>
      <name val="Arial"/>
      <family val="2"/>
    </font>
    <font>
      <i/>
      <sz val="11"/>
      <color theme="0" tint="-0.34998626667073579"/>
      <name val="Aptos Narrow"/>
      <family val="2"/>
      <scheme val="minor"/>
    </font>
    <font>
      <sz val="9"/>
      <color rgb="FFFF0000"/>
      <name val="Arial"/>
      <family val="2"/>
    </font>
    <font>
      <b/>
      <sz val="11"/>
      <color rgb="FFFF0000"/>
      <name val="Aptos Narrow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B050"/>
      <name val="Arial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b/>
      <i/>
      <sz val="9"/>
      <color theme="6"/>
      <name val="Aptos Narrow"/>
      <family val="2"/>
      <scheme val="minor"/>
    </font>
    <font>
      <i/>
      <sz val="9"/>
      <color theme="1"/>
      <name val="Aptos Narrow"/>
      <family val="2"/>
      <scheme val="minor"/>
    </font>
    <font>
      <i/>
      <sz val="11"/>
      <color rgb="FF00B050"/>
      <name val="Aptos Narrow"/>
      <family val="2"/>
      <scheme val="minor"/>
    </font>
    <font>
      <b/>
      <sz val="9"/>
      <color theme="1" tint="0.499984740745262"/>
      <name val="Aptos Narrow"/>
      <family val="2"/>
      <scheme val="minor"/>
    </font>
    <font>
      <sz val="9"/>
      <color theme="1"/>
      <name val="Aptos Narrow"/>
      <family val="2"/>
      <scheme val="minor"/>
    </font>
    <font>
      <i/>
      <sz val="9"/>
      <color theme="0" tint="-0.499984740745262"/>
      <name val="Aptos Narrow"/>
      <family val="2"/>
      <scheme val="minor"/>
    </font>
    <font>
      <i/>
      <sz val="9"/>
      <color theme="0" tint="-0.34998626667073579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sz val="9"/>
      <color rgb="FF0070C0"/>
      <name val="Aptos Narrow"/>
      <family val="2"/>
      <scheme val="minor"/>
    </font>
    <font>
      <b/>
      <sz val="10"/>
      <name val="Aptos Narrow"/>
      <family val="2"/>
      <scheme val="minor"/>
    </font>
    <font>
      <sz val="9"/>
      <color rgb="FF00B050"/>
      <name val="Aptos Narrow"/>
      <family val="2"/>
      <scheme val="minor"/>
    </font>
    <font>
      <i/>
      <sz val="9"/>
      <color theme="0"/>
      <name val="Arial"/>
      <family val="2"/>
    </font>
    <font>
      <sz val="9"/>
      <color rgb="FF0070C0"/>
      <name val="Arial"/>
      <family val="2"/>
    </font>
    <font>
      <sz val="12"/>
      <color theme="1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3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3" tint="0.39994506668294322"/>
      </bottom>
      <diagonal/>
    </border>
    <border>
      <left/>
      <right/>
      <top/>
      <bottom style="medium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double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3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3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6">
    <xf numFmtId="0" fontId="0" fillId="0" borderId="0">
      <alignment vertical="center"/>
    </xf>
    <xf numFmtId="0" fontId="5" fillId="38" borderId="8" applyNumberFormat="0">
      <alignment vertical="center"/>
    </xf>
    <xf numFmtId="0" fontId="3" fillId="39" borderId="1" applyNumberFormat="0">
      <alignment vertical="center"/>
    </xf>
    <xf numFmtId="0" fontId="4" fillId="0" borderId="1" applyNumberFormat="0">
      <alignment vertical="center"/>
    </xf>
    <xf numFmtId="0" fontId="3" fillId="5" borderId="1" applyAlignment="0">
      <alignment horizontal="left"/>
    </xf>
    <xf numFmtId="9" fontId="2" fillId="0" borderId="0" applyFont="0" applyFill="0" applyBorder="0" applyAlignment="0" applyProtection="0">
      <protection locked="0"/>
    </xf>
    <xf numFmtId="43" fontId="2" fillId="0" borderId="0" applyFont="0" applyFill="0" applyBorder="0" applyAlignment="0" applyProtection="0">
      <protection locked="0"/>
    </xf>
    <xf numFmtId="41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0" fontId="6" fillId="6" borderId="1" applyNumberFormat="0" applyProtection="0">
      <alignment vertical="center"/>
    </xf>
    <xf numFmtId="44" fontId="3" fillId="0" borderId="0" applyFont="0" applyFill="0" applyBorder="0" applyAlignment="0" applyProtection="0">
      <protection locked="0"/>
    </xf>
    <xf numFmtId="0" fontId="23" fillId="0" borderId="7" applyNumberFormat="0" applyAlignment="0"/>
    <xf numFmtId="0" fontId="8" fillId="0" borderId="2" applyNumberFormat="0" applyAlignment="0"/>
    <xf numFmtId="0" fontId="20" fillId="0" borderId="7" applyNumberFormat="0" applyAlignment="0">
      <alignment vertical="center"/>
    </xf>
    <xf numFmtId="0" fontId="21" fillId="0" borderId="5" applyNumberFormat="0" applyAlignment="0"/>
    <xf numFmtId="0" fontId="22" fillId="0" borderId="6" applyNumberFormat="0" applyAlignment="0"/>
    <xf numFmtId="0" fontId="15" fillId="7" borderId="0" applyNumberFormat="0" applyBorder="0" applyProtection="0">
      <alignment vertical="center"/>
    </xf>
    <xf numFmtId="0" fontId="14" fillId="8" borderId="0" applyNumberFormat="0" applyBorder="0" applyProtection="0">
      <alignment vertical="center"/>
    </xf>
    <xf numFmtId="0" fontId="16" fillId="9" borderId="0" applyNumberFormat="0" applyBorder="0" applyProtection="0">
      <alignment vertical="center"/>
    </xf>
    <xf numFmtId="0" fontId="9" fillId="3" borderId="1" applyNumberFormat="0">
      <alignment vertical="center"/>
    </xf>
    <xf numFmtId="0" fontId="10" fillId="2" borderId="1" applyNumberFormat="0">
      <alignment vertical="center"/>
    </xf>
    <xf numFmtId="0" fontId="10" fillId="4" borderId="1" applyNumberFormat="0">
      <alignment vertical="center"/>
    </xf>
    <xf numFmtId="0" fontId="12" fillId="0" borderId="3" applyNumberFormat="0">
      <alignment vertical="center"/>
    </xf>
    <xf numFmtId="0" fontId="11" fillId="10" borderId="4" applyNumberFormat="0">
      <alignment vertical="center"/>
    </xf>
    <xf numFmtId="0" fontId="17" fillId="0" borderId="0" applyNumberFormat="0" applyFill="0" applyBorder="0">
      <alignment vertical="center"/>
    </xf>
    <xf numFmtId="0" fontId="13" fillId="35" borderId="1" applyNumberFormat="0">
      <alignment vertical="center"/>
    </xf>
    <xf numFmtId="0" fontId="19" fillId="0" borderId="0" applyNumberFormat="0" applyFill="0" applyBorder="0" applyAlignment="0"/>
    <xf numFmtId="0" fontId="18" fillId="0" borderId="9" applyNumberFormat="0">
      <alignment vertical="center"/>
    </xf>
    <xf numFmtId="0" fontId="7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7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7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7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7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7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4" fontId="3" fillId="0" borderId="0" applyFont="0" applyFill="0" applyBorder="0" applyProtection="0">
      <alignment vertical="center"/>
      <protection locked="0"/>
    </xf>
    <xf numFmtId="0" fontId="10" fillId="37" borderId="1" applyNumberFormat="0">
      <alignment vertical="center"/>
    </xf>
    <xf numFmtId="0" fontId="9" fillId="36" borderId="1" applyNumberFormat="0">
      <alignment vertical="center"/>
    </xf>
    <xf numFmtId="0" fontId="24" fillId="40" borderId="1" applyNumberFormat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1" fillId="38" borderId="8" applyNumberFormat="0">
      <alignment vertical="center"/>
    </xf>
    <xf numFmtId="0" fontId="33" fillId="0" borderId="0"/>
    <xf numFmtId="0" fontId="35" fillId="0" borderId="0">
      <alignment vertical="center"/>
    </xf>
    <xf numFmtId="167" fontId="9" fillId="50" borderId="1">
      <alignment vertical="center"/>
    </xf>
    <xf numFmtId="167" fontId="10" fillId="6" borderId="1">
      <alignment vertical="center"/>
    </xf>
  </cellStyleXfs>
  <cellXfs count="359">
    <xf numFmtId="0" fontId="0" fillId="0" borderId="0" xfId="0">
      <alignment vertical="center"/>
    </xf>
    <xf numFmtId="0" fontId="1" fillId="0" borderId="0" xfId="56"/>
    <xf numFmtId="0" fontId="25" fillId="0" borderId="0" xfId="56" applyFont="1"/>
    <xf numFmtId="0" fontId="1" fillId="0" borderId="0" xfId="56" applyAlignment="1">
      <alignment horizontal="center"/>
    </xf>
    <xf numFmtId="0" fontId="26" fillId="4" borderId="10" xfId="56" applyFont="1" applyFill="1" applyBorder="1" applyAlignment="1">
      <alignment vertical="center" wrapText="1"/>
    </xf>
    <xf numFmtId="14" fontId="1" fillId="0" borderId="0" xfId="56" applyNumberFormat="1"/>
    <xf numFmtId="0" fontId="27" fillId="0" borderId="0" xfId="56" applyFont="1"/>
    <xf numFmtId="0" fontId="27" fillId="0" borderId="10" xfId="56" applyFont="1" applyBorder="1"/>
    <xf numFmtId="167" fontId="8" fillId="4" borderId="10" xfId="57" applyNumberFormat="1" applyFont="1" applyFill="1" applyBorder="1" applyAlignment="1">
      <alignment vertical="center" wrapText="1"/>
    </xf>
    <xf numFmtId="0" fontId="26" fillId="42" borderId="10" xfId="56" applyFont="1" applyFill="1" applyBorder="1"/>
    <xf numFmtId="167" fontId="27" fillId="2" borderId="10" xfId="57" applyNumberFormat="1" applyFont="1" applyFill="1" applyBorder="1" applyAlignment="1">
      <alignment horizontal="right"/>
    </xf>
    <xf numFmtId="0" fontId="26" fillId="6" borderId="10" xfId="56" applyFont="1" applyFill="1" applyBorder="1"/>
    <xf numFmtId="9" fontId="26" fillId="2" borderId="10" xfId="59" applyFont="1" applyFill="1" applyBorder="1"/>
    <xf numFmtId="167" fontId="27" fillId="6" borderId="10" xfId="57" applyNumberFormat="1" applyFont="1" applyFill="1" applyBorder="1"/>
    <xf numFmtId="0" fontId="27" fillId="4" borderId="10" xfId="56" applyFont="1" applyFill="1" applyBorder="1"/>
    <xf numFmtId="167" fontId="27" fillId="4" borderId="10" xfId="57" applyNumberFormat="1" applyFont="1" applyFill="1" applyBorder="1"/>
    <xf numFmtId="167" fontId="28" fillId="6" borderId="10" xfId="57" applyNumberFormat="1" applyFont="1" applyFill="1" applyBorder="1"/>
    <xf numFmtId="0" fontId="26" fillId="4" borderId="10" xfId="56" applyFont="1" applyFill="1" applyBorder="1"/>
    <xf numFmtId="9" fontId="26" fillId="6" borderId="10" xfId="56" applyNumberFormat="1" applyFont="1" applyFill="1" applyBorder="1"/>
    <xf numFmtId="0" fontId="5" fillId="38" borderId="8" xfId="1">
      <alignment vertical="center"/>
    </xf>
    <xf numFmtId="0" fontId="3" fillId="39" borderId="1" xfId="2">
      <alignment vertical="center"/>
    </xf>
    <xf numFmtId="0" fontId="9" fillId="3" borderId="1" xfId="19">
      <alignment vertical="center"/>
    </xf>
    <xf numFmtId="167" fontId="9" fillId="3" borderId="1" xfId="6" applyNumberFormat="1" applyFont="1" applyFill="1" applyBorder="1" applyAlignment="1" applyProtection="1">
      <alignment vertical="center"/>
    </xf>
    <xf numFmtId="9" fontId="0" fillId="0" borderId="0" xfId="5" applyFont="1" applyAlignment="1" applyProtection="1">
      <alignment vertical="center"/>
    </xf>
    <xf numFmtId="167" fontId="26" fillId="2" borderId="10" xfId="6" applyNumberFormat="1" applyFont="1" applyFill="1" applyBorder="1" applyProtection="1"/>
    <xf numFmtId="9" fontId="26" fillId="6" borderId="10" xfId="5" applyFont="1" applyFill="1" applyBorder="1" applyProtection="1"/>
    <xf numFmtId="9" fontId="27" fillId="4" borderId="10" xfId="5" applyFont="1" applyFill="1" applyBorder="1" applyProtection="1"/>
    <xf numFmtId="9" fontId="27" fillId="0" borderId="10" xfId="5" applyFont="1" applyBorder="1" applyProtection="1"/>
    <xf numFmtId="9" fontId="26" fillId="6" borderId="0" xfId="56" applyNumberFormat="1" applyFont="1" applyFill="1"/>
    <xf numFmtId="9" fontId="26" fillId="2" borderId="0" xfId="59" applyFont="1" applyFill="1" applyBorder="1"/>
    <xf numFmtId="0" fontId="0" fillId="0" borderId="0" xfId="0" applyAlignment="1">
      <alignment vertical="center" wrapText="1"/>
    </xf>
    <xf numFmtId="9" fontId="9" fillId="3" borderId="1" xfId="19" applyNumberFormat="1">
      <alignment vertical="center"/>
    </xf>
    <xf numFmtId="0" fontId="26" fillId="4" borderId="0" xfId="56" applyFont="1" applyFill="1"/>
    <xf numFmtId="167" fontId="27" fillId="6" borderId="0" xfId="57" applyNumberFormat="1" applyFont="1" applyFill="1" applyBorder="1"/>
    <xf numFmtId="167" fontId="27" fillId="4" borderId="0" xfId="57" applyNumberFormat="1" applyFont="1" applyFill="1" applyBorder="1"/>
    <xf numFmtId="43" fontId="0" fillId="0" borderId="0" xfId="0" applyNumberFormat="1">
      <alignment vertical="center"/>
    </xf>
    <xf numFmtId="9" fontId="9" fillId="3" borderId="1" xfId="19" applyNumberFormat="1" applyAlignment="1">
      <alignment vertical="center" wrapText="1"/>
    </xf>
    <xf numFmtId="167" fontId="9" fillId="3" borderId="1" xfId="19" applyNumberFormat="1">
      <alignment vertical="center"/>
    </xf>
    <xf numFmtId="0" fontId="3" fillId="5" borderId="1" xfId="4" applyAlignment="1">
      <alignment vertical="center"/>
    </xf>
    <xf numFmtId="9" fontId="3" fillId="39" borderId="1" xfId="2" applyNumberFormat="1">
      <alignment vertical="center"/>
    </xf>
    <xf numFmtId="9" fontId="9" fillId="3" borderId="1" xfId="5" applyFont="1" applyFill="1" applyBorder="1" applyAlignment="1" applyProtection="1">
      <alignment vertical="center"/>
    </xf>
    <xf numFmtId="167" fontId="10" fillId="4" borderId="1" xfId="21" applyNumberFormat="1">
      <alignment vertical="center"/>
    </xf>
    <xf numFmtId="0" fontId="21" fillId="0" borderId="5" xfId="14" applyAlignment="1">
      <alignment vertical="center"/>
    </xf>
    <xf numFmtId="0" fontId="19" fillId="0" borderId="0" xfId="26" applyAlignment="1">
      <alignment vertical="center"/>
    </xf>
    <xf numFmtId="0" fontId="31" fillId="38" borderId="8" xfId="61" applyAlignment="1">
      <alignment vertical="center" wrapText="1"/>
    </xf>
    <xf numFmtId="0" fontId="0" fillId="0" borderId="0" xfId="0" applyAlignment="1"/>
    <xf numFmtId="0" fontId="31" fillId="38" borderId="8" xfId="61">
      <alignment vertical="center"/>
    </xf>
    <xf numFmtId="166" fontId="10" fillId="4" borderId="1" xfId="21" applyNumberFormat="1">
      <alignment vertical="center"/>
    </xf>
    <xf numFmtId="0" fontId="10" fillId="4" borderId="1" xfId="21">
      <alignment vertical="center"/>
    </xf>
    <xf numFmtId="0" fontId="32" fillId="0" borderId="0" xfId="0" applyFont="1">
      <alignment vertical="center"/>
    </xf>
    <xf numFmtId="166" fontId="10" fillId="4" borderId="1" xfId="10" applyNumberFormat="1" applyFont="1" applyFill="1" applyBorder="1" applyAlignment="1" applyProtection="1">
      <alignment vertical="center"/>
    </xf>
    <xf numFmtId="0" fontId="34" fillId="0" borderId="0" xfId="26" applyFont="1" applyAlignment="1">
      <alignment vertical="center"/>
    </xf>
    <xf numFmtId="165" fontId="9" fillId="3" borderId="1" xfId="19" applyNumberFormat="1">
      <alignment vertical="center"/>
    </xf>
    <xf numFmtId="167" fontId="36" fillId="3" borderId="1" xfId="19" applyNumberFormat="1" applyFont="1">
      <alignment vertical="center"/>
    </xf>
    <xf numFmtId="3" fontId="36" fillId="3" borderId="1" xfId="19" applyNumberFormat="1" applyFont="1">
      <alignment vertical="center"/>
    </xf>
    <xf numFmtId="170" fontId="9" fillId="3" borderId="1" xfId="10" applyNumberFormat="1" applyFont="1" applyFill="1" applyBorder="1" applyAlignment="1" applyProtection="1">
      <alignment vertical="center"/>
    </xf>
    <xf numFmtId="170" fontId="10" fillId="4" borderId="1" xfId="10" applyNumberFormat="1" applyFont="1" applyFill="1" applyBorder="1" applyAlignment="1" applyProtection="1">
      <alignment vertical="center"/>
    </xf>
    <xf numFmtId="167" fontId="0" fillId="0" borderId="0" xfId="0" applyNumberFormat="1">
      <alignment vertical="center"/>
    </xf>
    <xf numFmtId="0" fontId="3" fillId="5" borderId="1" xfId="4" applyAlignment="1">
      <alignment horizontal="center" vertical="center"/>
    </xf>
    <xf numFmtId="166" fontId="10" fillId="37" borderId="1" xfId="53" applyNumberFormat="1">
      <alignment vertical="center"/>
    </xf>
    <xf numFmtId="0" fontId="19" fillId="0" borderId="0" xfId="26" applyAlignment="1"/>
    <xf numFmtId="0" fontId="5" fillId="38" borderId="8" xfId="1" applyAlignment="1">
      <alignment horizontal="center" vertical="center"/>
    </xf>
    <xf numFmtId="0" fontId="3" fillId="39" borderId="1" xfId="2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3" borderId="1" xfId="19" applyAlignment="1">
      <alignment horizontal="center" vertical="center"/>
    </xf>
    <xf numFmtId="0" fontId="0" fillId="39" borderId="1" xfId="2" applyFont="1">
      <alignment vertical="center"/>
    </xf>
    <xf numFmtId="0" fontId="0" fillId="47" borderId="1" xfId="2" applyFont="1" applyFill="1">
      <alignment vertical="center"/>
    </xf>
    <xf numFmtId="0" fontId="38" fillId="0" borderId="0" xfId="56" applyFont="1"/>
    <xf numFmtId="0" fontId="40" fillId="0" borderId="0" xfId="0" applyFont="1" applyAlignment="1">
      <alignment horizontal="center" vertical="center"/>
    </xf>
    <xf numFmtId="0" fontId="1" fillId="43" borderId="0" xfId="56" applyFill="1"/>
    <xf numFmtId="0" fontId="23" fillId="0" borderId="7" xfId="11" applyAlignment="1">
      <alignment vertical="center"/>
    </xf>
    <xf numFmtId="0" fontId="10" fillId="2" borderId="17" xfId="20" applyBorder="1">
      <alignment vertical="center"/>
    </xf>
    <xf numFmtId="0" fontId="19" fillId="0" borderId="10" xfId="26" applyBorder="1" applyAlignment="1">
      <alignment vertical="center"/>
    </xf>
    <xf numFmtId="167" fontId="10" fillId="6" borderId="1" xfId="21" applyNumberFormat="1" applyFill="1">
      <alignment vertical="center"/>
    </xf>
    <xf numFmtId="0" fontId="31" fillId="38" borderId="8" xfId="61" applyAlignment="1">
      <alignment horizontal="center" vertical="center"/>
    </xf>
    <xf numFmtId="0" fontId="0" fillId="5" borderId="1" xfId="4" applyFont="1" applyAlignment="1">
      <alignment horizontal="center"/>
    </xf>
    <xf numFmtId="0" fontId="3" fillId="5" borderId="1" xfId="4" applyAlignment="1">
      <alignment horizontal="center"/>
    </xf>
    <xf numFmtId="167" fontId="9" fillId="47" borderId="1" xfId="19" applyNumberFormat="1" applyFill="1">
      <alignment vertical="center"/>
    </xf>
    <xf numFmtId="0" fontId="42" fillId="38" borderId="0" xfId="0" applyFont="1" applyFill="1">
      <alignment vertical="center"/>
    </xf>
    <xf numFmtId="0" fontId="0" fillId="41" borderId="0" xfId="0" applyFill="1">
      <alignment vertical="center"/>
    </xf>
    <xf numFmtId="0" fontId="31" fillId="49" borderId="0" xfId="56" applyFont="1" applyFill="1"/>
    <xf numFmtId="0" fontId="43" fillId="41" borderId="0" xfId="56" applyFont="1" applyFill="1"/>
    <xf numFmtId="0" fontId="44" fillId="48" borderId="0" xfId="56" applyFont="1" applyFill="1"/>
    <xf numFmtId="0" fontId="43" fillId="41" borderId="10" xfId="56" applyFont="1" applyFill="1" applyBorder="1"/>
    <xf numFmtId="0" fontId="0" fillId="41" borderId="0" xfId="56" applyFont="1" applyFill="1"/>
    <xf numFmtId="0" fontId="31" fillId="38" borderId="0" xfId="56" applyFont="1" applyFill="1"/>
    <xf numFmtId="0" fontId="42" fillId="38" borderId="0" xfId="56" applyFont="1" applyFill="1"/>
    <xf numFmtId="0" fontId="0" fillId="38" borderId="0" xfId="0" applyFill="1">
      <alignment vertical="center"/>
    </xf>
    <xf numFmtId="0" fontId="31" fillId="38" borderId="0" xfId="0" applyFont="1" applyFill="1">
      <alignment vertical="center"/>
    </xf>
    <xf numFmtId="167" fontId="9" fillId="4" borderId="1" xfId="21" applyNumberFormat="1" applyFont="1">
      <alignment vertical="center"/>
    </xf>
    <xf numFmtId="0" fontId="45" fillId="39" borderId="1" xfId="2" applyFont="1" applyAlignment="1">
      <alignment horizontal="center" vertical="center"/>
    </xf>
    <xf numFmtId="0" fontId="31" fillId="38" borderId="8" xfId="61" applyAlignment="1">
      <alignment horizontal="center" vertical="center" wrapText="1"/>
    </xf>
    <xf numFmtId="0" fontId="13" fillId="41" borderId="0" xfId="0" applyFont="1" applyFill="1">
      <alignment vertical="center"/>
    </xf>
    <xf numFmtId="10" fontId="9" fillId="3" borderId="1" xfId="19" applyNumberFormat="1">
      <alignment vertical="center"/>
    </xf>
    <xf numFmtId="0" fontId="10" fillId="3" borderId="1" xfId="19" applyFont="1" applyAlignment="1">
      <alignment horizontal="center" vertical="center"/>
    </xf>
    <xf numFmtId="167" fontId="0" fillId="0" borderId="0" xfId="6" applyNumberFormat="1" applyFont="1" applyAlignment="1" applyProtection="1">
      <alignment vertical="center"/>
    </xf>
    <xf numFmtId="0" fontId="3" fillId="5" borderId="1" xfId="4" applyAlignment="1">
      <alignment vertical="center" wrapText="1"/>
    </xf>
    <xf numFmtId="169" fontId="9" fillId="3" borderId="1" xfId="19" applyNumberFormat="1">
      <alignment vertical="center"/>
    </xf>
    <xf numFmtId="2" fontId="0" fillId="0" borderId="0" xfId="0" applyNumberFormat="1">
      <alignment vertical="center"/>
    </xf>
    <xf numFmtId="2" fontId="9" fillId="3" borderId="1" xfId="19" applyNumberFormat="1">
      <alignment vertical="center"/>
    </xf>
    <xf numFmtId="9" fontId="10" fillId="4" borderId="1" xfId="5" applyFont="1" applyFill="1" applyBorder="1" applyAlignment="1" applyProtection="1">
      <alignment vertical="center"/>
    </xf>
    <xf numFmtId="2" fontId="10" fillId="4" borderId="1" xfId="21" applyNumberFormat="1">
      <alignment vertical="center"/>
    </xf>
    <xf numFmtId="0" fontId="35" fillId="0" borderId="0" xfId="63">
      <alignment vertical="center"/>
    </xf>
    <xf numFmtId="44" fontId="0" fillId="0" borderId="0" xfId="0" applyNumberFormat="1" applyAlignment="1"/>
    <xf numFmtId="167" fontId="30" fillId="3" borderId="1" xfId="19" applyNumberFormat="1" applyFont="1">
      <alignment vertical="center"/>
    </xf>
    <xf numFmtId="3" fontId="4" fillId="3" borderId="10" xfId="56" applyNumberFormat="1" applyFont="1" applyFill="1" applyBorder="1"/>
    <xf numFmtId="3" fontId="4" fillId="3" borderId="10" xfId="57" applyNumberFormat="1" applyFont="1" applyFill="1" applyBorder="1" applyAlignment="1">
      <alignment vertical="top"/>
    </xf>
    <xf numFmtId="3" fontId="4" fillId="3" borderId="10" xfId="57" applyNumberFormat="1" applyFont="1" applyFill="1" applyBorder="1"/>
    <xf numFmtId="3" fontId="4" fillId="3" borderId="10" xfId="10" applyNumberFormat="1" applyFont="1" applyFill="1" applyBorder="1" applyProtection="1"/>
    <xf numFmtId="169" fontId="43" fillId="3" borderId="10" xfId="58" applyNumberFormat="1" applyFont="1" applyFill="1" applyBorder="1" applyAlignment="1">
      <alignment horizontal="center"/>
    </xf>
    <xf numFmtId="169" fontId="43" fillId="3" borderId="10" xfId="56" applyNumberFormat="1" applyFont="1" applyFill="1" applyBorder="1" applyAlignment="1">
      <alignment horizontal="center"/>
    </xf>
    <xf numFmtId="169" fontId="0" fillId="3" borderId="10" xfId="58" applyNumberFormat="1" applyFont="1" applyFill="1" applyBorder="1" applyAlignment="1">
      <alignment horizontal="center"/>
    </xf>
    <xf numFmtId="166" fontId="10" fillId="2" borderId="1" xfId="20" applyNumberFormat="1">
      <alignment vertical="center"/>
    </xf>
    <xf numFmtId="167" fontId="10" fillId="2" borderId="1" xfId="20" applyNumberFormat="1">
      <alignment vertical="center"/>
    </xf>
    <xf numFmtId="167" fontId="10" fillId="6" borderId="1" xfId="20" applyNumberFormat="1" applyFill="1">
      <alignment vertical="center"/>
    </xf>
    <xf numFmtId="167" fontId="10" fillId="2" borderId="1" xfId="6" applyNumberFormat="1" applyFont="1" applyFill="1" applyBorder="1" applyAlignment="1" applyProtection="1">
      <alignment vertical="center"/>
    </xf>
    <xf numFmtId="167" fontId="9" fillId="2" borderId="1" xfId="19" applyNumberFormat="1" applyFill="1">
      <alignment vertical="center"/>
    </xf>
    <xf numFmtId="167" fontId="9" fillId="6" borderId="1" xfId="64" applyFill="1">
      <alignment vertical="center"/>
    </xf>
    <xf numFmtId="0" fontId="0" fillId="0" borderId="0" xfId="0" applyAlignment="1">
      <alignment horizontal="left" vertical="center"/>
    </xf>
    <xf numFmtId="0" fontId="10" fillId="51" borderId="1" xfId="19" applyFont="1" applyFill="1" applyAlignment="1">
      <alignment horizontal="center" vertical="center"/>
    </xf>
    <xf numFmtId="0" fontId="19" fillId="41" borderId="0" xfId="26" applyFill="1" applyAlignment="1">
      <alignment vertical="center"/>
    </xf>
    <xf numFmtId="166" fontId="31" fillId="38" borderId="8" xfId="10" applyNumberFormat="1" applyFont="1" applyFill="1" applyBorder="1" applyAlignment="1" applyProtection="1">
      <alignment vertical="center" wrapText="1"/>
    </xf>
    <xf numFmtId="9" fontId="0" fillId="0" borderId="0" xfId="0" applyNumberFormat="1">
      <alignment vertical="center"/>
    </xf>
    <xf numFmtId="170" fontId="37" fillId="4" borderId="1" xfId="10" applyNumberFormat="1" applyFont="1" applyFill="1" applyBorder="1" applyAlignment="1" applyProtection="1">
      <alignment vertical="center"/>
    </xf>
    <xf numFmtId="170" fontId="10" fillId="37" borderId="1" xfId="53" applyNumberFormat="1">
      <alignment vertical="center"/>
    </xf>
    <xf numFmtId="0" fontId="0" fillId="43" borderId="0" xfId="0" applyFill="1">
      <alignment vertical="center"/>
    </xf>
    <xf numFmtId="0" fontId="0" fillId="43" borderId="0" xfId="0" applyFill="1" applyAlignment="1">
      <alignment horizontal="right" vertical="center"/>
    </xf>
    <xf numFmtId="167" fontId="10" fillId="4" borderId="1" xfId="6" applyNumberFormat="1" applyFont="1" applyFill="1" applyBorder="1" applyAlignment="1" applyProtection="1">
      <alignment vertical="center"/>
    </xf>
    <xf numFmtId="167" fontId="49" fillId="0" borderId="0" xfId="0" applyNumberFormat="1" applyFont="1">
      <alignment vertical="center"/>
    </xf>
    <xf numFmtId="44" fontId="9" fillId="3" borderId="1" xfId="19" applyNumberFormat="1">
      <alignment vertical="center"/>
    </xf>
    <xf numFmtId="0" fontId="21" fillId="0" borderId="5" xfId="14" applyAlignment="1"/>
    <xf numFmtId="0" fontId="50" fillId="0" borderId="0" xfId="56" applyFont="1"/>
    <xf numFmtId="0" fontId="3" fillId="0" borderId="0" xfId="0" applyFont="1">
      <alignment vertical="center"/>
    </xf>
    <xf numFmtId="0" fontId="9" fillId="36" borderId="1" xfId="54">
      <alignment vertical="center"/>
    </xf>
    <xf numFmtId="44" fontId="10" fillId="4" borderId="1" xfId="21" applyNumberFormat="1">
      <alignment vertical="center"/>
    </xf>
    <xf numFmtId="44" fontId="10" fillId="4" borderId="1" xfId="10" applyFont="1" applyFill="1" applyBorder="1" applyAlignment="1" applyProtection="1">
      <alignment vertical="center"/>
    </xf>
    <xf numFmtId="0" fontId="22" fillId="0" borderId="6" xfId="15" applyAlignment="1">
      <alignment vertical="center"/>
    </xf>
    <xf numFmtId="0" fontId="5" fillId="38" borderId="18" xfId="1" applyBorder="1">
      <alignment vertical="center"/>
    </xf>
    <xf numFmtId="0" fontId="0" fillId="0" borderId="19" xfId="0" applyBorder="1">
      <alignment vertical="center"/>
    </xf>
    <xf numFmtId="0" fontId="21" fillId="0" borderId="5" xfId="14"/>
    <xf numFmtId="0" fontId="5" fillId="52" borderId="8" xfId="1" applyFill="1">
      <alignment vertical="center"/>
    </xf>
    <xf numFmtId="0" fontId="5" fillId="52" borderId="8" xfId="1" applyFill="1" applyAlignment="1">
      <alignment horizontal="center" vertical="center"/>
    </xf>
    <xf numFmtId="0" fontId="5" fillId="53" borderId="8" xfId="1" applyFill="1">
      <alignment vertical="center"/>
    </xf>
    <xf numFmtId="0" fontId="5" fillId="53" borderId="8" xfId="1" applyFill="1" applyAlignment="1">
      <alignment horizontal="center" vertical="center"/>
    </xf>
    <xf numFmtId="167" fontId="51" fillId="3" borderId="1" xfId="19" applyNumberFormat="1" applyFont="1">
      <alignment vertical="center"/>
    </xf>
    <xf numFmtId="167" fontId="52" fillId="3" borderId="1" xfId="19" applyNumberFormat="1" applyFont="1">
      <alignment vertical="center"/>
    </xf>
    <xf numFmtId="3" fontId="52" fillId="3" borderId="1" xfId="19" applyNumberFormat="1" applyFont="1">
      <alignment vertical="center"/>
    </xf>
    <xf numFmtId="0" fontId="53" fillId="0" borderId="0" xfId="0" applyFont="1">
      <alignment vertical="center"/>
    </xf>
    <xf numFmtId="0" fontId="53" fillId="2" borderId="1" xfId="2" applyFont="1" applyFill="1">
      <alignment vertical="center"/>
    </xf>
    <xf numFmtId="0" fontId="53" fillId="5" borderId="1" xfId="4" applyFont="1" applyAlignment="1">
      <alignment horizontal="center" vertical="center"/>
    </xf>
    <xf numFmtId="0" fontId="53" fillId="2" borderId="1" xfId="2" applyFont="1" applyFill="1" applyAlignment="1">
      <alignment horizontal="center" vertical="center"/>
    </xf>
    <xf numFmtId="167" fontId="52" fillId="4" borderId="1" xfId="21" applyNumberFormat="1" applyFont="1">
      <alignment vertical="center"/>
    </xf>
    <xf numFmtId="3" fontId="53" fillId="0" borderId="0" xfId="0" applyNumberFormat="1" applyFont="1">
      <alignment vertical="center"/>
    </xf>
    <xf numFmtId="0" fontId="53" fillId="39" borderId="1" xfId="2" applyFont="1">
      <alignment vertical="center"/>
    </xf>
    <xf numFmtId="0" fontId="53" fillId="39" borderId="1" xfId="2" applyFont="1" applyAlignment="1">
      <alignment horizontal="center" vertical="center"/>
    </xf>
    <xf numFmtId="0" fontId="53" fillId="50" borderId="1" xfId="2" applyFont="1" applyFill="1">
      <alignment vertical="center"/>
    </xf>
    <xf numFmtId="0" fontId="53" fillId="50" borderId="1" xfId="2" applyFont="1" applyFill="1" applyAlignment="1">
      <alignment horizontal="center" vertical="center"/>
    </xf>
    <xf numFmtId="0" fontId="5" fillId="38" borderId="0" xfId="0" applyFont="1" applyFill="1">
      <alignment vertical="center"/>
    </xf>
    <xf numFmtId="0" fontId="54" fillId="53" borderId="0" xfId="0" applyFont="1" applyFill="1">
      <alignment vertical="center"/>
    </xf>
    <xf numFmtId="0" fontId="5" fillId="53" borderId="0" xfId="0" applyFont="1" applyFill="1">
      <alignment vertical="center"/>
    </xf>
    <xf numFmtId="0" fontId="54" fillId="54" borderId="0" xfId="0" applyFont="1" applyFill="1">
      <alignment vertical="center"/>
    </xf>
    <xf numFmtId="0" fontId="5" fillId="54" borderId="0" xfId="0" applyFont="1" applyFill="1">
      <alignment vertical="center"/>
    </xf>
    <xf numFmtId="0" fontId="5" fillId="54" borderId="8" xfId="1" applyFill="1">
      <alignment vertical="center"/>
    </xf>
    <xf numFmtId="0" fontId="5" fillId="54" borderId="8" xfId="1" applyFill="1" applyAlignment="1">
      <alignment horizontal="center" vertical="center"/>
    </xf>
    <xf numFmtId="0" fontId="53" fillId="45" borderId="1" xfId="2" applyFont="1" applyFill="1">
      <alignment vertical="center"/>
    </xf>
    <xf numFmtId="0" fontId="53" fillId="45" borderId="1" xfId="2" applyFont="1" applyFill="1" applyAlignment="1">
      <alignment horizontal="center" vertical="center"/>
    </xf>
    <xf numFmtId="0" fontId="5" fillId="55" borderId="0" xfId="0" applyFont="1" applyFill="1">
      <alignment vertical="center"/>
    </xf>
    <xf numFmtId="0" fontId="54" fillId="55" borderId="0" xfId="0" applyFont="1" applyFill="1">
      <alignment vertical="center"/>
    </xf>
    <xf numFmtId="0" fontId="5" fillId="55" borderId="8" xfId="1" applyFill="1">
      <alignment vertical="center"/>
    </xf>
    <xf numFmtId="0" fontId="5" fillId="55" borderId="8" xfId="1" applyFill="1" applyAlignment="1">
      <alignment horizontal="center" vertical="center"/>
    </xf>
    <xf numFmtId="0" fontId="53" fillId="42" borderId="1" xfId="2" applyFont="1" applyFill="1">
      <alignment vertical="center"/>
    </xf>
    <xf numFmtId="167" fontId="52" fillId="4" borderId="1" xfId="21" quotePrefix="1" applyNumberFormat="1" applyFont="1">
      <alignment vertical="center"/>
    </xf>
    <xf numFmtId="0" fontId="53" fillId="42" borderId="1" xfId="2" applyFont="1" applyFill="1" applyAlignment="1">
      <alignment horizontal="left" vertical="center"/>
    </xf>
    <xf numFmtId="167" fontId="52" fillId="44" borderId="1" xfId="21" applyNumberFormat="1" applyFont="1" applyFill="1">
      <alignment vertical="center"/>
    </xf>
    <xf numFmtId="0" fontId="53" fillId="41" borderId="1" xfId="2" applyFont="1" applyFill="1">
      <alignment vertical="center"/>
    </xf>
    <xf numFmtId="0" fontId="53" fillId="41" borderId="1" xfId="2" applyFont="1" applyFill="1" applyAlignment="1">
      <alignment horizontal="left" vertical="center"/>
    </xf>
    <xf numFmtId="167" fontId="55" fillId="41" borderId="1" xfId="21" quotePrefix="1" applyNumberFormat="1" applyFont="1" applyFill="1">
      <alignment vertical="center"/>
    </xf>
    <xf numFmtId="0" fontId="0" fillId="5" borderId="1" xfId="4" applyFont="1" applyAlignment="1">
      <alignment vertical="center"/>
    </xf>
    <xf numFmtId="9" fontId="10" fillId="2" borderId="1" xfId="5" applyFont="1" applyFill="1" applyBorder="1" applyAlignment="1" applyProtection="1">
      <alignment vertical="center"/>
    </xf>
    <xf numFmtId="0" fontId="31" fillId="38" borderId="20" xfId="61" applyBorder="1" applyAlignment="1">
      <alignment horizontal="center" vertical="center"/>
    </xf>
    <xf numFmtId="10" fontId="9" fillId="3" borderId="1" xfId="5" applyNumberFormat="1" applyFont="1" applyFill="1" applyBorder="1" applyAlignment="1" applyProtection="1">
      <alignment horizontal="center" vertical="center"/>
    </xf>
    <xf numFmtId="10" fontId="9" fillId="3" borderId="16" xfId="5" applyNumberFormat="1" applyFont="1" applyFill="1" applyBorder="1" applyAlignment="1" applyProtection="1">
      <alignment horizontal="center" vertical="center"/>
    </xf>
    <xf numFmtId="10" fontId="0" fillId="41" borderId="10" xfId="5" applyNumberFormat="1" applyFont="1" applyFill="1" applyBorder="1" applyAlignment="1" applyProtection="1">
      <alignment horizontal="center" vertical="center"/>
    </xf>
    <xf numFmtId="9" fontId="58" fillId="2" borderId="1" xfId="5" applyFont="1" applyFill="1" applyBorder="1" applyAlignment="1" applyProtection="1">
      <alignment vertical="center"/>
    </xf>
    <xf numFmtId="44" fontId="0" fillId="0" borderId="0" xfId="0" applyNumberFormat="1">
      <alignment vertical="center"/>
    </xf>
    <xf numFmtId="14" fontId="9" fillId="36" borderId="1" xfId="54" applyNumberFormat="1">
      <alignment vertical="center"/>
    </xf>
    <xf numFmtId="14" fontId="10" fillId="4" borderId="1" xfId="21" applyNumberFormat="1">
      <alignment vertical="center"/>
    </xf>
    <xf numFmtId="9" fontId="59" fillId="2" borderId="1" xfId="5" applyFont="1" applyFill="1" applyBorder="1" applyAlignment="1" applyProtection="1">
      <alignment vertical="center"/>
    </xf>
    <xf numFmtId="166" fontId="10" fillId="2" borderId="1" xfId="10" applyNumberFormat="1" applyFont="1" applyFill="1" applyBorder="1" applyAlignment="1" applyProtection="1">
      <alignment vertical="center"/>
    </xf>
    <xf numFmtId="0" fontId="10" fillId="37" borderId="1" xfId="53">
      <alignment vertical="center"/>
    </xf>
    <xf numFmtId="9" fontId="0" fillId="0" borderId="19" xfId="0" applyNumberFormat="1" applyBorder="1">
      <alignment vertical="center"/>
    </xf>
    <xf numFmtId="0" fontId="0" fillId="5" borderId="1" xfId="4" applyFont="1" applyAlignment="1">
      <alignment vertical="center" wrapText="1"/>
    </xf>
    <xf numFmtId="166" fontId="10" fillId="56" borderId="1" xfId="20" applyNumberFormat="1" applyFill="1">
      <alignment vertical="center"/>
    </xf>
    <xf numFmtId="0" fontId="0" fillId="57" borderId="0" xfId="0" applyFill="1">
      <alignment vertical="center"/>
    </xf>
    <xf numFmtId="0" fontId="40" fillId="0" borderId="0" xfId="0" applyFont="1">
      <alignment vertical="center"/>
    </xf>
    <xf numFmtId="10" fontId="9" fillId="3" borderId="1" xfId="19" applyNumberFormat="1" applyAlignment="1">
      <alignment horizontal="center" vertical="center"/>
    </xf>
    <xf numFmtId="9" fontId="40" fillId="0" borderId="0" xfId="5" applyFont="1" applyAlignment="1" applyProtection="1">
      <alignment horizontal="center" vertical="center"/>
    </xf>
    <xf numFmtId="0" fontId="40" fillId="0" borderId="0" xfId="0" applyFont="1" applyAlignment="1">
      <alignment horizontal="right" vertical="center"/>
    </xf>
    <xf numFmtId="9" fontId="9" fillId="3" borderId="1" xfId="19" applyNumberFormat="1" applyAlignment="1">
      <alignment horizontal="center" vertical="center"/>
    </xf>
    <xf numFmtId="0" fontId="0" fillId="41" borderId="0" xfId="0" applyFill="1" applyAlignment="1">
      <alignment vertical="center" wrapText="1"/>
    </xf>
    <xf numFmtId="0" fontId="0" fillId="41" borderId="0" xfId="0" applyFill="1" applyAlignment="1">
      <alignment horizontal="center" vertical="center"/>
    </xf>
    <xf numFmtId="0" fontId="35" fillId="41" borderId="0" xfId="63" applyFill="1">
      <alignment vertical="center"/>
    </xf>
    <xf numFmtId="0" fontId="32" fillId="41" borderId="0" xfId="0" applyFont="1" applyFill="1">
      <alignment vertical="center"/>
    </xf>
    <xf numFmtId="167" fontId="0" fillId="41" borderId="0" xfId="0" applyNumberFormat="1" applyFill="1">
      <alignment vertical="center"/>
    </xf>
    <xf numFmtId="0" fontId="45" fillId="41" borderId="0" xfId="0" applyFont="1" applyFill="1" applyAlignment="1">
      <alignment horizontal="right" vertical="center"/>
    </xf>
    <xf numFmtId="2" fontId="0" fillId="41" borderId="0" xfId="0" applyNumberFormat="1" applyFill="1">
      <alignment vertical="center"/>
    </xf>
    <xf numFmtId="167" fontId="0" fillId="41" borderId="0" xfId="6" applyNumberFormat="1" applyFont="1" applyFill="1" applyAlignment="1" applyProtection="1">
      <alignment vertical="center"/>
    </xf>
    <xf numFmtId="0" fontId="0" fillId="41" borderId="0" xfId="0" applyFill="1" applyAlignment="1">
      <alignment horizontal="right" vertical="center"/>
    </xf>
    <xf numFmtId="0" fontId="0" fillId="41" borderId="0" xfId="0" quotePrefix="1" applyFill="1">
      <alignment vertical="center"/>
    </xf>
    <xf numFmtId="9" fontId="8" fillId="41" borderId="2" xfId="12" applyNumberFormat="1" applyFill="1" applyAlignment="1"/>
    <xf numFmtId="166" fontId="0" fillId="41" borderId="0" xfId="10" applyNumberFormat="1" applyFont="1" applyFill="1" applyAlignment="1" applyProtection="1">
      <alignment vertical="center"/>
    </xf>
    <xf numFmtId="167" fontId="32" fillId="41" borderId="0" xfId="0" applyNumberFormat="1" applyFont="1" applyFill="1">
      <alignment vertical="center"/>
    </xf>
    <xf numFmtId="166" fontId="0" fillId="41" borderId="0" xfId="0" applyNumberFormat="1" applyFill="1">
      <alignment vertical="center"/>
    </xf>
    <xf numFmtId="166" fontId="0" fillId="41" borderId="0" xfId="10" applyNumberFormat="1" applyFont="1" applyFill="1" applyAlignment="1" applyProtection="1">
      <alignment vertical="center" wrapText="1"/>
    </xf>
    <xf numFmtId="0" fontId="1" fillId="41" borderId="0" xfId="56" applyFill="1"/>
    <xf numFmtId="0" fontId="46" fillId="41" borderId="0" xfId="56" applyFont="1" applyFill="1"/>
    <xf numFmtId="0" fontId="25" fillId="41" borderId="0" xfId="56" applyFont="1" applyFill="1"/>
    <xf numFmtId="0" fontId="1" fillId="41" borderId="0" xfId="56" applyFill="1" applyAlignment="1">
      <alignment horizontal="center"/>
    </xf>
    <xf numFmtId="2" fontId="1" fillId="41" borderId="0" xfId="5" applyNumberFormat="1" applyFont="1" applyFill="1" applyProtection="1"/>
    <xf numFmtId="167" fontId="1" fillId="41" borderId="0" xfId="56" applyNumberFormat="1" applyFill="1"/>
    <xf numFmtId="0" fontId="34" fillId="41" borderId="0" xfId="26" applyFont="1" applyFill="1" applyBorder="1" applyAlignment="1">
      <alignment vertical="center"/>
    </xf>
    <xf numFmtId="0" fontId="48" fillId="41" borderId="0" xfId="56" applyFont="1" applyFill="1"/>
    <xf numFmtId="0" fontId="60" fillId="41" borderId="0" xfId="56" applyFont="1" applyFill="1"/>
    <xf numFmtId="167" fontId="9" fillId="37" borderId="1" xfId="53" applyNumberFormat="1" applyFont="1">
      <alignment vertical="center"/>
    </xf>
    <xf numFmtId="42" fontId="9" fillId="4" borderId="1" xfId="10" applyNumberFormat="1" applyFont="1" applyFill="1" applyBorder="1" applyAlignment="1" applyProtection="1">
      <alignment vertical="center"/>
    </xf>
    <xf numFmtId="42" fontId="9" fillId="3" borderId="1" xfId="10" applyNumberFormat="1" applyFont="1" applyFill="1" applyBorder="1" applyAlignment="1" applyProtection="1">
      <alignment vertical="center"/>
    </xf>
    <xf numFmtId="170" fontId="9" fillId="4" borderId="1" xfId="10" applyNumberFormat="1" applyFont="1" applyFill="1" applyBorder="1" applyAlignment="1" applyProtection="1">
      <alignment vertical="center"/>
    </xf>
    <xf numFmtId="170" fontId="9" fillId="3" borderId="1" xfId="10" applyNumberFormat="1" applyFont="1" applyFill="1" applyBorder="1" applyAlignment="1" applyProtection="1">
      <alignment horizontal="center" vertical="center"/>
    </xf>
    <xf numFmtId="0" fontId="42" fillId="38" borderId="1" xfId="2" applyFont="1" applyFill="1">
      <alignment vertical="center"/>
    </xf>
    <xf numFmtId="9" fontId="47" fillId="41" borderId="0" xfId="12" applyNumberFormat="1" applyFont="1" applyFill="1" applyBorder="1" applyAlignment="1"/>
    <xf numFmtId="3" fontId="0" fillId="41" borderId="0" xfId="0" applyNumberFormat="1" applyFill="1">
      <alignment vertical="center"/>
    </xf>
    <xf numFmtId="0" fontId="19" fillId="41" borderId="0" xfId="26" applyFill="1" applyAlignment="1">
      <alignment horizontal="center" vertical="center"/>
    </xf>
    <xf numFmtId="0" fontId="34" fillId="41" borderId="0" xfId="26" applyFont="1" applyFill="1" applyAlignment="1">
      <alignment horizontal="left" vertical="center"/>
    </xf>
    <xf numFmtId="0" fontId="0" fillId="41" borderId="0" xfId="0" applyFill="1" applyAlignment="1">
      <alignment horizontal="left" vertical="center"/>
    </xf>
    <xf numFmtId="0" fontId="9" fillId="3" borderId="1" xfId="19" applyAlignment="1">
      <alignment horizontal="left" vertical="center"/>
    </xf>
    <xf numFmtId="171" fontId="0" fillId="41" borderId="0" xfId="0" applyNumberFormat="1" applyFill="1">
      <alignment vertical="center"/>
    </xf>
    <xf numFmtId="168" fontId="0" fillId="41" borderId="0" xfId="0" applyNumberFormat="1" applyFill="1">
      <alignment vertical="center"/>
    </xf>
    <xf numFmtId="0" fontId="11" fillId="38" borderId="8" xfId="61" applyFont="1">
      <alignment vertical="center"/>
    </xf>
    <xf numFmtId="0" fontId="11" fillId="38" borderId="1" xfId="2" applyFont="1" applyFill="1" applyAlignment="1">
      <alignment horizontal="center" vertical="center"/>
    </xf>
    <xf numFmtId="0" fontId="62" fillId="39" borderId="1" xfId="2" applyFont="1">
      <alignment vertical="center"/>
    </xf>
    <xf numFmtId="0" fontId="62" fillId="41" borderId="0" xfId="0" applyFont="1" applyFill="1">
      <alignment vertical="center"/>
    </xf>
    <xf numFmtId="0" fontId="62" fillId="41" borderId="0" xfId="0" quotePrefix="1" applyFont="1" applyFill="1">
      <alignment vertical="center"/>
    </xf>
    <xf numFmtId="0" fontId="11" fillId="38" borderId="1" xfId="2" applyFont="1" applyFill="1">
      <alignment vertical="center"/>
    </xf>
    <xf numFmtId="3" fontId="62" fillId="41" borderId="0" xfId="0" applyNumberFormat="1" applyFont="1" applyFill="1">
      <alignment vertical="center"/>
    </xf>
    <xf numFmtId="0" fontId="62" fillId="0" borderId="0" xfId="0" applyFont="1">
      <alignment vertical="center"/>
    </xf>
    <xf numFmtId="0" fontId="34" fillId="41" borderId="0" xfId="26" applyFont="1" applyFill="1" applyBorder="1" applyAlignment="1">
      <alignment horizontal="left" vertical="center"/>
    </xf>
    <xf numFmtId="3" fontId="9" fillId="4" borderId="1" xfId="21" applyNumberFormat="1" applyFont="1">
      <alignment vertical="center"/>
    </xf>
    <xf numFmtId="3" fontId="9" fillId="44" borderId="1" xfId="21" applyNumberFormat="1" applyFont="1" applyFill="1">
      <alignment vertical="center"/>
    </xf>
    <xf numFmtId="3" fontId="9" fillId="4" borderId="1" xfId="21" quotePrefix="1" applyNumberFormat="1" applyFont="1" applyAlignment="1">
      <alignment vertical="center" wrapText="1"/>
    </xf>
    <xf numFmtId="0" fontId="63" fillId="0" borderId="0" xfId="62" applyFont="1" applyAlignment="1">
      <alignment horizontal="right"/>
    </xf>
    <xf numFmtId="9" fontId="9" fillId="3" borderId="1" xfId="5" applyFont="1" applyFill="1" applyBorder="1" applyAlignment="1" applyProtection="1">
      <alignment horizontal="right" vertical="center"/>
    </xf>
    <xf numFmtId="0" fontId="21" fillId="0" borderId="0" xfId="14" applyBorder="1" applyAlignment="1">
      <alignment vertical="center"/>
    </xf>
    <xf numFmtId="0" fontId="11" fillId="38" borderId="21" xfId="61" applyFont="1" applyBorder="1">
      <alignment vertical="center"/>
    </xf>
    <xf numFmtId="165" fontId="62" fillId="0" borderId="0" xfId="0" applyNumberFormat="1" applyFont="1">
      <alignment vertical="center"/>
    </xf>
    <xf numFmtId="0" fontId="64" fillId="0" borderId="0" xfId="0" applyFont="1">
      <alignment vertical="center"/>
    </xf>
    <xf numFmtId="0" fontId="11" fillId="38" borderId="8" xfId="61" applyFont="1" applyAlignment="1">
      <alignment horizontal="right" vertical="center"/>
    </xf>
    <xf numFmtId="0" fontId="63" fillId="0" borderId="0" xfId="0" applyFont="1">
      <alignment vertical="center"/>
    </xf>
    <xf numFmtId="9" fontId="63" fillId="0" borderId="0" xfId="0" applyNumberFormat="1" applyFont="1" applyAlignment="1">
      <alignment horizontal="right" vertical="center"/>
    </xf>
    <xf numFmtId="9" fontId="62" fillId="0" borderId="0" xfId="5" applyFont="1" applyAlignment="1" applyProtection="1">
      <alignment vertical="center"/>
    </xf>
    <xf numFmtId="0" fontId="11" fillId="38" borderId="8" xfId="61" applyFont="1" applyAlignment="1">
      <alignment horizontal="center" vertical="center"/>
    </xf>
    <xf numFmtId="165" fontId="9" fillId="3" borderId="1" xfId="19" applyNumberForma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2" fillId="5" borderId="1" xfId="4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9" fontId="9" fillId="3" borderId="22" xfId="5" applyFont="1" applyFill="1" applyBorder="1" applyAlignment="1" applyProtection="1">
      <alignment horizontal="center" vertical="center"/>
    </xf>
    <xf numFmtId="9" fontId="9" fillId="3" borderId="23" xfId="5" applyFont="1" applyFill="1" applyBorder="1" applyAlignment="1" applyProtection="1">
      <alignment horizontal="center" vertical="center"/>
    </xf>
    <xf numFmtId="9" fontId="9" fillId="3" borderId="25" xfId="5" applyFont="1" applyFill="1" applyBorder="1" applyAlignment="1" applyProtection="1">
      <alignment horizontal="center" vertical="center"/>
    </xf>
    <xf numFmtId="9" fontId="62" fillId="41" borderId="0" xfId="5" applyFont="1" applyFill="1" applyAlignment="1" applyProtection="1">
      <alignment vertical="center"/>
    </xf>
    <xf numFmtId="9" fontId="63" fillId="41" borderId="0" xfId="5" applyFont="1" applyFill="1" applyAlignment="1" applyProtection="1">
      <alignment horizontal="left" vertical="center"/>
    </xf>
    <xf numFmtId="0" fontId="63" fillId="41" borderId="0" xfId="0" applyFont="1" applyFill="1" applyAlignment="1">
      <alignment horizontal="center" vertical="center"/>
    </xf>
    <xf numFmtId="0" fontId="62" fillId="41" borderId="0" xfId="0" applyFont="1" applyFill="1" applyAlignment="1">
      <alignment vertical="center" wrapText="1"/>
    </xf>
    <xf numFmtId="0" fontId="65" fillId="38" borderId="8" xfId="1" applyFont="1" applyAlignment="1">
      <alignment vertical="center" wrapText="1"/>
    </xf>
    <xf numFmtId="0" fontId="65" fillId="38" borderId="27" xfId="1" applyFont="1" applyBorder="1" applyAlignment="1">
      <alignment vertical="center" wrapText="1"/>
    </xf>
    <xf numFmtId="0" fontId="65" fillId="38" borderId="10" xfId="1" applyFont="1" applyBorder="1" applyAlignment="1">
      <alignment horizontal="center" vertical="center" wrapText="1"/>
    </xf>
    <xf numFmtId="0" fontId="19" fillId="0" borderId="16" xfId="26" applyFill="1" applyBorder="1" applyAlignment="1">
      <alignment vertical="center"/>
    </xf>
    <xf numFmtId="0" fontId="64" fillId="41" borderId="0" xfId="0" applyFont="1" applyFill="1" applyAlignment="1">
      <alignment horizontal="center" vertical="center"/>
    </xf>
    <xf numFmtId="0" fontId="33" fillId="41" borderId="0" xfId="62" applyFill="1"/>
    <xf numFmtId="9" fontId="10" fillId="4" borderId="1" xfId="21" applyNumberFormat="1">
      <alignment vertical="center"/>
    </xf>
    <xf numFmtId="9" fontId="9" fillId="4" borderId="24" xfId="21" applyNumberFormat="1" applyFont="1" applyBorder="1" applyAlignment="1">
      <alignment horizontal="center" vertical="center"/>
    </xf>
    <xf numFmtId="9" fontId="9" fillId="4" borderId="1" xfId="21" applyNumberFormat="1" applyFont="1" applyAlignment="1">
      <alignment horizontal="center" vertical="center"/>
    </xf>
    <xf numFmtId="0" fontId="64" fillId="41" borderId="28" xfId="0" applyFont="1" applyFill="1" applyBorder="1" applyAlignment="1">
      <alignment horizontal="center" vertical="center"/>
    </xf>
    <xf numFmtId="0" fontId="62" fillId="41" borderId="0" xfId="0" applyFont="1" applyFill="1" applyAlignment="1">
      <alignment horizontal="center" vertical="center"/>
    </xf>
    <xf numFmtId="43" fontId="62" fillId="41" borderId="0" xfId="0" applyNumberFormat="1" applyFont="1" applyFill="1">
      <alignment vertical="center"/>
    </xf>
    <xf numFmtId="0" fontId="66" fillId="45" borderId="10" xfId="0" applyFont="1" applyFill="1" applyBorder="1">
      <alignment vertical="center"/>
    </xf>
    <xf numFmtId="0" fontId="65" fillId="38" borderId="8" xfId="1" applyFont="1">
      <alignment vertical="center"/>
    </xf>
    <xf numFmtId="0" fontId="65" fillId="38" borderId="14" xfId="1" applyFont="1" applyBorder="1" applyAlignment="1">
      <alignment horizontal="center" vertical="center"/>
    </xf>
    <xf numFmtId="0" fontId="19" fillId="0" borderId="1" xfId="26" applyFill="1" applyBorder="1" applyAlignment="1">
      <alignment vertical="center"/>
    </xf>
    <xf numFmtId="0" fontId="18" fillId="41" borderId="9" xfId="27" applyFill="1">
      <alignment vertical="center"/>
    </xf>
    <xf numFmtId="0" fontId="18" fillId="41" borderId="9" xfId="27" applyFill="1" applyAlignment="1">
      <alignment horizontal="center" vertical="center"/>
    </xf>
    <xf numFmtId="167" fontId="18" fillId="41" borderId="9" xfId="27" applyNumberFormat="1" applyFill="1">
      <alignment vertical="center"/>
    </xf>
    <xf numFmtId="167" fontId="62" fillId="41" borderId="0" xfId="0" applyNumberFormat="1" applyFont="1" applyFill="1">
      <alignment vertical="center"/>
    </xf>
    <xf numFmtId="167" fontId="9" fillId="6" borderId="1" xfId="21" applyNumberFormat="1" applyFont="1" applyFill="1" applyAlignment="1">
      <alignment horizontal="right" vertical="center"/>
    </xf>
    <xf numFmtId="167" fontId="9" fillId="46" borderId="1" xfId="21" applyNumberFormat="1" applyFont="1" applyFill="1" applyAlignment="1">
      <alignment horizontal="right" vertical="center"/>
    </xf>
    <xf numFmtId="0" fontId="67" fillId="41" borderId="8" xfId="1" applyFont="1" applyFill="1" applyAlignment="1">
      <alignment horizontal="center" vertical="center"/>
    </xf>
    <xf numFmtId="0" fontId="68" fillId="41" borderId="1" xfId="2" applyFont="1" applyFill="1" applyAlignment="1">
      <alignment horizontal="center" vertical="center"/>
    </xf>
    <xf numFmtId="0" fontId="11" fillId="38" borderId="15" xfId="2" applyFont="1" applyFill="1" applyBorder="1" applyAlignment="1">
      <alignment horizontal="right" vertical="center"/>
    </xf>
    <xf numFmtId="0" fontId="11" fillId="38" borderId="1" xfId="2" applyFont="1" applyFill="1" applyAlignment="1">
      <alignment horizontal="right" vertical="center"/>
    </xf>
    <xf numFmtId="166" fontId="9" fillId="3" borderId="1" xfId="19" applyNumberFormat="1">
      <alignment vertical="center"/>
    </xf>
    <xf numFmtId="0" fontId="65" fillId="38" borderId="21" xfId="1" applyFont="1" applyBorder="1">
      <alignment vertical="center"/>
    </xf>
    <xf numFmtId="0" fontId="21" fillId="41" borderId="0" xfId="14" applyFill="1" applyBorder="1" applyAlignment="1">
      <alignment vertical="center"/>
    </xf>
    <xf numFmtId="0" fontId="65" fillId="38" borderId="1" xfId="2" applyFont="1" applyFill="1" applyAlignment="1">
      <alignment horizontal="right" vertical="center"/>
    </xf>
    <xf numFmtId="0" fontId="2" fillId="41" borderId="0" xfId="0" applyFont="1" applyFill="1">
      <alignment vertical="center"/>
    </xf>
    <xf numFmtId="0" fontId="64" fillId="41" borderId="0" xfId="0" applyFont="1" applyFill="1">
      <alignment vertical="center"/>
    </xf>
    <xf numFmtId="0" fontId="19" fillId="38" borderId="10" xfId="26" applyFill="1" applyBorder="1" applyAlignment="1">
      <alignment vertical="center"/>
    </xf>
    <xf numFmtId="0" fontId="11" fillId="38" borderId="26" xfId="2" applyFont="1" applyFill="1" applyBorder="1" applyAlignment="1">
      <alignment horizontal="center" vertical="center"/>
    </xf>
    <xf numFmtId="0" fontId="11" fillId="38" borderId="17" xfId="2" applyFont="1" applyFill="1" applyBorder="1" applyAlignment="1">
      <alignment horizontal="center" vertical="center"/>
    </xf>
    <xf numFmtId="0" fontId="65" fillId="38" borderId="10" xfId="5" applyNumberFormat="1" applyFont="1" applyFill="1" applyBorder="1" applyAlignment="1" applyProtection="1">
      <alignment horizontal="center" vertical="center" wrapText="1"/>
    </xf>
    <xf numFmtId="2" fontId="40" fillId="41" borderId="0" xfId="0" applyNumberFormat="1" applyFont="1" applyFill="1" applyAlignment="1">
      <alignment horizontal="center" vertical="center"/>
    </xf>
    <xf numFmtId="0" fontId="40" fillId="41" borderId="0" xfId="0" applyFont="1" applyFill="1" applyAlignment="1">
      <alignment horizontal="center" vertical="center" wrapText="1"/>
    </xf>
    <xf numFmtId="166" fontId="10" fillId="6" borderId="1" xfId="21" applyNumberFormat="1" applyFill="1">
      <alignment vertical="center"/>
    </xf>
    <xf numFmtId="166" fontId="0" fillId="3" borderId="10" xfId="6" applyNumberFormat="1" applyFont="1" applyFill="1" applyBorder="1" applyProtection="1"/>
    <xf numFmtId="0" fontId="69" fillId="38" borderId="1" xfId="2" applyFont="1" applyFill="1" applyAlignment="1">
      <alignment horizontal="center" vertical="center"/>
    </xf>
    <xf numFmtId="166" fontId="9" fillId="2" borderId="1" xfId="20" applyNumberFormat="1" applyFont="1">
      <alignment vertical="center"/>
    </xf>
    <xf numFmtId="166" fontId="9" fillId="2" borderId="1" xfId="64" applyNumberFormat="1" applyFill="1">
      <alignment vertical="center"/>
    </xf>
    <xf numFmtId="166" fontId="9" fillId="4" borderId="1" xfId="21" applyNumberFormat="1" applyFont="1">
      <alignment vertical="center"/>
    </xf>
    <xf numFmtId="43" fontId="0" fillId="41" borderId="0" xfId="0" applyNumberFormat="1" applyFill="1">
      <alignment vertical="center"/>
    </xf>
    <xf numFmtId="166" fontId="9" fillId="6" borderId="1" xfId="21" applyNumberFormat="1" applyFont="1" applyFill="1">
      <alignment vertical="center"/>
    </xf>
    <xf numFmtId="167" fontId="9" fillId="6" borderId="1" xfId="21" applyNumberFormat="1" applyFont="1" applyFill="1">
      <alignment vertical="center"/>
    </xf>
    <xf numFmtId="167" fontId="9" fillId="2" borderId="1" xfId="20" applyNumberFormat="1" applyFont="1">
      <alignment vertical="center"/>
    </xf>
    <xf numFmtId="0" fontId="65" fillId="38" borderId="8" xfId="1" applyFont="1" applyAlignment="1">
      <alignment horizontal="center" vertical="center"/>
    </xf>
    <xf numFmtId="0" fontId="62" fillId="39" borderId="1" xfId="2" applyFont="1" applyAlignment="1">
      <alignment horizontal="center" vertical="center"/>
    </xf>
    <xf numFmtId="9" fontId="62" fillId="39" borderId="1" xfId="2" applyNumberFormat="1" applyFont="1">
      <alignment vertical="center"/>
    </xf>
    <xf numFmtId="170" fontId="9" fillId="3" borderId="1" xfId="19" applyNumberFormat="1" applyAlignment="1">
      <alignment horizontal="center" vertical="center"/>
    </xf>
    <xf numFmtId="3" fontId="1" fillId="41" borderId="0" xfId="56" applyNumberFormat="1" applyFill="1"/>
    <xf numFmtId="8" fontId="1" fillId="41" borderId="0" xfId="56" applyNumberFormat="1" applyFill="1"/>
    <xf numFmtId="6" fontId="1" fillId="41" borderId="0" xfId="56" applyNumberFormat="1" applyFill="1"/>
    <xf numFmtId="166" fontId="1" fillId="41" borderId="0" xfId="56" applyNumberFormat="1" applyFill="1"/>
    <xf numFmtId="0" fontId="10" fillId="3" borderId="1" xfId="19" applyNumberFormat="1" applyFont="1">
      <alignment vertical="center"/>
    </xf>
    <xf numFmtId="0" fontId="8" fillId="0" borderId="2" xfId="12" applyAlignment="1">
      <alignment vertical="center"/>
    </xf>
    <xf numFmtId="172" fontId="0" fillId="0" borderId="0" xfId="0" applyNumberFormat="1" applyAlignment="1">
      <alignment horizontal="left" vertical="center"/>
    </xf>
    <xf numFmtId="0" fontId="0" fillId="39" borderId="0" xfId="2" applyFont="1" applyBorder="1">
      <alignment vertical="center"/>
    </xf>
    <xf numFmtId="166" fontId="0" fillId="0" borderId="0" xfId="0" applyNumberFormat="1">
      <alignment vertical="center"/>
    </xf>
    <xf numFmtId="0" fontId="70" fillId="0" borderId="0" xfId="0" applyFont="1">
      <alignment vertical="center"/>
    </xf>
    <xf numFmtId="0" fontId="0" fillId="4" borderId="10" xfId="0" applyFill="1" applyBorder="1" applyAlignment="1">
      <alignment horizontal="center"/>
    </xf>
    <xf numFmtId="167" fontId="0" fillId="0" borderId="10" xfId="6" applyNumberFormat="1" applyFont="1" applyBorder="1" applyAlignment="1" applyProtection="1"/>
    <xf numFmtId="0" fontId="0" fillId="4" borderId="28" xfId="0" applyFill="1" applyBorder="1" applyAlignment="1">
      <alignment horizontal="center"/>
    </xf>
    <xf numFmtId="0" fontId="71" fillId="0" borderId="0" xfId="0" applyFont="1">
      <alignment vertical="center"/>
    </xf>
    <xf numFmtId="0" fontId="0" fillId="4" borderId="10" xfId="0" applyFill="1" applyBorder="1" applyAlignment="1">
      <alignment horizontal="center" vertical="center" wrapText="1"/>
    </xf>
    <xf numFmtId="167" fontId="0" fillId="0" borderId="10" xfId="6" applyNumberFormat="1" applyFont="1" applyBorder="1" applyAlignment="1" applyProtection="1">
      <alignment horizontal="center"/>
    </xf>
    <xf numFmtId="0" fontId="0" fillId="4" borderId="10" xfId="0" applyFill="1" applyBorder="1" applyAlignment="1">
      <alignment horizontal="center" vertical="center"/>
    </xf>
    <xf numFmtId="9" fontId="0" fillId="0" borderId="10" xfId="5" applyFont="1" applyBorder="1" applyAlignment="1" applyProtection="1"/>
    <xf numFmtId="44" fontId="9" fillId="3" borderId="1" xfId="10" applyFont="1" applyFill="1" applyBorder="1" applyAlignment="1" applyProtection="1">
      <alignment vertical="center"/>
    </xf>
    <xf numFmtId="44" fontId="9" fillId="4" borderId="1" xfId="10" applyFont="1" applyFill="1" applyBorder="1" applyAlignment="1" applyProtection="1">
      <alignment horizontal="right" vertical="center"/>
    </xf>
    <xf numFmtId="167" fontId="0" fillId="0" borderId="0" xfId="6" applyNumberFormat="1" applyFont="1" applyBorder="1" applyAlignment="1" applyProtection="1"/>
    <xf numFmtId="9" fontId="0" fillId="0" borderId="0" xfId="5" applyFont="1" applyBorder="1" applyAlignment="1" applyProtection="1"/>
    <xf numFmtId="0" fontId="5" fillId="38" borderId="0" xfId="1" applyBorder="1" applyAlignment="1">
      <alignment horizontal="center" vertical="center" wrapText="1"/>
    </xf>
    <xf numFmtId="0" fontId="34" fillId="41" borderId="0" xfId="26" applyFont="1" applyFill="1" applyAlignment="1">
      <alignment horizontal="center" vertical="center"/>
    </xf>
    <xf numFmtId="0" fontId="0" fillId="4" borderId="29" xfId="0" applyFill="1" applyBorder="1" applyAlignment="1">
      <alignment horizontal="center"/>
    </xf>
    <xf numFmtId="0" fontId="0" fillId="4" borderId="32" xfId="0" applyFill="1" applyBorder="1" applyAlignment="1">
      <alignment horizontal="center"/>
    </xf>
    <xf numFmtId="0" fontId="0" fillId="4" borderId="30" xfId="0" applyFill="1" applyBorder="1" applyAlignment="1">
      <alignment horizontal="center"/>
    </xf>
    <xf numFmtId="0" fontId="0" fillId="4" borderId="31" xfId="0" applyFill="1" applyBorder="1" applyAlignment="1">
      <alignment horizontal="center"/>
    </xf>
    <xf numFmtId="0" fontId="5" fillId="38" borderId="11" xfId="1" applyBorder="1" applyAlignment="1">
      <alignment horizontal="center" vertical="center"/>
    </xf>
    <xf numFmtId="0" fontId="5" fillId="38" borderId="12" xfId="1" applyBorder="1" applyAlignment="1">
      <alignment horizontal="center" vertical="center"/>
    </xf>
    <xf numFmtId="0" fontId="5" fillId="38" borderId="0" xfId="1" applyBorder="1" applyAlignment="1">
      <alignment horizontal="center" vertical="center"/>
    </xf>
    <xf numFmtId="0" fontId="5" fillId="38" borderId="0" xfId="1" applyBorder="1" applyAlignment="1">
      <alignment horizontal="center" vertical="center" wrapText="1"/>
    </xf>
    <xf numFmtId="0" fontId="5" fillId="38" borderId="13" xfId="1" applyBorder="1" applyAlignment="1">
      <alignment horizontal="center" vertical="center" wrapText="1"/>
    </xf>
    <xf numFmtId="0" fontId="34" fillId="41" borderId="0" xfId="26" applyFont="1" applyFill="1" applyAlignment="1">
      <alignment horizontal="center" vertical="center"/>
    </xf>
    <xf numFmtId="0" fontId="19" fillId="41" borderId="0" xfId="26" applyFont="1" applyFill="1" applyAlignment="1">
      <alignment vertical="center"/>
    </xf>
    <xf numFmtId="0" fontId="18" fillId="0" borderId="0" xfId="26" applyFont="1" applyAlignment="1">
      <alignment vertical="center"/>
    </xf>
  </cellXfs>
  <cellStyles count="66">
    <cellStyle name="20% - Accent1" xfId="29" builtinId="30" hidden="1"/>
    <cellStyle name="20% - Accent2" xfId="33" builtinId="34" hidden="1"/>
    <cellStyle name="20% - Accent3" xfId="37" builtinId="38" hidden="1"/>
    <cellStyle name="20% - Accent4" xfId="41" builtinId="42" hidden="1"/>
    <cellStyle name="20% - Accent5" xfId="45" builtinId="46" hidden="1"/>
    <cellStyle name="20% - Accent6" xfId="49" builtinId="50" hidden="1"/>
    <cellStyle name="40% - Accent1" xfId="30" builtinId="31" hidden="1"/>
    <cellStyle name="40% - Accent2" xfId="34" builtinId="35" hidden="1"/>
    <cellStyle name="40% - Accent3" xfId="38" builtinId="39" hidden="1"/>
    <cellStyle name="40% - Accent4" xfId="42" builtinId="43" hidden="1"/>
    <cellStyle name="40% - Accent5" xfId="46" builtinId="47" hidden="1"/>
    <cellStyle name="40% - Accent6" xfId="50" builtinId="51" hidden="1"/>
    <cellStyle name="60% - Accent1" xfId="31" builtinId="32" hidden="1"/>
    <cellStyle name="60% - Accent2" xfId="35" builtinId="36" hidden="1"/>
    <cellStyle name="60% - Accent3" xfId="39" builtinId="40" hidden="1"/>
    <cellStyle name="60% - Accent4" xfId="43" builtinId="44" hidden="1"/>
    <cellStyle name="60% - Accent5" xfId="47" builtinId="48" hidden="1"/>
    <cellStyle name="60% - Accent6" xfId="51" builtinId="52" hidden="1"/>
    <cellStyle name="Accent1" xfId="28" builtinId="29" hidden="1"/>
    <cellStyle name="Accent2" xfId="32" builtinId="33" hidden="1"/>
    <cellStyle name="Accent3" xfId="36" builtinId="37" hidden="1"/>
    <cellStyle name="Accent4" xfId="40" builtinId="41" hidden="1"/>
    <cellStyle name="Accent5" xfId="44" builtinId="45" hidden="1"/>
    <cellStyle name="Accent6" xfId="48" builtinId="49" hidden="1"/>
    <cellStyle name="Bad" xfId="17" builtinId="27" customBuiltin="1"/>
    <cellStyle name="Break down from state to entity" xfId="65" xr:uid="{504C9D46-7725-2E44-865A-C53FDF9C0D04}"/>
    <cellStyle name="Calculation" xfId="21" builtinId="22" customBuiltin="1"/>
    <cellStyle name="Calculation with Different Formula" xfId="53" xr:uid="{86A69745-C685-4E53-A848-07ABA0DE5447}"/>
    <cellStyle name="Check Cell" xfId="23" builtinId="23" customBuiltin="1"/>
    <cellStyle name="Comma" xfId="6" builtinId="3" customBuiltin="1"/>
    <cellStyle name="Comma [0]" xfId="7" builtinId="6" hidden="1"/>
    <cellStyle name="Comma 2" xfId="57" xr:uid="{0DBE6CD2-EB46-4175-912B-7E0968C69FF7}"/>
    <cellStyle name="Currency" xfId="10" builtinId="4" customBuiltin="1"/>
    <cellStyle name="Currency [0]" xfId="8" builtinId="7" hidden="1"/>
    <cellStyle name="Currency 2" xfId="58" xr:uid="{11E98657-1410-40EA-829E-C83F0FD45D41}"/>
    <cellStyle name="Datetime Format" xfId="52" xr:uid="{F8B743EC-3D1E-4EC9-851A-EB90DD1814C6}"/>
    <cellStyle name="Dropdown Input" xfId="54" xr:uid="{070CA8DA-14F5-407A-8D4C-695D910B2800}"/>
    <cellStyle name="Explanatory Text" xfId="26" builtinId="53" customBuiltin="1"/>
    <cellStyle name="Good" xfId="16" builtinId="26" customBuiltin="1"/>
    <cellStyle name="Heading 1" xfId="12" builtinId="16" customBuiltin="1"/>
    <cellStyle name="Heading 2" xfId="13" builtinId="17" customBuiltin="1"/>
    <cellStyle name="Heading 3" xfId="14" builtinId="18" customBuiltin="1"/>
    <cellStyle name="Heading 4" xfId="15" builtinId="19" customBuiltin="1"/>
    <cellStyle name="Hyperlink" xfId="9" builtinId="8" customBuiltin="1"/>
    <cellStyle name="Hyperlink 2" xfId="60" xr:uid="{BDF99413-9A43-4CF4-82C3-7C0239C3D6C8}"/>
    <cellStyle name="Input" xfId="19" builtinId="20" customBuiltin="1"/>
    <cellStyle name="Inputs from hardcode values" xfId="64" xr:uid="{D88C7AAA-06ED-A348-AAC5-E26C11651CC9}"/>
    <cellStyle name="Linked Cell" xfId="22" builtinId="24" customBuiltin="1"/>
    <cellStyle name="Neutral" xfId="18" builtinId="28" customBuiltin="1"/>
    <cellStyle name="Normal" xfId="0" builtinId="0" customBuiltin="1"/>
    <cellStyle name="Normal 2" xfId="56" xr:uid="{829A0651-1F2D-420E-9571-9A6110EFE138}"/>
    <cellStyle name="Note" xfId="25" builtinId="10" customBuiltin="1"/>
    <cellStyle name="Output" xfId="20" builtinId="21" customBuiltin="1"/>
    <cellStyle name="Percent" xfId="5" builtinId="5" customBuiltin="1"/>
    <cellStyle name="Percent 2" xfId="59" xr:uid="{853A108B-7921-4B99-AEEC-BDD12E2E4A2A}"/>
    <cellStyle name="Placeholder Data" xfId="55" xr:uid="{14C2211C-0C76-814E-8626-591197C55564}"/>
    <cellStyle name="QAQC Check" xfId="62" xr:uid="{F6924DAF-6CB3-0D41-A7E5-73563D0CA53D}"/>
    <cellStyle name="Source" xfId="63" xr:uid="{029A1C63-44E3-5D4D-8127-8C6137926C11}"/>
    <cellStyle name="Table Header" xfId="1" xr:uid="{13587C19-EA50-488D-84F7-7E2E20679318}"/>
    <cellStyle name="Table Header 2" xfId="61" xr:uid="{0513F99A-20FB-A946-A26F-853B3C263C86}"/>
    <cellStyle name="Table Index" xfId="2" xr:uid="{E94AADE6-6DE4-4E30-ADB3-BBB185426671}"/>
    <cellStyle name="Table Sub-Header" xfId="4" xr:uid="{E6DE962F-309E-449D-AB36-9FD53AC7A115}"/>
    <cellStyle name="Table Value" xfId="3" xr:uid="{96588695-D2D5-4DE8-8EA4-3870B7FF2D45}"/>
    <cellStyle name="Title" xfId="11" builtinId="15" customBuiltin="1"/>
    <cellStyle name="Total" xfId="27" builtinId="25" customBuiltin="1"/>
    <cellStyle name="Warning Text" xfId="24" builtinId="11" customBuiltin="1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9DE0EC88-2030-4FA3-81F1-541FB30632DE}">
      <tableStyleElement type="wholeTable" dxfId="5"/>
      <tableStyleElement type="headerRow" dxfId="4"/>
    </tableStyle>
  </tableStyles>
  <colors>
    <mruColors>
      <color rgb="FFFFFFCC"/>
      <color rgb="FFE85F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Year-End RPS</a:t>
            </a:r>
            <a:r>
              <a:rPr lang="en-US" b="1" baseline="0">
                <a:solidFill>
                  <a:schemeClr val="tx1"/>
                </a:solidFill>
              </a:rPr>
              <a:t> Balance ($)</a:t>
            </a:r>
            <a:endParaRPr lang="en-US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337975667296431"/>
          <c:y val="2.40553032052060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'RPS Balance'!$X$3</c:f>
              <c:strCache>
                <c:ptCount val="1"/>
                <c:pt idx="0">
                  <c:v>EOY Balance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EE52-824F-96AD-E0FAF351A126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52-824F-96AD-E0FAF351A126}"/>
              </c:ext>
            </c:extLst>
          </c:dPt>
          <c:cat>
            <c:strRef>
              <c:f>'RPS Balance'!$C$5:$C$30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'RPS Balance'!$X$5:$X$30</c:f>
              <c:numCache>
                <c:formatCode>_("$"* #,##0_);_("$"* \(#,##0\);_("$"* "-"??_);_(@_)</c:formatCode>
                <c:ptCount val="26"/>
                <c:pt idx="0">
                  <c:v>280250423.56102222</c:v>
                </c:pt>
                <c:pt idx="1">
                  <c:v>428305574.2735709</c:v>
                </c:pt>
                <c:pt idx="2">
                  <c:v>654984109.87593293</c:v>
                </c:pt>
                <c:pt idx="3">
                  <c:v>628957309.73426151</c:v>
                </c:pt>
                <c:pt idx="4">
                  <c:v>576429646.35176134</c:v>
                </c:pt>
                <c:pt idx="5">
                  <c:v>650267307.53185284</c:v>
                </c:pt>
                <c:pt idx="6">
                  <c:v>516062312.18611109</c:v>
                </c:pt>
                <c:pt idx="7">
                  <c:v>130575261.15792131</c:v>
                </c:pt>
                <c:pt idx="8">
                  <c:v>-520481576.0989719</c:v>
                </c:pt>
                <c:pt idx="9">
                  <c:v>-1395602781.5309973</c:v>
                </c:pt>
                <c:pt idx="10">
                  <c:v>-2463112873.5021214</c:v>
                </c:pt>
                <c:pt idx="11">
                  <c:v>-3676505840.451942</c:v>
                </c:pt>
                <c:pt idx="12">
                  <c:v>-4992669809.0089235</c:v>
                </c:pt>
                <c:pt idx="13">
                  <c:v>-6266528577.5723677</c:v>
                </c:pt>
                <c:pt idx="14">
                  <c:v>-7470137772.4648151</c:v>
                </c:pt>
                <c:pt idx="15">
                  <c:v>-8618889001.7458496</c:v>
                </c:pt>
                <c:pt idx="16">
                  <c:v>-9780375170.1338139</c:v>
                </c:pt>
                <c:pt idx="17">
                  <c:v>-10985007412.466387</c:v>
                </c:pt>
                <c:pt idx="18">
                  <c:v>-12212847624.586046</c:v>
                </c:pt>
                <c:pt idx="19">
                  <c:v>-13478861374.758795</c:v>
                </c:pt>
                <c:pt idx="20">
                  <c:v>-14772885052.017639</c:v>
                </c:pt>
                <c:pt idx="21">
                  <c:v>-16112392550.693148</c:v>
                </c:pt>
                <c:pt idx="22">
                  <c:v>-17499461697.134735</c:v>
                </c:pt>
                <c:pt idx="23">
                  <c:v>-18914491091.970261</c:v>
                </c:pt>
                <c:pt idx="24">
                  <c:v>-20326603620.627205</c:v>
                </c:pt>
                <c:pt idx="25">
                  <c:v>-21702445136.234974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1-6841-BDBF-3A1759833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63215584"/>
        <c:axId val="2063083744"/>
      </c:barChart>
      <c:catAx>
        <c:axId val="2063215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083744"/>
        <c:crosses val="autoZero"/>
        <c:auto val="1"/>
        <c:lblAlgn val="ctr"/>
        <c:lblOffset val="100"/>
        <c:noMultiLvlLbl val="0"/>
      </c:catAx>
      <c:valAx>
        <c:axId val="206308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215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Annual  Under Contract</a:t>
            </a:r>
            <a:r>
              <a:rPr lang="en-US" b="1" baseline="0">
                <a:solidFill>
                  <a:schemeClr val="tx1"/>
                </a:solidFill>
              </a:rPr>
              <a:t> </a:t>
            </a:r>
            <a:r>
              <a:rPr lang="en-US" b="1">
                <a:solidFill>
                  <a:schemeClr val="tx1"/>
                </a:solidFill>
              </a:rPr>
              <a:t>REC Deliveries</a:t>
            </a:r>
          </a:p>
        </c:rich>
      </c:tx>
      <c:layout>
        <c:manualLayout>
          <c:xMode val="edge"/>
          <c:yMode val="edge"/>
          <c:x val="0.10349999610963026"/>
          <c:y val="2.72277227722772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'REC Deliveries'!$AF$7</c:f>
              <c:strCache>
                <c:ptCount val="1"/>
                <c:pt idx="0">
                  <c:v>Under Contract Wind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Deliveries'!$AF$8:$AF$33</c:f>
              <c:numCache>
                <c:formatCode>_(* #,##0_);_(* \(#,##0\);_(* "-"??_);_(@_)</c:formatCode>
                <c:ptCount val="26"/>
                <c:pt idx="0">
                  <c:v>2560409</c:v>
                </c:pt>
                <c:pt idx="1">
                  <c:v>3895928</c:v>
                </c:pt>
                <c:pt idx="2">
                  <c:v>3895928</c:v>
                </c:pt>
                <c:pt idx="3">
                  <c:v>3895928</c:v>
                </c:pt>
                <c:pt idx="4">
                  <c:v>3927688.0684931506</c:v>
                </c:pt>
                <c:pt idx="5">
                  <c:v>4182173.0753139267</c:v>
                </c:pt>
                <c:pt idx="6">
                  <c:v>4988980.1742751142</c:v>
                </c:pt>
                <c:pt idx="7">
                  <c:v>6246214.0974029684</c:v>
                </c:pt>
                <c:pt idx="8">
                  <c:v>7237051.7677397262</c:v>
                </c:pt>
                <c:pt idx="9">
                  <c:v>7567108.3650000002</c:v>
                </c:pt>
                <c:pt idx="10">
                  <c:v>7567108.3650000002</c:v>
                </c:pt>
                <c:pt idx="11">
                  <c:v>7567108.3650000002</c:v>
                </c:pt>
                <c:pt idx="12">
                  <c:v>5736699.3650000002</c:v>
                </c:pt>
                <c:pt idx="13">
                  <c:v>5306699.3650000002</c:v>
                </c:pt>
                <c:pt idx="14">
                  <c:v>5306699.3650000002</c:v>
                </c:pt>
                <c:pt idx="15">
                  <c:v>5006699.3650000002</c:v>
                </c:pt>
                <c:pt idx="16">
                  <c:v>3671180.3649999998</c:v>
                </c:pt>
                <c:pt idx="17">
                  <c:v>3671180.3649999998</c:v>
                </c:pt>
                <c:pt idx="18">
                  <c:v>3671180.3649999998</c:v>
                </c:pt>
                <c:pt idx="19">
                  <c:v>3671180.3649999998</c:v>
                </c:pt>
                <c:pt idx="20">
                  <c:v>3671180.3649999998</c:v>
                </c:pt>
                <c:pt idx="21">
                  <c:v>3671180.3649999998</c:v>
                </c:pt>
                <c:pt idx="22">
                  <c:v>3671180.3649999998</c:v>
                </c:pt>
                <c:pt idx="23">
                  <c:v>3671180.3649999998</c:v>
                </c:pt>
                <c:pt idx="24">
                  <c:v>3671180.3649999998</c:v>
                </c:pt>
                <c:pt idx="25">
                  <c:v>3671180.3649999998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DC-1143-B929-BA1E4CE4963D}"/>
            </c:ext>
          </c:extLst>
        </c:ser>
        <c:ser>
          <c:idx val="1"/>
          <c:order val="1"/>
          <c:tx>
            <c:strRef>
              <c:f>'REC Deliveries'!$AG$7</c:f>
              <c:strCache>
                <c:ptCount val="1"/>
                <c:pt idx="0">
                  <c:v>Under Contract Solar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Deliveries'!$AG$8:$AG$33</c:f>
              <c:numCache>
                <c:formatCode>_(* #,##0_);_(* \(#,##0\);_(* "-"??_);_(@_)</c:formatCode>
                <c:ptCount val="26"/>
                <c:pt idx="0">
                  <c:v>736631.61863333336</c:v>
                </c:pt>
                <c:pt idx="1">
                  <c:v>2053579.1893016666</c:v>
                </c:pt>
                <c:pt idx="2">
                  <c:v>3320209.9212281583</c:v>
                </c:pt>
                <c:pt idx="3">
                  <c:v>3859794.451161684</c:v>
                </c:pt>
                <c:pt idx="4">
                  <c:v>4903356.7221213412</c:v>
                </c:pt>
                <c:pt idx="5">
                  <c:v>7681687.4351908127</c:v>
                </c:pt>
                <c:pt idx="6">
                  <c:v>9554582.2521521263</c:v>
                </c:pt>
                <c:pt idx="7">
                  <c:v>11472595.459653461</c:v>
                </c:pt>
                <c:pt idx="8">
                  <c:v>13155080.949219618</c:v>
                </c:pt>
                <c:pt idx="9">
                  <c:v>13505791.063043298</c:v>
                </c:pt>
                <c:pt idx="10">
                  <c:v>13452092.885858078</c:v>
                </c:pt>
                <c:pt idx="11">
                  <c:v>13397821.764301788</c:v>
                </c:pt>
                <c:pt idx="12">
                  <c:v>13312092.05335328</c:v>
                </c:pt>
                <c:pt idx="13">
                  <c:v>13256947.090959512</c:v>
                </c:pt>
                <c:pt idx="14">
                  <c:v>12564396.218377717</c:v>
                </c:pt>
                <c:pt idx="15">
                  <c:v>13038396.780158827</c:v>
                </c:pt>
                <c:pt idx="16">
                  <c:v>10134467.549531033</c:v>
                </c:pt>
                <c:pt idx="17">
                  <c:v>9897447.0267833788</c:v>
                </c:pt>
                <c:pt idx="18">
                  <c:v>9493280.9916494619</c:v>
                </c:pt>
                <c:pt idx="19">
                  <c:v>8969996.8016912136</c:v>
                </c:pt>
                <c:pt idx="20">
                  <c:v>7970000.817682758</c:v>
                </c:pt>
                <c:pt idx="21">
                  <c:v>7738403.403594343</c:v>
                </c:pt>
                <c:pt idx="22">
                  <c:v>7699563.9265763722</c:v>
                </c:pt>
                <c:pt idx="23">
                  <c:v>7536682.7569434894</c:v>
                </c:pt>
                <c:pt idx="24">
                  <c:v>7091560.268158773</c:v>
                </c:pt>
                <c:pt idx="25">
                  <c:v>5636460.8368179779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DC-1143-B929-BA1E4CE49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63215584"/>
        <c:axId val="2063083744"/>
      </c:barChart>
      <c:catAx>
        <c:axId val="206321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083744"/>
        <c:crosses val="autoZero"/>
        <c:auto val="1"/>
        <c:lblAlgn val="ctr"/>
        <c:lblOffset val="100"/>
        <c:noMultiLvlLbl val="0"/>
      </c:catAx>
      <c:valAx>
        <c:axId val="2063083744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21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en-US" b="1">
                <a:latin typeface="+mn-lt"/>
              </a:rPr>
              <a:t>Annual REC</a:t>
            </a:r>
            <a:r>
              <a:rPr lang="en-US" b="1" baseline="0">
                <a:latin typeface="+mn-lt"/>
              </a:rPr>
              <a:t> Deliveries</a:t>
            </a:r>
            <a:endParaRPr lang="en-US" b="1">
              <a:latin typeface="+mn-lt"/>
            </a:endParaRPr>
          </a:p>
        </c:rich>
      </c:tx>
      <c:layout>
        <c:manualLayout>
          <c:xMode val="edge"/>
          <c:yMode val="edge"/>
          <c:x val="0.11598378902609909"/>
          <c:y val="2.27175839370309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'REC Deliveries by Group'!$B$33</c:f>
              <c:strCache>
                <c:ptCount val="1"/>
                <c:pt idx="0">
                  <c:v>Under Contract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cat>
            <c:numRef>
              <c:f>'REC Deliveries by Group'!$H$32:$AE$32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'REC Deliveries by Group'!$H$33:$AE$33</c:f>
              <c:numCache>
                <c:formatCode>_(* #,##0_);_(* \(#,##0\);_(* "-"??_);_(@_)</c:formatCode>
                <c:ptCount val="24"/>
                <c:pt idx="0">
                  <c:v>1246789</c:v>
                </c:pt>
                <c:pt idx="1">
                  <c:v>1784234</c:v>
                </c:pt>
                <c:pt idx="2">
                  <c:v>2765312.2758904109</c:v>
                </c:pt>
                <c:pt idx="3">
                  <c:v>4930421.9969610963</c:v>
                </c:pt>
                <c:pt idx="4">
                  <c:v>6780352.2785429759</c:v>
                </c:pt>
                <c:pt idx="5">
                  <c:v>9589785.635052504</c:v>
                </c:pt>
                <c:pt idx="6">
                  <c:v>13333084.493699681</c:v>
                </c:pt>
                <c:pt idx="7">
                  <c:v>14542153.454733821</c:v>
                </c:pt>
                <c:pt idx="8">
                  <c:v>14487632.314216781</c:v>
                </c:pt>
                <c:pt idx="9">
                  <c:v>14431502.446824059</c:v>
                </c:pt>
                <c:pt idx="10">
                  <c:v>14375594.24830848</c:v>
                </c:pt>
                <c:pt idx="11">
                  <c:v>14318500.874142138</c:v>
                </c:pt>
                <c:pt idx="12">
                  <c:v>14124177.576283958</c:v>
                </c:pt>
                <c:pt idx="13">
                  <c:v>13598573.046589818</c:v>
                </c:pt>
                <c:pt idx="14">
                  <c:v>13184086.160812955</c:v>
                </c:pt>
                <c:pt idx="15">
                  <c:v>12945223.577499798</c:v>
                </c:pt>
                <c:pt idx="16">
                  <c:v>12526472.021769954</c:v>
                </c:pt>
                <c:pt idx="17">
                  <c:v>11982458.088070085</c:v>
                </c:pt>
                <c:pt idx="18">
                  <c:v>11550824.15032753</c:v>
                </c:pt>
                <c:pt idx="19">
                  <c:v>11319243.137718283</c:v>
                </c:pt>
                <c:pt idx="20">
                  <c:v>11281100.310798492</c:v>
                </c:pt>
                <c:pt idx="21">
                  <c:v>11118716.10037265</c:v>
                </c:pt>
                <c:pt idx="22">
                  <c:v>10674088.053682296</c:v>
                </c:pt>
                <c:pt idx="23">
                  <c:v>9219480.5601221398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6-7444-81F6-874DA992AC02}"/>
            </c:ext>
          </c:extLst>
        </c:ser>
        <c:ser>
          <c:idx val="1"/>
          <c:order val="1"/>
          <c:tx>
            <c:strRef>
              <c:f>'REC Deliveries by Group'!$B$34</c:f>
              <c:strCache>
                <c:ptCount val="1"/>
                <c:pt idx="0">
                  <c:v>2024 Long-Term Plan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cat>
            <c:numRef>
              <c:f>'REC Deliveries by Group'!$H$32:$AE$32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'REC Deliveries by Group'!$H$34:$AE$34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8326.8754844921605</c:v>
                </c:pt>
                <c:pt idx="3">
                  <c:v>245722.77725205629</c:v>
                </c:pt>
                <c:pt idx="4">
                  <c:v>881526.3256558266</c:v>
                </c:pt>
                <c:pt idx="5">
                  <c:v>1440117.9531562747</c:v>
                </c:pt>
                <c:pt idx="6">
                  <c:v>4697204.3899366893</c:v>
                </c:pt>
                <c:pt idx="7">
                  <c:v>4685698.0817489317</c:v>
                </c:pt>
                <c:pt idx="8">
                  <c:v>4674336.4453514656</c:v>
                </c:pt>
                <c:pt idx="9">
                  <c:v>4662924.0578689044</c:v>
                </c:pt>
                <c:pt idx="10">
                  <c:v>4651668.4298782116</c:v>
                </c:pt>
                <c:pt idx="11">
                  <c:v>4640348.013839541</c:v>
                </c:pt>
                <c:pt idx="12">
                  <c:v>4629344.1385339713</c:v>
                </c:pt>
                <c:pt idx="13">
                  <c:v>4618455.9849980203</c:v>
                </c:pt>
                <c:pt idx="14">
                  <c:v>4607783.39431166</c:v>
                </c:pt>
                <c:pt idx="15">
                  <c:v>4597095.8393662786</c:v>
                </c:pt>
                <c:pt idx="16">
                  <c:v>4586652.9104892593</c:v>
                </c:pt>
                <c:pt idx="17">
                  <c:v>4560708.2160821781</c:v>
                </c:pt>
                <c:pt idx="18">
                  <c:v>4247892.2814392261</c:v>
                </c:pt>
                <c:pt idx="19">
                  <c:v>3828986.0813699784</c:v>
                </c:pt>
                <c:pt idx="20">
                  <c:v>3822409.4636036409</c:v>
                </c:pt>
                <c:pt idx="21">
                  <c:v>3815821.5256559136</c:v>
                </c:pt>
                <c:pt idx="22">
                  <c:v>3809266.4876036067</c:v>
                </c:pt>
                <c:pt idx="23">
                  <c:v>3802744.1850203238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6-7444-81F6-874DA992AC02}"/>
            </c:ext>
          </c:extLst>
        </c:ser>
        <c:ser>
          <c:idx val="2"/>
          <c:order val="2"/>
          <c:tx>
            <c:strRef>
              <c:f>'REC Deliveries by Group'!$B$35</c:f>
              <c:strCache>
                <c:ptCount val="1"/>
                <c:pt idx="0">
                  <c:v>2026 Long-Term Plan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'REC Deliveries by Group'!$H$32:$AE$32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'REC Deliveries by Group'!$H$35:$AE$35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87866.009885136751</c:v>
                </c:pt>
                <c:pt idx="5">
                  <c:v>618156.64157458523</c:v>
                </c:pt>
                <c:pt idx="6">
                  <c:v>1621117.1952278754</c:v>
                </c:pt>
                <c:pt idx="7">
                  <c:v>6276362.973785921</c:v>
                </c:pt>
                <c:pt idx="8">
                  <c:v>10356892.556821516</c:v>
                </c:pt>
                <c:pt idx="9">
                  <c:v>10328900.492869426</c:v>
                </c:pt>
                <c:pt idx="10">
                  <c:v>10301269.851523373</c:v>
                </c:pt>
                <c:pt idx="11">
                  <c:v>10273509.890018608</c:v>
                </c:pt>
                <c:pt idx="12">
                  <c:v>10246464.769147424</c:v>
                </c:pt>
                <c:pt idx="13">
                  <c:v>10219689.59279215</c:v>
                </c:pt>
                <c:pt idx="14">
                  <c:v>10193405.054591794</c:v>
                </c:pt>
                <c:pt idx="15">
                  <c:v>10167100.962772382</c:v>
                </c:pt>
                <c:pt idx="16">
                  <c:v>10141351.336653195</c:v>
                </c:pt>
                <c:pt idx="17">
                  <c:v>10115690.677079938</c:v>
                </c:pt>
                <c:pt idx="18">
                  <c:v>10090277.42905573</c:v>
                </c:pt>
                <c:pt idx="19">
                  <c:v>9900934.8895856626</c:v>
                </c:pt>
                <c:pt idx="20">
                  <c:v>9302867.0761713404</c:v>
                </c:pt>
                <c:pt idx="21">
                  <c:v>8871324.2954849415</c:v>
                </c:pt>
                <c:pt idx="22">
                  <c:v>8852011.1118254792</c:v>
                </c:pt>
                <c:pt idx="23">
                  <c:v>8832794.4327473007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16-7444-81F6-874DA992AC02}"/>
            </c:ext>
          </c:extLst>
        </c:ser>
        <c:ser>
          <c:idx val="3"/>
          <c:order val="3"/>
          <c:tx>
            <c:strRef>
              <c:f>'REC Deliveries by Group'!$B$36</c:f>
              <c:strCache>
                <c:ptCount val="1"/>
                <c:pt idx="0">
                  <c:v>2028 Long-Term Plan 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f>'REC Deliveries by Group'!$H$32:$AE$32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'REC Deliveries by Group'!$H$36:$AE$36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87841.50927112432</c:v>
                </c:pt>
                <c:pt idx="7">
                  <c:v>618057.23080067849</c:v>
                </c:pt>
                <c:pt idx="8">
                  <c:v>1620753.7979447255</c:v>
                </c:pt>
                <c:pt idx="9">
                  <c:v>5773154.8867375739</c:v>
                </c:pt>
                <c:pt idx="10">
                  <c:v>9353575.2055220157</c:v>
                </c:pt>
                <c:pt idx="11">
                  <c:v>9330676.6641632728</c:v>
                </c:pt>
                <c:pt idx="12">
                  <c:v>9308415.3202237636</c:v>
                </c:pt>
                <c:pt idx="13">
                  <c:v>9286387.3580552116</c:v>
                </c:pt>
                <c:pt idx="14">
                  <c:v>9264793.517585922</c:v>
                </c:pt>
                <c:pt idx="15">
                  <c:v>9243170.2708959468</c:v>
                </c:pt>
                <c:pt idx="16">
                  <c:v>9222039.5593502559</c:v>
                </c:pt>
                <c:pt idx="17">
                  <c:v>9200978.3206858225</c:v>
                </c:pt>
                <c:pt idx="18">
                  <c:v>9180130.7386676632</c:v>
                </c:pt>
                <c:pt idx="19">
                  <c:v>9159012.1136553884</c:v>
                </c:pt>
                <c:pt idx="20">
                  <c:v>9138365.3121643066</c:v>
                </c:pt>
                <c:pt idx="21">
                  <c:v>8954071.4661855027</c:v>
                </c:pt>
                <c:pt idx="22">
                  <c:v>8360631.4553502193</c:v>
                </c:pt>
                <c:pt idx="23">
                  <c:v>7933806.2844446609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16-7444-81F6-874DA992AC02}"/>
            </c:ext>
          </c:extLst>
        </c:ser>
        <c:ser>
          <c:idx val="4"/>
          <c:order val="4"/>
          <c:tx>
            <c:strRef>
              <c:f>'REC Deliveries by Group'!$B$37</c:f>
              <c:strCache>
                <c:ptCount val="1"/>
                <c:pt idx="0">
                  <c:v>2030 Long-Term Plan 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cat>
            <c:numRef>
              <c:f>'REC Deliveries by Group'!$H$32:$AE$32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'REC Deliveries by Group'!$H$37:$AE$37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87821.818303740307</c:v>
                </c:pt>
                <c:pt idx="9">
                  <c:v>617915.98491373181</c:v>
                </c:pt>
                <c:pt idx="10">
                  <c:v>1620380.8528336168</c:v>
                </c:pt>
                <c:pt idx="11">
                  <c:v>4016004.0331987077</c:v>
                </c:pt>
                <c:pt idx="12">
                  <c:v>5841584.493984079</c:v>
                </c:pt>
                <c:pt idx="13">
                  <c:v>5822053.5796944099</c:v>
                </c:pt>
                <c:pt idx="14">
                  <c:v>5802823.9344294909</c:v>
                </c:pt>
                <c:pt idx="15">
                  <c:v>5783604.7749295812</c:v>
                </c:pt>
                <c:pt idx="16">
                  <c:v>5764722.4754636846</c:v>
                </c:pt>
                <c:pt idx="17">
                  <c:v>5745911.9839795455</c:v>
                </c:pt>
                <c:pt idx="18">
                  <c:v>5727263.1774203219</c:v>
                </c:pt>
                <c:pt idx="19">
                  <c:v>5708473.6187921381</c:v>
                </c:pt>
                <c:pt idx="20">
                  <c:v>5690006.4030654524</c:v>
                </c:pt>
                <c:pt idx="21">
                  <c:v>5671565.6884190012</c:v>
                </c:pt>
                <c:pt idx="22">
                  <c:v>5653217.1837592777</c:v>
                </c:pt>
                <c:pt idx="23">
                  <c:v>5471317.0955437571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16-7444-81F6-874DA992AC02}"/>
            </c:ext>
          </c:extLst>
        </c:ser>
        <c:ser>
          <c:idx val="5"/>
          <c:order val="5"/>
          <c:tx>
            <c:strRef>
              <c:f>'REC Deliveries by Group'!$B$38</c:f>
              <c:strCache>
                <c:ptCount val="1"/>
                <c:pt idx="0">
                  <c:v>2032 Long-Term Plan 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'REC Deliveries by Group'!$H$32:$AE$32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'REC Deliveries by Group'!$H$38:$AE$38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87801.609979794608</c:v>
                </c:pt>
                <c:pt idx="11">
                  <c:v>573875.87951682473</c:v>
                </c:pt>
                <c:pt idx="12">
                  <c:v>1355078.6232326867</c:v>
                </c:pt>
                <c:pt idx="13">
                  <c:v>3470440.2632126799</c:v>
                </c:pt>
                <c:pt idx="14">
                  <c:v>5298794.3717083354</c:v>
                </c:pt>
                <c:pt idx="15">
                  <c:v>5282115.8702012841</c:v>
                </c:pt>
                <c:pt idx="16">
                  <c:v>5265740.6142083034</c:v>
                </c:pt>
                <c:pt idx="17">
                  <c:v>5249426.585472106</c:v>
                </c:pt>
                <c:pt idx="18">
                  <c:v>5233255.9202549355</c:v>
                </c:pt>
                <c:pt idx="19">
                  <c:v>5216952.2752423091</c:v>
                </c:pt>
                <c:pt idx="20">
                  <c:v>5200938.8567017727</c:v>
                </c:pt>
                <c:pt idx="21">
                  <c:v>5184945.3323402107</c:v>
                </c:pt>
                <c:pt idx="22">
                  <c:v>5169031.7749069007</c:v>
                </c:pt>
                <c:pt idx="23">
                  <c:v>5153197.7846256895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16-7444-81F6-874DA992AC02}"/>
            </c:ext>
          </c:extLst>
        </c:ser>
        <c:ser>
          <c:idx val="6"/>
          <c:order val="6"/>
          <c:tx>
            <c:strRef>
              <c:f>'REC Deliveries by Group'!$B$39</c:f>
              <c:strCache>
                <c:ptCount val="1"/>
                <c:pt idx="0">
                  <c:v>2034 Long-Term Plan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f>'REC Deliveries by Group'!$H$32:$AE$32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'REC Deliveries by Group'!$H$39:$AE$39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43891.823877387127</c:v>
                </c:pt>
                <c:pt idx="13">
                  <c:v>308843.70896199299</c:v>
                </c:pt>
                <c:pt idx="14">
                  <c:v>809954.14444832632</c:v>
                </c:pt>
                <c:pt idx="15">
                  <c:v>2927948.6769243348</c:v>
                </c:pt>
                <c:pt idx="16">
                  <c:v>4759033.5175984614</c:v>
                </c:pt>
                <c:pt idx="17">
                  <c:v>4745254.6018373594</c:v>
                </c:pt>
                <c:pt idx="18">
                  <c:v>4731600.4445374496</c:v>
                </c:pt>
                <c:pt idx="19">
                  <c:v>4717821.2000459023</c:v>
                </c:pt>
                <c:pt idx="20">
                  <c:v>4704299.5683705956</c:v>
                </c:pt>
                <c:pt idx="21">
                  <c:v>4690791.1216849815</c:v>
                </c:pt>
                <c:pt idx="22">
                  <c:v>4677350.2093221545</c:v>
                </c:pt>
                <c:pt idx="23">
                  <c:v>4663976.4936689856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16-7444-81F6-874DA992AC02}"/>
            </c:ext>
          </c:extLst>
        </c:ser>
        <c:ser>
          <c:idx val="7"/>
          <c:order val="7"/>
          <c:tx>
            <c:strRef>
              <c:f>'REC Deliveries by Group'!$B$40</c:f>
              <c:strCache>
                <c:ptCount val="1"/>
                <c:pt idx="0">
                  <c:v>2036 Long-Term Plan 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f>'REC Deliveries by Group'!$H$32:$AE$32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'REC Deliveries by Group'!$H$40:$AE$40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43888.001865739403</c:v>
                </c:pt>
                <c:pt idx="15">
                  <c:v>308823.034627177</c:v>
                </c:pt>
                <c:pt idx="16">
                  <c:v>809921.67080140579</c:v>
                </c:pt>
                <c:pt idx="17">
                  <c:v>2927941.869060575</c:v>
                </c:pt>
                <c:pt idx="18">
                  <c:v>4759059.9133849451</c:v>
                </c:pt>
                <c:pt idx="19">
                  <c:v>4745142.4890053626</c:v>
                </c:pt>
                <c:pt idx="20">
                  <c:v>4731484.4626386538</c:v>
                </c:pt>
                <c:pt idx="21">
                  <c:v>4717839.9885072522</c:v>
                </c:pt>
                <c:pt idx="22">
                  <c:v>4704263.7292309171</c:v>
                </c:pt>
                <c:pt idx="23">
                  <c:v>4690755.3437938532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16-7444-81F6-874DA992AC02}"/>
            </c:ext>
          </c:extLst>
        </c:ser>
        <c:ser>
          <c:idx val="8"/>
          <c:order val="8"/>
          <c:tx>
            <c:strRef>
              <c:f>'REC Deliveries by Group'!$B$41</c:f>
              <c:strCache>
                <c:ptCount val="1"/>
                <c:pt idx="0">
                  <c:v>2038 Long-Term Plan 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'REC Deliveries by Group'!$H$32:$AE$32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'REC Deliveries by Group'!$H$41:$AE$41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43886.242255659745</c:v>
                </c:pt>
                <c:pt idx="17">
                  <c:v>308822.31657321582</c:v>
                </c:pt>
                <c:pt idx="18">
                  <c:v>809926.16299912031</c:v>
                </c:pt>
                <c:pt idx="19">
                  <c:v>2927872.6926132804</c:v>
                </c:pt>
                <c:pt idx="20">
                  <c:v>4758943.2583943754</c:v>
                </c:pt>
                <c:pt idx="21">
                  <c:v>4745161.3862722311</c:v>
                </c:pt>
                <c:pt idx="22">
                  <c:v>4731448.4163941313</c:v>
                </c:pt>
                <c:pt idx="23">
                  <c:v>4717804.0043073408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316-7444-81F6-874DA992AC02}"/>
            </c:ext>
          </c:extLst>
        </c:ser>
        <c:ser>
          <c:idx val="9"/>
          <c:order val="9"/>
          <c:tx>
            <c:strRef>
              <c:f>'REC Deliveries by Group'!$B$42</c:f>
              <c:strCache>
                <c:ptCount val="1"/>
                <c:pt idx="0">
                  <c:v>2040 Long-Term Plan 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f>'REC Deliveries by Group'!$H$32:$AE$32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'REC Deliveries by Group'!$H$42:$AE$42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43886.485668923357</c:v>
                </c:pt>
                <c:pt idx="19">
                  <c:v>308815.02024300804</c:v>
                </c:pt>
                <c:pt idx="20">
                  <c:v>809906.3099334673</c:v>
                </c:pt>
                <c:pt idx="21">
                  <c:v>2927884.3527039434</c:v>
                </c:pt>
                <c:pt idx="22">
                  <c:v>4758907.0029583257</c:v>
                </c:pt>
                <c:pt idx="23">
                  <c:v>4745125.1936848704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16-7444-81F6-874DA992AC02}"/>
            </c:ext>
          </c:extLst>
        </c:ser>
        <c:ser>
          <c:idx val="10"/>
          <c:order val="10"/>
          <c:tx>
            <c:strRef>
              <c:f>'REC Deliveries by Group'!$B$43</c:f>
              <c:strCache>
                <c:ptCount val="1"/>
                <c:pt idx="0">
                  <c:v>2042 Long-Term Plan 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cat>
            <c:numRef>
              <c:f>'REC Deliveries by Group'!$H$32:$AE$32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'REC Deliveries by Group'!$H$43:$AE$43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43885.409914958283</c:v>
                </c:pt>
                <c:pt idx="21">
                  <c:v>308816.250081704</c:v>
                </c:pt>
                <c:pt idx="22">
                  <c:v>809900.13975978969</c:v>
                </c:pt>
                <c:pt idx="23">
                  <c:v>2927862.0209639687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16-7444-81F6-874DA992A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9724943"/>
        <c:axId val="1619696623"/>
        <c:extLst>
          <c:ext xmlns:c15="http://schemas.microsoft.com/office/drawing/2012/chart" uri="{02D57815-91ED-43cb-92C2-25804820EDAC}">
            <c15:filteredAreaSeries>
              <c15:ser>
                <c:idx val="11"/>
                <c:order val="11"/>
                <c:tx>
                  <c:strRef>
                    <c:extLst>
                      <c:ext uri="{02D57815-91ED-43cb-92C2-25804820EDAC}">
                        <c15:formulaRef>
                          <c15:sqref>'REC Deliveries by Group'!$B$44</c15:sqref>
                        </c15:formulaRef>
                      </c:ext>
                    </c:extLst>
                    <c:strCache>
                      <c:ptCount val="1"/>
                      <c:pt idx="0">
                        <c:v>2044 Long-Term Plan </c:v>
                      </c:pt>
                    </c:strCache>
                  </c:strRef>
                </c:tx>
                <c:spPr>
                  <a:solidFill>
                    <a:schemeClr val="accent3">
                      <a:tint val="65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'REC Deliveries by Group'!$H$32:$AE$32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'REC Deliveries by Group'!$H$44:$AE$44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C-9316-7444-81F6-874DA992AC02}"/>
                  </c:ext>
                </c:extLst>
              </c15:ser>
            </c15:filteredAreaSeries>
          </c:ext>
        </c:extLst>
      </c:areaChart>
      <c:lineChart>
        <c:grouping val="standard"/>
        <c:varyColors val="0"/>
        <c:ser>
          <c:idx val="14"/>
          <c:order val="12"/>
          <c:tx>
            <c:strRef>
              <c:f>'REC Deliveries by Group'!$B$47</c:f>
              <c:strCache>
                <c:ptCount val="1"/>
                <c:pt idx="0">
                  <c:v>RPS Target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'REC Deliveries by Group'!$H$47:$AE$47</c:f>
              <c:numCache>
                <c:formatCode>_(* #,##0_);_(* \(#,##0\);_(* "-"??_);_(@_)</c:formatCode>
                <c:ptCount val="24"/>
                <c:pt idx="0">
                  <c:v>24661977.142367411</c:v>
                </c:pt>
                <c:pt idx="1">
                  <c:v>26022605.388141267</c:v>
                </c:pt>
                <c:pt idx="2">
                  <c:v>27600405.588387385</c:v>
                </c:pt>
                <c:pt idx="3">
                  <c:v>29269236.747776393</c:v>
                </c:pt>
                <c:pt idx="4">
                  <c:v>32647446.764820706</c:v>
                </c:pt>
                <c:pt idx="5">
                  <c:v>36564970.261851989</c:v>
                </c:pt>
                <c:pt idx="6">
                  <c:v>40854560.463967174</c:v>
                </c:pt>
                <c:pt idx="7">
                  <c:v>45635924.231572881</c:v>
                </c:pt>
                <c:pt idx="8">
                  <c:v>51084223.557349876</c:v>
                </c:pt>
                <c:pt idx="9">
                  <c:v>54278954.691606775</c:v>
                </c:pt>
                <c:pt idx="10">
                  <c:v>57647567.180061616</c:v>
                </c:pt>
                <c:pt idx="11">
                  <c:v>60901985.082138978</c:v>
                </c:pt>
                <c:pt idx="12">
                  <c:v>64130812.506270096</c:v>
                </c:pt>
                <c:pt idx="13">
                  <c:v>67051743.884838134</c:v>
                </c:pt>
                <c:pt idx="14">
                  <c:v>69669123.749054134</c:v>
                </c:pt>
                <c:pt idx="15">
                  <c:v>71719438.231856808</c:v>
                </c:pt>
                <c:pt idx="16">
                  <c:v>73807782.542708412</c:v>
                </c:pt>
                <c:pt idx="17">
                  <c:v>75781990.962177411</c:v>
                </c:pt>
                <c:pt idx="18">
                  <c:v>77887811.689798236</c:v>
                </c:pt>
                <c:pt idx="19">
                  <c:v>78187706.648671687</c:v>
                </c:pt>
                <c:pt idx="20">
                  <c:v>78497877.765333831</c:v>
                </c:pt>
                <c:pt idx="21">
                  <c:v>78765598.298426583</c:v>
                </c:pt>
                <c:pt idx="22">
                  <c:v>79034466.967292204</c:v>
                </c:pt>
                <c:pt idx="23">
                  <c:v>79304488.698135793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316-7444-81F6-874DA992A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9724943"/>
        <c:axId val="1619696623"/>
      </c:lineChart>
      <c:catAx>
        <c:axId val="16197249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9696623"/>
        <c:crosses val="autoZero"/>
        <c:auto val="1"/>
        <c:lblAlgn val="ctr"/>
        <c:lblOffset val="100"/>
        <c:tickLblSkip val="2"/>
        <c:noMultiLvlLbl val="0"/>
      </c:catAx>
      <c:valAx>
        <c:axId val="1619696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9724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Under Contract REC Deliveries and REC Shortfall </a:t>
            </a:r>
          </a:p>
        </c:rich>
      </c:tx>
      <c:layout>
        <c:manualLayout>
          <c:xMode val="edge"/>
          <c:yMode val="edge"/>
          <c:x val="9.9404830922267665E-2"/>
          <c:y val="2.6728114672451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'REC Deliveries'!$AO$7</c:f>
              <c:strCache>
                <c:ptCount val="1"/>
                <c:pt idx="0">
                  <c:v>ABP Under Contract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Deliveries'!$AO$8:$AO$33</c:f>
              <c:numCache>
                <c:formatCode>_(* #,##0_);_(* \(#,##0\);_(* "-"??_);_(@_)</c:formatCode>
                <c:ptCount val="26"/>
                <c:pt idx="0">
                  <c:v>660707</c:v>
                </c:pt>
                <c:pt idx="1">
                  <c:v>1043877</c:v>
                </c:pt>
                <c:pt idx="2">
                  <c:v>1242864</c:v>
                </c:pt>
                <c:pt idx="3">
                  <c:v>1760248</c:v>
                </c:pt>
                <c:pt idx="4">
                  <c:v>2718310</c:v>
                </c:pt>
                <c:pt idx="5">
                  <c:v>4692766</c:v>
                </c:pt>
                <c:pt idx="6">
                  <c:v>5671833</c:v>
                </c:pt>
                <c:pt idx="7">
                  <c:v>5643272</c:v>
                </c:pt>
                <c:pt idx="8">
                  <c:v>5614921</c:v>
                </c:pt>
                <c:pt idx="9">
                  <c:v>5586716</c:v>
                </c:pt>
                <c:pt idx="10">
                  <c:v>5558724</c:v>
                </c:pt>
                <c:pt idx="11">
                  <c:v>5530935</c:v>
                </c:pt>
                <c:pt idx="12">
                  <c:v>5502871</c:v>
                </c:pt>
                <c:pt idx="13">
                  <c:v>5473944</c:v>
                </c:pt>
                <c:pt idx="14">
                  <c:v>4807480</c:v>
                </c:pt>
                <c:pt idx="15">
                  <c:v>5307437</c:v>
                </c:pt>
                <c:pt idx="16">
                  <c:v>4424964</c:v>
                </c:pt>
                <c:pt idx="17">
                  <c:v>4213641</c:v>
                </c:pt>
                <c:pt idx="18">
                  <c:v>3835044</c:v>
                </c:pt>
                <c:pt idx="19">
                  <c:v>3337201</c:v>
                </c:pt>
                <c:pt idx="20">
                  <c:v>2932518</c:v>
                </c:pt>
                <c:pt idx="21">
                  <c:v>2726108</c:v>
                </c:pt>
                <c:pt idx="22">
                  <c:v>2712330</c:v>
                </c:pt>
                <c:pt idx="23">
                  <c:v>2574385</c:v>
                </c:pt>
                <c:pt idx="24">
                  <c:v>2154074</c:v>
                </c:pt>
                <c:pt idx="25">
                  <c:v>723662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1-734B-84CA-7E862F77D223}"/>
            </c:ext>
          </c:extLst>
        </c:ser>
        <c:ser>
          <c:idx val="1"/>
          <c:order val="1"/>
          <c:tx>
            <c:strRef>
              <c:f>'REC Deliveries'!$AP$7</c:f>
              <c:strCache>
                <c:ptCount val="1"/>
                <c:pt idx="0">
                  <c:v>Indexed REC Under Contract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Deliveries'!$AP$8:$AP$33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77557.477168949772</c:v>
                </c:pt>
                <c:pt idx="5">
                  <c:v>542510.78242009133</c:v>
                </c:pt>
                <c:pt idx="6">
                  <c:v>2213990.9874433503</c:v>
                </c:pt>
                <c:pt idx="7">
                  <c:v>5418623.4473944586</c:v>
                </c:pt>
                <c:pt idx="8">
                  <c:v>8121117.8149726819</c:v>
                </c:pt>
                <c:pt idx="9">
                  <c:v>8830905.6326935701</c:v>
                </c:pt>
                <c:pt idx="10">
                  <c:v>8806011.4816120975</c:v>
                </c:pt>
                <c:pt idx="11">
                  <c:v>8780337.3260290381</c:v>
                </c:pt>
                <c:pt idx="12">
                  <c:v>8754791.5412238929</c:v>
                </c:pt>
                <c:pt idx="13">
                  <c:v>8729373.4853427727</c:v>
                </c:pt>
                <c:pt idx="14">
                  <c:v>8704082.5197410602</c:v>
                </c:pt>
                <c:pt idx="15">
                  <c:v>8678918.0089673549</c:v>
                </c:pt>
                <c:pt idx="16">
                  <c:v>8653879.3207475189</c:v>
                </c:pt>
                <c:pt idx="17">
                  <c:v>8628965.8259687796</c:v>
                </c:pt>
                <c:pt idx="18">
                  <c:v>8604176.8986639362</c:v>
                </c:pt>
                <c:pt idx="19">
                  <c:v>8579511.9159956165</c:v>
                </c:pt>
                <c:pt idx="20">
                  <c:v>8554970.2582406402</c:v>
                </c:pt>
                <c:pt idx="21">
                  <c:v>8530551.3087744359</c:v>
                </c:pt>
                <c:pt idx="22">
                  <c:v>8506254.4540555626</c:v>
                </c:pt>
                <c:pt idx="23">
                  <c:v>8482079.0836102851</c:v>
                </c:pt>
                <c:pt idx="24">
                  <c:v>8458024.590017233</c:v>
                </c:pt>
                <c:pt idx="25">
                  <c:v>8434090.3688921463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1-734B-84CA-7E862F77D223}"/>
            </c:ext>
          </c:extLst>
        </c:ser>
        <c:ser>
          <c:idx val="2"/>
          <c:order val="2"/>
          <c:tx>
            <c:strRef>
              <c:f>'REC Deliveries'!$AQ$7</c:f>
              <c:strCache>
                <c:ptCount val="1"/>
                <c:pt idx="0">
                  <c:v>ILSFA Under Contract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Deliveries'!$AQ$8:$AQ$33</c:f>
              <c:numCache>
                <c:formatCode>_(* #,##0_);_(* \(#,##0\);_(* "-"??_);_(@_)</c:formatCode>
                <c:ptCount val="26"/>
                <c:pt idx="0">
                  <c:v>17022.326333333331</c:v>
                </c:pt>
                <c:pt idx="1">
                  <c:v>29333.614701666665</c:v>
                </c:pt>
                <c:pt idx="2">
                  <c:v>44787.346628158339</c:v>
                </c:pt>
                <c:pt idx="3">
                  <c:v>72600.876561684214</c:v>
                </c:pt>
                <c:pt idx="4">
                  <c:v>112303.73884554248</c:v>
                </c:pt>
                <c:pt idx="5">
                  <c:v>135711.15348464809</c:v>
                </c:pt>
                <c:pt idx="6">
                  <c:v>164865.86438389152</c:v>
                </c:pt>
                <c:pt idx="7">
                  <c:v>164041.53506197207</c:v>
                </c:pt>
                <c:pt idx="8">
                  <c:v>163221.32738666222</c:v>
                </c:pt>
                <c:pt idx="9">
                  <c:v>162405.22074972891</c:v>
                </c:pt>
                <c:pt idx="10">
                  <c:v>161593.19464598026</c:v>
                </c:pt>
                <c:pt idx="11">
                  <c:v>160785.22867275035</c:v>
                </c:pt>
                <c:pt idx="12">
                  <c:v>159981.30252938659</c:v>
                </c:pt>
                <c:pt idx="13">
                  <c:v>159181.39601673966</c:v>
                </c:pt>
                <c:pt idx="14">
                  <c:v>158385.48903665596</c:v>
                </c:pt>
                <c:pt idx="15">
                  <c:v>157593.56159147268</c:v>
                </c:pt>
                <c:pt idx="16">
                  <c:v>156805.59378351533</c:v>
                </c:pt>
                <c:pt idx="17">
                  <c:v>156021.56581459776</c:v>
                </c:pt>
                <c:pt idx="18">
                  <c:v>155241.45798552479</c:v>
                </c:pt>
                <c:pt idx="19">
                  <c:v>154465.25069559715</c:v>
                </c:pt>
                <c:pt idx="20">
                  <c:v>153692.92444211917</c:v>
                </c:pt>
                <c:pt idx="21">
                  <c:v>152924.45981990857</c:v>
                </c:pt>
                <c:pt idx="22">
                  <c:v>152159.83752080903</c:v>
                </c:pt>
                <c:pt idx="23">
                  <c:v>151399.03833320498</c:v>
                </c:pt>
                <c:pt idx="24">
                  <c:v>150642.04314153895</c:v>
                </c:pt>
                <c:pt idx="25">
                  <c:v>149888.83292583126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91-734B-84CA-7E862F77D223}"/>
            </c:ext>
          </c:extLst>
        </c:ser>
        <c:ser>
          <c:idx val="3"/>
          <c:order val="3"/>
          <c:tx>
            <c:strRef>
              <c:f>'REC Deliveries'!$AR$7</c:f>
              <c:strCache>
                <c:ptCount val="1"/>
                <c:pt idx="0">
                  <c:v>LTPPA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Deliveries'!$AR$8:$AR$33</c:f>
              <c:numCache>
                <c:formatCode>_(* #,##0_);_(* \(#,##0\);_(* "-"??_);_(@_)</c:formatCode>
                <c:ptCount val="26"/>
                <c:pt idx="0">
                  <c:v>1861725</c:v>
                </c:pt>
                <c:pt idx="1">
                  <c:v>1861725</c:v>
                </c:pt>
                <c:pt idx="2">
                  <c:v>1861725</c:v>
                </c:pt>
                <c:pt idx="3">
                  <c:v>1861725</c:v>
                </c:pt>
                <c:pt idx="4">
                  <c:v>1861725</c:v>
                </c:pt>
                <c:pt idx="5">
                  <c:v>1861725</c:v>
                </c:pt>
                <c:pt idx="6">
                  <c:v>1861725</c:v>
                </c:pt>
                <c:pt idx="7">
                  <c:v>1861725</c:v>
                </c:pt>
                <c:pt idx="8">
                  <c:v>1861725</c:v>
                </c:pt>
                <c:pt idx="9">
                  <c:v>1861725</c:v>
                </c:pt>
                <c:pt idx="10">
                  <c:v>1861725</c:v>
                </c:pt>
                <c:pt idx="11">
                  <c:v>1861725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91-734B-84CA-7E862F77D223}"/>
            </c:ext>
          </c:extLst>
        </c:ser>
        <c:ser>
          <c:idx val="4"/>
          <c:order val="4"/>
          <c:tx>
            <c:strRef>
              <c:f>'REC Deliveries'!$AS$7</c:f>
              <c:strCache>
                <c:ptCount val="1"/>
                <c:pt idx="0">
                  <c:v>2017-2019 Forward Procurement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Deliveries'!$AS$8:$AS$33</c:f>
              <c:numCache>
                <c:formatCode>_(* #,##0_);_(* \(#,##0\);_(* "-"??_);_(@_)</c:formatCode>
                <c:ptCount val="26"/>
                <c:pt idx="0">
                  <c:v>754313.29229999997</c:v>
                </c:pt>
                <c:pt idx="1">
                  <c:v>2992839.5745999999</c:v>
                </c:pt>
                <c:pt idx="2">
                  <c:v>4061148.5745999999</c:v>
                </c:pt>
                <c:pt idx="3">
                  <c:v>4061148.5745999999</c:v>
                </c:pt>
                <c:pt idx="4">
                  <c:v>4061148.5745999999</c:v>
                </c:pt>
                <c:pt idx="5">
                  <c:v>4631147.5745999999</c:v>
                </c:pt>
                <c:pt idx="6">
                  <c:v>4631147.5745999999</c:v>
                </c:pt>
                <c:pt idx="7">
                  <c:v>4631147.5745999999</c:v>
                </c:pt>
                <c:pt idx="8">
                  <c:v>4631147.5745999999</c:v>
                </c:pt>
                <c:pt idx="9">
                  <c:v>4631147.5745999999</c:v>
                </c:pt>
                <c:pt idx="10">
                  <c:v>4631147.5745999999</c:v>
                </c:pt>
                <c:pt idx="11">
                  <c:v>4631147.5745999999</c:v>
                </c:pt>
                <c:pt idx="12">
                  <c:v>4631147.5745999999</c:v>
                </c:pt>
                <c:pt idx="13">
                  <c:v>4201147.5745999999</c:v>
                </c:pt>
                <c:pt idx="14">
                  <c:v>4201147.5745999999</c:v>
                </c:pt>
                <c:pt idx="15">
                  <c:v>3901147.5745999999</c:v>
                </c:pt>
                <c:pt idx="16">
                  <c:v>569999</c:v>
                </c:pt>
                <c:pt idx="17">
                  <c:v>569999</c:v>
                </c:pt>
                <c:pt idx="18">
                  <c:v>569999</c:v>
                </c:pt>
                <c:pt idx="19">
                  <c:v>569999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91-734B-84CA-7E862F77D223}"/>
            </c:ext>
          </c:extLst>
        </c:ser>
        <c:ser>
          <c:idx val="5"/>
          <c:order val="5"/>
          <c:tx>
            <c:strRef>
              <c:f>'REC Deliveries'!$AT$7</c:f>
              <c:strCache>
                <c:ptCount val="1"/>
                <c:pt idx="0">
                  <c:v>Coal to Solar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Deliveries'!$AT$8:$AT$33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379110</c:v>
                </c:pt>
                <c:pt idx="5">
                  <c:v>379110</c:v>
                </c:pt>
                <c:pt idx="6">
                  <c:v>379110</c:v>
                </c:pt>
                <c:pt idx="7">
                  <c:v>379110</c:v>
                </c:pt>
                <c:pt idx="8">
                  <c:v>379110</c:v>
                </c:pt>
                <c:pt idx="9">
                  <c:v>379110</c:v>
                </c:pt>
                <c:pt idx="10">
                  <c:v>379110</c:v>
                </c:pt>
                <c:pt idx="11">
                  <c:v>379110</c:v>
                </c:pt>
                <c:pt idx="12">
                  <c:v>379110</c:v>
                </c:pt>
                <c:pt idx="13">
                  <c:v>379110</c:v>
                </c:pt>
                <c:pt idx="14">
                  <c:v>379110</c:v>
                </c:pt>
                <c:pt idx="15">
                  <c:v>379110</c:v>
                </c:pt>
                <c:pt idx="16">
                  <c:v>379110</c:v>
                </c:pt>
                <c:pt idx="17">
                  <c:v>379110</c:v>
                </c:pt>
                <c:pt idx="18">
                  <c:v>379110</c:v>
                </c:pt>
                <c:pt idx="19">
                  <c:v>379110</c:v>
                </c:pt>
                <c:pt idx="20">
                  <c:v>379110</c:v>
                </c:pt>
                <c:pt idx="21">
                  <c:v>379110</c:v>
                </c:pt>
                <c:pt idx="22">
                  <c:v>379110</c:v>
                </c:pt>
                <c:pt idx="23">
                  <c:v>379110</c:v>
                </c:pt>
                <c:pt idx="24">
                  <c:v>379110</c:v>
                </c:pt>
                <c:pt idx="25">
                  <c:v>379110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91-734B-84CA-7E862F77D223}"/>
            </c:ext>
          </c:extLst>
        </c:ser>
        <c:ser>
          <c:idx val="6"/>
          <c:order val="6"/>
          <c:tx>
            <c:strRef>
              <c:f>'REC Deliveries'!$AU$7</c:f>
              <c:strCache>
                <c:ptCount val="1"/>
                <c:pt idx="0">
                  <c:v>Legacy DG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Deliveries'!$AU$8:$AU$33</c:f>
              <c:numCache>
                <c:formatCode>_(* #,##0_);_(* \(#,##0\);_(* "-"??_);_(@_)</c:formatCode>
                <c:ptCount val="26"/>
                <c:pt idx="0">
                  <c:v>3273</c:v>
                </c:pt>
                <c:pt idx="1">
                  <c:v>21732</c:v>
                </c:pt>
                <c:pt idx="2">
                  <c:v>5613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91-734B-84CA-7E862F77D223}"/>
            </c:ext>
          </c:extLst>
        </c:ser>
        <c:ser>
          <c:idx val="7"/>
          <c:order val="7"/>
          <c:tx>
            <c:strRef>
              <c:f>'Chapter 3 Tables and Graphs'!$L$32</c:f>
              <c:strCache>
                <c:ptCount val="1"/>
                <c:pt idx="0">
                  <c:v>REC Shortfall</c:v>
                </c:pt>
              </c:strCache>
            </c:strRef>
          </c:tx>
          <c:spPr>
            <a:pattFill prst="pct40">
              <a:fgClr>
                <a:schemeClr val="accent3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val>
            <c:numRef>
              <c:f>'Chapter 3 Tables and Graphs'!$L$33:$L$58</c:f>
              <c:numCache>
                <c:formatCode>_(* #,##0_);_(* \(#,##0\);_(* "-"??_);_(@_)</c:formatCode>
                <c:ptCount val="26"/>
                <c:pt idx="0">
                  <c:v>17855414.5401567</c:v>
                </c:pt>
                <c:pt idx="1">
                  <c:v>16857677.495521545</c:v>
                </c:pt>
                <c:pt idx="2">
                  <c:v>17451452.221139252</c:v>
                </c:pt>
                <c:pt idx="3">
                  <c:v>18266882.936979584</c:v>
                </c:pt>
                <c:pt idx="4">
                  <c:v>18390250.797772892</c:v>
                </c:pt>
                <c:pt idx="5">
                  <c:v>17026266.237271652</c:v>
                </c:pt>
                <c:pt idx="6">
                  <c:v>17724774.338393465</c:v>
                </c:pt>
                <c:pt idx="7">
                  <c:v>18467050.704795558</c:v>
                </c:pt>
                <c:pt idx="8">
                  <c:v>20083317.747007832</c:v>
                </c:pt>
                <c:pt idx="9">
                  <c:v>24183914.803529583</c:v>
                </c:pt>
                <c:pt idx="10">
                  <c:v>29685912.3064918</c:v>
                </c:pt>
                <c:pt idx="11">
                  <c:v>32934914.562304989</c:v>
                </c:pt>
                <c:pt idx="12">
                  <c:v>38219665.761708334</c:v>
                </c:pt>
                <c:pt idx="13">
                  <c:v>41959228.626179464</c:v>
                </c:pt>
                <c:pt idx="14">
                  <c:v>45880606.922892377</c:v>
                </c:pt>
                <c:pt idx="15">
                  <c:v>48627537.739679307</c:v>
                </c:pt>
                <c:pt idx="16">
                  <c:v>55484365.834523097</c:v>
                </c:pt>
                <c:pt idx="17">
                  <c:v>57771700.840073429</c:v>
                </c:pt>
                <c:pt idx="18">
                  <c:v>60264211.186058953</c:v>
                </c:pt>
                <c:pt idx="19">
                  <c:v>62761703.795486197</c:v>
                </c:pt>
                <c:pt idx="20">
                  <c:v>65867520.507115476</c:v>
                </c:pt>
                <c:pt idx="21">
                  <c:v>66399012.88007734</c:v>
                </c:pt>
                <c:pt idx="22">
                  <c:v>66748023.473757461</c:v>
                </c:pt>
                <c:pt idx="23">
                  <c:v>67178625.176483095</c:v>
                </c:pt>
                <c:pt idx="24">
                  <c:v>67892616.334133431</c:v>
                </c:pt>
                <c:pt idx="25">
                  <c:v>69617737.496317819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A9-1248-819C-F1BBB634F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63215584"/>
        <c:axId val="2063083744"/>
      </c:barChart>
      <c:catAx>
        <c:axId val="206321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083744"/>
        <c:crosses val="autoZero"/>
        <c:auto val="1"/>
        <c:lblAlgn val="ctr"/>
        <c:lblOffset val="100"/>
        <c:noMultiLvlLbl val="0"/>
      </c:catAx>
      <c:valAx>
        <c:axId val="2063083744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21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REC Spending vs</a:t>
            </a:r>
            <a:r>
              <a:rPr lang="en-US" b="1" baseline="0">
                <a:solidFill>
                  <a:schemeClr val="tx1"/>
                </a:solidFill>
              </a:rPr>
              <a:t> EOY Balance</a:t>
            </a:r>
            <a:endParaRPr lang="en-US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1625138321124491"/>
          <c:y val="2.9400926139696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'REC Spending'!$AJ$7</c:f>
              <c:strCache>
                <c:ptCount val="1"/>
                <c:pt idx="0">
                  <c:v> ABP Under Contract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Spending'!$AJ$8:$AJ$33</c:f>
              <c:numCache>
                <c:formatCode>_("$"* #,##0_);_("$"* \(#,##0\);_("$"* "-"??_);_(@_)</c:formatCode>
                <c:ptCount val="26"/>
                <c:pt idx="0">
                  <c:v>183704260.77000001</c:v>
                </c:pt>
                <c:pt idx="1">
                  <c:v>199337704.06800008</c:v>
                </c:pt>
                <c:pt idx="2">
                  <c:v>248122812.15399981</c:v>
                </c:pt>
                <c:pt idx="3">
                  <c:v>495809801.10599977</c:v>
                </c:pt>
                <c:pt idx="4">
                  <c:v>506434153.88499939</c:v>
                </c:pt>
                <c:pt idx="5">
                  <c:v>352316139.62758321</c:v>
                </c:pt>
                <c:pt idx="6">
                  <c:v>357272426.48083347</c:v>
                </c:pt>
                <c:pt idx="7">
                  <c:v>296084664.79991674</c:v>
                </c:pt>
                <c:pt idx="8">
                  <c:v>281655831.96116674</c:v>
                </c:pt>
                <c:pt idx="9">
                  <c:v>274210767.48116672</c:v>
                </c:pt>
                <c:pt idx="10">
                  <c:v>268083326.33216673</c:v>
                </c:pt>
                <c:pt idx="11">
                  <c:v>243011672.81858331</c:v>
                </c:pt>
                <c:pt idx="12">
                  <c:v>210353757.03483331</c:v>
                </c:pt>
                <c:pt idx="13">
                  <c:v>128763921.71675</c:v>
                </c:pt>
                <c:pt idx="14">
                  <c:v>102096425.84</c:v>
                </c:pt>
                <c:pt idx="15">
                  <c:v>101586467.93000001</c:v>
                </c:pt>
                <c:pt idx="16">
                  <c:v>101078550.65000001</c:v>
                </c:pt>
                <c:pt idx="17">
                  <c:v>100572886.40000001</c:v>
                </c:pt>
                <c:pt idx="18">
                  <c:v>100069975.45000002</c:v>
                </c:pt>
                <c:pt idx="19">
                  <c:v>99570335.810000002</c:v>
                </c:pt>
                <c:pt idx="20">
                  <c:v>99067697.290000021</c:v>
                </c:pt>
                <c:pt idx="21">
                  <c:v>98566886.670000017</c:v>
                </c:pt>
                <c:pt idx="22">
                  <c:v>98069016.199999988</c:v>
                </c:pt>
                <c:pt idx="23">
                  <c:v>90531177.219999999</c:v>
                </c:pt>
                <c:pt idx="24">
                  <c:v>71201389.25</c:v>
                </c:pt>
                <c:pt idx="25">
                  <c:v>22497251.82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8-8842-B374-EBF3EC55E476}"/>
            </c:ext>
          </c:extLst>
        </c:ser>
        <c:ser>
          <c:idx val="1"/>
          <c:order val="1"/>
          <c:tx>
            <c:strRef>
              <c:f>'REC Spending'!$AK$7</c:f>
              <c:strCache>
                <c:ptCount val="1"/>
                <c:pt idx="0">
                  <c:v> Indexed REC Under Contract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Spending'!$AK$8:$AK$33</c:f>
              <c:numCache>
                <c:formatCode>_("$"* #,##0_);_("$"* \(#,##0\);_("$"*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2159286.0204893993</c:v>
                </c:pt>
                <c:pt idx="5">
                  <c:v>15039728.321483968</c:v>
                </c:pt>
                <c:pt idx="6">
                  <c:v>68122235.791847318</c:v>
                </c:pt>
                <c:pt idx="7">
                  <c:v>181021430.1044125</c:v>
                </c:pt>
                <c:pt idx="8">
                  <c:v>283140090.25619644</c:v>
                </c:pt>
                <c:pt idx="9">
                  <c:v>313358672.35086679</c:v>
                </c:pt>
                <c:pt idx="10">
                  <c:v>315187966.85738617</c:v>
                </c:pt>
                <c:pt idx="11">
                  <c:v>319197872.88019383</c:v>
                </c:pt>
                <c:pt idx="12">
                  <c:v>324301401.21986282</c:v>
                </c:pt>
                <c:pt idx="13">
                  <c:v>320860096.95127743</c:v>
                </c:pt>
                <c:pt idx="14">
                  <c:v>307683096.14111596</c:v>
                </c:pt>
                <c:pt idx="15">
                  <c:v>294296986.54575193</c:v>
                </c:pt>
                <c:pt idx="16">
                  <c:v>291397298.15075219</c:v>
                </c:pt>
                <c:pt idx="17">
                  <c:v>293179540.05791932</c:v>
                </c:pt>
                <c:pt idx="18">
                  <c:v>288539047.45750344</c:v>
                </c:pt>
                <c:pt idx="19">
                  <c:v>287034023.42571962</c:v>
                </c:pt>
                <c:pt idx="20">
                  <c:v>284123668.62601137</c:v>
                </c:pt>
                <c:pt idx="21">
                  <c:v>280620185.59490246</c:v>
                </c:pt>
                <c:pt idx="22">
                  <c:v>277795961.89266908</c:v>
                </c:pt>
                <c:pt idx="23">
                  <c:v>272901376.33967048</c:v>
                </c:pt>
                <c:pt idx="24">
                  <c:v>265030047.08416024</c:v>
                </c:pt>
                <c:pt idx="25">
                  <c:v>257060958.22996512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18-8842-B374-EBF3EC55E476}"/>
            </c:ext>
          </c:extLst>
        </c:ser>
        <c:ser>
          <c:idx val="2"/>
          <c:order val="2"/>
          <c:tx>
            <c:strRef>
              <c:f>'REC Spending'!$AL$7</c:f>
              <c:strCache>
                <c:ptCount val="1"/>
                <c:pt idx="0">
                  <c:v> ILSFA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Spending'!$AL$8:$AL$33</c:f>
              <c:numCache>
                <c:formatCode>_("$"* #,##0_);_("$"* \(#,##0\);_("$"* "-"??_);_(@_)</c:formatCode>
                <c:ptCount val="26"/>
                <c:pt idx="0">
                  <c:v>11261800.036503479</c:v>
                </c:pt>
                <c:pt idx="1">
                  <c:v>50000000</c:v>
                </c:pt>
                <c:pt idx="2">
                  <c:v>50000000</c:v>
                </c:pt>
                <c:pt idx="3">
                  <c:v>50000000</c:v>
                </c:pt>
                <c:pt idx="4">
                  <c:v>50000000</c:v>
                </c:pt>
                <c:pt idx="5">
                  <c:v>50000000</c:v>
                </c:pt>
                <c:pt idx="6">
                  <c:v>50000000</c:v>
                </c:pt>
                <c:pt idx="7">
                  <c:v>50000000</c:v>
                </c:pt>
                <c:pt idx="8">
                  <c:v>50000000</c:v>
                </c:pt>
                <c:pt idx="9">
                  <c:v>50000000</c:v>
                </c:pt>
                <c:pt idx="10">
                  <c:v>50000000</c:v>
                </c:pt>
                <c:pt idx="11">
                  <c:v>50000000</c:v>
                </c:pt>
                <c:pt idx="12">
                  <c:v>50000000</c:v>
                </c:pt>
                <c:pt idx="13">
                  <c:v>50000000</c:v>
                </c:pt>
                <c:pt idx="14">
                  <c:v>50000000</c:v>
                </c:pt>
                <c:pt idx="15">
                  <c:v>50000000</c:v>
                </c:pt>
                <c:pt idx="16">
                  <c:v>50000000</c:v>
                </c:pt>
                <c:pt idx="17">
                  <c:v>50000000</c:v>
                </c:pt>
                <c:pt idx="18">
                  <c:v>50000000</c:v>
                </c:pt>
                <c:pt idx="19">
                  <c:v>50000000</c:v>
                </c:pt>
                <c:pt idx="20">
                  <c:v>50000000</c:v>
                </c:pt>
                <c:pt idx="21">
                  <c:v>50000000</c:v>
                </c:pt>
                <c:pt idx="22">
                  <c:v>50000000</c:v>
                </c:pt>
                <c:pt idx="23">
                  <c:v>50000000</c:v>
                </c:pt>
                <c:pt idx="24">
                  <c:v>50000000</c:v>
                </c:pt>
                <c:pt idx="25">
                  <c:v>50000000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18-8842-B374-EBF3EC55E476}"/>
            </c:ext>
          </c:extLst>
        </c:ser>
        <c:ser>
          <c:idx val="3"/>
          <c:order val="3"/>
          <c:tx>
            <c:strRef>
              <c:f>'REC Spending'!$AM$7</c:f>
              <c:strCache>
                <c:ptCount val="1"/>
                <c:pt idx="0">
                  <c:v> LTPPA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Spending'!$AM$8:$AM$33</c:f>
              <c:numCache>
                <c:formatCode>_("$"* #,##0_);_("$"* \(#,##0\);_("$"* "-"??_);_(@_)</c:formatCode>
                <c:ptCount val="26"/>
                <c:pt idx="0">
                  <c:v>30848359.600711424</c:v>
                </c:pt>
                <c:pt idx="1">
                  <c:v>24142255.383493654</c:v>
                </c:pt>
                <c:pt idx="2">
                  <c:v>22062344.595163539</c:v>
                </c:pt>
                <c:pt idx="3">
                  <c:v>17721007.415898785</c:v>
                </c:pt>
                <c:pt idx="4">
                  <c:v>17421541.685608782</c:v>
                </c:pt>
                <c:pt idx="5">
                  <c:v>11401431.694168944</c:v>
                </c:pt>
                <c:pt idx="6">
                  <c:v>8215431.7104763286</c:v>
                </c:pt>
                <c:pt idx="7">
                  <c:v>4480482.7749063233</c:v>
                </c:pt>
                <c:pt idx="8">
                  <c:v>4478132.259204451</c:v>
                </c:pt>
                <c:pt idx="9">
                  <c:v>4338008.6485485407</c:v>
                </c:pt>
                <c:pt idx="10">
                  <c:v>4303453.6786395097</c:v>
                </c:pt>
                <c:pt idx="11">
                  <c:v>4261079.6921323007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18-8842-B374-EBF3EC55E476}"/>
            </c:ext>
          </c:extLst>
        </c:ser>
        <c:ser>
          <c:idx val="4"/>
          <c:order val="4"/>
          <c:tx>
            <c:strRef>
              <c:f>'REC Spending'!$AN$7</c:f>
              <c:strCache>
                <c:ptCount val="1"/>
                <c:pt idx="0">
                  <c:v> 2017-2019 Forward Procurement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Spending'!$AN$8:$AN$33</c:f>
              <c:numCache>
                <c:formatCode>_("$"* #,##0_);_("$"* \(#,##0\);_("$"* "-"??_);_(@_)</c:formatCode>
                <c:ptCount val="26"/>
                <c:pt idx="0">
                  <c:v>5397290.4699999997</c:v>
                </c:pt>
                <c:pt idx="1">
                  <c:v>19260591.157020841</c:v>
                </c:pt>
                <c:pt idx="2">
                  <c:v>22975411.212579787</c:v>
                </c:pt>
                <c:pt idx="3">
                  <c:v>22594914.147020839</c:v>
                </c:pt>
                <c:pt idx="4">
                  <c:v>22594914.147020839</c:v>
                </c:pt>
                <c:pt idx="5">
                  <c:v>25216962.408598416</c:v>
                </c:pt>
                <c:pt idx="6">
                  <c:v>25216962.408598416</c:v>
                </c:pt>
                <c:pt idx="7">
                  <c:v>25216962.408598416</c:v>
                </c:pt>
                <c:pt idx="8">
                  <c:v>25216962.408598416</c:v>
                </c:pt>
                <c:pt idx="9">
                  <c:v>25216962.408598416</c:v>
                </c:pt>
                <c:pt idx="10">
                  <c:v>25216962.408598416</c:v>
                </c:pt>
                <c:pt idx="11">
                  <c:v>25216962.408598416</c:v>
                </c:pt>
                <c:pt idx="12">
                  <c:v>25216962.408598416</c:v>
                </c:pt>
                <c:pt idx="13">
                  <c:v>22803773.825288881</c:v>
                </c:pt>
                <c:pt idx="14">
                  <c:v>22790653.063402295</c:v>
                </c:pt>
                <c:pt idx="15">
                  <c:v>20115592.524979867</c:v>
                </c:pt>
                <c:pt idx="16">
                  <c:v>8502461.7215775736</c:v>
                </c:pt>
                <c:pt idx="17">
                  <c:v>2622658.7999999998</c:v>
                </c:pt>
                <c:pt idx="18">
                  <c:v>2622658.7999999998</c:v>
                </c:pt>
                <c:pt idx="19">
                  <c:v>2622658.7999999998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18-8842-B374-EBF3EC55E476}"/>
            </c:ext>
          </c:extLst>
        </c:ser>
        <c:ser>
          <c:idx val="5"/>
          <c:order val="5"/>
          <c:tx>
            <c:strRef>
              <c:f>'REC Spending'!$AO$7</c:f>
              <c:strCache>
                <c:ptCount val="1"/>
                <c:pt idx="0">
                  <c:v> ABP Projected </c:v>
                </c:pt>
              </c:strCache>
            </c:strRef>
          </c:tx>
          <c:spPr>
            <a:pattFill prst="dk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Spending'!$AO$8:$AO$33</c:f>
              <c:numCache>
                <c:formatCode>_("$"* #,##0_);_("$"* \(#,##0\);_("$"*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26116604.144436579</c:v>
                </c:pt>
                <c:pt idx="6">
                  <c:v>177419174.07809812</c:v>
                </c:pt>
                <c:pt idx="7">
                  <c:v>326668664.28163153</c:v>
                </c:pt>
                <c:pt idx="8">
                  <c:v>389273632.55872846</c:v>
                </c:pt>
                <c:pt idx="9">
                  <c:v>449238598.15854967</c:v>
                </c:pt>
                <c:pt idx="10">
                  <c:v>506669840.20791703</c:v>
                </c:pt>
                <c:pt idx="11">
                  <c:v>561669383.27348137</c:v>
                </c:pt>
                <c:pt idx="12">
                  <c:v>598597025.98933983</c:v>
                </c:pt>
                <c:pt idx="13">
                  <c:v>601141670.78828526</c:v>
                </c:pt>
                <c:pt idx="14">
                  <c:v>552842788.1601603</c:v>
                </c:pt>
                <c:pt idx="15">
                  <c:v>497664464.79706419</c:v>
                </c:pt>
                <c:pt idx="16">
                  <c:v>476933442.07481432</c:v>
                </c:pt>
                <c:pt idx="17">
                  <c:v>456949429.62473369</c:v>
                </c:pt>
                <c:pt idx="18">
                  <c:v>437682958.18911916</c:v>
                </c:pt>
                <c:pt idx="19">
                  <c:v>419105735.22480989</c:v>
                </c:pt>
                <c:pt idx="20">
                  <c:v>401190597.84488404</c:v>
                </c:pt>
                <c:pt idx="21">
                  <c:v>401182039.1171456</c:v>
                </c:pt>
                <c:pt idx="22">
                  <c:v>401093627.41258615</c:v>
                </c:pt>
                <c:pt idx="23">
                  <c:v>400928957.82690865</c:v>
                </c:pt>
                <c:pt idx="24">
                  <c:v>400691479.64710402</c:v>
                </c:pt>
                <c:pt idx="25">
                  <c:v>400384502.19382524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18-8842-B374-EBF3EC55E476}"/>
            </c:ext>
          </c:extLst>
        </c:ser>
        <c:ser>
          <c:idx val="6"/>
          <c:order val="6"/>
          <c:tx>
            <c:strRef>
              <c:f>'REC Spending'!$AP$7</c:f>
              <c:strCache>
                <c:ptCount val="1"/>
                <c:pt idx="0">
                  <c:v> Indexed REC Projected </c:v>
                </c:pt>
              </c:strCache>
            </c:strRef>
          </c:tx>
          <c:spPr>
            <a:pattFill prst="dkUpDiag">
              <a:fgClr>
                <a:schemeClr val="accent5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Spending'!$AP$8:$AP$33</c:f>
              <c:numCache>
                <c:formatCode>_("$"* #,##0_);_("$"* \(#,##0\);_("$"*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50260866.441324733</c:v>
                </c:pt>
                <c:pt idx="8">
                  <c:v>185571711.7425459</c:v>
                </c:pt>
                <c:pt idx="9">
                  <c:v>341707833.53947318</c:v>
                </c:pt>
                <c:pt idx="10">
                  <c:v>491486752.31034714</c:v>
                </c:pt>
                <c:pt idx="11">
                  <c:v>637196836.84703135</c:v>
                </c:pt>
                <c:pt idx="12">
                  <c:v>759633819.56515849</c:v>
                </c:pt>
                <c:pt idx="13">
                  <c:v>824498257.93140805</c:v>
                </c:pt>
                <c:pt idx="14">
                  <c:v>863066292.97935271</c:v>
                </c:pt>
                <c:pt idx="15">
                  <c:v>896016864.01082683</c:v>
                </c:pt>
                <c:pt idx="16">
                  <c:v>956265305.40260792</c:v>
                </c:pt>
                <c:pt idx="17">
                  <c:v>1028990158.8898882</c:v>
                </c:pt>
                <c:pt idx="18">
                  <c:v>1081391143.9341767</c:v>
                </c:pt>
                <c:pt idx="19">
                  <c:v>1143220492.9889021</c:v>
                </c:pt>
                <c:pt idx="20">
                  <c:v>1199030521.9639933</c:v>
                </c:pt>
                <c:pt idx="21">
                  <c:v>1251458120.3146446</c:v>
                </c:pt>
                <c:pt idx="22">
                  <c:v>1305446580.4292803</c:v>
                </c:pt>
                <c:pt idx="23">
                  <c:v>1348611243.7854207</c:v>
                </c:pt>
                <c:pt idx="24">
                  <c:v>1375751480.6862414</c:v>
                </c:pt>
                <c:pt idx="25">
                  <c:v>1399090413.8888066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18-8842-B374-EBF3EC55E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63215584"/>
        <c:axId val="2063083744"/>
      </c:barChart>
      <c:lineChart>
        <c:grouping val="standard"/>
        <c:varyColors val="0"/>
        <c:ser>
          <c:idx val="7"/>
          <c:order val="7"/>
          <c:tx>
            <c:strRef>
              <c:f>'RPS Balance'!$X$3</c:f>
              <c:strCache>
                <c:ptCount val="1"/>
                <c:pt idx="0">
                  <c:v>EOY Balance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3"/>
              </a:solidFill>
              <a:ln w="9525">
                <a:noFill/>
              </a:ln>
              <a:effectLst/>
            </c:spPr>
          </c:marker>
          <c:val>
            <c:numRef>
              <c:f>'RPS Balance'!$X$5:$X$30</c:f>
              <c:numCache>
                <c:formatCode>_("$"* #,##0_);_("$"* \(#,##0\);_("$"* "-"??_);_(@_)</c:formatCode>
                <c:ptCount val="26"/>
                <c:pt idx="0">
                  <c:v>280250423.56102222</c:v>
                </c:pt>
                <c:pt idx="1">
                  <c:v>428305574.2735709</c:v>
                </c:pt>
                <c:pt idx="2">
                  <c:v>654984109.87593293</c:v>
                </c:pt>
                <c:pt idx="3">
                  <c:v>628957309.73426151</c:v>
                </c:pt>
                <c:pt idx="4">
                  <c:v>576429646.35176134</c:v>
                </c:pt>
                <c:pt idx="5">
                  <c:v>650267307.53185284</c:v>
                </c:pt>
                <c:pt idx="6">
                  <c:v>516062312.18611109</c:v>
                </c:pt>
                <c:pt idx="7">
                  <c:v>130575261.15792131</c:v>
                </c:pt>
                <c:pt idx="8">
                  <c:v>-520481576.0989719</c:v>
                </c:pt>
                <c:pt idx="9">
                  <c:v>-1395602781.5309973</c:v>
                </c:pt>
                <c:pt idx="10">
                  <c:v>-2463112873.5021214</c:v>
                </c:pt>
                <c:pt idx="11">
                  <c:v>-3676505840.451942</c:v>
                </c:pt>
                <c:pt idx="12">
                  <c:v>-4992669809.0089235</c:v>
                </c:pt>
                <c:pt idx="13">
                  <c:v>-6266528577.5723677</c:v>
                </c:pt>
                <c:pt idx="14">
                  <c:v>-7470137772.4648151</c:v>
                </c:pt>
                <c:pt idx="15">
                  <c:v>-8618889001.7458496</c:v>
                </c:pt>
                <c:pt idx="16">
                  <c:v>-9780375170.1338139</c:v>
                </c:pt>
                <c:pt idx="17">
                  <c:v>-10985007412.466387</c:v>
                </c:pt>
                <c:pt idx="18">
                  <c:v>-12212847624.586046</c:v>
                </c:pt>
                <c:pt idx="19">
                  <c:v>-13478861374.758795</c:v>
                </c:pt>
                <c:pt idx="20">
                  <c:v>-14772885052.017639</c:v>
                </c:pt>
                <c:pt idx="21">
                  <c:v>-16112392550.693148</c:v>
                </c:pt>
                <c:pt idx="22">
                  <c:v>-17499461697.134735</c:v>
                </c:pt>
                <c:pt idx="23">
                  <c:v>-18914491091.970261</c:v>
                </c:pt>
                <c:pt idx="24">
                  <c:v>-20326603620.627205</c:v>
                </c:pt>
                <c:pt idx="25">
                  <c:v>-21702445136.234974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B18-8842-B374-EBF3EC55E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3215584"/>
        <c:axId val="2063083744"/>
      </c:lineChart>
      <c:catAx>
        <c:axId val="206321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083744"/>
        <c:crosses val="autoZero"/>
        <c:auto val="1"/>
        <c:lblAlgn val="ctr"/>
        <c:lblOffset val="100"/>
        <c:tickLblSkip val="2"/>
        <c:noMultiLvlLbl val="0"/>
      </c:catAx>
      <c:valAx>
        <c:axId val="2063083744"/>
        <c:scaling>
          <c:orientation val="minMax"/>
        </c:scaling>
        <c:delete val="0"/>
        <c:axPos val="l"/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21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latin typeface="+mn-lt"/>
              </a:rPr>
              <a:t>Annual REC Deliveries</a:t>
            </a:r>
          </a:p>
        </c:rich>
      </c:tx>
      <c:layout>
        <c:manualLayout>
          <c:xMode val="edge"/>
          <c:yMode val="edge"/>
          <c:x val="9.2697951744638532E-2"/>
          <c:y val="2.27176187333755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2"/>
          <c:order val="0"/>
          <c:tx>
            <c:strRef>
              <c:f>'REC Deliveries by Group'!$B$45</c:f>
              <c:strCache>
                <c:ptCount val="1"/>
                <c:pt idx="0">
                  <c:v>LTPPAs, Forward Procurements, Legacy DG, ILSFA - ILSFA, Coal to Solar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'REC Deliveries by Group'!$H$32:$AE$32</c15:sqref>
                  </c15:fullRef>
                </c:ext>
              </c:extLst>
              <c:f>'REC Deliveries by Group'!$J$32:$AD$32</c:f>
              <c:numCache>
                <c:formatCode>General</c:formatCode>
                <c:ptCount val="2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Group'!$H$45:$AE$45</c15:sqref>
                  </c15:fullRef>
                </c:ext>
              </c:extLst>
              <c:f>'REC Deliveries by Group'!$J$45:$AD$45</c:f>
              <c:numCache>
                <c:formatCode>_(* #,##0_);_(* \(#,##0\);_(* "-"??_);_(@_)</c:formatCode>
                <c:ptCount val="21"/>
                <c:pt idx="0">
                  <c:v>6035177.313445542</c:v>
                </c:pt>
                <c:pt idx="1">
                  <c:v>6628583.728084648</c:v>
                </c:pt>
                <c:pt idx="2">
                  <c:v>6657738.4389838912</c:v>
                </c:pt>
                <c:pt idx="3">
                  <c:v>6656914.1096619722</c:v>
                </c:pt>
                <c:pt idx="4">
                  <c:v>6656093.9019866623</c:v>
                </c:pt>
                <c:pt idx="5">
                  <c:v>6655277.7953497292</c:v>
                </c:pt>
                <c:pt idx="6">
                  <c:v>6654465.7692459803</c:v>
                </c:pt>
                <c:pt idx="7">
                  <c:v>6653657.8032727502</c:v>
                </c:pt>
                <c:pt idx="8">
                  <c:v>4791128.8771293862</c:v>
                </c:pt>
                <c:pt idx="9">
                  <c:v>4360328.9706167392</c:v>
                </c:pt>
                <c:pt idx="10">
                  <c:v>4359533.0636366559</c:v>
                </c:pt>
                <c:pt idx="11">
                  <c:v>4058741.1361914724</c:v>
                </c:pt>
                <c:pt idx="12">
                  <c:v>726804.59378351527</c:v>
                </c:pt>
                <c:pt idx="13">
                  <c:v>726020.56581459776</c:v>
                </c:pt>
                <c:pt idx="14">
                  <c:v>725240.45798552479</c:v>
                </c:pt>
                <c:pt idx="15">
                  <c:v>724464.25069559715</c:v>
                </c:pt>
                <c:pt idx="16">
                  <c:v>153692.92444211917</c:v>
                </c:pt>
                <c:pt idx="17">
                  <c:v>152924.45981990857</c:v>
                </c:pt>
                <c:pt idx="18">
                  <c:v>152159.83752080903</c:v>
                </c:pt>
                <c:pt idx="19">
                  <c:v>151399.03833320498</c:v>
                </c:pt>
                <c:pt idx="20">
                  <c:v>150642.04314153895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5-E046-BA10-D68E060F7AD6}"/>
            </c:ext>
          </c:extLst>
        </c:ser>
        <c:ser>
          <c:idx val="13"/>
          <c:order val="1"/>
          <c:tx>
            <c:strRef>
              <c:f>'REC Deliveries by Group'!$B$46</c:f>
              <c:strCache>
                <c:ptCount val="1"/>
                <c:pt idx="0">
                  <c:v>ILSFA, Coal to Solar - Projected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'REC Deliveries by Group'!$H$32:$AE$32</c15:sqref>
                  </c15:fullRef>
                </c:ext>
              </c:extLst>
              <c:f>'REC Deliveries by Group'!$J$32:$AD$32</c:f>
              <c:numCache>
                <c:formatCode>General</c:formatCode>
                <c:ptCount val="2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Group'!$H$46:$AE$46</c15:sqref>
                  </c15:fullRef>
                </c:ext>
              </c:extLst>
              <c:f>'REC Deliveries by Group'!$J$46:$AD$46</c:f>
              <c:numCache>
                <c:formatCode>_(* #,##0_);_(* \(#,##0\);_(* "-"??_);_(@_)</c:formatCode>
                <c:ptCount val="21"/>
                <c:pt idx="0">
                  <c:v>472640</c:v>
                </c:pt>
                <c:pt idx="1">
                  <c:v>519405</c:v>
                </c:pt>
                <c:pt idx="2">
                  <c:v>566170</c:v>
                </c:pt>
                <c:pt idx="3">
                  <c:v>612935</c:v>
                </c:pt>
                <c:pt idx="4">
                  <c:v>659700</c:v>
                </c:pt>
                <c:pt idx="5">
                  <c:v>694861.65413533826</c:v>
                </c:pt>
                <c:pt idx="6">
                  <c:v>730023.30827067664</c:v>
                </c:pt>
                <c:pt idx="7">
                  <c:v>765184.96240601491</c:v>
                </c:pt>
                <c:pt idx="8">
                  <c:v>800346.61654135329</c:v>
                </c:pt>
                <c:pt idx="9">
                  <c:v>835508.27067669155</c:v>
                </c:pt>
                <c:pt idx="10">
                  <c:v>870669.92481202981</c:v>
                </c:pt>
                <c:pt idx="11">
                  <c:v>905831.57894736819</c:v>
                </c:pt>
                <c:pt idx="12">
                  <c:v>940993.23308270646</c:v>
                </c:pt>
                <c:pt idx="13">
                  <c:v>976154.88721804484</c:v>
                </c:pt>
                <c:pt idx="14">
                  <c:v>1011316.5413533831</c:v>
                </c:pt>
                <c:pt idx="15">
                  <c:v>1046478.1954887215</c:v>
                </c:pt>
                <c:pt idx="16">
                  <c:v>1081639.8496240596</c:v>
                </c:pt>
                <c:pt idx="17">
                  <c:v>1116801.5037593981</c:v>
                </c:pt>
                <c:pt idx="18">
                  <c:v>1151963.1578947364</c:v>
                </c:pt>
                <c:pt idx="19">
                  <c:v>1151963.1578947364</c:v>
                </c:pt>
                <c:pt idx="20">
                  <c:v>1151963.1578947364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45-E046-BA10-D68E060F7AD6}"/>
            </c:ext>
          </c:extLst>
        </c:ser>
        <c:ser>
          <c:idx val="0"/>
          <c:order val="2"/>
          <c:tx>
            <c:strRef>
              <c:f>'REC Deliveries by Group'!$B$33</c:f>
              <c:strCache>
                <c:ptCount val="1"/>
                <c:pt idx="0">
                  <c:v>Under Contract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'REC Deliveries by Group'!$H$32:$AE$32</c15:sqref>
                  </c15:fullRef>
                </c:ext>
              </c:extLst>
              <c:f>'REC Deliveries by Group'!$J$32:$AD$32</c:f>
              <c:numCache>
                <c:formatCode>General</c:formatCode>
                <c:ptCount val="2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Group'!$H$33:$AE$33</c15:sqref>
                  </c15:fullRef>
                </c:ext>
              </c:extLst>
              <c:f>'REC Deliveries by Group'!$J$33:$AD$33</c:f>
              <c:numCache>
                <c:formatCode>_(* #,##0_);_(* \(#,##0\);_(* "-"??_);_(@_)</c:formatCode>
                <c:ptCount val="21"/>
                <c:pt idx="0">
                  <c:v>2765312.2758904109</c:v>
                </c:pt>
                <c:pt idx="1">
                  <c:v>4930421.9969610963</c:v>
                </c:pt>
                <c:pt idx="2">
                  <c:v>6780352.2785429759</c:v>
                </c:pt>
                <c:pt idx="3">
                  <c:v>9589785.635052504</c:v>
                </c:pt>
                <c:pt idx="4">
                  <c:v>13333084.493699681</c:v>
                </c:pt>
                <c:pt idx="5">
                  <c:v>14542153.454733821</c:v>
                </c:pt>
                <c:pt idx="6">
                  <c:v>14487632.314216781</c:v>
                </c:pt>
                <c:pt idx="7">
                  <c:v>14431502.446824059</c:v>
                </c:pt>
                <c:pt idx="8">
                  <c:v>14375594.24830848</c:v>
                </c:pt>
                <c:pt idx="9">
                  <c:v>14318500.874142138</c:v>
                </c:pt>
                <c:pt idx="10">
                  <c:v>14124177.576283958</c:v>
                </c:pt>
                <c:pt idx="11">
                  <c:v>13598573.046589818</c:v>
                </c:pt>
                <c:pt idx="12">
                  <c:v>13184086.160812955</c:v>
                </c:pt>
                <c:pt idx="13">
                  <c:v>12945223.577499798</c:v>
                </c:pt>
                <c:pt idx="14">
                  <c:v>12526472.021769954</c:v>
                </c:pt>
                <c:pt idx="15">
                  <c:v>11982458.088070085</c:v>
                </c:pt>
                <c:pt idx="16">
                  <c:v>11550824.15032753</c:v>
                </c:pt>
                <c:pt idx="17">
                  <c:v>11319243.137718283</c:v>
                </c:pt>
                <c:pt idx="18">
                  <c:v>11281100.310798492</c:v>
                </c:pt>
                <c:pt idx="19">
                  <c:v>11118716.10037265</c:v>
                </c:pt>
                <c:pt idx="20">
                  <c:v>10674088.053682296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45-E046-BA10-D68E060F7AD6}"/>
            </c:ext>
          </c:extLst>
        </c:ser>
        <c:ser>
          <c:idx val="1"/>
          <c:order val="3"/>
          <c:tx>
            <c:strRef>
              <c:f>'REC Deliveries by Group'!$B$34</c:f>
              <c:strCache>
                <c:ptCount val="1"/>
                <c:pt idx="0">
                  <c:v>2024 Long-Term Plan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'REC Deliveries by Group'!$H$32:$AE$32</c15:sqref>
                  </c15:fullRef>
                </c:ext>
              </c:extLst>
              <c:f>'REC Deliveries by Group'!$J$32:$AD$32</c:f>
              <c:numCache>
                <c:formatCode>General</c:formatCode>
                <c:ptCount val="2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Group'!$H$34:$AE$34</c15:sqref>
                  </c15:fullRef>
                </c:ext>
              </c:extLst>
              <c:f>'REC Deliveries by Group'!$J$34:$AD$34</c:f>
              <c:numCache>
                <c:formatCode>_(* #,##0_);_(* \(#,##0\);_(* "-"??_);_(@_)</c:formatCode>
                <c:ptCount val="21"/>
                <c:pt idx="0">
                  <c:v>8326.8754844921605</c:v>
                </c:pt>
                <c:pt idx="1">
                  <c:v>245722.77725205629</c:v>
                </c:pt>
                <c:pt idx="2">
                  <c:v>881526.3256558266</c:v>
                </c:pt>
                <c:pt idx="3">
                  <c:v>1440117.9531562747</c:v>
                </c:pt>
                <c:pt idx="4">
                  <c:v>4697204.3899366893</c:v>
                </c:pt>
                <c:pt idx="5">
                  <c:v>4685698.0817489317</c:v>
                </c:pt>
                <c:pt idx="6">
                  <c:v>4674336.4453514656</c:v>
                </c:pt>
                <c:pt idx="7">
                  <c:v>4662924.0578689044</c:v>
                </c:pt>
                <c:pt idx="8">
                  <c:v>4651668.4298782116</c:v>
                </c:pt>
                <c:pt idx="9">
                  <c:v>4640348.013839541</c:v>
                </c:pt>
                <c:pt idx="10">
                  <c:v>4629344.1385339713</c:v>
                </c:pt>
                <c:pt idx="11">
                  <c:v>4618455.9849980203</c:v>
                </c:pt>
                <c:pt idx="12">
                  <c:v>4607783.39431166</c:v>
                </c:pt>
                <c:pt idx="13">
                  <c:v>4597095.8393662786</c:v>
                </c:pt>
                <c:pt idx="14">
                  <c:v>4586652.9104892593</c:v>
                </c:pt>
                <c:pt idx="15">
                  <c:v>4560708.2160821781</c:v>
                </c:pt>
                <c:pt idx="16">
                  <c:v>4247892.2814392261</c:v>
                </c:pt>
                <c:pt idx="17">
                  <c:v>3828986.0813699784</c:v>
                </c:pt>
                <c:pt idx="18">
                  <c:v>3822409.4636036409</c:v>
                </c:pt>
                <c:pt idx="19">
                  <c:v>3815821.5256559136</c:v>
                </c:pt>
                <c:pt idx="20">
                  <c:v>3809266.4876036067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45-E046-BA10-D68E060F7AD6}"/>
            </c:ext>
          </c:extLst>
        </c:ser>
        <c:ser>
          <c:idx val="2"/>
          <c:order val="4"/>
          <c:tx>
            <c:strRef>
              <c:f>'REC Deliveries by Group'!$B$35</c:f>
              <c:strCache>
                <c:ptCount val="1"/>
                <c:pt idx="0">
                  <c:v>2026 Long-Term Plan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'REC Deliveries by Group'!$H$32:$AE$32</c15:sqref>
                  </c15:fullRef>
                </c:ext>
              </c:extLst>
              <c:f>'REC Deliveries by Group'!$J$32:$AD$32</c:f>
              <c:numCache>
                <c:formatCode>General</c:formatCode>
                <c:ptCount val="2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Group'!$H$35:$AE$35</c15:sqref>
                  </c15:fullRef>
                </c:ext>
              </c:extLst>
              <c:f>'REC Deliveries by Group'!$J$35:$AD$35</c:f>
              <c:numCache>
                <c:formatCode>_(* #,##0_);_(* \(#,##0\);_(* "-"??_);_(@_)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87866.009885136751</c:v>
                </c:pt>
                <c:pt idx="3">
                  <c:v>618156.64157458523</c:v>
                </c:pt>
                <c:pt idx="4">
                  <c:v>1621117.1952278754</c:v>
                </c:pt>
                <c:pt idx="5">
                  <c:v>6276362.973785921</c:v>
                </c:pt>
                <c:pt idx="6">
                  <c:v>10356892.556821516</c:v>
                </c:pt>
                <c:pt idx="7">
                  <c:v>10328900.492869426</c:v>
                </c:pt>
                <c:pt idx="8">
                  <c:v>10301269.851523373</c:v>
                </c:pt>
                <c:pt idx="9">
                  <c:v>10273509.890018608</c:v>
                </c:pt>
                <c:pt idx="10">
                  <c:v>10246464.769147424</c:v>
                </c:pt>
                <c:pt idx="11">
                  <c:v>10219689.59279215</c:v>
                </c:pt>
                <c:pt idx="12">
                  <c:v>10193405.054591794</c:v>
                </c:pt>
                <c:pt idx="13">
                  <c:v>10167100.962772382</c:v>
                </c:pt>
                <c:pt idx="14">
                  <c:v>10141351.336653195</c:v>
                </c:pt>
                <c:pt idx="15">
                  <c:v>10115690.677079938</c:v>
                </c:pt>
                <c:pt idx="16">
                  <c:v>10090277.42905573</c:v>
                </c:pt>
                <c:pt idx="17">
                  <c:v>9900934.8895856626</c:v>
                </c:pt>
                <c:pt idx="18">
                  <c:v>9302867.0761713404</c:v>
                </c:pt>
                <c:pt idx="19">
                  <c:v>8871324.2954849415</c:v>
                </c:pt>
                <c:pt idx="20">
                  <c:v>8852011.1118254792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45-E046-BA10-D68E060F7AD6}"/>
            </c:ext>
          </c:extLst>
        </c:ser>
        <c:ser>
          <c:idx val="3"/>
          <c:order val="5"/>
          <c:tx>
            <c:strRef>
              <c:f>'REC Deliveries by Group'!$B$36</c:f>
              <c:strCache>
                <c:ptCount val="1"/>
                <c:pt idx="0">
                  <c:v>2028 Long-Term Plan 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'REC Deliveries by Group'!$H$32:$AE$32</c15:sqref>
                  </c15:fullRef>
                </c:ext>
              </c:extLst>
              <c:f>'REC Deliveries by Group'!$J$32:$AD$32</c:f>
              <c:numCache>
                <c:formatCode>General</c:formatCode>
                <c:ptCount val="2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Group'!$H$36:$AE$36</c15:sqref>
                  </c15:fullRef>
                </c:ext>
              </c:extLst>
              <c:f>'REC Deliveries by Group'!$J$36:$AD$36</c:f>
              <c:numCache>
                <c:formatCode>_(* #,##0_);_(* \(#,##0\);_(* "-"??_);_(@_)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87841.50927112432</c:v>
                </c:pt>
                <c:pt idx="5">
                  <c:v>618057.23080067849</c:v>
                </c:pt>
                <c:pt idx="6">
                  <c:v>1620753.7979447255</c:v>
                </c:pt>
                <c:pt idx="7">
                  <c:v>5773154.8867375739</c:v>
                </c:pt>
                <c:pt idx="8">
                  <c:v>9353575.2055220157</c:v>
                </c:pt>
                <c:pt idx="9">
                  <c:v>9330676.6641632728</c:v>
                </c:pt>
                <c:pt idx="10">
                  <c:v>9308415.3202237636</c:v>
                </c:pt>
                <c:pt idx="11">
                  <c:v>9286387.3580552116</c:v>
                </c:pt>
                <c:pt idx="12">
                  <c:v>9264793.517585922</c:v>
                </c:pt>
                <c:pt idx="13">
                  <c:v>9243170.2708959468</c:v>
                </c:pt>
                <c:pt idx="14">
                  <c:v>9222039.5593502559</c:v>
                </c:pt>
                <c:pt idx="15">
                  <c:v>9200978.3206858225</c:v>
                </c:pt>
                <c:pt idx="16">
                  <c:v>9180130.7386676632</c:v>
                </c:pt>
                <c:pt idx="17">
                  <c:v>9159012.1136553884</c:v>
                </c:pt>
                <c:pt idx="18">
                  <c:v>9138365.3121643066</c:v>
                </c:pt>
                <c:pt idx="19">
                  <c:v>8954071.4661855027</c:v>
                </c:pt>
                <c:pt idx="20">
                  <c:v>8360631.4553502193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45-E046-BA10-D68E060F7AD6}"/>
            </c:ext>
          </c:extLst>
        </c:ser>
        <c:ser>
          <c:idx val="4"/>
          <c:order val="6"/>
          <c:tx>
            <c:strRef>
              <c:f>'REC Deliveries by Group'!$B$37</c:f>
              <c:strCache>
                <c:ptCount val="1"/>
                <c:pt idx="0">
                  <c:v>2030 Long-Term Plan 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'REC Deliveries by Group'!$H$32:$AE$32</c15:sqref>
                  </c15:fullRef>
                </c:ext>
              </c:extLst>
              <c:f>'REC Deliveries by Group'!$J$32:$AD$32</c:f>
              <c:numCache>
                <c:formatCode>General</c:formatCode>
                <c:ptCount val="2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Group'!$H$37:$AE$37</c15:sqref>
                  </c15:fullRef>
                </c:ext>
              </c:extLst>
              <c:f>'REC Deliveries by Group'!$J$37:$AD$37</c:f>
              <c:numCache>
                <c:formatCode>_(* #,##0_);_(* \(#,##0\);_(* "-"??_);_(@_)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87821.818303740307</c:v>
                </c:pt>
                <c:pt idx="7">
                  <c:v>617915.98491373181</c:v>
                </c:pt>
                <c:pt idx="8">
                  <c:v>1620380.8528336168</c:v>
                </c:pt>
                <c:pt idx="9">
                  <c:v>4016004.0331987077</c:v>
                </c:pt>
                <c:pt idx="10">
                  <c:v>5841584.493984079</c:v>
                </c:pt>
                <c:pt idx="11">
                  <c:v>5822053.5796944099</c:v>
                </c:pt>
                <c:pt idx="12">
                  <c:v>5802823.9344294909</c:v>
                </c:pt>
                <c:pt idx="13">
                  <c:v>5783604.7749295812</c:v>
                </c:pt>
                <c:pt idx="14">
                  <c:v>5764722.4754636846</c:v>
                </c:pt>
                <c:pt idx="15">
                  <c:v>5745911.9839795455</c:v>
                </c:pt>
                <c:pt idx="16">
                  <c:v>5727263.1774203219</c:v>
                </c:pt>
                <c:pt idx="17">
                  <c:v>5708473.6187921381</c:v>
                </c:pt>
                <c:pt idx="18">
                  <c:v>5690006.4030654524</c:v>
                </c:pt>
                <c:pt idx="19">
                  <c:v>5671565.6884190012</c:v>
                </c:pt>
                <c:pt idx="20">
                  <c:v>5653217.1837592777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45-E046-BA10-D68E060F7AD6}"/>
            </c:ext>
          </c:extLst>
        </c:ser>
        <c:ser>
          <c:idx val="5"/>
          <c:order val="7"/>
          <c:tx>
            <c:strRef>
              <c:f>'REC Deliveries by Group'!$B$38</c:f>
              <c:strCache>
                <c:ptCount val="1"/>
                <c:pt idx="0">
                  <c:v>2032 Long-Term Plan 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'REC Deliveries by Group'!$H$32:$AE$32</c15:sqref>
                  </c15:fullRef>
                </c:ext>
              </c:extLst>
              <c:f>'REC Deliveries by Group'!$J$32:$AD$32</c:f>
              <c:numCache>
                <c:formatCode>General</c:formatCode>
                <c:ptCount val="2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Group'!$H$38:$AE$38</c15:sqref>
                  </c15:fullRef>
                </c:ext>
              </c:extLst>
              <c:f>'REC Deliveries by Group'!$J$38:$AD$38</c:f>
              <c:numCache>
                <c:formatCode>_(* #,##0_);_(* \(#,##0\);_(* "-"??_);_(@_)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87801.609979794608</c:v>
                </c:pt>
                <c:pt idx="9">
                  <c:v>573875.87951682473</c:v>
                </c:pt>
                <c:pt idx="10">
                  <c:v>1355078.6232326867</c:v>
                </c:pt>
                <c:pt idx="11">
                  <c:v>3470440.2632126799</c:v>
                </c:pt>
                <c:pt idx="12">
                  <c:v>5298794.3717083354</c:v>
                </c:pt>
                <c:pt idx="13">
                  <c:v>5282115.8702012841</c:v>
                </c:pt>
                <c:pt idx="14">
                  <c:v>5265740.6142083034</c:v>
                </c:pt>
                <c:pt idx="15">
                  <c:v>5249426.585472106</c:v>
                </c:pt>
                <c:pt idx="16">
                  <c:v>5233255.9202549355</c:v>
                </c:pt>
                <c:pt idx="17">
                  <c:v>5216952.2752423091</c:v>
                </c:pt>
                <c:pt idx="18">
                  <c:v>5200938.8567017727</c:v>
                </c:pt>
                <c:pt idx="19">
                  <c:v>5184945.3323402107</c:v>
                </c:pt>
                <c:pt idx="20">
                  <c:v>5169031.7749069007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745-E046-BA10-D68E060F7AD6}"/>
            </c:ext>
          </c:extLst>
        </c:ser>
        <c:ser>
          <c:idx val="6"/>
          <c:order val="8"/>
          <c:tx>
            <c:strRef>
              <c:f>'REC Deliveries by Group'!$B$39</c:f>
              <c:strCache>
                <c:ptCount val="1"/>
                <c:pt idx="0">
                  <c:v>2034 Long-Term Plan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'REC Deliveries by Group'!$H$32:$AE$32</c15:sqref>
                  </c15:fullRef>
                </c:ext>
              </c:extLst>
              <c:f>'REC Deliveries by Group'!$J$32:$AD$32</c:f>
              <c:numCache>
                <c:formatCode>General</c:formatCode>
                <c:ptCount val="2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Group'!$H$39:$AE$39</c15:sqref>
                  </c15:fullRef>
                </c:ext>
              </c:extLst>
              <c:f>'REC Deliveries by Group'!$J$39:$AD$39</c:f>
              <c:numCache>
                <c:formatCode>_(* #,##0_);_(* \(#,##0\);_(* "-"??_);_(@_)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43891.823877387127</c:v>
                </c:pt>
                <c:pt idx="11">
                  <c:v>308843.70896199299</c:v>
                </c:pt>
                <c:pt idx="12">
                  <c:v>809954.14444832632</c:v>
                </c:pt>
                <c:pt idx="13">
                  <c:v>2927948.6769243348</c:v>
                </c:pt>
                <c:pt idx="14">
                  <c:v>4759033.5175984614</c:v>
                </c:pt>
                <c:pt idx="15">
                  <c:v>4745254.6018373594</c:v>
                </c:pt>
                <c:pt idx="16">
                  <c:v>4731600.4445374496</c:v>
                </c:pt>
                <c:pt idx="17">
                  <c:v>4717821.2000459023</c:v>
                </c:pt>
                <c:pt idx="18">
                  <c:v>4704299.5683705956</c:v>
                </c:pt>
                <c:pt idx="19">
                  <c:v>4690791.1216849815</c:v>
                </c:pt>
                <c:pt idx="20">
                  <c:v>4677350.2093221545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745-E046-BA10-D68E060F7AD6}"/>
            </c:ext>
          </c:extLst>
        </c:ser>
        <c:ser>
          <c:idx val="7"/>
          <c:order val="9"/>
          <c:tx>
            <c:strRef>
              <c:f>'REC Deliveries by Group'!$B$40</c:f>
              <c:strCache>
                <c:ptCount val="1"/>
                <c:pt idx="0">
                  <c:v>2036 Long-Term Plan 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'REC Deliveries by Group'!$H$32:$AE$32</c15:sqref>
                  </c15:fullRef>
                </c:ext>
              </c:extLst>
              <c:f>'REC Deliveries by Group'!$J$32:$AD$32</c:f>
              <c:numCache>
                <c:formatCode>General</c:formatCode>
                <c:ptCount val="2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Group'!$H$40:$AE$40</c15:sqref>
                  </c15:fullRef>
                </c:ext>
              </c:extLst>
              <c:f>'REC Deliveries by Group'!$J$40:$AD$40</c:f>
              <c:numCache>
                <c:formatCode>_(* #,##0_);_(* \(#,##0\);_(* "-"??_);_(@_)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43888.001865739403</c:v>
                </c:pt>
                <c:pt idx="13">
                  <c:v>308823.034627177</c:v>
                </c:pt>
                <c:pt idx="14">
                  <c:v>809921.67080140579</c:v>
                </c:pt>
                <c:pt idx="15">
                  <c:v>2927941.869060575</c:v>
                </c:pt>
                <c:pt idx="16">
                  <c:v>4759059.9133849451</c:v>
                </c:pt>
                <c:pt idx="17">
                  <c:v>4745142.4890053626</c:v>
                </c:pt>
                <c:pt idx="18">
                  <c:v>4731484.4626386538</c:v>
                </c:pt>
                <c:pt idx="19">
                  <c:v>4717839.9885072522</c:v>
                </c:pt>
                <c:pt idx="20">
                  <c:v>4704263.7292309171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45-E046-BA10-D68E060F7AD6}"/>
            </c:ext>
          </c:extLst>
        </c:ser>
        <c:ser>
          <c:idx val="8"/>
          <c:order val="10"/>
          <c:tx>
            <c:strRef>
              <c:f>'REC Deliveries by Group'!$B$41</c:f>
              <c:strCache>
                <c:ptCount val="1"/>
                <c:pt idx="0">
                  <c:v>2038 Long-Term Plan 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'REC Deliveries by Group'!$H$32:$AE$32</c15:sqref>
                  </c15:fullRef>
                </c:ext>
              </c:extLst>
              <c:f>'REC Deliveries by Group'!$J$32:$AD$32</c:f>
              <c:numCache>
                <c:formatCode>General</c:formatCode>
                <c:ptCount val="2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Group'!$H$41:$AE$41</c15:sqref>
                  </c15:fullRef>
                </c:ext>
              </c:extLst>
              <c:f>'REC Deliveries by Group'!$J$41:$AD$41</c:f>
              <c:numCache>
                <c:formatCode>_(* #,##0_);_(* \(#,##0\);_(* "-"??_);_(@_)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43886.242255659745</c:v>
                </c:pt>
                <c:pt idx="15">
                  <c:v>308822.31657321582</c:v>
                </c:pt>
                <c:pt idx="16">
                  <c:v>809926.16299912031</c:v>
                </c:pt>
                <c:pt idx="17">
                  <c:v>2927872.6926132804</c:v>
                </c:pt>
                <c:pt idx="18">
                  <c:v>4758943.2583943754</c:v>
                </c:pt>
                <c:pt idx="19">
                  <c:v>4745161.3862722311</c:v>
                </c:pt>
                <c:pt idx="20">
                  <c:v>4731448.4163941313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45-E046-BA10-D68E060F7AD6}"/>
            </c:ext>
          </c:extLst>
        </c:ser>
        <c:ser>
          <c:idx val="9"/>
          <c:order val="11"/>
          <c:tx>
            <c:strRef>
              <c:f>'REC Deliveries by Group'!$B$42</c:f>
              <c:strCache>
                <c:ptCount val="1"/>
                <c:pt idx="0">
                  <c:v>2040 Long-Term Plan 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'REC Deliveries by Group'!$H$32:$AE$32</c15:sqref>
                  </c15:fullRef>
                </c:ext>
              </c:extLst>
              <c:f>'REC Deliveries by Group'!$J$32:$AD$32</c:f>
              <c:numCache>
                <c:formatCode>General</c:formatCode>
                <c:ptCount val="2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Group'!$H$42:$AE$42</c15:sqref>
                  </c15:fullRef>
                </c:ext>
              </c:extLst>
              <c:f>'REC Deliveries by Group'!$J$42:$AD$42</c:f>
              <c:numCache>
                <c:formatCode>_(* #,##0_);_(* \(#,##0\);_(* "-"??_);_(@_)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43886.485668923357</c:v>
                </c:pt>
                <c:pt idx="17">
                  <c:v>308815.02024300804</c:v>
                </c:pt>
                <c:pt idx="18">
                  <c:v>809906.3099334673</c:v>
                </c:pt>
                <c:pt idx="19">
                  <c:v>2927884.3527039434</c:v>
                </c:pt>
                <c:pt idx="20">
                  <c:v>4758907.0029583257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745-E046-BA10-D68E060F7AD6}"/>
            </c:ext>
          </c:extLst>
        </c:ser>
        <c:ser>
          <c:idx val="10"/>
          <c:order val="12"/>
          <c:tx>
            <c:strRef>
              <c:f>'REC Deliveries by Group'!$B$43</c:f>
              <c:strCache>
                <c:ptCount val="1"/>
                <c:pt idx="0">
                  <c:v>2042 Long-Term Plan 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'REC Deliveries by Group'!$H$32:$AE$32</c15:sqref>
                  </c15:fullRef>
                </c:ext>
              </c:extLst>
              <c:f>'REC Deliveries by Group'!$J$32:$AD$32</c:f>
              <c:numCache>
                <c:formatCode>General</c:formatCode>
                <c:ptCount val="2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Group'!$H$43:$AE$43</c15:sqref>
                  </c15:fullRef>
                </c:ext>
              </c:extLst>
              <c:f>'REC Deliveries by Group'!$J$43:$AD$43</c:f>
              <c:numCache>
                <c:formatCode>_(* #,##0_);_(* \(#,##0\);_(* "-"??_);_(@_)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43885.409914958283</c:v>
                </c:pt>
                <c:pt idx="19">
                  <c:v>308816.250081704</c:v>
                </c:pt>
                <c:pt idx="20">
                  <c:v>809900.13975978969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745-E046-BA10-D68E060F7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9724943"/>
        <c:axId val="1619696623"/>
        <c:extLst>
          <c:ext xmlns:c15="http://schemas.microsoft.com/office/drawing/2012/chart" uri="{02D57815-91ED-43cb-92C2-25804820EDAC}">
            <c15:filteredAreaSeries>
              <c15:ser>
                <c:idx val="11"/>
                <c:order val="13"/>
                <c:tx>
                  <c:strRef>
                    <c:extLst>
                      <c:ext uri="{02D57815-91ED-43cb-92C2-25804820EDAC}">
                        <c15:formulaRef>
                          <c15:sqref>'REC Deliveries by Group'!$B$44</c15:sqref>
                        </c15:formulaRef>
                      </c:ext>
                    </c:extLst>
                    <c:strCache>
                      <c:ptCount val="1"/>
                      <c:pt idx="0">
                        <c:v>2044 Long-Term Plan </c:v>
                      </c:pt>
                    </c:strCache>
                  </c:strRef>
                </c:tx>
                <c:spPr>
                  <a:solidFill>
                    <a:schemeClr val="accent3">
                      <a:tint val="65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ullRef>
                          <c15:sqref>'REC Deliveries by Group'!$H$32:$AE$32</c15:sqref>
                        </c15:fullRef>
                        <c15:formulaRef>
                          <c15:sqref>'REC Deliveries by Group'!$J$32:$AD$32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2024</c:v>
                      </c:pt>
                      <c:pt idx="1">
                        <c:v>2025</c:v>
                      </c:pt>
                      <c:pt idx="2">
                        <c:v>2026</c:v>
                      </c:pt>
                      <c:pt idx="3">
                        <c:v>2027</c:v>
                      </c:pt>
                      <c:pt idx="4">
                        <c:v>2028</c:v>
                      </c:pt>
                      <c:pt idx="5">
                        <c:v>2029</c:v>
                      </c:pt>
                      <c:pt idx="6">
                        <c:v>2030</c:v>
                      </c:pt>
                      <c:pt idx="7">
                        <c:v>2031</c:v>
                      </c:pt>
                      <c:pt idx="8">
                        <c:v>2032</c:v>
                      </c:pt>
                      <c:pt idx="9">
                        <c:v>2033</c:v>
                      </c:pt>
                      <c:pt idx="10">
                        <c:v>2034</c:v>
                      </c:pt>
                      <c:pt idx="11">
                        <c:v>2035</c:v>
                      </c:pt>
                      <c:pt idx="12">
                        <c:v>2036</c:v>
                      </c:pt>
                      <c:pt idx="13">
                        <c:v>2037</c:v>
                      </c:pt>
                      <c:pt idx="14">
                        <c:v>2038</c:v>
                      </c:pt>
                      <c:pt idx="15">
                        <c:v>2039</c:v>
                      </c:pt>
                      <c:pt idx="16">
                        <c:v>2040</c:v>
                      </c:pt>
                      <c:pt idx="17">
                        <c:v>2041</c:v>
                      </c:pt>
                      <c:pt idx="18">
                        <c:v>2042</c:v>
                      </c:pt>
                      <c:pt idx="19">
                        <c:v>2043</c:v>
                      </c:pt>
                      <c:pt idx="20">
                        <c:v>2044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'REC Deliveries by Group'!$H$44:$AE$44</c15:sqref>
                        </c15:fullRef>
                        <c15:formulaRef>
                          <c15:sqref>'REC Deliveries by Group'!$J$44:$AD$44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E-7745-E046-BA10-D68E060F7AD6}"/>
                  </c:ext>
                </c:extLst>
              </c15:ser>
            </c15:filteredAreaSeries>
          </c:ext>
        </c:extLst>
      </c:areaChart>
      <c:lineChart>
        <c:grouping val="standard"/>
        <c:varyColors val="0"/>
        <c:ser>
          <c:idx val="14"/>
          <c:order val="14"/>
          <c:tx>
            <c:strRef>
              <c:f>'REC Deliveries by Group'!$B$47</c:f>
              <c:strCache>
                <c:ptCount val="1"/>
                <c:pt idx="0">
                  <c:v>RPS Target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Lit>
              <c:ptCount val="21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  <c:pt idx="20">
                <c:v>2044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Group'!$H$47:$AE$47</c15:sqref>
                  </c15:fullRef>
                </c:ext>
              </c:extLst>
              <c:f>'REC Deliveries by Group'!$J$47:$AD$47</c:f>
              <c:numCache>
                <c:formatCode>_(* #,##0_);_(* \(#,##0\);_(* "-"??_);_(@_)</c:formatCode>
                <c:ptCount val="21"/>
                <c:pt idx="0">
                  <c:v>27600405.588387385</c:v>
                </c:pt>
                <c:pt idx="1">
                  <c:v>29269236.747776393</c:v>
                </c:pt>
                <c:pt idx="2">
                  <c:v>32647446.764820706</c:v>
                </c:pt>
                <c:pt idx="3">
                  <c:v>36564970.261851989</c:v>
                </c:pt>
                <c:pt idx="4">
                  <c:v>40854560.463967174</c:v>
                </c:pt>
                <c:pt idx="5">
                  <c:v>45635924.231572881</c:v>
                </c:pt>
                <c:pt idx="6">
                  <c:v>51084223.557349876</c:v>
                </c:pt>
                <c:pt idx="7">
                  <c:v>54278954.691606775</c:v>
                </c:pt>
                <c:pt idx="8">
                  <c:v>57647567.180061616</c:v>
                </c:pt>
                <c:pt idx="9">
                  <c:v>60901985.082138978</c:v>
                </c:pt>
                <c:pt idx="10">
                  <c:v>64130812.506270096</c:v>
                </c:pt>
                <c:pt idx="11">
                  <c:v>67051743.884838134</c:v>
                </c:pt>
                <c:pt idx="12">
                  <c:v>69669123.749054134</c:v>
                </c:pt>
                <c:pt idx="13">
                  <c:v>71719438.231856808</c:v>
                </c:pt>
                <c:pt idx="14">
                  <c:v>73807782.542708412</c:v>
                </c:pt>
                <c:pt idx="15">
                  <c:v>75781990.962177411</c:v>
                </c:pt>
                <c:pt idx="16">
                  <c:v>77887811.689798236</c:v>
                </c:pt>
                <c:pt idx="17">
                  <c:v>78187706.648671687</c:v>
                </c:pt>
                <c:pt idx="18">
                  <c:v>78497877.765333831</c:v>
                </c:pt>
                <c:pt idx="19">
                  <c:v>78765598.298426583</c:v>
                </c:pt>
                <c:pt idx="20">
                  <c:v>79034466.967292204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45-E046-BA10-D68E060F7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9724943"/>
        <c:axId val="1619696623"/>
      </c:lineChart>
      <c:catAx>
        <c:axId val="16197249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9696623"/>
        <c:crosses val="autoZero"/>
        <c:auto val="1"/>
        <c:lblAlgn val="ctr"/>
        <c:lblOffset val="100"/>
        <c:noMultiLvlLbl val="0"/>
      </c:catAx>
      <c:valAx>
        <c:axId val="1619696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9724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138028366346535"/>
          <c:y val="4.3895723416032505E-2"/>
          <c:w val="0.33210991147690555"/>
          <c:h val="0.935459205410784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Load</a:t>
            </a:r>
            <a:r>
              <a:rPr lang="en-US" b="1" baseline="0">
                <a:solidFill>
                  <a:schemeClr val="tx1"/>
                </a:solidFill>
              </a:rPr>
              <a:t> Forecast and RPS Goal (MWh)</a:t>
            </a:r>
            <a:endParaRPr lang="en-US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9.7783634714152246E-2"/>
          <c:y val="3.21781499629156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'RPS Balance'!$K$3</c:f>
              <c:strCache>
                <c:ptCount val="1"/>
                <c:pt idx="0">
                  <c:v>RPS Target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'RPS Balance'!$K$5:$K$30</c:f>
              <c:numCache>
                <c:formatCode>_(* #,##0_);_(* \(#,##0\);_(* "-"??_);_(@_)</c:formatCode>
                <c:ptCount val="26"/>
                <c:pt idx="0">
                  <c:v>21149182.158790033</c:v>
                </c:pt>
                <c:pt idx="1">
                  <c:v>22785452.684823211</c:v>
                </c:pt>
                <c:pt idx="2">
                  <c:v>24661977.142367411</c:v>
                </c:pt>
                <c:pt idx="3">
                  <c:v>26022605.388141267</c:v>
                </c:pt>
                <c:pt idx="4">
                  <c:v>27600405.588387385</c:v>
                </c:pt>
                <c:pt idx="5">
                  <c:v>29269236.747776393</c:v>
                </c:pt>
                <c:pt idx="6">
                  <c:v>32647446.764820706</c:v>
                </c:pt>
                <c:pt idx="7">
                  <c:v>36564970.261851989</c:v>
                </c:pt>
                <c:pt idx="8">
                  <c:v>40854560.463967174</c:v>
                </c:pt>
                <c:pt idx="9">
                  <c:v>45635924.231572881</c:v>
                </c:pt>
                <c:pt idx="10">
                  <c:v>51084223.557349876</c:v>
                </c:pt>
                <c:pt idx="11">
                  <c:v>54278954.691606775</c:v>
                </c:pt>
                <c:pt idx="12">
                  <c:v>57647567.180061616</c:v>
                </c:pt>
                <c:pt idx="13">
                  <c:v>60901985.082138978</c:v>
                </c:pt>
                <c:pt idx="14">
                  <c:v>64130812.506270096</c:v>
                </c:pt>
                <c:pt idx="15">
                  <c:v>67051743.884838134</c:v>
                </c:pt>
                <c:pt idx="16">
                  <c:v>69669123.749054134</c:v>
                </c:pt>
                <c:pt idx="17">
                  <c:v>71719438.231856808</c:v>
                </c:pt>
                <c:pt idx="18">
                  <c:v>73807782.542708412</c:v>
                </c:pt>
                <c:pt idx="19">
                  <c:v>75781990.962177411</c:v>
                </c:pt>
                <c:pt idx="20">
                  <c:v>77887811.689798236</c:v>
                </c:pt>
                <c:pt idx="21">
                  <c:v>78187706.648671687</c:v>
                </c:pt>
                <c:pt idx="22">
                  <c:v>78497877.765333831</c:v>
                </c:pt>
                <c:pt idx="23">
                  <c:v>78765598.298426583</c:v>
                </c:pt>
                <c:pt idx="24">
                  <c:v>79034466.967292204</c:v>
                </c:pt>
                <c:pt idx="25">
                  <c:v>79304488.698135793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1B-084B-9884-F65A3214A741}"/>
            </c:ext>
          </c:extLst>
        </c:ser>
        <c:ser>
          <c:idx val="3"/>
          <c:order val="1"/>
          <c:tx>
            <c:strRef>
              <c:f>'RPS Balance'!$E$3</c:f>
              <c:strCache>
                <c:ptCount val="1"/>
                <c:pt idx="0">
                  <c:v>Utility Sales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'RPS Balance'!$E$5:$E$30</c:f>
              <c:numCache>
                <c:formatCode>_(* #,##0_);_(* \(#,##0\);_(* "-"??_);_(@_)</c:formatCode>
                <c:ptCount val="26"/>
                <c:pt idx="0">
                  <c:v>120852469.47880016</c:v>
                </c:pt>
                <c:pt idx="1">
                  <c:v>119923435.18328001</c:v>
                </c:pt>
                <c:pt idx="2">
                  <c:v>120302327.52374344</c:v>
                </c:pt>
                <c:pt idx="3">
                  <c:v>118284569.94609663</c:v>
                </c:pt>
                <c:pt idx="4">
                  <c:v>117448534.41866967</c:v>
                </c:pt>
                <c:pt idx="5">
                  <c:v>117076946.99110551</c:v>
                </c:pt>
                <c:pt idx="6">
                  <c:v>116598024.16007395</c:v>
                </c:pt>
                <c:pt idx="7">
                  <c:v>117951516.97371611</c:v>
                </c:pt>
                <c:pt idx="8">
                  <c:v>120160471.95284462</c:v>
                </c:pt>
                <c:pt idx="9">
                  <c:v>123340335.76100779</c:v>
                </c:pt>
                <c:pt idx="10">
                  <c:v>127710558.89337468</c:v>
                </c:pt>
                <c:pt idx="11">
                  <c:v>132702918.8251438</c:v>
                </c:pt>
                <c:pt idx="12">
                  <c:v>137828482.74825796</c:v>
                </c:pt>
                <c:pt idx="13">
                  <c:v>142396210.2591947</c:v>
                </c:pt>
                <c:pt idx="14">
                  <c:v>146636712.7150135</c:v>
                </c:pt>
                <c:pt idx="15">
                  <c:v>149932244.55344012</c:v>
                </c:pt>
                <c:pt idx="16">
                  <c:v>152347139.67752904</c:v>
                </c:pt>
                <c:pt idx="17">
                  <c:v>153369791.39240366</c:v>
                </c:pt>
                <c:pt idx="18">
                  <c:v>154352652.37567851</c:v>
                </c:pt>
                <c:pt idx="19">
                  <c:v>154984027.06193298</c:v>
                </c:pt>
                <c:pt idx="20">
                  <c:v>155775596.8172794</c:v>
                </c:pt>
                <c:pt idx="21">
                  <c:v>156375413.29734337</c:v>
                </c:pt>
                <c:pt idx="22">
                  <c:v>156995755.53066766</c:v>
                </c:pt>
                <c:pt idx="23">
                  <c:v>157531196.59685317</c:v>
                </c:pt>
                <c:pt idx="24">
                  <c:v>158068933.93458441</c:v>
                </c:pt>
                <c:pt idx="25">
                  <c:v>158608977.39627159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1B-084B-9884-F65A3214A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3215584"/>
        <c:axId val="2063083744"/>
      </c:lineChart>
      <c:catAx>
        <c:axId val="2063215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083744"/>
        <c:crosses val="autoZero"/>
        <c:auto val="1"/>
        <c:lblAlgn val="ctr"/>
        <c:lblOffset val="100"/>
        <c:noMultiLvlLbl val="0"/>
      </c:catAx>
      <c:valAx>
        <c:axId val="206308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215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RECs Delivered (RECs)</a:t>
            </a:r>
          </a:p>
        </c:rich>
      </c:tx>
      <c:layout>
        <c:manualLayout>
          <c:xMode val="edge"/>
          <c:yMode val="edge"/>
          <c:x val="9.9404830922267665E-2"/>
          <c:y val="2.6728114672451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'REC Deliveries'!$AO$7</c:f>
              <c:strCache>
                <c:ptCount val="1"/>
                <c:pt idx="0">
                  <c:v>ABP Under Contract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Deliveries'!$AO$8:$AO$33</c:f>
              <c:numCache>
                <c:formatCode>_(* #,##0_);_(* \(#,##0\);_(* "-"??_);_(@_)</c:formatCode>
                <c:ptCount val="26"/>
                <c:pt idx="0">
                  <c:v>660707</c:v>
                </c:pt>
                <c:pt idx="1">
                  <c:v>1043877</c:v>
                </c:pt>
                <c:pt idx="2">
                  <c:v>1242864</c:v>
                </c:pt>
                <c:pt idx="3">
                  <c:v>1760248</c:v>
                </c:pt>
                <c:pt idx="4">
                  <c:v>2718310</c:v>
                </c:pt>
                <c:pt idx="5">
                  <c:v>4692766</c:v>
                </c:pt>
                <c:pt idx="6">
                  <c:v>5671833</c:v>
                </c:pt>
                <c:pt idx="7">
                  <c:v>5643272</c:v>
                </c:pt>
                <c:pt idx="8">
                  <c:v>5614921</c:v>
                </c:pt>
                <c:pt idx="9">
                  <c:v>5586716</c:v>
                </c:pt>
                <c:pt idx="10">
                  <c:v>5558724</c:v>
                </c:pt>
                <c:pt idx="11">
                  <c:v>5530935</c:v>
                </c:pt>
                <c:pt idx="12">
                  <c:v>5502871</c:v>
                </c:pt>
                <c:pt idx="13">
                  <c:v>5473944</c:v>
                </c:pt>
                <c:pt idx="14">
                  <c:v>4807480</c:v>
                </c:pt>
                <c:pt idx="15">
                  <c:v>5307437</c:v>
                </c:pt>
                <c:pt idx="16">
                  <c:v>4424964</c:v>
                </c:pt>
                <c:pt idx="17">
                  <c:v>4213641</c:v>
                </c:pt>
                <c:pt idx="18">
                  <c:v>3835044</c:v>
                </c:pt>
                <c:pt idx="19">
                  <c:v>3337201</c:v>
                </c:pt>
                <c:pt idx="20">
                  <c:v>2932518</c:v>
                </c:pt>
                <c:pt idx="21">
                  <c:v>2726108</c:v>
                </c:pt>
                <c:pt idx="22">
                  <c:v>2712330</c:v>
                </c:pt>
                <c:pt idx="23">
                  <c:v>2574385</c:v>
                </c:pt>
                <c:pt idx="24">
                  <c:v>2154074</c:v>
                </c:pt>
                <c:pt idx="25">
                  <c:v>723662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2C-BB44-A3A3-2684EB22B80B}"/>
            </c:ext>
          </c:extLst>
        </c:ser>
        <c:ser>
          <c:idx val="1"/>
          <c:order val="1"/>
          <c:tx>
            <c:strRef>
              <c:f>'REC Deliveries'!$AP$7</c:f>
              <c:strCache>
                <c:ptCount val="1"/>
                <c:pt idx="0">
                  <c:v>Indexed REC Under Contract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Deliveries'!$AP$8:$AP$33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77557.477168949772</c:v>
                </c:pt>
                <c:pt idx="5">
                  <c:v>542510.78242009133</c:v>
                </c:pt>
                <c:pt idx="6">
                  <c:v>2213990.9874433503</c:v>
                </c:pt>
                <c:pt idx="7">
                  <c:v>5418623.4473944586</c:v>
                </c:pt>
                <c:pt idx="8">
                  <c:v>8121117.8149726819</c:v>
                </c:pt>
                <c:pt idx="9">
                  <c:v>8830905.6326935701</c:v>
                </c:pt>
                <c:pt idx="10">
                  <c:v>8806011.4816120975</c:v>
                </c:pt>
                <c:pt idx="11">
                  <c:v>8780337.3260290381</c:v>
                </c:pt>
                <c:pt idx="12">
                  <c:v>8754791.5412238929</c:v>
                </c:pt>
                <c:pt idx="13">
                  <c:v>8729373.4853427727</c:v>
                </c:pt>
                <c:pt idx="14">
                  <c:v>8704082.5197410602</c:v>
                </c:pt>
                <c:pt idx="15">
                  <c:v>8678918.0089673549</c:v>
                </c:pt>
                <c:pt idx="16">
                  <c:v>8653879.3207475189</c:v>
                </c:pt>
                <c:pt idx="17">
                  <c:v>8628965.8259687796</c:v>
                </c:pt>
                <c:pt idx="18">
                  <c:v>8604176.8986639362</c:v>
                </c:pt>
                <c:pt idx="19">
                  <c:v>8579511.9159956165</c:v>
                </c:pt>
                <c:pt idx="20">
                  <c:v>8554970.2582406402</c:v>
                </c:pt>
                <c:pt idx="21">
                  <c:v>8530551.3087744359</c:v>
                </c:pt>
                <c:pt idx="22">
                  <c:v>8506254.4540555626</c:v>
                </c:pt>
                <c:pt idx="23">
                  <c:v>8482079.0836102851</c:v>
                </c:pt>
                <c:pt idx="24">
                  <c:v>8458024.590017233</c:v>
                </c:pt>
                <c:pt idx="25">
                  <c:v>8434090.3688921463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2C-BB44-A3A3-2684EB22B80B}"/>
            </c:ext>
          </c:extLst>
        </c:ser>
        <c:ser>
          <c:idx val="2"/>
          <c:order val="2"/>
          <c:tx>
            <c:strRef>
              <c:f>'REC Deliveries'!$AQ$7</c:f>
              <c:strCache>
                <c:ptCount val="1"/>
                <c:pt idx="0">
                  <c:v>ILSFA Under Contract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Deliveries'!$AQ$8:$AQ$33</c:f>
              <c:numCache>
                <c:formatCode>_(* #,##0_);_(* \(#,##0\);_(* "-"??_);_(@_)</c:formatCode>
                <c:ptCount val="26"/>
                <c:pt idx="0">
                  <c:v>17022.326333333331</c:v>
                </c:pt>
                <c:pt idx="1">
                  <c:v>29333.614701666665</c:v>
                </c:pt>
                <c:pt idx="2">
                  <c:v>44787.346628158339</c:v>
                </c:pt>
                <c:pt idx="3">
                  <c:v>72600.876561684214</c:v>
                </c:pt>
                <c:pt idx="4">
                  <c:v>112303.73884554248</c:v>
                </c:pt>
                <c:pt idx="5">
                  <c:v>135711.15348464809</c:v>
                </c:pt>
                <c:pt idx="6">
                  <c:v>164865.86438389152</c:v>
                </c:pt>
                <c:pt idx="7">
                  <c:v>164041.53506197207</c:v>
                </c:pt>
                <c:pt idx="8">
                  <c:v>163221.32738666222</c:v>
                </c:pt>
                <c:pt idx="9">
                  <c:v>162405.22074972891</c:v>
                </c:pt>
                <c:pt idx="10">
                  <c:v>161593.19464598026</c:v>
                </c:pt>
                <c:pt idx="11">
                  <c:v>160785.22867275035</c:v>
                </c:pt>
                <c:pt idx="12">
                  <c:v>159981.30252938659</c:v>
                </c:pt>
                <c:pt idx="13">
                  <c:v>159181.39601673966</c:v>
                </c:pt>
                <c:pt idx="14">
                  <c:v>158385.48903665596</c:v>
                </c:pt>
                <c:pt idx="15">
                  <c:v>157593.56159147268</c:v>
                </c:pt>
                <c:pt idx="16">
                  <c:v>156805.59378351533</c:v>
                </c:pt>
                <c:pt idx="17">
                  <c:v>156021.56581459776</c:v>
                </c:pt>
                <c:pt idx="18">
                  <c:v>155241.45798552479</c:v>
                </c:pt>
                <c:pt idx="19">
                  <c:v>154465.25069559715</c:v>
                </c:pt>
                <c:pt idx="20">
                  <c:v>153692.92444211917</c:v>
                </c:pt>
                <c:pt idx="21">
                  <c:v>152924.45981990857</c:v>
                </c:pt>
                <c:pt idx="22">
                  <c:v>152159.83752080903</c:v>
                </c:pt>
                <c:pt idx="23">
                  <c:v>151399.03833320498</c:v>
                </c:pt>
                <c:pt idx="24">
                  <c:v>150642.04314153895</c:v>
                </c:pt>
                <c:pt idx="25">
                  <c:v>149888.83292583126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2C-BB44-A3A3-2684EB22B80B}"/>
            </c:ext>
          </c:extLst>
        </c:ser>
        <c:ser>
          <c:idx val="3"/>
          <c:order val="3"/>
          <c:tx>
            <c:strRef>
              <c:f>'REC Deliveries'!$AR$7</c:f>
              <c:strCache>
                <c:ptCount val="1"/>
                <c:pt idx="0">
                  <c:v>LTPPA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Deliveries'!$AR$8:$AR$33</c:f>
              <c:numCache>
                <c:formatCode>_(* #,##0_);_(* \(#,##0\);_(* "-"??_);_(@_)</c:formatCode>
                <c:ptCount val="26"/>
                <c:pt idx="0">
                  <c:v>1861725</c:v>
                </c:pt>
                <c:pt idx="1">
                  <c:v>1861725</c:v>
                </c:pt>
                <c:pt idx="2">
                  <c:v>1861725</c:v>
                </c:pt>
                <c:pt idx="3">
                  <c:v>1861725</c:v>
                </c:pt>
                <c:pt idx="4">
                  <c:v>1861725</c:v>
                </c:pt>
                <c:pt idx="5">
                  <c:v>1861725</c:v>
                </c:pt>
                <c:pt idx="6">
                  <c:v>1861725</c:v>
                </c:pt>
                <c:pt idx="7">
                  <c:v>1861725</c:v>
                </c:pt>
                <c:pt idx="8">
                  <c:v>1861725</c:v>
                </c:pt>
                <c:pt idx="9">
                  <c:v>1861725</c:v>
                </c:pt>
                <c:pt idx="10">
                  <c:v>1861725</c:v>
                </c:pt>
                <c:pt idx="11">
                  <c:v>1861725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2C-BB44-A3A3-2684EB22B80B}"/>
            </c:ext>
          </c:extLst>
        </c:ser>
        <c:ser>
          <c:idx val="4"/>
          <c:order val="4"/>
          <c:tx>
            <c:strRef>
              <c:f>'REC Deliveries'!$AS$7</c:f>
              <c:strCache>
                <c:ptCount val="1"/>
                <c:pt idx="0">
                  <c:v>2017-2019 Forward Procurement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Deliveries'!$AS$8:$AS$33</c:f>
              <c:numCache>
                <c:formatCode>_(* #,##0_);_(* \(#,##0\);_(* "-"??_);_(@_)</c:formatCode>
                <c:ptCount val="26"/>
                <c:pt idx="0">
                  <c:v>754313.29229999997</c:v>
                </c:pt>
                <c:pt idx="1">
                  <c:v>2992839.5745999999</c:v>
                </c:pt>
                <c:pt idx="2">
                  <c:v>4061148.5745999999</c:v>
                </c:pt>
                <c:pt idx="3">
                  <c:v>4061148.5745999999</c:v>
                </c:pt>
                <c:pt idx="4">
                  <c:v>4061148.5745999999</c:v>
                </c:pt>
                <c:pt idx="5">
                  <c:v>4631147.5745999999</c:v>
                </c:pt>
                <c:pt idx="6">
                  <c:v>4631147.5745999999</c:v>
                </c:pt>
                <c:pt idx="7">
                  <c:v>4631147.5745999999</c:v>
                </c:pt>
                <c:pt idx="8">
                  <c:v>4631147.5745999999</c:v>
                </c:pt>
                <c:pt idx="9">
                  <c:v>4631147.5745999999</c:v>
                </c:pt>
                <c:pt idx="10">
                  <c:v>4631147.5745999999</c:v>
                </c:pt>
                <c:pt idx="11">
                  <c:v>4631147.5745999999</c:v>
                </c:pt>
                <c:pt idx="12">
                  <c:v>4631147.5745999999</c:v>
                </c:pt>
                <c:pt idx="13">
                  <c:v>4201147.5745999999</c:v>
                </c:pt>
                <c:pt idx="14">
                  <c:v>4201147.5745999999</c:v>
                </c:pt>
                <c:pt idx="15">
                  <c:v>3901147.5745999999</c:v>
                </c:pt>
                <c:pt idx="16">
                  <c:v>569999</c:v>
                </c:pt>
                <c:pt idx="17">
                  <c:v>569999</c:v>
                </c:pt>
                <c:pt idx="18">
                  <c:v>569999</c:v>
                </c:pt>
                <c:pt idx="19">
                  <c:v>569999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2C-BB44-A3A3-2684EB22B80B}"/>
            </c:ext>
          </c:extLst>
        </c:ser>
        <c:ser>
          <c:idx val="5"/>
          <c:order val="5"/>
          <c:tx>
            <c:strRef>
              <c:f>'REC Deliveries'!$AT$7</c:f>
              <c:strCache>
                <c:ptCount val="1"/>
                <c:pt idx="0">
                  <c:v>Coal to Solar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Deliveries'!$AT$8:$AT$33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379110</c:v>
                </c:pt>
                <c:pt idx="5">
                  <c:v>379110</c:v>
                </c:pt>
                <c:pt idx="6">
                  <c:v>379110</c:v>
                </c:pt>
                <c:pt idx="7">
                  <c:v>379110</c:v>
                </c:pt>
                <c:pt idx="8">
                  <c:v>379110</c:v>
                </c:pt>
                <c:pt idx="9">
                  <c:v>379110</c:v>
                </c:pt>
                <c:pt idx="10">
                  <c:v>379110</c:v>
                </c:pt>
                <c:pt idx="11">
                  <c:v>379110</c:v>
                </c:pt>
                <c:pt idx="12">
                  <c:v>379110</c:v>
                </c:pt>
                <c:pt idx="13">
                  <c:v>379110</c:v>
                </c:pt>
                <c:pt idx="14">
                  <c:v>379110</c:v>
                </c:pt>
                <c:pt idx="15">
                  <c:v>379110</c:v>
                </c:pt>
                <c:pt idx="16">
                  <c:v>379110</c:v>
                </c:pt>
                <c:pt idx="17">
                  <c:v>379110</c:v>
                </c:pt>
                <c:pt idx="18">
                  <c:v>379110</c:v>
                </c:pt>
                <c:pt idx="19">
                  <c:v>379110</c:v>
                </c:pt>
                <c:pt idx="20">
                  <c:v>379110</c:v>
                </c:pt>
                <c:pt idx="21">
                  <c:v>379110</c:v>
                </c:pt>
                <c:pt idx="22">
                  <c:v>379110</c:v>
                </c:pt>
                <c:pt idx="23">
                  <c:v>379110</c:v>
                </c:pt>
                <c:pt idx="24">
                  <c:v>379110</c:v>
                </c:pt>
                <c:pt idx="25">
                  <c:v>379110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2C-BB44-A3A3-2684EB22B80B}"/>
            </c:ext>
          </c:extLst>
        </c:ser>
        <c:ser>
          <c:idx val="6"/>
          <c:order val="6"/>
          <c:tx>
            <c:strRef>
              <c:f>'REC Deliveries'!$AU$7</c:f>
              <c:strCache>
                <c:ptCount val="1"/>
                <c:pt idx="0">
                  <c:v>Legacy DG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Deliveries'!$AU$8:$AU$33</c:f>
              <c:numCache>
                <c:formatCode>_(* #,##0_);_(* \(#,##0\);_(* "-"??_);_(@_)</c:formatCode>
                <c:ptCount val="26"/>
                <c:pt idx="0">
                  <c:v>3273</c:v>
                </c:pt>
                <c:pt idx="1">
                  <c:v>21732</c:v>
                </c:pt>
                <c:pt idx="2">
                  <c:v>5613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2C-BB44-A3A3-2684EB22B80B}"/>
            </c:ext>
          </c:extLst>
        </c:ser>
        <c:ser>
          <c:idx val="7"/>
          <c:order val="7"/>
          <c:tx>
            <c:strRef>
              <c:f>'REC Deliveries'!$AV$7</c:f>
              <c:strCache>
                <c:ptCount val="1"/>
                <c:pt idx="0">
                  <c:v>ABP Projected</c:v>
                </c:pt>
              </c:strCache>
            </c:strRef>
          </c:tx>
          <c:spPr>
            <a:pattFill prst="dk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Deliveries'!$AV$8:$AV$33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8306.8909833293801</c:v>
                </c:pt>
                <c:pt idx="5">
                  <c:v>245133.04258665134</c:v>
                </c:pt>
                <c:pt idx="6">
                  <c:v>965358.32382652746</c:v>
                </c:pt>
                <c:pt idx="7">
                  <c:v>2050200.2490219236</c:v>
                </c:pt>
                <c:pt idx="8">
                  <c:v>3129617.964591343</c:v>
                </c:pt>
                <c:pt idx="9">
                  <c:v>4203638.5915829148</c:v>
                </c:pt>
                <c:pt idx="10">
                  <c:v>5272289.1154395295</c:v>
                </c:pt>
                <c:pt idx="11">
                  <c:v>6335596.38667686</c:v>
                </c:pt>
                <c:pt idx="12">
                  <c:v>7393587.1215580041</c:v>
                </c:pt>
                <c:pt idx="13">
                  <c:v>8402537.7198335417</c:v>
                </c:pt>
                <c:pt idx="14">
                  <c:v>9185859.3336581849</c:v>
                </c:pt>
                <c:pt idx="15">
                  <c:v>9684764.3953971583</c:v>
                </c:pt>
                <c:pt idx="16">
                  <c:v>10181174.931827435</c:v>
                </c:pt>
                <c:pt idx="17">
                  <c:v>10675103.415575564</c:v>
                </c:pt>
                <c:pt idx="18">
                  <c:v>11166562.256904949</c:v>
                </c:pt>
                <c:pt idx="19">
                  <c:v>11640075.936080968</c:v>
                </c:pt>
                <c:pt idx="20">
                  <c:v>11825058.996676542</c:v>
                </c:pt>
                <c:pt idx="21">
                  <c:v>11738818.743962521</c:v>
                </c:pt>
                <c:pt idx="22">
                  <c:v>11653009.692512069</c:v>
                </c:pt>
                <c:pt idx="23">
                  <c:v>11567629.686318867</c:v>
                </c:pt>
                <c:pt idx="24">
                  <c:v>11482676.580156635</c:v>
                </c:pt>
                <c:pt idx="25">
                  <c:v>11398148.23952521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2C-BB44-A3A3-2684EB22B80B}"/>
            </c:ext>
          </c:extLst>
        </c:ser>
        <c:ser>
          <c:idx val="8"/>
          <c:order val="8"/>
          <c:tx>
            <c:strRef>
              <c:f>'REC Deliveries'!$AW$7</c:f>
              <c:strCache>
                <c:ptCount val="1"/>
                <c:pt idx="0">
                  <c:v>Indexed REC Projected</c:v>
                </c:pt>
              </c:strCache>
            </c:strRef>
          </c:tx>
          <c:spPr>
            <a:pattFill prst="dkUpDiag">
              <a:fgClr>
                <a:schemeClr val="accent5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Deliveries'!$AW$8:$AW$33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1354860.8333333335</c:v>
                </c:pt>
                <c:pt idx="8">
                  <c:v>4952183.3624999998</c:v>
                </c:pt>
                <c:pt idx="9">
                  <c:v>9030130.7790208329</c:v>
                </c:pt>
                <c:pt idx="10">
                  <c:v>12891855.12512573</c:v>
                </c:pt>
                <c:pt idx="11">
                  <c:v>16455104.182833435</c:v>
                </c:pt>
                <c:pt idx="12">
                  <c:v>19283870.328585934</c:v>
                </c:pt>
                <c:pt idx="13">
                  <c:v>21087034.310276341</c:v>
                </c:pt>
                <c:pt idx="14">
                  <c:v>22886182.472058292</c:v>
                </c:pt>
                <c:pt idx="15">
                  <c:v>24681334.893031333</c:v>
                </c:pt>
                <c:pt idx="16">
                  <c:v>26472511.551899508</c:v>
                </c:pt>
                <c:pt idx="17">
                  <c:v>28259732.327473346</c:v>
                </c:pt>
                <c:pt idx="18">
                  <c:v>30043016.999169312</c:v>
                </c:pt>
                <c:pt idx="19">
                  <c:v>31822385.247506797</c:v>
                </c:pt>
                <c:pt idx="20">
                  <c:v>33597856.654602595</c:v>
                </c:pt>
                <c:pt idx="21">
                  <c:v>35369450.704662919</c:v>
                </c:pt>
                <c:pt idx="22">
                  <c:v>37137186.784472935</c:v>
                </c:pt>
                <c:pt idx="23">
                  <c:v>38901084.183883898</c:v>
                </c:pt>
                <c:pt idx="24">
                  <c:v>40661162.096297823</c:v>
                </c:pt>
                <c:pt idx="25">
                  <c:v>42417439.61914967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2C-BB44-A3A3-2684EB22B80B}"/>
            </c:ext>
          </c:extLst>
        </c:ser>
        <c:ser>
          <c:idx val="9"/>
          <c:order val="9"/>
          <c:tx>
            <c:strRef>
              <c:f>'REC Deliveries'!$AX$7</c:f>
              <c:strCache>
                <c:ptCount val="1"/>
                <c:pt idx="0">
                  <c:v>ILSFA Projected</c:v>
                </c:pt>
              </c:strCache>
            </c:strRef>
          </c:tx>
          <c:spPr>
            <a:pattFill prst="dkUpDiag">
              <a:fgClr>
                <a:schemeClr val="accent4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Deliveries'!$AX$8:$AX$33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47000</c:v>
                </c:pt>
                <c:pt idx="4">
                  <c:v>93530</c:v>
                </c:pt>
                <c:pt idx="5">
                  <c:v>140295</c:v>
                </c:pt>
                <c:pt idx="6">
                  <c:v>187060</c:v>
                </c:pt>
                <c:pt idx="7">
                  <c:v>233825</c:v>
                </c:pt>
                <c:pt idx="8">
                  <c:v>280590</c:v>
                </c:pt>
                <c:pt idx="9">
                  <c:v>315751.65413533832</c:v>
                </c:pt>
                <c:pt idx="10">
                  <c:v>350913.30827067664</c:v>
                </c:pt>
                <c:pt idx="11">
                  <c:v>386074.96240601491</c:v>
                </c:pt>
                <c:pt idx="12">
                  <c:v>421236.61654135323</c:v>
                </c:pt>
                <c:pt idx="13">
                  <c:v>456398.27067669155</c:v>
                </c:pt>
                <c:pt idx="14">
                  <c:v>491559.92481202987</c:v>
                </c:pt>
                <c:pt idx="15">
                  <c:v>526721.57894736819</c:v>
                </c:pt>
                <c:pt idx="16">
                  <c:v>561883.23308270646</c:v>
                </c:pt>
                <c:pt idx="17">
                  <c:v>597044.88721804484</c:v>
                </c:pt>
                <c:pt idx="18">
                  <c:v>632206.5413533831</c:v>
                </c:pt>
                <c:pt idx="19">
                  <c:v>667368.19548872148</c:v>
                </c:pt>
                <c:pt idx="20">
                  <c:v>702529.84962405975</c:v>
                </c:pt>
                <c:pt idx="21">
                  <c:v>737691.50375939801</c:v>
                </c:pt>
                <c:pt idx="22">
                  <c:v>772853.15789473639</c:v>
                </c:pt>
                <c:pt idx="23">
                  <c:v>772853.15789473639</c:v>
                </c:pt>
                <c:pt idx="24">
                  <c:v>772853.15789473639</c:v>
                </c:pt>
                <c:pt idx="25">
                  <c:v>772853.15789473639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12C-BB44-A3A3-2684EB22B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63215584"/>
        <c:axId val="2063083744"/>
      </c:barChart>
      <c:lineChart>
        <c:grouping val="standard"/>
        <c:varyColors val="0"/>
        <c:ser>
          <c:idx val="10"/>
          <c:order val="10"/>
          <c:tx>
            <c:strRef>
              <c:f>'RPS Balance'!$K$3</c:f>
              <c:strCache>
                <c:ptCount val="1"/>
                <c:pt idx="0">
                  <c:v>RPS Target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'RPS Balance'!$K$5:$K$30</c:f>
              <c:numCache>
                <c:formatCode>_(* #,##0_);_(* \(#,##0\);_(* "-"??_);_(@_)</c:formatCode>
                <c:ptCount val="26"/>
                <c:pt idx="0">
                  <c:v>21149182.158790033</c:v>
                </c:pt>
                <c:pt idx="1">
                  <c:v>22785452.684823211</c:v>
                </c:pt>
                <c:pt idx="2">
                  <c:v>24661977.142367411</c:v>
                </c:pt>
                <c:pt idx="3">
                  <c:v>26022605.388141267</c:v>
                </c:pt>
                <c:pt idx="4">
                  <c:v>27600405.588387385</c:v>
                </c:pt>
                <c:pt idx="5">
                  <c:v>29269236.747776393</c:v>
                </c:pt>
                <c:pt idx="6">
                  <c:v>32647446.764820706</c:v>
                </c:pt>
                <c:pt idx="7">
                  <c:v>36564970.261851989</c:v>
                </c:pt>
                <c:pt idx="8">
                  <c:v>40854560.463967174</c:v>
                </c:pt>
                <c:pt idx="9">
                  <c:v>45635924.231572881</c:v>
                </c:pt>
                <c:pt idx="10">
                  <c:v>51084223.557349876</c:v>
                </c:pt>
                <c:pt idx="11">
                  <c:v>54278954.691606775</c:v>
                </c:pt>
                <c:pt idx="12">
                  <c:v>57647567.180061616</c:v>
                </c:pt>
                <c:pt idx="13">
                  <c:v>60901985.082138978</c:v>
                </c:pt>
                <c:pt idx="14">
                  <c:v>64130812.506270096</c:v>
                </c:pt>
                <c:pt idx="15">
                  <c:v>67051743.884838134</c:v>
                </c:pt>
                <c:pt idx="16">
                  <c:v>69669123.749054134</c:v>
                </c:pt>
                <c:pt idx="17">
                  <c:v>71719438.231856808</c:v>
                </c:pt>
                <c:pt idx="18">
                  <c:v>73807782.542708412</c:v>
                </c:pt>
                <c:pt idx="19">
                  <c:v>75781990.962177411</c:v>
                </c:pt>
                <c:pt idx="20">
                  <c:v>77887811.689798236</c:v>
                </c:pt>
                <c:pt idx="21">
                  <c:v>78187706.648671687</c:v>
                </c:pt>
                <c:pt idx="22">
                  <c:v>78497877.765333831</c:v>
                </c:pt>
                <c:pt idx="23">
                  <c:v>78765598.298426583</c:v>
                </c:pt>
                <c:pt idx="24">
                  <c:v>79034466.967292204</c:v>
                </c:pt>
                <c:pt idx="25">
                  <c:v>79304488.698135793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2C-BB44-A3A3-2684EB22B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3215584"/>
        <c:axId val="2063083744"/>
      </c:lineChart>
      <c:catAx>
        <c:axId val="206321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083744"/>
        <c:crosses val="autoZero"/>
        <c:auto val="1"/>
        <c:lblAlgn val="ctr"/>
        <c:lblOffset val="100"/>
        <c:noMultiLvlLbl val="0"/>
      </c:catAx>
      <c:valAx>
        <c:axId val="2063083744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21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Forward Prices (Nominal$/MWh)</a:t>
            </a:r>
          </a:p>
        </c:rich>
      </c:tx>
      <c:layout>
        <c:manualLayout>
          <c:xMode val="edge"/>
          <c:yMode val="edge"/>
          <c:x val="5.4837369495333056E-2"/>
          <c:y val="2.61542762499092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'Inputs_Indexed REC'!$B$32</c:f>
              <c:strCache>
                <c:ptCount val="1"/>
                <c:pt idx="0">
                  <c:v>3/30/2025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'Inputs_Indexed REC'!$F$23:$Y$23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'Inputs_Indexed REC'!$G$32:$Y$32</c:f>
              <c:numCache>
                <c:formatCode>_("$"* #,##0.0_);_("$"* \(#,##0.0\);_("$"* "-"??_);_(@_)</c:formatCode>
                <c:ptCount val="19"/>
                <c:pt idx="0">
                  <c:v>43.688962857142862</c:v>
                </c:pt>
                <c:pt idx="1">
                  <c:v>44.055285317460317</c:v>
                </c:pt>
                <c:pt idx="2">
                  <c:v>41.23278333333333</c:v>
                </c:pt>
                <c:pt idx="3">
                  <c:v>39.586467460317465</c:v>
                </c:pt>
                <c:pt idx="4">
                  <c:v>38.826097420634909</c:v>
                </c:pt>
                <c:pt idx="5">
                  <c:v>38.527115873015873</c:v>
                </c:pt>
                <c:pt idx="6">
                  <c:v>38.209545833333337</c:v>
                </c:pt>
                <c:pt idx="7">
                  <c:v>37.309565575396824</c:v>
                </c:pt>
                <c:pt idx="8">
                  <c:v>36.92041865079365</c:v>
                </c:pt>
                <c:pt idx="9">
                  <c:v>38.158905753968256</c:v>
                </c:pt>
                <c:pt idx="10">
                  <c:v>39.806378670634928</c:v>
                </c:pt>
                <c:pt idx="11">
                  <c:v>40.958440079365076</c:v>
                </c:pt>
                <c:pt idx="12">
                  <c:v>39.914229265873018</c:v>
                </c:pt>
                <c:pt idx="13">
                  <c:v>40.653767063492062</c:v>
                </c:pt>
                <c:pt idx="14">
                  <c:v>40.680353273809523</c:v>
                </c:pt>
                <c:pt idx="15">
                  <c:v>40.836654166666669</c:v>
                </c:pt>
                <c:pt idx="16">
                  <c:v>41.207996428571434</c:v>
                </c:pt>
                <c:pt idx="17">
                  <c:v>41.44908928571428</c:v>
                </c:pt>
                <c:pt idx="18">
                  <c:v>41.686566865079364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58-4F21-A877-D945D7623A39}"/>
            </c:ext>
          </c:extLst>
        </c:ser>
        <c:ser>
          <c:idx val="3"/>
          <c:order val="1"/>
          <c:tx>
            <c:strRef>
              <c:f>'Inputs_Indexed REC'!$B$25</c:f>
              <c:strCache>
                <c:ptCount val="1"/>
                <c:pt idx="0">
                  <c:v>4/28/2023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'Inputs_Indexed REC'!$F$23:$Y$23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'Inputs_Indexed REC'!$F$25:$Y$25</c:f>
              <c:numCache>
                <c:formatCode>_("$"* #,##0.0_);_("$"* \(#,##0.0\);_("$"* "-"??_);_(@_)</c:formatCode>
                <c:ptCount val="20"/>
                <c:pt idx="0">
                  <c:v>45.26</c:v>
                </c:pt>
                <c:pt idx="1">
                  <c:v>48.02</c:v>
                </c:pt>
                <c:pt idx="2">
                  <c:v>50.1</c:v>
                </c:pt>
                <c:pt idx="3">
                  <c:v>51.87</c:v>
                </c:pt>
                <c:pt idx="4">
                  <c:v>52.16</c:v>
                </c:pt>
                <c:pt idx="5">
                  <c:v>54.03</c:v>
                </c:pt>
                <c:pt idx="6">
                  <c:v>56.39</c:v>
                </c:pt>
                <c:pt idx="7">
                  <c:v>56.95</c:v>
                </c:pt>
                <c:pt idx="8">
                  <c:v>57.72</c:v>
                </c:pt>
                <c:pt idx="9">
                  <c:v>58.95</c:v>
                </c:pt>
                <c:pt idx="10">
                  <c:v>60.26</c:v>
                </c:pt>
                <c:pt idx="11">
                  <c:v>61.94</c:v>
                </c:pt>
                <c:pt idx="12">
                  <c:v>63.32</c:v>
                </c:pt>
                <c:pt idx="13">
                  <c:v>64.86</c:v>
                </c:pt>
                <c:pt idx="14">
                  <c:v>66.41</c:v>
                </c:pt>
                <c:pt idx="15">
                  <c:v>67.87</c:v>
                </c:pt>
                <c:pt idx="16">
                  <c:v>69.27</c:v>
                </c:pt>
                <c:pt idx="17">
                  <c:v>70.73</c:v>
                </c:pt>
                <c:pt idx="18">
                  <c:v>72.16</c:v>
                </c:pt>
                <c:pt idx="19">
                  <c:v>77.09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58-4F21-A877-D945D7623A39}"/>
            </c:ext>
          </c:extLst>
        </c:ser>
        <c:ser>
          <c:idx val="4"/>
          <c:order val="2"/>
          <c:tx>
            <c:strRef>
              <c:f>'Inputs_Indexed REC'!$B$30</c:f>
              <c:strCache>
                <c:ptCount val="1"/>
                <c:pt idx="0">
                  <c:v>12/31/2024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'Inputs_Indexed REC'!$F$30:$Y$30</c:f>
              <c:numCache>
                <c:formatCode>_("$"* #,##0.0_);_("$"* \(#,##0.0\);_("$"* "-"??_);_(@_)</c:formatCode>
                <c:ptCount val="20"/>
                <c:pt idx="1">
                  <c:v>38.285482503607497</c:v>
                </c:pt>
                <c:pt idx="2">
                  <c:v>41.572490079365082</c:v>
                </c:pt>
                <c:pt idx="3">
                  <c:v>44.785952380952381</c:v>
                </c:pt>
                <c:pt idx="4">
                  <c:v>46.718323412698425</c:v>
                </c:pt>
                <c:pt idx="5">
                  <c:v>46.948184523809516</c:v>
                </c:pt>
                <c:pt idx="6">
                  <c:v>46.213859126984133</c:v>
                </c:pt>
                <c:pt idx="7">
                  <c:v>46.146041666666669</c:v>
                </c:pt>
                <c:pt idx="8">
                  <c:v>45.298343253968248</c:v>
                </c:pt>
                <c:pt idx="9">
                  <c:v>45.177380952380943</c:v>
                </c:pt>
                <c:pt idx="10">
                  <c:v>46.716636904761899</c:v>
                </c:pt>
                <c:pt idx="11">
                  <c:v>48.23985119047618</c:v>
                </c:pt>
                <c:pt idx="12">
                  <c:v>45.249047619047616</c:v>
                </c:pt>
                <c:pt idx="13">
                  <c:v>43.919335317460316</c:v>
                </c:pt>
                <c:pt idx="14">
                  <c:v>43.553005952380957</c:v>
                </c:pt>
                <c:pt idx="15">
                  <c:v>42.580059523809524</c:v>
                </c:pt>
                <c:pt idx="16">
                  <c:v>41.687420634920635</c:v>
                </c:pt>
                <c:pt idx="17">
                  <c:v>41.33999007936508</c:v>
                </c:pt>
                <c:pt idx="18">
                  <c:v>40.777113095238093</c:v>
                </c:pt>
                <c:pt idx="19">
                  <c:v>40.017212301587307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58-4F21-A877-D945D7623A39}"/>
            </c:ext>
          </c:extLst>
        </c:ser>
        <c:ser>
          <c:idx val="0"/>
          <c:order val="3"/>
          <c:tx>
            <c:strRef>
              <c:f>'Inputs_Indexed REC'!$B$28</c:f>
              <c:strCache>
                <c:ptCount val="1"/>
                <c:pt idx="0">
                  <c:v>8/1/2024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'Inputs_Indexed REC'!$F$28:$Y$28</c:f>
              <c:numCache>
                <c:formatCode>_("$"* #,##0.0_);_("$"* \(#,##0.0\);_("$"* "-"??_);_(@_)</c:formatCode>
                <c:ptCount val="20"/>
                <c:pt idx="1">
                  <c:v>32.216730158730158</c:v>
                </c:pt>
                <c:pt idx="2">
                  <c:v>38.857202380952373</c:v>
                </c:pt>
                <c:pt idx="3">
                  <c:v>41.179454365079366</c:v>
                </c:pt>
                <c:pt idx="4">
                  <c:v>42.188472222222217</c:v>
                </c:pt>
                <c:pt idx="5">
                  <c:v>42.633363095238096</c:v>
                </c:pt>
                <c:pt idx="6">
                  <c:v>42.64163690476191</c:v>
                </c:pt>
                <c:pt idx="7">
                  <c:v>43.593670634920628</c:v>
                </c:pt>
                <c:pt idx="8">
                  <c:v>44.494682539682543</c:v>
                </c:pt>
                <c:pt idx="9">
                  <c:v>43.42838293650793</c:v>
                </c:pt>
                <c:pt idx="10">
                  <c:v>43.710565476190482</c:v>
                </c:pt>
                <c:pt idx="11">
                  <c:v>44.680327380952377</c:v>
                </c:pt>
                <c:pt idx="12">
                  <c:v>45.952599206349198</c:v>
                </c:pt>
                <c:pt idx="13">
                  <c:v>47.224513888888886</c:v>
                </c:pt>
                <c:pt idx="14">
                  <c:v>48.061051587301591</c:v>
                </c:pt>
                <c:pt idx="15">
                  <c:v>49.271279761904765</c:v>
                </c:pt>
                <c:pt idx="16">
                  <c:v>50.342569444444443</c:v>
                </c:pt>
                <c:pt idx="17">
                  <c:v>51.318660714285713</c:v>
                </c:pt>
                <c:pt idx="18">
                  <c:v>52.38295634920636</c:v>
                </c:pt>
                <c:pt idx="19">
                  <c:v>53.453541666666673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5-0D43-B318-D9DAA8948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1127680"/>
        <c:axId val="761109968"/>
      </c:lineChart>
      <c:catAx>
        <c:axId val="76112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109968"/>
        <c:crosses val="autoZero"/>
        <c:auto val="1"/>
        <c:lblAlgn val="ctr"/>
        <c:lblOffset val="100"/>
        <c:noMultiLvlLbl val="0"/>
      </c:catAx>
      <c:valAx>
        <c:axId val="76110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127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Forward Prices - All Versions (Nominal$/MWh)</a:t>
            </a:r>
          </a:p>
        </c:rich>
      </c:tx>
      <c:layout>
        <c:manualLayout>
          <c:xMode val="edge"/>
          <c:yMode val="edge"/>
          <c:x val="5.4837369495333056E-2"/>
          <c:y val="2.61542762499092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'Inputs_Indexed REC'!$B$24</c:f>
              <c:strCache>
                <c:ptCount val="1"/>
                <c:pt idx="0">
                  <c:v>1/31/2023</c:v>
                </c:pt>
              </c:strCache>
            </c:strRef>
          </c:tx>
          <c:spPr>
            <a:ln w="28575" cap="rnd">
              <a:solidFill>
                <a:schemeClr val="bg1">
                  <a:lumMod val="9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'Inputs_Indexed REC'!$F$24:$Y$24</c:f>
              <c:numCache>
                <c:formatCode>_("$"* #,##0.0_);_("$"* \(#,##0.0\);_("$"* "-"??_);_(@_)</c:formatCode>
                <c:ptCount val="20"/>
                <c:pt idx="0">
                  <c:v>43.922291666666666</c:v>
                </c:pt>
                <c:pt idx="1">
                  <c:v>43.623740079365078</c:v>
                </c:pt>
                <c:pt idx="2">
                  <c:v>43.28147817460318</c:v>
                </c:pt>
                <c:pt idx="3">
                  <c:v>43.624682539682539</c:v>
                </c:pt>
                <c:pt idx="4">
                  <c:v>43.910347222222228</c:v>
                </c:pt>
                <c:pt idx="5">
                  <c:v>46.266567460317461</c:v>
                </c:pt>
                <c:pt idx="6">
                  <c:v>49.441914682539675</c:v>
                </c:pt>
                <c:pt idx="7">
                  <c:v>51.029186507936508</c:v>
                </c:pt>
                <c:pt idx="8">
                  <c:v>53.184533730158734</c:v>
                </c:pt>
                <c:pt idx="9">
                  <c:v>55.326230158730155</c:v>
                </c:pt>
                <c:pt idx="10">
                  <c:v>58.128829365079369</c:v>
                </c:pt>
                <c:pt idx="11">
                  <c:v>60.629722222222227</c:v>
                </c:pt>
                <c:pt idx="12">
                  <c:v>63.112490079365081</c:v>
                </c:pt>
                <c:pt idx="13">
                  <c:v>65.587291666666658</c:v>
                </c:pt>
                <c:pt idx="14">
                  <c:v>68.042380952380938</c:v>
                </c:pt>
                <c:pt idx="15">
                  <c:v>70.415426587301582</c:v>
                </c:pt>
                <c:pt idx="16">
                  <c:v>72.735307539682537</c:v>
                </c:pt>
                <c:pt idx="17">
                  <c:v>75.096478174603163</c:v>
                </c:pt>
                <c:pt idx="18">
                  <c:v>77.421329365079359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E5-6944-820B-29C66F9955CB}"/>
            </c:ext>
          </c:extLst>
        </c:ser>
        <c:ser>
          <c:idx val="1"/>
          <c:order val="1"/>
          <c:tx>
            <c:strRef>
              <c:f>'Inputs_Indexed REC'!$B$26</c:f>
              <c:strCache>
                <c:ptCount val="1"/>
                <c:pt idx="0">
                  <c:v>10/30/2023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'Inputs_Indexed REC'!$F$26:$Y$26</c:f>
              <c:numCache>
                <c:formatCode>_("$"* #,##0.0_);_("$"* \(#,##0.0\);_("$"* "-"??_);_(@_)</c:formatCode>
                <c:ptCount val="20"/>
                <c:pt idx="0">
                  <c:v>42.652053571428567</c:v>
                </c:pt>
                <c:pt idx="1">
                  <c:v>44.368333333333332</c:v>
                </c:pt>
                <c:pt idx="2">
                  <c:v>44.437490079365084</c:v>
                </c:pt>
                <c:pt idx="3">
                  <c:v>44.937966269841269</c:v>
                </c:pt>
                <c:pt idx="4">
                  <c:v>44.671984126984128</c:v>
                </c:pt>
                <c:pt idx="5">
                  <c:v>45.306686507936504</c:v>
                </c:pt>
                <c:pt idx="6">
                  <c:v>49.043759920634919</c:v>
                </c:pt>
                <c:pt idx="7">
                  <c:v>49.068958333333335</c:v>
                </c:pt>
                <c:pt idx="8">
                  <c:v>49.319017857142853</c:v>
                </c:pt>
                <c:pt idx="9">
                  <c:v>50.634077380952377</c:v>
                </c:pt>
                <c:pt idx="10">
                  <c:v>51.633779761904762</c:v>
                </c:pt>
                <c:pt idx="11">
                  <c:v>53.273541666666659</c:v>
                </c:pt>
                <c:pt idx="12">
                  <c:v>54.753115079365088</c:v>
                </c:pt>
                <c:pt idx="13">
                  <c:v>56.289533730158723</c:v>
                </c:pt>
                <c:pt idx="14">
                  <c:v>57.780347222222218</c:v>
                </c:pt>
                <c:pt idx="15">
                  <c:v>59.252430555555563</c:v>
                </c:pt>
                <c:pt idx="16">
                  <c:v>60.651626984126992</c:v>
                </c:pt>
                <c:pt idx="17">
                  <c:v>62.092123015873028</c:v>
                </c:pt>
                <c:pt idx="18">
                  <c:v>63.495198412698414</c:v>
                </c:pt>
                <c:pt idx="19">
                  <c:v>66.171537698412706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E5-6944-820B-29C66F9955CB}"/>
            </c:ext>
          </c:extLst>
        </c:ser>
        <c:ser>
          <c:idx val="5"/>
          <c:order val="2"/>
          <c:tx>
            <c:strRef>
              <c:f>'Inputs_Indexed REC'!$B$27</c:f>
              <c:strCache>
                <c:ptCount val="1"/>
                <c:pt idx="0">
                  <c:v>3/1/2024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'Inputs_Indexed REC'!$F$27:$Y$27</c:f>
              <c:numCache>
                <c:formatCode>_("$"* #,##0.0_);_("$"* \(#,##0.0\);_("$"* "-"??_);_(@_)</c:formatCode>
                <c:ptCount val="20"/>
                <c:pt idx="0">
                  <c:v>37.613780663780666</c:v>
                </c:pt>
                <c:pt idx="1">
                  <c:v>44.955644841269844</c:v>
                </c:pt>
                <c:pt idx="2">
                  <c:v>48.608571428571423</c:v>
                </c:pt>
                <c:pt idx="3">
                  <c:v>49.615019841269842</c:v>
                </c:pt>
                <c:pt idx="4">
                  <c:v>50.852212301587315</c:v>
                </c:pt>
                <c:pt idx="5">
                  <c:v>51.05367063492065</c:v>
                </c:pt>
                <c:pt idx="6">
                  <c:v>53.916884920634928</c:v>
                </c:pt>
                <c:pt idx="7">
                  <c:v>52.77331349206348</c:v>
                </c:pt>
                <c:pt idx="8">
                  <c:v>49.639583333333334</c:v>
                </c:pt>
                <c:pt idx="9">
                  <c:v>48.957053571428574</c:v>
                </c:pt>
                <c:pt idx="10">
                  <c:v>50.107996031746026</c:v>
                </c:pt>
                <c:pt idx="11">
                  <c:v>52.531825396825397</c:v>
                </c:pt>
                <c:pt idx="12">
                  <c:v>54.128938492063497</c:v>
                </c:pt>
                <c:pt idx="13">
                  <c:v>55.387113095238092</c:v>
                </c:pt>
                <c:pt idx="14">
                  <c:v>56.706170634920632</c:v>
                </c:pt>
                <c:pt idx="15">
                  <c:v>57.801765873015881</c:v>
                </c:pt>
                <c:pt idx="16">
                  <c:v>58.812281746031744</c:v>
                </c:pt>
                <c:pt idx="17">
                  <c:v>60.124315476190475</c:v>
                </c:pt>
                <c:pt idx="18">
                  <c:v>61.200416666666669</c:v>
                </c:pt>
                <c:pt idx="19">
                  <c:v>62.253025793650792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E5-6944-820B-29C66F9955CB}"/>
            </c:ext>
          </c:extLst>
        </c:ser>
        <c:ser>
          <c:idx val="6"/>
          <c:order val="3"/>
          <c:tx>
            <c:strRef>
              <c:f>'Inputs_Indexed REC'!$B$28</c:f>
              <c:strCache>
                <c:ptCount val="1"/>
                <c:pt idx="0">
                  <c:v>8/1/2024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'Inputs_Indexed REC'!$F$28:$Y$28</c:f>
              <c:numCache>
                <c:formatCode>_("$"* #,##0.0_);_("$"* \(#,##0.0\);_("$"* "-"??_);_(@_)</c:formatCode>
                <c:ptCount val="20"/>
                <c:pt idx="1">
                  <c:v>32.216730158730158</c:v>
                </c:pt>
                <c:pt idx="2">
                  <c:v>38.857202380952373</c:v>
                </c:pt>
                <c:pt idx="3">
                  <c:v>41.179454365079366</c:v>
                </c:pt>
                <c:pt idx="4">
                  <c:v>42.188472222222217</c:v>
                </c:pt>
                <c:pt idx="5">
                  <c:v>42.633363095238096</c:v>
                </c:pt>
                <c:pt idx="6">
                  <c:v>42.64163690476191</c:v>
                </c:pt>
                <c:pt idx="7">
                  <c:v>43.593670634920628</c:v>
                </c:pt>
                <c:pt idx="8">
                  <c:v>44.494682539682543</c:v>
                </c:pt>
                <c:pt idx="9">
                  <c:v>43.42838293650793</c:v>
                </c:pt>
                <c:pt idx="10">
                  <c:v>43.710565476190482</c:v>
                </c:pt>
                <c:pt idx="11">
                  <c:v>44.680327380952377</c:v>
                </c:pt>
                <c:pt idx="12">
                  <c:v>45.952599206349198</c:v>
                </c:pt>
                <c:pt idx="13">
                  <c:v>47.224513888888886</c:v>
                </c:pt>
                <c:pt idx="14">
                  <c:v>48.061051587301591</c:v>
                </c:pt>
                <c:pt idx="15">
                  <c:v>49.271279761904765</c:v>
                </c:pt>
                <c:pt idx="16">
                  <c:v>50.342569444444443</c:v>
                </c:pt>
                <c:pt idx="17">
                  <c:v>51.318660714285713</c:v>
                </c:pt>
                <c:pt idx="18">
                  <c:v>52.38295634920636</c:v>
                </c:pt>
                <c:pt idx="19">
                  <c:v>53.453541666666673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E5-6944-820B-29C66F9955CB}"/>
            </c:ext>
          </c:extLst>
        </c:ser>
        <c:ser>
          <c:idx val="7"/>
          <c:order val="4"/>
          <c:tx>
            <c:strRef>
              <c:f>'Inputs_Indexed REC'!$B$29</c:f>
              <c:strCache>
                <c:ptCount val="1"/>
                <c:pt idx="0">
                  <c:v>10/30/2024</c:v>
                </c:pt>
              </c:strCache>
            </c:strRef>
          </c:tx>
          <c:spPr>
            <a:ln w="2857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'Inputs_Indexed REC'!$F$29:$Y$29</c:f>
              <c:numCache>
                <c:formatCode>_("$"* #,##0.0_);_("$"* \(#,##0.0\);_("$"* "-"??_);_(@_)</c:formatCode>
                <c:ptCount val="20"/>
                <c:pt idx="0">
                  <c:v>34.797341269841269</c:v>
                </c:pt>
                <c:pt idx="1">
                  <c:v>37.843591269841269</c:v>
                </c:pt>
                <c:pt idx="2">
                  <c:v>40.621180555555561</c:v>
                </c:pt>
                <c:pt idx="3">
                  <c:v>41.864275793650791</c:v>
                </c:pt>
                <c:pt idx="4">
                  <c:v>43.215753968253971</c:v>
                </c:pt>
                <c:pt idx="5">
                  <c:v>43.404146825396822</c:v>
                </c:pt>
                <c:pt idx="6">
                  <c:v>43.565763888888895</c:v>
                </c:pt>
                <c:pt idx="7">
                  <c:v>47.014583333333334</c:v>
                </c:pt>
                <c:pt idx="8">
                  <c:v>42.476736111111109</c:v>
                </c:pt>
                <c:pt idx="9">
                  <c:v>41.40127976190476</c:v>
                </c:pt>
                <c:pt idx="10">
                  <c:v>41.486994047619049</c:v>
                </c:pt>
                <c:pt idx="11">
                  <c:v>40.147103174603174</c:v>
                </c:pt>
                <c:pt idx="12">
                  <c:v>38.9834126984127</c:v>
                </c:pt>
                <c:pt idx="13">
                  <c:v>38.274474206349211</c:v>
                </c:pt>
                <c:pt idx="14">
                  <c:v>37.007390873015872</c:v>
                </c:pt>
                <c:pt idx="15">
                  <c:v>35.918918650793657</c:v>
                </c:pt>
                <c:pt idx="16">
                  <c:v>34.875595238095244</c:v>
                </c:pt>
                <c:pt idx="17">
                  <c:v>33.721517857142857</c:v>
                </c:pt>
                <c:pt idx="18">
                  <c:v>32.633432539682545</c:v>
                </c:pt>
                <c:pt idx="19">
                  <c:v>31.582480158730164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AE5-6944-820B-29C66F9955CB}"/>
            </c:ext>
          </c:extLst>
        </c:ser>
        <c:ser>
          <c:idx val="8"/>
          <c:order val="5"/>
          <c:tx>
            <c:strRef>
              <c:f>'Inputs_Indexed REC'!$B$31</c:f>
              <c:strCache>
                <c:ptCount val="1"/>
                <c:pt idx="0">
                  <c:v>3/17/2025</c:v>
                </c:pt>
              </c:strCache>
            </c:strRef>
          </c:tx>
          <c:spPr>
            <a:ln w="2857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'Inputs_Indexed REC'!$F$31:$Y$31</c:f>
              <c:numCache>
                <c:formatCode>_("$"* #,##0.0_);_("$"* \(#,##0.0\);_("$"* "-"??_);_(@_)</c:formatCode>
                <c:ptCount val="20"/>
                <c:pt idx="1">
                  <c:v>42.477694444444445</c:v>
                </c:pt>
                <c:pt idx="2">
                  <c:v>43.75133928571428</c:v>
                </c:pt>
                <c:pt idx="3">
                  <c:v>40.60816468253968</c:v>
                </c:pt>
                <c:pt idx="4">
                  <c:v>39.638799603174604</c:v>
                </c:pt>
                <c:pt idx="5">
                  <c:v>39.428511904761912</c:v>
                </c:pt>
                <c:pt idx="6">
                  <c:v>39.389226190476194</c:v>
                </c:pt>
                <c:pt idx="7">
                  <c:v>39.484742063492064</c:v>
                </c:pt>
                <c:pt idx="8">
                  <c:v>39.212668650793645</c:v>
                </c:pt>
                <c:pt idx="9">
                  <c:v>38.982271825396822</c:v>
                </c:pt>
                <c:pt idx="10">
                  <c:v>41.032222222222217</c:v>
                </c:pt>
                <c:pt idx="11">
                  <c:v>41.30992063492063</c:v>
                </c:pt>
                <c:pt idx="12">
                  <c:v>38.846230158730158</c:v>
                </c:pt>
                <c:pt idx="13">
                  <c:v>37.753075396825402</c:v>
                </c:pt>
                <c:pt idx="14">
                  <c:v>35.943253968253963</c:v>
                </c:pt>
                <c:pt idx="15">
                  <c:v>35.527976190476188</c:v>
                </c:pt>
                <c:pt idx="16">
                  <c:v>35.208531746031738</c:v>
                </c:pt>
                <c:pt idx="17">
                  <c:v>35.036607142857143</c:v>
                </c:pt>
                <c:pt idx="18">
                  <c:v>34.906944444444441</c:v>
                </c:pt>
                <c:pt idx="19">
                  <c:v>34.778373015873015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E5-6944-820B-29C66F9955CB}"/>
            </c:ext>
          </c:extLst>
        </c:ser>
        <c:ser>
          <c:idx val="2"/>
          <c:order val="6"/>
          <c:tx>
            <c:strRef>
              <c:f>'Inputs_Indexed REC'!$B$32</c:f>
              <c:strCache>
                <c:ptCount val="1"/>
                <c:pt idx="0">
                  <c:v>3/30/2025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'Inputs_Indexed REC'!$F$23:$Y$23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'Inputs_Indexed REC'!$G$32:$Y$32</c:f>
              <c:numCache>
                <c:formatCode>_("$"* #,##0.0_);_("$"* \(#,##0.0\);_("$"* "-"??_);_(@_)</c:formatCode>
                <c:ptCount val="19"/>
                <c:pt idx="0">
                  <c:v>43.688962857142862</c:v>
                </c:pt>
                <c:pt idx="1">
                  <c:v>44.055285317460317</c:v>
                </c:pt>
                <c:pt idx="2">
                  <c:v>41.23278333333333</c:v>
                </c:pt>
                <c:pt idx="3">
                  <c:v>39.586467460317465</c:v>
                </c:pt>
                <c:pt idx="4">
                  <c:v>38.826097420634909</c:v>
                </c:pt>
                <c:pt idx="5">
                  <c:v>38.527115873015873</c:v>
                </c:pt>
                <c:pt idx="6">
                  <c:v>38.209545833333337</c:v>
                </c:pt>
                <c:pt idx="7">
                  <c:v>37.309565575396824</c:v>
                </c:pt>
                <c:pt idx="8">
                  <c:v>36.92041865079365</c:v>
                </c:pt>
                <c:pt idx="9">
                  <c:v>38.158905753968256</c:v>
                </c:pt>
                <c:pt idx="10">
                  <c:v>39.806378670634928</c:v>
                </c:pt>
                <c:pt idx="11">
                  <c:v>40.958440079365076</c:v>
                </c:pt>
                <c:pt idx="12">
                  <c:v>39.914229265873018</c:v>
                </c:pt>
                <c:pt idx="13">
                  <c:v>40.653767063492062</c:v>
                </c:pt>
                <c:pt idx="14">
                  <c:v>40.680353273809523</c:v>
                </c:pt>
                <c:pt idx="15">
                  <c:v>40.836654166666669</c:v>
                </c:pt>
                <c:pt idx="16">
                  <c:v>41.207996428571434</c:v>
                </c:pt>
                <c:pt idx="17">
                  <c:v>41.44908928571428</c:v>
                </c:pt>
                <c:pt idx="18">
                  <c:v>41.686566865079364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E5-6944-820B-29C66F9955CB}"/>
            </c:ext>
          </c:extLst>
        </c:ser>
        <c:ser>
          <c:idx val="3"/>
          <c:order val="7"/>
          <c:tx>
            <c:strRef>
              <c:f>'Inputs_Indexed REC'!$B$25</c:f>
              <c:strCache>
                <c:ptCount val="1"/>
                <c:pt idx="0">
                  <c:v>4/28/2023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'Inputs_Indexed REC'!$F$23:$Y$23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'Inputs_Indexed REC'!$F$25:$Y$25</c:f>
              <c:numCache>
                <c:formatCode>_("$"* #,##0.0_);_("$"* \(#,##0.0\);_("$"* "-"??_);_(@_)</c:formatCode>
                <c:ptCount val="20"/>
                <c:pt idx="0">
                  <c:v>45.26</c:v>
                </c:pt>
                <c:pt idx="1">
                  <c:v>48.02</c:v>
                </c:pt>
                <c:pt idx="2">
                  <c:v>50.1</c:v>
                </c:pt>
                <c:pt idx="3">
                  <c:v>51.87</c:v>
                </c:pt>
                <c:pt idx="4">
                  <c:v>52.16</c:v>
                </c:pt>
                <c:pt idx="5">
                  <c:v>54.03</c:v>
                </c:pt>
                <c:pt idx="6">
                  <c:v>56.39</c:v>
                </c:pt>
                <c:pt idx="7">
                  <c:v>56.95</c:v>
                </c:pt>
                <c:pt idx="8">
                  <c:v>57.72</c:v>
                </c:pt>
                <c:pt idx="9">
                  <c:v>58.95</c:v>
                </c:pt>
                <c:pt idx="10">
                  <c:v>60.26</c:v>
                </c:pt>
                <c:pt idx="11">
                  <c:v>61.94</c:v>
                </c:pt>
                <c:pt idx="12">
                  <c:v>63.32</c:v>
                </c:pt>
                <c:pt idx="13">
                  <c:v>64.86</c:v>
                </c:pt>
                <c:pt idx="14">
                  <c:v>66.41</c:v>
                </c:pt>
                <c:pt idx="15">
                  <c:v>67.87</c:v>
                </c:pt>
                <c:pt idx="16">
                  <c:v>69.27</c:v>
                </c:pt>
                <c:pt idx="17">
                  <c:v>70.73</c:v>
                </c:pt>
                <c:pt idx="18">
                  <c:v>72.16</c:v>
                </c:pt>
                <c:pt idx="19">
                  <c:v>77.09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E5-6944-820B-29C66F9955CB}"/>
            </c:ext>
          </c:extLst>
        </c:ser>
        <c:ser>
          <c:idx val="4"/>
          <c:order val="8"/>
          <c:tx>
            <c:strRef>
              <c:f>'Inputs_Indexed REC'!$B$30</c:f>
              <c:strCache>
                <c:ptCount val="1"/>
                <c:pt idx="0">
                  <c:v>12/31/2024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'Inputs_Indexed REC'!$F$30:$Y$30</c:f>
              <c:numCache>
                <c:formatCode>_("$"* #,##0.0_);_("$"* \(#,##0.0\);_("$"* "-"??_);_(@_)</c:formatCode>
                <c:ptCount val="20"/>
                <c:pt idx="1">
                  <c:v>38.285482503607497</c:v>
                </c:pt>
                <c:pt idx="2">
                  <c:v>41.572490079365082</c:v>
                </c:pt>
                <c:pt idx="3">
                  <c:v>44.785952380952381</c:v>
                </c:pt>
                <c:pt idx="4">
                  <c:v>46.718323412698425</c:v>
                </c:pt>
                <c:pt idx="5">
                  <c:v>46.948184523809516</c:v>
                </c:pt>
                <c:pt idx="6">
                  <c:v>46.213859126984133</c:v>
                </c:pt>
                <c:pt idx="7">
                  <c:v>46.146041666666669</c:v>
                </c:pt>
                <c:pt idx="8">
                  <c:v>45.298343253968248</c:v>
                </c:pt>
                <c:pt idx="9">
                  <c:v>45.177380952380943</c:v>
                </c:pt>
                <c:pt idx="10">
                  <c:v>46.716636904761899</c:v>
                </c:pt>
                <c:pt idx="11">
                  <c:v>48.23985119047618</c:v>
                </c:pt>
                <c:pt idx="12">
                  <c:v>45.249047619047616</c:v>
                </c:pt>
                <c:pt idx="13">
                  <c:v>43.919335317460316</c:v>
                </c:pt>
                <c:pt idx="14">
                  <c:v>43.553005952380957</c:v>
                </c:pt>
                <c:pt idx="15">
                  <c:v>42.580059523809524</c:v>
                </c:pt>
                <c:pt idx="16">
                  <c:v>41.687420634920635</c:v>
                </c:pt>
                <c:pt idx="17">
                  <c:v>41.33999007936508</c:v>
                </c:pt>
                <c:pt idx="18">
                  <c:v>40.777113095238093</c:v>
                </c:pt>
                <c:pt idx="19">
                  <c:v>40.017212301587307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E5-6944-820B-29C66F995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1127680"/>
        <c:axId val="761109968"/>
      </c:lineChart>
      <c:catAx>
        <c:axId val="76112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109968"/>
        <c:crosses val="autoZero"/>
        <c:auto val="1"/>
        <c:lblAlgn val="ctr"/>
        <c:lblOffset val="100"/>
        <c:noMultiLvlLbl val="0"/>
      </c:catAx>
      <c:valAx>
        <c:axId val="76110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127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REC Deliveries (RECs)</a:t>
            </a:r>
          </a:p>
        </c:rich>
      </c:tx>
      <c:layout>
        <c:manualLayout>
          <c:xMode val="edge"/>
          <c:yMode val="edge"/>
          <c:x val="0.10349999610963026"/>
          <c:y val="2.72277227722772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1"/>
          <c:tx>
            <c:strRef>
              <c:f>'REC Deliveries'!$AF$7</c:f>
              <c:strCache>
                <c:ptCount val="1"/>
                <c:pt idx="0">
                  <c:v>Under Contract Wind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Deliveries'!$AF$8:$AF$33</c:f>
              <c:numCache>
                <c:formatCode>_(* #,##0_);_(* \(#,##0\);_(* "-"??_);_(@_)</c:formatCode>
                <c:ptCount val="26"/>
                <c:pt idx="0">
                  <c:v>2560409</c:v>
                </c:pt>
                <c:pt idx="1">
                  <c:v>3895928</c:v>
                </c:pt>
                <c:pt idx="2">
                  <c:v>3895928</c:v>
                </c:pt>
                <c:pt idx="3">
                  <c:v>3895928</c:v>
                </c:pt>
                <c:pt idx="4">
                  <c:v>3927688.0684931506</c:v>
                </c:pt>
                <c:pt idx="5">
                  <c:v>4182173.0753139267</c:v>
                </c:pt>
                <c:pt idx="6">
                  <c:v>4988980.1742751142</c:v>
                </c:pt>
                <c:pt idx="7">
                  <c:v>6246214.0974029684</c:v>
                </c:pt>
                <c:pt idx="8">
                  <c:v>7237051.7677397262</c:v>
                </c:pt>
                <c:pt idx="9">
                  <c:v>7567108.3650000002</c:v>
                </c:pt>
                <c:pt idx="10">
                  <c:v>7567108.3650000002</c:v>
                </c:pt>
                <c:pt idx="11">
                  <c:v>7567108.3650000002</c:v>
                </c:pt>
                <c:pt idx="12">
                  <c:v>5736699.3650000002</c:v>
                </c:pt>
                <c:pt idx="13">
                  <c:v>5306699.3650000002</c:v>
                </c:pt>
                <c:pt idx="14">
                  <c:v>5306699.3650000002</c:v>
                </c:pt>
                <c:pt idx="15">
                  <c:v>5006699.3650000002</c:v>
                </c:pt>
                <c:pt idx="16">
                  <c:v>3671180.3649999998</c:v>
                </c:pt>
                <c:pt idx="17">
                  <c:v>3671180.3649999998</c:v>
                </c:pt>
                <c:pt idx="18">
                  <c:v>3671180.3649999998</c:v>
                </c:pt>
                <c:pt idx="19">
                  <c:v>3671180.3649999998</c:v>
                </c:pt>
                <c:pt idx="20">
                  <c:v>3671180.3649999998</c:v>
                </c:pt>
                <c:pt idx="21">
                  <c:v>3671180.3649999998</c:v>
                </c:pt>
                <c:pt idx="22">
                  <c:v>3671180.3649999998</c:v>
                </c:pt>
                <c:pt idx="23">
                  <c:v>3671180.3649999998</c:v>
                </c:pt>
                <c:pt idx="24">
                  <c:v>3671180.3649999998</c:v>
                </c:pt>
                <c:pt idx="25">
                  <c:v>3671180.3649999998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AF-ED44-82EA-9FA70EA09487}"/>
            </c:ext>
          </c:extLst>
        </c:ser>
        <c:ser>
          <c:idx val="1"/>
          <c:order val="2"/>
          <c:tx>
            <c:strRef>
              <c:f>'REC Deliveries'!$AG$7</c:f>
              <c:strCache>
                <c:ptCount val="1"/>
                <c:pt idx="0">
                  <c:v>Under Contract Solar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Deliveries'!$AG$8:$AG$33</c:f>
              <c:numCache>
                <c:formatCode>_(* #,##0_);_(* \(#,##0\);_(* "-"??_);_(@_)</c:formatCode>
                <c:ptCount val="26"/>
                <c:pt idx="0">
                  <c:v>736631.61863333336</c:v>
                </c:pt>
                <c:pt idx="1">
                  <c:v>2053579.1893016666</c:v>
                </c:pt>
                <c:pt idx="2">
                  <c:v>3320209.9212281583</c:v>
                </c:pt>
                <c:pt idx="3">
                  <c:v>3859794.451161684</c:v>
                </c:pt>
                <c:pt idx="4">
                  <c:v>4903356.7221213412</c:v>
                </c:pt>
                <c:pt idx="5">
                  <c:v>7681687.4351908127</c:v>
                </c:pt>
                <c:pt idx="6">
                  <c:v>9554582.2521521263</c:v>
                </c:pt>
                <c:pt idx="7">
                  <c:v>11472595.459653461</c:v>
                </c:pt>
                <c:pt idx="8">
                  <c:v>13155080.949219618</c:v>
                </c:pt>
                <c:pt idx="9">
                  <c:v>13505791.063043298</c:v>
                </c:pt>
                <c:pt idx="10">
                  <c:v>13452092.885858078</c:v>
                </c:pt>
                <c:pt idx="11">
                  <c:v>13397821.764301788</c:v>
                </c:pt>
                <c:pt idx="12">
                  <c:v>13312092.05335328</c:v>
                </c:pt>
                <c:pt idx="13">
                  <c:v>13256947.090959512</c:v>
                </c:pt>
                <c:pt idx="14">
                  <c:v>12564396.218377717</c:v>
                </c:pt>
                <c:pt idx="15">
                  <c:v>13038396.780158827</c:v>
                </c:pt>
                <c:pt idx="16">
                  <c:v>10134467.549531033</c:v>
                </c:pt>
                <c:pt idx="17">
                  <c:v>9897447.0267833788</c:v>
                </c:pt>
                <c:pt idx="18">
                  <c:v>9493280.9916494619</c:v>
                </c:pt>
                <c:pt idx="19">
                  <c:v>8969996.8016912136</c:v>
                </c:pt>
                <c:pt idx="20">
                  <c:v>7970000.817682758</c:v>
                </c:pt>
                <c:pt idx="21">
                  <c:v>7738403.403594343</c:v>
                </c:pt>
                <c:pt idx="22">
                  <c:v>7699563.9265763722</c:v>
                </c:pt>
                <c:pt idx="23">
                  <c:v>7536682.7569434894</c:v>
                </c:pt>
                <c:pt idx="24">
                  <c:v>7091560.268158773</c:v>
                </c:pt>
                <c:pt idx="25">
                  <c:v>5636460.8368179779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AF-ED44-82EA-9FA70EA09487}"/>
            </c:ext>
          </c:extLst>
        </c:ser>
        <c:ser>
          <c:idx val="2"/>
          <c:order val="3"/>
          <c:tx>
            <c:strRef>
              <c:f>'REC Deliveries'!$AH$7</c:f>
              <c:strCache>
                <c:ptCount val="1"/>
                <c:pt idx="0">
                  <c:v>Projected Wind</c:v>
                </c:pt>
              </c:strCache>
            </c:strRef>
          </c:tx>
          <c:spPr>
            <a:pattFill prst="dkUpDiag">
              <a:fgClr>
                <a:schemeClr val="tx2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Deliveries'!$AH$8:$AH$33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1041666.6666666667</c:v>
                </c:pt>
                <c:pt idx="8">
                  <c:v>3541666.666666667</c:v>
                </c:pt>
                <c:pt idx="9">
                  <c:v>6041666.666666667</c:v>
                </c:pt>
                <c:pt idx="10">
                  <c:v>8541666.6666666679</c:v>
                </c:pt>
                <c:pt idx="11">
                  <c:v>11041666.666666668</c:v>
                </c:pt>
                <c:pt idx="12">
                  <c:v>12916666.666666668</c:v>
                </c:pt>
                <c:pt idx="13">
                  <c:v>13916666.666666668</c:v>
                </c:pt>
                <c:pt idx="14">
                  <c:v>14916666.666666668</c:v>
                </c:pt>
                <c:pt idx="15">
                  <c:v>15916666.666666668</c:v>
                </c:pt>
                <c:pt idx="16">
                  <c:v>16916666.666666668</c:v>
                </c:pt>
                <c:pt idx="17">
                  <c:v>17916666.666666668</c:v>
                </c:pt>
                <c:pt idx="18">
                  <c:v>18916666.666666668</c:v>
                </c:pt>
                <c:pt idx="19">
                  <c:v>19916666.666666668</c:v>
                </c:pt>
                <c:pt idx="20">
                  <c:v>20916666.666666668</c:v>
                </c:pt>
                <c:pt idx="21">
                  <c:v>21916666.666666668</c:v>
                </c:pt>
                <c:pt idx="22">
                  <c:v>22916666.666666668</c:v>
                </c:pt>
                <c:pt idx="23">
                  <c:v>23916666.666666668</c:v>
                </c:pt>
                <c:pt idx="24">
                  <c:v>24916666.666666668</c:v>
                </c:pt>
                <c:pt idx="25">
                  <c:v>25916666.666666672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AF-ED44-82EA-9FA70EA09487}"/>
            </c:ext>
          </c:extLst>
        </c:ser>
        <c:ser>
          <c:idx val="3"/>
          <c:order val="4"/>
          <c:tx>
            <c:strRef>
              <c:f>'REC Deliveries'!$AI$7</c:f>
              <c:strCache>
                <c:ptCount val="1"/>
                <c:pt idx="0">
                  <c:v>Projected Solar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Deliveries'!$AI$8:$AI$33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47000</c:v>
                </c:pt>
                <c:pt idx="4">
                  <c:v>480946.89098332939</c:v>
                </c:pt>
                <c:pt idx="5">
                  <c:v>764538.0425866514</c:v>
                </c:pt>
                <c:pt idx="6">
                  <c:v>1531528.3238265275</c:v>
                </c:pt>
                <c:pt idx="7">
                  <c:v>2976329.4156885901</c:v>
                </c:pt>
                <c:pt idx="8">
                  <c:v>5199834.6604246758</c:v>
                </c:pt>
                <c:pt idx="9">
                  <c:v>7886964.3580724197</c:v>
                </c:pt>
                <c:pt idx="10">
                  <c:v>10352500.882169269</c:v>
                </c:pt>
                <c:pt idx="11">
                  <c:v>12514218.865249641</c:v>
                </c:pt>
                <c:pt idx="12">
                  <c:v>14561137.400018625</c:v>
                </c:pt>
                <c:pt idx="13">
                  <c:v>16408413.634119904</c:v>
                </c:pt>
                <c:pt idx="14">
                  <c:v>18026045.063861839</c:v>
                </c:pt>
                <c:pt idx="15">
                  <c:v>19355264.200709194</c:v>
                </c:pt>
                <c:pt idx="16">
                  <c:v>20678013.050142981</c:v>
                </c:pt>
                <c:pt idx="17">
                  <c:v>21994323.963600289</c:v>
                </c:pt>
                <c:pt idx="18">
                  <c:v>23304229.130760975</c:v>
                </c:pt>
                <c:pt idx="19">
                  <c:v>24592272.712409817</c:v>
                </c:pt>
                <c:pt idx="20">
                  <c:v>25587888.834236532</c:v>
                </c:pt>
                <c:pt idx="21">
                  <c:v>26308404.285718169</c:v>
                </c:pt>
                <c:pt idx="22">
                  <c:v>27025492.968213074</c:v>
                </c:pt>
                <c:pt idx="23">
                  <c:v>27704010.361430842</c:v>
                </c:pt>
                <c:pt idx="24">
                  <c:v>28379135.167682521</c:v>
                </c:pt>
                <c:pt idx="25">
                  <c:v>29050884.349902939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AF-ED44-82EA-9FA70EA09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63215584"/>
        <c:axId val="2063083744"/>
      </c:barChart>
      <c:lineChart>
        <c:grouping val="standard"/>
        <c:varyColors val="0"/>
        <c:ser>
          <c:idx val="4"/>
          <c:order val="0"/>
          <c:tx>
            <c:strRef>
              <c:f>'RPS Balance'!$K$3</c:f>
              <c:strCache>
                <c:ptCount val="1"/>
                <c:pt idx="0">
                  <c:v>RPS Target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'RPS Balance'!$K$5:$K$30</c:f>
              <c:numCache>
                <c:formatCode>_(* #,##0_);_(* \(#,##0\);_(* "-"??_);_(@_)</c:formatCode>
                <c:ptCount val="26"/>
                <c:pt idx="0">
                  <c:v>21149182.158790033</c:v>
                </c:pt>
                <c:pt idx="1">
                  <c:v>22785452.684823211</c:v>
                </c:pt>
                <c:pt idx="2">
                  <c:v>24661977.142367411</c:v>
                </c:pt>
                <c:pt idx="3">
                  <c:v>26022605.388141267</c:v>
                </c:pt>
                <c:pt idx="4">
                  <c:v>27600405.588387385</c:v>
                </c:pt>
                <c:pt idx="5">
                  <c:v>29269236.747776393</c:v>
                </c:pt>
                <c:pt idx="6">
                  <c:v>32647446.764820706</c:v>
                </c:pt>
                <c:pt idx="7">
                  <c:v>36564970.261851989</c:v>
                </c:pt>
                <c:pt idx="8">
                  <c:v>40854560.463967174</c:v>
                </c:pt>
                <c:pt idx="9">
                  <c:v>45635924.231572881</c:v>
                </c:pt>
                <c:pt idx="10">
                  <c:v>51084223.557349876</c:v>
                </c:pt>
                <c:pt idx="11">
                  <c:v>54278954.691606775</c:v>
                </c:pt>
                <c:pt idx="12">
                  <c:v>57647567.180061616</c:v>
                </c:pt>
                <c:pt idx="13">
                  <c:v>60901985.082138978</c:v>
                </c:pt>
                <c:pt idx="14">
                  <c:v>64130812.506270096</c:v>
                </c:pt>
                <c:pt idx="15">
                  <c:v>67051743.884838134</c:v>
                </c:pt>
                <c:pt idx="16">
                  <c:v>69669123.749054134</c:v>
                </c:pt>
                <c:pt idx="17">
                  <c:v>71719438.231856808</c:v>
                </c:pt>
                <c:pt idx="18">
                  <c:v>73807782.542708412</c:v>
                </c:pt>
                <c:pt idx="19">
                  <c:v>75781990.962177411</c:v>
                </c:pt>
                <c:pt idx="20">
                  <c:v>77887811.689798236</c:v>
                </c:pt>
                <c:pt idx="21">
                  <c:v>78187706.648671687</c:v>
                </c:pt>
                <c:pt idx="22">
                  <c:v>78497877.765333831</c:v>
                </c:pt>
                <c:pt idx="23">
                  <c:v>78765598.298426583</c:v>
                </c:pt>
                <c:pt idx="24">
                  <c:v>79034466.967292204</c:v>
                </c:pt>
                <c:pt idx="25">
                  <c:v>79304488.698135793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AF-ED44-82EA-9FA70EA09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3215584"/>
        <c:axId val="2063083744"/>
      </c:lineChart>
      <c:catAx>
        <c:axId val="206321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083744"/>
        <c:crosses val="autoZero"/>
        <c:auto val="1"/>
        <c:lblAlgn val="ctr"/>
        <c:lblOffset val="100"/>
        <c:noMultiLvlLbl val="0"/>
      </c:catAx>
      <c:valAx>
        <c:axId val="2063083744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21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REC Spending vs Collection ($)</a:t>
            </a:r>
          </a:p>
        </c:rich>
      </c:tx>
      <c:layout>
        <c:manualLayout>
          <c:xMode val="edge"/>
          <c:yMode val="edge"/>
          <c:x val="0.11936072846542851"/>
          <c:y val="2.13824917379609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'RPS Balance'!$T$3:$T$4</c:f>
              <c:strCache>
                <c:ptCount val="2"/>
                <c:pt idx="0">
                  <c:v> Spend Under Contract</c:v>
                </c:pt>
                <c:pt idx="1">
                  <c:v>$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'RPS Balance'!$C$5:$C$30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'RPS Balance'!$T$5:$T$30</c:f>
              <c:numCache>
                <c:formatCode>_("$"* #,##0_);_("$"* \(#,##0\);_("$"* "-"??_);_(@_)</c:formatCode>
                <c:ptCount val="26"/>
                <c:pt idx="0">
                  <c:v>231211710.87721491</c:v>
                </c:pt>
                <c:pt idx="1">
                  <c:v>292740550.60851461</c:v>
                </c:pt>
                <c:pt idx="2">
                  <c:v>343160567.96174312</c:v>
                </c:pt>
                <c:pt idx="3">
                  <c:v>586125722.66891944</c:v>
                </c:pt>
                <c:pt idx="4">
                  <c:v>598609895.73811829</c:v>
                </c:pt>
                <c:pt idx="5">
                  <c:v>453974262.05183458</c:v>
                </c:pt>
                <c:pt idx="6">
                  <c:v>508827056.39175552</c:v>
                </c:pt>
                <c:pt idx="7">
                  <c:v>556803540.087834</c:v>
                </c:pt>
                <c:pt idx="8">
                  <c:v>644491016.88516593</c:v>
                </c:pt>
                <c:pt idx="9">
                  <c:v>667124410.88918054</c:v>
                </c:pt>
                <c:pt idx="10">
                  <c:v>662791709.27679074</c:v>
                </c:pt>
                <c:pt idx="11">
                  <c:v>641687587.79950786</c:v>
                </c:pt>
                <c:pt idx="12">
                  <c:v>609872120.66329467</c:v>
                </c:pt>
                <c:pt idx="13">
                  <c:v>522427792.49331629</c:v>
                </c:pt>
                <c:pt idx="14">
                  <c:v>482570175.04451823</c:v>
                </c:pt>
                <c:pt idx="15">
                  <c:v>465999047.00073177</c:v>
                </c:pt>
                <c:pt idx="16">
                  <c:v>450978310.52232969</c:v>
                </c:pt>
                <c:pt idx="17">
                  <c:v>446375085.25791931</c:v>
                </c:pt>
                <c:pt idx="18">
                  <c:v>441231681.7075035</c:v>
                </c:pt>
                <c:pt idx="19">
                  <c:v>439227018.03571963</c:v>
                </c:pt>
                <c:pt idx="20">
                  <c:v>433191365.91601139</c:v>
                </c:pt>
                <c:pt idx="21">
                  <c:v>429187072.26490247</c:v>
                </c:pt>
                <c:pt idx="22">
                  <c:v>425864978.09266901</c:v>
                </c:pt>
                <c:pt idx="23">
                  <c:v>413432553.55967057</c:v>
                </c:pt>
                <c:pt idx="24">
                  <c:v>386231436.33416015</c:v>
                </c:pt>
                <c:pt idx="25">
                  <c:v>329558210.04996514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4A-FA4A-B4EE-C13A60566CF8}"/>
            </c:ext>
          </c:extLst>
        </c:ser>
        <c:ser>
          <c:idx val="1"/>
          <c:order val="1"/>
          <c:tx>
            <c:strRef>
              <c:f>'RPS Balance'!$U$3:$U$4</c:f>
              <c:strCache>
                <c:ptCount val="2"/>
                <c:pt idx="0">
                  <c:v>Spend Projected</c:v>
                </c:pt>
                <c:pt idx="1">
                  <c:v>$</c:v>
                </c:pt>
              </c:strCache>
            </c:strRef>
          </c:tx>
          <c:spPr>
            <a:pattFill prst="dkUpDiag">
              <a:fgClr>
                <a:schemeClr val="bg1">
                  <a:lumMod val="65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'RPS Balance'!$C$5:$C$30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'RPS Balance'!$U$5:$U$30</c:f>
              <c:numCache>
                <c:formatCode>_("$"* #,##0_);_("$"* \(#,##0\);_("$"*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26116604.144436579</c:v>
                </c:pt>
                <c:pt idx="6">
                  <c:v>177419174.07809812</c:v>
                </c:pt>
                <c:pt idx="7">
                  <c:v>376929530.72295624</c:v>
                </c:pt>
                <c:pt idx="8">
                  <c:v>574845344.3012743</c:v>
                </c:pt>
                <c:pt idx="9">
                  <c:v>790946431.6980226</c:v>
                </c:pt>
                <c:pt idx="10">
                  <c:v>998156592.51826417</c:v>
                </c:pt>
                <c:pt idx="11">
                  <c:v>1198866220.1205127</c:v>
                </c:pt>
                <c:pt idx="12">
                  <c:v>1358230845.5544982</c:v>
                </c:pt>
                <c:pt idx="13">
                  <c:v>1425639928.7196937</c:v>
                </c:pt>
                <c:pt idx="14">
                  <c:v>1415909081.139513</c:v>
                </c:pt>
                <c:pt idx="15">
                  <c:v>1393681328.8078911</c:v>
                </c:pt>
                <c:pt idx="16">
                  <c:v>1433198747.477422</c:v>
                </c:pt>
                <c:pt idx="17">
                  <c:v>1485939588.5146215</c:v>
                </c:pt>
                <c:pt idx="18">
                  <c:v>1519074102.123296</c:v>
                </c:pt>
                <c:pt idx="19">
                  <c:v>1562326228.2137117</c:v>
                </c:pt>
                <c:pt idx="20">
                  <c:v>1600221119.8088772</c:v>
                </c:pt>
                <c:pt idx="21">
                  <c:v>1652640159.4317899</c:v>
                </c:pt>
                <c:pt idx="22">
                  <c:v>1706540207.8418665</c:v>
                </c:pt>
                <c:pt idx="23">
                  <c:v>1749540201.6123292</c:v>
                </c:pt>
                <c:pt idx="24">
                  <c:v>1776442960.3333449</c:v>
                </c:pt>
                <c:pt idx="25">
                  <c:v>1799474916.0826318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4A-FA4A-B4EE-C13A60566CF8}"/>
            </c:ext>
          </c:extLst>
        </c:ser>
        <c:ser>
          <c:idx val="2"/>
          <c:order val="2"/>
          <c:tx>
            <c:strRef>
              <c:f>'RPS Balance'!$V$3:$V$4</c:f>
              <c:strCache>
                <c:ptCount val="2"/>
                <c:pt idx="0">
                  <c:v>Other Spend</c:v>
                </c:pt>
                <c:pt idx="1">
                  <c:v>$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'RPS Balance'!$C$5:$C$30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'RPS Balance'!$V$5:$V$30</c:f>
              <c:numCache>
                <c:formatCode>_("$"* #,##0_);_("$"* \(#,##0\);_("$"* "-"??_);_(@_)</c:formatCode>
                <c:ptCount val="26"/>
                <c:pt idx="0">
                  <c:v>6757080.0219020862</c:v>
                </c:pt>
                <c:pt idx="1">
                  <c:v>23942135.092404015</c:v>
                </c:pt>
                <c:pt idx="2">
                  <c:v>17623889.800951708</c:v>
                </c:pt>
                <c:pt idx="3">
                  <c:v>17322647.088471595</c:v>
                </c:pt>
                <c:pt idx="4">
                  <c:v>27198419.557390261</c:v>
                </c:pt>
                <c:pt idx="5">
                  <c:v>17131810.125042144</c:v>
                </c:pt>
                <c:pt idx="6">
                  <c:v>17073440.261570472</c:v>
                </c:pt>
                <c:pt idx="7">
                  <c:v>27265340.818018571</c:v>
                </c:pt>
                <c:pt idx="8">
                  <c:v>17575655.379264347</c:v>
                </c:pt>
                <c:pt idx="9">
                  <c:v>18029370.221294157</c:v>
                </c:pt>
                <c:pt idx="10">
                  <c:v>28663037.417234968</c:v>
                </c:pt>
                <c:pt idx="11">
                  <c:v>19396727.040315475</c:v>
                </c:pt>
                <c:pt idx="12">
                  <c:v>20163061.783324055</c:v>
                </c:pt>
                <c:pt idx="13">
                  <c:v>20851823.277821623</c:v>
                </c:pt>
                <c:pt idx="14">
                  <c:v>21490826.637884036</c:v>
                </c:pt>
                <c:pt idx="15">
                  <c:v>21987499.377141878</c:v>
                </c:pt>
                <c:pt idx="16">
                  <c:v>22351264.627168685</c:v>
                </c:pt>
                <c:pt idx="17">
                  <c:v>22505642.209483571</c:v>
                </c:pt>
                <c:pt idx="18">
                  <c:v>22653574.382818714</c:v>
                </c:pt>
                <c:pt idx="19">
                  <c:v>22748644.208557211</c:v>
                </c:pt>
                <c:pt idx="20">
                  <c:v>22867695.107197147</c:v>
                </c:pt>
                <c:pt idx="21">
                  <c:v>22958342.25838707</c:v>
                </c:pt>
                <c:pt idx="22">
                  <c:v>23051630.087410904</c:v>
                </c:pt>
                <c:pt idx="23">
                  <c:v>23132268.876385707</c:v>
                </c:pt>
                <c:pt idx="24">
                  <c:v>23213253.649811052</c:v>
                </c:pt>
                <c:pt idx="25">
                  <c:v>23294585.892520506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4A-FA4A-B4EE-C13A60566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63215584"/>
        <c:axId val="2063083744"/>
      </c:barChart>
      <c:lineChart>
        <c:grouping val="standard"/>
        <c:varyColors val="0"/>
        <c:ser>
          <c:idx val="3"/>
          <c:order val="3"/>
          <c:tx>
            <c:strRef>
              <c:f>'RPS Balance'!$S$3</c:f>
              <c:strCache>
                <c:ptCount val="1"/>
                <c:pt idx="0">
                  <c:v>Available Funds at Start of DY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/>
              </a:solidFill>
              <a:ln w="9525">
                <a:noFill/>
              </a:ln>
              <a:effectLst/>
            </c:spPr>
          </c:marker>
          <c:val>
            <c:numRef>
              <c:f>'RPS Balance'!$S$5:$S$30</c:f>
              <c:numCache>
                <c:formatCode>_("$"* #,##0_);_("$"* \(#,##0\);_("$"* "-"??_);_(@_)</c:formatCode>
                <c:ptCount val="26"/>
                <c:pt idx="0">
                  <c:v>518219214.46013916</c:v>
                </c:pt>
                <c:pt idx="1">
                  <c:v>744988259.97448945</c:v>
                </c:pt>
                <c:pt idx="2">
                  <c:v>1015768567.6386278</c:v>
                </c:pt>
                <c:pt idx="3">
                  <c:v>1232405679.4916527</c:v>
                </c:pt>
                <c:pt idx="4">
                  <c:v>1202237961.64727</c:v>
                </c:pt>
                <c:pt idx="5">
                  <c:v>1147489983.8531661</c:v>
                </c:pt>
                <c:pt idx="6">
                  <c:v>1219381982.9175353</c:v>
                </c:pt>
                <c:pt idx="7">
                  <c:v>1091573672.7867301</c:v>
                </c:pt>
                <c:pt idx="8">
                  <c:v>716430440.46673274</c:v>
                </c:pt>
                <c:pt idx="9">
                  <c:v>80497431.277500018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4A-FA4A-B4EE-C13A60566CF8}"/>
            </c:ext>
          </c:extLst>
        </c:ser>
        <c:ser>
          <c:idx val="4"/>
          <c:order val="4"/>
          <c:tx>
            <c:v>DY Collection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'RPS Balance'!$P$5:$P$30</c:f>
              <c:numCache>
                <c:formatCode>_("$"* #,##0_);_("$"* \(#,##0\);_("$"* "-"??_);_(@_)</c:formatCode>
                <c:ptCount val="26"/>
                <c:pt idx="0">
                  <c:v>225236000.73006958</c:v>
                </c:pt>
                <c:pt idx="1">
                  <c:v>464737836.41346717</c:v>
                </c:pt>
                <c:pt idx="2">
                  <c:v>587462993.36505699</c:v>
                </c:pt>
                <c:pt idx="3">
                  <c:v>577421569.61571968</c:v>
                </c:pt>
                <c:pt idx="4">
                  <c:v>573280651.91300857</c:v>
                </c:pt>
                <c:pt idx="5">
                  <c:v>571060337.50140488</c:v>
                </c:pt>
                <c:pt idx="6">
                  <c:v>569114675.38568246</c:v>
                </c:pt>
                <c:pt idx="7">
                  <c:v>575511360.60061908</c:v>
                </c:pt>
                <c:pt idx="8">
                  <c:v>585855179.30881155</c:v>
                </c:pt>
                <c:pt idx="9">
                  <c:v>600979007.37647188</c:v>
                </c:pt>
                <c:pt idx="10">
                  <c:v>622101247.24116576</c:v>
                </c:pt>
                <c:pt idx="11">
                  <c:v>646557568.01051593</c:v>
                </c:pt>
                <c:pt idx="12">
                  <c:v>672102059.44413507</c:v>
                </c:pt>
                <c:pt idx="13">
                  <c:v>695060775.92738748</c:v>
                </c:pt>
                <c:pt idx="14">
                  <c:v>716360887.92946792</c:v>
                </c:pt>
                <c:pt idx="15">
                  <c:v>732916645.90472925</c:v>
                </c:pt>
                <c:pt idx="16">
                  <c:v>745042154.23895633</c:v>
                </c:pt>
                <c:pt idx="17">
                  <c:v>750188073.64945257</c:v>
                </c:pt>
                <c:pt idx="18">
                  <c:v>755119146.09395719</c:v>
                </c:pt>
                <c:pt idx="19">
                  <c:v>758288140.28524029</c:v>
                </c:pt>
                <c:pt idx="20">
                  <c:v>762256503.57323825</c:v>
                </c:pt>
                <c:pt idx="21">
                  <c:v>765278075.27956915</c:v>
                </c:pt>
                <c:pt idx="22">
                  <c:v>768387669.58036363</c:v>
                </c:pt>
                <c:pt idx="23">
                  <c:v>771075629.21285677</c:v>
                </c:pt>
                <c:pt idx="24">
                  <c:v>773775121.66036844</c:v>
                </c:pt>
                <c:pt idx="25">
                  <c:v>776486196.41735017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4A-FA4A-B4EE-C13A60566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3215584"/>
        <c:axId val="2063083744"/>
      </c:lineChart>
      <c:catAx>
        <c:axId val="206321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083744"/>
        <c:crosses val="autoZero"/>
        <c:auto val="1"/>
        <c:lblAlgn val="ctr"/>
        <c:lblOffset val="100"/>
        <c:noMultiLvlLbl val="0"/>
      </c:catAx>
      <c:valAx>
        <c:axId val="2063083744"/>
        <c:scaling>
          <c:orientation val="minMax"/>
        </c:scaling>
        <c:delete val="0"/>
        <c:axPos val="l"/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21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RPS</a:t>
            </a:r>
            <a:r>
              <a:rPr lang="en-US" b="1" baseline="0">
                <a:solidFill>
                  <a:schemeClr val="tx1"/>
                </a:solidFill>
              </a:rPr>
              <a:t> Goal vs Achieved (%)</a:t>
            </a:r>
            <a:endParaRPr lang="en-US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5.662602793046094E-2"/>
          <c:y val="3.21782178217821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'REC Deliveries'!$AM$7</c:f>
              <c:strCache>
                <c:ptCount val="1"/>
                <c:pt idx="0">
                  <c:v>Achieved RPS %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Deliveries'!$AM$8:$AM$33</c:f>
              <c:numCache>
                <c:formatCode>0%</c:formatCode>
                <c:ptCount val="26"/>
                <c:pt idx="0">
                  <c:v>2.7281532871049004E-2</c:v>
                </c:pt>
                <c:pt idx="1">
                  <c:v>4.961088031049965E-2</c:v>
                </c:pt>
                <c:pt idx="2">
                  <c:v>5.9983360835674168E-2</c:v>
                </c:pt>
                <c:pt idx="3">
                  <c:v>6.5965683053313351E-2</c:v>
                </c:pt>
                <c:pt idx="4">
                  <c:v>7.928572057275142E-2</c:v>
                </c:pt>
                <c:pt idx="5">
                  <c:v>0.10786409175882239</c:v>
                </c:pt>
                <c:pt idx="6">
                  <c:v>0.13786760852983887</c:v>
                </c:pt>
                <c:pt idx="7">
                  <c:v>0.18428593541747698</c:v>
                </c:pt>
                <c:pt idx="8">
                  <c:v>0.24245605539468748</c:v>
                </c:pt>
                <c:pt idx="9">
                  <c:v>0.28378008083749356</c:v>
                </c:pt>
                <c:pt idx="10">
                  <c:v>0.31252990469658515</c:v>
                </c:pt>
                <c:pt idx="11">
                  <c:v>0.33549236185136982</c:v>
                </c:pt>
                <c:pt idx="12">
                  <c:v>0.33756879969446402</c:v>
                </c:pt>
                <c:pt idx="13">
                  <c:v>0.34332884750062559</c:v>
                </c:pt>
                <c:pt idx="14">
                  <c:v>0.34652854918169224</c:v>
                </c:pt>
                <c:pt idx="15">
                  <c:v>0.35560747570567436</c:v>
                </c:pt>
                <c:pt idx="16">
                  <c:v>0.33738951541944939</c:v>
                </c:pt>
                <c:pt idx="17">
                  <c:v>0.34869720781728297</c:v>
                </c:pt>
                <c:pt idx="18">
                  <c:v>0.35882348830180666</c:v>
                </c:pt>
                <c:pt idx="19">
                  <c:v>0.36874842930058854</c:v>
                </c:pt>
                <c:pt idx="20">
                  <c:v>0.37326601773055218</c:v>
                </c:pt>
                <c:pt idx="21">
                  <c:v>0.38135569693162436</c:v>
                </c:pt>
                <c:pt idx="22">
                  <c:v>0.39053860863441758</c:v>
                </c:pt>
                <c:pt idx="23">
                  <c:v>0.39883236785681891</c:v>
                </c:pt>
                <c:pt idx="24">
                  <c:v>0.40525700321366176</c:v>
                </c:pt>
                <c:pt idx="25">
                  <c:v>0.4052430907350299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F-D841-A17B-F4ABAD7DE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63215584"/>
        <c:axId val="2063083744"/>
      </c:barChart>
      <c:lineChart>
        <c:grouping val="standard"/>
        <c:varyColors val="0"/>
        <c:ser>
          <c:idx val="4"/>
          <c:order val="0"/>
          <c:tx>
            <c:strRef>
              <c:f>'RPS Balance'!$D$3</c:f>
              <c:strCache>
                <c:ptCount val="1"/>
                <c:pt idx="0">
                  <c:v>RPS Goals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3"/>
              </a:solidFill>
              <a:ln w="9525">
                <a:noFill/>
              </a:ln>
              <a:effectLst/>
            </c:spPr>
          </c:marker>
          <c:val>
            <c:numRef>
              <c:f>'RPS Balance'!$D$5:$D$30</c:f>
              <c:numCache>
                <c:formatCode>0%</c:formatCode>
                <c:ptCount val="26"/>
                <c:pt idx="0">
                  <c:v>0.17500000000000004</c:v>
                </c:pt>
                <c:pt idx="1">
                  <c:v>0.19000000000000006</c:v>
                </c:pt>
                <c:pt idx="2">
                  <c:v>0.20500000000000007</c:v>
                </c:pt>
                <c:pt idx="3">
                  <c:v>0.22000000000000008</c:v>
                </c:pt>
                <c:pt idx="4">
                  <c:v>0.2350000000000001</c:v>
                </c:pt>
                <c:pt idx="5">
                  <c:v>0.25000000000000011</c:v>
                </c:pt>
                <c:pt idx="6">
                  <c:v>0.28000000000000003</c:v>
                </c:pt>
                <c:pt idx="7">
                  <c:v>0.31</c:v>
                </c:pt>
                <c:pt idx="8">
                  <c:v>0.34</c:v>
                </c:pt>
                <c:pt idx="9">
                  <c:v>0.37</c:v>
                </c:pt>
                <c:pt idx="10">
                  <c:v>0.4</c:v>
                </c:pt>
                <c:pt idx="11">
                  <c:v>0.40902608000000001</c:v>
                </c:pt>
                <c:pt idx="12">
                  <c:v>0.41825583530041599</c:v>
                </c:pt>
                <c:pt idx="13">
                  <c:v>0.42769386187513697</c:v>
                </c:pt>
                <c:pt idx="14">
                  <c:v>0.43734485940712181</c:v>
                </c:pt>
                <c:pt idx="15">
                  <c:v>0.44721363362861538</c:v>
                </c:pt>
                <c:pt idx="16">
                  <c:v>0.45730509871417185</c:v>
                </c:pt>
                <c:pt idx="17">
                  <c:v>0.46762427972767689</c:v>
                </c:pt>
                <c:pt idx="18">
                  <c:v>0.47817631512458791</c:v>
                </c:pt>
                <c:pt idx="19">
                  <c:v>0.48896645931063754</c:v>
                </c:pt>
                <c:pt idx="20">
                  <c:v>0.50000008525827411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F-D841-A17B-F4ABAD7DE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3215584"/>
        <c:axId val="2063083744"/>
      </c:lineChart>
      <c:catAx>
        <c:axId val="2063215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083744"/>
        <c:crosses val="autoZero"/>
        <c:auto val="1"/>
        <c:lblAlgn val="ctr"/>
        <c:lblOffset val="100"/>
        <c:noMultiLvlLbl val="0"/>
      </c:catAx>
      <c:valAx>
        <c:axId val="206308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21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Year-End RPS Balance ($)</a:t>
            </a:r>
          </a:p>
        </c:rich>
      </c:tx>
      <c:layout>
        <c:manualLayout>
          <c:xMode val="edge"/>
          <c:yMode val="edge"/>
          <c:x val="0.1337975667296431"/>
          <c:y val="2.40553032052060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39190651374161"/>
          <c:y val="8.239826633790906E-2"/>
          <c:w val="0.6596518197156932"/>
          <c:h val="0.77533074914408795"/>
        </c:manualLayout>
      </c:layout>
      <c:lineChart>
        <c:grouping val="standard"/>
        <c:varyColors val="0"/>
        <c:ser>
          <c:idx val="0"/>
          <c:order val="0"/>
          <c:tx>
            <c:strRef>
              <c:f>'Scenario Dashboard'!$C$139</c:f>
              <c:strCache>
                <c:ptCount val="1"/>
                <c:pt idx="0">
                  <c:v>Policy Compliance - 3/30/2025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'Scenario Dashboard'!$B$144:$B$169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'Scenario Dashboard'!$C$144:$C$169</c:f>
              <c:numCache>
                <c:formatCode>_("$"* #,##0_);_("$"* \(#,##0\);_("$"* "-"??_);_(@_)</c:formatCode>
                <c:ptCount val="26"/>
                <c:pt idx="0">
                  <c:v>280250423.56102222</c:v>
                </c:pt>
                <c:pt idx="1">
                  <c:v>428305574.2735709</c:v>
                </c:pt>
                <c:pt idx="2">
                  <c:v>654984109.87593293</c:v>
                </c:pt>
                <c:pt idx="3">
                  <c:v>628957309.73426151</c:v>
                </c:pt>
                <c:pt idx="4">
                  <c:v>576429646.35176134</c:v>
                </c:pt>
                <c:pt idx="5">
                  <c:v>650267307.53185284</c:v>
                </c:pt>
                <c:pt idx="6">
                  <c:v>431875957.71637917</c:v>
                </c:pt>
                <c:pt idx="7">
                  <c:v>-133054508.88363966</c:v>
                </c:pt>
                <c:pt idx="8">
                  <c:v>-1065129772.1841848</c:v>
                </c:pt>
                <c:pt idx="9">
                  <c:v>-2405271087.4957261</c:v>
                </c:pt>
                <c:pt idx="10">
                  <c:v>-4083513010.7883229</c:v>
                </c:pt>
                <c:pt idx="11">
                  <c:v>-6014474051.7763433</c:v>
                </c:pt>
                <c:pt idx="12">
                  <c:v>-8139204048.0163164</c:v>
                </c:pt>
                <c:pt idx="13">
                  <c:v>-10247696001.739618</c:v>
                </c:pt>
                <c:pt idx="14">
                  <c:v>-12260975376.836498</c:v>
                </c:pt>
                <c:pt idx="15">
                  <c:v>-14174886908.154566</c:v>
                </c:pt>
                <c:pt idx="16">
                  <c:v>-16085146670.711756</c:v>
                </c:pt>
                <c:pt idx="17">
                  <c:v>-18029655206.997295</c:v>
                </c:pt>
                <c:pt idx="18">
                  <c:v>-19979220174.177647</c:v>
                </c:pt>
                <c:pt idx="19">
                  <c:v>-21953943728.128471</c:v>
                </c:pt>
                <c:pt idx="20">
                  <c:v>-23941928339.554909</c:v>
                </c:pt>
                <c:pt idx="21">
                  <c:v>-25970485800.869701</c:v>
                </c:pt>
                <c:pt idx="22">
                  <c:v>-28042665108.516743</c:v>
                </c:pt>
                <c:pt idx="23">
                  <c:v>-30109383205.082237</c:v>
                </c:pt>
                <c:pt idx="24">
                  <c:v>-32099746853.711048</c:v>
                </c:pt>
                <c:pt idx="25">
                  <c:v>-33983484924.309555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E5-4777-A1DB-FCACB65D1950}"/>
            </c:ext>
          </c:extLst>
        </c:ser>
        <c:ser>
          <c:idx val="1"/>
          <c:order val="1"/>
          <c:tx>
            <c:strRef>
              <c:f>'Scenario Dashboard'!$D$139</c:f>
              <c:strCache>
                <c:ptCount val="1"/>
                <c:pt idx="0">
                  <c:v>Policy Compliance - 12/31/2024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'Scenario Dashboard'!$B$144:$B$169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'Scenario Dashboard'!$D$144:$D$169</c:f>
              <c:numCache>
                <c:formatCode>_("$"* #,##0_);_("$"* \(#,##0\);_("$"* "-"??_);_(@_)</c:formatCode>
                <c:ptCount val="26"/>
                <c:pt idx="0">
                  <c:v>280250423.56102222</c:v>
                </c:pt>
                <c:pt idx="1">
                  <c:v>428305574.2735709</c:v>
                </c:pt>
                <c:pt idx="2">
                  <c:v>654984109.87593293</c:v>
                </c:pt>
                <c:pt idx="3">
                  <c:v>628957309.73426151</c:v>
                </c:pt>
                <c:pt idx="4">
                  <c:v>576010566.04760921</c:v>
                </c:pt>
                <c:pt idx="5">
                  <c:v>648184154.68367112</c:v>
                </c:pt>
                <c:pt idx="6">
                  <c:v>433992626.08433741</c:v>
                </c:pt>
                <c:pt idx="7">
                  <c:v>-90679093.667467371</c:v>
                </c:pt>
                <c:pt idx="8">
                  <c:v>-909019679.97045743</c:v>
                </c:pt>
                <c:pt idx="9">
                  <c:v>-2063572931.4171095</c:v>
                </c:pt>
                <c:pt idx="10">
                  <c:v>-3506271578.6472282</c:v>
                </c:pt>
                <c:pt idx="11">
                  <c:v>-5154598326.3789291</c:v>
                </c:pt>
                <c:pt idx="12">
                  <c:v>-6958045376.7076693</c:v>
                </c:pt>
                <c:pt idx="13">
                  <c:v>-8713186772.225687</c:v>
                </c:pt>
                <c:pt idx="14">
                  <c:v>-10348310944.308737</c:v>
                </c:pt>
                <c:pt idx="15">
                  <c:v>-11952588988.349636</c:v>
                </c:pt>
                <c:pt idx="16">
                  <c:v>-13662031074.487103</c:v>
                </c:pt>
                <c:pt idx="17">
                  <c:v>-15430123118.937178</c:v>
                </c:pt>
                <c:pt idx="18">
                  <c:v>-17251897318.231812</c:v>
                </c:pt>
                <c:pt idx="19">
                  <c:v>-19148997744.990551</c:v>
                </c:pt>
                <c:pt idx="20">
                  <c:v>-21106908922.69714</c:v>
                </c:pt>
                <c:pt idx="21">
                  <c:v>-23147337441.139023</c:v>
                </c:pt>
                <c:pt idx="22">
                  <c:v>-25283601387.033585</c:v>
                </c:pt>
                <c:pt idx="23">
                  <c:v>-27450463762.202118</c:v>
                </c:pt>
                <c:pt idx="24">
                  <c:v>-29542767917.828125</c:v>
                </c:pt>
                <c:pt idx="25">
                  <c:v>-31530275569.193928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E5-4777-A1DB-FCACB65D1950}"/>
            </c:ext>
          </c:extLst>
        </c:ser>
        <c:ser>
          <c:idx val="3"/>
          <c:order val="2"/>
          <c:tx>
            <c:strRef>
              <c:f>'Scenario Dashboard'!$E$139</c:f>
              <c:strCache>
                <c:ptCount val="1"/>
                <c:pt idx="0">
                  <c:v>2024 Baseline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'Scenario Dashboard'!$B$144:$B$169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'Scenario Dashboard'!$E$144:$E$169</c:f>
              <c:numCache>
                <c:formatCode>_("$"* #,##0_);_("$"* \(#,##0\);_("$"* "-"??_);_(@_)</c:formatCode>
                <c:ptCount val="26"/>
                <c:pt idx="0">
                  <c:v>280250423.56102222</c:v>
                </c:pt>
                <c:pt idx="1">
                  <c:v>428305574.2735709</c:v>
                </c:pt>
                <c:pt idx="2">
                  <c:v>654984109.87593293</c:v>
                </c:pt>
                <c:pt idx="3">
                  <c:v>628957309.73426151</c:v>
                </c:pt>
                <c:pt idx="4">
                  <c:v>576429646.35176134</c:v>
                </c:pt>
                <c:pt idx="5">
                  <c:v>650267307.53185284</c:v>
                </c:pt>
                <c:pt idx="6">
                  <c:v>516062312.18611109</c:v>
                </c:pt>
                <c:pt idx="7">
                  <c:v>130575261.15792131</c:v>
                </c:pt>
                <c:pt idx="8">
                  <c:v>-520481576.0989719</c:v>
                </c:pt>
                <c:pt idx="9">
                  <c:v>-1395602781.5309973</c:v>
                </c:pt>
                <c:pt idx="10">
                  <c:v>-2463112873.5021214</c:v>
                </c:pt>
                <c:pt idx="11">
                  <c:v>-3676505840.451942</c:v>
                </c:pt>
                <c:pt idx="12">
                  <c:v>-4992669809.0089235</c:v>
                </c:pt>
                <c:pt idx="13">
                  <c:v>-6266528577.5723677</c:v>
                </c:pt>
                <c:pt idx="14">
                  <c:v>-7470137772.4648151</c:v>
                </c:pt>
                <c:pt idx="15">
                  <c:v>-8618889001.7458496</c:v>
                </c:pt>
                <c:pt idx="16">
                  <c:v>-9780375170.1338139</c:v>
                </c:pt>
                <c:pt idx="17">
                  <c:v>-10985007412.466387</c:v>
                </c:pt>
                <c:pt idx="18">
                  <c:v>-12212847624.586046</c:v>
                </c:pt>
                <c:pt idx="19">
                  <c:v>-13478861374.758795</c:v>
                </c:pt>
                <c:pt idx="20">
                  <c:v>-14772885052.017639</c:v>
                </c:pt>
                <c:pt idx="21">
                  <c:v>-16112392550.693148</c:v>
                </c:pt>
                <c:pt idx="22">
                  <c:v>-17499461697.134735</c:v>
                </c:pt>
                <c:pt idx="23">
                  <c:v>-18914491091.970261</c:v>
                </c:pt>
                <c:pt idx="24">
                  <c:v>-20326603620.627205</c:v>
                </c:pt>
                <c:pt idx="25">
                  <c:v>-21702445136.234974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E5-4777-A1DB-FCACB65D1950}"/>
            </c:ext>
          </c:extLst>
        </c:ser>
        <c:ser>
          <c:idx val="5"/>
          <c:order val="3"/>
          <c:tx>
            <c:strRef>
              <c:f>'Scenario Dashboard'!$F$139</c:f>
              <c:strCache>
                <c:ptCount val="1"/>
                <c:pt idx="0">
                  <c:v>Policy Compliance - 4/28/2023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'Scenario Dashboard'!$B$144:$B$169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'Scenario Dashboard'!$F$144:$F$169</c:f>
              <c:numCache>
                <c:formatCode>_("$"* #,##0_);_("$"* \(#,##0\);_("$"* "-"??_);_(@_)</c:formatCode>
                <c:ptCount val="26"/>
                <c:pt idx="0">
                  <c:v>280250423.56102222</c:v>
                </c:pt>
                <c:pt idx="1">
                  <c:v>428305574.2735709</c:v>
                </c:pt>
                <c:pt idx="2">
                  <c:v>654984109.87593293</c:v>
                </c:pt>
                <c:pt idx="3">
                  <c:v>628957309.73426151</c:v>
                </c:pt>
                <c:pt idx="4">
                  <c:v>576765550.66608644</c:v>
                </c:pt>
                <c:pt idx="5">
                  <c:v>653696462.82878625</c:v>
                </c:pt>
                <c:pt idx="6">
                  <c:v>456065858.68310368</c:v>
                </c:pt>
                <c:pt idx="7">
                  <c:v>-28052919.889710825</c:v>
                </c:pt>
                <c:pt idx="8">
                  <c:v>-752145862.36400485</c:v>
                </c:pt>
                <c:pt idx="9">
                  <c:v>-1704386033.9763703</c:v>
                </c:pt>
                <c:pt idx="10">
                  <c:v>-2831136695.710218</c:v>
                </c:pt>
                <c:pt idx="11">
                  <c:v>-4069837799.7555652</c:v>
                </c:pt>
                <c:pt idx="12">
                  <c:v>-5357733070.2099257</c:v>
                </c:pt>
                <c:pt idx="13">
                  <c:v>-6536759287.8345919</c:v>
                </c:pt>
                <c:pt idx="14">
                  <c:v>-7566689681.7147522</c:v>
                </c:pt>
                <c:pt idx="15">
                  <c:v>-8448529488.4713173</c:v>
                </c:pt>
                <c:pt idx="16">
                  <c:v>-9228728430.2873478</c:v>
                </c:pt>
                <c:pt idx="17">
                  <c:v>-9911098996.5498028</c:v>
                </c:pt>
                <c:pt idx="18">
                  <c:v>-10499149408.353535</c:v>
                </c:pt>
                <c:pt idx="19">
                  <c:v>-10994537168.797457</c:v>
                </c:pt>
                <c:pt idx="20">
                  <c:v>-11390424364.219013</c:v>
                </c:pt>
                <c:pt idx="21">
                  <c:v>-11712817207.646503</c:v>
                </c:pt>
                <c:pt idx="22">
                  <c:v>-11870672926.714462</c:v>
                </c:pt>
                <c:pt idx="23">
                  <c:v>-11813545467.096266</c:v>
                </c:pt>
                <c:pt idx="24">
                  <c:v>-11641969404.328028</c:v>
                </c:pt>
                <c:pt idx="25">
                  <c:v>-11324977028.27492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E5-4777-A1DB-FCACB65D1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3215584"/>
        <c:axId val="2063083744"/>
      </c:lineChart>
      <c:catAx>
        <c:axId val="2063215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083744"/>
        <c:crosses val="autoZero"/>
        <c:auto val="1"/>
        <c:lblAlgn val="ctr"/>
        <c:lblOffset val="100"/>
        <c:noMultiLvlLbl val="0"/>
      </c:catAx>
      <c:valAx>
        <c:axId val="206308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21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731825069756057"/>
          <c:y val="0.33448713312127903"/>
          <c:w val="0.1972994632698567"/>
          <c:h val="0.17429083263321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REC Spending ($)</a:t>
            </a:r>
          </a:p>
        </c:rich>
      </c:tx>
      <c:layout>
        <c:manualLayout>
          <c:xMode val="edge"/>
          <c:yMode val="edge"/>
          <c:x val="0.11625138321124491"/>
          <c:y val="2.9400926139696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'REC Spending'!$AM$7</c:f>
              <c:strCache>
                <c:ptCount val="1"/>
                <c:pt idx="0">
                  <c:v> LTPPA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Spending'!$AM$8:$AM$33</c:f>
              <c:numCache>
                <c:formatCode>_("$"* #,##0_);_("$"* \(#,##0\);_("$"* "-"??_);_(@_)</c:formatCode>
                <c:ptCount val="26"/>
                <c:pt idx="0">
                  <c:v>30848359.600711424</c:v>
                </c:pt>
                <c:pt idx="1">
                  <c:v>24142255.383493654</c:v>
                </c:pt>
                <c:pt idx="2">
                  <c:v>22062344.595163539</c:v>
                </c:pt>
                <c:pt idx="3">
                  <c:v>17721007.415898785</c:v>
                </c:pt>
                <c:pt idx="4">
                  <c:v>17421541.685608782</c:v>
                </c:pt>
                <c:pt idx="5">
                  <c:v>11401431.694168944</c:v>
                </c:pt>
                <c:pt idx="6">
                  <c:v>8215431.7104763286</c:v>
                </c:pt>
                <c:pt idx="7">
                  <c:v>4480482.7749063233</c:v>
                </c:pt>
                <c:pt idx="8">
                  <c:v>4478132.259204451</c:v>
                </c:pt>
                <c:pt idx="9">
                  <c:v>4338008.6485485407</c:v>
                </c:pt>
                <c:pt idx="10">
                  <c:v>4303453.6786395097</c:v>
                </c:pt>
                <c:pt idx="11">
                  <c:v>4261079.6921323007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74-7B47-AB75-2061EFE72A15}"/>
            </c:ext>
          </c:extLst>
        </c:ser>
        <c:ser>
          <c:idx val="4"/>
          <c:order val="1"/>
          <c:tx>
            <c:strRef>
              <c:f>'REC Spending'!$AN$7</c:f>
              <c:strCache>
                <c:ptCount val="1"/>
                <c:pt idx="0">
                  <c:v> 2017-2019 Forward Procurement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Spending'!$AN$8:$AN$33</c:f>
              <c:numCache>
                <c:formatCode>_("$"* #,##0_);_("$"* \(#,##0\);_("$"* "-"??_);_(@_)</c:formatCode>
                <c:ptCount val="26"/>
                <c:pt idx="0">
                  <c:v>5397290.4699999997</c:v>
                </c:pt>
                <c:pt idx="1">
                  <c:v>19260591.157020841</c:v>
                </c:pt>
                <c:pt idx="2">
                  <c:v>22975411.212579787</c:v>
                </c:pt>
                <c:pt idx="3">
                  <c:v>22594914.147020839</c:v>
                </c:pt>
                <c:pt idx="4">
                  <c:v>22594914.147020839</c:v>
                </c:pt>
                <c:pt idx="5">
                  <c:v>25216962.408598416</c:v>
                </c:pt>
                <c:pt idx="6">
                  <c:v>25216962.408598416</c:v>
                </c:pt>
                <c:pt idx="7">
                  <c:v>25216962.408598416</c:v>
                </c:pt>
                <c:pt idx="8">
                  <c:v>25216962.408598416</c:v>
                </c:pt>
                <c:pt idx="9">
                  <c:v>25216962.408598416</c:v>
                </c:pt>
                <c:pt idx="10">
                  <c:v>25216962.408598416</c:v>
                </c:pt>
                <c:pt idx="11">
                  <c:v>25216962.408598416</c:v>
                </c:pt>
                <c:pt idx="12">
                  <c:v>25216962.408598416</c:v>
                </c:pt>
                <c:pt idx="13">
                  <c:v>22803773.825288881</c:v>
                </c:pt>
                <c:pt idx="14">
                  <c:v>22790653.063402295</c:v>
                </c:pt>
                <c:pt idx="15">
                  <c:v>20115592.524979867</c:v>
                </c:pt>
                <c:pt idx="16">
                  <c:v>8502461.7215775736</c:v>
                </c:pt>
                <c:pt idx="17">
                  <c:v>2622658.7999999998</c:v>
                </c:pt>
                <c:pt idx="18">
                  <c:v>2622658.7999999998</c:v>
                </c:pt>
                <c:pt idx="19">
                  <c:v>2622658.7999999998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74-7B47-AB75-2061EFE72A15}"/>
            </c:ext>
          </c:extLst>
        </c:ser>
        <c:ser>
          <c:idx val="2"/>
          <c:order val="2"/>
          <c:tx>
            <c:strRef>
              <c:f>'REC Spending'!$AL$7</c:f>
              <c:strCache>
                <c:ptCount val="1"/>
                <c:pt idx="0">
                  <c:v> ILSFA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Spending'!$AL$8:$AL$33</c:f>
              <c:numCache>
                <c:formatCode>_("$"* #,##0_);_("$"* \(#,##0\);_("$"* "-"??_);_(@_)</c:formatCode>
                <c:ptCount val="26"/>
                <c:pt idx="0">
                  <c:v>11261800.036503479</c:v>
                </c:pt>
                <c:pt idx="1">
                  <c:v>50000000</c:v>
                </c:pt>
                <c:pt idx="2">
                  <c:v>50000000</c:v>
                </c:pt>
                <c:pt idx="3">
                  <c:v>50000000</c:v>
                </c:pt>
                <c:pt idx="4">
                  <c:v>50000000</c:v>
                </c:pt>
                <c:pt idx="5">
                  <c:v>50000000</c:v>
                </c:pt>
                <c:pt idx="6">
                  <c:v>50000000</c:v>
                </c:pt>
                <c:pt idx="7">
                  <c:v>50000000</c:v>
                </c:pt>
                <c:pt idx="8">
                  <c:v>50000000</c:v>
                </c:pt>
                <c:pt idx="9">
                  <c:v>50000000</c:v>
                </c:pt>
                <c:pt idx="10">
                  <c:v>50000000</c:v>
                </c:pt>
                <c:pt idx="11">
                  <c:v>50000000</c:v>
                </c:pt>
                <c:pt idx="12">
                  <c:v>50000000</c:v>
                </c:pt>
                <c:pt idx="13">
                  <c:v>50000000</c:v>
                </c:pt>
                <c:pt idx="14">
                  <c:v>50000000</c:v>
                </c:pt>
                <c:pt idx="15">
                  <c:v>50000000</c:v>
                </c:pt>
                <c:pt idx="16">
                  <c:v>50000000</c:v>
                </c:pt>
                <c:pt idx="17">
                  <c:v>50000000</c:v>
                </c:pt>
                <c:pt idx="18">
                  <c:v>50000000</c:v>
                </c:pt>
                <c:pt idx="19">
                  <c:v>50000000</c:v>
                </c:pt>
                <c:pt idx="20">
                  <c:v>50000000</c:v>
                </c:pt>
                <c:pt idx="21">
                  <c:v>50000000</c:v>
                </c:pt>
                <c:pt idx="22">
                  <c:v>50000000</c:v>
                </c:pt>
                <c:pt idx="23">
                  <c:v>50000000</c:v>
                </c:pt>
                <c:pt idx="24">
                  <c:v>50000000</c:v>
                </c:pt>
                <c:pt idx="25">
                  <c:v>50000000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74-7B47-AB75-2061EFE72A15}"/>
            </c:ext>
          </c:extLst>
        </c:ser>
        <c:ser>
          <c:idx val="0"/>
          <c:order val="3"/>
          <c:tx>
            <c:strRef>
              <c:f>'REC Spending'!$AJ$7</c:f>
              <c:strCache>
                <c:ptCount val="1"/>
                <c:pt idx="0">
                  <c:v> ABP Under Contract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Spending'!$AJ$8:$AJ$33</c:f>
              <c:numCache>
                <c:formatCode>_("$"* #,##0_);_("$"* \(#,##0\);_("$"* "-"??_);_(@_)</c:formatCode>
                <c:ptCount val="26"/>
                <c:pt idx="0">
                  <c:v>183704260.77000001</c:v>
                </c:pt>
                <c:pt idx="1">
                  <c:v>199337704.06800008</c:v>
                </c:pt>
                <c:pt idx="2">
                  <c:v>248122812.15399981</c:v>
                </c:pt>
                <c:pt idx="3">
                  <c:v>495809801.10599977</c:v>
                </c:pt>
                <c:pt idx="4">
                  <c:v>506434153.88499939</c:v>
                </c:pt>
                <c:pt idx="5">
                  <c:v>352316139.62758321</c:v>
                </c:pt>
                <c:pt idx="6">
                  <c:v>357272426.48083347</c:v>
                </c:pt>
                <c:pt idx="7">
                  <c:v>296084664.79991674</c:v>
                </c:pt>
                <c:pt idx="8">
                  <c:v>281655831.96116674</c:v>
                </c:pt>
                <c:pt idx="9">
                  <c:v>274210767.48116672</c:v>
                </c:pt>
                <c:pt idx="10">
                  <c:v>268083326.33216673</c:v>
                </c:pt>
                <c:pt idx="11">
                  <c:v>243011672.81858331</c:v>
                </c:pt>
                <c:pt idx="12">
                  <c:v>210353757.03483331</c:v>
                </c:pt>
                <c:pt idx="13">
                  <c:v>128763921.71675</c:v>
                </c:pt>
                <c:pt idx="14">
                  <c:v>102096425.84</c:v>
                </c:pt>
                <c:pt idx="15">
                  <c:v>101586467.93000001</c:v>
                </c:pt>
                <c:pt idx="16">
                  <c:v>101078550.65000001</c:v>
                </c:pt>
                <c:pt idx="17">
                  <c:v>100572886.40000001</c:v>
                </c:pt>
                <c:pt idx="18">
                  <c:v>100069975.45000002</c:v>
                </c:pt>
                <c:pt idx="19">
                  <c:v>99570335.810000002</c:v>
                </c:pt>
                <c:pt idx="20">
                  <c:v>99067697.290000021</c:v>
                </c:pt>
                <c:pt idx="21">
                  <c:v>98566886.670000017</c:v>
                </c:pt>
                <c:pt idx="22">
                  <c:v>98069016.199999988</c:v>
                </c:pt>
                <c:pt idx="23">
                  <c:v>90531177.219999999</c:v>
                </c:pt>
                <c:pt idx="24">
                  <c:v>71201389.25</c:v>
                </c:pt>
                <c:pt idx="25">
                  <c:v>22497251.82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4-7B47-AB75-2061EFE72A15}"/>
            </c:ext>
          </c:extLst>
        </c:ser>
        <c:ser>
          <c:idx val="1"/>
          <c:order val="4"/>
          <c:tx>
            <c:strRef>
              <c:f>'REC Spending'!$AK$7</c:f>
              <c:strCache>
                <c:ptCount val="1"/>
                <c:pt idx="0">
                  <c:v> Indexed REC Under Contract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Spending'!$AK$8:$AK$33</c:f>
              <c:numCache>
                <c:formatCode>_("$"* #,##0_);_("$"* \(#,##0\);_("$"*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2159286.0204893993</c:v>
                </c:pt>
                <c:pt idx="5">
                  <c:v>15039728.321483968</c:v>
                </c:pt>
                <c:pt idx="6">
                  <c:v>68122235.791847318</c:v>
                </c:pt>
                <c:pt idx="7">
                  <c:v>181021430.1044125</c:v>
                </c:pt>
                <c:pt idx="8">
                  <c:v>283140090.25619644</c:v>
                </c:pt>
                <c:pt idx="9">
                  <c:v>313358672.35086679</c:v>
                </c:pt>
                <c:pt idx="10">
                  <c:v>315187966.85738617</c:v>
                </c:pt>
                <c:pt idx="11">
                  <c:v>319197872.88019383</c:v>
                </c:pt>
                <c:pt idx="12">
                  <c:v>324301401.21986282</c:v>
                </c:pt>
                <c:pt idx="13">
                  <c:v>320860096.95127743</c:v>
                </c:pt>
                <c:pt idx="14">
                  <c:v>307683096.14111596</c:v>
                </c:pt>
                <c:pt idx="15">
                  <c:v>294296986.54575193</c:v>
                </c:pt>
                <c:pt idx="16">
                  <c:v>291397298.15075219</c:v>
                </c:pt>
                <c:pt idx="17">
                  <c:v>293179540.05791932</c:v>
                </c:pt>
                <c:pt idx="18">
                  <c:v>288539047.45750344</c:v>
                </c:pt>
                <c:pt idx="19">
                  <c:v>287034023.42571962</c:v>
                </c:pt>
                <c:pt idx="20">
                  <c:v>284123668.62601137</c:v>
                </c:pt>
                <c:pt idx="21">
                  <c:v>280620185.59490246</c:v>
                </c:pt>
                <c:pt idx="22">
                  <c:v>277795961.89266908</c:v>
                </c:pt>
                <c:pt idx="23">
                  <c:v>272901376.33967048</c:v>
                </c:pt>
                <c:pt idx="24">
                  <c:v>265030047.08416024</c:v>
                </c:pt>
                <c:pt idx="25">
                  <c:v>257060958.22996512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74-7B47-AB75-2061EFE72A15}"/>
            </c:ext>
          </c:extLst>
        </c:ser>
        <c:ser>
          <c:idx val="5"/>
          <c:order val="5"/>
          <c:tx>
            <c:strRef>
              <c:f>'REC Spending'!$AO$7</c:f>
              <c:strCache>
                <c:ptCount val="1"/>
                <c:pt idx="0">
                  <c:v> ABP Projected </c:v>
                </c:pt>
              </c:strCache>
            </c:strRef>
          </c:tx>
          <c:spPr>
            <a:pattFill prst="dk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Spending'!$AO$8:$AO$33</c:f>
              <c:numCache>
                <c:formatCode>_("$"* #,##0_);_("$"* \(#,##0\);_("$"*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26116604.144436579</c:v>
                </c:pt>
                <c:pt idx="6">
                  <c:v>177419174.07809812</c:v>
                </c:pt>
                <c:pt idx="7">
                  <c:v>326668664.28163153</c:v>
                </c:pt>
                <c:pt idx="8">
                  <c:v>389273632.55872846</c:v>
                </c:pt>
                <c:pt idx="9">
                  <c:v>449238598.15854967</c:v>
                </c:pt>
                <c:pt idx="10">
                  <c:v>506669840.20791703</c:v>
                </c:pt>
                <c:pt idx="11">
                  <c:v>561669383.27348137</c:v>
                </c:pt>
                <c:pt idx="12">
                  <c:v>598597025.98933983</c:v>
                </c:pt>
                <c:pt idx="13">
                  <c:v>601141670.78828526</c:v>
                </c:pt>
                <c:pt idx="14">
                  <c:v>552842788.1601603</c:v>
                </c:pt>
                <c:pt idx="15">
                  <c:v>497664464.79706419</c:v>
                </c:pt>
                <c:pt idx="16">
                  <c:v>476933442.07481432</c:v>
                </c:pt>
                <c:pt idx="17">
                  <c:v>456949429.62473369</c:v>
                </c:pt>
                <c:pt idx="18">
                  <c:v>437682958.18911916</c:v>
                </c:pt>
                <c:pt idx="19">
                  <c:v>419105735.22480989</c:v>
                </c:pt>
                <c:pt idx="20">
                  <c:v>401190597.84488404</c:v>
                </c:pt>
                <c:pt idx="21">
                  <c:v>401182039.1171456</c:v>
                </c:pt>
                <c:pt idx="22">
                  <c:v>401093627.41258615</c:v>
                </c:pt>
                <c:pt idx="23">
                  <c:v>400928957.82690865</c:v>
                </c:pt>
                <c:pt idx="24">
                  <c:v>400691479.64710402</c:v>
                </c:pt>
                <c:pt idx="25">
                  <c:v>400384502.19382524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74-7B47-AB75-2061EFE72A15}"/>
            </c:ext>
          </c:extLst>
        </c:ser>
        <c:ser>
          <c:idx val="6"/>
          <c:order val="6"/>
          <c:tx>
            <c:strRef>
              <c:f>'REC Spending'!$AP$7</c:f>
              <c:strCache>
                <c:ptCount val="1"/>
                <c:pt idx="0">
                  <c:v> Indexed REC Projected </c:v>
                </c:pt>
              </c:strCache>
            </c:strRef>
          </c:tx>
          <c:spPr>
            <a:pattFill prst="dkUpDiag">
              <a:fgClr>
                <a:schemeClr val="accent5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Spending'!$AP$8:$AP$33</c:f>
              <c:numCache>
                <c:formatCode>_("$"* #,##0_);_("$"* \(#,##0\);_("$"*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50260866.441324733</c:v>
                </c:pt>
                <c:pt idx="8">
                  <c:v>185571711.7425459</c:v>
                </c:pt>
                <c:pt idx="9">
                  <c:v>341707833.53947318</c:v>
                </c:pt>
                <c:pt idx="10">
                  <c:v>491486752.31034714</c:v>
                </c:pt>
                <c:pt idx="11">
                  <c:v>637196836.84703135</c:v>
                </c:pt>
                <c:pt idx="12">
                  <c:v>759633819.56515849</c:v>
                </c:pt>
                <c:pt idx="13">
                  <c:v>824498257.93140805</c:v>
                </c:pt>
                <c:pt idx="14">
                  <c:v>863066292.97935271</c:v>
                </c:pt>
                <c:pt idx="15">
                  <c:v>896016864.01082683</c:v>
                </c:pt>
                <c:pt idx="16">
                  <c:v>956265305.40260792</c:v>
                </c:pt>
                <c:pt idx="17">
                  <c:v>1028990158.8898882</c:v>
                </c:pt>
                <c:pt idx="18">
                  <c:v>1081391143.9341767</c:v>
                </c:pt>
                <c:pt idx="19">
                  <c:v>1143220492.9889021</c:v>
                </c:pt>
                <c:pt idx="20">
                  <c:v>1199030521.9639933</c:v>
                </c:pt>
                <c:pt idx="21">
                  <c:v>1251458120.3146446</c:v>
                </c:pt>
                <c:pt idx="22">
                  <c:v>1305446580.4292803</c:v>
                </c:pt>
                <c:pt idx="23">
                  <c:v>1348611243.7854207</c:v>
                </c:pt>
                <c:pt idx="24">
                  <c:v>1375751480.6862414</c:v>
                </c:pt>
                <c:pt idx="25">
                  <c:v>1399090413.8888066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74-7B47-AB75-2061EFE72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63215584"/>
        <c:axId val="2063083744"/>
      </c:barChart>
      <c:catAx>
        <c:axId val="206321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083744"/>
        <c:crosses val="autoZero"/>
        <c:auto val="1"/>
        <c:lblAlgn val="ctr"/>
        <c:lblOffset val="100"/>
        <c:noMultiLvlLbl val="0"/>
      </c:catAx>
      <c:valAx>
        <c:axId val="2063083744"/>
        <c:scaling>
          <c:orientation val="minMax"/>
        </c:scaling>
        <c:delete val="0"/>
        <c:axPos val="l"/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21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REC</a:t>
            </a:r>
            <a:r>
              <a:rPr lang="en-US" b="1" baseline="0">
                <a:solidFill>
                  <a:schemeClr val="tx1"/>
                </a:solidFill>
              </a:rPr>
              <a:t> Deliveries</a:t>
            </a:r>
            <a:r>
              <a:rPr lang="en-US" b="1">
                <a:solidFill>
                  <a:schemeClr val="tx1"/>
                </a:solidFill>
              </a:rPr>
              <a:t> (RECs)</a:t>
            </a:r>
          </a:p>
        </c:rich>
      </c:tx>
      <c:layout>
        <c:manualLayout>
          <c:xMode val="edge"/>
          <c:yMode val="edge"/>
          <c:x val="9.9404830922267665E-2"/>
          <c:y val="2.6728114672451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'REC Deliveries'!$AR$7</c:f>
              <c:strCache>
                <c:ptCount val="1"/>
                <c:pt idx="0">
                  <c:v>LTPPA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Deliveries'!$AR$8:$AR$33</c:f>
              <c:numCache>
                <c:formatCode>_(* #,##0_);_(* \(#,##0\);_(* "-"??_);_(@_)</c:formatCode>
                <c:ptCount val="26"/>
                <c:pt idx="0">
                  <c:v>1861725</c:v>
                </c:pt>
                <c:pt idx="1">
                  <c:v>1861725</c:v>
                </c:pt>
                <c:pt idx="2">
                  <c:v>1861725</c:v>
                </c:pt>
                <c:pt idx="3">
                  <c:v>1861725</c:v>
                </c:pt>
                <c:pt idx="4">
                  <c:v>1861725</c:v>
                </c:pt>
                <c:pt idx="5">
                  <c:v>1861725</c:v>
                </c:pt>
                <c:pt idx="6">
                  <c:v>1861725</c:v>
                </c:pt>
                <c:pt idx="7">
                  <c:v>1861725</c:v>
                </c:pt>
                <c:pt idx="8">
                  <c:v>1861725</c:v>
                </c:pt>
                <c:pt idx="9">
                  <c:v>1861725</c:v>
                </c:pt>
                <c:pt idx="10">
                  <c:v>1861725</c:v>
                </c:pt>
                <c:pt idx="11">
                  <c:v>1861725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2F-604E-896C-CE93647F72C6}"/>
            </c:ext>
          </c:extLst>
        </c:ser>
        <c:ser>
          <c:idx val="4"/>
          <c:order val="2"/>
          <c:tx>
            <c:strRef>
              <c:f>'REC Deliveries'!$AS$7</c:f>
              <c:strCache>
                <c:ptCount val="1"/>
                <c:pt idx="0">
                  <c:v>2017-2019 Forward Procurement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Deliveries'!$AS$8:$AS$33</c:f>
              <c:numCache>
                <c:formatCode>_(* #,##0_);_(* \(#,##0\);_(* "-"??_);_(@_)</c:formatCode>
                <c:ptCount val="26"/>
                <c:pt idx="0">
                  <c:v>754313.29229999997</c:v>
                </c:pt>
                <c:pt idx="1">
                  <c:v>2992839.5745999999</c:v>
                </c:pt>
                <c:pt idx="2">
                  <c:v>4061148.5745999999</c:v>
                </c:pt>
                <c:pt idx="3">
                  <c:v>4061148.5745999999</c:v>
                </c:pt>
                <c:pt idx="4">
                  <c:v>4061148.5745999999</c:v>
                </c:pt>
                <c:pt idx="5">
                  <c:v>4631147.5745999999</c:v>
                </c:pt>
                <c:pt idx="6">
                  <c:v>4631147.5745999999</c:v>
                </c:pt>
                <c:pt idx="7">
                  <c:v>4631147.5745999999</c:v>
                </c:pt>
                <c:pt idx="8">
                  <c:v>4631147.5745999999</c:v>
                </c:pt>
                <c:pt idx="9">
                  <c:v>4631147.5745999999</c:v>
                </c:pt>
                <c:pt idx="10">
                  <c:v>4631147.5745999999</c:v>
                </c:pt>
                <c:pt idx="11">
                  <c:v>4631147.5745999999</c:v>
                </c:pt>
                <c:pt idx="12">
                  <c:v>4631147.5745999999</c:v>
                </c:pt>
                <c:pt idx="13">
                  <c:v>4201147.5745999999</c:v>
                </c:pt>
                <c:pt idx="14">
                  <c:v>4201147.5745999999</c:v>
                </c:pt>
                <c:pt idx="15">
                  <c:v>3901147.5745999999</c:v>
                </c:pt>
                <c:pt idx="16">
                  <c:v>569999</c:v>
                </c:pt>
                <c:pt idx="17">
                  <c:v>569999</c:v>
                </c:pt>
                <c:pt idx="18">
                  <c:v>569999</c:v>
                </c:pt>
                <c:pt idx="19">
                  <c:v>569999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2F-604E-896C-CE93647F72C6}"/>
            </c:ext>
          </c:extLst>
        </c:ser>
        <c:ser>
          <c:idx val="6"/>
          <c:order val="3"/>
          <c:tx>
            <c:strRef>
              <c:f>'REC Deliveries'!$AU$7</c:f>
              <c:strCache>
                <c:ptCount val="1"/>
                <c:pt idx="0">
                  <c:v>Legacy DG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Deliveries'!$AU$8:$AU$33</c:f>
              <c:numCache>
                <c:formatCode>_(* #,##0_);_(* \(#,##0\);_(* "-"??_);_(@_)</c:formatCode>
                <c:ptCount val="26"/>
                <c:pt idx="0">
                  <c:v>3273</c:v>
                </c:pt>
                <c:pt idx="1">
                  <c:v>21732</c:v>
                </c:pt>
                <c:pt idx="2">
                  <c:v>5613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02F-604E-896C-CE93647F72C6}"/>
            </c:ext>
          </c:extLst>
        </c:ser>
        <c:ser>
          <c:idx val="2"/>
          <c:order val="4"/>
          <c:tx>
            <c:strRef>
              <c:f>'REC Deliveries'!$AQ$7</c:f>
              <c:strCache>
                <c:ptCount val="1"/>
                <c:pt idx="0">
                  <c:v>ILSFA Under Contract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Deliveries'!$AQ$8:$AQ$33</c:f>
              <c:numCache>
                <c:formatCode>_(* #,##0_);_(* \(#,##0\);_(* "-"??_);_(@_)</c:formatCode>
                <c:ptCount val="26"/>
                <c:pt idx="0">
                  <c:v>17022.326333333331</c:v>
                </c:pt>
                <c:pt idx="1">
                  <c:v>29333.614701666665</c:v>
                </c:pt>
                <c:pt idx="2">
                  <c:v>44787.346628158339</c:v>
                </c:pt>
                <c:pt idx="3">
                  <c:v>72600.876561684214</c:v>
                </c:pt>
                <c:pt idx="4">
                  <c:v>112303.73884554248</c:v>
                </c:pt>
                <c:pt idx="5">
                  <c:v>135711.15348464809</c:v>
                </c:pt>
                <c:pt idx="6">
                  <c:v>164865.86438389152</c:v>
                </c:pt>
                <c:pt idx="7">
                  <c:v>164041.53506197207</c:v>
                </c:pt>
                <c:pt idx="8">
                  <c:v>163221.32738666222</c:v>
                </c:pt>
                <c:pt idx="9">
                  <c:v>162405.22074972891</c:v>
                </c:pt>
                <c:pt idx="10">
                  <c:v>161593.19464598026</c:v>
                </c:pt>
                <c:pt idx="11">
                  <c:v>160785.22867275035</c:v>
                </c:pt>
                <c:pt idx="12">
                  <c:v>159981.30252938659</c:v>
                </c:pt>
                <c:pt idx="13">
                  <c:v>159181.39601673966</c:v>
                </c:pt>
                <c:pt idx="14">
                  <c:v>158385.48903665596</c:v>
                </c:pt>
                <c:pt idx="15">
                  <c:v>157593.56159147268</c:v>
                </c:pt>
                <c:pt idx="16">
                  <c:v>156805.59378351533</c:v>
                </c:pt>
                <c:pt idx="17">
                  <c:v>156021.56581459776</c:v>
                </c:pt>
                <c:pt idx="18">
                  <c:v>155241.45798552479</c:v>
                </c:pt>
                <c:pt idx="19">
                  <c:v>154465.25069559715</c:v>
                </c:pt>
                <c:pt idx="20">
                  <c:v>153692.92444211917</c:v>
                </c:pt>
                <c:pt idx="21">
                  <c:v>152924.45981990857</c:v>
                </c:pt>
                <c:pt idx="22">
                  <c:v>152159.83752080903</c:v>
                </c:pt>
                <c:pt idx="23">
                  <c:v>151399.03833320498</c:v>
                </c:pt>
                <c:pt idx="24">
                  <c:v>150642.04314153895</c:v>
                </c:pt>
                <c:pt idx="25">
                  <c:v>149888.83292583126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2F-604E-896C-CE93647F72C6}"/>
            </c:ext>
          </c:extLst>
        </c:ser>
        <c:ser>
          <c:idx val="0"/>
          <c:order val="5"/>
          <c:tx>
            <c:strRef>
              <c:f>'REC Deliveries'!$AO$7</c:f>
              <c:strCache>
                <c:ptCount val="1"/>
                <c:pt idx="0">
                  <c:v>ABP Under Contract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Deliveries'!$AO$8:$AO$33</c:f>
              <c:numCache>
                <c:formatCode>_(* #,##0_);_(* \(#,##0\);_(* "-"??_);_(@_)</c:formatCode>
                <c:ptCount val="26"/>
                <c:pt idx="0">
                  <c:v>660707</c:v>
                </c:pt>
                <c:pt idx="1">
                  <c:v>1043877</c:v>
                </c:pt>
                <c:pt idx="2">
                  <c:v>1242864</c:v>
                </c:pt>
                <c:pt idx="3">
                  <c:v>1760248</c:v>
                </c:pt>
                <c:pt idx="4">
                  <c:v>2718310</c:v>
                </c:pt>
                <c:pt idx="5">
                  <c:v>4692766</c:v>
                </c:pt>
                <c:pt idx="6">
                  <c:v>5671833</c:v>
                </c:pt>
                <c:pt idx="7">
                  <c:v>5643272</c:v>
                </c:pt>
                <c:pt idx="8">
                  <c:v>5614921</c:v>
                </c:pt>
                <c:pt idx="9">
                  <c:v>5586716</c:v>
                </c:pt>
                <c:pt idx="10">
                  <c:v>5558724</c:v>
                </c:pt>
                <c:pt idx="11">
                  <c:v>5530935</c:v>
                </c:pt>
                <c:pt idx="12">
                  <c:v>5502871</c:v>
                </c:pt>
                <c:pt idx="13">
                  <c:v>5473944</c:v>
                </c:pt>
                <c:pt idx="14">
                  <c:v>4807480</c:v>
                </c:pt>
                <c:pt idx="15">
                  <c:v>5307437</c:v>
                </c:pt>
                <c:pt idx="16">
                  <c:v>4424964</c:v>
                </c:pt>
                <c:pt idx="17">
                  <c:v>4213641</c:v>
                </c:pt>
                <c:pt idx="18">
                  <c:v>3835044</c:v>
                </c:pt>
                <c:pt idx="19">
                  <c:v>3337201</c:v>
                </c:pt>
                <c:pt idx="20">
                  <c:v>2932518</c:v>
                </c:pt>
                <c:pt idx="21">
                  <c:v>2726108</c:v>
                </c:pt>
                <c:pt idx="22">
                  <c:v>2712330</c:v>
                </c:pt>
                <c:pt idx="23">
                  <c:v>2574385</c:v>
                </c:pt>
                <c:pt idx="24">
                  <c:v>2154074</c:v>
                </c:pt>
                <c:pt idx="25">
                  <c:v>723662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2F-604E-896C-CE93647F72C6}"/>
            </c:ext>
          </c:extLst>
        </c:ser>
        <c:ser>
          <c:idx val="1"/>
          <c:order val="6"/>
          <c:tx>
            <c:strRef>
              <c:f>'REC Deliveries'!$AP$7</c:f>
              <c:strCache>
                <c:ptCount val="1"/>
                <c:pt idx="0">
                  <c:v>Indexed REC Under Contract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Deliveries'!$AP$8:$AP$33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77557.477168949772</c:v>
                </c:pt>
                <c:pt idx="5">
                  <c:v>542510.78242009133</c:v>
                </c:pt>
                <c:pt idx="6">
                  <c:v>2213990.9874433503</c:v>
                </c:pt>
                <c:pt idx="7">
                  <c:v>5418623.4473944586</c:v>
                </c:pt>
                <c:pt idx="8">
                  <c:v>8121117.8149726819</c:v>
                </c:pt>
                <c:pt idx="9">
                  <c:v>8830905.6326935701</c:v>
                </c:pt>
                <c:pt idx="10">
                  <c:v>8806011.4816120975</c:v>
                </c:pt>
                <c:pt idx="11">
                  <c:v>8780337.3260290381</c:v>
                </c:pt>
                <c:pt idx="12">
                  <c:v>8754791.5412238929</c:v>
                </c:pt>
                <c:pt idx="13">
                  <c:v>8729373.4853427727</c:v>
                </c:pt>
                <c:pt idx="14">
                  <c:v>8704082.5197410602</c:v>
                </c:pt>
                <c:pt idx="15">
                  <c:v>8678918.0089673549</c:v>
                </c:pt>
                <c:pt idx="16">
                  <c:v>8653879.3207475189</c:v>
                </c:pt>
                <c:pt idx="17">
                  <c:v>8628965.8259687796</c:v>
                </c:pt>
                <c:pt idx="18">
                  <c:v>8604176.8986639362</c:v>
                </c:pt>
                <c:pt idx="19">
                  <c:v>8579511.9159956165</c:v>
                </c:pt>
                <c:pt idx="20">
                  <c:v>8554970.2582406402</c:v>
                </c:pt>
                <c:pt idx="21">
                  <c:v>8530551.3087744359</c:v>
                </c:pt>
                <c:pt idx="22">
                  <c:v>8506254.4540555626</c:v>
                </c:pt>
                <c:pt idx="23">
                  <c:v>8482079.0836102851</c:v>
                </c:pt>
                <c:pt idx="24">
                  <c:v>8458024.590017233</c:v>
                </c:pt>
                <c:pt idx="25">
                  <c:v>8434090.3688921463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2F-604E-896C-CE93647F72C6}"/>
            </c:ext>
          </c:extLst>
        </c:ser>
        <c:ser>
          <c:idx val="5"/>
          <c:order val="7"/>
          <c:tx>
            <c:strRef>
              <c:f>'REC Deliveries'!$AT$7</c:f>
              <c:strCache>
                <c:ptCount val="1"/>
                <c:pt idx="0">
                  <c:v>Coal to Solar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Deliveries'!$AT$8:$AT$33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379110</c:v>
                </c:pt>
                <c:pt idx="5">
                  <c:v>379110</c:v>
                </c:pt>
                <c:pt idx="6">
                  <c:v>379110</c:v>
                </c:pt>
                <c:pt idx="7">
                  <c:v>379110</c:v>
                </c:pt>
                <c:pt idx="8">
                  <c:v>379110</c:v>
                </c:pt>
                <c:pt idx="9">
                  <c:v>379110</c:v>
                </c:pt>
                <c:pt idx="10">
                  <c:v>379110</c:v>
                </c:pt>
                <c:pt idx="11">
                  <c:v>379110</c:v>
                </c:pt>
                <c:pt idx="12">
                  <c:v>379110</c:v>
                </c:pt>
                <c:pt idx="13">
                  <c:v>379110</c:v>
                </c:pt>
                <c:pt idx="14">
                  <c:v>379110</c:v>
                </c:pt>
                <c:pt idx="15">
                  <c:v>379110</c:v>
                </c:pt>
                <c:pt idx="16">
                  <c:v>379110</c:v>
                </c:pt>
                <c:pt idx="17">
                  <c:v>379110</c:v>
                </c:pt>
                <c:pt idx="18">
                  <c:v>379110</c:v>
                </c:pt>
                <c:pt idx="19">
                  <c:v>379110</c:v>
                </c:pt>
                <c:pt idx="20">
                  <c:v>379110</c:v>
                </c:pt>
                <c:pt idx="21">
                  <c:v>379110</c:v>
                </c:pt>
                <c:pt idx="22">
                  <c:v>379110</c:v>
                </c:pt>
                <c:pt idx="23">
                  <c:v>379110</c:v>
                </c:pt>
                <c:pt idx="24">
                  <c:v>379110</c:v>
                </c:pt>
                <c:pt idx="25">
                  <c:v>379110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02F-604E-896C-CE93647F72C6}"/>
            </c:ext>
          </c:extLst>
        </c:ser>
        <c:ser>
          <c:idx val="9"/>
          <c:order val="8"/>
          <c:tx>
            <c:strRef>
              <c:f>'REC Deliveries'!$AX$7</c:f>
              <c:strCache>
                <c:ptCount val="1"/>
                <c:pt idx="0">
                  <c:v>ILSFA Projected</c:v>
                </c:pt>
              </c:strCache>
            </c:strRef>
          </c:tx>
          <c:spPr>
            <a:pattFill prst="dkUpDiag">
              <a:fgClr>
                <a:schemeClr val="accent4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Deliveries'!$AX$8:$AX$33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47000</c:v>
                </c:pt>
                <c:pt idx="4">
                  <c:v>93530</c:v>
                </c:pt>
                <c:pt idx="5">
                  <c:v>140295</c:v>
                </c:pt>
                <c:pt idx="6">
                  <c:v>187060</c:v>
                </c:pt>
                <c:pt idx="7">
                  <c:v>233825</c:v>
                </c:pt>
                <c:pt idx="8">
                  <c:v>280590</c:v>
                </c:pt>
                <c:pt idx="9">
                  <c:v>315751.65413533832</c:v>
                </c:pt>
                <c:pt idx="10">
                  <c:v>350913.30827067664</c:v>
                </c:pt>
                <c:pt idx="11">
                  <c:v>386074.96240601491</c:v>
                </c:pt>
                <c:pt idx="12">
                  <c:v>421236.61654135323</c:v>
                </c:pt>
                <c:pt idx="13">
                  <c:v>456398.27067669155</c:v>
                </c:pt>
                <c:pt idx="14">
                  <c:v>491559.92481202987</c:v>
                </c:pt>
                <c:pt idx="15">
                  <c:v>526721.57894736819</c:v>
                </c:pt>
                <c:pt idx="16">
                  <c:v>561883.23308270646</c:v>
                </c:pt>
                <c:pt idx="17">
                  <c:v>597044.88721804484</c:v>
                </c:pt>
                <c:pt idx="18">
                  <c:v>632206.5413533831</c:v>
                </c:pt>
                <c:pt idx="19">
                  <c:v>667368.19548872148</c:v>
                </c:pt>
                <c:pt idx="20">
                  <c:v>702529.84962405975</c:v>
                </c:pt>
                <c:pt idx="21">
                  <c:v>737691.50375939801</c:v>
                </c:pt>
                <c:pt idx="22">
                  <c:v>772853.15789473639</c:v>
                </c:pt>
                <c:pt idx="23">
                  <c:v>772853.15789473639</c:v>
                </c:pt>
                <c:pt idx="24">
                  <c:v>772853.15789473639</c:v>
                </c:pt>
                <c:pt idx="25">
                  <c:v>772853.15789473639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2F-604E-896C-CE93647F72C6}"/>
            </c:ext>
          </c:extLst>
        </c:ser>
        <c:ser>
          <c:idx val="7"/>
          <c:order val="9"/>
          <c:tx>
            <c:strRef>
              <c:f>'REC Deliveries'!$AV$7</c:f>
              <c:strCache>
                <c:ptCount val="1"/>
                <c:pt idx="0">
                  <c:v>ABP Projected</c:v>
                </c:pt>
              </c:strCache>
            </c:strRef>
          </c:tx>
          <c:spPr>
            <a:pattFill prst="dk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Deliveries'!$AV$8:$AV$33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8306.8909833293801</c:v>
                </c:pt>
                <c:pt idx="5">
                  <c:v>245133.04258665134</c:v>
                </c:pt>
                <c:pt idx="6">
                  <c:v>965358.32382652746</c:v>
                </c:pt>
                <c:pt idx="7">
                  <c:v>2050200.2490219236</c:v>
                </c:pt>
                <c:pt idx="8">
                  <c:v>3129617.964591343</c:v>
                </c:pt>
                <c:pt idx="9">
                  <c:v>4203638.5915829148</c:v>
                </c:pt>
                <c:pt idx="10">
                  <c:v>5272289.1154395295</c:v>
                </c:pt>
                <c:pt idx="11">
                  <c:v>6335596.38667686</c:v>
                </c:pt>
                <c:pt idx="12">
                  <c:v>7393587.1215580041</c:v>
                </c:pt>
                <c:pt idx="13">
                  <c:v>8402537.7198335417</c:v>
                </c:pt>
                <c:pt idx="14">
                  <c:v>9185859.3336581849</c:v>
                </c:pt>
                <c:pt idx="15">
                  <c:v>9684764.3953971583</c:v>
                </c:pt>
                <c:pt idx="16">
                  <c:v>10181174.931827435</c:v>
                </c:pt>
                <c:pt idx="17">
                  <c:v>10675103.415575564</c:v>
                </c:pt>
                <c:pt idx="18">
                  <c:v>11166562.256904949</c:v>
                </c:pt>
                <c:pt idx="19">
                  <c:v>11640075.936080968</c:v>
                </c:pt>
                <c:pt idx="20">
                  <c:v>11825058.996676542</c:v>
                </c:pt>
                <c:pt idx="21">
                  <c:v>11738818.743962521</c:v>
                </c:pt>
                <c:pt idx="22">
                  <c:v>11653009.692512069</c:v>
                </c:pt>
                <c:pt idx="23">
                  <c:v>11567629.686318867</c:v>
                </c:pt>
                <c:pt idx="24">
                  <c:v>11482676.580156635</c:v>
                </c:pt>
                <c:pt idx="25">
                  <c:v>11398148.23952521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2F-604E-896C-CE93647F72C6}"/>
            </c:ext>
          </c:extLst>
        </c:ser>
        <c:ser>
          <c:idx val="8"/>
          <c:order val="10"/>
          <c:tx>
            <c:strRef>
              <c:f>'REC Deliveries'!$AW$7</c:f>
              <c:strCache>
                <c:ptCount val="1"/>
                <c:pt idx="0">
                  <c:v>Indexed REC Projected</c:v>
                </c:pt>
              </c:strCache>
            </c:strRef>
          </c:tx>
          <c:spPr>
            <a:pattFill prst="dkUpDiag">
              <a:fgClr>
                <a:schemeClr val="accent5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Deliveries'!$AW$8:$AW$33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1354860.8333333335</c:v>
                </c:pt>
                <c:pt idx="8">
                  <c:v>4952183.3624999998</c:v>
                </c:pt>
                <c:pt idx="9">
                  <c:v>9030130.7790208329</c:v>
                </c:pt>
                <c:pt idx="10">
                  <c:v>12891855.12512573</c:v>
                </c:pt>
                <c:pt idx="11">
                  <c:v>16455104.182833435</c:v>
                </c:pt>
                <c:pt idx="12">
                  <c:v>19283870.328585934</c:v>
                </c:pt>
                <c:pt idx="13">
                  <c:v>21087034.310276341</c:v>
                </c:pt>
                <c:pt idx="14">
                  <c:v>22886182.472058292</c:v>
                </c:pt>
                <c:pt idx="15">
                  <c:v>24681334.893031333</c:v>
                </c:pt>
                <c:pt idx="16">
                  <c:v>26472511.551899508</c:v>
                </c:pt>
                <c:pt idx="17">
                  <c:v>28259732.327473346</c:v>
                </c:pt>
                <c:pt idx="18">
                  <c:v>30043016.999169312</c:v>
                </c:pt>
                <c:pt idx="19">
                  <c:v>31822385.247506797</c:v>
                </c:pt>
                <c:pt idx="20">
                  <c:v>33597856.654602595</c:v>
                </c:pt>
                <c:pt idx="21">
                  <c:v>35369450.704662919</c:v>
                </c:pt>
                <c:pt idx="22">
                  <c:v>37137186.784472935</c:v>
                </c:pt>
                <c:pt idx="23">
                  <c:v>38901084.183883898</c:v>
                </c:pt>
                <c:pt idx="24">
                  <c:v>40661162.096297823</c:v>
                </c:pt>
                <c:pt idx="25">
                  <c:v>42417439.61914967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2F-604E-896C-CE93647F7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63215584"/>
        <c:axId val="2063083744"/>
      </c:barChart>
      <c:lineChart>
        <c:grouping val="standard"/>
        <c:varyColors val="0"/>
        <c:ser>
          <c:idx val="10"/>
          <c:order val="0"/>
          <c:tx>
            <c:strRef>
              <c:f>'RPS Balance'!$K$3</c:f>
              <c:strCache>
                <c:ptCount val="1"/>
                <c:pt idx="0">
                  <c:v>RPS Target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'RPS Balance'!$K$5:$K$30</c:f>
              <c:numCache>
                <c:formatCode>_(* #,##0_);_(* \(#,##0\);_(* "-"??_);_(@_)</c:formatCode>
                <c:ptCount val="26"/>
                <c:pt idx="0">
                  <c:v>21149182.158790033</c:v>
                </c:pt>
                <c:pt idx="1">
                  <c:v>22785452.684823211</c:v>
                </c:pt>
                <c:pt idx="2">
                  <c:v>24661977.142367411</c:v>
                </c:pt>
                <c:pt idx="3">
                  <c:v>26022605.388141267</c:v>
                </c:pt>
                <c:pt idx="4">
                  <c:v>27600405.588387385</c:v>
                </c:pt>
                <c:pt idx="5">
                  <c:v>29269236.747776393</c:v>
                </c:pt>
                <c:pt idx="6">
                  <c:v>32647446.764820706</c:v>
                </c:pt>
                <c:pt idx="7">
                  <c:v>36564970.261851989</c:v>
                </c:pt>
                <c:pt idx="8">
                  <c:v>40854560.463967174</c:v>
                </c:pt>
                <c:pt idx="9">
                  <c:v>45635924.231572881</c:v>
                </c:pt>
                <c:pt idx="10">
                  <c:v>51084223.557349876</c:v>
                </c:pt>
                <c:pt idx="11">
                  <c:v>54278954.691606775</c:v>
                </c:pt>
                <c:pt idx="12">
                  <c:v>57647567.180061616</c:v>
                </c:pt>
                <c:pt idx="13">
                  <c:v>60901985.082138978</c:v>
                </c:pt>
                <c:pt idx="14">
                  <c:v>64130812.506270096</c:v>
                </c:pt>
                <c:pt idx="15">
                  <c:v>67051743.884838134</c:v>
                </c:pt>
                <c:pt idx="16">
                  <c:v>69669123.749054134</c:v>
                </c:pt>
                <c:pt idx="17">
                  <c:v>71719438.231856808</c:v>
                </c:pt>
                <c:pt idx="18">
                  <c:v>73807782.542708412</c:v>
                </c:pt>
                <c:pt idx="19">
                  <c:v>75781990.962177411</c:v>
                </c:pt>
                <c:pt idx="20">
                  <c:v>77887811.689798236</c:v>
                </c:pt>
                <c:pt idx="21">
                  <c:v>78187706.648671687</c:v>
                </c:pt>
                <c:pt idx="22">
                  <c:v>78497877.765333831</c:v>
                </c:pt>
                <c:pt idx="23">
                  <c:v>78765598.298426583</c:v>
                </c:pt>
                <c:pt idx="24">
                  <c:v>79034466.967292204</c:v>
                </c:pt>
                <c:pt idx="25">
                  <c:v>79304488.698135793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2F-604E-896C-CE93647F7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3215584"/>
        <c:axId val="2063083744"/>
      </c:lineChart>
      <c:catAx>
        <c:axId val="206321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083744"/>
        <c:crosses val="autoZero"/>
        <c:auto val="1"/>
        <c:lblAlgn val="ctr"/>
        <c:lblOffset val="100"/>
        <c:noMultiLvlLbl val="0"/>
      </c:catAx>
      <c:valAx>
        <c:axId val="2063083744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21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REC Deliveries %</a:t>
            </a:r>
            <a:r>
              <a:rPr lang="en-US" b="1" baseline="0">
                <a:solidFill>
                  <a:schemeClr val="tx1"/>
                </a:solidFill>
              </a:rPr>
              <a:t> Share</a:t>
            </a:r>
            <a:r>
              <a:rPr lang="en-US" b="1">
                <a:solidFill>
                  <a:schemeClr val="tx1"/>
                </a:solidFill>
              </a:rPr>
              <a:t> </a:t>
            </a:r>
          </a:p>
        </c:rich>
      </c:tx>
      <c:layout>
        <c:manualLayout>
          <c:xMode val="edge"/>
          <c:yMode val="edge"/>
          <c:x val="5.2485106563570243E-2"/>
          <c:y val="1.60368688034706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3"/>
          <c:order val="0"/>
          <c:tx>
            <c:strRef>
              <c:f>'REC Deliveries'!$AR$7</c:f>
              <c:strCache>
                <c:ptCount val="1"/>
                <c:pt idx="0">
                  <c:v>LTPPA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Deliveries'!$AR$8:$AR$33</c:f>
              <c:numCache>
                <c:formatCode>_(* #,##0_);_(* \(#,##0\);_(* "-"??_);_(@_)</c:formatCode>
                <c:ptCount val="26"/>
                <c:pt idx="0">
                  <c:v>1861725</c:v>
                </c:pt>
                <c:pt idx="1">
                  <c:v>1861725</c:v>
                </c:pt>
                <c:pt idx="2">
                  <c:v>1861725</c:v>
                </c:pt>
                <c:pt idx="3">
                  <c:v>1861725</c:v>
                </c:pt>
                <c:pt idx="4">
                  <c:v>1861725</c:v>
                </c:pt>
                <c:pt idx="5">
                  <c:v>1861725</c:v>
                </c:pt>
                <c:pt idx="6">
                  <c:v>1861725</c:v>
                </c:pt>
                <c:pt idx="7">
                  <c:v>1861725</c:v>
                </c:pt>
                <c:pt idx="8">
                  <c:v>1861725</c:v>
                </c:pt>
                <c:pt idx="9">
                  <c:v>1861725</c:v>
                </c:pt>
                <c:pt idx="10">
                  <c:v>1861725</c:v>
                </c:pt>
                <c:pt idx="11">
                  <c:v>1861725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6C-A04F-AB98-95A2F7099329}"/>
            </c:ext>
          </c:extLst>
        </c:ser>
        <c:ser>
          <c:idx val="4"/>
          <c:order val="1"/>
          <c:tx>
            <c:strRef>
              <c:f>'REC Deliveries'!$AS$7</c:f>
              <c:strCache>
                <c:ptCount val="1"/>
                <c:pt idx="0">
                  <c:v>2017-2019 Forward Procurement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Deliveries'!$AS$8:$AS$33</c:f>
              <c:numCache>
                <c:formatCode>_(* #,##0_);_(* \(#,##0\);_(* "-"??_);_(@_)</c:formatCode>
                <c:ptCount val="26"/>
                <c:pt idx="0">
                  <c:v>754313.29229999997</c:v>
                </c:pt>
                <c:pt idx="1">
                  <c:v>2992839.5745999999</c:v>
                </c:pt>
                <c:pt idx="2">
                  <c:v>4061148.5745999999</c:v>
                </c:pt>
                <c:pt idx="3">
                  <c:v>4061148.5745999999</c:v>
                </c:pt>
                <c:pt idx="4">
                  <c:v>4061148.5745999999</c:v>
                </c:pt>
                <c:pt idx="5">
                  <c:v>4631147.5745999999</c:v>
                </c:pt>
                <c:pt idx="6">
                  <c:v>4631147.5745999999</c:v>
                </c:pt>
                <c:pt idx="7">
                  <c:v>4631147.5745999999</c:v>
                </c:pt>
                <c:pt idx="8">
                  <c:v>4631147.5745999999</c:v>
                </c:pt>
                <c:pt idx="9">
                  <c:v>4631147.5745999999</c:v>
                </c:pt>
                <c:pt idx="10">
                  <c:v>4631147.5745999999</c:v>
                </c:pt>
                <c:pt idx="11">
                  <c:v>4631147.5745999999</c:v>
                </c:pt>
                <c:pt idx="12">
                  <c:v>4631147.5745999999</c:v>
                </c:pt>
                <c:pt idx="13">
                  <c:v>4201147.5745999999</c:v>
                </c:pt>
                <c:pt idx="14">
                  <c:v>4201147.5745999999</c:v>
                </c:pt>
                <c:pt idx="15">
                  <c:v>3901147.5745999999</c:v>
                </c:pt>
                <c:pt idx="16">
                  <c:v>569999</c:v>
                </c:pt>
                <c:pt idx="17">
                  <c:v>569999</c:v>
                </c:pt>
                <c:pt idx="18">
                  <c:v>569999</c:v>
                </c:pt>
                <c:pt idx="19">
                  <c:v>569999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6C-A04F-AB98-95A2F7099329}"/>
            </c:ext>
          </c:extLst>
        </c:ser>
        <c:ser>
          <c:idx val="6"/>
          <c:order val="2"/>
          <c:tx>
            <c:strRef>
              <c:f>'REC Deliveries'!$AU$7</c:f>
              <c:strCache>
                <c:ptCount val="1"/>
                <c:pt idx="0">
                  <c:v>Legacy DG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Deliveries'!$AU$8:$AU$33</c:f>
              <c:numCache>
                <c:formatCode>_(* #,##0_);_(* \(#,##0\);_(* "-"??_);_(@_)</c:formatCode>
                <c:ptCount val="26"/>
                <c:pt idx="0">
                  <c:v>3273</c:v>
                </c:pt>
                <c:pt idx="1">
                  <c:v>21732</c:v>
                </c:pt>
                <c:pt idx="2">
                  <c:v>5613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6C-A04F-AB98-95A2F7099329}"/>
            </c:ext>
          </c:extLst>
        </c:ser>
        <c:ser>
          <c:idx val="2"/>
          <c:order val="3"/>
          <c:tx>
            <c:strRef>
              <c:f>'REC Deliveries'!$AQ$7</c:f>
              <c:strCache>
                <c:ptCount val="1"/>
                <c:pt idx="0">
                  <c:v>ILSFA Under Contract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Deliveries'!$AQ$8:$AQ$33</c:f>
              <c:numCache>
                <c:formatCode>_(* #,##0_);_(* \(#,##0\);_(* "-"??_);_(@_)</c:formatCode>
                <c:ptCount val="26"/>
                <c:pt idx="0">
                  <c:v>17022.326333333331</c:v>
                </c:pt>
                <c:pt idx="1">
                  <c:v>29333.614701666665</c:v>
                </c:pt>
                <c:pt idx="2">
                  <c:v>44787.346628158339</c:v>
                </c:pt>
                <c:pt idx="3">
                  <c:v>72600.876561684214</c:v>
                </c:pt>
                <c:pt idx="4">
                  <c:v>112303.73884554248</c:v>
                </c:pt>
                <c:pt idx="5">
                  <c:v>135711.15348464809</c:v>
                </c:pt>
                <c:pt idx="6">
                  <c:v>164865.86438389152</c:v>
                </c:pt>
                <c:pt idx="7">
                  <c:v>164041.53506197207</c:v>
                </c:pt>
                <c:pt idx="8">
                  <c:v>163221.32738666222</c:v>
                </c:pt>
                <c:pt idx="9">
                  <c:v>162405.22074972891</c:v>
                </c:pt>
                <c:pt idx="10">
                  <c:v>161593.19464598026</c:v>
                </c:pt>
                <c:pt idx="11">
                  <c:v>160785.22867275035</c:v>
                </c:pt>
                <c:pt idx="12">
                  <c:v>159981.30252938659</c:v>
                </c:pt>
                <c:pt idx="13">
                  <c:v>159181.39601673966</c:v>
                </c:pt>
                <c:pt idx="14">
                  <c:v>158385.48903665596</c:v>
                </c:pt>
                <c:pt idx="15">
                  <c:v>157593.56159147268</c:v>
                </c:pt>
                <c:pt idx="16">
                  <c:v>156805.59378351533</c:v>
                </c:pt>
                <c:pt idx="17">
                  <c:v>156021.56581459776</c:v>
                </c:pt>
                <c:pt idx="18">
                  <c:v>155241.45798552479</c:v>
                </c:pt>
                <c:pt idx="19">
                  <c:v>154465.25069559715</c:v>
                </c:pt>
                <c:pt idx="20">
                  <c:v>153692.92444211917</c:v>
                </c:pt>
                <c:pt idx="21">
                  <c:v>152924.45981990857</c:v>
                </c:pt>
                <c:pt idx="22">
                  <c:v>152159.83752080903</c:v>
                </c:pt>
                <c:pt idx="23">
                  <c:v>151399.03833320498</c:v>
                </c:pt>
                <c:pt idx="24">
                  <c:v>150642.04314153895</c:v>
                </c:pt>
                <c:pt idx="25">
                  <c:v>149888.83292583126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6C-A04F-AB98-95A2F7099329}"/>
            </c:ext>
          </c:extLst>
        </c:ser>
        <c:ser>
          <c:idx val="0"/>
          <c:order val="4"/>
          <c:tx>
            <c:strRef>
              <c:f>'REC Deliveries'!$AO$7</c:f>
              <c:strCache>
                <c:ptCount val="1"/>
                <c:pt idx="0">
                  <c:v>ABP Under Contract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Deliveries'!$AO$8:$AO$33</c:f>
              <c:numCache>
                <c:formatCode>_(* #,##0_);_(* \(#,##0\);_(* "-"??_);_(@_)</c:formatCode>
                <c:ptCount val="26"/>
                <c:pt idx="0">
                  <c:v>660707</c:v>
                </c:pt>
                <c:pt idx="1">
                  <c:v>1043877</c:v>
                </c:pt>
                <c:pt idx="2">
                  <c:v>1242864</c:v>
                </c:pt>
                <c:pt idx="3">
                  <c:v>1760248</c:v>
                </c:pt>
                <c:pt idx="4">
                  <c:v>2718310</c:v>
                </c:pt>
                <c:pt idx="5">
                  <c:v>4692766</c:v>
                </c:pt>
                <c:pt idx="6">
                  <c:v>5671833</c:v>
                </c:pt>
                <c:pt idx="7">
                  <c:v>5643272</c:v>
                </c:pt>
                <c:pt idx="8">
                  <c:v>5614921</c:v>
                </c:pt>
                <c:pt idx="9">
                  <c:v>5586716</c:v>
                </c:pt>
                <c:pt idx="10">
                  <c:v>5558724</c:v>
                </c:pt>
                <c:pt idx="11">
                  <c:v>5530935</c:v>
                </c:pt>
                <c:pt idx="12">
                  <c:v>5502871</c:v>
                </c:pt>
                <c:pt idx="13">
                  <c:v>5473944</c:v>
                </c:pt>
                <c:pt idx="14">
                  <c:v>4807480</c:v>
                </c:pt>
                <c:pt idx="15">
                  <c:v>5307437</c:v>
                </c:pt>
                <c:pt idx="16">
                  <c:v>4424964</c:v>
                </c:pt>
                <c:pt idx="17">
                  <c:v>4213641</c:v>
                </c:pt>
                <c:pt idx="18">
                  <c:v>3835044</c:v>
                </c:pt>
                <c:pt idx="19">
                  <c:v>3337201</c:v>
                </c:pt>
                <c:pt idx="20">
                  <c:v>2932518</c:v>
                </c:pt>
                <c:pt idx="21">
                  <c:v>2726108</c:v>
                </c:pt>
                <c:pt idx="22">
                  <c:v>2712330</c:v>
                </c:pt>
                <c:pt idx="23">
                  <c:v>2574385</c:v>
                </c:pt>
                <c:pt idx="24">
                  <c:v>2154074</c:v>
                </c:pt>
                <c:pt idx="25">
                  <c:v>723662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C-A04F-AB98-95A2F7099329}"/>
            </c:ext>
          </c:extLst>
        </c:ser>
        <c:ser>
          <c:idx val="1"/>
          <c:order val="5"/>
          <c:tx>
            <c:strRef>
              <c:f>'REC Deliveries'!$AP$7</c:f>
              <c:strCache>
                <c:ptCount val="1"/>
                <c:pt idx="0">
                  <c:v>Indexed REC Under Contract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Deliveries'!$AP$8:$AP$33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77557.477168949772</c:v>
                </c:pt>
                <c:pt idx="5">
                  <c:v>542510.78242009133</c:v>
                </c:pt>
                <c:pt idx="6">
                  <c:v>2213990.9874433503</c:v>
                </c:pt>
                <c:pt idx="7">
                  <c:v>5418623.4473944586</c:v>
                </c:pt>
                <c:pt idx="8">
                  <c:v>8121117.8149726819</c:v>
                </c:pt>
                <c:pt idx="9">
                  <c:v>8830905.6326935701</c:v>
                </c:pt>
                <c:pt idx="10">
                  <c:v>8806011.4816120975</c:v>
                </c:pt>
                <c:pt idx="11">
                  <c:v>8780337.3260290381</c:v>
                </c:pt>
                <c:pt idx="12">
                  <c:v>8754791.5412238929</c:v>
                </c:pt>
                <c:pt idx="13">
                  <c:v>8729373.4853427727</c:v>
                </c:pt>
                <c:pt idx="14">
                  <c:v>8704082.5197410602</c:v>
                </c:pt>
                <c:pt idx="15">
                  <c:v>8678918.0089673549</c:v>
                </c:pt>
                <c:pt idx="16">
                  <c:v>8653879.3207475189</c:v>
                </c:pt>
                <c:pt idx="17">
                  <c:v>8628965.8259687796</c:v>
                </c:pt>
                <c:pt idx="18">
                  <c:v>8604176.8986639362</c:v>
                </c:pt>
                <c:pt idx="19">
                  <c:v>8579511.9159956165</c:v>
                </c:pt>
                <c:pt idx="20">
                  <c:v>8554970.2582406402</c:v>
                </c:pt>
                <c:pt idx="21">
                  <c:v>8530551.3087744359</c:v>
                </c:pt>
                <c:pt idx="22">
                  <c:v>8506254.4540555626</c:v>
                </c:pt>
                <c:pt idx="23">
                  <c:v>8482079.0836102851</c:v>
                </c:pt>
                <c:pt idx="24">
                  <c:v>8458024.590017233</c:v>
                </c:pt>
                <c:pt idx="25">
                  <c:v>8434090.3688921463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6C-A04F-AB98-95A2F7099329}"/>
            </c:ext>
          </c:extLst>
        </c:ser>
        <c:ser>
          <c:idx val="5"/>
          <c:order val="6"/>
          <c:tx>
            <c:strRef>
              <c:f>'REC Deliveries'!$AT$7</c:f>
              <c:strCache>
                <c:ptCount val="1"/>
                <c:pt idx="0">
                  <c:v>Coal to Solar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Deliveries'!$AT$8:$AT$33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379110</c:v>
                </c:pt>
                <c:pt idx="5">
                  <c:v>379110</c:v>
                </c:pt>
                <c:pt idx="6">
                  <c:v>379110</c:v>
                </c:pt>
                <c:pt idx="7">
                  <c:v>379110</c:v>
                </c:pt>
                <c:pt idx="8">
                  <c:v>379110</c:v>
                </c:pt>
                <c:pt idx="9">
                  <c:v>379110</c:v>
                </c:pt>
                <c:pt idx="10">
                  <c:v>379110</c:v>
                </c:pt>
                <c:pt idx="11">
                  <c:v>379110</c:v>
                </c:pt>
                <c:pt idx="12">
                  <c:v>379110</c:v>
                </c:pt>
                <c:pt idx="13">
                  <c:v>379110</c:v>
                </c:pt>
                <c:pt idx="14">
                  <c:v>379110</c:v>
                </c:pt>
                <c:pt idx="15">
                  <c:v>379110</c:v>
                </c:pt>
                <c:pt idx="16">
                  <c:v>379110</c:v>
                </c:pt>
                <c:pt idx="17">
                  <c:v>379110</c:v>
                </c:pt>
                <c:pt idx="18">
                  <c:v>379110</c:v>
                </c:pt>
                <c:pt idx="19">
                  <c:v>379110</c:v>
                </c:pt>
                <c:pt idx="20">
                  <c:v>379110</c:v>
                </c:pt>
                <c:pt idx="21">
                  <c:v>379110</c:v>
                </c:pt>
                <c:pt idx="22">
                  <c:v>379110</c:v>
                </c:pt>
                <c:pt idx="23">
                  <c:v>379110</c:v>
                </c:pt>
                <c:pt idx="24">
                  <c:v>379110</c:v>
                </c:pt>
                <c:pt idx="25">
                  <c:v>379110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6C-A04F-AB98-95A2F7099329}"/>
            </c:ext>
          </c:extLst>
        </c:ser>
        <c:ser>
          <c:idx val="9"/>
          <c:order val="7"/>
          <c:tx>
            <c:strRef>
              <c:f>'REC Deliveries'!$AX$7</c:f>
              <c:strCache>
                <c:ptCount val="1"/>
                <c:pt idx="0">
                  <c:v>ILSFA Projected</c:v>
                </c:pt>
              </c:strCache>
            </c:strRef>
          </c:tx>
          <c:spPr>
            <a:pattFill prst="dkUpDiag">
              <a:fgClr>
                <a:schemeClr val="accent4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Deliveries'!$AX$8:$AX$33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47000</c:v>
                </c:pt>
                <c:pt idx="4">
                  <c:v>93530</c:v>
                </c:pt>
                <c:pt idx="5">
                  <c:v>140295</c:v>
                </c:pt>
                <c:pt idx="6">
                  <c:v>187060</c:v>
                </c:pt>
                <c:pt idx="7">
                  <c:v>233825</c:v>
                </c:pt>
                <c:pt idx="8">
                  <c:v>280590</c:v>
                </c:pt>
                <c:pt idx="9">
                  <c:v>315751.65413533832</c:v>
                </c:pt>
                <c:pt idx="10">
                  <c:v>350913.30827067664</c:v>
                </c:pt>
                <c:pt idx="11">
                  <c:v>386074.96240601491</c:v>
                </c:pt>
                <c:pt idx="12">
                  <c:v>421236.61654135323</c:v>
                </c:pt>
                <c:pt idx="13">
                  <c:v>456398.27067669155</c:v>
                </c:pt>
                <c:pt idx="14">
                  <c:v>491559.92481202987</c:v>
                </c:pt>
                <c:pt idx="15">
                  <c:v>526721.57894736819</c:v>
                </c:pt>
                <c:pt idx="16">
                  <c:v>561883.23308270646</c:v>
                </c:pt>
                <c:pt idx="17">
                  <c:v>597044.88721804484</c:v>
                </c:pt>
                <c:pt idx="18">
                  <c:v>632206.5413533831</c:v>
                </c:pt>
                <c:pt idx="19">
                  <c:v>667368.19548872148</c:v>
                </c:pt>
                <c:pt idx="20">
                  <c:v>702529.84962405975</c:v>
                </c:pt>
                <c:pt idx="21">
                  <c:v>737691.50375939801</c:v>
                </c:pt>
                <c:pt idx="22">
                  <c:v>772853.15789473639</c:v>
                </c:pt>
                <c:pt idx="23">
                  <c:v>772853.15789473639</c:v>
                </c:pt>
                <c:pt idx="24">
                  <c:v>772853.15789473639</c:v>
                </c:pt>
                <c:pt idx="25">
                  <c:v>772853.15789473639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6C-A04F-AB98-95A2F7099329}"/>
            </c:ext>
          </c:extLst>
        </c:ser>
        <c:ser>
          <c:idx val="7"/>
          <c:order val="8"/>
          <c:tx>
            <c:strRef>
              <c:f>'REC Deliveries'!$AV$7</c:f>
              <c:strCache>
                <c:ptCount val="1"/>
                <c:pt idx="0">
                  <c:v>ABP Projected</c:v>
                </c:pt>
              </c:strCache>
            </c:strRef>
          </c:tx>
          <c:spPr>
            <a:pattFill prst="dk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Deliveries'!$AV$8:$AV$33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8306.8909833293801</c:v>
                </c:pt>
                <c:pt idx="5">
                  <c:v>245133.04258665134</c:v>
                </c:pt>
                <c:pt idx="6">
                  <c:v>965358.32382652746</c:v>
                </c:pt>
                <c:pt idx="7">
                  <c:v>2050200.2490219236</c:v>
                </c:pt>
                <c:pt idx="8">
                  <c:v>3129617.964591343</c:v>
                </c:pt>
                <c:pt idx="9">
                  <c:v>4203638.5915829148</c:v>
                </c:pt>
                <c:pt idx="10">
                  <c:v>5272289.1154395295</c:v>
                </c:pt>
                <c:pt idx="11">
                  <c:v>6335596.38667686</c:v>
                </c:pt>
                <c:pt idx="12">
                  <c:v>7393587.1215580041</c:v>
                </c:pt>
                <c:pt idx="13">
                  <c:v>8402537.7198335417</c:v>
                </c:pt>
                <c:pt idx="14">
                  <c:v>9185859.3336581849</c:v>
                </c:pt>
                <c:pt idx="15">
                  <c:v>9684764.3953971583</c:v>
                </c:pt>
                <c:pt idx="16">
                  <c:v>10181174.931827435</c:v>
                </c:pt>
                <c:pt idx="17">
                  <c:v>10675103.415575564</c:v>
                </c:pt>
                <c:pt idx="18">
                  <c:v>11166562.256904949</c:v>
                </c:pt>
                <c:pt idx="19">
                  <c:v>11640075.936080968</c:v>
                </c:pt>
                <c:pt idx="20">
                  <c:v>11825058.996676542</c:v>
                </c:pt>
                <c:pt idx="21">
                  <c:v>11738818.743962521</c:v>
                </c:pt>
                <c:pt idx="22">
                  <c:v>11653009.692512069</c:v>
                </c:pt>
                <c:pt idx="23">
                  <c:v>11567629.686318867</c:v>
                </c:pt>
                <c:pt idx="24">
                  <c:v>11482676.580156635</c:v>
                </c:pt>
                <c:pt idx="25">
                  <c:v>11398148.23952521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6C-A04F-AB98-95A2F7099329}"/>
            </c:ext>
          </c:extLst>
        </c:ser>
        <c:ser>
          <c:idx val="8"/>
          <c:order val="9"/>
          <c:tx>
            <c:strRef>
              <c:f>'REC Deliveries'!$AW$7</c:f>
              <c:strCache>
                <c:ptCount val="1"/>
                <c:pt idx="0">
                  <c:v>Indexed REC Projected</c:v>
                </c:pt>
              </c:strCache>
            </c:strRef>
          </c:tx>
          <c:spPr>
            <a:pattFill prst="dkUpDiag">
              <a:fgClr>
                <a:schemeClr val="accent5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'REC Deliveries'!$D$8:$D$33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Deliveries'!$AW$8:$AW$33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1354860.8333333335</c:v>
                </c:pt>
                <c:pt idx="8">
                  <c:v>4952183.3624999998</c:v>
                </c:pt>
                <c:pt idx="9">
                  <c:v>9030130.7790208329</c:v>
                </c:pt>
                <c:pt idx="10">
                  <c:v>12891855.12512573</c:v>
                </c:pt>
                <c:pt idx="11">
                  <c:v>16455104.182833435</c:v>
                </c:pt>
                <c:pt idx="12">
                  <c:v>19283870.328585934</c:v>
                </c:pt>
                <c:pt idx="13">
                  <c:v>21087034.310276341</c:v>
                </c:pt>
                <c:pt idx="14">
                  <c:v>22886182.472058292</c:v>
                </c:pt>
                <c:pt idx="15">
                  <c:v>24681334.893031333</c:v>
                </c:pt>
                <c:pt idx="16">
                  <c:v>26472511.551899508</c:v>
                </c:pt>
                <c:pt idx="17">
                  <c:v>28259732.327473346</c:v>
                </c:pt>
                <c:pt idx="18">
                  <c:v>30043016.999169312</c:v>
                </c:pt>
                <c:pt idx="19">
                  <c:v>31822385.247506797</c:v>
                </c:pt>
                <c:pt idx="20">
                  <c:v>33597856.654602595</c:v>
                </c:pt>
                <c:pt idx="21">
                  <c:v>35369450.704662919</c:v>
                </c:pt>
                <c:pt idx="22">
                  <c:v>37137186.784472935</c:v>
                </c:pt>
                <c:pt idx="23">
                  <c:v>38901084.183883898</c:v>
                </c:pt>
                <c:pt idx="24">
                  <c:v>40661162.096297823</c:v>
                </c:pt>
                <c:pt idx="25">
                  <c:v>42417439.61914967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6C-A04F-AB98-95A2F7099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63215584"/>
        <c:axId val="2063083744"/>
      </c:barChart>
      <c:catAx>
        <c:axId val="206321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083744"/>
        <c:crosses val="autoZero"/>
        <c:auto val="1"/>
        <c:lblAlgn val="ctr"/>
        <c:lblOffset val="100"/>
        <c:noMultiLvlLbl val="0"/>
      </c:catAx>
      <c:valAx>
        <c:axId val="2063083744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21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REC Spending </a:t>
            </a:r>
            <a:r>
              <a:rPr lang="en-US" b="1" baseline="0">
                <a:solidFill>
                  <a:schemeClr val="tx1"/>
                </a:solidFill>
              </a:rPr>
              <a:t> % Share</a:t>
            </a:r>
            <a:endParaRPr lang="en-US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5.6780065947174087E-2"/>
          <c:y val="2.6728114672451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3"/>
          <c:order val="0"/>
          <c:tx>
            <c:strRef>
              <c:f>'REC Spending'!$AM$7</c:f>
              <c:strCache>
                <c:ptCount val="1"/>
                <c:pt idx="0">
                  <c:v> LTPPA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Spending'!$AM$8:$AM$33</c:f>
              <c:numCache>
                <c:formatCode>_("$"* #,##0_);_("$"* \(#,##0\);_("$"* "-"??_);_(@_)</c:formatCode>
                <c:ptCount val="26"/>
                <c:pt idx="0">
                  <c:v>30848359.600711424</c:v>
                </c:pt>
                <c:pt idx="1">
                  <c:v>24142255.383493654</c:v>
                </c:pt>
                <c:pt idx="2">
                  <c:v>22062344.595163539</c:v>
                </c:pt>
                <c:pt idx="3">
                  <c:v>17721007.415898785</c:v>
                </c:pt>
                <c:pt idx="4">
                  <c:v>17421541.685608782</c:v>
                </c:pt>
                <c:pt idx="5">
                  <c:v>11401431.694168944</c:v>
                </c:pt>
                <c:pt idx="6">
                  <c:v>8215431.7104763286</c:v>
                </c:pt>
                <c:pt idx="7">
                  <c:v>4480482.7749063233</c:v>
                </c:pt>
                <c:pt idx="8">
                  <c:v>4478132.259204451</c:v>
                </c:pt>
                <c:pt idx="9">
                  <c:v>4338008.6485485407</c:v>
                </c:pt>
                <c:pt idx="10">
                  <c:v>4303453.6786395097</c:v>
                </c:pt>
                <c:pt idx="11">
                  <c:v>4261079.6921323007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01-674C-8F96-ED0909222082}"/>
            </c:ext>
          </c:extLst>
        </c:ser>
        <c:ser>
          <c:idx val="4"/>
          <c:order val="1"/>
          <c:tx>
            <c:strRef>
              <c:f>'REC Spending'!$AN$7</c:f>
              <c:strCache>
                <c:ptCount val="1"/>
                <c:pt idx="0">
                  <c:v> 2017-2019 Forward Procurement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Spending'!$AN$8:$AN$33</c:f>
              <c:numCache>
                <c:formatCode>_("$"* #,##0_);_("$"* \(#,##0\);_("$"* "-"??_);_(@_)</c:formatCode>
                <c:ptCount val="26"/>
                <c:pt idx="0">
                  <c:v>5397290.4699999997</c:v>
                </c:pt>
                <c:pt idx="1">
                  <c:v>19260591.157020841</c:v>
                </c:pt>
                <c:pt idx="2">
                  <c:v>22975411.212579787</c:v>
                </c:pt>
                <c:pt idx="3">
                  <c:v>22594914.147020839</c:v>
                </c:pt>
                <c:pt idx="4">
                  <c:v>22594914.147020839</c:v>
                </c:pt>
                <c:pt idx="5">
                  <c:v>25216962.408598416</c:v>
                </c:pt>
                <c:pt idx="6">
                  <c:v>25216962.408598416</c:v>
                </c:pt>
                <c:pt idx="7">
                  <c:v>25216962.408598416</c:v>
                </c:pt>
                <c:pt idx="8">
                  <c:v>25216962.408598416</c:v>
                </c:pt>
                <c:pt idx="9">
                  <c:v>25216962.408598416</c:v>
                </c:pt>
                <c:pt idx="10">
                  <c:v>25216962.408598416</c:v>
                </c:pt>
                <c:pt idx="11">
                  <c:v>25216962.408598416</c:v>
                </c:pt>
                <c:pt idx="12">
                  <c:v>25216962.408598416</c:v>
                </c:pt>
                <c:pt idx="13">
                  <c:v>22803773.825288881</c:v>
                </c:pt>
                <c:pt idx="14">
                  <c:v>22790653.063402295</c:v>
                </c:pt>
                <c:pt idx="15">
                  <c:v>20115592.524979867</c:v>
                </c:pt>
                <c:pt idx="16">
                  <c:v>8502461.7215775736</c:v>
                </c:pt>
                <c:pt idx="17">
                  <c:v>2622658.7999999998</c:v>
                </c:pt>
                <c:pt idx="18">
                  <c:v>2622658.7999999998</c:v>
                </c:pt>
                <c:pt idx="19">
                  <c:v>2622658.7999999998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01-674C-8F96-ED0909222082}"/>
            </c:ext>
          </c:extLst>
        </c:ser>
        <c:ser>
          <c:idx val="2"/>
          <c:order val="2"/>
          <c:tx>
            <c:strRef>
              <c:f>'REC Spending'!$AL$7</c:f>
              <c:strCache>
                <c:ptCount val="1"/>
                <c:pt idx="0">
                  <c:v> ILSFA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Spending'!$AL$8:$AL$33</c:f>
              <c:numCache>
                <c:formatCode>_("$"* #,##0_);_("$"* \(#,##0\);_("$"* "-"??_);_(@_)</c:formatCode>
                <c:ptCount val="26"/>
                <c:pt idx="0">
                  <c:v>11261800.036503479</c:v>
                </c:pt>
                <c:pt idx="1">
                  <c:v>50000000</c:v>
                </c:pt>
                <c:pt idx="2">
                  <c:v>50000000</c:v>
                </c:pt>
                <c:pt idx="3">
                  <c:v>50000000</c:v>
                </c:pt>
                <c:pt idx="4">
                  <c:v>50000000</c:v>
                </c:pt>
                <c:pt idx="5">
                  <c:v>50000000</c:v>
                </c:pt>
                <c:pt idx="6">
                  <c:v>50000000</c:v>
                </c:pt>
                <c:pt idx="7">
                  <c:v>50000000</c:v>
                </c:pt>
                <c:pt idx="8">
                  <c:v>50000000</c:v>
                </c:pt>
                <c:pt idx="9">
                  <c:v>50000000</c:v>
                </c:pt>
                <c:pt idx="10">
                  <c:v>50000000</c:v>
                </c:pt>
                <c:pt idx="11">
                  <c:v>50000000</c:v>
                </c:pt>
                <c:pt idx="12">
                  <c:v>50000000</c:v>
                </c:pt>
                <c:pt idx="13">
                  <c:v>50000000</c:v>
                </c:pt>
                <c:pt idx="14">
                  <c:v>50000000</c:v>
                </c:pt>
                <c:pt idx="15">
                  <c:v>50000000</c:v>
                </c:pt>
                <c:pt idx="16">
                  <c:v>50000000</c:v>
                </c:pt>
                <c:pt idx="17">
                  <c:v>50000000</c:v>
                </c:pt>
                <c:pt idx="18">
                  <c:v>50000000</c:v>
                </c:pt>
                <c:pt idx="19">
                  <c:v>50000000</c:v>
                </c:pt>
                <c:pt idx="20">
                  <c:v>50000000</c:v>
                </c:pt>
                <c:pt idx="21">
                  <c:v>50000000</c:v>
                </c:pt>
                <c:pt idx="22">
                  <c:v>50000000</c:v>
                </c:pt>
                <c:pt idx="23">
                  <c:v>50000000</c:v>
                </c:pt>
                <c:pt idx="24">
                  <c:v>50000000</c:v>
                </c:pt>
                <c:pt idx="25">
                  <c:v>50000000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01-674C-8F96-ED0909222082}"/>
            </c:ext>
          </c:extLst>
        </c:ser>
        <c:ser>
          <c:idx val="0"/>
          <c:order val="3"/>
          <c:tx>
            <c:strRef>
              <c:f>'REC Spending'!$AJ$7</c:f>
              <c:strCache>
                <c:ptCount val="1"/>
                <c:pt idx="0">
                  <c:v> ABP Under Contract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Spending'!$AJ$8:$AJ$33</c:f>
              <c:numCache>
                <c:formatCode>_("$"* #,##0_);_("$"* \(#,##0\);_("$"* "-"??_);_(@_)</c:formatCode>
                <c:ptCount val="26"/>
                <c:pt idx="0">
                  <c:v>183704260.77000001</c:v>
                </c:pt>
                <c:pt idx="1">
                  <c:v>199337704.06800008</c:v>
                </c:pt>
                <c:pt idx="2">
                  <c:v>248122812.15399981</c:v>
                </c:pt>
                <c:pt idx="3">
                  <c:v>495809801.10599977</c:v>
                </c:pt>
                <c:pt idx="4">
                  <c:v>506434153.88499939</c:v>
                </c:pt>
                <c:pt idx="5">
                  <c:v>352316139.62758321</c:v>
                </c:pt>
                <c:pt idx="6">
                  <c:v>357272426.48083347</c:v>
                </c:pt>
                <c:pt idx="7">
                  <c:v>296084664.79991674</c:v>
                </c:pt>
                <c:pt idx="8">
                  <c:v>281655831.96116674</c:v>
                </c:pt>
                <c:pt idx="9">
                  <c:v>274210767.48116672</c:v>
                </c:pt>
                <c:pt idx="10">
                  <c:v>268083326.33216673</c:v>
                </c:pt>
                <c:pt idx="11">
                  <c:v>243011672.81858331</c:v>
                </c:pt>
                <c:pt idx="12">
                  <c:v>210353757.03483331</c:v>
                </c:pt>
                <c:pt idx="13">
                  <c:v>128763921.71675</c:v>
                </c:pt>
                <c:pt idx="14">
                  <c:v>102096425.84</c:v>
                </c:pt>
                <c:pt idx="15">
                  <c:v>101586467.93000001</c:v>
                </c:pt>
                <c:pt idx="16">
                  <c:v>101078550.65000001</c:v>
                </c:pt>
                <c:pt idx="17">
                  <c:v>100572886.40000001</c:v>
                </c:pt>
                <c:pt idx="18">
                  <c:v>100069975.45000002</c:v>
                </c:pt>
                <c:pt idx="19">
                  <c:v>99570335.810000002</c:v>
                </c:pt>
                <c:pt idx="20">
                  <c:v>99067697.290000021</c:v>
                </c:pt>
                <c:pt idx="21">
                  <c:v>98566886.670000017</c:v>
                </c:pt>
                <c:pt idx="22">
                  <c:v>98069016.199999988</c:v>
                </c:pt>
                <c:pt idx="23">
                  <c:v>90531177.219999999</c:v>
                </c:pt>
                <c:pt idx="24">
                  <c:v>71201389.25</c:v>
                </c:pt>
                <c:pt idx="25">
                  <c:v>22497251.82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01-674C-8F96-ED0909222082}"/>
            </c:ext>
          </c:extLst>
        </c:ser>
        <c:ser>
          <c:idx val="1"/>
          <c:order val="4"/>
          <c:tx>
            <c:strRef>
              <c:f>'REC Spending'!$AK$7</c:f>
              <c:strCache>
                <c:ptCount val="1"/>
                <c:pt idx="0">
                  <c:v> Indexed REC Under Contract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Spending'!$AK$8:$AK$33</c:f>
              <c:numCache>
                <c:formatCode>_("$"* #,##0_);_("$"* \(#,##0\);_("$"*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2159286.0204893993</c:v>
                </c:pt>
                <c:pt idx="5">
                  <c:v>15039728.321483968</c:v>
                </c:pt>
                <c:pt idx="6">
                  <c:v>68122235.791847318</c:v>
                </c:pt>
                <c:pt idx="7">
                  <c:v>181021430.1044125</c:v>
                </c:pt>
                <c:pt idx="8">
                  <c:v>283140090.25619644</c:v>
                </c:pt>
                <c:pt idx="9">
                  <c:v>313358672.35086679</c:v>
                </c:pt>
                <c:pt idx="10">
                  <c:v>315187966.85738617</c:v>
                </c:pt>
                <c:pt idx="11">
                  <c:v>319197872.88019383</c:v>
                </c:pt>
                <c:pt idx="12">
                  <c:v>324301401.21986282</c:v>
                </c:pt>
                <c:pt idx="13">
                  <c:v>320860096.95127743</c:v>
                </c:pt>
                <c:pt idx="14">
                  <c:v>307683096.14111596</c:v>
                </c:pt>
                <c:pt idx="15">
                  <c:v>294296986.54575193</c:v>
                </c:pt>
                <c:pt idx="16">
                  <c:v>291397298.15075219</c:v>
                </c:pt>
                <c:pt idx="17">
                  <c:v>293179540.05791932</c:v>
                </c:pt>
                <c:pt idx="18">
                  <c:v>288539047.45750344</c:v>
                </c:pt>
                <c:pt idx="19">
                  <c:v>287034023.42571962</c:v>
                </c:pt>
                <c:pt idx="20">
                  <c:v>284123668.62601137</c:v>
                </c:pt>
                <c:pt idx="21">
                  <c:v>280620185.59490246</c:v>
                </c:pt>
                <c:pt idx="22">
                  <c:v>277795961.89266908</c:v>
                </c:pt>
                <c:pt idx="23">
                  <c:v>272901376.33967048</c:v>
                </c:pt>
                <c:pt idx="24">
                  <c:v>265030047.08416024</c:v>
                </c:pt>
                <c:pt idx="25">
                  <c:v>257060958.22996512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01-674C-8F96-ED0909222082}"/>
            </c:ext>
          </c:extLst>
        </c:ser>
        <c:ser>
          <c:idx val="5"/>
          <c:order val="5"/>
          <c:tx>
            <c:strRef>
              <c:f>'REC Spending'!$AO$7</c:f>
              <c:strCache>
                <c:ptCount val="1"/>
                <c:pt idx="0">
                  <c:v> ABP Projected </c:v>
                </c:pt>
              </c:strCache>
            </c:strRef>
          </c:tx>
          <c:spPr>
            <a:pattFill prst="dk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Spending'!$AO$8:$AO$33</c:f>
              <c:numCache>
                <c:formatCode>_("$"* #,##0_);_("$"* \(#,##0\);_("$"*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26116604.144436579</c:v>
                </c:pt>
                <c:pt idx="6">
                  <c:v>177419174.07809812</c:v>
                </c:pt>
                <c:pt idx="7">
                  <c:v>326668664.28163153</c:v>
                </c:pt>
                <c:pt idx="8">
                  <c:v>389273632.55872846</c:v>
                </c:pt>
                <c:pt idx="9">
                  <c:v>449238598.15854967</c:v>
                </c:pt>
                <c:pt idx="10">
                  <c:v>506669840.20791703</c:v>
                </c:pt>
                <c:pt idx="11">
                  <c:v>561669383.27348137</c:v>
                </c:pt>
                <c:pt idx="12">
                  <c:v>598597025.98933983</c:v>
                </c:pt>
                <c:pt idx="13">
                  <c:v>601141670.78828526</c:v>
                </c:pt>
                <c:pt idx="14">
                  <c:v>552842788.1601603</c:v>
                </c:pt>
                <c:pt idx="15">
                  <c:v>497664464.79706419</c:v>
                </c:pt>
                <c:pt idx="16">
                  <c:v>476933442.07481432</c:v>
                </c:pt>
                <c:pt idx="17">
                  <c:v>456949429.62473369</c:v>
                </c:pt>
                <c:pt idx="18">
                  <c:v>437682958.18911916</c:v>
                </c:pt>
                <c:pt idx="19">
                  <c:v>419105735.22480989</c:v>
                </c:pt>
                <c:pt idx="20">
                  <c:v>401190597.84488404</c:v>
                </c:pt>
                <c:pt idx="21">
                  <c:v>401182039.1171456</c:v>
                </c:pt>
                <c:pt idx="22">
                  <c:v>401093627.41258615</c:v>
                </c:pt>
                <c:pt idx="23">
                  <c:v>400928957.82690865</c:v>
                </c:pt>
                <c:pt idx="24">
                  <c:v>400691479.64710402</c:v>
                </c:pt>
                <c:pt idx="25">
                  <c:v>400384502.19382524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01-674C-8F96-ED0909222082}"/>
            </c:ext>
          </c:extLst>
        </c:ser>
        <c:ser>
          <c:idx val="6"/>
          <c:order val="6"/>
          <c:tx>
            <c:strRef>
              <c:f>'REC Spending'!$AP$7</c:f>
              <c:strCache>
                <c:ptCount val="1"/>
                <c:pt idx="0">
                  <c:v> Indexed REC Projected </c:v>
                </c:pt>
              </c:strCache>
            </c:strRef>
          </c:tx>
          <c:spPr>
            <a:pattFill prst="dkUpDiag">
              <a:fgClr>
                <a:schemeClr val="accent5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Spending'!$AP$8:$AP$33</c:f>
              <c:numCache>
                <c:formatCode>_("$"* #,##0_);_("$"* \(#,##0\);_("$"*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50260866.441324733</c:v>
                </c:pt>
                <c:pt idx="8">
                  <c:v>185571711.7425459</c:v>
                </c:pt>
                <c:pt idx="9">
                  <c:v>341707833.53947318</c:v>
                </c:pt>
                <c:pt idx="10">
                  <c:v>491486752.31034714</c:v>
                </c:pt>
                <c:pt idx="11">
                  <c:v>637196836.84703135</c:v>
                </c:pt>
                <c:pt idx="12">
                  <c:v>759633819.56515849</c:v>
                </c:pt>
                <c:pt idx="13">
                  <c:v>824498257.93140805</c:v>
                </c:pt>
                <c:pt idx="14">
                  <c:v>863066292.97935271</c:v>
                </c:pt>
                <c:pt idx="15">
                  <c:v>896016864.01082683</c:v>
                </c:pt>
                <c:pt idx="16">
                  <c:v>956265305.40260792</c:v>
                </c:pt>
                <c:pt idx="17">
                  <c:v>1028990158.8898882</c:v>
                </c:pt>
                <c:pt idx="18">
                  <c:v>1081391143.9341767</c:v>
                </c:pt>
                <c:pt idx="19">
                  <c:v>1143220492.9889021</c:v>
                </c:pt>
                <c:pt idx="20">
                  <c:v>1199030521.9639933</c:v>
                </c:pt>
                <c:pt idx="21">
                  <c:v>1251458120.3146446</c:v>
                </c:pt>
                <c:pt idx="22">
                  <c:v>1305446580.4292803</c:v>
                </c:pt>
                <c:pt idx="23">
                  <c:v>1348611243.7854207</c:v>
                </c:pt>
                <c:pt idx="24">
                  <c:v>1375751480.6862414</c:v>
                </c:pt>
                <c:pt idx="25">
                  <c:v>1399090413.8888066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01-674C-8F96-ED0909222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63215584"/>
        <c:axId val="2063083744"/>
      </c:barChart>
      <c:catAx>
        <c:axId val="206321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083744"/>
        <c:crosses val="autoZero"/>
        <c:auto val="1"/>
        <c:lblAlgn val="ctr"/>
        <c:lblOffset val="100"/>
        <c:noMultiLvlLbl val="0"/>
      </c:catAx>
      <c:valAx>
        <c:axId val="2063083744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21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2</xdr:col>
      <xdr:colOff>2855324</xdr:colOff>
      <xdr:row>10</xdr:row>
      <xdr:rowOff>57151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3E049B5C-9AB4-4B4B-ADFD-E0E43239C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93420" y="1028700"/>
          <a:ext cx="4474574" cy="7620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567256</xdr:colOff>
      <xdr:row>83</xdr:row>
      <xdr:rowOff>76699</xdr:rowOff>
    </xdr:from>
    <xdr:to>
      <xdr:col>40</xdr:col>
      <xdr:colOff>316627</xdr:colOff>
      <xdr:row>115</xdr:row>
      <xdr:rowOff>20226</xdr:rowOff>
    </xdr:to>
    <xdr:graphicFrame macro="">
      <xdr:nvGraphicFramePr>
        <xdr:cNvPr id="14" name="Chart 3">
          <a:extLst>
            <a:ext uri="{FF2B5EF4-FFF2-40B4-BE49-F238E27FC236}">
              <a16:creationId xmlns:a16="http://schemas.microsoft.com/office/drawing/2014/main" id="{C9DDA1FE-A6F2-694A-B549-DC3566A13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73</xdr:col>
      <xdr:colOff>574617</xdr:colOff>
      <xdr:row>14</xdr:row>
      <xdr:rowOff>135636</xdr:rowOff>
    </xdr:from>
    <xdr:to>
      <xdr:col>88</xdr:col>
      <xdr:colOff>227453</xdr:colOff>
      <xdr:row>45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B13CD19-BDBA-B34F-9189-BC45720EA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8467</xdr:colOff>
      <xdr:row>47</xdr:row>
      <xdr:rowOff>135466</xdr:rowOff>
    </xdr:from>
    <xdr:to>
      <xdr:col>43</xdr:col>
      <xdr:colOff>16933</xdr:colOff>
      <xdr:row>80</xdr:row>
      <xdr:rowOff>67732</xdr:rowOff>
    </xdr:to>
    <xdr:graphicFrame macro="">
      <xdr:nvGraphicFramePr>
        <xdr:cNvPr id="15" name="Chart 5">
          <a:extLst>
            <a:ext uri="{FF2B5EF4-FFF2-40B4-BE49-F238E27FC236}">
              <a16:creationId xmlns:a16="http://schemas.microsoft.com/office/drawing/2014/main" id="{6DE19291-C5C9-3F4C-A34E-DA58DBAFD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16404</xdr:colOff>
      <xdr:row>12</xdr:row>
      <xdr:rowOff>206109</xdr:rowOff>
    </xdr:from>
    <xdr:to>
      <xdr:col>41</xdr:col>
      <xdr:colOff>615202</xdr:colOff>
      <xdr:row>42</xdr:row>
      <xdr:rowOff>121444</xdr:rowOff>
    </xdr:to>
    <xdr:graphicFrame macro="">
      <xdr:nvGraphicFramePr>
        <xdr:cNvPr id="12" name="Chart 6">
          <a:extLst>
            <a:ext uri="{FF2B5EF4-FFF2-40B4-BE49-F238E27FC236}">
              <a16:creationId xmlns:a16="http://schemas.microsoft.com/office/drawing/2014/main" id="{97C8EFE8-3D3B-5D41-80E8-08CEC8F2E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508311</xdr:colOff>
      <xdr:row>121</xdr:row>
      <xdr:rowOff>32881</xdr:rowOff>
    </xdr:from>
    <xdr:to>
      <xdr:col>43</xdr:col>
      <xdr:colOff>228007</xdr:colOff>
      <xdr:row>157</xdr:row>
      <xdr:rowOff>88436</xdr:rowOff>
    </xdr:to>
    <xdr:graphicFrame macro="">
      <xdr:nvGraphicFramePr>
        <xdr:cNvPr id="6" name="Chart 3">
          <a:extLst>
            <a:ext uri="{FF2B5EF4-FFF2-40B4-BE49-F238E27FC236}">
              <a16:creationId xmlns:a16="http://schemas.microsoft.com/office/drawing/2014/main" id="{63CA2435-2DE3-4708-B452-8C49E260A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423333</xdr:colOff>
      <xdr:row>47</xdr:row>
      <xdr:rowOff>0</xdr:rowOff>
    </xdr:from>
    <xdr:to>
      <xdr:col>58</xdr:col>
      <xdr:colOff>379105</xdr:colOff>
      <xdr:row>80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E6A810-E6E2-CC45-8C03-CC9024059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42</xdr:col>
      <xdr:colOff>383017</xdr:colOff>
      <xdr:row>12</xdr:row>
      <xdr:rowOff>483809</xdr:rowOff>
    </xdr:from>
    <xdr:to>
      <xdr:col>58</xdr:col>
      <xdr:colOff>267096</xdr:colOff>
      <xdr:row>43</xdr:row>
      <xdr:rowOff>177010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85C2B6E-C945-F045-B644-51A1082C9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59</xdr:col>
      <xdr:colOff>74269</xdr:colOff>
      <xdr:row>15</xdr:row>
      <xdr:rowOff>54110</xdr:rowOff>
    </xdr:from>
    <xdr:to>
      <xdr:col>73</xdr:col>
      <xdr:colOff>656168</xdr:colOff>
      <xdr:row>44</xdr:row>
      <xdr:rowOff>33012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FD50EFE-F277-584F-A629-F662B883D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59</xdr:col>
      <xdr:colOff>47743</xdr:colOff>
      <xdr:row>49</xdr:row>
      <xdr:rowOff>151722</xdr:rowOff>
    </xdr:from>
    <xdr:to>
      <xdr:col>73</xdr:col>
      <xdr:colOff>624191</xdr:colOff>
      <xdr:row>78</xdr:row>
      <xdr:rowOff>152905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2CA64D4-17A9-5A41-B75E-2CD4B0CAA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241300</xdr:colOff>
      <xdr:row>2</xdr:row>
      <xdr:rowOff>139700</xdr:rowOff>
    </xdr:from>
    <xdr:to>
      <xdr:col>28</xdr:col>
      <xdr:colOff>267020</xdr:colOff>
      <xdr:row>29</xdr:row>
      <xdr:rowOff>165100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4325394-4DFF-5848-89CA-A30680D43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177800</xdr:colOff>
      <xdr:row>31</xdr:row>
      <xdr:rowOff>266700</xdr:rowOff>
    </xdr:from>
    <xdr:to>
      <xdr:col>28</xdr:col>
      <xdr:colOff>591000</xdr:colOff>
      <xdr:row>69</xdr:row>
      <xdr:rowOff>60976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50E5F0E-8955-DB41-892E-DCCE17D38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226786</xdr:colOff>
      <xdr:row>73</xdr:row>
      <xdr:rowOff>108857</xdr:rowOff>
    </xdr:from>
    <xdr:to>
      <xdr:col>29</xdr:col>
      <xdr:colOff>221790</xdr:colOff>
      <xdr:row>107</xdr:row>
      <xdr:rowOff>811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2A85693F-BC8C-3C45-A482-B2E3CAAA3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647700</xdr:colOff>
      <xdr:row>109</xdr:row>
      <xdr:rowOff>114300</xdr:rowOff>
    </xdr:from>
    <xdr:to>
      <xdr:col>29</xdr:col>
      <xdr:colOff>548216</xdr:colOff>
      <xdr:row>146</xdr:row>
      <xdr:rowOff>29686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38C0B5C0-4DBE-7D43-87EB-7721B0DBD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2356935</xdr:colOff>
      <xdr:row>0</xdr:row>
      <xdr:rowOff>0</xdr:rowOff>
    </xdr:from>
    <xdr:to>
      <xdr:col>14</xdr:col>
      <xdr:colOff>916139</xdr:colOff>
      <xdr:row>27</xdr:row>
      <xdr:rowOff>99484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60715D2-32BA-8749-92B9-0D9202C7D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215900</xdr:colOff>
      <xdr:row>1</xdr:row>
      <xdr:rowOff>152400</xdr:rowOff>
    </xdr:from>
    <xdr:to>
      <xdr:col>39</xdr:col>
      <xdr:colOff>5223</xdr:colOff>
      <xdr:row>32</xdr:row>
      <xdr:rowOff>64434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C3A8245-E0ED-4846-967A-11BE57650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139700</xdr:colOff>
      <xdr:row>36</xdr:row>
      <xdr:rowOff>139700</xdr:rowOff>
    </xdr:from>
    <xdr:to>
      <xdr:col>53</xdr:col>
      <xdr:colOff>266699</xdr:colOff>
      <xdr:row>68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363AEE-F2E4-3E4A-8CD9-21CEBDFEE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35</xdr:row>
      <xdr:rowOff>0</xdr:rowOff>
    </xdr:from>
    <xdr:to>
      <xdr:col>23</xdr:col>
      <xdr:colOff>348902</xdr:colOff>
      <xdr:row>60</xdr:row>
      <xdr:rowOff>13956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8905A881-A065-4DAA-9DE9-1F6A8957C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62</xdr:row>
      <xdr:rowOff>0</xdr:rowOff>
    </xdr:from>
    <xdr:to>
      <xdr:col>24</xdr:col>
      <xdr:colOff>0</xdr:colOff>
      <xdr:row>89</xdr:row>
      <xdr:rowOff>111648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90AFC160-2924-1F4D-BD43-25C73CC25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WBargholz\Downloads\CCA_Market_Potential_supply_curve.xlsb" TargetMode="External"/><Relationship Id="rId1" Type="http://schemas.openxmlformats.org/officeDocument/2006/relationships/externalLinkPath" Target="file:///C:\Users\WBargholz\Downloads\CCA_Market_Potential_supply_curve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"/>
      <sheetName val="Supply Curve Plot"/>
      <sheetName val="Supply Curve Data"/>
      <sheetName val="Offset Costs"/>
      <sheetName val="calcs_for_plot"/>
      <sheetName val="helper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E3 Bright Arial">
  <a:themeElements>
    <a:clrScheme name="E3 Bright">
      <a:dk1>
        <a:srgbClr val="000000"/>
      </a:dk1>
      <a:lt1>
        <a:sysClr val="window" lastClr="FFFFFF"/>
      </a:lt1>
      <a:dk2>
        <a:srgbClr val="034E6E"/>
      </a:dk2>
      <a:lt2>
        <a:srgbClr val="EEECE1"/>
      </a:lt2>
      <a:accent1>
        <a:srgbClr val="6EA1B6"/>
      </a:accent1>
      <a:accent2>
        <a:srgbClr val="FFB700"/>
      </a:accent2>
      <a:accent3>
        <a:srgbClr val="FF5F39"/>
      </a:accent3>
      <a:accent4>
        <a:srgbClr val="30D773"/>
      </a:accent4>
      <a:accent5>
        <a:srgbClr val="FF8700"/>
      </a:accent5>
      <a:accent6>
        <a:srgbClr val="4458D2"/>
      </a:accent6>
      <a:hlink>
        <a:srgbClr val="6565FF"/>
      </a:hlink>
      <a:folHlink>
        <a:srgbClr val="800080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A3080-5CCF-42CC-8CD9-9D4D349F2EA7}">
  <sheetPr>
    <tabColor theme="3"/>
  </sheetPr>
  <dimension ref="A1:E27"/>
  <sheetViews>
    <sheetView showGridLines="0" tabSelected="1" workbookViewId="0">
      <selection activeCell="C41" sqref="C41"/>
    </sheetView>
  </sheetViews>
  <sheetFormatPr defaultColWidth="11.42578125" defaultRowHeight="12"/>
  <cols>
    <col min="2" max="2" width="26.42578125" customWidth="1"/>
    <col min="3" max="3" width="53.42578125" customWidth="1"/>
    <col min="4" max="4" width="51" customWidth="1"/>
  </cols>
  <sheetData>
    <row r="1" spans="1:5" s="70" customFormat="1" ht="29.25" thickBot="1">
      <c r="A1" s="70" t="s">
        <v>0</v>
      </c>
    </row>
    <row r="4" spans="1:5" ht="19.5" thickBot="1">
      <c r="B4" s="328" t="s">
        <v>1</v>
      </c>
      <c r="C4" s="328"/>
      <c r="D4" s="328"/>
      <c r="E4" s="328"/>
    </row>
    <row r="13" spans="1:5">
      <c r="B13" t="s">
        <v>2</v>
      </c>
    </row>
    <row r="14" spans="1:5">
      <c r="B14" t="s">
        <v>3</v>
      </c>
    </row>
    <row r="15" spans="1:5">
      <c r="B15" t="s">
        <v>4</v>
      </c>
    </row>
    <row r="17" spans="2:5">
      <c r="B17" s="329">
        <f ca="1">TODAY()</f>
        <v>45789</v>
      </c>
    </row>
    <row r="19" spans="2:5" ht="19.5" thickBot="1">
      <c r="B19" s="328" t="s">
        <v>5</v>
      </c>
      <c r="C19" s="328"/>
      <c r="D19" s="328"/>
      <c r="E19" s="328"/>
    </row>
    <row r="20" spans="2:5">
      <c r="B20" s="49"/>
    </row>
    <row r="21" spans="2:5">
      <c r="B21" s="21" t="s">
        <v>6</v>
      </c>
    </row>
    <row r="22" spans="2:5">
      <c r="B22" s="133" t="s">
        <v>7</v>
      </c>
    </row>
    <row r="23" spans="2:5">
      <c r="B23" s="48" t="s">
        <v>8</v>
      </c>
    </row>
    <row r="24" spans="2:5">
      <c r="B24" s="189" t="s">
        <v>9</v>
      </c>
    </row>
    <row r="25" spans="2:5">
      <c r="B25" s="71" t="s">
        <v>10</v>
      </c>
    </row>
    <row r="26" spans="2:5">
      <c r="B26" s="114" t="s">
        <v>11</v>
      </c>
    </row>
    <row r="27" spans="2:5">
      <c r="B27" s="72" t="s">
        <v>12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0B54D-A731-4792-AED0-4495A822A7EE}">
  <sheetPr>
    <tabColor theme="3"/>
  </sheetPr>
  <dimension ref="A1"/>
  <sheetViews>
    <sheetView workbookViewId="0">
      <selection activeCell="Q32" sqref="Q32"/>
    </sheetView>
  </sheetViews>
  <sheetFormatPr defaultColWidth="9" defaultRowHeight="12"/>
  <cols>
    <col min="1" max="16384" width="9" style="79"/>
  </cols>
  <sheetData>
    <row r="1" spans="1:1">
      <c r="A1" s="92" t="s">
        <v>52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941E3-D4EC-4FE9-9B7F-084C3FBF5AEB}">
  <sheetPr>
    <tabColor theme="7" tint="0.79998168889431442"/>
    <pageSetUpPr fitToPage="1"/>
  </sheetPr>
  <dimension ref="B1:AZ83"/>
  <sheetViews>
    <sheetView zoomScale="70" zoomScaleNormal="70" workbookViewId="0">
      <selection activeCell="B2" sqref="B2"/>
    </sheetView>
  </sheetViews>
  <sheetFormatPr defaultColWidth="9.5703125" defaultRowHeight="15"/>
  <cols>
    <col min="1" max="1" width="9.5703125" style="214"/>
    <col min="2" max="2" width="16.5703125" style="215" bestFit="1" customWidth="1"/>
    <col min="3" max="3" width="17.42578125" style="215" bestFit="1" customWidth="1"/>
    <col min="4" max="4" width="27.5703125" style="215" bestFit="1" customWidth="1"/>
    <col min="5" max="5" width="9.5703125" style="214" customWidth="1"/>
    <col min="6" max="6" width="15" style="216" customWidth="1"/>
    <col min="7" max="7" width="21.42578125" style="217" bestFit="1" customWidth="1"/>
    <col min="8" max="8" width="9.5703125" style="217" customWidth="1"/>
    <col min="9" max="33" width="13.5703125" style="214" customWidth="1"/>
    <col min="34" max="16384" width="9.5703125" style="214"/>
  </cols>
  <sheetData>
    <row r="1" spans="2:33" ht="15.95" customHeight="1">
      <c r="J1" s="218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</row>
    <row r="2" spans="2:33" ht="15.95" customHeight="1" thickBot="1">
      <c r="B2" s="209" t="s">
        <v>240</v>
      </c>
      <c r="J2" s="218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</row>
    <row r="3" spans="2:33" ht="15.95" customHeight="1">
      <c r="F3" s="214"/>
      <c r="J3" s="218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</row>
    <row r="4" spans="2:33">
      <c r="H4" s="245" t="s">
        <v>241</v>
      </c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</row>
    <row r="5" spans="2:33">
      <c r="B5" s="346" t="s">
        <v>242</v>
      </c>
      <c r="C5" s="346" t="s">
        <v>203</v>
      </c>
      <c r="D5" s="346" t="s">
        <v>165</v>
      </c>
      <c r="F5" s="19" t="s">
        <v>165</v>
      </c>
      <c r="G5" s="61" t="s">
        <v>70</v>
      </c>
      <c r="H5" s="61" t="s">
        <v>14</v>
      </c>
      <c r="I5" s="19">
        <v>2022</v>
      </c>
      <c r="J5" s="19">
        <f t="shared" ref="J5:AB5" si="0">I5+1</f>
        <v>2023</v>
      </c>
      <c r="K5" s="19">
        <f t="shared" si="0"/>
        <v>2024</v>
      </c>
      <c r="L5" s="19">
        <f t="shared" si="0"/>
        <v>2025</v>
      </c>
      <c r="M5" s="19">
        <f t="shared" si="0"/>
        <v>2026</v>
      </c>
      <c r="N5" s="19">
        <f t="shared" si="0"/>
        <v>2027</v>
      </c>
      <c r="O5" s="19">
        <f t="shared" si="0"/>
        <v>2028</v>
      </c>
      <c r="P5" s="19">
        <f t="shared" si="0"/>
        <v>2029</v>
      </c>
      <c r="Q5" s="19">
        <f t="shared" si="0"/>
        <v>2030</v>
      </c>
      <c r="R5" s="19">
        <f t="shared" si="0"/>
        <v>2031</v>
      </c>
      <c r="S5" s="19">
        <f t="shared" si="0"/>
        <v>2032</v>
      </c>
      <c r="T5" s="19">
        <f t="shared" si="0"/>
        <v>2033</v>
      </c>
      <c r="U5" s="19">
        <f t="shared" si="0"/>
        <v>2034</v>
      </c>
      <c r="V5" s="19">
        <f t="shared" si="0"/>
        <v>2035</v>
      </c>
      <c r="W5" s="19">
        <f t="shared" si="0"/>
        <v>2036</v>
      </c>
      <c r="X5" s="19">
        <f t="shared" si="0"/>
        <v>2037</v>
      </c>
      <c r="Y5" s="19">
        <f t="shared" si="0"/>
        <v>2038</v>
      </c>
      <c r="Z5" s="19">
        <f t="shared" si="0"/>
        <v>2039</v>
      </c>
      <c r="AA5" s="19">
        <f t="shared" si="0"/>
        <v>2040</v>
      </c>
      <c r="AB5" s="19">
        <f t="shared" si="0"/>
        <v>2041</v>
      </c>
      <c r="AC5" s="19">
        <f t="shared" ref="AC5" si="1">AB5+1</f>
        <v>2042</v>
      </c>
      <c r="AD5" s="19">
        <f t="shared" ref="AD5" si="2">AC5+1</f>
        <v>2043</v>
      </c>
      <c r="AE5" s="19">
        <f t="shared" ref="AE5" si="3">AD5+1</f>
        <v>2044</v>
      </c>
      <c r="AF5" s="19">
        <f t="shared" ref="AF5" si="4">AE5+1</f>
        <v>2045</v>
      </c>
      <c r="AG5" s="19">
        <f t="shared" ref="AG5" si="5">AF5+1</f>
        <v>2046</v>
      </c>
    </row>
    <row r="6" spans="2:33">
      <c r="B6" s="94">
        <v>3</v>
      </c>
      <c r="C6" s="94" t="s">
        <v>127</v>
      </c>
      <c r="D6" s="119" t="s">
        <v>212</v>
      </c>
      <c r="F6" s="20" t="s">
        <v>71</v>
      </c>
      <c r="G6" s="62">
        <v>2022</v>
      </c>
      <c r="H6" s="58" t="s">
        <v>85</v>
      </c>
      <c r="I6" s="53"/>
      <c r="J6" s="53"/>
      <c r="K6" s="53"/>
      <c r="L6" s="53">
        <v>0</v>
      </c>
      <c r="M6" s="53">
        <v>0</v>
      </c>
      <c r="N6" s="53">
        <v>0</v>
      </c>
      <c r="O6" s="53">
        <v>0</v>
      </c>
      <c r="P6" s="53">
        <v>0</v>
      </c>
      <c r="Q6" s="53">
        <v>0</v>
      </c>
      <c r="R6" s="53">
        <v>0</v>
      </c>
      <c r="S6" s="223">
        <f>R6*(1-INDEX('Inputs_Indexed REC'!$D$6:$D$8,MATCH('Indexed REC Deliveries'!$F6,'Inputs_Indexed REC'!$B$6:$B$8,0)))</f>
        <v>0</v>
      </c>
      <c r="T6" s="223">
        <f>S6*(1-INDEX('Inputs_Indexed REC'!$D$6:$D$8,MATCH('Indexed REC Deliveries'!$F6,'Inputs_Indexed REC'!$B$6:$B$8,0)))</f>
        <v>0</v>
      </c>
      <c r="U6" s="223">
        <f>T6*(1-INDEX('Inputs_Indexed REC'!$D$6:$D$8,MATCH('Indexed REC Deliveries'!$F6,'Inputs_Indexed REC'!$B$6:$B$8,0)))</f>
        <v>0</v>
      </c>
      <c r="V6" s="223">
        <f>U6*(1-INDEX('Inputs_Indexed REC'!$D$6:$D$8,MATCH('Indexed REC Deliveries'!$F6,'Inputs_Indexed REC'!$B$6:$B$8,0)))</f>
        <v>0</v>
      </c>
      <c r="W6" s="223">
        <f>V6*(1-INDEX('Inputs_Indexed REC'!$D$6:$D$8,MATCH('Indexed REC Deliveries'!$F6,'Inputs_Indexed REC'!$B$6:$B$8,0)))</f>
        <v>0</v>
      </c>
      <c r="X6" s="223">
        <f>W6*(1-INDEX('Inputs_Indexed REC'!$D$6:$D$8,MATCH('Indexed REC Deliveries'!$F6,'Inputs_Indexed REC'!$B$6:$B$8,0)))</f>
        <v>0</v>
      </c>
      <c r="Y6" s="223">
        <f>X6*(1-INDEX('Inputs_Indexed REC'!$D$6:$D$8,MATCH('Indexed REC Deliveries'!$F6,'Inputs_Indexed REC'!$B$6:$B$8,0)))</f>
        <v>0</v>
      </c>
      <c r="Z6" s="223">
        <f>Y6*(1-INDEX('Inputs_Indexed REC'!$D$6:$D$8,MATCH('Indexed REC Deliveries'!$F6,'Inputs_Indexed REC'!$B$6:$B$8,0)))</f>
        <v>0</v>
      </c>
      <c r="AA6" s="223">
        <f>Z6*(1-INDEX('Inputs_Indexed REC'!$D$6:$D$8,MATCH('Indexed REC Deliveries'!$F6,'Inputs_Indexed REC'!$B$6:$B$8,0)))</f>
        <v>0</v>
      </c>
      <c r="AB6" s="223">
        <f>AA6*(1-INDEX('Inputs_Indexed REC'!$D$6:$D$8,MATCH('Indexed REC Deliveries'!$F6,'Inputs_Indexed REC'!$B$6:$B$8,0)))</f>
        <v>0</v>
      </c>
      <c r="AC6" s="223">
        <f>AB6*(1-INDEX('Inputs_Indexed REC'!$D$6:$D$8,MATCH('Indexed REC Deliveries'!$F6,'Inputs_Indexed REC'!$B$6:$B$8,0)))</f>
        <v>0</v>
      </c>
      <c r="AD6" s="223">
        <f>AC6*(1-INDEX('Inputs_Indexed REC'!$D$6:$D$8,MATCH('Indexed REC Deliveries'!$F6,'Inputs_Indexed REC'!$B$6:$B$8,0)))</f>
        <v>0</v>
      </c>
      <c r="AE6" s="223">
        <f>AD6*(1-INDEX('Inputs_Indexed REC'!$D$6:$D$8,MATCH('Indexed REC Deliveries'!$F6,'Inputs_Indexed REC'!$B$6:$B$8,0)))</f>
        <v>0</v>
      </c>
      <c r="AF6" s="223">
        <f>AE6*(1-INDEX('Inputs_Indexed REC'!$D$6:$D$8,MATCH('Indexed REC Deliveries'!$F6,'Inputs_Indexed REC'!$B$6:$B$8,0)))</f>
        <v>0</v>
      </c>
      <c r="AG6" s="223">
        <f>AF6*(1-INDEX('Inputs_Indexed REC'!$D$6:$D$8,MATCH('Indexed REC Deliveries'!$F6,'Inputs_Indexed REC'!$B$6:$B$8,0)))</f>
        <v>0</v>
      </c>
    </row>
    <row r="7" spans="2:33">
      <c r="B7" s="94">
        <v>3</v>
      </c>
      <c r="C7" s="94" t="s">
        <v>127</v>
      </c>
      <c r="D7" s="119" t="s">
        <v>212</v>
      </c>
      <c r="F7" s="20" t="s">
        <v>71</v>
      </c>
      <c r="G7" s="62">
        <f>G6+1</f>
        <v>2023</v>
      </c>
      <c r="H7" s="58" t="s">
        <v>85</v>
      </c>
      <c r="I7" s="53"/>
      <c r="J7" s="53"/>
      <c r="K7" s="53"/>
      <c r="L7" s="53">
        <v>76224.164383561641</v>
      </c>
      <c r="M7" s="53">
        <v>521340.04924657533</v>
      </c>
      <c r="N7" s="54">
        <v>824320.68500000006</v>
      </c>
      <c r="O7" s="54">
        <v>824320.68500000006</v>
      </c>
      <c r="P7" s="54">
        <v>824320.68500000006</v>
      </c>
      <c r="Q7" s="54">
        <v>824320.68500000006</v>
      </c>
      <c r="R7" s="54">
        <v>824320.68500000006</v>
      </c>
      <c r="S7" s="223">
        <f>R7*(1-INDEX('Inputs_Indexed REC'!$D$6:$D$8,MATCH('Indexed REC Deliveries'!$F7,'Inputs_Indexed REC'!$B$6:$B$8,0)))</f>
        <v>824320.68500000006</v>
      </c>
      <c r="T7" s="223">
        <f>S7*(1-INDEX('Inputs_Indexed REC'!$D$6:$D$8,MATCH('Indexed REC Deliveries'!$F7,'Inputs_Indexed REC'!$B$6:$B$8,0)))</f>
        <v>824320.68500000006</v>
      </c>
      <c r="U7" s="223">
        <f>T7*(1-INDEX('Inputs_Indexed REC'!$D$6:$D$8,MATCH('Indexed REC Deliveries'!$F7,'Inputs_Indexed REC'!$B$6:$B$8,0)))</f>
        <v>824320.68500000006</v>
      </c>
      <c r="V7" s="223">
        <f>U7*(1-INDEX('Inputs_Indexed REC'!$D$6:$D$8,MATCH('Indexed REC Deliveries'!$F7,'Inputs_Indexed REC'!$B$6:$B$8,0)))</f>
        <v>824320.68500000006</v>
      </c>
      <c r="W7" s="223">
        <f>V7*(1-INDEX('Inputs_Indexed REC'!$D$6:$D$8,MATCH('Indexed REC Deliveries'!$F7,'Inputs_Indexed REC'!$B$6:$B$8,0)))</f>
        <v>824320.68500000006</v>
      </c>
      <c r="X7" s="223">
        <f>W7*(1-INDEX('Inputs_Indexed REC'!$D$6:$D$8,MATCH('Indexed REC Deliveries'!$F7,'Inputs_Indexed REC'!$B$6:$B$8,0)))</f>
        <v>824320.68500000006</v>
      </c>
      <c r="Y7" s="223">
        <f>X7*(1-INDEX('Inputs_Indexed REC'!$D$6:$D$8,MATCH('Indexed REC Deliveries'!$F7,'Inputs_Indexed REC'!$B$6:$B$8,0)))</f>
        <v>824320.68500000006</v>
      </c>
      <c r="Z7" s="223">
        <f>Y7*(1-INDEX('Inputs_Indexed REC'!$D$6:$D$8,MATCH('Indexed REC Deliveries'!$F7,'Inputs_Indexed REC'!$B$6:$B$8,0)))</f>
        <v>824320.68500000006</v>
      </c>
      <c r="AA7" s="223">
        <f>Z7*(1-INDEX('Inputs_Indexed REC'!$D$6:$D$8,MATCH('Indexed REC Deliveries'!$F7,'Inputs_Indexed REC'!$B$6:$B$8,0)))</f>
        <v>824320.68500000006</v>
      </c>
      <c r="AB7" s="223">
        <f>AA7*(1-INDEX('Inputs_Indexed REC'!$D$6:$D$8,MATCH('Indexed REC Deliveries'!$F7,'Inputs_Indexed REC'!$B$6:$B$8,0)))</f>
        <v>824320.68500000006</v>
      </c>
      <c r="AC7" s="223">
        <f>AB7*(1-INDEX('Inputs_Indexed REC'!$D$6:$D$8,MATCH('Indexed REC Deliveries'!$F7,'Inputs_Indexed REC'!$B$6:$B$8,0)))</f>
        <v>824320.68500000006</v>
      </c>
      <c r="AD7" s="223">
        <f>AC7*(1-INDEX('Inputs_Indexed REC'!$D$6:$D$8,MATCH('Indexed REC Deliveries'!$F7,'Inputs_Indexed REC'!$B$6:$B$8,0)))</f>
        <v>824320.68500000006</v>
      </c>
      <c r="AE7" s="223">
        <f>AD7*(1-INDEX('Inputs_Indexed REC'!$D$6:$D$8,MATCH('Indexed REC Deliveries'!$F7,'Inputs_Indexed REC'!$B$6:$B$8,0)))</f>
        <v>824320.68500000006</v>
      </c>
      <c r="AF7" s="223">
        <f>AE7*(1-INDEX('Inputs_Indexed REC'!$D$6:$D$8,MATCH('Indexed REC Deliveries'!$F7,'Inputs_Indexed REC'!$B$6:$B$8,0)))</f>
        <v>824320.68500000006</v>
      </c>
      <c r="AG7" s="223">
        <f>AF7*(1-INDEX('Inputs_Indexed REC'!$D$6:$D$8,MATCH('Indexed REC Deliveries'!$F7,'Inputs_Indexed REC'!$B$6:$B$8,0)))</f>
        <v>824320.68500000006</v>
      </c>
    </row>
    <row r="8" spans="2:33">
      <c r="B8" s="94">
        <v>3</v>
      </c>
      <c r="C8" s="94" t="s">
        <v>127</v>
      </c>
      <c r="D8" s="119" t="s">
        <v>212</v>
      </c>
      <c r="F8" s="20" t="s">
        <v>71</v>
      </c>
      <c r="G8" s="62">
        <f t="shared" ref="G8:G30" si="6">G7+1</f>
        <v>2024</v>
      </c>
      <c r="H8" s="58" t="s">
        <v>85</v>
      </c>
      <c r="I8" s="53"/>
      <c r="J8" s="53"/>
      <c r="K8" s="53"/>
      <c r="L8" s="53">
        <v>0</v>
      </c>
      <c r="M8" s="53">
        <v>58934.301369863009</v>
      </c>
      <c r="N8" s="53">
        <v>986620.44239726011</v>
      </c>
      <c r="O8" s="53">
        <v>2281048.3704109588</v>
      </c>
      <c r="P8" s="53">
        <v>2846859.6799999997</v>
      </c>
      <c r="Q8" s="53">
        <v>2846859.6799999997</v>
      </c>
      <c r="R8" s="53">
        <v>2846859.6799999997</v>
      </c>
      <c r="S8" s="223">
        <f>R8*(1-INDEX('Inputs_Indexed REC'!$D$6:$D$8,MATCH('Indexed REC Deliveries'!$F8,'Inputs_Indexed REC'!$B$6:$B$8,0)))</f>
        <v>2846859.6799999997</v>
      </c>
      <c r="T8" s="223">
        <f>S8*(1-INDEX('Inputs_Indexed REC'!$D$6:$D$8,MATCH('Indexed REC Deliveries'!$F8,'Inputs_Indexed REC'!$B$6:$B$8,0)))</f>
        <v>2846859.6799999997</v>
      </c>
      <c r="U8" s="223">
        <f>T8*(1-INDEX('Inputs_Indexed REC'!$D$6:$D$8,MATCH('Indexed REC Deliveries'!$F8,'Inputs_Indexed REC'!$B$6:$B$8,0)))</f>
        <v>2846859.6799999997</v>
      </c>
      <c r="V8" s="223">
        <f>U8*(1-INDEX('Inputs_Indexed REC'!$D$6:$D$8,MATCH('Indexed REC Deliveries'!$F8,'Inputs_Indexed REC'!$B$6:$B$8,0)))</f>
        <v>2846859.6799999997</v>
      </c>
      <c r="W8" s="223">
        <f>V8*(1-INDEX('Inputs_Indexed REC'!$D$6:$D$8,MATCH('Indexed REC Deliveries'!$F8,'Inputs_Indexed REC'!$B$6:$B$8,0)))</f>
        <v>2846859.6799999997</v>
      </c>
      <c r="X8" s="223">
        <f>W8*(1-INDEX('Inputs_Indexed REC'!$D$6:$D$8,MATCH('Indexed REC Deliveries'!$F8,'Inputs_Indexed REC'!$B$6:$B$8,0)))</f>
        <v>2846859.6799999997</v>
      </c>
      <c r="Y8" s="223">
        <f>X8*(1-INDEX('Inputs_Indexed REC'!$D$6:$D$8,MATCH('Indexed REC Deliveries'!$F8,'Inputs_Indexed REC'!$B$6:$B$8,0)))</f>
        <v>2846859.6799999997</v>
      </c>
      <c r="Z8" s="223">
        <f>Y8*(1-INDEX('Inputs_Indexed REC'!$D$6:$D$8,MATCH('Indexed REC Deliveries'!$F8,'Inputs_Indexed REC'!$B$6:$B$8,0)))</f>
        <v>2846859.6799999997</v>
      </c>
      <c r="AA8" s="223">
        <f>Z8*(1-INDEX('Inputs_Indexed REC'!$D$6:$D$8,MATCH('Indexed REC Deliveries'!$F8,'Inputs_Indexed REC'!$B$6:$B$8,0)))</f>
        <v>2846859.6799999997</v>
      </c>
      <c r="AB8" s="223">
        <f>AA8*(1-INDEX('Inputs_Indexed REC'!$D$6:$D$8,MATCH('Indexed REC Deliveries'!$F8,'Inputs_Indexed REC'!$B$6:$B$8,0)))</f>
        <v>2846859.6799999997</v>
      </c>
      <c r="AC8" s="223">
        <f>AB8*(1-INDEX('Inputs_Indexed REC'!$D$6:$D$8,MATCH('Indexed REC Deliveries'!$F8,'Inputs_Indexed REC'!$B$6:$B$8,0)))</f>
        <v>2846859.6799999997</v>
      </c>
      <c r="AD8" s="223">
        <f>AC8*(1-INDEX('Inputs_Indexed REC'!$D$6:$D$8,MATCH('Indexed REC Deliveries'!$F8,'Inputs_Indexed REC'!$B$6:$B$8,0)))</f>
        <v>2846859.6799999997</v>
      </c>
      <c r="AE8" s="223">
        <f>AD8*(1-INDEX('Inputs_Indexed REC'!$D$6:$D$8,MATCH('Indexed REC Deliveries'!$F8,'Inputs_Indexed REC'!$B$6:$B$8,0)))</f>
        <v>2846859.6799999997</v>
      </c>
      <c r="AF8" s="223">
        <f>AE8*(1-INDEX('Inputs_Indexed REC'!$D$6:$D$8,MATCH('Indexed REC Deliveries'!$F8,'Inputs_Indexed REC'!$B$6:$B$8,0)))</f>
        <v>2846859.6799999997</v>
      </c>
      <c r="AG8" s="223">
        <f>AF8*(1-INDEX('Inputs_Indexed REC'!$D$6:$D$8,MATCH('Indexed REC Deliveries'!$F8,'Inputs_Indexed REC'!$B$6:$B$8,0)))</f>
        <v>2846859.6799999997</v>
      </c>
    </row>
    <row r="9" spans="2:33">
      <c r="B9" s="94">
        <v>3</v>
      </c>
      <c r="C9" s="94" t="s">
        <v>167</v>
      </c>
      <c r="D9" s="119" t="s">
        <v>212</v>
      </c>
      <c r="F9" s="20" t="s">
        <v>71</v>
      </c>
      <c r="G9" s="62">
        <f t="shared" si="6"/>
        <v>2025</v>
      </c>
      <c r="H9" s="58" t="s">
        <v>85</v>
      </c>
      <c r="I9" s="89">
        <f>IF(I$5=$G9+$B9,INDEX('Inputs_Indexed REC'!$C$39:$E$64,MATCH('Indexed REC Deliveries'!$G9,'Inputs_Indexed REC'!$B$39:$B$64,0),MATCH('Indexed REC Deliveries'!$F9,'Inputs_Indexed REC'!$C$36:$E$36,0))
*INDEX('Inputs_Indexed REC'!$G$39:$I$64,MATCH('Indexed REC Deliveries'!$G9,'Inputs_Indexed REC'!$B$39:$B$64,0),MATCH('Indexed REC Deliveries'!$F9,'Inputs_Indexed REC'!$G$36:$I$36,0)),
IF(I$5&gt;$G9+$B9,H9*(1-INDEX('Inputs_Indexed REC'!$D$6:$D$8,MATCH('Indexed REC Deliveries'!$F9,'Inputs_Indexed REC'!$B$6:$B$8,0))),
0))</f>
        <v>0</v>
      </c>
      <c r="J9" s="89">
        <f>IF(J$5=$G9+$B9,INDEX('Inputs_Indexed REC'!$C$39:$E$64,MATCH('Indexed REC Deliveries'!$G9,'Inputs_Indexed REC'!$B$39:$B$64,0),MATCH('Indexed REC Deliveries'!$F9,'Inputs_Indexed REC'!$C$36:$E$36,0))
*INDEX('Inputs_Indexed REC'!$G$39:$I$64,MATCH('Indexed REC Deliveries'!$G9,'Inputs_Indexed REC'!$B$39:$B$64,0),MATCH('Indexed REC Deliveries'!$F9,'Inputs_Indexed REC'!$G$36:$I$36,0)),
IF(J$5&gt;$G9+$B9,I9*(1-INDEX('Inputs_Indexed REC'!$D$6:$D$8,MATCH('Indexed REC Deliveries'!$F9,'Inputs_Indexed REC'!$B$6:$B$8,0))),
0))</f>
        <v>0</v>
      </c>
      <c r="K9" s="89">
        <f>IF(K$5=$G9+$B9,INDEX('Inputs_Indexed REC'!$C$39:$E$64,MATCH('Indexed REC Deliveries'!$G9,'Inputs_Indexed REC'!$B$39:$B$64,0),MATCH('Indexed REC Deliveries'!$F9,'Inputs_Indexed REC'!$C$36:$E$36,0))
*INDEX('Inputs_Indexed REC'!$G$39:$I$64,MATCH('Indexed REC Deliveries'!$G9,'Inputs_Indexed REC'!$B$39:$B$64,0),MATCH('Indexed REC Deliveries'!$F9,'Inputs_Indexed REC'!$G$36:$I$36,0)),
IF(K$5&gt;$G9+$B9,J9*(1-INDEX('Inputs_Indexed REC'!$D$6:$D$8,MATCH('Indexed REC Deliveries'!$F9,'Inputs_Indexed REC'!$B$6:$B$8,0))),
0))</f>
        <v>0</v>
      </c>
      <c r="L9" s="89">
        <f>IF(L$5=$G9+$B9,INDEX('Inputs_Indexed REC'!$C$39:$E$64,MATCH('Indexed REC Deliveries'!$G9,'Inputs_Indexed REC'!$B$39:$B$64,0),MATCH('Indexed REC Deliveries'!$F9,'Inputs_Indexed REC'!$C$36:$E$36,0))
*INDEX('Inputs_Indexed REC'!$G$39:$I$64,MATCH('Indexed REC Deliveries'!$G9,'Inputs_Indexed REC'!$B$39:$B$64,0),MATCH('Indexed REC Deliveries'!$F9,'Inputs_Indexed REC'!$G$36:$I$36,0)),
IF(L$5&gt;$G9+$B9,K9*(1-INDEX('Inputs_Indexed REC'!$D$6:$D$8,MATCH('Indexed REC Deliveries'!$F9,'Inputs_Indexed REC'!$B$6:$B$8,0))),
0))</f>
        <v>0</v>
      </c>
      <c r="M9" s="89">
        <f>IF(M$5=$G9+$B9,INDEX('Inputs_Indexed REC'!$C$39:$E$64,MATCH('Indexed REC Deliveries'!$G9,'Inputs_Indexed REC'!$B$39:$B$64,0),MATCH('Indexed REC Deliveries'!$F9,'Inputs_Indexed REC'!$C$36:$E$36,0))
*INDEX('Inputs_Indexed REC'!$G$39:$I$64,MATCH('Indexed REC Deliveries'!$G9,'Inputs_Indexed REC'!$B$39:$B$64,0),MATCH('Indexed REC Deliveries'!$F9,'Inputs_Indexed REC'!$G$36:$I$36,0)),
IF(M$5&gt;$G9+$B9,L9*(1-INDEX('Inputs_Indexed REC'!$D$6:$D$8,MATCH('Indexed REC Deliveries'!$F9,'Inputs_Indexed REC'!$B$6:$B$8,0))),
0))</f>
        <v>0</v>
      </c>
      <c r="N9" s="89">
        <f>IF(N$5=$G9+$B9,INDEX('Inputs_Indexed REC'!$C$39:$E$64,MATCH('Indexed REC Deliveries'!$G9,'Inputs_Indexed REC'!$B$39:$B$64,0),MATCH('Indexed REC Deliveries'!$F9,'Inputs_Indexed REC'!$C$36:$E$36,0))
*INDEX('Inputs_Indexed REC'!$G$39:$I$64,MATCH('Indexed REC Deliveries'!$G9,'Inputs_Indexed REC'!$B$39:$B$64,0),MATCH('Indexed REC Deliveries'!$F9,'Inputs_Indexed REC'!$G$36:$I$36,0)),
IF(N$5&gt;$G9+$B9,M9*(1-INDEX('Inputs_Indexed REC'!$D$6:$D$8,MATCH('Indexed REC Deliveries'!$F9,'Inputs_Indexed REC'!$B$6:$B$8,0))),
0))</f>
        <v>0</v>
      </c>
      <c r="O9" s="89">
        <f>IF(O$5=$G9+$B9,INDEX('Inputs_Indexed REC'!$C$39:$E$64,MATCH('Indexed REC Deliveries'!$G9,'Inputs_Indexed REC'!$B$39:$B$64,0),MATCH('Indexed REC Deliveries'!$F9,'Inputs_Indexed REC'!$C$36:$E$36,0))
*INDEX('Inputs_Indexed REC'!$G$39:$I$64,MATCH('Indexed REC Deliveries'!$G9,'Inputs_Indexed REC'!$B$39:$B$64,0),MATCH('Indexed REC Deliveries'!$F9,'Inputs_Indexed REC'!$G$36:$I$36,0)),
IF(O$5&gt;$G9+$B9,N9*(1-INDEX('Inputs_Indexed REC'!$D$6:$D$8,MATCH('Indexed REC Deliveries'!$F9,'Inputs_Indexed REC'!$B$6:$B$8,0))),
0))</f>
        <v>2500000</v>
      </c>
      <c r="P9" s="89">
        <f>IF(P$5=$G9+$B9,INDEX('Inputs_Indexed REC'!$C$39:$E$64,MATCH('Indexed REC Deliveries'!$G9,'Inputs_Indexed REC'!$B$39:$B$64,0),MATCH('Indexed REC Deliveries'!$F9,'Inputs_Indexed REC'!$C$36:$E$36,0))
*INDEX('Inputs_Indexed REC'!$G$39:$I$64,MATCH('Indexed REC Deliveries'!$G9,'Inputs_Indexed REC'!$B$39:$B$64,0),MATCH('Indexed REC Deliveries'!$F9,'Inputs_Indexed REC'!$G$36:$I$36,0)),
IF(P$5&gt;$G9+$B9,O9*(1-INDEX('Inputs_Indexed REC'!$D$6:$D$8,MATCH('Indexed REC Deliveries'!$F9,'Inputs_Indexed REC'!$B$6:$B$8,0))),
0))</f>
        <v>2500000</v>
      </c>
      <c r="Q9" s="89">
        <f>IF(Q$5=$G9+$B9,INDEX('Inputs_Indexed REC'!$C$39:$E$64,MATCH('Indexed REC Deliveries'!$G9,'Inputs_Indexed REC'!$B$39:$B$64,0),MATCH('Indexed REC Deliveries'!$F9,'Inputs_Indexed REC'!$C$36:$E$36,0))
*INDEX('Inputs_Indexed REC'!$G$39:$I$64,MATCH('Indexed REC Deliveries'!$G9,'Inputs_Indexed REC'!$B$39:$B$64,0),MATCH('Indexed REC Deliveries'!$F9,'Inputs_Indexed REC'!$G$36:$I$36,0)),
IF(Q$5&gt;$G9+$B9,P9*(1-INDEX('Inputs_Indexed REC'!$D$6:$D$8,MATCH('Indexed REC Deliveries'!$F9,'Inputs_Indexed REC'!$B$6:$B$8,0))),
0))</f>
        <v>2500000</v>
      </c>
      <c r="R9" s="89">
        <f>IF(R$5=$G9+$B9,INDEX('Inputs_Indexed REC'!$C$39:$E$64,MATCH('Indexed REC Deliveries'!$G9,'Inputs_Indexed REC'!$B$39:$B$64,0),MATCH('Indexed REC Deliveries'!$F9,'Inputs_Indexed REC'!$C$36:$E$36,0))
*INDEX('Inputs_Indexed REC'!$G$39:$I$64,MATCH('Indexed REC Deliveries'!$G9,'Inputs_Indexed REC'!$B$39:$B$64,0),MATCH('Indexed REC Deliveries'!$F9,'Inputs_Indexed REC'!$G$36:$I$36,0)),
IF(R$5&gt;$G9+$B9,Q9*(1-INDEX('Inputs_Indexed REC'!$D$6:$D$8,MATCH('Indexed REC Deliveries'!$F9,'Inputs_Indexed REC'!$B$6:$B$8,0))),
0))</f>
        <v>2500000</v>
      </c>
      <c r="S9" s="89">
        <f>IF(S$5=$G9+$B9,INDEX('Inputs_Indexed REC'!$C$39:$E$64,MATCH('Indexed REC Deliveries'!$G9,'Inputs_Indexed REC'!$B$39:$B$64,0),MATCH('Indexed REC Deliveries'!$F9,'Inputs_Indexed REC'!$C$36:$E$36,0))
*INDEX('Inputs_Indexed REC'!$G$39:$I$64,MATCH('Indexed REC Deliveries'!$G9,'Inputs_Indexed REC'!$B$39:$B$64,0),MATCH('Indexed REC Deliveries'!$F9,'Inputs_Indexed REC'!$G$36:$I$36,0)),
IF(S$5&gt;$G9+$B9,R9*(1-INDEX('Inputs_Indexed REC'!$D$6:$D$8,MATCH('Indexed REC Deliveries'!$F9,'Inputs_Indexed REC'!$B$6:$B$8,0))),
0))</f>
        <v>2500000</v>
      </c>
      <c r="T9" s="89">
        <f>IF(T$5=$G9+$B9,INDEX('Inputs_Indexed REC'!$C$39:$E$64,MATCH('Indexed REC Deliveries'!$G9,'Inputs_Indexed REC'!$B$39:$B$64,0),MATCH('Indexed REC Deliveries'!$F9,'Inputs_Indexed REC'!$C$36:$E$36,0))
*INDEX('Inputs_Indexed REC'!$G$39:$I$64,MATCH('Indexed REC Deliveries'!$G9,'Inputs_Indexed REC'!$B$39:$B$64,0),MATCH('Indexed REC Deliveries'!$F9,'Inputs_Indexed REC'!$G$36:$I$36,0)),
IF(T$5&gt;$G9+$B9,S9*(1-INDEX('Inputs_Indexed REC'!$D$6:$D$8,MATCH('Indexed REC Deliveries'!$F9,'Inputs_Indexed REC'!$B$6:$B$8,0))),
0))</f>
        <v>2500000</v>
      </c>
      <c r="U9" s="89">
        <f>IF(U$5=$G9+$B9,INDEX('Inputs_Indexed REC'!$C$39:$E$64,MATCH('Indexed REC Deliveries'!$G9,'Inputs_Indexed REC'!$B$39:$B$64,0),MATCH('Indexed REC Deliveries'!$F9,'Inputs_Indexed REC'!$C$36:$E$36,0))
*INDEX('Inputs_Indexed REC'!$G$39:$I$64,MATCH('Indexed REC Deliveries'!$G9,'Inputs_Indexed REC'!$B$39:$B$64,0),MATCH('Indexed REC Deliveries'!$F9,'Inputs_Indexed REC'!$G$36:$I$36,0)),
IF(U$5&gt;$G9+$B9,T9*(1-INDEX('Inputs_Indexed REC'!$D$6:$D$8,MATCH('Indexed REC Deliveries'!$F9,'Inputs_Indexed REC'!$B$6:$B$8,0))),
0))</f>
        <v>2500000</v>
      </c>
      <c r="V9" s="89">
        <f>IF(V$5=$G9+$B9,INDEX('Inputs_Indexed REC'!$C$39:$E$64,MATCH('Indexed REC Deliveries'!$G9,'Inputs_Indexed REC'!$B$39:$B$64,0),MATCH('Indexed REC Deliveries'!$F9,'Inputs_Indexed REC'!$C$36:$E$36,0))
*INDEX('Inputs_Indexed REC'!$G$39:$I$64,MATCH('Indexed REC Deliveries'!$G9,'Inputs_Indexed REC'!$B$39:$B$64,0),MATCH('Indexed REC Deliveries'!$F9,'Inputs_Indexed REC'!$G$36:$I$36,0)),
IF(V$5&gt;$G9+$B9,U9*(1-INDEX('Inputs_Indexed REC'!$D$6:$D$8,MATCH('Indexed REC Deliveries'!$F9,'Inputs_Indexed REC'!$B$6:$B$8,0))),
0))</f>
        <v>2500000</v>
      </c>
      <c r="W9" s="89">
        <f>IF(W$5=$G9+$B9,INDEX('Inputs_Indexed REC'!$C$39:$E$64,MATCH('Indexed REC Deliveries'!$G9,'Inputs_Indexed REC'!$B$39:$B$64,0),MATCH('Indexed REC Deliveries'!$F9,'Inputs_Indexed REC'!$C$36:$E$36,0))
*INDEX('Inputs_Indexed REC'!$G$39:$I$64,MATCH('Indexed REC Deliveries'!$G9,'Inputs_Indexed REC'!$B$39:$B$64,0),MATCH('Indexed REC Deliveries'!$F9,'Inputs_Indexed REC'!$G$36:$I$36,0)),
IF(W$5&gt;$G9+$B9,V9*(1-INDEX('Inputs_Indexed REC'!$D$6:$D$8,MATCH('Indexed REC Deliveries'!$F9,'Inputs_Indexed REC'!$B$6:$B$8,0))),
0))</f>
        <v>2500000</v>
      </c>
      <c r="X9" s="89">
        <f>IF(X$5=$G9+$B9,INDEX('Inputs_Indexed REC'!$C$39:$E$64,MATCH('Indexed REC Deliveries'!$G9,'Inputs_Indexed REC'!$B$39:$B$64,0),MATCH('Indexed REC Deliveries'!$F9,'Inputs_Indexed REC'!$C$36:$E$36,0))
*INDEX('Inputs_Indexed REC'!$G$39:$I$64,MATCH('Indexed REC Deliveries'!$G9,'Inputs_Indexed REC'!$B$39:$B$64,0),MATCH('Indexed REC Deliveries'!$F9,'Inputs_Indexed REC'!$G$36:$I$36,0)),
IF(X$5&gt;$G9+$B9,W9*(1-INDEX('Inputs_Indexed REC'!$D$6:$D$8,MATCH('Indexed REC Deliveries'!$F9,'Inputs_Indexed REC'!$B$6:$B$8,0))),
0))</f>
        <v>2500000</v>
      </c>
      <c r="Y9" s="89">
        <f>IF(Y$5=$G9+$B9,INDEX('Inputs_Indexed REC'!$C$39:$E$64,MATCH('Indexed REC Deliveries'!$G9,'Inputs_Indexed REC'!$B$39:$B$64,0),MATCH('Indexed REC Deliveries'!$F9,'Inputs_Indexed REC'!$C$36:$E$36,0))
*INDEX('Inputs_Indexed REC'!$G$39:$I$64,MATCH('Indexed REC Deliveries'!$G9,'Inputs_Indexed REC'!$B$39:$B$64,0),MATCH('Indexed REC Deliveries'!$F9,'Inputs_Indexed REC'!$G$36:$I$36,0)),
IF(Y$5&gt;$G9+$B9,X9*(1-INDEX('Inputs_Indexed REC'!$D$6:$D$8,MATCH('Indexed REC Deliveries'!$F9,'Inputs_Indexed REC'!$B$6:$B$8,0))),
0))</f>
        <v>2500000</v>
      </c>
      <c r="Z9" s="89">
        <f>IF(Z$5=$G9+$B9,INDEX('Inputs_Indexed REC'!$C$39:$E$64,MATCH('Indexed REC Deliveries'!$G9,'Inputs_Indexed REC'!$B$39:$B$64,0),MATCH('Indexed REC Deliveries'!$F9,'Inputs_Indexed REC'!$C$36:$E$36,0))
*INDEX('Inputs_Indexed REC'!$G$39:$I$64,MATCH('Indexed REC Deliveries'!$G9,'Inputs_Indexed REC'!$B$39:$B$64,0),MATCH('Indexed REC Deliveries'!$F9,'Inputs_Indexed REC'!$G$36:$I$36,0)),
IF(Z$5&gt;$G9+$B9,Y9*(1-INDEX('Inputs_Indexed REC'!$D$6:$D$8,MATCH('Indexed REC Deliveries'!$F9,'Inputs_Indexed REC'!$B$6:$B$8,0))),
0))</f>
        <v>2500000</v>
      </c>
      <c r="AA9" s="89">
        <f>IF(AA$5=$G9+$B9,INDEX('Inputs_Indexed REC'!$C$39:$E$64,MATCH('Indexed REC Deliveries'!$G9,'Inputs_Indexed REC'!$B$39:$B$64,0),MATCH('Indexed REC Deliveries'!$F9,'Inputs_Indexed REC'!$C$36:$E$36,0))
*INDEX('Inputs_Indexed REC'!$G$39:$I$64,MATCH('Indexed REC Deliveries'!$G9,'Inputs_Indexed REC'!$B$39:$B$64,0),MATCH('Indexed REC Deliveries'!$F9,'Inputs_Indexed REC'!$G$36:$I$36,0)),
IF(AA$5&gt;$G9+$B9,Z9*(1-INDEX('Inputs_Indexed REC'!$D$6:$D$8,MATCH('Indexed REC Deliveries'!$F9,'Inputs_Indexed REC'!$B$6:$B$8,0))),
0))</f>
        <v>2500000</v>
      </c>
      <c r="AB9" s="89">
        <f>IF(AB$5=$G9+$B9,INDEX('Inputs_Indexed REC'!$C$39:$E$64,MATCH('Indexed REC Deliveries'!$G9,'Inputs_Indexed REC'!$B$39:$B$64,0),MATCH('Indexed REC Deliveries'!$F9,'Inputs_Indexed REC'!$C$36:$E$36,0))
*INDEX('Inputs_Indexed REC'!$G$39:$I$64,MATCH('Indexed REC Deliveries'!$G9,'Inputs_Indexed REC'!$B$39:$B$64,0),MATCH('Indexed REC Deliveries'!$F9,'Inputs_Indexed REC'!$G$36:$I$36,0)),
IF(AB$5&gt;$G9+$B9,AA9*(1-INDEX('Inputs_Indexed REC'!$D$6:$D$8,MATCH('Indexed REC Deliveries'!$F9,'Inputs_Indexed REC'!$B$6:$B$8,0))),
0))</f>
        <v>2500000</v>
      </c>
      <c r="AC9" s="89">
        <f>IF(AC$5=$G9+$B9,INDEX('Inputs_Indexed REC'!$C$39:$E$64,MATCH('Indexed REC Deliveries'!$G9,'Inputs_Indexed REC'!$B$39:$B$64,0),MATCH('Indexed REC Deliveries'!$F9,'Inputs_Indexed REC'!$C$36:$E$36,0))
*INDEX('Inputs_Indexed REC'!$G$39:$I$64,MATCH('Indexed REC Deliveries'!$G9,'Inputs_Indexed REC'!$B$39:$B$64,0),MATCH('Indexed REC Deliveries'!$F9,'Inputs_Indexed REC'!$G$36:$I$36,0)),
IF(AC$5&gt;$G9+$B9,AB9*(1-INDEX('Inputs_Indexed REC'!$D$6:$D$8,MATCH('Indexed REC Deliveries'!$F9,'Inputs_Indexed REC'!$B$6:$B$8,0))),
0))</f>
        <v>2500000</v>
      </c>
      <c r="AD9" s="89">
        <f>IF(AD$5=$G9+$B9,INDEX('Inputs_Indexed REC'!$C$39:$E$64,MATCH('Indexed REC Deliveries'!$G9,'Inputs_Indexed REC'!$B$39:$B$64,0),MATCH('Indexed REC Deliveries'!$F9,'Inputs_Indexed REC'!$C$36:$E$36,0))
*INDEX('Inputs_Indexed REC'!$G$39:$I$64,MATCH('Indexed REC Deliveries'!$G9,'Inputs_Indexed REC'!$B$39:$B$64,0),MATCH('Indexed REC Deliveries'!$F9,'Inputs_Indexed REC'!$G$36:$I$36,0)),
IF(AD$5&gt;$G9+$B9,AC9*(1-INDEX('Inputs_Indexed REC'!$D$6:$D$8,MATCH('Indexed REC Deliveries'!$F9,'Inputs_Indexed REC'!$B$6:$B$8,0))),
0))</f>
        <v>2500000</v>
      </c>
      <c r="AE9" s="89">
        <f>IF(AE$5=$G9+$B9,INDEX('Inputs_Indexed REC'!$C$39:$E$64,MATCH('Indexed REC Deliveries'!$G9,'Inputs_Indexed REC'!$B$39:$B$64,0),MATCH('Indexed REC Deliveries'!$F9,'Inputs_Indexed REC'!$C$36:$E$36,0))
*INDEX('Inputs_Indexed REC'!$G$39:$I$64,MATCH('Indexed REC Deliveries'!$G9,'Inputs_Indexed REC'!$B$39:$B$64,0),MATCH('Indexed REC Deliveries'!$F9,'Inputs_Indexed REC'!$G$36:$I$36,0)),
IF(AE$5&gt;$G9+$B9,AD9*(1-INDEX('Inputs_Indexed REC'!$D$6:$D$8,MATCH('Indexed REC Deliveries'!$F9,'Inputs_Indexed REC'!$B$6:$B$8,0))),
0))</f>
        <v>2500000</v>
      </c>
      <c r="AF9" s="89">
        <f>IF(AF$5=$G9+$B9,INDEX('Inputs_Indexed REC'!$C$39:$E$64,MATCH('Indexed REC Deliveries'!$G9,'Inputs_Indexed REC'!$B$39:$B$64,0),MATCH('Indexed REC Deliveries'!$F9,'Inputs_Indexed REC'!$C$36:$E$36,0))
*INDEX('Inputs_Indexed REC'!$G$39:$I$64,MATCH('Indexed REC Deliveries'!$G9,'Inputs_Indexed REC'!$B$39:$B$64,0),MATCH('Indexed REC Deliveries'!$F9,'Inputs_Indexed REC'!$G$36:$I$36,0)),
IF(AF$5&gt;$G9+$B9,AE9*(1-INDEX('Inputs_Indexed REC'!$D$6:$D$8,MATCH('Indexed REC Deliveries'!$F9,'Inputs_Indexed REC'!$B$6:$B$8,0))),
0))</f>
        <v>2500000</v>
      </c>
      <c r="AG9" s="89">
        <f>IF(AG$5=$G9+$B9,INDEX('Inputs_Indexed REC'!$C$39:$E$64,MATCH('Indexed REC Deliveries'!$G9,'Inputs_Indexed REC'!$B$39:$B$64,0),MATCH('Indexed REC Deliveries'!$F9,'Inputs_Indexed REC'!$C$36:$E$36,0))
*INDEX('Inputs_Indexed REC'!$G$39:$I$64,MATCH('Indexed REC Deliveries'!$G9,'Inputs_Indexed REC'!$B$39:$B$64,0),MATCH('Indexed REC Deliveries'!$F9,'Inputs_Indexed REC'!$G$36:$I$36,0)),
IF(AG$5&gt;$G9+$B9,AF9*(1-INDEX('Inputs_Indexed REC'!$D$6:$D$8,MATCH('Indexed REC Deliveries'!$F9,'Inputs_Indexed REC'!$B$6:$B$8,0))),
0))</f>
        <v>2500000</v>
      </c>
    </row>
    <row r="10" spans="2:33">
      <c r="B10" s="94">
        <v>3</v>
      </c>
      <c r="C10" s="94" t="s">
        <v>167</v>
      </c>
      <c r="D10" s="119" t="s">
        <v>212</v>
      </c>
      <c r="F10" s="20" t="s">
        <v>71</v>
      </c>
      <c r="G10" s="62">
        <f t="shared" si="6"/>
        <v>2026</v>
      </c>
      <c r="H10" s="58" t="s">
        <v>85</v>
      </c>
      <c r="I10" s="89">
        <f>IF(I$5=$G10+$B10,INDEX('Inputs_Indexed REC'!$C$39:$E$64,MATCH('Indexed REC Deliveries'!$G10,'Inputs_Indexed REC'!$B$39:$B$64,0),MATCH('Indexed REC Deliveries'!$F10,'Inputs_Indexed REC'!$C$36:$E$36,0))
*INDEX('Inputs_Indexed REC'!$G$39:$I$64,MATCH('Indexed REC Deliveries'!$G10,'Inputs_Indexed REC'!$B$39:$B$64,0),MATCH('Indexed REC Deliveries'!$F10,'Inputs_Indexed REC'!$G$36:$I$36,0)),
IF(I$5&gt;$G10+$B10,H10*(1-INDEX('Inputs_Indexed REC'!$D$6:$D$8,MATCH('Indexed REC Deliveries'!$F10,'Inputs_Indexed REC'!$B$6:$B$8,0))),
0))</f>
        <v>0</v>
      </c>
      <c r="J10" s="89">
        <f>IF(J$5=$G10+$B10,INDEX('Inputs_Indexed REC'!$C$39:$E$64,MATCH('Indexed REC Deliveries'!$G10,'Inputs_Indexed REC'!$B$39:$B$64,0),MATCH('Indexed REC Deliveries'!$F10,'Inputs_Indexed REC'!$C$36:$E$36,0))
*INDEX('Inputs_Indexed REC'!$G$39:$I$64,MATCH('Indexed REC Deliveries'!$G10,'Inputs_Indexed REC'!$B$39:$B$64,0),MATCH('Indexed REC Deliveries'!$F10,'Inputs_Indexed REC'!$G$36:$I$36,0)),
IF(J$5&gt;$G10+$B10,I10*(1-INDEX('Inputs_Indexed REC'!$D$6:$D$8,MATCH('Indexed REC Deliveries'!$F10,'Inputs_Indexed REC'!$B$6:$B$8,0))),
0))</f>
        <v>0</v>
      </c>
      <c r="K10" s="89">
        <f>IF(K$5=$G10+$B10,INDEX('Inputs_Indexed REC'!$C$39:$E$64,MATCH('Indexed REC Deliveries'!$G10,'Inputs_Indexed REC'!$B$39:$B$64,0),MATCH('Indexed REC Deliveries'!$F10,'Inputs_Indexed REC'!$C$36:$E$36,0))
*INDEX('Inputs_Indexed REC'!$G$39:$I$64,MATCH('Indexed REC Deliveries'!$G10,'Inputs_Indexed REC'!$B$39:$B$64,0),MATCH('Indexed REC Deliveries'!$F10,'Inputs_Indexed REC'!$G$36:$I$36,0)),
IF(K$5&gt;$G10+$B10,J10*(1-INDEX('Inputs_Indexed REC'!$D$6:$D$8,MATCH('Indexed REC Deliveries'!$F10,'Inputs_Indexed REC'!$B$6:$B$8,0))),
0))</f>
        <v>0</v>
      </c>
      <c r="L10" s="89">
        <f>IF(L$5=$G10+$B10,INDEX('Inputs_Indexed REC'!$C$39:$E$64,MATCH('Indexed REC Deliveries'!$G10,'Inputs_Indexed REC'!$B$39:$B$64,0),MATCH('Indexed REC Deliveries'!$F10,'Inputs_Indexed REC'!$C$36:$E$36,0))
*INDEX('Inputs_Indexed REC'!$G$39:$I$64,MATCH('Indexed REC Deliveries'!$G10,'Inputs_Indexed REC'!$B$39:$B$64,0),MATCH('Indexed REC Deliveries'!$F10,'Inputs_Indexed REC'!$G$36:$I$36,0)),
IF(L$5&gt;$G10+$B10,K10*(1-INDEX('Inputs_Indexed REC'!$D$6:$D$8,MATCH('Indexed REC Deliveries'!$F10,'Inputs_Indexed REC'!$B$6:$B$8,0))),
0))</f>
        <v>0</v>
      </c>
      <c r="M10" s="89">
        <f>IF(M$5=$G10+$B10,INDEX('Inputs_Indexed REC'!$C$39:$E$64,MATCH('Indexed REC Deliveries'!$G10,'Inputs_Indexed REC'!$B$39:$B$64,0),MATCH('Indexed REC Deliveries'!$F10,'Inputs_Indexed REC'!$C$36:$E$36,0))
*INDEX('Inputs_Indexed REC'!$G$39:$I$64,MATCH('Indexed REC Deliveries'!$G10,'Inputs_Indexed REC'!$B$39:$B$64,0),MATCH('Indexed REC Deliveries'!$F10,'Inputs_Indexed REC'!$G$36:$I$36,0)),
IF(M$5&gt;$G10+$B10,L10*(1-INDEX('Inputs_Indexed REC'!$D$6:$D$8,MATCH('Indexed REC Deliveries'!$F10,'Inputs_Indexed REC'!$B$6:$B$8,0))),
0))</f>
        <v>0</v>
      </c>
      <c r="N10" s="89">
        <f>IF(N$5=$G10+$B10,INDEX('Inputs_Indexed REC'!$C$39:$E$64,MATCH('Indexed REC Deliveries'!$G10,'Inputs_Indexed REC'!$B$39:$B$64,0),MATCH('Indexed REC Deliveries'!$F10,'Inputs_Indexed REC'!$C$36:$E$36,0))
*INDEX('Inputs_Indexed REC'!$G$39:$I$64,MATCH('Indexed REC Deliveries'!$G10,'Inputs_Indexed REC'!$B$39:$B$64,0),MATCH('Indexed REC Deliveries'!$F10,'Inputs_Indexed REC'!$G$36:$I$36,0)),
IF(N$5&gt;$G10+$B10,M10*(1-INDEX('Inputs_Indexed REC'!$D$6:$D$8,MATCH('Indexed REC Deliveries'!$F10,'Inputs_Indexed REC'!$B$6:$B$8,0))),
0))</f>
        <v>0</v>
      </c>
      <c r="O10" s="89">
        <f>IF(O$5=$G10+$B10,INDEX('Inputs_Indexed REC'!$C$39:$E$64,MATCH('Indexed REC Deliveries'!$G10,'Inputs_Indexed REC'!$B$39:$B$64,0),MATCH('Indexed REC Deliveries'!$F10,'Inputs_Indexed REC'!$C$36:$E$36,0))
*INDEX('Inputs_Indexed REC'!$G$39:$I$64,MATCH('Indexed REC Deliveries'!$G10,'Inputs_Indexed REC'!$B$39:$B$64,0),MATCH('Indexed REC Deliveries'!$F10,'Inputs_Indexed REC'!$G$36:$I$36,0)),
IF(O$5&gt;$G10+$B10,N10*(1-INDEX('Inputs_Indexed REC'!$D$6:$D$8,MATCH('Indexed REC Deliveries'!$F10,'Inputs_Indexed REC'!$B$6:$B$8,0))),
0))</f>
        <v>0</v>
      </c>
      <c r="P10" s="89">
        <f>IF(P$5=$G10+$B10,INDEX('Inputs_Indexed REC'!$C$39:$E$64,MATCH('Indexed REC Deliveries'!$G10,'Inputs_Indexed REC'!$B$39:$B$64,0),MATCH('Indexed REC Deliveries'!$F10,'Inputs_Indexed REC'!$C$36:$E$36,0))
*INDEX('Inputs_Indexed REC'!$G$39:$I$64,MATCH('Indexed REC Deliveries'!$G10,'Inputs_Indexed REC'!$B$39:$B$64,0),MATCH('Indexed REC Deliveries'!$F10,'Inputs_Indexed REC'!$G$36:$I$36,0)),
IF(P$5&gt;$G10+$B10,O10*(1-INDEX('Inputs_Indexed REC'!$D$6:$D$8,MATCH('Indexed REC Deliveries'!$F10,'Inputs_Indexed REC'!$B$6:$B$8,0))),
0))</f>
        <v>2500000</v>
      </c>
      <c r="Q10" s="89">
        <f>IF(Q$5=$G10+$B10,INDEX('Inputs_Indexed REC'!$C$39:$E$64,MATCH('Indexed REC Deliveries'!$G10,'Inputs_Indexed REC'!$B$39:$B$64,0),MATCH('Indexed REC Deliveries'!$F10,'Inputs_Indexed REC'!$C$36:$E$36,0))
*INDEX('Inputs_Indexed REC'!$G$39:$I$64,MATCH('Indexed REC Deliveries'!$G10,'Inputs_Indexed REC'!$B$39:$B$64,0),MATCH('Indexed REC Deliveries'!$F10,'Inputs_Indexed REC'!$G$36:$I$36,0)),
IF(Q$5&gt;$G10+$B10,P10*(1-INDEX('Inputs_Indexed REC'!$D$6:$D$8,MATCH('Indexed REC Deliveries'!$F10,'Inputs_Indexed REC'!$B$6:$B$8,0))),
0))</f>
        <v>2500000</v>
      </c>
      <c r="R10" s="89">
        <f>IF(R$5=$G10+$B10,INDEX('Inputs_Indexed REC'!$C$39:$E$64,MATCH('Indexed REC Deliveries'!$G10,'Inputs_Indexed REC'!$B$39:$B$64,0),MATCH('Indexed REC Deliveries'!$F10,'Inputs_Indexed REC'!$C$36:$E$36,0))
*INDEX('Inputs_Indexed REC'!$G$39:$I$64,MATCH('Indexed REC Deliveries'!$G10,'Inputs_Indexed REC'!$B$39:$B$64,0),MATCH('Indexed REC Deliveries'!$F10,'Inputs_Indexed REC'!$G$36:$I$36,0)),
IF(R$5&gt;$G10+$B10,Q10*(1-INDEX('Inputs_Indexed REC'!$D$6:$D$8,MATCH('Indexed REC Deliveries'!$F10,'Inputs_Indexed REC'!$B$6:$B$8,0))),
0))</f>
        <v>2500000</v>
      </c>
      <c r="S10" s="89">
        <f>IF(S$5=$G10+$B10,INDEX('Inputs_Indexed REC'!$C$39:$E$64,MATCH('Indexed REC Deliveries'!$G10,'Inputs_Indexed REC'!$B$39:$B$64,0),MATCH('Indexed REC Deliveries'!$F10,'Inputs_Indexed REC'!$C$36:$E$36,0))
*INDEX('Inputs_Indexed REC'!$G$39:$I$64,MATCH('Indexed REC Deliveries'!$G10,'Inputs_Indexed REC'!$B$39:$B$64,0),MATCH('Indexed REC Deliveries'!$F10,'Inputs_Indexed REC'!$G$36:$I$36,0)),
IF(S$5&gt;$G10+$B10,R10*(1-INDEX('Inputs_Indexed REC'!$D$6:$D$8,MATCH('Indexed REC Deliveries'!$F10,'Inputs_Indexed REC'!$B$6:$B$8,0))),
0))</f>
        <v>2500000</v>
      </c>
      <c r="T10" s="89">
        <f>IF(T$5=$G10+$B10,INDEX('Inputs_Indexed REC'!$C$39:$E$64,MATCH('Indexed REC Deliveries'!$G10,'Inputs_Indexed REC'!$B$39:$B$64,0),MATCH('Indexed REC Deliveries'!$F10,'Inputs_Indexed REC'!$C$36:$E$36,0))
*INDEX('Inputs_Indexed REC'!$G$39:$I$64,MATCH('Indexed REC Deliveries'!$G10,'Inputs_Indexed REC'!$B$39:$B$64,0),MATCH('Indexed REC Deliveries'!$F10,'Inputs_Indexed REC'!$G$36:$I$36,0)),
IF(T$5&gt;$G10+$B10,S10*(1-INDEX('Inputs_Indexed REC'!$D$6:$D$8,MATCH('Indexed REC Deliveries'!$F10,'Inputs_Indexed REC'!$B$6:$B$8,0))),
0))</f>
        <v>2500000</v>
      </c>
      <c r="U10" s="89">
        <f>IF(U$5=$G10+$B10,INDEX('Inputs_Indexed REC'!$C$39:$E$64,MATCH('Indexed REC Deliveries'!$G10,'Inputs_Indexed REC'!$B$39:$B$64,0),MATCH('Indexed REC Deliveries'!$F10,'Inputs_Indexed REC'!$C$36:$E$36,0))
*INDEX('Inputs_Indexed REC'!$G$39:$I$64,MATCH('Indexed REC Deliveries'!$G10,'Inputs_Indexed REC'!$B$39:$B$64,0),MATCH('Indexed REC Deliveries'!$F10,'Inputs_Indexed REC'!$G$36:$I$36,0)),
IF(U$5&gt;$G10+$B10,T10*(1-INDEX('Inputs_Indexed REC'!$D$6:$D$8,MATCH('Indexed REC Deliveries'!$F10,'Inputs_Indexed REC'!$B$6:$B$8,0))),
0))</f>
        <v>2500000</v>
      </c>
      <c r="V10" s="89">
        <f>IF(V$5=$G10+$B10,INDEX('Inputs_Indexed REC'!$C$39:$E$64,MATCH('Indexed REC Deliveries'!$G10,'Inputs_Indexed REC'!$B$39:$B$64,0),MATCH('Indexed REC Deliveries'!$F10,'Inputs_Indexed REC'!$C$36:$E$36,0))
*INDEX('Inputs_Indexed REC'!$G$39:$I$64,MATCH('Indexed REC Deliveries'!$G10,'Inputs_Indexed REC'!$B$39:$B$64,0),MATCH('Indexed REC Deliveries'!$F10,'Inputs_Indexed REC'!$G$36:$I$36,0)),
IF(V$5&gt;$G10+$B10,U10*(1-INDEX('Inputs_Indexed REC'!$D$6:$D$8,MATCH('Indexed REC Deliveries'!$F10,'Inputs_Indexed REC'!$B$6:$B$8,0))),
0))</f>
        <v>2500000</v>
      </c>
      <c r="W10" s="89">
        <f>IF(W$5=$G10+$B10,INDEX('Inputs_Indexed REC'!$C$39:$E$64,MATCH('Indexed REC Deliveries'!$G10,'Inputs_Indexed REC'!$B$39:$B$64,0),MATCH('Indexed REC Deliveries'!$F10,'Inputs_Indexed REC'!$C$36:$E$36,0))
*INDEX('Inputs_Indexed REC'!$G$39:$I$64,MATCH('Indexed REC Deliveries'!$G10,'Inputs_Indexed REC'!$B$39:$B$64,0),MATCH('Indexed REC Deliveries'!$F10,'Inputs_Indexed REC'!$G$36:$I$36,0)),
IF(W$5&gt;$G10+$B10,V10*(1-INDEX('Inputs_Indexed REC'!$D$6:$D$8,MATCH('Indexed REC Deliveries'!$F10,'Inputs_Indexed REC'!$B$6:$B$8,0))),
0))</f>
        <v>2500000</v>
      </c>
      <c r="X10" s="89">
        <f>IF(X$5=$G10+$B10,INDEX('Inputs_Indexed REC'!$C$39:$E$64,MATCH('Indexed REC Deliveries'!$G10,'Inputs_Indexed REC'!$B$39:$B$64,0),MATCH('Indexed REC Deliveries'!$F10,'Inputs_Indexed REC'!$C$36:$E$36,0))
*INDEX('Inputs_Indexed REC'!$G$39:$I$64,MATCH('Indexed REC Deliveries'!$G10,'Inputs_Indexed REC'!$B$39:$B$64,0),MATCH('Indexed REC Deliveries'!$F10,'Inputs_Indexed REC'!$G$36:$I$36,0)),
IF(X$5&gt;$G10+$B10,W10*(1-INDEX('Inputs_Indexed REC'!$D$6:$D$8,MATCH('Indexed REC Deliveries'!$F10,'Inputs_Indexed REC'!$B$6:$B$8,0))),
0))</f>
        <v>2500000</v>
      </c>
      <c r="Y10" s="89">
        <f>IF(Y$5=$G10+$B10,INDEX('Inputs_Indexed REC'!$C$39:$E$64,MATCH('Indexed REC Deliveries'!$G10,'Inputs_Indexed REC'!$B$39:$B$64,0),MATCH('Indexed REC Deliveries'!$F10,'Inputs_Indexed REC'!$C$36:$E$36,0))
*INDEX('Inputs_Indexed REC'!$G$39:$I$64,MATCH('Indexed REC Deliveries'!$G10,'Inputs_Indexed REC'!$B$39:$B$64,0),MATCH('Indexed REC Deliveries'!$F10,'Inputs_Indexed REC'!$G$36:$I$36,0)),
IF(Y$5&gt;$G10+$B10,X10*(1-INDEX('Inputs_Indexed REC'!$D$6:$D$8,MATCH('Indexed REC Deliveries'!$F10,'Inputs_Indexed REC'!$B$6:$B$8,0))),
0))</f>
        <v>2500000</v>
      </c>
      <c r="Z10" s="89">
        <f>IF(Z$5=$G10+$B10,INDEX('Inputs_Indexed REC'!$C$39:$E$64,MATCH('Indexed REC Deliveries'!$G10,'Inputs_Indexed REC'!$B$39:$B$64,0),MATCH('Indexed REC Deliveries'!$F10,'Inputs_Indexed REC'!$C$36:$E$36,0))
*INDEX('Inputs_Indexed REC'!$G$39:$I$64,MATCH('Indexed REC Deliveries'!$G10,'Inputs_Indexed REC'!$B$39:$B$64,0),MATCH('Indexed REC Deliveries'!$F10,'Inputs_Indexed REC'!$G$36:$I$36,0)),
IF(Z$5&gt;$G10+$B10,Y10*(1-INDEX('Inputs_Indexed REC'!$D$6:$D$8,MATCH('Indexed REC Deliveries'!$F10,'Inputs_Indexed REC'!$B$6:$B$8,0))),
0))</f>
        <v>2500000</v>
      </c>
      <c r="AA10" s="89">
        <f>IF(AA$5=$G10+$B10,INDEX('Inputs_Indexed REC'!$C$39:$E$64,MATCH('Indexed REC Deliveries'!$G10,'Inputs_Indexed REC'!$B$39:$B$64,0),MATCH('Indexed REC Deliveries'!$F10,'Inputs_Indexed REC'!$C$36:$E$36,0))
*INDEX('Inputs_Indexed REC'!$G$39:$I$64,MATCH('Indexed REC Deliveries'!$G10,'Inputs_Indexed REC'!$B$39:$B$64,0),MATCH('Indexed REC Deliveries'!$F10,'Inputs_Indexed REC'!$G$36:$I$36,0)),
IF(AA$5&gt;$G10+$B10,Z10*(1-INDEX('Inputs_Indexed REC'!$D$6:$D$8,MATCH('Indexed REC Deliveries'!$F10,'Inputs_Indexed REC'!$B$6:$B$8,0))),
0))</f>
        <v>2500000</v>
      </c>
      <c r="AB10" s="89">
        <f>IF(AB$5=$G10+$B10,INDEX('Inputs_Indexed REC'!$C$39:$E$64,MATCH('Indexed REC Deliveries'!$G10,'Inputs_Indexed REC'!$B$39:$B$64,0),MATCH('Indexed REC Deliveries'!$F10,'Inputs_Indexed REC'!$C$36:$E$36,0))
*INDEX('Inputs_Indexed REC'!$G$39:$I$64,MATCH('Indexed REC Deliveries'!$G10,'Inputs_Indexed REC'!$B$39:$B$64,0),MATCH('Indexed REC Deliveries'!$F10,'Inputs_Indexed REC'!$G$36:$I$36,0)),
IF(AB$5&gt;$G10+$B10,AA10*(1-INDEX('Inputs_Indexed REC'!$D$6:$D$8,MATCH('Indexed REC Deliveries'!$F10,'Inputs_Indexed REC'!$B$6:$B$8,0))),
0))</f>
        <v>2500000</v>
      </c>
      <c r="AC10" s="89">
        <f>IF(AC$5=$G10+$B10,INDEX('Inputs_Indexed REC'!$C$39:$E$64,MATCH('Indexed REC Deliveries'!$G10,'Inputs_Indexed REC'!$B$39:$B$64,0),MATCH('Indexed REC Deliveries'!$F10,'Inputs_Indexed REC'!$C$36:$E$36,0))
*INDEX('Inputs_Indexed REC'!$G$39:$I$64,MATCH('Indexed REC Deliveries'!$G10,'Inputs_Indexed REC'!$B$39:$B$64,0),MATCH('Indexed REC Deliveries'!$F10,'Inputs_Indexed REC'!$G$36:$I$36,0)),
IF(AC$5&gt;$G10+$B10,AB10*(1-INDEX('Inputs_Indexed REC'!$D$6:$D$8,MATCH('Indexed REC Deliveries'!$F10,'Inputs_Indexed REC'!$B$6:$B$8,0))),
0))</f>
        <v>2500000</v>
      </c>
      <c r="AD10" s="89">
        <f>IF(AD$5=$G10+$B10,INDEX('Inputs_Indexed REC'!$C$39:$E$64,MATCH('Indexed REC Deliveries'!$G10,'Inputs_Indexed REC'!$B$39:$B$64,0),MATCH('Indexed REC Deliveries'!$F10,'Inputs_Indexed REC'!$C$36:$E$36,0))
*INDEX('Inputs_Indexed REC'!$G$39:$I$64,MATCH('Indexed REC Deliveries'!$G10,'Inputs_Indexed REC'!$B$39:$B$64,0),MATCH('Indexed REC Deliveries'!$F10,'Inputs_Indexed REC'!$G$36:$I$36,0)),
IF(AD$5&gt;$G10+$B10,AC10*(1-INDEX('Inputs_Indexed REC'!$D$6:$D$8,MATCH('Indexed REC Deliveries'!$F10,'Inputs_Indexed REC'!$B$6:$B$8,0))),
0))</f>
        <v>2500000</v>
      </c>
      <c r="AE10" s="89">
        <f>IF(AE$5=$G10+$B10,INDEX('Inputs_Indexed REC'!$C$39:$E$64,MATCH('Indexed REC Deliveries'!$G10,'Inputs_Indexed REC'!$B$39:$B$64,0),MATCH('Indexed REC Deliveries'!$F10,'Inputs_Indexed REC'!$C$36:$E$36,0))
*INDEX('Inputs_Indexed REC'!$G$39:$I$64,MATCH('Indexed REC Deliveries'!$G10,'Inputs_Indexed REC'!$B$39:$B$64,0),MATCH('Indexed REC Deliveries'!$F10,'Inputs_Indexed REC'!$G$36:$I$36,0)),
IF(AE$5&gt;$G10+$B10,AD10*(1-INDEX('Inputs_Indexed REC'!$D$6:$D$8,MATCH('Indexed REC Deliveries'!$F10,'Inputs_Indexed REC'!$B$6:$B$8,0))),
0))</f>
        <v>2500000</v>
      </c>
      <c r="AF10" s="89">
        <f>IF(AF$5=$G10+$B10,INDEX('Inputs_Indexed REC'!$C$39:$E$64,MATCH('Indexed REC Deliveries'!$G10,'Inputs_Indexed REC'!$B$39:$B$64,0),MATCH('Indexed REC Deliveries'!$F10,'Inputs_Indexed REC'!$C$36:$E$36,0))
*INDEX('Inputs_Indexed REC'!$G$39:$I$64,MATCH('Indexed REC Deliveries'!$G10,'Inputs_Indexed REC'!$B$39:$B$64,0),MATCH('Indexed REC Deliveries'!$F10,'Inputs_Indexed REC'!$G$36:$I$36,0)),
IF(AF$5&gt;$G10+$B10,AE10*(1-INDEX('Inputs_Indexed REC'!$D$6:$D$8,MATCH('Indexed REC Deliveries'!$F10,'Inputs_Indexed REC'!$B$6:$B$8,0))),
0))</f>
        <v>2500000</v>
      </c>
      <c r="AG10" s="89">
        <f>IF(AG$5=$G10+$B10,INDEX('Inputs_Indexed REC'!$C$39:$E$64,MATCH('Indexed REC Deliveries'!$G10,'Inputs_Indexed REC'!$B$39:$B$64,0),MATCH('Indexed REC Deliveries'!$F10,'Inputs_Indexed REC'!$C$36:$E$36,0))
*INDEX('Inputs_Indexed REC'!$G$39:$I$64,MATCH('Indexed REC Deliveries'!$G10,'Inputs_Indexed REC'!$B$39:$B$64,0),MATCH('Indexed REC Deliveries'!$F10,'Inputs_Indexed REC'!$G$36:$I$36,0)),
IF(AG$5&gt;$G10+$B10,AF10*(1-INDEX('Inputs_Indexed REC'!$D$6:$D$8,MATCH('Indexed REC Deliveries'!$F10,'Inputs_Indexed REC'!$B$6:$B$8,0))),
0))</f>
        <v>2500000</v>
      </c>
    </row>
    <row r="11" spans="2:33">
      <c r="B11" s="94">
        <v>3</v>
      </c>
      <c r="C11" s="94" t="s">
        <v>167</v>
      </c>
      <c r="D11" s="119" t="s">
        <v>212</v>
      </c>
      <c r="F11" s="20" t="s">
        <v>71</v>
      </c>
      <c r="G11" s="62">
        <f t="shared" si="6"/>
        <v>2027</v>
      </c>
      <c r="H11" s="58" t="s">
        <v>85</v>
      </c>
      <c r="I11" s="89">
        <f>IF(I$5=$G11+$B11,INDEX('Inputs_Indexed REC'!$C$39:$E$64,MATCH('Indexed REC Deliveries'!$G11,'Inputs_Indexed REC'!$B$39:$B$64,0),MATCH('Indexed REC Deliveries'!$F11,'Inputs_Indexed REC'!$C$36:$E$36,0))
*INDEX('Inputs_Indexed REC'!$G$39:$I$64,MATCH('Indexed REC Deliveries'!$G11,'Inputs_Indexed REC'!$B$39:$B$64,0),MATCH('Indexed REC Deliveries'!$F11,'Inputs_Indexed REC'!$G$36:$I$36,0)),
IF(I$5&gt;$G11+$B11,H11*(1-INDEX('Inputs_Indexed REC'!$D$6:$D$8,MATCH('Indexed REC Deliveries'!$F11,'Inputs_Indexed REC'!$B$6:$B$8,0))),
0))</f>
        <v>0</v>
      </c>
      <c r="J11" s="89">
        <f>IF(J$5=$G11+$B11,INDEX('Inputs_Indexed REC'!$C$39:$E$64,MATCH('Indexed REC Deliveries'!$G11,'Inputs_Indexed REC'!$B$39:$B$64,0),MATCH('Indexed REC Deliveries'!$F11,'Inputs_Indexed REC'!$C$36:$E$36,0))
*INDEX('Inputs_Indexed REC'!$G$39:$I$64,MATCH('Indexed REC Deliveries'!$G11,'Inputs_Indexed REC'!$B$39:$B$64,0),MATCH('Indexed REC Deliveries'!$F11,'Inputs_Indexed REC'!$G$36:$I$36,0)),
IF(J$5&gt;$G11+$B11,I11*(1-INDEX('Inputs_Indexed REC'!$D$6:$D$8,MATCH('Indexed REC Deliveries'!$F11,'Inputs_Indexed REC'!$B$6:$B$8,0))),
0))</f>
        <v>0</v>
      </c>
      <c r="K11" s="89">
        <f>IF(K$5=$G11+$B11,INDEX('Inputs_Indexed REC'!$C$39:$E$64,MATCH('Indexed REC Deliveries'!$G11,'Inputs_Indexed REC'!$B$39:$B$64,0),MATCH('Indexed REC Deliveries'!$F11,'Inputs_Indexed REC'!$C$36:$E$36,0))
*INDEX('Inputs_Indexed REC'!$G$39:$I$64,MATCH('Indexed REC Deliveries'!$G11,'Inputs_Indexed REC'!$B$39:$B$64,0),MATCH('Indexed REC Deliveries'!$F11,'Inputs_Indexed REC'!$G$36:$I$36,0)),
IF(K$5&gt;$G11+$B11,J11*(1-INDEX('Inputs_Indexed REC'!$D$6:$D$8,MATCH('Indexed REC Deliveries'!$F11,'Inputs_Indexed REC'!$B$6:$B$8,0))),
0))</f>
        <v>0</v>
      </c>
      <c r="L11" s="89">
        <f>IF(L$5=$G11+$B11,INDEX('Inputs_Indexed REC'!$C$39:$E$64,MATCH('Indexed REC Deliveries'!$G11,'Inputs_Indexed REC'!$B$39:$B$64,0),MATCH('Indexed REC Deliveries'!$F11,'Inputs_Indexed REC'!$C$36:$E$36,0))
*INDEX('Inputs_Indexed REC'!$G$39:$I$64,MATCH('Indexed REC Deliveries'!$G11,'Inputs_Indexed REC'!$B$39:$B$64,0),MATCH('Indexed REC Deliveries'!$F11,'Inputs_Indexed REC'!$G$36:$I$36,0)),
IF(L$5&gt;$G11+$B11,K11*(1-INDEX('Inputs_Indexed REC'!$D$6:$D$8,MATCH('Indexed REC Deliveries'!$F11,'Inputs_Indexed REC'!$B$6:$B$8,0))),
0))</f>
        <v>0</v>
      </c>
      <c r="M11" s="89">
        <f>IF(M$5=$G11+$B11,INDEX('Inputs_Indexed REC'!$C$39:$E$64,MATCH('Indexed REC Deliveries'!$G11,'Inputs_Indexed REC'!$B$39:$B$64,0),MATCH('Indexed REC Deliveries'!$F11,'Inputs_Indexed REC'!$C$36:$E$36,0))
*INDEX('Inputs_Indexed REC'!$G$39:$I$64,MATCH('Indexed REC Deliveries'!$G11,'Inputs_Indexed REC'!$B$39:$B$64,0),MATCH('Indexed REC Deliveries'!$F11,'Inputs_Indexed REC'!$G$36:$I$36,0)),
IF(M$5&gt;$G11+$B11,L11*(1-INDEX('Inputs_Indexed REC'!$D$6:$D$8,MATCH('Indexed REC Deliveries'!$F11,'Inputs_Indexed REC'!$B$6:$B$8,0))),
0))</f>
        <v>0</v>
      </c>
      <c r="N11" s="89">
        <f>IF(N$5=$G11+$B11,INDEX('Inputs_Indexed REC'!$C$39:$E$64,MATCH('Indexed REC Deliveries'!$G11,'Inputs_Indexed REC'!$B$39:$B$64,0),MATCH('Indexed REC Deliveries'!$F11,'Inputs_Indexed REC'!$C$36:$E$36,0))
*INDEX('Inputs_Indexed REC'!$G$39:$I$64,MATCH('Indexed REC Deliveries'!$G11,'Inputs_Indexed REC'!$B$39:$B$64,0),MATCH('Indexed REC Deliveries'!$F11,'Inputs_Indexed REC'!$G$36:$I$36,0)),
IF(N$5&gt;$G11+$B11,M11*(1-INDEX('Inputs_Indexed REC'!$D$6:$D$8,MATCH('Indexed REC Deliveries'!$F11,'Inputs_Indexed REC'!$B$6:$B$8,0))),
0))</f>
        <v>0</v>
      </c>
      <c r="O11" s="89">
        <f>IF(O$5=$G11+$B11,INDEX('Inputs_Indexed REC'!$C$39:$E$64,MATCH('Indexed REC Deliveries'!$G11,'Inputs_Indexed REC'!$B$39:$B$64,0),MATCH('Indexed REC Deliveries'!$F11,'Inputs_Indexed REC'!$C$36:$E$36,0))
*INDEX('Inputs_Indexed REC'!$G$39:$I$64,MATCH('Indexed REC Deliveries'!$G11,'Inputs_Indexed REC'!$B$39:$B$64,0),MATCH('Indexed REC Deliveries'!$F11,'Inputs_Indexed REC'!$G$36:$I$36,0)),
IF(O$5&gt;$G11+$B11,N11*(1-INDEX('Inputs_Indexed REC'!$D$6:$D$8,MATCH('Indexed REC Deliveries'!$F11,'Inputs_Indexed REC'!$B$6:$B$8,0))),
0))</f>
        <v>0</v>
      </c>
      <c r="P11" s="89">
        <f>IF(P$5=$G11+$B11,INDEX('Inputs_Indexed REC'!$C$39:$E$64,MATCH('Indexed REC Deliveries'!$G11,'Inputs_Indexed REC'!$B$39:$B$64,0),MATCH('Indexed REC Deliveries'!$F11,'Inputs_Indexed REC'!$C$36:$E$36,0))
*INDEX('Inputs_Indexed REC'!$G$39:$I$64,MATCH('Indexed REC Deliveries'!$G11,'Inputs_Indexed REC'!$B$39:$B$64,0),MATCH('Indexed REC Deliveries'!$F11,'Inputs_Indexed REC'!$G$36:$I$36,0)),
IF(P$5&gt;$G11+$B11,O11*(1-INDEX('Inputs_Indexed REC'!$D$6:$D$8,MATCH('Indexed REC Deliveries'!$F11,'Inputs_Indexed REC'!$B$6:$B$8,0))),
0))</f>
        <v>0</v>
      </c>
      <c r="Q11" s="89">
        <f>IF(Q$5=$G11+$B11,INDEX('Inputs_Indexed REC'!$C$39:$E$64,MATCH('Indexed REC Deliveries'!$G11,'Inputs_Indexed REC'!$B$39:$B$64,0),MATCH('Indexed REC Deliveries'!$F11,'Inputs_Indexed REC'!$C$36:$E$36,0))
*INDEX('Inputs_Indexed REC'!$G$39:$I$64,MATCH('Indexed REC Deliveries'!$G11,'Inputs_Indexed REC'!$B$39:$B$64,0),MATCH('Indexed REC Deliveries'!$F11,'Inputs_Indexed REC'!$G$36:$I$36,0)),
IF(Q$5&gt;$G11+$B11,P11*(1-INDEX('Inputs_Indexed REC'!$D$6:$D$8,MATCH('Indexed REC Deliveries'!$F11,'Inputs_Indexed REC'!$B$6:$B$8,0))),
0))</f>
        <v>2500000</v>
      </c>
      <c r="R11" s="89">
        <f>IF(R$5=$G11+$B11,INDEX('Inputs_Indexed REC'!$C$39:$E$64,MATCH('Indexed REC Deliveries'!$G11,'Inputs_Indexed REC'!$B$39:$B$64,0),MATCH('Indexed REC Deliveries'!$F11,'Inputs_Indexed REC'!$C$36:$E$36,0))
*INDEX('Inputs_Indexed REC'!$G$39:$I$64,MATCH('Indexed REC Deliveries'!$G11,'Inputs_Indexed REC'!$B$39:$B$64,0),MATCH('Indexed REC Deliveries'!$F11,'Inputs_Indexed REC'!$G$36:$I$36,0)),
IF(R$5&gt;$G11+$B11,Q11*(1-INDEX('Inputs_Indexed REC'!$D$6:$D$8,MATCH('Indexed REC Deliveries'!$F11,'Inputs_Indexed REC'!$B$6:$B$8,0))),
0))</f>
        <v>2500000</v>
      </c>
      <c r="S11" s="89">
        <f>IF(S$5=$G11+$B11,INDEX('Inputs_Indexed REC'!$C$39:$E$64,MATCH('Indexed REC Deliveries'!$G11,'Inputs_Indexed REC'!$B$39:$B$64,0),MATCH('Indexed REC Deliveries'!$F11,'Inputs_Indexed REC'!$C$36:$E$36,0))
*INDEX('Inputs_Indexed REC'!$G$39:$I$64,MATCH('Indexed REC Deliveries'!$G11,'Inputs_Indexed REC'!$B$39:$B$64,0),MATCH('Indexed REC Deliveries'!$F11,'Inputs_Indexed REC'!$G$36:$I$36,0)),
IF(S$5&gt;$G11+$B11,R11*(1-INDEX('Inputs_Indexed REC'!$D$6:$D$8,MATCH('Indexed REC Deliveries'!$F11,'Inputs_Indexed REC'!$B$6:$B$8,0))),
0))</f>
        <v>2500000</v>
      </c>
      <c r="T11" s="89">
        <f>IF(T$5=$G11+$B11,INDEX('Inputs_Indexed REC'!$C$39:$E$64,MATCH('Indexed REC Deliveries'!$G11,'Inputs_Indexed REC'!$B$39:$B$64,0),MATCH('Indexed REC Deliveries'!$F11,'Inputs_Indexed REC'!$C$36:$E$36,0))
*INDEX('Inputs_Indexed REC'!$G$39:$I$64,MATCH('Indexed REC Deliveries'!$G11,'Inputs_Indexed REC'!$B$39:$B$64,0),MATCH('Indexed REC Deliveries'!$F11,'Inputs_Indexed REC'!$G$36:$I$36,0)),
IF(T$5&gt;$G11+$B11,S11*(1-INDEX('Inputs_Indexed REC'!$D$6:$D$8,MATCH('Indexed REC Deliveries'!$F11,'Inputs_Indexed REC'!$B$6:$B$8,0))),
0))</f>
        <v>2500000</v>
      </c>
      <c r="U11" s="89">
        <f>IF(U$5=$G11+$B11,INDEX('Inputs_Indexed REC'!$C$39:$E$64,MATCH('Indexed REC Deliveries'!$G11,'Inputs_Indexed REC'!$B$39:$B$64,0),MATCH('Indexed REC Deliveries'!$F11,'Inputs_Indexed REC'!$C$36:$E$36,0))
*INDEX('Inputs_Indexed REC'!$G$39:$I$64,MATCH('Indexed REC Deliveries'!$G11,'Inputs_Indexed REC'!$B$39:$B$64,0),MATCH('Indexed REC Deliveries'!$F11,'Inputs_Indexed REC'!$G$36:$I$36,0)),
IF(U$5&gt;$G11+$B11,T11*(1-INDEX('Inputs_Indexed REC'!$D$6:$D$8,MATCH('Indexed REC Deliveries'!$F11,'Inputs_Indexed REC'!$B$6:$B$8,0))),
0))</f>
        <v>2500000</v>
      </c>
      <c r="V11" s="89">
        <f>IF(V$5=$G11+$B11,INDEX('Inputs_Indexed REC'!$C$39:$E$64,MATCH('Indexed REC Deliveries'!$G11,'Inputs_Indexed REC'!$B$39:$B$64,0),MATCH('Indexed REC Deliveries'!$F11,'Inputs_Indexed REC'!$C$36:$E$36,0))
*INDEX('Inputs_Indexed REC'!$G$39:$I$64,MATCH('Indexed REC Deliveries'!$G11,'Inputs_Indexed REC'!$B$39:$B$64,0),MATCH('Indexed REC Deliveries'!$F11,'Inputs_Indexed REC'!$G$36:$I$36,0)),
IF(V$5&gt;$G11+$B11,U11*(1-INDEX('Inputs_Indexed REC'!$D$6:$D$8,MATCH('Indexed REC Deliveries'!$F11,'Inputs_Indexed REC'!$B$6:$B$8,0))),
0))</f>
        <v>2500000</v>
      </c>
      <c r="W11" s="89">
        <f>IF(W$5=$G11+$B11,INDEX('Inputs_Indexed REC'!$C$39:$E$64,MATCH('Indexed REC Deliveries'!$G11,'Inputs_Indexed REC'!$B$39:$B$64,0),MATCH('Indexed REC Deliveries'!$F11,'Inputs_Indexed REC'!$C$36:$E$36,0))
*INDEX('Inputs_Indexed REC'!$G$39:$I$64,MATCH('Indexed REC Deliveries'!$G11,'Inputs_Indexed REC'!$B$39:$B$64,0),MATCH('Indexed REC Deliveries'!$F11,'Inputs_Indexed REC'!$G$36:$I$36,0)),
IF(W$5&gt;$G11+$B11,V11*(1-INDEX('Inputs_Indexed REC'!$D$6:$D$8,MATCH('Indexed REC Deliveries'!$F11,'Inputs_Indexed REC'!$B$6:$B$8,0))),
0))</f>
        <v>2500000</v>
      </c>
      <c r="X11" s="89">
        <f>IF(X$5=$G11+$B11,INDEX('Inputs_Indexed REC'!$C$39:$E$64,MATCH('Indexed REC Deliveries'!$G11,'Inputs_Indexed REC'!$B$39:$B$64,0),MATCH('Indexed REC Deliveries'!$F11,'Inputs_Indexed REC'!$C$36:$E$36,0))
*INDEX('Inputs_Indexed REC'!$G$39:$I$64,MATCH('Indexed REC Deliveries'!$G11,'Inputs_Indexed REC'!$B$39:$B$64,0),MATCH('Indexed REC Deliveries'!$F11,'Inputs_Indexed REC'!$G$36:$I$36,0)),
IF(X$5&gt;$G11+$B11,W11*(1-INDEX('Inputs_Indexed REC'!$D$6:$D$8,MATCH('Indexed REC Deliveries'!$F11,'Inputs_Indexed REC'!$B$6:$B$8,0))),
0))</f>
        <v>2500000</v>
      </c>
      <c r="Y11" s="89">
        <f>IF(Y$5=$G11+$B11,INDEX('Inputs_Indexed REC'!$C$39:$E$64,MATCH('Indexed REC Deliveries'!$G11,'Inputs_Indexed REC'!$B$39:$B$64,0),MATCH('Indexed REC Deliveries'!$F11,'Inputs_Indexed REC'!$C$36:$E$36,0))
*INDEX('Inputs_Indexed REC'!$G$39:$I$64,MATCH('Indexed REC Deliveries'!$G11,'Inputs_Indexed REC'!$B$39:$B$64,0),MATCH('Indexed REC Deliveries'!$F11,'Inputs_Indexed REC'!$G$36:$I$36,0)),
IF(Y$5&gt;$G11+$B11,X11*(1-INDEX('Inputs_Indexed REC'!$D$6:$D$8,MATCH('Indexed REC Deliveries'!$F11,'Inputs_Indexed REC'!$B$6:$B$8,0))),
0))</f>
        <v>2500000</v>
      </c>
      <c r="Z11" s="89">
        <f>IF(Z$5=$G11+$B11,INDEX('Inputs_Indexed REC'!$C$39:$E$64,MATCH('Indexed REC Deliveries'!$G11,'Inputs_Indexed REC'!$B$39:$B$64,0),MATCH('Indexed REC Deliveries'!$F11,'Inputs_Indexed REC'!$C$36:$E$36,0))
*INDEX('Inputs_Indexed REC'!$G$39:$I$64,MATCH('Indexed REC Deliveries'!$G11,'Inputs_Indexed REC'!$B$39:$B$64,0),MATCH('Indexed REC Deliveries'!$F11,'Inputs_Indexed REC'!$G$36:$I$36,0)),
IF(Z$5&gt;$G11+$B11,Y11*(1-INDEX('Inputs_Indexed REC'!$D$6:$D$8,MATCH('Indexed REC Deliveries'!$F11,'Inputs_Indexed REC'!$B$6:$B$8,0))),
0))</f>
        <v>2500000</v>
      </c>
      <c r="AA11" s="89">
        <f>IF(AA$5=$G11+$B11,INDEX('Inputs_Indexed REC'!$C$39:$E$64,MATCH('Indexed REC Deliveries'!$G11,'Inputs_Indexed REC'!$B$39:$B$64,0),MATCH('Indexed REC Deliveries'!$F11,'Inputs_Indexed REC'!$C$36:$E$36,0))
*INDEX('Inputs_Indexed REC'!$G$39:$I$64,MATCH('Indexed REC Deliveries'!$G11,'Inputs_Indexed REC'!$B$39:$B$64,0),MATCH('Indexed REC Deliveries'!$F11,'Inputs_Indexed REC'!$G$36:$I$36,0)),
IF(AA$5&gt;$G11+$B11,Z11*(1-INDEX('Inputs_Indexed REC'!$D$6:$D$8,MATCH('Indexed REC Deliveries'!$F11,'Inputs_Indexed REC'!$B$6:$B$8,0))),
0))</f>
        <v>2500000</v>
      </c>
      <c r="AB11" s="89">
        <f>IF(AB$5=$G11+$B11,INDEX('Inputs_Indexed REC'!$C$39:$E$64,MATCH('Indexed REC Deliveries'!$G11,'Inputs_Indexed REC'!$B$39:$B$64,0),MATCH('Indexed REC Deliveries'!$F11,'Inputs_Indexed REC'!$C$36:$E$36,0))
*INDEX('Inputs_Indexed REC'!$G$39:$I$64,MATCH('Indexed REC Deliveries'!$G11,'Inputs_Indexed REC'!$B$39:$B$64,0),MATCH('Indexed REC Deliveries'!$F11,'Inputs_Indexed REC'!$G$36:$I$36,0)),
IF(AB$5&gt;$G11+$B11,AA11*(1-INDEX('Inputs_Indexed REC'!$D$6:$D$8,MATCH('Indexed REC Deliveries'!$F11,'Inputs_Indexed REC'!$B$6:$B$8,0))),
0))</f>
        <v>2500000</v>
      </c>
      <c r="AC11" s="89">
        <f>IF(AC$5=$G11+$B11,INDEX('Inputs_Indexed REC'!$C$39:$E$64,MATCH('Indexed REC Deliveries'!$G11,'Inputs_Indexed REC'!$B$39:$B$64,0),MATCH('Indexed REC Deliveries'!$F11,'Inputs_Indexed REC'!$C$36:$E$36,0))
*INDEX('Inputs_Indexed REC'!$G$39:$I$64,MATCH('Indexed REC Deliveries'!$G11,'Inputs_Indexed REC'!$B$39:$B$64,0),MATCH('Indexed REC Deliveries'!$F11,'Inputs_Indexed REC'!$G$36:$I$36,0)),
IF(AC$5&gt;$G11+$B11,AB11*(1-INDEX('Inputs_Indexed REC'!$D$6:$D$8,MATCH('Indexed REC Deliveries'!$F11,'Inputs_Indexed REC'!$B$6:$B$8,0))),
0))</f>
        <v>2500000</v>
      </c>
      <c r="AD11" s="89">
        <f>IF(AD$5=$G11+$B11,INDEX('Inputs_Indexed REC'!$C$39:$E$64,MATCH('Indexed REC Deliveries'!$G11,'Inputs_Indexed REC'!$B$39:$B$64,0),MATCH('Indexed REC Deliveries'!$F11,'Inputs_Indexed REC'!$C$36:$E$36,0))
*INDEX('Inputs_Indexed REC'!$G$39:$I$64,MATCH('Indexed REC Deliveries'!$G11,'Inputs_Indexed REC'!$B$39:$B$64,0),MATCH('Indexed REC Deliveries'!$F11,'Inputs_Indexed REC'!$G$36:$I$36,0)),
IF(AD$5&gt;$G11+$B11,AC11*(1-INDEX('Inputs_Indexed REC'!$D$6:$D$8,MATCH('Indexed REC Deliveries'!$F11,'Inputs_Indexed REC'!$B$6:$B$8,0))),
0))</f>
        <v>2500000</v>
      </c>
      <c r="AE11" s="89">
        <f>IF(AE$5=$G11+$B11,INDEX('Inputs_Indexed REC'!$C$39:$E$64,MATCH('Indexed REC Deliveries'!$G11,'Inputs_Indexed REC'!$B$39:$B$64,0),MATCH('Indexed REC Deliveries'!$F11,'Inputs_Indexed REC'!$C$36:$E$36,0))
*INDEX('Inputs_Indexed REC'!$G$39:$I$64,MATCH('Indexed REC Deliveries'!$G11,'Inputs_Indexed REC'!$B$39:$B$64,0),MATCH('Indexed REC Deliveries'!$F11,'Inputs_Indexed REC'!$G$36:$I$36,0)),
IF(AE$5&gt;$G11+$B11,AD11*(1-INDEX('Inputs_Indexed REC'!$D$6:$D$8,MATCH('Indexed REC Deliveries'!$F11,'Inputs_Indexed REC'!$B$6:$B$8,0))),
0))</f>
        <v>2500000</v>
      </c>
      <c r="AF11" s="89">
        <f>IF(AF$5=$G11+$B11,INDEX('Inputs_Indexed REC'!$C$39:$E$64,MATCH('Indexed REC Deliveries'!$G11,'Inputs_Indexed REC'!$B$39:$B$64,0),MATCH('Indexed REC Deliveries'!$F11,'Inputs_Indexed REC'!$C$36:$E$36,0))
*INDEX('Inputs_Indexed REC'!$G$39:$I$64,MATCH('Indexed REC Deliveries'!$G11,'Inputs_Indexed REC'!$B$39:$B$64,0),MATCH('Indexed REC Deliveries'!$F11,'Inputs_Indexed REC'!$G$36:$I$36,0)),
IF(AF$5&gt;$G11+$B11,AE11*(1-INDEX('Inputs_Indexed REC'!$D$6:$D$8,MATCH('Indexed REC Deliveries'!$F11,'Inputs_Indexed REC'!$B$6:$B$8,0))),
0))</f>
        <v>2500000</v>
      </c>
      <c r="AG11" s="89">
        <f>IF(AG$5=$G11+$B11,INDEX('Inputs_Indexed REC'!$C$39:$E$64,MATCH('Indexed REC Deliveries'!$G11,'Inputs_Indexed REC'!$B$39:$B$64,0),MATCH('Indexed REC Deliveries'!$F11,'Inputs_Indexed REC'!$C$36:$E$36,0))
*INDEX('Inputs_Indexed REC'!$G$39:$I$64,MATCH('Indexed REC Deliveries'!$G11,'Inputs_Indexed REC'!$B$39:$B$64,0),MATCH('Indexed REC Deliveries'!$F11,'Inputs_Indexed REC'!$G$36:$I$36,0)),
IF(AG$5&gt;$G11+$B11,AF11*(1-INDEX('Inputs_Indexed REC'!$D$6:$D$8,MATCH('Indexed REC Deliveries'!$F11,'Inputs_Indexed REC'!$B$6:$B$8,0))),
0))</f>
        <v>2500000</v>
      </c>
    </row>
    <row r="12" spans="2:33">
      <c r="B12" s="94">
        <v>3</v>
      </c>
      <c r="C12" s="94" t="s">
        <v>167</v>
      </c>
      <c r="D12" s="119" t="s">
        <v>212</v>
      </c>
      <c r="F12" s="20" t="s">
        <v>71</v>
      </c>
      <c r="G12" s="62">
        <f t="shared" si="6"/>
        <v>2028</v>
      </c>
      <c r="H12" s="58" t="s">
        <v>85</v>
      </c>
      <c r="I12" s="89">
        <f>IF(I$5=$G12+$B12,INDEX('Inputs_Indexed REC'!$C$39:$E$64,MATCH('Indexed REC Deliveries'!$G12,'Inputs_Indexed REC'!$B$39:$B$64,0),MATCH('Indexed REC Deliveries'!$F12,'Inputs_Indexed REC'!$C$36:$E$36,0))
*INDEX('Inputs_Indexed REC'!$G$39:$I$64,MATCH('Indexed REC Deliveries'!$G12,'Inputs_Indexed REC'!$B$39:$B$64,0),MATCH('Indexed REC Deliveries'!$F12,'Inputs_Indexed REC'!$G$36:$I$36,0)),
IF(I$5&gt;$G12+$B12,H12*(1-INDEX('Inputs_Indexed REC'!$D$6:$D$8,MATCH('Indexed REC Deliveries'!$F12,'Inputs_Indexed REC'!$B$6:$B$8,0))),
0))</f>
        <v>0</v>
      </c>
      <c r="J12" s="89">
        <f>IF(J$5=$G12+$B12,INDEX('Inputs_Indexed REC'!$C$39:$E$64,MATCH('Indexed REC Deliveries'!$G12,'Inputs_Indexed REC'!$B$39:$B$64,0),MATCH('Indexed REC Deliveries'!$F12,'Inputs_Indexed REC'!$C$36:$E$36,0))
*INDEX('Inputs_Indexed REC'!$G$39:$I$64,MATCH('Indexed REC Deliveries'!$G12,'Inputs_Indexed REC'!$B$39:$B$64,0),MATCH('Indexed REC Deliveries'!$F12,'Inputs_Indexed REC'!$G$36:$I$36,0)),
IF(J$5&gt;$G12+$B12,I12*(1-INDEX('Inputs_Indexed REC'!$D$6:$D$8,MATCH('Indexed REC Deliveries'!$F12,'Inputs_Indexed REC'!$B$6:$B$8,0))),
0))</f>
        <v>0</v>
      </c>
      <c r="K12" s="89">
        <f>IF(K$5=$G12+$B12,INDEX('Inputs_Indexed REC'!$C$39:$E$64,MATCH('Indexed REC Deliveries'!$G12,'Inputs_Indexed REC'!$B$39:$B$64,0),MATCH('Indexed REC Deliveries'!$F12,'Inputs_Indexed REC'!$C$36:$E$36,0))
*INDEX('Inputs_Indexed REC'!$G$39:$I$64,MATCH('Indexed REC Deliveries'!$G12,'Inputs_Indexed REC'!$B$39:$B$64,0),MATCH('Indexed REC Deliveries'!$F12,'Inputs_Indexed REC'!$G$36:$I$36,0)),
IF(K$5&gt;$G12+$B12,J12*(1-INDEX('Inputs_Indexed REC'!$D$6:$D$8,MATCH('Indexed REC Deliveries'!$F12,'Inputs_Indexed REC'!$B$6:$B$8,0))),
0))</f>
        <v>0</v>
      </c>
      <c r="L12" s="89">
        <f>IF(L$5=$G12+$B12,INDEX('Inputs_Indexed REC'!$C$39:$E$64,MATCH('Indexed REC Deliveries'!$G12,'Inputs_Indexed REC'!$B$39:$B$64,0),MATCH('Indexed REC Deliveries'!$F12,'Inputs_Indexed REC'!$C$36:$E$36,0))
*INDEX('Inputs_Indexed REC'!$G$39:$I$64,MATCH('Indexed REC Deliveries'!$G12,'Inputs_Indexed REC'!$B$39:$B$64,0),MATCH('Indexed REC Deliveries'!$F12,'Inputs_Indexed REC'!$G$36:$I$36,0)),
IF(L$5&gt;$G12+$B12,K12*(1-INDEX('Inputs_Indexed REC'!$D$6:$D$8,MATCH('Indexed REC Deliveries'!$F12,'Inputs_Indexed REC'!$B$6:$B$8,0))),
0))</f>
        <v>0</v>
      </c>
      <c r="M12" s="89">
        <f>IF(M$5=$G12+$B12,INDEX('Inputs_Indexed REC'!$C$39:$E$64,MATCH('Indexed REC Deliveries'!$G12,'Inputs_Indexed REC'!$B$39:$B$64,0),MATCH('Indexed REC Deliveries'!$F12,'Inputs_Indexed REC'!$C$36:$E$36,0))
*INDEX('Inputs_Indexed REC'!$G$39:$I$64,MATCH('Indexed REC Deliveries'!$G12,'Inputs_Indexed REC'!$B$39:$B$64,0),MATCH('Indexed REC Deliveries'!$F12,'Inputs_Indexed REC'!$G$36:$I$36,0)),
IF(M$5&gt;$G12+$B12,L12*(1-INDEX('Inputs_Indexed REC'!$D$6:$D$8,MATCH('Indexed REC Deliveries'!$F12,'Inputs_Indexed REC'!$B$6:$B$8,0))),
0))</f>
        <v>0</v>
      </c>
      <c r="N12" s="89">
        <f>IF(N$5=$G12+$B12,INDEX('Inputs_Indexed REC'!$C$39:$E$64,MATCH('Indexed REC Deliveries'!$G12,'Inputs_Indexed REC'!$B$39:$B$64,0),MATCH('Indexed REC Deliveries'!$F12,'Inputs_Indexed REC'!$C$36:$E$36,0))
*INDEX('Inputs_Indexed REC'!$G$39:$I$64,MATCH('Indexed REC Deliveries'!$G12,'Inputs_Indexed REC'!$B$39:$B$64,0),MATCH('Indexed REC Deliveries'!$F12,'Inputs_Indexed REC'!$G$36:$I$36,0)),
IF(N$5&gt;$G12+$B12,M12*(1-INDEX('Inputs_Indexed REC'!$D$6:$D$8,MATCH('Indexed REC Deliveries'!$F12,'Inputs_Indexed REC'!$B$6:$B$8,0))),
0))</f>
        <v>0</v>
      </c>
      <c r="O12" s="89">
        <f>IF(O$5=$G12+$B12,INDEX('Inputs_Indexed REC'!$C$39:$E$64,MATCH('Indexed REC Deliveries'!$G12,'Inputs_Indexed REC'!$B$39:$B$64,0),MATCH('Indexed REC Deliveries'!$F12,'Inputs_Indexed REC'!$C$36:$E$36,0))
*INDEX('Inputs_Indexed REC'!$G$39:$I$64,MATCH('Indexed REC Deliveries'!$G12,'Inputs_Indexed REC'!$B$39:$B$64,0),MATCH('Indexed REC Deliveries'!$F12,'Inputs_Indexed REC'!$G$36:$I$36,0)),
IF(O$5&gt;$G12+$B12,N12*(1-INDEX('Inputs_Indexed REC'!$D$6:$D$8,MATCH('Indexed REC Deliveries'!$F12,'Inputs_Indexed REC'!$B$6:$B$8,0))),
0))</f>
        <v>0</v>
      </c>
      <c r="P12" s="89">
        <f>IF(P$5=$G12+$B12,INDEX('Inputs_Indexed REC'!$C$39:$E$64,MATCH('Indexed REC Deliveries'!$G12,'Inputs_Indexed REC'!$B$39:$B$64,0),MATCH('Indexed REC Deliveries'!$F12,'Inputs_Indexed REC'!$C$36:$E$36,0))
*INDEX('Inputs_Indexed REC'!$G$39:$I$64,MATCH('Indexed REC Deliveries'!$G12,'Inputs_Indexed REC'!$B$39:$B$64,0),MATCH('Indexed REC Deliveries'!$F12,'Inputs_Indexed REC'!$G$36:$I$36,0)),
IF(P$5&gt;$G12+$B12,O12*(1-INDEX('Inputs_Indexed REC'!$D$6:$D$8,MATCH('Indexed REC Deliveries'!$F12,'Inputs_Indexed REC'!$B$6:$B$8,0))),
0))</f>
        <v>0</v>
      </c>
      <c r="Q12" s="89">
        <f>IF(Q$5=$G12+$B12,INDEX('Inputs_Indexed REC'!$C$39:$E$64,MATCH('Indexed REC Deliveries'!$G12,'Inputs_Indexed REC'!$B$39:$B$64,0),MATCH('Indexed REC Deliveries'!$F12,'Inputs_Indexed REC'!$C$36:$E$36,0))
*INDEX('Inputs_Indexed REC'!$G$39:$I$64,MATCH('Indexed REC Deliveries'!$G12,'Inputs_Indexed REC'!$B$39:$B$64,0),MATCH('Indexed REC Deliveries'!$F12,'Inputs_Indexed REC'!$G$36:$I$36,0)),
IF(Q$5&gt;$G12+$B12,P12*(1-INDEX('Inputs_Indexed REC'!$D$6:$D$8,MATCH('Indexed REC Deliveries'!$F12,'Inputs_Indexed REC'!$B$6:$B$8,0))),
0))</f>
        <v>0</v>
      </c>
      <c r="R12" s="89">
        <f>IF(R$5=$G12+$B12,INDEX('Inputs_Indexed REC'!$C$39:$E$64,MATCH('Indexed REC Deliveries'!$G12,'Inputs_Indexed REC'!$B$39:$B$64,0),MATCH('Indexed REC Deliveries'!$F12,'Inputs_Indexed REC'!$C$36:$E$36,0))
*INDEX('Inputs_Indexed REC'!$G$39:$I$64,MATCH('Indexed REC Deliveries'!$G12,'Inputs_Indexed REC'!$B$39:$B$64,0),MATCH('Indexed REC Deliveries'!$F12,'Inputs_Indexed REC'!$G$36:$I$36,0)),
IF(R$5&gt;$G12+$B12,Q12*(1-INDEX('Inputs_Indexed REC'!$D$6:$D$8,MATCH('Indexed REC Deliveries'!$F12,'Inputs_Indexed REC'!$B$6:$B$8,0))),
0))</f>
        <v>2500000</v>
      </c>
      <c r="S12" s="89">
        <f>IF(S$5=$G12+$B12,INDEX('Inputs_Indexed REC'!$C$39:$E$64,MATCH('Indexed REC Deliveries'!$G12,'Inputs_Indexed REC'!$B$39:$B$64,0),MATCH('Indexed REC Deliveries'!$F12,'Inputs_Indexed REC'!$C$36:$E$36,0))
*INDEX('Inputs_Indexed REC'!$G$39:$I$64,MATCH('Indexed REC Deliveries'!$G12,'Inputs_Indexed REC'!$B$39:$B$64,0),MATCH('Indexed REC Deliveries'!$F12,'Inputs_Indexed REC'!$G$36:$I$36,0)),
IF(S$5&gt;$G12+$B12,R12*(1-INDEX('Inputs_Indexed REC'!$D$6:$D$8,MATCH('Indexed REC Deliveries'!$F12,'Inputs_Indexed REC'!$B$6:$B$8,0))),
0))</f>
        <v>2500000</v>
      </c>
      <c r="T12" s="89">
        <f>IF(T$5=$G12+$B12,INDEX('Inputs_Indexed REC'!$C$39:$E$64,MATCH('Indexed REC Deliveries'!$G12,'Inputs_Indexed REC'!$B$39:$B$64,0),MATCH('Indexed REC Deliveries'!$F12,'Inputs_Indexed REC'!$C$36:$E$36,0))
*INDEX('Inputs_Indexed REC'!$G$39:$I$64,MATCH('Indexed REC Deliveries'!$G12,'Inputs_Indexed REC'!$B$39:$B$64,0),MATCH('Indexed REC Deliveries'!$F12,'Inputs_Indexed REC'!$G$36:$I$36,0)),
IF(T$5&gt;$G12+$B12,S12*(1-INDEX('Inputs_Indexed REC'!$D$6:$D$8,MATCH('Indexed REC Deliveries'!$F12,'Inputs_Indexed REC'!$B$6:$B$8,0))),
0))</f>
        <v>2500000</v>
      </c>
      <c r="U12" s="89">
        <f>IF(U$5=$G12+$B12,INDEX('Inputs_Indexed REC'!$C$39:$E$64,MATCH('Indexed REC Deliveries'!$G12,'Inputs_Indexed REC'!$B$39:$B$64,0),MATCH('Indexed REC Deliveries'!$F12,'Inputs_Indexed REC'!$C$36:$E$36,0))
*INDEX('Inputs_Indexed REC'!$G$39:$I$64,MATCH('Indexed REC Deliveries'!$G12,'Inputs_Indexed REC'!$B$39:$B$64,0),MATCH('Indexed REC Deliveries'!$F12,'Inputs_Indexed REC'!$G$36:$I$36,0)),
IF(U$5&gt;$G12+$B12,T12*(1-INDEX('Inputs_Indexed REC'!$D$6:$D$8,MATCH('Indexed REC Deliveries'!$F12,'Inputs_Indexed REC'!$B$6:$B$8,0))),
0))</f>
        <v>2500000</v>
      </c>
      <c r="V12" s="89">
        <f>IF(V$5=$G12+$B12,INDEX('Inputs_Indexed REC'!$C$39:$E$64,MATCH('Indexed REC Deliveries'!$G12,'Inputs_Indexed REC'!$B$39:$B$64,0),MATCH('Indexed REC Deliveries'!$F12,'Inputs_Indexed REC'!$C$36:$E$36,0))
*INDEX('Inputs_Indexed REC'!$G$39:$I$64,MATCH('Indexed REC Deliveries'!$G12,'Inputs_Indexed REC'!$B$39:$B$64,0),MATCH('Indexed REC Deliveries'!$F12,'Inputs_Indexed REC'!$G$36:$I$36,0)),
IF(V$5&gt;$G12+$B12,U12*(1-INDEX('Inputs_Indexed REC'!$D$6:$D$8,MATCH('Indexed REC Deliveries'!$F12,'Inputs_Indexed REC'!$B$6:$B$8,0))),
0))</f>
        <v>2500000</v>
      </c>
      <c r="W12" s="89">
        <f>IF(W$5=$G12+$B12,INDEX('Inputs_Indexed REC'!$C$39:$E$64,MATCH('Indexed REC Deliveries'!$G12,'Inputs_Indexed REC'!$B$39:$B$64,0),MATCH('Indexed REC Deliveries'!$F12,'Inputs_Indexed REC'!$C$36:$E$36,0))
*INDEX('Inputs_Indexed REC'!$G$39:$I$64,MATCH('Indexed REC Deliveries'!$G12,'Inputs_Indexed REC'!$B$39:$B$64,0),MATCH('Indexed REC Deliveries'!$F12,'Inputs_Indexed REC'!$G$36:$I$36,0)),
IF(W$5&gt;$G12+$B12,V12*(1-INDEX('Inputs_Indexed REC'!$D$6:$D$8,MATCH('Indexed REC Deliveries'!$F12,'Inputs_Indexed REC'!$B$6:$B$8,0))),
0))</f>
        <v>2500000</v>
      </c>
      <c r="X12" s="89">
        <f>IF(X$5=$G12+$B12,INDEX('Inputs_Indexed REC'!$C$39:$E$64,MATCH('Indexed REC Deliveries'!$G12,'Inputs_Indexed REC'!$B$39:$B$64,0),MATCH('Indexed REC Deliveries'!$F12,'Inputs_Indexed REC'!$C$36:$E$36,0))
*INDEX('Inputs_Indexed REC'!$G$39:$I$64,MATCH('Indexed REC Deliveries'!$G12,'Inputs_Indexed REC'!$B$39:$B$64,0),MATCH('Indexed REC Deliveries'!$F12,'Inputs_Indexed REC'!$G$36:$I$36,0)),
IF(X$5&gt;$G12+$B12,W12*(1-INDEX('Inputs_Indexed REC'!$D$6:$D$8,MATCH('Indexed REC Deliveries'!$F12,'Inputs_Indexed REC'!$B$6:$B$8,0))),
0))</f>
        <v>2500000</v>
      </c>
      <c r="Y12" s="89">
        <f>IF(Y$5=$G12+$B12,INDEX('Inputs_Indexed REC'!$C$39:$E$64,MATCH('Indexed REC Deliveries'!$G12,'Inputs_Indexed REC'!$B$39:$B$64,0),MATCH('Indexed REC Deliveries'!$F12,'Inputs_Indexed REC'!$C$36:$E$36,0))
*INDEX('Inputs_Indexed REC'!$G$39:$I$64,MATCH('Indexed REC Deliveries'!$G12,'Inputs_Indexed REC'!$B$39:$B$64,0),MATCH('Indexed REC Deliveries'!$F12,'Inputs_Indexed REC'!$G$36:$I$36,0)),
IF(Y$5&gt;$G12+$B12,X12*(1-INDEX('Inputs_Indexed REC'!$D$6:$D$8,MATCH('Indexed REC Deliveries'!$F12,'Inputs_Indexed REC'!$B$6:$B$8,0))),
0))</f>
        <v>2500000</v>
      </c>
      <c r="Z12" s="89">
        <f>IF(Z$5=$G12+$B12,INDEX('Inputs_Indexed REC'!$C$39:$E$64,MATCH('Indexed REC Deliveries'!$G12,'Inputs_Indexed REC'!$B$39:$B$64,0),MATCH('Indexed REC Deliveries'!$F12,'Inputs_Indexed REC'!$C$36:$E$36,0))
*INDEX('Inputs_Indexed REC'!$G$39:$I$64,MATCH('Indexed REC Deliveries'!$G12,'Inputs_Indexed REC'!$B$39:$B$64,0),MATCH('Indexed REC Deliveries'!$F12,'Inputs_Indexed REC'!$G$36:$I$36,0)),
IF(Z$5&gt;$G12+$B12,Y12*(1-INDEX('Inputs_Indexed REC'!$D$6:$D$8,MATCH('Indexed REC Deliveries'!$F12,'Inputs_Indexed REC'!$B$6:$B$8,0))),
0))</f>
        <v>2500000</v>
      </c>
      <c r="AA12" s="89">
        <f>IF(AA$5=$G12+$B12,INDEX('Inputs_Indexed REC'!$C$39:$E$64,MATCH('Indexed REC Deliveries'!$G12,'Inputs_Indexed REC'!$B$39:$B$64,0),MATCH('Indexed REC Deliveries'!$F12,'Inputs_Indexed REC'!$C$36:$E$36,0))
*INDEX('Inputs_Indexed REC'!$G$39:$I$64,MATCH('Indexed REC Deliveries'!$G12,'Inputs_Indexed REC'!$B$39:$B$64,0),MATCH('Indexed REC Deliveries'!$F12,'Inputs_Indexed REC'!$G$36:$I$36,0)),
IF(AA$5&gt;$G12+$B12,Z12*(1-INDEX('Inputs_Indexed REC'!$D$6:$D$8,MATCH('Indexed REC Deliveries'!$F12,'Inputs_Indexed REC'!$B$6:$B$8,0))),
0))</f>
        <v>2500000</v>
      </c>
      <c r="AB12" s="89">
        <f>IF(AB$5=$G12+$B12,INDEX('Inputs_Indexed REC'!$C$39:$E$64,MATCH('Indexed REC Deliveries'!$G12,'Inputs_Indexed REC'!$B$39:$B$64,0),MATCH('Indexed REC Deliveries'!$F12,'Inputs_Indexed REC'!$C$36:$E$36,0))
*INDEX('Inputs_Indexed REC'!$G$39:$I$64,MATCH('Indexed REC Deliveries'!$G12,'Inputs_Indexed REC'!$B$39:$B$64,0),MATCH('Indexed REC Deliveries'!$F12,'Inputs_Indexed REC'!$G$36:$I$36,0)),
IF(AB$5&gt;$G12+$B12,AA12*(1-INDEX('Inputs_Indexed REC'!$D$6:$D$8,MATCH('Indexed REC Deliveries'!$F12,'Inputs_Indexed REC'!$B$6:$B$8,0))),
0))</f>
        <v>2500000</v>
      </c>
      <c r="AC12" s="89">
        <f>IF(AC$5=$G12+$B12,INDEX('Inputs_Indexed REC'!$C$39:$E$64,MATCH('Indexed REC Deliveries'!$G12,'Inputs_Indexed REC'!$B$39:$B$64,0),MATCH('Indexed REC Deliveries'!$F12,'Inputs_Indexed REC'!$C$36:$E$36,0))
*INDEX('Inputs_Indexed REC'!$G$39:$I$64,MATCH('Indexed REC Deliveries'!$G12,'Inputs_Indexed REC'!$B$39:$B$64,0),MATCH('Indexed REC Deliveries'!$F12,'Inputs_Indexed REC'!$G$36:$I$36,0)),
IF(AC$5&gt;$G12+$B12,AB12*(1-INDEX('Inputs_Indexed REC'!$D$6:$D$8,MATCH('Indexed REC Deliveries'!$F12,'Inputs_Indexed REC'!$B$6:$B$8,0))),
0))</f>
        <v>2500000</v>
      </c>
      <c r="AD12" s="89">
        <f>IF(AD$5=$G12+$B12,INDEX('Inputs_Indexed REC'!$C$39:$E$64,MATCH('Indexed REC Deliveries'!$G12,'Inputs_Indexed REC'!$B$39:$B$64,0),MATCH('Indexed REC Deliveries'!$F12,'Inputs_Indexed REC'!$C$36:$E$36,0))
*INDEX('Inputs_Indexed REC'!$G$39:$I$64,MATCH('Indexed REC Deliveries'!$G12,'Inputs_Indexed REC'!$B$39:$B$64,0),MATCH('Indexed REC Deliveries'!$F12,'Inputs_Indexed REC'!$G$36:$I$36,0)),
IF(AD$5&gt;$G12+$B12,AC12*(1-INDEX('Inputs_Indexed REC'!$D$6:$D$8,MATCH('Indexed REC Deliveries'!$F12,'Inputs_Indexed REC'!$B$6:$B$8,0))),
0))</f>
        <v>2500000</v>
      </c>
      <c r="AE12" s="89">
        <f>IF(AE$5=$G12+$B12,INDEX('Inputs_Indexed REC'!$C$39:$E$64,MATCH('Indexed REC Deliveries'!$G12,'Inputs_Indexed REC'!$B$39:$B$64,0),MATCH('Indexed REC Deliveries'!$F12,'Inputs_Indexed REC'!$C$36:$E$36,0))
*INDEX('Inputs_Indexed REC'!$G$39:$I$64,MATCH('Indexed REC Deliveries'!$G12,'Inputs_Indexed REC'!$B$39:$B$64,0),MATCH('Indexed REC Deliveries'!$F12,'Inputs_Indexed REC'!$G$36:$I$36,0)),
IF(AE$5&gt;$G12+$B12,AD12*(1-INDEX('Inputs_Indexed REC'!$D$6:$D$8,MATCH('Indexed REC Deliveries'!$F12,'Inputs_Indexed REC'!$B$6:$B$8,0))),
0))</f>
        <v>2500000</v>
      </c>
      <c r="AF12" s="89">
        <f>IF(AF$5=$G12+$B12,INDEX('Inputs_Indexed REC'!$C$39:$E$64,MATCH('Indexed REC Deliveries'!$G12,'Inputs_Indexed REC'!$B$39:$B$64,0),MATCH('Indexed REC Deliveries'!$F12,'Inputs_Indexed REC'!$C$36:$E$36,0))
*INDEX('Inputs_Indexed REC'!$G$39:$I$64,MATCH('Indexed REC Deliveries'!$G12,'Inputs_Indexed REC'!$B$39:$B$64,0),MATCH('Indexed REC Deliveries'!$F12,'Inputs_Indexed REC'!$G$36:$I$36,0)),
IF(AF$5&gt;$G12+$B12,AE12*(1-INDEX('Inputs_Indexed REC'!$D$6:$D$8,MATCH('Indexed REC Deliveries'!$F12,'Inputs_Indexed REC'!$B$6:$B$8,0))),
0))</f>
        <v>2500000</v>
      </c>
      <c r="AG12" s="89">
        <f>IF(AG$5=$G12+$B12,INDEX('Inputs_Indexed REC'!$C$39:$E$64,MATCH('Indexed REC Deliveries'!$G12,'Inputs_Indexed REC'!$B$39:$B$64,0),MATCH('Indexed REC Deliveries'!$F12,'Inputs_Indexed REC'!$C$36:$E$36,0))
*INDEX('Inputs_Indexed REC'!$G$39:$I$64,MATCH('Indexed REC Deliveries'!$G12,'Inputs_Indexed REC'!$B$39:$B$64,0),MATCH('Indexed REC Deliveries'!$F12,'Inputs_Indexed REC'!$G$36:$I$36,0)),
IF(AG$5&gt;$G12+$B12,AF12*(1-INDEX('Inputs_Indexed REC'!$D$6:$D$8,MATCH('Indexed REC Deliveries'!$F12,'Inputs_Indexed REC'!$B$6:$B$8,0))),
0))</f>
        <v>2500000</v>
      </c>
    </row>
    <row r="13" spans="2:33">
      <c r="B13" s="94">
        <v>3</v>
      </c>
      <c r="C13" s="94" t="s">
        <v>167</v>
      </c>
      <c r="D13" s="119" t="s">
        <v>212</v>
      </c>
      <c r="F13" s="20" t="s">
        <v>71</v>
      </c>
      <c r="G13" s="62">
        <f t="shared" si="6"/>
        <v>2029</v>
      </c>
      <c r="H13" s="58" t="s">
        <v>85</v>
      </c>
      <c r="I13" s="89">
        <f>IF(I$5=$G13+$B13,INDEX('Inputs_Indexed REC'!$C$39:$E$64,MATCH('Indexed REC Deliveries'!$G13,'Inputs_Indexed REC'!$B$39:$B$64,0),MATCH('Indexed REC Deliveries'!$F13,'Inputs_Indexed REC'!$C$36:$E$36,0))
*INDEX('Inputs_Indexed REC'!$G$39:$I$64,MATCH('Indexed REC Deliveries'!$G13,'Inputs_Indexed REC'!$B$39:$B$64,0),MATCH('Indexed REC Deliveries'!$F13,'Inputs_Indexed REC'!$G$36:$I$36,0)),
IF(I$5&gt;$G13+$B13,H13*(1-INDEX('Inputs_Indexed REC'!$D$6:$D$8,MATCH('Indexed REC Deliveries'!$F13,'Inputs_Indexed REC'!$B$6:$B$8,0))),
0))</f>
        <v>0</v>
      </c>
      <c r="J13" s="89">
        <f>IF(J$5=$G13+$B13,INDEX('Inputs_Indexed REC'!$C$39:$E$64,MATCH('Indexed REC Deliveries'!$G13,'Inputs_Indexed REC'!$B$39:$B$64,0),MATCH('Indexed REC Deliveries'!$F13,'Inputs_Indexed REC'!$C$36:$E$36,0))
*INDEX('Inputs_Indexed REC'!$G$39:$I$64,MATCH('Indexed REC Deliveries'!$G13,'Inputs_Indexed REC'!$B$39:$B$64,0),MATCH('Indexed REC Deliveries'!$F13,'Inputs_Indexed REC'!$G$36:$I$36,0)),
IF(J$5&gt;$G13+$B13,I13*(1-INDEX('Inputs_Indexed REC'!$D$6:$D$8,MATCH('Indexed REC Deliveries'!$F13,'Inputs_Indexed REC'!$B$6:$B$8,0))),
0))</f>
        <v>0</v>
      </c>
      <c r="K13" s="89">
        <f>IF(K$5=$G13+$B13,INDEX('Inputs_Indexed REC'!$C$39:$E$64,MATCH('Indexed REC Deliveries'!$G13,'Inputs_Indexed REC'!$B$39:$B$64,0),MATCH('Indexed REC Deliveries'!$F13,'Inputs_Indexed REC'!$C$36:$E$36,0))
*INDEX('Inputs_Indexed REC'!$G$39:$I$64,MATCH('Indexed REC Deliveries'!$G13,'Inputs_Indexed REC'!$B$39:$B$64,0),MATCH('Indexed REC Deliveries'!$F13,'Inputs_Indexed REC'!$G$36:$I$36,0)),
IF(K$5&gt;$G13+$B13,J13*(1-INDEX('Inputs_Indexed REC'!$D$6:$D$8,MATCH('Indexed REC Deliveries'!$F13,'Inputs_Indexed REC'!$B$6:$B$8,0))),
0))</f>
        <v>0</v>
      </c>
      <c r="L13" s="89">
        <f>IF(L$5=$G13+$B13,INDEX('Inputs_Indexed REC'!$C$39:$E$64,MATCH('Indexed REC Deliveries'!$G13,'Inputs_Indexed REC'!$B$39:$B$64,0),MATCH('Indexed REC Deliveries'!$F13,'Inputs_Indexed REC'!$C$36:$E$36,0))
*INDEX('Inputs_Indexed REC'!$G$39:$I$64,MATCH('Indexed REC Deliveries'!$G13,'Inputs_Indexed REC'!$B$39:$B$64,0),MATCH('Indexed REC Deliveries'!$F13,'Inputs_Indexed REC'!$G$36:$I$36,0)),
IF(L$5&gt;$G13+$B13,K13*(1-INDEX('Inputs_Indexed REC'!$D$6:$D$8,MATCH('Indexed REC Deliveries'!$F13,'Inputs_Indexed REC'!$B$6:$B$8,0))),
0))</f>
        <v>0</v>
      </c>
      <c r="M13" s="89">
        <f>IF(M$5=$G13+$B13,INDEX('Inputs_Indexed REC'!$C$39:$E$64,MATCH('Indexed REC Deliveries'!$G13,'Inputs_Indexed REC'!$B$39:$B$64,0),MATCH('Indexed REC Deliveries'!$F13,'Inputs_Indexed REC'!$C$36:$E$36,0))
*INDEX('Inputs_Indexed REC'!$G$39:$I$64,MATCH('Indexed REC Deliveries'!$G13,'Inputs_Indexed REC'!$B$39:$B$64,0),MATCH('Indexed REC Deliveries'!$F13,'Inputs_Indexed REC'!$G$36:$I$36,0)),
IF(M$5&gt;$G13+$B13,L13*(1-INDEX('Inputs_Indexed REC'!$D$6:$D$8,MATCH('Indexed REC Deliveries'!$F13,'Inputs_Indexed REC'!$B$6:$B$8,0))),
0))</f>
        <v>0</v>
      </c>
      <c r="N13" s="89">
        <f>IF(N$5=$G13+$B13,INDEX('Inputs_Indexed REC'!$C$39:$E$64,MATCH('Indexed REC Deliveries'!$G13,'Inputs_Indexed REC'!$B$39:$B$64,0),MATCH('Indexed REC Deliveries'!$F13,'Inputs_Indexed REC'!$C$36:$E$36,0))
*INDEX('Inputs_Indexed REC'!$G$39:$I$64,MATCH('Indexed REC Deliveries'!$G13,'Inputs_Indexed REC'!$B$39:$B$64,0),MATCH('Indexed REC Deliveries'!$F13,'Inputs_Indexed REC'!$G$36:$I$36,0)),
IF(N$5&gt;$G13+$B13,M13*(1-INDEX('Inputs_Indexed REC'!$D$6:$D$8,MATCH('Indexed REC Deliveries'!$F13,'Inputs_Indexed REC'!$B$6:$B$8,0))),
0))</f>
        <v>0</v>
      </c>
      <c r="O13" s="89">
        <f>IF(O$5=$G13+$B13,INDEX('Inputs_Indexed REC'!$C$39:$E$64,MATCH('Indexed REC Deliveries'!$G13,'Inputs_Indexed REC'!$B$39:$B$64,0),MATCH('Indexed REC Deliveries'!$F13,'Inputs_Indexed REC'!$C$36:$E$36,0))
*INDEX('Inputs_Indexed REC'!$G$39:$I$64,MATCH('Indexed REC Deliveries'!$G13,'Inputs_Indexed REC'!$B$39:$B$64,0),MATCH('Indexed REC Deliveries'!$F13,'Inputs_Indexed REC'!$G$36:$I$36,0)),
IF(O$5&gt;$G13+$B13,N13*(1-INDEX('Inputs_Indexed REC'!$D$6:$D$8,MATCH('Indexed REC Deliveries'!$F13,'Inputs_Indexed REC'!$B$6:$B$8,0))),
0))</f>
        <v>0</v>
      </c>
      <c r="P13" s="89">
        <f>IF(P$5=$G13+$B13,INDEX('Inputs_Indexed REC'!$C$39:$E$64,MATCH('Indexed REC Deliveries'!$G13,'Inputs_Indexed REC'!$B$39:$B$64,0),MATCH('Indexed REC Deliveries'!$F13,'Inputs_Indexed REC'!$C$36:$E$36,0))
*INDEX('Inputs_Indexed REC'!$G$39:$I$64,MATCH('Indexed REC Deliveries'!$G13,'Inputs_Indexed REC'!$B$39:$B$64,0),MATCH('Indexed REC Deliveries'!$F13,'Inputs_Indexed REC'!$G$36:$I$36,0)),
IF(P$5&gt;$G13+$B13,O13*(1-INDEX('Inputs_Indexed REC'!$D$6:$D$8,MATCH('Indexed REC Deliveries'!$F13,'Inputs_Indexed REC'!$B$6:$B$8,0))),
0))</f>
        <v>0</v>
      </c>
      <c r="Q13" s="89">
        <f>IF(Q$5=$G13+$B13,INDEX('Inputs_Indexed REC'!$C$39:$E$64,MATCH('Indexed REC Deliveries'!$G13,'Inputs_Indexed REC'!$B$39:$B$64,0),MATCH('Indexed REC Deliveries'!$F13,'Inputs_Indexed REC'!$C$36:$E$36,0))
*INDEX('Inputs_Indexed REC'!$G$39:$I$64,MATCH('Indexed REC Deliveries'!$G13,'Inputs_Indexed REC'!$B$39:$B$64,0),MATCH('Indexed REC Deliveries'!$F13,'Inputs_Indexed REC'!$G$36:$I$36,0)),
IF(Q$5&gt;$G13+$B13,P13*(1-INDEX('Inputs_Indexed REC'!$D$6:$D$8,MATCH('Indexed REC Deliveries'!$F13,'Inputs_Indexed REC'!$B$6:$B$8,0))),
0))</f>
        <v>0</v>
      </c>
      <c r="R13" s="89">
        <f>IF(R$5=$G13+$B13,INDEX('Inputs_Indexed REC'!$C$39:$E$64,MATCH('Indexed REC Deliveries'!$G13,'Inputs_Indexed REC'!$B$39:$B$64,0),MATCH('Indexed REC Deliveries'!$F13,'Inputs_Indexed REC'!$C$36:$E$36,0))
*INDEX('Inputs_Indexed REC'!$G$39:$I$64,MATCH('Indexed REC Deliveries'!$G13,'Inputs_Indexed REC'!$B$39:$B$64,0),MATCH('Indexed REC Deliveries'!$F13,'Inputs_Indexed REC'!$G$36:$I$36,0)),
IF(R$5&gt;$G13+$B13,Q13*(1-INDEX('Inputs_Indexed REC'!$D$6:$D$8,MATCH('Indexed REC Deliveries'!$F13,'Inputs_Indexed REC'!$B$6:$B$8,0))),
0))</f>
        <v>0</v>
      </c>
      <c r="S13" s="89">
        <f>IF(S$5=$G13+$B13,INDEX('Inputs_Indexed REC'!$C$39:$E$64,MATCH('Indexed REC Deliveries'!$G13,'Inputs_Indexed REC'!$B$39:$B$64,0),MATCH('Indexed REC Deliveries'!$F13,'Inputs_Indexed REC'!$C$36:$E$36,0))
*INDEX('Inputs_Indexed REC'!$G$39:$I$64,MATCH('Indexed REC Deliveries'!$G13,'Inputs_Indexed REC'!$B$39:$B$64,0),MATCH('Indexed REC Deliveries'!$F13,'Inputs_Indexed REC'!$G$36:$I$36,0)),
IF(S$5&gt;$G13+$B13,R13*(1-INDEX('Inputs_Indexed REC'!$D$6:$D$8,MATCH('Indexed REC Deliveries'!$F13,'Inputs_Indexed REC'!$B$6:$B$8,0))),
0))</f>
        <v>2500000</v>
      </c>
      <c r="T13" s="89">
        <f>IF(T$5=$G13+$B13,INDEX('Inputs_Indexed REC'!$C$39:$E$64,MATCH('Indexed REC Deliveries'!$G13,'Inputs_Indexed REC'!$B$39:$B$64,0),MATCH('Indexed REC Deliveries'!$F13,'Inputs_Indexed REC'!$C$36:$E$36,0))
*INDEX('Inputs_Indexed REC'!$G$39:$I$64,MATCH('Indexed REC Deliveries'!$G13,'Inputs_Indexed REC'!$B$39:$B$64,0),MATCH('Indexed REC Deliveries'!$F13,'Inputs_Indexed REC'!$G$36:$I$36,0)),
IF(T$5&gt;$G13+$B13,S13*(1-INDEX('Inputs_Indexed REC'!$D$6:$D$8,MATCH('Indexed REC Deliveries'!$F13,'Inputs_Indexed REC'!$B$6:$B$8,0))),
0))</f>
        <v>2500000</v>
      </c>
      <c r="U13" s="89">
        <f>IF(U$5=$G13+$B13,INDEX('Inputs_Indexed REC'!$C$39:$E$64,MATCH('Indexed REC Deliveries'!$G13,'Inputs_Indexed REC'!$B$39:$B$64,0),MATCH('Indexed REC Deliveries'!$F13,'Inputs_Indexed REC'!$C$36:$E$36,0))
*INDEX('Inputs_Indexed REC'!$G$39:$I$64,MATCH('Indexed REC Deliveries'!$G13,'Inputs_Indexed REC'!$B$39:$B$64,0),MATCH('Indexed REC Deliveries'!$F13,'Inputs_Indexed REC'!$G$36:$I$36,0)),
IF(U$5&gt;$G13+$B13,T13*(1-INDEX('Inputs_Indexed REC'!$D$6:$D$8,MATCH('Indexed REC Deliveries'!$F13,'Inputs_Indexed REC'!$B$6:$B$8,0))),
0))</f>
        <v>2500000</v>
      </c>
      <c r="V13" s="89">
        <f>IF(V$5=$G13+$B13,INDEX('Inputs_Indexed REC'!$C$39:$E$64,MATCH('Indexed REC Deliveries'!$G13,'Inputs_Indexed REC'!$B$39:$B$64,0),MATCH('Indexed REC Deliveries'!$F13,'Inputs_Indexed REC'!$C$36:$E$36,0))
*INDEX('Inputs_Indexed REC'!$G$39:$I$64,MATCH('Indexed REC Deliveries'!$G13,'Inputs_Indexed REC'!$B$39:$B$64,0),MATCH('Indexed REC Deliveries'!$F13,'Inputs_Indexed REC'!$G$36:$I$36,0)),
IF(V$5&gt;$G13+$B13,U13*(1-INDEX('Inputs_Indexed REC'!$D$6:$D$8,MATCH('Indexed REC Deliveries'!$F13,'Inputs_Indexed REC'!$B$6:$B$8,0))),
0))</f>
        <v>2500000</v>
      </c>
      <c r="W13" s="89">
        <f>IF(W$5=$G13+$B13,INDEX('Inputs_Indexed REC'!$C$39:$E$64,MATCH('Indexed REC Deliveries'!$G13,'Inputs_Indexed REC'!$B$39:$B$64,0),MATCH('Indexed REC Deliveries'!$F13,'Inputs_Indexed REC'!$C$36:$E$36,0))
*INDEX('Inputs_Indexed REC'!$G$39:$I$64,MATCH('Indexed REC Deliveries'!$G13,'Inputs_Indexed REC'!$B$39:$B$64,0),MATCH('Indexed REC Deliveries'!$F13,'Inputs_Indexed REC'!$G$36:$I$36,0)),
IF(W$5&gt;$G13+$B13,V13*(1-INDEX('Inputs_Indexed REC'!$D$6:$D$8,MATCH('Indexed REC Deliveries'!$F13,'Inputs_Indexed REC'!$B$6:$B$8,0))),
0))</f>
        <v>2500000</v>
      </c>
      <c r="X13" s="89">
        <f>IF(X$5=$G13+$B13,INDEX('Inputs_Indexed REC'!$C$39:$E$64,MATCH('Indexed REC Deliveries'!$G13,'Inputs_Indexed REC'!$B$39:$B$64,0),MATCH('Indexed REC Deliveries'!$F13,'Inputs_Indexed REC'!$C$36:$E$36,0))
*INDEX('Inputs_Indexed REC'!$G$39:$I$64,MATCH('Indexed REC Deliveries'!$G13,'Inputs_Indexed REC'!$B$39:$B$64,0),MATCH('Indexed REC Deliveries'!$F13,'Inputs_Indexed REC'!$G$36:$I$36,0)),
IF(X$5&gt;$G13+$B13,W13*(1-INDEX('Inputs_Indexed REC'!$D$6:$D$8,MATCH('Indexed REC Deliveries'!$F13,'Inputs_Indexed REC'!$B$6:$B$8,0))),
0))</f>
        <v>2500000</v>
      </c>
      <c r="Y13" s="89">
        <f>IF(Y$5=$G13+$B13,INDEX('Inputs_Indexed REC'!$C$39:$E$64,MATCH('Indexed REC Deliveries'!$G13,'Inputs_Indexed REC'!$B$39:$B$64,0),MATCH('Indexed REC Deliveries'!$F13,'Inputs_Indexed REC'!$C$36:$E$36,0))
*INDEX('Inputs_Indexed REC'!$G$39:$I$64,MATCH('Indexed REC Deliveries'!$G13,'Inputs_Indexed REC'!$B$39:$B$64,0),MATCH('Indexed REC Deliveries'!$F13,'Inputs_Indexed REC'!$G$36:$I$36,0)),
IF(Y$5&gt;$G13+$B13,X13*(1-INDEX('Inputs_Indexed REC'!$D$6:$D$8,MATCH('Indexed REC Deliveries'!$F13,'Inputs_Indexed REC'!$B$6:$B$8,0))),
0))</f>
        <v>2500000</v>
      </c>
      <c r="Z13" s="89">
        <f>IF(Z$5=$G13+$B13,INDEX('Inputs_Indexed REC'!$C$39:$E$64,MATCH('Indexed REC Deliveries'!$G13,'Inputs_Indexed REC'!$B$39:$B$64,0),MATCH('Indexed REC Deliveries'!$F13,'Inputs_Indexed REC'!$C$36:$E$36,0))
*INDEX('Inputs_Indexed REC'!$G$39:$I$64,MATCH('Indexed REC Deliveries'!$G13,'Inputs_Indexed REC'!$B$39:$B$64,0),MATCH('Indexed REC Deliveries'!$F13,'Inputs_Indexed REC'!$G$36:$I$36,0)),
IF(Z$5&gt;$G13+$B13,Y13*(1-INDEX('Inputs_Indexed REC'!$D$6:$D$8,MATCH('Indexed REC Deliveries'!$F13,'Inputs_Indexed REC'!$B$6:$B$8,0))),
0))</f>
        <v>2500000</v>
      </c>
      <c r="AA13" s="89">
        <f>IF(AA$5=$G13+$B13,INDEX('Inputs_Indexed REC'!$C$39:$E$64,MATCH('Indexed REC Deliveries'!$G13,'Inputs_Indexed REC'!$B$39:$B$64,0),MATCH('Indexed REC Deliveries'!$F13,'Inputs_Indexed REC'!$C$36:$E$36,0))
*INDEX('Inputs_Indexed REC'!$G$39:$I$64,MATCH('Indexed REC Deliveries'!$G13,'Inputs_Indexed REC'!$B$39:$B$64,0),MATCH('Indexed REC Deliveries'!$F13,'Inputs_Indexed REC'!$G$36:$I$36,0)),
IF(AA$5&gt;$G13+$B13,Z13*(1-INDEX('Inputs_Indexed REC'!$D$6:$D$8,MATCH('Indexed REC Deliveries'!$F13,'Inputs_Indexed REC'!$B$6:$B$8,0))),
0))</f>
        <v>2500000</v>
      </c>
      <c r="AB13" s="89">
        <f>IF(AB$5=$G13+$B13,INDEX('Inputs_Indexed REC'!$C$39:$E$64,MATCH('Indexed REC Deliveries'!$G13,'Inputs_Indexed REC'!$B$39:$B$64,0),MATCH('Indexed REC Deliveries'!$F13,'Inputs_Indexed REC'!$C$36:$E$36,0))
*INDEX('Inputs_Indexed REC'!$G$39:$I$64,MATCH('Indexed REC Deliveries'!$G13,'Inputs_Indexed REC'!$B$39:$B$64,0),MATCH('Indexed REC Deliveries'!$F13,'Inputs_Indexed REC'!$G$36:$I$36,0)),
IF(AB$5&gt;$G13+$B13,AA13*(1-INDEX('Inputs_Indexed REC'!$D$6:$D$8,MATCH('Indexed REC Deliveries'!$F13,'Inputs_Indexed REC'!$B$6:$B$8,0))),
0))</f>
        <v>2500000</v>
      </c>
      <c r="AC13" s="89">
        <f>IF(AC$5=$G13+$B13,INDEX('Inputs_Indexed REC'!$C$39:$E$64,MATCH('Indexed REC Deliveries'!$G13,'Inputs_Indexed REC'!$B$39:$B$64,0),MATCH('Indexed REC Deliveries'!$F13,'Inputs_Indexed REC'!$C$36:$E$36,0))
*INDEX('Inputs_Indexed REC'!$G$39:$I$64,MATCH('Indexed REC Deliveries'!$G13,'Inputs_Indexed REC'!$B$39:$B$64,0),MATCH('Indexed REC Deliveries'!$F13,'Inputs_Indexed REC'!$G$36:$I$36,0)),
IF(AC$5&gt;$G13+$B13,AB13*(1-INDEX('Inputs_Indexed REC'!$D$6:$D$8,MATCH('Indexed REC Deliveries'!$F13,'Inputs_Indexed REC'!$B$6:$B$8,0))),
0))</f>
        <v>2500000</v>
      </c>
      <c r="AD13" s="89">
        <f>IF(AD$5=$G13+$B13,INDEX('Inputs_Indexed REC'!$C$39:$E$64,MATCH('Indexed REC Deliveries'!$G13,'Inputs_Indexed REC'!$B$39:$B$64,0),MATCH('Indexed REC Deliveries'!$F13,'Inputs_Indexed REC'!$C$36:$E$36,0))
*INDEX('Inputs_Indexed REC'!$G$39:$I$64,MATCH('Indexed REC Deliveries'!$G13,'Inputs_Indexed REC'!$B$39:$B$64,0),MATCH('Indexed REC Deliveries'!$F13,'Inputs_Indexed REC'!$G$36:$I$36,0)),
IF(AD$5&gt;$G13+$B13,AC13*(1-INDEX('Inputs_Indexed REC'!$D$6:$D$8,MATCH('Indexed REC Deliveries'!$F13,'Inputs_Indexed REC'!$B$6:$B$8,0))),
0))</f>
        <v>2500000</v>
      </c>
      <c r="AE13" s="89">
        <f>IF(AE$5=$G13+$B13,INDEX('Inputs_Indexed REC'!$C$39:$E$64,MATCH('Indexed REC Deliveries'!$G13,'Inputs_Indexed REC'!$B$39:$B$64,0),MATCH('Indexed REC Deliveries'!$F13,'Inputs_Indexed REC'!$C$36:$E$36,0))
*INDEX('Inputs_Indexed REC'!$G$39:$I$64,MATCH('Indexed REC Deliveries'!$G13,'Inputs_Indexed REC'!$B$39:$B$64,0),MATCH('Indexed REC Deliveries'!$F13,'Inputs_Indexed REC'!$G$36:$I$36,0)),
IF(AE$5&gt;$G13+$B13,AD13*(1-INDEX('Inputs_Indexed REC'!$D$6:$D$8,MATCH('Indexed REC Deliveries'!$F13,'Inputs_Indexed REC'!$B$6:$B$8,0))),
0))</f>
        <v>2500000</v>
      </c>
      <c r="AF13" s="89">
        <f>IF(AF$5=$G13+$B13,INDEX('Inputs_Indexed REC'!$C$39:$E$64,MATCH('Indexed REC Deliveries'!$G13,'Inputs_Indexed REC'!$B$39:$B$64,0),MATCH('Indexed REC Deliveries'!$F13,'Inputs_Indexed REC'!$C$36:$E$36,0))
*INDEX('Inputs_Indexed REC'!$G$39:$I$64,MATCH('Indexed REC Deliveries'!$G13,'Inputs_Indexed REC'!$B$39:$B$64,0),MATCH('Indexed REC Deliveries'!$F13,'Inputs_Indexed REC'!$G$36:$I$36,0)),
IF(AF$5&gt;$G13+$B13,AE13*(1-INDEX('Inputs_Indexed REC'!$D$6:$D$8,MATCH('Indexed REC Deliveries'!$F13,'Inputs_Indexed REC'!$B$6:$B$8,0))),
0))</f>
        <v>2500000</v>
      </c>
      <c r="AG13" s="89">
        <f>IF(AG$5=$G13+$B13,INDEX('Inputs_Indexed REC'!$C$39:$E$64,MATCH('Indexed REC Deliveries'!$G13,'Inputs_Indexed REC'!$B$39:$B$64,0),MATCH('Indexed REC Deliveries'!$F13,'Inputs_Indexed REC'!$C$36:$E$36,0))
*INDEX('Inputs_Indexed REC'!$G$39:$I$64,MATCH('Indexed REC Deliveries'!$G13,'Inputs_Indexed REC'!$B$39:$B$64,0),MATCH('Indexed REC Deliveries'!$F13,'Inputs_Indexed REC'!$G$36:$I$36,0)),
IF(AG$5&gt;$G13+$B13,AF13*(1-INDEX('Inputs_Indexed REC'!$D$6:$D$8,MATCH('Indexed REC Deliveries'!$F13,'Inputs_Indexed REC'!$B$6:$B$8,0))),
0))</f>
        <v>2500000</v>
      </c>
    </row>
    <row r="14" spans="2:33">
      <c r="B14" s="94">
        <v>3</v>
      </c>
      <c r="C14" s="94" t="s">
        <v>167</v>
      </c>
      <c r="D14" s="119" t="s">
        <v>212</v>
      </c>
      <c r="F14" s="20" t="s">
        <v>71</v>
      </c>
      <c r="G14" s="62">
        <f t="shared" si="6"/>
        <v>2030</v>
      </c>
      <c r="H14" s="58" t="s">
        <v>85</v>
      </c>
      <c r="I14" s="89">
        <f>IF(I$5=$G14+$B14,INDEX('Inputs_Indexed REC'!$C$39:$E$64,MATCH('Indexed REC Deliveries'!$G14,'Inputs_Indexed REC'!$B$39:$B$64,0),MATCH('Indexed REC Deliveries'!$F14,'Inputs_Indexed REC'!$C$36:$E$36,0))
*INDEX('Inputs_Indexed REC'!$G$39:$I$64,MATCH('Indexed REC Deliveries'!$G14,'Inputs_Indexed REC'!$B$39:$B$64,0),MATCH('Indexed REC Deliveries'!$F14,'Inputs_Indexed REC'!$G$36:$I$36,0)),
IF(I$5&gt;$G14+$B14,H14*(1-INDEX('Inputs_Indexed REC'!$D$6:$D$8,MATCH('Indexed REC Deliveries'!$F14,'Inputs_Indexed REC'!$B$6:$B$8,0))),
0))</f>
        <v>0</v>
      </c>
      <c r="J14" s="89">
        <f>IF(J$5=$G14+$B14,INDEX('Inputs_Indexed REC'!$C$39:$E$64,MATCH('Indexed REC Deliveries'!$G14,'Inputs_Indexed REC'!$B$39:$B$64,0),MATCH('Indexed REC Deliveries'!$F14,'Inputs_Indexed REC'!$C$36:$E$36,0))
*INDEX('Inputs_Indexed REC'!$G$39:$I$64,MATCH('Indexed REC Deliveries'!$G14,'Inputs_Indexed REC'!$B$39:$B$64,0),MATCH('Indexed REC Deliveries'!$F14,'Inputs_Indexed REC'!$G$36:$I$36,0)),
IF(J$5&gt;$G14+$B14,I14*(1-INDEX('Inputs_Indexed REC'!$D$6:$D$8,MATCH('Indexed REC Deliveries'!$F14,'Inputs_Indexed REC'!$B$6:$B$8,0))),
0))</f>
        <v>0</v>
      </c>
      <c r="K14" s="89">
        <f>IF(K$5=$G14+$B14,INDEX('Inputs_Indexed REC'!$C$39:$E$64,MATCH('Indexed REC Deliveries'!$G14,'Inputs_Indexed REC'!$B$39:$B$64,0),MATCH('Indexed REC Deliveries'!$F14,'Inputs_Indexed REC'!$C$36:$E$36,0))
*INDEX('Inputs_Indexed REC'!$G$39:$I$64,MATCH('Indexed REC Deliveries'!$G14,'Inputs_Indexed REC'!$B$39:$B$64,0),MATCH('Indexed REC Deliveries'!$F14,'Inputs_Indexed REC'!$G$36:$I$36,0)),
IF(K$5&gt;$G14+$B14,J14*(1-INDEX('Inputs_Indexed REC'!$D$6:$D$8,MATCH('Indexed REC Deliveries'!$F14,'Inputs_Indexed REC'!$B$6:$B$8,0))),
0))</f>
        <v>0</v>
      </c>
      <c r="L14" s="89">
        <f>IF(L$5=$G14+$B14,INDEX('Inputs_Indexed REC'!$C$39:$E$64,MATCH('Indexed REC Deliveries'!$G14,'Inputs_Indexed REC'!$B$39:$B$64,0),MATCH('Indexed REC Deliveries'!$F14,'Inputs_Indexed REC'!$C$36:$E$36,0))
*INDEX('Inputs_Indexed REC'!$G$39:$I$64,MATCH('Indexed REC Deliveries'!$G14,'Inputs_Indexed REC'!$B$39:$B$64,0),MATCH('Indexed REC Deliveries'!$F14,'Inputs_Indexed REC'!$G$36:$I$36,0)),
IF(L$5&gt;$G14+$B14,K14*(1-INDEX('Inputs_Indexed REC'!$D$6:$D$8,MATCH('Indexed REC Deliveries'!$F14,'Inputs_Indexed REC'!$B$6:$B$8,0))),
0))</f>
        <v>0</v>
      </c>
      <c r="M14" s="89">
        <f>IF(M$5=$G14+$B14,INDEX('Inputs_Indexed REC'!$C$39:$E$64,MATCH('Indexed REC Deliveries'!$G14,'Inputs_Indexed REC'!$B$39:$B$64,0),MATCH('Indexed REC Deliveries'!$F14,'Inputs_Indexed REC'!$C$36:$E$36,0))
*INDEX('Inputs_Indexed REC'!$G$39:$I$64,MATCH('Indexed REC Deliveries'!$G14,'Inputs_Indexed REC'!$B$39:$B$64,0),MATCH('Indexed REC Deliveries'!$F14,'Inputs_Indexed REC'!$G$36:$I$36,0)),
IF(M$5&gt;$G14+$B14,L14*(1-INDEX('Inputs_Indexed REC'!$D$6:$D$8,MATCH('Indexed REC Deliveries'!$F14,'Inputs_Indexed REC'!$B$6:$B$8,0))),
0))</f>
        <v>0</v>
      </c>
      <c r="N14" s="89">
        <f>IF(N$5=$G14+$B14,INDEX('Inputs_Indexed REC'!$C$39:$E$64,MATCH('Indexed REC Deliveries'!$G14,'Inputs_Indexed REC'!$B$39:$B$64,0),MATCH('Indexed REC Deliveries'!$F14,'Inputs_Indexed REC'!$C$36:$E$36,0))
*INDEX('Inputs_Indexed REC'!$G$39:$I$64,MATCH('Indexed REC Deliveries'!$G14,'Inputs_Indexed REC'!$B$39:$B$64,0),MATCH('Indexed REC Deliveries'!$F14,'Inputs_Indexed REC'!$G$36:$I$36,0)),
IF(N$5&gt;$G14+$B14,M14*(1-INDEX('Inputs_Indexed REC'!$D$6:$D$8,MATCH('Indexed REC Deliveries'!$F14,'Inputs_Indexed REC'!$B$6:$B$8,0))),
0))</f>
        <v>0</v>
      </c>
      <c r="O14" s="89">
        <f>IF(O$5=$G14+$B14,INDEX('Inputs_Indexed REC'!$C$39:$E$64,MATCH('Indexed REC Deliveries'!$G14,'Inputs_Indexed REC'!$B$39:$B$64,0),MATCH('Indexed REC Deliveries'!$F14,'Inputs_Indexed REC'!$C$36:$E$36,0))
*INDEX('Inputs_Indexed REC'!$G$39:$I$64,MATCH('Indexed REC Deliveries'!$G14,'Inputs_Indexed REC'!$B$39:$B$64,0),MATCH('Indexed REC Deliveries'!$F14,'Inputs_Indexed REC'!$G$36:$I$36,0)),
IF(O$5&gt;$G14+$B14,N14*(1-INDEX('Inputs_Indexed REC'!$D$6:$D$8,MATCH('Indexed REC Deliveries'!$F14,'Inputs_Indexed REC'!$B$6:$B$8,0))),
0))</f>
        <v>0</v>
      </c>
      <c r="P14" s="89">
        <f>IF(P$5=$G14+$B14,INDEX('Inputs_Indexed REC'!$C$39:$E$64,MATCH('Indexed REC Deliveries'!$G14,'Inputs_Indexed REC'!$B$39:$B$64,0),MATCH('Indexed REC Deliveries'!$F14,'Inputs_Indexed REC'!$C$36:$E$36,0))
*INDEX('Inputs_Indexed REC'!$G$39:$I$64,MATCH('Indexed REC Deliveries'!$G14,'Inputs_Indexed REC'!$B$39:$B$64,0),MATCH('Indexed REC Deliveries'!$F14,'Inputs_Indexed REC'!$G$36:$I$36,0)),
IF(P$5&gt;$G14+$B14,O14*(1-INDEX('Inputs_Indexed REC'!$D$6:$D$8,MATCH('Indexed REC Deliveries'!$F14,'Inputs_Indexed REC'!$B$6:$B$8,0))),
0))</f>
        <v>0</v>
      </c>
      <c r="Q14" s="89">
        <f>IF(Q$5=$G14+$B14,INDEX('Inputs_Indexed REC'!$C$39:$E$64,MATCH('Indexed REC Deliveries'!$G14,'Inputs_Indexed REC'!$B$39:$B$64,0),MATCH('Indexed REC Deliveries'!$F14,'Inputs_Indexed REC'!$C$36:$E$36,0))
*INDEX('Inputs_Indexed REC'!$G$39:$I$64,MATCH('Indexed REC Deliveries'!$G14,'Inputs_Indexed REC'!$B$39:$B$64,0),MATCH('Indexed REC Deliveries'!$F14,'Inputs_Indexed REC'!$G$36:$I$36,0)),
IF(Q$5&gt;$G14+$B14,P14*(1-INDEX('Inputs_Indexed REC'!$D$6:$D$8,MATCH('Indexed REC Deliveries'!$F14,'Inputs_Indexed REC'!$B$6:$B$8,0))),
0))</f>
        <v>0</v>
      </c>
      <c r="R14" s="89">
        <f>IF(R$5=$G14+$B14,INDEX('Inputs_Indexed REC'!$C$39:$E$64,MATCH('Indexed REC Deliveries'!$G14,'Inputs_Indexed REC'!$B$39:$B$64,0),MATCH('Indexed REC Deliveries'!$F14,'Inputs_Indexed REC'!$C$36:$E$36,0))
*INDEX('Inputs_Indexed REC'!$G$39:$I$64,MATCH('Indexed REC Deliveries'!$G14,'Inputs_Indexed REC'!$B$39:$B$64,0),MATCH('Indexed REC Deliveries'!$F14,'Inputs_Indexed REC'!$G$36:$I$36,0)),
IF(R$5&gt;$G14+$B14,Q14*(1-INDEX('Inputs_Indexed REC'!$D$6:$D$8,MATCH('Indexed REC Deliveries'!$F14,'Inputs_Indexed REC'!$B$6:$B$8,0))),
0))</f>
        <v>0</v>
      </c>
      <c r="S14" s="89">
        <f>IF(S$5=$G14+$B14,INDEX('Inputs_Indexed REC'!$C$39:$E$64,MATCH('Indexed REC Deliveries'!$G14,'Inputs_Indexed REC'!$B$39:$B$64,0),MATCH('Indexed REC Deliveries'!$F14,'Inputs_Indexed REC'!$C$36:$E$36,0))
*INDEX('Inputs_Indexed REC'!$G$39:$I$64,MATCH('Indexed REC Deliveries'!$G14,'Inputs_Indexed REC'!$B$39:$B$64,0),MATCH('Indexed REC Deliveries'!$F14,'Inputs_Indexed REC'!$G$36:$I$36,0)),
IF(S$5&gt;$G14+$B14,R14*(1-INDEX('Inputs_Indexed REC'!$D$6:$D$8,MATCH('Indexed REC Deliveries'!$F14,'Inputs_Indexed REC'!$B$6:$B$8,0))),
0))</f>
        <v>0</v>
      </c>
      <c r="T14" s="89">
        <f>IF(T$5=$G14+$B14,INDEX('Inputs_Indexed REC'!$C$39:$E$64,MATCH('Indexed REC Deliveries'!$G14,'Inputs_Indexed REC'!$B$39:$B$64,0),MATCH('Indexed REC Deliveries'!$F14,'Inputs_Indexed REC'!$C$36:$E$36,0))
*INDEX('Inputs_Indexed REC'!$G$39:$I$64,MATCH('Indexed REC Deliveries'!$G14,'Inputs_Indexed REC'!$B$39:$B$64,0),MATCH('Indexed REC Deliveries'!$F14,'Inputs_Indexed REC'!$G$36:$I$36,0)),
IF(T$5&gt;$G14+$B14,S14*(1-INDEX('Inputs_Indexed REC'!$D$6:$D$8,MATCH('Indexed REC Deliveries'!$F14,'Inputs_Indexed REC'!$B$6:$B$8,0))),
0))</f>
        <v>1000000</v>
      </c>
      <c r="U14" s="89">
        <f>IF(U$5=$G14+$B14,INDEX('Inputs_Indexed REC'!$C$39:$E$64,MATCH('Indexed REC Deliveries'!$G14,'Inputs_Indexed REC'!$B$39:$B$64,0),MATCH('Indexed REC Deliveries'!$F14,'Inputs_Indexed REC'!$C$36:$E$36,0))
*INDEX('Inputs_Indexed REC'!$G$39:$I$64,MATCH('Indexed REC Deliveries'!$G14,'Inputs_Indexed REC'!$B$39:$B$64,0),MATCH('Indexed REC Deliveries'!$F14,'Inputs_Indexed REC'!$G$36:$I$36,0)),
IF(U$5&gt;$G14+$B14,T14*(1-INDEX('Inputs_Indexed REC'!$D$6:$D$8,MATCH('Indexed REC Deliveries'!$F14,'Inputs_Indexed REC'!$B$6:$B$8,0))),
0))</f>
        <v>1000000</v>
      </c>
      <c r="V14" s="89">
        <f>IF(V$5=$G14+$B14,INDEX('Inputs_Indexed REC'!$C$39:$E$64,MATCH('Indexed REC Deliveries'!$G14,'Inputs_Indexed REC'!$B$39:$B$64,0),MATCH('Indexed REC Deliveries'!$F14,'Inputs_Indexed REC'!$C$36:$E$36,0))
*INDEX('Inputs_Indexed REC'!$G$39:$I$64,MATCH('Indexed REC Deliveries'!$G14,'Inputs_Indexed REC'!$B$39:$B$64,0),MATCH('Indexed REC Deliveries'!$F14,'Inputs_Indexed REC'!$G$36:$I$36,0)),
IF(V$5&gt;$G14+$B14,U14*(1-INDEX('Inputs_Indexed REC'!$D$6:$D$8,MATCH('Indexed REC Deliveries'!$F14,'Inputs_Indexed REC'!$B$6:$B$8,0))),
0))</f>
        <v>1000000</v>
      </c>
      <c r="W14" s="89">
        <f>IF(W$5=$G14+$B14,INDEX('Inputs_Indexed REC'!$C$39:$E$64,MATCH('Indexed REC Deliveries'!$G14,'Inputs_Indexed REC'!$B$39:$B$64,0),MATCH('Indexed REC Deliveries'!$F14,'Inputs_Indexed REC'!$C$36:$E$36,0))
*INDEX('Inputs_Indexed REC'!$G$39:$I$64,MATCH('Indexed REC Deliveries'!$G14,'Inputs_Indexed REC'!$B$39:$B$64,0),MATCH('Indexed REC Deliveries'!$F14,'Inputs_Indexed REC'!$G$36:$I$36,0)),
IF(W$5&gt;$G14+$B14,V14*(1-INDEX('Inputs_Indexed REC'!$D$6:$D$8,MATCH('Indexed REC Deliveries'!$F14,'Inputs_Indexed REC'!$B$6:$B$8,0))),
0))</f>
        <v>1000000</v>
      </c>
      <c r="X14" s="89">
        <f>IF(X$5=$G14+$B14,INDEX('Inputs_Indexed REC'!$C$39:$E$64,MATCH('Indexed REC Deliveries'!$G14,'Inputs_Indexed REC'!$B$39:$B$64,0),MATCH('Indexed REC Deliveries'!$F14,'Inputs_Indexed REC'!$C$36:$E$36,0))
*INDEX('Inputs_Indexed REC'!$G$39:$I$64,MATCH('Indexed REC Deliveries'!$G14,'Inputs_Indexed REC'!$B$39:$B$64,0),MATCH('Indexed REC Deliveries'!$F14,'Inputs_Indexed REC'!$G$36:$I$36,0)),
IF(X$5&gt;$G14+$B14,W14*(1-INDEX('Inputs_Indexed REC'!$D$6:$D$8,MATCH('Indexed REC Deliveries'!$F14,'Inputs_Indexed REC'!$B$6:$B$8,0))),
0))</f>
        <v>1000000</v>
      </c>
      <c r="Y14" s="89">
        <f>IF(Y$5=$G14+$B14,INDEX('Inputs_Indexed REC'!$C$39:$E$64,MATCH('Indexed REC Deliveries'!$G14,'Inputs_Indexed REC'!$B$39:$B$64,0),MATCH('Indexed REC Deliveries'!$F14,'Inputs_Indexed REC'!$C$36:$E$36,0))
*INDEX('Inputs_Indexed REC'!$G$39:$I$64,MATCH('Indexed REC Deliveries'!$G14,'Inputs_Indexed REC'!$B$39:$B$64,0),MATCH('Indexed REC Deliveries'!$F14,'Inputs_Indexed REC'!$G$36:$I$36,0)),
IF(Y$5&gt;$G14+$B14,X14*(1-INDEX('Inputs_Indexed REC'!$D$6:$D$8,MATCH('Indexed REC Deliveries'!$F14,'Inputs_Indexed REC'!$B$6:$B$8,0))),
0))</f>
        <v>1000000</v>
      </c>
      <c r="Z14" s="89">
        <f>IF(Z$5=$G14+$B14,INDEX('Inputs_Indexed REC'!$C$39:$E$64,MATCH('Indexed REC Deliveries'!$G14,'Inputs_Indexed REC'!$B$39:$B$64,0),MATCH('Indexed REC Deliveries'!$F14,'Inputs_Indexed REC'!$C$36:$E$36,0))
*INDEX('Inputs_Indexed REC'!$G$39:$I$64,MATCH('Indexed REC Deliveries'!$G14,'Inputs_Indexed REC'!$B$39:$B$64,0),MATCH('Indexed REC Deliveries'!$F14,'Inputs_Indexed REC'!$G$36:$I$36,0)),
IF(Z$5&gt;$G14+$B14,Y14*(1-INDEX('Inputs_Indexed REC'!$D$6:$D$8,MATCH('Indexed REC Deliveries'!$F14,'Inputs_Indexed REC'!$B$6:$B$8,0))),
0))</f>
        <v>1000000</v>
      </c>
      <c r="AA14" s="89">
        <f>IF(AA$5=$G14+$B14,INDEX('Inputs_Indexed REC'!$C$39:$E$64,MATCH('Indexed REC Deliveries'!$G14,'Inputs_Indexed REC'!$B$39:$B$64,0),MATCH('Indexed REC Deliveries'!$F14,'Inputs_Indexed REC'!$C$36:$E$36,0))
*INDEX('Inputs_Indexed REC'!$G$39:$I$64,MATCH('Indexed REC Deliveries'!$G14,'Inputs_Indexed REC'!$B$39:$B$64,0),MATCH('Indexed REC Deliveries'!$F14,'Inputs_Indexed REC'!$G$36:$I$36,0)),
IF(AA$5&gt;$G14+$B14,Z14*(1-INDEX('Inputs_Indexed REC'!$D$6:$D$8,MATCH('Indexed REC Deliveries'!$F14,'Inputs_Indexed REC'!$B$6:$B$8,0))),
0))</f>
        <v>1000000</v>
      </c>
      <c r="AB14" s="89">
        <f>IF(AB$5=$G14+$B14,INDEX('Inputs_Indexed REC'!$C$39:$E$64,MATCH('Indexed REC Deliveries'!$G14,'Inputs_Indexed REC'!$B$39:$B$64,0),MATCH('Indexed REC Deliveries'!$F14,'Inputs_Indexed REC'!$C$36:$E$36,0))
*INDEX('Inputs_Indexed REC'!$G$39:$I$64,MATCH('Indexed REC Deliveries'!$G14,'Inputs_Indexed REC'!$B$39:$B$64,0),MATCH('Indexed REC Deliveries'!$F14,'Inputs_Indexed REC'!$G$36:$I$36,0)),
IF(AB$5&gt;$G14+$B14,AA14*(1-INDEX('Inputs_Indexed REC'!$D$6:$D$8,MATCH('Indexed REC Deliveries'!$F14,'Inputs_Indexed REC'!$B$6:$B$8,0))),
0))</f>
        <v>1000000</v>
      </c>
      <c r="AC14" s="89">
        <f>IF(AC$5=$G14+$B14,INDEX('Inputs_Indexed REC'!$C$39:$E$64,MATCH('Indexed REC Deliveries'!$G14,'Inputs_Indexed REC'!$B$39:$B$64,0),MATCH('Indexed REC Deliveries'!$F14,'Inputs_Indexed REC'!$C$36:$E$36,0))
*INDEX('Inputs_Indexed REC'!$G$39:$I$64,MATCH('Indexed REC Deliveries'!$G14,'Inputs_Indexed REC'!$B$39:$B$64,0),MATCH('Indexed REC Deliveries'!$F14,'Inputs_Indexed REC'!$G$36:$I$36,0)),
IF(AC$5&gt;$G14+$B14,AB14*(1-INDEX('Inputs_Indexed REC'!$D$6:$D$8,MATCH('Indexed REC Deliveries'!$F14,'Inputs_Indexed REC'!$B$6:$B$8,0))),
0))</f>
        <v>1000000</v>
      </c>
      <c r="AD14" s="89">
        <f>IF(AD$5=$G14+$B14,INDEX('Inputs_Indexed REC'!$C$39:$E$64,MATCH('Indexed REC Deliveries'!$G14,'Inputs_Indexed REC'!$B$39:$B$64,0),MATCH('Indexed REC Deliveries'!$F14,'Inputs_Indexed REC'!$C$36:$E$36,0))
*INDEX('Inputs_Indexed REC'!$G$39:$I$64,MATCH('Indexed REC Deliveries'!$G14,'Inputs_Indexed REC'!$B$39:$B$64,0),MATCH('Indexed REC Deliveries'!$F14,'Inputs_Indexed REC'!$G$36:$I$36,0)),
IF(AD$5&gt;$G14+$B14,AC14*(1-INDEX('Inputs_Indexed REC'!$D$6:$D$8,MATCH('Indexed REC Deliveries'!$F14,'Inputs_Indexed REC'!$B$6:$B$8,0))),
0))</f>
        <v>1000000</v>
      </c>
      <c r="AE14" s="89">
        <f>IF(AE$5=$G14+$B14,INDEX('Inputs_Indexed REC'!$C$39:$E$64,MATCH('Indexed REC Deliveries'!$G14,'Inputs_Indexed REC'!$B$39:$B$64,0),MATCH('Indexed REC Deliveries'!$F14,'Inputs_Indexed REC'!$C$36:$E$36,0))
*INDEX('Inputs_Indexed REC'!$G$39:$I$64,MATCH('Indexed REC Deliveries'!$G14,'Inputs_Indexed REC'!$B$39:$B$64,0),MATCH('Indexed REC Deliveries'!$F14,'Inputs_Indexed REC'!$G$36:$I$36,0)),
IF(AE$5&gt;$G14+$B14,AD14*(1-INDEX('Inputs_Indexed REC'!$D$6:$D$8,MATCH('Indexed REC Deliveries'!$F14,'Inputs_Indexed REC'!$B$6:$B$8,0))),
0))</f>
        <v>1000000</v>
      </c>
      <c r="AF14" s="89">
        <f>IF(AF$5=$G14+$B14,INDEX('Inputs_Indexed REC'!$C$39:$E$64,MATCH('Indexed REC Deliveries'!$G14,'Inputs_Indexed REC'!$B$39:$B$64,0),MATCH('Indexed REC Deliveries'!$F14,'Inputs_Indexed REC'!$C$36:$E$36,0))
*INDEX('Inputs_Indexed REC'!$G$39:$I$64,MATCH('Indexed REC Deliveries'!$G14,'Inputs_Indexed REC'!$B$39:$B$64,0),MATCH('Indexed REC Deliveries'!$F14,'Inputs_Indexed REC'!$G$36:$I$36,0)),
IF(AF$5&gt;$G14+$B14,AE14*(1-INDEX('Inputs_Indexed REC'!$D$6:$D$8,MATCH('Indexed REC Deliveries'!$F14,'Inputs_Indexed REC'!$B$6:$B$8,0))),
0))</f>
        <v>1000000</v>
      </c>
      <c r="AG14" s="89">
        <f>IF(AG$5=$G14+$B14,INDEX('Inputs_Indexed REC'!$C$39:$E$64,MATCH('Indexed REC Deliveries'!$G14,'Inputs_Indexed REC'!$B$39:$B$64,0),MATCH('Indexed REC Deliveries'!$F14,'Inputs_Indexed REC'!$C$36:$E$36,0))
*INDEX('Inputs_Indexed REC'!$G$39:$I$64,MATCH('Indexed REC Deliveries'!$G14,'Inputs_Indexed REC'!$B$39:$B$64,0),MATCH('Indexed REC Deliveries'!$F14,'Inputs_Indexed REC'!$G$36:$I$36,0)),
IF(AG$5&gt;$G14+$B14,AF14*(1-INDEX('Inputs_Indexed REC'!$D$6:$D$8,MATCH('Indexed REC Deliveries'!$F14,'Inputs_Indexed REC'!$B$6:$B$8,0))),
0))</f>
        <v>1000000</v>
      </c>
    </row>
    <row r="15" spans="2:33">
      <c r="B15" s="94">
        <v>3</v>
      </c>
      <c r="C15" s="94" t="s">
        <v>167</v>
      </c>
      <c r="D15" s="119" t="s">
        <v>212</v>
      </c>
      <c r="F15" s="20" t="s">
        <v>71</v>
      </c>
      <c r="G15" s="62">
        <f t="shared" si="6"/>
        <v>2031</v>
      </c>
      <c r="H15" s="58" t="s">
        <v>85</v>
      </c>
      <c r="I15" s="89">
        <f>IF(I$5=$G15+$B15,INDEX('Inputs_Indexed REC'!$C$39:$E$64,MATCH('Indexed REC Deliveries'!$G15,'Inputs_Indexed REC'!$B$39:$B$64,0),MATCH('Indexed REC Deliveries'!$F15,'Inputs_Indexed REC'!$C$36:$E$36,0))
*INDEX('Inputs_Indexed REC'!$G$39:$I$64,MATCH('Indexed REC Deliveries'!$G15,'Inputs_Indexed REC'!$B$39:$B$64,0),MATCH('Indexed REC Deliveries'!$F15,'Inputs_Indexed REC'!$G$36:$I$36,0)),
IF(I$5&gt;$G15+$B15,H15*(1-INDEX('Inputs_Indexed REC'!$D$6:$D$8,MATCH('Indexed REC Deliveries'!$F15,'Inputs_Indexed REC'!$B$6:$B$8,0))),
0))</f>
        <v>0</v>
      </c>
      <c r="J15" s="89">
        <f>IF(J$5=$G15+$B15,INDEX('Inputs_Indexed REC'!$C$39:$E$64,MATCH('Indexed REC Deliveries'!$G15,'Inputs_Indexed REC'!$B$39:$B$64,0),MATCH('Indexed REC Deliveries'!$F15,'Inputs_Indexed REC'!$C$36:$E$36,0))
*INDEX('Inputs_Indexed REC'!$G$39:$I$64,MATCH('Indexed REC Deliveries'!$G15,'Inputs_Indexed REC'!$B$39:$B$64,0),MATCH('Indexed REC Deliveries'!$F15,'Inputs_Indexed REC'!$G$36:$I$36,0)),
IF(J$5&gt;$G15+$B15,I15*(1-INDEX('Inputs_Indexed REC'!$D$6:$D$8,MATCH('Indexed REC Deliveries'!$F15,'Inputs_Indexed REC'!$B$6:$B$8,0))),
0))</f>
        <v>0</v>
      </c>
      <c r="K15" s="89">
        <f>IF(K$5=$G15+$B15,INDEX('Inputs_Indexed REC'!$C$39:$E$64,MATCH('Indexed REC Deliveries'!$G15,'Inputs_Indexed REC'!$B$39:$B$64,0),MATCH('Indexed REC Deliveries'!$F15,'Inputs_Indexed REC'!$C$36:$E$36,0))
*INDEX('Inputs_Indexed REC'!$G$39:$I$64,MATCH('Indexed REC Deliveries'!$G15,'Inputs_Indexed REC'!$B$39:$B$64,0),MATCH('Indexed REC Deliveries'!$F15,'Inputs_Indexed REC'!$G$36:$I$36,0)),
IF(K$5&gt;$G15+$B15,J15*(1-INDEX('Inputs_Indexed REC'!$D$6:$D$8,MATCH('Indexed REC Deliveries'!$F15,'Inputs_Indexed REC'!$B$6:$B$8,0))),
0))</f>
        <v>0</v>
      </c>
      <c r="L15" s="89">
        <f>IF(L$5=$G15+$B15,INDEX('Inputs_Indexed REC'!$C$39:$E$64,MATCH('Indexed REC Deliveries'!$G15,'Inputs_Indexed REC'!$B$39:$B$64,0),MATCH('Indexed REC Deliveries'!$F15,'Inputs_Indexed REC'!$C$36:$E$36,0))
*INDEX('Inputs_Indexed REC'!$G$39:$I$64,MATCH('Indexed REC Deliveries'!$G15,'Inputs_Indexed REC'!$B$39:$B$64,0),MATCH('Indexed REC Deliveries'!$F15,'Inputs_Indexed REC'!$G$36:$I$36,0)),
IF(L$5&gt;$G15+$B15,K15*(1-INDEX('Inputs_Indexed REC'!$D$6:$D$8,MATCH('Indexed REC Deliveries'!$F15,'Inputs_Indexed REC'!$B$6:$B$8,0))),
0))</f>
        <v>0</v>
      </c>
      <c r="M15" s="89">
        <f>IF(M$5=$G15+$B15,INDEX('Inputs_Indexed REC'!$C$39:$E$64,MATCH('Indexed REC Deliveries'!$G15,'Inputs_Indexed REC'!$B$39:$B$64,0),MATCH('Indexed REC Deliveries'!$F15,'Inputs_Indexed REC'!$C$36:$E$36,0))
*INDEX('Inputs_Indexed REC'!$G$39:$I$64,MATCH('Indexed REC Deliveries'!$G15,'Inputs_Indexed REC'!$B$39:$B$64,0),MATCH('Indexed REC Deliveries'!$F15,'Inputs_Indexed REC'!$G$36:$I$36,0)),
IF(M$5&gt;$G15+$B15,L15*(1-INDEX('Inputs_Indexed REC'!$D$6:$D$8,MATCH('Indexed REC Deliveries'!$F15,'Inputs_Indexed REC'!$B$6:$B$8,0))),
0))</f>
        <v>0</v>
      </c>
      <c r="N15" s="89">
        <f>IF(N$5=$G15+$B15,INDEX('Inputs_Indexed REC'!$C$39:$E$64,MATCH('Indexed REC Deliveries'!$G15,'Inputs_Indexed REC'!$B$39:$B$64,0),MATCH('Indexed REC Deliveries'!$F15,'Inputs_Indexed REC'!$C$36:$E$36,0))
*INDEX('Inputs_Indexed REC'!$G$39:$I$64,MATCH('Indexed REC Deliveries'!$G15,'Inputs_Indexed REC'!$B$39:$B$64,0),MATCH('Indexed REC Deliveries'!$F15,'Inputs_Indexed REC'!$G$36:$I$36,0)),
IF(N$5&gt;$G15+$B15,M15*(1-INDEX('Inputs_Indexed REC'!$D$6:$D$8,MATCH('Indexed REC Deliveries'!$F15,'Inputs_Indexed REC'!$B$6:$B$8,0))),
0))</f>
        <v>0</v>
      </c>
      <c r="O15" s="89">
        <f>IF(O$5=$G15+$B15,INDEX('Inputs_Indexed REC'!$C$39:$E$64,MATCH('Indexed REC Deliveries'!$G15,'Inputs_Indexed REC'!$B$39:$B$64,0),MATCH('Indexed REC Deliveries'!$F15,'Inputs_Indexed REC'!$C$36:$E$36,0))
*INDEX('Inputs_Indexed REC'!$G$39:$I$64,MATCH('Indexed REC Deliveries'!$G15,'Inputs_Indexed REC'!$B$39:$B$64,0),MATCH('Indexed REC Deliveries'!$F15,'Inputs_Indexed REC'!$G$36:$I$36,0)),
IF(O$5&gt;$G15+$B15,N15*(1-INDEX('Inputs_Indexed REC'!$D$6:$D$8,MATCH('Indexed REC Deliveries'!$F15,'Inputs_Indexed REC'!$B$6:$B$8,0))),
0))</f>
        <v>0</v>
      </c>
      <c r="P15" s="89">
        <f>IF(P$5=$G15+$B15,INDEX('Inputs_Indexed REC'!$C$39:$E$64,MATCH('Indexed REC Deliveries'!$G15,'Inputs_Indexed REC'!$B$39:$B$64,0),MATCH('Indexed REC Deliveries'!$F15,'Inputs_Indexed REC'!$C$36:$E$36,0))
*INDEX('Inputs_Indexed REC'!$G$39:$I$64,MATCH('Indexed REC Deliveries'!$G15,'Inputs_Indexed REC'!$B$39:$B$64,0),MATCH('Indexed REC Deliveries'!$F15,'Inputs_Indexed REC'!$G$36:$I$36,0)),
IF(P$5&gt;$G15+$B15,O15*(1-INDEX('Inputs_Indexed REC'!$D$6:$D$8,MATCH('Indexed REC Deliveries'!$F15,'Inputs_Indexed REC'!$B$6:$B$8,0))),
0))</f>
        <v>0</v>
      </c>
      <c r="Q15" s="89">
        <f>IF(Q$5=$G15+$B15,INDEX('Inputs_Indexed REC'!$C$39:$E$64,MATCH('Indexed REC Deliveries'!$G15,'Inputs_Indexed REC'!$B$39:$B$64,0),MATCH('Indexed REC Deliveries'!$F15,'Inputs_Indexed REC'!$C$36:$E$36,0))
*INDEX('Inputs_Indexed REC'!$G$39:$I$64,MATCH('Indexed REC Deliveries'!$G15,'Inputs_Indexed REC'!$B$39:$B$64,0),MATCH('Indexed REC Deliveries'!$F15,'Inputs_Indexed REC'!$G$36:$I$36,0)),
IF(Q$5&gt;$G15+$B15,P15*(1-INDEX('Inputs_Indexed REC'!$D$6:$D$8,MATCH('Indexed REC Deliveries'!$F15,'Inputs_Indexed REC'!$B$6:$B$8,0))),
0))</f>
        <v>0</v>
      </c>
      <c r="R15" s="89">
        <f>IF(R$5=$G15+$B15,INDEX('Inputs_Indexed REC'!$C$39:$E$64,MATCH('Indexed REC Deliveries'!$G15,'Inputs_Indexed REC'!$B$39:$B$64,0),MATCH('Indexed REC Deliveries'!$F15,'Inputs_Indexed REC'!$C$36:$E$36,0))
*INDEX('Inputs_Indexed REC'!$G$39:$I$64,MATCH('Indexed REC Deliveries'!$G15,'Inputs_Indexed REC'!$B$39:$B$64,0),MATCH('Indexed REC Deliveries'!$F15,'Inputs_Indexed REC'!$G$36:$I$36,0)),
IF(R$5&gt;$G15+$B15,Q15*(1-INDEX('Inputs_Indexed REC'!$D$6:$D$8,MATCH('Indexed REC Deliveries'!$F15,'Inputs_Indexed REC'!$B$6:$B$8,0))),
0))</f>
        <v>0</v>
      </c>
      <c r="S15" s="89">
        <f>IF(S$5=$G15+$B15,INDEX('Inputs_Indexed REC'!$C$39:$E$64,MATCH('Indexed REC Deliveries'!$G15,'Inputs_Indexed REC'!$B$39:$B$64,0),MATCH('Indexed REC Deliveries'!$F15,'Inputs_Indexed REC'!$C$36:$E$36,0))
*INDEX('Inputs_Indexed REC'!$G$39:$I$64,MATCH('Indexed REC Deliveries'!$G15,'Inputs_Indexed REC'!$B$39:$B$64,0),MATCH('Indexed REC Deliveries'!$F15,'Inputs_Indexed REC'!$G$36:$I$36,0)),
IF(S$5&gt;$G15+$B15,R15*(1-INDEX('Inputs_Indexed REC'!$D$6:$D$8,MATCH('Indexed REC Deliveries'!$F15,'Inputs_Indexed REC'!$B$6:$B$8,0))),
0))</f>
        <v>0</v>
      </c>
      <c r="T15" s="89">
        <f>IF(T$5=$G15+$B15,INDEX('Inputs_Indexed REC'!$C$39:$E$64,MATCH('Indexed REC Deliveries'!$G15,'Inputs_Indexed REC'!$B$39:$B$64,0),MATCH('Indexed REC Deliveries'!$F15,'Inputs_Indexed REC'!$C$36:$E$36,0))
*INDEX('Inputs_Indexed REC'!$G$39:$I$64,MATCH('Indexed REC Deliveries'!$G15,'Inputs_Indexed REC'!$B$39:$B$64,0),MATCH('Indexed REC Deliveries'!$F15,'Inputs_Indexed REC'!$G$36:$I$36,0)),
IF(T$5&gt;$G15+$B15,S15*(1-INDEX('Inputs_Indexed REC'!$D$6:$D$8,MATCH('Indexed REC Deliveries'!$F15,'Inputs_Indexed REC'!$B$6:$B$8,0))),
0))</f>
        <v>0</v>
      </c>
      <c r="U15" s="89">
        <f>IF(U$5=$G15+$B15,INDEX('Inputs_Indexed REC'!$C$39:$E$64,MATCH('Indexed REC Deliveries'!$G15,'Inputs_Indexed REC'!$B$39:$B$64,0),MATCH('Indexed REC Deliveries'!$F15,'Inputs_Indexed REC'!$C$36:$E$36,0))
*INDEX('Inputs_Indexed REC'!$G$39:$I$64,MATCH('Indexed REC Deliveries'!$G15,'Inputs_Indexed REC'!$B$39:$B$64,0),MATCH('Indexed REC Deliveries'!$F15,'Inputs_Indexed REC'!$G$36:$I$36,0)),
IF(U$5&gt;$G15+$B15,T15*(1-INDEX('Inputs_Indexed REC'!$D$6:$D$8,MATCH('Indexed REC Deliveries'!$F15,'Inputs_Indexed REC'!$B$6:$B$8,0))),
0))</f>
        <v>1000000</v>
      </c>
      <c r="V15" s="89">
        <f>IF(V$5=$G15+$B15,INDEX('Inputs_Indexed REC'!$C$39:$E$64,MATCH('Indexed REC Deliveries'!$G15,'Inputs_Indexed REC'!$B$39:$B$64,0),MATCH('Indexed REC Deliveries'!$F15,'Inputs_Indexed REC'!$C$36:$E$36,0))
*INDEX('Inputs_Indexed REC'!$G$39:$I$64,MATCH('Indexed REC Deliveries'!$G15,'Inputs_Indexed REC'!$B$39:$B$64,0),MATCH('Indexed REC Deliveries'!$F15,'Inputs_Indexed REC'!$G$36:$I$36,0)),
IF(V$5&gt;$G15+$B15,U15*(1-INDEX('Inputs_Indexed REC'!$D$6:$D$8,MATCH('Indexed REC Deliveries'!$F15,'Inputs_Indexed REC'!$B$6:$B$8,0))),
0))</f>
        <v>1000000</v>
      </c>
      <c r="W15" s="89">
        <f>IF(W$5=$G15+$B15,INDEX('Inputs_Indexed REC'!$C$39:$E$64,MATCH('Indexed REC Deliveries'!$G15,'Inputs_Indexed REC'!$B$39:$B$64,0),MATCH('Indexed REC Deliveries'!$F15,'Inputs_Indexed REC'!$C$36:$E$36,0))
*INDEX('Inputs_Indexed REC'!$G$39:$I$64,MATCH('Indexed REC Deliveries'!$G15,'Inputs_Indexed REC'!$B$39:$B$64,0),MATCH('Indexed REC Deliveries'!$F15,'Inputs_Indexed REC'!$G$36:$I$36,0)),
IF(W$5&gt;$G15+$B15,V15*(1-INDEX('Inputs_Indexed REC'!$D$6:$D$8,MATCH('Indexed REC Deliveries'!$F15,'Inputs_Indexed REC'!$B$6:$B$8,0))),
0))</f>
        <v>1000000</v>
      </c>
      <c r="X15" s="89">
        <f>IF(X$5=$G15+$B15,INDEX('Inputs_Indexed REC'!$C$39:$E$64,MATCH('Indexed REC Deliveries'!$G15,'Inputs_Indexed REC'!$B$39:$B$64,0),MATCH('Indexed REC Deliveries'!$F15,'Inputs_Indexed REC'!$C$36:$E$36,0))
*INDEX('Inputs_Indexed REC'!$G$39:$I$64,MATCH('Indexed REC Deliveries'!$G15,'Inputs_Indexed REC'!$B$39:$B$64,0),MATCH('Indexed REC Deliveries'!$F15,'Inputs_Indexed REC'!$G$36:$I$36,0)),
IF(X$5&gt;$G15+$B15,W15*(1-INDEX('Inputs_Indexed REC'!$D$6:$D$8,MATCH('Indexed REC Deliveries'!$F15,'Inputs_Indexed REC'!$B$6:$B$8,0))),
0))</f>
        <v>1000000</v>
      </c>
      <c r="Y15" s="89">
        <f>IF(Y$5=$G15+$B15,INDEX('Inputs_Indexed REC'!$C$39:$E$64,MATCH('Indexed REC Deliveries'!$G15,'Inputs_Indexed REC'!$B$39:$B$64,0),MATCH('Indexed REC Deliveries'!$F15,'Inputs_Indexed REC'!$C$36:$E$36,0))
*INDEX('Inputs_Indexed REC'!$G$39:$I$64,MATCH('Indexed REC Deliveries'!$G15,'Inputs_Indexed REC'!$B$39:$B$64,0),MATCH('Indexed REC Deliveries'!$F15,'Inputs_Indexed REC'!$G$36:$I$36,0)),
IF(Y$5&gt;$G15+$B15,X15*(1-INDEX('Inputs_Indexed REC'!$D$6:$D$8,MATCH('Indexed REC Deliveries'!$F15,'Inputs_Indexed REC'!$B$6:$B$8,0))),
0))</f>
        <v>1000000</v>
      </c>
      <c r="Z15" s="89">
        <f>IF(Z$5=$G15+$B15,INDEX('Inputs_Indexed REC'!$C$39:$E$64,MATCH('Indexed REC Deliveries'!$G15,'Inputs_Indexed REC'!$B$39:$B$64,0),MATCH('Indexed REC Deliveries'!$F15,'Inputs_Indexed REC'!$C$36:$E$36,0))
*INDEX('Inputs_Indexed REC'!$G$39:$I$64,MATCH('Indexed REC Deliveries'!$G15,'Inputs_Indexed REC'!$B$39:$B$64,0),MATCH('Indexed REC Deliveries'!$F15,'Inputs_Indexed REC'!$G$36:$I$36,0)),
IF(Z$5&gt;$G15+$B15,Y15*(1-INDEX('Inputs_Indexed REC'!$D$6:$D$8,MATCH('Indexed REC Deliveries'!$F15,'Inputs_Indexed REC'!$B$6:$B$8,0))),
0))</f>
        <v>1000000</v>
      </c>
      <c r="AA15" s="89">
        <f>IF(AA$5=$G15+$B15,INDEX('Inputs_Indexed REC'!$C$39:$E$64,MATCH('Indexed REC Deliveries'!$G15,'Inputs_Indexed REC'!$B$39:$B$64,0),MATCH('Indexed REC Deliveries'!$F15,'Inputs_Indexed REC'!$C$36:$E$36,0))
*INDEX('Inputs_Indexed REC'!$G$39:$I$64,MATCH('Indexed REC Deliveries'!$G15,'Inputs_Indexed REC'!$B$39:$B$64,0),MATCH('Indexed REC Deliveries'!$F15,'Inputs_Indexed REC'!$G$36:$I$36,0)),
IF(AA$5&gt;$G15+$B15,Z15*(1-INDEX('Inputs_Indexed REC'!$D$6:$D$8,MATCH('Indexed REC Deliveries'!$F15,'Inputs_Indexed REC'!$B$6:$B$8,0))),
0))</f>
        <v>1000000</v>
      </c>
      <c r="AB15" s="89">
        <f>IF(AB$5=$G15+$B15,INDEX('Inputs_Indexed REC'!$C$39:$E$64,MATCH('Indexed REC Deliveries'!$G15,'Inputs_Indexed REC'!$B$39:$B$64,0),MATCH('Indexed REC Deliveries'!$F15,'Inputs_Indexed REC'!$C$36:$E$36,0))
*INDEX('Inputs_Indexed REC'!$G$39:$I$64,MATCH('Indexed REC Deliveries'!$G15,'Inputs_Indexed REC'!$B$39:$B$64,0),MATCH('Indexed REC Deliveries'!$F15,'Inputs_Indexed REC'!$G$36:$I$36,0)),
IF(AB$5&gt;$G15+$B15,AA15*(1-INDEX('Inputs_Indexed REC'!$D$6:$D$8,MATCH('Indexed REC Deliveries'!$F15,'Inputs_Indexed REC'!$B$6:$B$8,0))),
0))</f>
        <v>1000000</v>
      </c>
      <c r="AC15" s="89">
        <f>IF(AC$5=$G15+$B15,INDEX('Inputs_Indexed REC'!$C$39:$E$64,MATCH('Indexed REC Deliveries'!$G15,'Inputs_Indexed REC'!$B$39:$B$64,0),MATCH('Indexed REC Deliveries'!$F15,'Inputs_Indexed REC'!$C$36:$E$36,0))
*INDEX('Inputs_Indexed REC'!$G$39:$I$64,MATCH('Indexed REC Deliveries'!$G15,'Inputs_Indexed REC'!$B$39:$B$64,0),MATCH('Indexed REC Deliveries'!$F15,'Inputs_Indexed REC'!$G$36:$I$36,0)),
IF(AC$5&gt;$G15+$B15,AB15*(1-INDEX('Inputs_Indexed REC'!$D$6:$D$8,MATCH('Indexed REC Deliveries'!$F15,'Inputs_Indexed REC'!$B$6:$B$8,0))),
0))</f>
        <v>1000000</v>
      </c>
      <c r="AD15" s="89">
        <f>IF(AD$5=$G15+$B15,INDEX('Inputs_Indexed REC'!$C$39:$E$64,MATCH('Indexed REC Deliveries'!$G15,'Inputs_Indexed REC'!$B$39:$B$64,0),MATCH('Indexed REC Deliveries'!$F15,'Inputs_Indexed REC'!$C$36:$E$36,0))
*INDEX('Inputs_Indexed REC'!$G$39:$I$64,MATCH('Indexed REC Deliveries'!$G15,'Inputs_Indexed REC'!$B$39:$B$64,0),MATCH('Indexed REC Deliveries'!$F15,'Inputs_Indexed REC'!$G$36:$I$36,0)),
IF(AD$5&gt;$G15+$B15,AC15*(1-INDEX('Inputs_Indexed REC'!$D$6:$D$8,MATCH('Indexed REC Deliveries'!$F15,'Inputs_Indexed REC'!$B$6:$B$8,0))),
0))</f>
        <v>1000000</v>
      </c>
      <c r="AE15" s="89">
        <f>IF(AE$5=$G15+$B15,INDEX('Inputs_Indexed REC'!$C$39:$E$64,MATCH('Indexed REC Deliveries'!$G15,'Inputs_Indexed REC'!$B$39:$B$64,0),MATCH('Indexed REC Deliveries'!$F15,'Inputs_Indexed REC'!$C$36:$E$36,0))
*INDEX('Inputs_Indexed REC'!$G$39:$I$64,MATCH('Indexed REC Deliveries'!$G15,'Inputs_Indexed REC'!$B$39:$B$64,0),MATCH('Indexed REC Deliveries'!$F15,'Inputs_Indexed REC'!$G$36:$I$36,0)),
IF(AE$5&gt;$G15+$B15,AD15*(1-INDEX('Inputs_Indexed REC'!$D$6:$D$8,MATCH('Indexed REC Deliveries'!$F15,'Inputs_Indexed REC'!$B$6:$B$8,0))),
0))</f>
        <v>1000000</v>
      </c>
      <c r="AF15" s="89">
        <f>IF(AF$5=$G15+$B15,INDEX('Inputs_Indexed REC'!$C$39:$E$64,MATCH('Indexed REC Deliveries'!$G15,'Inputs_Indexed REC'!$B$39:$B$64,0),MATCH('Indexed REC Deliveries'!$F15,'Inputs_Indexed REC'!$C$36:$E$36,0))
*INDEX('Inputs_Indexed REC'!$G$39:$I$64,MATCH('Indexed REC Deliveries'!$G15,'Inputs_Indexed REC'!$B$39:$B$64,0),MATCH('Indexed REC Deliveries'!$F15,'Inputs_Indexed REC'!$G$36:$I$36,0)),
IF(AF$5&gt;$G15+$B15,AE15*(1-INDEX('Inputs_Indexed REC'!$D$6:$D$8,MATCH('Indexed REC Deliveries'!$F15,'Inputs_Indexed REC'!$B$6:$B$8,0))),
0))</f>
        <v>1000000</v>
      </c>
      <c r="AG15" s="89">
        <f>IF(AG$5=$G15+$B15,INDEX('Inputs_Indexed REC'!$C$39:$E$64,MATCH('Indexed REC Deliveries'!$G15,'Inputs_Indexed REC'!$B$39:$B$64,0),MATCH('Indexed REC Deliveries'!$F15,'Inputs_Indexed REC'!$C$36:$E$36,0))
*INDEX('Inputs_Indexed REC'!$G$39:$I$64,MATCH('Indexed REC Deliveries'!$G15,'Inputs_Indexed REC'!$B$39:$B$64,0),MATCH('Indexed REC Deliveries'!$F15,'Inputs_Indexed REC'!$G$36:$I$36,0)),
IF(AG$5&gt;$G15+$B15,AF15*(1-INDEX('Inputs_Indexed REC'!$D$6:$D$8,MATCH('Indexed REC Deliveries'!$F15,'Inputs_Indexed REC'!$B$6:$B$8,0))),
0))</f>
        <v>1000000</v>
      </c>
    </row>
    <row r="16" spans="2:33">
      <c r="B16" s="94">
        <v>3</v>
      </c>
      <c r="C16" s="94" t="s">
        <v>167</v>
      </c>
      <c r="D16" s="119" t="s">
        <v>212</v>
      </c>
      <c r="F16" s="20" t="s">
        <v>71</v>
      </c>
      <c r="G16" s="62">
        <f t="shared" si="6"/>
        <v>2032</v>
      </c>
      <c r="H16" s="58" t="s">
        <v>85</v>
      </c>
      <c r="I16" s="89">
        <f>IF(I$5=$G16+$B16,INDEX('Inputs_Indexed REC'!$C$39:$E$64,MATCH('Indexed REC Deliveries'!$G16,'Inputs_Indexed REC'!$B$39:$B$64,0),MATCH('Indexed REC Deliveries'!$F16,'Inputs_Indexed REC'!$C$36:$E$36,0))
*INDEX('Inputs_Indexed REC'!$G$39:$I$64,MATCH('Indexed REC Deliveries'!$G16,'Inputs_Indexed REC'!$B$39:$B$64,0),MATCH('Indexed REC Deliveries'!$F16,'Inputs_Indexed REC'!$G$36:$I$36,0)),
IF(I$5&gt;$G16+$B16,H16*(1-INDEX('Inputs_Indexed REC'!$D$6:$D$8,MATCH('Indexed REC Deliveries'!$F16,'Inputs_Indexed REC'!$B$6:$B$8,0))),
0))</f>
        <v>0</v>
      </c>
      <c r="J16" s="89">
        <f>IF(J$5=$G16+$B16,INDEX('Inputs_Indexed REC'!$C$39:$E$64,MATCH('Indexed REC Deliveries'!$G16,'Inputs_Indexed REC'!$B$39:$B$64,0),MATCH('Indexed REC Deliveries'!$F16,'Inputs_Indexed REC'!$C$36:$E$36,0))
*INDEX('Inputs_Indexed REC'!$G$39:$I$64,MATCH('Indexed REC Deliveries'!$G16,'Inputs_Indexed REC'!$B$39:$B$64,0),MATCH('Indexed REC Deliveries'!$F16,'Inputs_Indexed REC'!$G$36:$I$36,0)),
IF(J$5&gt;$G16+$B16,I16*(1-INDEX('Inputs_Indexed REC'!$D$6:$D$8,MATCH('Indexed REC Deliveries'!$F16,'Inputs_Indexed REC'!$B$6:$B$8,0))),
0))</f>
        <v>0</v>
      </c>
      <c r="K16" s="89">
        <f>IF(K$5=$G16+$B16,INDEX('Inputs_Indexed REC'!$C$39:$E$64,MATCH('Indexed REC Deliveries'!$G16,'Inputs_Indexed REC'!$B$39:$B$64,0),MATCH('Indexed REC Deliveries'!$F16,'Inputs_Indexed REC'!$C$36:$E$36,0))
*INDEX('Inputs_Indexed REC'!$G$39:$I$64,MATCH('Indexed REC Deliveries'!$G16,'Inputs_Indexed REC'!$B$39:$B$64,0),MATCH('Indexed REC Deliveries'!$F16,'Inputs_Indexed REC'!$G$36:$I$36,0)),
IF(K$5&gt;$G16+$B16,J16*(1-INDEX('Inputs_Indexed REC'!$D$6:$D$8,MATCH('Indexed REC Deliveries'!$F16,'Inputs_Indexed REC'!$B$6:$B$8,0))),
0))</f>
        <v>0</v>
      </c>
      <c r="L16" s="89">
        <f>IF(L$5=$G16+$B16,INDEX('Inputs_Indexed REC'!$C$39:$E$64,MATCH('Indexed REC Deliveries'!$G16,'Inputs_Indexed REC'!$B$39:$B$64,0),MATCH('Indexed REC Deliveries'!$F16,'Inputs_Indexed REC'!$C$36:$E$36,0))
*INDEX('Inputs_Indexed REC'!$G$39:$I$64,MATCH('Indexed REC Deliveries'!$G16,'Inputs_Indexed REC'!$B$39:$B$64,0),MATCH('Indexed REC Deliveries'!$F16,'Inputs_Indexed REC'!$G$36:$I$36,0)),
IF(L$5&gt;$G16+$B16,K16*(1-INDEX('Inputs_Indexed REC'!$D$6:$D$8,MATCH('Indexed REC Deliveries'!$F16,'Inputs_Indexed REC'!$B$6:$B$8,0))),
0))</f>
        <v>0</v>
      </c>
      <c r="M16" s="89">
        <f>IF(M$5=$G16+$B16,INDEX('Inputs_Indexed REC'!$C$39:$E$64,MATCH('Indexed REC Deliveries'!$G16,'Inputs_Indexed REC'!$B$39:$B$64,0),MATCH('Indexed REC Deliveries'!$F16,'Inputs_Indexed REC'!$C$36:$E$36,0))
*INDEX('Inputs_Indexed REC'!$G$39:$I$64,MATCH('Indexed REC Deliveries'!$G16,'Inputs_Indexed REC'!$B$39:$B$64,0),MATCH('Indexed REC Deliveries'!$F16,'Inputs_Indexed REC'!$G$36:$I$36,0)),
IF(M$5&gt;$G16+$B16,L16*(1-INDEX('Inputs_Indexed REC'!$D$6:$D$8,MATCH('Indexed REC Deliveries'!$F16,'Inputs_Indexed REC'!$B$6:$B$8,0))),
0))</f>
        <v>0</v>
      </c>
      <c r="N16" s="89">
        <f>IF(N$5=$G16+$B16,INDEX('Inputs_Indexed REC'!$C$39:$E$64,MATCH('Indexed REC Deliveries'!$G16,'Inputs_Indexed REC'!$B$39:$B$64,0),MATCH('Indexed REC Deliveries'!$F16,'Inputs_Indexed REC'!$C$36:$E$36,0))
*INDEX('Inputs_Indexed REC'!$G$39:$I$64,MATCH('Indexed REC Deliveries'!$G16,'Inputs_Indexed REC'!$B$39:$B$64,0),MATCH('Indexed REC Deliveries'!$F16,'Inputs_Indexed REC'!$G$36:$I$36,0)),
IF(N$5&gt;$G16+$B16,M16*(1-INDEX('Inputs_Indexed REC'!$D$6:$D$8,MATCH('Indexed REC Deliveries'!$F16,'Inputs_Indexed REC'!$B$6:$B$8,0))),
0))</f>
        <v>0</v>
      </c>
      <c r="O16" s="89">
        <f>IF(O$5=$G16+$B16,INDEX('Inputs_Indexed REC'!$C$39:$E$64,MATCH('Indexed REC Deliveries'!$G16,'Inputs_Indexed REC'!$B$39:$B$64,0),MATCH('Indexed REC Deliveries'!$F16,'Inputs_Indexed REC'!$C$36:$E$36,0))
*INDEX('Inputs_Indexed REC'!$G$39:$I$64,MATCH('Indexed REC Deliveries'!$G16,'Inputs_Indexed REC'!$B$39:$B$64,0),MATCH('Indexed REC Deliveries'!$F16,'Inputs_Indexed REC'!$G$36:$I$36,0)),
IF(O$5&gt;$G16+$B16,N16*(1-INDEX('Inputs_Indexed REC'!$D$6:$D$8,MATCH('Indexed REC Deliveries'!$F16,'Inputs_Indexed REC'!$B$6:$B$8,0))),
0))</f>
        <v>0</v>
      </c>
      <c r="P16" s="89">
        <f>IF(P$5=$G16+$B16,INDEX('Inputs_Indexed REC'!$C$39:$E$64,MATCH('Indexed REC Deliveries'!$G16,'Inputs_Indexed REC'!$B$39:$B$64,0),MATCH('Indexed REC Deliveries'!$F16,'Inputs_Indexed REC'!$C$36:$E$36,0))
*INDEX('Inputs_Indexed REC'!$G$39:$I$64,MATCH('Indexed REC Deliveries'!$G16,'Inputs_Indexed REC'!$B$39:$B$64,0),MATCH('Indexed REC Deliveries'!$F16,'Inputs_Indexed REC'!$G$36:$I$36,0)),
IF(P$5&gt;$G16+$B16,O16*(1-INDEX('Inputs_Indexed REC'!$D$6:$D$8,MATCH('Indexed REC Deliveries'!$F16,'Inputs_Indexed REC'!$B$6:$B$8,0))),
0))</f>
        <v>0</v>
      </c>
      <c r="Q16" s="89">
        <f>IF(Q$5=$G16+$B16,INDEX('Inputs_Indexed REC'!$C$39:$E$64,MATCH('Indexed REC Deliveries'!$G16,'Inputs_Indexed REC'!$B$39:$B$64,0),MATCH('Indexed REC Deliveries'!$F16,'Inputs_Indexed REC'!$C$36:$E$36,0))
*INDEX('Inputs_Indexed REC'!$G$39:$I$64,MATCH('Indexed REC Deliveries'!$G16,'Inputs_Indexed REC'!$B$39:$B$64,0),MATCH('Indexed REC Deliveries'!$F16,'Inputs_Indexed REC'!$G$36:$I$36,0)),
IF(Q$5&gt;$G16+$B16,P16*(1-INDEX('Inputs_Indexed REC'!$D$6:$D$8,MATCH('Indexed REC Deliveries'!$F16,'Inputs_Indexed REC'!$B$6:$B$8,0))),
0))</f>
        <v>0</v>
      </c>
      <c r="R16" s="89">
        <f>IF(R$5=$G16+$B16,INDEX('Inputs_Indexed REC'!$C$39:$E$64,MATCH('Indexed REC Deliveries'!$G16,'Inputs_Indexed REC'!$B$39:$B$64,0),MATCH('Indexed REC Deliveries'!$F16,'Inputs_Indexed REC'!$C$36:$E$36,0))
*INDEX('Inputs_Indexed REC'!$G$39:$I$64,MATCH('Indexed REC Deliveries'!$G16,'Inputs_Indexed REC'!$B$39:$B$64,0),MATCH('Indexed REC Deliveries'!$F16,'Inputs_Indexed REC'!$G$36:$I$36,0)),
IF(R$5&gt;$G16+$B16,Q16*(1-INDEX('Inputs_Indexed REC'!$D$6:$D$8,MATCH('Indexed REC Deliveries'!$F16,'Inputs_Indexed REC'!$B$6:$B$8,0))),
0))</f>
        <v>0</v>
      </c>
      <c r="S16" s="89">
        <f>IF(S$5=$G16+$B16,INDEX('Inputs_Indexed REC'!$C$39:$E$64,MATCH('Indexed REC Deliveries'!$G16,'Inputs_Indexed REC'!$B$39:$B$64,0),MATCH('Indexed REC Deliveries'!$F16,'Inputs_Indexed REC'!$C$36:$E$36,0))
*INDEX('Inputs_Indexed REC'!$G$39:$I$64,MATCH('Indexed REC Deliveries'!$G16,'Inputs_Indexed REC'!$B$39:$B$64,0),MATCH('Indexed REC Deliveries'!$F16,'Inputs_Indexed REC'!$G$36:$I$36,0)),
IF(S$5&gt;$G16+$B16,R16*(1-INDEX('Inputs_Indexed REC'!$D$6:$D$8,MATCH('Indexed REC Deliveries'!$F16,'Inputs_Indexed REC'!$B$6:$B$8,0))),
0))</f>
        <v>0</v>
      </c>
      <c r="T16" s="89">
        <f>IF(T$5=$G16+$B16,INDEX('Inputs_Indexed REC'!$C$39:$E$64,MATCH('Indexed REC Deliveries'!$G16,'Inputs_Indexed REC'!$B$39:$B$64,0),MATCH('Indexed REC Deliveries'!$F16,'Inputs_Indexed REC'!$C$36:$E$36,0))
*INDEX('Inputs_Indexed REC'!$G$39:$I$64,MATCH('Indexed REC Deliveries'!$G16,'Inputs_Indexed REC'!$B$39:$B$64,0),MATCH('Indexed REC Deliveries'!$F16,'Inputs_Indexed REC'!$G$36:$I$36,0)),
IF(T$5&gt;$G16+$B16,S16*(1-INDEX('Inputs_Indexed REC'!$D$6:$D$8,MATCH('Indexed REC Deliveries'!$F16,'Inputs_Indexed REC'!$B$6:$B$8,0))),
0))</f>
        <v>0</v>
      </c>
      <c r="U16" s="89">
        <f>IF(U$5=$G16+$B16,INDEX('Inputs_Indexed REC'!$C$39:$E$64,MATCH('Indexed REC Deliveries'!$G16,'Inputs_Indexed REC'!$B$39:$B$64,0),MATCH('Indexed REC Deliveries'!$F16,'Inputs_Indexed REC'!$C$36:$E$36,0))
*INDEX('Inputs_Indexed REC'!$G$39:$I$64,MATCH('Indexed REC Deliveries'!$G16,'Inputs_Indexed REC'!$B$39:$B$64,0),MATCH('Indexed REC Deliveries'!$F16,'Inputs_Indexed REC'!$G$36:$I$36,0)),
IF(U$5&gt;$G16+$B16,T16*(1-INDEX('Inputs_Indexed REC'!$D$6:$D$8,MATCH('Indexed REC Deliveries'!$F16,'Inputs_Indexed REC'!$B$6:$B$8,0))),
0))</f>
        <v>0</v>
      </c>
      <c r="V16" s="89">
        <f>IF(V$5=$G16+$B16,INDEX('Inputs_Indexed REC'!$C$39:$E$64,MATCH('Indexed REC Deliveries'!$G16,'Inputs_Indexed REC'!$B$39:$B$64,0),MATCH('Indexed REC Deliveries'!$F16,'Inputs_Indexed REC'!$C$36:$E$36,0))
*INDEX('Inputs_Indexed REC'!$G$39:$I$64,MATCH('Indexed REC Deliveries'!$G16,'Inputs_Indexed REC'!$B$39:$B$64,0),MATCH('Indexed REC Deliveries'!$F16,'Inputs_Indexed REC'!$G$36:$I$36,0)),
IF(V$5&gt;$G16+$B16,U16*(1-INDEX('Inputs_Indexed REC'!$D$6:$D$8,MATCH('Indexed REC Deliveries'!$F16,'Inputs_Indexed REC'!$B$6:$B$8,0))),
0))</f>
        <v>1000000</v>
      </c>
      <c r="W16" s="89">
        <f>IF(W$5=$G16+$B16,INDEX('Inputs_Indexed REC'!$C$39:$E$64,MATCH('Indexed REC Deliveries'!$G16,'Inputs_Indexed REC'!$B$39:$B$64,0),MATCH('Indexed REC Deliveries'!$F16,'Inputs_Indexed REC'!$C$36:$E$36,0))
*INDEX('Inputs_Indexed REC'!$G$39:$I$64,MATCH('Indexed REC Deliveries'!$G16,'Inputs_Indexed REC'!$B$39:$B$64,0),MATCH('Indexed REC Deliveries'!$F16,'Inputs_Indexed REC'!$G$36:$I$36,0)),
IF(W$5&gt;$G16+$B16,V16*(1-INDEX('Inputs_Indexed REC'!$D$6:$D$8,MATCH('Indexed REC Deliveries'!$F16,'Inputs_Indexed REC'!$B$6:$B$8,0))),
0))</f>
        <v>1000000</v>
      </c>
      <c r="X16" s="89">
        <f>IF(X$5=$G16+$B16,INDEX('Inputs_Indexed REC'!$C$39:$E$64,MATCH('Indexed REC Deliveries'!$G16,'Inputs_Indexed REC'!$B$39:$B$64,0),MATCH('Indexed REC Deliveries'!$F16,'Inputs_Indexed REC'!$C$36:$E$36,0))
*INDEX('Inputs_Indexed REC'!$G$39:$I$64,MATCH('Indexed REC Deliveries'!$G16,'Inputs_Indexed REC'!$B$39:$B$64,0),MATCH('Indexed REC Deliveries'!$F16,'Inputs_Indexed REC'!$G$36:$I$36,0)),
IF(X$5&gt;$G16+$B16,W16*(1-INDEX('Inputs_Indexed REC'!$D$6:$D$8,MATCH('Indexed REC Deliveries'!$F16,'Inputs_Indexed REC'!$B$6:$B$8,0))),
0))</f>
        <v>1000000</v>
      </c>
      <c r="Y16" s="89">
        <f>IF(Y$5=$G16+$B16,INDEX('Inputs_Indexed REC'!$C$39:$E$64,MATCH('Indexed REC Deliveries'!$G16,'Inputs_Indexed REC'!$B$39:$B$64,0),MATCH('Indexed REC Deliveries'!$F16,'Inputs_Indexed REC'!$C$36:$E$36,0))
*INDEX('Inputs_Indexed REC'!$G$39:$I$64,MATCH('Indexed REC Deliveries'!$G16,'Inputs_Indexed REC'!$B$39:$B$64,0),MATCH('Indexed REC Deliveries'!$F16,'Inputs_Indexed REC'!$G$36:$I$36,0)),
IF(Y$5&gt;$G16+$B16,X16*(1-INDEX('Inputs_Indexed REC'!$D$6:$D$8,MATCH('Indexed REC Deliveries'!$F16,'Inputs_Indexed REC'!$B$6:$B$8,0))),
0))</f>
        <v>1000000</v>
      </c>
      <c r="Z16" s="89">
        <f>IF(Z$5=$G16+$B16,INDEX('Inputs_Indexed REC'!$C$39:$E$64,MATCH('Indexed REC Deliveries'!$G16,'Inputs_Indexed REC'!$B$39:$B$64,0),MATCH('Indexed REC Deliveries'!$F16,'Inputs_Indexed REC'!$C$36:$E$36,0))
*INDEX('Inputs_Indexed REC'!$G$39:$I$64,MATCH('Indexed REC Deliveries'!$G16,'Inputs_Indexed REC'!$B$39:$B$64,0),MATCH('Indexed REC Deliveries'!$F16,'Inputs_Indexed REC'!$G$36:$I$36,0)),
IF(Z$5&gt;$G16+$B16,Y16*(1-INDEX('Inputs_Indexed REC'!$D$6:$D$8,MATCH('Indexed REC Deliveries'!$F16,'Inputs_Indexed REC'!$B$6:$B$8,0))),
0))</f>
        <v>1000000</v>
      </c>
      <c r="AA16" s="89">
        <f>IF(AA$5=$G16+$B16,INDEX('Inputs_Indexed REC'!$C$39:$E$64,MATCH('Indexed REC Deliveries'!$G16,'Inputs_Indexed REC'!$B$39:$B$64,0),MATCH('Indexed REC Deliveries'!$F16,'Inputs_Indexed REC'!$C$36:$E$36,0))
*INDEX('Inputs_Indexed REC'!$G$39:$I$64,MATCH('Indexed REC Deliveries'!$G16,'Inputs_Indexed REC'!$B$39:$B$64,0),MATCH('Indexed REC Deliveries'!$F16,'Inputs_Indexed REC'!$G$36:$I$36,0)),
IF(AA$5&gt;$G16+$B16,Z16*(1-INDEX('Inputs_Indexed REC'!$D$6:$D$8,MATCH('Indexed REC Deliveries'!$F16,'Inputs_Indexed REC'!$B$6:$B$8,0))),
0))</f>
        <v>1000000</v>
      </c>
      <c r="AB16" s="89">
        <f>IF(AB$5=$G16+$B16,INDEX('Inputs_Indexed REC'!$C$39:$E$64,MATCH('Indexed REC Deliveries'!$G16,'Inputs_Indexed REC'!$B$39:$B$64,0),MATCH('Indexed REC Deliveries'!$F16,'Inputs_Indexed REC'!$C$36:$E$36,0))
*INDEX('Inputs_Indexed REC'!$G$39:$I$64,MATCH('Indexed REC Deliveries'!$G16,'Inputs_Indexed REC'!$B$39:$B$64,0),MATCH('Indexed REC Deliveries'!$F16,'Inputs_Indexed REC'!$G$36:$I$36,0)),
IF(AB$5&gt;$G16+$B16,AA16*(1-INDEX('Inputs_Indexed REC'!$D$6:$D$8,MATCH('Indexed REC Deliveries'!$F16,'Inputs_Indexed REC'!$B$6:$B$8,0))),
0))</f>
        <v>1000000</v>
      </c>
      <c r="AC16" s="89">
        <f>IF(AC$5=$G16+$B16,INDEX('Inputs_Indexed REC'!$C$39:$E$64,MATCH('Indexed REC Deliveries'!$G16,'Inputs_Indexed REC'!$B$39:$B$64,0),MATCH('Indexed REC Deliveries'!$F16,'Inputs_Indexed REC'!$C$36:$E$36,0))
*INDEX('Inputs_Indexed REC'!$G$39:$I$64,MATCH('Indexed REC Deliveries'!$G16,'Inputs_Indexed REC'!$B$39:$B$64,0),MATCH('Indexed REC Deliveries'!$F16,'Inputs_Indexed REC'!$G$36:$I$36,0)),
IF(AC$5&gt;$G16+$B16,AB16*(1-INDEX('Inputs_Indexed REC'!$D$6:$D$8,MATCH('Indexed REC Deliveries'!$F16,'Inputs_Indexed REC'!$B$6:$B$8,0))),
0))</f>
        <v>1000000</v>
      </c>
      <c r="AD16" s="89">
        <f>IF(AD$5=$G16+$B16,INDEX('Inputs_Indexed REC'!$C$39:$E$64,MATCH('Indexed REC Deliveries'!$G16,'Inputs_Indexed REC'!$B$39:$B$64,0),MATCH('Indexed REC Deliveries'!$F16,'Inputs_Indexed REC'!$C$36:$E$36,0))
*INDEX('Inputs_Indexed REC'!$G$39:$I$64,MATCH('Indexed REC Deliveries'!$G16,'Inputs_Indexed REC'!$B$39:$B$64,0),MATCH('Indexed REC Deliveries'!$F16,'Inputs_Indexed REC'!$G$36:$I$36,0)),
IF(AD$5&gt;$G16+$B16,AC16*(1-INDEX('Inputs_Indexed REC'!$D$6:$D$8,MATCH('Indexed REC Deliveries'!$F16,'Inputs_Indexed REC'!$B$6:$B$8,0))),
0))</f>
        <v>1000000</v>
      </c>
      <c r="AE16" s="89">
        <f>IF(AE$5=$G16+$B16,INDEX('Inputs_Indexed REC'!$C$39:$E$64,MATCH('Indexed REC Deliveries'!$G16,'Inputs_Indexed REC'!$B$39:$B$64,0),MATCH('Indexed REC Deliveries'!$F16,'Inputs_Indexed REC'!$C$36:$E$36,0))
*INDEX('Inputs_Indexed REC'!$G$39:$I$64,MATCH('Indexed REC Deliveries'!$G16,'Inputs_Indexed REC'!$B$39:$B$64,0),MATCH('Indexed REC Deliveries'!$F16,'Inputs_Indexed REC'!$G$36:$I$36,0)),
IF(AE$5&gt;$G16+$B16,AD16*(1-INDEX('Inputs_Indexed REC'!$D$6:$D$8,MATCH('Indexed REC Deliveries'!$F16,'Inputs_Indexed REC'!$B$6:$B$8,0))),
0))</f>
        <v>1000000</v>
      </c>
      <c r="AF16" s="89">
        <f>IF(AF$5=$G16+$B16,INDEX('Inputs_Indexed REC'!$C$39:$E$64,MATCH('Indexed REC Deliveries'!$G16,'Inputs_Indexed REC'!$B$39:$B$64,0),MATCH('Indexed REC Deliveries'!$F16,'Inputs_Indexed REC'!$C$36:$E$36,0))
*INDEX('Inputs_Indexed REC'!$G$39:$I$64,MATCH('Indexed REC Deliveries'!$G16,'Inputs_Indexed REC'!$B$39:$B$64,0),MATCH('Indexed REC Deliveries'!$F16,'Inputs_Indexed REC'!$G$36:$I$36,0)),
IF(AF$5&gt;$G16+$B16,AE16*(1-INDEX('Inputs_Indexed REC'!$D$6:$D$8,MATCH('Indexed REC Deliveries'!$F16,'Inputs_Indexed REC'!$B$6:$B$8,0))),
0))</f>
        <v>1000000</v>
      </c>
      <c r="AG16" s="89">
        <f>IF(AG$5=$G16+$B16,INDEX('Inputs_Indexed REC'!$C$39:$E$64,MATCH('Indexed REC Deliveries'!$G16,'Inputs_Indexed REC'!$B$39:$B$64,0),MATCH('Indexed REC Deliveries'!$F16,'Inputs_Indexed REC'!$C$36:$E$36,0))
*INDEX('Inputs_Indexed REC'!$G$39:$I$64,MATCH('Indexed REC Deliveries'!$G16,'Inputs_Indexed REC'!$B$39:$B$64,0),MATCH('Indexed REC Deliveries'!$F16,'Inputs_Indexed REC'!$G$36:$I$36,0)),
IF(AG$5&gt;$G16+$B16,AF16*(1-INDEX('Inputs_Indexed REC'!$D$6:$D$8,MATCH('Indexed REC Deliveries'!$F16,'Inputs_Indexed REC'!$B$6:$B$8,0))),
0))</f>
        <v>1000000</v>
      </c>
    </row>
    <row r="17" spans="2:33">
      <c r="B17" s="94">
        <v>3</v>
      </c>
      <c r="C17" s="94" t="s">
        <v>167</v>
      </c>
      <c r="D17" s="119" t="s">
        <v>212</v>
      </c>
      <c r="F17" s="20" t="s">
        <v>71</v>
      </c>
      <c r="G17" s="62">
        <f t="shared" si="6"/>
        <v>2033</v>
      </c>
      <c r="H17" s="58" t="s">
        <v>85</v>
      </c>
      <c r="I17" s="89">
        <f>IF(I$5=$G17+$B17,INDEX('Inputs_Indexed REC'!$C$39:$E$64,MATCH('Indexed REC Deliveries'!$G17,'Inputs_Indexed REC'!$B$39:$B$64,0),MATCH('Indexed REC Deliveries'!$F17,'Inputs_Indexed REC'!$C$36:$E$36,0))
*INDEX('Inputs_Indexed REC'!$G$39:$I$64,MATCH('Indexed REC Deliveries'!$G17,'Inputs_Indexed REC'!$B$39:$B$64,0),MATCH('Indexed REC Deliveries'!$F17,'Inputs_Indexed REC'!$G$36:$I$36,0)),
IF(I$5&gt;$G17+$B17,H17*(1-INDEX('Inputs_Indexed REC'!$D$6:$D$8,MATCH('Indexed REC Deliveries'!$F17,'Inputs_Indexed REC'!$B$6:$B$8,0))),
0))</f>
        <v>0</v>
      </c>
      <c r="J17" s="89">
        <f>IF(J$5=$G17+$B17,INDEX('Inputs_Indexed REC'!$C$39:$E$64,MATCH('Indexed REC Deliveries'!$G17,'Inputs_Indexed REC'!$B$39:$B$64,0),MATCH('Indexed REC Deliveries'!$F17,'Inputs_Indexed REC'!$C$36:$E$36,0))
*INDEX('Inputs_Indexed REC'!$G$39:$I$64,MATCH('Indexed REC Deliveries'!$G17,'Inputs_Indexed REC'!$B$39:$B$64,0),MATCH('Indexed REC Deliveries'!$F17,'Inputs_Indexed REC'!$G$36:$I$36,0)),
IF(J$5&gt;$G17+$B17,I17*(1-INDEX('Inputs_Indexed REC'!$D$6:$D$8,MATCH('Indexed REC Deliveries'!$F17,'Inputs_Indexed REC'!$B$6:$B$8,0))),
0))</f>
        <v>0</v>
      </c>
      <c r="K17" s="89">
        <f>IF(K$5=$G17+$B17,INDEX('Inputs_Indexed REC'!$C$39:$E$64,MATCH('Indexed REC Deliveries'!$G17,'Inputs_Indexed REC'!$B$39:$B$64,0),MATCH('Indexed REC Deliveries'!$F17,'Inputs_Indexed REC'!$C$36:$E$36,0))
*INDEX('Inputs_Indexed REC'!$G$39:$I$64,MATCH('Indexed REC Deliveries'!$G17,'Inputs_Indexed REC'!$B$39:$B$64,0),MATCH('Indexed REC Deliveries'!$F17,'Inputs_Indexed REC'!$G$36:$I$36,0)),
IF(K$5&gt;$G17+$B17,J17*(1-INDEX('Inputs_Indexed REC'!$D$6:$D$8,MATCH('Indexed REC Deliveries'!$F17,'Inputs_Indexed REC'!$B$6:$B$8,0))),
0))</f>
        <v>0</v>
      </c>
      <c r="L17" s="89">
        <f>IF(L$5=$G17+$B17,INDEX('Inputs_Indexed REC'!$C$39:$E$64,MATCH('Indexed REC Deliveries'!$G17,'Inputs_Indexed REC'!$B$39:$B$64,0),MATCH('Indexed REC Deliveries'!$F17,'Inputs_Indexed REC'!$C$36:$E$36,0))
*INDEX('Inputs_Indexed REC'!$G$39:$I$64,MATCH('Indexed REC Deliveries'!$G17,'Inputs_Indexed REC'!$B$39:$B$64,0),MATCH('Indexed REC Deliveries'!$F17,'Inputs_Indexed REC'!$G$36:$I$36,0)),
IF(L$5&gt;$G17+$B17,K17*(1-INDEX('Inputs_Indexed REC'!$D$6:$D$8,MATCH('Indexed REC Deliveries'!$F17,'Inputs_Indexed REC'!$B$6:$B$8,0))),
0))</f>
        <v>0</v>
      </c>
      <c r="M17" s="89">
        <f>IF(M$5=$G17+$B17,INDEX('Inputs_Indexed REC'!$C$39:$E$64,MATCH('Indexed REC Deliveries'!$G17,'Inputs_Indexed REC'!$B$39:$B$64,0),MATCH('Indexed REC Deliveries'!$F17,'Inputs_Indexed REC'!$C$36:$E$36,0))
*INDEX('Inputs_Indexed REC'!$G$39:$I$64,MATCH('Indexed REC Deliveries'!$G17,'Inputs_Indexed REC'!$B$39:$B$64,0),MATCH('Indexed REC Deliveries'!$F17,'Inputs_Indexed REC'!$G$36:$I$36,0)),
IF(M$5&gt;$G17+$B17,L17*(1-INDEX('Inputs_Indexed REC'!$D$6:$D$8,MATCH('Indexed REC Deliveries'!$F17,'Inputs_Indexed REC'!$B$6:$B$8,0))),
0))</f>
        <v>0</v>
      </c>
      <c r="N17" s="89">
        <f>IF(N$5=$G17+$B17,INDEX('Inputs_Indexed REC'!$C$39:$E$64,MATCH('Indexed REC Deliveries'!$G17,'Inputs_Indexed REC'!$B$39:$B$64,0),MATCH('Indexed REC Deliveries'!$F17,'Inputs_Indexed REC'!$C$36:$E$36,0))
*INDEX('Inputs_Indexed REC'!$G$39:$I$64,MATCH('Indexed REC Deliveries'!$G17,'Inputs_Indexed REC'!$B$39:$B$64,0),MATCH('Indexed REC Deliveries'!$F17,'Inputs_Indexed REC'!$G$36:$I$36,0)),
IF(N$5&gt;$G17+$B17,M17*(1-INDEX('Inputs_Indexed REC'!$D$6:$D$8,MATCH('Indexed REC Deliveries'!$F17,'Inputs_Indexed REC'!$B$6:$B$8,0))),
0))</f>
        <v>0</v>
      </c>
      <c r="O17" s="89">
        <f>IF(O$5=$G17+$B17,INDEX('Inputs_Indexed REC'!$C$39:$E$64,MATCH('Indexed REC Deliveries'!$G17,'Inputs_Indexed REC'!$B$39:$B$64,0),MATCH('Indexed REC Deliveries'!$F17,'Inputs_Indexed REC'!$C$36:$E$36,0))
*INDEX('Inputs_Indexed REC'!$G$39:$I$64,MATCH('Indexed REC Deliveries'!$G17,'Inputs_Indexed REC'!$B$39:$B$64,0),MATCH('Indexed REC Deliveries'!$F17,'Inputs_Indexed REC'!$G$36:$I$36,0)),
IF(O$5&gt;$G17+$B17,N17*(1-INDEX('Inputs_Indexed REC'!$D$6:$D$8,MATCH('Indexed REC Deliveries'!$F17,'Inputs_Indexed REC'!$B$6:$B$8,0))),
0))</f>
        <v>0</v>
      </c>
      <c r="P17" s="89">
        <f>IF(P$5=$G17+$B17,INDEX('Inputs_Indexed REC'!$C$39:$E$64,MATCH('Indexed REC Deliveries'!$G17,'Inputs_Indexed REC'!$B$39:$B$64,0),MATCH('Indexed REC Deliveries'!$F17,'Inputs_Indexed REC'!$C$36:$E$36,0))
*INDEX('Inputs_Indexed REC'!$G$39:$I$64,MATCH('Indexed REC Deliveries'!$G17,'Inputs_Indexed REC'!$B$39:$B$64,0),MATCH('Indexed REC Deliveries'!$F17,'Inputs_Indexed REC'!$G$36:$I$36,0)),
IF(P$5&gt;$G17+$B17,O17*(1-INDEX('Inputs_Indexed REC'!$D$6:$D$8,MATCH('Indexed REC Deliveries'!$F17,'Inputs_Indexed REC'!$B$6:$B$8,0))),
0))</f>
        <v>0</v>
      </c>
      <c r="Q17" s="89">
        <f>IF(Q$5=$G17+$B17,INDEX('Inputs_Indexed REC'!$C$39:$E$64,MATCH('Indexed REC Deliveries'!$G17,'Inputs_Indexed REC'!$B$39:$B$64,0),MATCH('Indexed REC Deliveries'!$F17,'Inputs_Indexed REC'!$C$36:$E$36,0))
*INDEX('Inputs_Indexed REC'!$G$39:$I$64,MATCH('Indexed REC Deliveries'!$G17,'Inputs_Indexed REC'!$B$39:$B$64,0),MATCH('Indexed REC Deliveries'!$F17,'Inputs_Indexed REC'!$G$36:$I$36,0)),
IF(Q$5&gt;$G17+$B17,P17*(1-INDEX('Inputs_Indexed REC'!$D$6:$D$8,MATCH('Indexed REC Deliveries'!$F17,'Inputs_Indexed REC'!$B$6:$B$8,0))),
0))</f>
        <v>0</v>
      </c>
      <c r="R17" s="89">
        <f>IF(R$5=$G17+$B17,INDEX('Inputs_Indexed REC'!$C$39:$E$64,MATCH('Indexed REC Deliveries'!$G17,'Inputs_Indexed REC'!$B$39:$B$64,0),MATCH('Indexed REC Deliveries'!$F17,'Inputs_Indexed REC'!$C$36:$E$36,0))
*INDEX('Inputs_Indexed REC'!$G$39:$I$64,MATCH('Indexed REC Deliveries'!$G17,'Inputs_Indexed REC'!$B$39:$B$64,0),MATCH('Indexed REC Deliveries'!$F17,'Inputs_Indexed REC'!$G$36:$I$36,0)),
IF(R$5&gt;$G17+$B17,Q17*(1-INDEX('Inputs_Indexed REC'!$D$6:$D$8,MATCH('Indexed REC Deliveries'!$F17,'Inputs_Indexed REC'!$B$6:$B$8,0))),
0))</f>
        <v>0</v>
      </c>
      <c r="S17" s="89">
        <f>IF(S$5=$G17+$B17,INDEX('Inputs_Indexed REC'!$C$39:$E$64,MATCH('Indexed REC Deliveries'!$G17,'Inputs_Indexed REC'!$B$39:$B$64,0),MATCH('Indexed REC Deliveries'!$F17,'Inputs_Indexed REC'!$C$36:$E$36,0))
*INDEX('Inputs_Indexed REC'!$G$39:$I$64,MATCH('Indexed REC Deliveries'!$G17,'Inputs_Indexed REC'!$B$39:$B$64,0),MATCH('Indexed REC Deliveries'!$F17,'Inputs_Indexed REC'!$G$36:$I$36,0)),
IF(S$5&gt;$G17+$B17,R17*(1-INDEX('Inputs_Indexed REC'!$D$6:$D$8,MATCH('Indexed REC Deliveries'!$F17,'Inputs_Indexed REC'!$B$6:$B$8,0))),
0))</f>
        <v>0</v>
      </c>
      <c r="T17" s="89">
        <f>IF(T$5=$G17+$B17,INDEX('Inputs_Indexed REC'!$C$39:$E$64,MATCH('Indexed REC Deliveries'!$G17,'Inputs_Indexed REC'!$B$39:$B$64,0),MATCH('Indexed REC Deliveries'!$F17,'Inputs_Indexed REC'!$C$36:$E$36,0))
*INDEX('Inputs_Indexed REC'!$G$39:$I$64,MATCH('Indexed REC Deliveries'!$G17,'Inputs_Indexed REC'!$B$39:$B$64,0),MATCH('Indexed REC Deliveries'!$F17,'Inputs_Indexed REC'!$G$36:$I$36,0)),
IF(T$5&gt;$G17+$B17,S17*(1-INDEX('Inputs_Indexed REC'!$D$6:$D$8,MATCH('Indexed REC Deliveries'!$F17,'Inputs_Indexed REC'!$B$6:$B$8,0))),
0))</f>
        <v>0</v>
      </c>
      <c r="U17" s="89">
        <f>IF(U$5=$G17+$B17,INDEX('Inputs_Indexed REC'!$C$39:$E$64,MATCH('Indexed REC Deliveries'!$G17,'Inputs_Indexed REC'!$B$39:$B$64,0),MATCH('Indexed REC Deliveries'!$F17,'Inputs_Indexed REC'!$C$36:$E$36,0))
*INDEX('Inputs_Indexed REC'!$G$39:$I$64,MATCH('Indexed REC Deliveries'!$G17,'Inputs_Indexed REC'!$B$39:$B$64,0),MATCH('Indexed REC Deliveries'!$F17,'Inputs_Indexed REC'!$G$36:$I$36,0)),
IF(U$5&gt;$G17+$B17,T17*(1-INDEX('Inputs_Indexed REC'!$D$6:$D$8,MATCH('Indexed REC Deliveries'!$F17,'Inputs_Indexed REC'!$B$6:$B$8,0))),
0))</f>
        <v>0</v>
      </c>
      <c r="V17" s="89">
        <f>IF(V$5=$G17+$B17,INDEX('Inputs_Indexed REC'!$C$39:$E$64,MATCH('Indexed REC Deliveries'!$G17,'Inputs_Indexed REC'!$B$39:$B$64,0),MATCH('Indexed REC Deliveries'!$F17,'Inputs_Indexed REC'!$C$36:$E$36,0))
*INDEX('Inputs_Indexed REC'!$G$39:$I$64,MATCH('Indexed REC Deliveries'!$G17,'Inputs_Indexed REC'!$B$39:$B$64,0),MATCH('Indexed REC Deliveries'!$F17,'Inputs_Indexed REC'!$G$36:$I$36,0)),
IF(V$5&gt;$G17+$B17,U17*(1-INDEX('Inputs_Indexed REC'!$D$6:$D$8,MATCH('Indexed REC Deliveries'!$F17,'Inputs_Indexed REC'!$B$6:$B$8,0))),
0))</f>
        <v>0</v>
      </c>
      <c r="W17" s="89">
        <f>IF(W$5=$G17+$B17,INDEX('Inputs_Indexed REC'!$C$39:$E$64,MATCH('Indexed REC Deliveries'!$G17,'Inputs_Indexed REC'!$B$39:$B$64,0),MATCH('Indexed REC Deliveries'!$F17,'Inputs_Indexed REC'!$C$36:$E$36,0))
*INDEX('Inputs_Indexed REC'!$G$39:$I$64,MATCH('Indexed REC Deliveries'!$G17,'Inputs_Indexed REC'!$B$39:$B$64,0),MATCH('Indexed REC Deliveries'!$F17,'Inputs_Indexed REC'!$G$36:$I$36,0)),
IF(W$5&gt;$G17+$B17,V17*(1-INDEX('Inputs_Indexed REC'!$D$6:$D$8,MATCH('Indexed REC Deliveries'!$F17,'Inputs_Indexed REC'!$B$6:$B$8,0))),
0))</f>
        <v>1000000</v>
      </c>
      <c r="X17" s="89">
        <f>IF(X$5=$G17+$B17,INDEX('Inputs_Indexed REC'!$C$39:$E$64,MATCH('Indexed REC Deliveries'!$G17,'Inputs_Indexed REC'!$B$39:$B$64,0),MATCH('Indexed REC Deliveries'!$F17,'Inputs_Indexed REC'!$C$36:$E$36,0))
*INDEX('Inputs_Indexed REC'!$G$39:$I$64,MATCH('Indexed REC Deliveries'!$G17,'Inputs_Indexed REC'!$B$39:$B$64,0),MATCH('Indexed REC Deliveries'!$F17,'Inputs_Indexed REC'!$G$36:$I$36,0)),
IF(X$5&gt;$G17+$B17,W17*(1-INDEX('Inputs_Indexed REC'!$D$6:$D$8,MATCH('Indexed REC Deliveries'!$F17,'Inputs_Indexed REC'!$B$6:$B$8,0))),
0))</f>
        <v>1000000</v>
      </c>
      <c r="Y17" s="89">
        <f>IF(Y$5=$G17+$B17,INDEX('Inputs_Indexed REC'!$C$39:$E$64,MATCH('Indexed REC Deliveries'!$G17,'Inputs_Indexed REC'!$B$39:$B$64,0),MATCH('Indexed REC Deliveries'!$F17,'Inputs_Indexed REC'!$C$36:$E$36,0))
*INDEX('Inputs_Indexed REC'!$G$39:$I$64,MATCH('Indexed REC Deliveries'!$G17,'Inputs_Indexed REC'!$B$39:$B$64,0),MATCH('Indexed REC Deliveries'!$F17,'Inputs_Indexed REC'!$G$36:$I$36,0)),
IF(Y$5&gt;$G17+$B17,X17*(1-INDEX('Inputs_Indexed REC'!$D$6:$D$8,MATCH('Indexed REC Deliveries'!$F17,'Inputs_Indexed REC'!$B$6:$B$8,0))),
0))</f>
        <v>1000000</v>
      </c>
      <c r="Z17" s="89">
        <f>IF(Z$5=$G17+$B17,INDEX('Inputs_Indexed REC'!$C$39:$E$64,MATCH('Indexed REC Deliveries'!$G17,'Inputs_Indexed REC'!$B$39:$B$64,0),MATCH('Indexed REC Deliveries'!$F17,'Inputs_Indexed REC'!$C$36:$E$36,0))
*INDEX('Inputs_Indexed REC'!$G$39:$I$64,MATCH('Indexed REC Deliveries'!$G17,'Inputs_Indexed REC'!$B$39:$B$64,0),MATCH('Indexed REC Deliveries'!$F17,'Inputs_Indexed REC'!$G$36:$I$36,0)),
IF(Z$5&gt;$G17+$B17,Y17*(1-INDEX('Inputs_Indexed REC'!$D$6:$D$8,MATCH('Indexed REC Deliveries'!$F17,'Inputs_Indexed REC'!$B$6:$B$8,0))),
0))</f>
        <v>1000000</v>
      </c>
      <c r="AA17" s="89">
        <f>IF(AA$5=$G17+$B17,INDEX('Inputs_Indexed REC'!$C$39:$E$64,MATCH('Indexed REC Deliveries'!$G17,'Inputs_Indexed REC'!$B$39:$B$64,0),MATCH('Indexed REC Deliveries'!$F17,'Inputs_Indexed REC'!$C$36:$E$36,0))
*INDEX('Inputs_Indexed REC'!$G$39:$I$64,MATCH('Indexed REC Deliveries'!$G17,'Inputs_Indexed REC'!$B$39:$B$64,0),MATCH('Indexed REC Deliveries'!$F17,'Inputs_Indexed REC'!$G$36:$I$36,0)),
IF(AA$5&gt;$G17+$B17,Z17*(1-INDEX('Inputs_Indexed REC'!$D$6:$D$8,MATCH('Indexed REC Deliveries'!$F17,'Inputs_Indexed REC'!$B$6:$B$8,0))),
0))</f>
        <v>1000000</v>
      </c>
      <c r="AB17" s="89">
        <f>IF(AB$5=$G17+$B17,INDEX('Inputs_Indexed REC'!$C$39:$E$64,MATCH('Indexed REC Deliveries'!$G17,'Inputs_Indexed REC'!$B$39:$B$64,0),MATCH('Indexed REC Deliveries'!$F17,'Inputs_Indexed REC'!$C$36:$E$36,0))
*INDEX('Inputs_Indexed REC'!$G$39:$I$64,MATCH('Indexed REC Deliveries'!$G17,'Inputs_Indexed REC'!$B$39:$B$64,0),MATCH('Indexed REC Deliveries'!$F17,'Inputs_Indexed REC'!$G$36:$I$36,0)),
IF(AB$5&gt;$G17+$B17,AA17*(1-INDEX('Inputs_Indexed REC'!$D$6:$D$8,MATCH('Indexed REC Deliveries'!$F17,'Inputs_Indexed REC'!$B$6:$B$8,0))),
0))</f>
        <v>1000000</v>
      </c>
      <c r="AC17" s="89">
        <f>IF(AC$5=$G17+$B17,INDEX('Inputs_Indexed REC'!$C$39:$E$64,MATCH('Indexed REC Deliveries'!$G17,'Inputs_Indexed REC'!$B$39:$B$64,0),MATCH('Indexed REC Deliveries'!$F17,'Inputs_Indexed REC'!$C$36:$E$36,0))
*INDEX('Inputs_Indexed REC'!$G$39:$I$64,MATCH('Indexed REC Deliveries'!$G17,'Inputs_Indexed REC'!$B$39:$B$64,0),MATCH('Indexed REC Deliveries'!$F17,'Inputs_Indexed REC'!$G$36:$I$36,0)),
IF(AC$5&gt;$G17+$B17,AB17*(1-INDEX('Inputs_Indexed REC'!$D$6:$D$8,MATCH('Indexed REC Deliveries'!$F17,'Inputs_Indexed REC'!$B$6:$B$8,0))),
0))</f>
        <v>1000000</v>
      </c>
      <c r="AD17" s="89">
        <f>IF(AD$5=$G17+$B17,INDEX('Inputs_Indexed REC'!$C$39:$E$64,MATCH('Indexed REC Deliveries'!$G17,'Inputs_Indexed REC'!$B$39:$B$64,0),MATCH('Indexed REC Deliveries'!$F17,'Inputs_Indexed REC'!$C$36:$E$36,0))
*INDEX('Inputs_Indexed REC'!$G$39:$I$64,MATCH('Indexed REC Deliveries'!$G17,'Inputs_Indexed REC'!$B$39:$B$64,0),MATCH('Indexed REC Deliveries'!$F17,'Inputs_Indexed REC'!$G$36:$I$36,0)),
IF(AD$5&gt;$G17+$B17,AC17*(1-INDEX('Inputs_Indexed REC'!$D$6:$D$8,MATCH('Indexed REC Deliveries'!$F17,'Inputs_Indexed REC'!$B$6:$B$8,0))),
0))</f>
        <v>1000000</v>
      </c>
      <c r="AE17" s="89">
        <f>IF(AE$5=$G17+$B17,INDEX('Inputs_Indexed REC'!$C$39:$E$64,MATCH('Indexed REC Deliveries'!$G17,'Inputs_Indexed REC'!$B$39:$B$64,0),MATCH('Indexed REC Deliveries'!$F17,'Inputs_Indexed REC'!$C$36:$E$36,0))
*INDEX('Inputs_Indexed REC'!$G$39:$I$64,MATCH('Indexed REC Deliveries'!$G17,'Inputs_Indexed REC'!$B$39:$B$64,0),MATCH('Indexed REC Deliveries'!$F17,'Inputs_Indexed REC'!$G$36:$I$36,0)),
IF(AE$5&gt;$G17+$B17,AD17*(1-INDEX('Inputs_Indexed REC'!$D$6:$D$8,MATCH('Indexed REC Deliveries'!$F17,'Inputs_Indexed REC'!$B$6:$B$8,0))),
0))</f>
        <v>1000000</v>
      </c>
      <c r="AF17" s="89">
        <f>IF(AF$5=$G17+$B17,INDEX('Inputs_Indexed REC'!$C$39:$E$64,MATCH('Indexed REC Deliveries'!$G17,'Inputs_Indexed REC'!$B$39:$B$64,0),MATCH('Indexed REC Deliveries'!$F17,'Inputs_Indexed REC'!$C$36:$E$36,0))
*INDEX('Inputs_Indexed REC'!$G$39:$I$64,MATCH('Indexed REC Deliveries'!$G17,'Inputs_Indexed REC'!$B$39:$B$64,0),MATCH('Indexed REC Deliveries'!$F17,'Inputs_Indexed REC'!$G$36:$I$36,0)),
IF(AF$5&gt;$G17+$B17,AE17*(1-INDEX('Inputs_Indexed REC'!$D$6:$D$8,MATCH('Indexed REC Deliveries'!$F17,'Inputs_Indexed REC'!$B$6:$B$8,0))),
0))</f>
        <v>1000000</v>
      </c>
      <c r="AG17" s="89">
        <f>IF(AG$5=$G17+$B17,INDEX('Inputs_Indexed REC'!$C$39:$E$64,MATCH('Indexed REC Deliveries'!$G17,'Inputs_Indexed REC'!$B$39:$B$64,0),MATCH('Indexed REC Deliveries'!$F17,'Inputs_Indexed REC'!$C$36:$E$36,0))
*INDEX('Inputs_Indexed REC'!$G$39:$I$64,MATCH('Indexed REC Deliveries'!$G17,'Inputs_Indexed REC'!$B$39:$B$64,0),MATCH('Indexed REC Deliveries'!$F17,'Inputs_Indexed REC'!$G$36:$I$36,0)),
IF(AG$5&gt;$G17+$B17,AF17*(1-INDEX('Inputs_Indexed REC'!$D$6:$D$8,MATCH('Indexed REC Deliveries'!$F17,'Inputs_Indexed REC'!$B$6:$B$8,0))),
0))</f>
        <v>1000000</v>
      </c>
    </row>
    <row r="18" spans="2:33">
      <c r="B18" s="94">
        <v>3</v>
      </c>
      <c r="C18" s="94" t="s">
        <v>167</v>
      </c>
      <c r="D18" s="119" t="s">
        <v>212</v>
      </c>
      <c r="F18" s="20" t="s">
        <v>71</v>
      </c>
      <c r="G18" s="62">
        <f t="shared" si="6"/>
        <v>2034</v>
      </c>
      <c r="H18" s="58" t="s">
        <v>85</v>
      </c>
      <c r="I18" s="89">
        <f>IF(I$5=$G18+$B18,INDEX('Inputs_Indexed REC'!$C$39:$E$64,MATCH('Indexed REC Deliveries'!$G18,'Inputs_Indexed REC'!$B$39:$B$64,0),MATCH('Indexed REC Deliveries'!$F18,'Inputs_Indexed REC'!$C$36:$E$36,0))
*INDEX('Inputs_Indexed REC'!$G$39:$I$64,MATCH('Indexed REC Deliveries'!$G18,'Inputs_Indexed REC'!$B$39:$B$64,0),MATCH('Indexed REC Deliveries'!$F18,'Inputs_Indexed REC'!$G$36:$I$36,0)),
IF(I$5&gt;$G18+$B18,H18*(1-INDEX('Inputs_Indexed REC'!$D$6:$D$8,MATCH('Indexed REC Deliveries'!$F18,'Inputs_Indexed REC'!$B$6:$B$8,0))),
0))</f>
        <v>0</v>
      </c>
      <c r="J18" s="89">
        <f>IF(J$5=$G18+$B18,INDEX('Inputs_Indexed REC'!$C$39:$E$64,MATCH('Indexed REC Deliveries'!$G18,'Inputs_Indexed REC'!$B$39:$B$64,0),MATCH('Indexed REC Deliveries'!$F18,'Inputs_Indexed REC'!$C$36:$E$36,0))
*INDEX('Inputs_Indexed REC'!$G$39:$I$64,MATCH('Indexed REC Deliveries'!$G18,'Inputs_Indexed REC'!$B$39:$B$64,0),MATCH('Indexed REC Deliveries'!$F18,'Inputs_Indexed REC'!$G$36:$I$36,0)),
IF(J$5&gt;$G18+$B18,I18*(1-INDEX('Inputs_Indexed REC'!$D$6:$D$8,MATCH('Indexed REC Deliveries'!$F18,'Inputs_Indexed REC'!$B$6:$B$8,0))),
0))</f>
        <v>0</v>
      </c>
      <c r="K18" s="89">
        <f>IF(K$5=$G18+$B18,INDEX('Inputs_Indexed REC'!$C$39:$E$64,MATCH('Indexed REC Deliveries'!$G18,'Inputs_Indexed REC'!$B$39:$B$64,0),MATCH('Indexed REC Deliveries'!$F18,'Inputs_Indexed REC'!$C$36:$E$36,0))
*INDEX('Inputs_Indexed REC'!$G$39:$I$64,MATCH('Indexed REC Deliveries'!$G18,'Inputs_Indexed REC'!$B$39:$B$64,0),MATCH('Indexed REC Deliveries'!$F18,'Inputs_Indexed REC'!$G$36:$I$36,0)),
IF(K$5&gt;$G18+$B18,J18*(1-INDEX('Inputs_Indexed REC'!$D$6:$D$8,MATCH('Indexed REC Deliveries'!$F18,'Inputs_Indexed REC'!$B$6:$B$8,0))),
0))</f>
        <v>0</v>
      </c>
      <c r="L18" s="89">
        <f>IF(L$5=$G18+$B18,INDEX('Inputs_Indexed REC'!$C$39:$E$64,MATCH('Indexed REC Deliveries'!$G18,'Inputs_Indexed REC'!$B$39:$B$64,0),MATCH('Indexed REC Deliveries'!$F18,'Inputs_Indexed REC'!$C$36:$E$36,0))
*INDEX('Inputs_Indexed REC'!$G$39:$I$64,MATCH('Indexed REC Deliveries'!$G18,'Inputs_Indexed REC'!$B$39:$B$64,0),MATCH('Indexed REC Deliveries'!$F18,'Inputs_Indexed REC'!$G$36:$I$36,0)),
IF(L$5&gt;$G18+$B18,K18*(1-INDEX('Inputs_Indexed REC'!$D$6:$D$8,MATCH('Indexed REC Deliveries'!$F18,'Inputs_Indexed REC'!$B$6:$B$8,0))),
0))</f>
        <v>0</v>
      </c>
      <c r="M18" s="89">
        <f>IF(M$5=$G18+$B18,INDEX('Inputs_Indexed REC'!$C$39:$E$64,MATCH('Indexed REC Deliveries'!$G18,'Inputs_Indexed REC'!$B$39:$B$64,0),MATCH('Indexed REC Deliveries'!$F18,'Inputs_Indexed REC'!$C$36:$E$36,0))
*INDEX('Inputs_Indexed REC'!$G$39:$I$64,MATCH('Indexed REC Deliveries'!$G18,'Inputs_Indexed REC'!$B$39:$B$64,0),MATCH('Indexed REC Deliveries'!$F18,'Inputs_Indexed REC'!$G$36:$I$36,0)),
IF(M$5&gt;$G18+$B18,L18*(1-INDEX('Inputs_Indexed REC'!$D$6:$D$8,MATCH('Indexed REC Deliveries'!$F18,'Inputs_Indexed REC'!$B$6:$B$8,0))),
0))</f>
        <v>0</v>
      </c>
      <c r="N18" s="89">
        <f>IF(N$5=$G18+$B18,INDEX('Inputs_Indexed REC'!$C$39:$E$64,MATCH('Indexed REC Deliveries'!$G18,'Inputs_Indexed REC'!$B$39:$B$64,0),MATCH('Indexed REC Deliveries'!$F18,'Inputs_Indexed REC'!$C$36:$E$36,0))
*INDEX('Inputs_Indexed REC'!$G$39:$I$64,MATCH('Indexed REC Deliveries'!$G18,'Inputs_Indexed REC'!$B$39:$B$64,0),MATCH('Indexed REC Deliveries'!$F18,'Inputs_Indexed REC'!$G$36:$I$36,0)),
IF(N$5&gt;$G18+$B18,M18*(1-INDEX('Inputs_Indexed REC'!$D$6:$D$8,MATCH('Indexed REC Deliveries'!$F18,'Inputs_Indexed REC'!$B$6:$B$8,0))),
0))</f>
        <v>0</v>
      </c>
      <c r="O18" s="89">
        <f>IF(O$5=$G18+$B18,INDEX('Inputs_Indexed REC'!$C$39:$E$64,MATCH('Indexed REC Deliveries'!$G18,'Inputs_Indexed REC'!$B$39:$B$64,0),MATCH('Indexed REC Deliveries'!$F18,'Inputs_Indexed REC'!$C$36:$E$36,0))
*INDEX('Inputs_Indexed REC'!$G$39:$I$64,MATCH('Indexed REC Deliveries'!$G18,'Inputs_Indexed REC'!$B$39:$B$64,0),MATCH('Indexed REC Deliveries'!$F18,'Inputs_Indexed REC'!$G$36:$I$36,0)),
IF(O$5&gt;$G18+$B18,N18*(1-INDEX('Inputs_Indexed REC'!$D$6:$D$8,MATCH('Indexed REC Deliveries'!$F18,'Inputs_Indexed REC'!$B$6:$B$8,0))),
0))</f>
        <v>0</v>
      </c>
      <c r="P18" s="89">
        <f>IF(P$5=$G18+$B18,INDEX('Inputs_Indexed REC'!$C$39:$E$64,MATCH('Indexed REC Deliveries'!$G18,'Inputs_Indexed REC'!$B$39:$B$64,0),MATCH('Indexed REC Deliveries'!$F18,'Inputs_Indexed REC'!$C$36:$E$36,0))
*INDEX('Inputs_Indexed REC'!$G$39:$I$64,MATCH('Indexed REC Deliveries'!$G18,'Inputs_Indexed REC'!$B$39:$B$64,0),MATCH('Indexed REC Deliveries'!$F18,'Inputs_Indexed REC'!$G$36:$I$36,0)),
IF(P$5&gt;$G18+$B18,O18*(1-INDEX('Inputs_Indexed REC'!$D$6:$D$8,MATCH('Indexed REC Deliveries'!$F18,'Inputs_Indexed REC'!$B$6:$B$8,0))),
0))</f>
        <v>0</v>
      </c>
      <c r="Q18" s="89">
        <f>IF(Q$5=$G18+$B18,INDEX('Inputs_Indexed REC'!$C$39:$E$64,MATCH('Indexed REC Deliveries'!$G18,'Inputs_Indexed REC'!$B$39:$B$64,0),MATCH('Indexed REC Deliveries'!$F18,'Inputs_Indexed REC'!$C$36:$E$36,0))
*INDEX('Inputs_Indexed REC'!$G$39:$I$64,MATCH('Indexed REC Deliveries'!$G18,'Inputs_Indexed REC'!$B$39:$B$64,0),MATCH('Indexed REC Deliveries'!$F18,'Inputs_Indexed REC'!$G$36:$I$36,0)),
IF(Q$5&gt;$G18+$B18,P18*(1-INDEX('Inputs_Indexed REC'!$D$6:$D$8,MATCH('Indexed REC Deliveries'!$F18,'Inputs_Indexed REC'!$B$6:$B$8,0))),
0))</f>
        <v>0</v>
      </c>
      <c r="R18" s="89">
        <f>IF(R$5=$G18+$B18,INDEX('Inputs_Indexed REC'!$C$39:$E$64,MATCH('Indexed REC Deliveries'!$G18,'Inputs_Indexed REC'!$B$39:$B$64,0),MATCH('Indexed REC Deliveries'!$F18,'Inputs_Indexed REC'!$C$36:$E$36,0))
*INDEX('Inputs_Indexed REC'!$G$39:$I$64,MATCH('Indexed REC Deliveries'!$G18,'Inputs_Indexed REC'!$B$39:$B$64,0),MATCH('Indexed REC Deliveries'!$F18,'Inputs_Indexed REC'!$G$36:$I$36,0)),
IF(R$5&gt;$G18+$B18,Q18*(1-INDEX('Inputs_Indexed REC'!$D$6:$D$8,MATCH('Indexed REC Deliveries'!$F18,'Inputs_Indexed REC'!$B$6:$B$8,0))),
0))</f>
        <v>0</v>
      </c>
      <c r="S18" s="89">
        <f>IF(S$5=$G18+$B18,INDEX('Inputs_Indexed REC'!$C$39:$E$64,MATCH('Indexed REC Deliveries'!$G18,'Inputs_Indexed REC'!$B$39:$B$64,0),MATCH('Indexed REC Deliveries'!$F18,'Inputs_Indexed REC'!$C$36:$E$36,0))
*INDEX('Inputs_Indexed REC'!$G$39:$I$64,MATCH('Indexed REC Deliveries'!$G18,'Inputs_Indexed REC'!$B$39:$B$64,0),MATCH('Indexed REC Deliveries'!$F18,'Inputs_Indexed REC'!$G$36:$I$36,0)),
IF(S$5&gt;$G18+$B18,R18*(1-INDEX('Inputs_Indexed REC'!$D$6:$D$8,MATCH('Indexed REC Deliveries'!$F18,'Inputs_Indexed REC'!$B$6:$B$8,0))),
0))</f>
        <v>0</v>
      </c>
      <c r="T18" s="89">
        <f>IF(T$5=$G18+$B18,INDEX('Inputs_Indexed REC'!$C$39:$E$64,MATCH('Indexed REC Deliveries'!$G18,'Inputs_Indexed REC'!$B$39:$B$64,0),MATCH('Indexed REC Deliveries'!$F18,'Inputs_Indexed REC'!$C$36:$E$36,0))
*INDEX('Inputs_Indexed REC'!$G$39:$I$64,MATCH('Indexed REC Deliveries'!$G18,'Inputs_Indexed REC'!$B$39:$B$64,0),MATCH('Indexed REC Deliveries'!$F18,'Inputs_Indexed REC'!$G$36:$I$36,0)),
IF(T$5&gt;$G18+$B18,S18*(1-INDEX('Inputs_Indexed REC'!$D$6:$D$8,MATCH('Indexed REC Deliveries'!$F18,'Inputs_Indexed REC'!$B$6:$B$8,0))),
0))</f>
        <v>0</v>
      </c>
      <c r="U18" s="89">
        <f>IF(U$5=$G18+$B18,INDEX('Inputs_Indexed REC'!$C$39:$E$64,MATCH('Indexed REC Deliveries'!$G18,'Inputs_Indexed REC'!$B$39:$B$64,0),MATCH('Indexed REC Deliveries'!$F18,'Inputs_Indexed REC'!$C$36:$E$36,0))
*INDEX('Inputs_Indexed REC'!$G$39:$I$64,MATCH('Indexed REC Deliveries'!$G18,'Inputs_Indexed REC'!$B$39:$B$64,0),MATCH('Indexed REC Deliveries'!$F18,'Inputs_Indexed REC'!$G$36:$I$36,0)),
IF(U$5&gt;$G18+$B18,T18*(1-INDEX('Inputs_Indexed REC'!$D$6:$D$8,MATCH('Indexed REC Deliveries'!$F18,'Inputs_Indexed REC'!$B$6:$B$8,0))),
0))</f>
        <v>0</v>
      </c>
      <c r="V18" s="89">
        <f>IF(V$5=$G18+$B18,INDEX('Inputs_Indexed REC'!$C$39:$E$64,MATCH('Indexed REC Deliveries'!$G18,'Inputs_Indexed REC'!$B$39:$B$64,0),MATCH('Indexed REC Deliveries'!$F18,'Inputs_Indexed REC'!$C$36:$E$36,0))
*INDEX('Inputs_Indexed REC'!$G$39:$I$64,MATCH('Indexed REC Deliveries'!$G18,'Inputs_Indexed REC'!$B$39:$B$64,0),MATCH('Indexed REC Deliveries'!$F18,'Inputs_Indexed REC'!$G$36:$I$36,0)),
IF(V$5&gt;$G18+$B18,U18*(1-INDEX('Inputs_Indexed REC'!$D$6:$D$8,MATCH('Indexed REC Deliveries'!$F18,'Inputs_Indexed REC'!$B$6:$B$8,0))),
0))</f>
        <v>0</v>
      </c>
      <c r="W18" s="89">
        <f>IF(W$5=$G18+$B18,INDEX('Inputs_Indexed REC'!$C$39:$E$64,MATCH('Indexed REC Deliveries'!$G18,'Inputs_Indexed REC'!$B$39:$B$64,0),MATCH('Indexed REC Deliveries'!$F18,'Inputs_Indexed REC'!$C$36:$E$36,0))
*INDEX('Inputs_Indexed REC'!$G$39:$I$64,MATCH('Indexed REC Deliveries'!$G18,'Inputs_Indexed REC'!$B$39:$B$64,0),MATCH('Indexed REC Deliveries'!$F18,'Inputs_Indexed REC'!$G$36:$I$36,0)),
IF(W$5&gt;$G18+$B18,V18*(1-INDEX('Inputs_Indexed REC'!$D$6:$D$8,MATCH('Indexed REC Deliveries'!$F18,'Inputs_Indexed REC'!$B$6:$B$8,0))),
0))</f>
        <v>0</v>
      </c>
      <c r="X18" s="89">
        <f>IF(X$5=$G18+$B18,INDEX('Inputs_Indexed REC'!$C$39:$E$64,MATCH('Indexed REC Deliveries'!$G18,'Inputs_Indexed REC'!$B$39:$B$64,0),MATCH('Indexed REC Deliveries'!$F18,'Inputs_Indexed REC'!$C$36:$E$36,0))
*INDEX('Inputs_Indexed REC'!$G$39:$I$64,MATCH('Indexed REC Deliveries'!$G18,'Inputs_Indexed REC'!$B$39:$B$64,0),MATCH('Indexed REC Deliveries'!$F18,'Inputs_Indexed REC'!$G$36:$I$36,0)),
IF(X$5&gt;$G18+$B18,W18*(1-INDEX('Inputs_Indexed REC'!$D$6:$D$8,MATCH('Indexed REC Deliveries'!$F18,'Inputs_Indexed REC'!$B$6:$B$8,0))),
0))</f>
        <v>1000000</v>
      </c>
      <c r="Y18" s="89">
        <f>IF(Y$5=$G18+$B18,INDEX('Inputs_Indexed REC'!$C$39:$E$64,MATCH('Indexed REC Deliveries'!$G18,'Inputs_Indexed REC'!$B$39:$B$64,0),MATCH('Indexed REC Deliveries'!$F18,'Inputs_Indexed REC'!$C$36:$E$36,0))
*INDEX('Inputs_Indexed REC'!$G$39:$I$64,MATCH('Indexed REC Deliveries'!$G18,'Inputs_Indexed REC'!$B$39:$B$64,0),MATCH('Indexed REC Deliveries'!$F18,'Inputs_Indexed REC'!$G$36:$I$36,0)),
IF(Y$5&gt;$G18+$B18,X18*(1-INDEX('Inputs_Indexed REC'!$D$6:$D$8,MATCH('Indexed REC Deliveries'!$F18,'Inputs_Indexed REC'!$B$6:$B$8,0))),
0))</f>
        <v>1000000</v>
      </c>
      <c r="Z18" s="89">
        <f>IF(Z$5=$G18+$B18,INDEX('Inputs_Indexed REC'!$C$39:$E$64,MATCH('Indexed REC Deliveries'!$G18,'Inputs_Indexed REC'!$B$39:$B$64,0),MATCH('Indexed REC Deliveries'!$F18,'Inputs_Indexed REC'!$C$36:$E$36,0))
*INDEX('Inputs_Indexed REC'!$G$39:$I$64,MATCH('Indexed REC Deliveries'!$G18,'Inputs_Indexed REC'!$B$39:$B$64,0),MATCH('Indexed REC Deliveries'!$F18,'Inputs_Indexed REC'!$G$36:$I$36,0)),
IF(Z$5&gt;$G18+$B18,Y18*(1-INDEX('Inputs_Indexed REC'!$D$6:$D$8,MATCH('Indexed REC Deliveries'!$F18,'Inputs_Indexed REC'!$B$6:$B$8,0))),
0))</f>
        <v>1000000</v>
      </c>
      <c r="AA18" s="89">
        <f>IF(AA$5=$G18+$B18,INDEX('Inputs_Indexed REC'!$C$39:$E$64,MATCH('Indexed REC Deliveries'!$G18,'Inputs_Indexed REC'!$B$39:$B$64,0),MATCH('Indexed REC Deliveries'!$F18,'Inputs_Indexed REC'!$C$36:$E$36,0))
*INDEX('Inputs_Indexed REC'!$G$39:$I$64,MATCH('Indexed REC Deliveries'!$G18,'Inputs_Indexed REC'!$B$39:$B$64,0),MATCH('Indexed REC Deliveries'!$F18,'Inputs_Indexed REC'!$G$36:$I$36,0)),
IF(AA$5&gt;$G18+$B18,Z18*(1-INDEX('Inputs_Indexed REC'!$D$6:$D$8,MATCH('Indexed REC Deliveries'!$F18,'Inputs_Indexed REC'!$B$6:$B$8,0))),
0))</f>
        <v>1000000</v>
      </c>
      <c r="AB18" s="89">
        <f>IF(AB$5=$G18+$B18,INDEX('Inputs_Indexed REC'!$C$39:$E$64,MATCH('Indexed REC Deliveries'!$G18,'Inputs_Indexed REC'!$B$39:$B$64,0),MATCH('Indexed REC Deliveries'!$F18,'Inputs_Indexed REC'!$C$36:$E$36,0))
*INDEX('Inputs_Indexed REC'!$G$39:$I$64,MATCH('Indexed REC Deliveries'!$G18,'Inputs_Indexed REC'!$B$39:$B$64,0),MATCH('Indexed REC Deliveries'!$F18,'Inputs_Indexed REC'!$G$36:$I$36,0)),
IF(AB$5&gt;$G18+$B18,AA18*(1-INDEX('Inputs_Indexed REC'!$D$6:$D$8,MATCH('Indexed REC Deliveries'!$F18,'Inputs_Indexed REC'!$B$6:$B$8,0))),
0))</f>
        <v>1000000</v>
      </c>
      <c r="AC18" s="89">
        <f>IF(AC$5=$G18+$B18,INDEX('Inputs_Indexed REC'!$C$39:$E$64,MATCH('Indexed REC Deliveries'!$G18,'Inputs_Indexed REC'!$B$39:$B$64,0),MATCH('Indexed REC Deliveries'!$F18,'Inputs_Indexed REC'!$C$36:$E$36,0))
*INDEX('Inputs_Indexed REC'!$G$39:$I$64,MATCH('Indexed REC Deliveries'!$G18,'Inputs_Indexed REC'!$B$39:$B$64,0),MATCH('Indexed REC Deliveries'!$F18,'Inputs_Indexed REC'!$G$36:$I$36,0)),
IF(AC$5&gt;$G18+$B18,AB18*(1-INDEX('Inputs_Indexed REC'!$D$6:$D$8,MATCH('Indexed REC Deliveries'!$F18,'Inputs_Indexed REC'!$B$6:$B$8,0))),
0))</f>
        <v>1000000</v>
      </c>
      <c r="AD18" s="89">
        <f>IF(AD$5=$G18+$B18,INDEX('Inputs_Indexed REC'!$C$39:$E$64,MATCH('Indexed REC Deliveries'!$G18,'Inputs_Indexed REC'!$B$39:$B$64,0),MATCH('Indexed REC Deliveries'!$F18,'Inputs_Indexed REC'!$C$36:$E$36,0))
*INDEX('Inputs_Indexed REC'!$G$39:$I$64,MATCH('Indexed REC Deliveries'!$G18,'Inputs_Indexed REC'!$B$39:$B$64,0),MATCH('Indexed REC Deliveries'!$F18,'Inputs_Indexed REC'!$G$36:$I$36,0)),
IF(AD$5&gt;$G18+$B18,AC18*(1-INDEX('Inputs_Indexed REC'!$D$6:$D$8,MATCH('Indexed REC Deliveries'!$F18,'Inputs_Indexed REC'!$B$6:$B$8,0))),
0))</f>
        <v>1000000</v>
      </c>
      <c r="AE18" s="89">
        <f>IF(AE$5=$G18+$B18,INDEX('Inputs_Indexed REC'!$C$39:$E$64,MATCH('Indexed REC Deliveries'!$G18,'Inputs_Indexed REC'!$B$39:$B$64,0),MATCH('Indexed REC Deliveries'!$F18,'Inputs_Indexed REC'!$C$36:$E$36,0))
*INDEX('Inputs_Indexed REC'!$G$39:$I$64,MATCH('Indexed REC Deliveries'!$G18,'Inputs_Indexed REC'!$B$39:$B$64,0),MATCH('Indexed REC Deliveries'!$F18,'Inputs_Indexed REC'!$G$36:$I$36,0)),
IF(AE$5&gt;$G18+$B18,AD18*(1-INDEX('Inputs_Indexed REC'!$D$6:$D$8,MATCH('Indexed REC Deliveries'!$F18,'Inputs_Indexed REC'!$B$6:$B$8,0))),
0))</f>
        <v>1000000</v>
      </c>
      <c r="AF18" s="89">
        <f>IF(AF$5=$G18+$B18,INDEX('Inputs_Indexed REC'!$C$39:$E$64,MATCH('Indexed REC Deliveries'!$G18,'Inputs_Indexed REC'!$B$39:$B$64,0),MATCH('Indexed REC Deliveries'!$F18,'Inputs_Indexed REC'!$C$36:$E$36,0))
*INDEX('Inputs_Indexed REC'!$G$39:$I$64,MATCH('Indexed REC Deliveries'!$G18,'Inputs_Indexed REC'!$B$39:$B$64,0),MATCH('Indexed REC Deliveries'!$F18,'Inputs_Indexed REC'!$G$36:$I$36,0)),
IF(AF$5&gt;$G18+$B18,AE18*(1-INDEX('Inputs_Indexed REC'!$D$6:$D$8,MATCH('Indexed REC Deliveries'!$F18,'Inputs_Indexed REC'!$B$6:$B$8,0))),
0))</f>
        <v>1000000</v>
      </c>
      <c r="AG18" s="89">
        <f>IF(AG$5=$G18+$B18,INDEX('Inputs_Indexed REC'!$C$39:$E$64,MATCH('Indexed REC Deliveries'!$G18,'Inputs_Indexed REC'!$B$39:$B$64,0),MATCH('Indexed REC Deliveries'!$F18,'Inputs_Indexed REC'!$C$36:$E$36,0))
*INDEX('Inputs_Indexed REC'!$G$39:$I$64,MATCH('Indexed REC Deliveries'!$G18,'Inputs_Indexed REC'!$B$39:$B$64,0),MATCH('Indexed REC Deliveries'!$F18,'Inputs_Indexed REC'!$G$36:$I$36,0)),
IF(AG$5&gt;$G18+$B18,AF18*(1-INDEX('Inputs_Indexed REC'!$D$6:$D$8,MATCH('Indexed REC Deliveries'!$F18,'Inputs_Indexed REC'!$B$6:$B$8,0))),
0))</f>
        <v>1000000</v>
      </c>
    </row>
    <row r="19" spans="2:33">
      <c r="B19" s="94">
        <v>3</v>
      </c>
      <c r="C19" s="94" t="s">
        <v>167</v>
      </c>
      <c r="D19" s="119" t="s">
        <v>212</v>
      </c>
      <c r="F19" s="20" t="s">
        <v>71</v>
      </c>
      <c r="G19" s="62">
        <f t="shared" si="6"/>
        <v>2035</v>
      </c>
      <c r="H19" s="58" t="s">
        <v>85</v>
      </c>
      <c r="I19" s="89">
        <f>IF(I$5=$G19+$B19,INDEX('Inputs_Indexed REC'!$C$39:$E$64,MATCH('Indexed REC Deliveries'!$G19,'Inputs_Indexed REC'!$B$39:$B$64,0),MATCH('Indexed REC Deliveries'!$F19,'Inputs_Indexed REC'!$C$36:$E$36,0))
*INDEX('Inputs_Indexed REC'!$G$39:$I$64,MATCH('Indexed REC Deliveries'!$G19,'Inputs_Indexed REC'!$B$39:$B$64,0),MATCH('Indexed REC Deliveries'!$F19,'Inputs_Indexed REC'!$G$36:$I$36,0)),
IF(I$5&gt;$G19+$B19,H19*(1-INDEX('Inputs_Indexed REC'!$D$6:$D$8,MATCH('Indexed REC Deliveries'!$F19,'Inputs_Indexed REC'!$B$6:$B$8,0))),
0))</f>
        <v>0</v>
      </c>
      <c r="J19" s="89">
        <f>IF(J$5=$G19+$B19,INDEX('Inputs_Indexed REC'!$C$39:$E$64,MATCH('Indexed REC Deliveries'!$G19,'Inputs_Indexed REC'!$B$39:$B$64,0),MATCH('Indexed REC Deliveries'!$F19,'Inputs_Indexed REC'!$C$36:$E$36,0))
*INDEX('Inputs_Indexed REC'!$G$39:$I$64,MATCH('Indexed REC Deliveries'!$G19,'Inputs_Indexed REC'!$B$39:$B$64,0),MATCH('Indexed REC Deliveries'!$F19,'Inputs_Indexed REC'!$G$36:$I$36,0)),
IF(J$5&gt;$G19+$B19,I19*(1-INDEX('Inputs_Indexed REC'!$D$6:$D$8,MATCH('Indexed REC Deliveries'!$F19,'Inputs_Indexed REC'!$B$6:$B$8,0))),
0))</f>
        <v>0</v>
      </c>
      <c r="K19" s="89">
        <f>IF(K$5=$G19+$B19,INDEX('Inputs_Indexed REC'!$C$39:$E$64,MATCH('Indexed REC Deliveries'!$G19,'Inputs_Indexed REC'!$B$39:$B$64,0),MATCH('Indexed REC Deliveries'!$F19,'Inputs_Indexed REC'!$C$36:$E$36,0))
*INDEX('Inputs_Indexed REC'!$G$39:$I$64,MATCH('Indexed REC Deliveries'!$G19,'Inputs_Indexed REC'!$B$39:$B$64,0),MATCH('Indexed REC Deliveries'!$F19,'Inputs_Indexed REC'!$G$36:$I$36,0)),
IF(K$5&gt;$G19+$B19,J19*(1-INDEX('Inputs_Indexed REC'!$D$6:$D$8,MATCH('Indexed REC Deliveries'!$F19,'Inputs_Indexed REC'!$B$6:$B$8,0))),
0))</f>
        <v>0</v>
      </c>
      <c r="L19" s="89">
        <f>IF(L$5=$G19+$B19,INDEX('Inputs_Indexed REC'!$C$39:$E$64,MATCH('Indexed REC Deliveries'!$G19,'Inputs_Indexed REC'!$B$39:$B$64,0),MATCH('Indexed REC Deliveries'!$F19,'Inputs_Indexed REC'!$C$36:$E$36,0))
*INDEX('Inputs_Indexed REC'!$G$39:$I$64,MATCH('Indexed REC Deliveries'!$G19,'Inputs_Indexed REC'!$B$39:$B$64,0),MATCH('Indexed REC Deliveries'!$F19,'Inputs_Indexed REC'!$G$36:$I$36,0)),
IF(L$5&gt;$G19+$B19,K19*(1-INDEX('Inputs_Indexed REC'!$D$6:$D$8,MATCH('Indexed REC Deliveries'!$F19,'Inputs_Indexed REC'!$B$6:$B$8,0))),
0))</f>
        <v>0</v>
      </c>
      <c r="M19" s="89">
        <f>IF(M$5=$G19+$B19,INDEX('Inputs_Indexed REC'!$C$39:$E$64,MATCH('Indexed REC Deliveries'!$G19,'Inputs_Indexed REC'!$B$39:$B$64,0),MATCH('Indexed REC Deliveries'!$F19,'Inputs_Indexed REC'!$C$36:$E$36,0))
*INDEX('Inputs_Indexed REC'!$G$39:$I$64,MATCH('Indexed REC Deliveries'!$G19,'Inputs_Indexed REC'!$B$39:$B$64,0),MATCH('Indexed REC Deliveries'!$F19,'Inputs_Indexed REC'!$G$36:$I$36,0)),
IF(M$5&gt;$G19+$B19,L19*(1-INDEX('Inputs_Indexed REC'!$D$6:$D$8,MATCH('Indexed REC Deliveries'!$F19,'Inputs_Indexed REC'!$B$6:$B$8,0))),
0))</f>
        <v>0</v>
      </c>
      <c r="N19" s="89">
        <f>IF(N$5=$G19+$B19,INDEX('Inputs_Indexed REC'!$C$39:$E$64,MATCH('Indexed REC Deliveries'!$G19,'Inputs_Indexed REC'!$B$39:$B$64,0),MATCH('Indexed REC Deliveries'!$F19,'Inputs_Indexed REC'!$C$36:$E$36,0))
*INDEX('Inputs_Indexed REC'!$G$39:$I$64,MATCH('Indexed REC Deliveries'!$G19,'Inputs_Indexed REC'!$B$39:$B$64,0),MATCH('Indexed REC Deliveries'!$F19,'Inputs_Indexed REC'!$G$36:$I$36,0)),
IF(N$5&gt;$G19+$B19,M19*(1-INDEX('Inputs_Indexed REC'!$D$6:$D$8,MATCH('Indexed REC Deliveries'!$F19,'Inputs_Indexed REC'!$B$6:$B$8,0))),
0))</f>
        <v>0</v>
      </c>
      <c r="O19" s="89">
        <f>IF(O$5=$G19+$B19,INDEX('Inputs_Indexed REC'!$C$39:$E$64,MATCH('Indexed REC Deliveries'!$G19,'Inputs_Indexed REC'!$B$39:$B$64,0),MATCH('Indexed REC Deliveries'!$F19,'Inputs_Indexed REC'!$C$36:$E$36,0))
*INDEX('Inputs_Indexed REC'!$G$39:$I$64,MATCH('Indexed REC Deliveries'!$G19,'Inputs_Indexed REC'!$B$39:$B$64,0),MATCH('Indexed REC Deliveries'!$F19,'Inputs_Indexed REC'!$G$36:$I$36,0)),
IF(O$5&gt;$G19+$B19,N19*(1-INDEX('Inputs_Indexed REC'!$D$6:$D$8,MATCH('Indexed REC Deliveries'!$F19,'Inputs_Indexed REC'!$B$6:$B$8,0))),
0))</f>
        <v>0</v>
      </c>
      <c r="P19" s="89">
        <f>IF(P$5=$G19+$B19,INDEX('Inputs_Indexed REC'!$C$39:$E$64,MATCH('Indexed REC Deliveries'!$G19,'Inputs_Indexed REC'!$B$39:$B$64,0),MATCH('Indexed REC Deliveries'!$F19,'Inputs_Indexed REC'!$C$36:$E$36,0))
*INDEX('Inputs_Indexed REC'!$G$39:$I$64,MATCH('Indexed REC Deliveries'!$G19,'Inputs_Indexed REC'!$B$39:$B$64,0),MATCH('Indexed REC Deliveries'!$F19,'Inputs_Indexed REC'!$G$36:$I$36,0)),
IF(P$5&gt;$G19+$B19,O19*(1-INDEX('Inputs_Indexed REC'!$D$6:$D$8,MATCH('Indexed REC Deliveries'!$F19,'Inputs_Indexed REC'!$B$6:$B$8,0))),
0))</f>
        <v>0</v>
      </c>
      <c r="Q19" s="89">
        <f>IF(Q$5=$G19+$B19,INDEX('Inputs_Indexed REC'!$C$39:$E$64,MATCH('Indexed REC Deliveries'!$G19,'Inputs_Indexed REC'!$B$39:$B$64,0),MATCH('Indexed REC Deliveries'!$F19,'Inputs_Indexed REC'!$C$36:$E$36,0))
*INDEX('Inputs_Indexed REC'!$G$39:$I$64,MATCH('Indexed REC Deliveries'!$G19,'Inputs_Indexed REC'!$B$39:$B$64,0),MATCH('Indexed REC Deliveries'!$F19,'Inputs_Indexed REC'!$G$36:$I$36,0)),
IF(Q$5&gt;$G19+$B19,P19*(1-INDEX('Inputs_Indexed REC'!$D$6:$D$8,MATCH('Indexed REC Deliveries'!$F19,'Inputs_Indexed REC'!$B$6:$B$8,0))),
0))</f>
        <v>0</v>
      </c>
      <c r="R19" s="89">
        <f>IF(R$5=$G19+$B19,INDEX('Inputs_Indexed REC'!$C$39:$E$64,MATCH('Indexed REC Deliveries'!$G19,'Inputs_Indexed REC'!$B$39:$B$64,0),MATCH('Indexed REC Deliveries'!$F19,'Inputs_Indexed REC'!$C$36:$E$36,0))
*INDEX('Inputs_Indexed REC'!$G$39:$I$64,MATCH('Indexed REC Deliveries'!$G19,'Inputs_Indexed REC'!$B$39:$B$64,0),MATCH('Indexed REC Deliveries'!$F19,'Inputs_Indexed REC'!$G$36:$I$36,0)),
IF(R$5&gt;$G19+$B19,Q19*(1-INDEX('Inputs_Indexed REC'!$D$6:$D$8,MATCH('Indexed REC Deliveries'!$F19,'Inputs_Indexed REC'!$B$6:$B$8,0))),
0))</f>
        <v>0</v>
      </c>
      <c r="S19" s="89">
        <f>IF(S$5=$G19+$B19,INDEX('Inputs_Indexed REC'!$C$39:$E$64,MATCH('Indexed REC Deliveries'!$G19,'Inputs_Indexed REC'!$B$39:$B$64,0),MATCH('Indexed REC Deliveries'!$F19,'Inputs_Indexed REC'!$C$36:$E$36,0))
*INDEX('Inputs_Indexed REC'!$G$39:$I$64,MATCH('Indexed REC Deliveries'!$G19,'Inputs_Indexed REC'!$B$39:$B$64,0),MATCH('Indexed REC Deliveries'!$F19,'Inputs_Indexed REC'!$G$36:$I$36,0)),
IF(S$5&gt;$G19+$B19,R19*(1-INDEX('Inputs_Indexed REC'!$D$6:$D$8,MATCH('Indexed REC Deliveries'!$F19,'Inputs_Indexed REC'!$B$6:$B$8,0))),
0))</f>
        <v>0</v>
      </c>
      <c r="T19" s="89">
        <f>IF(T$5=$G19+$B19,INDEX('Inputs_Indexed REC'!$C$39:$E$64,MATCH('Indexed REC Deliveries'!$G19,'Inputs_Indexed REC'!$B$39:$B$64,0),MATCH('Indexed REC Deliveries'!$F19,'Inputs_Indexed REC'!$C$36:$E$36,0))
*INDEX('Inputs_Indexed REC'!$G$39:$I$64,MATCH('Indexed REC Deliveries'!$G19,'Inputs_Indexed REC'!$B$39:$B$64,0),MATCH('Indexed REC Deliveries'!$F19,'Inputs_Indexed REC'!$G$36:$I$36,0)),
IF(T$5&gt;$G19+$B19,S19*(1-INDEX('Inputs_Indexed REC'!$D$6:$D$8,MATCH('Indexed REC Deliveries'!$F19,'Inputs_Indexed REC'!$B$6:$B$8,0))),
0))</f>
        <v>0</v>
      </c>
      <c r="U19" s="89">
        <f>IF(U$5=$G19+$B19,INDEX('Inputs_Indexed REC'!$C$39:$E$64,MATCH('Indexed REC Deliveries'!$G19,'Inputs_Indexed REC'!$B$39:$B$64,0),MATCH('Indexed REC Deliveries'!$F19,'Inputs_Indexed REC'!$C$36:$E$36,0))
*INDEX('Inputs_Indexed REC'!$G$39:$I$64,MATCH('Indexed REC Deliveries'!$G19,'Inputs_Indexed REC'!$B$39:$B$64,0),MATCH('Indexed REC Deliveries'!$F19,'Inputs_Indexed REC'!$G$36:$I$36,0)),
IF(U$5&gt;$G19+$B19,T19*(1-INDEX('Inputs_Indexed REC'!$D$6:$D$8,MATCH('Indexed REC Deliveries'!$F19,'Inputs_Indexed REC'!$B$6:$B$8,0))),
0))</f>
        <v>0</v>
      </c>
      <c r="V19" s="89">
        <f>IF(V$5=$G19+$B19,INDEX('Inputs_Indexed REC'!$C$39:$E$64,MATCH('Indexed REC Deliveries'!$G19,'Inputs_Indexed REC'!$B$39:$B$64,0),MATCH('Indexed REC Deliveries'!$F19,'Inputs_Indexed REC'!$C$36:$E$36,0))
*INDEX('Inputs_Indexed REC'!$G$39:$I$64,MATCH('Indexed REC Deliveries'!$G19,'Inputs_Indexed REC'!$B$39:$B$64,0),MATCH('Indexed REC Deliveries'!$F19,'Inputs_Indexed REC'!$G$36:$I$36,0)),
IF(V$5&gt;$G19+$B19,U19*(1-INDEX('Inputs_Indexed REC'!$D$6:$D$8,MATCH('Indexed REC Deliveries'!$F19,'Inputs_Indexed REC'!$B$6:$B$8,0))),
0))</f>
        <v>0</v>
      </c>
      <c r="W19" s="89">
        <f>IF(W$5=$G19+$B19,INDEX('Inputs_Indexed REC'!$C$39:$E$64,MATCH('Indexed REC Deliveries'!$G19,'Inputs_Indexed REC'!$B$39:$B$64,0),MATCH('Indexed REC Deliveries'!$F19,'Inputs_Indexed REC'!$C$36:$E$36,0))
*INDEX('Inputs_Indexed REC'!$G$39:$I$64,MATCH('Indexed REC Deliveries'!$G19,'Inputs_Indexed REC'!$B$39:$B$64,0),MATCH('Indexed REC Deliveries'!$F19,'Inputs_Indexed REC'!$G$36:$I$36,0)),
IF(W$5&gt;$G19+$B19,V19*(1-INDEX('Inputs_Indexed REC'!$D$6:$D$8,MATCH('Indexed REC Deliveries'!$F19,'Inputs_Indexed REC'!$B$6:$B$8,0))),
0))</f>
        <v>0</v>
      </c>
      <c r="X19" s="89">
        <f>IF(X$5=$G19+$B19,INDEX('Inputs_Indexed REC'!$C$39:$E$64,MATCH('Indexed REC Deliveries'!$G19,'Inputs_Indexed REC'!$B$39:$B$64,0),MATCH('Indexed REC Deliveries'!$F19,'Inputs_Indexed REC'!$C$36:$E$36,0))
*INDEX('Inputs_Indexed REC'!$G$39:$I$64,MATCH('Indexed REC Deliveries'!$G19,'Inputs_Indexed REC'!$B$39:$B$64,0),MATCH('Indexed REC Deliveries'!$F19,'Inputs_Indexed REC'!$G$36:$I$36,0)),
IF(X$5&gt;$G19+$B19,W19*(1-INDEX('Inputs_Indexed REC'!$D$6:$D$8,MATCH('Indexed REC Deliveries'!$F19,'Inputs_Indexed REC'!$B$6:$B$8,0))),
0))</f>
        <v>0</v>
      </c>
      <c r="Y19" s="89">
        <f>IF(Y$5=$G19+$B19,INDEX('Inputs_Indexed REC'!$C$39:$E$64,MATCH('Indexed REC Deliveries'!$G19,'Inputs_Indexed REC'!$B$39:$B$64,0),MATCH('Indexed REC Deliveries'!$F19,'Inputs_Indexed REC'!$C$36:$E$36,0))
*INDEX('Inputs_Indexed REC'!$G$39:$I$64,MATCH('Indexed REC Deliveries'!$G19,'Inputs_Indexed REC'!$B$39:$B$64,0),MATCH('Indexed REC Deliveries'!$F19,'Inputs_Indexed REC'!$G$36:$I$36,0)),
IF(Y$5&gt;$G19+$B19,X19*(1-INDEX('Inputs_Indexed REC'!$D$6:$D$8,MATCH('Indexed REC Deliveries'!$F19,'Inputs_Indexed REC'!$B$6:$B$8,0))),
0))</f>
        <v>1000000</v>
      </c>
      <c r="Z19" s="89">
        <f>IF(Z$5=$G19+$B19,INDEX('Inputs_Indexed REC'!$C$39:$E$64,MATCH('Indexed REC Deliveries'!$G19,'Inputs_Indexed REC'!$B$39:$B$64,0),MATCH('Indexed REC Deliveries'!$F19,'Inputs_Indexed REC'!$C$36:$E$36,0))
*INDEX('Inputs_Indexed REC'!$G$39:$I$64,MATCH('Indexed REC Deliveries'!$G19,'Inputs_Indexed REC'!$B$39:$B$64,0),MATCH('Indexed REC Deliveries'!$F19,'Inputs_Indexed REC'!$G$36:$I$36,0)),
IF(Z$5&gt;$G19+$B19,Y19*(1-INDEX('Inputs_Indexed REC'!$D$6:$D$8,MATCH('Indexed REC Deliveries'!$F19,'Inputs_Indexed REC'!$B$6:$B$8,0))),
0))</f>
        <v>1000000</v>
      </c>
      <c r="AA19" s="89">
        <f>IF(AA$5=$G19+$B19,INDEX('Inputs_Indexed REC'!$C$39:$E$64,MATCH('Indexed REC Deliveries'!$G19,'Inputs_Indexed REC'!$B$39:$B$64,0),MATCH('Indexed REC Deliveries'!$F19,'Inputs_Indexed REC'!$C$36:$E$36,0))
*INDEX('Inputs_Indexed REC'!$G$39:$I$64,MATCH('Indexed REC Deliveries'!$G19,'Inputs_Indexed REC'!$B$39:$B$64,0),MATCH('Indexed REC Deliveries'!$F19,'Inputs_Indexed REC'!$G$36:$I$36,0)),
IF(AA$5&gt;$G19+$B19,Z19*(1-INDEX('Inputs_Indexed REC'!$D$6:$D$8,MATCH('Indexed REC Deliveries'!$F19,'Inputs_Indexed REC'!$B$6:$B$8,0))),
0))</f>
        <v>1000000</v>
      </c>
      <c r="AB19" s="89">
        <f>IF(AB$5=$G19+$B19,INDEX('Inputs_Indexed REC'!$C$39:$E$64,MATCH('Indexed REC Deliveries'!$G19,'Inputs_Indexed REC'!$B$39:$B$64,0),MATCH('Indexed REC Deliveries'!$F19,'Inputs_Indexed REC'!$C$36:$E$36,0))
*INDEX('Inputs_Indexed REC'!$G$39:$I$64,MATCH('Indexed REC Deliveries'!$G19,'Inputs_Indexed REC'!$B$39:$B$64,0),MATCH('Indexed REC Deliveries'!$F19,'Inputs_Indexed REC'!$G$36:$I$36,0)),
IF(AB$5&gt;$G19+$B19,AA19*(1-INDEX('Inputs_Indexed REC'!$D$6:$D$8,MATCH('Indexed REC Deliveries'!$F19,'Inputs_Indexed REC'!$B$6:$B$8,0))),
0))</f>
        <v>1000000</v>
      </c>
      <c r="AC19" s="89">
        <f>IF(AC$5=$G19+$B19,INDEX('Inputs_Indexed REC'!$C$39:$E$64,MATCH('Indexed REC Deliveries'!$G19,'Inputs_Indexed REC'!$B$39:$B$64,0),MATCH('Indexed REC Deliveries'!$F19,'Inputs_Indexed REC'!$C$36:$E$36,0))
*INDEX('Inputs_Indexed REC'!$G$39:$I$64,MATCH('Indexed REC Deliveries'!$G19,'Inputs_Indexed REC'!$B$39:$B$64,0),MATCH('Indexed REC Deliveries'!$F19,'Inputs_Indexed REC'!$G$36:$I$36,0)),
IF(AC$5&gt;$G19+$B19,AB19*(1-INDEX('Inputs_Indexed REC'!$D$6:$D$8,MATCH('Indexed REC Deliveries'!$F19,'Inputs_Indexed REC'!$B$6:$B$8,0))),
0))</f>
        <v>1000000</v>
      </c>
      <c r="AD19" s="89">
        <f>IF(AD$5=$G19+$B19,INDEX('Inputs_Indexed REC'!$C$39:$E$64,MATCH('Indexed REC Deliveries'!$G19,'Inputs_Indexed REC'!$B$39:$B$64,0),MATCH('Indexed REC Deliveries'!$F19,'Inputs_Indexed REC'!$C$36:$E$36,0))
*INDEX('Inputs_Indexed REC'!$G$39:$I$64,MATCH('Indexed REC Deliveries'!$G19,'Inputs_Indexed REC'!$B$39:$B$64,0),MATCH('Indexed REC Deliveries'!$F19,'Inputs_Indexed REC'!$G$36:$I$36,0)),
IF(AD$5&gt;$G19+$B19,AC19*(1-INDEX('Inputs_Indexed REC'!$D$6:$D$8,MATCH('Indexed REC Deliveries'!$F19,'Inputs_Indexed REC'!$B$6:$B$8,0))),
0))</f>
        <v>1000000</v>
      </c>
      <c r="AE19" s="89">
        <f>IF(AE$5=$G19+$B19,INDEX('Inputs_Indexed REC'!$C$39:$E$64,MATCH('Indexed REC Deliveries'!$G19,'Inputs_Indexed REC'!$B$39:$B$64,0),MATCH('Indexed REC Deliveries'!$F19,'Inputs_Indexed REC'!$C$36:$E$36,0))
*INDEX('Inputs_Indexed REC'!$G$39:$I$64,MATCH('Indexed REC Deliveries'!$G19,'Inputs_Indexed REC'!$B$39:$B$64,0),MATCH('Indexed REC Deliveries'!$F19,'Inputs_Indexed REC'!$G$36:$I$36,0)),
IF(AE$5&gt;$G19+$B19,AD19*(1-INDEX('Inputs_Indexed REC'!$D$6:$D$8,MATCH('Indexed REC Deliveries'!$F19,'Inputs_Indexed REC'!$B$6:$B$8,0))),
0))</f>
        <v>1000000</v>
      </c>
      <c r="AF19" s="89">
        <f>IF(AF$5=$G19+$B19,INDEX('Inputs_Indexed REC'!$C$39:$E$64,MATCH('Indexed REC Deliveries'!$G19,'Inputs_Indexed REC'!$B$39:$B$64,0),MATCH('Indexed REC Deliveries'!$F19,'Inputs_Indexed REC'!$C$36:$E$36,0))
*INDEX('Inputs_Indexed REC'!$G$39:$I$64,MATCH('Indexed REC Deliveries'!$G19,'Inputs_Indexed REC'!$B$39:$B$64,0),MATCH('Indexed REC Deliveries'!$F19,'Inputs_Indexed REC'!$G$36:$I$36,0)),
IF(AF$5&gt;$G19+$B19,AE19*(1-INDEX('Inputs_Indexed REC'!$D$6:$D$8,MATCH('Indexed REC Deliveries'!$F19,'Inputs_Indexed REC'!$B$6:$B$8,0))),
0))</f>
        <v>1000000</v>
      </c>
      <c r="AG19" s="89">
        <f>IF(AG$5=$G19+$B19,INDEX('Inputs_Indexed REC'!$C$39:$E$64,MATCH('Indexed REC Deliveries'!$G19,'Inputs_Indexed REC'!$B$39:$B$64,0),MATCH('Indexed REC Deliveries'!$F19,'Inputs_Indexed REC'!$C$36:$E$36,0))
*INDEX('Inputs_Indexed REC'!$G$39:$I$64,MATCH('Indexed REC Deliveries'!$G19,'Inputs_Indexed REC'!$B$39:$B$64,0),MATCH('Indexed REC Deliveries'!$F19,'Inputs_Indexed REC'!$G$36:$I$36,0)),
IF(AG$5&gt;$G19+$B19,AF19*(1-INDEX('Inputs_Indexed REC'!$D$6:$D$8,MATCH('Indexed REC Deliveries'!$F19,'Inputs_Indexed REC'!$B$6:$B$8,0))),
0))</f>
        <v>1000000</v>
      </c>
    </row>
    <row r="20" spans="2:33">
      <c r="B20" s="94">
        <v>3</v>
      </c>
      <c r="C20" s="94" t="s">
        <v>167</v>
      </c>
      <c r="D20" s="119" t="s">
        <v>212</v>
      </c>
      <c r="F20" s="20" t="s">
        <v>71</v>
      </c>
      <c r="G20" s="62">
        <f t="shared" si="6"/>
        <v>2036</v>
      </c>
      <c r="H20" s="58" t="s">
        <v>85</v>
      </c>
      <c r="I20" s="89">
        <f>IF(I$5=$G20+$B20,INDEX('Inputs_Indexed REC'!$C$39:$E$64,MATCH('Indexed REC Deliveries'!$G20,'Inputs_Indexed REC'!$B$39:$B$64,0),MATCH('Indexed REC Deliveries'!$F20,'Inputs_Indexed REC'!$C$36:$E$36,0))
*INDEX('Inputs_Indexed REC'!$G$39:$I$64,MATCH('Indexed REC Deliveries'!$G20,'Inputs_Indexed REC'!$B$39:$B$64,0),MATCH('Indexed REC Deliveries'!$F20,'Inputs_Indexed REC'!$G$36:$I$36,0)),
IF(I$5&gt;$G20+$B20,H20*(1-INDEX('Inputs_Indexed REC'!$D$6:$D$8,MATCH('Indexed REC Deliveries'!$F20,'Inputs_Indexed REC'!$B$6:$B$8,0))),
0))</f>
        <v>0</v>
      </c>
      <c r="J20" s="89">
        <f>IF(J$5=$G20+$B20,INDEX('Inputs_Indexed REC'!$C$39:$E$64,MATCH('Indexed REC Deliveries'!$G20,'Inputs_Indexed REC'!$B$39:$B$64,0),MATCH('Indexed REC Deliveries'!$F20,'Inputs_Indexed REC'!$C$36:$E$36,0))
*INDEX('Inputs_Indexed REC'!$G$39:$I$64,MATCH('Indexed REC Deliveries'!$G20,'Inputs_Indexed REC'!$B$39:$B$64,0),MATCH('Indexed REC Deliveries'!$F20,'Inputs_Indexed REC'!$G$36:$I$36,0)),
IF(J$5&gt;$G20+$B20,I20*(1-INDEX('Inputs_Indexed REC'!$D$6:$D$8,MATCH('Indexed REC Deliveries'!$F20,'Inputs_Indexed REC'!$B$6:$B$8,0))),
0))</f>
        <v>0</v>
      </c>
      <c r="K20" s="89">
        <f>IF(K$5=$G20+$B20,INDEX('Inputs_Indexed REC'!$C$39:$E$64,MATCH('Indexed REC Deliveries'!$G20,'Inputs_Indexed REC'!$B$39:$B$64,0),MATCH('Indexed REC Deliveries'!$F20,'Inputs_Indexed REC'!$C$36:$E$36,0))
*INDEX('Inputs_Indexed REC'!$G$39:$I$64,MATCH('Indexed REC Deliveries'!$G20,'Inputs_Indexed REC'!$B$39:$B$64,0),MATCH('Indexed REC Deliveries'!$F20,'Inputs_Indexed REC'!$G$36:$I$36,0)),
IF(K$5&gt;$G20+$B20,J20*(1-INDEX('Inputs_Indexed REC'!$D$6:$D$8,MATCH('Indexed REC Deliveries'!$F20,'Inputs_Indexed REC'!$B$6:$B$8,0))),
0))</f>
        <v>0</v>
      </c>
      <c r="L20" s="89">
        <f>IF(L$5=$G20+$B20,INDEX('Inputs_Indexed REC'!$C$39:$E$64,MATCH('Indexed REC Deliveries'!$G20,'Inputs_Indexed REC'!$B$39:$B$64,0),MATCH('Indexed REC Deliveries'!$F20,'Inputs_Indexed REC'!$C$36:$E$36,0))
*INDEX('Inputs_Indexed REC'!$G$39:$I$64,MATCH('Indexed REC Deliveries'!$G20,'Inputs_Indexed REC'!$B$39:$B$64,0),MATCH('Indexed REC Deliveries'!$F20,'Inputs_Indexed REC'!$G$36:$I$36,0)),
IF(L$5&gt;$G20+$B20,K20*(1-INDEX('Inputs_Indexed REC'!$D$6:$D$8,MATCH('Indexed REC Deliveries'!$F20,'Inputs_Indexed REC'!$B$6:$B$8,0))),
0))</f>
        <v>0</v>
      </c>
      <c r="M20" s="89">
        <f>IF(M$5=$G20+$B20,INDEX('Inputs_Indexed REC'!$C$39:$E$64,MATCH('Indexed REC Deliveries'!$G20,'Inputs_Indexed REC'!$B$39:$B$64,0),MATCH('Indexed REC Deliveries'!$F20,'Inputs_Indexed REC'!$C$36:$E$36,0))
*INDEX('Inputs_Indexed REC'!$G$39:$I$64,MATCH('Indexed REC Deliveries'!$G20,'Inputs_Indexed REC'!$B$39:$B$64,0),MATCH('Indexed REC Deliveries'!$F20,'Inputs_Indexed REC'!$G$36:$I$36,0)),
IF(M$5&gt;$G20+$B20,L20*(1-INDEX('Inputs_Indexed REC'!$D$6:$D$8,MATCH('Indexed REC Deliveries'!$F20,'Inputs_Indexed REC'!$B$6:$B$8,0))),
0))</f>
        <v>0</v>
      </c>
      <c r="N20" s="89">
        <f>IF(N$5=$G20+$B20,INDEX('Inputs_Indexed REC'!$C$39:$E$64,MATCH('Indexed REC Deliveries'!$G20,'Inputs_Indexed REC'!$B$39:$B$64,0),MATCH('Indexed REC Deliveries'!$F20,'Inputs_Indexed REC'!$C$36:$E$36,0))
*INDEX('Inputs_Indexed REC'!$G$39:$I$64,MATCH('Indexed REC Deliveries'!$G20,'Inputs_Indexed REC'!$B$39:$B$64,0),MATCH('Indexed REC Deliveries'!$F20,'Inputs_Indexed REC'!$G$36:$I$36,0)),
IF(N$5&gt;$G20+$B20,M20*(1-INDEX('Inputs_Indexed REC'!$D$6:$D$8,MATCH('Indexed REC Deliveries'!$F20,'Inputs_Indexed REC'!$B$6:$B$8,0))),
0))</f>
        <v>0</v>
      </c>
      <c r="O20" s="89">
        <f>IF(O$5=$G20+$B20,INDEX('Inputs_Indexed REC'!$C$39:$E$64,MATCH('Indexed REC Deliveries'!$G20,'Inputs_Indexed REC'!$B$39:$B$64,0),MATCH('Indexed REC Deliveries'!$F20,'Inputs_Indexed REC'!$C$36:$E$36,0))
*INDEX('Inputs_Indexed REC'!$G$39:$I$64,MATCH('Indexed REC Deliveries'!$G20,'Inputs_Indexed REC'!$B$39:$B$64,0),MATCH('Indexed REC Deliveries'!$F20,'Inputs_Indexed REC'!$G$36:$I$36,0)),
IF(O$5&gt;$G20+$B20,N20*(1-INDEX('Inputs_Indexed REC'!$D$6:$D$8,MATCH('Indexed REC Deliveries'!$F20,'Inputs_Indexed REC'!$B$6:$B$8,0))),
0))</f>
        <v>0</v>
      </c>
      <c r="P20" s="89">
        <f>IF(P$5=$G20+$B20,INDEX('Inputs_Indexed REC'!$C$39:$E$64,MATCH('Indexed REC Deliveries'!$G20,'Inputs_Indexed REC'!$B$39:$B$64,0),MATCH('Indexed REC Deliveries'!$F20,'Inputs_Indexed REC'!$C$36:$E$36,0))
*INDEX('Inputs_Indexed REC'!$G$39:$I$64,MATCH('Indexed REC Deliveries'!$G20,'Inputs_Indexed REC'!$B$39:$B$64,0),MATCH('Indexed REC Deliveries'!$F20,'Inputs_Indexed REC'!$G$36:$I$36,0)),
IF(P$5&gt;$G20+$B20,O20*(1-INDEX('Inputs_Indexed REC'!$D$6:$D$8,MATCH('Indexed REC Deliveries'!$F20,'Inputs_Indexed REC'!$B$6:$B$8,0))),
0))</f>
        <v>0</v>
      </c>
      <c r="Q20" s="89">
        <f>IF(Q$5=$G20+$B20,INDEX('Inputs_Indexed REC'!$C$39:$E$64,MATCH('Indexed REC Deliveries'!$G20,'Inputs_Indexed REC'!$B$39:$B$64,0),MATCH('Indexed REC Deliveries'!$F20,'Inputs_Indexed REC'!$C$36:$E$36,0))
*INDEX('Inputs_Indexed REC'!$G$39:$I$64,MATCH('Indexed REC Deliveries'!$G20,'Inputs_Indexed REC'!$B$39:$B$64,0),MATCH('Indexed REC Deliveries'!$F20,'Inputs_Indexed REC'!$G$36:$I$36,0)),
IF(Q$5&gt;$G20+$B20,P20*(1-INDEX('Inputs_Indexed REC'!$D$6:$D$8,MATCH('Indexed REC Deliveries'!$F20,'Inputs_Indexed REC'!$B$6:$B$8,0))),
0))</f>
        <v>0</v>
      </c>
      <c r="R20" s="89">
        <f>IF(R$5=$G20+$B20,INDEX('Inputs_Indexed REC'!$C$39:$E$64,MATCH('Indexed REC Deliveries'!$G20,'Inputs_Indexed REC'!$B$39:$B$64,0),MATCH('Indexed REC Deliveries'!$F20,'Inputs_Indexed REC'!$C$36:$E$36,0))
*INDEX('Inputs_Indexed REC'!$G$39:$I$64,MATCH('Indexed REC Deliveries'!$G20,'Inputs_Indexed REC'!$B$39:$B$64,0),MATCH('Indexed REC Deliveries'!$F20,'Inputs_Indexed REC'!$G$36:$I$36,0)),
IF(R$5&gt;$G20+$B20,Q20*(1-INDEX('Inputs_Indexed REC'!$D$6:$D$8,MATCH('Indexed REC Deliveries'!$F20,'Inputs_Indexed REC'!$B$6:$B$8,0))),
0))</f>
        <v>0</v>
      </c>
      <c r="S20" s="89">
        <f>IF(S$5=$G20+$B20,INDEX('Inputs_Indexed REC'!$C$39:$E$64,MATCH('Indexed REC Deliveries'!$G20,'Inputs_Indexed REC'!$B$39:$B$64,0),MATCH('Indexed REC Deliveries'!$F20,'Inputs_Indexed REC'!$C$36:$E$36,0))
*INDEX('Inputs_Indexed REC'!$G$39:$I$64,MATCH('Indexed REC Deliveries'!$G20,'Inputs_Indexed REC'!$B$39:$B$64,0),MATCH('Indexed REC Deliveries'!$F20,'Inputs_Indexed REC'!$G$36:$I$36,0)),
IF(S$5&gt;$G20+$B20,R20*(1-INDEX('Inputs_Indexed REC'!$D$6:$D$8,MATCH('Indexed REC Deliveries'!$F20,'Inputs_Indexed REC'!$B$6:$B$8,0))),
0))</f>
        <v>0</v>
      </c>
      <c r="T20" s="89">
        <f>IF(T$5=$G20+$B20,INDEX('Inputs_Indexed REC'!$C$39:$E$64,MATCH('Indexed REC Deliveries'!$G20,'Inputs_Indexed REC'!$B$39:$B$64,0),MATCH('Indexed REC Deliveries'!$F20,'Inputs_Indexed REC'!$C$36:$E$36,0))
*INDEX('Inputs_Indexed REC'!$G$39:$I$64,MATCH('Indexed REC Deliveries'!$G20,'Inputs_Indexed REC'!$B$39:$B$64,0),MATCH('Indexed REC Deliveries'!$F20,'Inputs_Indexed REC'!$G$36:$I$36,0)),
IF(T$5&gt;$G20+$B20,S20*(1-INDEX('Inputs_Indexed REC'!$D$6:$D$8,MATCH('Indexed REC Deliveries'!$F20,'Inputs_Indexed REC'!$B$6:$B$8,0))),
0))</f>
        <v>0</v>
      </c>
      <c r="U20" s="89">
        <f>IF(U$5=$G20+$B20,INDEX('Inputs_Indexed REC'!$C$39:$E$64,MATCH('Indexed REC Deliveries'!$G20,'Inputs_Indexed REC'!$B$39:$B$64,0),MATCH('Indexed REC Deliveries'!$F20,'Inputs_Indexed REC'!$C$36:$E$36,0))
*INDEX('Inputs_Indexed REC'!$G$39:$I$64,MATCH('Indexed REC Deliveries'!$G20,'Inputs_Indexed REC'!$B$39:$B$64,0),MATCH('Indexed REC Deliveries'!$F20,'Inputs_Indexed REC'!$G$36:$I$36,0)),
IF(U$5&gt;$G20+$B20,T20*(1-INDEX('Inputs_Indexed REC'!$D$6:$D$8,MATCH('Indexed REC Deliveries'!$F20,'Inputs_Indexed REC'!$B$6:$B$8,0))),
0))</f>
        <v>0</v>
      </c>
      <c r="V20" s="89">
        <f>IF(V$5=$G20+$B20,INDEX('Inputs_Indexed REC'!$C$39:$E$64,MATCH('Indexed REC Deliveries'!$G20,'Inputs_Indexed REC'!$B$39:$B$64,0),MATCH('Indexed REC Deliveries'!$F20,'Inputs_Indexed REC'!$C$36:$E$36,0))
*INDEX('Inputs_Indexed REC'!$G$39:$I$64,MATCH('Indexed REC Deliveries'!$G20,'Inputs_Indexed REC'!$B$39:$B$64,0),MATCH('Indexed REC Deliveries'!$F20,'Inputs_Indexed REC'!$G$36:$I$36,0)),
IF(V$5&gt;$G20+$B20,U20*(1-INDEX('Inputs_Indexed REC'!$D$6:$D$8,MATCH('Indexed REC Deliveries'!$F20,'Inputs_Indexed REC'!$B$6:$B$8,0))),
0))</f>
        <v>0</v>
      </c>
      <c r="W20" s="89">
        <f>IF(W$5=$G20+$B20,INDEX('Inputs_Indexed REC'!$C$39:$E$64,MATCH('Indexed REC Deliveries'!$G20,'Inputs_Indexed REC'!$B$39:$B$64,0),MATCH('Indexed REC Deliveries'!$F20,'Inputs_Indexed REC'!$C$36:$E$36,0))
*INDEX('Inputs_Indexed REC'!$G$39:$I$64,MATCH('Indexed REC Deliveries'!$G20,'Inputs_Indexed REC'!$B$39:$B$64,0),MATCH('Indexed REC Deliveries'!$F20,'Inputs_Indexed REC'!$G$36:$I$36,0)),
IF(W$5&gt;$G20+$B20,V20*(1-INDEX('Inputs_Indexed REC'!$D$6:$D$8,MATCH('Indexed REC Deliveries'!$F20,'Inputs_Indexed REC'!$B$6:$B$8,0))),
0))</f>
        <v>0</v>
      </c>
      <c r="X20" s="89">
        <f>IF(X$5=$G20+$B20,INDEX('Inputs_Indexed REC'!$C$39:$E$64,MATCH('Indexed REC Deliveries'!$G20,'Inputs_Indexed REC'!$B$39:$B$64,0),MATCH('Indexed REC Deliveries'!$F20,'Inputs_Indexed REC'!$C$36:$E$36,0))
*INDEX('Inputs_Indexed REC'!$G$39:$I$64,MATCH('Indexed REC Deliveries'!$G20,'Inputs_Indexed REC'!$B$39:$B$64,0),MATCH('Indexed REC Deliveries'!$F20,'Inputs_Indexed REC'!$G$36:$I$36,0)),
IF(X$5&gt;$G20+$B20,W20*(1-INDEX('Inputs_Indexed REC'!$D$6:$D$8,MATCH('Indexed REC Deliveries'!$F20,'Inputs_Indexed REC'!$B$6:$B$8,0))),
0))</f>
        <v>0</v>
      </c>
      <c r="Y20" s="89">
        <f>IF(Y$5=$G20+$B20,INDEX('Inputs_Indexed REC'!$C$39:$E$64,MATCH('Indexed REC Deliveries'!$G20,'Inputs_Indexed REC'!$B$39:$B$64,0),MATCH('Indexed REC Deliveries'!$F20,'Inputs_Indexed REC'!$C$36:$E$36,0))
*INDEX('Inputs_Indexed REC'!$G$39:$I$64,MATCH('Indexed REC Deliveries'!$G20,'Inputs_Indexed REC'!$B$39:$B$64,0),MATCH('Indexed REC Deliveries'!$F20,'Inputs_Indexed REC'!$G$36:$I$36,0)),
IF(Y$5&gt;$G20+$B20,X20*(1-INDEX('Inputs_Indexed REC'!$D$6:$D$8,MATCH('Indexed REC Deliveries'!$F20,'Inputs_Indexed REC'!$B$6:$B$8,0))),
0))</f>
        <v>0</v>
      </c>
      <c r="Z20" s="89">
        <f>IF(Z$5=$G20+$B20,INDEX('Inputs_Indexed REC'!$C$39:$E$64,MATCH('Indexed REC Deliveries'!$G20,'Inputs_Indexed REC'!$B$39:$B$64,0),MATCH('Indexed REC Deliveries'!$F20,'Inputs_Indexed REC'!$C$36:$E$36,0))
*INDEX('Inputs_Indexed REC'!$G$39:$I$64,MATCH('Indexed REC Deliveries'!$G20,'Inputs_Indexed REC'!$B$39:$B$64,0),MATCH('Indexed REC Deliveries'!$F20,'Inputs_Indexed REC'!$G$36:$I$36,0)),
IF(Z$5&gt;$G20+$B20,Y20*(1-INDEX('Inputs_Indexed REC'!$D$6:$D$8,MATCH('Indexed REC Deliveries'!$F20,'Inputs_Indexed REC'!$B$6:$B$8,0))),
0))</f>
        <v>1000000</v>
      </c>
      <c r="AA20" s="89">
        <f>IF(AA$5=$G20+$B20,INDEX('Inputs_Indexed REC'!$C$39:$E$64,MATCH('Indexed REC Deliveries'!$G20,'Inputs_Indexed REC'!$B$39:$B$64,0),MATCH('Indexed REC Deliveries'!$F20,'Inputs_Indexed REC'!$C$36:$E$36,0))
*INDEX('Inputs_Indexed REC'!$G$39:$I$64,MATCH('Indexed REC Deliveries'!$G20,'Inputs_Indexed REC'!$B$39:$B$64,0),MATCH('Indexed REC Deliveries'!$F20,'Inputs_Indexed REC'!$G$36:$I$36,0)),
IF(AA$5&gt;$G20+$B20,Z20*(1-INDEX('Inputs_Indexed REC'!$D$6:$D$8,MATCH('Indexed REC Deliveries'!$F20,'Inputs_Indexed REC'!$B$6:$B$8,0))),
0))</f>
        <v>1000000</v>
      </c>
      <c r="AB20" s="89">
        <f>IF(AB$5=$G20+$B20,INDEX('Inputs_Indexed REC'!$C$39:$E$64,MATCH('Indexed REC Deliveries'!$G20,'Inputs_Indexed REC'!$B$39:$B$64,0),MATCH('Indexed REC Deliveries'!$F20,'Inputs_Indexed REC'!$C$36:$E$36,0))
*INDEX('Inputs_Indexed REC'!$G$39:$I$64,MATCH('Indexed REC Deliveries'!$G20,'Inputs_Indexed REC'!$B$39:$B$64,0),MATCH('Indexed REC Deliveries'!$F20,'Inputs_Indexed REC'!$G$36:$I$36,0)),
IF(AB$5&gt;$G20+$B20,AA20*(1-INDEX('Inputs_Indexed REC'!$D$6:$D$8,MATCH('Indexed REC Deliveries'!$F20,'Inputs_Indexed REC'!$B$6:$B$8,0))),
0))</f>
        <v>1000000</v>
      </c>
      <c r="AC20" s="89">
        <f>IF(AC$5=$G20+$B20,INDEX('Inputs_Indexed REC'!$C$39:$E$64,MATCH('Indexed REC Deliveries'!$G20,'Inputs_Indexed REC'!$B$39:$B$64,0),MATCH('Indexed REC Deliveries'!$F20,'Inputs_Indexed REC'!$C$36:$E$36,0))
*INDEX('Inputs_Indexed REC'!$G$39:$I$64,MATCH('Indexed REC Deliveries'!$G20,'Inputs_Indexed REC'!$B$39:$B$64,0),MATCH('Indexed REC Deliveries'!$F20,'Inputs_Indexed REC'!$G$36:$I$36,0)),
IF(AC$5&gt;$G20+$B20,AB20*(1-INDEX('Inputs_Indexed REC'!$D$6:$D$8,MATCH('Indexed REC Deliveries'!$F20,'Inputs_Indexed REC'!$B$6:$B$8,0))),
0))</f>
        <v>1000000</v>
      </c>
      <c r="AD20" s="89">
        <f>IF(AD$5=$G20+$B20,INDEX('Inputs_Indexed REC'!$C$39:$E$64,MATCH('Indexed REC Deliveries'!$G20,'Inputs_Indexed REC'!$B$39:$B$64,0),MATCH('Indexed REC Deliveries'!$F20,'Inputs_Indexed REC'!$C$36:$E$36,0))
*INDEX('Inputs_Indexed REC'!$G$39:$I$64,MATCH('Indexed REC Deliveries'!$G20,'Inputs_Indexed REC'!$B$39:$B$64,0),MATCH('Indexed REC Deliveries'!$F20,'Inputs_Indexed REC'!$G$36:$I$36,0)),
IF(AD$5&gt;$G20+$B20,AC20*(1-INDEX('Inputs_Indexed REC'!$D$6:$D$8,MATCH('Indexed REC Deliveries'!$F20,'Inputs_Indexed REC'!$B$6:$B$8,0))),
0))</f>
        <v>1000000</v>
      </c>
      <c r="AE20" s="89">
        <f>IF(AE$5=$G20+$B20,INDEX('Inputs_Indexed REC'!$C$39:$E$64,MATCH('Indexed REC Deliveries'!$G20,'Inputs_Indexed REC'!$B$39:$B$64,0),MATCH('Indexed REC Deliveries'!$F20,'Inputs_Indexed REC'!$C$36:$E$36,0))
*INDEX('Inputs_Indexed REC'!$G$39:$I$64,MATCH('Indexed REC Deliveries'!$G20,'Inputs_Indexed REC'!$B$39:$B$64,0),MATCH('Indexed REC Deliveries'!$F20,'Inputs_Indexed REC'!$G$36:$I$36,0)),
IF(AE$5&gt;$G20+$B20,AD20*(1-INDEX('Inputs_Indexed REC'!$D$6:$D$8,MATCH('Indexed REC Deliveries'!$F20,'Inputs_Indexed REC'!$B$6:$B$8,0))),
0))</f>
        <v>1000000</v>
      </c>
      <c r="AF20" s="89">
        <f>IF(AF$5=$G20+$B20,INDEX('Inputs_Indexed REC'!$C$39:$E$64,MATCH('Indexed REC Deliveries'!$G20,'Inputs_Indexed REC'!$B$39:$B$64,0),MATCH('Indexed REC Deliveries'!$F20,'Inputs_Indexed REC'!$C$36:$E$36,0))
*INDEX('Inputs_Indexed REC'!$G$39:$I$64,MATCH('Indexed REC Deliveries'!$G20,'Inputs_Indexed REC'!$B$39:$B$64,0),MATCH('Indexed REC Deliveries'!$F20,'Inputs_Indexed REC'!$G$36:$I$36,0)),
IF(AF$5&gt;$G20+$B20,AE20*(1-INDEX('Inputs_Indexed REC'!$D$6:$D$8,MATCH('Indexed REC Deliveries'!$F20,'Inputs_Indexed REC'!$B$6:$B$8,0))),
0))</f>
        <v>1000000</v>
      </c>
      <c r="AG20" s="89">
        <f>IF(AG$5=$G20+$B20,INDEX('Inputs_Indexed REC'!$C$39:$E$64,MATCH('Indexed REC Deliveries'!$G20,'Inputs_Indexed REC'!$B$39:$B$64,0),MATCH('Indexed REC Deliveries'!$F20,'Inputs_Indexed REC'!$C$36:$E$36,0))
*INDEX('Inputs_Indexed REC'!$G$39:$I$64,MATCH('Indexed REC Deliveries'!$G20,'Inputs_Indexed REC'!$B$39:$B$64,0),MATCH('Indexed REC Deliveries'!$F20,'Inputs_Indexed REC'!$G$36:$I$36,0)),
IF(AG$5&gt;$G20+$B20,AF20*(1-INDEX('Inputs_Indexed REC'!$D$6:$D$8,MATCH('Indexed REC Deliveries'!$F20,'Inputs_Indexed REC'!$B$6:$B$8,0))),
0))</f>
        <v>1000000</v>
      </c>
    </row>
    <row r="21" spans="2:33">
      <c r="B21" s="94">
        <v>3</v>
      </c>
      <c r="C21" s="94" t="s">
        <v>167</v>
      </c>
      <c r="D21" s="119" t="s">
        <v>212</v>
      </c>
      <c r="F21" s="20" t="s">
        <v>71</v>
      </c>
      <c r="G21" s="62">
        <f t="shared" si="6"/>
        <v>2037</v>
      </c>
      <c r="H21" s="58" t="s">
        <v>85</v>
      </c>
      <c r="I21" s="89">
        <f>IF(I$5=$G21+$B21,INDEX('Inputs_Indexed REC'!$C$39:$E$64,MATCH('Indexed REC Deliveries'!$G21,'Inputs_Indexed REC'!$B$39:$B$64,0),MATCH('Indexed REC Deliveries'!$F21,'Inputs_Indexed REC'!$C$36:$E$36,0))
*INDEX('Inputs_Indexed REC'!$G$39:$I$64,MATCH('Indexed REC Deliveries'!$G21,'Inputs_Indexed REC'!$B$39:$B$64,0),MATCH('Indexed REC Deliveries'!$F21,'Inputs_Indexed REC'!$G$36:$I$36,0)),
IF(I$5&gt;$G21+$B21,H21*(1-INDEX('Inputs_Indexed REC'!$D$6:$D$8,MATCH('Indexed REC Deliveries'!$F21,'Inputs_Indexed REC'!$B$6:$B$8,0))),
0))</f>
        <v>0</v>
      </c>
      <c r="J21" s="89">
        <f>IF(J$5=$G21+$B21,INDEX('Inputs_Indexed REC'!$C$39:$E$64,MATCH('Indexed REC Deliveries'!$G21,'Inputs_Indexed REC'!$B$39:$B$64,0),MATCH('Indexed REC Deliveries'!$F21,'Inputs_Indexed REC'!$C$36:$E$36,0))
*INDEX('Inputs_Indexed REC'!$G$39:$I$64,MATCH('Indexed REC Deliveries'!$G21,'Inputs_Indexed REC'!$B$39:$B$64,0),MATCH('Indexed REC Deliveries'!$F21,'Inputs_Indexed REC'!$G$36:$I$36,0)),
IF(J$5&gt;$G21+$B21,I21*(1-INDEX('Inputs_Indexed REC'!$D$6:$D$8,MATCH('Indexed REC Deliveries'!$F21,'Inputs_Indexed REC'!$B$6:$B$8,0))),
0))</f>
        <v>0</v>
      </c>
      <c r="K21" s="89">
        <f>IF(K$5=$G21+$B21,INDEX('Inputs_Indexed REC'!$C$39:$E$64,MATCH('Indexed REC Deliveries'!$G21,'Inputs_Indexed REC'!$B$39:$B$64,0),MATCH('Indexed REC Deliveries'!$F21,'Inputs_Indexed REC'!$C$36:$E$36,0))
*INDEX('Inputs_Indexed REC'!$G$39:$I$64,MATCH('Indexed REC Deliveries'!$G21,'Inputs_Indexed REC'!$B$39:$B$64,0),MATCH('Indexed REC Deliveries'!$F21,'Inputs_Indexed REC'!$G$36:$I$36,0)),
IF(K$5&gt;$G21+$B21,J21*(1-INDEX('Inputs_Indexed REC'!$D$6:$D$8,MATCH('Indexed REC Deliveries'!$F21,'Inputs_Indexed REC'!$B$6:$B$8,0))),
0))</f>
        <v>0</v>
      </c>
      <c r="L21" s="89">
        <f>IF(L$5=$G21+$B21,INDEX('Inputs_Indexed REC'!$C$39:$E$64,MATCH('Indexed REC Deliveries'!$G21,'Inputs_Indexed REC'!$B$39:$B$64,0),MATCH('Indexed REC Deliveries'!$F21,'Inputs_Indexed REC'!$C$36:$E$36,0))
*INDEX('Inputs_Indexed REC'!$G$39:$I$64,MATCH('Indexed REC Deliveries'!$G21,'Inputs_Indexed REC'!$B$39:$B$64,0),MATCH('Indexed REC Deliveries'!$F21,'Inputs_Indexed REC'!$G$36:$I$36,0)),
IF(L$5&gt;$G21+$B21,K21*(1-INDEX('Inputs_Indexed REC'!$D$6:$D$8,MATCH('Indexed REC Deliveries'!$F21,'Inputs_Indexed REC'!$B$6:$B$8,0))),
0))</f>
        <v>0</v>
      </c>
      <c r="M21" s="89">
        <f>IF(M$5=$G21+$B21,INDEX('Inputs_Indexed REC'!$C$39:$E$64,MATCH('Indexed REC Deliveries'!$G21,'Inputs_Indexed REC'!$B$39:$B$64,0),MATCH('Indexed REC Deliveries'!$F21,'Inputs_Indexed REC'!$C$36:$E$36,0))
*INDEX('Inputs_Indexed REC'!$G$39:$I$64,MATCH('Indexed REC Deliveries'!$G21,'Inputs_Indexed REC'!$B$39:$B$64,0),MATCH('Indexed REC Deliveries'!$F21,'Inputs_Indexed REC'!$G$36:$I$36,0)),
IF(M$5&gt;$G21+$B21,L21*(1-INDEX('Inputs_Indexed REC'!$D$6:$D$8,MATCH('Indexed REC Deliveries'!$F21,'Inputs_Indexed REC'!$B$6:$B$8,0))),
0))</f>
        <v>0</v>
      </c>
      <c r="N21" s="89">
        <f>IF(N$5=$G21+$B21,INDEX('Inputs_Indexed REC'!$C$39:$E$64,MATCH('Indexed REC Deliveries'!$G21,'Inputs_Indexed REC'!$B$39:$B$64,0),MATCH('Indexed REC Deliveries'!$F21,'Inputs_Indexed REC'!$C$36:$E$36,0))
*INDEX('Inputs_Indexed REC'!$G$39:$I$64,MATCH('Indexed REC Deliveries'!$G21,'Inputs_Indexed REC'!$B$39:$B$64,0),MATCH('Indexed REC Deliveries'!$F21,'Inputs_Indexed REC'!$G$36:$I$36,0)),
IF(N$5&gt;$G21+$B21,M21*(1-INDEX('Inputs_Indexed REC'!$D$6:$D$8,MATCH('Indexed REC Deliveries'!$F21,'Inputs_Indexed REC'!$B$6:$B$8,0))),
0))</f>
        <v>0</v>
      </c>
      <c r="O21" s="89">
        <f>IF(O$5=$G21+$B21,INDEX('Inputs_Indexed REC'!$C$39:$E$64,MATCH('Indexed REC Deliveries'!$G21,'Inputs_Indexed REC'!$B$39:$B$64,0),MATCH('Indexed REC Deliveries'!$F21,'Inputs_Indexed REC'!$C$36:$E$36,0))
*INDEX('Inputs_Indexed REC'!$G$39:$I$64,MATCH('Indexed REC Deliveries'!$G21,'Inputs_Indexed REC'!$B$39:$B$64,0),MATCH('Indexed REC Deliveries'!$F21,'Inputs_Indexed REC'!$G$36:$I$36,0)),
IF(O$5&gt;$G21+$B21,N21*(1-INDEX('Inputs_Indexed REC'!$D$6:$D$8,MATCH('Indexed REC Deliveries'!$F21,'Inputs_Indexed REC'!$B$6:$B$8,0))),
0))</f>
        <v>0</v>
      </c>
      <c r="P21" s="89">
        <f>IF(P$5=$G21+$B21,INDEX('Inputs_Indexed REC'!$C$39:$E$64,MATCH('Indexed REC Deliveries'!$G21,'Inputs_Indexed REC'!$B$39:$B$64,0),MATCH('Indexed REC Deliveries'!$F21,'Inputs_Indexed REC'!$C$36:$E$36,0))
*INDEX('Inputs_Indexed REC'!$G$39:$I$64,MATCH('Indexed REC Deliveries'!$G21,'Inputs_Indexed REC'!$B$39:$B$64,0),MATCH('Indexed REC Deliveries'!$F21,'Inputs_Indexed REC'!$G$36:$I$36,0)),
IF(P$5&gt;$G21+$B21,O21*(1-INDEX('Inputs_Indexed REC'!$D$6:$D$8,MATCH('Indexed REC Deliveries'!$F21,'Inputs_Indexed REC'!$B$6:$B$8,0))),
0))</f>
        <v>0</v>
      </c>
      <c r="Q21" s="89">
        <f>IF(Q$5=$G21+$B21,INDEX('Inputs_Indexed REC'!$C$39:$E$64,MATCH('Indexed REC Deliveries'!$G21,'Inputs_Indexed REC'!$B$39:$B$64,0),MATCH('Indexed REC Deliveries'!$F21,'Inputs_Indexed REC'!$C$36:$E$36,0))
*INDEX('Inputs_Indexed REC'!$G$39:$I$64,MATCH('Indexed REC Deliveries'!$G21,'Inputs_Indexed REC'!$B$39:$B$64,0),MATCH('Indexed REC Deliveries'!$F21,'Inputs_Indexed REC'!$G$36:$I$36,0)),
IF(Q$5&gt;$G21+$B21,P21*(1-INDEX('Inputs_Indexed REC'!$D$6:$D$8,MATCH('Indexed REC Deliveries'!$F21,'Inputs_Indexed REC'!$B$6:$B$8,0))),
0))</f>
        <v>0</v>
      </c>
      <c r="R21" s="89">
        <f>IF(R$5=$G21+$B21,INDEX('Inputs_Indexed REC'!$C$39:$E$64,MATCH('Indexed REC Deliveries'!$G21,'Inputs_Indexed REC'!$B$39:$B$64,0),MATCH('Indexed REC Deliveries'!$F21,'Inputs_Indexed REC'!$C$36:$E$36,0))
*INDEX('Inputs_Indexed REC'!$G$39:$I$64,MATCH('Indexed REC Deliveries'!$G21,'Inputs_Indexed REC'!$B$39:$B$64,0),MATCH('Indexed REC Deliveries'!$F21,'Inputs_Indexed REC'!$G$36:$I$36,0)),
IF(R$5&gt;$G21+$B21,Q21*(1-INDEX('Inputs_Indexed REC'!$D$6:$D$8,MATCH('Indexed REC Deliveries'!$F21,'Inputs_Indexed REC'!$B$6:$B$8,0))),
0))</f>
        <v>0</v>
      </c>
      <c r="S21" s="89">
        <f>IF(S$5=$G21+$B21,INDEX('Inputs_Indexed REC'!$C$39:$E$64,MATCH('Indexed REC Deliveries'!$G21,'Inputs_Indexed REC'!$B$39:$B$64,0),MATCH('Indexed REC Deliveries'!$F21,'Inputs_Indexed REC'!$C$36:$E$36,0))
*INDEX('Inputs_Indexed REC'!$G$39:$I$64,MATCH('Indexed REC Deliveries'!$G21,'Inputs_Indexed REC'!$B$39:$B$64,0),MATCH('Indexed REC Deliveries'!$F21,'Inputs_Indexed REC'!$G$36:$I$36,0)),
IF(S$5&gt;$G21+$B21,R21*(1-INDEX('Inputs_Indexed REC'!$D$6:$D$8,MATCH('Indexed REC Deliveries'!$F21,'Inputs_Indexed REC'!$B$6:$B$8,0))),
0))</f>
        <v>0</v>
      </c>
      <c r="T21" s="89">
        <f>IF(T$5=$G21+$B21,INDEX('Inputs_Indexed REC'!$C$39:$E$64,MATCH('Indexed REC Deliveries'!$G21,'Inputs_Indexed REC'!$B$39:$B$64,0),MATCH('Indexed REC Deliveries'!$F21,'Inputs_Indexed REC'!$C$36:$E$36,0))
*INDEX('Inputs_Indexed REC'!$G$39:$I$64,MATCH('Indexed REC Deliveries'!$G21,'Inputs_Indexed REC'!$B$39:$B$64,0),MATCH('Indexed REC Deliveries'!$F21,'Inputs_Indexed REC'!$G$36:$I$36,0)),
IF(T$5&gt;$G21+$B21,S21*(1-INDEX('Inputs_Indexed REC'!$D$6:$D$8,MATCH('Indexed REC Deliveries'!$F21,'Inputs_Indexed REC'!$B$6:$B$8,0))),
0))</f>
        <v>0</v>
      </c>
      <c r="U21" s="89">
        <f>IF(U$5=$G21+$B21,INDEX('Inputs_Indexed REC'!$C$39:$E$64,MATCH('Indexed REC Deliveries'!$G21,'Inputs_Indexed REC'!$B$39:$B$64,0),MATCH('Indexed REC Deliveries'!$F21,'Inputs_Indexed REC'!$C$36:$E$36,0))
*INDEX('Inputs_Indexed REC'!$G$39:$I$64,MATCH('Indexed REC Deliveries'!$G21,'Inputs_Indexed REC'!$B$39:$B$64,0),MATCH('Indexed REC Deliveries'!$F21,'Inputs_Indexed REC'!$G$36:$I$36,0)),
IF(U$5&gt;$G21+$B21,T21*(1-INDEX('Inputs_Indexed REC'!$D$6:$D$8,MATCH('Indexed REC Deliveries'!$F21,'Inputs_Indexed REC'!$B$6:$B$8,0))),
0))</f>
        <v>0</v>
      </c>
      <c r="V21" s="89">
        <f>IF(V$5=$G21+$B21,INDEX('Inputs_Indexed REC'!$C$39:$E$64,MATCH('Indexed REC Deliveries'!$G21,'Inputs_Indexed REC'!$B$39:$B$64,0),MATCH('Indexed REC Deliveries'!$F21,'Inputs_Indexed REC'!$C$36:$E$36,0))
*INDEX('Inputs_Indexed REC'!$G$39:$I$64,MATCH('Indexed REC Deliveries'!$G21,'Inputs_Indexed REC'!$B$39:$B$64,0),MATCH('Indexed REC Deliveries'!$F21,'Inputs_Indexed REC'!$G$36:$I$36,0)),
IF(V$5&gt;$G21+$B21,U21*(1-INDEX('Inputs_Indexed REC'!$D$6:$D$8,MATCH('Indexed REC Deliveries'!$F21,'Inputs_Indexed REC'!$B$6:$B$8,0))),
0))</f>
        <v>0</v>
      </c>
      <c r="W21" s="89">
        <f>IF(W$5=$G21+$B21,INDEX('Inputs_Indexed REC'!$C$39:$E$64,MATCH('Indexed REC Deliveries'!$G21,'Inputs_Indexed REC'!$B$39:$B$64,0),MATCH('Indexed REC Deliveries'!$F21,'Inputs_Indexed REC'!$C$36:$E$36,0))
*INDEX('Inputs_Indexed REC'!$G$39:$I$64,MATCH('Indexed REC Deliveries'!$G21,'Inputs_Indexed REC'!$B$39:$B$64,0),MATCH('Indexed REC Deliveries'!$F21,'Inputs_Indexed REC'!$G$36:$I$36,0)),
IF(W$5&gt;$G21+$B21,V21*(1-INDEX('Inputs_Indexed REC'!$D$6:$D$8,MATCH('Indexed REC Deliveries'!$F21,'Inputs_Indexed REC'!$B$6:$B$8,0))),
0))</f>
        <v>0</v>
      </c>
      <c r="X21" s="89">
        <f>IF(X$5=$G21+$B21,INDEX('Inputs_Indexed REC'!$C$39:$E$64,MATCH('Indexed REC Deliveries'!$G21,'Inputs_Indexed REC'!$B$39:$B$64,0),MATCH('Indexed REC Deliveries'!$F21,'Inputs_Indexed REC'!$C$36:$E$36,0))
*INDEX('Inputs_Indexed REC'!$G$39:$I$64,MATCH('Indexed REC Deliveries'!$G21,'Inputs_Indexed REC'!$B$39:$B$64,0),MATCH('Indexed REC Deliveries'!$F21,'Inputs_Indexed REC'!$G$36:$I$36,0)),
IF(X$5&gt;$G21+$B21,W21*(1-INDEX('Inputs_Indexed REC'!$D$6:$D$8,MATCH('Indexed REC Deliveries'!$F21,'Inputs_Indexed REC'!$B$6:$B$8,0))),
0))</f>
        <v>0</v>
      </c>
      <c r="Y21" s="89">
        <f>IF(Y$5=$G21+$B21,INDEX('Inputs_Indexed REC'!$C$39:$E$64,MATCH('Indexed REC Deliveries'!$G21,'Inputs_Indexed REC'!$B$39:$B$64,0),MATCH('Indexed REC Deliveries'!$F21,'Inputs_Indexed REC'!$C$36:$E$36,0))
*INDEX('Inputs_Indexed REC'!$G$39:$I$64,MATCH('Indexed REC Deliveries'!$G21,'Inputs_Indexed REC'!$B$39:$B$64,0),MATCH('Indexed REC Deliveries'!$F21,'Inputs_Indexed REC'!$G$36:$I$36,0)),
IF(Y$5&gt;$G21+$B21,X21*(1-INDEX('Inputs_Indexed REC'!$D$6:$D$8,MATCH('Indexed REC Deliveries'!$F21,'Inputs_Indexed REC'!$B$6:$B$8,0))),
0))</f>
        <v>0</v>
      </c>
      <c r="Z21" s="89">
        <f>IF(Z$5=$G21+$B21,INDEX('Inputs_Indexed REC'!$C$39:$E$64,MATCH('Indexed REC Deliveries'!$G21,'Inputs_Indexed REC'!$B$39:$B$64,0),MATCH('Indexed REC Deliveries'!$F21,'Inputs_Indexed REC'!$C$36:$E$36,0))
*INDEX('Inputs_Indexed REC'!$G$39:$I$64,MATCH('Indexed REC Deliveries'!$G21,'Inputs_Indexed REC'!$B$39:$B$64,0),MATCH('Indexed REC Deliveries'!$F21,'Inputs_Indexed REC'!$G$36:$I$36,0)),
IF(Z$5&gt;$G21+$B21,Y21*(1-INDEX('Inputs_Indexed REC'!$D$6:$D$8,MATCH('Indexed REC Deliveries'!$F21,'Inputs_Indexed REC'!$B$6:$B$8,0))),
0))</f>
        <v>0</v>
      </c>
      <c r="AA21" s="89">
        <f>IF(AA$5=$G21+$B21,INDEX('Inputs_Indexed REC'!$C$39:$E$64,MATCH('Indexed REC Deliveries'!$G21,'Inputs_Indexed REC'!$B$39:$B$64,0),MATCH('Indexed REC Deliveries'!$F21,'Inputs_Indexed REC'!$C$36:$E$36,0))
*INDEX('Inputs_Indexed REC'!$G$39:$I$64,MATCH('Indexed REC Deliveries'!$G21,'Inputs_Indexed REC'!$B$39:$B$64,0),MATCH('Indexed REC Deliveries'!$F21,'Inputs_Indexed REC'!$G$36:$I$36,0)),
IF(AA$5&gt;$G21+$B21,Z21*(1-INDEX('Inputs_Indexed REC'!$D$6:$D$8,MATCH('Indexed REC Deliveries'!$F21,'Inputs_Indexed REC'!$B$6:$B$8,0))),
0))</f>
        <v>1000000</v>
      </c>
      <c r="AB21" s="89">
        <f>IF(AB$5=$G21+$B21,INDEX('Inputs_Indexed REC'!$C$39:$E$64,MATCH('Indexed REC Deliveries'!$G21,'Inputs_Indexed REC'!$B$39:$B$64,0),MATCH('Indexed REC Deliveries'!$F21,'Inputs_Indexed REC'!$C$36:$E$36,0))
*INDEX('Inputs_Indexed REC'!$G$39:$I$64,MATCH('Indexed REC Deliveries'!$G21,'Inputs_Indexed REC'!$B$39:$B$64,0),MATCH('Indexed REC Deliveries'!$F21,'Inputs_Indexed REC'!$G$36:$I$36,0)),
IF(AB$5&gt;$G21+$B21,AA21*(1-INDEX('Inputs_Indexed REC'!$D$6:$D$8,MATCH('Indexed REC Deliveries'!$F21,'Inputs_Indexed REC'!$B$6:$B$8,0))),
0))</f>
        <v>1000000</v>
      </c>
      <c r="AC21" s="89">
        <f>IF(AC$5=$G21+$B21,INDEX('Inputs_Indexed REC'!$C$39:$E$64,MATCH('Indexed REC Deliveries'!$G21,'Inputs_Indexed REC'!$B$39:$B$64,0),MATCH('Indexed REC Deliveries'!$F21,'Inputs_Indexed REC'!$C$36:$E$36,0))
*INDEX('Inputs_Indexed REC'!$G$39:$I$64,MATCH('Indexed REC Deliveries'!$G21,'Inputs_Indexed REC'!$B$39:$B$64,0),MATCH('Indexed REC Deliveries'!$F21,'Inputs_Indexed REC'!$G$36:$I$36,0)),
IF(AC$5&gt;$G21+$B21,AB21*(1-INDEX('Inputs_Indexed REC'!$D$6:$D$8,MATCH('Indexed REC Deliveries'!$F21,'Inputs_Indexed REC'!$B$6:$B$8,0))),
0))</f>
        <v>1000000</v>
      </c>
      <c r="AD21" s="89">
        <f>IF(AD$5=$G21+$B21,INDEX('Inputs_Indexed REC'!$C$39:$E$64,MATCH('Indexed REC Deliveries'!$G21,'Inputs_Indexed REC'!$B$39:$B$64,0),MATCH('Indexed REC Deliveries'!$F21,'Inputs_Indexed REC'!$C$36:$E$36,0))
*INDEX('Inputs_Indexed REC'!$G$39:$I$64,MATCH('Indexed REC Deliveries'!$G21,'Inputs_Indexed REC'!$B$39:$B$64,0),MATCH('Indexed REC Deliveries'!$F21,'Inputs_Indexed REC'!$G$36:$I$36,0)),
IF(AD$5&gt;$G21+$B21,AC21*(1-INDEX('Inputs_Indexed REC'!$D$6:$D$8,MATCH('Indexed REC Deliveries'!$F21,'Inputs_Indexed REC'!$B$6:$B$8,0))),
0))</f>
        <v>1000000</v>
      </c>
      <c r="AE21" s="89">
        <f>IF(AE$5=$G21+$B21,INDEX('Inputs_Indexed REC'!$C$39:$E$64,MATCH('Indexed REC Deliveries'!$G21,'Inputs_Indexed REC'!$B$39:$B$64,0),MATCH('Indexed REC Deliveries'!$F21,'Inputs_Indexed REC'!$C$36:$E$36,0))
*INDEX('Inputs_Indexed REC'!$G$39:$I$64,MATCH('Indexed REC Deliveries'!$G21,'Inputs_Indexed REC'!$B$39:$B$64,0),MATCH('Indexed REC Deliveries'!$F21,'Inputs_Indexed REC'!$G$36:$I$36,0)),
IF(AE$5&gt;$G21+$B21,AD21*(1-INDEX('Inputs_Indexed REC'!$D$6:$D$8,MATCH('Indexed REC Deliveries'!$F21,'Inputs_Indexed REC'!$B$6:$B$8,0))),
0))</f>
        <v>1000000</v>
      </c>
      <c r="AF21" s="89">
        <f>IF(AF$5=$G21+$B21,INDEX('Inputs_Indexed REC'!$C$39:$E$64,MATCH('Indexed REC Deliveries'!$G21,'Inputs_Indexed REC'!$B$39:$B$64,0),MATCH('Indexed REC Deliveries'!$F21,'Inputs_Indexed REC'!$C$36:$E$36,0))
*INDEX('Inputs_Indexed REC'!$G$39:$I$64,MATCH('Indexed REC Deliveries'!$G21,'Inputs_Indexed REC'!$B$39:$B$64,0),MATCH('Indexed REC Deliveries'!$F21,'Inputs_Indexed REC'!$G$36:$I$36,0)),
IF(AF$5&gt;$G21+$B21,AE21*(1-INDEX('Inputs_Indexed REC'!$D$6:$D$8,MATCH('Indexed REC Deliveries'!$F21,'Inputs_Indexed REC'!$B$6:$B$8,0))),
0))</f>
        <v>1000000</v>
      </c>
      <c r="AG21" s="89">
        <f>IF(AG$5=$G21+$B21,INDEX('Inputs_Indexed REC'!$C$39:$E$64,MATCH('Indexed REC Deliveries'!$G21,'Inputs_Indexed REC'!$B$39:$B$64,0),MATCH('Indexed REC Deliveries'!$F21,'Inputs_Indexed REC'!$C$36:$E$36,0))
*INDEX('Inputs_Indexed REC'!$G$39:$I$64,MATCH('Indexed REC Deliveries'!$G21,'Inputs_Indexed REC'!$B$39:$B$64,0),MATCH('Indexed REC Deliveries'!$F21,'Inputs_Indexed REC'!$G$36:$I$36,0)),
IF(AG$5&gt;$G21+$B21,AF21*(1-INDEX('Inputs_Indexed REC'!$D$6:$D$8,MATCH('Indexed REC Deliveries'!$F21,'Inputs_Indexed REC'!$B$6:$B$8,0))),
0))</f>
        <v>1000000</v>
      </c>
    </row>
    <row r="22" spans="2:33">
      <c r="B22" s="94">
        <v>3</v>
      </c>
      <c r="C22" s="94" t="s">
        <v>167</v>
      </c>
      <c r="D22" s="119" t="s">
        <v>212</v>
      </c>
      <c r="F22" s="20" t="s">
        <v>71</v>
      </c>
      <c r="G22" s="62">
        <f t="shared" si="6"/>
        <v>2038</v>
      </c>
      <c r="H22" s="58" t="s">
        <v>85</v>
      </c>
      <c r="I22" s="89">
        <f>IF(I$5=$G22+$B22,INDEX('Inputs_Indexed REC'!$C$39:$E$64,MATCH('Indexed REC Deliveries'!$G22,'Inputs_Indexed REC'!$B$39:$B$64,0),MATCH('Indexed REC Deliveries'!$F22,'Inputs_Indexed REC'!$C$36:$E$36,0))
*INDEX('Inputs_Indexed REC'!$G$39:$I$64,MATCH('Indexed REC Deliveries'!$G22,'Inputs_Indexed REC'!$B$39:$B$64,0),MATCH('Indexed REC Deliveries'!$F22,'Inputs_Indexed REC'!$G$36:$I$36,0)),
IF(I$5&gt;$G22+$B22,H22*(1-INDEX('Inputs_Indexed REC'!$D$6:$D$8,MATCH('Indexed REC Deliveries'!$F22,'Inputs_Indexed REC'!$B$6:$B$8,0))),
0))</f>
        <v>0</v>
      </c>
      <c r="J22" s="89">
        <f>IF(J$5=$G22+$B22,INDEX('Inputs_Indexed REC'!$C$39:$E$64,MATCH('Indexed REC Deliveries'!$G22,'Inputs_Indexed REC'!$B$39:$B$64,0),MATCH('Indexed REC Deliveries'!$F22,'Inputs_Indexed REC'!$C$36:$E$36,0))
*INDEX('Inputs_Indexed REC'!$G$39:$I$64,MATCH('Indexed REC Deliveries'!$G22,'Inputs_Indexed REC'!$B$39:$B$64,0),MATCH('Indexed REC Deliveries'!$F22,'Inputs_Indexed REC'!$G$36:$I$36,0)),
IF(J$5&gt;$G22+$B22,I22*(1-INDEX('Inputs_Indexed REC'!$D$6:$D$8,MATCH('Indexed REC Deliveries'!$F22,'Inputs_Indexed REC'!$B$6:$B$8,0))),
0))</f>
        <v>0</v>
      </c>
      <c r="K22" s="89">
        <f>IF(K$5=$G22+$B22,INDEX('Inputs_Indexed REC'!$C$39:$E$64,MATCH('Indexed REC Deliveries'!$G22,'Inputs_Indexed REC'!$B$39:$B$64,0),MATCH('Indexed REC Deliveries'!$F22,'Inputs_Indexed REC'!$C$36:$E$36,0))
*INDEX('Inputs_Indexed REC'!$G$39:$I$64,MATCH('Indexed REC Deliveries'!$G22,'Inputs_Indexed REC'!$B$39:$B$64,0),MATCH('Indexed REC Deliveries'!$F22,'Inputs_Indexed REC'!$G$36:$I$36,0)),
IF(K$5&gt;$G22+$B22,J22*(1-INDEX('Inputs_Indexed REC'!$D$6:$D$8,MATCH('Indexed REC Deliveries'!$F22,'Inputs_Indexed REC'!$B$6:$B$8,0))),
0))</f>
        <v>0</v>
      </c>
      <c r="L22" s="89">
        <f>IF(L$5=$G22+$B22,INDEX('Inputs_Indexed REC'!$C$39:$E$64,MATCH('Indexed REC Deliveries'!$G22,'Inputs_Indexed REC'!$B$39:$B$64,0),MATCH('Indexed REC Deliveries'!$F22,'Inputs_Indexed REC'!$C$36:$E$36,0))
*INDEX('Inputs_Indexed REC'!$G$39:$I$64,MATCH('Indexed REC Deliveries'!$G22,'Inputs_Indexed REC'!$B$39:$B$64,0),MATCH('Indexed REC Deliveries'!$F22,'Inputs_Indexed REC'!$G$36:$I$36,0)),
IF(L$5&gt;$G22+$B22,K22*(1-INDEX('Inputs_Indexed REC'!$D$6:$D$8,MATCH('Indexed REC Deliveries'!$F22,'Inputs_Indexed REC'!$B$6:$B$8,0))),
0))</f>
        <v>0</v>
      </c>
      <c r="M22" s="89">
        <f>IF(M$5=$G22+$B22,INDEX('Inputs_Indexed REC'!$C$39:$E$64,MATCH('Indexed REC Deliveries'!$G22,'Inputs_Indexed REC'!$B$39:$B$64,0),MATCH('Indexed REC Deliveries'!$F22,'Inputs_Indexed REC'!$C$36:$E$36,0))
*INDEX('Inputs_Indexed REC'!$G$39:$I$64,MATCH('Indexed REC Deliveries'!$G22,'Inputs_Indexed REC'!$B$39:$B$64,0),MATCH('Indexed REC Deliveries'!$F22,'Inputs_Indexed REC'!$G$36:$I$36,0)),
IF(M$5&gt;$G22+$B22,L22*(1-INDEX('Inputs_Indexed REC'!$D$6:$D$8,MATCH('Indexed REC Deliveries'!$F22,'Inputs_Indexed REC'!$B$6:$B$8,0))),
0))</f>
        <v>0</v>
      </c>
      <c r="N22" s="89">
        <f>IF(N$5=$G22+$B22,INDEX('Inputs_Indexed REC'!$C$39:$E$64,MATCH('Indexed REC Deliveries'!$G22,'Inputs_Indexed REC'!$B$39:$B$64,0),MATCH('Indexed REC Deliveries'!$F22,'Inputs_Indexed REC'!$C$36:$E$36,0))
*INDEX('Inputs_Indexed REC'!$G$39:$I$64,MATCH('Indexed REC Deliveries'!$G22,'Inputs_Indexed REC'!$B$39:$B$64,0),MATCH('Indexed REC Deliveries'!$F22,'Inputs_Indexed REC'!$G$36:$I$36,0)),
IF(N$5&gt;$G22+$B22,M22*(1-INDEX('Inputs_Indexed REC'!$D$6:$D$8,MATCH('Indexed REC Deliveries'!$F22,'Inputs_Indexed REC'!$B$6:$B$8,0))),
0))</f>
        <v>0</v>
      </c>
      <c r="O22" s="89">
        <f>IF(O$5=$G22+$B22,INDEX('Inputs_Indexed REC'!$C$39:$E$64,MATCH('Indexed REC Deliveries'!$G22,'Inputs_Indexed REC'!$B$39:$B$64,0),MATCH('Indexed REC Deliveries'!$F22,'Inputs_Indexed REC'!$C$36:$E$36,0))
*INDEX('Inputs_Indexed REC'!$G$39:$I$64,MATCH('Indexed REC Deliveries'!$G22,'Inputs_Indexed REC'!$B$39:$B$64,0),MATCH('Indexed REC Deliveries'!$F22,'Inputs_Indexed REC'!$G$36:$I$36,0)),
IF(O$5&gt;$G22+$B22,N22*(1-INDEX('Inputs_Indexed REC'!$D$6:$D$8,MATCH('Indexed REC Deliveries'!$F22,'Inputs_Indexed REC'!$B$6:$B$8,0))),
0))</f>
        <v>0</v>
      </c>
      <c r="P22" s="89">
        <f>IF(P$5=$G22+$B22,INDEX('Inputs_Indexed REC'!$C$39:$E$64,MATCH('Indexed REC Deliveries'!$G22,'Inputs_Indexed REC'!$B$39:$B$64,0),MATCH('Indexed REC Deliveries'!$F22,'Inputs_Indexed REC'!$C$36:$E$36,0))
*INDEX('Inputs_Indexed REC'!$G$39:$I$64,MATCH('Indexed REC Deliveries'!$G22,'Inputs_Indexed REC'!$B$39:$B$64,0),MATCH('Indexed REC Deliveries'!$F22,'Inputs_Indexed REC'!$G$36:$I$36,0)),
IF(P$5&gt;$G22+$B22,O22*(1-INDEX('Inputs_Indexed REC'!$D$6:$D$8,MATCH('Indexed REC Deliveries'!$F22,'Inputs_Indexed REC'!$B$6:$B$8,0))),
0))</f>
        <v>0</v>
      </c>
      <c r="Q22" s="89">
        <f>IF(Q$5=$G22+$B22,INDEX('Inputs_Indexed REC'!$C$39:$E$64,MATCH('Indexed REC Deliveries'!$G22,'Inputs_Indexed REC'!$B$39:$B$64,0),MATCH('Indexed REC Deliveries'!$F22,'Inputs_Indexed REC'!$C$36:$E$36,0))
*INDEX('Inputs_Indexed REC'!$G$39:$I$64,MATCH('Indexed REC Deliveries'!$G22,'Inputs_Indexed REC'!$B$39:$B$64,0),MATCH('Indexed REC Deliveries'!$F22,'Inputs_Indexed REC'!$G$36:$I$36,0)),
IF(Q$5&gt;$G22+$B22,P22*(1-INDEX('Inputs_Indexed REC'!$D$6:$D$8,MATCH('Indexed REC Deliveries'!$F22,'Inputs_Indexed REC'!$B$6:$B$8,0))),
0))</f>
        <v>0</v>
      </c>
      <c r="R22" s="89">
        <f>IF(R$5=$G22+$B22,INDEX('Inputs_Indexed REC'!$C$39:$E$64,MATCH('Indexed REC Deliveries'!$G22,'Inputs_Indexed REC'!$B$39:$B$64,0),MATCH('Indexed REC Deliveries'!$F22,'Inputs_Indexed REC'!$C$36:$E$36,0))
*INDEX('Inputs_Indexed REC'!$G$39:$I$64,MATCH('Indexed REC Deliveries'!$G22,'Inputs_Indexed REC'!$B$39:$B$64,0),MATCH('Indexed REC Deliveries'!$F22,'Inputs_Indexed REC'!$G$36:$I$36,0)),
IF(R$5&gt;$G22+$B22,Q22*(1-INDEX('Inputs_Indexed REC'!$D$6:$D$8,MATCH('Indexed REC Deliveries'!$F22,'Inputs_Indexed REC'!$B$6:$B$8,0))),
0))</f>
        <v>0</v>
      </c>
      <c r="S22" s="89">
        <f>IF(S$5=$G22+$B22,INDEX('Inputs_Indexed REC'!$C$39:$E$64,MATCH('Indexed REC Deliveries'!$G22,'Inputs_Indexed REC'!$B$39:$B$64,0),MATCH('Indexed REC Deliveries'!$F22,'Inputs_Indexed REC'!$C$36:$E$36,0))
*INDEX('Inputs_Indexed REC'!$G$39:$I$64,MATCH('Indexed REC Deliveries'!$G22,'Inputs_Indexed REC'!$B$39:$B$64,0),MATCH('Indexed REC Deliveries'!$F22,'Inputs_Indexed REC'!$G$36:$I$36,0)),
IF(S$5&gt;$G22+$B22,R22*(1-INDEX('Inputs_Indexed REC'!$D$6:$D$8,MATCH('Indexed REC Deliveries'!$F22,'Inputs_Indexed REC'!$B$6:$B$8,0))),
0))</f>
        <v>0</v>
      </c>
      <c r="T22" s="89">
        <f>IF(T$5=$G22+$B22,INDEX('Inputs_Indexed REC'!$C$39:$E$64,MATCH('Indexed REC Deliveries'!$G22,'Inputs_Indexed REC'!$B$39:$B$64,0),MATCH('Indexed REC Deliveries'!$F22,'Inputs_Indexed REC'!$C$36:$E$36,0))
*INDEX('Inputs_Indexed REC'!$G$39:$I$64,MATCH('Indexed REC Deliveries'!$G22,'Inputs_Indexed REC'!$B$39:$B$64,0),MATCH('Indexed REC Deliveries'!$F22,'Inputs_Indexed REC'!$G$36:$I$36,0)),
IF(T$5&gt;$G22+$B22,S22*(1-INDEX('Inputs_Indexed REC'!$D$6:$D$8,MATCH('Indexed REC Deliveries'!$F22,'Inputs_Indexed REC'!$B$6:$B$8,0))),
0))</f>
        <v>0</v>
      </c>
      <c r="U22" s="89">
        <f>IF(U$5=$G22+$B22,INDEX('Inputs_Indexed REC'!$C$39:$E$64,MATCH('Indexed REC Deliveries'!$G22,'Inputs_Indexed REC'!$B$39:$B$64,0),MATCH('Indexed REC Deliveries'!$F22,'Inputs_Indexed REC'!$C$36:$E$36,0))
*INDEX('Inputs_Indexed REC'!$G$39:$I$64,MATCH('Indexed REC Deliveries'!$G22,'Inputs_Indexed REC'!$B$39:$B$64,0),MATCH('Indexed REC Deliveries'!$F22,'Inputs_Indexed REC'!$G$36:$I$36,0)),
IF(U$5&gt;$G22+$B22,T22*(1-INDEX('Inputs_Indexed REC'!$D$6:$D$8,MATCH('Indexed REC Deliveries'!$F22,'Inputs_Indexed REC'!$B$6:$B$8,0))),
0))</f>
        <v>0</v>
      </c>
      <c r="V22" s="89">
        <f>IF(V$5=$G22+$B22,INDEX('Inputs_Indexed REC'!$C$39:$E$64,MATCH('Indexed REC Deliveries'!$G22,'Inputs_Indexed REC'!$B$39:$B$64,0),MATCH('Indexed REC Deliveries'!$F22,'Inputs_Indexed REC'!$C$36:$E$36,0))
*INDEX('Inputs_Indexed REC'!$G$39:$I$64,MATCH('Indexed REC Deliveries'!$G22,'Inputs_Indexed REC'!$B$39:$B$64,0),MATCH('Indexed REC Deliveries'!$F22,'Inputs_Indexed REC'!$G$36:$I$36,0)),
IF(V$5&gt;$G22+$B22,U22*(1-INDEX('Inputs_Indexed REC'!$D$6:$D$8,MATCH('Indexed REC Deliveries'!$F22,'Inputs_Indexed REC'!$B$6:$B$8,0))),
0))</f>
        <v>0</v>
      </c>
      <c r="W22" s="89">
        <f>IF(W$5=$G22+$B22,INDEX('Inputs_Indexed REC'!$C$39:$E$64,MATCH('Indexed REC Deliveries'!$G22,'Inputs_Indexed REC'!$B$39:$B$64,0),MATCH('Indexed REC Deliveries'!$F22,'Inputs_Indexed REC'!$C$36:$E$36,0))
*INDEX('Inputs_Indexed REC'!$G$39:$I$64,MATCH('Indexed REC Deliveries'!$G22,'Inputs_Indexed REC'!$B$39:$B$64,0),MATCH('Indexed REC Deliveries'!$F22,'Inputs_Indexed REC'!$G$36:$I$36,0)),
IF(W$5&gt;$G22+$B22,V22*(1-INDEX('Inputs_Indexed REC'!$D$6:$D$8,MATCH('Indexed REC Deliveries'!$F22,'Inputs_Indexed REC'!$B$6:$B$8,0))),
0))</f>
        <v>0</v>
      </c>
      <c r="X22" s="89">
        <f>IF(X$5=$G22+$B22,INDEX('Inputs_Indexed REC'!$C$39:$E$64,MATCH('Indexed REC Deliveries'!$G22,'Inputs_Indexed REC'!$B$39:$B$64,0),MATCH('Indexed REC Deliveries'!$F22,'Inputs_Indexed REC'!$C$36:$E$36,0))
*INDEX('Inputs_Indexed REC'!$G$39:$I$64,MATCH('Indexed REC Deliveries'!$G22,'Inputs_Indexed REC'!$B$39:$B$64,0),MATCH('Indexed REC Deliveries'!$F22,'Inputs_Indexed REC'!$G$36:$I$36,0)),
IF(X$5&gt;$G22+$B22,W22*(1-INDEX('Inputs_Indexed REC'!$D$6:$D$8,MATCH('Indexed REC Deliveries'!$F22,'Inputs_Indexed REC'!$B$6:$B$8,0))),
0))</f>
        <v>0</v>
      </c>
      <c r="Y22" s="89">
        <f>IF(Y$5=$G22+$B22,INDEX('Inputs_Indexed REC'!$C$39:$E$64,MATCH('Indexed REC Deliveries'!$G22,'Inputs_Indexed REC'!$B$39:$B$64,0),MATCH('Indexed REC Deliveries'!$F22,'Inputs_Indexed REC'!$C$36:$E$36,0))
*INDEX('Inputs_Indexed REC'!$G$39:$I$64,MATCH('Indexed REC Deliveries'!$G22,'Inputs_Indexed REC'!$B$39:$B$64,0),MATCH('Indexed REC Deliveries'!$F22,'Inputs_Indexed REC'!$G$36:$I$36,0)),
IF(Y$5&gt;$G22+$B22,X22*(1-INDEX('Inputs_Indexed REC'!$D$6:$D$8,MATCH('Indexed REC Deliveries'!$F22,'Inputs_Indexed REC'!$B$6:$B$8,0))),
0))</f>
        <v>0</v>
      </c>
      <c r="Z22" s="89">
        <f>IF(Z$5=$G22+$B22,INDEX('Inputs_Indexed REC'!$C$39:$E$64,MATCH('Indexed REC Deliveries'!$G22,'Inputs_Indexed REC'!$B$39:$B$64,0),MATCH('Indexed REC Deliveries'!$F22,'Inputs_Indexed REC'!$C$36:$E$36,0))
*INDEX('Inputs_Indexed REC'!$G$39:$I$64,MATCH('Indexed REC Deliveries'!$G22,'Inputs_Indexed REC'!$B$39:$B$64,0),MATCH('Indexed REC Deliveries'!$F22,'Inputs_Indexed REC'!$G$36:$I$36,0)),
IF(Z$5&gt;$G22+$B22,Y22*(1-INDEX('Inputs_Indexed REC'!$D$6:$D$8,MATCH('Indexed REC Deliveries'!$F22,'Inputs_Indexed REC'!$B$6:$B$8,0))),
0))</f>
        <v>0</v>
      </c>
      <c r="AA22" s="89">
        <f>IF(AA$5=$G22+$B22,INDEX('Inputs_Indexed REC'!$C$39:$E$64,MATCH('Indexed REC Deliveries'!$G22,'Inputs_Indexed REC'!$B$39:$B$64,0),MATCH('Indexed REC Deliveries'!$F22,'Inputs_Indexed REC'!$C$36:$E$36,0))
*INDEX('Inputs_Indexed REC'!$G$39:$I$64,MATCH('Indexed REC Deliveries'!$G22,'Inputs_Indexed REC'!$B$39:$B$64,0),MATCH('Indexed REC Deliveries'!$F22,'Inputs_Indexed REC'!$G$36:$I$36,0)),
IF(AA$5&gt;$G22+$B22,Z22*(1-INDEX('Inputs_Indexed REC'!$D$6:$D$8,MATCH('Indexed REC Deliveries'!$F22,'Inputs_Indexed REC'!$B$6:$B$8,0))),
0))</f>
        <v>0</v>
      </c>
      <c r="AB22" s="89">
        <f>IF(AB$5=$G22+$B22,INDEX('Inputs_Indexed REC'!$C$39:$E$64,MATCH('Indexed REC Deliveries'!$G22,'Inputs_Indexed REC'!$B$39:$B$64,0),MATCH('Indexed REC Deliveries'!$F22,'Inputs_Indexed REC'!$C$36:$E$36,0))
*INDEX('Inputs_Indexed REC'!$G$39:$I$64,MATCH('Indexed REC Deliveries'!$G22,'Inputs_Indexed REC'!$B$39:$B$64,0),MATCH('Indexed REC Deliveries'!$F22,'Inputs_Indexed REC'!$G$36:$I$36,0)),
IF(AB$5&gt;$G22+$B22,AA22*(1-INDEX('Inputs_Indexed REC'!$D$6:$D$8,MATCH('Indexed REC Deliveries'!$F22,'Inputs_Indexed REC'!$B$6:$B$8,0))),
0))</f>
        <v>1000000</v>
      </c>
      <c r="AC22" s="89">
        <f>IF(AC$5=$G22+$B22,INDEX('Inputs_Indexed REC'!$C$39:$E$64,MATCH('Indexed REC Deliveries'!$G22,'Inputs_Indexed REC'!$B$39:$B$64,0),MATCH('Indexed REC Deliveries'!$F22,'Inputs_Indexed REC'!$C$36:$E$36,0))
*INDEX('Inputs_Indexed REC'!$G$39:$I$64,MATCH('Indexed REC Deliveries'!$G22,'Inputs_Indexed REC'!$B$39:$B$64,0),MATCH('Indexed REC Deliveries'!$F22,'Inputs_Indexed REC'!$G$36:$I$36,0)),
IF(AC$5&gt;$G22+$B22,AB22*(1-INDEX('Inputs_Indexed REC'!$D$6:$D$8,MATCH('Indexed REC Deliveries'!$F22,'Inputs_Indexed REC'!$B$6:$B$8,0))),
0))</f>
        <v>1000000</v>
      </c>
      <c r="AD22" s="89">
        <f>IF(AD$5=$G22+$B22,INDEX('Inputs_Indexed REC'!$C$39:$E$64,MATCH('Indexed REC Deliveries'!$G22,'Inputs_Indexed REC'!$B$39:$B$64,0),MATCH('Indexed REC Deliveries'!$F22,'Inputs_Indexed REC'!$C$36:$E$36,0))
*INDEX('Inputs_Indexed REC'!$G$39:$I$64,MATCH('Indexed REC Deliveries'!$G22,'Inputs_Indexed REC'!$B$39:$B$64,0),MATCH('Indexed REC Deliveries'!$F22,'Inputs_Indexed REC'!$G$36:$I$36,0)),
IF(AD$5&gt;$G22+$B22,AC22*(1-INDEX('Inputs_Indexed REC'!$D$6:$D$8,MATCH('Indexed REC Deliveries'!$F22,'Inputs_Indexed REC'!$B$6:$B$8,0))),
0))</f>
        <v>1000000</v>
      </c>
      <c r="AE22" s="89">
        <f>IF(AE$5=$G22+$B22,INDEX('Inputs_Indexed REC'!$C$39:$E$64,MATCH('Indexed REC Deliveries'!$G22,'Inputs_Indexed REC'!$B$39:$B$64,0),MATCH('Indexed REC Deliveries'!$F22,'Inputs_Indexed REC'!$C$36:$E$36,0))
*INDEX('Inputs_Indexed REC'!$G$39:$I$64,MATCH('Indexed REC Deliveries'!$G22,'Inputs_Indexed REC'!$B$39:$B$64,0),MATCH('Indexed REC Deliveries'!$F22,'Inputs_Indexed REC'!$G$36:$I$36,0)),
IF(AE$5&gt;$G22+$B22,AD22*(1-INDEX('Inputs_Indexed REC'!$D$6:$D$8,MATCH('Indexed REC Deliveries'!$F22,'Inputs_Indexed REC'!$B$6:$B$8,0))),
0))</f>
        <v>1000000</v>
      </c>
      <c r="AF22" s="89">
        <f>IF(AF$5=$G22+$B22,INDEX('Inputs_Indexed REC'!$C$39:$E$64,MATCH('Indexed REC Deliveries'!$G22,'Inputs_Indexed REC'!$B$39:$B$64,0),MATCH('Indexed REC Deliveries'!$F22,'Inputs_Indexed REC'!$C$36:$E$36,0))
*INDEX('Inputs_Indexed REC'!$G$39:$I$64,MATCH('Indexed REC Deliveries'!$G22,'Inputs_Indexed REC'!$B$39:$B$64,0),MATCH('Indexed REC Deliveries'!$F22,'Inputs_Indexed REC'!$G$36:$I$36,0)),
IF(AF$5&gt;$G22+$B22,AE22*(1-INDEX('Inputs_Indexed REC'!$D$6:$D$8,MATCH('Indexed REC Deliveries'!$F22,'Inputs_Indexed REC'!$B$6:$B$8,0))),
0))</f>
        <v>1000000</v>
      </c>
      <c r="AG22" s="89">
        <f>IF(AG$5=$G22+$B22,INDEX('Inputs_Indexed REC'!$C$39:$E$64,MATCH('Indexed REC Deliveries'!$G22,'Inputs_Indexed REC'!$B$39:$B$64,0),MATCH('Indexed REC Deliveries'!$F22,'Inputs_Indexed REC'!$C$36:$E$36,0))
*INDEX('Inputs_Indexed REC'!$G$39:$I$64,MATCH('Indexed REC Deliveries'!$G22,'Inputs_Indexed REC'!$B$39:$B$64,0),MATCH('Indexed REC Deliveries'!$F22,'Inputs_Indexed REC'!$G$36:$I$36,0)),
IF(AG$5&gt;$G22+$B22,AF22*(1-INDEX('Inputs_Indexed REC'!$D$6:$D$8,MATCH('Indexed REC Deliveries'!$F22,'Inputs_Indexed REC'!$B$6:$B$8,0))),
0))</f>
        <v>1000000</v>
      </c>
    </row>
    <row r="23" spans="2:33">
      <c r="B23" s="94">
        <v>3</v>
      </c>
      <c r="C23" s="94" t="s">
        <v>167</v>
      </c>
      <c r="D23" s="119" t="s">
        <v>212</v>
      </c>
      <c r="F23" s="20" t="s">
        <v>71</v>
      </c>
      <c r="G23" s="62">
        <f t="shared" si="6"/>
        <v>2039</v>
      </c>
      <c r="H23" s="58" t="s">
        <v>85</v>
      </c>
      <c r="I23" s="89">
        <f>IF(I$5=$G23+$B23,INDEX('Inputs_Indexed REC'!$C$39:$E$64,MATCH('Indexed REC Deliveries'!$G23,'Inputs_Indexed REC'!$B$39:$B$64,0),MATCH('Indexed REC Deliveries'!$F23,'Inputs_Indexed REC'!$C$36:$E$36,0))
*INDEX('Inputs_Indexed REC'!$G$39:$I$64,MATCH('Indexed REC Deliveries'!$G23,'Inputs_Indexed REC'!$B$39:$B$64,0),MATCH('Indexed REC Deliveries'!$F23,'Inputs_Indexed REC'!$G$36:$I$36,0)),
IF(I$5&gt;$G23+$B23,H23*(1-INDEX('Inputs_Indexed REC'!$D$6:$D$8,MATCH('Indexed REC Deliveries'!$F23,'Inputs_Indexed REC'!$B$6:$B$8,0))),
0))</f>
        <v>0</v>
      </c>
      <c r="J23" s="89">
        <f>IF(J$5=$G23+$B23,INDEX('Inputs_Indexed REC'!$C$39:$E$64,MATCH('Indexed REC Deliveries'!$G23,'Inputs_Indexed REC'!$B$39:$B$64,0),MATCH('Indexed REC Deliveries'!$F23,'Inputs_Indexed REC'!$C$36:$E$36,0))
*INDEX('Inputs_Indexed REC'!$G$39:$I$64,MATCH('Indexed REC Deliveries'!$G23,'Inputs_Indexed REC'!$B$39:$B$64,0),MATCH('Indexed REC Deliveries'!$F23,'Inputs_Indexed REC'!$G$36:$I$36,0)),
IF(J$5&gt;$G23+$B23,I23*(1-INDEX('Inputs_Indexed REC'!$D$6:$D$8,MATCH('Indexed REC Deliveries'!$F23,'Inputs_Indexed REC'!$B$6:$B$8,0))),
0))</f>
        <v>0</v>
      </c>
      <c r="K23" s="89">
        <f>IF(K$5=$G23+$B23,INDEX('Inputs_Indexed REC'!$C$39:$E$64,MATCH('Indexed REC Deliveries'!$G23,'Inputs_Indexed REC'!$B$39:$B$64,0),MATCH('Indexed REC Deliveries'!$F23,'Inputs_Indexed REC'!$C$36:$E$36,0))
*INDEX('Inputs_Indexed REC'!$G$39:$I$64,MATCH('Indexed REC Deliveries'!$G23,'Inputs_Indexed REC'!$B$39:$B$64,0),MATCH('Indexed REC Deliveries'!$F23,'Inputs_Indexed REC'!$G$36:$I$36,0)),
IF(K$5&gt;$G23+$B23,J23*(1-INDEX('Inputs_Indexed REC'!$D$6:$D$8,MATCH('Indexed REC Deliveries'!$F23,'Inputs_Indexed REC'!$B$6:$B$8,0))),
0))</f>
        <v>0</v>
      </c>
      <c r="L23" s="89">
        <f>IF(L$5=$G23+$B23,INDEX('Inputs_Indexed REC'!$C$39:$E$64,MATCH('Indexed REC Deliveries'!$G23,'Inputs_Indexed REC'!$B$39:$B$64,0),MATCH('Indexed REC Deliveries'!$F23,'Inputs_Indexed REC'!$C$36:$E$36,0))
*INDEX('Inputs_Indexed REC'!$G$39:$I$64,MATCH('Indexed REC Deliveries'!$G23,'Inputs_Indexed REC'!$B$39:$B$64,0),MATCH('Indexed REC Deliveries'!$F23,'Inputs_Indexed REC'!$G$36:$I$36,0)),
IF(L$5&gt;$G23+$B23,K23*(1-INDEX('Inputs_Indexed REC'!$D$6:$D$8,MATCH('Indexed REC Deliveries'!$F23,'Inputs_Indexed REC'!$B$6:$B$8,0))),
0))</f>
        <v>0</v>
      </c>
      <c r="M23" s="89">
        <f>IF(M$5=$G23+$B23,INDEX('Inputs_Indexed REC'!$C$39:$E$64,MATCH('Indexed REC Deliveries'!$G23,'Inputs_Indexed REC'!$B$39:$B$64,0),MATCH('Indexed REC Deliveries'!$F23,'Inputs_Indexed REC'!$C$36:$E$36,0))
*INDEX('Inputs_Indexed REC'!$G$39:$I$64,MATCH('Indexed REC Deliveries'!$G23,'Inputs_Indexed REC'!$B$39:$B$64,0),MATCH('Indexed REC Deliveries'!$F23,'Inputs_Indexed REC'!$G$36:$I$36,0)),
IF(M$5&gt;$G23+$B23,L23*(1-INDEX('Inputs_Indexed REC'!$D$6:$D$8,MATCH('Indexed REC Deliveries'!$F23,'Inputs_Indexed REC'!$B$6:$B$8,0))),
0))</f>
        <v>0</v>
      </c>
      <c r="N23" s="89">
        <f>IF(N$5=$G23+$B23,INDEX('Inputs_Indexed REC'!$C$39:$E$64,MATCH('Indexed REC Deliveries'!$G23,'Inputs_Indexed REC'!$B$39:$B$64,0),MATCH('Indexed REC Deliveries'!$F23,'Inputs_Indexed REC'!$C$36:$E$36,0))
*INDEX('Inputs_Indexed REC'!$G$39:$I$64,MATCH('Indexed REC Deliveries'!$G23,'Inputs_Indexed REC'!$B$39:$B$64,0),MATCH('Indexed REC Deliveries'!$F23,'Inputs_Indexed REC'!$G$36:$I$36,0)),
IF(N$5&gt;$G23+$B23,M23*(1-INDEX('Inputs_Indexed REC'!$D$6:$D$8,MATCH('Indexed REC Deliveries'!$F23,'Inputs_Indexed REC'!$B$6:$B$8,0))),
0))</f>
        <v>0</v>
      </c>
      <c r="O23" s="89">
        <f>IF(O$5=$G23+$B23,INDEX('Inputs_Indexed REC'!$C$39:$E$64,MATCH('Indexed REC Deliveries'!$G23,'Inputs_Indexed REC'!$B$39:$B$64,0),MATCH('Indexed REC Deliveries'!$F23,'Inputs_Indexed REC'!$C$36:$E$36,0))
*INDEX('Inputs_Indexed REC'!$G$39:$I$64,MATCH('Indexed REC Deliveries'!$G23,'Inputs_Indexed REC'!$B$39:$B$64,0),MATCH('Indexed REC Deliveries'!$F23,'Inputs_Indexed REC'!$G$36:$I$36,0)),
IF(O$5&gt;$G23+$B23,N23*(1-INDEX('Inputs_Indexed REC'!$D$6:$D$8,MATCH('Indexed REC Deliveries'!$F23,'Inputs_Indexed REC'!$B$6:$B$8,0))),
0))</f>
        <v>0</v>
      </c>
      <c r="P23" s="89">
        <f>IF(P$5=$G23+$B23,INDEX('Inputs_Indexed REC'!$C$39:$E$64,MATCH('Indexed REC Deliveries'!$G23,'Inputs_Indexed REC'!$B$39:$B$64,0),MATCH('Indexed REC Deliveries'!$F23,'Inputs_Indexed REC'!$C$36:$E$36,0))
*INDEX('Inputs_Indexed REC'!$G$39:$I$64,MATCH('Indexed REC Deliveries'!$G23,'Inputs_Indexed REC'!$B$39:$B$64,0),MATCH('Indexed REC Deliveries'!$F23,'Inputs_Indexed REC'!$G$36:$I$36,0)),
IF(P$5&gt;$G23+$B23,O23*(1-INDEX('Inputs_Indexed REC'!$D$6:$D$8,MATCH('Indexed REC Deliveries'!$F23,'Inputs_Indexed REC'!$B$6:$B$8,0))),
0))</f>
        <v>0</v>
      </c>
      <c r="Q23" s="89">
        <f>IF(Q$5=$G23+$B23,INDEX('Inputs_Indexed REC'!$C$39:$E$64,MATCH('Indexed REC Deliveries'!$G23,'Inputs_Indexed REC'!$B$39:$B$64,0),MATCH('Indexed REC Deliveries'!$F23,'Inputs_Indexed REC'!$C$36:$E$36,0))
*INDEX('Inputs_Indexed REC'!$G$39:$I$64,MATCH('Indexed REC Deliveries'!$G23,'Inputs_Indexed REC'!$B$39:$B$64,0),MATCH('Indexed REC Deliveries'!$F23,'Inputs_Indexed REC'!$G$36:$I$36,0)),
IF(Q$5&gt;$G23+$B23,P23*(1-INDEX('Inputs_Indexed REC'!$D$6:$D$8,MATCH('Indexed REC Deliveries'!$F23,'Inputs_Indexed REC'!$B$6:$B$8,0))),
0))</f>
        <v>0</v>
      </c>
      <c r="R23" s="89">
        <f>IF(R$5=$G23+$B23,INDEX('Inputs_Indexed REC'!$C$39:$E$64,MATCH('Indexed REC Deliveries'!$G23,'Inputs_Indexed REC'!$B$39:$B$64,0),MATCH('Indexed REC Deliveries'!$F23,'Inputs_Indexed REC'!$C$36:$E$36,0))
*INDEX('Inputs_Indexed REC'!$G$39:$I$64,MATCH('Indexed REC Deliveries'!$G23,'Inputs_Indexed REC'!$B$39:$B$64,0),MATCH('Indexed REC Deliveries'!$F23,'Inputs_Indexed REC'!$G$36:$I$36,0)),
IF(R$5&gt;$G23+$B23,Q23*(1-INDEX('Inputs_Indexed REC'!$D$6:$D$8,MATCH('Indexed REC Deliveries'!$F23,'Inputs_Indexed REC'!$B$6:$B$8,0))),
0))</f>
        <v>0</v>
      </c>
      <c r="S23" s="89">
        <f>IF(S$5=$G23+$B23,INDEX('Inputs_Indexed REC'!$C$39:$E$64,MATCH('Indexed REC Deliveries'!$G23,'Inputs_Indexed REC'!$B$39:$B$64,0),MATCH('Indexed REC Deliveries'!$F23,'Inputs_Indexed REC'!$C$36:$E$36,0))
*INDEX('Inputs_Indexed REC'!$G$39:$I$64,MATCH('Indexed REC Deliveries'!$G23,'Inputs_Indexed REC'!$B$39:$B$64,0),MATCH('Indexed REC Deliveries'!$F23,'Inputs_Indexed REC'!$G$36:$I$36,0)),
IF(S$5&gt;$G23+$B23,R23*(1-INDEX('Inputs_Indexed REC'!$D$6:$D$8,MATCH('Indexed REC Deliveries'!$F23,'Inputs_Indexed REC'!$B$6:$B$8,0))),
0))</f>
        <v>0</v>
      </c>
      <c r="T23" s="89">
        <f>IF(T$5=$G23+$B23,INDEX('Inputs_Indexed REC'!$C$39:$E$64,MATCH('Indexed REC Deliveries'!$G23,'Inputs_Indexed REC'!$B$39:$B$64,0),MATCH('Indexed REC Deliveries'!$F23,'Inputs_Indexed REC'!$C$36:$E$36,0))
*INDEX('Inputs_Indexed REC'!$G$39:$I$64,MATCH('Indexed REC Deliveries'!$G23,'Inputs_Indexed REC'!$B$39:$B$64,0),MATCH('Indexed REC Deliveries'!$F23,'Inputs_Indexed REC'!$G$36:$I$36,0)),
IF(T$5&gt;$G23+$B23,S23*(1-INDEX('Inputs_Indexed REC'!$D$6:$D$8,MATCH('Indexed REC Deliveries'!$F23,'Inputs_Indexed REC'!$B$6:$B$8,0))),
0))</f>
        <v>0</v>
      </c>
      <c r="U23" s="89">
        <f>IF(U$5=$G23+$B23,INDEX('Inputs_Indexed REC'!$C$39:$E$64,MATCH('Indexed REC Deliveries'!$G23,'Inputs_Indexed REC'!$B$39:$B$64,0),MATCH('Indexed REC Deliveries'!$F23,'Inputs_Indexed REC'!$C$36:$E$36,0))
*INDEX('Inputs_Indexed REC'!$G$39:$I$64,MATCH('Indexed REC Deliveries'!$G23,'Inputs_Indexed REC'!$B$39:$B$64,0),MATCH('Indexed REC Deliveries'!$F23,'Inputs_Indexed REC'!$G$36:$I$36,0)),
IF(U$5&gt;$G23+$B23,T23*(1-INDEX('Inputs_Indexed REC'!$D$6:$D$8,MATCH('Indexed REC Deliveries'!$F23,'Inputs_Indexed REC'!$B$6:$B$8,0))),
0))</f>
        <v>0</v>
      </c>
      <c r="V23" s="89">
        <f>IF(V$5=$G23+$B23,INDEX('Inputs_Indexed REC'!$C$39:$E$64,MATCH('Indexed REC Deliveries'!$G23,'Inputs_Indexed REC'!$B$39:$B$64,0),MATCH('Indexed REC Deliveries'!$F23,'Inputs_Indexed REC'!$C$36:$E$36,0))
*INDEX('Inputs_Indexed REC'!$G$39:$I$64,MATCH('Indexed REC Deliveries'!$G23,'Inputs_Indexed REC'!$B$39:$B$64,0),MATCH('Indexed REC Deliveries'!$F23,'Inputs_Indexed REC'!$G$36:$I$36,0)),
IF(V$5&gt;$G23+$B23,U23*(1-INDEX('Inputs_Indexed REC'!$D$6:$D$8,MATCH('Indexed REC Deliveries'!$F23,'Inputs_Indexed REC'!$B$6:$B$8,0))),
0))</f>
        <v>0</v>
      </c>
      <c r="W23" s="89">
        <f>IF(W$5=$G23+$B23,INDEX('Inputs_Indexed REC'!$C$39:$E$64,MATCH('Indexed REC Deliveries'!$G23,'Inputs_Indexed REC'!$B$39:$B$64,0),MATCH('Indexed REC Deliveries'!$F23,'Inputs_Indexed REC'!$C$36:$E$36,0))
*INDEX('Inputs_Indexed REC'!$G$39:$I$64,MATCH('Indexed REC Deliveries'!$G23,'Inputs_Indexed REC'!$B$39:$B$64,0),MATCH('Indexed REC Deliveries'!$F23,'Inputs_Indexed REC'!$G$36:$I$36,0)),
IF(W$5&gt;$G23+$B23,V23*(1-INDEX('Inputs_Indexed REC'!$D$6:$D$8,MATCH('Indexed REC Deliveries'!$F23,'Inputs_Indexed REC'!$B$6:$B$8,0))),
0))</f>
        <v>0</v>
      </c>
      <c r="X23" s="89">
        <f>IF(X$5=$G23+$B23,INDEX('Inputs_Indexed REC'!$C$39:$E$64,MATCH('Indexed REC Deliveries'!$G23,'Inputs_Indexed REC'!$B$39:$B$64,0),MATCH('Indexed REC Deliveries'!$F23,'Inputs_Indexed REC'!$C$36:$E$36,0))
*INDEX('Inputs_Indexed REC'!$G$39:$I$64,MATCH('Indexed REC Deliveries'!$G23,'Inputs_Indexed REC'!$B$39:$B$64,0),MATCH('Indexed REC Deliveries'!$F23,'Inputs_Indexed REC'!$G$36:$I$36,0)),
IF(X$5&gt;$G23+$B23,W23*(1-INDEX('Inputs_Indexed REC'!$D$6:$D$8,MATCH('Indexed REC Deliveries'!$F23,'Inputs_Indexed REC'!$B$6:$B$8,0))),
0))</f>
        <v>0</v>
      </c>
      <c r="Y23" s="89">
        <f>IF(Y$5=$G23+$B23,INDEX('Inputs_Indexed REC'!$C$39:$E$64,MATCH('Indexed REC Deliveries'!$G23,'Inputs_Indexed REC'!$B$39:$B$64,0),MATCH('Indexed REC Deliveries'!$F23,'Inputs_Indexed REC'!$C$36:$E$36,0))
*INDEX('Inputs_Indexed REC'!$G$39:$I$64,MATCH('Indexed REC Deliveries'!$G23,'Inputs_Indexed REC'!$B$39:$B$64,0),MATCH('Indexed REC Deliveries'!$F23,'Inputs_Indexed REC'!$G$36:$I$36,0)),
IF(Y$5&gt;$G23+$B23,X23*(1-INDEX('Inputs_Indexed REC'!$D$6:$D$8,MATCH('Indexed REC Deliveries'!$F23,'Inputs_Indexed REC'!$B$6:$B$8,0))),
0))</f>
        <v>0</v>
      </c>
      <c r="Z23" s="89">
        <f>IF(Z$5=$G23+$B23,INDEX('Inputs_Indexed REC'!$C$39:$E$64,MATCH('Indexed REC Deliveries'!$G23,'Inputs_Indexed REC'!$B$39:$B$64,0),MATCH('Indexed REC Deliveries'!$F23,'Inputs_Indexed REC'!$C$36:$E$36,0))
*INDEX('Inputs_Indexed REC'!$G$39:$I$64,MATCH('Indexed REC Deliveries'!$G23,'Inputs_Indexed REC'!$B$39:$B$64,0),MATCH('Indexed REC Deliveries'!$F23,'Inputs_Indexed REC'!$G$36:$I$36,0)),
IF(Z$5&gt;$G23+$B23,Y23*(1-INDEX('Inputs_Indexed REC'!$D$6:$D$8,MATCH('Indexed REC Deliveries'!$F23,'Inputs_Indexed REC'!$B$6:$B$8,0))),
0))</f>
        <v>0</v>
      </c>
      <c r="AA23" s="89">
        <f>IF(AA$5=$G23+$B23,INDEX('Inputs_Indexed REC'!$C$39:$E$64,MATCH('Indexed REC Deliveries'!$G23,'Inputs_Indexed REC'!$B$39:$B$64,0),MATCH('Indexed REC Deliveries'!$F23,'Inputs_Indexed REC'!$C$36:$E$36,0))
*INDEX('Inputs_Indexed REC'!$G$39:$I$64,MATCH('Indexed REC Deliveries'!$G23,'Inputs_Indexed REC'!$B$39:$B$64,0),MATCH('Indexed REC Deliveries'!$F23,'Inputs_Indexed REC'!$G$36:$I$36,0)),
IF(AA$5&gt;$G23+$B23,Z23*(1-INDEX('Inputs_Indexed REC'!$D$6:$D$8,MATCH('Indexed REC Deliveries'!$F23,'Inputs_Indexed REC'!$B$6:$B$8,0))),
0))</f>
        <v>0</v>
      </c>
      <c r="AB23" s="89">
        <f>IF(AB$5=$G23+$B23,INDEX('Inputs_Indexed REC'!$C$39:$E$64,MATCH('Indexed REC Deliveries'!$G23,'Inputs_Indexed REC'!$B$39:$B$64,0),MATCH('Indexed REC Deliveries'!$F23,'Inputs_Indexed REC'!$C$36:$E$36,0))
*INDEX('Inputs_Indexed REC'!$G$39:$I$64,MATCH('Indexed REC Deliveries'!$G23,'Inputs_Indexed REC'!$B$39:$B$64,0),MATCH('Indexed REC Deliveries'!$F23,'Inputs_Indexed REC'!$G$36:$I$36,0)),
IF(AB$5&gt;$G23+$B23,AA23*(1-INDEX('Inputs_Indexed REC'!$D$6:$D$8,MATCH('Indexed REC Deliveries'!$F23,'Inputs_Indexed REC'!$B$6:$B$8,0))),
0))</f>
        <v>0</v>
      </c>
      <c r="AC23" s="89">
        <f>IF(AC$5=$G23+$B23,INDEX('Inputs_Indexed REC'!$C$39:$E$64,MATCH('Indexed REC Deliveries'!$G23,'Inputs_Indexed REC'!$B$39:$B$64,0),MATCH('Indexed REC Deliveries'!$F23,'Inputs_Indexed REC'!$C$36:$E$36,0))
*INDEX('Inputs_Indexed REC'!$G$39:$I$64,MATCH('Indexed REC Deliveries'!$G23,'Inputs_Indexed REC'!$B$39:$B$64,0),MATCH('Indexed REC Deliveries'!$F23,'Inputs_Indexed REC'!$G$36:$I$36,0)),
IF(AC$5&gt;$G23+$B23,AB23*(1-INDEX('Inputs_Indexed REC'!$D$6:$D$8,MATCH('Indexed REC Deliveries'!$F23,'Inputs_Indexed REC'!$B$6:$B$8,0))),
0))</f>
        <v>1000000</v>
      </c>
      <c r="AD23" s="89">
        <f>IF(AD$5=$G23+$B23,INDEX('Inputs_Indexed REC'!$C$39:$E$64,MATCH('Indexed REC Deliveries'!$G23,'Inputs_Indexed REC'!$B$39:$B$64,0),MATCH('Indexed REC Deliveries'!$F23,'Inputs_Indexed REC'!$C$36:$E$36,0))
*INDEX('Inputs_Indexed REC'!$G$39:$I$64,MATCH('Indexed REC Deliveries'!$G23,'Inputs_Indexed REC'!$B$39:$B$64,0),MATCH('Indexed REC Deliveries'!$F23,'Inputs_Indexed REC'!$G$36:$I$36,0)),
IF(AD$5&gt;$G23+$B23,AC23*(1-INDEX('Inputs_Indexed REC'!$D$6:$D$8,MATCH('Indexed REC Deliveries'!$F23,'Inputs_Indexed REC'!$B$6:$B$8,0))),
0))</f>
        <v>1000000</v>
      </c>
      <c r="AE23" s="89">
        <f>IF(AE$5=$G23+$B23,INDEX('Inputs_Indexed REC'!$C$39:$E$64,MATCH('Indexed REC Deliveries'!$G23,'Inputs_Indexed REC'!$B$39:$B$64,0),MATCH('Indexed REC Deliveries'!$F23,'Inputs_Indexed REC'!$C$36:$E$36,0))
*INDEX('Inputs_Indexed REC'!$G$39:$I$64,MATCH('Indexed REC Deliveries'!$G23,'Inputs_Indexed REC'!$B$39:$B$64,0),MATCH('Indexed REC Deliveries'!$F23,'Inputs_Indexed REC'!$G$36:$I$36,0)),
IF(AE$5&gt;$G23+$B23,AD23*(1-INDEX('Inputs_Indexed REC'!$D$6:$D$8,MATCH('Indexed REC Deliveries'!$F23,'Inputs_Indexed REC'!$B$6:$B$8,0))),
0))</f>
        <v>1000000</v>
      </c>
      <c r="AF23" s="89">
        <f>IF(AF$5=$G23+$B23,INDEX('Inputs_Indexed REC'!$C$39:$E$64,MATCH('Indexed REC Deliveries'!$G23,'Inputs_Indexed REC'!$B$39:$B$64,0),MATCH('Indexed REC Deliveries'!$F23,'Inputs_Indexed REC'!$C$36:$E$36,0))
*INDEX('Inputs_Indexed REC'!$G$39:$I$64,MATCH('Indexed REC Deliveries'!$G23,'Inputs_Indexed REC'!$B$39:$B$64,0),MATCH('Indexed REC Deliveries'!$F23,'Inputs_Indexed REC'!$G$36:$I$36,0)),
IF(AF$5&gt;$G23+$B23,AE23*(1-INDEX('Inputs_Indexed REC'!$D$6:$D$8,MATCH('Indexed REC Deliveries'!$F23,'Inputs_Indexed REC'!$B$6:$B$8,0))),
0))</f>
        <v>1000000</v>
      </c>
      <c r="AG23" s="89">
        <f>IF(AG$5=$G23+$B23,INDEX('Inputs_Indexed REC'!$C$39:$E$64,MATCH('Indexed REC Deliveries'!$G23,'Inputs_Indexed REC'!$B$39:$B$64,0),MATCH('Indexed REC Deliveries'!$F23,'Inputs_Indexed REC'!$C$36:$E$36,0))
*INDEX('Inputs_Indexed REC'!$G$39:$I$64,MATCH('Indexed REC Deliveries'!$G23,'Inputs_Indexed REC'!$B$39:$B$64,0),MATCH('Indexed REC Deliveries'!$F23,'Inputs_Indexed REC'!$G$36:$I$36,0)),
IF(AG$5&gt;$G23+$B23,AF23*(1-INDEX('Inputs_Indexed REC'!$D$6:$D$8,MATCH('Indexed REC Deliveries'!$F23,'Inputs_Indexed REC'!$B$6:$B$8,0))),
0))</f>
        <v>1000000</v>
      </c>
    </row>
    <row r="24" spans="2:33">
      <c r="B24" s="94">
        <v>3</v>
      </c>
      <c r="C24" s="94" t="s">
        <v>167</v>
      </c>
      <c r="D24" s="119" t="s">
        <v>212</v>
      </c>
      <c r="F24" s="20" t="s">
        <v>71</v>
      </c>
      <c r="G24" s="62">
        <f t="shared" si="6"/>
        <v>2040</v>
      </c>
      <c r="H24" s="58" t="s">
        <v>85</v>
      </c>
      <c r="I24" s="89">
        <f>IF(I$5=$G24+$B24,INDEX('Inputs_Indexed REC'!$C$39:$E$64,MATCH('Indexed REC Deliveries'!$G24,'Inputs_Indexed REC'!$B$39:$B$64,0),MATCH('Indexed REC Deliveries'!$F24,'Inputs_Indexed REC'!$C$36:$E$36,0))
*INDEX('Inputs_Indexed REC'!$G$39:$I$64,MATCH('Indexed REC Deliveries'!$G24,'Inputs_Indexed REC'!$B$39:$B$64,0),MATCH('Indexed REC Deliveries'!$F24,'Inputs_Indexed REC'!$G$36:$I$36,0)),
IF(I$5&gt;$G24+$B24,H24*(1-INDEX('Inputs_Indexed REC'!$D$6:$D$8,MATCH('Indexed REC Deliveries'!$F24,'Inputs_Indexed REC'!$B$6:$B$8,0))),
0))</f>
        <v>0</v>
      </c>
      <c r="J24" s="89">
        <f>IF(J$5=$G24+$B24,INDEX('Inputs_Indexed REC'!$C$39:$E$64,MATCH('Indexed REC Deliveries'!$G24,'Inputs_Indexed REC'!$B$39:$B$64,0),MATCH('Indexed REC Deliveries'!$F24,'Inputs_Indexed REC'!$C$36:$E$36,0))
*INDEX('Inputs_Indexed REC'!$G$39:$I$64,MATCH('Indexed REC Deliveries'!$G24,'Inputs_Indexed REC'!$B$39:$B$64,0),MATCH('Indexed REC Deliveries'!$F24,'Inputs_Indexed REC'!$G$36:$I$36,0)),
IF(J$5&gt;$G24+$B24,I24*(1-INDEX('Inputs_Indexed REC'!$D$6:$D$8,MATCH('Indexed REC Deliveries'!$F24,'Inputs_Indexed REC'!$B$6:$B$8,0))),
0))</f>
        <v>0</v>
      </c>
      <c r="K24" s="89">
        <f>IF(K$5=$G24+$B24,INDEX('Inputs_Indexed REC'!$C$39:$E$64,MATCH('Indexed REC Deliveries'!$G24,'Inputs_Indexed REC'!$B$39:$B$64,0),MATCH('Indexed REC Deliveries'!$F24,'Inputs_Indexed REC'!$C$36:$E$36,0))
*INDEX('Inputs_Indexed REC'!$G$39:$I$64,MATCH('Indexed REC Deliveries'!$G24,'Inputs_Indexed REC'!$B$39:$B$64,0),MATCH('Indexed REC Deliveries'!$F24,'Inputs_Indexed REC'!$G$36:$I$36,0)),
IF(K$5&gt;$G24+$B24,J24*(1-INDEX('Inputs_Indexed REC'!$D$6:$D$8,MATCH('Indexed REC Deliveries'!$F24,'Inputs_Indexed REC'!$B$6:$B$8,0))),
0))</f>
        <v>0</v>
      </c>
      <c r="L24" s="89">
        <f>IF(L$5=$G24+$B24,INDEX('Inputs_Indexed REC'!$C$39:$E$64,MATCH('Indexed REC Deliveries'!$G24,'Inputs_Indexed REC'!$B$39:$B$64,0),MATCH('Indexed REC Deliveries'!$F24,'Inputs_Indexed REC'!$C$36:$E$36,0))
*INDEX('Inputs_Indexed REC'!$G$39:$I$64,MATCH('Indexed REC Deliveries'!$G24,'Inputs_Indexed REC'!$B$39:$B$64,0),MATCH('Indexed REC Deliveries'!$F24,'Inputs_Indexed REC'!$G$36:$I$36,0)),
IF(L$5&gt;$G24+$B24,K24*(1-INDEX('Inputs_Indexed REC'!$D$6:$D$8,MATCH('Indexed REC Deliveries'!$F24,'Inputs_Indexed REC'!$B$6:$B$8,0))),
0))</f>
        <v>0</v>
      </c>
      <c r="M24" s="89">
        <f>IF(M$5=$G24+$B24,INDEX('Inputs_Indexed REC'!$C$39:$E$64,MATCH('Indexed REC Deliveries'!$G24,'Inputs_Indexed REC'!$B$39:$B$64,0),MATCH('Indexed REC Deliveries'!$F24,'Inputs_Indexed REC'!$C$36:$E$36,0))
*INDEX('Inputs_Indexed REC'!$G$39:$I$64,MATCH('Indexed REC Deliveries'!$G24,'Inputs_Indexed REC'!$B$39:$B$64,0),MATCH('Indexed REC Deliveries'!$F24,'Inputs_Indexed REC'!$G$36:$I$36,0)),
IF(M$5&gt;$G24+$B24,L24*(1-INDEX('Inputs_Indexed REC'!$D$6:$D$8,MATCH('Indexed REC Deliveries'!$F24,'Inputs_Indexed REC'!$B$6:$B$8,0))),
0))</f>
        <v>0</v>
      </c>
      <c r="N24" s="89">
        <f>IF(N$5=$G24+$B24,INDEX('Inputs_Indexed REC'!$C$39:$E$64,MATCH('Indexed REC Deliveries'!$G24,'Inputs_Indexed REC'!$B$39:$B$64,0),MATCH('Indexed REC Deliveries'!$F24,'Inputs_Indexed REC'!$C$36:$E$36,0))
*INDEX('Inputs_Indexed REC'!$G$39:$I$64,MATCH('Indexed REC Deliveries'!$G24,'Inputs_Indexed REC'!$B$39:$B$64,0),MATCH('Indexed REC Deliveries'!$F24,'Inputs_Indexed REC'!$G$36:$I$36,0)),
IF(N$5&gt;$G24+$B24,M24*(1-INDEX('Inputs_Indexed REC'!$D$6:$D$8,MATCH('Indexed REC Deliveries'!$F24,'Inputs_Indexed REC'!$B$6:$B$8,0))),
0))</f>
        <v>0</v>
      </c>
      <c r="O24" s="89">
        <f>IF(O$5=$G24+$B24,INDEX('Inputs_Indexed REC'!$C$39:$E$64,MATCH('Indexed REC Deliveries'!$G24,'Inputs_Indexed REC'!$B$39:$B$64,0),MATCH('Indexed REC Deliveries'!$F24,'Inputs_Indexed REC'!$C$36:$E$36,0))
*INDEX('Inputs_Indexed REC'!$G$39:$I$64,MATCH('Indexed REC Deliveries'!$G24,'Inputs_Indexed REC'!$B$39:$B$64,0),MATCH('Indexed REC Deliveries'!$F24,'Inputs_Indexed REC'!$G$36:$I$36,0)),
IF(O$5&gt;$G24+$B24,N24*(1-INDEX('Inputs_Indexed REC'!$D$6:$D$8,MATCH('Indexed REC Deliveries'!$F24,'Inputs_Indexed REC'!$B$6:$B$8,0))),
0))</f>
        <v>0</v>
      </c>
      <c r="P24" s="89">
        <f>IF(P$5=$G24+$B24,INDEX('Inputs_Indexed REC'!$C$39:$E$64,MATCH('Indexed REC Deliveries'!$G24,'Inputs_Indexed REC'!$B$39:$B$64,0),MATCH('Indexed REC Deliveries'!$F24,'Inputs_Indexed REC'!$C$36:$E$36,0))
*INDEX('Inputs_Indexed REC'!$G$39:$I$64,MATCH('Indexed REC Deliveries'!$G24,'Inputs_Indexed REC'!$B$39:$B$64,0),MATCH('Indexed REC Deliveries'!$F24,'Inputs_Indexed REC'!$G$36:$I$36,0)),
IF(P$5&gt;$G24+$B24,O24*(1-INDEX('Inputs_Indexed REC'!$D$6:$D$8,MATCH('Indexed REC Deliveries'!$F24,'Inputs_Indexed REC'!$B$6:$B$8,0))),
0))</f>
        <v>0</v>
      </c>
      <c r="Q24" s="89">
        <f>IF(Q$5=$G24+$B24,INDEX('Inputs_Indexed REC'!$C$39:$E$64,MATCH('Indexed REC Deliveries'!$G24,'Inputs_Indexed REC'!$B$39:$B$64,0),MATCH('Indexed REC Deliveries'!$F24,'Inputs_Indexed REC'!$C$36:$E$36,0))
*INDEX('Inputs_Indexed REC'!$G$39:$I$64,MATCH('Indexed REC Deliveries'!$G24,'Inputs_Indexed REC'!$B$39:$B$64,0),MATCH('Indexed REC Deliveries'!$F24,'Inputs_Indexed REC'!$G$36:$I$36,0)),
IF(Q$5&gt;$G24+$B24,P24*(1-INDEX('Inputs_Indexed REC'!$D$6:$D$8,MATCH('Indexed REC Deliveries'!$F24,'Inputs_Indexed REC'!$B$6:$B$8,0))),
0))</f>
        <v>0</v>
      </c>
      <c r="R24" s="89">
        <f>IF(R$5=$G24+$B24,INDEX('Inputs_Indexed REC'!$C$39:$E$64,MATCH('Indexed REC Deliveries'!$G24,'Inputs_Indexed REC'!$B$39:$B$64,0),MATCH('Indexed REC Deliveries'!$F24,'Inputs_Indexed REC'!$C$36:$E$36,0))
*INDEX('Inputs_Indexed REC'!$G$39:$I$64,MATCH('Indexed REC Deliveries'!$G24,'Inputs_Indexed REC'!$B$39:$B$64,0),MATCH('Indexed REC Deliveries'!$F24,'Inputs_Indexed REC'!$G$36:$I$36,0)),
IF(R$5&gt;$G24+$B24,Q24*(1-INDEX('Inputs_Indexed REC'!$D$6:$D$8,MATCH('Indexed REC Deliveries'!$F24,'Inputs_Indexed REC'!$B$6:$B$8,0))),
0))</f>
        <v>0</v>
      </c>
      <c r="S24" s="89">
        <f>IF(S$5=$G24+$B24,INDEX('Inputs_Indexed REC'!$C$39:$E$64,MATCH('Indexed REC Deliveries'!$G24,'Inputs_Indexed REC'!$B$39:$B$64,0),MATCH('Indexed REC Deliveries'!$F24,'Inputs_Indexed REC'!$C$36:$E$36,0))
*INDEX('Inputs_Indexed REC'!$G$39:$I$64,MATCH('Indexed REC Deliveries'!$G24,'Inputs_Indexed REC'!$B$39:$B$64,0),MATCH('Indexed REC Deliveries'!$F24,'Inputs_Indexed REC'!$G$36:$I$36,0)),
IF(S$5&gt;$G24+$B24,R24*(1-INDEX('Inputs_Indexed REC'!$D$6:$D$8,MATCH('Indexed REC Deliveries'!$F24,'Inputs_Indexed REC'!$B$6:$B$8,0))),
0))</f>
        <v>0</v>
      </c>
      <c r="T24" s="89">
        <f>IF(T$5=$G24+$B24,INDEX('Inputs_Indexed REC'!$C$39:$E$64,MATCH('Indexed REC Deliveries'!$G24,'Inputs_Indexed REC'!$B$39:$B$64,0),MATCH('Indexed REC Deliveries'!$F24,'Inputs_Indexed REC'!$C$36:$E$36,0))
*INDEX('Inputs_Indexed REC'!$G$39:$I$64,MATCH('Indexed REC Deliveries'!$G24,'Inputs_Indexed REC'!$B$39:$B$64,0),MATCH('Indexed REC Deliveries'!$F24,'Inputs_Indexed REC'!$G$36:$I$36,0)),
IF(T$5&gt;$G24+$B24,S24*(1-INDEX('Inputs_Indexed REC'!$D$6:$D$8,MATCH('Indexed REC Deliveries'!$F24,'Inputs_Indexed REC'!$B$6:$B$8,0))),
0))</f>
        <v>0</v>
      </c>
      <c r="U24" s="89">
        <f>IF(U$5=$G24+$B24,INDEX('Inputs_Indexed REC'!$C$39:$E$64,MATCH('Indexed REC Deliveries'!$G24,'Inputs_Indexed REC'!$B$39:$B$64,0),MATCH('Indexed REC Deliveries'!$F24,'Inputs_Indexed REC'!$C$36:$E$36,0))
*INDEX('Inputs_Indexed REC'!$G$39:$I$64,MATCH('Indexed REC Deliveries'!$G24,'Inputs_Indexed REC'!$B$39:$B$64,0),MATCH('Indexed REC Deliveries'!$F24,'Inputs_Indexed REC'!$G$36:$I$36,0)),
IF(U$5&gt;$G24+$B24,T24*(1-INDEX('Inputs_Indexed REC'!$D$6:$D$8,MATCH('Indexed REC Deliveries'!$F24,'Inputs_Indexed REC'!$B$6:$B$8,0))),
0))</f>
        <v>0</v>
      </c>
      <c r="V24" s="89">
        <f>IF(V$5=$G24+$B24,INDEX('Inputs_Indexed REC'!$C$39:$E$64,MATCH('Indexed REC Deliveries'!$G24,'Inputs_Indexed REC'!$B$39:$B$64,0),MATCH('Indexed REC Deliveries'!$F24,'Inputs_Indexed REC'!$C$36:$E$36,0))
*INDEX('Inputs_Indexed REC'!$G$39:$I$64,MATCH('Indexed REC Deliveries'!$G24,'Inputs_Indexed REC'!$B$39:$B$64,0),MATCH('Indexed REC Deliveries'!$F24,'Inputs_Indexed REC'!$G$36:$I$36,0)),
IF(V$5&gt;$G24+$B24,U24*(1-INDEX('Inputs_Indexed REC'!$D$6:$D$8,MATCH('Indexed REC Deliveries'!$F24,'Inputs_Indexed REC'!$B$6:$B$8,0))),
0))</f>
        <v>0</v>
      </c>
      <c r="W24" s="89">
        <f>IF(W$5=$G24+$B24,INDEX('Inputs_Indexed REC'!$C$39:$E$64,MATCH('Indexed REC Deliveries'!$G24,'Inputs_Indexed REC'!$B$39:$B$64,0),MATCH('Indexed REC Deliveries'!$F24,'Inputs_Indexed REC'!$C$36:$E$36,0))
*INDEX('Inputs_Indexed REC'!$G$39:$I$64,MATCH('Indexed REC Deliveries'!$G24,'Inputs_Indexed REC'!$B$39:$B$64,0),MATCH('Indexed REC Deliveries'!$F24,'Inputs_Indexed REC'!$G$36:$I$36,0)),
IF(W$5&gt;$G24+$B24,V24*(1-INDEX('Inputs_Indexed REC'!$D$6:$D$8,MATCH('Indexed REC Deliveries'!$F24,'Inputs_Indexed REC'!$B$6:$B$8,0))),
0))</f>
        <v>0</v>
      </c>
      <c r="X24" s="89">
        <f>IF(X$5=$G24+$B24,INDEX('Inputs_Indexed REC'!$C$39:$E$64,MATCH('Indexed REC Deliveries'!$G24,'Inputs_Indexed REC'!$B$39:$B$64,0),MATCH('Indexed REC Deliveries'!$F24,'Inputs_Indexed REC'!$C$36:$E$36,0))
*INDEX('Inputs_Indexed REC'!$G$39:$I$64,MATCH('Indexed REC Deliveries'!$G24,'Inputs_Indexed REC'!$B$39:$B$64,0),MATCH('Indexed REC Deliveries'!$F24,'Inputs_Indexed REC'!$G$36:$I$36,0)),
IF(X$5&gt;$G24+$B24,W24*(1-INDEX('Inputs_Indexed REC'!$D$6:$D$8,MATCH('Indexed REC Deliveries'!$F24,'Inputs_Indexed REC'!$B$6:$B$8,0))),
0))</f>
        <v>0</v>
      </c>
      <c r="Y24" s="89">
        <f>IF(Y$5=$G24+$B24,INDEX('Inputs_Indexed REC'!$C$39:$E$64,MATCH('Indexed REC Deliveries'!$G24,'Inputs_Indexed REC'!$B$39:$B$64,0),MATCH('Indexed REC Deliveries'!$F24,'Inputs_Indexed REC'!$C$36:$E$36,0))
*INDEX('Inputs_Indexed REC'!$G$39:$I$64,MATCH('Indexed REC Deliveries'!$G24,'Inputs_Indexed REC'!$B$39:$B$64,0),MATCH('Indexed REC Deliveries'!$F24,'Inputs_Indexed REC'!$G$36:$I$36,0)),
IF(Y$5&gt;$G24+$B24,X24*(1-INDEX('Inputs_Indexed REC'!$D$6:$D$8,MATCH('Indexed REC Deliveries'!$F24,'Inputs_Indexed REC'!$B$6:$B$8,0))),
0))</f>
        <v>0</v>
      </c>
      <c r="Z24" s="89">
        <f>IF(Z$5=$G24+$B24,INDEX('Inputs_Indexed REC'!$C$39:$E$64,MATCH('Indexed REC Deliveries'!$G24,'Inputs_Indexed REC'!$B$39:$B$64,0),MATCH('Indexed REC Deliveries'!$F24,'Inputs_Indexed REC'!$C$36:$E$36,0))
*INDEX('Inputs_Indexed REC'!$G$39:$I$64,MATCH('Indexed REC Deliveries'!$G24,'Inputs_Indexed REC'!$B$39:$B$64,0),MATCH('Indexed REC Deliveries'!$F24,'Inputs_Indexed REC'!$G$36:$I$36,0)),
IF(Z$5&gt;$G24+$B24,Y24*(1-INDEX('Inputs_Indexed REC'!$D$6:$D$8,MATCH('Indexed REC Deliveries'!$F24,'Inputs_Indexed REC'!$B$6:$B$8,0))),
0))</f>
        <v>0</v>
      </c>
      <c r="AA24" s="89">
        <f>IF(AA$5=$G24+$B24,INDEX('Inputs_Indexed REC'!$C$39:$E$64,MATCH('Indexed REC Deliveries'!$G24,'Inputs_Indexed REC'!$B$39:$B$64,0),MATCH('Indexed REC Deliveries'!$F24,'Inputs_Indexed REC'!$C$36:$E$36,0))
*INDEX('Inputs_Indexed REC'!$G$39:$I$64,MATCH('Indexed REC Deliveries'!$G24,'Inputs_Indexed REC'!$B$39:$B$64,0),MATCH('Indexed REC Deliveries'!$F24,'Inputs_Indexed REC'!$G$36:$I$36,0)),
IF(AA$5&gt;$G24+$B24,Z24*(1-INDEX('Inputs_Indexed REC'!$D$6:$D$8,MATCH('Indexed REC Deliveries'!$F24,'Inputs_Indexed REC'!$B$6:$B$8,0))),
0))</f>
        <v>0</v>
      </c>
      <c r="AB24" s="89">
        <f>IF(AB$5=$G24+$B24,INDEX('Inputs_Indexed REC'!$C$39:$E$64,MATCH('Indexed REC Deliveries'!$G24,'Inputs_Indexed REC'!$B$39:$B$64,0),MATCH('Indexed REC Deliveries'!$F24,'Inputs_Indexed REC'!$C$36:$E$36,0))
*INDEX('Inputs_Indexed REC'!$G$39:$I$64,MATCH('Indexed REC Deliveries'!$G24,'Inputs_Indexed REC'!$B$39:$B$64,0),MATCH('Indexed REC Deliveries'!$F24,'Inputs_Indexed REC'!$G$36:$I$36,0)),
IF(AB$5&gt;$G24+$B24,AA24*(1-INDEX('Inputs_Indexed REC'!$D$6:$D$8,MATCH('Indexed REC Deliveries'!$F24,'Inputs_Indexed REC'!$B$6:$B$8,0))),
0))</f>
        <v>0</v>
      </c>
      <c r="AC24" s="89">
        <f>IF(AC$5=$G24+$B24,INDEX('Inputs_Indexed REC'!$C$39:$E$64,MATCH('Indexed REC Deliveries'!$G24,'Inputs_Indexed REC'!$B$39:$B$64,0),MATCH('Indexed REC Deliveries'!$F24,'Inputs_Indexed REC'!$C$36:$E$36,0))
*INDEX('Inputs_Indexed REC'!$G$39:$I$64,MATCH('Indexed REC Deliveries'!$G24,'Inputs_Indexed REC'!$B$39:$B$64,0),MATCH('Indexed REC Deliveries'!$F24,'Inputs_Indexed REC'!$G$36:$I$36,0)),
IF(AC$5&gt;$G24+$B24,AB24*(1-INDEX('Inputs_Indexed REC'!$D$6:$D$8,MATCH('Indexed REC Deliveries'!$F24,'Inputs_Indexed REC'!$B$6:$B$8,0))),
0))</f>
        <v>0</v>
      </c>
      <c r="AD24" s="89">
        <f>IF(AD$5=$G24+$B24,INDEX('Inputs_Indexed REC'!$C$39:$E$64,MATCH('Indexed REC Deliveries'!$G24,'Inputs_Indexed REC'!$B$39:$B$64,0),MATCH('Indexed REC Deliveries'!$F24,'Inputs_Indexed REC'!$C$36:$E$36,0))
*INDEX('Inputs_Indexed REC'!$G$39:$I$64,MATCH('Indexed REC Deliveries'!$G24,'Inputs_Indexed REC'!$B$39:$B$64,0),MATCH('Indexed REC Deliveries'!$F24,'Inputs_Indexed REC'!$G$36:$I$36,0)),
IF(AD$5&gt;$G24+$B24,AC24*(1-INDEX('Inputs_Indexed REC'!$D$6:$D$8,MATCH('Indexed REC Deliveries'!$F24,'Inputs_Indexed REC'!$B$6:$B$8,0))),
0))</f>
        <v>1000000</v>
      </c>
      <c r="AE24" s="89">
        <f>IF(AE$5=$G24+$B24,INDEX('Inputs_Indexed REC'!$C$39:$E$64,MATCH('Indexed REC Deliveries'!$G24,'Inputs_Indexed REC'!$B$39:$B$64,0),MATCH('Indexed REC Deliveries'!$F24,'Inputs_Indexed REC'!$C$36:$E$36,0))
*INDEX('Inputs_Indexed REC'!$G$39:$I$64,MATCH('Indexed REC Deliveries'!$G24,'Inputs_Indexed REC'!$B$39:$B$64,0),MATCH('Indexed REC Deliveries'!$F24,'Inputs_Indexed REC'!$G$36:$I$36,0)),
IF(AE$5&gt;$G24+$B24,AD24*(1-INDEX('Inputs_Indexed REC'!$D$6:$D$8,MATCH('Indexed REC Deliveries'!$F24,'Inputs_Indexed REC'!$B$6:$B$8,0))),
0))</f>
        <v>1000000</v>
      </c>
      <c r="AF24" s="89">
        <f>IF(AF$5=$G24+$B24,INDEX('Inputs_Indexed REC'!$C$39:$E$64,MATCH('Indexed REC Deliveries'!$G24,'Inputs_Indexed REC'!$B$39:$B$64,0),MATCH('Indexed REC Deliveries'!$F24,'Inputs_Indexed REC'!$C$36:$E$36,0))
*INDEX('Inputs_Indexed REC'!$G$39:$I$64,MATCH('Indexed REC Deliveries'!$G24,'Inputs_Indexed REC'!$B$39:$B$64,0),MATCH('Indexed REC Deliveries'!$F24,'Inputs_Indexed REC'!$G$36:$I$36,0)),
IF(AF$5&gt;$G24+$B24,AE24*(1-INDEX('Inputs_Indexed REC'!$D$6:$D$8,MATCH('Indexed REC Deliveries'!$F24,'Inputs_Indexed REC'!$B$6:$B$8,0))),
0))</f>
        <v>1000000</v>
      </c>
      <c r="AG24" s="89">
        <f>IF(AG$5=$G24+$B24,INDEX('Inputs_Indexed REC'!$C$39:$E$64,MATCH('Indexed REC Deliveries'!$G24,'Inputs_Indexed REC'!$B$39:$B$64,0),MATCH('Indexed REC Deliveries'!$F24,'Inputs_Indexed REC'!$C$36:$E$36,0))
*INDEX('Inputs_Indexed REC'!$G$39:$I$64,MATCH('Indexed REC Deliveries'!$G24,'Inputs_Indexed REC'!$B$39:$B$64,0),MATCH('Indexed REC Deliveries'!$F24,'Inputs_Indexed REC'!$G$36:$I$36,0)),
IF(AG$5&gt;$G24+$B24,AF24*(1-INDEX('Inputs_Indexed REC'!$D$6:$D$8,MATCH('Indexed REC Deliveries'!$F24,'Inputs_Indexed REC'!$B$6:$B$8,0))),
0))</f>
        <v>1000000</v>
      </c>
    </row>
    <row r="25" spans="2:33">
      <c r="B25" s="94">
        <v>3</v>
      </c>
      <c r="C25" s="94" t="s">
        <v>167</v>
      </c>
      <c r="D25" s="119" t="s">
        <v>212</v>
      </c>
      <c r="F25" s="20" t="s">
        <v>71</v>
      </c>
      <c r="G25" s="62">
        <f t="shared" si="6"/>
        <v>2041</v>
      </c>
      <c r="H25" s="58" t="s">
        <v>85</v>
      </c>
      <c r="I25" s="89">
        <f>IF(I$5=$G25+$B25,INDEX('Inputs_Indexed REC'!$C$39:$E$64,MATCH('Indexed REC Deliveries'!$G25,'Inputs_Indexed REC'!$B$39:$B$64,0),MATCH('Indexed REC Deliveries'!$F25,'Inputs_Indexed REC'!$C$36:$E$36,0))
*INDEX('Inputs_Indexed REC'!$G$39:$I$64,MATCH('Indexed REC Deliveries'!$G25,'Inputs_Indexed REC'!$B$39:$B$64,0),MATCH('Indexed REC Deliveries'!$F25,'Inputs_Indexed REC'!$G$36:$I$36,0)),
IF(I$5&gt;$G25+$B25,H25*(1-INDEX('Inputs_Indexed REC'!$D$6:$D$8,MATCH('Indexed REC Deliveries'!$F25,'Inputs_Indexed REC'!$B$6:$B$8,0))),
0))</f>
        <v>0</v>
      </c>
      <c r="J25" s="89">
        <f>IF(J$5=$G25+$B25,INDEX('Inputs_Indexed REC'!$C$39:$E$64,MATCH('Indexed REC Deliveries'!$G25,'Inputs_Indexed REC'!$B$39:$B$64,0),MATCH('Indexed REC Deliveries'!$F25,'Inputs_Indexed REC'!$C$36:$E$36,0))
*INDEX('Inputs_Indexed REC'!$G$39:$I$64,MATCH('Indexed REC Deliveries'!$G25,'Inputs_Indexed REC'!$B$39:$B$64,0),MATCH('Indexed REC Deliveries'!$F25,'Inputs_Indexed REC'!$G$36:$I$36,0)),
IF(J$5&gt;$G25+$B25,I25*(1-INDEX('Inputs_Indexed REC'!$D$6:$D$8,MATCH('Indexed REC Deliveries'!$F25,'Inputs_Indexed REC'!$B$6:$B$8,0))),
0))</f>
        <v>0</v>
      </c>
      <c r="K25" s="89">
        <f>IF(K$5=$G25+$B25,INDEX('Inputs_Indexed REC'!$C$39:$E$64,MATCH('Indexed REC Deliveries'!$G25,'Inputs_Indexed REC'!$B$39:$B$64,0),MATCH('Indexed REC Deliveries'!$F25,'Inputs_Indexed REC'!$C$36:$E$36,0))
*INDEX('Inputs_Indexed REC'!$G$39:$I$64,MATCH('Indexed REC Deliveries'!$G25,'Inputs_Indexed REC'!$B$39:$B$64,0),MATCH('Indexed REC Deliveries'!$F25,'Inputs_Indexed REC'!$G$36:$I$36,0)),
IF(K$5&gt;$G25+$B25,J25*(1-INDEX('Inputs_Indexed REC'!$D$6:$D$8,MATCH('Indexed REC Deliveries'!$F25,'Inputs_Indexed REC'!$B$6:$B$8,0))),
0))</f>
        <v>0</v>
      </c>
      <c r="L25" s="89">
        <f>IF(L$5=$G25+$B25,INDEX('Inputs_Indexed REC'!$C$39:$E$64,MATCH('Indexed REC Deliveries'!$G25,'Inputs_Indexed REC'!$B$39:$B$64,0),MATCH('Indexed REC Deliveries'!$F25,'Inputs_Indexed REC'!$C$36:$E$36,0))
*INDEX('Inputs_Indexed REC'!$G$39:$I$64,MATCH('Indexed REC Deliveries'!$G25,'Inputs_Indexed REC'!$B$39:$B$64,0),MATCH('Indexed REC Deliveries'!$F25,'Inputs_Indexed REC'!$G$36:$I$36,0)),
IF(L$5&gt;$G25+$B25,K25*(1-INDEX('Inputs_Indexed REC'!$D$6:$D$8,MATCH('Indexed REC Deliveries'!$F25,'Inputs_Indexed REC'!$B$6:$B$8,0))),
0))</f>
        <v>0</v>
      </c>
      <c r="M25" s="89">
        <f>IF(M$5=$G25+$B25,INDEX('Inputs_Indexed REC'!$C$39:$E$64,MATCH('Indexed REC Deliveries'!$G25,'Inputs_Indexed REC'!$B$39:$B$64,0),MATCH('Indexed REC Deliveries'!$F25,'Inputs_Indexed REC'!$C$36:$E$36,0))
*INDEX('Inputs_Indexed REC'!$G$39:$I$64,MATCH('Indexed REC Deliveries'!$G25,'Inputs_Indexed REC'!$B$39:$B$64,0),MATCH('Indexed REC Deliveries'!$F25,'Inputs_Indexed REC'!$G$36:$I$36,0)),
IF(M$5&gt;$G25+$B25,L25*(1-INDEX('Inputs_Indexed REC'!$D$6:$D$8,MATCH('Indexed REC Deliveries'!$F25,'Inputs_Indexed REC'!$B$6:$B$8,0))),
0))</f>
        <v>0</v>
      </c>
      <c r="N25" s="89">
        <f>IF(N$5=$G25+$B25,INDEX('Inputs_Indexed REC'!$C$39:$E$64,MATCH('Indexed REC Deliveries'!$G25,'Inputs_Indexed REC'!$B$39:$B$64,0),MATCH('Indexed REC Deliveries'!$F25,'Inputs_Indexed REC'!$C$36:$E$36,0))
*INDEX('Inputs_Indexed REC'!$G$39:$I$64,MATCH('Indexed REC Deliveries'!$G25,'Inputs_Indexed REC'!$B$39:$B$64,0),MATCH('Indexed REC Deliveries'!$F25,'Inputs_Indexed REC'!$G$36:$I$36,0)),
IF(N$5&gt;$G25+$B25,M25*(1-INDEX('Inputs_Indexed REC'!$D$6:$D$8,MATCH('Indexed REC Deliveries'!$F25,'Inputs_Indexed REC'!$B$6:$B$8,0))),
0))</f>
        <v>0</v>
      </c>
      <c r="O25" s="89">
        <f>IF(O$5=$G25+$B25,INDEX('Inputs_Indexed REC'!$C$39:$E$64,MATCH('Indexed REC Deliveries'!$G25,'Inputs_Indexed REC'!$B$39:$B$64,0),MATCH('Indexed REC Deliveries'!$F25,'Inputs_Indexed REC'!$C$36:$E$36,0))
*INDEX('Inputs_Indexed REC'!$G$39:$I$64,MATCH('Indexed REC Deliveries'!$G25,'Inputs_Indexed REC'!$B$39:$B$64,0),MATCH('Indexed REC Deliveries'!$F25,'Inputs_Indexed REC'!$G$36:$I$36,0)),
IF(O$5&gt;$G25+$B25,N25*(1-INDEX('Inputs_Indexed REC'!$D$6:$D$8,MATCH('Indexed REC Deliveries'!$F25,'Inputs_Indexed REC'!$B$6:$B$8,0))),
0))</f>
        <v>0</v>
      </c>
      <c r="P25" s="89">
        <f>IF(P$5=$G25+$B25,INDEX('Inputs_Indexed REC'!$C$39:$E$64,MATCH('Indexed REC Deliveries'!$G25,'Inputs_Indexed REC'!$B$39:$B$64,0),MATCH('Indexed REC Deliveries'!$F25,'Inputs_Indexed REC'!$C$36:$E$36,0))
*INDEX('Inputs_Indexed REC'!$G$39:$I$64,MATCH('Indexed REC Deliveries'!$G25,'Inputs_Indexed REC'!$B$39:$B$64,0),MATCH('Indexed REC Deliveries'!$F25,'Inputs_Indexed REC'!$G$36:$I$36,0)),
IF(P$5&gt;$G25+$B25,O25*(1-INDEX('Inputs_Indexed REC'!$D$6:$D$8,MATCH('Indexed REC Deliveries'!$F25,'Inputs_Indexed REC'!$B$6:$B$8,0))),
0))</f>
        <v>0</v>
      </c>
      <c r="Q25" s="89">
        <f>IF(Q$5=$G25+$B25,INDEX('Inputs_Indexed REC'!$C$39:$E$64,MATCH('Indexed REC Deliveries'!$G25,'Inputs_Indexed REC'!$B$39:$B$64,0),MATCH('Indexed REC Deliveries'!$F25,'Inputs_Indexed REC'!$C$36:$E$36,0))
*INDEX('Inputs_Indexed REC'!$G$39:$I$64,MATCH('Indexed REC Deliveries'!$G25,'Inputs_Indexed REC'!$B$39:$B$64,0),MATCH('Indexed REC Deliveries'!$F25,'Inputs_Indexed REC'!$G$36:$I$36,0)),
IF(Q$5&gt;$G25+$B25,P25*(1-INDEX('Inputs_Indexed REC'!$D$6:$D$8,MATCH('Indexed REC Deliveries'!$F25,'Inputs_Indexed REC'!$B$6:$B$8,0))),
0))</f>
        <v>0</v>
      </c>
      <c r="R25" s="89">
        <f>IF(R$5=$G25+$B25,INDEX('Inputs_Indexed REC'!$C$39:$E$64,MATCH('Indexed REC Deliveries'!$G25,'Inputs_Indexed REC'!$B$39:$B$64,0),MATCH('Indexed REC Deliveries'!$F25,'Inputs_Indexed REC'!$C$36:$E$36,0))
*INDEX('Inputs_Indexed REC'!$G$39:$I$64,MATCH('Indexed REC Deliveries'!$G25,'Inputs_Indexed REC'!$B$39:$B$64,0),MATCH('Indexed REC Deliveries'!$F25,'Inputs_Indexed REC'!$G$36:$I$36,0)),
IF(R$5&gt;$G25+$B25,Q25*(1-INDEX('Inputs_Indexed REC'!$D$6:$D$8,MATCH('Indexed REC Deliveries'!$F25,'Inputs_Indexed REC'!$B$6:$B$8,0))),
0))</f>
        <v>0</v>
      </c>
      <c r="S25" s="89">
        <f>IF(S$5=$G25+$B25,INDEX('Inputs_Indexed REC'!$C$39:$E$64,MATCH('Indexed REC Deliveries'!$G25,'Inputs_Indexed REC'!$B$39:$B$64,0),MATCH('Indexed REC Deliveries'!$F25,'Inputs_Indexed REC'!$C$36:$E$36,0))
*INDEX('Inputs_Indexed REC'!$G$39:$I$64,MATCH('Indexed REC Deliveries'!$G25,'Inputs_Indexed REC'!$B$39:$B$64,0),MATCH('Indexed REC Deliveries'!$F25,'Inputs_Indexed REC'!$G$36:$I$36,0)),
IF(S$5&gt;$G25+$B25,R25*(1-INDEX('Inputs_Indexed REC'!$D$6:$D$8,MATCH('Indexed REC Deliveries'!$F25,'Inputs_Indexed REC'!$B$6:$B$8,0))),
0))</f>
        <v>0</v>
      </c>
      <c r="T25" s="89">
        <f>IF(T$5=$G25+$B25,INDEX('Inputs_Indexed REC'!$C$39:$E$64,MATCH('Indexed REC Deliveries'!$G25,'Inputs_Indexed REC'!$B$39:$B$64,0),MATCH('Indexed REC Deliveries'!$F25,'Inputs_Indexed REC'!$C$36:$E$36,0))
*INDEX('Inputs_Indexed REC'!$G$39:$I$64,MATCH('Indexed REC Deliveries'!$G25,'Inputs_Indexed REC'!$B$39:$B$64,0),MATCH('Indexed REC Deliveries'!$F25,'Inputs_Indexed REC'!$G$36:$I$36,0)),
IF(T$5&gt;$G25+$B25,S25*(1-INDEX('Inputs_Indexed REC'!$D$6:$D$8,MATCH('Indexed REC Deliveries'!$F25,'Inputs_Indexed REC'!$B$6:$B$8,0))),
0))</f>
        <v>0</v>
      </c>
      <c r="U25" s="89">
        <f>IF(U$5=$G25+$B25,INDEX('Inputs_Indexed REC'!$C$39:$E$64,MATCH('Indexed REC Deliveries'!$G25,'Inputs_Indexed REC'!$B$39:$B$64,0),MATCH('Indexed REC Deliveries'!$F25,'Inputs_Indexed REC'!$C$36:$E$36,0))
*INDEX('Inputs_Indexed REC'!$G$39:$I$64,MATCH('Indexed REC Deliveries'!$G25,'Inputs_Indexed REC'!$B$39:$B$64,0),MATCH('Indexed REC Deliveries'!$F25,'Inputs_Indexed REC'!$G$36:$I$36,0)),
IF(U$5&gt;$G25+$B25,T25*(1-INDEX('Inputs_Indexed REC'!$D$6:$D$8,MATCH('Indexed REC Deliveries'!$F25,'Inputs_Indexed REC'!$B$6:$B$8,0))),
0))</f>
        <v>0</v>
      </c>
      <c r="V25" s="89">
        <f>IF(V$5=$G25+$B25,INDEX('Inputs_Indexed REC'!$C$39:$E$64,MATCH('Indexed REC Deliveries'!$G25,'Inputs_Indexed REC'!$B$39:$B$64,0),MATCH('Indexed REC Deliveries'!$F25,'Inputs_Indexed REC'!$C$36:$E$36,0))
*INDEX('Inputs_Indexed REC'!$G$39:$I$64,MATCH('Indexed REC Deliveries'!$G25,'Inputs_Indexed REC'!$B$39:$B$64,0),MATCH('Indexed REC Deliveries'!$F25,'Inputs_Indexed REC'!$G$36:$I$36,0)),
IF(V$5&gt;$G25+$B25,U25*(1-INDEX('Inputs_Indexed REC'!$D$6:$D$8,MATCH('Indexed REC Deliveries'!$F25,'Inputs_Indexed REC'!$B$6:$B$8,0))),
0))</f>
        <v>0</v>
      </c>
      <c r="W25" s="89">
        <f>IF(W$5=$G25+$B25,INDEX('Inputs_Indexed REC'!$C$39:$E$64,MATCH('Indexed REC Deliveries'!$G25,'Inputs_Indexed REC'!$B$39:$B$64,0),MATCH('Indexed REC Deliveries'!$F25,'Inputs_Indexed REC'!$C$36:$E$36,0))
*INDEX('Inputs_Indexed REC'!$G$39:$I$64,MATCH('Indexed REC Deliveries'!$G25,'Inputs_Indexed REC'!$B$39:$B$64,0),MATCH('Indexed REC Deliveries'!$F25,'Inputs_Indexed REC'!$G$36:$I$36,0)),
IF(W$5&gt;$G25+$B25,V25*(1-INDEX('Inputs_Indexed REC'!$D$6:$D$8,MATCH('Indexed REC Deliveries'!$F25,'Inputs_Indexed REC'!$B$6:$B$8,0))),
0))</f>
        <v>0</v>
      </c>
      <c r="X25" s="89">
        <f>IF(X$5=$G25+$B25,INDEX('Inputs_Indexed REC'!$C$39:$E$64,MATCH('Indexed REC Deliveries'!$G25,'Inputs_Indexed REC'!$B$39:$B$64,0),MATCH('Indexed REC Deliveries'!$F25,'Inputs_Indexed REC'!$C$36:$E$36,0))
*INDEX('Inputs_Indexed REC'!$G$39:$I$64,MATCH('Indexed REC Deliveries'!$G25,'Inputs_Indexed REC'!$B$39:$B$64,0),MATCH('Indexed REC Deliveries'!$F25,'Inputs_Indexed REC'!$G$36:$I$36,0)),
IF(X$5&gt;$G25+$B25,W25*(1-INDEX('Inputs_Indexed REC'!$D$6:$D$8,MATCH('Indexed REC Deliveries'!$F25,'Inputs_Indexed REC'!$B$6:$B$8,0))),
0))</f>
        <v>0</v>
      </c>
      <c r="Y25" s="89">
        <f>IF(Y$5=$G25+$B25,INDEX('Inputs_Indexed REC'!$C$39:$E$64,MATCH('Indexed REC Deliveries'!$G25,'Inputs_Indexed REC'!$B$39:$B$64,0),MATCH('Indexed REC Deliveries'!$F25,'Inputs_Indexed REC'!$C$36:$E$36,0))
*INDEX('Inputs_Indexed REC'!$G$39:$I$64,MATCH('Indexed REC Deliveries'!$G25,'Inputs_Indexed REC'!$B$39:$B$64,0),MATCH('Indexed REC Deliveries'!$F25,'Inputs_Indexed REC'!$G$36:$I$36,0)),
IF(Y$5&gt;$G25+$B25,X25*(1-INDEX('Inputs_Indexed REC'!$D$6:$D$8,MATCH('Indexed REC Deliveries'!$F25,'Inputs_Indexed REC'!$B$6:$B$8,0))),
0))</f>
        <v>0</v>
      </c>
      <c r="Z25" s="89">
        <f>IF(Z$5=$G25+$B25,INDEX('Inputs_Indexed REC'!$C$39:$E$64,MATCH('Indexed REC Deliveries'!$G25,'Inputs_Indexed REC'!$B$39:$B$64,0),MATCH('Indexed REC Deliveries'!$F25,'Inputs_Indexed REC'!$C$36:$E$36,0))
*INDEX('Inputs_Indexed REC'!$G$39:$I$64,MATCH('Indexed REC Deliveries'!$G25,'Inputs_Indexed REC'!$B$39:$B$64,0),MATCH('Indexed REC Deliveries'!$F25,'Inputs_Indexed REC'!$G$36:$I$36,0)),
IF(Z$5&gt;$G25+$B25,Y25*(1-INDEX('Inputs_Indexed REC'!$D$6:$D$8,MATCH('Indexed REC Deliveries'!$F25,'Inputs_Indexed REC'!$B$6:$B$8,0))),
0))</f>
        <v>0</v>
      </c>
      <c r="AA25" s="89">
        <f>IF(AA$5=$G25+$B25,INDEX('Inputs_Indexed REC'!$C$39:$E$64,MATCH('Indexed REC Deliveries'!$G25,'Inputs_Indexed REC'!$B$39:$B$64,0),MATCH('Indexed REC Deliveries'!$F25,'Inputs_Indexed REC'!$C$36:$E$36,0))
*INDEX('Inputs_Indexed REC'!$G$39:$I$64,MATCH('Indexed REC Deliveries'!$G25,'Inputs_Indexed REC'!$B$39:$B$64,0),MATCH('Indexed REC Deliveries'!$F25,'Inputs_Indexed REC'!$G$36:$I$36,0)),
IF(AA$5&gt;$G25+$B25,Z25*(1-INDEX('Inputs_Indexed REC'!$D$6:$D$8,MATCH('Indexed REC Deliveries'!$F25,'Inputs_Indexed REC'!$B$6:$B$8,0))),
0))</f>
        <v>0</v>
      </c>
      <c r="AB25" s="89">
        <f>IF(AB$5=$G25+$B25,INDEX('Inputs_Indexed REC'!$C$39:$E$64,MATCH('Indexed REC Deliveries'!$G25,'Inputs_Indexed REC'!$B$39:$B$64,0),MATCH('Indexed REC Deliveries'!$F25,'Inputs_Indexed REC'!$C$36:$E$36,0))
*INDEX('Inputs_Indexed REC'!$G$39:$I$64,MATCH('Indexed REC Deliveries'!$G25,'Inputs_Indexed REC'!$B$39:$B$64,0),MATCH('Indexed REC Deliveries'!$F25,'Inputs_Indexed REC'!$G$36:$I$36,0)),
IF(AB$5&gt;$G25+$B25,AA25*(1-INDEX('Inputs_Indexed REC'!$D$6:$D$8,MATCH('Indexed REC Deliveries'!$F25,'Inputs_Indexed REC'!$B$6:$B$8,0))),
0))</f>
        <v>0</v>
      </c>
      <c r="AC25" s="89">
        <f>IF(AC$5=$G25+$B25,INDEX('Inputs_Indexed REC'!$C$39:$E$64,MATCH('Indexed REC Deliveries'!$G25,'Inputs_Indexed REC'!$B$39:$B$64,0),MATCH('Indexed REC Deliveries'!$F25,'Inputs_Indexed REC'!$C$36:$E$36,0))
*INDEX('Inputs_Indexed REC'!$G$39:$I$64,MATCH('Indexed REC Deliveries'!$G25,'Inputs_Indexed REC'!$B$39:$B$64,0),MATCH('Indexed REC Deliveries'!$F25,'Inputs_Indexed REC'!$G$36:$I$36,0)),
IF(AC$5&gt;$G25+$B25,AB25*(1-INDEX('Inputs_Indexed REC'!$D$6:$D$8,MATCH('Indexed REC Deliveries'!$F25,'Inputs_Indexed REC'!$B$6:$B$8,0))),
0))</f>
        <v>0</v>
      </c>
      <c r="AD25" s="89">
        <f>IF(AD$5=$G25+$B25,INDEX('Inputs_Indexed REC'!$C$39:$E$64,MATCH('Indexed REC Deliveries'!$G25,'Inputs_Indexed REC'!$B$39:$B$64,0),MATCH('Indexed REC Deliveries'!$F25,'Inputs_Indexed REC'!$C$36:$E$36,0))
*INDEX('Inputs_Indexed REC'!$G$39:$I$64,MATCH('Indexed REC Deliveries'!$G25,'Inputs_Indexed REC'!$B$39:$B$64,0),MATCH('Indexed REC Deliveries'!$F25,'Inputs_Indexed REC'!$G$36:$I$36,0)),
IF(AD$5&gt;$G25+$B25,AC25*(1-INDEX('Inputs_Indexed REC'!$D$6:$D$8,MATCH('Indexed REC Deliveries'!$F25,'Inputs_Indexed REC'!$B$6:$B$8,0))),
0))</f>
        <v>0</v>
      </c>
      <c r="AE25" s="89">
        <f>IF(AE$5=$G25+$B25,INDEX('Inputs_Indexed REC'!$C$39:$E$64,MATCH('Indexed REC Deliveries'!$G25,'Inputs_Indexed REC'!$B$39:$B$64,0),MATCH('Indexed REC Deliveries'!$F25,'Inputs_Indexed REC'!$C$36:$E$36,0))
*INDEX('Inputs_Indexed REC'!$G$39:$I$64,MATCH('Indexed REC Deliveries'!$G25,'Inputs_Indexed REC'!$B$39:$B$64,0),MATCH('Indexed REC Deliveries'!$F25,'Inputs_Indexed REC'!$G$36:$I$36,0)),
IF(AE$5&gt;$G25+$B25,AD25*(1-INDEX('Inputs_Indexed REC'!$D$6:$D$8,MATCH('Indexed REC Deliveries'!$F25,'Inputs_Indexed REC'!$B$6:$B$8,0))),
0))</f>
        <v>1000000</v>
      </c>
      <c r="AF25" s="89">
        <f>IF(AF$5=$G25+$B25,INDEX('Inputs_Indexed REC'!$C$39:$E$64,MATCH('Indexed REC Deliveries'!$G25,'Inputs_Indexed REC'!$B$39:$B$64,0),MATCH('Indexed REC Deliveries'!$F25,'Inputs_Indexed REC'!$C$36:$E$36,0))
*INDEX('Inputs_Indexed REC'!$G$39:$I$64,MATCH('Indexed REC Deliveries'!$G25,'Inputs_Indexed REC'!$B$39:$B$64,0),MATCH('Indexed REC Deliveries'!$F25,'Inputs_Indexed REC'!$G$36:$I$36,0)),
IF(AF$5&gt;$G25+$B25,AE25*(1-INDEX('Inputs_Indexed REC'!$D$6:$D$8,MATCH('Indexed REC Deliveries'!$F25,'Inputs_Indexed REC'!$B$6:$B$8,0))),
0))</f>
        <v>1000000</v>
      </c>
      <c r="AG25" s="89">
        <f>IF(AG$5=$G25+$B25,INDEX('Inputs_Indexed REC'!$C$39:$E$64,MATCH('Indexed REC Deliveries'!$G25,'Inputs_Indexed REC'!$B$39:$B$64,0),MATCH('Indexed REC Deliveries'!$F25,'Inputs_Indexed REC'!$C$36:$E$36,0))
*INDEX('Inputs_Indexed REC'!$G$39:$I$64,MATCH('Indexed REC Deliveries'!$G25,'Inputs_Indexed REC'!$B$39:$B$64,0),MATCH('Indexed REC Deliveries'!$F25,'Inputs_Indexed REC'!$G$36:$I$36,0)),
IF(AG$5&gt;$G25+$B25,AF25*(1-INDEX('Inputs_Indexed REC'!$D$6:$D$8,MATCH('Indexed REC Deliveries'!$F25,'Inputs_Indexed REC'!$B$6:$B$8,0))),
0))</f>
        <v>1000000</v>
      </c>
    </row>
    <row r="26" spans="2:33">
      <c r="B26" s="94">
        <v>3</v>
      </c>
      <c r="C26" s="94" t="s">
        <v>167</v>
      </c>
      <c r="D26" s="119" t="s">
        <v>212</v>
      </c>
      <c r="F26" s="20" t="s">
        <v>71</v>
      </c>
      <c r="G26" s="62">
        <f t="shared" si="6"/>
        <v>2042</v>
      </c>
      <c r="H26" s="58" t="s">
        <v>85</v>
      </c>
      <c r="I26" s="89">
        <f>IF(I$5=$G26+$B26,INDEX('Inputs_Indexed REC'!$C$39:$E$64,MATCH('Indexed REC Deliveries'!$G26,'Inputs_Indexed REC'!$B$39:$B$64,0),MATCH('Indexed REC Deliveries'!$F26,'Inputs_Indexed REC'!$C$36:$E$36,0))
*INDEX('Inputs_Indexed REC'!$G$39:$I$64,MATCH('Indexed REC Deliveries'!$G26,'Inputs_Indexed REC'!$B$39:$B$64,0),MATCH('Indexed REC Deliveries'!$F26,'Inputs_Indexed REC'!$G$36:$I$36,0)),
IF(I$5&gt;$G26+$B26,H26*(1-INDEX('Inputs_Indexed REC'!$D$6:$D$8,MATCH('Indexed REC Deliveries'!$F26,'Inputs_Indexed REC'!$B$6:$B$8,0))),
0))</f>
        <v>0</v>
      </c>
      <c r="J26" s="89">
        <f>IF(J$5=$G26+$B26,INDEX('Inputs_Indexed REC'!$C$39:$E$64,MATCH('Indexed REC Deliveries'!$G26,'Inputs_Indexed REC'!$B$39:$B$64,0),MATCH('Indexed REC Deliveries'!$F26,'Inputs_Indexed REC'!$C$36:$E$36,0))
*INDEX('Inputs_Indexed REC'!$G$39:$I$64,MATCH('Indexed REC Deliveries'!$G26,'Inputs_Indexed REC'!$B$39:$B$64,0),MATCH('Indexed REC Deliveries'!$F26,'Inputs_Indexed REC'!$G$36:$I$36,0)),
IF(J$5&gt;$G26+$B26,I26*(1-INDEX('Inputs_Indexed REC'!$D$6:$D$8,MATCH('Indexed REC Deliveries'!$F26,'Inputs_Indexed REC'!$B$6:$B$8,0))),
0))</f>
        <v>0</v>
      </c>
      <c r="K26" s="89">
        <f>IF(K$5=$G26+$B26,INDEX('Inputs_Indexed REC'!$C$39:$E$64,MATCH('Indexed REC Deliveries'!$G26,'Inputs_Indexed REC'!$B$39:$B$64,0),MATCH('Indexed REC Deliveries'!$F26,'Inputs_Indexed REC'!$C$36:$E$36,0))
*INDEX('Inputs_Indexed REC'!$G$39:$I$64,MATCH('Indexed REC Deliveries'!$G26,'Inputs_Indexed REC'!$B$39:$B$64,0),MATCH('Indexed REC Deliveries'!$F26,'Inputs_Indexed REC'!$G$36:$I$36,0)),
IF(K$5&gt;$G26+$B26,J26*(1-INDEX('Inputs_Indexed REC'!$D$6:$D$8,MATCH('Indexed REC Deliveries'!$F26,'Inputs_Indexed REC'!$B$6:$B$8,0))),
0))</f>
        <v>0</v>
      </c>
      <c r="L26" s="89">
        <f>IF(L$5=$G26+$B26,INDEX('Inputs_Indexed REC'!$C$39:$E$64,MATCH('Indexed REC Deliveries'!$G26,'Inputs_Indexed REC'!$B$39:$B$64,0),MATCH('Indexed REC Deliveries'!$F26,'Inputs_Indexed REC'!$C$36:$E$36,0))
*INDEX('Inputs_Indexed REC'!$G$39:$I$64,MATCH('Indexed REC Deliveries'!$G26,'Inputs_Indexed REC'!$B$39:$B$64,0),MATCH('Indexed REC Deliveries'!$F26,'Inputs_Indexed REC'!$G$36:$I$36,0)),
IF(L$5&gt;$G26+$B26,K26*(1-INDEX('Inputs_Indexed REC'!$D$6:$D$8,MATCH('Indexed REC Deliveries'!$F26,'Inputs_Indexed REC'!$B$6:$B$8,0))),
0))</f>
        <v>0</v>
      </c>
      <c r="M26" s="89">
        <f>IF(M$5=$G26+$B26,INDEX('Inputs_Indexed REC'!$C$39:$E$64,MATCH('Indexed REC Deliveries'!$G26,'Inputs_Indexed REC'!$B$39:$B$64,0),MATCH('Indexed REC Deliveries'!$F26,'Inputs_Indexed REC'!$C$36:$E$36,0))
*INDEX('Inputs_Indexed REC'!$G$39:$I$64,MATCH('Indexed REC Deliveries'!$G26,'Inputs_Indexed REC'!$B$39:$B$64,0),MATCH('Indexed REC Deliveries'!$F26,'Inputs_Indexed REC'!$G$36:$I$36,0)),
IF(M$5&gt;$G26+$B26,L26*(1-INDEX('Inputs_Indexed REC'!$D$6:$D$8,MATCH('Indexed REC Deliveries'!$F26,'Inputs_Indexed REC'!$B$6:$B$8,0))),
0))</f>
        <v>0</v>
      </c>
      <c r="N26" s="89">
        <f>IF(N$5=$G26+$B26,INDEX('Inputs_Indexed REC'!$C$39:$E$64,MATCH('Indexed REC Deliveries'!$G26,'Inputs_Indexed REC'!$B$39:$B$64,0),MATCH('Indexed REC Deliveries'!$F26,'Inputs_Indexed REC'!$C$36:$E$36,0))
*INDEX('Inputs_Indexed REC'!$G$39:$I$64,MATCH('Indexed REC Deliveries'!$G26,'Inputs_Indexed REC'!$B$39:$B$64,0),MATCH('Indexed REC Deliveries'!$F26,'Inputs_Indexed REC'!$G$36:$I$36,0)),
IF(N$5&gt;$G26+$B26,M26*(1-INDEX('Inputs_Indexed REC'!$D$6:$D$8,MATCH('Indexed REC Deliveries'!$F26,'Inputs_Indexed REC'!$B$6:$B$8,0))),
0))</f>
        <v>0</v>
      </c>
      <c r="O26" s="89">
        <f>IF(O$5=$G26+$B26,INDEX('Inputs_Indexed REC'!$C$39:$E$64,MATCH('Indexed REC Deliveries'!$G26,'Inputs_Indexed REC'!$B$39:$B$64,0),MATCH('Indexed REC Deliveries'!$F26,'Inputs_Indexed REC'!$C$36:$E$36,0))
*INDEX('Inputs_Indexed REC'!$G$39:$I$64,MATCH('Indexed REC Deliveries'!$G26,'Inputs_Indexed REC'!$B$39:$B$64,0),MATCH('Indexed REC Deliveries'!$F26,'Inputs_Indexed REC'!$G$36:$I$36,0)),
IF(O$5&gt;$G26+$B26,N26*(1-INDEX('Inputs_Indexed REC'!$D$6:$D$8,MATCH('Indexed REC Deliveries'!$F26,'Inputs_Indexed REC'!$B$6:$B$8,0))),
0))</f>
        <v>0</v>
      </c>
      <c r="P26" s="89">
        <f>IF(P$5=$G26+$B26,INDEX('Inputs_Indexed REC'!$C$39:$E$64,MATCH('Indexed REC Deliveries'!$G26,'Inputs_Indexed REC'!$B$39:$B$64,0),MATCH('Indexed REC Deliveries'!$F26,'Inputs_Indexed REC'!$C$36:$E$36,0))
*INDEX('Inputs_Indexed REC'!$G$39:$I$64,MATCH('Indexed REC Deliveries'!$G26,'Inputs_Indexed REC'!$B$39:$B$64,0),MATCH('Indexed REC Deliveries'!$F26,'Inputs_Indexed REC'!$G$36:$I$36,0)),
IF(P$5&gt;$G26+$B26,O26*(1-INDEX('Inputs_Indexed REC'!$D$6:$D$8,MATCH('Indexed REC Deliveries'!$F26,'Inputs_Indexed REC'!$B$6:$B$8,0))),
0))</f>
        <v>0</v>
      </c>
      <c r="Q26" s="89">
        <f>IF(Q$5=$G26+$B26,INDEX('Inputs_Indexed REC'!$C$39:$E$64,MATCH('Indexed REC Deliveries'!$G26,'Inputs_Indexed REC'!$B$39:$B$64,0),MATCH('Indexed REC Deliveries'!$F26,'Inputs_Indexed REC'!$C$36:$E$36,0))
*INDEX('Inputs_Indexed REC'!$G$39:$I$64,MATCH('Indexed REC Deliveries'!$G26,'Inputs_Indexed REC'!$B$39:$B$64,0),MATCH('Indexed REC Deliveries'!$F26,'Inputs_Indexed REC'!$G$36:$I$36,0)),
IF(Q$5&gt;$G26+$B26,P26*(1-INDEX('Inputs_Indexed REC'!$D$6:$D$8,MATCH('Indexed REC Deliveries'!$F26,'Inputs_Indexed REC'!$B$6:$B$8,0))),
0))</f>
        <v>0</v>
      </c>
      <c r="R26" s="89">
        <f>IF(R$5=$G26+$B26,INDEX('Inputs_Indexed REC'!$C$39:$E$64,MATCH('Indexed REC Deliveries'!$G26,'Inputs_Indexed REC'!$B$39:$B$64,0),MATCH('Indexed REC Deliveries'!$F26,'Inputs_Indexed REC'!$C$36:$E$36,0))
*INDEX('Inputs_Indexed REC'!$G$39:$I$64,MATCH('Indexed REC Deliveries'!$G26,'Inputs_Indexed REC'!$B$39:$B$64,0),MATCH('Indexed REC Deliveries'!$F26,'Inputs_Indexed REC'!$G$36:$I$36,0)),
IF(R$5&gt;$G26+$B26,Q26*(1-INDEX('Inputs_Indexed REC'!$D$6:$D$8,MATCH('Indexed REC Deliveries'!$F26,'Inputs_Indexed REC'!$B$6:$B$8,0))),
0))</f>
        <v>0</v>
      </c>
      <c r="S26" s="89">
        <f>IF(S$5=$G26+$B26,INDEX('Inputs_Indexed REC'!$C$39:$E$64,MATCH('Indexed REC Deliveries'!$G26,'Inputs_Indexed REC'!$B$39:$B$64,0),MATCH('Indexed REC Deliveries'!$F26,'Inputs_Indexed REC'!$C$36:$E$36,0))
*INDEX('Inputs_Indexed REC'!$G$39:$I$64,MATCH('Indexed REC Deliveries'!$G26,'Inputs_Indexed REC'!$B$39:$B$64,0),MATCH('Indexed REC Deliveries'!$F26,'Inputs_Indexed REC'!$G$36:$I$36,0)),
IF(S$5&gt;$G26+$B26,R26*(1-INDEX('Inputs_Indexed REC'!$D$6:$D$8,MATCH('Indexed REC Deliveries'!$F26,'Inputs_Indexed REC'!$B$6:$B$8,0))),
0))</f>
        <v>0</v>
      </c>
      <c r="T26" s="89">
        <f>IF(T$5=$G26+$B26,INDEX('Inputs_Indexed REC'!$C$39:$E$64,MATCH('Indexed REC Deliveries'!$G26,'Inputs_Indexed REC'!$B$39:$B$64,0),MATCH('Indexed REC Deliveries'!$F26,'Inputs_Indexed REC'!$C$36:$E$36,0))
*INDEX('Inputs_Indexed REC'!$G$39:$I$64,MATCH('Indexed REC Deliveries'!$G26,'Inputs_Indexed REC'!$B$39:$B$64,0),MATCH('Indexed REC Deliveries'!$F26,'Inputs_Indexed REC'!$G$36:$I$36,0)),
IF(T$5&gt;$G26+$B26,S26*(1-INDEX('Inputs_Indexed REC'!$D$6:$D$8,MATCH('Indexed REC Deliveries'!$F26,'Inputs_Indexed REC'!$B$6:$B$8,0))),
0))</f>
        <v>0</v>
      </c>
      <c r="U26" s="89">
        <f>IF(U$5=$G26+$B26,INDEX('Inputs_Indexed REC'!$C$39:$E$64,MATCH('Indexed REC Deliveries'!$G26,'Inputs_Indexed REC'!$B$39:$B$64,0),MATCH('Indexed REC Deliveries'!$F26,'Inputs_Indexed REC'!$C$36:$E$36,0))
*INDEX('Inputs_Indexed REC'!$G$39:$I$64,MATCH('Indexed REC Deliveries'!$G26,'Inputs_Indexed REC'!$B$39:$B$64,0),MATCH('Indexed REC Deliveries'!$F26,'Inputs_Indexed REC'!$G$36:$I$36,0)),
IF(U$5&gt;$G26+$B26,T26*(1-INDEX('Inputs_Indexed REC'!$D$6:$D$8,MATCH('Indexed REC Deliveries'!$F26,'Inputs_Indexed REC'!$B$6:$B$8,0))),
0))</f>
        <v>0</v>
      </c>
      <c r="V26" s="89">
        <f>IF(V$5=$G26+$B26,INDEX('Inputs_Indexed REC'!$C$39:$E$64,MATCH('Indexed REC Deliveries'!$G26,'Inputs_Indexed REC'!$B$39:$B$64,0),MATCH('Indexed REC Deliveries'!$F26,'Inputs_Indexed REC'!$C$36:$E$36,0))
*INDEX('Inputs_Indexed REC'!$G$39:$I$64,MATCH('Indexed REC Deliveries'!$G26,'Inputs_Indexed REC'!$B$39:$B$64,0),MATCH('Indexed REC Deliveries'!$F26,'Inputs_Indexed REC'!$G$36:$I$36,0)),
IF(V$5&gt;$G26+$B26,U26*(1-INDEX('Inputs_Indexed REC'!$D$6:$D$8,MATCH('Indexed REC Deliveries'!$F26,'Inputs_Indexed REC'!$B$6:$B$8,0))),
0))</f>
        <v>0</v>
      </c>
      <c r="W26" s="89">
        <f>IF(W$5=$G26+$B26,INDEX('Inputs_Indexed REC'!$C$39:$E$64,MATCH('Indexed REC Deliveries'!$G26,'Inputs_Indexed REC'!$B$39:$B$64,0),MATCH('Indexed REC Deliveries'!$F26,'Inputs_Indexed REC'!$C$36:$E$36,0))
*INDEX('Inputs_Indexed REC'!$G$39:$I$64,MATCH('Indexed REC Deliveries'!$G26,'Inputs_Indexed REC'!$B$39:$B$64,0),MATCH('Indexed REC Deliveries'!$F26,'Inputs_Indexed REC'!$G$36:$I$36,0)),
IF(W$5&gt;$G26+$B26,V26*(1-INDEX('Inputs_Indexed REC'!$D$6:$D$8,MATCH('Indexed REC Deliveries'!$F26,'Inputs_Indexed REC'!$B$6:$B$8,0))),
0))</f>
        <v>0</v>
      </c>
      <c r="X26" s="89">
        <f>IF(X$5=$G26+$B26,INDEX('Inputs_Indexed REC'!$C$39:$E$64,MATCH('Indexed REC Deliveries'!$G26,'Inputs_Indexed REC'!$B$39:$B$64,0),MATCH('Indexed REC Deliveries'!$F26,'Inputs_Indexed REC'!$C$36:$E$36,0))
*INDEX('Inputs_Indexed REC'!$G$39:$I$64,MATCH('Indexed REC Deliveries'!$G26,'Inputs_Indexed REC'!$B$39:$B$64,0),MATCH('Indexed REC Deliveries'!$F26,'Inputs_Indexed REC'!$G$36:$I$36,0)),
IF(X$5&gt;$G26+$B26,W26*(1-INDEX('Inputs_Indexed REC'!$D$6:$D$8,MATCH('Indexed REC Deliveries'!$F26,'Inputs_Indexed REC'!$B$6:$B$8,0))),
0))</f>
        <v>0</v>
      </c>
      <c r="Y26" s="89">
        <f>IF(Y$5=$G26+$B26,INDEX('Inputs_Indexed REC'!$C$39:$E$64,MATCH('Indexed REC Deliveries'!$G26,'Inputs_Indexed REC'!$B$39:$B$64,0),MATCH('Indexed REC Deliveries'!$F26,'Inputs_Indexed REC'!$C$36:$E$36,0))
*INDEX('Inputs_Indexed REC'!$G$39:$I$64,MATCH('Indexed REC Deliveries'!$G26,'Inputs_Indexed REC'!$B$39:$B$64,0),MATCH('Indexed REC Deliveries'!$F26,'Inputs_Indexed REC'!$G$36:$I$36,0)),
IF(Y$5&gt;$G26+$B26,X26*(1-INDEX('Inputs_Indexed REC'!$D$6:$D$8,MATCH('Indexed REC Deliveries'!$F26,'Inputs_Indexed REC'!$B$6:$B$8,0))),
0))</f>
        <v>0</v>
      </c>
      <c r="Z26" s="89">
        <f>IF(Z$5=$G26+$B26,INDEX('Inputs_Indexed REC'!$C$39:$E$64,MATCH('Indexed REC Deliveries'!$G26,'Inputs_Indexed REC'!$B$39:$B$64,0),MATCH('Indexed REC Deliveries'!$F26,'Inputs_Indexed REC'!$C$36:$E$36,0))
*INDEX('Inputs_Indexed REC'!$G$39:$I$64,MATCH('Indexed REC Deliveries'!$G26,'Inputs_Indexed REC'!$B$39:$B$64,0),MATCH('Indexed REC Deliveries'!$F26,'Inputs_Indexed REC'!$G$36:$I$36,0)),
IF(Z$5&gt;$G26+$B26,Y26*(1-INDEX('Inputs_Indexed REC'!$D$6:$D$8,MATCH('Indexed REC Deliveries'!$F26,'Inputs_Indexed REC'!$B$6:$B$8,0))),
0))</f>
        <v>0</v>
      </c>
      <c r="AA26" s="89">
        <f>IF(AA$5=$G26+$B26,INDEX('Inputs_Indexed REC'!$C$39:$E$64,MATCH('Indexed REC Deliveries'!$G26,'Inputs_Indexed REC'!$B$39:$B$64,0),MATCH('Indexed REC Deliveries'!$F26,'Inputs_Indexed REC'!$C$36:$E$36,0))
*INDEX('Inputs_Indexed REC'!$G$39:$I$64,MATCH('Indexed REC Deliveries'!$G26,'Inputs_Indexed REC'!$B$39:$B$64,0),MATCH('Indexed REC Deliveries'!$F26,'Inputs_Indexed REC'!$G$36:$I$36,0)),
IF(AA$5&gt;$G26+$B26,Z26*(1-INDEX('Inputs_Indexed REC'!$D$6:$D$8,MATCH('Indexed REC Deliveries'!$F26,'Inputs_Indexed REC'!$B$6:$B$8,0))),
0))</f>
        <v>0</v>
      </c>
      <c r="AB26" s="89">
        <f>IF(AB$5=$G26+$B26,INDEX('Inputs_Indexed REC'!$C$39:$E$64,MATCH('Indexed REC Deliveries'!$G26,'Inputs_Indexed REC'!$B$39:$B$64,0),MATCH('Indexed REC Deliveries'!$F26,'Inputs_Indexed REC'!$C$36:$E$36,0))
*INDEX('Inputs_Indexed REC'!$G$39:$I$64,MATCH('Indexed REC Deliveries'!$G26,'Inputs_Indexed REC'!$B$39:$B$64,0),MATCH('Indexed REC Deliveries'!$F26,'Inputs_Indexed REC'!$G$36:$I$36,0)),
IF(AB$5&gt;$G26+$B26,AA26*(1-INDEX('Inputs_Indexed REC'!$D$6:$D$8,MATCH('Indexed REC Deliveries'!$F26,'Inputs_Indexed REC'!$B$6:$B$8,0))),
0))</f>
        <v>0</v>
      </c>
      <c r="AC26" s="89">
        <f>IF(AC$5=$G26+$B26,INDEX('Inputs_Indexed REC'!$C$39:$E$64,MATCH('Indexed REC Deliveries'!$G26,'Inputs_Indexed REC'!$B$39:$B$64,0),MATCH('Indexed REC Deliveries'!$F26,'Inputs_Indexed REC'!$C$36:$E$36,0))
*INDEX('Inputs_Indexed REC'!$G$39:$I$64,MATCH('Indexed REC Deliveries'!$G26,'Inputs_Indexed REC'!$B$39:$B$64,0),MATCH('Indexed REC Deliveries'!$F26,'Inputs_Indexed REC'!$G$36:$I$36,0)),
IF(AC$5&gt;$G26+$B26,AB26*(1-INDEX('Inputs_Indexed REC'!$D$6:$D$8,MATCH('Indexed REC Deliveries'!$F26,'Inputs_Indexed REC'!$B$6:$B$8,0))),
0))</f>
        <v>0</v>
      </c>
      <c r="AD26" s="89">
        <f>IF(AD$5=$G26+$B26,INDEX('Inputs_Indexed REC'!$C$39:$E$64,MATCH('Indexed REC Deliveries'!$G26,'Inputs_Indexed REC'!$B$39:$B$64,0),MATCH('Indexed REC Deliveries'!$F26,'Inputs_Indexed REC'!$C$36:$E$36,0))
*INDEX('Inputs_Indexed REC'!$G$39:$I$64,MATCH('Indexed REC Deliveries'!$G26,'Inputs_Indexed REC'!$B$39:$B$64,0),MATCH('Indexed REC Deliveries'!$F26,'Inputs_Indexed REC'!$G$36:$I$36,0)),
IF(AD$5&gt;$G26+$B26,AC26*(1-INDEX('Inputs_Indexed REC'!$D$6:$D$8,MATCH('Indexed REC Deliveries'!$F26,'Inputs_Indexed REC'!$B$6:$B$8,0))),
0))</f>
        <v>0</v>
      </c>
      <c r="AE26" s="89">
        <f>IF(AE$5=$G26+$B26,INDEX('Inputs_Indexed REC'!$C$39:$E$64,MATCH('Indexed REC Deliveries'!$G26,'Inputs_Indexed REC'!$B$39:$B$64,0),MATCH('Indexed REC Deliveries'!$F26,'Inputs_Indexed REC'!$C$36:$E$36,0))
*INDEX('Inputs_Indexed REC'!$G$39:$I$64,MATCH('Indexed REC Deliveries'!$G26,'Inputs_Indexed REC'!$B$39:$B$64,0),MATCH('Indexed REC Deliveries'!$F26,'Inputs_Indexed REC'!$G$36:$I$36,0)),
IF(AE$5&gt;$G26+$B26,AD26*(1-INDEX('Inputs_Indexed REC'!$D$6:$D$8,MATCH('Indexed REC Deliveries'!$F26,'Inputs_Indexed REC'!$B$6:$B$8,0))),
0))</f>
        <v>0</v>
      </c>
      <c r="AF26" s="89">
        <f>IF(AF$5=$G26+$B26,INDEX('Inputs_Indexed REC'!$C$39:$E$64,MATCH('Indexed REC Deliveries'!$G26,'Inputs_Indexed REC'!$B$39:$B$64,0),MATCH('Indexed REC Deliveries'!$F26,'Inputs_Indexed REC'!$C$36:$E$36,0))
*INDEX('Inputs_Indexed REC'!$G$39:$I$64,MATCH('Indexed REC Deliveries'!$G26,'Inputs_Indexed REC'!$B$39:$B$64,0),MATCH('Indexed REC Deliveries'!$F26,'Inputs_Indexed REC'!$G$36:$I$36,0)),
IF(AF$5&gt;$G26+$B26,AE26*(1-INDEX('Inputs_Indexed REC'!$D$6:$D$8,MATCH('Indexed REC Deliveries'!$F26,'Inputs_Indexed REC'!$B$6:$B$8,0))),
0))</f>
        <v>1000000</v>
      </c>
      <c r="AG26" s="89">
        <f>IF(AG$5=$G26+$B26,INDEX('Inputs_Indexed REC'!$C$39:$E$64,MATCH('Indexed REC Deliveries'!$G26,'Inputs_Indexed REC'!$B$39:$B$64,0),MATCH('Indexed REC Deliveries'!$F26,'Inputs_Indexed REC'!$C$36:$E$36,0))
*INDEX('Inputs_Indexed REC'!$G$39:$I$64,MATCH('Indexed REC Deliveries'!$G26,'Inputs_Indexed REC'!$B$39:$B$64,0),MATCH('Indexed REC Deliveries'!$F26,'Inputs_Indexed REC'!$G$36:$I$36,0)),
IF(AG$5&gt;$G26+$B26,AF26*(1-INDEX('Inputs_Indexed REC'!$D$6:$D$8,MATCH('Indexed REC Deliveries'!$F26,'Inputs_Indexed REC'!$B$6:$B$8,0))),
0))</f>
        <v>1000000</v>
      </c>
    </row>
    <row r="27" spans="2:33">
      <c r="B27" s="94">
        <v>3</v>
      </c>
      <c r="C27" s="94" t="s">
        <v>167</v>
      </c>
      <c r="D27" s="119" t="s">
        <v>212</v>
      </c>
      <c r="F27" s="20" t="s">
        <v>71</v>
      </c>
      <c r="G27" s="62">
        <f t="shared" si="6"/>
        <v>2043</v>
      </c>
      <c r="H27" s="58" t="s">
        <v>85</v>
      </c>
      <c r="I27" s="89">
        <f>IF(I$5=$G27+$B27,INDEX('Inputs_Indexed REC'!$C$39:$E$64,MATCH('Indexed REC Deliveries'!$G27,'Inputs_Indexed REC'!$B$39:$B$64,0),MATCH('Indexed REC Deliveries'!$F27,'Inputs_Indexed REC'!$C$36:$E$36,0))
*INDEX('Inputs_Indexed REC'!$G$39:$I$64,MATCH('Indexed REC Deliveries'!$G27,'Inputs_Indexed REC'!$B$39:$B$64,0),MATCH('Indexed REC Deliveries'!$F27,'Inputs_Indexed REC'!$G$36:$I$36,0)),
IF(I$5&gt;$G27+$B27,H27*(1-INDEX('Inputs_Indexed REC'!$D$6:$D$8,MATCH('Indexed REC Deliveries'!$F27,'Inputs_Indexed REC'!$B$6:$B$8,0))),
0))</f>
        <v>0</v>
      </c>
      <c r="J27" s="89">
        <f>IF(J$5=$G27+$B27,INDEX('Inputs_Indexed REC'!$C$39:$E$64,MATCH('Indexed REC Deliveries'!$G27,'Inputs_Indexed REC'!$B$39:$B$64,0),MATCH('Indexed REC Deliveries'!$F27,'Inputs_Indexed REC'!$C$36:$E$36,0))
*INDEX('Inputs_Indexed REC'!$G$39:$I$64,MATCH('Indexed REC Deliveries'!$G27,'Inputs_Indexed REC'!$B$39:$B$64,0),MATCH('Indexed REC Deliveries'!$F27,'Inputs_Indexed REC'!$G$36:$I$36,0)),
IF(J$5&gt;$G27+$B27,I27*(1-INDEX('Inputs_Indexed REC'!$D$6:$D$8,MATCH('Indexed REC Deliveries'!$F27,'Inputs_Indexed REC'!$B$6:$B$8,0))),
0))</f>
        <v>0</v>
      </c>
      <c r="K27" s="89">
        <f>IF(K$5=$G27+$B27,INDEX('Inputs_Indexed REC'!$C$39:$E$64,MATCH('Indexed REC Deliveries'!$G27,'Inputs_Indexed REC'!$B$39:$B$64,0),MATCH('Indexed REC Deliveries'!$F27,'Inputs_Indexed REC'!$C$36:$E$36,0))
*INDEX('Inputs_Indexed REC'!$G$39:$I$64,MATCH('Indexed REC Deliveries'!$G27,'Inputs_Indexed REC'!$B$39:$B$64,0),MATCH('Indexed REC Deliveries'!$F27,'Inputs_Indexed REC'!$G$36:$I$36,0)),
IF(K$5&gt;$G27+$B27,J27*(1-INDEX('Inputs_Indexed REC'!$D$6:$D$8,MATCH('Indexed REC Deliveries'!$F27,'Inputs_Indexed REC'!$B$6:$B$8,0))),
0))</f>
        <v>0</v>
      </c>
      <c r="L27" s="89">
        <f>IF(L$5=$G27+$B27,INDEX('Inputs_Indexed REC'!$C$39:$E$64,MATCH('Indexed REC Deliveries'!$G27,'Inputs_Indexed REC'!$B$39:$B$64,0),MATCH('Indexed REC Deliveries'!$F27,'Inputs_Indexed REC'!$C$36:$E$36,0))
*INDEX('Inputs_Indexed REC'!$G$39:$I$64,MATCH('Indexed REC Deliveries'!$G27,'Inputs_Indexed REC'!$B$39:$B$64,0),MATCH('Indexed REC Deliveries'!$F27,'Inputs_Indexed REC'!$G$36:$I$36,0)),
IF(L$5&gt;$G27+$B27,K27*(1-INDEX('Inputs_Indexed REC'!$D$6:$D$8,MATCH('Indexed REC Deliveries'!$F27,'Inputs_Indexed REC'!$B$6:$B$8,0))),
0))</f>
        <v>0</v>
      </c>
      <c r="M27" s="89">
        <f>IF(M$5=$G27+$B27,INDEX('Inputs_Indexed REC'!$C$39:$E$64,MATCH('Indexed REC Deliveries'!$G27,'Inputs_Indexed REC'!$B$39:$B$64,0),MATCH('Indexed REC Deliveries'!$F27,'Inputs_Indexed REC'!$C$36:$E$36,0))
*INDEX('Inputs_Indexed REC'!$G$39:$I$64,MATCH('Indexed REC Deliveries'!$G27,'Inputs_Indexed REC'!$B$39:$B$64,0),MATCH('Indexed REC Deliveries'!$F27,'Inputs_Indexed REC'!$G$36:$I$36,0)),
IF(M$5&gt;$G27+$B27,L27*(1-INDEX('Inputs_Indexed REC'!$D$6:$D$8,MATCH('Indexed REC Deliveries'!$F27,'Inputs_Indexed REC'!$B$6:$B$8,0))),
0))</f>
        <v>0</v>
      </c>
      <c r="N27" s="89">
        <f>IF(N$5=$G27+$B27,INDEX('Inputs_Indexed REC'!$C$39:$E$64,MATCH('Indexed REC Deliveries'!$G27,'Inputs_Indexed REC'!$B$39:$B$64,0),MATCH('Indexed REC Deliveries'!$F27,'Inputs_Indexed REC'!$C$36:$E$36,0))
*INDEX('Inputs_Indexed REC'!$G$39:$I$64,MATCH('Indexed REC Deliveries'!$G27,'Inputs_Indexed REC'!$B$39:$B$64,0),MATCH('Indexed REC Deliveries'!$F27,'Inputs_Indexed REC'!$G$36:$I$36,0)),
IF(N$5&gt;$G27+$B27,M27*(1-INDEX('Inputs_Indexed REC'!$D$6:$D$8,MATCH('Indexed REC Deliveries'!$F27,'Inputs_Indexed REC'!$B$6:$B$8,0))),
0))</f>
        <v>0</v>
      </c>
      <c r="O27" s="89">
        <f>IF(O$5=$G27+$B27,INDEX('Inputs_Indexed REC'!$C$39:$E$64,MATCH('Indexed REC Deliveries'!$G27,'Inputs_Indexed REC'!$B$39:$B$64,0),MATCH('Indexed REC Deliveries'!$F27,'Inputs_Indexed REC'!$C$36:$E$36,0))
*INDEX('Inputs_Indexed REC'!$G$39:$I$64,MATCH('Indexed REC Deliveries'!$G27,'Inputs_Indexed REC'!$B$39:$B$64,0),MATCH('Indexed REC Deliveries'!$F27,'Inputs_Indexed REC'!$G$36:$I$36,0)),
IF(O$5&gt;$G27+$B27,N27*(1-INDEX('Inputs_Indexed REC'!$D$6:$D$8,MATCH('Indexed REC Deliveries'!$F27,'Inputs_Indexed REC'!$B$6:$B$8,0))),
0))</f>
        <v>0</v>
      </c>
      <c r="P27" s="89">
        <f>IF(P$5=$G27+$B27,INDEX('Inputs_Indexed REC'!$C$39:$E$64,MATCH('Indexed REC Deliveries'!$G27,'Inputs_Indexed REC'!$B$39:$B$64,0),MATCH('Indexed REC Deliveries'!$F27,'Inputs_Indexed REC'!$C$36:$E$36,0))
*INDEX('Inputs_Indexed REC'!$G$39:$I$64,MATCH('Indexed REC Deliveries'!$G27,'Inputs_Indexed REC'!$B$39:$B$64,0),MATCH('Indexed REC Deliveries'!$F27,'Inputs_Indexed REC'!$G$36:$I$36,0)),
IF(P$5&gt;$G27+$B27,O27*(1-INDEX('Inputs_Indexed REC'!$D$6:$D$8,MATCH('Indexed REC Deliveries'!$F27,'Inputs_Indexed REC'!$B$6:$B$8,0))),
0))</f>
        <v>0</v>
      </c>
      <c r="Q27" s="89">
        <f>IF(Q$5=$G27+$B27,INDEX('Inputs_Indexed REC'!$C$39:$E$64,MATCH('Indexed REC Deliveries'!$G27,'Inputs_Indexed REC'!$B$39:$B$64,0),MATCH('Indexed REC Deliveries'!$F27,'Inputs_Indexed REC'!$C$36:$E$36,0))
*INDEX('Inputs_Indexed REC'!$G$39:$I$64,MATCH('Indexed REC Deliveries'!$G27,'Inputs_Indexed REC'!$B$39:$B$64,0),MATCH('Indexed REC Deliveries'!$F27,'Inputs_Indexed REC'!$G$36:$I$36,0)),
IF(Q$5&gt;$G27+$B27,P27*(1-INDEX('Inputs_Indexed REC'!$D$6:$D$8,MATCH('Indexed REC Deliveries'!$F27,'Inputs_Indexed REC'!$B$6:$B$8,0))),
0))</f>
        <v>0</v>
      </c>
      <c r="R27" s="89">
        <f>IF(R$5=$G27+$B27,INDEX('Inputs_Indexed REC'!$C$39:$E$64,MATCH('Indexed REC Deliveries'!$G27,'Inputs_Indexed REC'!$B$39:$B$64,0),MATCH('Indexed REC Deliveries'!$F27,'Inputs_Indexed REC'!$C$36:$E$36,0))
*INDEX('Inputs_Indexed REC'!$G$39:$I$64,MATCH('Indexed REC Deliveries'!$G27,'Inputs_Indexed REC'!$B$39:$B$64,0),MATCH('Indexed REC Deliveries'!$F27,'Inputs_Indexed REC'!$G$36:$I$36,0)),
IF(R$5&gt;$G27+$B27,Q27*(1-INDEX('Inputs_Indexed REC'!$D$6:$D$8,MATCH('Indexed REC Deliveries'!$F27,'Inputs_Indexed REC'!$B$6:$B$8,0))),
0))</f>
        <v>0</v>
      </c>
      <c r="S27" s="89">
        <f>IF(S$5=$G27+$B27,INDEX('Inputs_Indexed REC'!$C$39:$E$64,MATCH('Indexed REC Deliveries'!$G27,'Inputs_Indexed REC'!$B$39:$B$64,0),MATCH('Indexed REC Deliveries'!$F27,'Inputs_Indexed REC'!$C$36:$E$36,0))
*INDEX('Inputs_Indexed REC'!$G$39:$I$64,MATCH('Indexed REC Deliveries'!$G27,'Inputs_Indexed REC'!$B$39:$B$64,0),MATCH('Indexed REC Deliveries'!$F27,'Inputs_Indexed REC'!$G$36:$I$36,0)),
IF(S$5&gt;$G27+$B27,R27*(1-INDEX('Inputs_Indexed REC'!$D$6:$D$8,MATCH('Indexed REC Deliveries'!$F27,'Inputs_Indexed REC'!$B$6:$B$8,0))),
0))</f>
        <v>0</v>
      </c>
      <c r="T27" s="89">
        <f>IF(T$5=$G27+$B27,INDEX('Inputs_Indexed REC'!$C$39:$E$64,MATCH('Indexed REC Deliveries'!$G27,'Inputs_Indexed REC'!$B$39:$B$64,0),MATCH('Indexed REC Deliveries'!$F27,'Inputs_Indexed REC'!$C$36:$E$36,0))
*INDEX('Inputs_Indexed REC'!$G$39:$I$64,MATCH('Indexed REC Deliveries'!$G27,'Inputs_Indexed REC'!$B$39:$B$64,0),MATCH('Indexed REC Deliveries'!$F27,'Inputs_Indexed REC'!$G$36:$I$36,0)),
IF(T$5&gt;$G27+$B27,S27*(1-INDEX('Inputs_Indexed REC'!$D$6:$D$8,MATCH('Indexed REC Deliveries'!$F27,'Inputs_Indexed REC'!$B$6:$B$8,0))),
0))</f>
        <v>0</v>
      </c>
      <c r="U27" s="89">
        <f>IF(U$5=$G27+$B27,INDEX('Inputs_Indexed REC'!$C$39:$E$64,MATCH('Indexed REC Deliveries'!$G27,'Inputs_Indexed REC'!$B$39:$B$64,0),MATCH('Indexed REC Deliveries'!$F27,'Inputs_Indexed REC'!$C$36:$E$36,0))
*INDEX('Inputs_Indexed REC'!$G$39:$I$64,MATCH('Indexed REC Deliveries'!$G27,'Inputs_Indexed REC'!$B$39:$B$64,0),MATCH('Indexed REC Deliveries'!$F27,'Inputs_Indexed REC'!$G$36:$I$36,0)),
IF(U$5&gt;$G27+$B27,T27*(1-INDEX('Inputs_Indexed REC'!$D$6:$D$8,MATCH('Indexed REC Deliveries'!$F27,'Inputs_Indexed REC'!$B$6:$B$8,0))),
0))</f>
        <v>0</v>
      </c>
      <c r="V27" s="89">
        <f>IF(V$5=$G27+$B27,INDEX('Inputs_Indexed REC'!$C$39:$E$64,MATCH('Indexed REC Deliveries'!$G27,'Inputs_Indexed REC'!$B$39:$B$64,0),MATCH('Indexed REC Deliveries'!$F27,'Inputs_Indexed REC'!$C$36:$E$36,0))
*INDEX('Inputs_Indexed REC'!$G$39:$I$64,MATCH('Indexed REC Deliveries'!$G27,'Inputs_Indexed REC'!$B$39:$B$64,0),MATCH('Indexed REC Deliveries'!$F27,'Inputs_Indexed REC'!$G$36:$I$36,0)),
IF(V$5&gt;$G27+$B27,U27*(1-INDEX('Inputs_Indexed REC'!$D$6:$D$8,MATCH('Indexed REC Deliveries'!$F27,'Inputs_Indexed REC'!$B$6:$B$8,0))),
0))</f>
        <v>0</v>
      </c>
      <c r="W27" s="89">
        <f>IF(W$5=$G27+$B27,INDEX('Inputs_Indexed REC'!$C$39:$E$64,MATCH('Indexed REC Deliveries'!$G27,'Inputs_Indexed REC'!$B$39:$B$64,0),MATCH('Indexed REC Deliveries'!$F27,'Inputs_Indexed REC'!$C$36:$E$36,0))
*INDEX('Inputs_Indexed REC'!$G$39:$I$64,MATCH('Indexed REC Deliveries'!$G27,'Inputs_Indexed REC'!$B$39:$B$64,0),MATCH('Indexed REC Deliveries'!$F27,'Inputs_Indexed REC'!$G$36:$I$36,0)),
IF(W$5&gt;$G27+$B27,V27*(1-INDEX('Inputs_Indexed REC'!$D$6:$D$8,MATCH('Indexed REC Deliveries'!$F27,'Inputs_Indexed REC'!$B$6:$B$8,0))),
0))</f>
        <v>0</v>
      </c>
      <c r="X27" s="89">
        <f>IF(X$5=$G27+$B27,INDEX('Inputs_Indexed REC'!$C$39:$E$64,MATCH('Indexed REC Deliveries'!$G27,'Inputs_Indexed REC'!$B$39:$B$64,0),MATCH('Indexed REC Deliveries'!$F27,'Inputs_Indexed REC'!$C$36:$E$36,0))
*INDEX('Inputs_Indexed REC'!$G$39:$I$64,MATCH('Indexed REC Deliveries'!$G27,'Inputs_Indexed REC'!$B$39:$B$64,0),MATCH('Indexed REC Deliveries'!$F27,'Inputs_Indexed REC'!$G$36:$I$36,0)),
IF(X$5&gt;$G27+$B27,W27*(1-INDEX('Inputs_Indexed REC'!$D$6:$D$8,MATCH('Indexed REC Deliveries'!$F27,'Inputs_Indexed REC'!$B$6:$B$8,0))),
0))</f>
        <v>0</v>
      </c>
      <c r="Y27" s="89">
        <f>IF(Y$5=$G27+$B27,INDEX('Inputs_Indexed REC'!$C$39:$E$64,MATCH('Indexed REC Deliveries'!$G27,'Inputs_Indexed REC'!$B$39:$B$64,0),MATCH('Indexed REC Deliveries'!$F27,'Inputs_Indexed REC'!$C$36:$E$36,0))
*INDEX('Inputs_Indexed REC'!$G$39:$I$64,MATCH('Indexed REC Deliveries'!$G27,'Inputs_Indexed REC'!$B$39:$B$64,0),MATCH('Indexed REC Deliveries'!$F27,'Inputs_Indexed REC'!$G$36:$I$36,0)),
IF(Y$5&gt;$G27+$B27,X27*(1-INDEX('Inputs_Indexed REC'!$D$6:$D$8,MATCH('Indexed REC Deliveries'!$F27,'Inputs_Indexed REC'!$B$6:$B$8,0))),
0))</f>
        <v>0</v>
      </c>
      <c r="Z27" s="89">
        <f>IF(Z$5=$G27+$B27,INDEX('Inputs_Indexed REC'!$C$39:$E$64,MATCH('Indexed REC Deliveries'!$G27,'Inputs_Indexed REC'!$B$39:$B$64,0),MATCH('Indexed REC Deliveries'!$F27,'Inputs_Indexed REC'!$C$36:$E$36,0))
*INDEX('Inputs_Indexed REC'!$G$39:$I$64,MATCH('Indexed REC Deliveries'!$G27,'Inputs_Indexed REC'!$B$39:$B$64,0),MATCH('Indexed REC Deliveries'!$F27,'Inputs_Indexed REC'!$G$36:$I$36,0)),
IF(Z$5&gt;$G27+$B27,Y27*(1-INDEX('Inputs_Indexed REC'!$D$6:$D$8,MATCH('Indexed REC Deliveries'!$F27,'Inputs_Indexed REC'!$B$6:$B$8,0))),
0))</f>
        <v>0</v>
      </c>
      <c r="AA27" s="89">
        <f>IF(AA$5=$G27+$B27,INDEX('Inputs_Indexed REC'!$C$39:$E$64,MATCH('Indexed REC Deliveries'!$G27,'Inputs_Indexed REC'!$B$39:$B$64,0),MATCH('Indexed REC Deliveries'!$F27,'Inputs_Indexed REC'!$C$36:$E$36,0))
*INDEX('Inputs_Indexed REC'!$G$39:$I$64,MATCH('Indexed REC Deliveries'!$G27,'Inputs_Indexed REC'!$B$39:$B$64,0),MATCH('Indexed REC Deliveries'!$F27,'Inputs_Indexed REC'!$G$36:$I$36,0)),
IF(AA$5&gt;$G27+$B27,Z27*(1-INDEX('Inputs_Indexed REC'!$D$6:$D$8,MATCH('Indexed REC Deliveries'!$F27,'Inputs_Indexed REC'!$B$6:$B$8,0))),
0))</f>
        <v>0</v>
      </c>
      <c r="AB27" s="89">
        <f>IF(AB$5=$G27+$B27,INDEX('Inputs_Indexed REC'!$C$39:$E$64,MATCH('Indexed REC Deliveries'!$G27,'Inputs_Indexed REC'!$B$39:$B$64,0),MATCH('Indexed REC Deliveries'!$F27,'Inputs_Indexed REC'!$C$36:$E$36,0))
*INDEX('Inputs_Indexed REC'!$G$39:$I$64,MATCH('Indexed REC Deliveries'!$G27,'Inputs_Indexed REC'!$B$39:$B$64,0),MATCH('Indexed REC Deliveries'!$F27,'Inputs_Indexed REC'!$G$36:$I$36,0)),
IF(AB$5&gt;$G27+$B27,AA27*(1-INDEX('Inputs_Indexed REC'!$D$6:$D$8,MATCH('Indexed REC Deliveries'!$F27,'Inputs_Indexed REC'!$B$6:$B$8,0))),
0))</f>
        <v>0</v>
      </c>
      <c r="AC27" s="89">
        <f>IF(AC$5=$G27+$B27,INDEX('Inputs_Indexed REC'!$C$39:$E$64,MATCH('Indexed REC Deliveries'!$G27,'Inputs_Indexed REC'!$B$39:$B$64,0),MATCH('Indexed REC Deliveries'!$F27,'Inputs_Indexed REC'!$C$36:$E$36,0))
*INDEX('Inputs_Indexed REC'!$G$39:$I$64,MATCH('Indexed REC Deliveries'!$G27,'Inputs_Indexed REC'!$B$39:$B$64,0),MATCH('Indexed REC Deliveries'!$F27,'Inputs_Indexed REC'!$G$36:$I$36,0)),
IF(AC$5&gt;$G27+$B27,AB27*(1-INDEX('Inputs_Indexed REC'!$D$6:$D$8,MATCH('Indexed REC Deliveries'!$F27,'Inputs_Indexed REC'!$B$6:$B$8,0))),
0))</f>
        <v>0</v>
      </c>
      <c r="AD27" s="89">
        <f>IF(AD$5=$G27+$B27,INDEX('Inputs_Indexed REC'!$C$39:$E$64,MATCH('Indexed REC Deliveries'!$G27,'Inputs_Indexed REC'!$B$39:$B$64,0),MATCH('Indexed REC Deliveries'!$F27,'Inputs_Indexed REC'!$C$36:$E$36,0))
*INDEX('Inputs_Indexed REC'!$G$39:$I$64,MATCH('Indexed REC Deliveries'!$G27,'Inputs_Indexed REC'!$B$39:$B$64,0),MATCH('Indexed REC Deliveries'!$F27,'Inputs_Indexed REC'!$G$36:$I$36,0)),
IF(AD$5&gt;$G27+$B27,AC27*(1-INDEX('Inputs_Indexed REC'!$D$6:$D$8,MATCH('Indexed REC Deliveries'!$F27,'Inputs_Indexed REC'!$B$6:$B$8,0))),
0))</f>
        <v>0</v>
      </c>
      <c r="AE27" s="89">
        <f>IF(AE$5=$G27+$B27,INDEX('Inputs_Indexed REC'!$C$39:$E$64,MATCH('Indexed REC Deliveries'!$G27,'Inputs_Indexed REC'!$B$39:$B$64,0),MATCH('Indexed REC Deliveries'!$F27,'Inputs_Indexed REC'!$C$36:$E$36,0))
*INDEX('Inputs_Indexed REC'!$G$39:$I$64,MATCH('Indexed REC Deliveries'!$G27,'Inputs_Indexed REC'!$B$39:$B$64,0),MATCH('Indexed REC Deliveries'!$F27,'Inputs_Indexed REC'!$G$36:$I$36,0)),
IF(AE$5&gt;$G27+$B27,AD27*(1-INDEX('Inputs_Indexed REC'!$D$6:$D$8,MATCH('Indexed REC Deliveries'!$F27,'Inputs_Indexed REC'!$B$6:$B$8,0))),
0))</f>
        <v>0</v>
      </c>
      <c r="AF27" s="89">
        <f>IF(AF$5=$G27+$B27,INDEX('Inputs_Indexed REC'!$C$39:$E$64,MATCH('Indexed REC Deliveries'!$G27,'Inputs_Indexed REC'!$B$39:$B$64,0),MATCH('Indexed REC Deliveries'!$F27,'Inputs_Indexed REC'!$C$36:$E$36,0))
*INDEX('Inputs_Indexed REC'!$G$39:$I$64,MATCH('Indexed REC Deliveries'!$G27,'Inputs_Indexed REC'!$B$39:$B$64,0),MATCH('Indexed REC Deliveries'!$F27,'Inputs_Indexed REC'!$G$36:$I$36,0)),
IF(AF$5&gt;$G27+$B27,AE27*(1-INDEX('Inputs_Indexed REC'!$D$6:$D$8,MATCH('Indexed REC Deliveries'!$F27,'Inputs_Indexed REC'!$B$6:$B$8,0))),
0))</f>
        <v>0</v>
      </c>
      <c r="AG27" s="89">
        <f>IF(AG$5=$G27+$B27,INDEX('Inputs_Indexed REC'!$C$39:$E$64,MATCH('Indexed REC Deliveries'!$G27,'Inputs_Indexed REC'!$B$39:$B$64,0),MATCH('Indexed REC Deliveries'!$F27,'Inputs_Indexed REC'!$C$36:$E$36,0))
*INDEX('Inputs_Indexed REC'!$G$39:$I$64,MATCH('Indexed REC Deliveries'!$G27,'Inputs_Indexed REC'!$B$39:$B$64,0),MATCH('Indexed REC Deliveries'!$F27,'Inputs_Indexed REC'!$G$36:$I$36,0)),
IF(AG$5&gt;$G27+$B27,AF27*(1-INDEX('Inputs_Indexed REC'!$D$6:$D$8,MATCH('Indexed REC Deliveries'!$F27,'Inputs_Indexed REC'!$B$6:$B$8,0))),
0))</f>
        <v>1000000</v>
      </c>
    </row>
    <row r="28" spans="2:33">
      <c r="B28" s="94">
        <v>3</v>
      </c>
      <c r="C28" s="94" t="s">
        <v>167</v>
      </c>
      <c r="D28" s="119" t="s">
        <v>212</v>
      </c>
      <c r="F28" s="20" t="s">
        <v>71</v>
      </c>
      <c r="G28" s="62">
        <f t="shared" si="6"/>
        <v>2044</v>
      </c>
      <c r="H28" s="58" t="s">
        <v>85</v>
      </c>
      <c r="I28" s="89">
        <f>IF(I$5=$G28+$B28,INDEX('Inputs_Indexed REC'!$C$39:$E$64,MATCH('Indexed REC Deliveries'!$G28,'Inputs_Indexed REC'!$B$39:$B$64,0),MATCH('Indexed REC Deliveries'!$F28,'Inputs_Indexed REC'!$C$36:$E$36,0))
*INDEX('Inputs_Indexed REC'!$G$39:$I$64,MATCH('Indexed REC Deliveries'!$G28,'Inputs_Indexed REC'!$B$39:$B$64,0),MATCH('Indexed REC Deliveries'!$F28,'Inputs_Indexed REC'!$G$36:$I$36,0)),
IF(I$5&gt;$G28+$B28,H28*(1-INDEX('Inputs_Indexed REC'!$D$6:$D$8,MATCH('Indexed REC Deliveries'!$F28,'Inputs_Indexed REC'!$B$6:$B$8,0))),
0))</f>
        <v>0</v>
      </c>
      <c r="J28" s="89">
        <f>IF(J$5=$G28+$B28,INDEX('Inputs_Indexed REC'!$C$39:$E$64,MATCH('Indexed REC Deliveries'!$G28,'Inputs_Indexed REC'!$B$39:$B$64,0),MATCH('Indexed REC Deliveries'!$F28,'Inputs_Indexed REC'!$C$36:$E$36,0))
*INDEX('Inputs_Indexed REC'!$G$39:$I$64,MATCH('Indexed REC Deliveries'!$G28,'Inputs_Indexed REC'!$B$39:$B$64,0),MATCH('Indexed REC Deliveries'!$F28,'Inputs_Indexed REC'!$G$36:$I$36,0)),
IF(J$5&gt;$G28+$B28,I28*(1-INDEX('Inputs_Indexed REC'!$D$6:$D$8,MATCH('Indexed REC Deliveries'!$F28,'Inputs_Indexed REC'!$B$6:$B$8,0))),
0))</f>
        <v>0</v>
      </c>
      <c r="K28" s="89">
        <f>IF(K$5=$G28+$B28,INDEX('Inputs_Indexed REC'!$C$39:$E$64,MATCH('Indexed REC Deliveries'!$G28,'Inputs_Indexed REC'!$B$39:$B$64,0),MATCH('Indexed REC Deliveries'!$F28,'Inputs_Indexed REC'!$C$36:$E$36,0))
*INDEX('Inputs_Indexed REC'!$G$39:$I$64,MATCH('Indexed REC Deliveries'!$G28,'Inputs_Indexed REC'!$B$39:$B$64,0),MATCH('Indexed REC Deliveries'!$F28,'Inputs_Indexed REC'!$G$36:$I$36,0)),
IF(K$5&gt;$G28+$B28,J28*(1-INDEX('Inputs_Indexed REC'!$D$6:$D$8,MATCH('Indexed REC Deliveries'!$F28,'Inputs_Indexed REC'!$B$6:$B$8,0))),
0))</f>
        <v>0</v>
      </c>
      <c r="L28" s="89">
        <f>IF(L$5=$G28+$B28,INDEX('Inputs_Indexed REC'!$C$39:$E$64,MATCH('Indexed REC Deliveries'!$G28,'Inputs_Indexed REC'!$B$39:$B$64,0),MATCH('Indexed REC Deliveries'!$F28,'Inputs_Indexed REC'!$C$36:$E$36,0))
*INDEX('Inputs_Indexed REC'!$G$39:$I$64,MATCH('Indexed REC Deliveries'!$G28,'Inputs_Indexed REC'!$B$39:$B$64,0),MATCH('Indexed REC Deliveries'!$F28,'Inputs_Indexed REC'!$G$36:$I$36,0)),
IF(L$5&gt;$G28+$B28,K28*(1-INDEX('Inputs_Indexed REC'!$D$6:$D$8,MATCH('Indexed REC Deliveries'!$F28,'Inputs_Indexed REC'!$B$6:$B$8,0))),
0))</f>
        <v>0</v>
      </c>
      <c r="M28" s="89">
        <f>IF(M$5=$G28+$B28,INDEX('Inputs_Indexed REC'!$C$39:$E$64,MATCH('Indexed REC Deliveries'!$G28,'Inputs_Indexed REC'!$B$39:$B$64,0),MATCH('Indexed REC Deliveries'!$F28,'Inputs_Indexed REC'!$C$36:$E$36,0))
*INDEX('Inputs_Indexed REC'!$G$39:$I$64,MATCH('Indexed REC Deliveries'!$G28,'Inputs_Indexed REC'!$B$39:$B$64,0),MATCH('Indexed REC Deliveries'!$F28,'Inputs_Indexed REC'!$G$36:$I$36,0)),
IF(M$5&gt;$G28+$B28,L28*(1-INDEX('Inputs_Indexed REC'!$D$6:$D$8,MATCH('Indexed REC Deliveries'!$F28,'Inputs_Indexed REC'!$B$6:$B$8,0))),
0))</f>
        <v>0</v>
      </c>
      <c r="N28" s="89">
        <f>IF(N$5=$G28+$B28,INDEX('Inputs_Indexed REC'!$C$39:$E$64,MATCH('Indexed REC Deliveries'!$G28,'Inputs_Indexed REC'!$B$39:$B$64,0),MATCH('Indexed REC Deliveries'!$F28,'Inputs_Indexed REC'!$C$36:$E$36,0))
*INDEX('Inputs_Indexed REC'!$G$39:$I$64,MATCH('Indexed REC Deliveries'!$G28,'Inputs_Indexed REC'!$B$39:$B$64,0),MATCH('Indexed REC Deliveries'!$F28,'Inputs_Indexed REC'!$G$36:$I$36,0)),
IF(N$5&gt;$G28+$B28,M28*(1-INDEX('Inputs_Indexed REC'!$D$6:$D$8,MATCH('Indexed REC Deliveries'!$F28,'Inputs_Indexed REC'!$B$6:$B$8,0))),
0))</f>
        <v>0</v>
      </c>
      <c r="O28" s="89">
        <f>IF(O$5=$G28+$B28,INDEX('Inputs_Indexed REC'!$C$39:$E$64,MATCH('Indexed REC Deliveries'!$G28,'Inputs_Indexed REC'!$B$39:$B$64,0),MATCH('Indexed REC Deliveries'!$F28,'Inputs_Indexed REC'!$C$36:$E$36,0))
*INDEX('Inputs_Indexed REC'!$G$39:$I$64,MATCH('Indexed REC Deliveries'!$G28,'Inputs_Indexed REC'!$B$39:$B$64,0),MATCH('Indexed REC Deliveries'!$F28,'Inputs_Indexed REC'!$G$36:$I$36,0)),
IF(O$5&gt;$G28+$B28,N28*(1-INDEX('Inputs_Indexed REC'!$D$6:$D$8,MATCH('Indexed REC Deliveries'!$F28,'Inputs_Indexed REC'!$B$6:$B$8,0))),
0))</f>
        <v>0</v>
      </c>
      <c r="P28" s="89">
        <f>IF(P$5=$G28+$B28,INDEX('Inputs_Indexed REC'!$C$39:$E$64,MATCH('Indexed REC Deliveries'!$G28,'Inputs_Indexed REC'!$B$39:$B$64,0),MATCH('Indexed REC Deliveries'!$F28,'Inputs_Indexed REC'!$C$36:$E$36,0))
*INDEX('Inputs_Indexed REC'!$G$39:$I$64,MATCH('Indexed REC Deliveries'!$G28,'Inputs_Indexed REC'!$B$39:$B$64,0),MATCH('Indexed REC Deliveries'!$F28,'Inputs_Indexed REC'!$G$36:$I$36,0)),
IF(P$5&gt;$G28+$B28,O28*(1-INDEX('Inputs_Indexed REC'!$D$6:$D$8,MATCH('Indexed REC Deliveries'!$F28,'Inputs_Indexed REC'!$B$6:$B$8,0))),
0))</f>
        <v>0</v>
      </c>
      <c r="Q28" s="89">
        <f>IF(Q$5=$G28+$B28,INDEX('Inputs_Indexed REC'!$C$39:$E$64,MATCH('Indexed REC Deliveries'!$G28,'Inputs_Indexed REC'!$B$39:$B$64,0),MATCH('Indexed REC Deliveries'!$F28,'Inputs_Indexed REC'!$C$36:$E$36,0))
*INDEX('Inputs_Indexed REC'!$G$39:$I$64,MATCH('Indexed REC Deliveries'!$G28,'Inputs_Indexed REC'!$B$39:$B$64,0),MATCH('Indexed REC Deliveries'!$F28,'Inputs_Indexed REC'!$G$36:$I$36,0)),
IF(Q$5&gt;$G28+$B28,P28*(1-INDEX('Inputs_Indexed REC'!$D$6:$D$8,MATCH('Indexed REC Deliveries'!$F28,'Inputs_Indexed REC'!$B$6:$B$8,0))),
0))</f>
        <v>0</v>
      </c>
      <c r="R28" s="89">
        <f>IF(R$5=$G28+$B28,INDEX('Inputs_Indexed REC'!$C$39:$E$64,MATCH('Indexed REC Deliveries'!$G28,'Inputs_Indexed REC'!$B$39:$B$64,0),MATCH('Indexed REC Deliveries'!$F28,'Inputs_Indexed REC'!$C$36:$E$36,0))
*INDEX('Inputs_Indexed REC'!$G$39:$I$64,MATCH('Indexed REC Deliveries'!$G28,'Inputs_Indexed REC'!$B$39:$B$64,0),MATCH('Indexed REC Deliveries'!$F28,'Inputs_Indexed REC'!$G$36:$I$36,0)),
IF(R$5&gt;$G28+$B28,Q28*(1-INDEX('Inputs_Indexed REC'!$D$6:$D$8,MATCH('Indexed REC Deliveries'!$F28,'Inputs_Indexed REC'!$B$6:$B$8,0))),
0))</f>
        <v>0</v>
      </c>
      <c r="S28" s="89">
        <f>IF(S$5=$G28+$B28,INDEX('Inputs_Indexed REC'!$C$39:$E$64,MATCH('Indexed REC Deliveries'!$G28,'Inputs_Indexed REC'!$B$39:$B$64,0),MATCH('Indexed REC Deliveries'!$F28,'Inputs_Indexed REC'!$C$36:$E$36,0))
*INDEX('Inputs_Indexed REC'!$G$39:$I$64,MATCH('Indexed REC Deliveries'!$G28,'Inputs_Indexed REC'!$B$39:$B$64,0),MATCH('Indexed REC Deliveries'!$F28,'Inputs_Indexed REC'!$G$36:$I$36,0)),
IF(S$5&gt;$G28+$B28,R28*(1-INDEX('Inputs_Indexed REC'!$D$6:$D$8,MATCH('Indexed REC Deliveries'!$F28,'Inputs_Indexed REC'!$B$6:$B$8,0))),
0))</f>
        <v>0</v>
      </c>
      <c r="T28" s="89">
        <f>IF(T$5=$G28+$B28,INDEX('Inputs_Indexed REC'!$C$39:$E$64,MATCH('Indexed REC Deliveries'!$G28,'Inputs_Indexed REC'!$B$39:$B$64,0),MATCH('Indexed REC Deliveries'!$F28,'Inputs_Indexed REC'!$C$36:$E$36,0))
*INDEX('Inputs_Indexed REC'!$G$39:$I$64,MATCH('Indexed REC Deliveries'!$G28,'Inputs_Indexed REC'!$B$39:$B$64,0),MATCH('Indexed REC Deliveries'!$F28,'Inputs_Indexed REC'!$G$36:$I$36,0)),
IF(T$5&gt;$G28+$B28,S28*(1-INDEX('Inputs_Indexed REC'!$D$6:$D$8,MATCH('Indexed REC Deliveries'!$F28,'Inputs_Indexed REC'!$B$6:$B$8,0))),
0))</f>
        <v>0</v>
      </c>
      <c r="U28" s="89">
        <f>IF(U$5=$G28+$B28,INDEX('Inputs_Indexed REC'!$C$39:$E$64,MATCH('Indexed REC Deliveries'!$G28,'Inputs_Indexed REC'!$B$39:$B$64,0),MATCH('Indexed REC Deliveries'!$F28,'Inputs_Indexed REC'!$C$36:$E$36,0))
*INDEX('Inputs_Indexed REC'!$G$39:$I$64,MATCH('Indexed REC Deliveries'!$G28,'Inputs_Indexed REC'!$B$39:$B$64,0),MATCH('Indexed REC Deliveries'!$F28,'Inputs_Indexed REC'!$G$36:$I$36,0)),
IF(U$5&gt;$G28+$B28,T28*(1-INDEX('Inputs_Indexed REC'!$D$6:$D$8,MATCH('Indexed REC Deliveries'!$F28,'Inputs_Indexed REC'!$B$6:$B$8,0))),
0))</f>
        <v>0</v>
      </c>
      <c r="V28" s="89">
        <f>IF(V$5=$G28+$B28,INDEX('Inputs_Indexed REC'!$C$39:$E$64,MATCH('Indexed REC Deliveries'!$G28,'Inputs_Indexed REC'!$B$39:$B$64,0),MATCH('Indexed REC Deliveries'!$F28,'Inputs_Indexed REC'!$C$36:$E$36,0))
*INDEX('Inputs_Indexed REC'!$G$39:$I$64,MATCH('Indexed REC Deliveries'!$G28,'Inputs_Indexed REC'!$B$39:$B$64,0),MATCH('Indexed REC Deliveries'!$F28,'Inputs_Indexed REC'!$G$36:$I$36,0)),
IF(V$5&gt;$G28+$B28,U28*(1-INDEX('Inputs_Indexed REC'!$D$6:$D$8,MATCH('Indexed REC Deliveries'!$F28,'Inputs_Indexed REC'!$B$6:$B$8,0))),
0))</f>
        <v>0</v>
      </c>
      <c r="W28" s="89">
        <f>IF(W$5=$G28+$B28,INDEX('Inputs_Indexed REC'!$C$39:$E$64,MATCH('Indexed REC Deliveries'!$G28,'Inputs_Indexed REC'!$B$39:$B$64,0),MATCH('Indexed REC Deliveries'!$F28,'Inputs_Indexed REC'!$C$36:$E$36,0))
*INDEX('Inputs_Indexed REC'!$G$39:$I$64,MATCH('Indexed REC Deliveries'!$G28,'Inputs_Indexed REC'!$B$39:$B$64,0),MATCH('Indexed REC Deliveries'!$F28,'Inputs_Indexed REC'!$G$36:$I$36,0)),
IF(W$5&gt;$G28+$B28,V28*(1-INDEX('Inputs_Indexed REC'!$D$6:$D$8,MATCH('Indexed REC Deliveries'!$F28,'Inputs_Indexed REC'!$B$6:$B$8,0))),
0))</f>
        <v>0</v>
      </c>
      <c r="X28" s="89">
        <f>IF(X$5=$G28+$B28,INDEX('Inputs_Indexed REC'!$C$39:$E$64,MATCH('Indexed REC Deliveries'!$G28,'Inputs_Indexed REC'!$B$39:$B$64,0),MATCH('Indexed REC Deliveries'!$F28,'Inputs_Indexed REC'!$C$36:$E$36,0))
*INDEX('Inputs_Indexed REC'!$G$39:$I$64,MATCH('Indexed REC Deliveries'!$G28,'Inputs_Indexed REC'!$B$39:$B$64,0),MATCH('Indexed REC Deliveries'!$F28,'Inputs_Indexed REC'!$G$36:$I$36,0)),
IF(X$5&gt;$G28+$B28,W28*(1-INDEX('Inputs_Indexed REC'!$D$6:$D$8,MATCH('Indexed REC Deliveries'!$F28,'Inputs_Indexed REC'!$B$6:$B$8,0))),
0))</f>
        <v>0</v>
      </c>
      <c r="Y28" s="89">
        <f>IF(Y$5=$G28+$B28,INDEX('Inputs_Indexed REC'!$C$39:$E$64,MATCH('Indexed REC Deliveries'!$G28,'Inputs_Indexed REC'!$B$39:$B$64,0),MATCH('Indexed REC Deliveries'!$F28,'Inputs_Indexed REC'!$C$36:$E$36,0))
*INDEX('Inputs_Indexed REC'!$G$39:$I$64,MATCH('Indexed REC Deliveries'!$G28,'Inputs_Indexed REC'!$B$39:$B$64,0),MATCH('Indexed REC Deliveries'!$F28,'Inputs_Indexed REC'!$G$36:$I$36,0)),
IF(Y$5&gt;$G28+$B28,X28*(1-INDEX('Inputs_Indexed REC'!$D$6:$D$8,MATCH('Indexed REC Deliveries'!$F28,'Inputs_Indexed REC'!$B$6:$B$8,0))),
0))</f>
        <v>0</v>
      </c>
      <c r="Z28" s="89">
        <f>IF(Z$5=$G28+$B28,INDEX('Inputs_Indexed REC'!$C$39:$E$64,MATCH('Indexed REC Deliveries'!$G28,'Inputs_Indexed REC'!$B$39:$B$64,0),MATCH('Indexed REC Deliveries'!$F28,'Inputs_Indexed REC'!$C$36:$E$36,0))
*INDEX('Inputs_Indexed REC'!$G$39:$I$64,MATCH('Indexed REC Deliveries'!$G28,'Inputs_Indexed REC'!$B$39:$B$64,0),MATCH('Indexed REC Deliveries'!$F28,'Inputs_Indexed REC'!$G$36:$I$36,0)),
IF(Z$5&gt;$G28+$B28,Y28*(1-INDEX('Inputs_Indexed REC'!$D$6:$D$8,MATCH('Indexed REC Deliveries'!$F28,'Inputs_Indexed REC'!$B$6:$B$8,0))),
0))</f>
        <v>0</v>
      </c>
      <c r="AA28" s="89">
        <f>IF(AA$5=$G28+$B28,INDEX('Inputs_Indexed REC'!$C$39:$E$64,MATCH('Indexed REC Deliveries'!$G28,'Inputs_Indexed REC'!$B$39:$B$64,0),MATCH('Indexed REC Deliveries'!$F28,'Inputs_Indexed REC'!$C$36:$E$36,0))
*INDEX('Inputs_Indexed REC'!$G$39:$I$64,MATCH('Indexed REC Deliveries'!$G28,'Inputs_Indexed REC'!$B$39:$B$64,0),MATCH('Indexed REC Deliveries'!$F28,'Inputs_Indexed REC'!$G$36:$I$36,0)),
IF(AA$5&gt;$G28+$B28,Z28*(1-INDEX('Inputs_Indexed REC'!$D$6:$D$8,MATCH('Indexed REC Deliveries'!$F28,'Inputs_Indexed REC'!$B$6:$B$8,0))),
0))</f>
        <v>0</v>
      </c>
      <c r="AB28" s="89">
        <f>IF(AB$5=$G28+$B28,INDEX('Inputs_Indexed REC'!$C$39:$E$64,MATCH('Indexed REC Deliveries'!$G28,'Inputs_Indexed REC'!$B$39:$B$64,0),MATCH('Indexed REC Deliveries'!$F28,'Inputs_Indexed REC'!$C$36:$E$36,0))
*INDEX('Inputs_Indexed REC'!$G$39:$I$64,MATCH('Indexed REC Deliveries'!$G28,'Inputs_Indexed REC'!$B$39:$B$64,0),MATCH('Indexed REC Deliveries'!$F28,'Inputs_Indexed REC'!$G$36:$I$36,0)),
IF(AB$5&gt;$G28+$B28,AA28*(1-INDEX('Inputs_Indexed REC'!$D$6:$D$8,MATCH('Indexed REC Deliveries'!$F28,'Inputs_Indexed REC'!$B$6:$B$8,0))),
0))</f>
        <v>0</v>
      </c>
      <c r="AC28" s="89">
        <f>IF(AC$5=$G28+$B28,INDEX('Inputs_Indexed REC'!$C$39:$E$64,MATCH('Indexed REC Deliveries'!$G28,'Inputs_Indexed REC'!$B$39:$B$64,0),MATCH('Indexed REC Deliveries'!$F28,'Inputs_Indexed REC'!$C$36:$E$36,0))
*INDEX('Inputs_Indexed REC'!$G$39:$I$64,MATCH('Indexed REC Deliveries'!$G28,'Inputs_Indexed REC'!$B$39:$B$64,0),MATCH('Indexed REC Deliveries'!$F28,'Inputs_Indexed REC'!$G$36:$I$36,0)),
IF(AC$5&gt;$G28+$B28,AB28*(1-INDEX('Inputs_Indexed REC'!$D$6:$D$8,MATCH('Indexed REC Deliveries'!$F28,'Inputs_Indexed REC'!$B$6:$B$8,0))),
0))</f>
        <v>0</v>
      </c>
      <c r="AD28" s="89">
        <f>IF(AD$5=$G28+$B28,INDEX('Inputs_Indexed REC'!$C$39:$E$64,MATCH('Indexed REC Deliveries'!$G28,'Inputs_Indexed REC'!$B$39:$B$64,0),MATCH('Indexed REC Deliveries'!$F28,'Inputs_Indexed REC'!$C$36:$E$36,0))
*INDEX('Inputs_Indexed REC'!$G$39:$I$64,MATCH('Indexed REC Deliveries'!$G28,'Inputs_Indexed REC'!$B$39:$B$64,0),MATCH('Indexed REC Deliveries'!$F28,'Inputs_Indexed REC'!$G$36:$I$36,0)),
IF(AD$5&gt;$G28+$B28,AC28*(1-INDEX('Inputs_Indexed REC'!$D$6:$D$8,MATCH('Indexed REC Deliveries'!$F28,'Inputs_Indexed REC'!$B$6:$B$8,0))),
0))</f>
        <v>0</v>
      </c>
      <c r="AE28" s="89">
        <f>IF(AE$5=$G28+$B28,INDEX('Inputs_Indexed REC'!$C$39:$E$64,MATCH('Indexed REC Deliveries'!$G28,'Inputs_Indexed REC'!$B$39:$B$64,0),MATCH('Indexed REC Deliveries'!$F28,'Inputs_Indexed REC'!$C$36:$E$36,0))
*INDEX('Inputs_Indexed REC'!$G$39:$I$64,MATCH('Indexed REC Deliveries'!$G28,'Inputs_Indexed REC'!$B$39:$B$64,0),MATCH('Indexed REC Deliveries'!$F28,'Inputs_Indexed REC'!$G$36:$I$36,0)),
IF(AE$5&gt;$G28+$B28,AD28*(1-INDEX('Inputs_Indexed REC'!$D$6:$D$8,MATCH('Indexed REC Deliveries'!$F28,'Inputs_Indexed REC'!$B$6:$B$8,0))),
0))</f>
        <v>0</v>
      </c>
      <c r="AF28" s="89">
        <f>IF(AF$5=$G28+$B28,INDEX('Inputs_Indexed REC'!$C$39:$E$64,MATCH('Indexed REC Deliveries'!$G28,'Inputs_Indexed REC'!$B$39:$B$64,0),MATCH('Indexed REC Deliveries'!$F28,'Inputs_Indexed REC'!$C$36:$E$36,0))
*INDEX('Inputs_Indexed REC'!$G$39:$I$64,MATCH('Indexed REC Deliveries'!$G28,'Inputs_Indexed REC'!$B$39:$B$64,0),MATCH('Indexed REC Deliveries'!$F28,'Inputs_Indexed REC'!$G$36:$I$36,0)),
IF(AF$5&gt;$G28+$B28,AE28*(1-INDEX('Inputs_Indexed REC'!$D$6:$D$8,MATCH('Indexed REC Deliveries'!$F28,'Inputs_Indexed REC'!$B$6:$B$8,0))),
0))</f>
        <v>0</v>
      </c>
      <c r="AG28" s="89">
        <f>IF(AG$5=$G28+$B28,INDEX('Inputs_Indexed REC'!$C$39:$E$64,MATCH('Indexed REC Deliveries'!$G28,'Inputs_Indexed REC'!$B$39:$B$64,0),MATCH('Indexed REC Deliveries'!$F28,'Inputs_Indexed REC'!$C$36:$E$36,0))
*INDEX('Inputs_Indexed REC'!$G$39:$I$64,MATCH('Indexed REC Deliveries'!$G28,'Inputs_Indexed REC'!$B$39:$B$64,0),MATCH('Indexed REC Deliveries'!$F28,'Inputs_Indexed REC'!$G$36:$I$36,0)),
IF(AG$5&gt;$G28+$B28,AF28*(1-INDEX('Inputs_Indexed REC'!$D$6:$D$8,MATCH('Indexed REC Deliveries'!$F28,'Inputs_Indexed REC'!$B$6:$B$8,0))),
0))</f>
        <v>0</v>
      </c>
    </row>
    <row r="29" spans="2:33">
      <c r="B29" s="94">
        <v>3</v>
      </c>
      <c r="C29" s="94" t="s">
        <v>167</v>
      </c>
      <c r="D29" s="119" t="s">
        <v>212</v>
      </c>
      <c r="F29" s="20" t="s">
        <v>71</v>
      </c>
      <c r="G29" s="62">
        <f t="shared" si="6"/>
        <v>2045</v>
      </c>
      <c r="H29" s="58" t="s">
        <v>85</v>
      </c>
      <c r="I29" s="89">
        <f>IF(I$5=$G29+$B29,INDEX('Inputs_Indexed REC'!$C$39:$E$64,MATCH('Indexed REC Deliveries'!$G29,'Inputs_Indexed REC'!$B$39:$B$64,0),MATCH('Indexed REC Deliveries'!$F29,'Inputs_Indexed REC'!$C$36:$E$36,0))
*INDEX('Inputs_Indexed REC'!$G$39:$I$64,MATCH('Indexed REC Deliveries'!$G29,'Inputs_Indexed REC'!$B$39:$B$64,0),MATCH('Indexed REC Deliveries'!$F29,'Inputs_Indexed REC'!$G$36:$I$36,0)),
IF(I$5&gt;$G29+$B29,H29*(1-INDEX('Inputs_Indexed REC'!$D$6:$D$8,MATCH('Indexed REC Deliveries'!$F29,'Inputs_Indexed REC'!$B$6:$B$8,0))),
0))</f>
        <v>0</v>
      </c>
      <c r="J29" s="89">
        <f>IF(J$5=$G29+$B29,INDEX('Inputs_Indexed REC'!$C$39:$E$64,MATCH('Indexed REC Deliveries'!$G29,'Inputs_Indexed REC'!$B$39:$B$64,0),MATCH('Indexed REC Deliveries'!$F29,'Inputs_Indexed REC'!$C$36:$E$36,0))
*INDEX('Inputs_Indexed REC'!$G$39:$I$64,MATCH('Indexed REC Deliveries'!$G29,'Inputs_Indexed REC'!$B$39:$B$64,0),MATCH('Indexed REC Deliveries'!$F29,'Inputs_Indexed REC'!$G$36:$I$36,0)),
IF(J$5&gt;$G29+$B29,I29*(1-INDEX('Inputs_Indexed REC'!$D$6:$D$8,MATCH('Indexed REC Deliveries'!$F29,'Inputs_Indexed REC'!$B$6:$B$8,0))),
0))</f>
        <v>0</v>
      </c>
      <c r="K29" s="89">
        <f>IF(K$5=$G29+$B29,INDEX('Inputs_Indexed REC'!$C$39:$E$64,MATCH('Indexed REC Deliveries'!$G29,'Inputs_Indexed REC'!$B$39:$B$64,0),MATCH('Indexed REC Deliveries'!$F29,'Inputs_Indexed REC'!$C$36:$E$36,0))
*INDEX('Inputs_Indexed REC'!$G$39:$I$64,MATCH('Indexed REC Deliveries'!$G29,'Inputs_Indexed REC'!$B$39:$B$64,0),MATCH('Indexed REC Deliveries'!$F29,'Inputs_Indexed REC'!$G$36:$I$36,0)),
IF(K$5&gt;$G29+$B29,J29*(1-INDEX('Inputs_Indexed REC'!$D$6:$D$8,MATCH('Indexed REC Deliveries'!$F29,'Inputs_Indexed REC'!$B$6:$B$8,0))),
0))</f>
        <v>0</v>
      </c>
      <c r="L29" s="89">
        <f>IF(L$5=$G29+$B29,INDEX('Inputs_Indexed REC'!$C$39:$E$64,MATCH('Indexed REC Deliveries'!$G29,'Inputs_Indexed REC'!$B$39:$B$64,0),MATCH('Indexed REC Deliveries'!$F29,'Inputs_Indexed REC'!$C$36:$E$36,0))
*INDEX('Inputs_Indexed REC'!$G$39:$I$64,MATCH('Indexed REC Deliveries'!$G29,'Inputs_Indexed REC'!$B$39:$B$64,0),MATCH('Indexed REC Deliveries'!$F29,'Inputs_Indexed REC'!$G$36:$I$36,0)),
IF(L$5&gt;$G29+$B29,K29*(1-INDEX('Inputs_Indexed REC'!$D$6:$D$8,MATCH('Indexed REC Deliveries'!$F29,'Inputs_Indexed REC'!$B$6:$B$8,0))),
0))</f>
        <v>0</v>
      </c>
      <c r="M29" s="89">
        <f>IF(M$5=$G29+$B29,INDEX('Inputs_Indexed REC'!$C$39:$E$64,MATCH('Indexed REC Deliveries'!$G29,'Inputs_Indexed REC'!$B$39:$B$64,0),MATCH('Indexed REC Deliveries'!$F29,'Inputs_Indexed REC'!$C$36:$E$36,0))
*INDEX('Inputs_Indexed REC'!$G$39:$I$64,MATCH('Indexed REC Deliveries'!$G29,'Inputs_Indexed REC'!$B$39:$B$64,0),MATCH('Indexed REC Deliveries'!$F29,'Inputs_Indexed REC'!$G$36:$I$36,0)),
IF(M$5&gt;$G29+$B29,L29*(1-INDEX('Inputs_Indexed REC'!$D$6:$D$8,MATCH('Indexed REC Deliveries'!$F29,'Inputs_Indexed REC'!$B$6:$B$8,0))),
0))</f>
        <v>0</v>
      </c>
      <c r="N29" s="89">
        <f>IF(N$5=$G29+$B29,INDEX('Inputs_Indexed REC'!$C$39:$E$64,MATCH('Indexed REC Deliveries'!$G29,'Inputs_Indexed REC'!$B$39:$B$64,0),MATCH('Indexed REC Deliveries'!$F29,'Inputs_Indexed REC'!$C$36:$E$36,0))
*INDEX('Inputs_Indexed REC'!$G$39:$I$64,MATCH('Indexed REC Deliveries'!$G29,'Inputs_Indexed REC'!$B$39:$B$64,0),MATCH('Indexed REC Deliveries'!$F29,'Inputs_Indexed REC'!$G$36:$I$36,0)),
IF(N$5&gt;$G29+$B29,M29*(1-INDEX('Inputs_Indexed REC'!$D$6:$D$8,MATCH('Indexed REC Deliveries'!$F29,'Inputs_Indexed REC'!$B$6:$B$8,0))),
0))</f>
        <v>0</v>
      </c>
      <c r="O29" s="89">
        <f>IF(O$5=$G29+$B29,INDEX('Inputs_Indexed REC'!$C$39:$E$64,MATCH('Indexed REC Deliveries'!$G29,'Inputs_Indexed REC'!$B$39:$B$64,0),MATCH('Indexed REC Deliveries'!$F29,'Inputs_Indexed REC'!$C$36:$E$36,0))
*INDEX('Inputs_Indexed REC'!$G$39:$I$64,MATCH('Indexed REC Deliveries'!$G29,'Inputs_Indexed REC'!$B$39:$B$64,0),MATCH('Indexed REC Deliveries'!$F29,'Inputs_Indexed REC'!$G$36:$I$36,0)),
IF(O$5&gt;$G29+$B29,N29*(1-INDEX('Inputs_Indexed REC'!$D$6:$D$8,MATCH('Indexed REC Deliveries'!$F29,'Inputs_Indexed REC'!$B$6:$B$8,0))),
0))</f>
        <v>0</v>
      </c>
      <c r="P29" s="89">
        <f>IF(P$5=$G29+$B29,INDEX('Inputs_Indexed REC'!$C$39:$E$64,MATCH('Indexed REC Deliveries'!$G29,'Inputs_Indexed REC'!$B$39:$B$64,0),MATCH('Indexed REC Deliveries'!$F29,'Inputs_Indexed REC'!$C$36:$E$36,0))
*INDEX('Inputs_Indexed REC'!$G$39:$I$64,MATCH('Indexed REC Deliveries'!$G29,'Inputs_Indexed REC'!$B$39:$B$64,0),MATCH('Indexed REC Deliveries'!$F29,'Inputs_Indexed REC'!$G$36:$I$36,0)),
IF(P$5&gt;$G29+$B29,O29*(1-INDEX('Inputs_Indexed REC'!$D$6:$D$8,MATCH('Indexed REC Deliveries'!$F29,'Inputs_Indexed REC'!$B$6:$B$8,0))),
0))</f>
        <v>0</v>
      </c>
      <c r="Q29" s="89">
        <f>IF(Q$5=$G29+$B29,INDEX('Inputs_Indexed REC'!$C$39:$E$64,MATCH('Indexed REC Deliveries'!$G29,'Inputs_Indexed REC'!$B$39:$B$64,0),MATCH('Indexed REC Deliveries'!$F29,'Inputs_Indexed REC'!$C$36:$E$36,0))
*INDEX('Inputs_Indexed REC'!$G$39:$I$64,MATCH('Indexed REC Deliveries'!$G29,'Inputs_Indexed REC'!$B$39:$B$64,0),MATCH('Indexed REC Deliveries'!$F29,'Inputs_Indexed REC'!$G$36:$I$36,0)),
IF(Q$5&gt;$G29+$B29,P29*(1-INDEX('Inputs_Indexed REC'!$D$6:$D$8,MATCH('Indexed REC Deliveries'!$F29,'Inputs_Indexed REC'!$B$6:$B$8,0))),
0))</f>
        <v>0</v>
      </c>
      <c r="R29" s="89">
        <f>IF(R$5=$G29+$B29,INDEX('Inputs_Indexed REC'!$C$39:$E$64,MATCH('Indexed REC Deliveries'!$G29,'Inputs_Indexed REC'!$B$39:$B$64,0),MATCH('Indexed REC Deliveries'!$F29,'Inputs_Indexed REC'!$C$36:$E$36,0))
*INDEX('Inputs_Indexed REC'!$G$39:$I$64,MATCH('Indexed REC Deliveries'!$G29,'Inputs_Indexed REC'!$B$39:$B$64,0),MATCH('Indexed REC Deliveries'!$F29,'Inputs_Indexed REC'!$G$36:$I$36,0)),
IF(R$5&gt;$G29+$B29,Q29*(1-INDEX('Inputs_Indexed REC'!$D$6:$D$8,MATCH('Indexed REC Deliveries'!$F29,'Inputs_Indexed REC'!$B$6:$B$8,0))),
0))</f>
        <v>0</v>
      </c>
      <c r="S29" s="89">
        <f>IF(S$5=$G29+$B29,INDEX('Inputs_Indexed REC'!$C$39:$E$64,MATCH('Indexed REC Deliveries'!$G29,'Inputs_Indexed REC'!$B$39:$B$64,0),MATCH('Indexed REC Deliveries'!$F29,'Inputs_Indexed REC'!$C$36:$E$36,0))
*INDEX('Inputs_Indexed REC'!$G$39:$I$64,MATCH('Indexed REC Deliveries'!$G29,'Inputs_Indexed REC'!$B$39:$B$64,0),MATCH('Indexed REC Deliveries'!$F29,'Inputs_Indexed REC'!$G$36:$I$36,0)),
IF(S$5&gt;$G29+$B29,R29*(1-INDEX('Inputs_Indexed REC'!$D$6:$D$8,MATCH('Indexed REC Deliveries'!$F29,'Inputs_Indexed REC'!$B$6:$B$8,0))),
0))</f>
        <v>0</v>
      </c>
      <c r="T29" s="89">
        <f>IF(T$5=$G29+$B29,INDEX('Inputs_Indexed REC'!$C$39:$E$64,MATCH('Indexed REC Deliveries'!$G29,'Inputs_Indexed REC'!$B$39:$B$64,0),MATCH('Indexed REC Deliveries'!$F29,'Inputs_Indexed REC'!$C$36:$E$36,0))
*INDEX('Inputs_Indexed REC'!$G$39:$I$64,MATCH('Indexed REC Deliveries'!$G29,'Inputs_Indexed REC'!$B$39:$B$64,0),MATCH('Indexed REC Deliveries'!$F29,'Inputs_Indexed REC'!$G$36:$I$36,0)),
IF(T$5&gt;$G29+$B29,S29*(1-INDEX('Inputs_Indexed REC'!$D$6:$D$8,MATCH('Indexed REC Deliveries'!$F29,'Inputs_Indexed REC'!$B$6:$B$8,0))),
0))</f>
        <v>0</v>
      </c>
      <c r="U29" s="89">
        <f>IF(U$5=$G29+$B29,INDEX('Inputs_Indexed REC'!$C$39:$E$64,MATCH('Indexed REC Deliveries'!$G29,'Inputs_Indexed REC'!$B$39:$B$64,0),MATCH('Indexed REC Deliveries'!$F29,'Inputs_Indexed REC'!$C$36:$E$36,0))
*INDEX('Inputs_Indexed REC'!$G$39:$I$64,MATCH('Indexed REC Deliveries'!$G29,'Inputs_Indexed REC'!$B$39:$B$64,0),MATCH('Indexed REC Deliveries'!$F29,'Inputs_Indexed REC'!$G$36:$I$36,0)),
IF(U$5&gt;$G29+$B29,T29*(1-INDEX('Inputs_Indexed REC'!$D$6:$D$8,MATCH('Indexed REC Deliveries'!$F29,'Inputs_Indexed REC'!$B$6:$B$8,0))),
0))</f>
        <v>0</v>
      </c>
      <c r="V29" s="89">
        <f>IF(V$5=$G29+$B29,INDEX('Inputs_Indexed REC'!$C$39:$E$64,MATCH('Indexed REC Deliveries'!$G29,'Inputs_Indexed REC'!$B$39:$B$64,0),MATCH('Indexed REC Deliveries'!$F29,'Inputs_Indexed REC'!$C$36:$E$36,0))
*INDEX('Inputs_Indexed REC'!$G$39:$I$64,MATCH('Indexed REC Deliveries'!$G29,'Inputs_Indexed REC'!$B$39:$B$64,0),MATCH('Indexed REC Deliveries'!$F29,'Inputs_Indexed REC'!$G$36:$I$36,0)),
IF(V$5&gt;$G29+$B29,U29*(1-INDEX('Inputs_Indexed REC'!$D$6:$D$8,MATCH('Indexed REC Deliveries'!$F29,'Inputs_Indexed REC'!$B$6:$B$8,0))),
0))</f>
        <v>0</v>
      </c>
      <c r="W29" s="89">
        <f>IF(W$5=$G29+$B29,INDEX('Inputs_Indexed REC'!$C$39:$E$64,MATCH('Indexed REC Deliveries'!$G29,'Inputs_Indexed REC'!$B$39:$B$64,0),MATCH('Indexed REC Deliveries'!$F29,'Inputs_Indexed REC'!$C$36:$E$36,0))
*INDEX('Inputs_Indexed REC'!$G$39:$I$64,MATCH('Indexed REC Deliveries'!$G29,'Inputs_Indexed REC'!$B$39:$B$64,0),MATCH('Indexed REC Deliveries'!$F29,'Inputs_Indexed REC'!$G$36:$I$36,0)),
IF(W$5&gt;$G29+$B29,V29*(1-INDEX('Inputs_Indexed REC'!$D$6:$D$8,MATCH('Indexed REC Deliveries'!$F29,'Inputs_Indexed REC'!$B$6:$B$8,0))),
0))</f>
        <v>0</v>
      </c>
      <c r="X29" s="89">
        <f>IF(X$5=$G29+$B29,INDEX('Inputs_Indexed REC'!$C$39:$E$64,MATCH('Indexed REC Deliveries'!$G29,'Inputs_Indexed REC'!$B$39:$B$64,0),MATCH('Indexed REC Deliveries'!$F29,'Inputs_Indexed REC'!$C$36:$E$36,0))
*INDEX('Inputs_Indexed REC'!$G$39:$I$64,MATCH('Indexed REC Deliveries'!$G29,'Inputs_Indexed REC'!$B$39:$B$64,0),MATCH('Indexed REC Deliveries'!$F29,'Inputs_Indexed REC'!$G$36:$I$36,0)),
IF(X$5&gt;$G29+$B29,W29*(1-INDEX('Inputs_Indexed REC'!$D$6:$D$8,MATCH('Indexed REC Deliveries'!$F29,'Inputs_Indexed REC'!$B$6:$B$8,0))),
0))</f>
        <v>0</v>
      </c>
      <c r="Y29" s="89">
        <f>IF(Y$5=$G29+$B29,INDEX('Inputs_Indexed REC'!$C$39:$E$64,MATCH('Indexed REC Deliveries'!$G29,'Inputs_Indexed REC'!$B$39:$B$64,0),MATCH('Indexed REC Deliveries'!$F29,'Inputs_Indexed REC'!$C$36:$E$36,0))
*INDEX('Inputs_Indexed REC'!$G$39:$I$64,MATCH('Indexed REC Deliveries'!$G29,'Inputs_Indexed REC'!$B$39:$B$64,0),MATCH('Indexed REC Deliveries'!$F29,'Inputs_Indexed REC'!$G$36:$I$36,0)),
IF(Y$5&gt;$G29+$B29,X29*(1-INDEX('Inputs_Indexed REC'!$D$6:$D$8,MATCH('Indexed REC Deliveries'!$F29,'Inputs_Indexed REC'!$B$6:$B$8,0))),
0))</f>
        <v>0</v>
      </c>
      <c r="Z29" s="89">
        <f>IF(Z$5=$G29+$B29,INDEX('Inputs_Indexed REC'!$C$39:$E$64,MATCH('Indexed REC Deliveries'!$G29,'Inputs_Indexed REC'!$B$39:$B$64,0),MATCH('Indexed REC Deliveries'!$F29,'Inputs_Indexed REC'!$C$36:$E$36,0))
*INDEX('Inputs_Indexed REC'!$G$39:$I$64,MATCH('Indexed REC Deliveries'!$G29,'Inputs_Indexed REC'!$B$39:$B$64,0),MATCH('Indexed REC Deliveries'!$F29,'Inputs_Indexed REC'!$G$36:$I$36,0)),
IF(Z$5&gt;$G29+$B29,Y29*(1-INDEX('Inputs_Indexed REC'!$D$6:$D$8,MATCH('Indexed REC Deliveries'!$F29,'Inputs_Indexed REC'!$B$6:$B$8,0))),
0))</f>
        <v>0</v>
      </c>
      <c r="AA29" s="89">
        <f>IF(AA$5=$G29+$B29,INDEX('Inputs_Indexed REC'!$C$39:$E$64,MATCH('Indexed REC Deliveries'!$G29,'Inputs_Indexed REC'!$B$39:$B$64,0),MATCH('Indexed REC Deliveries'!$F29,'Inputs_Indexed REC'!$C$36:$E$36,0))
*INDEX('Inputs_Indexed REC'!$G$39:$I$64,MATCH('Indexed REC Deliveries'!$G29,'Inputs_Indexed REC'!$B$39:$B$64,0),MATCH('Indexed REC Deliveries'!$F29,'Inputs_Indexed REC'!$G$36:$I$36,0)),
IF(AA$5&gt;$G29+$B29,Z29*(1-INDEX('Inputs_Indexed REC'!$D$6:$D$8,MATCH('Indexed REC Deliveries'!$F29,'Inputs_Indexed REC'!$B$6:$B$8,0))),
0))</f>
        <v>0</v>
      </c>
      <c r="AB29" s="89">
        <f>IF(AB$5=$G29+$B29,INDEX('Inputs_Indexed REC'!$C$39:$E$64,MATCH('Indexed REC Deliveries'!$G29,'Inputs_Indexed REC'!$B$39:$B$64,0),MATCH('Indexed REC Deliveries'!$F29,'Inputs_Indexed REC'!$C$36:$E$36,0))
*INDEX('Inputs_Indexed REC'!$G$39:$I$64,MATCH('Indexed REC Deliveries'!$G29,'Inputs_Indexed REC'!$B$39:$B$64,0),MATCH('Indexed REC Deliveries'!$F29,'Inputs_Indexed REC'!$G$36:$I$36,0)),
IF(AB$5&gt;$G29+$B29,AA29*(1-INDEX('Inputs_Indexed REC'!$D$6:$D$8,MATCH('Indexed REC Deliveries'!$F29,'Inputs_Indexed REC'!$B$6:$B$8,0))),
0))</f>
        <v>0</v>
      </c>
      <c r="AC29" s="89">
        <f>IF(AC$5=$G29+$B29,INDEX('Inputs_Indexed REC'!$C$39:$E$64,MATCH('Indexed REC Deliveries'!$G29,'Inputs_Indexed REC'!$B$39:$B$64,0),MATCH('Indexed REC Deliveries'!$F29,'Inputs_Indexed REC'!$C$36:$E$36,0))
*INDEX('Inputs_Indexed REC'!$G$39:$I$64,MATCH('Indexed REC Deliveries'!$G29,'Inputs_Indexed REC'!$B$39:$B$64,0),MATCH('Indexed REC Deliveries'!$F29,'Inputs_Indexed REC'!$G$36:$I$36,0)),
IF(AC$5&gt;$G29+$B29,AB29*(1-INDEX('Inputs_Indexed REC'!$D$6:$D$8,MATCH('Indexed REC Deliveries'!$F29,'Inputs_Indexed REC'!$B$6:$B$8,0))),
0))</f>
        <v>0</v>
      </c>
      <c r="AD29" s="89">
        <f>IF(AD$5=$G29+$B29,INDEX('Inputs_Indexed REC'!$C$39:$E$64,MATCH('Indexed REC Deliveries'!$G29,'Inputs_Indexed REC'!$B$39:$B$64,0),MATCH('Indexed REC Deliveries'!$F29,'Inputs_Indexed REC'!$C$36:$E$36,0))
*INDEX('Inputs_Indexed REC'!$G$39:$I$64,MATCH('Indexed REC Deliveries'!$G29,'Inputs_Indexed REC'!$B$39:$B$64,0),MATCH('Indexed REC Deliveries'!$F29,'Inputs_Indexed REC'!$G$36:$I$36,0)),
IF(AD$5&gt;$G29+$B29,AC29*(1-INDEX('Inputs_Indexed REC'!$D$6:$D$8,MATCH('Indexed REC Deliveries'!$F29,'Inputs_Indexed REC'!$B$6:$B$8,0))),
0))</f>
        <v>0</v>
      </c>
      <c r="AE29" s="89">
        <f>IF(AE$5=$G29+$B29,INDEX('Inputs_Indexed REC'!$C$39:$E$64,MATCH('Indexed REC Deliveries'!$G29,'Inputs_Indexed REC'!$B$39:$B$64,0),MATCH('Indexed REC Deliveries'!$F29,'Inputs_Indexed REC'!$C$36:$E$36,0))
*INDEX('Inputs_Indexed REC'!$G$39:$I$64,MATCH('Indexed REC Deliveries'!$G29,'Inputs_Indexed REC'!$B$39:$B$64,0),MATCH('Indexed REC Deliveries'!$F29,'Inputs_Indexed REC'!$G$36:$I$36,0)),
IF(AE$5&gt;$G29+$B29,AD29*(1-INDEX('Inputs_Indexed REC'!$D$6:$D$8,MATCH('Indexed REC Deliveries'!$F29,'Inputs_Indexed REC'!$B$6:$B$8,0))),
0))</f>
        <v>0</v>
      </c>
      <c r="AF29" s="89">
        <f>IF(AF$5=$G29+$B29,INDEX('Inputs_Indexed REC'!$C$39:$E$64,MATCH('Indexed REC Deliveries'!$G29,'Inputs_Indexed REC'!$B$39:$B$64,0),MATCH('Indexed REC Deliveries'!$F29,'Inputs_Indexed REC'!$C$36:$E$36,0))
*INDEX('Inputs_Indexed REC'!$G$39:$I$64,MATCH('Indexed REC Deliveries'!$G29,'Inputs_Indexed REC'!$B$39:$B$64,0),MATCH('Indexed REC Deliveries'!$F29,'Inputs_Indexed REC'!$G$36:$I$36,0)),
IF(AF$5&gt;$G29+$B29,AE29*(1-INDEX('Inputs_Indexed REC'!$D$6:$D$8,MATCH('Indexed REC Deliveries'!$F29,'Inputs_Indexed REC'!$B$6:$B$8,0))),
0))</f>
        <v>0</v>
      </c>
      <c r="AG29" s="89">
        <f>IF(AG$5=$G29+$B29,INDEX('Inputs_Indexed REC'!$C$39:$E$64,MATCH('Indexed REC Deliveries'!$G29,'Inputs_Indexed REC'!$B$39:$B$64,0),MATCH('Indexed REC Deliveries'!$F29,'Inputs_Indexed REC'!$C$36:$E$36,0))
*INDEX('Inputs_Indexed REC'!$G$39:$I$64,MATCH('Indexed REC Deliveries'!$G29,'Inputs_Indexed REC'!$B$39:$B$64,0),MATCH('Indexed REC Deliveries'!$F29,'Inputs_Indexed REC'!$G$36:$I$36,0)),
IF(AG$5&gt;$G29+$B29,AF29*(1-INDEX('Inputs_Indexed REC'!$D$6:$D$8,MATCH('Indexed REC Deliveries'!$F29,'Inputs_Indexed REC'!$B$6:$B$8,0))),
0))</f>
        <v>0</v>
      </c>
    </row>
    <row r="30" spans="2:33">
      <c r="B30" s="94">
        <v>3</v>
      </c>
      <c r="C30" s="94" t="s">
        <v>167</v>
      </c>
      <c r="D30" s="119" t="s">
        <v>212</v>
      </c>
      <c r="F30" s="20" t="s">
        <v>71</v>
      </c>
      <c r="G30" s="62">
        <f t="shared" si="6"/>
        <v>2046</v>
      </c>
      <c r="H30" s="58" t="s">
        <v>85</v>
      </c>
      <c r="I30" s="89">
        <f>IF(I$5=$G30+$B30,INDEX('Inputs_Indexed REC'!$C$39:$E$64,MATCH('Indexed REC Deliveries'!$G30,'Inputs_Indexed REC'!$B$39:$B$64,0),MATCH('Indexed REC Deliveries'!$F30,'Inputs_Indexed REC'!$C$36:$E$36,0))
*INDEX('Inputs_Indexed REC'!$G$39:$I$64,MATCH('Indexed REC Deliveries'!$G30,'Inputs_Indexed REC'!$B$39:$B$64,0),MATCH('Indexed REC Deliveries'!$F30,'Inputs_Indexed REC'!$G$36:$I$36,0)),
IF(I$5&gt;$G30+$B30,H30*(1-INDEX('Inputs_Indexed REC'!$D$6:$D$8,MATCH('Indexed REC Deliveries'!$F30,'Inputs_Indexed REC'!$B$6:$B$8,0))),
0))</f>
        <v>0</v>
      </c>
      <c r="J30" s="89">
        <f>IF(J$5=$G30+$B30,INDEX('Inputs_Indexed REC'!$C$39:$E$64,MATCH('Indexed REC Deliveries'!$G30,'Inputs_Indexed REC'!$B$39:$B$64,0),MATCH('Indexed REC Deliveries'!$F30,'Inputs_Indexed REC'!$C$36:$E$36,0))
*INDEX('Inputs_Indexed REC'!$G$39:$I$64,MATCH('Indexed REC Deliveries'!$G30,'Inputs_Indexed REC'!$B$39:$B$64,0),MATCH('Indexed REC Deliveries'!$F30,'Inputs_Indexed REC'!$G$36:$I$36,0)),
IF(J$5&gt;$G30+$B30,I30*(1-INDEX('Inputs_Indexed REC'!$D$6:$D$8,MATCH('Indexed REC Deliveries'!$F30,'Inputs_Indexed REC'!$B$6:$B$8,0))),
0))</f>
        <v>0</v>
      </c>
      <c r="K30" s="89">
        <f>IF(K$5=$G30+$B30,INDEX('Inputs_Indexed REC'!$C$39:$E$64,MATCH('Indexed REC Deliveries'!$G30,'Inputs_Indexed REC'!$B$39:$B$64,0),MATCH('Indexed REC Deliveries'!$F30,'Inputs_Indexed REC'!$C$36:$E$36,0))
*INDEX('Inputs_Indexed REC'!$G$39:$I$64,MATCH('Indexed REC Deliveries'!$G30,'Inputs_Indexed REC'!$B$39:$B$64,0),MATCH('Indexed REC Deliveries'!$F30,'Inputs_Indexed REC'!$G$36:$I$36,0)),
IF(K$5&gt;$G30+$B30,J30*(1-INDEX('Inputs_Indexed REC'!$D$6:$D$8,MATCH('Indexed REC Deliveries'!$F30,'Inputs_Indexed REC'!$B$6:$B$8,0))),
0))</f>
        <v>0</v>
      </c>
      <c r="L30" s="89">
        <f>IF(L$5=$G30+$B30,INDEX('Inputs_Indexed REC'!$C$39:$E$64,MATCH('Indexed REC Deliveries'!$G30,'Inputs_Indexed REC'!$B$39:$B$64,0),MATCH('Indexed REC Deliveries'!$F30,'Inputs_Indexed REC'!$C$36:$E$36,0))
*INDEX('Inputs_Indexed REC'!$G$39:$I$64,MATCH('Indexed REC Deliveries'!$G30,'Inputs_Indexed REC'!$B$39:$B$64,0),MATCH('Indexed REC Deliveries'!$F30,'Inputs_Indexed REC'!$G$36:$I$36,0)),
IF(L$5&gt;$G30+$B30,K30*(1-INDEX('Inputs_Indexed REC'!$D$6:$D$8,MATCH('Indexed REC Deliveries'!$F30,'Inputs_Indexed REC'!$B$6:$B$8,0))),
0))</f>
        <v>0</v>
      </c>
      <c r="M30" s="89">
        <f>IF(M$5=$G30+$B30,INDEX('Inputs_Indexed REC'!$C$39:$E$64,MATCH('Indexed REC Deliveries'!$G30,'Inputs_Indexed REC'!$B$39:$B$64,0),MATCH('Indexed REC Deliveries'!$F30,'Inputs_Indexed REC'!$C$36:$E$36,0))
*INDEX('Inputs_Indexed REC'!$G$39:$I$64,MATCH('Indexed REC Deliveries'!$G30,'Inputs_Indexed REC'!$B$39:$B$64,0),MATCH('Indexed REC Deliveries'!$F30,'Inputs_Indexed REC'!$G$36:$I$36,0)),
IF(M$5&gt;$G30+$B30,L30*(1-INDEX('Inputs_Indexed REC'!$D$6:$D$8,MATCH('Indexed REC Deliveries'!$F30,'Inputs_Indexed REC'!$B$6:$B$8,0))),
0))</f>
        <v>0</v>
      </c>
      <c r="N30" s="89">
        <f>IF(N$5=$G30+$B30,INDEX('Inputs_Indexed REC'!$C$39:$E$64,MATCH('Indexed REC Deliveries'!$G30,'Inputs_Indexed REC'!$B$39:$B$64,0),MATCH('Indexed REC Deliveries'!$F30,'Inputs_Indexed REC'!$C$36:$E$36,0))
*INDEX('Inputs_Indexed REC'!$G$39:$I$64,MATCH('Indexed REC Deliveries'!$G30,'Inputs_Indexed REC'!$B$39:$B$64,0),MATCH('Indexed REC Deliveries'!$F30,'Inputs_Indexed REC'!$G$36:$I$36,0)),
IF(N$5&gt;$G30+$B30,M30*(1-INDEX('Inputs_Indexed REC'!$D$6:$D$8,MATCH('Indexed REC Deliveries'!$F30,'Inputs_Indexed REC'!$B$6:$B$8,0))),
0))</f>
        <v>0</v>
      </c>
      <c r="O30" s="89">
        <f>IF(O$5=$G30+$B30,INDEX('Inputs_Indexed REC'!$C$39:$E$64,MATCH('Indexed REC Deliveries'!$G30,'Inputs_Indexed REC'!$B$39:$B$64,0),MATCH('Indexed REC Deliveries'!$F30,'Inputs_Indexed REC'!$C$36:$E$36,0))
*INDEX('Inputs_Indexed REC'!$G$39:$I$64,MATCH('Indexed REC Deliveries'!$G30,'Inputs_Indexed REC'!$B$39:$B$64,0),MATCH('Indexed REC Deliveries'!$F30,'Inputs_Indexed REC'!$G$36:$I$36,0)),
IF(O$5&gt;$G30+$B30,N30*(1-INDEX('Inputs_Indexed REC'!$D$6:$D$8,MATCH('Indexed REC Deliveries'!$F30,'Inputs_Indexed REC'!$B$6:$B$8,0))),
0))</f>
        <v>0</v>
      </c>
      <c r="P30" s="89">
        <f>IF(P$5=$G30+$B30,INDEX('Inputs_Indexed REC'!$C$39:$E$64,MATCH('Indexed REC Deliveries'!$G30,'Inputs_Indexed REC'!$B$39:$B$64,0),MATCH('Indexed REC Deliveries'!$F30,'Inputs_Indexed REC'!$C$36:$E$36,0))
*INDEX('Inputs_Indexed REC'!$G$39:$I$64,MATCH('Indexed REC Deliveries'!$G30,'Inputs_Indexed REC'!$B$39:$B$64,0),MATCH('Indexed REC Deliveries'!$F30,'Inputs_Indexed REC'!$G$36:$I$36,0)),
IF(P$5&gt;$G30+$B30,O30*(1-INDEX('Inputs_Indexed REC'!$D$6:$D$8,MATCH('Indexed REC Deliveries'!$F30,'Inputs_Indexed REC'!$B$6:$B$8,0))),
0))</f>
        <v>0</v>
      </c>
      <c r="Q30" s="89">
        <f>IF(Q$5=$G30+$B30,INDEX('Inputs_Indexed REC'!$C$39:$E$64,MATCH('Indexed REC Deliveries'!$G30,'Inputs_Indexed REC'!$B$39:$B$64,0),MATCH('Indexed REC Deliveries'!$F30,'Inputs_Indexed REC'!$C$36:$E$36,0))
*INDEX('Inputs_Indexed REC'!$G$39:$I$64,MATCH('Indexed REC Deliveries'!$G30,'Inputs_Indexed REC'!$B$39:$B$64,0),MATCH('Indexed REC Deliveries'!$F30,'Inputs_Indexed REC'!$G$36:$I$36,0)),
IF(Q$5&gt;$G30+$B30,P30*(1-INDEX('Inputs_Indexed REC'!$D$6:$D$8,MATCH('Indexed REC Deliveries'!$F30,'Inputs_Indexed REC'!$B$6:$B$8,0))),
0))</f>
        <v>0</v>
      </c>
      <c r="R30" s="89">
        <f>IF(R$5=$G30+$B30,INDEX('Inputs_Indexed REC'!$C$39:$E$64,MATCH('Indexed REC Deliveries'!$G30,'Inputs_Indexed REC'!$B$39:$B$64,0),MATCH('Indexed REC Deliveries'!$F30,'Inputs_Indexed REC'!$C$36:$E$36,0))
*INDEX('Inputs_Indexed REC'!$G$39:$I$64,MATCH('Indexed REC Deliveries'!$G30,'Inputs_Indexed REC'!$B$39:$B$64,0),MATCH('Indexed REC Deliveries'!$F30,'Inputs_Indexed REC'!$G$36:$I$36,0)),
IF(R$5&gt;$G30+$B30,Q30*(1-INDEX('Inputs_Indexed REC'!$D$6:$D$8,MATCH('Indexed REC Deliveries'!$F30,'Inputs_Indexed REC'!$B$6:$B$8,0))),
0))</f>
        <v>0</v>
      </c>
      <c r="S30" s="89">
        <f>IF(S$5=$G30+$B30,INDEX('Inputs_Indexed REC'!$C$39:$E$64,MATCH('Indexed REC Deliveries'!$G30,'Inputs_Indexed REC'!$B$39:$B$64,0),MATCH('Indexed REC Deliveries'!$F30,'Inputs_Indexed REC'!$C$36:$E$36,0))
*INDEX('Inputs_Indexed REC'!$G$39:$I$64,MATCH('Indexed REC Deliveries'!$G30,'Inputs_Indexed REC'!$B$39:$B$64,0),MATCH('Indexed REC Deliveries'!$F30,'Inputs_Indexed REC'!$G$36:$I$36,0)),
IF(S$5&gt;$G30+$B30,R30*(1-INDEX('Inputs_Indexed REC'!$D$6:$D$8,MATCH('Indexed REC Deliveries'!$F30,'Inputs_Indexed REC'!$B$6:$B$8,0))),
0))</f>
        <v>0</v>
      </c>
      <c r="T30" s="89">
        <f>IF(T$5=$G30+$B30,INDEX('Inputs_Indexed REC'!$C$39:$E$64,MATCH('Indexed REC Deliveries'!$G30,'Inputs_Indexed REC'!$B$39:$B$64,0),MATCH('Indexed REC Deliveries'!$F30,'Inputs_Indexed REC'!$C$36:$E$36,0))
*INDEX('Inputs_Indexed REC'!$G$39:$I$64,MATCH('Indexed REC Deliveries'!$G30,'Inputs_Indexed REC'!$B$39:$B$64,0),MATCH('Indexed REC Deliveries'!$F30,'Inputs_Indexed REC'!$G$36:$I$36,0)),
IF(T$5&gt;$G30+$B30,S30*(1-INDEX('Inputs_Indexed REC'!$D$6:$D$8,MATCH('Indexed REC Deliveries'!$F30,'Inputs_Indexed REC'!$B$6:$B$8,0))),
0))</f>
        <v>0</v>
      </c>
      <c r="U30" s="89">
        <f>IF(U$5=$G30+$B30,INDEX('Inputs_Indexed REC'!$C$39:$E$64,MATCH('Indexed REC Deliveries'!$G30,'Inputs_Indexed REC'!$B$39:$B$64,0),MATCH('Indexed REC Deliveries'!$F30,'Inputs_Indexed REC'!$C$36:$E$36,0))
*INDEX('Inputs_Indexed REC'!$G$39:$I$64,MATCH('Indexed REC Deliveries'!$G30,'Inputs_Indexed REC'!$B$39:$B$64,0),MATCH('Indexed REC Deliveries'!$F30,'Inputs_Indexed REC'!$G$36:$I$36,0)),
IF(U$5&gt;$G30+$B30,T30*(1-INDEX('Inputs_Indexed REC'!$D$6:$D$8,MATCH('Indexed REC Deliveries'!$F30,'Inputs_Indexed REC'!$B$6:$B$8,0))),
0))</f>
        <v>0</v>
      </c>
      <c r="V30" s="89">
        <f>IF(V$5=$G30+$B30,INDEX('Inputs_Indexed REC'!$C$39:$E$64,MATCH('Indexed REC Deliveries'!$G30,'Inputs_Indexed REC'!$B$39:$B$64,0),MATCH('Indexed REC Deliveries'!$F30,'Inputs_Indexed REC'!$C$36:$E$36,0))
*INDEX('Inputs_Indexed REC'!$G$39:$I$64,MATCH('Indexed REC Deliveries'!$G30,'Inputs_Indexed REC'!$B$39:$B$64,0),MATCH('Indexed REC Deliveries'!$F30,'Inputs_Indexed REC'!$G$36:$I$36,0)),
IF(V$5&gt;$G30+$B30,U30*(1-INDEX('Inputs_Indexed REC'!$D$6:$D$8,MATCH('Indexed REC Deliveries'!$F30,'Inputs_Indexed REC'!$B$6:$B$8,0))),
0))</f>
        <v>0</v>
      </c>
      <c r="W30" s="89">
        <f>IF(W$5=$G30+$B30,INDEX('Inputs_Indexed REC'!$C$39:$E$64,MATCH('Indexed REC Deliveries'!$G30,'Inputs_Indexed REC'!$B$39:$B$64,0),MATCH('Indexed REC Deliveries'!$F30,'Inputs_Indexed REC'!$C$36:$E$36,0))
*INDEX('Inputs_Indexed REC'!$G$39:$I$64,MATCH('Indexed REC Deliveries'!$G30,'Inputs_Indexed REC'!$B$39:$B$64,0),MATCH('Indexed REC Deliveries'!$F30,'Inputs_Indexed REC'!$G$36:$I$36,0)),
IF(W$5&gt;$G30+$B30,V30*(1-INDEX('Inputs_Indexed REC'!$D$6:$D$8,MATCH('Indexed REC Deliveries'!$F30,'Inputs_Indexed REC'!$B$6:$B$8,0))),
0))</f>
        <v>0</v>
      </c>
      <c r="X30" s="89">
        <f>IF(X$5=$G30+$B30,INDEX('Inputs_Indexed REC'!$C$39:$E$64,MATCH('Indexed REC Deliveries'!$G30,'Inputs_Indexed REC'!$B$39:$B$64,0),MATCH('Indexed REC Deliveries'!$F30,'Inputs_Indexed REC'!$C$36:$E$36,0))
*INDEX('Inputs_Indexed REC'!$G$39:$I$64,MATCH('Indexed REC Deliveries'!$G30,'Inputs_Indexed REC'!$B$39:$B$64,0),MATCH('Indexed REC Deliveries'!$F30,'Inputs_Indexed REC'!$G$36:$I$36,0)),
IF(X$5&gt;$G30+$B30,W30*(1-INDEX('Inputs_Indexed REC'!$D$6:$D$8,MATCH('Indexed REC Deliveries'!$F30,'Inputs_Indexed REC'!$B$6:$B$8,0))),
0))</f>
        <v>0</v>
      </c>
      <c r="Y30" s="89">
        <f>IF(Y$5=$G30+$B30,INDEX('Inputs_Indexed REC'!$C$39:$E$64,MATCH('Indexed REC Deliveries'!$G30,'Inputs_Indexed REC'!$B$39:$B$64,0),MATCH('Indexed REC Deliveries'!$F30,'Inputs_Indexed REC'!$C$36:$E$36,0))
*INDEX('Inputs_Indexed REC'!$G$39:$I$64,MATCH('Indexed REC Deliveries'!$G30,'Inputs_Indexed REC'!$B$39:$B$64,0),MATCH('Indexed REC Deliveries'!$F30,'Inputs_Indexed REC'!$G$36:$I$36,0)),
IF(Y$5&gt;$G30+$B30,X30*(1-INDEX('Inputs_Indexed REC'!$D$6:$D$8,MATCH('Indexed REC Deliveries'!$F30,'Inputs_Indexed REC'!$B$6:$B$8,0))),
0))</f>
        <v>0</v>
      </c>
      <c r="Z30" s="89">
        <f>IF(Z$5=$G30+$B30,INDEX('Inputs_Indexed REC'!$C$39:$E$64,MATCH('Indexed REC Deliveries'!$G30,'Inputs_Indexed REC'!$B$39:$B$64,0),MATCH('Indexed REC Deliveries'!$F30,'Inputs_Indexed REC'!$C$36:$E$36,0))
*INDEX('Inputs_Indexed REC'!$G$39:$I$64,MATCH('Indexed REC Deliveries'!$G30,'Inputs_Indexed REC'!$B$39:$B$64,0),MATCH('Indexed REC Deliveries'!$F30,'Inputs_Indexed REC'!$G$36:$I$36,0)),
IF(Z$5&gt;$G30+$B30,Y30*(1-INDEX('Inputs_Indexed REC'!$D$6:$D$8,MATCH('Indexed REC Deliveries'!$F30,'Inputs_Indexed REC'!$B$6:$B$8,0))),
0))</f>
        <v>0</v>
      </c>
      <c r="AA30" s="89">
        <f>IF(AA$5=$G30+$B30,INDEX('Inputs_Indexed REC'!$C$39:$E$64,MATCH('Indexed REC Deliveries'!$G30,'Inputs_Indexed REC'!$B$39:$B$64,0),MATCH('Indexed REC Deliveries'!$F30,'Inputs_Indexed REC'!$C$36:$E$36,0))
*INDEX('Inputs_Indexed REC'!$G$39:$I$64,MATCH('Indexed REC Deliveries'!$G30,'Inputs_Indexed REC'!$B$39:$B$64,0),MATCH('Indexed REC Deliveries'!$F30,'Inputs_Indexed REC'!$G$36:$I$36,0)),
IF(AA$5&gt;$G30+$B30,Z30*(1-INDEX('Inputs_Indexed REC'!$D$6:$D$8,MATCH('Indexed REC Deliveries'!$F30,'Inputs_Indexed REC'!$B$6:$B$8,0))),
0))</f>
        <v>0</v>
      </c>
      <c r="AB30" s="89">
        <f>IF(AB$5=$G30+$B30,INDEX('Inputs_Indexed REC'!$C$39:$E$64,MATCH('Indexed REC Deliveries'!$G30,'Inputs_Indexed REC'!$B$39:$B$64,0),MATCH('Indexed REC Deliveries'!$F30,'Inputs_Indexed REC'!$C$36:$E$36,0))
*INDEX('Inputs_Indexed REC'!$G$39:$I$64,MATCH('Indexed REC Deliveries'!$G30,'Inputs_Indexed REC'!$B$39:$B$64,0),MATCH('Indexed REC Deliveries'!$F30,'Inputs_Indexed REC'!$G$36:$I$36,0)),
IF(AB$5&gt;$G30+$B30,AA30*(1-INDEX('Inputs_Indexed REC'!$D$6:$D$8,MATCH('Indexed REC Deliveries'!$F30,'Inputs_Indexed REC'!$B$6:$B$8,0))),
0))</f>
        <v>0</v>
      </c>
      <c r="AC30" s="89">
        <f>IF(AC$5=$G30+$B30,INDEX('Inputs_Indexed REC'!$C$39:$E$64,MATCH('Indexed REC Deliveries'!$G30,'Inputs_Indexed REC'!$B$39:$B$64,0),MATCH('Indexed REC Deliveries'!$F30,'Inputs_Indexed REC'!$C$36:$E$36,0))
*INDEX('Inputs_Indexed REC'!$G$39:$I$64,MATCH('Indexed REC Deliveries'!$G30,'Inputs_Indexed REC'!$B$39:$B$64,0),MATCH('Indexed REC Deliveries'!$F30,'Inputs_Indexed REC'!$G$36:$I$36,0)),
IF(AC$5&gt;$G30+$B30,AB30*(1-INDEX('Inputs_Indexed REC'!$D$6:$D$8,MATCH('Indexed REC Deliveries'!$F30,'Inputs_Indexed REC'!$B$6:$B$8,0))),
0))</f>
        <v>0</v>
      </c>
      <c r="AD30" s="89">
        <f>IF(AD$5=$G30+$B30,INDEX('Inputs_Indexed REC'!$C$39:$E$64,MATCH('Indexed REC Deliveries'!$G30,'Inputs_Indexed REC'!$B$39:$B$64,0),MATCH('Indexed REC Deliveries'!$F30,'Inputs_Indexed REC'!$C$36:$E$36,0))
*INDEX('Inputs_Indexed REC'!$G$39:$I$64,MATCH('Indexed REC Deliveries'!$G30,'Inputs_Indexed REC'!$B$39:$B$64,0),MATCH('Indexed REC Deliveries'!$F30,'Inputs_Indexed REC'!$G$36:$I$36,0)),
IF(AD$5&gt;$G30+$B30,AC30*(1-INDEX('Inputs_Indexed REC'!$D$6:$D$8,MATCH('Indexed REC Deliveries'!$F30,'Inputs_Indexed REC'!$B$6:$B$8,0))),
0))</f>
        <v>0</v>
      </c>
      <c r="AE30" s="89">
        <f>IF(AE$5=$G30+$B30,INDEX('Inputs_Indexed REC'!$C$39:$E$64,MATCH('Indexed REC Deliveries'!$G30,'Inputs_Indexed REC'!$B$39:$B$64,0),MATCH('Indexed REC Deliveries'!$F30,'Inputs_Indexed REC'!$C$36:$E$36,0))
*INDEX('Inputs_Indexed REC'!$G$39:$I$64,MATCH('Indexed REC Deliveries'!$G30,'Inputs_Indexed REC'!$B$39:$B$64,0),MATCH('Indexed REC Deliveries'!$F30,'Inputs_Indexed REC'!$G$36:$I$36,0)),
IF(AE$5&gt;$G30+$B30,AD30*(1-INDEX('Inputs_Indexed REC'!$D$6:$D$8,MATCH('Indexed REC Deliveries'!$F30,'Inputs_Indexed REC'!$B$6:$B$8,0))),
0))</f>
        <v>0</v>
      </c>
      <c r="AF30" s="89">
        <f>IF(AF$5=$G30+$B30,INDEX('Inputs_Indexed REC'!$C$39:$E$64,MATCH('Indexed REC Deliveries'!$G30,'Inputs_Indexed REC'!$B$39:$B$64,0),MATCH('Indexed REC Deliveries'!$F30,'Inputs_Indexed REC'!$C$36:$E$36,0))
*INDEX('Inputs_Indexed REC'!$G$39:$I$64,MATCH('Indexed REC Deliveries'!$G30,'Inputs_Indexed REC'!$B$39:$B$64,0),MATCH('Indexed REC Deliveries'!$F30,'Inputs_Indexed REC'!$G$36:$I$36,0)),
IF(AF$5&gt;$G30+$B30,AE30*(1-INDEX('Inputs_Indexed REC'!$D$6:$D$8,MATCH('Indexed REC Deliveries'!$F30,'Inputs_Indexed REC'!$B$6:$B$8,0))),
0))</f>
        <v>0</v>
      </c>
      <c r="AG30" s="89">
        <f>IF(AG$5=$G30+$B30,INDEX('Inputs_Indexed REC'!$C$39:$E$64,MATCH('Indexed REC Deliveries'!$G30,'Inputs_Indexed REC'!$B$39:$B$64,0),MATCH('Indexed REC Deliveries'!$F30,'Inputs_Indexed REC'!$C$36:$E$36,0))
*INDEX('Inputs_Indexed REC'!$G$39:$I$64,MATCH('Indexed REC Deliveries'!$G30,'Inputs_Indexed REC'!$B$39:$B$64,0),MATCH('Indexed REC Deliveries'!$F30,'Inputs_Indexed REC'!$G$36:$I$36,0)),
IF(AG$5&gt;$G30+$B30,AF30*(1-INDEX('Inputs_Indexed REC'!$D$6:$D$8,MATCH('Indexed REC Deliveries'!$F30,'Inputs_Indexed REC'!$B$6:$B$8,0))),
0))</f>
        <v>0</v>
      </c>
    </row>
    <row r="31" spans="2:33">
      <c r="F31" s="214"/>
    </row>
    <row r="32" spans="2:33">
      <c r="B32" s="94">
        <v>3</v>
      </c>
      <c r="C32" s="94" t="s">
        <v>127</v>
      </c>
      <c r="D32" s="119" t="s">
        <v>213</v>
      </c>
      <c r="F32" s="39" t="s">
        <v>72</v>
      </c>
      <c r="G32" s="62">
        <v>2022</v>
      </c>
      <c r="H32" s="58" t="s">
        <v>85</v>
      </c>
      <c r="I32" s="53"/>
      <c r="J32" s="53"/>
      <c r="K32" s="53"/>
      <c r="L32" s="53">
        <v>0</v>
      </c>
      <c r="M32" s="53">
        <v>0</v>
      </c>
      <c r="N32" s="53">
        <v>577096.6465753424</v>
      </c>
      <c r="O32" s="53">
        <v>956721.67109589046</v>
      </c>
      <c r="P32" s="53">
        <v>975133.36785000004</v>
      </c>
      <c r="Q32" s="53">
        <v>970257.70101075002</v>
      </c>
      <c r="R32" s="53">
        <v>965406.41250569629</v>
      </c>
      <c r="S32" s="223">
        <f>R32*(1-INDEX('Inputs_Indexed REC'!$D$6:$D$8,MATCH('Indexed REC Deliveries'!$F32,'Inputs_Indexed REC'!$B$6:$B$8,0)))</f>
        <v>960579.38044316776</v>
      </c>
      <c r="T32" s="223">
        <f>S32*(1-INDEX('Inputs_Indexed REC'!$D$6:$D$8,MATCH('Indexed REC Deliveries'!$F32,'Inputs_Indexed REC'!$B$6:$B$8,0)))</f>
        <v>955776.48354095186</v>
      </c>
      <c r="U32" s="223">
        <f>T32*(1-INDEX('Inputs_Indexed REC'!$D$6:$D$8,MATCH('Indexed REC Deliveries'!$F32,'Inputs_Indexed REC'!$B$6:$B$8,0)))</f>
        <v>950997.60112324706</v>
      </c>
      <c r="V32" s="223">
        <f>U32*(1-INDEX('Inputs_Indexed REC'!$D$6:$D$8,MATCH('Indexed REC Deliveries'!$F32,'Inputs_Indexed REC'!$B$6:$B$8,0)))</f>
        <v>946242.61311763083</v>
      </c>
      <c r="W32" s="223">
        <f>V32*(1-INDEX('Inputs_Indexed REC'!$D$6:$D$8,MATCH('Indexed REC Deliveries'!$F32,'Inputs_Indexed REC'!$B$6:$B$8,0)))</f>
        <v>941511.40005204268</v>
      </c>
      <c r="X32" s="223">
        <f>W32*(1-INDEX('Inputs_Indexed REC'!$D$6:$D$8,MATCH('Indexed REC Deliveries'!$F32,'Inputs_Indexed REC'!$B$6:$B$8,0)))</f>
        <v>936803.84305178246</v>
      </c>
      <c r="Y32" s="223">
        <f>X32*(1-INDEX('Inputs_Indexed REC'!$D$6:$D$8,MATCH('Indexed REC Deliveries'!$F32,'Inputs_Indexed REC'!$B$6:$B$8,0)))</f>
        <v>932119.82383652357</v>
      </c>
      <c r="Z32" s="223">
        <f>Y32*(1-INDEX('Inputs_Indexed REC'!$D$6:$D$8,MATCH('Indexed REC Deliveries'!$F32,'Inputs_Indexed REC'!$B$6:$B$8,0)))</f>
        <v>927459.2247173409</v>
      </c>
      <c r="AA32" s="223">
        <f>Z32*(1-INDEX('Inputs_Indexed REC'!$D$6:$D$8,MATCH('Indexed REC Deliveries'!$F32,'Inputs_Indexed REC'!$B$6:$B$8,0)))</f>
        <v>922821.92859375419</v>
      </c>
      <c r="AB32" s="223">
        <f>AA32*(1-INDEX('Inputs_Indexed REC'!$D$6:$D$8,MATCH('Indexed REC Deliveries'!$F32,'Inputs_Indexed REC'!$B$6:$B$8,0)))</f>
        <v>918207.81895078544</v>
      </c>
      <c r="AC32" s="223">
        <f>AB32*(1-INDEX('Inputs_Indexed REC'!$D$6:$D$8,MATCH('Indexed REC Deliveries'!$F32,'Inputs_Indexed REC'!$B$6:$B$8,0)))</f>
        <v>913616.77985603153</v>
      </c>
      <c r="AD32" s="223">
        <f>AC32*(1-INDEX('Inputs_Indexed REC'!$D$6:$D$8,MATCH('Indexed REC Deliveries'!$F32,'Inputs_Indexed REC'!$B$6:$B$8,0)))</f>
        <v>909048.69595675135</v>
      </c>
      <c r="AE32" s="223">
        <f>AD32*(1-INDEX('Inputs_Indexed REC'!$D$6:$D$8,MATCH('Indexed REC Deliveries'!$F32,'Inputs_Indexed REC'!$B$6:$B$8,0)))</f>
        <v>904503.45247696759</v>
      </c>
      <c r="AF32" s="223">
        <f>AE32*(1-INDEX('Inputs_Indexed REC'!$D$6:$D$8,MATCH('Indexed REC Deliveries'!$F32,'Inputs_Indexed REC'!$B$6:$B$8,0)))</f>
        <v>899980.93521458271</v>
      </c>
      <c r="AG32" s="223">
        <f>AF32*(1-INDEX('Inputs_Indexed REC'!$D$6:$D$8,MATCH('Indexed REC Deliveries'!$F32,'Inputs_Indexed REC'!$B$6:$B$8,0)))</f>
        <v>895481.03053850983</v>
      </c>
    </row>
    <row r="33" spans="2:33">
      <c r="B33" s="94">
        <v>3</v>
      </c>
      <c r="C33" s="94" t="s">
        <v>127</v>
      </c>
      <c r="D33" s="119" t="s">
        <v>213</v>
      </c>
      <c r="F33" s="39" t="s">
        <v>72</v>
      </c>
      <c r="G33" s="62">
        <f>G32+1</f>
        <v>2023</v>
      </c>
      <c r="H33" s="58" t="s">
        <v>85</v>
      </c>
      <c r="I33" s="53"/>
      <c r="J33" s="53">
        <v>0</v>
      </c>
      <c r="K33" s="53">
        <v>0</v>
      </c>
      <c r="L33" s="53">
        <v>109095.89041095891</v>
      </c>
      <c r="M33" s="53">
        <v>429027.07945205481</v>
      </c>
      <c r="N33" s="54">
        <v>916054.19633561652</v>
      </c>
      <c r="O33" s="54">
        <v>1957999.6137375003</v>
      </c>
      <c r="P33" s="54">
        <v>2230416.6095044292</v>
      </c>
      <c r="Q33" s="54">
        <v>2220815.0554689025</v>
      </c>
      <c r="R33" s="54">
        <v>2209710.9801915581</v>
      </c>
      <c r="S33" s="223">
        <f>R33*(1-INDEX('Inputs_Indexed REC'!$D$6:$D$8,MATCH('Indexed REC Deliveries'!$F33,'Inputs_Indexed REC'!$B$6:$B$8,0)))</f>
        <v>2198662.4252906004</v>
      </c>
      <c r="T33" s="223">
        <f>S33*(1-INDEX('Inputs_Indexed REC'!$D$6:$D$8,MATCH('Indexed REC Deliveries'!$F33,'Inputs_Indexed REC'!$B$6:$B$8,0)))</f>
        <v>2187669.1131641474</v>
      </c>
      <c r="U33" s="223">
        <f>T33*(1-INDEX('Inputs_Indexed REC'!$D$6:$D$8,MATCH('Indexed REC Deliveries'!$F33,'Inputs_Indexed REC'!$B$6:$B$8,0)))</f>
        <v>2176730.7675983268</v>
      </c>
      <c r="V33" s="223">
        <f>U33*(1-INDEX('Inputs_Indexed REC'!$D$6:$D$8,MATCH('Indexed REC Deliveries'!$F33,'Inputs_Indexed REC'!$B$6:$B$8,0)))</f>
        <v>2165847.1137603354</v>
      </c>
      <c r="W33" s="223">
        <f>V33*(1-INDEX('Inputs_Indexed REC'!$D$6:$D$8,MATCH('Indexed REC Deliveries'!$F33,'Inputs_Indexed REC'!$B$6:$B$8,0)))</f>
        <v>2155017.8781915335</v>
      </c>
      <c r="X33" s="223">
        <f>W33*(1-INDEX('Inputs_Indexed REC'!$D$6:$D$8,MATCH('Indexed REC Deliveries'!$F33,'Inputs_Indexed REC'!$B$6:$B$8,0)))</f>
        <v>2144242.7888005758</v>
      </c>
      <c r="Y33" s="223">
        <f>X33*(1-INDEX('Inputs_Indexed REC'!$D$6:$D$8,MATCH('Indexed REC Deliveries'!$F33,'Inputs_Indexed REC'!$B$6:$B$8,0)))</f>
        <v>2133521.5748565728</v>
      </c>
      <c r="Z33" s="223">
        <f>Y33*(1-INDEX('Inputs_Indexed REC'!$D$6:$D$8,MATCH('Indexed REC Deliveries'!$F33,'Inputs_Indexed REC'!$B$6:$B$8,0)))</f>
        <v>2122853.9669822897</v>
      </c>
      <c r="AA33" s="223">
        <f>Z33*(1-INDEX('Inputs_Indexed REC'!$D$6:$D$8,MATCH('Indexed REC Deliveries'!$F33,'Inputs_Indexed REC'!$B$6:$B$8,0)))</f>
        <v>2112239.6971473782</v>
      </c>
      <c r="AB33" s="223">
        <f>AA33*(1-INDEX('Inputs_Indexed REC'!$D$6:$D$8,MATCH('Indexed REC Deliveries'!$F33,'Inputs_Indexed REC'!$B$6:$B$8,0)))</f>
        <v>2101678.4986616415</v>
      </c>
      <c r="AC33" s="223">
        <f>AB33*(1-INDEX('Inputs_Indexed REC'!$D$6:$D$8,MATCH('Indexed REC Deliveries'!$F33,'Inputs_Indexed REC'!$B$6:$B$8,0)))</f>
        <v>2091170.1061683332</v>
      </c>
      <c r="AD33" s="223">
        <f>AC33*(1-INDEX('Inputs_Indexed REC'!$D$6:$D$8,MATCH('Indexed REC Deliveries'!$F33,'Inputs_Indexed REC'!$B$6:$B$8,0)))</f>
        <v>2080714.2556374916</v>
      </c>
      <c r="AE33" s="223">
        <f>AD33*(1-INDEX('Inputs_Indexed REC'!$D$6:$D$8,MATCH('Indexed REC Deliveries'!$F33,'Inputs_Indexed REC'!$B$6:$B$8,0)))</f>
        <v>2070310.6843593041</v>
      </c>
      <c r="AF33" s="223">
        <f>AE33*(1-INDEX('Inputs_Indexed REC'!$D$6:$D$8,MATCH('Indexed REC Deliveries'!$F33,'Inputs_Indexed REC'!$B$6:$B$8,0)))</f>
        <v>2059959.1309375076</v>
      </c>
      <c r="AG33" s="223">
        <f>AF33*(1-INDEX('Inputs_Indexed REC'!$D$6:$D$8,MATCH('Indexed REC Deliveries'!$F33,'Inputs_Indexed REC'!$B$6:$B$8,0)))</f>
        <v>2049659.33528282</v>
      </c>
    </row>
    <row r="34" spans="2:33">
      <c r="B34" s="94">
        <v>3</v>
      </c>
      <c r="C34" s="94" t="s">
        <v>127</v>
      </c>
      <c r="D34" s="119" t="s">
        <v>213</v>
      </c>
      <c r="F34" s="39" t="s">
        <v>72</v>
      </c>
      <c r="G34" s="62">
        <f t="shared" ref="G34:G56" si="7">G33+1</f>
        <v>2024</v>
      </c>
      <c r="H34" s="58" t="s">
        <v>85</v>
      </c>
      <c r="I34" s="53"/>
      <c r="J34" s="53"/>
      <c r="K34" s="53">
        <v>0</v>
      </c>
      <c r="L34" s="53">
        <v>0</v>
      </c>
      <c r="M34" s="53">
        <v>18394.684931506847</v>
      </c>
      <c r="N34" s="53">
        <v>500452.26945205475</v>
      </c>
      <c r="O34" s="53">
        <v>1430297.1338856164</v>
      </c>
      <c r="P34" s="53">
        <v>1808575.01259975</v>
      </c>
      <c r="Q34" s="53">
        <v>1799532.1375367511</v>
      </c>
      <c r="R34" s="53">
        <v>1790534.4768490673</v>
      </c>
      <c r="S34" s="223">
        <f>R34*(1-INDEX('Inputs_Indexed REC'!$D$6:$D$8,MATCH('Indexed REC Deliveries'!$F34,'Inputs_Indexed REC'!$B$6:$B$8,0)))</f>
        <v>1781581.8044648219</v>
      </c>
      <c r="T34" s="223">
        <f>S34*(1-INDEX('Inputs_Indexed REC'!$D$6:$D$8,MATCH('Indexed REC Deliveries'!$F34,'Inputs_Indexed REC'!$B$6:$B$8,0)))</f>
        <v>1772673.8954424979</v>
      </c>
      <c r="U34" s="223">
        <f>T34*(1-INDEX('Inputs_Indexed REC'!$D$6:$D$8,MATCH('Indexed REC Deliveries'!$F34,'Inputs_Indexed REC'!$B$6:$B$8,0)))</f>
        <v>1763810.5259652855</v>
      </c>
      <c r="V34" s="223">
        <f>U34*(1-INDEX('Inputs_Indexed REC'!$D$6:$D$8,MATCH('Indexed REC Deliveries'!$F34,'Inputs_Indexed REC'!$B$6:$B$8,0)))</f>
        <v>1754991.4733354591</v>
      </c>
      <c r="W34" s="223">
        <f>V34*(1-INDEX('Inputs_Indexed REC'!$D$6:$D$8,MATCH('Indexed REC Deliveries'!$F34,'Inputs_Indexed REC'!$B$6:$B$8,0)))</f>
        <v>1746216.5159687819</v>
      </c>
      <c r="X34" s="223">
        <f>W34*(1-INDEX('Inputs_Indexed REC'!$D$6:$D$8,MATCH('Indexed REC Deliveries'!$F34,'Inputs_Indexed REC'!$B$6:$B$8,0)))</f>
        <v>1737485.433388938</v>
      </c>
      <c r="Y34" s="223">
        <f>X34*(1-INDEX('Inputs_Indexed REC'!$D$6:$D$8,MATCH('Indexed REC Deliveries'!$F34,'Inputs_Indexed REC'!$B$6:$B$8,0)))</f>
        <v>1728798.0062219934</v>
      </c>
      <c r="Z34" s="223">
        <f>Y34*(1-INDEX('Inputs_Indexed REC'!$D$6:$D$8,MATCH('Indexed REC Deliveries'!$F34,'Inputs_Indexed REC'!$B$6:$B$8,0)))</f>
        <v>1720154.0161908835</v>
      </c>
      <c r="AA34" s="223">
        <f>Z34*(1-INDEX('Inputs_Indexed REC'!$D$6:$D$8,MATCH('Indexed REC Deliveries'!$F34,'Inputs_Indexed REC'!$B$6:$B$8,0)))</f>
        <v>1711553.2461099289</v>
      </c>
      <c r="AB34" s="223">
        <f>AA34*(1-INDEX('Inputs_Indexed REC'!$D$6:$D$8,MATCH('Indexed REC Deliveries'!$F34,'Inputs_Indexed REC'!$B$6:$B$8,0)))</f>
        <v>1702995.4798793793</v>
      </c>
      <c r="AC34" s="223">
        <f>AB34*(1-INDEX('Inputs_Indexed REC'!$D$6:$D$8,MATCH('Indexed REC Deliveries'!$F34,'Inputs_Indexed REC'!$B$6:$B$8,0)))</f>
        <v>1694480.5024799823</v>
      </c>
      <c r="AD34" s="223">
        <f>AC34*(1-INDEX('Inputs_Indexed REC'!$D$6:$D$8,MATCH('Indexed REC Deliveries'!$F34,'Inputs_Indexed REC'!$B$6:$B$8,0)))</f>
        <v>1686008.0999675824</v>
      </c>
      <c r="AE34" s="223">
        <f>AD34*(1-INDEX('Inputs_Indexed REC'!$D$6:$D$8,MATCH('Indexed REC Deliveries'!$F34,'Inputs_Indexed REC'!$B$6:$B$8,0)))</f>
        <v>1677578.0594677445</v>
      </c>
      <c r="AF34" s="223">
        <f>AE34*(1-INDEX('Inputs_Indexed REC'!$D$6:$D$8,MATCH('Indexed REC Deliveries'!$F34,'Inputs_Indexed REC'!$B$6:$B$8,0)))</f>
        <v>1669190.1691704057</v>
      </c>
      <c r="AG34" s="223">
        <f>AF34*(1-INDEX('Inputs_Indexed REC'!$D$6:$D$8,MATCH('Indexed REC Deliveries'!$F34,'Inputs_Indexed REC'!$B$6:$B$8,0)))</f>
        <v>1660844.2183245537</v>
      </c>
    </row>
    <row r="35" spans="2:33">
      <c r="B35" s="94">
        <v>3</v>
      </c>
      <c r="C35" s="94" t="s">
        <v>167</v>
      </c>
      <c r="D35" s="119" t="s">
        <v>213</v>
      </c>
      <c r="F35" s="39" t="s">
        <v>72</v>
      </c>
      <c r="G35" s="62">
        <f t="shared" si="7"/>
        <v>2025</v>
      </c>
      <c r="H35" s="58" t="s">
        <v>85</v>
      </c>
      <c r="I35" s="89">
        <f>IF(I$5=$G35+$B35,INDEX('Inputs_Indexed REC'!$C$39:$E$64,MATCH('Indexed REC Deliveries'!$G35,'Inputs_Indexed REC'!$B$39:$B$64,0),MATCH('Indexed REC Deliveries'!$F35,'Inputs_Indexed REC'!$C$36:$E$36,0))
*INDEX('Inputs_Indexed REC'!$G$39:$I$64,MATCH('Indexed REC Deliveries'!$G35,'Inputs_Indexed REC'!$B$39:$B$64,0),MATCH('Indexed REC Deliveries'!$F35,'Inputs_Indexed REC'!$G$36:$I$36,0)),
IF(I$5&gt;$G35+$B35,H35*(1-INDEX('Inputs_Indexed REC'!$D$6:$D$8,MATCH('Indexed REC Deliveries'!$F35,'Inputs_Indexed REC'!$B$6:$B$8,0))),
0))</f>
        <v>0</v>
      </c>
      <c r="J35" s="89">
        <f>IF(J$5=$G35+$B35,INDEX('Inputs_Indexed REC'!$C$39:$E$64,MATCH('Indexed REC Deliveries'!$G35,'Inputs_Indexed REC'!$B$39:$B$64,0),MATCH('Indexed REC Deliveries'!$F35,'Inputs_Indexed REC'!$C$36:$E$36,0))
*INDEX('Inputs_Indexed REC'!$G$39:$I$64,MATCH('Indexed REC Deliveries'!$G35,'Inputs_Indexed REC'!$B$39:$B$64,0),MATCH('Indexed REC Deliveries'!$F35,'Inputs_Indexed REC'!$G$36:$I$36,0)),
IF(J$5&gt;$G35+$B35,I35*(1-INDEX('Inputs_Indexed REC'!$D$6:$D$8,MATCH('Indexed REC Deliveries'!$F35,'Inputs_Indexed REC'!$B$6:$B$8,0))),
0))</f>
        <v>0</v>
      </c>
      <c r="K35" s="89">
        <f>IF(K$5=$G35+$B35,INDEX('Inputs_Indexed REC'!$C$39:$E$64,MATCH('Indexed REC Deliveries'!$G35,'Inputs_Indexed REC'!$B$39:$B$64,0),MATCH('Indexed REC Deliveries'!$F35,'Inputs_Indexed REC'!$C$36:$E$36,0))
*INDEX('Inputs_Indexed REC'!$G$39:$I$64,MATCH('Indexed REC Deliveries'!$G35,'Inputs_Indexed REC'!$B$39:$B$64,0),MATCH('Indexed REC Deliveries'!$F35,'Inputs_Indexed REC'!$G$36:$I$36,0)),
IF(K$5&gt;$G35+$B35,J35*(1-INDEX('Inputs_Indexed REC'!$D$6:$D$8,MATCH('Indexed REC Deliveries'!$F35,'Inputs_Indexed REC'!$B$6:$B$8,0))),
0))</f>
        <v>0</v>
      </c>
      <c r="L35" s="89">
        <f>IF(L$5=$G35+$B35,INDEX('Inputs_Indexed REC'!$C$39:$E$64,MATCH('Indexed REC Deliveries'!$G35,'Inputs_Indexed REC'!$B$39:$B$64,0),MATCH('Indexed REC Deliveries'!$F35,'Inputs_Indexed REC'!$C$36:$E$36,0))
*INDEX('Inputs_Indexed REC'!$G$39:$I$64,MATCH('Indexed REC Deliveries'!$G35,'Inputs_Indexed REC'!$B$39:$B$64,0),MATCH('Indexed REC Deliveries'!$F35,'Inputs_Indexed REC'!$G$36:$I$36,0)),
IF(L$5&gt;$G35+$B35,K35*(1-INDEX('Inputs_Indexed REC'!$D$6:$D$8,MATCH('Indexed REC Deliveries'!$F35,'Inputs_Indexed REC'!$B$6:$B$8,0))),
0))</f>
        <v>0</v>
      </c>
      <c r="M35" s="89">
        <f>IF(M$5=$G35+$B35,INDEX('Inputs_Indexed REC'!$C$39:$E$64,MATCH('Indexed REC Deliveries'!$G35,'Inputs_Indexed REC'!$B$39:$B$64,0),MATCH('Indexed REC Deliveries'!$F35,'Inputs_Indexed REC'!$C$36:$E$36,0))
*INDEX('Inputs_Indexed REC'!$G$39:$I$64,MATCH('Indexed REC Deliveries'!$G35,'Inputs_Indexed REC'!$B$39:$B$64,0),MATCH('Indexed REC Deliveries'!$F35,'Inputs_Indexed REC'!$G$36:$I$36,0)),
IF(M$5&gt;$G35+$B35,L35*(1-INDEX('Inputs_Indexed REC'!$D$6:$D$8,MATCH('Indexed REC Deliveries'!$F35,'Inputs_Indexed REC'!$B$6:$B$8,0))),
0))</f>
        <v>0</v>
      </c>
      <c r="N35" s="89">
        <f>IF(N$5=$G35+$B35,INDEX('Inputs_Indexed REC'!$C$39:$E$64,MATCH('Indexed REC Deliveries'!$G35,'Inputs_Indexed REC'!$B$39:$B$64,0),MATCH('Indexed REC Deliveries'!$F35,'Inputs_Indexed REC'!$C$36:$E$36,0))
*INDEX('Inputs_Indexed REC'!$G$39:$I$64,MATCH('Indexed REC Deliveries'!$G35,'Inputs_Indexed REC'!$B$39:$B$64,0),MATCH('Indexed REC Deliveries'!$F35,'Inputs_Indexed REC'!$G$36:$I$36,0)),
IF(N$5&gt;$G35+$B35,M35*(1-INDEX('Inputs_Indexed REC'!$D$6:$D$8,MATCH('Indexed REC Deliveries'!$F35,'Inputs_Indexed REC'!$B$6:$B$8,0))),
0))</f>
        <v>0</v>
      </c>
      <c r="O35" s="89">
        <f>IF(O$5=$G35+$B35,INDEX('Inputs_Indexed REC'!$C$39:$E$64,MATCH('Indexed REC Deliveries'!$G35,'Inputs_Indexed REC'!$B$39:$B$64,0),MATCH('Indexed REC Deliveries'!$F35,'Inputs_Indexed REC'!$C$36:$E$36,0))
*INDEX('Inputs_Indexed REC'!$G$39:$I$64,MATCH('Indexed REC Deliveries'!$G35,'Inputs_Indexed REC'!$B$39:$B$64,0),MATCH('Indexed REC Deliveries'!$F35,'Inputs_Indexed REC'!$G$36:$I$36,0)),
IF(O$5&gt;$G35+$B35,N35*(1-INDEX('Inputs_Indexed REC'!$D$6:$D$8,MATCH('Indexed REC Deliveries'!$F35,'Inputs_Indexed REC'!$B$6:$B$8,0))),
0))</f>
        <v>666666</v>
      </c>
      <c r="P35" s="89">
        <f>IF(P$5=$G35+$B35,INDEX('Inputs_Indexed REC'!$C$39:$E$64,MATCH('Indexed REC Deliveries'!$G35,'Inputs_Indexed REC'!$B$39:$B$64,0),MATCH('Indexed REC Deliveries'!$F35,'Inputs_Indexed REC'!$C$36:$E$36,0))
*INDEX('Inputs_Indexed REC'!$G$39:$I$64,MATCH('Indexed REC Deliveries'!$G35,'Inputs_Indexed REC'!$B$39:$B$64,0),MATCH('Indexed REC Deliveries'!$F35,'Inputs_Indexed REC'!$G$36:$I$36,0)),
IF(P$5&gt;$G35+$B35,O35*(1-INDEX('Inputs_Indexed REC'!$D$6:$D$8,MATCH('Indexed REC Deliveries'!$F35,'Inputs_Indexed REC'!$B$6:$B$8,0))),
0))</f>
        <v>663332.67000000004</v>
      </c>
      <c r="Q35" s="89">
        <f>IF(Q$5=$G35+$B35,INDEX('Inputs_Indexed REC'!$C$39:$E$64,MATCH('Indexed REC Deliveries'!$G35,'Inputs_Indexed REC'!$B$39:$B$64,0),MATCH('Indexed REC Deliveries'!$F35,'Inputs_Indexed REC'!$C$36:$E$36,0))
*INDEX('Inputs_Indexed REC'!$G$39:$I$64,MATCH('Indexed REC Deliveries'!$G35,'Inputs_Indexed REC'!$B$39:$B$64,0),MATCH('Indexed REC Deliveries'!$F35,'Inputs_Indexed REC'!$G$36:$I$36,0)),
IF(Q$5&gt;$G35+$B35,P35*(1-INDEX('Inputs_Indexed REC'!$D$6:$D$8,MATCH('Indexed REC Deliveries'!$F35,'Inputs_Indexed REC'!$B$6:$B$8,0))),
0))</f>
        <v>660016.00665</v>
      </c>
      <c r="R35" s="89">
        <f>IF(R$5=$G35+$B35,INDEX('Inputs_Indexed REC'!$C$39:$E$64,MATCH('Indexed REC Deliveries'!$G35,'Inputs_Indexed REC'!$B$39:$B$64,0),MATCH('Indexed REC Deliveries'!$F35,'Inputs_Indexed REC'!$C$36:$E$36,0))
*INDEX('Inputs_Indexed REC'!$G$39:$I$64,MATCH('Indexed REC Deliveries'!$G35,'Inputs_Indexed REC'!$B$39:$B$64,0),MATCH('Indexed REC Deliveries'!$F35,'Inputs_Indexed REC'!$G$36:$I$36,0)),
IF(R$5&gt;$G35+$B35,Q35*(1-INDEX('Inputs_Indexed REC'!$D$6:$D$8,MATCH('Indexed REC Deliveries'!$F35,'Inputs_Indexed REC'!$B$6:$B$8,0))),
0))</f>
        <v>656715.92661674996</v>
      </c>
      <c r="S35" s="89">
        <f>IF(S$5=$G35+$B35,INDEX('Inputs_Indexed REC'!$C$39:$E$64,MATCH('Indexed REC Deliveries'!$G35,'Inputs_Indexed REC'!$B$39:$B$64,0),MATCH('Indexed REC Deliveries'!$F35,'Inputs_Indexed REC'!$C$36:$E$36,0))
*INDEX('Inputs_Indexed REC'!$G$39:$I$64,MATCH('Indexed REC Deliveries'!$G35,'Inputs_Indexed REC'!$B$39:$B$64,0),MATCH('Indexed REC Deliveries'!$F35,'Inputs_Indexed REC'!$G$36:$I$36,0)),
IF(S$5&gt;$G35+$B35,R35*(1-INDEX('Inputs_Indexed REC'!$D$6:$D$8,MATCH('Indexed REC Deliveries'!$F35,'Inputs_Indexed REC'!$B$6:$B$8,0))),
0))</f>
        <v>653432.34698366618</v>
      </c>
      <c r="T35" s="89">
        <f>IF(T$5=$G35+$B35,INDEX('Inputs_Indexed REC'!$C$39:$E$64,MATCH('Indexed REC Deliveries'!$G35,'Inputs_Indexed REC'!$B$39:$B$64,0),MATCH('Indexed REC Deliveries'!$F35,'Inputs_Indexed REC'!$C$36:$E$36,0))
*INDEX('Inputs_Indexed REC'!$G$39:$I$64,MATCH('Indexed REC Deliveries'!$G35,'Inputs_Indexed REC'!$B$39:$B$64,0),MATCH('Indexed REC Deliveries'!$F35,'Inputs_Indexed REC'!$G$36:$I$36,0)),
IF(T$5&gt;$G35+$B35,S35*(1-INDEX('Inputs_Indexed REC'!$D$6:$D$8,MATCH('Indexed REC Deliveries'!$F35,'Inputs_Indexed REC'!$B$6:$B$8,0))),
0))</f>
        <v>650165.18524874782</v>
      </c>
      <c r="U35" s="89">
        <f>IF(U$5=$G35+$B35,INDEX('Inputs_Indexed REC'!$C$39:$E$64,MATCH('Indexed REC Deliveries'!$G35,'Inputs_Indexed REC'!$B$39:$B$64,0),MATCH('Indexed REC Deliveries'!$F35,'Inputs_Indexed REC'!$C$36:$E$36,0))
*INDEX('Inputs_Indexed REC'!$G$39:$I$64,MATCH('Indexed REC Deliveries'!$G35,'Inputs_Indexed REC'!$B$39:$B$64,0),MATCH('Indexed REC Deliveries'!$F35,'Inputs_Indexed REC'!$G$36:$I$36,0)),
IF(U$5&gt;$G35+$B35,T35*(1-INDEX('Inputs_Indexed REC'!$D$6:$D$8,MATCH('Indexed REC Deliveries'!$F35,'Inputs_Indexed REC'!$B$6:$B$8,0))),
0))</f>
        <v>646914.35932250402</v>
      </c>
      <c r="V35" s="89">
        <f>IF(V$5=$G35+$B35,INDEX('Inputs_Indexed REC'!$C$39:$E$64,MATCH('Indexed REC Deliveries'!$G35,'Inputs_Indexed REC'!$B$39:$B$64,0),MATCH('Indexed REC Deliveries'!$F35,'Inputs_Indexed REC'!$C$36:$E$36,0))
*INDEX('Inputs_Indexed REC'!$G$39:$I$64,MATCH('Indexed REC Deliveries'!$G35,'Inputs_Indexed REC'!$B$39:$B$64,0),MATCH('Indexed REC Deliveries'!$F35,'Inputs_Indexed REC'!$G$36:$I$36,0)),
IF(V$5&gt;$G35+$B35,U35*(1-INDEX('Inputs_Indexed REC'!$D$6:$D$8,MATCH('Indexed REC Deliveries'!$F35,'Inputs_Indexed REC'!$B$6:$B$8,0))),
0))</f>
        <v>643679.78752589156</v>
      </c>
      <c r="W35" s="89">
        <f>IF(W$5=$G35+$B35,INDEX('Inputs_Indexed REC'!$C$39:$E$64,MATCH('Indexed REC Deliveries'!$G35,'Inputs_Indexed REC'!$B$39:$B$64,0),MATCH('Indexed REC Deliveries'!$F35,'Inputs_Indexed REC'!$C$36:$E$36,0))
*INDEX('Inputs_Indexed REC'!$G$39:$I$64,MATCH('Indexed REC Deliveries'!$G35,'Inputs_Indexed REC'!$B$39:$B$64,0),MATCH('Indexed REC Deliveries'!$F35,'Inputs_Indexed REC'!$G$36:$I$36,0)),
IF(W$5&gt;$G35+$B35,V35*(1-INDEX('Inputs_Indexed REC'!$D$6:$D$8,MATCH('Indexed REC Deliveries'!$F35,'Inputs_Indexed REC'!$B$6:$B$8,0))),
0))</f>
        <v>640461.38858826214</v>
      </c>
      <c r="X35" s="89">
        <f>IF(X$5=$G35+$B35,INDEX('Inputs_Indexed REC'!$C$39:$E$64,MATCH('Indexed REC Deliveries'!$G35,'Inputs_Indexed REC'!$B$39:$B$64,0),MATCH('Indexed REC Deliveries'!$F35,'Inputs_Indexed REC'!$C$36:$E$36,0))
*INDEX('Inputs_Indexed REC'!$G$39:$I$64,MATCH('Indexed REC Deliveries'!$G35,'Inputs_Indexed REC'!$B$39:$B$64,0),MATCH('Indexed REC Deliveries'!$F35,'Inputs_Indexed REC'!$G$36:$I$36,0)),
IF(X$5&gt;$G35+$B35,W35*(1-INDEX('Inputs_Indexed REC'!$D$6:$D$8,MATCH('Indexed REC Deliveries'!$F35,'Inputs_Indexed REC'!$B$6:$B$8,0))),
0))</f>
        <v>637259.08164532087</v>
      </c>
      <c r="Y35" s="89">
        <f>IF(Y$5=$G35+$B35,INDEX('Inputs_Indexed REC'!$C$39:$E$64,MATCH('Indexed REC Deliveries'!$G35,'Inputs_Indexed REC'!$B$39:$B$64,0),MATCH('Indexed REC Deliveries'!$F35,'Inputs_Indexed REC'!$C$36:$E$36,0))
*INDEX('Inputs_Indexed REC'!$G$39:$I$64,MATCH('Indexed REC Deliveries'!$G35,'Inputs_Indexed REC'!$B$39:$B$64,0),MATCH('Indexed REC Deliveries'!$F35,'Inputs_Indexed REC'!$G$36:$I$36,0)),
IF(Y$5&gt;$G35+$B35,X35*(1-INDEX('Inputs_Indexed REC'!$D$6:$D$8,MATCH('Indexed REC Deliveries'!$F35,'Inputs_Indexed REC'!$B$6:$B$8,0))),
0))</f>
        <v>634072.78623709432</v>
      </c>
      <c r="Z35" s="89">
        <f>IF(Z$5=$G35+$B35,INDEX('Inputs_Indexed REC'!$C$39:$E$64,MATCH('Indexed REC Deliveries'!$G35,'Inputs_Indexed REC'!$B$39:$B$64,0),MATCH('Indexed REC Deliveries'!$F35,'Inputs_Indexed REC'!$C$36:$E$36,0))
*INDEX('Inputs_Indexed REC'!$G$39:$I$64,MATCH('Indexed REC Deliveries'!$G35,'Inputs_Indexed REC'!$B$39:$B$64,0),MATCH('Indexed REC Deliveries'!$F35,'Inputs_Indexed REC'!$G$36:$I$36,0)),
IF(Z$5&gt;$G35+$B35,Y35*(1-INDEX('Inputs_Indexed REC'!$D$6:$D$8,MATCH('Indexed REC Deliveries'!$F35,'Inputs_Indexed REC'!$B$6:$B$8,0))),
0))</f>
        <v>630902.42230590887</v>
      </c>
      <c r="AA35" s="89">
        <f>IF(AA$5=$G35+$B35,INDEX('Inputs_Indexed REC'!$C$39:$E$64,MATCH('Indexed REC Deliveries'!$G35,'Inputs_Indexed REC'!$B$39:$B$64,0),MATCH('Indexed REC Deliveries'!$F35,'Inputs_Indexed REC'!$C$36:$E$36,0))
*INDEX('Inputs_Indexed REC'!$G$39:$I$64,MATCH('Indexed REC Deliveries'!$G35,'Inputs_Indexed REC'!$B$39:$B$64,0),MATCH('Indexed REC Deliveries'!$F35,'Inputs_Indexed REC'!$G$36:$I$36,0)),
IF(AA$5&gt;$G35+$B35,Z35*(1-INDEX('Inputs_Indexed REC'!$D$6:$D$8,MATCH('Indexed REC Deliveries'!$F35,'Inputs_Indexed REC'!$B$6:$B$8,0))),
0))</f>
        <v>627747.91019437928</v>
      </c>
      <c r="AB35" s="89">
        <f>IF(AB$5=$G35+$B35,INDEX('Inputs_Indexed REC'!$C$39:$E$64,MATCH('Indexed REC Deliveries'!$G35,'Inputs_Indexed REC'!$B$39:$B$64,0),MATCH('Indexed REC Deliveries'!$F35,'Inputs_Indexed REC'!$C$36:$E$36,0))
*INDEX('Inputs_Indexed REC'!$G$39:$I$64,MATCH('Indexed REC Deliveries'!$G35,'Inputs_Indexed REC'!$B$39:$B$64,0),MATCH('Indexed REC Deliveries'!$F35,'Inputs_Indexed REC'!$G$36:$I$36,0)),
IF(AB$5&gt;$G35+$B35,AA35*(1-INDEX('Inputs_Indexed REC'!$D$6:$D$8,MATCH('Indexed REC Deliveries'!$F35,'Inputs_Indexed REC'!$B$6:$B$8,0))),
0))</f>
        <v>624609.17064340739</v>
      </c>
      <c r="AC35" s="89">
        <f>IF(AC$5=$G35+$B35,INDEX('Inputs_Indexed REC'!$C$39:$E$64,MATCH('Indexed REC Deliveries'!$G35,'Inputs_Indexed REC'!$B$39:$B$64,0),MATCH('Indexed REC Deliveries'!$F35,'Inputs_Indexed REC'!$C$36:$E$36,0))
*INDEX('Inputs_Indexed REC'!$G$39:$I$64,MATCH('Indexed REC Deliveries'!$G35,'Inputs_Indexed REC'!$B$39:$B$64,0),MATCH('Indexed REC Deliveries'!$F35,'Inputs_Indexed REC'!$G$36:$I$36,0)),
IF(AC$5&gt;$G35+$B35,AB35*(1-INDEX('Inputs_Indexed REC'!$D$6:$D$8,MATCH('Indexed REC Deliveries'!$F35,'Inputs_Indexed REC'!$B$6:$B$8,0))),
0))</f>
        <v>621486.12479019037</v>
      </c>
      <c r="AD35" s="89">
        <f>IF(AD$5=$G35+$B35,INDEX('Inputs_Indexed REC'!$C$39:$E$64,MATCH('Indexed REC Deliveries'!$G35,'Inputs_Indexed REC'!$B$39:$B$64,0),MATCH('Indexed REC Deliveries'!$F35,'Inputs_Indexed REC'!$C$36:$E$36,0))
*INDEX('Inputs_Indexed REC'!$G$39:$I$64,MATCH('Indexed REC Deliveries'!$G35,'Inputs_Indexed REC'!$B$39:$B$64,0),MATCH('Indexed REC Deliveries'!$F35,'Inputs_Indexed REC'!$G$36:$I$36,0)),
IF(AD$5&gt;$G35+$B35,AC35*(1-INDEX('Inputs_Indexed REC'!$D$6:$D$8,MATCH('Indexed REC Deliveries'!$F35,'Inputs_Indexed REC'!$B$6:$B$8,0))),
0))</f>
        <v>618378.69416623947</v>
      </c>
      <c r="AE35" s="89">
        <f>IF(AE$5=$G35+$B35,INDEX('Inputs_Indexed REC'!$C$39:$E$64,MATCH('Indexed REC Deliveries'!$G35,'Inputs_Indexed REC'!$B$39:$B$64,0),MATCH('Indexed REC Deliveries'!$F35,'Inputs_Indexed REC'!$C$36:$E$36,0))
*INDEX('Inputs_Indexed REC'!$G$39:$I$64,MATCH('Indexed REC Deliveries'!$G35,'Inputs_Indexed REC'!$B$39:$B$64,0),MATCH('Indexed REC Deliveries'!$F35,'Inputs_Indexed REC'!$G$36:$I$36,0)),
IF(AE$5&gt;$G35+$B35,AD35*(1-INDEX('Inputs_Indexed REC'!$D$6:$D$8,MATCH('Indexed REC Deliveries'!$F35,'Inputs_Indexed REC'!$B$6:$B$8,0))),
0))</f>
        <v>615286.80069540825</v>
      </c>
      <c r="AF35" s="89">
        <f>IF(AF$5=$G35+$B35,INDEX('Inputs_Indexed REC'!$C$39:$E$64,MATCH('Indexed REC Deliveries'!$G35,'Inputs_Indexed REC'!$B$39:$B$64,0),MATCH('Indexed REC Deliveries'!$F35,'Inputs_Indexed REC'!$C$36:$E$36,0))
*INDEX('Inputs_Indexed REC'!$G$39:$I$64,MATCH('Indexed REC Deliveries'!$G35,'Inputs_Indexed REC'!$B$39:$B$64,0),MATCH('Indexed REC Deliveries'!$F35,'Inputs_Indexed REC'!$G$36:$I$36,0)),
IF(AF$5&gt;$G35+$B35,AE35*(1-INDEX('Inputs_Indexed REC'!$D$6:$D$8,MATCH('Indexed REC Deliveries'!$F35,'Inputs_Indexed REC'!$B$6:$B$8,0))),
0))</f>
        <v>612210.36669193115</v>
      </c>
      <c r="AG35" s="89">
        <f>IF(AG$5=$G35+$B35,INDEX('Inputs_Indexed REC'!$C$39:$E$64,MATCH('Indexed REC Deliveries'!$G35,'Inputs_Indexed REC'!$B$39:$B$64,0),MATCH('Indexed REC Deliveries'!$F35,'Inputs_Indexed REC'!$C$36:$E$36,0))
*INDEX('Inputs_Indexed REC'!$G$39:$I$64,MATCH('Indexed REC Deliveries'!$G35,'Inputs_Indexed REC'!$B$39:$B$64,0),MATCH('Indexed REC Deliveries'!$F35,'Inputs_Indexed REC'!$G$36:$I$36,0)),
IF(AG$5&gt;$G35+$B35,AF35*(1-INDEX('Inputs_Indexed REC'!$D$6:$D$8,MATCH('Indexed REC Deliveries'!$F35,'Inputs_Indexed REC'!$B$6:$B$8,0))),
0))</f>
        <v>609149.31485847151</v>
      </c>
    </row>
    <row r="36" spans="2:33">
      <c r="B36" s="94">
        <v>3</v>
      </c>
      <c r="C36" s="94" t="s">
        <v>167</v>
      </c>
      <c r="D36" s="119" t="s">
        <v>213</v>
      </c>
      <c r="F36" s="39" t="s">
        <v>72</v>
      </c>
      <c r="G36" s="62">
        <f t="shared" si="7"/>
        <v>2026</v>
      </c>
      <c r="H36" s="58" t="s">
        <v>85</v>
      </c>
      <c r="I36" s="89">
        <f>IF(I$5=$G36+$B36,INDEX('Inputs_Indexed REC'!$C$39:$E$64,MATCH('Indexed REC Deliveries'!$G36,'Inputs_Indexed REC'!$B$39:$B$64,0),MATCH('Indexed REC Deliveries'!$F36,'Inputs_Indexed REC'!$C$36:$E$36,0))
*INDEX('Inputs_Indexed REC'!$G$39:$I$64,MATCH('Indexed REC Deliveries'!$G36,'Inputs_Indexed REC'!$B$39:$B$64,0),MATCH('Indexed REC Deliveries'!$F36,'Inputs_Indexed REC'!$G$36:$I$36,0)),
IF(I$5&gt;$G36+$B36,H36*(1-INDEX('Inputs_Indexed REC'!$D$6:$D$8,MATCH('Indexed REC Deliveries'!$F36,'Inputs_Indexed REC'!$B$6:$B$8,0))),
0))</f>
        <v>0</v>
      </c>
      <c r="J36" s="89">
        <f>IF(J$5=$G36+$B36,INDEX('Inputs_Indexed REC'!$C$39:$E$64,MATCH('Indexed REC Deliveries'!$G36,'Inputs_Indexed REC'!$B$39:$B$64,0),MATCH('Indexed REC Deliveries'!$F36,'Inputs_Indexed REC'!$C$36:$E$36,0))
*INDEX('Inputs_Indexed REC'!$G$39:$I$64,MATCH('Indexed REC Deliveries'!$G36,'Inputs_Indexed REC'!$B$39:$B$64,0),MATCH('Indexed REC Deliveries'!$F36,'Inputs_Indexed REC'!$G$36:$I$36,0)),
IF(J$5&gt;$G36+$B36,I36*(1-INDEX('Inputs_Indexed REC'!$D$6:$D$8,MATCH('Indexed REC Deliveries'!$F36,'Inputs_Indexed REC'!$B$6:$B$8,0))),
0))</f>
        <v>0</v>
      </c>
      <c r="K36" s="89">
        <f>IF(K$5=$G36+$B36,INDEX('Inputs_Indexed REC'!$C$39:$E$64,MATCH('Indexed REC Deliveries'!$G36,'Inputs_Indexed REC'!$B$39:$B$64,0),MATCH('Indexed REC Deliveries'!$F36,'Inputs_Indexed REC'!$C$36:$E$36,0))
*INDEX('Inputs_Indexed REC'!$G$39:$I$64,MATCH('Indexed REC Deliveries'!$G36,'Inputs_Indexed REC'!$B$39:$B$64,0),MATCH('Indexed REC Deliveries'!$F36,'Inputs_Indexed REC'!$G$36:$I$36,0)),
IF(K$5&gt;$G36+$B36,J36*(1-INDEX('Inputs_Indexed REC'!$D$6:$D$8,MATCH('Indexed REC Deliveries'!$F36,'Inputs_Indexed REC'!$B$6:$B$8,0))),
0))</f>
        <v>0</v>
      </c>
      <c r="L36" s="89">
        <f>IF(L$5=$G36+$B36,INDEX('Inputs_Indexed REC'!$C$39:$E$64,MATCH('Indexed REC Deliveries'!$G36,'Inputs_Indexed REC'!$B$39:$B$64,0),MATCH('Indexed REC Deliveries'!$F36,'Inputs_Indexed REC'!$C$36:$E$36,0))
*INDEX('Inputs_Indexed REC'!$G$39:$I$64,MATCH('Indexed REC Deliveries'!$G36,'Inputs_Indexed REC'!$B$39:$B$64,0),MATCH('Indexed REC Deliveries'!$F36,'Inputs_Indexed REC'!$G$36:$I$36,0)),
IF(L$5&gt;$G36+$B36,K36*(1-INDEX('Inputs_Indexed REC'!$D$6:$D$8,MATCH('Indexed REC Deliveries'!$F36,'Inputs_Indexed REC'!$B$6:$B$8,0))),
0))</f>
        <v>0</v>
      </c>
      <c r="M36" s="89">
        <f>IF(M$5=$G36+$B36,INDEX('Inputs_Indexed REC'!$C$39:$E$64,MATCH('Indexed REC Deliveries'!$G36,'Inputs_Indexed REC'!$B$39:$B$64,0),MATCH('Indexed REC Deliveries'!$F36,'Inputs_Indexed REC'!$C$36:$E$36,0))
*INDEX('Inputs_Indexed REC'!$G$39:$I$64,MATCH('Indexed REC Deliveries'!$G36,'Inputs_Indexed REC'!$B$39:$B$64,0),MATCH('Indexed REC Deliveries'!$F36,'Inputs_Indexed REC'!$G$36:$I$36,0)),
IF(M$5&gt;$G36+$B36,L36*(1-INDEX('Inputs_Indexed REC'!$D$6:$D$8,MATCH('Indexed REC Deliveries'!$F36,'Inputs_Indexed REC'!$B$6:$B$8,0))),
0))</f>
        <v>0</v>
      </c>
      <c r="N36" s="89">
        <f>IF(N$5=$G36+$B36,INDEX('Inputs_Indexed REC'!$C$39:$E$64,MATCH('Indexed REC Deliveries'!$G36,'Inputs_Indexed REC'!$B$39:$B$64,0),MATCH('Indexed REC Deliveries'!$F36,'Inputs_Indexed REC'!$C$36:$E$36,0))
*INDEX('Inputs_Indexed REC'!$G$39:$I$64,MATCH('Indexed REC Deliveries'!$G36,'Inputs_Indexed REC'!$B$39:$B$64,0),MATCH('Indexed REC Deliveries'!$F36,'Inputs_Indexed REC'!$G$36:$I$36,0)),
IF(N$5&gt;$G36+$B36,M36*(1-INDEX('Inputs_Indexed REC'!$D$6:$D$8,MATCH('Indexed REC Deliveries'!$F36,'Inputs_Indexed REC'!$B$6:$B$8,0))),
0))</f>
        <v>0</v>
      </c>
      <c r="O36" s="89">
        <f>IF(O$5=$G36+$B36,INDEX('Inputs_Indexed REC'!$C$39:$E$64,MATCH('Indexed REC Deliveries'!$G36,'Inputs_Indexed REC'!$B$39:$B$64,0),MATCH('Indexed REC Deliveries'!$F36,'Inputs_Indexed REC'!$C$36:$E$36,0))
*INDEX('Inputs_Indexed REC'!$G$39:$I$64,MATCH('Indexed REC Deliveries'!$G36,'Inputs_Indexed REC'!$B$39:$B$64,0),MATCH('Indexed REC Deliveries'!$F36,'Inputs_Indexed REC'!$G$36:$I$36,0)),
IF(O$5&gt;$G36+$B36,N36*(1-INDEX('Inputs_Indexed REC'!$D$6:$D$8,MATCH('Indexed REC Deliveries'!$F36,'Inputs_Indexed REC'!$B$6:$B$8,0))),
0))</f>
        <v>0</v>
      </c>
      <c r="P36" s="89">
        <f>IF(P$5=$G36+$B36,INDEX('Inputs_Indexed REC'!$C$39:$E$64,MATCH('Indexed REC Deliveries'!$G36,'Inputs_Indexed REC'!$B$39:$B$64,0),MATCH('Indexed REC Deliveries'!$F36,'Inputs_Indexed REC'!$C$36:$E$36,0))
*INDEX('Inputs_Indexed REC'!$G$39:$I$64,MATCH('Indexed REC Deliveries'!$G36,'Inputs_Indexed REC'!$B$39:$B$64,0),MATCH('Indexed REC Deliveries'!$F36,'Inputs_Indexed REC'!$G$36:$I$36,0)),
IF(P$5&gt;$G36+$B36,O36*(1-INDEX('Inputs_Indexed REC'!$D$6:$D$8,MATCH('Indexed REC Deliveries'!$F36,'Inputs_Indexed REC'!$B$6:$B$8,0))),
0))</f>
        <v>1500000</v>
      </c>
      <c r="Q36" s="89">
        <f>IF(Q$5=$G36+$B36,INDEX('Inputs_Indexed REC'!$C$39:$E$64,MATCH('Indexed REC Deliveries'!$G36,'Inputs_Indexed REC'!$B$39:$B$64,0),MATCH('Indexed REC Deliveries'!$F36,'Inputs_Indexed REC'!$C$36:$E$36,0))
*INDEX('Inputs_Indexed REC'!$G$39:$I$64,MATCH('Indexed REC Deliveries'!$G36,'Inputs_Indexed REC'!$B$39:$B$64,0),MATCH('Indexed REC Deliveries'!$F36,'Inputs_Indexed REC'!$G$36:$I$36,0)),
IF(Q$5&gt;$G36+$B36,P36*(1-INDEX('Inputs_Indexed REC'!$D$6:$D$8,MATCH('Indexed REC Deliveries'!$F36,'Inputs_Indexed REC'!$B$6:$B$8,0))),
0))</f>
        <v>1492500</v>
      </c>
      <c r="R36" s="89">
        <f>IF(R$5=$G36+$B36,INDEX('Inputs_Indexed REC'!$C$39:$E$64,MATCH('Indexed REC Deliveries'!$G36,'Inputs_Indexed REC'!$B$39:$B$64,0),MATCH('Indexed REC Deliveries'!$F36,'Inputs_Indexed REC'!$C$36:$E$36,0))
*INDEX('Inputs_Indexed REC'!$G$39:$I$64,MATCH('Indexed REC Deliveries'!$G36,'Inputs_Indexed REC'!$B$39:$B$64,0),MATCH('Indexed REC Deliveries'!$F36,'Inputs_Indexed REC'!$G$36:$I$36,0)),
IF(R$5&gt;$G36+$B36,Q36*(1-INDEX('Inputs_Indexed REC'!$D$6:$D$8,MATCH('Indexed REC Deliveries'!$F36,'Inputs_Indexed REC'!$B$6:$B$8,0))),
0))</f>
        <v>1485037.5</v>
      </c>
      <c r="S36" s="89">
        <f>IF(S$5=$G36+$B36,INDEX('Inputs_Indexed REC'!$C$39:$E$64,MATCH('Indexed REC Deliveries'!$G36,'Inputs_Indexed REC'!$B$39:$B$64,0),MATCH('Indexed REC Deliveries'!$F36,'Inputs_Indexed REC'!$C$36:$E$36,0))
*INDEX('Inputs_Indexed REC'!$G$39:$I$64,MATCH('Indexed REC Deliveries'!$G36,'Inputs_Indexed REC'!$B$39:$B$64,0),MATCH('Indexed REC Deliveries'!$F36,'Inputs_Indexed REC'!$G$36:$I$36,0)),
IF(S$5&gt;$G36+$B36,R36*(1-INDEX('Inputs_Indexed REC'!$D$6:$D$8,MATCH('Indexed REC Deliveries'!$F36,'Inputs_Indexed REC'!$B$6:$B$8,0))),
0))</f>
        <v>1477612.3125</v>
      </c>
      <c r="T36" s="89">
        <f>IF(T$5=$G36+$B36,INDEX('Inputs_Indexed REC'!$C$39:$E$64,MATCH('Indexed REC Deliveries'!$G36,'Inputs_Indexed REC'!$B$39:$B$64,0),MATCH('Indexed REC Deliveries'!$F36,'Inputs_Indexed REC'!$C$36:$E$36,0))
*INDEX('Inputs_Indexed REC'!$G$39:$I$64,MATCH('Indexed REC Deliveries'!$G36,'Inputs_Indexed REC'!$B$39:$B$64,0),MATCH('Indexed REC Deliveries'!$F36,'Inputs_Indexed REC'!$G$36:$I$36,0)),
IF(T$5&gt;$G36+$B36,S36*(1-INDEX('Inputs_Indexed REC'!$D$6:$D$8,MATCH('Indexed REC Deliveries'!$F36,'Inputs_Indexed REC'!$B$6:$B$8,0))),
0))</f>
        <v>1470224.2509375</v>
      </c>
      <c r="U36" s="89">
        <f>IF(U$5=$G36+$B36,INDEX('Inputs_Indexed REC'!$C$39:$E$64,MATCH('Indexed REC Deliveries'!$G36,'Inputs_Indexed REC'!$B$39:$B$64,0),MATCH('Indexed REC Deliveries'!$F36,'Inputs_Indexed REC'!$C$36:$E$36,0))
*INDEX('Inputs_Indexed REC'!$G$39:$I$64,MATCH('Indexed REC Deliveries'!$G36,'Inputs_Indexed REC'!$B$39:$B$64,0),MATCH('Indexed REC Deliveries'!$F36,'Inputs_Indexed REC'!$G$36:$I$36,0)),
IF(U$5&gt;$G36+$B36,T36*(1-INDEX('Inputs_Indexed REC'!$D$6:$D$8,MATCH('Indexed REC Deliveries'!$F36,'Inputs_Indexed REC'!$B$6:$B$8,0))),
0))</f>
        <v>1462873.1296828126</v>
      </c>
      <c r="V36" s="89">
        <f>IF(V$5=$G36+$B36,INDEX('Inputs_Indexed REC'!$C$39:$E$64,MATCH('Indexed REC Deliveries'!$G36,'Inputs_Indexed REC'!$B$39:$B$64,0),MATCH('Indexed REC Deliveries'!$F36,'Inputs_Indexed REC'!$C$36:$E$36,0))
*INDEX('Inputs_Indexed REC'!$G$39:$I$64,MATCH('Indexed REC Deliveries'!$G36,'Inputs_Indexed REC'!$B$39:$B$64,0),MATCH('Indexed REC Deliveries'!$F36,'Inputs_Indexed REC'!$G$36:$I$36,0)),
IF(V$5&gt;$G36+$B36,U36*(1-INDEX('Inputs_Indexed REC'!$D$6:$D$8,MATCH('Indexed REC Deliveries'!$F36,'Inputs_Indexed REC'!$B$6:$B$8,0))),
0))</f>
        <v>1455558.7640343986</v>
      </c>
      <c r="W36" s="89">
        <f>IF(W$5=$G36+$B36,INDEX('Inputs_Indexed REC'!$C$39:$E$64,MATCH('Indexed REC Deliveries'!$G36,'Inputs_Indexed REC'!$B$39:$B$64,0),MATCH('Indexed REC Deliveries'!$F36,'Inputs_Indexed REC'!$C$36:$E$36,0))
*INDEX('Inputs_Indexed REC'!$G$39:$I$64,MATCH('Indexed REC Deliveries'!$G36,'Inputs_Indexed REC'!$B$39:$B$64,0),MATCH('Indexed REC Deliveries'!$F36,'Inputs_Indexed REC'!$G$36:$I$36,0)),
IF(W$5&gt;$G36+$B36,V36*(1-INDEX('Inputs_Indexed REC'!$D$6:$D$8,MATCH('Indexed REC Deliveries'!$F36,'Inputs_Indexed REC'!$B$6:$B$8,0))),
0))</f>
        <v>1448280.9702142265</v>
      </c>
      <c r="X36" s="89">
        <f>IF(X$5=$G36+$B36,INDEX('Inputs_Indexed REC'!$C$39:$E$64,MATCH('Indexed REC Deliveries'!$G36,'Inputs_Indexed REC'!$B$39:$B$64,0),MATCH('Indexed REC Deliveries'!$F36,'Inputs_Indexed REC'!$C$36:$E$36,0))
*INDEX('Inputs_Indexed REC'!$G$39:$I$64,MATCH('Indexed REC Deliveries'!$G36,'Inputs_Indexed REC'!$B$39:$B$64,0),MATCH('Indexed REC Deliveries'!$F36,'Inputs_Indexed REC'!$G$36:$I$36,0)),
IF(X$5&gt;$G36+$B36,W36*(1-INDEX('Inputs_Indexed REC'!$D$6:$D$8,MATCH('Indexed REC Deliveries'!$F36,'Inputs_Indexed REC'!$B$6:$B$8,0))),
0))</f>
        <v>1441039.5653631554</v>
      </c>
      <c r="Y36" s="89">
        <f>IF(Y$5=$G36+$B36,INDEX('Inputs_Indexed REC'!$C$39:$E$64,MATCH('Indexed REC Deliveries'!$G36,'Inputs_Indexed REC'!$B$39:$B$64,0),MATCH('Indexed REC Deliveries'!$F36,'Inputs_Indexed REC'!$C$36:$E$36,0))
*INDEX('Inputs_Indexed REC'!$G$39:$I$64,MATCH('Indexed REC Deliveries'!$G36,'Inputs_Indexed REC'!$B$39:$B$64,0),MATCH('Indexed REC Deliveries'!$F36,'Inputs_Indexed REC'!$G$36:$I$36,0)),
IF(Y$5&gt;$G36+$B36,X36*(1-INDEX('Inputs_Indexed REC'!$D$6:$D$8,MATCH('Indexed REC Deliveries'!$F36,'Inputs_Indexed REC'!$B$6:$B$8,0))),
0))</f>
        <v>1433834.3675363397</v>
      </c>
      <c r="Z36" s="89">
        <f>IF(Z$5=$G36+$B36,INDEX('Inputs_Indexed REC'!$C$39:$E$64,MATCH('Indexed REC Deliveries'!$G36,'Inputs_Indexed REC'!$B$39:$B$64,0),MATCH('Indexed REC Deliveries'!$F36,'Inputs_Indexed REC'!$C$36:$E$36,0))
*INDEX('Inputs_Indexed REC'!$G$39:$I$64,MATCH('Indexed REC Deliveries'!$G36,'Inputs_Indexed REC'!$B$39:$B$64,0),MATCH('Indexed REC Deliveries'!$F36,'Inputs_Indexed REC'!$G$36:$I$36,0)),
IF(Z$5&gt;$G36+$B36,Y36*(1-INDEX('Inputs_Indexed REC'!$D$6:$D$8,MATCH('Indexed REC Deliveries'!$F36,'Inputs_Indexed REC'!$B$6:$B$8,0))),
0))</f>
        <v>1426665.195698658</v>
      </c>
      <c r="AA36" s="89">
        <f>IF(AA$5=$G36+$B36,INDEX('Inputs_Indexed REC'!$C$39:$E$64,MATCH('Indexed REC Deliveries'!$G36,'Inputs_Indexed REC'!$B$39:$B$64,0),MATCH('Indexed REC Deliveries'!$F36,'Inputs_Indexed REC'!$C$36:$E$36,0))
*INDEX('Inputs_Indexed REC'!$G$39:$I$64,MATCH('Indexed REC Deliveries'!$G36,'Inputs_Indexed REC'!$B$39:$B$64,0),MATCH('Indexed REC Deliveries'!$F36,'Inputs_Indexed REC'!$G$36:$I$36,0)),
IF(AA$5&gt;$G36+$B36,Z36*(1-INDEX('Inputs_Indexed REC'!$D$6:$D$8,MATCH('Indexed REC Deliveries'!$F36,'Inputs_Indexed REC'!$B$6:$B$8,0))),
0))</f>
        <v>1419531.8697201647</v>
      </c>
      <c r="AB36" s="89">
        <f>IF(AB$5=$G36+$B36,INDEX('Inputs_Indexed REC'!$C$39:$E$64,MATCH('Indexed REC Deliveries'!$G36,'Inputs_Indexed REC'!$B$39:$B$64,0),MATCH('Indexed REC Deliveries'!$F36,'Inputs_Indexed REC'!$C$36:$E$36,0))
*INDEX('Inputs_Indexed REC'!$G$39:$I$64,MATCH('Indexed REC Deliveries'!$G36,'Inputs_Indexed REC'!$B$39:$B$64,0),MATCH('Indexed REC Deliveries'!$F36,'Inputs_Indexed REC'!$G$36:$I$36,0)),
IF(AB$5&gt;$G36+$B36,AA36*(1-INDEX('Inputs_Indexed REC'!$D$6:$D$8,MATCH('Indexed REC Deliveries'!$F36,'Inputs_Indexed REC'!$B$6:$B$8,0))),
0))</f>
        <v>1412434.2103715639</v>
      </c>
      <c r="AC36" s="89">
        <f>IF(AC$5=$G36+$B36,INDEX('Inputs_Indexed REC'!$C$39:$E$64,MATCH('Indexed REC Deliveries'!$G36,'Inputs_Indexed REC'!$B$39:$B$64,0),MATCH('Indexed REC Deliveries'!$F36,'Inputs_Indexed REC'!$C$36:$E$36,0))
*INDEX('Inputs_Indexed REC'!$G$39:$I$64,MATCH('Indexed REC Deliveries'!$G36,'Inputs_Indexed REC'!$B$39:$B$64,0),MATCH('Indexed REC Deliveries'!$F36,'Inputs_Indexed REC'!$G$36:$I$36,0)),
IF(AC$5&gt;$G36+$B36,AB36*(1-INDEX('Inputs_Indexed REC'!$D$6:$D$8,MATCH('Indexed REC Deliveries'!$F36,'Inputs_Indexed REC'!$B$6:$B$8,0))),
0))</f>
        <v>1405372.0393197061</v>
      </c>
      <c r="AD36" s="89">
        <f>IF(AD$5=$G36+$B36,INDEX('Inputs_Indexed REC'!$C$39:$E$64,MATCH('Indexed REC Deliveries'!$G36,'Inputs_Indexed REC'!$B$39:$B$64,0),MATCH('Indexed REC Deliveries'!$F36,'Inputs_Indexed REC'!$C$36:$E$36,0))
*INDEX('Inputs_Indexed REC'!$G$39:$I$64,MATCH('Indexed REC Deliveries'!$G36,'Inputs_Indexed REC'!$B$39:$B$64,0),MATCH('Indexed REC Deliveries'!$F36,'Inputs_Indexed REC'!$G$36:$I$36,0)),
IF(AD$5&gt;$G36+$B36,AC36*(1-INDEX('Inputs_Indexed REC'!$D$6:$D$8,MATCH('Indexed REC Deliveries'!$F36,'Inputs_Indexed REC'!$B$6:$B$8,0))),
0))</f>
        <v>1398345.1791231076</v>
      </c>
      <c r="AE36" s="89">
        <f>IF(AE$5=$G36+$B36,INDEX('Inputs_Indexed REC'!$C$39:$E$64,MATCH('Indexed REC Deliveries'!$G36,'Inputs_Indexed REC'!$B$39:$B$64,0),MATCH('Indexed REC Deliveries'!$F36,'Inputs_Indexed REC'!$C$36:$E$36,0))
*INDEX('Inputs_Indexed REC'!$G$39:$I$64,MATCH('Indexed REC Deliveries'!$G36,'Inputs_Indexed REC'!$B$39:$B$64,0),MATCH('Indexed REC Deliveries'!$F36,'Inputs_Indexed REC'!$G$36:$I$36,0)),
IF(AE$5&gt;$G36+$B36,AD36*(1-INDEX('Inputs_Indexed REC'!$D$6:$D$8,MATCH('Indexed REC Deliveries'!$F36,'Inputs_Indexed REC'!$B$6:$B$8,0))),
0))</f>
        <v>1391353.453227492</v>
      </c>
      <c r="AF36" s="89">
        <f>IF(AF$5=$G36+$B36,INDEX('Inputs_Indexed REC'!$C$39:$E$64,MATCH('Indexed REC Deliveries'!$G36,'Inputs_Indexed REC'!$B$39:$B$64,0),MATCH('Indexed REC Deliveries'!$F36,'Inputs_Indexed REC'!$C$36:$E$36,0))
*INDEX('Inputs_Indexed REC'!$G$39:$I$64,MATCH('Indexed REC Deliveries'!$G36,'Inputs_Indexed REC'!$B$39:$B$64,0),MATCH('Indexed REC Deliveries'!$F36,'Inputs_Indexed REC'!$G$36:$I$36,0)),
IF(AF$5&gt;$G36+$B36,AE36*(1-INDEX('Inputs_Indexed REC'!$D$6:$D$8,MATCH('Indexed REC Deliveries'!$F36,'Inputs_Indexed REC'!$B$6:$B$8,0))),
0))</f>
        <v>1384396.6859613545</v>
      </c>
      <c r="AG36" s="89">
        <f>IF(AG$5=$G36+$B36,INDEX('Inputs_Indexed REC'!$C$39:$E$64,MATCH('Indexed REC Deliveries'!$G36,'Inputs_Indexed REC'!$B$39:$B$64,0),MATCH('Indexed REC Deliveries'!$F36,'Inputs_Indexed REC'!$C$36:$E$36,0))
*INDEX('Inputs_Indexed REC'!$G$39:$I$64,MATCH('Indexed REC Deliveries'!$G36,'Inputs_Indexed REC'!$B$39:$B$64,0),MATCH('Indexed REC Deliveries'!$F36,'Inputs_Indexed REC'!$G$36:$I$36,0)),
IF(AG$5&gt;$G36+$B36,AF36*(1-INDEX('Inputs_Indexed REC'!$D$6:$D$8,MATCH('Indexed REC Deliveries'!$F36,'Inputs_Indexed REC'!$B$6:$B$8,0))),
0))</f>
        <v>1377474.7025315478</v>
      </c>
    </row>
    <row r="37" spans="2:33">
      <c r="B37" s="94">
        <v>3</v>
      </c>
      <c r="C37" s="94" t="s">
        <v>167</v>
      </c>
      <c r="D37" s="119" t="s">
        <v>213</v>
      </c>
      <c r="F37" s="39" t="s">
        <v>72</v>
      </c>
      <c r="G37" s="62">
        <f t="shared" si="7"/>
        <v>2027</v>
      </c>
      <c r="H37" s="58" t="s">
        <v>85</v>
      </c>
      <c r="I37" s="89">
        <f>IF(I$5=$G37+$B37,INDEX('Inputs_Indexed REC'!$C$39:$E$64,MATCH('Indexed REC Deliveries'!$G37,'Inputs_Indexed REC'!$B$39:$B$64,0),MATCH('Indexed REC Deliveries'!$F37,'Inputs_Indexed REC'!$C$36:$E$36,0))
*INDEX('Inputs_Indexed REC'!$G$39:$I$64,MATCH('Indexed REC Deliveries'!$G37,'Inputs_Indexed REC'!$B$39:$B$64,0),MATCH('Indexed REC Deliveries'!$F37,'Inputs_Indexed REC'!$G$36:$I$36,0)),
IF(I$5&gt;$G37+$B37,H37*(1-INDEX('Inputs_Indexed REC'!$D$6:$D$8,MATCH('Indexed REC Deliveries'!$F37,'Inputs_Indexed REC'!$B$6:$B$8,0))),
0))</f>
        <v>0</v>
      </c>
      <c r="J37" s="89">
        <f>IF(J$5=$G37+$B37,INDEX('Inputs_Indexed REC'!$C$39:$E$64,MATCH('Indexed REC Deliveries'!$G37,'Inputs_Indexed REC'!$B$39:$B$64,0),MATCH('Indexed REC Deliveries'!$F37,'Inputs_Indexed REC'!$C$36:$E$36,0))
*INDEX('Inputs_Indexed REC'!$G$39:$I$64,MATCH('Indexed REC Deliveries'!$G37,'Inputs_Indexed REC'!$B$39:$B$64,0),MATCH('Indexed REC Deliveries'!$F37,'Inputs_Indexed REC'!$G$36:$I$36,0)),
IF(J$5&gt;$G37+$B37,I37*(1-INDEX('Inputs_Indexed REC'!$D$6:$D$8,MATCH('Indexed REC Deliveries'!$F37,'Inputs_Indexed REC'!$B$6:$B$8,0))),
0))</f>
        <v>0</v>
      </c>
      <c r="K37" s="89">
        <f>IF(K$5=$G37+$B37,INDEX('Inputs_Indexed REC'!$C$39:$E$64,MATCH('Indexed REC Deliveries'!$G37,'Inputs_Indexed REC'!$B$39:$B$64,0),MATCH('Indexed REC Deliveries'!$F37,'Inputs_Indexed REC'!$C$36:$E$36,0))
*INDEX('Inputs_Indexed REC'!$G$39:$I$64,MATCH('Indexed REC Deliveries'!$G37,'Inputs_Indexed REC'!$B$39:$B$64,0),MATCH('Indexed REC Deliveries'!$F37,'Inputs_Indexed REC'!$G$36:$I$36,0)),
IF(K$5&gt;$G37+$B37,J37*(1-INDEX('Inputs_Indexed REC'!$D$6:$D$8,MATCH('Indexed REC Deliveries'!$F37,'Inputs_Indexed REC'!$B$6:$B$8,0))),
0))</f>
        <v>0</v>
      </c>
      <c r="L37" s="89">
        <f>IF(L$5=$G37+$B37,INDEX('Inputs_Indexed REC'!$C$39:$E$64,MATCH('Indexed REC Deliveries'!$G37,'Inputs_Indexed REC'!$B$39:$B$64,0),MATCH('Indexed REC Deliveries'!$F37,'Inputs_Indexed REC'!$C$36:$E$36,0))
*INDEX('Inputs_Indexed REC'!$G$39:$I$64,MATCH('Indexed REC Deliveries'!$G37,'Inputs_Indexed REC'!$B$39:$B$64,0),MATCH('Indexed REC Deliveries'!$F37,'Inputs_Indexed REC'!$G$36:$I$36,0)),
IF(L$5&gt;$G37+$B37,K37*(1-INDEX('Inputs_Indexed REC'!$D$6:$D$8,MATCH('Indexed REC Deliveries'!$F37,'Inputs_Indexed REC'!$B$6:$B$8,0))),
0))</f>
        <v>0</v>
      </c>
      <c r="M37" s="89">
        <f>IF(M$5=$G37+$B37,INDEX('Inputs_Indexed REC'!$C$39:$E$64,MATCH('Indexed REC Deliveries'!$G37,'Inputs_Indexed REC'!$B$39:$B$64,0),MATCH('Indexed REC Deliveries'!$F37,'Inputs_Indexed REC'!$C$36:$E$36,0))
*INDEX('Inputs_Indexed REC'!$G$39:$I$64,MATCH('Indexed REC Deliveries'!$G37,'Inputs_Indexed REC'!$B$39:$B$64,0),MATCH('Indexed REC Deliveries'!$F37,'Inputs_Indexed REC'!$G$36:$I$36,0)),
IF(M$5&gt;$G37+$B37,L37*(1-INDEX('Inputs_Indexed REC'!$D$6:$D$8,MATCH('Indexed REC Deliveries'!$F37,'Inputs_Indexed REC'!$B$6:$B$8,0))),
0))</f>
        <v>0</v>
      </c>
      <c r="N37" s="89">
        <f>IF(N$5=$G37+$B37,INDEX('Inputs_Indexed REC'!$C$39:$E$64,MATCH('Indexed REC Deliveries'!$G37,'Inputs_Indexed REC'!$B$39:$B$64,0),MATCH('Indexed REC Deliveries'!$F37,'Inputs_Indexed REC'!$C$36:$E$36,0))
*INDEX('Inputs_Indexed REC'!$G$39:$I$64,MATCH('Indexed REC Deliveries'!$G37,'Inputs_Indexed REC'!$B$39:$B$64,0),MATCH('Indexed REC Deliveries'!$F37,'Inputs_Indexed REC'!$G$36:$I$36,0)),
IF(N$5&gt;$G37+$B37,M37*(1-INDEX('Inputs_Indexed REC'!$D$6:$D$8,MATCH('Indexed REC Deliveries'!$F37,'Inputs_Indexed REC'!$B$6:$B$8,0))),
0))</f>
        <v>0</v>
      </c>
      <c r="O37" s="89">
        <f>IF(O$5=$G37+$B37,INDEX('Inputs_Indexed REC'!$C$39:$E$64,MATCH('Indexed REC Deliveries'!$G37,'Inputs_Indexed REC'!$B$39:$B$64,0),MATCH('Indexed REC Deliveries'!$F37,'Inputs_Indexed REC'!$C$36:$E$36,0))
*INDEX('Inputs_Indexed REC'!$G$39:$I$64,MATCH('Indexed REC Deliveries'!$G37,'Inputs_Indexed REC'!$B$39:$B$64,0),MATCH('Indexed REC Deliveries'!$F37,'Inputs_Indexed REC'!$G$36:$I$36,0)),
IF(O$5&gt;$G37+$B37,N37*(1-INDEX('Inputs_Indexed REC'!$D$6:$D$8,MATCH('Indexed REC Deliveries'!$F37,'Inputs_Indexed REC'!$B$6:$B$8,0))),
0))</f>
        <v>0</v>
      </c>
      <c r="P37" s="89">
        <f>IF(P$5=$G37+$B37,INDEX('Inputs_Indexed REC'!$C$39:$E$64,MATCH('Indexed REC Deliveries'!$G37,'Inputs_Indexed REC'!$B$39:$B$64,0),MATCH('Indexed REC Deliveries'!$F37,'Inputs_Indexed REC'!$C$36:$E$36,0))
*INDEX('Inputs_Indexed REC'!$G$39:$I$64,MATCH('Indexed REC Deliveries'!$G37,'Inputs_Indexed REC'!$B$39:$B$64,0),MATCH('Indexed REC Deliveries'!$F37,'Inputs_Indexed REC'!$G$36:$I$36,0)),
IF(P$5&gt;$G37+$B37,O37*(1-INDEX('Inputs_Indexed REC'!$D$6:$D$8,MATCH('Indexed REC Deliveries'!$F37,'Inputs_Indexed REC'!$B$6:$B$8,0))),
0))</f>
        <v>0</v>
      </c>
      <c r="Q37" s="89">
        <f>IF(Q$5=$G37+$B37,INDEX('Inputs_Indexed REC'!$C$39:$E$64,MATCH('Indexed REC Deliveries'!$G37,'Inputs_Indexed REC'!$B$39:$B$64,0),MATCH('Indexed REC Deliveries'!$F37,'Inputs_Indexed REC'!$C$36:$E$36,0))
*INDEX('Inputs_Indexed REC'!$G$39:$I$64,MATCH('Indexed REC Deliveries'!$G37,'Inputs_Indexed REC'!$B$39:$B$64,0),MATCH('Indexed REC Deliveries'!$F37,'Inputs_Indexed REC'!$G$36:$I$36,0)),
IF(Q$5&gt;$G37+$B37,P37*(1-INDEX('Inputs_Indexed REC'!$D$6:$D$8,MATCH('Indexed REC Deliveries'!$F37,'Inputs_Indexed REC'!$B$6:$B$8,0))),
0))</f>
        <v>1500000</v>
      </c>
      <c r="R37" s="89">
        <f>IF(R$5=$G37+$B37,INDEX('Inputs_Indexed REC'!$C$39:$E$64,MATCH('Indexed REC Deliveries'!$G37,'Inputs_Indexed REC'!$B$39:$B$64,0),MATCH('Indexed REC Deliveries'!$F37,'Inputs_Indexed REC'!$C$36:$E$36,0))
*INDEX('Inputs_Indexed REC'!$G$39:$I$64,MATCH('Indexed REC Deliveries'!$G37,'Inputs_Indexed REC'!$B$39:$B$64,0),MATCH('Indexed REC Deliveries'!$F37,'Inputs_Indexed REC'!$G$36:$I$36,0)),
IF(R$5&gt;$G37+$B37,Q37*(1-INDEX('Inputs_Indexed REC'!$D$6:$D$8,MATCH('Indexed REC Deliveries'!$F37,'Inputs_Indexed REC'!$B$6:$B$8,0))),
0))</f>
        <v>1492500</v>
      </c>
      <c r="S37" s="89">
        <f>IF(S$5=$G37+$B37,INDEX('Inputs_Indexed REC'!$C$39:$E$64,MATCH('Indexed REC Deliveries'!$G37,'Inputs_Indexed REC'!$B$39:$B$64,0),MATCH('Indexed REC Deliveries'!$F37,'Inputs_Indexed REC'!$C$36:$E$36,0))
*INDEX('Inputs_Indexed REC'!$G$39:$I$64,MATCH('Indexed REC Deliveries'!$G37,'Inputs_Indexed REC'!$B$39:$B$64,0),MATCH('Indexed REC Deliveries'!$F37,'Inputs_Indexed REC'!$G$36:$I$36,0)),
IF(S$5&gt;$G37+$B37,R37*(1-INDEX('Inputs_Indexed REC'!$D$6:$D$8,MATCH('Indexed REC Deliveries'!$F37,'Inputs_Indexed REC'!$B$6:$B$8,0))),
0))</f>
        <v>1485037.5</v>
      </c>
      <c r="T37" s="89">
        <f>IF(T$5=$G37+$B37,INDEX('Inputs_Indexed REC'!$C$39:$E$64,MATCH('Indexed REC Deliveries'!$G37,'Inputs_Indexed REC'!$B$39:$B$64,0),MATCH('Indexed REC Deliveries'!$F37,'Inputs_Indexed REC'!$C$36:$E$36,0))
*INDEX('Inputs_Indexed REC'!$G$39:$I$64,MATCH('Indexed REC Deliveries'!$G37,'Inputs_Indexed REC'!$B$39:$B$64,0),MATCH('Indexed REC Deliveries'!$F37,'Inputs_Indexed REC'!$G$36:$I$36,0)),
IF(T$5&gt;$G37+$B37,S37*(1-INDEX('Inputs_Indexed REC'!$D$6:$D$8,MATCH('Indexed REC Deliveries'!$F37,'Inputs_Indexed REC'!$B$6:$B$8,0))),
0))</f>
        <v>1477612.3125</v>
      </c>
      <c r="U37" s="89">
        <f>IF(U$5=$G37+$B37,INDEX('Inputs_Indexed REC'!$C$39:$E$64,MATCH('Indexed REC Deliveries'!$G37,'Inputs_Indexed REC'!$B$39:$B$64,0),MATCH('Indexed REC Deliveries'!$F37,'Inputs_Indexed REC'!$C$36:$E$36,0))
*INDEX('Inputs_Indexed REC'!$G$39:$I$64,MATCH('Indexed REC Deliveries'!$G37,'Inputs_Indexed REC'!$B$39:$B$64,0),MATCH('Indexed REC Deliveries'!$F37,'Inputs_Indexed REC'!$G$36:$I$36,0)),
IF(U$5&gt;$G37+$B37,T37*(1-INDEX('Inputs_Indexed REC'!$D$6:$D$8,MATCH('Indexed REC Deliveries'!$F37,'Inputs_Indexed REC'!$B$6:$B$8,0))),
0))</f>
        <v>1470224.2509375</v>
      </c>
      <c r="V37" s="89">
        <f>IF(V$5=$G37+$B37,INDEX('Inputs_Indexed REC'!$C$39:$E$64,MATCH('Indexed REC Deliveries'!$G37,'Inputs_Indexed REC'!$B$39:$B$64,0),MATCH('Indexed REC Deliveries'!$F37,'Inputs_Indexed REC'!$C$36:$E$36,0))
*INDEX('Inputs_Indexed REC'!$G$39:$I$64,MATCH('Indexed REC Deliveries'!$G37,'Inputs_Indexed REC'!$B$39:$B$64,0),MATCH('Indexed REC Deliveries'!$F37,'Inputs_Indexed REC'!$G$36:$I$36,0)),
IF(V$5&gt;$G37+$B37,U37*(1-INDEX('Inputs_Indexed REC'!$D$6:$D$8,MATCH('Indexed REC Deliveries'!$F37,'Inputs_Indexed REC'!$B$6:$B$8,0))),
0))</f>
        <v>1462873.1296828126</v>
      </c>
      <c r="W37" s="89">
        <f>IF(W$5=$G37+$B37,INDEX('Inputs_Indexed REC'!$C$39:$E$64,MATCH('Indexed REC Deliveries'!$G37,'Inputs_Indexed REC'!$B$39:$B$64,0),MATCH('Indexed REC Deliveries'!$F37,'Inputs_Indexed REC'!$C$36:$E$36,0))
*INDEX('Inputs_Indexed REC'!$G$39:$I$64,MATCH('Indexed REC Deliveries'!$G37,'Inputs_Indexed REC'!$B$39:$B$64,0),MATCH('Indexed REC Deliveries'!$F37,'Inputs_Indexed REC'!$G$36:$I$36,0)),
IF(W$5&gt;$G37+$B37,V37*(1-INDEX('Inputs_Indexed REC'!$D$6:$D$8,MATCH('Indexed REC Deliveries'!$F37,'Inputs_Indexed REC'!$B$6:$B$8,0))),
0))</f>
        <v>1455558.7640343986</v>
      </c>
      <c r="X37" s="89">
        <f>IF(X$5=$G37+$B37,INDEX('Inputs_Indexed REC'!$C$39:$E$64,MATCH('Indexed REC Deliveries'!$G37,'Inputs_Indexed REC'!$B$39:$B$64,0),MATCH('Indexed REC Deliveries'!$F37,'Inputs_Indexed REC'!$C$36:$E$36,0))
*INDEX('Inputs_Indexed REC'!$G$39:$I$64,MATCH('Indexed REC Deliveries'!$G37,'Inputs_Indexed REC'!$B$39:$B$64,0),MATCH('Indexed REC Deliveries'!$F37,'Inputs_Indexed REC'!$G$36:$I$36,0)),
IF(X$5&gt;$G37+$B37,W37*(1-INDEX('Inputs_Indexed REC'!$D$6:$D$8,MATCH('Indexed REC Deliveries'!$F37,'Inputs_Indexed REC'!$B$6:$B$8,0))),
0))</f>
        <v>1448280.9702142265</v>
      </c>
      <c r="Y37" s="89">
        <f>IF(Y$5=$G37+$B37,INDEX('Inputs_Indexed REC'!$C$39:$E$64,MATCH('Indexed REC Deliveries'!$G37,'Inputs_Indexed REC'!$B$39:$B$64,0),MATCH('Indexed REC Deliveries'!$F37,'Inputs_Indexed REC'!$C$36:$E$36,0))
*INDEX('Inputs_Indexed REC'!$G$39:$I$64,MATCH('Indexed REC Deliveries'!$G37,'Inputs_Indexed REC'!$B$39:$B$64,0),MATCH('Indexed REC Deliveries'!$F37,'Inputs_Indexed REC'!$G$36:$I$36,0)),
IF(Y$5&gt;$G37+$B37,X37*(1-INDEX('Inputs_Indexed REC'!$D$6:$D$8,MATCH('Indexed REC Deliveries'!$F37,'Inputs_Indexed REC'!$B$6:$B$8,0))),
0))</f>
        <v>1441039.5653631554</v>
      </c>
      <c r="Z37" s="89">
        <f>IF(Z$5=$G37+$B37,INDEX('Inputs_Indexed REC'!$C$39:$E$64,MATCH('Indexed REC Deliveries'!$G37,'Inputs_Indexed REC'!$B$39:$B$64,0),MATCH('Indexed REC Deliveries'!$F37,'Inputs_Indexed REC'!$C$36:$E$36,0))
*INDEX('Inputs_Indexed REC'!$G$39:$I$64,MATCH('Indexed REC Deliveries'!$G37,'Inputs_Indexed REC'!$B$39:$B$64,0),MATCH('Indexed REC Deliveries'!$F37,'Inputs_Indexed REC'!$G$36:$I$36,0)),
IF(Z$5&gt;$G37+$B37,Y37*(1-INDEX('Inputs_Indexed REC'!$D$6:$D$8,MATCH('Indexed REC Deliveries'!$F37,'Inputs_Indexed REC'!$B$6:$B$8,0))),
0))</f>
        <v>1433834.3675363397</v>
      </c>
      <c r="AA37" s="89">
        <f>IF(AA$5=$G37+$B37,INDEX('Inputs_Indexed REC'!$C$39:$E$64,MATCH('Indexed REC Deliveries'!$G37,'Inputs_Indexed REC'!$B$39:$B$64,0),MATCH('Indexed REC Deliveries'!$F37,'Inputs_Indexed REC'!$C$36:$E$36,0))
*INDEX('Inputs_Indexed REC'!$G$39:$I$64,MATCH('Indexed REC Deliveries'!$G37,'Inputs_Indexed REC'!$B$39:$B$64,0),MATCH('Indexed REC Deliveries'!$F37,'Inputs_Indexed REC'!$G$36:$I$36,0)),
IF(AA$5&gt;$G37+$B37,Z37*(1-INDEX('Inputs_Indexed REC'!$D$6:$D$8,MATCH('Indexed REC Deliveries'!$F37,'Inputs_Indexed REC'!$B$6:$B$8,0))),
0))</f>
        <v>1426665.195698658</v>
      </c>
      <c r="AB37" s="89">
        <f>IF(AB$5=$G37+$B37,INDEX('Inputs_Indexed REC'!$C$39:$E$64,MATCH('Indexed REC Deliveries'!$G37,'Inputs_Indexed REC'!$B$39:$B$64,0),MATCH('Indexed REC Deliveries'!$F37,'Inputs_Indexed REC'!$C$36:$E$36,0))
*INDEX('Inputs_Indexed REC'!$G$39:$I$64,MATCH('Indexed REC Deliveries'!$G37,'Inputs_Indexed REC'!$B$39:$B$64,0),MATCH('Indexed REC Deliveries'!$F37,'Inputs_Indexed REC'!$G$36:$I$36,0)),
IF(AB$5&gt;$G37+$B37,AA37*(1-INDEX('Inputs_Indexed REC'!$D$6:$D$8,MATCH('Indexed REC Deliveries'!$F37,'Inputs_Indexed REC'!$B$6:$B$8,0))),
0))</f>
        <v>1419531.8697201647</v>
      </c>
      <c r="AC37" s="89">
        <f>IF(AC$5=$G37+$B37,INDEX('Inputs_Indexed REC'!$C$39:$E$64,MATCH('Indexed REC Deliveries'!$G37,'Inputs_Indexed REC'!$B$39:$B$64,0),MATCH('Indexed REC Deliveries'!$F37,'Inputs_Indexed REC'!$C$36:$E$36,0))
*INDEX('Inputs_Indexed REC'!$G$39:$I$64,MATCH('Indexed REC Deliveries'!$G37,'Inputs_Indexed REC'!$B$39:$B$64,0),MATCH('Indexed REC Deliveries'!$F37,'Inputs_Indexed REC'!$G$36:$I$36,0)),
IF(AC$5&gt;$G37+$B37,AB37*(1-INDEX('Inputs_Indexed REC'!$D$6:$D$8,MATCH('Indexed REC Deliveries'!$F37,'Inputs_Indexed REC'!$B$6:$B$8,0))),
0))</f>
        <v>1412434.2103715639</v>
      </c>
      <c r="AD37" s="89">
        <f>IF(AD$5=$G37+$B37,INDEX('Inputs_Indexed REC'!$C$39:$E$64,MATCH('Indexed REC Deliveries'!$G37,'Inputs_Indexed REC'!$B$39:$B$64,0),MATCH('Indexed REC Deliveries'!$F37,'Inputs_Indexed REC'!$C$36:$E$36,0))
*INDEX('Inputs_Indexed REC'!$G$39:$I$64,MATCH('Indexed REC Deliveries'!$G37,'Inputs_Indexed REC'!$B$39:$B$64,0),MATCH('Indexed REC Deliveries'!$F37,'Inputs_Indexed REC'!$G$36:$I$36,0)),
IF(AD$5&gt;$G37+$B37,AC37*(1-INDEX('Inputs_Indexed REC'!$D$6:$D$8,MATCH('Indexed REC Deliveries'!$F37,'Inputs_Indexed REC'!$B$6:$B$8,0))),
0))</f>
        <v>1405372.0393197061</v>
      </c>
      <c r="AE37" s="89">
        <f>IF(AE$5=$G37+$B37,INDEX('Inputs_Indexed REC'!$C$39:$E$64,MATCH('Indexed REC Deliveries'!$G37,'Inputs_Indexed REC'!$B$39:$B$64,0),MATCH('Indexed REC Deliveries'!$F37,'Inputs_Indexed REC'!$C$36:$E$36,0))
*INDEX('Inputs_Indexed REC'!$G$39:$I$64,MATCH('Indexed REC Deliveries'!$G37,'Inputs_Indexed REC'!$B$39:$B$64,0),MATCH('Indexed REC Deliveries'!$F37,'Inputs_Indexed REC'!$G$36:$I$36,0)),
IF(AE$5&gt;$G37+$B37,AD37*(1-INDEX('Inputs_Indexed REC'!$D$6:$D$8,MATCH('Indexed REC Deliveries'!$F37,'Inputs_Indexed REC'!$B$6:$B$8,0))),
0))</f>
        <v>1398345.1791231076</v>
      </c>
      <c r="AF37" s="89">
        <f>IF(AF$5=$G37+$B37,INDEX('Inputs_Indexed REC'!$C$39:$E$64,MATCH('Indexed REC Deliveries'!$G37,'Inputs_Indexed REC'!$B$39:$B$64,0),MATCH('Indexed REC Deliveries'!$F37,'Inputs_Indexed REC'!$C$36:$E$36,0))
*INDEX('Inputs_Indexed REC'!$G$39:$I$64,MATCH('Indexed REC Deliveries'!$G37,'Inputs_Indexed REC'!$B$39:$B$64,0),MATCH('Indexed REC Deliveries'!$F37,'Inputs_Indexed REC'!$G$36:$I$36,0)),
IF(AF$5&gt;$G37+$B37,AE37*(1-INDEX('Inputs_Indexed REC'!$D$6:$D$8,MATCH('Indexed REC Deliveries'!$F37,'Inputs_Indexed REC'!$B$6:$B$8,0))),
0))</f>
        <v>1391353.453227492</v>
      </c>
      <c r="AG37" s="89">
        <f>IF(AG$5=$G37+$B37,INDEX('Inputs_Indexed REC'!$C$39:$E$64,MATCH('Indexed REC Deliveries'!$G37,'Inputs_Indexed REC'!$B$39:$B$64,0),MATCH('Indexed REC Deliveries'!$F37,'Inputs_Indexed REC'!$C$36:$E$36,0))
*INDEX('Inputs_Indexed REC'!$G$39:$I$64,MATCH('Indexed REC Deliveries'!$G37,'Inputs_Indexed REC'!$B$39:$B$64,0),MATCH('Indexed REC Deliveries'!$F37,'Inputs_Indexed REC'!$G$36:$I$36,0)),
IF(AG$5&gt;$G37+$B37,AF37*(1-INDEX('Inputs_Indexed REC'!$D$6:$D$8,MATCH('Indexed REC Deliveries'!$F37,'Inputs_Indexed REC'!$B$6:$B$8,0))),
0))</f>
        <v>1384396.6859613545</v>
      </c>
    </row>
    <row r="38" spans="2:33">
      <c r="B38" s="94">
        <v>3</v>
      </c>
      <c r="C38" s="94" t="s">
        <v>167</v>
      </c>
      <c r="D38" s="119" t="s">
        <v>213</v>
      </c>
      <c r="F38" s="39" t="s">
        <v>72</v>
      </c>
      <c r="G38" s="62">
        <f t="shared" si="7"/>
        <v>2028</v>
      </c>
      <c r="H38" s="58" t="s">
        <v>85</v>
      </c>
      <c r="I38" s="89">
        <f>IF(I$5=$G38+$B38,INDEX('Inputs_Indexed REC'!$C$39:$E$64,MATCH('Indexed REC Deliveries'!$G38,'Inputs_Indexed REC'!$B$39:$B$64,0),MATCH('Indexed REC Deliveries'!$F38,'Inputs_Indexed REC'!$C$36:$E$36,0))
*INDEX('Inputs_Indexed REC'!$G$39:$I$64,MATCH('Indexed REC Deliveries'!$G38,'Inputs_Indexed REC'!$B$39:$B$64,0),MATCH('Indexed REC Deliveries'!$F38,'Inputs_Indexed REC'!$G$36:$I$36,0)),
IF(I$5&gt;$G38+$B38,H38*(1-INDEX('Inputs_Indexed REC'!$D$6:$D$8,MATCH('Indexed REC Deliveries'!$F38,'Inputs_Indexed REC'!$B$6:$B$8,0))),
0))</f>
        <v>0</v>
      </c>
      <c r="J38" s="89">
        <f>IF(J$5=$G38+$B38,INDEX('Inputs_Indexed REC'!$C$39:$E$64,MATCH('Indexed REC Deliveries'!$G38,'Inputs_Indexed REC'!$B$39:$B$64,0),MATCH('Indexed REC Deliveries'!$F38,'Inputs_Indexed REC'!$C$36:$E$36,0))
*INDEX('Inputs_Indexed REC'!$G$39:$I$64,MATCH('Indexed REC Deliveries'!$G38,'Inputs_Indexed REC'!$B$39:$B$64,0),MATCH('Indexed REC Deliveries'!$F38,'Inputs_Indexed REC'!$G$36:$I$36,0)),
IF(J$5&gt;$G38+$B38,I38*(1-INDEX('Inputs_Indexed REC'!$D$6:$D$8,MATCH('Indexed REC Deliveries'!$F38,'Inputs_Indexed REC'!$B$6:$B$8,0))),
0))</f>
        <v>0</v>
      </c>
      <c r="K38" s="89">
        <f>IF(K$5=$G38+$B38,INDEX('Inputs_Indexed REC'!$C$39:$E$64,MATCH('Indexed REC Deliveries'!$G38,'Inputs_Indexed REC'!$B$39:$B$64,0),MATCH('Indexed REC Deliveries'!$F38,'Inputs_Indexed REC'!$C$36:$E$36,0))
*INDEX('Inputs_Indexed REC'!$G$39:$I$64,MATCH('Indexed REC Deliveries'!$G38,'Inputs_Indexed REC'!$B$39:$B$64,0),MATCH('Indexed REC Deliveries'!$F38,'Inputs_Indexed REC'!$G$36:$I$36,0)),
IF(K$5&gt;$G38+$B38,J38*(1-INDEX('Inputs_Indexed REC'!$D$6:$D$8,MATCH('Indexed REC Deliveries'!$F38,'Inputs_Indexed REC'!$B$6:$B$8,0))),
0))</f>
        <v>0</v>
      </c>
      <c r="L38" s="89">
        <f>IF(L$5=$G38+$B38,INDEX('Inputs_Indexed REC'!$C$39:$E$64,MATCH('Indexed REC Deliveries'!$G38,'Inputs_Indexed REC'!$B$39:$B$64,0),MATCH('Indexed REC Deliveries'!$F38,'Inputs_Indexed REC'!$C$36:$E$36,0))
*INDEX('Inputs_Indexed REC'!$G$39:$I$64,MATCH('Indexed REC Deliveries'!$G38,'Inputs_Indexed REC'!$B$39:$B$64,0),MATCH('Indexed REC Deliveries'!$F38,'Inputs_Indexed REC'!$G$36:$I$36,0)),
IF(L$5&gt;$G38+$B38,K38*(1-INDEX('Inputs_Indexed REC'!$D$6:$D$8,MATCH('Indexed REC Deliveries'!$F38,'Inputs_Indexed REC'!$B$6:$B$8,0))),
0))</f>
        <v>0</v>
      </c>
      <c r="M38" s="89">
        <f>IF(M$5=$G38+$B38,INDEX('Inputs_Indexed REC'!$C$39:$E$64,MATCH('Indexed REC Deliveries'!$G38,'Inputs_Indexed REC'!$B$39:$B$64,0),MATCH('Indexed REC Deliveries'!$F38,'Inputs_Indexed REC'!$C$36:$E$36,0))
*INDEX('Inputs_Indexed REC'!$G$39:$I$64,MATCH('Indexed REC Deliveries'!$G38,'Inputs_Indexed REC'!$B$39:$B$64,0),MATCH('Indexed REC Deliveries'!$F38,'Inputs_Indexed REC'!$G$36:$I$36,0)),
IF(M$5&gt;$G38+$B38,L38*(1-INDEX('Inputs_Indexed REC'!$D$6:$D$8,MATCH('Indexed REC Deliveries'!$F38,'Inputs_Indexed REC'!$B$6:$B$8,0))),
0))</f>
        <v>0</v>
      </c>
      <c r="N38" s="89">
        <f>IF(N$5=$G38+$B38,INDEX('Inputs_Indexed REC'!$C$39:$E$64,MATCH('Indexed REC Deliveries'!$G38,'Inputs_Indexed REC'!$B$39:$B$64,0),MATCH('Indexed REC Deliveries'!$F38,'Inputs_Indexed REC'!$C$36:$E$36,0))
*INDEX('Inputs_Indexed REC'!$G$39:$I$64,MATCH('Indexed REC Deliveries'!$G38,'Inputs_Indexed REC'!$B$39:$B$64,0),MATCH('Indexed REC Deliveries'!$F38,'Inputs_Indexed REC'!$G$36:$I$36,0)),
IF(N$5&gt;$G38+$B38,M38*(1-INDEX('Inputs_Indexed REC'!$D$6:$D$8,MATCH('Indexed REC Deliveries'!$F38,'Inputs_Indexed REC'!$B$6:$B$8,0))),
0))</f>
        <v>0</v>
      </c>
      <c r="O38" s="89">
        <f>IF(O$5=$G38+$B38,INDEX('Inputs_Indexed REC'!$C$39:$E$64,MATCH('Indexed REC Deliveries'!$G38,'Inputs_Indexed REC'!$B$39:$B$64,0),MATCH('Indexed REC Deliveries'!$F38,'Inputs_Indexed REC'!$C$36:$E$36,0))
*INDEX('Inputs_Indexed REC'!$G$39:$I$64,MATCH('Indexed REC Deliveries'!$G38,'Inputs_Indexed REC'!$B$39:$B$64,0),MATCH('Indexed REC Deliveries'!$F38,'Inputs_Indexed REC'!$G$36:$I$36,0)),
IF(O$5&gt;$G38+$B38,N38*(1-INDEX('Inputs_Indexed REC'!$D$6:$D$8,MATCH('Indexed REC Deliveries'!$F38,'Inputs_Indexed REC'!$B$6:$B$8,0))),
0))</f>
        <v>0</v>
      </c>
      <c r="P38" s="89">
        <f>IF(P$5=$G38+$B38,INDEX('Inputs_Indexed REC'!$C$39:$E$64,MATCH('Indexed REC Deliveries'!$G38,'Inputs_Indexed REC'!$B$39:$B$64,0),MATCH('Indexed REC Deliveries'!$F38,'Inputs_Indexed REC'!$C$36:$E$36,0))
*INDEX('Inputs_Indexed REC'!$G$39:$I$64,MATCH('Indexed REC Deliveries'!$G38,'Inputs_Indexed REC'!$B$39:$B$64,0),MATCH('Indexed REC Deliveries'!$F38,'Inputs_Indexed REC'!$G$36:$I$36,0)),
IF(P$5&gt;$G38+$B38,O38*(1-INDEX('Inputs_Indexed REC'!$D$6:$D$8,MATCH('Indexed REC Deliveries'!$F38,'Inputs_Indexed REC'!$B$6:$B$8,0))),
0))</f>
        <v>0</v>
      </c>
      <c r="Q38" s="89">
        <f>IF(Q$5=$G38+$B38,INDEX('Inputs_Indexed REC'!$C$39:$E$64,MATCH('Indexed REC Deliveries'!$G38,'Inputs_Indexed REC'!$B$39:$B$64,0),MATCH('Indexed REC Deliveries'!$F38,'Inputs_Indexed REC'!$C$36:$E$36,0))
*INDEX('Inputs_Indexed REC'!$G$39:$I$64,MATCH('Indexed REC Deliveries'!$G38,'Inputs_Indexed REC'!$B$39:$B$64,0),MATCH('Indexed REC Deliveries'!$F38,'Inputs_Indexed REC'!$G$36:$I$36,0)),
IF(Q$5&gt;$G38+$B38,P38*(1-INDEX('Inputs_Indexed REC'!$D$6:$D$8,MATCH('Indexed REC Deliveries'!$F38,'Inputs_Indexed REC'!$B$6:$B$8,0))),
0))</f>
        <v>0</v>
      </c>
      <c r="R38" s="89">
        <f>IF(R$5=$G38+$B38,INDEX('Inputs_Indexed REC'!$C$39:$E$64,MATCH('Indexed REC Deliveries'!$G38,'Inputs_Indexed REC'!$B$39:$B$64,0),MATCH('Indexed REC Deliveries'!$F38,'Inputs_Indexed REC'!$C$36:$E$36,0))
*INDEX('Inputs_Indexed REC'!$G$39:$I$64,MATCH('Indexed REC Deliveries'!$G38,'Inputs_Indexed REC'!$B$39:$B$64,0),MATCH('Indexed REC Deliveries'!$F38,'Inputs_Indexed REC'!$G$36:$I$36,0)),
IF(R$5&gt;$G38+$B38,Q38*(1-INDEX('Inputs_Indexed REC'!$D$6:$D$8,MATCH('Indexed REC Deliveries'!$F38,'Inputs_Indexed REC'!$B$6:$B$8,0))),
0))</f>
        <v>1000000</v>
      </c>
      <c r="S38" s="89">
        <f>IF(S$5=$G38+$B38,INDEX('Inputs_Indexed REC'!$C$39:$E$64,MATCH('Indexed REC Deliveries'!$G38,'Inputs_Indexed REC'!$B$39:$B$64,0),MATCH('Indexed REC Deliveries'!$F38,'Inputs_Indexed REC'!$C$36:$E$36,0))
*INDEX('Inputs_Indexed REC'!$G$39:$I$64,MATCH('Indexed REC Deliveries'!$G38,'Inputs_Indexed REC'!$B$39:$B$64,0),MATCH('Indexed REC Deliveries'!$F38,'Inputs_Indexed REC'!$G$36:$I$36,0)),
IF(S$5&gt;$G38+$B38,R38*(1-INDEX('Inputs_Indexed REC'!$D$6:$D$8,MATCH('Indexed REC Deliveries'!$F38,'Inputs_Indexed REC'!$B$6:$B$8,0))),
0))</f>
        <v>995000</v>
      </c>
      <c r="T38" s="89">
        <f>IF(T$5=$G38+$B38,INDEX('Inputs_Indexed REC'!$C$39:$E$64,MATCH('Indexed REC Deliveries'!$G38,'Inputs_Indexed REC'!$B$39:$B$64,0),MATCH('Indexed REC Deliveries'!$F38,'Inputs_Indexed REC'!$C$36:$E$36,0))
*INDEX('Inputs_Indexed REC'!$G$39:$I$64,MATCH('Indexed REC Deliveries'!$G38,'Inputs_Indexed REC'!$B$39:$B$64,0),MATCH('Indexed REC Deliveries'!$F38,'Inputs_Indexed REC'!$G$36:$I$36,0)),
IF(T$5&gt;$G38+$B38,S38*(1-INDEX('Inputs_Indexed REC'!$D$6:$D$8,MATCH('Indexed REC Deliveries'!$F38,'Inputs_Indexed REC'!$B$6:$B$8,0))),
0))</f>
        <v>990025</v>
      </c>
      <c r="U38" s="89">
        <f>IF(U$5=$G38+$B38,INDEX('Inputs_Indexed REC'!$C$39:$E$64,MATCH('Indexed REC Deliveries'!$G38,'Inputs_Indexed REC'!$B$39:$B$64,0),MATCH('Indexed REC Deliveries'!$F38,'Inputs_Indexed REC'!$C$36:$E$36,0))
*INDEX('Inputs_Indexed REC'!$G$39:$I$64,MATCH('Indexed REC Deliveries'!$G38,'Inputs_Indexed REC'!$B$39:$B$64,0),MATCH('Indexed REC Deliveries'!$F38,'Inputs_Indexed REC'!$G$36:$I$36,0)),
IF(U$5&gt;$G38+$B38,T38*(1-INDEX('Inputs_Indexed REC'!$D$6:$D$8,MATCH('Indexed REC Deliveries'!$F38,'Inputs_Indexed REC'!$B$6:$B$8,0))),
0))</f>
        <v>985074.875</v>
      </c>
      <c r="V38" s="89">
        <f>IF(V$5=$G38+$B38,INDEX('Inputs_Indexed REC'!$C$39:$E$64,MATCH('Indexed REC Deliveries'!$G38,'Inputs_Indexed REC'!$B$39:$B$64,0),MATCH('Indexed REC Deliveries'!$F38,'Inputs_Indexed REC'!$C$36:$E$36,0))
*INDEX('Inputs_Indexed REC'!$G$39:$I$64,MATCH('Indexed REC Deliveries'!$G38,'Inputs_Indexed REC'!$B$39:$B$64,0),MATCH('Indexed REC Deliveries'!$F38,'Inputs_Indexed REC'!$G$36:$I$36,0)),
IF(V$5&gt;$G38+$B38,U38*(1-INDEX('Inputs_Indexed REC'!$D$6:$D$8,MATCH('Indexed REC Deliveries'!$F38,'Inputs_Indexed REC'!$B$6:$B$8,0))),
0))</f>
        <v>980149.50062499999</v>
      </c>
      <c r="W38" s="89">
        <f>IF(W$5=$G38+$B38,INDEX('Inputs_Indexed REC'!$C$39:$E$64,MATCH('Indexed REC Deliveries'!$G38,'Inputs_Indexed REC'!$B$39:$B$64,0),MATCH('Indexed REC Deliveries'!$F38,'Inputs_Indexed REC'!$C$36:$E$36,0))
*INDEX('Inputs_Indexed REC'!$G$39:$I$64,MATCH('Indexed REC Deliveries'!$G38,'Inputs_Indexed REC'!$B$39:$B$64,0),MATCH('Indexed REC Deliveries'!$F38,'Inputs_Indexed REC'!$G$36:$I$36,0)),
IF(W$5&gt;$G38+$B38,V38*(1-INDEX('Inputs_Indexed REC'!$D$6:$D$8,MATCH('Indexed REC Deliveries'!$F38,'Inputs_Indexed REC'!$B$6:$B$8,0))),
0))</f>
        <v>975248.75312187499</v>
      </c>
      <c r="X38" s="89">
        <f>IF(X$5=$G38+$B38,INDEX('Inputs_Indexed REC'!$C$39:$E$64,MATCH('Indexed REC Deliveries'!$G38,'Inputs_Indexed REC'!$B$39:$B$64,0),MATCH('Indexed REC Deliveries'!$F38,'Inputs_Indexed REC'!$C$36:$E$36,0))
*INDEX('Inputs_Indexed REC'!$G$39:$I$64,MATCH('Indexed REC Deliveries'!$G38,'Inputs_Indexed REC'!$B$39:$B$64,0),MATCH('Indexed REC Deliveries'!$F38,'Inputs_Indexed REC'!$G$36:$I$36,0)),
IF(X$5&gt;$G38+$B38,W38*(1-INDEX('Inputs_Indexed REC'!$D$6:$D$8,MATCH('Indexed REC Deliveries'!$F38,'Inputs_Indexed REC'!$B$6:$B$8,0))),
0))</f>
        <v>970372.50935626565</v>
      </c>
      <c r="Y38" s="89">
        <f>IF(Y$5=$G38+$B38,INDEX('Inputs_Indexed REC'!$C$39:$E$64,MATCH('Indexed REC Deliveries'!$G38,'Inputs_Indexed REC'!$B$39:$B$64,0),MATCH('Indexed REC Deliveries'!$F38,'Inputs_Indexed REC'!$C$36:$E$36,0))
*INDEX('Inputs_Indexed REC'!$G$39:$I$64,MATCH('Indexed REC Deliveries'!$G38,'Inputs_Indexed REC'!$B$39:$B$64,0),MATCH('Indexed REC Deliveries'!$F38,'Inputs_Indexed REC'!$G$36:$I$36,0)),
IF(Y$5&gt;$G38+$B38,X38*(1-INDEX('Inputs_Indexed REC'!$D$6:$D$8,MATCH('Indexed REC Deliveries'!$F38,'Inputs_Indexed REC'!$B$6:$B$8,0))),
0))</f>
        <v>965520.64680948434</v>
      </c>
      <c r="Z38" s="89">
        <f>IF(Z$5=$G38+$B38,INDEX('Inputs_Indexed REC'!$C$39:$E$64,MATCH('Indexed REC Deliveries'!$G38,'Inputs_Indexed REC'!$B$39:$B$64,0),MATCH('Indexed REC Deliveries'!$F38,'Inputs_Indexed REC'!$C$36:$E$36,0))
*INDEX('Inputs_Indexed REC'!$G$39:$I$64,MATCH('Indexed REC Deliveries'!$G38,'Inputs_Indexed REC'!$B$39:$B$64,0),MATCH('Indexed REC Deliveries'!$F38,'Inputs_Indexed REC'!$G$36:$I$36,0)),
IF(Z$5&gt;$G38+$B38,Y38*(1-INDEX('Inputs_Indexed REC'!$D$6:$D$8,MATCH('Indexed REC Deliveries'!$F38,'Inputs_Indexed REC'!$B$6:$B$8,0))),
0))</f>
        <v>960693.04357543692</v>
      </c>
      <c r="AA38" s="89">
        <f>IF(AA$5=$G38+$B38,INDEX('Inputs_Indexed REC'!$C$39:$E$64,MATCH('Indexed REC Deliveries'!$G38,'Inputs_Indexed REC'!$B$39:$B$64,0),MATCH('Indexed REC Deliveries'!$F38,'Inputs_Indexed REC'!$C$36:$E$36,0))
*INDEX('Inputs_Indexed REC'!$G$39:$I$64,MATCH('Indexed REC Deliveries'!$G38,'Inputs_Indexed REC'!$B$39:$B$64,0),MATCH('Indexed REC Deliveries'!$F38,'Inputs_Indexed REC'!$G$36:$I$36,0)),
IF(AA$5&gt;$G38+$B38,Z38*(1-INDEX('Inputs_Indexed REC'!$D$6:$D$8,MATCH('Indexed REC Deliveries'!$F38,'Inputs_Indexed REC'!$B$6:$B$8,0))),
0))</f>
        <v>955889.57835755975</v>
      </c>
      <c r="AB38" s="89">
        <f>IF(AB$5=$G38+$B38,INDEX('Inputs_Indexed REC'!$C$39:$E$64,MATCH('Indexed REC Deliveries'!$G38,'Inputs_Indexed REC'!$B$39:$B$64,0),MATCH('Indexed REC Deliveries'!$F38,'Inputs_Indexed REC'!$C$36:$E$36,0))
*INDEX('Inputs_Indexed REC'!$G$39:$I$64,MATCH('Indexed REC Deliveries'!$G38,'Inputs_Indexed REC'!$B$39:$B$64,0),MATCH('Indexed REC Deliveries'!$F38,'Inputs_Indexed REC'!$G$36:$I$36,0)),
IF(AB$5&gt;$G38+$B38,AA38*(1-INDEX('Inputs_Indexed REC'!$D$6:$D$8,MATCH('Indexed REC Deliveries'!$F38,'Inputs_Indexed REC'!$B$6:$B$8,0))),
0))</f>
        <v>951110.13046577189</v>
      </c>
      <c r="AC38" s="89">
        <f>IF(AC$5=$G38+$B38,INDEX('Inputs_Indexed REC'!$C$39:$E$64,MATCH('Indexed REC Deliveries'!$G38,'Inputs_Indexed REC'!$B$39:$B$64,0),MATCH('Indexed REC Deliveries'!$F38,'Inputs_Indexed REC'!$C$36:$E$36,0))
*INDEX('Inputs_Indexed REC'!$G$39:$I$64,MATCH('Indexed REC Deliveries'!$G38,'Inputs_Indexed REC'!$B$39:$B$64,0),MATCH('Indexed REC Deliveries'!$F38,'Inputs_Indexed REC'!$G$36:$I$36,0)),
IF(AC$5&gt;$G38+$B38,AB38*(1-INDEX('Inputs_Indexed REC'!$D$6:$D$8,MATCH('Indexed REC Deliveries'!$F38,'Inputs_Indexed REC'!$B$6:$B$8,0))),
0))</f>
        <v>946354.57981344301</v>
      </c>
      <c r="AD38" s="89">
        <f>IF(AD$5=$G38+$B38,INDEX('Inputs_Indexed REC'!$C$39:$E$64,MATCH('Indexed REC Deliveries'!$G38,'Inputs_Indexed REC'!$B$39:$B$64,0),MATCH('Indexed REC Deliveries'!$F38,'Inputs_Indexed REC'!$C$36:$E$36,0))
*INDEX('Inputs_Indexed REC'!$G$39:$I$64,MATCH('Indexed REC Deliveries'!$G38,'Inputs_Indexed REC'!$B$39:$B$64,0),MATCH('Indexed REC Deliveries'!$F38,'Inputs_Indexed REC'!$G$36:$I$36,0)),
IF(AD$5&gt;$G38+$B38,AC38*(1-INDEX('Inputs_Indexed REC'!$D$6:$D$8,MATCH('Indexed REC Deliveries'!$F38,'Inputs_Indexed REC'!$B$6:$B$8,0))),
0))</f>
        <v>941622.80691437575</v>
      </c>
      <c r="AE38" s="89">
        <f>IF(AE$5=$G38+$B38,INDEX('Inputs_Indexed REC'!$C$39:$E$64,MATCH('Indexed REC Deliveries'!$G38,'Inputs_Indexed REC'!$B$39:$B$64,0),MATCH('Indexed REC Deliveries'!$F38,'Inputs_Indexed REC'!$C$36:$E$36,0))
*INDEX('Inputs_Indexed REC'!$G$39:$I$64,MATCH('Indexed REC Deliveries'!$G38,'Inputs_Indexed REC'!$B$39:$B$64,0),MATCH('Indexed REC Deliveries'!$F38,'Inputs_Indexed REC'!$G$36:$I$36,0)),
IF(AE$5&gt;$G38+$B38,AD38*(1-INDEX('Inputs_Indexed REC'!$D$6:$D$8,MATCH('Indexed REC Deliveries'!$F38,'Inputs_Indexed REC'!$B$6:$B$8,0))),
0))</f>
        <v>936914.69287980383</v>
      </c>
      <c r="AF38" s="89">
        <f>IF(AF$5=$G38+$B38,INDEX('Inputs_Indexed REC'!$C$39:$E$64,MATCH('Indexed REC Deliveries'!$G38,'Inputs_Indexed REC'!$B$39:$B$64,0),MATCH('Indexed REC Deliveries'!$F38,'Inputs_Indexed REC'!$C$36:$E$36,0))
*INDEX('Inputs_Indexed REC'!$G$39:$I$64,MATCH('Indexed REC Deliveries'!$G38,'Inputs_Indexed REC'!$B$39:$B$64,0),MATCH('Indexed REC Deliveries'!$F38,'Inputs_Indexed REC'!$G$36:$I$36,0)),
IF(AF$5&gt;$G38+$B38,AE38*(1-INDEX('Inputs_Indexed REC'!$D$6:$D$8,MATCH('Indexed REC Deliveries'!$F38,'Inputs_Indexed REC'!$B$6:$B$8,0))),
0))</f>
        <v>932230.11941540486</v>
      </c>
      <c r="AG38" s="89">
        <f>IF(AG$5=$G38+$B38,INDEX('Inputs_Indexed REC'!$C$39:$E$64,MATCH('Indexed REC Deliveries'!$G38,'Inputs_Indexed REC'!$B$39:$B$64,0),MATCH('Indexed REC Deliveries'!$F38,'Inputs_Indexed REC'!$C$36:$E$36,0))
*INDEX('Inputs_Indexed REC'!$G$39:$I$64,MATCH('Indexed REC Deliveries'!$G38,'Inputs_Indexed REC'!$B$39:$B$64,0),MATCH('Indexed REC Deliveries'!$F38,'Inputs_Indexed REC'!$G$36:$I$36,0)),
IF(AG$5&gt;$G38+$B38,AF38*(1-INDEX('Inputs_Indexed REC'!$D$6:$D$8,MATCH('Indexed REC Deliveries'!$F38,'Inputs_Indexed REC'!$B$6:$B$8,0))),
0))</f>
        <v>927568.96881832788</v>
      </c>
    </row>
    <row r="39" spans="2:33">
      <c r="B39" s="94">
        <v>3</v>
      </c>
      <c r="C39" s="94" t="s">
        <v>167</v>
      </c>
      <c r="D39" s="119" t="s">
        <v>213</v>
      </c>
      <c r="F39" s="39" t="s">
        <v>72</v>
      </c>
      <c r="G39" s="62">
        <f t="shared" si="7"/>
        <v>2029</v>
      </c>
      <c r="H39" s="58" t="s">
        <v>85</v>
      </c>
      <c r="I39" s="89">
        <f>IF(I$5=$G39+$B39,INDEX('Inputs_Indexed REC'!$C$39:$E$64,MATCH('Indexed REC Deliveries'!$G39,'Inputs_Indexed REC'!$B$39:$B$64,0),MATCH('Indexed REC Deliveries'!$F39,'Inputs_Indexed REC'!$C$36:$E$36,0))
*INDEX('Inputs_Indexed REC'!$G$39:$I$64,MATCH('Indexed REC Deliveries'!$G39,'Inputs_Indexed REC'!$B$39:$B$64,0),MATCH('Indexed REC Deliveries'!$F39,'Inputs_Indexed REC'!$G$36:$I$36,0)),
IF(I$5&gt;$G39+$B39,H39*(1-INDEX('Inputs_Indexed REC'!$D$6:$D$8,MATCH('Indexed REC Deliveries'!$F39,'Inputs_Indexed REC'!$B$6:$B$8,0))),
0))</f>
        <v>0</v>
      </c>
      <c r="J39" s="89">
        <f>IF(J$5=$G39+$B39,INDEX('Inputs_Indexed REC'!$C$39:$E$64,MATCH('Indexed REC Deliveries'!$G39,'Inputs_Indexed REC'!$B$39:$B$64,0),MATCH('Indexed REC Deliveries'!$F39,'Inputs_Indexed REC'!$C$36:$E$36,0))
*INDEX('Inputs_Indexed REC'!$G$39:$I$64,MATCH('Indexed REC Deliveries'!$G39,'Inputs_Indexed REC'!$B$39:$B$64,0),MATCH('Indexed REC Deliveries'!$F39,'Inputs_Indexed REC'!$G$36:$I$36,0)),
IF(J$5&gt;$G39+$B39,I39*(1-INDEX('Inputs_Indexed REC'!$D$6:$D$8,MATCH('Indexed REC Deliveries'!$F39,'Inputs_Indexed REC'!$B$6:$B$8,0))),
0))</f>
        <v>0</v>
      </c>
      <c r="K39" s="89">
        <f>IF(K$5=$G39+$B39,INDEX('Inputs_Indexed REC'!$C$39:$E$64,MATCH('Indexed REC Deliveries'!$G39,'Inputs_Indexed REC'!$B$39:$B$64,0),MATCH('Indexed REC Deliveries'!$F39,'Inputs_Indexed REC'!$C$36:$E$36,0))
*INDEX('Inputs_Indexed REC'!$G$39:$I$64,MATCH('Indexed REC Deliveries'!$G39,'Inputs_Indexed REC'!$B$39:$B$64,0),MATCH('Indexed REC Deliveries'!$F39,'Inputs_Indexed REC'!$G$36:$I$36,0)),
IF(K$5&gt;$G39+$B39,J39*(1-INDEX('Inputs_Indexed REC'!$D$6:$D$8,MATCH('Indexed REC Deliveries'!$F39,'Inputs_Indexed REC'!$B$6:$B$8,0))),
0))</f>
        <v>0</v>
      </c>
      <c r="L39" s="89">
        <f>IF(L$5=$G39+$B39,INDEX('Inputs_Indexed REC'!$C$39:$E$64,MATCH('Indexed REC Deliveries'!$G39,'Inputs_Indexed REC'!$B$39:$B$64,0),MATCH('Indexed REC Deliveries'!$F39,'Inputs_Indexed REC'!$C$36:$E$36,0))
*INDEX('Inputs_Indexed REC'!$G$39:$I$64,MATCH('Indexed REC Deliveries'!$G39,'Inputs_Indexed REC'!$B$39:$B$64,0),MATCH('Indexed REC Deliveries'!$F39,'Inputs_Indexed REC'!$G$36:$I$36,0)),
IF(L$5&gt;$G39+$B39,K39*(1-INDEX('Inputs_Indexed REC'!$D$6:$D$8,MATCH('Indexed REC Deliveries'!$F39,'Inputs_Indexed REC'!$B$6:$B$8,0))),
0))</f>
        <v>0</v>
      </c>
      <c r="M39" s="89">
        <f>IF(M$5=$G39+$B39,INDEX('Inputs_Indexed REC'!$C$39:$E$64,MATCH('Indexed REC Deliveries'!$G39,'Inputs_Indexed REC'!$B$39:$B$64,0),MATCH('Indexed REC Deliveries'!$F39,'Inputs_Indexed REC'!$C$36:$E$36,0))
*INDEX('Inputs_Indexed REC'!$G$39:$I$64,MATCH('Indexed REC Deliveries'!$G39,'Inputs_Indexed REC'!$B$39:$B$64,0),MATCH('Indexed REC Deliveries'!$F39,'Inputs_Indexed REC'!$G$36:$I$36,0)),
IF(M$5&gt;$G39+$B39,L39*(1-INDEX('Inputs_Indexed REC'!$D$6:$D$8,MATCH('Indexed REC Deliveries'!$F39,'Inputs_Indexed REC'!$B$6:$B$8,0))),
0))</f>
        <v>0</v>
      </c>
      <c r="N39" s="89">
        <f>IF(N$5=$G39+$B39,INDEX('Inputs_Indexed REC'!$C$39:$E$64,MATCH('Indexed REC Deliveries'!$G39,'Inputs_Indexed REC'!$B$39:$B$64,0),MATCH('Indexed REC Deliveries'!$F39,'Inputs_Indexed REC'!$C$36:$E$36,0))
*INDEX('Inputs_Indexed REC'!$G$39:$I$64,MATCH('Indexed REC Deliveries'!$G39,'Inputs_Indexed REC'!$B$39:$B$64,0),MATCH('Indexed REC Deliveries'!$F39,'Inputs_Indexed REC'!$G$36:$I$36,0)),
IF(N$5&gt;$G39+$B39,M39*(1-INDEX('Inputs_Indexed REC'!$D$6:$D$8,MATCH('Indexed REC Deliveries'!$F39,'Inputs_Indexed REC'!$B$6:$B$8,0))),
0))</f>
        <v>0</v>
      </c>
      <c r="O39" s="89">
        <f>IF(O$5=$G39+$B39,INDEX('Inputs_Indexed REC'!$C$39:$E$64,MATCH('Indexed REC Deliveries'!$G39,'Inputs_Indexed REC'!$B$39:$B$64,0),MATCH('Indexed REC Deliveries'!$F39,'Inputs_Indexed REC'!$C$36:$E$36,0))
*INDEX('Inputs_Indexed REC'!$G$39:$I$64,MATCH('Indexed REC Deliveries'!$G39,'Inputs_Indexed REC'!$B$39:$B$64,0),MATCH('Indexed REC Deliveries'!$F39,'Inputs_Indexed REC'!$G$36:$I$36,0)),
IF(O$5&gt;$G39+$B39,N39*(1-INDEX('Inputs_Indexed REC'!$D$6:$D$8,MATCH('Indexed REC Deliveries'!$F39,'Inputs_Indexed REC'!$B$6:$B$8,0))),
0))</f>
        <v>0</v>
      </c>
      <c r="P39" s="89">
        <f>IF(P$5=$G39+$B39,INDEX('Inputs_Indexed REC'!$C$39:$E$64,MATCH('Indexed REC Deliveries'!$G39,'Inputs_Indexed REC'!$B$39:$B$64,0),MATCH('Indexed REC Deliveries'!$F39,'Inputs_Indexed REC'!$C$36:$E$36,0))
*INDEX('Inputs_Indexed REC'!$G$39:$I$64,MATCH('Indexed REC Deliveries'!$G39,'Inputs_Indexed REC'!$B$39:$B$64,0),MATCH('Indexed REC Deliveries'!$F39,'Inputs_Indexed REC'!$G$36:$I$36,0)),
IF(P$5&gt;$G39+$B39,O39*(1-INDEX('Inputs_Indexed REC'!$D$6:$D$8,MATCH('Indexed REC Deliveries'!$F39,'Inputs_Indexed REC'!$B$6:$B$8,0))),
0))</f>
        <v>0</v>
      </c>
      <c r="Q39" s="89">
        <f>IF(Q$5=$G39+$B39,INDEX('Inputs_Indexed REC'!$C$39:$E$64,MATCH('Indexed REC Deliveries'!$G39,'Inputs_Indexed REC'!$B$39:$B$64,0),MATCH('Indexed REC Deliveries'!$F39,'Inputs_Indexed REC'!$C$36:$E$36,0))
*INDEX('Inputs_Indexed REC'!$G$39:$I$64,MATCH('Indexed REC Deliveries'!$G39,'Inputs_Indexed REC'!$B$39:$B$64,0),MATCH('Indexed REC Deliveries'!$F39,'Inputs_Indexed REC'!$G$36:$I$36,0)),
IF(Q$5&gt;$G39+$B39,P39*(1-INDEX('Inputs_Indexed REC'!$D$6:$D$8,MATCH('Indexed REC Deliveries'!$F39,'Inputs_Indexed REC'!$B$6:$B$8,0))),
0))</f>
        <v>0</v>
      </c>
      <c r="R39" s="89">
        <f>IF(R$5=$G39+$B39,INDEX('Inputs_Indexed REC'!$C$39:$E$64,MATCH('Indexed REC Deliveries'!$G39,'Inputs_Indexed REC'!$B$39:$B$64,0),MATCH('Indexed REC Deliveries'!$F39,'Inputs_Indexed REC'!$C$36:$E$36,0))
*INDEX('Inputs_Indexed REC'!$G$39:$I$64,MATCH('Indexed REC Deliveries'!$G39,'Inputs_Indexed REC'!$B$39:$B$64,0),MATCH('Indexed REC Deliveries'!$F39,'Inputs_Indexed REC'!$G$36:$I$36,0)),
IF(R$5&gt;$G39+$B39,Q39*(1-INDEX('Inputs_Indexed REC'!$D$6:$D$8,MATCH('Indexed REC Deliveries'!$F39,'Inputs_Indexed REC'!$B$6:$B$8,0))),
0))</f>
        <v>0</v>
      </c>
      <c r="S39" s="89">
        <f>IF(S$5=$G39+$B39,INDEX('Inputs_Indexed REC'!$C$39:$E$64,MATCH('Indexed REC Deliveries'!$G39,'Inputs_Indexed REC'!$B$39:$B$64,0),MATCH('Indexed REC Deliveries'!$F39,'Inputs_Indexed REC'!$C$36:$E$36,0))
*INDEX('Inputs_Indexed REC'!$G$39:$I$64,MATCH('Indexed REC Deliveries'!$G39,'Inputs_Indexed REC'!$B$39:$B$64,0),MATCH('Indexed REC Deliveries'!$F39,'Inputs_Indexed REC'!$G$36:$I$36,0)),
IF(S$5&gt;$G39+$B39,R39*(1-INDEX('Inputs_Indexed REC'!$D$6:$D$8,MATCH('Indexed REC Deliveries'!$F39,'Inputs_Indexed REC'!$B$6:$B$8,0))),
0))</f>
        <v>1000000</v>
      </c>
      <c r="T39" s="89">
        <f>IF(T$5=$G39+$B39,INDEX('Inputs_Indexed REC'!$C$39:$E$64,MATCH('Indexed REC Deliveries'!$G39,'Inputs_Indexed REC'!$B$39:$B$64,0),MATCH('Indexed REC Deliveries'!$F39,'Inputs_Indexed REC'!$C$36:$E$36,0))
*INDEX('Inputs_Indexed REC'!$G$39:$I$64,MATCH('Indexed REC Deliveries'!$G39,'Inputs_Indexed REC'!$B$39:$B$64,0),MATCH('Indexed REC Deliveries'!$F39,'Inputs_Indexed REC'!$G$36:$I$36,0)),
IF(T$5&gt;$G39+$B39,S39*(1-INDEX('Inputs_Indexed REC'!$D$6:$D$8,MATCH('Indexed REC Deliveries'!$F39,'Inputs_Indexed REC'!$B$6:$B$8,0))),
0))</f>
        <v>995000</v>
      </c>
      <c r="U39" s="89">
        <f>IF(U$5=$G39+$B39,INDEX('Inputs_Indexed REC'!$C$39:$E$64,MATCH('Indexed REC Deliveries'!$G39,'Inputs_Indexed REC'!$B$39:$B$64,0),MATCH('Indexed REC Deliveries'!$F39,'Inputs_Indexed REC'!$C$36:$E$36,0))
*INDEX('Inputs_Indexed REC'!$G$39:$I$64,MATCH('Indexed REC Deliveries'!$G39,'Inputs_Indexed REC'!$B$39:$B$64,0),MATCH('Indexed REC Deliveries'!$F39,'Inputs_Indexed REC'!$G$36:$I$36,0)),
IF(U$5&gt;$G39+$B39,T39*(1-INDEX('Inputs_Indexed REC'!$D$6:$D$8,MATCH('Indexed REC Deliveries'!$F39,'Inputs_Indexed REC'!$B$6:$B$8,0))),
0))</f>
        <v>990025</v>
      </c>
      <c r="V39" s="89">
        <f>IF(V$5=$G39+$B39,INDEX('Inputs_Indexed REC'!$C$39:$E$64,MATCH('Indexed REC Deliveries'!$G39,'Inputs_Indexed REC'!$B$39:$B$64,0),MATCH('Indexed REC Deliveries'!$F39,'Inputs_Indexed REC'!$C$36:$E$36,0))
*INDEX('Inputs_Indexed REC'!$G$39:$I$64,MATCH('Indexed REC Deliveries'!$G39,'Inputs_Indexed REC'!$B$39:$B$64,0),MATCH('Indexed REC Deliveries'!$F39,'Inputs_Indexed REC'!$G$36:$I$36,0)),
IF(V$5&gt;$G39+$B39,U39*(1-INDEX('Inputs_Indexed REC'!$D$6:$D$8,MATCH('Indexed REC Deliveries'!$F39,'Inputs_Indexed REC'!$B$6:$B$8,0))),
0))</f>
        <v>985074.875</v>
      </c>
      <c r="W39" s="89">
        <f>IF(W$5=$G39+$B39,INDEX('Inputs_Indexed REC'!$C$39:$E$64,MATCH('Indexed REC Deliveries'!$G39,'Inputs_Indexed REC'!$B$39:$B$64,0),MATCH('Indexed REC Deliveries'!$F39,'Inputs_Indexed REC'!$C$36:$E$36,0))
*INDEX('Inputs_Indexed REC'!$G$39:$I$64,MATCH('Indexed REC Deliveries'!$G39,'Inputs_Indexed REC'!$B$39:$B$64,0),MATCH('Indexed REC Deliveries'!$F39,'Inputs_Indexed REC'!$G$36:$I$36,0)),
IF(W$5&gt;$G39+$B39,V39*(1-INDEX('Inputs_Indexed REC'!$D$6:$D$8,MATCH('Indexed REC Deliveries'!$F39,'Inputs_Indexed REC'!$B$6:$B$8,0))),
0))</f>
        <v>980149.50062499999</v>
      </c>
      <c r="X39" s="89">
        <f>IF(X$5=$G39+$B39,INDEX('Inputs_Indexed REC'!$C$39:$E$64,MATCH('Indexed REC Deliveries'!$G39,'Inputs_Indexed REC'!$B$39:$B$64,0),MATCH('Indexed REC Deliveries'!$F39,'Inputs_Indexed REC'!$C$36:$E$36,0))
*INDEX('Inputs_Indexed REC'!$G$39:$I$64,MATCH('Indexed REC Deliveries'!$G39,'Inputs_Indexed REC'!$B$39:$B$64,0),MATCH('Indexed REC Deliveries'!$F39,'Inputs_Indexed REC'!$G$36:$I$36,0)),
IF(X$5&gt;$G39+$B39,W39*(1-INDEX('Inputs_Indexed REC'!$D$6:$D$8,MATCH('Indexed REC Deliveries'!$F39,'Inputs_Indexed REC'!$B$6:$B$8,0))),
0))</f>
        <v>975248.75312187499</v>
      </c>
      <c r="Y39" s="89">
        <f>IF(Y$5=$G39+$B39,INDEX('Inputs_Indexed REC'!$C$39:$E$64,MATCH('Indexed REC Deliveries'!$G39,'Inputs_Indexed REC'!$B$39:$B$64,0),MATCH('Indexed REC Deliveries'!$F39,'Inputs_Indexed REC'!$C$36:$E$36,0))
*INDEX('Inputs_Indexed REC'!$G$39:$I$64,MATCH('Indexed REC Deliveries'!$G39,'Inputs_Indexed REC'!$B$39:$B$64,0),MATCH('Indexed REC Deliveries'!$F39,'Inputs_Indexed REC'!$G$36:$I$36,0)),
IF(Y$5&gt;$G39+$B39,X39*(1-INDEX('Inputs_Indexed REC'!$D$6:$D$8,MATCH('Indexed REC Deliveries'!$F39,'Inputs_Indexed REC'!$B$6:$B$8,0))),
0))</f>
        <v>970372.50935626565</v>
      </c>
      <c r="Z39" s="89">
        <f>IF(Z$5=$G39+$B39,INDEX('Inputs_Indexed REC'!$C$39:$E$64,MATCH('Indexed REC Deliveries'!$G39,'Inputs_Indexed REC'!$B$39:$B$64,0),MATCH('Indexed REC Deliveries'!$F39,'Inputs_Indexed REC'!$C$36:$E$36,0))
*INDEX('Inputs_Indexed REC'!$G$39:$I$64,MATCH('Indexed REC Deliveries'!$G39,'Inputs_Indexed REC'!$B$39:$B$64,0),MATCH('Indexed REC Deliveries'!$F39,'Inputs_Indexed REC'!$G$36:$I$36,0)),
IF(Z$5&gt;$G39+$B39,Y39*(1-INDEX('Inputs_Indexed REC'!$D$6:$D$8,MATCH('Indexed REC Deliveries'!$F39,'Inputs_Indexed REC'!$B$6:$B$8,0))),
0))</f>
        <v>965520.64680948434</v>
      </c>
      <c r="AA39" s="89">
        <f>IF(AA$5=$G39+$B39,INDEX('Inputs_Indexed REC'!$C$39:$E$64,MATCH('Indexed REC Deliveries'!$G39,'Inputs_Indexed REC'!$B$39:$B$64,0),MATCH('Indexed REC Deliveries'!$F39,'Inputs_Indexed REC'!$C$36:$E$36,0))
*INDEX('Inputs_Indexed REC'!$G$39:$I$64,MATCH('Indexed REC Deliveries'!$G39,'Inputs_Indexed REC'!$B$39:$B$64,0),MATCH('Indexed REC Deliveries'!$F39,'Inputs_Indexed REC'!$G$36:$I$36,0)),
IF(AA$5&gt;$G39+$B39,Z39*(1-INDEX('Inputs_Indexed REC'!$D$6:$D$8,MATCH('Indexed REC Deliveries'!$F39,'Inputs_Indexed REC'!$B$6:$B$8,0))),
0))</f>
        <v>960693.04357543692</v>
      </c>
      <c r="AB39" s="89">
        <f>IF(AB$5=$G39+$B39,INDEX('Inputs_Indexed REC'!$C$39:$E$64,MATCH('Indexed REC Deliveries'!$G39,'Inputs_Indexed REC'!$B$39:$B$64,0),MATCH('Indexed REC Deliveries'!$F39,'Inputs_Indexed REC'!$C$36:$E$36,0))
*INDEX('Inputs_Indexed REC'!$G$39:$I$64,MATCH('Indexed REC Deliveries'!$G39,'Inputs_Indexed REC'!$B$39:$B$64,0),MATCH('Indexed REC Deliveries'!$F39,'Inputs_Indexed REC'!$G$36:$I$36,0)),
IF(AB$5&gt;$G39+$B39,AA39*(1-INDEX('Inputs_Indexed REC'!$D$6:$D$8,MATCH('Indexed REC Deliveries'!$F39,'Inputs_Indexed REC'!$B$6:$B$8,0))),
0))</f>
        <v>955889.57835755975</v>
      </c>
      <c r="AC39" s="89">
        <f>IF(AC$5=$G39+$B39,INDEX('Inputs_Indexed REC'!$C$39:$E$64,MATCH('Indexed REC Deliveries'!$G39,'Inputs_Indexed REC'!$B$39:$B$64,0),MATCH('Indexed REC Deliveries'!$F39,'Inputs_Indexed REC'!$C$36:$E$36,0))
*INDEX('Inputs_Indexed REC'!$G$39:$I$64,MATCH('Indexed REC Deliveries'!$G39,'Inputs_Indexed REC'!$B$39:$B$64,0),MATCH('Indexed REC Deliveries'!$F39,'Inputs_Indexed REC'!$G$36:$I$36,0)),
IF(AC$5&gt;$G39+$B39,AB39*(1-INDEX('Inputs_Indexed REC'!$D$6:$D$8,MATCH('Indexed REC Deliveries'!$F39,'Inputs_Indexed REC'!$B$6:$B$8,0))),
0))</f>
        <v>951110.13046577189</v>
      </c>
      <c r="AD39" s="89">
        <f>IF(AD$5=$G39+$B39,INDEX('Inputs_Indexed REC'!$C$39:$E$64,MATCH('Indexed REC Deliveries'!$G39,'Inputs_Indexed REC'!$B$39:$B$64,0),MATCH('Indexed REC Deliveries'!$F39,'Inputs_Indexed REC'!$C$36:$E$36,0))
*INDEX('Inputs_Indexed REC'!$G$39:$I$64,MATCH('Indexed REC Deliveries'!$G39,'Inputs_Indexed REC'!$B$39:$B$64,0),MATCH('Indexed REC Deliveries'!$F39,'Inputs_Indexed REC'!$G$36:$I$36,0)),
IF(AD$5&gt;$G39+$B39,AC39*(1-INDEX('Inputs_Indexed REC'!$D$6:$D$8,MATCH('Indexed REC Deliveries'!$F39,'Inputs_Indexed REC'!$B$6:$B$8,0))),
0))</f>
        <v>946354.57981344301</v>
      </c>
      <c r="AE39" s="89">
        <f>IF(AE$5=$G39+$B39,INDEX('Inputs_Indexed REC'!$C$39:$E$64,MATCH('Indexed REC Deliveries'!$G39,'Inputs_Indexed REC'!$B$39:$B$64,0),MATCH('Indexed REC Deliveries'!$F39,'Inputs_Indexed REC'!$C$36:$E$36,0))
*INDEX('Inputs_Indexed REC'!$G$39:$I$64,MATCH('Indexed REC Deliveries'!$G39,'Inputs_Indexed REC'!$B$39:$B$64,0),MATCH('Indexed REC Deliveries'!$F39,'Inputs_Indexed REC'!$G$36:$I$36,0)),
IF(AE$5&gt;$G39+$B39,AD39*(1-INDEX('Inputs_Indexed REC'!$D$6:$D$8,MATCH('Indexed REC Deliveries'!$F39,'Inputs_Indexed REC'!$B$6:$B$8,0))),
0))</f>
        <v>941622.80691437575</v>
      </c>
      <c r="AF39" s="89">
        <f>IF(AF$5=$G39+$B39,INDEX('Inputs_Indexed REC'!$C$39:$E$64,MATCH('Indexed REC Deliveries'!$G39,'Inputs_Indexed REC'!$B$39:$B$64,0),MATCH('Indexed REC Deliveries'!$F39,'Inputs_Indexed REC'!$C$36:$E$36,0))
*INDEX('Inputs_Indexed REC'!$G$39:$I$64,MATCH('Indexed REC Deliveries'!$G39,'Inputs_Indexed REC'!$B$39:$B$64,0),MATCH('Indexed REC Deliveries'!$F39,'Inputs_Indexed REC'!$G$36:$I$36,0)),
IF(AF$5&gt;$G39+$B39,AE39*(1-INDEX('Inputs_Indexed REC'!$D$6:$D$8,MATCH('Indexed REC Deliveries'!$F39,'Inputs_Indexed REC'!$B$6:$B$8,0))),
0))</f>
        <v>936914.69287980383</v>
      </c>
      <c r="AG39" s="89">
        <f>IF(AG$5=$G39+$B39,INDEX('Inputs_Indexed REC'!$C$39:$E$64,MATCH('Indexed REC Deliveries'!$G39,'Inputs_Indexed REC'!$B$39:$B$64,0),MATCH('Indexed REC Deliveries'!$F39,'Inputs_Indexed REC'!$C$36:$E$36,0))
*INDEX('Inputs_Indexed REC'!$G$39:$I$64,MATCH('Indexed REC Deliveries'!$G39,'Inputs_Indexed REC'!$B$39:$B$64,0),MATCH('Indexed REC Deliveries'!$F39,'Inputs_Indexed REC'!$G$36:$I$36,0)),
IF(AG$5&gt;$G39+$B39,AF39*(1-INDEX('Inputs_Indexed REC'!$D$6:$D$8,MATCH('Indexed REC Deliveries'!$F39,'Inputs_Indexed REC'!$B$6:$B$8,0))),
0))</f>
        <v>932230.11941540486</v>
      </c>
    </row>
    <row r="40" spans="2:33">
      <c r="B40" s="94">
        <v>3</v>
      </c>
      <c r="C40" s="94" t="s">
        <v>167</v>
      </c>
      <c r="D40" s="119" t="s">
        <v>213</v>
      </c>
      <c r="F40" s="39" t="s">
        <v>72</v>
      </c>
      <c r="G40" s="62">
        <f t="shared" si="7"/>
        <v>2030</v>
      </c>
      <c r="H40" s="58" t="s">
        <v>85</v>
      </c>
      <c r="I40" s="89">
        <f>IF(I$5=$G40+$B40,INDEX('Inputs_Indexed REC'!$C$39:$E$64,MATCH('Indexed REC Deliveries'!$G40,'Inputs_Indexed REC'!$B$39:$B$64,0),MATCH('Indexed REC Deliveries'!$F40,'Inputs_Indexed REC'!$C$36:$E$36,0))
*INDEX('Inputs_Indexed REC'!$G$39:$I$64,MATCH('Indexed REC Deliveries'!$G40,'Inputs_Indexed REC'!$B$39:$B$64,0),MATCH('Indexed REC Deliveries'!$F40,'Inputs_Indexed REC'!$G$36:$I$36,0)),
IF(I$5&gt;$G40+$B40,H40*(1-INDEX('Inputs_Indexed REC'!$D$6:$D$8,MATCH('Indexed REC Deliveries'!$F40,'Inputs_Indexed REC'!$B$6:$B$8,0))),
0))</f>
        <v>0</v>
      </c>
      <c r="J40" s="89">
        <f>IF(J$5=$G40+$B40,INDEX('Inputs_Indexed REC'!$C$39:$E$64,MATCH('Indexed REC Deliveries'!$G40,'Inputs_Indexed REC'!$B$39:$B$64,0),MATCH('Indexed REC Deliveries'!$F40,'Inputs_Indexed REC'!$C$36:$E$36,0))
*INDEX('Inputs_Indexed REC'!$G$39:$I$64,MATCH('Indexed REC Deliveries'!$G40,'Inputs_Indexed REC'!$B$39:$B$64,0),MATCH('Indexed REC Deliveries'!$F40,'Inputs_Indexed REC'!$G$36:$I$36,0)),
IF(J$5&gt;$G40+$B40,I40*(1-INDEX('Inputs_Indexed REC'!$D$6:$D$8,MATCH('Indexed REC Deliveries'!$F40,'Inputs_Indexed REC'!$B$6:$B$8,0))),
0))</f>
        <v>0</v>
      </c>
      <c r="K40" s="89">
        <f>IF(K$5=$G40+$B40,INDEX('Inputs_Indexed REC'!$C$39:$E$64,MATCH('Indexed REC Deliveries'!$G40,'Inputs_Indexed REC'!$B$39:$B$64,0),MATCH('Indexed REC Deliveries'!$F40,'Inputs_Indexed REC'!$C$36:$E$36,0))
*INDEX('Inputs_Indexed REC'!$G$39:$I$64,MATCH('Indexed REC Deliveries'!$G40,'Inputs_Indexed REC'!$B$39:$B$64,0),MATCH('Indexed REC Deliveries'!$F40,'Inputs_Indexed REC'!$G$36:$I$36,0)),
IF(K$5&gt;$G40+$B40,J40*(1-INDEX('Inputs_Indexed REC'!$D$6:$D$8,MATCH('Indexed REC Deliveries'!$F40,'Inputs_Indexed REC'!$B$6:$B$8,0))),
0))</f>
        <v>0</v>
      </c>
      <c r="L40" s="89">
        <f>IF(L$5=$G40+$B40,INDEX('Inputs_Indexed REC'!$C$39:$E$64,MATCH('Indexed REC Deliveries'!$G40,'Inputs_Indexed REC'!$B$39:$B$64,0),MATCH('Indexed REC Deliveries'!$F40,'Inputs_Indexed REC'!$C$36:$E$36,0))
*INDEX('Inputs_Indexed REC'!$G$39:$I$64,MATCH('Indexed REC Deliveries'!$G40,'Inputs_Indexed REC'!$B$39:$B$64,0),MATCH('Indexed REC Deliveries'!$F40,'Inputs_Indexed REC'!$G$36:$I$36,0)),
IF(L$5&gt;$G40+$B40,K40*(1-INDEX('Inputs_Indexed REC'!$D$6:$D$8,MATCH('Indexed REC Deliveries'!$F40,'Inputs_Indexed REC'!$B$6:$B$8,0))),
0))</f>
        <v>0</v>
      </c>
      <c r="M40" s="89">
        <f>IF(M$5=$G40+$B40,INDEX('Inputs_Indexed REC'!$C$39:$E$64,MATCH('Indexed REC Deliveries'!$G40,'Inputs_Indexed REC'!$B$39:$B$64,0),MATCH('Indexed REC Deliveries'!$F40,'Inputs_Indexed REC'!$C$36:$E$36,0))
*INDEX('Inputs_Indexed REC'!$G$39:$I$64,MATCH('Indexed REC Deliveries'!$G40,'Inputs_Indexed REC'!$B$39:$B$64,0),MATCH('Indexed REC Deliveries'!$F40,'Inputs_Indexed REC'!$G$36:$I$36,0)),
IF(M$5&gt;$G40+$B40,L40*(1-INDEX('Inputs_Indexed REC'!$D$6:$D$8,MATCH('Indexed REC Deliveries'!$F40,'Inputs_Indexed REC'!$B$6:$B$8,0))),
0))</f>
        <v>0</v>
      </c>
      <c r="N40" s="89">
        <f>IF(N$5=$G40+$B40,INDEX('Inputs_Indexed REC'!$C$39:$E$64,MATCH('Indexed REC Deliveries'!$G40,'Inputs_Indexed REC'!$B$39:$B$64,0),MATCH('Indexed REC Deliveries'!$F40,'Inputs_Indexed REC'!$C$36:$E$36,0))
*INDEX('Inputs_Indexed REC'!$G$39:$I$64,MATCH('Indexed REC Deliveries'!$G40,'Inputs_Indexed REC'!$B$39:$B$64,0),MATCH('Indexed REC Deliveries'!$F40,'Inputs_Indexed REC'!$G$36:$I$36,0)),
IF(N$5&gt;$G40+$B40,M40*(1-INDEX('Inputs_Indexed REC'!$D$6:$D$8,MATCH('Indexed REC Deliveries'!$F40,'Inputs_Indexed REC'!$B$6:$B$8,0))),
0))</f>
        <v>0</v>
      </c>
      <c r="O40" s="89">
        <f>IF(O$5=$G40+$B40,INDEX('Inputs_Indexed REC'!$C$39:$E$64,MATCH('Indexed REC Deliveries'!$G40,'Inputs_Indexed REC'!$B$39:$B$64,0),MATCH('Indexed REC Deliveries'!$F40,'Inputs_Indexed REC'!$C$36:$E$36,0))
*INDEX('Inputs_Indexed REC'!$G$39:$I$64,MATCH('Indexed REC Deliveries'!$G40,'Inputs_Indexed REC'!$B$39:$B$64,0),MATCH('Indexed REC Deliveries'!$F40,'Inputs_Indexed REC'!$G$36:$I$36,0)),
IF(O$5&gt;$G40+$B40,N40*(1-INDEX('Inputs_Indexed REC'!$D$6:$D$8,MATCH('Indexed REC Deliveries'!$F40,'Inputs_Indexed REC'!$B$6:$B$8,0))),
0))</f>
        <v>0</v>
      </c>
      <c r="P40" s="89">
        <f>IF(P$5=$G40+$B40,INDEX('Inputs_Indexed REC'!$C$39:$E$64,MATCH('Indexed REC Deliveries'!$G40,'Inputs_Indexed REC'!$B$39:$B$64,0),MATCH('Indexed REC Deliveries'!$F40,'Inputs_Indexed REC'!$C$36:$E$36,0))
*INDEX('Inputs_Indexed REC'!$G$39:$I$64,MATCH('Indexed REC Deliveries'!$G40,'Inputs_Indexed REC'!$B$39:$B$64,0),MATCH('Indexed REC Deliveries'!$F40,'Inputs_Indexed REC'!$G$36:$I$36,0)),
IF(P$5&gt;$G40+$B40,O40*(1-INDEX('Inputs_Indexed REC'!$D$6:$D$8,MATCH('Indexed REC Deliveries'!$F40,'Inputs_Indexed REC'!$B$6:$B$8,0))),
0))</f>
        <v>0</v>
      </c>
      <c r="Q40" s="89">
        <f>IF(Q$5=$G40+$B40,INDEX('Inputs_Indexed REC'!$C$39:$E$64,MATCH('Indexed REC Deliveries'!$G40,'Inputs_Indexed REC'!$B$39:$B$64,0),MATCH('Indexed REC Deliveries'!$F40,'Inputs_Indexed REC'!$C$36:$E$36,0))
*INDEX('Inputs_Indexed REC'!$G$39:$I$64,MATCH('Indexed REC Deliveries'!$G40,'Inputs_Indexed REC'!$B$39:$B$64,0),MATCH('Indexed REC Deliveries'!$F40,'Inputs_Indexed REC'!$G$36:$I$36,0)),
IF(Q$5&gt;$G40+$B40,P40*(1-INDEX('Inputs_Indexed REC'!$D$6:$D$8,MATCH('Indexed REC Deliveries'!$F40,'Inputs_Indexed REC'!$B$6:$B$8,0))),
0))</f>
        <v>0</v>
      </c>
      <c r="R40" s="89">
        <f>IF(R$5=$G40+$B40,INDEX('Inputs_Indexed REC'!$C$39:$E$64,MATCH('Indexed REC Deliveries'!$G40,'Inputs_Indexed REC'!$B$39:$B$64,0),MATCH('Indexed REC Deliveries'!$F40,'Inputs_Indexed REC'!$C$36:$E$36,0))
*INDEX('Inputs_Indexed REC'!$G$39:$I$64,MATCH('Indexed REC Deliveries'!$G40,'Inputs_Indexed REC'!$B$39:$B$64,0),MATCH('Indexed REC Deliveries'!$F40,'Inputs_Indexed REC'!$G$36:$I$36,0)),
IF(R$5&gt;$G40+$B40,Q40*(1-INDEX('Inputs_Indexed REC'!$D$6:$D$8,MATCH('Indexed REC Deliveries'!$F40,'Inputs_Indexed REC'!$B$6:$B$8,0))),
0))</f>
        <v>0</v>
      </c>
      <c r="S40" s="89">
        <f>IF(S$5=$G40+$B40,INDEX('Inputs_Indexed REC'!$C$39:$E$64,MATCH('Indexed REC Deliveries'!$G40,'Inputs_Indexed REC'!$B$39:$B$64,0),MATCH('Indexed REC Deliveries'!$F40,'Inputs_Indexed REC'!$C$36:$E$36,0))
*INDEX('Inputs_Indexed REC'!$G$39:$I$64,MATCH('Indexed REC Deliveries'!$G40,'Inputs_Indexed REC'!$B$39:$B$64,0),MATCH('Indexed REC Deliveries'!$F40,'Inputs_Indexed REC'!$G$36:$I$36,0)),
IF(S$5&gt;$G40+$B40,R40*(1-INDEX('Inputs_Indexed REC'!$D$6:$D$8,MATCH('Indexed REC Deliveries'!$F40,'Inputs_Indexed REC'!$B$6:$B$8,0))),
0))</f>
        <v>0</v>
      </c>
      <c r="T40" s="89">
        <f>IF(T$5=$G40+$B40,INDEX('Inputs_Indexed REC'!$C$39:$E$64,MATCH('Indexed REC Deliveries'!$G40,'Inputs_Indexed REC'!$B$39:$B$64,0),MATCH('Indexed REC Deliveries'!$F40,'Inputs_Indexed REC'!$C$36:$E$36,0))
*INDEX('Inputs_Indexed REC'!$G$39:$I$64,MATCH('Indexed REC Deliveries'!$G40,'Inputs_Indexed REC'!$B$39:$B$64,0),MATCH('Indexed REC Deliveries'!$F40,'Inputs_Indexed REC'!$G$36:$I$36,0)),
IF(T$5&gt;$G40+$B40,S40*(1-INDEX('Inputs_Indexed REC'!$D$6:$D$8,MATCH('Indexed REC Deliveries'!$F40,'Inputs_Indexed REC'!$B$6:$B$8,0))),
0))</f>
        <v>750000</v>
      </c>
      <c r="U40" s="89">
        <f>IF(U$5=$G40+$B40,INDEX('Inputs_Indexed REC'!$C$39:$E$64,MATCH('Indexed REC Deliveries'!$G40,'Inputs_Indexed REC'!$B$39:$B$64,0),MATCH('Indexed REC Deliveries'!$F40,'Inputs_Indexed REC'!$C$36:$E$36,0))
*INDEX('Inputs_Indexed REC'!$G$39:$I$64,MATCH('Indexed REC Deliveries'!$G40,'Inputs_Indexed REC'!$B$39:$B$64,0),MATCH('Indexed REC Deliveries'!$F40,'Inputs_Indexed REC'!$G$36:$I$36,0)),
IF(U$5&gt;$G40+$B40,T40*(1-INDEX('Inputs_Indexed REC'!$D$6:$D$8,MATCH('Indexed REC Deliveries'!$F40,'Inputs_Indexed REC'!$B$6:$B$8,0))),
0))</f>
        <v>746250</v>
      </c>
      <c r="V40" s="89">
        <f>IF(V$5=$G40+$B40,INDEX('Inputs_Indexed REC'!$C$39:$E$64,MATCH('Indexed REC Deliveries'!$G40,'Inputs_Indexed REC'!$B$39:$B$64,0),MATCH('Indexed REC Deliveries'!$F40,'Inputs_Indexed REC'!$C$36:$E$36,0))
*INDEX('Inputs_Indexed REC'!$G$39:$I$64,MATCH('Indexed REC Deliveries'!$G40,'Inputs_Indexed REC'!$B$39:$B$64,0),MATCH('Indexed REC Deliveries'!$F40,'Inputs_Indexed REC'!$G$36:$I$36,0)),
IF(V$5&gt;$G40+$B40,U40*(1-INDEX('Inputs_Indexed REC'!$D$6:$D$8,MATCH('Indexed REC Deliveries'!$F40,'Inputs_Indexed REC'!$B$6:$B$8,0))),
0))</f>
        <v>742518.75</v>
      </c>
      <c r="W40" s="89">
        <f>IF(W$5=$G40+$B40,INDEX('Inputs_Indexed REC'!$C$39:$E$64,MATCH('Indexed REC Deliveries'!$G40,'Inputs_Indexed REC'!$B$39:$B$64,0),MATCH('Indexed REC Deliveries'!$F40,'Inputs_Indexed REC'!$C$36:$E$36,0))
*INDEX('Inputs_Indexed REC'!$G$39:$I$64,MATCH('Indexed REC Deliveries'!$G40,'Inputs_Indexed REC'!$B$39:$B$64,0),MATCH('Indexed REC Deliveries'!$F40,'Inputs_Indexed REC'!$G$36:$I$36,0)),
IF(W$5&gt;$G40+$B40,V40*(1-INDEX('Inputs_Indexed REC'!$D$6:$D$8,MATCH('Indexed REC Deliveries'!$F40,'Inputs_Indexed REC'!$B$6:$B$8,0))),
0))</f>
        <v>738806.15625</v>
      </c>
      <c r="X40" s="89">
        <f>IF(X$5=$G40+$B40,INDEX('Inputs_Indexed REC'!$C$39:$E$64,MATCH('Indexed REC Deliveries'!$G40,'Inputs_Indexed REC'!$B$39:$B$64,0),MATCH('Indexed REC Deliveries'!$F40,'Inputs_Indexed REC'!$C$36:$E$36,0))
*INDEX('Inputs_Indexed REC'!$G$39:$I$64,MATCH('Indexed REC Deliveries'!$G40,'Inputs_Indexed REC'!$B$39:$B$64,0),MATCH('Indexed REC Deliveries'!$F40,'Inputs_Indexed REC'!$G$36:$I$36,0)),
IF(X$5&gt;$G40+$B40,W40*(1-INDEX('Inputs_Indexed REC'!$D$6:$D$8,MATCH('Indexed REC Deliveries'!$F40,'Inputs_Indexed REC'!$B$6:$B$8,0))),
0))</f>
        <v>735112.12546875002</v>
      </c>
      <c r="Y40" s="89">
        <f>IF(Y$5=$G40+$B40,INDEX('Inputs_Indexed REC'!$C$39:$E$64,MATCH('Indexed REC Deliveries'!$G40,'Inputs_Indexed REC'!$B$39:$B$64,0),MATCH('Indexed REC Deliveries'!$F40,'Inputs_Indexed REC'!$C$36:$E$36,0))
*INDEX('Inputs_Indexed REC'!$G$39:$I$64,MATCH('Indexed REC Deliveries'!$G40,'Inputs_Indexed REC'!$B$39:$B$64,0),MATCH('Indexed REC Deliveries'!$F40,'Inputs_Indexed REC'!$G$36:$I$36,0)),
IF(Y$5&gt;$G40+$B40,X40*(1-INDEX('Inputs_Indexed REC'!$D$6:$D$8,MATCH('Indexed REC Deliveries'!$F40,'Inputs_Indexed REC'!$B$6:$B$8,0))),
0))</f>
        <v>731436.5648414063</v>
      </c>
      <c r="Z40" s="89">
        <f>IF(Z$5=$G40+$B40,INDEX('Inputs_Indexed REC'!$C$39:$E$64,MATCH('Indexed REC Deliveries'!$G40,'Inputs_Indexed REC'!$B$39:$B$64,0),MATCH('Indexed REC Deliveries'!$F40,'Inputs_Indexed REC'!$C$36:$E$36,0))
*INDEX('Inputs_Indexed REC'!$G$39:$I$64,MATCH('Indexed REC Deliveries'!$G40,'Inputs_Indexed REC'!$B$39:$B$64,0),MATCH('Indexed REC Deliveries'!$F40,'Inputs_Indexed REC'!$G$36:$I$36,0)),
IF(Z$5&gt;$G40+$B40,Y40*(1-INDEX('Inputs_Indexed REC'!$D$6:$D$8,MATCH('Indexed REC Deliveries'!$F40,'Inputs_Indexed REC'!$B$6:$B$8,0))),
0))</f>
        <v>727779.3820171993</v>
      </c>
      <c r="AA40" s="89">
        <f>IF(AA$5=$G40+$B40,INDEX('Inputs_Indexed REC'!$C$39:$E$64,MATCH('Indexed REC Deliveries'!$G40,'Inputs_Indexed REC'!$B$39:$B$64,0),MATCH('Indexed REC Deliveries'!$F40,'Inputs_Indexed REC'!$C$36:$E$36,0))
*INDEX('Inputs_Indexed REC'!$G$39:$I$64,MATCH('Indexed REC Deliveries'!$G40,'Inputs_Indexed REC'!$B$39:$B$64,0),MATCH('Indexed REC Deliveries'!$F40,'Inputs_Indexed REC'!$G$36:$I$36,0)),
IF(AA$5&gt;$G40+$B40,Z40*(1-INDEX('Inputs_Indexed REC'!$D$6:$D$8,MATCH('Indexed REC Deliveries'!$F40,'Inputs_Indexed REC'!$B$6:$B$8,0))),
0))</f>
        <v>724140.48510711326</v>
      </c>
      <c r="AB40" s="89">
        <f>IF(AB$5=$G40+$B40,INDEX('Inputs_Indexed REC'!$C$39:$E$64,MATCH('Indexed REC Deliveries'!$G40,'Inputs_Indexed REC'!$B$39:$B$64,0),MATCH('Indexed REC Deliveries'!$F40,'Inputs_Indexed REC'!$C$36:$E$36,0))
*INDEX('Inputs_Indexed REC'!$G$39:$I$64,MATCH('Indexed REC Deliveries'!$G40,'Inputs_Indexed REC'!$B$39:$B$64,0),MATCH('Indexed REC Deliveries'!$F40,'Inputs_Indexed REC'!$G$36:$I$36,0)),
IF(AB$5&gt;$G40+$B40,AA40*(1-INDEX('Inputs_Indexed REC'!$D$6:$D$8,MATCH('Indexed REC Deliveries'!$F40,'Inputs_Indexed REC'!$B$6:$B$8,0))),
0))</f>
        <v>720519.78268157772</v>
      </c>
      <c r="AC40" s="89">
        <f>IF(AC$5=$G40+$B40,INDEX('Inputs_Indexed REC'!$C$39:$E$64,MATCH('Indexed REC Deliveries'!$G40,'Inputs_Indexed REC'!$B$39:$B$64,0),MATCH('Indexed REC Deliveries'!$F40,'Inputs_Indexed REC'!$C$36:$E$36,0))
*INDEX('Inputs_Indexed REC'!$G$39:$I$64,MATCH('Indexed REC Deliveries'!$G40,'Inputs_Indexed REC'!$B$39:$B$64,0),MATCH('Indexed REC Deliveries'!$F40,'Inputs_Indexed REC'!$G$36:$I$36,0)),
IF(AC$5&gt;$G40+$B40,AB40*(1-INDEX('Inputs_Indexed REC'!$D$6:$D$8,MATCH('Indexed REC Deliveries'!$F40,'Inputs_Indexed REC'!$B$6:$B$8,0))),
0))</f>
        <v>716917.18376816984</v>
      </c>
      <c r="AD40" s="89">
        <f>IF(AD$5=$G40+$B40,INDEX('Inputs_Indexed REC'!$C$39:$E$64,MATCH('Indexed REC Deliveries'!$G40,'Inputs_Indexed REC'!$B$39:$B$64,0),MATCH('Indexed REC Deliveries'!$F40,'Inputs_Indexed REC'!$C$36:$E$36,0))
*INDEX('Inputs_Indexed REC'!$G$39:$I$64,MATCH('Indexed REC Deliveries'!$G40,'Inputs_Indexed REC'!$B$39:$B$64,0),MATCH('Indexed REC Deliveries'!$F40,'Inputs_Indexed REC'!$G$36:$I$36,0)),
IF(AD$5&gt;$G40+$B40,AC40*(1-INDEX('Inputs_Indexed REC'!$D$6:$D$8,MATCH('Indexed REC Deliveries'!$F40,'Inputs_Indexed REC'!$B$6:$B$8,0))),
0))</f>
        <v>713332.597849329</v>
      </c>
      <c r="AE40" s="89">
        <f>IF(AE$5=$G40+$B40,INDEX('Inputs_Indexed REC'!$C$39:$E$64,MATCH('Indexed REC Deliveries'!$G40,'Inputs_Indexed REC'!$B$39:$B$64,0),MATCH('Indexed REC Deliveries'!$F40,'Inputs_Indexed REC'!$C$36:$E$36,0))
*INDEX('Inputs_Indexed REC'!$G$39:$I$64,MATCH('Indexed REC Deliveries'!$G40,'Inputs_Indexed REC'!$B$39:$B$64,0),MATCH('Indexed REC Deliveries'!$F40,'Inputs_Indexed REC'!$G$36:$I$36,0)),
IF(AE$5&gt;$G40+$B40,AD40*(1-INDEX('Inputs_Indexed REC'!$D$6:$D$8,MATCH('Indexed REC Deliveries'!$F40,'Inputs_Indexed REC'!$B$6:$B$8,0))),
0))</f>
        <v>709765.93486008234</v>
      </c>
      <c r="AF40" s="89">
        <f>IF(AF$5=$G40+$B40,INDEX('Inputs_Indexed REC'!$C$39:$E$64,MATCH('Indexed REC Deliveries'!$G40,'Inputs_Indexed REC'!$B$39:$B$64,0),MATCH('Indexed REC Deliveries'!$F40,'Inputs_Indexed REC'!$C$36:$E$36,0))
*INDEX('Inputs_Indexed REC'!$G$39:$I$64,MATCH('Indexed REC Deliveries'!$G40,'Inputs_Indexed REC'!$B$39:$B$64,0),MATCH('Indexed REC Deliveries'!$F40,'Inputs_Indexed REC'!$G$36:$I$36,0)),
IF(AF$5&gt;$G40+$B40,AE40*(1-INDEX('Inputs_Indexed REC'!$D$6:$D$8,MATCH('Indexed REC Deliveries'!$F40,'Inputs_Indexed REC'!$B$6:$B$8,0))),
0))</f>
        <v>706217.10518578195</v>
      </c>
      <c r="AG40" s="89">
        <f>IF(AG$5=$G40+$B40,INDEX('Inputs_Indexed REC'!$C$39:$E$64,MATCH('Indexed REC Deliveries'!$G40,'Inputs_Indexed REC'!$B$39:$B$64,0),MATCH('Indexed REC Deliveries'!$F40,'Inputs_Indexed REC'!$C$36:$E$36,0))
*INDEX('Inputs_Indexed REC'!$G$39:$I$64,MATCH('Indexed REC Deliveries'!$G40,'Inputs_Indexed REC'!$B$39:$B$64,0),MATCH('Indexed REC Deliveries'!$F40,'Inputs_Indexed REC'!$G$36:$I$36,0)),
IF(AG$5&gt;$G40+$B40,AF40*(1-INDEX('Inputs_Indexed REC'!$D$6:$D$8,MATCH('Indexed REC Deliveries'!$F40,'Inputs_Indexed REC'!$B$6:$B$8,0))),
0))</f>
        <v>702686.01965985307</v>
      </c>
    </row>
    <row r="41" spans="2:33">
      <c r="B41" s="94">
        <v>3</v>
      </c>
      <c r="C41" s="94" t="s">
        <v>167</v>
      </c>
      <c r="D41" s="119" t="s">
        <v>213</v>
      </c>
      <c r="F41" s="39" t="s">
        <v>72</v>
      </c>
      <c r="G41" s="62">
        <f t="shared" si="7"/>
        <v>2031</v>
      </c>
      <c r="H41" s="58" t="s">
        <v>85</v>
      </c>
      <c r="I41" s="89">
        <f>IF(I$5=$G41+$B41,INDEX('Inputs_Indexed REC'!$C$39:$E$64,MATCH('Indexed REC Deliveries'!$G41,'Inputs_Indexed REC'!$B$39:$B$64,0),MATCH('Indexed REC Deliveries'!$F41,'Inputs_Indexed REC'!$C$36:$E$36,0))
*INDEX('Inputs_Indexed REC'!$G$39:$I$64,MATCH('Indexed REC Deliveries'!$G41,'Inputs_Indexed REC'!$B$39:$B$64,0),MATCH('Indexed REC Deliveries'!$F41,'Inputs_Indexed REC'!$G$36:$I$36,0)),
IF(I$5&gt;$G41+$B41,H41*(1-INDEX('Inputs_Indexed REC'!$D$6:$D$8,MATCH('Indexed REC Deliveries'!$F41,'Inputs_Indexed REC'!$B$6:$B$8,0))),
0))</f>
        <v>0</v>
      </c>
      <c r="J41" s="89">
        <f>IF(J$5=$G41+$B41,INDEX('Inputs_Indexed REC'!$C$39:$E$64,MATCH('Indexed REC Deliveries'!$G41,'Inputs_Indexed REC'!$B$39:$B$64,0),MATCH('Indexed REC Deliveries'!$F41,'Inputs_Indexed REC'!$C$36:$E$36,0))
*INDEX('Inputs_Indexed REC'!$G$39:$I$64,MATCH('Indexed REC Deliveries'!$G41,'Inputs_Indexed REC'!$B$39:$B$64,0),MATCH('Indexed REC Deliveries'!$F41,'Inputs_Indexed REC'!$G$36:$I$36,0)),
IF(J$5&gt;$G41+$B41,I41*(1-INDEX('Inputs_Indexed REC'!$D$6:$D$8,MATCH('Indexed REC Deliveries'!$F41,'Inputs_Indexed REC'!$B$6:$B$8,0))),
0))</f>
        <v>0</v>
      </c>
      <c r="K41" s="89">
        <f>IF(K$5=$G41+$B41,INDEX('Inputs_Indexed REC'!$C$39:$E$64,MATCH('Indexed REC Deliveries'!$G41,'Inputs_Indexed REC'!$B$39:$B$64,0),MATCH('Indexed REC Deliveries'!$F41,'Inputs_Indexed REC'!$C$36:$E$36,0))
*INDEX('Inputs_Indexed REC'!$G$39:$I$64,MATCH('Indexed REC Deliveries'!$G41,'Inputs_Indexed REC'!$B$39:$B$64,0),MATCH('Indexed REC Deliveries'!$F41,'Inputs_Indexed REC'!$G$36:$I$36,0)),
IF(K$5&gt;$G41+$B41,J41*(1-INDEX('Inputs_Indexed REC'!$D$6:$D$8,MATCH('Indexed REC Deliveries'!$F41,'Inputs_Indexed REC'!$B$6:$B$8,0))),
0))</f>
        <v>0</v>
      </c>
      <c r="L41" s="89">
        <f>IF(L$5=$G41+$B41,INDEX('Inputs_Indexed REC'!$C$39:$E$64,MATCH('Indexed REC Deliveries'!$G41,'Inputs_Indexed REC'!$B$39:$B$64,0),MATCH('Indexed REC Deliveries'!$F41,'Inputs_Indexed REC'!$C$36:$E$36,0))
*INDEX('Inputs_Indexed REC'!$G$39:$I$64,MATCH('Indexed REC Deliveries'!$G41,'Inputs_Indexed REC'!$B$39:$B$64,0),MATCH('Indexed REC Deliveries'!$F41,'Inputs_Indexed REC'!$G$36:$I$36,0)),
IF(L$5&gt;$G41+$B41,K41*(1-INDEX('Inputs_Indexed REC'!$D$6:$D$8,MATCH('Indexed REC Deliveries'!$F41,'Inputs_Indexed REC'!$B$6:$B$8,0))),
0))</f>
        <v>0</v>
      </c>
      <c r="M41" s="89">
        <f>IF(M$5=$G41+$B41,INDEX('Inputs_Indexed REC'!$C$39:$E$64,MATCH('Indexed REC Deliveries'!$G41,'Inputs_Indexed REC'!$B$39:$B$64,0),MATCH('Indexed REC Deliveries'!$F41,'Inputs_Indexed REC'!$C$36:$E$36,0))
*INDEX('Inputs_Indexed REC'!$G$39:$I$64,MATCH('Indexed REC Deliveries'!$G41,'Inputs_Indexed REC'!$B$39:$B$64,0),MATCH('Indexed REC Deliveries'!$F41,'Inputs_Indexed REC'!$G$36:$I$36,0)),
IF(M$5&gt;$G41+$B41,L41*(1-INDEX('Inputs_Indexed REC'!$D$6:$D$8,MATCH('Indexed REC Deliveries'!$F41,'Inputs_Indexed REC'!$B$6:$B$8,0))),
0))</f>
        <v>0</v>
      </c>
      <c r="N41" s="89">
        <f>IF(N$5=$G41+$B41,INDEX('Inputs_Indexed REC'!$C$39:$E$64,MATCH('Indexed REC Deliveries'!$G41,'Inputs_Indexed REC'!$B$39:$B$64,0),MATCH('Indexed REC Deliveries'!$F41,'Inputs_Indexed REC'!$C$36:$E$36,0))
*INDEX('Inputs_Indexed REC'!$G$39:$I$64,MATCH('Indexed REC Deliveries'!$G41,'Inputs_Indexed REC'!$B$39:$B$64,0),MATCH('Indexed REC Deliveries'!$F41,'Inputs_Indexed REC'!$G$36:$I$36,0)),
IF(N$5&gt;$G41+$B41,M41*(1-INDEX('Inputs_Indexed REC'!$D$6:$D$8,MATCH('Indexed REC Deliveries'!$F41,'Inputs_Indexed REC'!$B$6:$B$8,0))),
0))</f>
        <v>0</v>
      </c>
      <c r="O41" s="89">
        <f>IF(O$5=$G41+$B41,INDEX('Inputs_Indexed REC'!$C$39:$E$64,MATCH('Indexed REC Deliveries'!$G41,'Inputs_Indexed REC'!$B$39:$B$64,0),MATCH('Indexed REC Deliveries'!$F41,'Inputs_Indexed REC'!$C$36:$E$36,0))
*INDEX('Inputs_Indexed REC'!$G$39:$I$64,MATCH('Indexed REC Deliveries'!$G41,'Inputs_Indexed REC'!$B$39:$B$64,0),MATCH('Indexed REC Deliveries'!$F41,'Inputs_Indexed REC'!$G$36:$I$36,0)),
IF(O$5&gt;$G41+$B41,N41*(1-INDEX('Inputs_Indexed REC'!$D$6:$D$8,MATCH('Indexed REC Deliveries'!$F41,'Inputs_Indexed REC'!$B$6:$B$8,0))),
0))</f>
        <v>0</v>
      </c>
      <c r="P41" s="89">
        <f>IF(P$5=$G41+$B41,INDEX('Inputs_Indexed REC'!$C$39:$E$64,MATCH('Indexed REC Deliveries'!$G41,'Inputs_Indexed REC'!$B$39:$B$64,0),MATCH('Indexed REC Deliveries'!$F41,'Inputs_Indexed REC'!$C$36:$E$36,0))
*INDEX('Inputs_Indexed REC'!$G$39:$I$64,MATCH('Indexed REC Deliveries'!$G41,'Inputs_Indexed REC'!$B$39:$B$64,0),MATCH('Indexed REC Deliveries'!$F41,'Inputs_Indexed REC'!$G$36:$I$36,0)),
IF(P$5&gt;$G41+$B41,O41*(1-INDEX('Inputs_Indexed REC'!$D$6:$D$8,MATCH('Indexed REC Deliveries'!$F41,'Inputs_Indexed REC'!$B$6:$B$8,0))),
0))</f>
        <v>0</v>
      </c>
      <c r="Q41" s="89">
        <f>IF(Q$5=$G41+$B41,INDEX('Inputs_Indexed REC'!$C$39:$E$64,MATCH('Indexed REC Deliveries'!$G41,'Inputs_Indexed REC'!$B$39:$B$64,0),MATCH('Indexed REC Deliveries'!$F41,'Inputs_Indexed REC'!$C$36:$E$36,0))
*INDEX('Inputs_Indexed REC'!$G$39:$I$64,MATCH('Indexed REC Deliveries'!$G41,'Inputs_Indexed REC'!$B$39:$B$64,0),MATCH('Indexed REC Deliveries'!$F41,'Inputs_Indexed REC'!$G$36:$I$36,0)),
IF(Q$5&gt;$G41+$B41,P41*(1-INDEX('Inputs_Indexed REC'!$D$6:$D$8,MATCH('Indexed REC Deliveries'!$F41,'Inputs_Indexed REC'!$B$6:$B$8,0))),
0))</f>
        <v>0</v>
      </c>
      <c r="R41" s="89">
        <f>IF(R$5=$G41+$B41,INDEX('Inputs_Indexed REC'!$C$39:$E$64,MATCH('Indexed REC Deliveries'!$G41,'Inputs_Indexed REC'!$B$39:$B$64,0),MATCH('Indexed REC Deliveries'!$F41,'Inputs_Indexed REC'!$C$36:$E$36,0))
*INDEX('Inputs_Indexed REC'!$G$39:$I$64,MATCH('Indexed REC Deliveries'!$G41,'Inputs_Indexed REC'!$B$39:$B$64,0),MATCH('Indexed REC Deliveries'!$F41,'Inputs_Indexed REC'!$G$36:$I$36,0)),
IF(R$5&gt;$G41+$B41,Q41*(1-INDEX('Inputs_Indexed REC'!$D$6:$D$8,MATCH('Indexed REC Deliveries'!$F41,'Inputs_Indexed REC'!$B$6:$B$8,0))),
0))</f>
        <v>0</v>
      </c>
      <c r="S41" s="89">
        <f>IF(S$5=$G41+$B41,INDEX('Inputs_Indexed REC'!$C$39:$E$64,MATCH('Indexed REC Deliveries'!$G41,'Inputs_Indexed REC'!$B$39:$B$64,0),MATCH('Indexed REC Deliveries'!$F41,'Inputs_Indexed REC'!$C$36:$E$36,0))
*INDEX('Inputs_Indexed REC'!$G$39:$I$64,MATCH('Indexed REC Deliveries'!$G41,'Inputs_Indexed REC'!$B$39:$B$64,0),MATCH('Indexed REC Deliveries'!$F41,'Inputs_Indexed REC'!$G$36:$I$36,0)),
IF(S$5&gt;$G41+$B41,R41*(1-INDEX('Inputs_Indexed REC'!$D$6:$D$8,MATCH('Indexed REC Deliveries'!$F41,'Inputs_Indexed REC'!$B$6:$B$8,0))),
0))</f>
        <v>0</v>
      </c>
      <c r="T41" s="89">
        <f>IF(T$5=$G41+$B41,INDEX('Inputs_Indexed REC'!$C$39:$E$64,MATCH('Indexed REC Deliveries'!$G41,'Inputs_Indexed REC'!$B$39:$B$64,0),MATCH('Indexed REC Deliveries'!$F41,'Inputs_Indexed REC'!$C$36:$E$36,0))
*INDEX('Inputs_Indexed REC'!$G$39:$I$64,MATCH('Indexed REC Deliveries'!$G41,'Inputs_Indexed REC'!$B$39:$B$64,0),MATCH('Indexed REC Deliveries'!$F41,'Inputs_Indexed REC'!$G$36:$I$36,0)),
IF(T$5&gt;$G41+$B41,S41*(1-INDEX('Inputs_Indexed REC'!$D$6:$D$8,MATCH('Indexed REC Deliveries'!$F41,'Inputs_Indexed REC'!$B$6:$B$8,0))),
0))</f>
        <v>0</v>
      </c>
      <c r="U41" s="89">
        <f>IF(U$5=$G41+$B41,INDEX('Inputs_Indexed REC'!$C$39:$E$64,MATCH('Indexed REC Deliveries'!$G41,'Inputs_Indexed REC'!$B$39:$B$64,0),MATCH('Indexed REC Deliveries'!$F41,'Inputs_Indexed REC'!$C$36:$E$36,0))
*INDEX('Inputs_Indexed REC'!$G$39:$I$64,MATCH('Indexed REC Deliveries'!$G41,'Inputs_Indexed REC'!$B$39:$B$64,0),MATCH('Indexed REC Deliveries'!$F41,'Inputs_Indexed REC'!$G$36:$I$36,0)),
IF(U$5&gt;$G41+$B41,T41*(1-INDEX('Inputs_Indexed REC'!$D$6:$D$8,MATCH('Indexed REC Deliveries'!$F41,'Inputs_Indexed REC'!$B$6:$B$8,0))),
0))</f>
        <v>750000</v>
      </c>
      <c r="V41" s="89">
        <f>IF(V$5=$G41+$B41,INDEX('Inputs_Indexed REC'!$C$39:$E$64,MATCH('Indexed REC Deliveries'!$G41,'Inputs_Indexed REC'!$B$39:$B$64,0),MATCH('Indexed REC Deliveries'!$F41,'Inputs_Indexed REC'!$C$36:$E$36,0))
*INDEX('Inputs_Indexed REC'!$G$39:$I$64,MATCH('Indexed REC Deliveries'!$G41,'Inputs_Indexed REC'!$B$39:$B$64,0),MATCH('Indexed REC Deliveries'!$F41,'Inputs_Indexed REC'!$G$36:$I$36,0)),
IF(V$5&gt;$G41+$B41,U41*(1-INDEX('Inputs_Indexed REC'!$D$6:$D$8,MATCH('Indexed REC Deliveries'!$F41,'Inputs_Indexed REC'!$B$6:$B$8,0))),
0))</f>
        <v>746250</v>
      </c>
      <c r="W41" s="89">
        <f>IF(W$5=$G41+$B41,INDEX('Inputs_Indexed REC'!$C$39:$E$64,MATCH('Indexed REC Deliveries'!$G41,'Inputs_Indexed REC'!$B$39:$B$64,0),MATCH('Indexed REC Deliveries'!$F41,'Inputs_Indexed REC'!$C$36:$E$36,0))
*INDEX('Inputs_Indexed REC'!$G$39:$I$64,MATCH('Indexed REC Deliveries'!$G41,'Inputs_Indexed REC'!$B$39:$B$64,0),MATCH('Indexed REC Deliveries'!$F41,'Inputs_Indexed REC'!$G$36:$I$36,0)),
IF(W$5&gt;$G41+$B41,V41*(1-INDEX('Inputs_Indexed REC'!$D$6:$D$8,MATCH('Indexed REC Deliveries'!$F41,'Inputs_Indexed REC'!$B$6:$B$8,0))),
0))</f>
        <v>742518.75</v>
      </c>
      <c r="X41" s="89">
        <f>IF(X$5=$G41+$B41,INDEX('Inputs_Indexed REC'!$C$39:$E$64,MATCH('Indexed REC Deliveries'!$G41,'Inputs_Indexed REC'!$B$39:$B$64,0),MATCH('Indexed REC Deliveries'!$F41,'Inputs_Indexed REC'!$C$36:$E$36,0))
*INDEX('Inputs_Indexed REC'!$G$39:$I$64,MATCH('Indexed REC Deliveries'!$G41,'Inputs_Indexed REC'!$B$39:$B$64,0),MATCH('Indexed REC Deliveries'!$F41,'Inputs_Indexed REC'!$G$36:$I$36,0)),
IF(X$5&gt;$G41+$B41,W41*(1-INDEX('Inputs_Indexed REC'!$D$6:$D$8,MATCH('Indexed REC Deliveries'!$F41,'Inputs_Indexed REC'!$B$6:$B$8,0))),
0))</f>
        <v>738806.15625</v>
      </c>
      <c r="Y41" s="89">
        <f>IF(Y$5=$G41+$B41,INDEX('Inputs_Indexed REC'!$C$39:$E$64,MATCH('Indexed REC Deliveries'!$G41,'Inputs_Indexed REC'!$B$39:$B$64,0),MATCH('Indexed REC Deliveries'!$F41,'Inputs_Indexed REC'!$C$36:$E$36,0))
*INDEX('Inputs_Indexed REC'!$G$39:$I$64,MATCH('Indexed REC Deliveries'!$G41,'Inputs_Indexed REC'!$B$39:$B$64,0),MATCH('Indexed REC Deliveries'!$F41,'Inputs_Indexed REC'!$G$36:$I$36,0)),
IF(Y$5&gt;$G41+$B41,X41*(1-INDEX('Inputs_Indexed REC'!$D$6:$D$8,MATCH('Indexed REC Deliveries'!$F41,'Inputs_Indexed REC'!$B$6:$B$8,0))),
0))</f>
        <v>735112.12546875002</v>
      </c>
      <c r="Z41" s="89">
        <f>IF(Z$5=$G41+$B41,INDEX('Inputs_Indexed REC'!$C$39:$E$64,MATCH('Indexed REC Deliveries'!$G41,'Inputs_Indexed REC'!$B$39:$B$64,0),MATCH('Indexed REC Deliveries'!$F41,'Inputs_Indexed REC'!$C$36:$E$36,0))
*INDEX('Inputs_Indexed REC'!$G$39:$I$64,MATCH('Indexed REC Deliveries'!$G41,'Inputs_Indexed REC'!$B$39:$B$64,0),MATCH('Indexed REC Deliveries'!$F41,'Inputs_Indexed REC'!$G$36:$I$36,0)),
IF(Z$5&gt;$G41+$B41,Y41*(1-INDEX('Inputs_Indexed REC'!$D$6:$D$8,MATCH('Indexed REC Deliveries'!$F41,'Inputs_Indexed REC'!$B$6:$B$8,0))),
0))</f>
        <v>731436.5648414063</v>
      </c>
      <c r="AA41" s="89">
        <f>IF(AA$5=$G41+$B41,INDEX('Inputs_Indexed REC'!$C$39:$E$64,MATCH('Indexed REC Deliveries'!$G41,'Inputs_Indexed REC'!$B$39:$B$64,0),MATCH('Indexed REC Deliveries'!$F41,'Inputs_Indexed REC'!$C$36:$E$36,0))
*INDEX('Inputs_Indexed REC'!$G$39:$I$64,MATCH('Indexed REC Deliveries'!$G41,'Inputs_Indexed REC'!$B$39:$B$64,0),MATCH('Indexed REC Deliveries'!$F41,'Inputs_Indexed REC'!$G$36:$I$36,0)),
IF(AA$5&gt;$G41+$B41,Z41*(1-INDEX('Inputs_Indexed REC'!$D$6:$D$8,MATCH('Indexed REC Deliveries'!$F41,'Inputs_Indexed REC'!$B$6:$B$8,0))),
0))</f>
        <v>727779.3820171993</v>
      </c>
      <c r="AB41" s="89">
        <f>IF(AB$5=$G41+$B41,INDEX('Inputs_Indexed REC'!$C$39:$E$64,MATCH('Indexed REC Deliveries'!$G41,'Inputs_Indexed REC'!$B$39:$B$64,0),MATCH('Indexed REC Deliveries'!$F41,'Inputs_Indexed REC'!$C$36:$E$36,0))
*INDEX('Inputs_Indexed REC'!$G$39:$I$64,MATCH('Indexed REC Deliveries'!$G41,'Inputs_Indexed REC'!$B$39:$B$64,0),MATCH('Indexed REC Deliveries'!$F41,'Inputs_Indexed REC'!$G$36:$I$36,0)),
IF(AB$5&gt;$G41+$B41,AA41*(1-INDEX('Inputs_Indexed REC'!$D$6:$D$8,MATCH('Indexed REC Deliveries'!$F41,'Inputs_Indexed REC'!$B$6:$B$8,0))),
0))</f>
        <v>724140.48510711326</v>
      </c>
      <c r="AC41" s="89">
        <f>IF(AC$5=$G41+$B41,INDEX('Inputs_Indexed REC'!$C$39:$E$64,MATCH('Indexed REC Deliveries'!$G41,'Inputs_Indexed REC'!$B$39:$B$64,0),MATCH('Indexed REC Deliveries'!$F41,'Inputs_Indexed REC'!$C$36:$E$36,0))
*INDEX('Inputs_Indexed REC'!$G$39:$I$64,MATCH('Indexed REC Deliveries'!$G41,'Inputs_Indexed REC'!$B$39:$B$64,0),MATCH('Indexed REC Deliveries'!$F41,'Inputs_Indexed REC'!$G$36:$I$36,0)),
IF(AC$5&gt;$G41+$B41,AB41*(1-INDEX('Inputs_Indexed REC'!$D$6:$D$8,MATCH('Indexed REC Deliveries'!$F41,'Inputs_Indexed REC'!$B$6:$B$8,0))),
0))</f>
        <v>720519.78268157772</v>
      </c>
      <c r="AD41" s="89">
        <f>IF(AD$5=$G41+$B41,INDEX('Inputs_Indexed REC'!$C$39:$E$64,MATCH('Indexed REC Deliveries'!$G41,'Inputs_Indexed REC'!$B$39:$B$64,0),MATCH('Indexed REC Deliveries'!$F41,'Inputs_Indexed REC'!$C$36:$E$36,0))
*INDEX('Inputs_Indexed REC'!$G$39:$I$64,MATCH('Indexed REC Deliveries'!$G41,'Inputs_Indexed REC'!$B$39:$B$64,0),MATCH('Indexed REC Deliveries'!$F41,'Inputs_Indexed REC'!$G$36:$I$36,0)),
IF(AD$5&gt;$G41+$B41,AC41*(1-INDEX('Inputs_Indexed REC'!$D$6:$D$8,MATCH('Indexed REC Deliveries'!$F41,'Inputs_Indexed REC'!$B$6:$B$8,0))),
0))</f>
        <v>716917.18376816984</v>
      </c>
      <c r="AE41" s="89">
        <f>IF(AE$5=$G41+$B41,INDEX('Inputs_Indexed REC'!$C$39:$E$64,MATCH('Indexed REC Deliveries'!$G41,'Inputs_Indexed REC'!$B$39:$B$64,0),MATCH('Indexed REC Deliveries'!$F41,'Inputs_Indexed REC'!$C$36:$E$36,0))
*INDEX('Inputs_Indexed REC'!$G$39:$I$64,MATCH('Indexed REC Deliveries'!$G41,'Inputs_Indexed REC'!$B$39:$B$64,0),MATCH('Indexed REC Deliveries'!$F41,'Inputs_Indexed REC'!$G$36:$I$36,0)),
IF(AE$5&gt;$G41+$B41,AD41*(1-INDEX('Inputs_Indexed REC'!$D$6:$D$8,MATCH('Indexed REC Deliveries'!$F41,'Inputs_Indexed REC'!$B$6:$B$8,0))),
0))</f>
        <v>713332.597849329</v>
      </c>
      <c r="AF41" s="89">
        <f>IF(AF$5=$G41+$B41,INDEX('Inputs_Indexed REC'!$C$39:$E$64,MATCH('Indexed REC Deliveries'!$G41,'Inputs_Indexed REC'!$B$39:$B$64,0),MATCH('Indexed REC Deliveries'!$F41,'Inputs_Indexed REC'!$C$36:$E$36,0))
*INDEX('Inputs_Indexed REC'!$G$39:$I$64,MATCH('Indexed REC Deliveries'!$G41,'Inputs_Indexed REC'!$B$39:$B$64,0),MATCH('Indexed REC Deliveries'!$F41,'Inputs_Indexed REC'!$G$36:$I$36,0)),
IF(AF$5&gt;$G41+$B41,AE41*(1-INDEX('Inputs_Indexed REC'!$D$6:$D$8,MATCH('Indexed REC Deliveries'!$F41,'Inputs_Indexed REC'!$B$6:$B$8,0))),
0))</f>
        <v>709765.93486008234</v>
      </c>
      <c r="AG41" s="89">
        <f>IF(AG$5=$G41+$B41,INDEX('Inputs_Indexed REC'!$C$39:$E$64,MATCH('Indexed REC Deliveries'!$G41,'Inputs_Indexed REC'!$B$39:$B$64,0),MATCH('Indexed REC Deliveries'!$F41,'Inputs_Indexed REC'!$C$36:$E$36,0))
*INDEX('Inputs_Indexed REC'!$G$39:$I$64,MATCH('Indexed REC Deliveries'!$G41,'Inputs_Indexed REC'!$B$39:$B$64,0),MATCH('Indexed REC Deliveries'!$F41,'Inputs_Indexed REC'!$G$36:$I$36,0)),
IF(AG$5&gt;$G41+$B41,AF41*(1-INDEX('Inputs_Indexed REC'!$D$6:$D$8,MATCH('Indexed REC Deliveries'!$F41,'Inputs_Indexed REC'!$B$6:$B$8,0))),
0))</f>
        <v>706217.10518578195</v>
      </c>
    </row>
    <row r="42" spans="2:33">
      <c r="B42" s="94">
        <v>3</v>
      </c>
      <c r="C42" s="94" t="s">
        <v>167</v>
      </c>
      <c r="D42" s="119" t="s">
        <v>213</v>
      </c>
      <c r="F42" s="39" t="s">
        <v>72</v>
      </c>
      <c r="G42" s="62">
        <f t="shared" si="7"/>
        <v>2032</v>
      </c>
      <c r="H42" s="58" t="s">
        <v>85</v>
      </c>
      <c r="I42" s="89">
        <f>IF(I$5=$G42+$B42,INDEX('Inputs_Indexed REC'!$C$39:$E$64,MATCH('Indexed REC Deliveries'!$G42,'Inputs_Indexed REC'!$B$39:$B$64,0),MATCH('Indexed REC Deliveries'!$F42,'Inputs_Indexed REC'!$C$36:$E$36,0))
*INDEX('Inputs_Indexed REC'!$G$39:$I$64,MATCH('Indexed REC Deliveries'!$G42,'Inputs_Indexed REC'!$B$39:$B$64,0),MATCH('Indexed REC Deliveries'!$F42,'Inputs_Indexed REC'!$G$36:$I$36,0)),
IF(I$5&gt;$G42+$B42,H42*(1-INDEX('Inputs_Indexed REC'!$D$6:$D$8,MATCH('Indexed REC Deliveries'!$F42,'Inputs_Indexed REC'!$B$6:$B$8,0))),
0))</f>
        <v>0</v>
      </c>
      <c r="J42" s="89">
        <f>IF(J$5=$G42+$B42,INDEX('Inputs_Indexed REC'!$C$39:$E$64,MATCH('Indexed REC Deliveries'!$G42,'Inputs_Indexed REC'!$B$39:$B$64,0),MATCH('Indexed REC Deliveries'!$F42,'Inputs_Indexed REC'!$C$36:$E$36,0))
*INDEX('Inputs_Indexed REC'!$G$39:$I$64,MATCH('Indexed REC Deliveries'!$G42,'Inputs_Indexed REC'!$B$39:$B$64,0),MATCH('Indexed REC Deliveries'!$F42,'Inputs_Indexed REC'!$G$36:$I$36,0)),
IF(J$5&gt;$G42+$B42,I42*(1-INDEX('Inputs_Indexed REC'!$D$6:$D$8,MATCH('Indexed REC Deliveries'!$F42,'Inputs_Indexed REC'!$B$6:$B$8,0))),
0))</f>
        <v>0</v>
      </c>
      <c r="K42" s="89">
        <f>IF(K$5=$G42+$B42,INDEX('Inputs_Indexed REC'!$C$39:$E$64,MATCH('Indexed REC Deliveries'!$G42,'Inputs_Indexed REC'!$B$39:$B$64,0),MATCH('Indexed REC Deliveries'!$F42,'Inputs_Indexed REC'!$C$36:$E$36,0))
*INDEX('Inputs_Indexed REC'!$G$39:$I$64,MATCH('Indexed REC Deliveries'!$G42,'Inputs_Indexed REC'!$B$39:$B$64,0),MATCH('Indexed REC Deliveries'!$F42,'Inputs_Indexed REC'!$G$36:$I$36,0)),
IF(K$5&gt;$G42+$B42,J42*(1-INDEX('Inputs_Indexed REC'!$D$6:$D$8,MATCH('Indexed REC Deliveries'!$F42,'Inputs_Indexed REC'!$B$6:$B$8,0))),
0))</f>
        <v>0</v>
      </c>
      <c r="L42" s="89">
        <f>IF(L$5=$G42+$B42,INDEX('Inputs_Indexed REC'!$C$39:$E$64,MATCH('Indexed REC Deliveries'!$G42,'Inputs_Indexed REC'!$B$39:$B$64,0),MATCH('Indexed REC Deliveries'!$F42,'Inputs_Indexed REC'!$C$36:$E$36,0))
*INDEX('Inputs_Indexed REC'!$G$39:$I$64,MATCH('Indexed REC Deliveries'!$G42,'Inputs_Indexed REC'!$B$39:$B$64,0),MATCH('Indexed REC Deliveries'!$F42,'Inputs_Indexed REC'!$G$36:$I$36,0)),
IF(L$5&gt;$G42+$B42,K42*(1-INDEX('Inputs_Indexed REC'!$D$6:$D$8,MATCH('Indexed REC Deliveries'!$F42,'Inputs_Indexed REC'!$B$6:$B$8,0))),
0))</f>
        <v>0</v>
      </c>
      <c r="M42" s="89">
        <f>IF(M$5=$G42+$B42,INDEX('Inputs_Indexed REC'!$C$39:$E$64,MATCH('Indexed REC Deliveries'!$G42,'Inputs_Indexed REC'!$B$39:$B$64,0),MATCH('Indexed REC Deliveries'!$F42,'Inputs_Indexed REC'!$C$36:$E$36,0))
*INDEX('Inputs_Indexed REC'!$G$39:$I$64,MATCH('Indexed REC Deliveries'!$G42,'Inputs_Indexed REC'!$B$39:$B$64,0),MATCH('Indexed REC Deliveries'!$F42,'Inputs_Indexed REC'!$G$36:$I$36,0)),
IF(M$5&gt;$G42+$B42,L42*(1-INDEX('Inputs_Indexed REC'!$D$6:$D$8,MATCH('Indexed REC Deliveries'!$F42,'Inputs_Indexed REC'!$B$6:$B$8,0))),
0))</f>
        <v>0</v>
      </c>
      <c r="N42" s="89">
        <f>IF(N$5=$G42+$B42,INDEX('Inputs_Indexed REC'!$C$39:$E$64,MATCH('Indexed REC Deliveries'!$G42,'Inputs_Indexed REC'!$B$39:$B$64,0),MATCH('Indexed REC Deliveries'!$F42,'Inputs_Indexed REC'!$C$36:$E$36,0))
*INDEX('Inputs_Indexed REC'!$G$39:$I$64,MATCH('Indexed REC Deliveries'!$G42,'Inputs_Indexed REC'!$B$39:$B$64,0),MATCH('Indexed REC Deliveries'!$F42,'Inputs_Indexed REC'!$G$36:$I$36,0)),
IF(N$5&gt;$G42+$B42,M42*(1-INDEX('Inputs_Indexed REC'!$D$6:$D$8,MATCH('Indexed REC Deliveries'!$F42,'Inputs_Indexed REC'!$B$6:$B$8,0))),
0))</f>
        <v>0</v>
      </c>
      <c r="O42" s="89">
        <f>IF(O$5=$G42+$B42,INDEX('Inputs_Indexed REC'!$C$39:$E$64,MATCH('Indexed REC Deliveries'!$G42,'Inputs_Indexed REC'!$B$39:$B$64,0),MATCH('Indexed REC Deliveries'!$F42,'Inputs_Indexed REC'!$C$36:$E$36,0))
*INDEX('Inputs_Indexed REC'!$G$39:$I$64,MATCH('Indexed REC Deliveries'!$G42,'Inputs_Indexed REC'!$B$39:$B$64,0),MATCH('Indexed REC Deliveries'!$F42,'Inputs_Indexed REC'!$G$36:$I$36,0)),
IF(O$5&gt;$G42+$B42,N42*(1-INDEX('Inputs_Indexed REC'!$D$6:$D$8,MATCH('Indexed REC Deliveries'!$F42,'Inputs_Indexed REC'!$B$6:$B$8,0))),
0))</f>
        <v>0</v>
      </c>
      <c r="P42" s="89">
        <f>IF(P$5=$G42+$B42,INDEX('Inputs_Indexed REC'!$C$39:$E$64,MATCH('Indexed REC Deliveries'!$G42,'Inputs_Indexed REC'!$B$39:$B$64,0),MATCH('Indexed REC Deliveries'!$F42,'Inputs_Indexed REC'!$C$36:$E$36,0))
*INDEX('Inputs_Indexed REC'!$G$39:$I$64,MATCH('Indexed REC Deliveries'!$G42,'Inputs_Indexed REC'!$B$39:$B$64,0),MATCH('Indexed REC Deliveries'!$F42,'Inputs_Indexed REC'!$G$36:$I$36,0)),
IF(P$5&gt;$G42+$B42,O42*(1-INDEX('Inputs_Indexed REC'!$D$6:$D$8,MATCH('Indexed REC Deliveries'!$F42,'Inputs_Indexed REC'!$B$6:$B$8,0))),
0))</f>
        <v>0</v>
      </c>
      <c r="Q42" s="89">
        <f>IF(Q$5=$G42+$B42,INDEX('Inputs_Indexed REC'!$C$39:$E$64,MATCH('Indexed REC Deliveries'!$G42,'Inputs_Indexed REC'!$B$39:$B$64,0),MATCH('Indexed REC Deliveries'!$F42,'Inputs_Indexed REC'!$C$36:$E$36,0))
*INDEX('Inputs_Indexed REC'!$G$39:$I$64,MATCH('Indexed REC Deliveries'!$G42,'Inputs_Indexed REC'!$B$39:$B$64,0),MATCH('Indexed REC Deliveries'!$F42,'Inputs_Indexed REC'!$G$36:$I$36,0)),
IF(Q$5&gt;$G42+$B42,P42*(1-INDEX('Inputs_Indexed REC'!$D$6:$D$8,MATCH('Indexed REC Deliveries'!$F42,'Inputs_Indexed REC'!$B$6:$B$8,0))),
0))</f>
        <v>0</v>
      </c>
      <c r="R42" s="89">
        <f>IF(R$5=$G42+$B42,INDEX('Inputs_Indexed REC'!$C$39:$E$64,MATCH('Indexed REC Deliveries'!$G42,'Inputs_Indexed REC'!$B$39:$B$64,0),MATCH('Indexed REC Deliveries'!$F42,'Inputs_Indexed REC'!$C$36:$E$36,0))
*INDEX('Inputs_Indexed REC'!$G$39:$I$64,MATCH('Indexed REC Deliveries'!$G42,'Inputs_Indexed REC'!$B$39:$B$64,0),MATCH('Indexed REC Deliveries'!$F42,'Inputs_Indexed REC'!$G$36:$I$36,0)),
IF(R$5&gt;$G42+$B42,Q42*(1-INDEX('Inputs_Indexed REC'!$D$6:$D$8,MATCH('Indexed REC Deliveries'!$F42,'Inputs_Indexed REC'!$B$6:$B$8,0))),
0))</f>
        <v>0</v>
      </c>
      <c r="S42" s="89">
        <f>IF(S$5=$G42+$B42,INDEX('Inputs_Indexed REC'!$C$39:$E$64,MATCH('Indexed REC Deliveries'!$G42,'Inputs_Indexed REC'!$B$39:$B$64,0),MATCH('Indexed REC Deliveries'!$F42,'Inputs_Indexed REC'!$C$36:$E$36,0))
*INDEX('Inputs_Indexed REC'!$G$39:$I$64,MATCH('Indexed REC Deliveries'!$G42,'Inputs_Indexed REC'!$B$39:$B$64,0),MATCH('Indexed REC Deliveries'!$F42,'Inputs_Indexed REC'!$G$36:$I$36,0)),
IF(S$5&gt;$G42+$B42,R42*(1-INDEX('Inputs_Indexed REC'!$D$6:$D$8,MATCH('Indexed REC Deliveries'!$F42,'Inputs_Indexed REC'!$B$6:$B$8,0))),
0))</f>
        <v>0</v>
      </c>
      <c r="T42" s="89">
        <f>IF(T$5=$G42+$B42,INDEX('Inputs_Indexed REC'!$C$39:$E$64,MATCH('Indexed REC Deliveries'!$G42,'Inputs_Indexed REC'!$B$39:$B$64,0),MATCH('Indexed REC Deliveries'!$F42,'Inputs_Indexed REC'!$C$36:$E$36,0))
*INDEX('Inputs_Indexed REC'!$G$39:$I$64,MATCH('Indexed REC Deliveries'!$G42,'Inputs_Indexed REC'!$B$39:$B$64,0),MATCH('Indexed REC Deliveries'!$F42,'Inputs_Indexed REC'!$G$36:$I$36,0)),
IF(T$5&gt;$G42+$B42,S42*(1-INDEX('Inputs_Indexed REC'!$D$6:$D$8,MATCH('Indexed REC Deliveries'!$F42,'Inputs_Indexed REC'!$B$6:$B$8,0))),
0))</f>
        <v>0</v>
      </c>
      <c r="U42" s="89">
        <f>IF(U$5=$G42+$B42,INDEX('Inputs_Indexed REC'!$C$39:$E$64,MATCH('Indexed REC Deliveries'!$G42,'Inputs_Indexed REC'!$B$39:$B$64,0),MATCH('Indexed REC Deliveries'!$F42,'Inputs_Indexed REC'!$C$36:$E$36,0))
*INDEX('Inputs_Indexed REC'!$G$39:$I$64,MATCH('Indexed REC Deliveries'!$G42,'Inputs_Indexed REC'!$B$39:$B$64,0),MATCH('Indexed REC Deliveries'!$F42,'Inputs_Indexed REC'!$G$36:$I$36,0)),
IF(U$5&gt;$G42+$B42,T42*(1-INDEX('Inputs_Indexed REC'!$D$6:$D$8,MATCH('Indexed REC Deliveries'!$F42,'Inputs_Indexed REC'!$B$6:$B$8,0))),
0))</f>
        <v>0</v>
      </c>
      <c r="V42" s="89">
        <f>IF(V$5=$G42+$B42,INDEX('Inputs_Indexed REC'!$C$39:$E$64,MATCH('Indexed REC Deliveries'!$G42,'Inputs_Indexed REC'!$B$39:$B$64,0),MATCH('Indexed REC Deliveries'!$F42,'Inputs_Indexed REC'!$C$36:$E$36,0))
*INDEX('Inputs_Indexed REC'!$G$39:$I$64,MATCH('Indexed REC Deliveries'!$G42,'Inputs_Indexed REC'!$B$39:$B$64,0),MATCH('Indexed REC Deliveries'!$F42,'Inputs_Indexed REC'!$G$36:$I$36,0)),
IF(V$5&gt;$G42+$B42,U42*(1-INDEX('Inputs_Indexed REC'!$D$6:$D$8,MATCH('Indexed REC Deliveries'!$F42,'Inputs_Indexed REC'!$B$6:$B$8,0))),
0))</f>
        <v>750000</v>
      </c>
      <c r="W42" s="89">
        <f>IF(W$5=$G42+$B42,INDEX('Inputs_Indexed REC'!$C$39:$E$64,MATCH('Indexed REC Deliveries'!$G42,'Inputs_Indexed REC'!$B$39:$B$64,0),MATCH('Indexed REC Deliveries'!$F42,'Inputs_Indexed REC'!$C$36:$E$36,0))
*INDEX('Inputs_Indexed REC'!$G$39:$I$64,MATCH('Indexed REC Deliveries'!$G42,'Inputs_Indexed REC'!$B$39:$B$64,0),MATCH('Indexed REC Deliveries'!$F42,'Inputs_Indexed REC'!$G$36:$I$36,0)),
IF(W$5&gt;$G42+$B42,V42*(1-INDEX('Inputs_Indexed REC'!$D$6:$D$8,MATCH('Indexed REC Deliveries'!$F42,'Inputs_Indexed REC'!$B$6:$B$8,0))),
0))</f>
        <v>746250</v>
      </c>
      <c r="X42" s="89">
        <f>IF(X$5=$G42+$B42,INDEX('Inputs_Indexed REC'!$C$39:$E$64,MATCH('Indexed REC Deliveries'!$G42,'Inputs_Indexed REC'!$B$39:$B$64,0),MATCH('Indexed REC Deliveries'!$F42,'Inputs_Indexed REC'!$C$36:$E$36,0))
*INDEX('Inputs_Indexed REC'!$G$39:$I$64,MATCH('Indexed REC Deliveries'!$G42,'Inputs_Indexed REC'!$B$39:$B$64,0),MATCH('Indexed REC Deliveries'!$F42,'Inputs_Indexed REC'!$G$36:$I$36,0)),
IF(X$5&gt;$G42+$B42,W42*(1-INDEX('Inputs_Indexed REC'!$D$6:$D$8,MATCH('Indexed REC Deliveries'!$F42,'Inputs_Indexed REC'!$B$6:$B$8,0))),
0))</f>
        <v>742518.75</v>
      </c>
      <c r="Y42" s="89">
        <f>IF(Y$5=$G42+$B42,INDEX('Inputs_Indexed REC'!$C$39:$E$64,MATCH('Indexed REC Deliveries'!$G42,'Inputs_Indexed REC'!$B$39:$B$64,0),MATCH('Indexed REC Deliveries'!$F42,'Inputs_Indexed REC'!$C$36:$E$36,0))
*INDEX('Inputs_Indexed REC'!$G$39:$I$64,MATCH('Indexed REC Deliveries'!$G42,'Inputs_Indexed REC'!$B$39:$B$64,0),MATCH('Indexed REC Deliveries'!$F42,'Inputs_Indexed REC'!$G$36:$I$36,0)),
IF(Y$5&gt;$G42+$B42,X42*(1-INDEX('Inputs_Indexed REC'!$D$6:$D$8,MATCH('Indexed REC Deliveries'!$F42,'Inputs_Indexed REC'!$B$6:$B$8,0))),
0))</f>
        <v>738806.15625</v>
      </c>
      <c r="Z42" s="89">
        <f>IF(Z$5=$G42+$B42,INDEX('Inputs_Indexed REC'!$C$39:$E$64,MATCH('Indexed REC Deliveries'!$G42,'Inputs_Indexed REC'!$B$39:$B$64,0),MATCH('Indexed REC Deliveries'!$F42,'Inputs_Indexed REC'!$C$36:$E$36,0))
*INDEX('Inputs_Indexed REC'!$G$39:$I$64,MATCH('Indexed REC Deliveries'!$G42,'Inputs_Indexed REC'!$B$39:$B$64,0),MATCH('Indexed REC Deliveries'!$F42,'Inputs_Indexed REC'!$G$36:$I$36,0)),
IF(Z$5&gt;$G42+$B42,Y42*(1-INDEX('Inputs_Indexed REC'!$D$6:$D$8,MATCH('Indexed REC Deliveries'!$F42,'Inputs_Indexed REC'!$B$6:$B$8,0))),
0))</f>
        <v>735112.12546875002</v>
      </c>
      <c r="AA42" s="89">
        <f>IF(AA$5=$G42+$B42,INDEX('Inputs_Indexed REC'!$C$39:$E$64,MATCH('Indexed REC Deliveries'!$G42,'Inputs_Indexed REC'!$B$39:$B$64,0),MATCH('Indexed REC Deliveries'!$F42,'Inputs_Indexed REC'!$C$36:$E$36,0))
*INDEX('Inputs_Indexed REC'!$G$39:$I$64,MATCH('Indexed REC Deliveries'!$G42,'Inputs_Indexed REC'!$B$39:$B$64,0),MATCH('Indexed REC Deliveries'!$F42,'Inputs_Indexed REC'!$G$36:$I$36,0)),
IF(AA$5&gt;$G42+$B42,Z42*(1-INDEX('Inputs_Indexed REC'!$D$6:$D$8,MATCH('Indexed REC Deliveries'!$F42,'Inputs_Indexed REC'!$B$6:$B$8,0))),
0))</f>
        <v>731436.5648414063</v>
      </c>
      <c r="AB42" s="89">
        <f>IF(AB$5=$G42+$B42,INDEX('Inputs_Indexed REC'!$C$39:$E$64,MATCH('Indexed REC Deliveries'!$G42,'Inputs_Indexed REC'!$B$39:$B$64,0),MATCH('Indexed REC Deliveries'!$F42,'Inputs_Indexed REC'!$C$36:$E$36,0))
*INDEX('Inputs_Indexed REC'!$G$39:$I$64,MATCH('Indexed REC Deliveries'!$G42,'Inputs_Indexed REC'!$B$39:$B$64,0),MATCH('Indexed REC Deliveries'!$F42,'Inputs_Indexed REC'!$G$36:$I$36,0)),
IF(AB$5&gt;$G42+$B42,AA42*(1-INDEX('Inputs_Indexed REC'!$D$6:$D$8,MATCH('Indexed REC Deliveries'!$F42,'Inputs_Indexed REC'!$B$6:$B$8,0))),
0))</f>
        <v>727779.3820171993</v>
      </c>
      <c r="AC42" s="89">
        <f>IF(AC$5=$G42+$B42,INDEX('Inputs_Indexed REC'!$C$39:$E$64,MATCH('Indexed REC Deliveries'!$G42,'Inputs_Indexed REC'!$B$39:$B$64,0),MATCH('Indexed REC Deliveries'!$F42,'Inputs_Indexed REC'!$C$36:$E$36,0))
*INDEX('Inputs_Indexed REC'!$G$39:$I$64,MATCH('Indexed REC Deliveries'!$G42,'Inputs_Indexed REC'!$B$39:$B$64,0),MATCH('Indexed REC Deliveries'!$F42,'Inputs_Indexed REC'!$G$36:$I$36,0)),
IF(AC$5&gt;$G42+$B42,AB42*(1-INDEX('Inputs_Indexed REC'!$D$6:$D$8,MATCH('Indexed REC Deliveries'!$F42,'Inputs_Indexed REC'!$B$6:$B$8,0))),
0))</f>
        <v>724140.48510711326</v>
      </c>
      <c r="AD42" s="89">
        <f>IF(AD$5=$G42+$B42,INDEX('Inputs_Indexed REC'!$C$39:$E$64,MATCH('Indexed REC Deliveries'!$G42,'Inputs_Indexed REC'!$B$39:$B$64,0),MATCH('Indexed REC Deliveries'!$F42,'Inputs_Indexed REC'!$C$36:$E$36,0))
*INDEX('Inputs_Indexed REC'!$G$39:$I$64,MATCH('Indexed REC Deliveries'!$G42,'Inputs_Indexed REC'!$B$39:$B$64,0),MATCH('Indexed REC Deliveries'!$F42,'Inputs_Indexed REC'!$G$36:$I$36,0)),
IF(AD$5&gt;$G42+$B42,AC42*(1-INDEX('Inputs_Indexed REC'!$D$6:$D$8,MATCH('Indexed REC Deliveries'!$F42,'Inputs_Indexed REC'!$B$6:$B$8,0))),
0))</f>
        <v>720519.78268157772</v>
      </c>
      <c r="AE42" s="89">
        <f>IF(AE$5=$G42+$B42,INDEX('Inputs_Indexed REC'!$C$39:$E$64,MATCH('Indexed REC Deliveries'!$G42,'Inputs_Indexed REC'!$B$39:$B$64,0),MATCH('Indexed REC Deliveries'!$F42,'Inputs_Indexed REC'!$C$36:$E$36,0))
*INDEX('Inputs_Indexed REC'!$G$39:$I$64,MATCH('Indexed REC Deliveries'!$G42,'Inputs_Indexed REC'!$B$39:$B$64,0),MATCH('Indexed REC Deliveries'!$F42,'Inputs_Indexed REC'!$G$36:$I$36,0)),
IF(AE$5&gt;$G42+$B42,AD42*(1-INDEX('Inputs_Indexed REC'!$D$6:$D$8,MATCH('Indexed REC Deliveries'!$F42,'Inputs_Indexed REC'!$B$6:$B$8,0))),
0))</f>
        <v>716917.18376816984</v>
      </c>
      <c r="AF42" s="89">
        <f>IF(AF$5=$G42+$B42,INDEX('Inputs_Indexed REC'!$C$39:$E$64,MATCH('Indexed REC Deliveries'!$G42,'Inputs_Indexed REC'!$B$39:$B$64,0),MATCH('Indexed REC Deliveries'!$F42,'Inputs_Indexed REC'!$C$36:$E$36,0))
*INDEX('Inputs_Indexed REC'!$G$39:$I$64,MATCH('Indexed REC Deliveries'!$G42,'Inputs_Indexed REC'!$B$39:$B$64,0),MATCH('Indexed REC Deliveries'!$F42,'Inputs_Indexed REC'!$G$36:$I$36,0)),
IF(AF$5&gt;$G42+$B42,AE42*(1-INDEX('Inputs_Indexed REC'!$D$6:$D$8,MATCH('Indexed REC Deliveries'!$F42,'Inputs_Indexed REC'!$B$6:$B$8,0))),
0))</f>
        <v>713332.597849329</v>
      </c>
      <c r="AG42" s="89">
        <f>IF(AG$5=$G42+$B42,INDEX('Inputs_Indexed REC'!$C$39:$E$64,MATCH('Indexed REC Deliveries'!$G42,'Inputs_Indexed REC'!$B$39:$B$64,0),MATCH('Indexed REC Deliveries'!$F42,'Inputs_Indexed REC'!$C$36:$E$36,0))
*INDEX('Inputs_Indexed REC'!$G$39:$I$64,MATCH('Indexed REC Deliveries'!$G42,'Inputs_Indexed REC'!$B$39:$B$64,0),MATCH('Indexed REC Deliveries'!$F42,'Inputs_Indexed REC'!$G$36:$I$36,0)),
IF(AG$5&gt;$G42+$B42,AF42*(1-INDEX('Inputs_Indexed REC'!$D$6:$D$8,MATCH('Indexed REC Deliveries'!$F42,'Inputs_Indexed REC'!$B$6:$B$8,0))),
0))</f>
        <v>709765.93486008234</v>
      </c>
    </row>
    <row r="43" spans="2:33">
      <c r="B43" s="94">
        <v>3</v>
      </c>
      <c r="C43" s="94" t="s">
        <v>167</v>
      </c>
      <c r="D43" s="119" t="s">
        <v>213</v>
      </c>
      <c r="F43" s="39" t="s">
        <v>72</v>
      </c>
      <c r="G43" s="62">
        <f t="shared" si="7"/>
        <v>2033</v>
      </c>
      <c r="H43" s="58" t="s">
        <v>85</v>
      </c>
      <c r="I43" s="89">
        <f>IF(I$5=$G43+$B43,INDEX('Inputs_Indexed REC'!$C$39:$E$64,MATCH('Indexed REC Deliveries'!$G43,'Inputs_Indexed REC'!$B$39:$B$64,0),MATCH('Indexed REC Deliveries'!$F43,'Inputs_Indexed REC'!$C$36:$E$36,0))
*INDEX('Inputs_Indexed REC'!$G$39:$I$64,MATCH('Indexed REC Deliveries'!$G43,'Inputs_Indexed REC'!$B$39:$B$64,0),MATCH('Indexed REC Deliveries'!$F43,'Inputs_Indexed REC'!$G$36:$I$36,0)),
IF(I$5&gt;$G43+$B43,H43*(1-INDEX('Inputs_Indexed REC'!$D$6:$D$8,MATCH('Indexed REC Deliveries'!$F43,'Inputs_Indexed REC'!$B$6:$B$8,0))),
0))</f>
        <v>0</v>
      </c>
      <c r="J43" s="89">
        <f>IF(J$5=$G43+$B43,INDEX('Inputs_Indexed REC'!$C$39:$E$64,MATCH('Indexed REC Deliveries'!$G43,'Inputs_Indexed REC'!$B$39:$B$64,0),MATCH('Indexed REC Deliveries'!$F43,'Inputs_Indexed REC'!$C$36:$E$36,0))
*INDEX('Inputs_Indexed REC'!$G$39:$I$64,MATCH('Indexed REC Deliveries'!$G43,'Inputs_Indexed REC'!$B$39:$B$64,0),MATCH('Indexed REC Deliveries'!$F43,'Inputs_Indexed REC'!$G$36:$I$36,0)),
IF(J$5&gt;$G43+$B43,I43*(1-INDEX('Inputs_Indexed REC'!$D$6:$D$8,MATCH('Indexed REC Deliveries'!$F43,'Inputs_Indexed REC'!$B$6:$B$8,0))),
0))</f>
        <v>0</v>
      </c>
      <c r="K43" s="89">
        <f>IF(K$5=$G43+$B43,INDEX('Inputs_Indexed REC'!$C$39:$E$64,MATCH('Indexed REC Deliveries'!$G43,'Inputs_Indexed REC'!$B$39:$B$64,0),MATCH('Indexed REC Deliveries'!$F43,'Inputs_Indexed REC'!$C$36:$E$36,0))
*INDEX('Inputs_Indexed REC'!$G$39:$I$64,MATCH('Indexed REC Deliveries'!$G43,'Inputs_Indexed REC'!$B$39:$B$64,0),MATCH('Indexed REC Deliveries'!$F43,'Inputs_Indexed REC'!$G$36:$I$36,0)),
IF(K$5&gt;$G43+$B43,J43*(1-INDEX('Inputs_Indexed REC'!$D$6:$D$8,MATCH('Indexed REC Deliveries'!$F43,'Inputs_Indexed REC'!$B$6:$B$8,0))),
0))</f>
        <v>0</v>
      </c>
      <c r="L43" s="89">
        <f>IF(L$5=$G43+$B43,INDEX('Inputs_Indexed REC'!$C$39:$E$64,MATCH('Indexed REC Deliveries'!$G43,'Inputs_Indexed REC'!$B$39:$B$64,0),MATCH('Indexed REC Deliveries'!$F43,'Inputs_Indexed REC'!$C$36:$E$36,0))
*INDEX('Inputs_Indexed REC'!$G$39:$I$64,MATCH('Indexed REC Deliveries'!$G43,'Inputs_Indexed REC'!$B$39:$B$64,0),MATCH('Indexed REC Deliveries'!$F43,'Inputs_Indexed REC'!$G$36:$I$36,0)),
IF(L$5&gt;$G43+$B43,K43*(1-INDEX('Inputs_Indexed REC'!$D$6:$D$8,MATCH('Indexed REC Deliveries'!$F43,'Inputs_Indexed REC'!$B$6:$B$8,0))),
0))</f>
        <v>0</v>
      </c>
      <c r="M43" s="89">
        <f>IF(M$5=$G43+$B43,INDEX('Inputs_Indexed REC'!$C$39:$E$64,MATCH('Indexed REC Deliveries'!$G43,'Inputs_Indexed REC'!$B$39:$B$64,0),MATCH('Indexed REC Deliveries'!$F43,'Inputs_Indexed REC'!$C$36:$E$36,0))
*INDEX('Inputs_Indexed REC'!$G$39:$I$64,MATCH('Indexed REC Deliveries'!$G43,'Inputs_Indexed REC'!$B$39:$B$64,0),MATCH('Indexed REC Deliveries'!$F43,'Inputs_Indexed REC'!$G$36:$I$36,0)),
IF(M$5&gt;$G43+$B43,L43*(1-INDEX('Inputs_Indexed REC'!$D$6:$D$8,MATCH('Indexed REC Deliveries'!$F43,'Inputs_Indexed REC'!$B$6:$B$8,0))),
0))</f>
        <v>0</v>
      </c>
      <c r="N43" s="89">
        <f>IF(N$5=$G43+$B43,INDEX('Inputs_Indexed REC'!$C$39:$E$64,MATCH('Indexed REC Deliveries'!$G43,'Inputs_Indexed REC'!$B$39:$B$64,0),MATCH('Indexed REC Deliveries'!$F43,'Inputs_Indexed REC'!$C$36:$E$36,0))
*INDEX('Inputs_Indexed REC'!$G$39:$I$64,MATCH('Indexed REC Deliveries'!$G43,'Inputs_Indexed REC'!$B$39:$B$64,0),MATCH('Indexed REC Deliveries'!$F43,'Inputs_Indexed REC'!$G$36:$I$36,0)),
IF(N$5&gt;$G43+$B43,M43*(1-INDEX('Inputs_Indexed REC'!$D$6:$D$8,MATCH('Indexed REC Deliveries'!$F43,'Inputs_Indexed REC'!$B$6:$B$8,0))),
0))</f>
        <v>0</v>
      </c>
      <c r="O43" s="89">
        <f>IF(O$5=$G43+$B43,INDEX('Inputs_Indexed REC'!$C$39:$E$64,MATCH('Indexed REC Deliveries'!$G43,'Inputs_Indexed REC'!$B$39:$B$64,0),MATCH('Indexed REC Deliveries'!$F43,'Inputs_Indexed REC'!$C$36:$E$36,0))
*INDEX('Inputs_Indexed REC'!$G$39:$I$64,MATCH('Indexed REC Deliveries'!$G43,'Inputs_Indexed REC'!$B$39:$B$64,0),MATCH('Indexed REC Deliveries'!$F43,'Inputs_Indexed REC'!$G$36:$I$36,0)),
IF(O$5&gt;$G43+$B43,N43*(1-INDEX('Inputs_Indexed REC'!$D$6:$D$8,MATCH('Indexed REC Deliveries'!$F43,'Inputs_Indexed REC'!$B$6:$B$8,0))),
0))</f>
        <v>0</v>
      </c>
      <c r="P43" s="89">
        <f>IF(P$5=$G43+$B43,INDEX('Inputs_Indexed REC'!$C$39:$E$64,MATCH('Indexed REC Deliveries'!$G43,'Inputs_Indexed REC'!$B$39:$B$64,0),MATCH('Indexed REC Deliveries'!$F43,'Inputs_Indexed REC'!$C$36:$E$36,0))
*INDEX('Inputs_Indexed REC'!$G$39:$I$64,MATCH('Indexed REC Deliveries'!$G43,'Inputs_Indexed REC'!$B$39:$B$64,0),MATCH('Indexed REC Deliveries'!$F43,'Inputs_Indexed REC'!$G$36:$I$36,0)),
IF(P$5&gt;$G43+$B43,O43*(1-INDEX('Inputs_Indexed REC'!$D$6:$D$8,MATCH('Indexed REC Deliveries'!$F43,'Inputs_Indexed REC'!$B$6:$B$8,0))),
0))</f>
        <v>0</v>
      </c>
      <c r="Q43" s="89">
        <f>IF(Q$5=$G43+$B43,INDEX('Inputs_Indexed REC'!$C$39:$E$64,MATCH('Indexed REC Deliveries'!$G43,'Inputs_Indexed REC'!$B$39:$B$64,0),MATCH('Indexed REC Deliveries'!$F43,'Inputs_Indexed REC'!$C$36:$E$36,0))
*INDEX('Inputs_Indexed REC'!$G$39:$I$64,MATCH('Indexed REC Deliveries'!$G43,'Inputs_Indexed REC'!$B$39:$B$64,0),MATCH('Indexed REC Deliveries'!$F43,'Inputs_Indexed REC'!$G$36:$I$36,0)),
IF(Q$5&gt;$G43+$B43,P43*(1-INDEX('Inputs_Indexed REC'!$D$6:$D$8,MATCH('Indexed REC Deliveries'!$F43,'Inputs_Indexed REC'!$B$6:$B$8,0))),
0))</f>
        <v>0</v>
      </c>
      <c r="R43" s="89">
        <f>IF(R$5=$G43+$B43,INDEX('Inputs_Indexed REC'!$C$39:$E$64,MATCH('Indexed REC Deliveries'!$G43,'Inputs_Indexed REC'!$B$39:$B$64,0),MATCH('Indexed REC Deliveries'!$F43,'Inputs_Indexed REC'!$C$36:$E$36,0))
*INDEX('Inputs_Indexed REC'!$G$39:$I$64,MATCH('Indexed REC Deliveries'!$G43,'Inputs_Indexed REC'!$B$39:$B$64,0),MATCH('Indexed REC Deliveries'!$F43,'Inputs_Indexed REC'!$G$36:$I$36,0)),
IF(R$5&gt;$G43+$B43,Q43*(1-INDEX('Inputs_Indexed REC'!$D$6:$D$8,MATCH('Indexed REC Deliveries'!$F43,'Inputs_Indexed REC'!$B$6:$B$8,0))),
0))</f>
        <v>0</v>
      </c>
      <c r="S43" s="89">
        <f>IF(S$5=$G43+$B43,INDEX('Inputs_Indexed REC'!$C$39:$E$64,MATCH('Indexed REC Deliveries'!$G43,'Inputs_Indexed REC'!$B$39:$B$64,0),MATCH('Indexed REC Deliveries'!$F43,'Inputs_Indexed REC'!$C$36:$E$36,0))
*INDEX('Inputs_Indexed REC'!$G$39:$I$64,MATCH('Indexed REC Deliveries'!$G43,'Inputs_Indexed REC'!$B$39:$B$64,0),MATCH('Indexed REC Deliveries'!$F43,'Inputs_Indexed REC'!$G$36:$I$36,0)),
IF(S$5&gt;$G43+$B43,R43*(1-INDEX('Inputs_Indexed REC'!$D$6:$D$8,MATCH('Indexed REC Deliveries'!$F43,'Inputs_Indexed REC'!$B$6:$B$8,0))),
0))</f>
        <v>0</v>
      </c>
      <c r="T43" s="89">
        <f>IF(T$5=$G43+$B43,INDEX('Inputs_Indexed REC'!$C$39:$E$64,MATCH('Indexed REC Deliveries'!$G43,'Inputs_Indexed REC'!$B$39:$B$64,0),MATCH('Indexed REC Deliveries'!$F43,'Inputs_Indexed REC'!$C$36:$E$36,0))
*INDEX('Inputs_Indexed REC'!$G$39:$I$64,MATCH('Indexed REC Deliveries'!$G43,'Inputs_Indexed REC'!$B$39:$B$64,0),MATCH('Indexed REC Deliveries'!$F43,'Inputs_Indexed REC'!$G$36:$I$36,0)),
IF(T$5&gt;$G43+$B43,S43*(1-INDEX('Inputs_Indexed REC'!$D$6:$D$8,MATCH('Indexed REC Deliveries'!$F43,'Inputs_Indexed REC'!$B$6:$B$8,0))),
0))</f>
        <v>0</v>
      </c>
      <c r="U43" s="89">
        <f>IF(U$5=$G43+$B43,INDEX('Inputs_Indexed REC'!$C$39:$E$64,MATCH('Indexed REC Deliveries'!$G43,'Inputs_Indexed REC'!$B$39:$B$64,0),MATCH('Indexed REC Deliveries'!$F43,'Inputs_Indexed REC'!$C$36:$E$36,0))
*INDEX('Inputs_Indexed REC'!$G$39:$I$64,MATCH('Indexed REC Deliveries'!$G43,'Inputs_Indexed REC'!$B$39:$B$64,0),MATCH('Indexed REC Deliveries'!$F43,'Inputs_Indexed REC'!$G$36:$I$36,0)),
IF(U$5&gt;$G43+$B43,T43*(1-INDEX('Inputs_Indexed REC'!$D$6:$D$8,MATCH('Indexed REC Deliveries'!$F43,'Inputs_Indexed REC'!$B$6:$B$8,0))),
0))</f>
        <v>0</v>
      </c>
      <c r="V43" s="89">
        <f>IF(V$5=$G43+$B43,INDEX('Inputs_Indexed REC'!$C$39:$E$64,MATCH('Indexed REC Deliveries'!$G43,'Inputs_Indexed REC'!$B$39:$B$64,0),MATCH('Indexed REC Deliveries'!$F43,'Inputs_Indexed REC'!$C$36:$E$36,0))
*INDEX('Inputs_Indexed REC'!$G$39:$I$64,MATCH('Indexed REC Deliveries'!$G43,'Inputs_Indexed REC'!$B$39:$B$64,0),MATCH('Indexed REC Deliveries'!$F43,'Inputs_Indexed REC'!$G$36:$I$36,0)),
IF(V$5&gt;$G43+$B43,U43*(1-INDEX('Inputs_Indexed REC'!$D$6:$D$8,MATCH('Indexed REC Deliveries'!$F43,'Inputs_Indexed REC'!$B$6:$B$8,0))),
0))</f>
        <v>0</v>
      </c>
      <c r="W43" s="89">
        <f>IF(W$5=$G43+$B43,INDEX('Inputs_Indexed REC'!$C$39:$E$64,MATCH('Indexed REC Deliveries'!$G43,'Inputs_Indexed REC'!$B$39:$B$64,0),MATCH('Indexed REC Deliveries'!$F43,'Inputs_Indexed REC'!$C$36:$E$36,0))
*INDEX('Inputs_Indexed REC'!$G$39:$I$64,MATCH('Indexed REC Deliveries'!$G43,'Inputs_Indexed REC'!$B$39:$B$64,0),MATCH('Indexed REC Deliveries'!$F43,'Inputs_Indexed REC'!$G$36:$I$36,0)),
IF(W$5&gt;$G43+$B43,V43*(1-INDEX('Inputs_Indexed REC'!$D$6:$D$8,MATCH('Indexed REC Deliveries'!$F43,'Inputs_Indexed REC'!$B$6:$B$8,0))),
0))</f>
        <v>750000</v>
      </c>
      <c r="X43" s="89">
        <f>IF(X$5=$G43+$B43,INDEX('Inputs_Indexed REC'!$C$39:$E$64,MATCH('Indexed REC Deliveries'!$G43,'Inputs_Indexed REC'!$B$39:$B$64,0),MATCH('Indexed REC Deliveries'!$F43,'Inputs_Indexed REC'!$C$36:$E$36,0))
*INDEX('Inputs_Indexed REC'!$G$39:$I$64,MATCH('Indexed REC Deliveries'!$G43,'Inputs_Indexed REC'!$B$39:$B$64,0),MATCH('Indexed REC Deliveries'!$F43,'Inputs_Indexed REC'!$G$36:$I$36,0)),
IF(X$5&gt;$G43+$B43,W43*(1-INDEX('Inputs_Indexed REC'!$D$6:$D$8,MATCH('Indexed REC Deliveries'!$F43,'Inputs_Indexed REC'!$B$6:$B$8,0))),
0))</f>
        <v>746250</v>
      </c>
      <c r="Y43" s="89">
        <f>IF(Y$5=$G43+$B43,INDEX('Inputs_Indexed REC'!$C$39:$E$64,MATCH('Indexed REC Deliveries'!$G43,'Inputs_Indexed REC'!$B$39:$B$64,0),MATCH('Indexed REC Deliveries'!$F43,'Inputs_Indexed REC'!$C$36:$E$36,0))
*INDEX('Inputs_Indexed REC'!$G$39:$I$64,MATCH('Indexed REC Deliveries'!$G43,'Inputs_Indexed REC'!$B$39:$B$64,0),MATCH('Indexed REC Deliveries'!$F43,'Inputs_Indexed REC'!$G$36:$I$36,0)),
IF(Y$5&gt;$G43+$B43,X43*(1-INDEX('Inputs_Indexed REC'!$D$6:$D$8,MATCH('Indexed REC Deliveries'!$F43,'Inputs_Indexed REC'!$B$6:$B$8,0))),
0))</f>
        <v>742518.75</v>
      </c>
      <c r="Z43" s="89">
        <f>IF(Z$5=$G43+$B43,INDEX('Inputs_Indexed REC'!$C$39:$E$64,MATCH('Indexed REC Deliveries'!$G43,'Inputs_Indexed REC'!$B$39:$B$64,0),MATCH('Indexed REC Deliveries'!$F43,'Inputs_Indexed REC'!$C$36:$E$36,0))
*INDEX('Inputs_Indexed REC'!$G$39:$I$64,MATCH('Indexed REC Deliveries'!$G43,'Inputs_Indexed REC'!$B$39:$B$64,0),MATCH('Indexed REC Deliveries'!$F43,'Inputs_Indexed REC'!$G$36:$I$36,0)),
IF(Z$5&gt;$G43+$B43,Y43*(1-INDEX('Inputs_Indexed REC'!$D$6:$D$8,MATCH('Indexed REC Deliveries'!$F43,'Inputs_Indexed REC'!$B$6:$B$8,0))),
0))</f>
        <v>738806.15625</v>
      </c>
      <c r="AA43" s="89">
        <f>IF(AA$5=$G43+$B43,INDEX('Inputs_Indexed REC'!$C$39:$E$64,MATCH('Indexed REC Deliveries'!$G43,'Inputs_Indexed REC'!$B$39:$B$64,0),MATCH('Indexed REC Deliveries'!$F43,'Inputs_Indexed REC'!$C$36:$E$36,0))
*INDEX('Inputs_Indexed REC'!$G$39:$I$64,MATCH('Indexed REC Deliveries'!$G43,'Inputs_Indexed REC'!$B$39:$B$64,0),MATCH('Indexed REC Deliveries'!$F43,'Inputs_Indexed REC'!$G$36:$I$36,0)),
IF(AA$5&gt;$G43+$B43,Z43*(1-INDEX('Inputs_Indexed REC'!$D$6:$D$8,MATCH('Indexed REC Deliveries'!$F43,'Inputs_Indexed REC'!$B$6:$B$8,0))),
0))</f>
        <v>735112.12546875002</v>
      </c>
      <c r="AB43" s="89">
        <f>IF(AB$5=$G43+$B43,INDEX('Inputs_Indexed REC'!$C$39:$E$64,MATCH('Indexed REC Deliveries'!$G43,'Inputs_Indexed REC'!$B$39:$B$64,0),MATCH('Indexed REC Deliveries'!$F43,'Inputs_Indexed REC'!$C$36:$E$36,0))
*INDEX('Inputs_Indexed REC'!$G$39:$I$64,MATCH('Indexed REC Deliveries'!$G43,'Inputs_Indexed REC'!$B$39:$B$64,0),MATCH('Indexed REC Deliveries'!$F43,'Inputs_Indexed REC'!$G$36:$I$36,0)),
IF(AB$5&gt;$G43+$B43,AA43*(1-INDEX('Inputs_Indexed REC'!$D$6:$D$8,MATCH('Indexed REC Deliveries'!$F43,'Inputs_Indexed REC'!$B$6:$B$8,0))),
0))</f>
        <v>731436.5648414063</v>
      </c>
      <c r="AC43" s="89">
        <f>IF(AC$5=$G43+$B43,INDEX('Inputs_Indexed REC'!$C$39:$E$64,MATCH('Indexed REC Deliveries'!$G43,'Inputs_Indexed REC'!$B$39:$B$64,0),MATCH('Indexed REC Deliveries'!$F43,'Inputs_Indexed REC'!$C$36:$E$36,0))
*INDEX('Inputs_Indexed REC'!$G$39:$I$64,MATCH('Indexed REC Deliveries'!$G43,'Inputs_Indexed REC'!$B$39:$B$64,0),MATCH('Indexed REC Deliveries'!$F43,'Inputs_Indexed REC'!$G$36:$I$36,0)),
IF(AC$5&gt;$G43+$B43,AB43*(1-INDEX('Inputs_Indexed REC'!$D$6:$D$8,MATCH('Indexed REC Deliveries'!$F43,'Inputs_Indexed REC'!$B$6:$B$8,0))),
0))</f>
        <v>727779.3820171993</v>
      </c>
      <c r="AD43" s="89">
        <f>IF(AD$5=$G43+$B43,INDEX('Inputs_Indexed REC'!$C$39:$E$64,MATCH('Indexed REC Deliveries'!$G43,'Inputs_Indexed REC'!$B$39:$B$64,0),MATCH('Indexed REC Deliveries'!$F43,'Inputs_Indexed REC'!$C$36:$E$36,0))
*INDEX('Inputs_Indexed REC'!$G$39:$I$64,MATCH('Indexed REC Deliveries'!$G43,'Inputs_Indexed REC'!$B$39:$B$64,0),MATCH('Indexed REC Deliveries'!$F43,'Inputs_Indexed REC'!$G$36:$I$36,0)),
IF(AD$5&gt;$G43+$B43,AC43*(1-INDEX('Inputs_Indexed REC'!$D$6:$D$8,MATCH('Indexed REC Deliveries'!$F43,'Inputs_Indexed REC'!$B$6:$B$8,0))),
0))</f>
        <v>724140.48510711326</v>
      </c>
      <c r="AE43" s="89">
        <f>IF(AE$5=$G43+$B43,INDEX('Inputs_Indexed REC'!$C$39:$E$64,MATCH('Indexed REC Deliveries'!$G43,'Inputs_Indexed REC'!$B$39:$B$64,0),MATCH('Indexed REC Deliveries'!$F43,'Inputs_Indexed REC'!$C$36:$E$36,0))
*INDEX('Inputs_Indexed REC'!$G$39:$I$64,MATCH('Indexed REC Deliveries'!$G43,'Inputs_Indexed REC'!$B$39:$B$64,0),MATCH('Indexed REC Deliveries'!$F43,'Inputs_Indexed REC'!$G$36:$I$36,0)),
IF(AE$5&gt;$G43+$B43,AD43*(1-INDEX('Inputs_Indexed REC'!$D$6:$D$8,MATCH('Indexed REC Deliveries'!$F43,'Inputs_Indexed REC'!$B$6:$B$8,0))),
0))</f>
        <v>720519.78268157772</v>
      </c>
      <c r="AF43" s="89">
        <f>IF(AF$5=$G43+$B43,INDEX('Inputs_Indexed REC'!$C$39:$E$64,MATCH('Indexed REC Deliveries'!$G43,'Inputs_Indexed REC'!$B$39:$B$64,0),MATCH('Indexed REC Deliveries'!$F43,'Inputs_Indexed REC'!$C$36:$E$36,0))
*INDEX('Inputs_Indexed REC'!$G$39:$I$64,MATCH('Indexed REC Deliveries'!$G43,'Inputs_Indexed REC'!$B$39:$B$64,0),MATCH('Indexed REC Deliveries'!$F43,'Inputs_Indexed REC'!$G$36:$I$36,0)),
IF(AF$5&gt;$G43+$B43,AE43*(1-INDEX('Inputs_Indexed REC'!$D$6:$D$8,MATCH('Indexed REC Deliveries'!$F43,'Inputs_Indexed REC'!$B$6:$B$8,0))),
0))</f>
        <v>716917.18376816984</v>
      </c>
      <c r="AG43" s="89">
        <f>IF(AG$5=$G43+$B43,INDEX('Inputs_Indexed REC'!$C$39:$E$64,MATCH('Indexed REC Deliveries'!$G43,'Inputs_Indexed REC'!$B$39:$B$64,0),MATCH('Indexed REC Deliveries'!$F43,'Inputs_Indexed REC'!$C$36:$E$36,0))
*INDEX('Inputs_Indexed REC'!$G$39:$I$64,MATCH('Indexed REC Deliveries'!$G43,'Inputs_Indexed REC'!$B$39:$B$64,0),MATCH('Indexed REC Deliveries'!$F43,'Inputs_Indexed REC'!$G$36:$I$36,0)),
IF(AG$5&gt;$G43+$B43,AF43*(1-INDEX('Inputs_Indexed REC'!$D$6:$D$8,MATCH('Indexed REC Deliveries'!$F43,'Inputs_Indexed REC'!$B$6:$B$8,0))),
0))</f>
        <v>713332.597849329</v>
      </c>
    </row>
    <row r="44" spans="2:33">
      <c r="B44" s="94">
        <v>3</v>
      </c>
      <c r="C44" s="94" t="s">
        <v>167</v>
      </c>
      <c r="D44" s="119" t="s">
        <v>213</v>
      </c>
      <c r="F44" s="39" t="s">
        <v>72</v>
      </c>
      <c r="G44" s="62">
        <f t="shared" si="7"/>
        <v>2034</v>
      </c>
      <c r="H44" s="58" t="s">
        <v>85</v>
      </c>
      <c r="I44" s="89">
        <f>IF(I$5=$G44+$B44,INDEX('Inputs_Indexed REC'!$C$39:$E$64,MATCH('Indexed REC Deliveries'!$G44,'Inputs_Indexed REC'!$B$39:$B$64,0),MATCH('Indexed REC Deliveries'!$F44,'Inputs_Indexed REC'!$C$36:$E$36,0))
*INDEX('Inputs_Indexed REC'!$G$39:$I$64,MATCH('Indexed REC Deliveries'!$G44,'Inputs_Indexed REC'!$B$39:$B$64,0),MATCH('Indexed REC Deliveries'!$F44,'Inputs_Indexed REC'!$G$36:$I$36,0)),
IF(I$5&gt;$G44+$B44,H44*(1-INDEX('Inputs_Indexed REC'!$D$6:$D$8,MATCH('Indexed REC Deliveries'!$F44,'Inputs_Indexed REC'!$B$6:$B$8,0))),
0))</f>
        <v>0</v>
      </c>
      <c r="J44" s="89">
        <f>IF(J$5=$G44+$B44,INDEX('Inputs_Indexed REC'!$C$39:$E$64,MATCH('Indexed REC Deliveries'!$G44,'Inputs_Indexed REC'!$B$39:$B$64,0),MATCH('Indexed REC Deliveries'!$F44,'Inputs_Indexed REC'!$C$36:$E$36,0))
*INDEX('Inputs_Indexed REC'!$G$39:$I$64,MATCH('Indexed REC Deliveries'!$G44,'Inputs_Indexed REC'!$B$39:$B$64,0),MATCH('Indexed REC Deliveries'!$F44,'Inputs_Indexed REC'!$G$36:$I$36,0)),
IF(J$5&gt;$G44+$B44,I44*(1-INDEX('Inputs_Indexed REC'!$D$6:$D$8,MATCH('Indexed REC Deliveries'!$F44,'Inputs_Indexed REC'!$B$6:$B$8,0))),
0))</f>
        <v>0</v>
      </c>
      <c r="K44" s="89">
        <f>IF(K$5=$G44+$B44,INDEX('Inputs_Indexed REC'!$C$39:$E$64,MATCH('Indexed REC Deliveries'!$G44,'Inputs_Indexed REC'!$B$39:$B$64,0),MATCH('Indexed REC Deliveries'!$F44,'Inputs_Indexed REC'!$C$36:$E$36,0))
*INDEX('Inputs_Indexed REC'!$G$39:$I$64,MATCH('Indexed REC Deliveries'!$G44,'Inputs_Indexed REC'!$B$39:$B$64,0),MATCH('Indexed REC Deliveries'!$F44,'Inputs_Indexed REC'!$G$36:$I$36,0)),
IF(K$5&gt;$G44+$B44,J44*(1-INDEX('Inputs_Indexed REC'!$D$6:$D$8,MATCH('Indexed REC Deliveries'!$F44,'Inputs_Indexed REC'!$B$6:$B$8,0))),
0))</f>
        <v>0</v>
      </c>
      <c r="L44" s="89">
        <f>IF(L$5=$G44+$B44,INDEX('Inputs_Indexed REC'!$C$39:$E$64,MATCH('Indexed REC Deliveries'!$G44,'Inputs_Indexed REC'!$B$39:$B$64,0),MATCH('Indexed REC Deliveries'!$F44,'Inputs_Indexed REC'!$C$36:$E$36,0))
*INDEX('Inputs_Indexed REC'!$G$39:$I$64,MATCH('Indexed REC Deliveries'!$G44,'Inputs_Indexed REC'!$B$39:$B$64,0),MATCH('Indexed REC Deliveries'!$F44,'Inputs_Indexed REC'!$G$36:$I$36,0)),
IF(L$5&gt;$G44+$B44,K44*(1-INDEX('Inputs_Indexed REC'!$D$6:$D$8,MATCH('Indexed REC Deliveries'!$F44,'Inputs_Indexed REC'!$B$6:$B$8,0))),
0))</f>
        <v>0</v>
      </c>
      <c r="M44" s="89">
        <f>IF(M$5=$G44+$B44,INDEX('Inputs_Indexed REC'!$C$39:$E$64,MATCH('Indexed REC Deliveries'!$G44,'Inputs_Indexed REC'!$B$39:$B$64,0),MATCH('Indexed REC Deliveries'!$F44,'Inputs_Indexed REC'!$C$36:$E$36,0))
*INDEX('Inputs_Indexed REC'!$G$39:$I$64,MATCH('Indexed REC Deliveries'!$G44,'Inputs_Indexed REC'!$B$39:$B$64,0),MATCH('Indexed REC Deliveries'!$F44,'Inputs_Indexed REC'!$G$36:$I$36,0)),
IF(M$5&gt;$G44+$B44,L44*(1-INDEX('Inputs_Indexed REC'!$D$6:$D$8,MATCH('Indexed REC Deliveries'!$F44,'Inputs_Indexed REC'!$B$6:$B$8,0))),
0))</f>
        <v>0</v>
      </c>
      <c r="N44" s="89">
        <f>IF(N$5=$G44+$B44,INDEX('Inputs_Indexed REC'!$C$39:$E$64,MATCH('Indexed REC Deliveries'!$G44,'Inputs_Indexed REC'!$B$39:$B$64,0),MATCH('Indexed REC Deliveries'!$F44,'Inputs_Indexed REC'!$C$36:$E$36,0))
*INDEX('Inputs_Indexed REC'!$G$39:$I$64,MATCH('Indexed REC Deliveries'!$G44,'Inputs_Indexed REC'!$B$39:$B$64,0),MATCH('Indexed REC Deliveries'!$F44,'Inputs_Indexed REC'!$G$36:$I$36,0)),
IF(N$5&gt;$G44+$B44,M44*(1-INDEX('Inputs_Indexed REC'!$D$6:$D$8,MATCH('Indexed REC Deliveries'!$F44,'Inputs_Indexed REC'!$B$6:$B$8,0))),
0))</f>
        <v>0</v>
      </c>
      <c r="O44" s="89">
        <f>IF(O$5=$G44+$B44,INDEX('Inputs_Indexed REC'!$C$39:$E$64,MATCH('Indexed REC Deliveries'!$G44,'Inputs_Indexed REC'!$B$39:$B$64,0),MATCH('Indexed REC Deliveries'!$F44,'Inputs_Indexed REC'!$C$36:$E$36,0))
*INDEX('Inputs_Indexed REC'!$G$39:$I$64,MATCH('Indexed REC Deliveries'!$G44,'Inputs_Indexed REC'!$B$39:$B$64,0),MATCH('Indexed REC Deliveries'!$F44,'Inputs_Indexed REC'!$G$36:$I$36,0)),
IF(O$5&gt;$G44+$B44,N44*(1-INDEX('Inputs_Indexed REC'!$D$6:$D$8,MATCH('Indexed REC Deliveries'!$F44,'Inputs_Indexed REC'!$B$6:$B$8,0))),
0))</f>
        <v>0</v>
      </c>
      <c r="P44" s="89">
        <f>IF(P$5=$G44+$B44,INDEX('Inputs_Indexed REC'!$C$39:$E$64,MATCH('Indexed REC Deliveries'!$G44,'Inputs_Indexed REC'!$B$39:$B$64,0),MATCH('Indexed REC Deliveries'!$F44,'Inputs_Indexed REC'!$C$36:$E$36,0))
*INDEX('Inputs_Indexed REC'!$G$39:$I$64,MATCH('Indexed REC Deliveries'!$G44,'Inputs_Indexed REC'!$B$39:$B$64,0),MATCH('Indexed REC Deliveries'!$F44,'Inputs_Indexed REC'!$G$36:$I$36,0)),
IF(P$5&gt;$G44+$B44,O44*(1-INDEX('Inputs_Indexed REC'!$D$6:$D$8,MATCH('Indexed REC Deliveries'!$F44,'Inputs_Indexed REC'!$B$6:$B$8,0))),
0))</f>
        <v>0</v>
      </c>
      <c r="Q44" s="89">
        <f>IF(Q$5=$G44+$B44,INDEX('Inputs_Indexed REC'!$C$39:$E$64,MATCH('Indexed REC Deliveries'!$G44,'Inputs_Indexed REC'!$B$39:$B$64,0),MATCH('Indexed REC Deliveries'!$F44,'Inputs_Indexed REC'!$C$36:$E$36,0))
*INDEX('Inputs_Indexed REC'!$G$39:$I$64,MATCH('Indexed REC Deliveries'!$G44,'Inputs_Indexed REC'!$B$39:$B$64,0),MATCH('Indexed REC Deliveries'!$F44,'Inputs_Indexed REC'!$G$36:$I$36,0)),
IF(Q$5&gt;$G44+$B44,P44*(1-INDEX('Inputs_Indexed REC'!$D$6:$D$8,MATCH('Indexed REC Deliveries'!$F44,'Inputs_Indexed REC'!$B$6:$B$8,0))),
0))</f>
        <v>0</v>
      </c>
      <c r="R44" s="89">
        <f>IF(R$5=$G44+$B44,INDEX('Inputs_Indexed REC'!$C$39:$E$64,MATCH('Indexed REC Deliveries'!$G44,'Inputs_Indexed REC'!$B$39:$B$64,0),MATCH('Indexed REC Deliveries'!$F44,'Inputs_Indexed REC'!$C$36:$E$36,0))
*INDEX('Inputs_Indexed REC'!$G$39:$I$64,MATCH('Indexed REC Deliveries'!$G44,'Inputs_Indexed REC'!$B$39:$B$64,0),MATCH('Indexed REC Deliveries'!$F44,'Inputs_Indexed REC'!$G$36:$I$36,0)),
IF(R$5&gt;$G44+$B44,Q44*(1-INDEX('Inputs_Indexed REC'!$D$6:$D$8,MATCH('Indexed REC Deliveries'!$F44,'Inputs_Indexed REC'!$B$6:$B$8,0))),
0))</f>
        <v>0</v>
      </c>
      <c r="S44" s="89">
        <f>IF(S$5=$G44+$B44,INDEX('Inputs_Indexed REC'!$C$39:$E$64,MATCH('Indexed REC Deliveries'!$G44,'Inputs_Indexed REC'!$B$39:$B$64,0),MATCH('Indexed REC Deliveries'!$F44,'Inputs_Indexed REC'!$C$36:$E$36,0))
*INDEX('Inputs_Indexed REC'!$G$39:$I$64,MATCH('Indexed REC Deliveries'!$G44,'Inputs_Indexed REC'!$B$39:$B$64,0),MATCH('Indexed REC Deliveries'!$F44,'Inputs_Indexed REC'!$G$36:$I$36,0)),
IF(S$5&gt;$G44+$B44,R44*(1-INDEX('Inputs_Indexed REC'!$D$6:$D$8,MATCH('Indexed REC Deliveries'!$F44,'Inputs_Indexed REC'!$B$6:$B$8,0))),
0))</f>
        <v>0</v>
      </c>
      <c r="T44" s="89">
        <f>IF(T$5=$G44+$B44,INDEX('Inputs_Indexed REC'!$C$39:$E$64,MATCH('Indexed REC Deliveries'!$G44,'Inputs_Indexed REC'!$B$39:$B$64,0),MATCH('Indexed REC Deliveries'!$F44,'Inputs_Indexed REC'!$C$36:$E$36,0))
*INDEX('Inputs_Indexed REC'!$G$39:$I$64,MATCH('Indexed REC Deliveries'!$G44,'Inputs_Indexed REC'!$B$39:$B$64,0),MATCH('Indexed REC Deliveries'!$F44,'Inputs_Indexed REC'!$G$36:$I$36,0)),
IF(T$5&gt;$G44+$B44,S44*(1-INDEX('Inputs_Indexed REC'!$D$6:$D$8,MATCH('Indexed REC Deliveries'!$F44,'Inputs_Indexed REC'!$B$6:$B$8,0))),
0))</f>
        <v>0</v>
      </c>
      <c r="U44" s="89">
        <f>IF(U$5=$G44+$B44,INDEX('Inputs_Indexed REC'!$C$39:$E$64,MATCH('Indexed REC Deliveries'!$G44,'Inputs_Indexed REC'!$B$39:$B$64,0),MATCH('Indexed REC Deliveries'!$F44,'Inputs_Indexed REC'!$C$36:$E$36,0))
*INDEX('Inputs_Indexed REC'!$G$39:$I$64,MATCH('Indexed REC Deliveries'!$G44,'Inputs_Indexed REC'!$B$39:$B$64,0),MATCH('Indexed REC Deliveries'!$F44,'Inputs_Indexed REC'!$G$36:$I$36,0)),
IF(U$5&gt;$G44+$B44,T44*(1-INDEX('Inputs_Indexed REC'!$D$6:$D$8,MATCH('Indexed REC Deliveries'!$F44,'Inputs_Indexed REC'!$B$6:$B$8,0))),
0))</f>
        <v>0</v>
      </c>
      <c r="V44" s="89">
        <f>IF(V$5=$G44+$B44,INDEX('Inputs_Indexed REC'!$C$39:$E$64,MATCH('Indexed REC Deliveries'!$G44,'Inputs_Indexed REC'!$B$39:$B$64,0),MATCH('Indexed REC Deliveries'!$F44,'Inputs_Indexed REC'!$C$36:$E$36,0))
*INDEX('Inputs_Indexed REC'!$G$39:$I$64,MATCH('Indexed REC Deliveries'!$G44,'Inputs_Indexed REC'!$B$39:$B$64,0),MATCH('Indexed REC Deliveries'!$F44,'Inputs_Indexed REC'!$G$36:$I$36,0)),
IF(V$5&gt;$G44+$B44,U44*(1-INDEX('Inputs_Indexed REC'!$D$6:$D$8,MATCH('Indexed REC Deliveries'!$F44,'Inputs_Indexed REC'!$B$6:$B$8,0))),
0))</f>
        <v>0</v>
      </c>
      <c r="W44" s="89">
        <f>IF(W$5=$G44+$B44,INDEX('Inputs_Indexed REC'!$C$39:$E$64,MATCH('Indexed REC Deliveries'!$G44,'Inputs_Indexed REC'!$B$39:$B$64,0),MATCH('Indexed REC Deliveries'!$F44,'Inputs_Indexed REC'!$C$36:$E$36,0))
*INDEX('Inputs_Indexed REC'!$G$39:$I$64,MATCH('Indexed REC Deliveries'!$G44,'Inputs_Indexed REC'!$B$39:$B$64,0),MATCH('Indexed REC Deliveries'!$F44,'Inputs_Indexed REC'!$G$36:$I$36,0)),
IF(W$5&gt;$G44+$B44,V44*(1-INDEX('Inputs_Indexed REC'!$D$6:$D$8,MATCH('Indexed REC Deliveries'!$F44,'Inputs_Indexed REC'!$B$6:$B$8,0))),
0))</f>
        <v>0</v>
      </c>
      <c r="X44" s="89">
        <f>IF(X$5=$G44+$B44,INDEX('Inputs_Indexed REC'!$C$39:$E$64,MATCH('Indexed REC Deliveries'!$G44,'Inputs_Indexed REC'!$B$39:$B$64,0),MATCH('Indexed REC Deliveries'!$F44,'Inputs_Indexed REC'!$C$36:$E$36,0))
*INDEX('Inputs_Indexed REC'!$G$39:$I$64,MATCH('Indexed REC Deliveries'!$G44,'Inputs_Indexed REC'!$B$39:$B$64,0),MATCH('Indexed REC Deliveries'!$F44,'Inputs_Indexed REC'!$G$36:$I$36,0)),
IF(X$5&gt;$G44+$B44,W44*(1-INDEX('Inputs_Indexed REC'!$D$6:$D$8,MATCH('Indexed REC Deliveries'!$F44,'Inputs_Indexed REC'!$B$6:$B$8,0))),
0))</f>
        <v>750000</v>
      </c>
      <c r="Y44" s="89">
        <f>IF(Y$5=$G44+$B44,INDEX('Inputs_Indexed REC'!$C$39:$E$64,MATCH('Indexed REC Deliveries'!$G44,'Inputs_Indexed REC'!$B$39:$B$64,0),MATCH('Indexed REC Deliveries'!$F44,'Inputs_Indexed REC'!$C$36:$E$36,0))
*INDEX('Inputs_Indexed REC'!$G$39:$I$64,MATCH('Indexed REC Deliveries'!$G44,'Inputs_Indexed REC'!$B$39:$B$64,0),MATCH('Indexed REC Deliveries'!$F44,'Inputs_Indexed REC'!$G$36:$I$36,0)),
IF(Y$5&gt;$G44+$B44,X44*(1-INDEX('Inputs_Indexed REC'!$D$6:$D$8,MATCH('Indexed REC Deliveries'!$F44,'Inputs_Indexed REC'!$B$6:$B$8,0))),
0))</f>
        <v>746250</v>
      </c>
      <c r="Z44" s="89">
        <f>IF(Z$5=$G44+$B44,INDEX('Inputs_Indexed REC'!$C$39:$E$64,MATCH('Indexed REC Deliveries'!$G44,'Inputs_Indexed REC'!$B$39:$B$64,0),MATCH('Indexed REC Deliveries'!$F44,'Inputs_Indexed REC'!$C$36:$E$36,0))
*INDEX('Inputs_Indexed REC'!$G$39:$I$64,MATCH('Indexed REC Deliveries'!$G44,'Inputs_Indexed REC'!$B$39:$B$64,0),MATCH('Indexed REC Deliveries'!$F44,'Inputs_Indexed REC'!$G$36:$I$36,0)),
IF(Z$5&gt;$G44+$B44,Y44*(1-INDEX('Inputs_Indexed REC'!$D$6:$D$8,MATCH('Indexed REC Deliveries'!$F44,'Inputs_Indexed REC'!$B$6:$B$8,0))),
0))</f>
        <v>742518.75</v>
      </c>
      <c r="AA44" s="89">
        <f>IF(AA$5=$G44+$B44,INDEX('Inputs_Indexed REC'!$C$39:$E$64,MATCH('Indexed REC Deliveries'!$G44,'Inputs_Indexed REC'!$B$39:$B$64,0),MATCH('Indexed REC Deliveries'!$F44,'Inputs_Indexed REC'!$C$36:$E$36,0))
*INDEX('Inputs_Indexed REC'!$G$39:$I$64,MATCH('Indexed REC Deliveries'!$G44,'Inputs_Indexed REC'!$B$39:$B$64,0),MATCH('Indexed REC Deliveries'!$F44,'Inputs_Indexed REC'!$G$36:$I$36,0)),
IF(AA$5&gt;$G44+$B44,Z44*(1-INDEX('Inputs_Indexed REC'!$D$6:$D$8,MATCH('Indexed REC Deliveries'!$F44,'Inputs_Indexed REC'!$B$6:$B$8,0))),
0))</f>
        <v>738806.15625</v>
      </c>
      <c r="AB44" s="89">
        <f>IF(AB$5=$G44+$B44,INDEX('Inputs_Indexed REC'!$C$39:$E$64,MATCH('Indexed REC Deliveries'!$G44,'Inputs_Indexed REC'!$B$39:$B$64,0),MATCH('Indexed REC Deliveries'!$F44,'Inputs_Indexed REC'!$C$36:$E$36,0))
*INDEX('Inputs_Indexed REC'!$G$39:$I$64,MATCH('Indexed REC Deliveries'!$G44,'Inputs_Indexed REC'!$B$39:$B$64,0),MATCH('Indexed REC Deliveries'!$F44,'Inputs_Indexed REC'!$G$36:$I$36,0)),
IF(AB$5&gt;$G44+$B44,AA44*(1-INDEX('Inputs_Indexed REC'!$D$6:$D$8,MATCH('Indexed REC Deliveries'!$F44,'Inputs_Indexed REC'!$B$6:$B$8,0))),
0))</f>
        <v>735112.12546875002</v>
      </c>
      <c r="AC44" s="89">
        <f>IF(AC$5=$G44+$B44,INDEX('Inputs_Indexed REC'!$C$39:$E$64,MATCH('Indexed REC Deliveries'!$G44,'Inputs_Indexed REC'!$B$39:$B$64,0),MATCH('Indexed REC Deliveries'!$F44,'Inputs_Indexed REC'!$C$36:$E$36,0))
*INDEX('Inputs_Indexed REC'!$G$39:$I$64,MATCH('Indexed REC Deliveries'!$G44,'Inputs_Indexed REC'!$B$39:$B$64,0),MATCH('Indexed REC Deliveries'!$F44,'Inputs_Indexed REC'!$G$36:$I$36,0)),
IF(AC$5&gt;$G44+$B44,AB44*(1-INDEX('Inputs_Indexed REC'!$D$6:$D$8,MATCH('Indexed REC Deliveries'!$F44,'Inputs_Indexed REC'!$B$6:$B$8,0))),
0))</f>
        <v>731436.5648414063</v>
      </c>
      <c r="AD44" s="89">
        <f>IF(AD$5=$G44+$B44,INDEX('Inputs_Indexed REC'!$C$39:$E$64,MATCH('Indexed REC Deliveries'!$G44,'Inputs_Indexed REC'!$B$39:$B$64,0),MATCH('Indexed REC Deliveries'!$F44,'Inputs_Indexed REC'!$C$36:$E$36,0))
*INDEX('Inputs_Indexed REC'!$G$39:$I$64,MATCH('Indexed REC Deliveries'!$G44,'Inputs_Indexed REC'!$B$39:$B$64,0),MATCH('Indexed REC Deliveries'!$F44,'Inputs_Indexed REC'!$G$36:$I$36,0)),
IF(AD$5&gt;$G44+$B44,AC44*(1-INDEX('Inputs_Indexed REC'!$D$6:$D$8,MATCH('Indexed REC Deliveries'!$F44,'Inputs_Indexed REC'!$B$6:$B$8,0))),
0))</f>
        <v>727779.3820171993</v>
      </c>
      <c r="AE44" s="89">
        <f>IF(AE$5=$G44+$B44,INDEX('Inputs_Indexed REC'!$C$39:$E$64,MATCH('Indexed REC Deliveries'!$G44,'Inputs_Indexed REC'!$B$39:$B$64,0),MATCH('Indexed REC Deliveries'!$F44,'Inputs_Indexed REC'!$C$36:$E$36,0))
*INDEX('Inputs_Indexed REC'!$G$39:$I$64,MATCH('Indexed REC Deliveries'!$G44,'Inputs_Indexed REC'!$B$39:$B$64,0),MATCH('Indexed REC Deliveries'!$F44,'Inputs_Indexed REC'!$G$36:$I$36,0)),
IF(AE$5&gt;$G44+$B44,AD44*(1-INDEX('Inputs_Indexed REC'!$D$6:$D$8,MATCH('Indexed REC Deliveries'!$F44,'Inputs_Indexed REC'!$B$6:$B$8,0))),
0))</f>
        <v>724140.48510711326</v>
      </c>
      <c r="AF44" s="89">
        <f>IF(AF$5=$G44+$B44,INDEX('Inputs_Indexed REC'!$C$39:$E$64,MATCH('Indexed REC Deliveries'!$G44,'Inputs_Indexed REC'!$B$39:$B$64,0),MATCH('Indexed REC Deliveries'!$F44,'Inputs_Indexed REC'!$C$36:$E$36,0))
*INDEX('Inputs_Indexed REC'!$G$39:$I$64,MATCH('Indexed REC Deliveries'!$G44,'Inputs_Indexed REC'!$B$39:$B$64,0),MATCH('Indexed REC Deliveries'!$F44,'Inputs_Indexed REC'!$G$36:$I$36,0)),
IF(AF$5&gt;$G44+$B44,AE44*(1-INDEX('Inputs_Indexed REC'!$D$6:$D$8,MATCH('Indexed REC Deliveries'!$F44,'Inputs_Indexed REC'!$B$6:$B$8,0))),
0))</f>
        <v>720519.78268157772</v>
      </c>
      <c r="AG44" s="89">
        <f>IF(AG$5=$G44+$B44,INDEX('Inputs_Indexed REC'!$C$39:$E$64,MATCH('Indexed REC Deliveries'!$G44,'Inputs_Indexed REC'!$B$39:$B$64,0),MATCH('Indexed REC Deliveries'!$F44,'Inputs_Indexed REC'!$C$36:$E$36,0))
*INDEX('Inputs_Indexed REC'!$G$39:$I$64,MATCH('Indexed REC Deliveries'!$G44,'Inputs_Indexed REC'!$B$39:$B$64,0),MATCH('Indexed REC Deliveries'!$F44,'Inputs_Indexed REC'!$G$36:$I$36,0)),
IF(AG$5&gt;$G44+$B44,AF44*(1-INDEX('Inputs_Indexed REC'!$D$6:$D$8,MATCH('Indexed REC Deliveries'!$F44,'Inputs_Indexed REC'!$B$6:$B$8,0))),
0))</f>
        <v>716917.18376816984</v>
      </c>
    </row>
    <row r="45" spans="2:33">
      <c r="B45" s="94">
        <v>3</v>
      </c>
      <c r="C45" s="94" t="s">
        <v>167</v>
      </c>
      <c r="D45" s="119" t="s">
        <v>213</v>
      </c>
      <c r="F45" s="39" t="s">
        <v>72</v>
      </c>
      <c r="G45" s="62">
        <f t="shared" si="7"/>
        <v>2035</v>
      </c>
      <c r="H45" s="58" t="s">
        <v>85</v>
      </c>
      <c r="I45" s="89">
        <f>IF(I$5=$G45+$B45,INDEX('Inputs_Indexed REC'!$C$39:$E$64,MATCH('Indexed REC Deliveries'!$G45,'Inputs_Indexed REC'!$B$39:$B$64,0),MATCH('Indexed REC Deliveries'!$F45,'Inputs_Indexed REC'!$C$36:$E$36,0))
*INDEX('Inputs_Indexed REC'!$G$39:$I$64,MATCH('Indexed REC Deliveries'!$G45,'Inputs_Indexed REC'!$B$39:$B$64,0),MATCH('Indexed REC Deliveries'!$F45,'Inputs_Indexed REC'!$G$36:$I$36,0)),
IF(I$5&gt;$G45+$B45,H45*(1-INDEX('Inputs_Indexed REC'!$D$6:$D$8,MATCH('Indexed REC Deliveries'!$F45,'Inputs_Indexed REC'!$B$6:$B$8,0))),
0))</f>
        <v>0</v>
      </c>
      <c r="J45" s="89">
        <f>IF(J$5=$G45+$B45,INDEX('Inputs_Indexed REC'!$C$39:$E$64,MATCH('Indexed REC Deliveries'!$G45,'Inputs_Indexed REC'!$B$39:$B$64,0),MATCH('Indexed REC Deliveries'!$F45,'Inputs_Indexed REC'!$C$36:$E$36,0))
*INDEX('Inputs_Indexed REC'!$G$39:$I$64,MATCH('Indexed REC Deliveries'!$G45,'Inputs_Indexed REC'!$B$39:$B$64,0),MATCH('Indexed REC Deliveries'!$F45,'Inputs_Indexed REC'!$G$36:$I$36,0)),
IF(J$5&gt;$G45+$B45,I45*(1-INDEX('Inputs_Indexed REC'!$D$6:$D$8,MATCH('Indexed REC Deliveries'!$F45,'Inputs_Indexed REC'!$B$6:$B$8,0))),
0))</f>
        <v>0</v>
      </c>
      <c r="K45" s="89">
        <f>IF(K$5=$G45+$B45,INDEX('Inputs_Indexed REC'!$C$39:$E$64,MATCH('Indexed REC Deliveries'!$G45,'Inputs_Indexed REC'!$B$39:$B$64,0),MATCH('Indexed REC Deliveries'!$F45,'Inputs_Indexed REC'!$C$36:$E$36,0))
*INDEX('Inputs_Indexed REC'!$G$39:$I$64,MATCH('Indexed REC Deliveries'!$G45,'Inputs_Indexed REC'!$B$39:$B$64,0),MATCH('Indexed REC Deliveries'!$F45,'Inputs_Indexed REC'!$G$36:$I$36,0)),
IF(K$5&gt;$G45+$B45,J45*(1-INDEX('Inputs_Indexed REC'!$D$6:$D$8,MATCH('Indexed REC Deliveries'!$F45,'Inputs_Indexed REC'!$B$6:$B$8,0))),
0))</f>
        <v>0</v>
      </c>
      <c r="L45" s="89">
        <f>IF(L$5=$G45+$B45,INDEX('Inputs_Indexed REC'!$C$39:$E$64,MATCH('Indexed REC Deliveries'!$G45,'Inputs_Indexed REC'!$B$39:$B$64,0),MATCH('Indexed REC Deliveries'!$F45,'Inputs_Indexed REC'!$C$36:$E$36,0))
*INDEX('Inputs_Indexed REC'!$G$39:$I$64,MATCH('Indexed REC Deliveries'!$G45,'Inputs_Indexed REC'!$B$39:$B$64,0),MATCH('Indexed REC Deliveries'!$F45,'Inputs_Indexed REC'!$G$36:$I$36,0)),
IF(L$5&gt;$G45+$B45,K45*(1-INDEX('Inputs_Indexed REC'!$D$6:$D$8,MATCH('Indexed REC Deliveries'!$F45,'Inputs_Indexed REC'!$B$6:$B$8,0))),
0))</f>
        <v>0</v>
      </c>
      <c r="M45" s="89">
        <f>IF(M$5=$G45+$B45,INDEX('Inputs_Indexed REC'!$C$39:$E$64,MATCH('Indexed REC Deliveries'!$G45,'Inputs_Indexed REC'!$B$39:$B$64,0),MATCH('Indexed REC Deliveries'!$F45,'Inputs_Indexed REC'!$C$36:$E$36,0))
*INDEX('Inputs_Indexed REC'!$G$39:$I$64,MATCH('Indexed REC Deliveries'!$G45,'Inputs_Indexed REC'!$B$39:$B$64,0),MATCH('Indexed REC Deliveries'!$F45,'Inputs_Indexed REC'!$G$36:$I$36,0)),
IF(M$5&gt;$G45+$B45,L45*(1-INDEX('Inputs_Indexed REC'!$D$6:$D$8,MATCH('Indexed REC Deliveries'!$F45,'Inputs_Indexed REC'!$B$6:$B$8,0))),
0))</f>
        <v>0</v>
      </c>
      <c r="N45" s="89">
        <f>IF(N$5=$G45+$B45,INDEX('Inputs_Indexed REC'!$C$39:$E$64,MATCH('Indexed REC Deliveries'!$G45,'Inputs_Indexed REC'!$B$39:$B$64,0),MATCH('Indexed REC Deliveries'!$F45,'Inputs_Indexed REC'!$C$36:$E$36,0))
*INDEX('Inputs_Indexed REC'!$G$39:$I$64,MATCH('Indexed REC Deliveries'!$G45,'Inputs_Indexed REC'!$B$39:$B$64,0),MATCH('Indexed REC Deliveries'!$F45,'Inputs_Indexed REC'!$G$36:$I$36,0)),
IF(N$5&gt;$G45+$B45,M45*(1-INDEX('Inputs_Indexed REC'!$D$6:$D$8,MATCH('Indexed REC Deliveries'!$F45,'Inputs_Indexed REC'!$B$6:$B$8,0))),
0))</f>
        <v>0</v>
      </c>
      <c r="O45" s="89">
        <f>IF(O$5=$G45+$B45,INDEX('Inputs_Indexed REC'!$C$39:$E$64,MATCH('Indexed REC Deliveries'!$G45,'Inputs_Indexed REC'!$B$39:$B$64,0),MATCH('Indexed REC Deliveries'!$F45,'Inputs_Indexed REC'!$C$36:$E$36,0))
*INDEX('Inputs_Indexed REC'!$G$39:$I$64,MATCH('Indexed REC Deliveries'!$G45,'Inputs_Indexed REC'!$B$39:$B$64,0),MATCH('Indexed REC Deliveries'!$F45,'Inputs_Indexed REC'!$G$36:$I$36,0)),
IF(O$5&gt;$G45+$B45,N45*(1-INDEX('Inputs_Indexed REC'!$D$6:$D$8,MATCH('Indexed REC Deliveries'!$F45,'Inputs_Indexed REC'!$B$6:$B$8,0))),
0))</f>
        <v>0</v>
      </c>
      <c r="P45" s="89">
        <f>IF(P$5=$G45+$B45,INDEX('Inputs_Indexed REC'!$C$39:$E$64,MATCH('Indexed REC Deliveries'!$G45,'Inputs_Indexed REC'!$B$39:$B$64,0),MATCH('Indexed REC Deliveries'!$F45,'Inputs_Indexed REC'!$C$36:$E$36,0))
*INDEX('Inputs_Indexed REC'!$G$39:$I$64,MATCH('Indexed REC Deliveries'!$G45,'Inputs_Indexed REC'!$B$39:$B$64,0),MATCH('Indexed REC Deliveries'!$F45,'Inputs_Indexed REC'!$G$36:$I$36,0)),
IF(P$5&gt;$G45+$B45,O45*(1-INDEX('Inputs_Indexed REC'!$D$6:$D$8,MATCH('Indexed REC Deliveries'!$F45,'Inputs_Indexed REC'!$B$6:$B$8,0))),
0))</f>
        <v>0</v>
      </c>
      <c r="Q45" s="89">
        <f>IF(Q$5=$G45+$B45,INDEX('Inputs_Indexed REC'!$C$39:$E$64,MATCH('Indexed REC Deliveries'!$G45,'Inputs_Indexed REC'!$B$39:$B$64,0),MATCH('Indexed REC Deliveries'!$F45,'Inputs_Indexed REC'!$C$36:$E$36,0))
*INDEX('Inputs_Indexed REC'!$G$39:$I$64,MATCH('Indexed REC Deliveries'!$G45,'Inputs_Indexed REC'!$B$39:$B$64,0),MATCH('Indexed REC Deliveries'!$F45,'Inputs_Indexed REC'!$G$36:$I$36,0)),
IF(Q$5&gt;$G45+$B45,P45*(1-INDEX('Inputs_Indexed REC'!$D$6:$D$8,MATCH('Indexed REC Deliveries'!$F45,'Inputs_Indexed REC'!$B$6:$B$8,0))),
0))</f>
        <v>0</v>
      </c>
      <c r="R45" s="89">
        <f>IF(R$5=$G45+$B45,INDEX('Inputs_Indexed REC'!$C$39:$E$64,MATCH('Indexed REC Deliveries'!$G45,'Inputs_Indexed REC'!$B$39:$B$64,0),MATCH('Indexed REC Deliveries'!$F45,'Inputs_Indexed REC'!$C$36:$E$36,0))
*INDEX('Inputs_Indexed REC'!$G$39:$I$64,MATCH('Indexed REC Deliveries'!$G45,'Inputs_Indexed REC'!$B$39:$B$64,0),MATCH('Indexed REC Deliveries'!$F45,'Inputs_Indexed REC'!$G$36:$I$36,0)),
IF(R$5&gt;$G45+$B45,Q45*(1-INDEX('Inputs_Indexed REC'!$D$6:$D$8,MATCH('Indexed REC Deliveries'!$F45,'Inputs_Indexed REC'!$B$6:$B$8,0))),
0))</f>
        <v>0</v>
      </c>
      <c r="S45" s="89">
        <f>IF(S$5=$G45+$B45,INDEX('Inputs_Indexed REC'!$C$39:$E$64,MATCH('Indexed REC Deliveries'!$G45,'Inputs_Indexed REC'!$B$39:$B$64,0),MATCH('Indexed REC Deliveries'!$F45,'Inputs_Indexed REC'!$C$36:$E$36,0))
*INDEX('Inputs_Indexed REC'!$G$39:$I$64,MATCH('Indexed REC Deliveries'!$G45,'Inputs_Indexed REC'!$B$39:$B$64,0),MATCH('Indexed REC Deliveries'!$F45,'Inputs_Indexed REC'!$G$36:$I$36,0)),
IF(S$5&gt;$G45+$B45,R45*(1-INDEX('Inputs_Indexed REC'!$D$6:$D$8,MATCH('Indexed REC Deliveries'!$F45,'Inputs_Indexed REC'!$B$6:$B$8,0))),
0))</f>
        <v>0</v>
      </c>
      <c r="T45" s="89">
        <f>IF(T$5=$G45+$B45,INDEX('Inputs_Indexed REC'!$C$39:$E$64,MATCH('Indexed REC Deliveries'!$G45,'Inputs_Indexed REC'!$B$39:$B$64,0),MATCH('Indexed REC Deliveries'!$F45,'Inputs_Indexed REC'!$C$36:$E$36,0))
*INDEX('Inputs_Indexed REC'!$G$39:$I$64,MATCH('Indexed REC Deliveries'!$G45,'Inputs_Indexed REC'!$B$39:$B$64,0),MATCH('Indexed REC Deliveries'!$F45,'Inputs_Indexed REC'!$G$36:$I$36,0)),
IF(T$5&gt;$G45+$B45,S45*(1-INDEX('Inputs_Indexed REC'!$D$6:$D$8,MATCH('Indexed REC Deliveries'!$F45,'Inputs_Indexed REC'!$B$6:$B$8,0))),
0))</f>
        <v>0</v>
      </c>
      <c r="U45" s="89">
        <f>IF(U$5=$G45+$B45,INDEX('Inputs_Indexed REC'!$C$39:$E$64,MATCH('Indexed REC Deliveries'!$G45,'Inputs_Indexed REC'!$B$39:$B$64,0),MATCH('Indexed REC Deliveries'!$F45,'Inputs_Indexed REC'!$C$36:$E$36,0))
*INDEX('Inputs_Indexed REC'!$G$39:$I$64,MATCH('Indexed REC Deliveries'!$G45,'Inputs_Indexed REC'!$B$39:$B$64,0),MATCH('Indexed REC Deliveries'!$F45,'Inputs_Indexed REC'!$G$36:$I$36,0)),
IF(U$5&gt;$G45+$B45,T45*(1-INDEX('Inputs_Indexed REC'!$D$6:$D$8,MATCH('Indexed REC Deliveries'!$F45,'Inputs_Indexed REC'!$B$6:$B$8,0))),
0))</f>
        <v>0</v>
      </c>
      <c r="V45" s="89">
        <f>IF(V$5=$G45+$B45,INDEX('Inputs_Indexed REC'!$C$39:$E$64,MATCH('Indexed REC Deliveries'!$G45,'Inputs_Indexed REC'!$B$39:$B$64,0),MATCH('Indexed REC Deliveries'!$F45,'Inputs_Indexed REC'!$C$36:$E$36,0))
*INDEX('Inputs_Indexed REC'!$G$39:$I$64,MATCH('Indexed REC Deliveries'!$G45,'Inputs_Indexed REC'!$B$39:$B$64,0),MATCH('Indexed REC Deliveries'!$F45,'Inputs_Indexed REC'!$G$36:$I$36,0)),
IF(V$5&gt;$G45+$B45,U45*(1-INDEX('Inputs_Indexed REC'!$D$6:$D$8,MATCH('Indexed REC Deliveries'!$F45,'Inputs_Indexed REC'!$B$6:$B$8,0))),
0))</f>
        <v>0</v>
      </c>
      <c r="W45" s="89">
        <f>IF(W$5=$G45+$B45,INDEX('Inputs_Indexed REC'!$C$39:$E$64,MATCH('Indexed REC Deliveries'!$G45,'Inputs_Indexed REC'!$B$39:$B$64,0),MATCH('Indexed REC Deliveries'!$F45,'Inputs_Indexed REC'!$C$36:$E$36,0))
*INDEX('Inputs_Indexed REC'!$G$39:$I$64,MATCH('Indexed REC Deliveries'!$G45,'Inputs_Indexed REC'!$B$39:$B$64,0),MATCH('Indexed REC Deliveries'!$F45,'Inputs_Indexed REC'!$G$36:$I$36,0)),
IF(W$5&gt;$G45+$B45,V45*(1-INDEX('Inputs_Indexed REC'!$D$6:$D$8,MATCH('Indexed REC Deliveries'!$F45,'Inputs_Indexed REC'!$B$6:$B$8,0))),
0))</f>
        <v>0</v>
      </c>
      <c r="X45" s="89">
        <f>IF(X$5=$G45+$B45,INDEX('Inputs_Indexed REC'!$C$39:$E$64,MATCH('Indexed REC Deliveries'!$G45,'Inputs_Indexed REC'!$B$39:$B$64,0),MATCH('Indexed REC Deliveries'!$F45,'Inputs_Indexed REC'!$C$36:$E$36,0))
*INDEX('Inputs_Indexed REC'!$G$39:$I$64,MATCH('Indexed REC Deliveries'!$G45,'Inputs_Indexed REC'!$B$39:$B$64,0),MATCH('Indexed REC Deliveries'!$F45,'Inputs_Indexed REC'!$G$36:$I$36,0)),
IF(X$5&gt;$G45+$B45,W45*(1-INDEX('Inputs_Indexed REC'!$D$6:$D$8,MATCH('Indexed REC Deliveries'!$F45,'Inputs_Indexed REC'!$B$6:$B$8,0))),
0))</f>
        <v>0</v>
      </c>
      <c r="Y45" s="89">
        <f>IF(Y$5=$G45+$B45,INDEX('Inputs_Indexed REC'!$C$39:$E$64,MATCH('Indexed REC Deliveries'!$G45,'Inputs_Indexed REC'!$B$39:$B$64,0),MATCH('Indexed REC Deliveries'!$F45,'Inputs_Indexed REC'!$C$36:$E$36,0))
*INDEX('Inputs_Indexed REC'!$G$39:$I$64,MATCH('Indexed REC Deliveries'!$G45,'Inputs_Indexed REC'!$B$39:$B$64,0),MATCH('Indexed REC Deliveries'!$F45,'Inputs_Indexed REC'!$G$36:$I$36,0)),
IF(Y$5&gt;$G45+$B45,X45*(1-INDEX('Inputs_Indexed REC'!$D$6:$D$8,MATCH('Indexed REC Deliveries'!$F45,'Inputs_Indexed REC'!$B$6:$B$8,0))),
0))</f>
        <v>750000</v>
      </c>
      <c r="Z45" s="89">
        <f>IF(Z$5=$G45+$B45,INDEX('Inputs_Indexed REC'!$C$39:$E$64,MATCH('Indexed REC Deliveries'!$G45,'Inputs_Indexed REC'!$B$39:$B$64,0),MATCH('Indexed REC Deliveries'!$F45,'Inputs_Indexed REC'!$C$36:$E$36,0))
*INDEX('Inputs_Indexed REC'!$G$39:$I$64,MATCH('Indexed REC Deliveries'!$G45,'Inputs_Indexed REC'!$B$39:$B$64,0),MATCH('Indexed REC Deliveries'!$F45,'Inputs_Indexed REC'!$G$36:$I$36,0)),
IF(Z$5&gt;$G45+$B45,Y45*(1-INDEX('Inputs_Indexed REC'!$D$6:$D$8,MATCH('Indexed REC Deliveries'!$F45,'Inputs_Indexed REC'!$B$6:$B$8,0))),
0))</f>
        <v>746250</v>
      </c>
      <c r="AA45" s="89">
        <f>IF(AA$5=$G45+$B45,INDEX('Inputs_Indexed REC'!$C$39:$E$64,MATCH('Indexed REC Deliveries'!$G45,'Inputs_Indexed REC'!$B$39:$B$64,0),MATCH('Indexed REC Deliveries'!$F45,'Inputs_Indexed REC'!$C$36:$E$36,0))
*INDEX('Inputs_Indexed REC'!$G$39:$I$64,MATCH('Indexed REC Deliveries'!$G45,'Inputs_Indexed REC'!$B$39:$B$64,0),MATCH('Indexed REC Deliveries'!$F45,'Inputs_Indexed REC'!$G$36:$I$36,0)),
IF(AA$5&gt;$G45+$B45,Z45*(1-INDEX('Inputs_Indexed REC'!$D$6:$D$8,MATCH('Indexed REC Deliveries'!$F45,'Inputs_Indexed REC'!$B$6:$B$8,0))),
0))</f>
        <v>742518.75</v>
      </c>
      <c r="AB45" s="89">
        <f>IF(AB$5=$G45+$B45,INDEX('Inputs_Indexed REC'!$C$39:$E$64,MATCH('Indexed REC Deliveries'!$G45,'Inputs_Indexed REC'!$B$39:$B$64,0),MATCH('Indexed REC Deliveries'!$F45,'Inputs_Indexed REC'!$C$36:$E$36,0))
*INDEX('Inputs_Indexed REC'!$G$39:$I$64,MATCH('Indexed REC Deliveries'!$G45,'Inputs_Indexed REC'!$B$39:$B$64,0),MATCH('Indexed REC Deliveries'!$F45,'Inputs_Indexed REC'!$G$36:$I$36,0)),
IF(AB$5&gt;$G45+$B45,AA45*(1-INDEX('Inputs_Indexed REC'!$D$6:$D$8,MATCH('Indexed REC Deliveries'!$F45,'Inputs_Indexed REC'!$B$6:$B$8,0))),
0))</f>
        <v>738806.15625</v>
      </c>
      <c r="AC45" s="89">
        <f>IF(AC$5=$G45+$B45,INDEX('Inputs_Indexed REC'!$C$39:$E$64,MATCH('Indexed REC Deliveries'!$G45,'Inputs_Indexed REC'!$B$39:$B$64,0),MATCH('Indexed REC Deliveries'!$F45,'Inputs_Indexed REC'!$C$36:$E$36,0))
*INDEX('Inputs_Indexed REC'!$G$39:$I$64,MATCH('Indexed REC Deliveries'!$G45,'Inputs_Indexed REC'!$B$39:$B$64,0),MATCH('Indexed REC Deliveries'!$F45,'Inputs_Indexed REC'!$G$36:$I$36,0)),
IF(AC$5&gt;$G45+$B45,AB45*(1-INDEX('Inputs_Indexed REC'!$D$6:$D$8,MATCH('Indexed REC Deliveries'!$F45,'Inputs_Indexed REC'!$B$6:$B$8,0))),
0))</f>
        <v>735112.12546875002</v>
      </c>
      <c r="AD45" s="89">
        <f>IF(AD$5=$G45+$B45,INDEX('Inputs_Indexed REC'!$C$39:$E$64,MATCH('Indexed REC Deliveries'!$G45,'Inputs_Indexed REC'!$B$39:$B$64,0),MATCH('Indexed REC Deliveries'!$F45,'Inputs_Indexed REC'!$C$36:$E$36,0))
*INDEX('Inputs_Indexed REC'!$G$39:$I$64,MATCH('Indexed REC Deliveries'!$G45,'Inputs_Indexed REC'!$B$39:$B$64,0),MATCH('Indexed REC Deliveries'!$F45,'Inputs_Indexed REC'!$G$36:$I$36,0)),
IF(AD$5&gt;$G45+$B45,AC45*(1-INDEX('Inputs_Indexed REC'!$D$6:$D$8,MATCH('Indexed REC Deliveries'!$F45,'Inputs_Indexed REC'!$B$6:$B$8,0))),
0))</f>
        <v>731436.5648414063</v>
      </c>
      <c r="AE45" s="89">
        <f>IF(AE$5=$G45+$B45,INDEX('Inputs_Indexed REC'!$C$39:$E$64,MATCH('Indexed REC Deliveries'!$G45,'Inputs_Indexed REC'!$B$39:$B$64,0),MATCH('Indexed REC Deliveries'!$F45,'Inputs_Indexed REC'!$C$36:$E$36,0))
*INDEX('Inputs_Indexed REC'!$G$39:$I$64,MATCH('Indexed REC Deliveries'!$G45,'Inputs_Indexed REC'!$B$39:$B$64,0),MATCH('Indexed REC Deliveries'!$F45,'Inputs_Indexed REC'!$G$36:$I$36,0)),
IF(AE$5&gt;$G45+$B45,AD45*(1-INDEX('Inputs_Indexed REC'!$D$6:$D$8,MATCH('Indexed REC Deliveries'!$F45,'Inputs_Indexed REC'!$B$6:$B$8,0))),
0))</f>
        <v>727779.3820171993</v>
      </c>
      <c r="AF45" s="89">
        <f>IF(AF$5=$G45+$B45,INDEX('Inputs_Indexed REC'!$C$39:$E$64,MATCH('Indexed REC Deliveries'!$G45,'Inputs_Indexed REC'!$B$39:$B$64,0),MATCH('Indexed REC Deliveries'!$F45,'Inputs_Indexed REC'!$C$36:$E$36,0))
*INDEX('Inputs_Indexed REC'!$G$39:$I$64,MATCH('Indexed REC Deliveries'!$G45,'Inputs_Indexed REC'!$B$39:$B$64,0),MATCH('Indexed REC Deliveries'!$F45,'Inputs_Indexed REC'!$G$36:$I$36,0)),
IF(AF$5&gt;$G45+$B45,AE45*(1-INDEX('Inputs_Indexed REC'!$D$6:$D$8,MATCH('Indexed REC Deliveries'!$F45,'Inputs_Indexed REC'!$B$6:$B$8,0))),
0))</f>
        <v>724140.48510711326</v>
      </c>
      <c r="AG45" s="89">
        <f>IF(AG$5=$G45+$B45,INDEX('Inputs_Indexed REC'!$C$39:$E$64,MATCH('Indexed REC Deliveries'!$G45,'Inputs_Indexed REC'!$B$39:$B$64,0),MATCH('Indexed REC Deliveries'!$F45,'Inputs_Indexed REC'!$C$36:$E$36,0))
*INDEX('Inputs_Indexed REC'!$G$39:$I$64,MATCH('Indexed REC Deliveries'!$G45,'Inputs_Indexed REC'!$B$39:$B$64,0),MATCH('Indexed REC Deliveries'!$F45,'Inputs_Indexed REC'!$G$36:$I$36,0)),
IF(AG$5&gt;$G45+$B45,AF45*(1-INDEX('Inputs_Indexed REC'!$D$6:$D$8,MATCH('Indexed REC Deliveries'!$F45,'Inputs_Indexed REC'!$B$6:$B$8,0))),
0))</f>
        <v>720519.78268157772</v>
      </c>
    </row>
    <row r="46" spans="2:33">
      <c r="B46" s="94">
        <v>3</v>
      </c>
      <c r="C46" s="94" t="s">
        <v>167</v>
      </c>
      <c r="D46" s="119" t="s">
        <v>213</v>
      </c>
      <c r="F46" s="39" t="s">
        <v>72</v>
      </c>
      <c r="G46" s="62">
        <f t="shared" si="7"/>
        <v>2036</v>
      </c>
      <c r="H46" s="58" t="s">
        <v>85</v>
      </c>
      <c r="I46" s="89">
        <f>IF(I$5=$G46+$B46,INDEX('Inputs_Indexed REC'!$C$39:$E$64,MATCH('Indexed REC Deliveries'!$G46,'Inputs_Indexed REC'!$B$39:$B$64,0),MATCH('Indexed REC Deliveries'!$F46,'Inputs_Indexed REC'!$C$36:$E$36,0))
*INDEX('Inputs_Indexed REC'!$G$39:$I$64,MATCH('Indexed REC Deliveries'!$G46,'Inputs_Indexed REC'!$B$39:$B$64,0),MATCH('Indexed REC Deliveries'!$F46,'Inputs_Indexed REC'!$G$36:$I$36,0)),
IF(I$5&gt;$G46+$B46,H46*(1-INDEX('Inputs_Indexed REC'!$D$6:$D$8,MATCH('Indexed REC Deliveries'!$F46,'Inputs_Indexed REC'!$B$6:$B$8,0))),
0))</f>
        <v>0</v>
      </c>
      <c r="J46" s="89">
        <f>IF(J$5=$G46+$B46,INDEX('Inputs_Indexed REC'!$C$39:$E$64,MATCH('Indexed REC Deliveries'!$G46,'Inputs_Indexed REC'!$B$39:$B$64,0),MATCH('Indexed REC Deliveries'!$F46,'Inputs_Indexed REC'!$C$36:$E$36,0))
*INDEX('Inputs_Indexed REC'!$G$39:$I$64,MATCH('Indexed REC Deliveries'!$G46,'Inputs_Indexed REC'!$B$39:$B$64,0),MATCH('Indexed REC Deliveries'!$F46,'Inputs_Indexed REC'!$G$36:$I$36,0)),
IF(J$5&gt;$G46+$B46,I46*(1-INDEX('Inputs_Indexed REC'!$D$6:$D$8,MATCH('Indexed REC Deliveries'!$F46,'Inputs_Indexed REC'!$B$6:$B$8,0))),
0))</f>
        <v>0</v>
      </c>
      <c r="K46" s="89">
        <f>IF(K$5=$G46+$B46,INDEX('Inputs_Indexed REC'!$C$39:$E$64,MATCH('Indexed REC Deliveries'!$G46,'Inputs_Indexed REC'!$B$39:$B$64,0),MATCH('Indexed REC Deliveries'!$F46,'Inputs_Indexed REC'!$C$36:$E$36,0))
*INDEX('Inputs_Indexed REC'!$G$39:$I$64,MATCH('Indexed REC Deliveries'!$G46,'Inputs_Indexed REC'!$B$39:$B$64,0),MATCH('Indexed REC Deliveries'!$F46,'Inputs_Indexed REC'!$G$36:$I$36,0)),
IF(K$5&gt;$G46+$B46,J46*(1-INDEX('Inputs_Indexed REC'!$D$6:$D$8,MATCH('Indexed REC Deliveries'!$F46,'Inputs_Indexed REC'!$B$6:$B$8,0))),
0))</f>
        <v>0</v>
      </c>
      <c r="L46" s="89">
        <f>IF(L$5=$G46+$B46,INDEX('Inputs_Indexed REC'!$C$39:$E$64,MATCH('Indexed REC Deliveries'!$G46,'Inputs_Indexed REC'!$B$39:$B$64,0),MATCH('Indexed REC Deliveries'!$F46,'Inputs_Indexed REC'!$C$36:$E$36,0))
*INDEX('Inputs_Indexed REC'!$G$39:$I$64,MATCH('Indexed REC Deliveries'!$G46,'Inputs_Indexed REC'!$B$39:$B$64,0),MATCH('Indexed REC Deliveries'!$F46,'Inputs_Indexed REC'!$G$36:$I$36,0)),
IF(L$5&gt;$G46+$B46,K46*(1-INDEX('Inputs_Indexed REC'!$D$6:$D$8,MATCH('Indexed REC Deliveries'!$F46,'Inputs_Indexed REC'!$B$6:$B$8,0))),
0))</f>
        <v>0</v>
      </c>
      <c r="M46" s="89">
        <f>IF(M$5=$G46+$B46,INDEX('Inputs_Indexed REC'!$C$39:$E$64,MATCH('Indexed REC Deliveries'!$G46,'Inputs_Indexed REC'!$B$39:$B$64,0),MATCH('Indexed REC Deliveries'!$F46,'Inputs_Indexed REC'!$C$36:$E$36,0))
*INDEX('Inputs_Indexed REC'!$G$39:$I$64,MATCH('Indexed REC Deliveries'!$G46,'Inputs_Indexed REC'!$B$39:$B$64,0),MATCH('Indexed REC Deliveries'!$F46,'Inputs_Indexed REC'!$G$36:$I$36,0)),
IF(M$5&gt;$G46+$B46,L46*(1-INDEX('Inputs_Indexed REC'!$D$6:$D$8,MATCH('Indexed REC Deliveries'!$F46,'Inputs_Indexed REC'!$B$6:$B$8,0))),
0))</f>
        <v>0</v>
      </c>
      <c r="N46" s="89">
        <f>IF(N$5=$G46+$B46,INDEX('Inputs_Indexed REC'!$C$39:$E$64,MATCH('Indexed REC Deliveries'!$G46,'Inputs_Indexed REC'!$B$39:$B$64,0),MATCH('Indexed REC Deliveries'!$F46,'Inputs_Indexed REC'!$C$36:$E$36,0))
*INDEX('Inputs_Indexed REC'!$G$39:$I$64,MATCH('Indexed REC Deliveries'!$G46,'Inputs_Indexed REC'!$B$39:$B$64,0),MATCH('Indexed REC Deliveries'!$F46,'Inputs_Indexed REC'!$G$36:$I$36,0)),
IF(N$5&gt;$G46+$B46,M46*(1-INDEX('Inputs_Indexed REC'!$D$6:$D$8,MATCH('Indexed REC Deliveries'!$F46,'Inputs_Indexed REC'!$B$6:$B$8,0))),
0))</f>
        <v>0</v>
      </c>
      <c r="O46" s="89">
        <f>IF(O$5=$G46+$B46,INDEX('Inputs_Indexed REC'!$C$39:$E$64,MATCH('Indexed REC Deliveries'!$G46,'Inputs_Indexed REC'!$B$39:$B$64,0),MATCH('Indexed REC Deliveries'!$F46,'Inputs_Indexed REC'!$C$36:$E$36,0))
*INDEX('Inputs_Indexed REC'!$G$39:$I$64,MATCH('Indexed REC Deliveries'!$G46,'Inputs_Indexed REC'!$B$39:$B$64,0),MATCH('Indexed REC Deliveries'!$F46,'Inputs_Indexed REC'!$G$36:$I$36,0)),
IF(O$5&gt;$G46+$B46,N46*(1-INDEX('Inputs_Indexed REC'!$D$6:$D$8,MATCH('Indexed REC Deliveries'!$F46,'Inputs_Indexed REC'!$B$6:$B$8,0))),
0))</f>
        <v>0</v>
      </c>
      <c r="P46" s="89">
        <f>IF(P$5=$G46+$B46,INDEX('Inputs_Indexed REC'!$C$39:$E$64,MATCH('Indexed REC Deliveries'!$G46,'Inputs_Indexed REC'!$B$39:$B$64,0),MATCH('Indexed REC Deliveries'!$F46,'Inputs_Indexed REC'!$C$36:$E$36,0))
*INDEX('Inputs_Indexed REC'!$G$39:$I$64,MATCH('Indexed REC Deliveries'!$G46,'Inputs_Indexed REC'!$B$39:$B$64,0),MATCH('Indexed REC Deliveries'!$F46,'Inputs_Indexed REC'!$G$36:$I$36,0)),
IF(P$5&gt;$G46+$B46,O46*(1-INDEX('Inputs_Indexed REC'!$D$6:$D$8,MATCH('Indexed REC Deliveries'!$F46,'Inputs_Indexed REC'!$B$6:$B$8,0))),
0))</f>
        <v>0</v>
      </c>
      <c r="Q46" s="89">
        <f>IF(Q$5=$G46+$B46,INDEX('Inputs_Indexed REC'!$C$39:$E$64,MATCH('Indexed REC Deliveries'!$G46,'Inputs_Indexed REC'!$B$39:$B$64,0),MATCH('Indexed REC Deliveries'!$F46,'Inputs_Indexed REC'!$C$36:$E$36,0))
*INDEX('Inputs_Indexed REC'!$G$39:$I$64,MATCH('Indexed REC Deliveries'!$G46,'Inputs_Indexed REC'!$B$39:$B$64,0),MATCH('Indexed REC Deliveries'!$F46,'Inputs_Indexed REC'!$G$36:$I$36,0)),
IF(Q$5&gt;$G46+$B46,P46*(1-INDEX('Inputs_Indexed REC'!$D$6:$D$8,MATCH('Indexed REC Deliveries'!$F46,'Inputs_Indexed REC'!$B$6:$B$8,0))),
0))</f>
        <v>0</v>
      </c>
      <c r="R46" s="89">
        <f>IF(R$5=$G46+$B46,INDEX('Inputs_Indexed REC'!$C$39:$E$64,MATCH('Indexed REC Deliveries'!$G46,'Inputs_Indexed REC'!$B$39:$B$64,0),MATCH('Indexed REC Deliveries'!$F46,'Inputs_Indexed REC'!$C$36:$E$36,0))
*INDEX('Inputs_Indexed REC'!$G$39:$I$64,MATCH('Indexed REC Deliveries'!$G46,'Inputs_Indexed REC'!$B$39:$B$64,0),MATCH('Indexed REC Deliveries'!$F46,'Inputs_Indexed REC'!$G$36:$I$36,0)),
IF(R$5&gt;$G46+$B46,Q46*(1-INDEX('Inputs_Indexed REC'!$D$6:$D$8,MATCH('Indexed REC Deliveries'!$F46,'Inputs_Indexed REC'!$B$6:$B$8,0))),
0))</f>
        <v>0</v>
      </c>
      <c r="S46" s="89">
        <f>IF(S$5=$G46+$B46,INDEX('Inputs_Indexed REC'!$C$39:$E$64,MATCH('Indexed REC Deliveries'!$G46,'Inputs_Indexed REC'!$B$39:$B$64,0),MATCH('Indexed REC Deliveries'!$F46,'Inputs_Indexed REC'!$C$36:$E$36,0))
*INDEX('Inputs_Indexed REC'!$G$39:$I$64,MATCH('Indexed REC Deliveries'!$G46,'Inputs_Indexed REC'!$B$39:$B$64,0),MATCH('Indexed REC Deliveries'!$F46,'Inputs_Indexed REC'!$G$36:$I$36,0)),
IF(S$5&gt;$G46+$B46,R46*(1-INDEX('Inputs_Indexed REC'!$D$6:$D$8,MATCH('Indexed REC Deliveries'!$F46,'Inputs_Indexed REC'!$B$6:$B$8,0))),
0))</f>
        <v>0</v>
      </c>
      <c r="T46" s="89">
        <f>IF(T$5=$G46+$B46,INDEX('Inputs_Indexed REC'!$C$39:$E$64,MATCH('Indexed REC Deliveries'!$G46,'Inputs_Indexed REC'!$B$39:$B$64,0),MATCH('Indexed REC Deliveries'!$F46,'Inputs_Indexed REC'!$C$36:$E$36,0))
*INDEX('Inputs_Indexed REC'!$G$39:$I$64,MATCH('Indexed REC Deliveries'!$G46,'Inputs_Indexed REC'!$B$39:$B$64,0),MATCH('Indexed REC Deliveries'!$F46,'Inputs_Indexed REC'!$G$36:$I$36,0)),
IF(T$5&gt;$G46+$B46,S46*(1-INDEX('Inputs_Indexed REC'!$D$6:$D$8,MATCH('Indexed REC Deliveries'!$F46,'Inputs_Indexed REC'!$B$6:$B$8,0))),
0))</f>
        <v>0</v>
      </c>
      <c r="U46" s="89">
        <f>IF(U$5=$G46+$B46,INDEX('Inputs_Indexed REC'!$C$39:$E$64,MATCH('Indexed REC Deliveries'!$G46,'Inputs_Indexed REC'!$B$39:$B$64,0),MATCH('Indexed REC Deliveries'!$F46,'Inputs_Indexed REC'!$C$36:$E$36,0))
*INDEX('Inputs_Indexed REC'!$G$39:$I$64,MATCH('Indexed REC Deliveries'!$G46,'Inputs_Indexed REC'!$B$39:$B$64,0),MATCH('Indexed REC Deliveries'!$F46,'Inputs_Indexed REC'!$G$36:$I$36,0)),
IF(U$5&gt;$G46+$B46,T46*(1-INDEX('Inputs_Indexed REC'!$D$6:$D$8,MATCH('Indexed REC Deliveries'!$F46,'Inputs_Indexed REC'!$B$6:$B$8,0))),
0))</f>
        <v>0</v>
      </c>
      <c r="V46" s="89">
        <f>IF(V$5=$G46+$B46,INDEX('Inputs_Indexed REC'!$C$39:$E$64,MATCH('Indexed REC Deliveries'!$G46,'Inputs_Indexed REC'!$B$39:$B$64,0),MATCH('Indexed REC Deliveries'!$F46,'Inputs_Indexed REC'!$C$36:$E$36,0))
*INDEX('Inputs_Indexed REC'!$G$39:$I$64,MATCH('Indexed REC Deliveries'!$G46,'Inputs_Indexed REC'!$B$39:$B$64,0),MATCH('Indexed REC Deliveries'!$F46,'Inputs_Indexed REC'!$G$36:$I$36,0)),
IF(V$5&gt;$G46+$B46,U46*(1-INDEX('Inputs_Indexed REC'!$D$6:$D$8,MATCH('Indexed REC Deliveries'!$F46,'Inputs_Indexed REC'!$B$6:$B$8,0))),
0))</f>
        <v>0</v>
      </c>
      <c r="W46" s="89">
        <f>IF(W$5=$G46+$B46,INDEX('Inputs_Indexed REC'!$C$39:$E$64,MATCH('Indexed REC Deliveries'!$G46,'Inputs_Indexed REC'!$B$39:$B$64,0),MATCH('Indexed REC Deliveries'!$F46,'Inputs_Indexed REC'!$C$36:$E$36,0))
*INDEX('Inputs_Indexed REC'!$G$39:$I$64,MATCH('Indexed REC Deliveries'!$G46,'Inputs_Indexed REC'!$B$39:$B$64,0),MATCH('Indexed REC Deliveries'!$F46,'Inputs_Indexed REC'!$G$36:$I$36,0)),
IF(W$5&gt;$G46+$B46,V46*(1-INDEX('Inputs_Indexed REC'!$D$6:$D$8,MATCH('Indexed REC Deliveries'!$F46,'Inputs_Indexed REC'!$B$6:$B$8,0))),
0))</f>
        <v>0</v>
      </c>
      <c r="X46" s="89">
        <f>IF(X$5=$G46+$B46,INDEX('Inputs_Indexed REC'!$C$39:$E$64,MATCH('Indexed REC Deliveries'!$G46,'Inputs_Indexed REC'!$B$39:$B$64,0),MATCH('Indexed REC Deliveries'!$F46,'Inputs_Indexed REC'!$C$36:$E$36,0))
*INDEX('Inputs_Indexed REC'!$G$39:$I$64,MATCH('Indexed REC Deliveries'!$G46,'Inputs_Indexed REC'!$B$39:$B$64,0),MATCH('Indexed REC Deliveries'!$F46,'Inputs_Indexed REC'!$G$36:$I$36,0)),
IF(X$5&gt;$G46+$B46,W46*(1-INDEX('Inputs_Indexed REC'!$D$6:$D$8,MATCH('Indexed REC Deliveries'!$F46,'Inputs_Indexed REC'!$B$6:$B$8,0))),
0))</f>
        <v>0</v>
      </c>
      <c r="Y46" s="89">
        <f>IF(Y$5=$G46+$B46,INDEX('Inputs_Indexed REC'!$C$39:$E$64,MATCH('Indexed REC Deliveries'!$G46,'Inputs_Indexed REC'!$B$39:$B$64,0),MATCH('Indexed REC Deliveries'!$F46,'Inputs_Indexed REC'!$C$36:$E$36,0))
*INDEX('Inputs_Indexed REC'!$G$39:$I$64,MATCH('Indexed REC Deliveries'!$G46,'Inputs_Indexed REC'!$B$39:$B$64,0),MATCH('Indexed REC Deliveries'!$F46,'Inputs_Indexed REC'!$G$36:$I$36,0)),
IF(Y$5&gt;$G46+$B46,X46*(1-INDEX('Inputs_Indexed REC'!$D$6:$D$8,MATCH('Indexed REC Deliveries'!$F46,'Inputs_Indexed REC'!$B$6:$B$8,0))),
0))</f>
        <v>0</v>
      </c>
      <c r="Z46" s="89">
        <f>IF(Z$5=$G46+$B46,INDEX('Inputs_Indexed REC'!$C$39:$E$64,MATCH('Indexed REC Deliveries'!$G46,'Inputs_Indexed REC'!$B$39:$B$64,0),MATCH('Indexed REC Deliveries'!$F46,'Inputs_Indexed REC'!$C$36:$E$36,0))
*INDEX('Inputs_Indexed REC'!$G$39:$I$64,MATCH('Indexed REC Deliveries'!$G46,'Inputs_Indexed REC'!$B$39:$B$64,0),MATCH('Indexed REC Deliveries'!$F46,'Inputs_Indexed REC'!$G$36:$I$36,0)),
IF(Z$5&gt;$G46+$B46,Y46*(1-INDEX('Inputs_Indexed REC'!$D$6:$D$8,MATCH('Indexed REC Deliveries'!$F46,'Inputs_Indexed REC'!$B$6:$B$8,0))),
0))</f>
        <v>750000</v>
      </c>
      <c r="AA46" s="89">
        <f>IF(AA$5=$G46+$B46,INDEX('Inputs_Indexed REC'!$C$39:$E$64,MATCH('Indexed REC Deliveries'!$G46,'Inputs_Indexed REC'!$B$39:$B$64,0),MATCH('Indexed REC Deliveries'!$F46,'Inputs_Indexed REC'!$C$36:$E$36,0))
*INDEX('Inputs_Indexed REC'!$G$39:$I$64,MATCH('Indexed REC Deliveries'!$G46,'Inputs_Indexed REC'!$B$39:$B$64,0),MATCH('Indexed REC Deliveries'!$F46,'Inputs_Indexed REC'!$G$36:$I$36,0)),
IF(AA$5&gt;$G46+$B46,Z46*(1-INDEX('Inputs_Indexed REC'!$D$6:$D$8,MATCH('Indexed REC Deliveries'!$F46,'Inputs_Indexed REC'!$B$6:$B$8,0))),
0))</f>
        <v>746250</v>
      </c>
      <c r="AB46" s="89">
        <f>IF(AB$5=$G46+$B46,INDEX('Inputs_Indexed REC'!$C$39:$E$64,MATCH('Indexed REC Deliveries'!$G46,'Inputs_Indexed REC'!$B$39:$B$64,0),MATCH('Indexed REC Deliveries'!$F46,'Inputs_Indexed REC'!$C$36:$E$36,0))
*INDEX('Inputs_Indexed REC'!$G$39:$I$64,MATCH('Indexed REC Deliveries'!$G46,'Inputs_Indexed REC'!$B$39:$B$64,0),MATCH('Indexed REC Deliveries'!$F46,'Inputs_Indexed REC'!$G$36:$I$36,0)),
IF(AB$5&gt;$G46+$B46,AA46*(1-INDEX('Inputs_Indexed REC'!$D$6:$D$8,MATCH('Indexed REC Deliveries'!$F46,'Inputs_Indexed REC'!$B$6:$B$8,0))),
0))</f>
        <v>742518.75</v>
      </c>
      <c r="AC46" s="89">
        <f>IF(AC$5=$G46+$B46,INDEX('Inputs_Indexed REC'!$C$39:$E$64,MATCH('Indexed REC Deliveries'!$G46,'Inputs_Indexed REC'!$B$39:$B$64,0),MATCH('Indexed REC Deliveries'!$F46,'Inputs_Indexed REC'!$C$36:$E$36,0))
*INDEX('Inputs_Indexed REC'!$G$39:$I$64,MATCH('Indexed REC Deliveries'!$G46,'Inputs_Indexed REC'!$B$39:$B$64,0),MATCH('Indexed REC Deliveries'!$F46,'Inputs_Indexed REC'!$G$36:$I$36,0)),
IF(AC$5&gt;$G46+$B46,AB46*(1-INDEX('Inputs_Indexed REC'!$D$6:$D$8,MATCH('Indexed REC Deliveries'!$F46,'Inputs_Indexed REC'!$B$6:$B$8,0))),
0))</f>
        <v>738806.15625</v>
      </c>
      <c r="AD46" s="89">
        <f>IF(AD$5=$G46+$B46,INDEX('Inputs_Indexed REC'!$C$39:$E$64,MATCH('Indexed REC Deliveries'!$G46,'Inputs_Indexed REC'!$B$39:$B$64,0),MATCH('Indexed REC Deliveries'!$F46,'Inputs_Indexed REC'!$C$36:$E$36,0))
*INDEX('Inputs_Indexed REC'!$G$39:$I$64,MATCH('Indexed REC Deliveries'!$G46,'Inputs_Indexed REC'!$B$39:$B$64,0),MATCH('Indexed REC Deliveries'!$F46,'Inputs_Indexed REC'!$G$36:$I$36,0)),
IF(AD$5&gt;$G46+$B46,AC46*(1-INDEX('Inputs_Indexed REC'!$D$6:$D$8,MATCH('Indexed REC Deliveries'!$F46,'Inputs_Indexed REC'!$B$6:$B$8,0))),
0))</f>
        <v>735112.12546875002</v>
      </c>
      <c r="AE46" s="89">
        <f>IF(AE$5=$G46+$B46,INDEX('Inputs_Indexed REC'!$C$39:$E$64,MATCH('Indexed REC Deliveries'!$G46,'Inputs_Indexed REC'!$B$39:$B$64,0),MATCH('Indexed REC Deliveries'!$F46,'Inputs_Indexed REC'!$C$36:$E$36,0))
*INDEX('Inputs_Indexed REC'!$G$39:$I$64,MATCH('Indexed REC Deliveries'!$G46,'Inputs_Indexed REC'!$B$39:$B$64,0),MATCH('Indexed REC Deliveries'!$F46,'Inputs_Indexed REC'!$G$36:$I$36,0)),
IF(AE$5&gt;$G46+$B46,AD46*(1-INDEX('Inputs_Indexed REC'!$D$6:$D$8,MATCH('Indexed REC Deliveries'!$F46,'Inputs_Indexed REC'!$B$6:$B$8,0))),
0))</f>
        <v>731436.5648414063</v>
      </c>
      <c r="AF46" s="89">
        <f>IF(AF$5=$G46+$B46,INDEX('Inputs_Indexed REC'!$C$39:$E$64,MATCH('Indexed REC Deliveries'!$G46,'Inputs_Indexed REC'!$B$39:$B$64,0),MATCH('Indexed REC Deliveries'!$F46,'Inputs_Indexed REC'!$C$36:$E$36,0))
*INDEX('Inputs_Indexed REC'!$G$39:$I$64,MATCH('Indexed REC Deliveries'!$G46,'Inputs_Indexed REC'!$B$39:$B$64,0),MATCH('Indexed REC Deliveries'!$F46,'Inputs_Indexed REC'!$G$36:$I$36,0)),
IF(AF$5&gt;$G46+$B46,AE46*(1-INDEX('Inputs_Indexed REC'!$D$6:$D$8,MATCH('Indexed REC Deliveries'!$F46,'Inputs_Indexed REC'!$B$6:$B$8,0))),
0))</f>
        <v>727779.3820171993</v>
      </c>
      <c r="AG46" s="89">
        <f>IF(AG$5=$G46+$B46,INDEX('Inputs_Indexed REC'!$C$39:$E$64,MATCH('Indexed REC Deliveries'!$G46,'Inputs_Indexed REC'!$B$39:$B$64,0),MATCH('Indexed REC Deliveries'!$F46,'Inputs_Indexed REC'!$C$36:$E$36,0))
*INDEX('Inputs_Indexed REC'!$G$39:$I$64,MATCH('Indexed REC Deliveries'!$G46,'Inputs_Indexed REC'!$B$39:$B$64,0),MATCH('Indexed REC Deliveries'!$F46,'Inputs_Indexed REC'!$G$36:$I$36,0)),
IF(AG$5&gt;$G46+$B46,AF46*(1-INDEX('Inputs_Indexed REC'!$D$6:$D$8,MATCH('Indexed REC Deliveries'!$F46,'Inputs_Indexed REC'!$B$6:$B$8,0))),
0))</f>
        <v>724140.48510711326</v>
      </c>
    </row>
    <row r="47" spans="2:33">
      <c r="B47" s="94">
        <v>3</v>
      </c>
      <c r="C47" s="94" t="s">
        <v>167</v>
      </c>
      <c r="D47" s="119" t="s">
        <v>213</v>
      </c>
      <c r="F47" s="39" t="s">
        <v>72</v>
      </c>
      <c r="G47" s="62">
        <f t="shared" si="7"/>
        <v>2037</v>
      </c>
      <c r="H47" s="58" t="s">
        <v>85</v>
      </c>
      <c r="I47" s="89">
        <f>IF(I$5=$G47+$B47,INDEX('Inputs_Indexed REC'!$C$39:$E$64,MATCH('Indexed REC Deliveries'!$G47,'Inputs_Indexed REC'!$B$39:$B$64,0),MATCH('Indexed REC Deliveries'!$F47,'Inputs_Indexed REC'!$C$36:$E$36,0))
*INDEX('Inputs_Indexed REC'!$G$39:$I$64,MATCH('Indexed REC Deliveries'!$G47,'Inputs_Indexed REC'!$B$39:$B$64,0),MATCH('Indexed REC Deliveries'!$F47,'Inputs_Indexed REC'!$G$36:$I$36,0)),
IF(I$5&gt;$G47+$B47,H47*(1-INDEX('Inputs_Indexed REC'!$D$6:$D$8,MATCH('Indexed REC Deliveries'!$F47,'Inputs_Indexed REC'!$B$6:$B$8,0))),
0))</f>
        <v>0</v>
      </c>
      <c r="J47" s="89">
        <f>IF(J$5=$G47+$B47,INDEX('Inputs_Indexed REC'!$C$39:$E$64,MATCH('Indexed REC Deliveries'!$G47,'Inputs_Indexed REC'!$B$39:$B$64,0),MATCH('Indexed REC Deliveries'!$F47,'Inputs_Indexed REC'!$C$36:$E$36,0))
*INDEX('Inputs_Indexed REC'!$G$39:$I$64,MATCH('Indexed REC Deliveries'!$G47,'Inputs_Indexed REC'!$B$39:$B$64,0),MATCH('Indexed REC Deliveries'!$F47,'Inputs_Indexed REC'!$G$36:$I$36,0)),
IF(J$5&gt;$G47+$B47,I47*(1-INDEX('Inputs_Indexed REC'!$D$6:$D$8,MATCH('Indexed REC Deliveries'!$F47,'Inputs_Indexed REC'!$B$6:$B$8,0))),
0))</f>
        <v>0</v>
      </c>
      <c r="K47" s="89">
        <f>IF(K$5=$G47+$B47,INDEX('Inputs_Indexed REC'!$C$39:$E$64,MATCH('Indexed REC Deliveries'!$G47,'Inputs_Indexed REC'!$B$39:$B$64,0),MATCH('Indexed REC Deliveries'!$F47,'Inputs_Indexed REC'!$C$36:$E$36,0))
*INDEX('Inputs_Indexed REC'!$G$39:$I$64,MATCH('Indexed REC Deliveries'!$G47,'Inputs_Indexed REC'!$B$39:$B$64,0),MATCH('Indexed REC Deliveries'!$F47,'Inputs_Indexed REC'!$G$36:$I$36,0)),
IF(K$5&gt;$G47+$B47,J47*(1-INDEX('Inputs_Indexed REC'!$D$6:$D$8,MATCH('Indexed REC Deliveries'!$F47,'Inputs_Indexed REC'!$B$6:$B$8,0))),
0))</f>
        <v>0</v>
      </c>
      <c r="L47" s="89">
        <f>IF(L$5=$G47+$B47,INDEX('Inputs_Indexed REC'!$C$39:$E$64,MATCH('Indexed REC Deliveries'!$G47,'Inputs_Indexed REC'!$B$39:$B$64,0),MATCH('Indexed REC Deliveries'!$F47,'Inputs_Indexed REC'!$C$36:$E$36,0))
*INDEX('Inputs_Indexed REC'!$G$39:$I$64,MATCH('Indexed REC Deliveries'!$G47,'Inputs_Indexed REC'!$B$39:$B$64,0),MATCH('Indexed REC Deliveries'!$F47,'Inputs_Indexed REC'!$G$36:$I$36,0)),
IF(L$5&gt;$G47+$B47,K47*(1-INDEX('Inputs_Indexed REC'!$D$6:$D$8,MATCH('Indexed REC Deliveries'!$F47,'Inputs_Indexed REC'!$B$6:$B$8,0))),
0))</f>
        <v>0</v>
      </c>
      <c r="M47" s="89">
        <f>IF(M$5=$G47+$B47,INDEX('Inputs_Indexed REC'!$C$39:$E$64,MATCH('Indexed REC Deliveries'!$G47,'Inputs_Indexed REC'!$B$39:$B$64,0),MATCH('Indexed REC Deliveries'!$F47,'Inputs_Indexed REC'!$C$36:$E$36,0))
*INDEX('Inputs_Indexed REC'!$G$39:$I$64,MATCH('Indexed REC Deliveries'!$G47,'Inputs_Indexed REC'!$B$39:$B$64,0),MATCH('Indexed REC Deliveries'!$F47,'Inputs_Indexed REC'!$G$36:$I$36,0)),
IF(M$5&gt;$G47+$B47,L47*(1-INDEX('Inputs_Indexed REC'!$D$6:$D$8,MATCH('Indexed REC Deliveries'!$F47,'Inputs_Indexed REC'!$B$6:$B$8,0))),
0))</f>
        <v>0</v>
      </c>
      <c r="N47" s="89">
        <f>IF(N$5=$G47+$B47,INDEX('Inputs_Indexed REC'!$C$39:$E$64,MATCH('Indexed REC Deliveries'!$G47,'Inputs_Indexed REC'!$B$39:$B$64,0),MATCH('Indexed REC Deliveries'!$F47,'Inputs_Indexed REC'!$C$36:$E$36,0))
*INDEX('Inputs_Indexed REC'!$G$39:$I$64,MATCH('Indexed REC Deliveries'!$G47,'Inputs_Indexed REC'!$B$39:$B$64,0),MATCH('Indexed REC Deliveries'!$F47,'Inputs_Indexed REC'!$G$36:$I$36,0)),
IF(N$5&gt;$G47+$B47,M47*(1-INDEX('Inputs_Indexed REC'!$D$6:$D$8,MATCH('Indexed REC Deliveries'!$F47,'Inputs_Indexed REC'!$B$6:$B$8,0))),
0))</f>
        <v>0</v>
      </c>
      <c r="O47" s="89">
        <f>IF(O$5=$G47+$B47,INDEX('Inputs_Indexed REC'!$C$39:$E$64,MATCH('Indexed REC Deliveries'!$G47,'Inputs_Indexed REC'!$B$39:$B$64,0),MATCH('Indexed REC Deliveries'!$F47,'Inputs_Indexed REC'!$C$36:$E$36,0))
*INDEX('Inputs_Indexed REC'!$G$39:$I$64,MATCH('Indexed REC Deliveries'!$G47,'Inputs_Indexed REC'!$B$39:$B$64,0),MATCH('Indexed REC Deliveries'!$F47,'Inputs_Indexed REC'!$G$36:$I$36,0)),
IF(O$5&gt;$G47+$B47,N47*(1-INDEX('Inputs_Indexed REC'!$D$6:$D$8,MATCH('Indexed REC Deliveries'!$F47,'Inputs_Indexed REC'!$B$6:$B$8,0))),
0))</f>
        <v>0</v>
      </c>
      <c r="P47" s="89">
        <f>IF(P$5=$G47+$B47,INDEX('Inputs_Indexed REC'!$C$39:$E$64,MATCH('Indexed REC Deliveries'!$G47,'Inputs_Indexed REC'!$B$39:$B$64,0),MATCH('Indexed REC Deliveries'!$F47,'Inputs_Indexed REC'!$C$36:$E$36,0))
*INDEX('Inputs_Indexed REC'!$G$39:$I$64,MATCH('Indexed REC Deliveries'!$G47,'Inputs_Indexed REC'!$B$39:$B$64,0),MATCH('Indexed REC Deliveries'!$F47,'Inputs_Indexed REC'!$G$36:$I$36,0)),
IF(P$5&gt;$G47+$B47,O47*(1-INDEX('Inputs_Indexed REC'!$D$6:$D$8,MATCH('Indexed REC Deliveries'!$F47,'Inputs_Indexed REC'!$B$6:$B$8,0))),
0))</f>
        <v>0</v>
      </c>
      <c r="Q47" s="89">
        <f>IF(Q$5=$G47+$B47,INDEX('Inputs_Indexed REC'!$C$39:$E$64,MATCH('Indexed REC Deliveries'!$G47,'Inputs_Indexed REC'!$B$39:$B$64,0),MATCH('Indexed REC Deliveries'!$F47,'Inputs_Indexed REC'!$C$36:$E$36,0))
*INDEX('Inputs_Indexed REC'!$G$39:$I$64,MATCH('Indexed REC Deliveries'!$G47,'Inputs_Indexed REC'!$B$39:$B$64,0),MATCH('Indexed REC Deliveries'!$F47,'Inputs_Indexed REC'!$G$36:$I$36,0)),
IF(Q$5&gt;$G47+$B47,P47*(1-INDEX('Inputs_Indexed REC'!$D$6:$D$8,MATCH('Indexed REC Deliveries'!$F47,'Inputs_Indexed REC'!$B$6:$B$8,0))),
0))</f>
        <v>0</v>
      </c>
      <c r="R47" s="89">
        <f>IF(R$5=$G47+$B47,INDEX('Inputs_Indexed REC'!$C$39:$E$64,MATCH('Indexed REC Deliveries'!$G47,'Inputs_Indexed REC'!$B$39:$B$64,0),MATCH('Indexed REC Deliveries'!$F47,'Inputs_Indexed REC'!$C$36:$E$36,0))
*INDEX('Inputs_Indexed REC'!$G$39:$I$64,MATCH('Indexed REC Deliveries'!$G47,'Inputs_Indexed REC'!$B$39:$B$64,0),MATCH('Indexed REC Deliveries'!$F47,'Inputs_Indexed REC'!$G$36:$I$36,0)),
IF(R$5&gt;$G47+$B47,Q47*(1-INDEX('Inputs_Indexed REC'!$D$6:$D$8,MATCH('Indexed REC Deliveries'!$F47,'Inputs_Indexed REC'!$B$6:$B$8,0))),
0))</f>
        <v>0</v>
      </c>
      <c r="S47" s="89">
        <f>IF(S$5=$G47+$B47,INDEX('Inputs_Indexed REC'!$C$39:$E$64,MATCH('Indexed REC Deliveries'!$G47,'Inputs_Indexed REC'!$B$39:$B$64,0),MATCH('Indexed REC Deliveries'!$F47,'Inputs_Indexed REC'!$C$36:$E$36,0))
*INDEX('Inputs_Indexed REC'!$G$39:$I$64,MATCH('Indexed REC Deliveries'!$G47,'Inputs_Indexed REC'!$B$39:$B$64,0),MATCH('Indexed REC Deliveries'!$F47,'Inputs_Indexed REC'!$G$36:$I$36,0)),
IF(S$5&gt;$G47+$B47,R47*(1-INDEX('Inputs_Indexed REC'!$D$6:$D$8,MATCH('Indexed REC Deliveries'!$F47,'Inputs_Indexed REC'!$B$6:$B$8,0))),
0))</f>
        <v>0</v>
      </c>
      <c r="T47" s="89">
        <f>IF(T$5=$G47+$B47,INDEX('Inputs_Indexed REC'!$C$39:$E$64,MATCH('Indexed REC Deliveries'!$G47,'Inputs_Indexed REC'!$B$39:$B$64,0),MATCH('Indexed REC Deliveries'!$F47,'Inputs_Indexed REC'!$C$36:$E$36,0))
*INDEX('Inputs_Indexed REC'!$G$39:$I$64,MATCH('Indexed REC Deliveries'!$G47,'Inputs_Indexed REC'!$B$39:$B$64,0),MATCH('Indexed REC Deliveries'!$F47,'Inputs_Indexed REC'!$G$36:$I$36,0)),
IF(T$5&gt;$G47+$B47,S47*(1-INDEX('Inputs_Indexed REC'!$D$6:$D$8,MATCH('Indexed REC Deliveries'!$F47,'Inputs_Indexed REC'!$B$6:$B$8,0))),
0))</f>
        <v>0</v>
      </c>
      <c r="U47" s="89">
        <f>IF(U$5=$G47+$B47,INDEX('Inputs_Indexed REC'!$C$39:$E$64,MATCH('Indexed REC Deliveries'!$G47,'Inputs_Indexed REC'!$B$39:$B$64,0),MATCH('Indexed REC Deliveries'!$F47,'Inputs_Indexed REC'!$C$36:$E$36,0))
*INDEX('Inputs_Indexed REC'!$G$39:$I$64,MATCH('Indexed REC Deliveries'!$G47,'Inputs_Indexed REC'!$B$39:$B$64,0),MATCH('Indexed REC Deliveries'!$F47,'Inputs_Indexed REC'!$G$36:$I$36,0)),
IF(U$5&gt;$G47+$B47,T47*(1-INDEX('Inputs_Indexed REC'!$D$6:$D$8,MATCH('Indexed REC Deliveries'!$F47,'Inputs_Indexed REC'!$B$6:$B$8,0))),
0))</f>
        <v>0</v>
      </c>
      <c r="V47" s="89">
        <f>IF(V$5=$G47+$B47,INDEX('Inputs_Indexed REC'!$C$39:$E$64,MATCH('Indexed REC Deliveries'!$G47,'Inputs_Indexed REC'!$B$39:$B$64,0),MATCH('Indexed REC Deliveries'!$F47,'Inputs_Indexed REC'!$C$36:$E$36,0))
*INDEX('Inputs_Indexed REC'!$G$39:$I$64,MATCH('Indexed REC Deliveries'!$G47,'Inputs_Indexed REC'!$B$39:$B$64,0),MATCH('Indexed REC Deliveries'!$F47,'Inputs_Indexed REC'!$G$36:$I$36,0)),
IF(V$5&gt;$G47+$B47,U47*(1-INDEX('Inputs_Indexed REC'!$D$6:$D$8,MATCH('Indexed REC Deliveries'!$F47,'Inputs_Indexed REC'!$B$6:$B$8,0))),
0))</f>
        <v>0</v>
      </c>
      <c r="W47" s="89">
        <f>IF(W$5=$G47+$B47,INDEX('Inputs_Indexed REC'!$C$39:$E$64,MATCH('Indexed REC Deliveries'!$G47,'Inputs_Indexed REC'!$B$39:$B$64,0),MATCH('Indexed REC Deliveries'!$F47,'Inputs_Indexed REC'!$C$36:$E$36,0))
*INDEX('Inputs_Indexed REC'!$G$39:$I$64,MATCH('Indexed REC Deliveries'!$G47,'Inputs_Indexed REC'!$B$39:$B$64,0),MATCH('Indexed REC Deliveries'!$F47,'Inputs_Indexed REC'!$G$36:$I$36,0)),
IF(W$5&gt;$G47+$B47,V47*(1-INDEX('Inputs_Indexed REC'!$D$6:$D$8,MATCH('Indexed REC Deliveries'!$F47,'Inputs_Indexed REC'!$B$6:$B$8,0))),
0))</f>
        <v>0</v>
      </c>
      <c r="X47" s="89">
        <f>IF(X$5=$G47+$B47,INDEX('Inputs_Indexed REC'!$C$39:$E$64,MATCH('Indexed REC Deliveries'!$G47,'Inputs_Indexed REC'!$B$39:$B$64,0),MATCH('Indexed REC Deliveries'!$F47,'Inputs_Indexed REC'!$C$36:$E$36,0))
*INDEX('Inputs_Indexed REC'!$G$39:$I$64,MATCH('Indexed REC Deliveries'!$G47,'Inputs_Indexed REC'!$B$39:$B$64,0),MATCH('Indexed REC Deliveries'!$F47,'Inputs_Indexed REC'!$G$36:$I$36,0)),
IF(X$5&gt;$G47+$B47,W47*(1-INDEX('Inputs_Indexed REC'!$D$6:$D$8,MATCH('Indexed REC Deliveries'!$F47,'Inputs_Indexed REC'!$B$6:$B$8,0))),
0))</f>
        <v>0</v>
      </c>
      <c r="Y47" s="89">
        <f>IF(Y$5=$G47+$B47,INDEX('Inputs_Indexed REC'!$C$39:$E$64,MATCH('Indexed REC Deliveries'!$G47,'Inputs_Indexed REC'!$B$39:$B$64,0),MATCH('Indexed REC Deliveries'!$F47,'Inputs_Indexed REC'!$C$36:$E$36,0))
*INDEX('Inputs_Indexed REC'!$G$39:$I$64,MATCH('Indexed REC Deliveries'!$G47,'Inputs_Indexed REC'!$B$39:$B$64,0),MATCH('Indexed REC Deliveries'!$F47,'Inputs_Indexed REC'!$G$36:$I$36,0)),
IF(Y$5&gt;$G47+$B47,X47*(1-INDEX('Inputs_Indexed REC'!$D$6:$D$8,MATCH('Indexed REC Deliveries'!$F47,'Inputs_Indexed REC'!$B$6:$B$8,0))),
0))</f>
        <v>0</v>
      </c>
      <c r="Z47" s="89">
        <f>IF(Z$5=$G47+$B47,INDEX('Inputs_Indexed REC'!$C$39:$E$64,MATCH('Indexed REC Deliveries'!$G47,'Inputs_Indexed REC'!$B$39:$B$64,0),MATCH('Indexed REC Deliveries'!$F47,'Inputs_Indexed REC'!$C$36:$E$36,0))
*INDEX('Inputs_Indexed REC'!$G$39:$I$64,MATCH('Indexed REC Deliveries'!$G47,'Inputs_Indexed REC'!$B$39:$B$64,0),MATCH('Indexed REC Deliveries'!$F47,'Inputs_Indexed REC'!$G$36:$I$36,0)),
IF(Z$5&gt;$G47+$B47,Y47*(1-INDEX('Inputs_Indexed REC'!$D$6:$D$8,MATCH('Indexed REC Deliveries'!$F47,'Inputs_Indexed REC'!$B$6:$B$8,0))),
0))</f>
        <v>0</v>
      </c>
      <c r="AA47" s="89">
        <f>IF(AA$5=$G47+$B47,INDEX('Inputs_Indexed REC'!$C$39:$E$64,MATCH('Indexed REC Deliveries'!$G47,'Inputs_Indexed REC'!$B$39:$B$64,0),MATCH('Indexed REC Deliveries'!$F47,'Inputs_Indexed REC'!$C$36:$E$36,0))
*INDEX('Inputs_Indexed REC'!$G$39:$I$64,MATCH('Indexed REC Deliveries'!$G47,'Inputs_Indexed REC'!$B$39:$B$64,0),MATCH('Indexed REC Deliveries'!$F47,'Inputs_Indexed REC'!$G$36:$I$36,0)),
IF(AA$5&gt;$G47+$B47,Z47*(1-INDEX('Inputs_Indexed REC'!$D$6:$D$8,MATCH('Indexed REC Deliveries'!$F47,'Inputs_Indexed REC'!$B$6:$B$8,0))),
0))</f>
        <v>750000</v>
      </c>
      <c r="AB47" s="89">
        <f>IF(AB$5=$G47+$B47,INDEX('Inputs_Indexed REC'!$C$39:$E$64,MATCH('Indexed REC Deliveries'!$G47,'Inputs_Indexed REC'!$B$39:$B$64,0),MATCH('Indexed REC Deliveries'!$F47,'Inputs_Indexed REC'!$C$36:$E$36,0))
*INDEX('Inputs_Indexed REC'!$G$39:$I$64,MATCH('Indexed REC Deliveries'!$G47,'Inputs_Indexed REC'!$B$39:$B$64,0),MATCH('Indexed REC Deliveries'!$F47,'Inputs_Indexed REC'!$G$36:$I$36,0)),
IF(AB$5&gt;$G47+$B47,AA47*(1-INDEX('Inputs_Indexed REC'!$D$6:$D$8,MATCH('Indexed REC Deliveries'!$F47,'Inputs_Indexed REC'!$B$6:$B$8,0))),
0))</f>
        <v>746250</v>
      </c>
      <c r="AC47" s="89">
        <f>IF(AC$5=$G47+$B47,INDEX('Inputs_Indexed REC'!$C$39:$E$64,MATCH('Indexed REC Deliveries'!$G47,'Inputs_Indexed REC'!$B$39:$B$64,0),MATCH('Indexed REC Deliveries'!$F47,'Inputs_Indexed REC'!$C$36:$E$36,0))
*INDEX('Inputs_Indexed REC'!$G$39:$I$64,MATCH('Indexed REC Deliveries'!$G47,'Inputs_Indexed REC'!$B$39:$B$64,0),MATCH('Indexed REC Deliveries'!$F47,'Inputs_Indexed REC'!$G$36:$I$36,0)),
IF(AC$5&gt;$G47+$B47,AB47*(1-INDEX('Inputs_Indexed REC'!$D$6:$D$8,MATCH('Indexed REC Deliveries'!$F47,'Inputs_Indexed REC'!$B$6:$B$8,0))),
0))</f>
        <v>742518.75</v>
      </c>
      <c r="AD47" s="89">
        <f>IF(AD$5=$G47+$B47,INDEX('Inputs_Indexed REC'!$C$39:$E$64,MATCH('Indexed REC Deliveries'!$G47,'Inputs_Indexed REC'!$B$39:$B$64,0),MATCH('Indexed REC Deliveries'!$F47,'Inputs_Indexed REC'!$C$36:$E$36,0))
*INDEX('Inputs_Indexed REC'!$G$39:$I$64,MATCH('Indexed REC Deliveries'!$G47,'Inputs_Indexed REC'!$B$39:$B$64,0),MATCH('Indexed REC Deliveries'!$F47,'Inputs_Indexed REC'!$G$36:$I$36,0)),
IF(AD$5&gt;$G47+$B47,AC47*(1-INDEX('Inputs_Indexed REC'!$D$6:$D$8,MATCH('Indexed REC Deliveries'!$F47,'Inputs_Indexed REC'!$B$6:$B$8,0))),
0))</f>
        <v>738806.15625</v>
      </c>
      <c r="AE47" s="89">
        <f>IF(AE$5=$G47+$B47,INDEX('Inputs_Indexed REC'!$C$39:$E$64,MATCH('Indexed REC Deliveries'!$G47,'Inputs_Indexed REC'!$B$39:$B$64,0),MATCH('Indexed REC Deliveries'!$F47,'Inputs_Indexed REC'!$C$36:$E$36,0))
*INDEX('Inputs_Indexed REC'!$G$39:$I$64,MATCH('Indexed REC Deliveries'!$G47,'Inputs_Indexed REC'!$B$39:$B$64,0),MATCH('Indexed REC Deliveries'!$F47,'Inputs_Indexed REC'!$G$36:$I$36,0)),
IF(AE$5&gt;$G47+$B47,AD47*(1-INDEX('Inputs_Indexed REC'!$D$6:$D$8,MATCH('Indexed REC Deliveries'!$F47,'Inputs_Indexed REC'!$B$6:$B$8,0))),
0))</f>
        <v>735112.12546875002</v>
      </c>
      <c r="AF47" s="89">
        <f>IF(AF$5=$G47+$B47,INDEX('Inputs_Indexed REC'!$C$39:$E$64,MATCH('Indexed REC Deliveries'!$G47,'Inputs_Indexed REC'!$B$39:$B$64,0),MATCH('Indexed REC Deliveries'!$F47,'Inputs_Indexed REC'!$C$36:$E$36,0))
*INDEX('Inputs_Indexed REC'!$G$39:$I$64,MATCH('Indexed REC Deliveries'!$G47,'Inputs_Indexed REC'!$B$39:$B$64,0),MATCH('Indexed REC Deliveries'!$F47,'Inputs_Indexed REC'!$G$36:$I$36,0)),
IF(AF$5&gt;$G47+$B47,AE47*(1-INDEX('Inputs_Indexed REC'!$D$6:$D$8,MATCH('Indexed REC Deliveries'!$F47,'Inputs_Indexed REC'!$B$6:$B$8,0))),
0))</f>
        <v>731436.5648414063</v>
      </c>
      <c r="AG47" s="89">
        <f>IF(AG$5=$G47+$B47,INDEX('Inputs_Indexed REC'!$C$39:$E$64,MATCH('Indexed REC Deliveries'!$G47,'Inputs_Indexed REC'!$B$39:$B$64,0),MATCH('Indexed REC Deliveries'!$F47,'Inputs_Indexed REC'!$C$36:$E$36,0))
*INDEX('Inputs_Indexed REC'!$G$39:$I$64,MATCH('Indexed REC Deliveries'!$G47,'Inputs_Indexed REC'!$B$39:$B$64,0),MATCH('Indexed REC Deliveries'!$F47,'Inputs_Indexed REC'!$G$36:$I$36,0)),
IF(AG$5&gt;$G47+$B47,AF47*(1-INDEX('Inputs_Indexed REC'!$D$6:$D$8,MATCH('Indexed REC Deliveries'!$F47,'Inputs_Indexed REC'!$B$6:$B$8,0))),
0))</f>
        <v>727779.3820171993</v>
      </c>
    </row>
    <row r="48" spans="2:33">
      <c r="B48" s="94">
        <v>3</v>
      </c>
      <c r="C48" s="94" t="s">
        <v>167</v>
      </c>
      <c r="D48" s="119" t="s">
        <v>213</v>
      </c>
      <c r="F48" s="39" t="s">
        <v>72</v>
      </c>
      <c r="G48" s="62">
        <f t="shared" si="7"/>
        <v>2038</v>
      </c>
      <c r="H48" s="58" t="s">
        <v>85</v>
      </c>
      <c r="I48" s="89">
        <f>IF(I$5=$G48+$B48,INDEX('Inputs_Indexed REC'!$C$39:$E$64,MATCH('Indexed REC Deliveries'!$G48,'Inputs_Indexed REC'!$B$39:$B$64,0),MATCH('Indexed REC Deliveries'!$F48,'Inputs_Indexed REC'!$C$36:$E$36,0))
*INDEX('Inputs_Indexed REC'!$G$39:$I$64,MATCH('Indexed REC Deliveries'!$G48,'Inputs_Indexed REC'!$B$39:$B$64,0),MATCH('Indexed REC Deliveries'!$F48,'Inputs_Indexed REC'!$G$36:$I$36,0)),
IF(I$5&gt;$G48+$B48,H48*(1-INDEX('Inputs_Indexed REC'!$D$6:$D$8,MATCH('Indexed REC Deliveries'!$F48,'Inputs_Indexed REC'!$B$6:$B$8,0))),
0))</f>
        <v>0</v>
      </c>
      <c r="J48" s="89">
        <f>IF(J$5=$G48+$B48,INDEX('Inputs_Indexed REC'!$C$39:$E$64,MATCH('Indexed REC Deliveries'!$G48,'Inputs_Indexed REC'!$B$39:$B$64,0),MATCH('Indexed REC Deliveries'!$F48,'Inputs_Indexed REC'!$C$36:$E$36,0))
*INDEX('Inputs_Indexed REC'!$G$39:$I$64,MATCH('Indexed REC Deliveries'!$G48,'Inputs_Indexed REC'!$B$39:$B$64,0),MATCH('Indexed REC Deliveries'!$F48,'Inputs_Indexed REC'!$G$36:$I$36,0)),
IF(J$5&gt;$G48+$B48,I48*(1-INDEX('Inputs_Indexed REC'!$D$6:$D$8,MATCH('Indexed REC Deliveries'!$F48,'Inputs_Indexed REC'!$B$6:$B$8,0))),
0))</f>
        <v>0</v>
      </c>
      <c r="K48" s="89">
        <f>IF(K$5=$G48+$B48,INDEX('Inputs_Indexed REC'!$C$39:$E$64,MATCH('Indexed REC Deliveries'!$G48,'Inputs_Indexed REC'!$B$39:$B$64,0),MATCH('Indexed REC Deliveries'!$F48,'Inputs_Indexed REC'!$C$36:$E$36,0))
*INDEX('Inputs_Indexed REC'!$G$39:$I$64,MATCH('Indexed REC Deliveries'!$G48,'Inputs_Indexed REC'!$B$39:$B$64,0),MATCH('Indexed REC Deliveries'!$F48,'Inputs_Indexed REC'!$G$36:$I$36,0)),
IF(K$5&gt;$G48+$B48,J48*(1-INDEX('Inputs_Indexed REC'!$D$6:$D$8,MATCH('Indexed REC Deliveries'!$F48,'Inputs_Indexed REC'!$B$6:$B$8,0))),
0))</f>
        <v>0</v>
      </c>
      <c r="L48" s="89">
        <f>IF(L$5=$G48+$B48,INDEX('Inputs_Indexed REC'!$C$39:$E$64,MATCH('Indexed REC Deliveries'!$G48,'Inputs_Indexed REC'!$B$39:$B$64,0),MATCH('Indexed REC Deliveries'!$F48,'Inputs_Indexed REC'!$C$36:$E$36,0))
*INDEX('Inputs_Indexed REC'!$G$39:$I$64,MATCH('Indexed REC Deliveries'!$G48,'Inputs_Indexed REC'!$B$39:$B$64,0),MATCH('Indexed REC Deliveries'!$F48,'Inputs_Indexed REC'!$G$36:$I$36,0)),
IF(L$5&gt;$G48+$B48,K48*(1-INDEX('Inputs_Indexed REC'!$D$6:$D$8,MATCH('Indexed REC Deliveries'!$F48,'Inputs_Indexed REC'!$B$6:$B$8,0))),
0))</f>
        <v>0</v>
      </c>
      <c r="M48" s="89">
        <f>IF(M$5=$G48+$B48,INDEX('Inputs_Indexed REC'!$C$39:$E$64,MATCH('Indexed REC Deliveries'!$G48,'Inputs_Indexed REC'!$B$39:$B$64,0),MATCH('Indexed REC Deliveries'!$F48,'Inputs_Indexed REC'!$C$36:$E$36,0))
*INDEX('Inputs_Indexed REC'!$G$39:$I$64,MATCH('Indexed REC Deliveries'!$G48,'Inputs_Indexed REC'!$B$39:$B$64,0),MATCH('Indexed REC Deliveries'!$F48,'Inputs_Indexed REC'!$G$36:$I$36,0)),
IF(M$5&gt;$G48+$B48,L48*(1-INDEX('Inputs_Indexed REC'!$D$6:$D$8,MATCH('Indexed REC Deliveries'!$F48,'Inputs_Indexed REC'!$B$6:$B$8,0))),
0))</f>
        <v>0</v>
      </c>
      <c r="N48" s="89">
        <f>IF(N$5=$G48+$B48,INDEX('Inputs_Indexed REC'!$C$39:$E$64,MATCH('Indexed REC Deliveries'!$G48,'Inputs_Indexed REC'!$B$39:$B$64,0),MATCH('Indexed REC Deliveries'!$F48,'Inputs_Indexed REC'!$C$36:$E$36,0))
*INDEX('Inputs_Indexed REC'!$G$39:$I$64,MATCH('Indexed REC Deliveries'!$G48,'Inputs_Indexed REC'!$B$39:$B$64,0),MATCH('Indexed REC Deliveries'!$F48,'Inputs_Indexed REC'!$G$36:$I$36,0)),
IF(N$5&gt;$G48+$B48,M48*(1-INDEX('Inputs_Indexed REC'!$D$6:$D$8,MATCH('Indexed REC Deliveries'!$F48,'Inputs_Indexed REC'!$B$6:$B$8,0))),
0))</f>
        <v>0</v>
      </c>
      <c r="O48" s="89">
        <f>IF(O$5=$G48+$B48,INDEX('Inputs_Indexed REC'!$C$39:$E$64,MATCH('Indexed REC Deliveries'!$G48,'Inputs_Indexed REC'!$B$39:$B$64,0),MATCH('Indexed REC Deliveries'!$F48,'Inputs_Indexed REC'!$C$36:$E$36,0))
*INDEX('Inputs_Indexed REC'!$G$39:$I$64,MATCH('Indexed REC Deliveries'!$G48,'Inputs_Indexed REC'!$B$39:$B$64,0),MATCH('Indexed REC Deliveries'!$F48,'Inputs_Indexed REC'!$G$36:$I$36,0)),
IF(O$5&gt;$G48+$B48,N48*(1-INDEX('Inputs_Indexed REC'!$D$6:$D$8,MATCH('Indexed REC Deliveries'!$F48,'Inputs_Indexed REC'!$B$6:$B$8,0))),
0))</f>
        <v>0</v>
      </c>
      <c r="P48" s="89">
        <f>IF(P$5=$G48+$B48,INDEX('Inputs_Indexed REC'!$C$39:$E$64,MATCH('Indexed REC Deliveries'!$G48,'Inputs_Indexed REC'!$B$39:$B$64,0),MATCH('Indexed REC Deliveries'!$F48,'Inputs_Indexed REC'!$C$36:$E$36,0))
*INDEX('Inputs_Indexed REC'!$G$39:$I$64,MATCH('Indexed REC Deliveries'!$G48,'Inputs_Indexed REC'!$B$39:$B$64,0),MATCH('Indexed REC Deliveries'!$F48,'Inputs_Indexed REC'!$G$36:$I$36,0)),
IF(P$5&gt;$G48+$B48,O48*(1-INDEX('Inputs_Indexed REC'!$D$6:$D$8,MATCH('Indexed REC Deliveries'!$F48,'Inputs_Indexed REC'!$B$6:$B$8,0))),
0))</f>
        <v>0</v>
      </c>
      <c r="Q48" s="89">
        <f>IF(Q$5=$G48+$B48,INDEX('Inputs_Indexed REC'!$C$39:$E$64,MATCH('Indexed REC Deliveries'!$G48,'Inputs_Indexed REC'!$B$39:$B$64,0),MATCH('Indexed REC Deliveries'!$F48,'Inputs_Indexed REC'!$C$36:$E$36,0))
*INDEX('Inputs_Indexed REC'!$G$39:$I$64,MATCH('Indexed REC Deliveries'!$G48,'Inputs_Indexed REC'!$B$39:$B$64,0),MATCH('Indexed REC Deliveries'!$F48,'Inputs_Indexed REC'!$G$36:$I$36,0)),
IF(Q$5&gt;$G48+$B48,P48*(1-INDEX('Inputs_Indexed REC'!$D$6:$D$8,MATCH('Indexed REC Deliveries'!$F48,'Inputs_Indexed REC'!$B$6:$B$8,0))),
0))</f>
        <v>0</v>
      </c>
      <c r="R48" s="89">
        <f>IF(R$5=$G48+$B48,INDEX('Inputs_Indexed REC'!$C$39:$E$64,MATCH('Indexed REC Deliveries'!$G48,'Inputs_Indexed REC'!$B$39:$B$64,0),MATCH('Indexed REC Deliveries'!$F48,'Inputs_Indexed REC'!$C$36:$E$36,0))
*INDEX('Inputs_Indexed REC'!$G$39:$I$64,MATCH('Indexed REC Deliveries'!$G48,'Inputs_Indexed REC'!$B$39:$B$64,0),MATCH('Indexed REC Deliveries'!$F48,'Inputs_Indexed REC'!$G$36:$I$36,0)),
IF(R$5&gt;$G48+$B48,Q48*(1-INDEX('Inputs_Indexed REC'!$D$6:$D$8,MATCH('Indexed REC Deliveries'!$F48,'Inputs_Indexed REC'!$B$6:$B$8,0))),
0))</f>
        <v>0</v>
      </c>
      <c r="S48" s="89">
        <f>IF(S$5=$G48+$B48,INDEX('Inputs_Indexed REC'!$C$39:$E$64,MATCH('Indexed REC Deliveries'!$G48,'Inputs_Indexed REC'!$B$39:$B$64,0),MATCH('Indexed REC Deliveries'!$F48,'Inputs_Indexed REC'!$C$36:$E$36,0))
*INDEX('Inputs_Indexed REC'!$G$39:$I$64,MATCH('Indexed REC Deliveries'!$G48,'Inputs_Indexed REC'!$B$39:$B$64,0),MATCH('Indexed REC Deliveries'!$F48,'Inputs_Indexed REC'!$G$36:$I$36,0)),
IF(S$5&gt;$G48+$B48,R48*(1-INDEX('Inputs_Indexed REC'!$D$6:$D$8,MATCH('Indexed REC Deliveries'!$F48,'Inputs_Indexed REC'!$B$6:$B$8,0))),
0))</f>
        <v>0</v>
      </c>
      <c r="T48" s="89">
        <f>IF(T$5=$G48+$B48,INDEX('Inputs_Indexed REC'!$C$39:$E$64,MATCH('Indexed REC Deliveries'!$G48,'Inputs_Indexed REC'!$B$39:$B$64,0),MATCH('Indexed REC Deliveries'!$F48,'Inputs_Indexed REC'!$C$36:$E$36,0))
*INDEX('Inputs_Indexed REC'!$G$39:$I$64,MATCH('Indexed REC Deliveries'!$G48,'Inputs_Indexed REC'!$B$39:$B$64,0),MATCH('Indexed REC Deliveries'!$F48,'Inputs_Indexed REC'!$G$36:$I$36,0)),
IF(T$5&gt;$G48+$B48,S48*(1-INDEX('Inputs_Indexed REC'!$D$6:$D$8,MATCH('Indexed REC Deliveries'!$F48,'Inputs_Indexed REC'!$B$6:$B$8,0))),
0))</f>
        <v>0</v>
      </c>
      <c r="U48" s="89">
        <f>IF(U$5=$G48+$B48,INDEX('Inputs_Indexed REC'!$C$39:$E$64,MATCH('Indexed REC Deliveries'!$G48,'Inputs_Indexed REC'!$B$39:$B$64,0),MATCH('Indexed REC Deliveries'!$F48,'Inputs_Indexed REC'!$C$36:$E$36,0))
*INDEX('Inputs_Indexed REC'!$G$39:$I$64,MATCH('Indexed REC Deliveries'!$G48,'Inputs_Indexed REC'!$B$39:$B$64,0),MATCH('Indexed REC Deliveries'!$F48,'Inputs_Indexed REC'!$G$36:$I$36,0)),
IF(U$5&gt;$G48+$B48,T48*(1-INDEX('Inputs_Indexed REC'!$D$6:$D$8,MATCH('Indexed REC Deliveries'!$F48,'Inputs_Indexed REC'!$B$6:$B$8,0))),
0))</f>
        <v>0</v>
      </c>
      <c r="V48" s="89">
        <f>IF(V$5=$G48+$B48,INDEX('Inputs_Indexed REC'!$C$39:$E$64,MATCH('Indexed REC Deliveries'!$G48,'Inputs_Indexed REC'!$B$39:$B$64,0),MATCH('Indexed REC Deliveries'!$F48,'Inputs_Indexed REC'!$C$36:$E$36,0))
*INDEX('Inputs_Indexed REC'!$G$39:$I$64,MATCH('Indexed REC Deliveries'!$G48,'Inputs_Indexed REC'!$B$39:$B$64,0),MATCH('Indexed REC Deliveries'!$F48,'Inputs_Indexed REC'!$G$36:$I$36,0)),
IF(V$5&gt;$G48+$B48,U48*(1-INDEX('Inputs_Indexed REC'!$D$6:$D$8,MATCH('Indexed REC Deliveries'!$F48,'Inputs_Indexed REC'!$B$6:$B$8,0))),
0))</f>
        <v>0</v>
      </c>
      <c r="W48" s="89">
        <f>IF(W$5=$G48+$B48,INDEX('Inputs_Indexed REC'!$C$39:$E$64,MATCH('Indexed REC Deliveries'!$G48,'Inputs_Indexed REC'!$B$39:$B$64,0),MATCH('Indexed REC Deliveries'!$F48,'Inputs_Indexed REC'!$C$36:$E$36,0))
*INDEX('Inputs_Indexed REC'!$G$39:$I$64,MATCH('Indexed REC Deliveries'!$G48,'Inputs_Indexed REC'!$B$39:$B$64,0),MATCH('Indexed REC Deliveries'!$F48,'Inputs_Indexed REC'!$G$36:$I$36,0)),
IF(W$5&gt;$G48+$B48,V48*(1-INDEX('Inputs_Indexed REC'!$D$6:$D$8,MATCH('Indexed REC Deliveries'!$F48,'Inputs_Indexed REC'!$B$6:$B$8,0))),
0))</f>
        <v>0</v>
      </c>
      <c r="X48" s="89">
        <f>IF(X$5=$G48+$B48,INDEX('Inputs_Indexed REC'!$C$39:$E$64,MATCH('Indexed REC Deliveries'!$G48,'Inputs_Indexed REC'!$B$39:$B$64,0),MATCH('Indexed REC Deliveries'!$F48,'Inputs_Indexed REC'!$C$36:$E$36,0))
*INDEX('Inputs_Indexed REC'!$G$39:$I$64,MATCH('Indexed REC Deliveries'!$G48,'Inputs_Indexed REC'!$B$39:$B$64,0),MATCH('Indexed REC Deliveries'!$F48,'Inputs_Indexed REC'!$G$36:$I$36,0)),
IF(X$5&gt;$G48+$B48,W48*(1-INDEX('Inputs_Indexed REC'!$D$6:$D$8,MATCH('Indexed REC Deliveries'!$F48,'Inputs_Indexed REC'!$B$6:$B$8,0))),
0))</f>
        <v>0</v>
      </c>
      <c r="Y48" s="89">
        <f>IF(Y$5=$G48+$B48,INDEX('Inputs_Indexed REC'!$C$39:$E$64,MATCH('Indexed REC Deliveries'!$G48,'Inputs_Indexed REC'!$B$39:$B$64,0),MATCH('Indexed REC Deliveries'!$F48,'Inputs_Indexed REC'!$C$36:$E$36,0))
*INDEX('Inputs_Indexed REC'!$G$39:$I$64,MATCH('Indexed REC Deliveries'!$G48,'Inputs_Indexed REC'!$B$39:$B$64,0),MATCH('Indexed REC Deliveries'!$F48,'Inputs_Indexed REC'!$G$36:$I$36,0)),
IF(Y$5&gt;$G48+$B48,X48*(1-INDEX('Inputs_Indexed REC'!$D$6:$D$8,MATCH('Indexed REC Deliveries'!$F48,'Inputs_Indexed REC'!$B$6:$B$8,0))),
0))</f>
        <v>0</v>
      </c>
      <c r="Z48" s="89">
        <f>IF(Z$5=$G48+$B48,INDEX('Inputs_Indexed REC'!$C$39:$E$64,MATCH('Indexed REC Deliveries'!$G48,'Inputs_Indexed REC'!$B$39:$B$64,0),MATCH('Indexed REC Deliveries'!$F48,'Inputs_Indexed REC'!$C$36:$E$36,0))
*INDEX('Inputs_Indexed REC'!$G$39:$I$64,MATCH('Indexed REC Deliveries'!$G48,'Inputs_Indexed REC'!$B$39:$B$64,0),MATCH('Indexed REC Deliveries'!$F48,'Inputs_Indexed REC'!$G$36:$I$36,0)),
IF(Z$5&gt;$G48+$B48,Y48*(1-INDEX('Inputs_Indexed REC'!$D$6:$D$8,MATCH('Indexed REC Deliveries'!$F48,'Inputs_Indexed REC'!$B$6:$B$8,0))),
0))</f>
        <v>0</v>
      </c>
      <c r="AA48" s="89">
        <f>IF(AA$5=$G48+$B48,INDEX('Inputs_Indexed REC'!$C$39:$E$64,MATCH('Indexed REC Deliveries'!$G48,'Inputs_Indexed REC'!$B$39:$B$64,0),MATCH('Indexed REC Deliveries'!$F48,'Inputs_Indexed REC'!$C$36:$E$36,0))
*INDEX('Inputs_Indexed REC'!$G$39:$I$64,MATCH('Indexed REC Deliveries'!$G48,'Inputs_Indexed REC'!$B$39:$B$64,0),MATCH('Indexed REC Deliveries'!$F48,'Inputs_Indexed REC'!$G$36:$I$36,0)),
IF(AA$5&gt;$G48+$B48,Z48*(1-INDEX('Inputs_Indexed REC'!$D$6:$D$8,MATCH('Indexed REC Deliveries'!$F48,'Inputs_Indexed REC'!$B$6:$B$8,0))),
0))</f>
        <v>0</v>
      </c>
      <c r="AB48" s="89">
        <f>IF(AB$5=$G48+$B48,INDEX('Inputs_Indexed REC'!$C$39:$E$64,MATCH('Indexed REC Deliveries'!$G48,'Inputs_Indexed REC'!$B$39:$B$64,0),MATCH('Indexed REC Deliveries'!$F48,'Inputs_Indexed REC'!$C$36:$E$36,0))
*INDEX('Inputs_Indexed REC'!$G$39:$I$64,MATCH('Indexed REC Deliveries'!$G48,'Inputs_Indexed REC'!$B$39:$B$64,0),MATCH('Indexed REC Deliveries'!$F48,'Inputs_Indexed REC'!$G$36:$I$36,0)),
IF(AB$5&gt;$G48+$B48,AA48*(1-INDEX('Inputs_Indexed REC'!$D$6:$D$8,MATCH('Indexed REC Deliveries'!$F48,'Inputs_Indexed REC'!$B$6:$B$8,0))),
0))</f>
        <v>750000</v>
      </c>
      <c r="AC48" s="89">
        <f>IF(AC$5=$G48+$B48,INDEX('Inputs_Indexed REC'!$C$39:$E$64,MATCH('Indexed REC Deliveries'!$G48,'Inputs_Indexed REC'!$B$39:$B$64,0),MATCH('Indexed REC Deliveries'!$F48,'Inputs_Indexed REC'!$C$36:$E$36,0))
*INDEX('Inputs_Indexed REC'!$G$39:$I$64,MATCH('Indexed REC Deliveries'!$G48,'Inputs_Indexed REC'!$B$39:$B$64,0),MATCH('Indexed REC Deliveries'!$F48,'Inputs_Indexed REC'!$G$36:$I$36,0)),
IF(AC$5&gt;$G48+$B48,AB48*(1-INDEX('Inputs_Indexed REC'!$D$6:$D$8,MATCH('Indexed REC Deliveries'!$F48,'Inputs_Indexed REC'!$B$6:$B$8,0))),
0))</f>
        <v>746250</v>
      </c>
      <c r="AD48" s="89">
        <f>IF(AD$5=$G48+$B48,INDEX('Inputs_Indexed REC'!$C$39:$E$64,MATCH('Indexed REC Deliveries'!$G48,'Inputs_Indexed REC'!$B$39:$B$64,0),MATCH('Indexed REC Deliveries'!$F48,'Inputs_Indexed REC'!$C$36:$E$36,0))
*INDEX('Inputs_Indexed REC'!$G$39:$I$64,MATCH('Indexed REC Deliveries'!$G48,'Inputs_Indexed REC'!$B$39:$B$64,0),MATCH('Indexed REC Deliveries'!$F48,'Inputs_Indexed REC'!$G$36:$I$36,0)),
IF(AD$5&gt;$G48+$B48,AC48*(1-INDEX('Inputs_Indexed REC'!$D$6:$D$8,MATCH('Indexed REC Deliveries'!$F48,'Inputs_Indexed REC'!$B$6:$B$8,0))),
0))</f>
        <v>742518.75</v>
      </c>
      <c r="AE48" s="89">
        <f>IF(AE$5=$G48+$B48,INDEX('Inputs_Indexed REC'!$C$39:$E$64,MATCH('Indexed REC Deliveries'!$G48,'Inputs_Indexed REC'!$B$39:$B$64,0),MATCH('Indexed REC Deliveries'!$F48,'Inputs_Indexed REC'!$C$36:$E$36,0))
*INDEX('Inputs_Indexed REC'!$G$39:$I$64,MATCH('Indexed REC Deliveries'!$G48,'Inputs_Indexed REC'!$B$39:$B$64,0),MATCH('Indexed REC Deliveries'!$F48,'Inputs_Indexed REC'!$G$36:$I$36,0)),
IF(AE$5&gt;$G48+$B48,AD48*(1-INDEX('Inputs_Indexed REC'!$D$6:$D$8,MATCH('Indexed REC Deliveries'!$F48,'Inputs_Indexed REC'!$B$6:$B$8,0))),
0))</f>
        <v>738806.15625</v>
      </c>
      <c r="AF48" s="89">
        <f>IF(AF$5=$G48+$B48,INDEX('Inputs_Indexed REC'!$C$39:$E$64,MATCH('Indexed REC Deliveries'!$G48,'Inputs_Indexed REC'!$B$39:$B$64,0),MATCH('Indexed REC Deliveries'!$F48,'Inputs_Indexed REC'!$C$36:$E$36,0))
*INDEX('Inputs_Indexed REC'!$G$39:$I$64,MATCH('Indexed REC Deliveries'!$G48,'Inputs_Indexed REC'!$B$39:$B$64,0),MATCH('Indexed REC Deliveries'!$F48,'Inputs_Indexed REC'!$G$36:$I$36,0)),
IF(AF$5&gt;$G48+$B48,AE48*(1-INDEX('Inputs_Indexed REC'!$D$6:$D$8,MATCH('Indexed REC Deliveries'!$F48,'Inputs_Indexed REC'!$B$6:$B$8,0))),
0))</f>
        <v>735112.12546875002</v>
      </c>
      <c r="AG48" s="89">
        <f>IF(AG$5=$G48+$B48,INDEX('Inputs_Indexed REC'!$C$39:$E$64,MATCH('Indexed REC Deliveries'!$G48,'Inputs_Indexed REC'!$B$39:$B$64,0),MATCH('Indexed REC Deliveries'!$F48,'Inputs_Indexed REC'!$C$36:$E$36,0))
*INDEX('Inputs_Indexed REC'!$G$39:$I$64,MATCH('Indexed REC Deliveries'!$G48,'Inputs_Indexed REC'!$B$39:$B$64,0),MATCH('Indexed REC Deliveries'!$F48,'Inputs_Indexed REC'!$G$36:$I$36,0)),
IF(AG$5&gt;$G48+$B48,AF48*(1-INDEX('Inputs_Indexed REC'!$D$6:$D$8,MATCH('Indexed REC Deliveries'!$F48,'Inputs_Indexed REC'!$B$6:$B$8,0))),
0))</f>
        <v>731436.5648414063</v>
      </c>
    </row>
    <row r="49" spans="2:52">
      <c r="B49" s="94">
        <v>3</v>
      </c>
      <c r="C49" s="94" t="s">
        <v>167</v>
      </c>
      <c r="D49" s="119" t="s">
        <v>213</v>
      </c>
      <c r="F49" s="39" t="s">
        <v>72</v>
      </c>
      <c r="G49" s="62">
        <f t="shared" si="7"/>
        <v>2039</v>
      </c>
      <c r="H49" s="58" t="s">
        <v>85</v>
      </c>
      <c r="I49" s="89">
        <f>IF(I$5=$G49+$B49,INDEX('Inputs_Indexed REC'!$C$39:$E$64,MATCH('Indexed REC Deliveries'!$G49,'Inputs_Indexed REC'!$B$39:$B$64,0),MATCH('Indexed REC Deliveries'!$F49,'Inputs_Indexed REC'!$C$36:$E$36,0))
*INDEX('Inputs_Indexed REC'!$G$39:$I$64,MATCH('Indexed REC Deliveries'!$G49,'Inputs_Indexed REC'!$B$39:$B$64,0),MATCH('Indexed REC Deliveries'!$F49,'Inputs_Indexed REC'!$G$36:$I$36,0)),
IF(I$5&gt;$G49+$B49,H49*(1-INDEX('Inputs_Indexed REC'!$D$6:$D$8,MATCH('Indexed REC Deliveries'!$F49,'Inputs_Indexed REC'!$B$6:$B$8,0))),
0))</f>
        <v>0</v>
      </c>
      <c r="J49" s="89">
        <f>IF(J$5=$G49+$B49,INDEX('Inputs_Indexed REC'!$C$39:$E$64,MATCH('Indexed REC Deliveries'!$G49,'Inputs_Indexed REC'!$B$39:$B$64,0),MATCH('Indexed REC Deliveries'!$F49,'Inputs_Indexed REC'!$C$36:$E$36,0))
*INDEX('Inputs_Indexed REC'!$G$39:$I$64,MATCH('Indexed REC Deliveries'!$G49,'Inputs_Indexed REC'!$B$39:$B$64,0),MATCH('Indexed REC Deliveries'!$F49,'Inputs_Indexed REC'!$G$36:$I$36,0)),
IF(J$5&gt;$G49+$B49,I49*(1-INDEX('Inputs_Indexed REC'!$D$6:$D$8,MATCH('Indexed REC Deliveries'!$F49,'Inputs_Indexed REC'!$B$6:$B$8,0))),
0))</f>
        <v>0</v>
      </c>
      <c r="K49" s="89">
        <f>IF(K$5=$G49+$B49,INDEX('Inputs_Indexed REC'!$C$39:$E$64,MATCH('Indexed REC Deliveries'!$G49,'Inputs_Indexed REC'!$B$39:$B$64,0),MATCH('Indexed REC Deliveries'!$F49,'Inputs_Indexed REC'!$C$36:$E$36,0))
*INDEX('Inputs_Indexed REC'!$G$39:$I$64,MATCH('Indexed REC Deliveries'!$G49,'Inputs_Indexed REC'!$B$39:$B$64,0),MATCH('Indexed REC Deliveries'!$F49,'Inputs_Indexed REC'!$G$36:$I$36,0)),
IF(K$5&gt;$G49+$B49,J49*(1-INDEX('Inputs_Indexed REC'!$D$6:$D$8,MATCH('Indexed REC Deliveries'!$F49,'Inputs_Indexed REC'!$B$6:$B$8,0))),
0))</f>
        <v>0</v>
      </c>
      <c r="L49" s="89">
        <f>IF(L$5=$G49+$B49,INDEX('Inputs_Indexed REC'!$C$39:$E$64,MATCH('Indexed REC Deliveries'!$G49,'Inputs_Indexed REC'!$B$39:$B$64,0),MATCH('Indexed REC Deliveries'!$F49,'Inputs_Indexed REC'!$C$36:$E$36,0))
*INDEX('Inputs_Indexed REC'!$G$39:$I$64,MATCH('Indexed REC Deliveries'!$G49,'Inputs_Indexed REC'!$B$39:$B$64,0),MATCH('Indexed REC Deliveries'!$F49,'Inputs_Indexed REC'!$G$36:$I$36,0)),
IF(L$5&gt;$G49+$B49,K49*(1-INDEX('Inputs_Indexed REC'!$D$6:$D$8,MATCH('Indexed REC Deliveries'!$F49,'Inputs_Indexed REC'!$B$6:$B$8,0))),
0))</f>
        <v>0</v>
      </c>
      <c r="M49" s="89">
        <f>IF(M$5=$G49+$B49,INDEX('Inputs_Indexed REC'!$C$39:$E$64,MATCH('Indexed REC Deliveries'!$G49,'Inputs_Indexed REC'!$B$39:$B$64,0),MATCH('Indexed REC Deliveries'!$F49,'Inputs_Indexed REC'!$C$36:$E$36,0))
*INDEX('Inputs_Indexed REC'!$G$39:$I$64,MATCH('Indexed REC Deliveries'!$G49,'Inputs_Indexed REC'!$B$39:$B$64,0),MATCH('Indexed REC Deliveries'!$F49,'Inputs_Indexed REC'!$G$36:$I$36,0)),
IF(M$5&gt;$G49+$B49,L49*(1-INDEX('Inputs_Indexed REC'!$D$6:$D$8,MATCH('Indexed REC Deliveries'!$F49,'Inputs_Indexed REC'!$B$6:$B$8,0))),
0))</f>
        <v>0</v>
      </c>
      <c r="N49" s="89">
        <f>IF(N$5=$G49+$B49,INDEX('Inputs_Indexed REC'!$C$39:$E$64,MATCH('Indexed REC Deliveries'!$G49,'Inputs_Indexed REC'!$B$39:$B$64,0),MATCH('Indexed REC Deliveries'!$F49,'Inputs_Indexed REC'!$C$36:$E$36,0))
*INDEX('Inputs_Indexed REC'!$G$39:$I$64,MATCH('Indexed REC Deliveries'!$G49,'Inputs_Indexed REC'!$B$39:$B$64,0),MATCH('Indexed REC Deliveries'!$F49,'Inputs_Indexed REC'!$G$36:$I$36,0)),
IF(N$5&gt;$G49+$B49,M49*(1-INDEX('Inputs_Indexed REC'!$D$6:$D$8,MATCH('Indexed REC Deliveries'!$F49,'Inputs_Indexed REC'!$B$6:$B$8,0))),
0))</f>
        <v>0</v>
      </c>
      <c r="O49" s="89">
        <f>IF(O$5=$G49+$B49,INDEX('Inputs_Indexed REC'!$C$39:$E$64,MATCH('Indexed REC Deliveries'!$G49,'Inputs_Indexed REC'!$B$39:$B$64,0),MATCH('Indexed REC Deliveries'!$F49,'Inputs_Indexed REC'!$C$36:$E$36,0))
*INDEX('Inputs_Indexed REC'!$G$39:$I$64,MATCH('Indexed REC Deliveries'!$G49,'Inputs_Indexed REC'!$B$39:$B$64,0),MATCH('Indexed REC Deliveries'!$F49,'Inputs_Indexed REC'!$G$36:$I$36,0)),
IF(O$5&gt;$G49+$B49,N49*(1-INDEX('Inputs_Indexed REC'!$D$6:$D$8,MATCH('Indexed REC Deliveries'!$F49,'Inputs_Indexed REC'!$B$6:$B$8,0))),
0))</f>
        <v>0</v>
      </c>
      <c r="P49" s="89">
        <f>IF(P$5=$G49+$B49,INDEX('Inputs_Indexed REC'!$C$39:$E$64,MATCH('Indexed REC Deliveries'!$G49,'Inputs_Indexed REC'!$B$39:$B$64,0),MATCH('Indexed REC Deliveries'!$F49,'Inputs_Indexed REC'!$C$36:$E$36,0))
*INDEX('Inputs_Indexed REC'!$G$39:$I$64,MATCH('Indexed REC Deliveries'!$G49,'Inputs_Indexed REC'!$B$39:$B$64,0),MATCH('Indexed REC Deliveries'!$F49,'Inputs_Indexed REC'!$G$36:$I$36,0)),
IF(P$5&gt;$G49+$B49,O49*(1-INDEX('Inputs_Indexed REC'!$D$6:$D$8,MATCH('Indexed REC Deliveries'!$F49,'Inputs_Indexed REC'!$B$6:$B$8,0))),
0))</f>
        <v>0</v>
      </c>
      <c r="Q49" s="89">
        <f>IF(Q$5=$G49+$B49,INDEX('Inputs_Indexed REC'!$C$39:$E$64,MATCH('Indexed REC Deliveries'!$G49,'Inputs_Indexed REC'!$B$39:$B$64,0),MATCH('Indexed REC Deliveries'!$F49,'Inputs_Indexed REC'!$C$36:$E$36,0))
*INDEX('Inputs_Indexed REC'!$G$39:$I$64,MATCH('Indexed REC Deliveries'!$G49,'Inputs_Indexed REC'!$B$39:$B$64,0),MATCH('Indexed REC Deliveries'!$F49,'Inputs_Indexed REC'!$G$36:$I$36,0)),
IF(Q$5&gt;$G49+$B49,P49*(1-INDEX('Inputs_Indexed REC'!$D$6:$D$8,MATCH('Indexed REC Deliveries'!$F49,'Inputs_Indexed REC'!$B$6:$B$8,0))),
0))</f>
        <v>0</v>
      </c>
      <c r="R49" s="89">
        <f>IF(R$5=$G49+$B49,INDEX('Inputs_Indexed REC'!$C$39:$E$64,MATCH('Indexed REC Deliveries'!$G49,'Inputs_Indexed REC'!$B$39:$B$64,0),MATCH('Indexed REC Deliveries'!$F49,'Inputs_Indexed REC'!$C$36:$E$36,0))
*INDEX('Inputs_Indexed REC'!$G$39:$I$64,MATCH('Indexed REC Deliveries'!$G49,'Inputs_Indexed REC'!$B$39:$B$64,0),MATCH('Indexed REC Deliveries'!$F49,'Inputs_Indexed REC'!$G$36:$I$36,0)),
IF(R$5&gt;$G49+$B49,Q49*(1-INDEX('Inputs_Indexed REC'!$D$6:$D$8,MATCH('Indexed REC Deliveries'!$F49,'Inputs_Indexed REC'!$B$6:$B$8,0))),
0))</f>
        <v>0</v>
      </c>
      <c r="S49" s="89">
        <f>IF(S$5=$G49+$B49,INDEX('Inputs_Indexed REC'!$C$39:$E$64,MATCH('Indexed REC Deliveries'!$G49,'Inputs_Indexed REC'!$B$39:$B$64,0),MATCH('Indexed REC Deliveries'!$F49,'Inputs_Indexed REC'!$C$36:$E$36,0))
*INDEX('Inputs_Indexed REC'!$G$39:$I$64,MATCH('Indexed REC Deliveries'!$G49,'Inputs_Indexed REC'!$B$39:$B$64,0),MATCH('Indexed REC Deliveries'!$F49,'Inputs_Indexed REC'!$G$36:$I$36,0)),
IF(S$5&gt;$G49+$B49,R49*(1-INDEX('Inputs_Indexed REC'!$D$6:$D$8,MATCH('Indexed REC Deliveries'!$F49,'Inputs_Indexed REC'!$B$6:$B$8,0))),
0))</f>
        <v>0</v>
      </c>
      <c r="T49" s="89">
        <f>IF(T$5=$G49+$B49,INDEX('Inputs_Indexed REC'!$C$39:$E$64,MATCH('Indexed REC Deliveries'!$G49,'Inputs_Indexed REC'!$B$39:$B$64,0),MATCH('Indexed REC Deliveries'!$F49,'Inputs_Indexed REC'!$C$36:$E$36,0))
*INDEX('Inputs_Indexed REC'!$G$39:$I$64,MATCH('Indexed REC Deliveries'!$G49,'Inputs_Indexed REC'!$B$39:$B$64,0),MATCH('Indexed REC Deliveries'!$F49,'Inputs_Indexed REC'!$G$36:$I$36,0)),
IF(T$5&gt;$G49+$B49,S49*(1-INDEX('Inputs_Indexed REC'!$D$6:$D$8,MATCH('Indexed REC Deliveries'!$F49,'Inputs_Indexed REC'!$B$6:$B$8,0))),
0))</f>
        <v>0</v>
      </c>
      <c r="U49" s="89">
        <f>IF(U$5=$G49+$B49,INDEX('Inputs_Indexed REC'!$C$39:$E$64,MATCH('Indexed REC Deliveries'!$G49,'Inputs_Indexed REC'!$B$39:$B$64,0),MATCH('Indexed REC Deliveries'!$F49,'Inputs_Indexed REC'!$C$36:$E$36,0))
*INDEX('Inputs_Indexed REC'!$G$39:$I$64,MATCH('Indexed REC Deliveries'!$G49,'Inputs_Indexed REC'!$B$39:$B$64,0),MATCH('Indexed REC Deliveries'!$F49,'Inputs_Indexed REC'!$G$36:$I$36,0)),
IF(U$5&gt;$G49+$B49,T49*(1-INDEX('Inputs_Indexed REC'!$D$6:$D$8,MATCH('Indexed REC Deliveries'!$F49,'Inputs_Indexed REC'!$B$6:$B$8,0))),
0))</f>
        <v>0</v>
      </c>
      <c r="V49" s="89">
        <f>IF(V$5=$G49+$B49,INDEX('Inputs_Indexed REC'!$C$39:$E$64,MATCH('Indexed REC Deliveries'!$G49,'Inputs_Indexed REC'!$B$39:$B$64,0),MATCH('Indexed REC Deliveries'!$F49,'Inputs_Indexed REC'!$C$36:$E$36,0))
*INDEX('Inputs_Indexed REC'!$G$39:$I$64,MATCH('Indexed REC Deliveries'!$G49,'Inputs_Indexed REC'!$B$39:$B$64,0),MATCH('Indexed REC Deliveries'!$F49,'Inputs_Indexed REC'!$G$36:$I$36,0)),
IF(V$5&gt;$G49+$B49,U49*(1-INDEX('Inputs_Indexed REC'!$D$6:$D$8,MATCH('Indexed REC Deliveries'!$F49,'Inputs_Indexed REC'!$B$6:$B$8,0))),
0))</f>
        <v>0</v>
      </c>
      <c r="W49" s="89">
        <f>IF(W$5=$G49+$B49,INDEX('Inputs_Indexed REC'!$C$39:$E$64,MATCH('Indexed REC Deliveries'!$G49,'Inputs_Indexed REC'!$B$39:$B$64,0),MATCH('Indexed REC Deliveries'!$F49,'Inputs_Indexed REC'!$C$36:$E$36,0))
*INDEX('Inputs_Indexed REC'!$G$39:$I$64,MATCH('Indexed REC Deliveries'!$G49,'Inputs_Indexed REC'!$B$39:$B$64,0),MATCH('Indexed REC Deliveries'!$F49,'Inputs_Indexed REC'!$G$36:$I$36,0)),
IF(W$5&gt;$G49+$B49,V49*(1-INDEX('Inputs_Indexed REC'!$D$6:$D$8,MATCH('Indexed REC Deliveries'!$F49,'Inputs_Indexed REC'!$B$6:$B$8,0))),
0))</f>
        <v>0</v>
      </c>
      <c r="X49" s="89">
        <f>IF(X$5=$G49+$B49,INDEX('Inputs_Indexed REC'!$C$39:$E$64,MATCH('Indexed REC Deliveries'!$G49,'Inputs_Indexed REC'!$B$39:$B$64,0),MATCH('Indexed REC Deliveries'!$F49,'Inputs_Indexed REC'!$C$36:$E$36,0))
*INDEX('Inputs_Indexed REC'!$G$39:$I$64,MATCH('Indexed REC Deliveries'!$G49,'Inputs_Indexed REC'!$B$39:$B$64,0),MATCH('Indexed REC Deliveries'!$F49,'Inputs_Indexed REC'!$G$36:$I$36,0)),
IF(X$5&gt;$G49+$B49,W49*(1-INDEX('Inputs_Indexed REC'!$D$6:$D$8,MATCH('Indexed REC Deliveries'!$F49,'Inputs_Indexed REC'!$B$6:$B$8,0))),
0))</f>
        <v>0</v>
      </c>
      <c r="Y49" s="89">
        <f>IF(Y$5=$G49+$B49,INDEX('Inputs_Indexed REC'!$C$39:$E$64,MATCH('Indexed REC Deliveries'!$G49,'Inputs_Indexed REC'!$B$39:$B$64,0),MATCH('Indexed REC Deliveries'!$F49,'Inputs_Indexed REC'!$C$36:$E$36,0))
*INDEX('Inputs_Indexed REC'!$G$39:$I$64,MATCH('Indexed REC Deliveries'!$G49,'Inputs_Indexed REC'!$B$39:$B$64,0),MATCH('Indexed REC Deliveries'!$F49,'Inputs_Indexed REC'!$G$36:$I$36,0)),
IF(Y$5&gt;$G49+$B49,X49*(1-INDEX('Inputs_Indexed REC'!$D$6:$D$8,MATCH('Indexed REC Deliveries'!$F49,'Inputs_Indexed REC'!$B$6:$B$8,0))),
0))</f>
        <v>0</v>
      </c>
      <c r="Z49" s="89">
        <f>IF(Z$5=$G49+$B49,INDEX('Inputs_Indexed REC'!$C$39:$E$64,MATCH('Indexed REC Deliveries'!$G49,'Inputs_Indexed REC'!$B$39:$B$64,0),MATCH('Indexed REC Deliveries'!$F49,'Inputs_Indexed REC'!$C$36:$E$36,0))
*INDEX('Inputs_Indexed REC'!$G$39:$I$64,MATCH('Indexed REC Deliveries'!$G49,'Inputs_Indexed REC'!$B$39:$B$64,0),MATCH('Indexed REC Deliveries'!$F49,'Inputs_Indexed REC'!$G$36:$I$36,0)),
IF(Z$5&gt;$G49+$B49,Y49*(1-INDEX('Inputs_Indexed REC'!$D$6:$D$8,MATCH('Indexed REC Deliveries'!$F49,'Inputs_Indexed REC'!$B$6:$B$8,0))),
0))</f>
        <v>0</v>
      </c>
      <c r="AA49" s="89">
        <f>IF(AA$5=$G49+$B49,INDEX('Inputs_Indexed REC'!$C$39:$E$64,MATCH('Indexed REC Deliveries'!$G49,'Inputs_Indexed REC'!$B$39:$B$64,0),MATCH('Indexed REC Deliveries'!$F49,'Inputs_Indexed REC'!$C$36:$E$36,0))
*INDEX('Inputs_Indexed REC'!$G$39:$I$64,MATCH('Indexed REC Deliveries'!$G49,'Inputs_Indexed REC'!$B$39:$B$64,0),MATCH('Indexed REC Deliveries'!$F49,'Inputs_Indexed REC'!$G$36:$I$36,0)),
IF(AA$5&gt;$G49+$B49,Z49*(1-INDEX('Inputs_Indexed REC'!$D$6:$D$8,MATCH('Indexed REC Deliveries'!$F49,'Inputs_Indexed REC'!$B$6:$B$8,0))),
0))</f>
        <v>0</v>
      </c>
      <c r="AB49" s="89">
        <f>IF(AB$5=$G49+$B49,INDEX('Inputs_Indexed REC'!$C$39:$E$64,MATCH('Indexed REC Deliveries'!$G49,'Inputs_Indexed REC'!$B$39:$B$64,0),MATCH('Indexed REC Deliveries'!$F49,'Inputs_Indexed REC'!$C$36:$E$36,0))
*INDEX('Inputs_Indexed REC'!$G$39:$I$64,MATCH('Indexed REC Deliveries'!$G49,'Inputs_Indexed REC'!$B$39:$B$64,0),MATCH('Indexed REC Deliveries'!$F49,'Inputs_Indexed REC'!$G$36:$I$36,0)),
IF(AB$5&gt;$G49+$B49,AA49*(1-INDEX('Inputs_Indexed REC'!$D$6:$D$8,MATCH('Indexed REC Deliveries'!$F49,'Inputs_Indexed REC'!$B$6:$B$8,0))),
0))</f>
        <v>0</v>
      </c>
      <c r="AC49" s="89">
        <f>IF(AC$5=$G49+$B49,INDEX('Inputs_Indexed REC'!$C$39:$E$64,MATCH('Indexed REC Deliveries'!$G49,'Inputs_Indexed REC'!$B$39:$B$64,0),MATCH('Indexed REC Deliveries'!$F49,'Inputs_Indexed REC'!$C$36:$E$36,0))
*INDEX('Inputs_Indexed REC'!$G$39:$I$64,MATCH('Indexed REC Deliveries'!$G49,'Inputs_Indexed REC'!$B$39:$B$64,0),MATCH('Indexed REC Deliveries'!$F49,'Inputs_Indexed REC'!$G$36:$I$36,0)),
IF(AC$5&gt;$G49+$B49,AB49*(1-INDEX('Inputs_Indexed REC'!$D$6:$D$8,MATCH('Indexed REC Deliveries'!$F49,'Inputs_Indexed REC'!$B$6:$B$8,0))),
0))</f>
        <v>750000</v>
      </c>
      <c r="AD49" s="89">
        <f>IF(AD$5=$G49+$B49,INDEX('Inputs_Indexed REC'!$C$39:$E$64,MATCH('Indexed REC Deliveries'!$G49,'Inputs_Indexed REC'!$B$39:$B$64,0),MATCH('Indexed REC Deliveries'!$F49,'Inputs_Indexed REC'!$C$36:$E$36,0))
*INDEX('Inputs_Indexed REC'!$G$39:$I$64,MATCH('Indexed REC Deliveries'!$G49,'Inputs_Indexed REC'!$B$39:$B$64,0),MATCH('Indexed REC Deliveries'!$F49,'Inputs_Indexed REC'!$G$36:$I$36,0)),
IF(AD$5&gt;$G49+$B49,AC49*(1-INDEX('Inputs_Indexed REC'!$D$6:$D$8,MATCH('Indexed REC Deliveries'!$F49,'Inputs_Indexed REC'!$B$6:$B$8,0))),
0))</f>
        <v>746250</v>
      </c>
      <c r="AE49" s="89">
        <f>IF(AE$5=$G49+$B49,INDEX('Inputs_Indexed REC'!$C$39:$E$64,MATCH('Indexed REC Deliveries'!$G49,'Inputs_Indexed REC'!$B$39:$B$64,0),MATCH('Indexed REC Deliveries'!$F49,'Inputs_Indexed REC'!$C$36:$E$36,0))
*INDEX('Inputs_Indexed REC'!$G$39:$I$64,MATCH('Indexed REC Deliveries'!$G49,'Inputs_Indexed REC'!$B$39:$B$64,0),MATCH('Indexed REC Deliveries'!$F49,'Inputs_Indexed REC'!$G$36:$I$36,0)),
IF(AE$5&gt;$G49+$B49,AD49*(1-INDEX('Inputs_Indexed REC'!$D$6:$D$8,MATCH('Indexed REC Deliveries'!$F49,'Inputs_Indexed REC'!$B$6:$B$8,0))),
0))</f>
        <v>742518.75</v>
      </c>
      <c r="AF49" s="89">
        <f>IF(AF$5=$G49+$B49,INDEX('Inputs_Indexed REC'!$C$39:$E$64,MATCH('Indexed REC Deliveries'!$G49,'Inputs_Indexed REC'!$B$39:$B$64,0),MATCH('Indexed REC Deliveries'!$F49,'Inputs_Indexed REC'!$C$36:$E$36,0))
*INDEX('Inputs_Indexed REC'!$G$39:$I$64,MATCH('Indexed REC Deliveries'!$G49,'Inputs_Indexed REC'!$B$39:$B$64,0),MATCH('Indexed REC Deliveries'!$F49,'Inputs_Indexed REC'!$G$36:$I$36,0)),
IF(AF$5&gt;$G49+$B49,AE49*(1-INDEX('Inputs_Indexed REC'!$D$6:$D$8,MATCH('Indexed REC Deliveries'!$F49,'Inputs_Indexed REC'!$B$6:$B$8,0))),
0))</f>
        <v>738806.15625</v>
      </c>
      <c r="AG49" s="89">
        <f>IF(AG$5=$G49+$B49,INDEX('Inputs_Indexed REC'!$C$39:$E$64,MATCH('Indexed REC Deliveries'!$G49,'Inputs_Indexed REC'!$B$39:$B$64,0),MATCH('Indexed REC Deliveries'!$F49,'Inputs_Indexed REC'!$C$36:$E$36,0))
*INDEX('Inputs_Indexed REC'!$G$39:$I$64,MATCH('Indexed REC Deliveries'!$G49,'Inputs_Indexed REC'!$B$39:$B$64,0),MATCH('Indexed REC Deliveries'!$F49,'Inputs_Indexed REC'!$G$36:$I$36,0)),
IF(AG$5&gt;$G49+$B49,AF49*(1-INDEX('Inputs_Indexed REC'!$D$6:$D$8,MATCH('Indexed REC Deliveries'!$F49,'Inputs_Indexed REC'!$B$6:$B$8,0))),
0))</f>
        <v>735112.12546875002</v>
      </c>
    </row>
    <row r="50" spans="2:52">
      <c r="B50" s="94">
        <v>3</v>
      </c>
      <c r="C50" s="94" t="s">
        <v>167</v>
      </c>
      <c r="D50" s="119" t="s">
        <v>213</v>
      </c>
      <c r="F50" s="39" t="s">
        <v>72</v>
      </c>
      <c r="G50" s="62">
        <f t="shared" si="7"/>
        <v>2040</v>
      </c>
      <c r="H50" s="58" t="s">
        <v>85</v>
      </c>
      <c r="I50" s="89">
        <f>IF(I$5=$G50+$B50,INDEX('Inputs_Indexed REC'!$C$39:$E$64,MATCH('Indexed REC Deliveries'!$G50,'Inputs_Indexed REC'!$B$39:$B$64,0),MATCH('Indexed REC Deliveries'!$F50,'Inputs_Indexed REC'!$C$36:$E$36,0))
*INDEX('Inputs_Indexed REC'!$G$39:$I$64,MATCH('Indexed REC Deliveries'!$G50,'Inputs_Indexed REC'!$B$39:$B$64,0),MATCH('Indexed REC Deliveries'!$F50,'Inputs_Indexed REC'!$G$36:$I$36,0)),
IF(I$5&gt;$G50+$B50,H50*(1-INDEX('Inputs_Indexed REC'!$D$6:$D$8,MATCH('Indexed REC Deliveries'!$F50,'Inputs_Indexed REC'!$B$6:$B$8,0))),
0))</f>
        <v>0</v>
      </c>
      <c r="J50" s="89">
        <f>IF(J$5=$G50+$B50,INDEX('Inputs_Indexed REC'!$C$39:$E$64,MATCH('Indexed REC Deliveries'!$G50,'Inputs_Indexed REC'!$B$39:$B$64,0),MATCH('Indexed REC Deliveries'!$F50,'Inputs_Indexed REC'!$C$36:$E$36,0))
*INDEX('Inputs_Indexed REC'!$G$39:$I$64,MATCH('Indexed REC Deliveries'!$G50,'Inputs_Indexed REC'!$B$39:$B$64,0),MATCH('Indexed REC Deliveries'!$F50,'Inputs_Indexed REC'!$G$36:$I$36,0)),
IF(J$5&gt;$G50+$B50,I50*(1-INDEX('Inputs_Indexed REC'!$D$6:$D$8,MATCH('Indexed REC Deliveries'!$F50,'Inputs_Indexed REC'!$B$6:$B$8,0))),
0))</f>
        <v>0</v>
      </c>
      <c r="K50" s="89">
        <f>IF(K$5=$G50+$B50,INDEX('Inputs_Indexed REC'!$C$39:$E$64,MATCH('Indexed REC Deliveries'!$G50,'Inputs_Indexed REC'!$B$39:$B$64,0),MATCH('Indexed REC Deliveries'!$F50,'Inputs_Indexed REC'!$C$36:$E$36,0))
*INDEX('Inputs_Indexed REC'!$G$39:$I$64,MATCH('Indexed REC Deliveries'!$G50,'Inputs_Indexed REC'!$B$39:$B$64,0),MATCH('Indexed REC Deliveries'!$F50,'Inputs_Indexed REC'!$G$36:$I$36,0)),
IF(K$5&gt;$G50+$B50,J50*(1-INDEX('Inputs_Indexed REC'!$D$6:$D$8,MATCH('Indexed REC Deliveries'!$F50,'Inputs_Indexed REC'!$B$6:$B$8,0))),
0))</f>
        <v>0</v>
      </c>
      <c r="L50" s="89">
        <f>IF(L$5=$G50+$B50,INDEX('Inputs_Indexed REC'!$C$39:$E$64,MATCH('Indexed REC Deliveries'!$G50,'Inputs_Indexed REC'!$B$39:$B$64,0),MATCH('Indexed REC Deliveries'!$F50,'Inputs_Indexed REC'!$C$36:$E$36,0))
*INDEX('Inputs_Indexed REC'!$G$39:$I$64,MATCH('Indexed REC Deliveries'!$G50,'Inputs_Indexed REC'!$B$39:$B$64,0),MATCH('Indexed REC Deliveries'!$F50,'Inputs_Indexed REC'!$G$36:$I$36,0)),
IF(L$5&gt;$G50+$B50,K50*(1-INDEX('Inputs_Indexed REC'!$D$6:$D$8,MATCH('Indexed REC Deliveries'!$F50,'Inputs_Indexed REC'!$B$6:$B$8,0))),
0))</f>
        <v>0</v>
      </c>
      <c r="M50" s="89">
        <f>IF(M$5=$G50+$B50,INDEX('Inputs_Indexed REC'!$C$39:$E$64,MATCH('Indexed REC Deliveries'!$G50,'Inputs_Indexed REC'!$B$39:$B$64,0),MATCH('Indexed REC Deliveries'!$F50,'Inputs_Indexed REC'!$C$36:$E$36,0))
*INDEX('Inputs_Indexed REC'!$G$39:$I$64,MATCH('Indexed REC Deliveries'!$G50,'Inputs_Indexed REC'!$B$39:$B$64,0),MATCH('Indexed REC Deliveries'!$F50,'Inputs_Indexed REC'!$G$36:$I$36,0)),
IF(M$5&gt;$G50+$B50,L50*(1-INDEX('Inputs_Indexed REC'!$D$6:$D$8,MATCH('Indexed REC Deliveries'!$F50,'Inputs_Indexed REC'!$B$6:$B$8,0))),
0))</f>
        <v>0</v>
      </c>
      <c r="N50" s="89">
        <f>IF(N$5=$G50+$B50,INDEX('Inputs_Indexed REC'!$C$39:$E$64,MATCH('Indexed REC Deliveries'!$G50,'Inputs_Indexed REC'!$B$39:$B$64,0),MATCH('Indexed REC Deliveries'!$F50,'Inputs_Indexed REC'!$C$36:$E$36,0))
*INDEX('Inputs_Indexed REC'!$G$39:$I$64,MATCH('Indexed REC Deliveries'!$G50,'Inputs_Indexed REC'!$B$39:$B$64,0),MATCH('Indexed REC Deliveries'!$F50,'Inputs_Indexed REC'!$G$36:$I$36,0)),
IF(N$5&gt;$G50+$B50,M50*(1-INDEX('Inputs_Indexed REC'!$D$6:$D$8,MATCH('Indexed REC Deliveries'!$F50,'Inputs_Indexed REC'!$B$6:$B$8,0))),
0))</f>
        <v>0</v>
      </c>
      <c r="O50" s="89">
        <f>IF(O$5=$G50+$B50,INDEX('Inputs_Indexed REC'!$C$39:$E$64,MATCH('Indexed REC Deliveries'!$G50,'Inputs_Indexed REC'!$B$39:$B$64,0),MATCH('Indexed REC Deliveries'!$F50,'Inputs_Indexed REC'!$C$36:$E$36,0))
*INDEX('Inputs_Indexed REC'!$G$39:$I$64,MATCH('Indexed REC Deliveries'!$G50,'Inputs_Indexed REC'!$B$39:$B$64,0),MATCH('Indexed REC Deliveries'!$F50,'Inputs_Indexed REC'!$G$36:$I$36,0)),
IF(O$5&gt;$G50+$B50,N50*(1-INDEX('Inputs_Indexed REC'!$D$6:$D$8,MATCH('Indexed REC Deliveries'!$F50,'Inputs_Indexed REC'!$B$6:$B$8,0))),
0))</f>
        <v>0</v>
      </c>
      <c r="P50" s="89">
        <f>IF(P$5=$G50+$B50,INDEX('Inputs_Indexed REC'!$C$39:$E$64,MATCH('Indexed REC Deliveries'!$G50,'Inputs_Indexed REC'!$B$39:$B$64,0),MATCH('Indexed REC Deliveries'!$F50,'Inputs_Indexed REC'!$C$36:$E$36,0))
*INDEX('Inputs_Indexed REC'!$G$39:$I$64,MATCH('Indexed REC Deliveries'!$G50,'Inputs_Indexed REC'!$B$39:$B$64,0),MATCH('Indexed REC Deliveries'!$F50,'Inputs_Indexed REC'!$G$36:$I$36,0)),
IF(P$5&gt;$G50+$B50,O50*(1-INDEX('Inputs_Indexed REC'!$D$6:$D$8,MATCH('Indexed REC Deliveries'!$F50,'Inputs_Indexed REC'!$B$6:$B$8,0))),
0))</f>
        <v>0</v>
      </c>
      <c r="Q50" s="89">
        <f>IF(Q$5=$G50+$B50,INDEX('Inputs_Indexed REC'!$C$39:$E$64,MATCH('Indexed REC Deliveries'!$G50,'Inputs_Indexed REC'!$B$39:$B$64,0),MATCH('Indexed REC Deliveries'!$F50,'Inputs_Indexed REC'!$C$36:$E$36,0))
*INDEX('Inputs_Indexed REC'!$G$39:$I$64,MATCH('Indexed REC Deliveries'!$G50,'Inputs_Indexed REC'!$B$39:$B$64,0),MATCH('Indexed REC Deliveries'!$F50,'Inputs_Indexed REC'!$G$36:$I$36,0)),
IF(Q$5&gt;$G50+$B50,P50*(1-INDEX('Inputs_Indexed REC'!$D$6:$D$8,MATCH('Indexed REC Deliveries'!$F50,'Inputs_Indexed REC'!$B$6:$B$8,0))),
0))</f>
        <v>0</v>
      </c>
      <c r="R50" s="89">
        <f>IF(R$5=$G50+$B50,INDEX('Inputs_Indexed REC'!$C$39:$E$64,MATCH('Indexed REC Deliveries'!$G50,'Inputs_Indexed REC'!$B$39:$B$64,0),MATCH('Indexed REC Deliveries'!$F50,'Inputs_Indexed REC'!$C$36:$E$36,0))
*INDEX('Inputs_Indexed REC'!$G$39:$I$64,MATCH('Indexed REC Deliveries'!$G50,'Inputs_Indexed REC'!$B$39:$B$64,0),MATCH('Indexed REC Deliveries'!$F50,'Inputs_Indexed REC'!$G$36:$I$36,0)),
IF(R$5&gt;$G50+$B50,Q50*(1-INDEX('Inputs_Indexed REC'!$D$6:$D$8,MATCH('Indexed REC Deliveries'!$F50,'Inputs_Indexed REC'!$B$6:$B$8,0))),
0))</f>
        <v>0</v>
      </c>
      <c r="S50" s="89">
        <f>IF(S$5=$G50+$B50,INDEX('Inputs_Indexed REC'!$C$39:$E$64,MATCH('Indexed REC Deliveries'!$G50,'Inputs_Indexed REC'!$B$39:$B$64,0),MATCH('Indexed REC Deliveries'!$F50,'Inputs_Indexed REC'!$C$36:$E$36,0))
*INDEX('Inputs_Indexed REC'!$G$39:$I$64,MATCH('Indexed REC Deliveries'!$G50,'Inputs_Indexed REC'!$B$39:$B$64,0),MATCH('Indexed REC Deliveries'!$F50,'Inputs_Indexed REC'!$G$36:$I$36,0)),
IF(S$5&gt;$G50+$B50,R50*(1-INDEX('Inputs_Indexed REC'!$D$6:$D$8,MATCH('Indexed REC Deliveries'!$F50,'Inputs_Indexed REC'!$B$6:$B$8,0))),
0))</f>
        <v>0</v>
      </c>
      <c r="T50" s="89">
        <f>IF(T$5=$G50+$B50,INDEX('Inputs_Indexed REC'!$C$39:$E$64,MATCH('Indexed REC Deliveries'!$G50,'Inputs_Indexed REC'!$B$39:$B$64,0),MATCH('Indexed REC Deliveries'!$F50,'Inputs_Indexed REC'!$C$36:$E$36,0))
*INDEX('Inputs_Indexed REC'!$G$39:$I$64,MATCH('Indexed REC Deliveries'!$G50,'Inputs_Indexed REC'!$B$39:$B$64,0),MATCH('Indexed REC Deliveries'!$F50,'Inputs_Indexed REC'!$G$36:$I$36,0)),
IF(T$5&gt;$G50+$B50,S50*(1-INDEX('Inputs_Indexed REC'!$D$6:$D$8,MATCH('Indexed REC Deliveries'!$F50,'Inputs_Indexed REC'!$B$6:$B$8,0))),
0))</f>
        <v>0</v>
      </c>
      <c r="U50" s="89">
        <f>IF(U$5=$G50+$B50,INDEX('Inputs_Indexed REC'!$C$39:$E$64,MATCH('Indexed REC Deliveries'!$G50,'Inputs_Indexed REC'!$B$39:$B$64,0),MATCH('Indexed REC Deliveries'!$F50,'Inputs_Indexed REC'!$C$36:$E$36,0))
*INDEX('Inputs_Indexed REC'!$G$39:$I$64,MATCH('Indexed REC Deliveries'!$G50,'Inputs_Indexed REC'!$B$39:$B$64,0),MATCH('Indexed REC Deliveries'!$F50,'Inputs_Indexed REC'!$G$36:$I$36,0)),
IF(U$5&gt;$G50+$B50,T50*(1-INDEX('Inputs_Indexed REC'!$D$6:$D$8,MATCH('Indexed REC Deliveries'!$F50,'Inputs_Indexed REC'!$B$6:$B$8,0))),
0))</f>
        <v>0</v>
      </c>
      <c r="V50" s="89">
        <f>IF(V$5=$G50+$B50,INDEX('Inputs_Indexed REC'!$C$39:$E$64,MATCH('Indexed REC Deliveries'!$G50,'Inputs_Indexed REC'!$B$39:$B$64,0),MATCH('Indexed REC Deliveries'!$F50,'Inputs_Indexed REC'!$C$36:$E$36,0))
*INDEX('Inputs_Indexed REC'!$G$39:$I$64,MATCH('Indexed REC Deliveries'!$G50,'Inputs_Indexed REC'!$B$39:$B$64,0),MATCH('Indexed REC Deliveries'!$F50,'Inputs_Indexed REC'!$G$36:$I$36,0)),
IF(V$5&gt;$G50+$B50,U50*(1-INDEX('Inputs_Indexed REC'!$D$6:$D$8,MATCH('Indexed REC Deliveries'!$F50,'Inputs_Indexed REC'!$B$6:$B$8,0))),
0))</f>
        <v>0</v>
      </c>
      <c r="W50" s="89">
        <f>IF(W$5=$G50+$B50,INDEX('Inputs_Indexed REC'!$C$39:$E$64,MATCH('Indexed REC Deliveries'!$G50,'Inputs_Indexed REC'!$B$39:$B$64,0),MATCH('Indexed REC Deliveries'!$F50,'Inputs_Indexed REC'!$C$36:$E$36,0))
*INDEX('Inputs_Indexed REC'!$G$39:$I$64,MATCH('Indexed REC Deliveries'!$G50,'Inputs_Indexed REC'!$B$39:$B$64,0),MATCH('Indexed REC Deliveries'!$F50,'Inputs_Indexed REC'!$G$36:$I$36,0)),
IF(W$5&gt;$G50+$B50,V50*(1-INDEX('Inputs_Indexed REC'!$D$6:$D$8,MATCH('Indexed REC Deliveries'!$F50,'Inputs_Indexed REC'!$B$6:$B$8,0))),
0))</f>
        <v>0</v>
      </c>
      <c r="X50" s="89">
        <f>IF(X$5=$G50+$B50,INDEX('Inputs_Indexed REC'!$C$39:$E$64,MATCH('Indexed REC Deliveries'!$G50,'Inputs_Indexed REC'!$B$39:$B$64,0),MATCH('Indexed REC Deliveries'!$F50,'Inputs_Indexed REC'!$C$36:$E$36,0))
*INDEX('Inputs_Indexed REC'!$G$39:$I$64,MATCH('Indexed REC Deliveries'!$G50,'Inputs_Indexed REC'!$B$39:$B$64,0),MATCH('Indexed REC Deliveries'!$F50,'Inputs_Indexed REC'!$G$36:$I$36,0)),
IF(X$5&gt;$G50+$B50,W50*(1-INDEX('Inputs_Indexed REC'!$D$6:$D$8,MATCH('Indexed REC Deliveries'!$F50,'Inputs_Indexed REC'!$B$6:$B$8,0))),
0))</f>
        <v>0</v>
      </c>
      <c r="Y50" s="89">
        <f>IF(Y$5=$G50+$B50,INDEX('Inputs_Indexed REC'!$C$39:$E$64,MATCH('Indexed REC Deliveries'!$G50,'Inputs_Indexed REC'!$B$39:$B$64,0),MATCH('Indexed REC Deliveries'!$F50,'Inputs_Indexed REC'!$C$36:$E$36,0))
*INDEX('Inputs_Indexed REC'!$G$39:$I$64,MATCH('Indexed REC Deliveries'!$G50,'Inputs_Indexed REC'!$B$39:$B$64,0),MATCH('Indexed REC Deliveries'!$F50,'Inputs_Indexed REC'!$G$36:$I$36,0)),
IF(Y$5&gt;$G50+$B50,X50*(1-INDEX('Inputs_Indexed REC'!$D$6:$D$8,MATCH('Indexed REC Deliveries'!$F50,'Inputs_Indexed REC'!$B$6:$B$8,0))),
0))</f>
        <v>0</v>
      </c>
      <c r="Z50" s="89">
        <f>IF(Z$5=$G50+$B50,INDEX('Inputs_Indexed REC'!$C$39:$E$64,MATCH('Indexed REC Deliveries'!$G50,'Inputs_Indexed REC'!$B$39:$B$64,0),MATCH('Indexed REC Deliveries'!$F50,'Inputs_Indexed REC'!$C$36:$E$36,0))
*INDEX('Inputs_Indexed REC'!$G$39:$I$64,MATCH('Indexed REC Deliveries'!$G50,'Inputs_Indexed REC'!$B$39:$B$64,0),MATCH('Indexed REC Deliveries'!$F50,'Inputs_Indexed REC'!$G$36:$I$36,0)),
IF(Z$5&gt;$G50+$B50,Y50*(1-INDEX('Inputs_Indexed REC'!$D$6:$D$8,MATCH('Indexed REC Deliveries'!$F50,'Inputs_Indexed REC'!$B$6:$B$8,0))),
0))</f>
        <v>0</v>
      </c>
      <c r="AA50" s="89">
        <f>IF(AA$5=$G50+$B50,INDEX('Inputs_Indexed REC'!$C$39:$E$64,MATCH('Indexed REC Deliveries'!$G50,'Inputs_Indexed REC'!$B$39:$B$64,0),MATCH('Indexed REC Deliveries'!$F50,'Inputs_Indexed REC'!$C$36:$E$36,0))
*INDEX('Inputs_Indexed REC'!$G$39:$I$64,MATCH('Indexed REC Deliveries'!$G50,'Inputs_Indexed REC'!$B$39:$B$64,0),MATCH('Indexed REC Deliveries'!$F50,'Inputs_Indexed REC'!$G$36:$I$36,0)),
IF(AA$5&gt;$G50+$B50,Z50*(1-INDEX('Inputs_Indexed REC'!$D$6:$D$8,MATCH('Indexed REC Deliveries'!$F50,'Inputs_Indexed REC'!$B$6:$B$8,0))),
0))</f>
        <v>0</v>
      </c>
      <c r="AB50" s="89">
        <f>IF(AB$5=$G50+$B50,INDEX('Inputs_Indexed REC'!$C$39:$E$64,MATCH('Indexed REC Deliveries'!$G50,'Inputs_Indexed REC'!$B$39:$B$64,0),MATCH('Indexed REC Deliveries'!$F50,'Inputs_Indexed REC'!$C$36:$E$36,0))
*INDEX('Inputs_Indexed REC'!$G$39:$I$64,MATCH('Indexed REC Deliveries'!$G50,'Inputs_Indexed REC'!$B$39:$B$64,0),MATCH('Indexed REC Deliveries'!$F50,'Inputs_Indexed REC'!$G$36:$I$36,0)),
IF(AB$5&gt;$G50+$B50,AA50*(1-INDEX('Inputs_Indexed REC'!$D$6:$D$8,MATCH('Indexed REC Deliveries'!$F50,'Inputs_Indexed REC'!$B$6:$B$8,0))),
0))</f>
        <v>0</v>
      </c>
      <c r="AC50" s="89">
        <f>IF(AC$5=$G50+$B50,INDEX('Inputs_Indexed REC'!$C$39:$E$64,MATCH('Indexed REC Deliveries'!$G50,'Inputs_Indexed REC'!$B$39:$B$64,0),MATCH('Indexed REC Deliveries'!$F50,'Inputs_Indexed REC'!$C$36:$E$36,0))
*INDEX('Inputs_Indexed REC'!$G$39:$I$64,MATCH('Indexed REC Deliveries'!$G50,'Inputs_Indexed REC'!$B$39:$B$64,0),MATCH('Indexed REC Deliveries'!$F50,'Inputs_Indexed REC'!$G$36:$I$36,0)),
IF(AC$5&gt;$G50+$B50,AB50*(1-INDEX('Inputs_Indexed REC'!$D$6:$D$8,MATCH('Indexed REC Deliveries'!$F50,'Inputs_Indexed REC'!$B$6:$B$8,0))),
0))</f>
        <v>0</v>
      </c>
      <c r="AD50" s="89">
        <f>IF(AD$5=$G50+$B50,INDEX('Inputs_Indexed REC'!$C$39:$E$64,MATCH('Indexed REC Deliveries'!$G50,'Inputs_Indexed REC'!$B$39:$B$64,0),MATCH('Indexed REC Deliveries'!$F50,'Inputs_Indexed REC'!$C$36:$E$36,0))
*INDEX('Inputs_Indexed REC'!$G$39:$I$64,MATCH('Indexed REC Deliveries'!$G50,'Inputs_Indexed REC'!$B$39:$B$64,0),MATCH('Indexed REC Deliveries'!$F50,'Inputs_Indexed REC'!$G$36:$I$36,0)),
IF(AD$5&gt;$G50+$B50,AC50*(1-INDEX('Inputs_Indexed REC'!$D$6:$D$8,MATCH('Indexed REC Deliveries'!$F50,'Inputs_Indexed REC'!$B$6:$B$8,0))),
0))</f>
        <v>750000</v>
      </c>
      <c r="AE50" s="89">
        <f>IF(AE$5=$G50+$B50,INDEX('Inputs_Indexed REC'!$C$39:$E$64,MATCH('Indexed REC Deliveries'!$G50,'Inputs_Indexed REC'!$B$39:$B$64,0),MATCH('Indexed REC Deliveries'!$F50,'Inputs_Indexed REC'!$C$36:$E$36,0))
*INDEX('Inputs_Indexed REC'!$G$39:$I$64,MATCH('Indexed REC Deliveries'!$G50,'Inputs_Indexed REC'!$B$39:$B$64,0),MATCH('Indexed REC Deliveries'!$F50,'Inputs_Indexed REC'!$G$36:$I$36,0)),
IF(AE$5&gt;$G50+$B50,AD50*(1-INDEX('Inputs_Indexed REC'!$D$6:$D$8,MATCH('Indexed REC Deliveries'!$F50,'Inputs_Indexed REC'!$B$6:$B$8,0))),
0))</f>
        <v>746250</v>
      </c>
      <c r="AF50" s="89">
        <f>IF(AF$5=$G50+$B50,INDEX('Inputs_Indexed REC'!$C$39:$E$64,MATCH('Indexed REC Deliveries'!$G50,'Inputs_Indexed REC'!$B$39:$B$64,0),MATCH('Indexed REC Deliveries'!$F50,'Inputs_Indexed REC'!$C$36:$E$36,0))
*INDEX('Inputs_Indexed REC'!$G$39:$I$64,MATCH('Indexed REC Deliveries'!$G50,'Inputs_Indexed REC'!$B$39:$B$64,0),MATCH('Indexed REC Deliveries'!$F50,'Inputs_Indexed REC'!$G$36:$I$36,0)),
IF(AF$5&gt;$G50+$B50,AE50*(1-INDEX('Inputs_Indexed REC'!$D$6:$D$8,MATCH('Indexed REC Deliveries'!$F50,'Inputs_Indexed REC'!$B$6:$B$8,0))),
0))</f>
        <v>742518.75</v>
      </c>
      <c r="AG50" s="89">
        <f>IF(AG$5=$G50+$B50,INDEX('Inputs_Indexed REC'!$C$39:$E$64,MATCH('Indexed REC Deliveries'!$G50,'Inputs_Indexed REC'!$B$39:$B$64,0),MATCH('Indexed REC Deliveries'!$F50,'Inputs_Indexed REC'!$C$36:$E$36,0))
*INDEX('Inputs_Indexed REC'!$G$39:$I$64,MATCH('Indexed REC Deliveries'!$G50,'Inputs_Indexed REC'!$B$39:$B$64,0),MATCH('Indexed REC Deliveries'!$F50,'Inputs_Indexed REC'!$G$36:$I$36,0)),
IF(AG$5&gt;$G50+$B50,AF50*(1-INDEX('Inputs_Indexed REC'!$D$6:$D$8,MATCH('Indexed REC Deliveries'!$F50,'Inputs_Indexed REC'!$B$6:$B$8,0))),
0))</f>
        <v>738806.15625</v>
      </c>
    </row>
    <row r="51" spans="2:52">
      <c r="B51" s="94">
        <v>3</v>
      </c>
      <c r="C51" s="94" t="s">
        <v>167</v>
      </c>
      <c r="D51" s="119" t="s">
        <v>213</v>
      </c>
      <c r="F51" s="39" t="s">
        <v>72</v>
      </c>
      <c r="G51" s="62">
        <f t="shared" si="7"/>
        <v>2041</v>
      </c>
      <c r="H51" s="58" t="s">
        <v>85</v>
      </c>
      <c r="I51" s="89">
        <f>IF(I$5=$G51+$B51,INDEX('Inputs_Indexed REC'!$C$39:$E$64,MATCH('Indexed REC Deliveries'!$G51,'Inputs_Indexed REC'!$B$39:$B$64,0),MATCH('Indexed REC Deliveries'!$F51,'Inputs_Indexed REC'!$C$36:$E$36,0))
*INDEX('Inputs_Indexed REC'!$G$39:$I$64,MATCH('Indexed REC Deliveries'!$G51,'Inputs_Indexed REC'!$B$39:$B$64,0),MATCH('Indexed REC Deliveries'!$F51,'Inputs_Indexed REC'!$G$36:$I$36,0)),
IF(I$5&gt;$G51+$B51,H51*(1-INDEX('Inputs_Indexed REC'!$D$6:$D$8,MATCH('Indexed REC Deliveries'!$F51,'Inputs_Indexed REC'!$B$6:$B$8,0))),
0))</f>
        <v>0</v>
      </c>
      <c r="J51" s="89">
        <f>IF(J$5=$G51+$B51,INDEX('Inputs_Indexed REC'!$C$39:$E$64,MATCH('Indexed REC Deliveries'!$G51,'Inputs_Indexed REC'!$B$39:$B$64,0),MATCH('Indexed REC Deliveries'!$F51,'Inputs_Indexed REC'!$C$36:$E$36,0))
*INDEX('Inputs_Indexed REC'!$G$39:$I$64,MATCH('Indexed REC Deliveries'!$G51,'Inputs_Indexed REC'!$B$39:$B$64,0),MATCH('Indexed REC Deliveries'!$F51,'Inputs_Indexed REC'!$G$36:$I$36,0)),
IF(J$5&gt;$G51+$B51,I51*(1-INDEX('Inputs_Indexed REC'!$D$6:$D$8,MATCH('Indexed REC Deliveries'!$F51,'Inputs_Indexed REC'!$B$6:$B$8,0))),
0))</f>
        <v>0</v>
      </c>
      <c r="K51" s="89">
        <f>IF(K$5=$G51+$B51,INDEX('Inputs_Indexed REC'!$C$39:$E$64,MATCH('Indexed REC Deliveries'!$G51,'Inputs_Indexed REC'!$B$39:$B$64,0),MATCH('Indexed REC Deliveries'!$F51,'Inputs_Indexed REC'!$C$36:$E$36,0))
*INDEX('Inputs_Indexed REC'!$G$39:$I$64,MATCH('Indexed REC Deliveries'!$G51,'Inputs_Indexed REC'!$B$39:$B$64,0),MATCH('Indexed REC Deliveries'!$F51,'Inputs_Indexed REC'!$G$36:$I$36,0)),
IF(K$5&gt;$G51+$B51,J51*(1-INDEX('Inputs_Indexed REC'!$D$6:$D$8,MATCH('Indexed REC Deliveries'!$F51,'Inputs_Indexed REC'!$B$6:$B$8,0))),
0))</f>
        <v>0</v>
      </c>
      <c r="L51" s="89">
        <f>IF(L$5=$G51+$B51,INDEX('Inputs_Indexed REC'!$C$39:$E$64,MATCH('Indexed REC Deliveries'!$G51,'Inputs_Indexed REC'!$B$39:$B$64,0),MATCH('Indexed REC Deliveries'!$F51,'Inputs_Indexed REC'!$C$36:$E$36,0))
*INDEX('Inputs_Indexed REC'!$G$39:$I$64,MATCH('Indexed REC Deliveries'!$G51,'Inputs_Indexed REC'!$B$39:$B$64,0),MATCH('Indexed REC Deliveries'!$F51,'Inputs_Indexed REC'!$G$36:$I$36,0)),
IF(L$5&gt;$G51+$B51,K51*(1-INDEX('Inputs_Indexed REC'!$D$6:$D$8,MATCH('Indexed REC Deliveries'!$F51,'Inputs_Indexed REC'!$B$6:$B$8,0))),
0))</f>
        <v>0</v>
      </c>
      <c r="M51" s="89">
        <f>IF(M$5=$G51+$B51,INDEX('Inputs_Indexed REC'!$C$39:$E$64,MATCH('Indexed REC Deliveries'!$G51,'Inputs_Indexed REC'!$B$39:$B$64,0),MATCH('Indexed REC Deliveries'!$F51,'Inputs_Indexed REC'!$C$36:$E$36,0))
*INDEX('Inputs_Indexed REC'!$G$39:$I$64,MATCH('Indexed REC Deliveries'!$G51,'Inputs_Indexed REC'!$B$39:$B$64,0),MATCH('Indexed REC Deliveries'!$F51,'Inputs_Indexed REC'!$G$36:$I$36,0)),
IF(M$5&gt;$G51+$B51,L51*(1-INDEX('Inputs_Indexed REC'!$D$6:$D$8,MATCH('Indexed REC Deliveries'!$F51,'Inputs_Indexed REC'!$B$6:$B$8,0))),
0))</f>
        <v>0</v>
      </c>
      <c r="N51" s="89">
        <f>IF(N$5=$G51+$B51,INDEX('Inputs_Indexed REC'!$C$39:$E$64,MATCH('Indexed REC Deliveries'!$G51,'Inputs_Indexed REC'!$B$39:$B$64,0),MATCH('Indexed REC Deliveries'!$F51,'Inputs_Indexed REC'!$C$36:$E$36,0))
*INDEX('Inputs_Indexed REC'!$G$39:$I$64,MATCH('Indexed REC Deliveries'!$G51,'Inputs_Indexed REC'!$B$39:$B$64,0),MATCH('Indexed REC Deliveries'!$F51,'Inputs_Indexed REC'!$G$36:$I$36,0)),
IF(N$5&gt;$G51+$B51,M51*(1-INDEX('Inputs_Indexed REC'!$D$6:$D$8,MATCH('Indexed REC Deliveries'!$F51,'Inputs_Indexed REC'!$B$6:$B$8,0))),
0))</f>
        <v>0</v>
      </c>
      <c r="O51" s="89">
        <f>IF(O$5=$G51+$B51,INDEX('Inputs_Indexed REC'!$C$39:$E$64,MATCH('Indexed REC Deliveries'!$G51,'Inputs_Indexed REC'!$B$39:$B$64,0),MATCH('Indexed REC Deliveries'!$F51,'Inputs_Indexed REC'!$C$36:$E$36,0))
*INDEX('Inputs_Indexed REC'!$G$39:$I$64,MATCH('Indexed REC Deliveries'!$G51,'Inputs_Indexed REC'!$B$39:$B$64,0),MATCH('Indexed REC Deliveries'!$F51,'Inputs_Indexed REC'!$G$36:$I$36,0)),
IF(O$5&gt;$G51+$B51,N51*(1-INDEX('Inputs_Indexed REC'!$D$6:$D$8,MATCH('Indexed REC Deliveries'!$F51,'Inputs_Indexed REC'!$B$6:$B$8,0))),
0))</f>
        <v>0</v>
      </c>
      <c r="P51" s="89">
        <f>IF(P$5=$G51+$B51,INDEX('Inputs_Indexed REC'!$C$39:$E$64,MATCH('Indexed REC Deliveries'!$G51,'Inputs_Indexed REC'!$B$39:$B$64,0),MATCH('Indexed REC Deliveries'!$F51,'Inputs_Indexed REC'!$C$36:$E$36,0))
*INDEX('Inputs_Indexed REC'!$G$39:$I$64,MATCH('Indexed REC Deliveries'!$G51,'Inputs_Indexed REC'!$B$39:$B$64,0),MATCH('Indexed REC Deliveries'!$F51,'Inputs_Indexed REC'!$G$36:$I$36,0)),
IF(P$5&gt;$G51+$B51,O51*(1-INDEX('Inputs_Indexed REC'!$D$6:$D$8,MATCH('Indexed REC Deliveries'!$F51,'Inputs_Indexed REC'!$B$6:$B$8,0))),
0))</f>
        <v>0</v>
      </c>
      <c r="Q51" s="89">
        <f>IF(Q$5=$G51+$B51,INDEX('Inputs_Indexed REC'!$C$39:$E$64,MATCH('Indexed REC Deliveries'!$G51,'Inputs_Indexed REC'!$B$39:$B$64,0),MATCH('Indexed REC Deliveries'!$F51,'Inputs_Indexed REC'!$C$36:$E$36,0))
*INDEX('Inputs_Indexed REC'!$G$39:$I$64,MATCH('Indexed REC Deliveries'!$G51,'Inputs_Indexed REC'!$B$39:$B$64,0),MATCH('Indexed REC Deliveries'!$F51,'Inputs_Indexed REC'!$G$36:$I$36,0)),
IF(Q$5&gt;$G51+$B51,P51*(1-INDEX('Inputs_Indexed REC'!$D$6:$D$8,MATCH('Indexed REC Deliveries'!$F51,'Inputs_Indexed REC'!$B$6:$B$8,0))),
0))</f>
        <v>0</v>
      </c>
      <c r="R51" s="89">
        <f>IF(R$5=$G51+$B51,INDEX('Inputs_Indexed REC'!$C$39:$E$64,MATCH('Indexed REC Deliveries'!$G51,'Inputs_Indexed REC'!$B$39:$B$64,0),MATCH('Indexed REC Deliveries'!$F51,'Inputs_Indexed REC'!$C$36:$E$36,0))
*INDEX('Inputs_Indexed REC'!$G$39:$I$64,MATCH('Indexed REC Deliveries'!$G51,'Inputs_Indexed REC'!$B$39:$B$64,0),MATCH('Indexed REC Deliveries'!$F51,'Inputs_Indexed REC'!$G$36:$I$36,0)),
IF(R$5&gt;$G51+$B51,Q51*(1-INDEX('Inputs_Indexed REC'!$D$6:$D$8,MATCH('Indexed REC Deliveries'!$F51,'Inputs_Indexed REC'!$B$6:$B$8,0))),
0))</f>
        <v>0</v>
      </c>
      <c r="S51" s="89">
        <f>IF(S$5=$G51+$B51,INDEX('Inputs_Indexed REC'!$C$39:$E$64,MATCH('Indexed REC Deliveries'!$G51,'Inputs_Indexed REC'!$B$39:$B$64,0),MATCH('Indexed REC Deliveries'!$F51,'Inputs_Indexed REC'!$C$36:$E$36,0))
*INDEX('Inputs_Indexed REC'!$G$39:$I$64,MATCH('Indexed REC Deliveries'!$G51,'Inputs_Indexed REC'!$B$39:$B$64,0),MATCH('Indexed REC Deliveries'!$F51,'Inputs_Indexed REC'!$G$36:$I$36,0)),
IF(S$5&gt;$G51+$B51,R51*(1-INDEX('Inputs_Indexed REC'!$D$6:$D$8,MATCH('Indexed REC Deliveries'!$F51,'Inputs_Indexed REC'!$B$6:$B$8,0))),
0))</f>
        <v>0</v>
      </c>
      <c r="T51" s="89">
        <f>IF(T$5=$G51+$B51,INDEX('Inputs_Indexed REC'!$C$39:$E$64,MATCH('Indexed REC Deliveries'!$G51,'Inputs_Indexed REC'!$B$39:$B$64,0),MATCH('Indexed REC Deliveries'!$F51,'Inputs_Indexed REC'!$C$36:$E$36,0))
*INDEX('Inputs_Indexed REC'!$G$39:$I$64,MATCH('Indexed REC Deliveries'!$G51,'Inputs_Indexed REC'!$B$39:$B$64,0),MATCH('Indexed REC Deliveries'!$F51,'Inputs_Indexed REC'!$G$36:$I$36,0)),
IF(T$5&gt;$G51+$B51,S51*(1-INDEX('Inputs_Indexed REC'!$D$6:$D$8,MATCH('Indexed REC Deliveries'!$F51,'Inputs_Indexed REC'!$B$6:$B$8,0))),
0))</f>
        <v>0</v>
      </c>
      <c r="U51" s="89">
        <f>IF(U$5=$G51+$B51,INDEX('Inputs_Indexed REC'!$C$39:$E$64,MATCH('Indexed REC Deliveries'!$G51,'Inputs_Indexed REC'!$B$39:$B$64,0),MATCH('Indexed REC Deliveries'!$F51,'Inputs_Indexed REC'!$C$36:$E$36,0))
*INDEX('Inputs_Indexed REC'!$G$39:$I$64,MATCH('Indexed REC Deliveries'!$G51,'Inputs_Indexed REC'!$B$39:$B$64,0),MATCH('Indexed REC Deliveries'!$F51,'Inputs_Indexed REC'!$G$36:$I$36,0)),
IF(U$5&gt;$G51+$B51,T51*(1-INDEX('Inputs_Indexed REC'!$D$6:$D$8,MATCH('Indexed REC Deliveries'!$F51,'Inputs_Indexed REC'!$B$6:$B$8,0))),
0))</f>
        <v>0</v>
      </c>
      <c r="V51" s="89">
        <f>IF(V$5=$G51+$B51,INDEX('Inputs_Indexed REC'!$C$39:$E$64,MATCH('Indexed REC Deliveries'!$G51,'Inputs_Indexed REC'!$B$39:$B$64,0),MATCH('Indexed REC Deliveries'!$F51,'Inputs_Indexed REC'!$C$36:$E$36,0))
*INDEX('Inputs_Indexed REC'!$G$39:$I$64,MATCH('Indexed REC Deliveries'!$G51,'Inputs_Indexed REC'!$B$39:$B$64,0),MATCH('Indexed REC Deliveries'!$F51,'Inputs_Indexed REC'!$G$36:$I$36,0)),
IF(V$5&gt;$G51+$B51,U51*(1-INDEX('Inputs_Indexed REC'!$D$6:$D$8,MATCH('Indexed REC Deliveries'!$F51,'Inputs_Indexed REC'!$B$6:$B$8,0))),
0))</f>
        <v>0</v>
      </c>
      <c r="W51" s="89">
        <f>IF(W$5=$G51+$B51,INDEX('Inputs_Indexed REC'!$C$39:$E$64,MATCH('Indexed REC Deliveries'!$G51,'Inputs_Indexed REC'!$B$39:$B$64,0),MATCH('Indexed REC Deliveries'!$F51,'Inputs_Indexed REC'!$C$36:$E$36,0))
*INDEX('Inputs_Indexed REC'!$G$39:$I$64,MATCH('Indexed REC Deliveries'!$G51,'Inputs_Indexed REC'!$B$39:$B$64,0),MATCH('Indexed REC Deliveries'!$F51,'Inputs_Indexed REC'!$G$36:$I$36,0)),
IF(W$5&gt;$G51+$B51,V51*(1-INDEX('Inputs_Indexed REC'!$D$6:$D$8,MATCH('Indexed REC Deliveries'!$F51,'Inputs_Indexed REC'!$B$6:$B$8,0))),
0))</f>
        <v>0</v>
      </c>
      <c r="X51" s="89">
        <f>IF(X$5=$G51+$B51,INDEX('Inputs_Indexed REC'!$C$39:$E$64,MATCH('Indexed REC Deliveries'!$G51,'Inputs_Indexed REC'!$B$39:$B$64,0),MATCH('Indexed REC Deliveries'!$F51,'Inputs_Indexed REC'!$C$36:$E$36,0))
*INDEX('Inputs_Indexed REC'!$G$39:$I$64,MATCH('Indexed REC Deliveries'!$G51,'Inputs_Indexed REC'!$B$39:$B$64,0),MATCH('Indexed REC Deliveries'!$F51,'Inputs_Indexed REC'!$G$36:$I$36,0)),
IF(X$5&gt;$G51+$B51,W51*(1-INDEX('Inputs_Indexed REC'!$D$6:$D$8,MATCH('Indexed REC Deliveries'!$F51,'Inputs_Indexed REC'!$B$6:$B$8,0))),
0))</f>
        <v>0</v>
      </c>
      <c r="Y51" s="89">
        <f>IF(Y$5=$G51+$B51,INDEX('Inputs_Indexed REC'!$C$39:$E$64,MATCH('Indexed REC Deliveries'!$G51,'Inputs_Indexed REC'!$B$39:$B$64,0),MATCH('Indexed REC Deliveries'!$F51,'Inputs_Indexed REC'!$C$36:$E$36,0))
*INDEX('Inputs_Indexed REC'!$G$39:$I$64,MATCH('Indexed REC Deliveries'!$G51,'Inputs_Indexed REC'!$B$39:$B$64,0),MATCH('Indexed REC Deliveries'!$F51,'Inputs_Indexed REC'!$G$36:$I$36,0)),
IF(Y$5&gt;$G51+$B51,X51*(1-INDEX('Inputs_Indexed REC'!$D$6:$D$8,MATCH('Indexed REC Deliveries'!$F51,'Inputs_Indexed REC'!$B$6:$B$8,0))),
0))</f>
        <v>0</v>
      </c>
      <c r="Z51" s="89">
        <f>IF(Z$5=$G51+$B51,INDEX('Inputs_Indexed REC'!$C$39:$E$64,MATCH('Indexed REC Deliveries'!$G51,'Inputs_Indexed REC'!$B$39:$B$64,0),MATCH('Indexed REC Deliveries'!$F51,'Inputs_Indexed REC'!$C$36:$E$36,0))
*INDEX('Inputs_Indexed REC'!$G$39:$I$64,MATCH('Indexed REC Deliveries'!$G51,'Inputs_Indexed REC'!$B$39:$B$64,0),MATCH('Indexed REC Deliveries'!$F51,'Inputs_Indexed REC'!$G$36:$I$36,0)),
IF(Z$5&gt;$G51+$B51,Y51*(1-INDEX('Inputs_Indexed REC'!$D$6:$D$8,MATCH('Indexed REC Deliveries'!$F51,'Inputs_Indexed REC'!$B$6:$B$8,0))),
0))</f>
        <v>0</v>
      </c>
      <c r="AA51" s="89">
        <f>IF(AA$5=$G51+$B51,INDEX('Inputs_Indexed REC'!$C$39:$E$64,MATCH('Indexed REC Deliveries'!$G51,'Inputs_Indexed REC'!$B$39:$B$64,0),MATCH('Indexed REC Deliveries'!$F51,'Inputs_Indexed REC'!$C$36:$E$36,0))
*INDEX('Inputs_Indexed REC'!$G$39:$I$64,MATCH('Indexed REC Deliveries'!$G51,'Inputs_Indexed REC'!$B$39:$B$64,0),MATCH('Indexed REC Deliveries'!$F51,'Inputs_Indexed REC'!$G$36:$I$36,0)),
IF(AA$5&gt;$G51+$B51,Z51*(1-INDEX('Inputs_Indexed REC'!$D$6:$D$8,MATCH('Indexed REC Deliveries'!$F51,'Inputs_Indexed REC'!$B$6:$B$8,0))),
0))</f>
        <v>0</v>
      </c>
      <c r="AB51" s="89">
        <f>IF(AB$5=$G51+$B51,INDEX('Inputs_Indexed REC'!$C$39:$E$64,MATCH('Indexed REC Deliveries'!$G51,'Inputs_Indexed REC'!$B$39:$B$64,0),MATCH('Indexed REC Deliveries'!$F51,'Inputs_Indexed REC'!$C$36:$E$36,0))
*INDEX('Inputs_Indexed REC'!$G$39:$I$64,MATCH('Indexed REC Deliveries'!$G51,'Inputs_Indexed REC'!$B$39:$B$64,0),MATCH('Indexed REC Deliveries'!$F51,'Inputs_Indexed REC'!$G$36:$I$36,0)),
IF(AB$5&gt;$G51+$B51,AA51*(1-INDEX('Inputs_Indexed REC'!$D$6:$D$8,MATCH('Indexed REC Deliveries'!$F51,'Inputs_Indexed REC'!$B$6:$B$8,0))),
0))</f>
        <v>0</v>
      </c>
      <c r="AC51" s="89">
        <f>IF(AC$5=$G51+$B51,INDEX('Inputs_Indexed REC'!$C$39:$E$64,MATCH('Indexed REC Deliveries'!$G51,'Inputs_Indexed REC'!$B$39:$B$64,0),MATCH('Indexed REC Deliveries'!$F51,'Inputs_Indexed REC'!$C$36:$E$36,0))
*INDEX('Inputs_Indexed REC'!$G$39:$I$64,MATCH('Indexed REC Deliveries'!$G51,'Inputs_Indexed REC'!$B$39:$B$64,0),MATCH('Indexed REC Deliveries'!$F51,'Inputs_Indexed REC'!$G$36:$I$36,0)),
IF(AC$5&gt;$G51+$B51,AB51*(1-INDEX('Inputs_Indexed REC'!$D$6:$D$8,MATCH('Indexed REC Deliveries'!$F51,'Inputs_Indexed REC'!$B$6:$B$8,0))),
0))</f>
        <v>0</v>
      </c>
      <c r="AD51" s="89">
        <f>IF(AD$5=$G51+$B51,INDEX('Inputs_Indexed REC'!$C$39:$E$64,MATCH('Indexed REC Deliveries'!$G51,'Inputs_Indexed REC'!$B$39:$B$64,0),MATCH('Indexed REC Deliveries'!$F51,'Inputs_Indexed REC'!$C$36:$E$36,0))
*INDEX('Inputs_Indexed REC'!$G$39:$I$64,MATCH('Indexed REC Deliveries'!$G51,'Inputs_Indexed REC'!$B$39:$B$64,0),MATCH('Indexed REC Deliveries'!$F51,'Inputs_Indexed REC'!$G$36:$I$36,0)),
IF(AD$5&gt;$G51+$B51,AC51*(1-INDEX('Inputs_Indexed REC'!$D$6:$D$8,MATCH('Indexed REC Deliveries'!$F51,'Inputs_Indexed REC'!$B$6:$B$8,0))),
0))</f>
        <v>0</v>
      </c>
      <c r="AE51" s="89">
        <f>IF(AE$5=$G51+$B51,INDEX('Inputs_Indexed REC'!$C$39:$E$64,MATCH('Indexed REC Deliveries'!$G51,'Inputs_Indexed REC'!$B$39:$B$64,0),MATCH('Indexed REC Deliveries'!$F51,'Inputs_Indexed REC'!$C$36:$E$36,0))
*INDEX('Inputs_Indexed REC'!$G$39:$I$64,MATCH('Indexed REC Deliveries'!$G51,'Inputs_Indexed REC'!$B$39:$B$64,0),MATCH('Indexed REC Deliveries'!$F51,'Inputs_Indexed REC'!$G$36:$I$36,0)),
IF(AE$5&gt;$G51+$B51,AD51*(1-INDEX('Inputs_Indexed REC'!$D$6:$D$8,MATCH('Indexed REC Deliveries'!$F51,'Inputs_Indexed REC'!$B$6:$B$8,0))),
0))</f>
        <v>750000</v>
      </c>
      <c r="AF51" s="89">
        <f>IF(AF$5=$G51+$B51,INDEX('Inputs_Indexed REC'!$C$39:$E$64,MATCH('Indexed REC Deliveries'!$G51,'Inputs_Indexed REC'!$B$39:$B$64,0),MATCH('Indexed REC Deliveries'!$F51,'Inputs_Indexed REC'!$C$36:$E$36,0))
*INDEX('Inputs_Indexed REC'!$G$39:$I$64,MATCH('Indexed REC Deliveries'!$G51,'Inputs_Indexed REC'!$B$39:$B$64,0),MATCH('Indexed REC Deliveries'!$F51,'Inputs_Indexed REC'!$G$36:$I$36,0)),
IF(AF$5&gt;$G51+$B51,AE51*(1-INDEX('Inputs_Indexed REC'!$D$6:$D$8,MATCH('Indexed REC Deliveries'!$F51,'Inputs_Indexed REC'!$B$6:$B$8,0))),
0))</f>
        <v>746250</v>
      </c>
      <c r="AG51" s="89">
        <f>IF(AG$5=$G51+$B51,INDEX('Inputs_Indexed REC'!$C$39:$E$64,MATCH('Indexed REC Deliveries'!$G51,'Inputs_Indexed REC'!$B$39:$B$64,0),MATCH('Indexed REC Deliveries'!$F51,'Inputs_Indexed REC'!$C$36:$E$36,0))
*INDEX('Inputs_Indexed REC'!$G$39:$I$64,MATCH('Indexed REC Deliveries'!$G51,'Inputs_Indexed REC'!$B$39:$B$64,0),MATCH('Indexed REC Deliveries'!$F51,'Inputs_Indexed REC'!$G$36:$I$36,0)),
IF(AG$5&gt;$G51+$B51,AF51*(1-INDEX('Inputs_Indexed REC'!$D$6:$D$8,MATCH('Indexed REC Deliveries'!$F51,'Inputs_Indexed REC'!$B$6:$B$8,0))),
0))</f>
        <v>742518.75</v>
      </c>
    </row>
    <row r="52" spans="2:52">
      <c r="B52" s="94">
        <v>3</v>
      </c>
      <c r="C52" s="94" t="s">
        <v>167</v>
      </c>
      <c r="D52" s="119" t="s">
        <v>213</v>
      </c>
      <c r="F52" s="39" t="s">
        <v>72</v>
      </c>
      <c r="G52" s="62">
        <f t="shared" si="7"/>
        <v>2042</v>
      </c>
      <c r="H52" s="58" t="s">
        <v>85</v>
      </c>
      <c r="I52" s="89">
        <f>IF(I$5=$G52+$B52,INDEX('Inputs_Indexed REC'!$C$39:$E$64,MATCH('Indexed REC Deliveries'!$G52,'Inputs_Indexed REC'!$B$39:$B$64,0),MATCH('Indexed REC Deliveries'!$F52,'Inputs_Indexed REC'!$C$36:$E$36,0))
*INDEX('Inputs_Indexed REC'!$G$39:$I$64,MATCH('Indexed REC Deliveries'!$G52,'Inputs_Indexed REC'!$B$39:$B$64,0),MATCH('Indexed REC Deliveries'!$F52,'Inputs_Indexed REC'!$G$36:$I$36,0)),
IF(I$5&gt;$G52+$B52,H52*(1-INDEX('Inputs_Indexed REC'!$D$6:$D$8,MATCH('Indexed REC Deliveries'!$F52,'Inputs_Indexed REC'!$B$6:$B$8,0))),
0))</f>
        <v>0</v>
      </c>
      <c r="J52" s="89">
        <f>IF(J$5=$G52+$B52,INDEX('Inputs_Indexed REC'!$C$39:$E$64,MATCH('Indexed REC Deliveries'!$G52,'Inputs_Indexed REC'!$B$39:$B$64,0),MATCH('Indexed REC Deliveries'!$F52,'Inputs_Indexed REC'!$C$36:$E$36,0))
*INDEX('Inputs_Indexed REC'!$G$39:$I$64,MATCH('Indexed REC Deliveries'!$G52,'Inputs_Indexed REC'!$B$39:$B$64,0),MATCH('Indexed REC Deliveries'!$F52,'Inputs_Indexed REC'!$G$36:$I$36,0)),
IF(J$5&gt;$G52+$B52,I52*(1-INDEX('Inputs_Indexed REC'!$D$6:$D$8,MATCH('Indexed REC Deliveries'!$F52,'Inputs_Indexed REC'!$B$6:$B$8,0))),
0))</f>
        <v>0</v>
      </c>
      <c r="K52" s="89">
        <f>IF(K$5=$G52+$B52,INDEX('Inputs_Indexed REC'!$C$39:$E$64,MATCH('Indexed REC Deliveries'!$G52,'Inputs_Indexed REC'!$B$39:$B$64,0),MATCH('Indexed REC Deliveries'!$F52,'Inputs_Indexed REC'!$C$36:$E$36,0))
*INDEX('Inputs_Indexed REC'!$G$39:$I$64,MATCH('Indexed REC Deliveries'!$G52,'Inputs_Indexed REC'!$B$39:$B$64,0),MATCH('Indexed REC Deliveries'!$F52,'Inputs_Indexed REC'!$G$36:$I$36,0)),
IF(K$5&gt;$G52+$B52,J52*(1-INDEX('Inputs_Indexed REC'!$D$6:$D$8,MATCH('Indexed REC Deliveries'!$F52,'Inputs_Indexed REC'!$B$6:$B$8,0))),
0))</f>
        <v>0</v>
      </c>
      <c r="L52" s="89">
        <f>IF(L$5=$G52+$B52,INDEX('Inputs_Indexed REC'!$C$39:$E$64,MATCH('Indexed REC Deliveries'!$G52,'Inputs_Indexed REC'!$B$39:$B$64,0),MATCH('Indexed REC Deliveries'!$F52,'Inputs_Indexed REC'!$C$36:$E$36,0))
*INDEX('Inputs_Indexed REC'!$G$39:$I$64,MATCH('Indexed REC Deliveries'!$G52,'Inputs_Indexed REC'!$B$39:$B$64,0),MATCH('Indexed REC Deliveries'!$F52,'Inputs_Indexed REC'!$G$36:$I$36,0)),
IF(L$5&gt;$G52+$B52,K52*(1-INDEX('Inputs_Indexed REC'!$D$6:$D$8,MATCH('Indexed REC Deliveries'!$F52,'Inputs_Indexed REC'!$B$6:$B$8,0))),
0))</f>
        <v>0</v>
      </c>
      <c r="M52" s="89">
        <f>IF(M$5=$G52+$B52,INDEX('Inputs_Indexed REC'!$C$39:$E$64,MATCH('Indexed REC Deliveries'!$G52,'Inputs_Indexed REC'!$B$39:$B$64,0),MATCH('Indexed REC Deliveries'!$F52,'Inputs_Indexed REC'!$C$36:$E$36,0))
*INDEX('Inputs_Indexed REC'!$G$39:$I$64,MATCH('Indexed REC Deliveries'!$G52,'Inputs_Indexed REC'!$B$39:$B$64,0),MATCH('Indexed REC Deliveries'!$F52,'Inputs_Indexed REC'!$G$36:$I$36,0)),
IF(M$5&gt;$G52+$B52,L52*(1-INDEX('Inputs_Indexed REC'!$D$6:$D$8,MATCH('Indexed REC Deliveries'!$F52,'Inputs_Indexed REC'!$B$6:$B$8,0))),
0))</f>
        <v>0</v>
      </c>
      <c r="N52" s="89">
        <f>IF(N$5=$G52+$B52,INDEX('Inputs_Indexed REC'!$C$39:$E$64,MATCH('Indexed REC Deliveries'!$G52,'Inputs_Indexed REC'!$B$39:$B$64,0),MATCH('Indexed REC Deliveries'!$F52,'Inputs_Indexed REC'!$C$36:$E$36,0))
*INDEX('Inputs_Indexed REC'!$G$39:$I$64,MATCH('Indexed REC Deliveries'!$G52,'Inputs_Indexed REC'!$B$39:$B$64,0),MATCH('Indexed REC Deliveries'!$F52,'Inputs_Indexed REC'!$G$36:$I$36,0)),
IF(N$5&gt;$G52+$B52,M52*(1-INDEX('Inputs_Indexed REC'!$D$6:$D$8,MATCH('Indexed REC Deliveries'!$F52,'Inputs_Indexed REC'!$B$6:$B$8,0))),
0))</f>
        <v>0</v>
      </c>
      <c r="O52" s="89">
        <f>IF(O$5=$G52+$B52,INDEX('Inputs_Indexed REC'!$C$39:$E$64,MATCH('Indexed REC Deliveries'!$G52,'Inputs_Indexed REC'!$B$39:$B$64,0),MATCH('Indexed REC Deliveries'!$F52,'Inputs_Indexed REC'!$C$36:$E$36,0))
*INDEX('Inputs_Indexed REC'!$G$39:$I$64,MATCH('Indexed REC Deliveries'!$G52,'Inputs_Indexed REC'!$B$39:$B$64,0),MATCH('Indexed REC Deliveries'!$F52,'Inputs_Indexed REC'!$G$36:$I$36,0)),
IF(O$5&gt;$G52+$B52,N52*(1-INDEX('Inputs_Indexed REC'!$D$6:$D$8,MATCH('Indexed REC Deliveries'!$F52,'Inputs_Indexed REC'!$B$6:$B$8,0))),
0))</f>
        <v>0</v>
      </c>
      <c r="P52" s="89">
        <f>IF(P$5=$G52+$B52,INDEX('Inputs_Indexed REC'!$C$39:$E$64,MATCH('Indexed REC Deliveries'!$G52,'Inputs_Indexed REC'!$B$39:$B$64,0),MATCH('Indexed REC Deliveries'!$F52,'Inputs_Indexed REC'!$C$36:$E$36,0))
*INDEX('Inputs_Indexed REC'!$G$39:$I$64,MATCH('Indexed REC Deliveries'!$G52,'Inputs_Indexed REC'!$B$39:$B$64,0),MATCH('Indexed REC Deliveries'!$F52,'Inputs_Indexed REC'!$G$36:$I$36,0)),
IF(P$5&gt;$G52+$B52,O52*(1-INDEX('Inputs_Indexed REC'!$D$6:$D$8,MATCH('Indexed REC Deliveries'!$F52,'Inputs_Indexed REC'!$B$6:$B$8,0))),
0))</f>
        <v>0</v>
      </c>
      <c r="Q52" s="89">
        <f>IF(Q$5=$G52+$B52,INDEX('Inputs_Indexed REC'!$C$39:$E$64,MATCH('Indexed REC Deliveries'!$G52,'Inputs_Indexed REC'!$B$39:$B$64,0),MATCH('Indexed REC Deliveries'!$F52,'Inputs_Indexed REC'!$C$36:$E$36,0))
*INDEX('Inputs_Indexed REC'!$G$39:$I$64,MATCH('Indexed REC Deliveries'!$G52,'Inputs_Indexed REC'!$B$39:$B$64,0),MATCH('Indexed REC Deliveries'!$F52,'Inputs_Indexed REC'!$G$36:$I$36,0)),
IF(Q$5&gt;$G52+$B52,P52*(1-INDEX('Inputs_Indexed REC'!$D$6:$D$8,MATCH('Indexed REC Deliveries'!$F52,'Inputs_Indexed REC'!$B$6:$B$8,0))),
0))</f>
        <v>0</v>
      </c>
      <c r="R52" s="89">
        <f>IF(R$5=$G52+$B52,INDEX('Inputs_Indexed REC'!$C$39:$E$64,MATCH('Indexed REC Deliveries'!$G52,'Inputs_Indexed REC'!$B$39:$B$64,0),MATCH('Indexed REC Deliveries'!$F52,'Inputs_Indexed REC'!$C$36:$E$36,0))
*INDEX('Inputs_Indexed REC'!$G$39:$I$64,MATCH('Indexed REC Deliveries'!$G52,'Inputs_Indexed REC'!$B$39:$B$64,0),MATCH('Indexed REC Deliveries'!$F52,'Inputs_Indexed REC'!$G$36:$I$36,0)),
IF(R$5&gt;$G52+$B52,Q52*(1-INDEX('Inputs_Indexed REC'!$D$6:$D$8,MATCH('Indexed REC Deliveries'!$F52,'Inputs_Indexed REC'!$B$6:$B$8,0))),
0))</f>
        <v>0</v>
      </c>
      <c r="S52" s="89">
        <f>IF(S$5=$G52+$B52,INDEX('Inputs_Indexed REC'!$C$39:$E$64,MATCH('Indexed REC Deliveries'!$G52,'Inputs_Indexed REC'!$B$39:$B$64,0),MATCH('Indexed REC Deliveries'!$F52,'Inputs_Indexed REC'!$C$36:$E$36,0))
*INDEX('Inputs_Indexed REC'!$G$39:$I$64,MATCH('Indexed REC Deliveries'!$G52,'Inputs_Indexed REC'!$B$39:$B$64,0),MATCH('Indexed REC Deliveries'!$F52,'Inputs_Indexed REC'!$G$36:$I$36,0)),
IF(S$5&gt;$G52+$B52,R52*(1-INDEX('Inputs_Indexed REC'!$D$6:$D$8,MATCH('Indexed REC Deliveries'!$F52,'Inputs_Indexed REC'!$B$6:$B$8,0))),
0))</f>
        <v>0</v>
      </c>
      <c r="T52" s="89">
        <f>IF(T$5=$G52+$B52,INDEX('Inputs_Indexed REC'!$C$39:$E$64,MATCH('Indexed REC Deliveries'!$G52,'Inputs_Indexed REC'!$B$39:$B$64,0),MATCH('Indexed REC Deliveries'!$F52,'Inputs_Indexed REC'!$C$36:$E$36,0))
*INDEX('Inputs_Indexed REC'!$G$39:$I$64,MATCH('Indexed REC Deliveries'!$G52,'Inputs_Indexed REC'!$B$39:$B$64,0),MATCH('Indexed REC Deliveries'!$F52,'Inputs_Indexed REC'!$G$36:$I$36,0)),
IF(T$5&gt;$G52+$B52,S52*(1-INDEX('Inputs_Indexed REC'!$D$6:$D$8,MATCH('Indexed REC Deliveries'!$F52,'Inputs_Indexed REC'!$B$6:$B$8,0))),
0))</f>
        <v>0</v>
      </c>
      <c r="U52" s="89">
        <f>IF(U$5=$G52+$B52,INDEX('Inputs_Indexed REC'!$C$39:$E$64,MATCH('Indexed REC Deliveries'!$G52,'Inputs_Indexed REC'!$B$39:$B$64,0),MATCH('Indexed REC Deliveries'!$F52,'Inputs_Indexed REC'!$C$36:$E$36,0))
*INDEX('Inputs_Indexed REC'!$G$39:$I$64,MATCH('Indexed REC Deliveries'!$G52,'Inputs_Indexed REC'!$B$39:$B$64,0),MATCH('Indexed REC Deliveries'!$F52,'Inputs_Indexed REC'!$G$36:$I$36,0)),
IF(U$5&gt;$G52+$B52,T52*(1-INDEX('Inputs_Indexed REC'!$D$6:$D$8,MATCH('Indexed REC Deliveries'!$F52,'Inputs_Indexed REC'!$B$6:$B$8,0))),
0))</f>
        <v>0</v>
      </c>
      <c r="V52" s="89">
        <f>IF(V$5=$G52+$B52,INDEX('Inputs_Indexed REC'!$C$39:$E$64,MATCH('Indexed REC Deliveries'!$G52,'Inputs_Indexed REC'!$B$39:$B$64,0),MATCH('Indexed REC Deliveries'!$F52,'Inputs_Indexed REC'!$C$36:$E$36,0))
*INDEX('Inputs_Indexed REC'!$G$39:$I$64,MATCH('Indexed REC Deliveries'!$G52,'Inputs_Indexed REC'!$B$39:$B$64,0),MATCH('Indexed REC Deliveries'!$F52,'Inputs_Indexed REC'!$G$36:$I$36,0)),
IF(V$5&gt;$G52+$B52,U52*(1-INDEX('Inputs_Indexed REC'!$D$6:$D$8,MATCH('Indexed REC Deliveries'!$F52,'Inputs_Indexed REC'!$B$6:$B$8,0))),
0))</f>
        <v>0</v>
      </c>
      <c r="W52" s="89">
        <f>IF(W$5=$G52+$B52,INDEX('Inputs_Indexed REC'!$C$39:$E$64,MATCH('Indexed REC Deliveries'!$G52,'Inputs_Indexed REC'!$B$39:$B$64,0),MATCH('Indexed REC Deliveries'!$F52,'Inputs_Indexed REC'!$C$36:$E$36,0))
*INDEX('Inputs_Indexed REC'!$G$39:$I$64,MATCH('Indexed REC Deliveries'!$G52,'Inputs_Indexed REC'!$B$39:$B$64,0),MATCH('Indexed REC Deliveries'!$F52,'Inputs_Indexed REC'!$G$36:$I$36,0)),
IF(W$5&gt;$G52+$B52,V52*(1-INDEX('Inputs_Indexed REC'!$D$6:$D$8,MATCH('Indexed REC Deliveries'!$F52,'Inputs_Indexed REC'!$B$6:$B$8,0))),
0))</f>
        <v>0</v>
      </c>
      <c r="X52" s="89">
        <f>IF(X$5=$G52+$B52,INDEX('Inputs_Indexed REC'!$C$39:$E$64,MATCH('Indexed REC Deliveries'!$G52,'Inputs_Indexed REC'!$B$39:$B$64,0),MATCH('Indexed REC Deliveries'!$F52,'Inputs_Indexed REC'!$C$36:$E$36,0))
*INDEX('Inputs_Indexed REC'!$G$39:$I$64,MATCH('Indexed REC Deliveries'!$G52,'Inputs_Indexed REC'!$B$39:$B$64,0),MATCH('Indexed REC Deliveries'!$F52,'Inputs_Indexed REC'!$G$36:$I$36,0)),
IF(X$5&gt;$G52+$B52,W52*(1-INDEX('Inputs_Indexed REC'!$D$6:$D$8,MATCH('Indexed REC Deliveries'!$F52,'Inputs_Indexed REC'!$B$6:$B$8,0))),
0))</f>
        <v>0</v>
      </c>
      <c r="Y52" s="89">
        <f>IF(Y$5=$G52+$B52,INDEX('Inputs_Indexed REC'!$C$39:$E$64,MATCH('Indexed REC Deliveries'!$G52,'Inputs_Indexed REC'!$B$39:$B$64,0),MATCH('Indexed REC Deliveries'!$F52,'Inputs_Indexed REC'!$C$36:$E$36,0))
*INDEX('Inputs_Indexed REC'!$G$39:$I$64,MATCH('Indexed REC Deliveries'!$G52,'Inputs_Indexed REC'!$B$39:$B$64,0),MATCH('Indexed REC Deliveries'!$F52,'Inputs_Indexed REC'!$G$36:$I$36,0)),
IF(Y$5&gt;$G52+$B52,X52*(1-INDEX('Inputs_Indexed REC'!$D$6:$D$8,MATCH('Indexed REC Deliveries'!$F52,'Inputs_Indexed REC'!$B$6:$B$8,0))),
0))</f>
        <v>0</v>
      </c>
      <c r="Z52" s="89">
        <f>IF(Z$5=$G52+$B52,INDEX('Inputs_Indexed REC'!$C$39:$E$64,MATCH('Indexed REC Deliveries'!$G52,'Inputs_Indexed REC'!$B$39:$B$64,0),MATCH('Indexed REC Deliveries'!$F52,'Inputs_Indexed REC'!$C$36:$E$36,0))
*INDEX('Inputs_Indexed REC'!$G$39:$I$64,MATCH('Indexed REC Deliveries'!$G52,'Inputs_Indexed REC'!$B$39:$B$64,0),MATCH('Indexed REC Deliveries'!$F52,'Inputs_Indexed REC'!$G$36:$I$36,0)),
IF(Z$5&gt;$G52+$B52,Y52*(1-INDEX('Inputs_Indexed REC'!$D$6:$D$8,MATCH('Indexed REC Deliveries'!$F52,'Inputs_Indexed REC'!$B$6:$B$8,0))),
0))</f>
        <v>0</v>
      </c>
      <c r="AA52" s="89">
        <f>IF(AA$5=$G52+$B52,INDEX('Inputs_Indexed REC'!$C$39:$E$64,MATCH('Indexed REC Deliveries'!$G52,'Inputs_Indexed REC'!$B$39:$B$64,0),MATCH('Indexed REC Deliveries'!$F52,'Inputs_Indexed REC'!$C$36:$E$36,0))
*INDEX('Inputs_Indexed REC'!$G$39:$I$64,MATCH('Indexed REC Deliveries'!$G52,'Inputs_Indexed REC'!$B$39:$B$64,0),MATCH('Indexed REC Deliveries'!$F52,'Inputs_Indexed REC'!$G$36:$I$36,0)),
IF(AA$5&gt;$G52+$B52,Z52*(1-INDEX('Inputs_Indexed REC'!$D$6:$D$8,MATCH('Indexed REC Deliveries'!$F52,'Inputs_Indexed REC'!$B$6:$B$8,0))),
0))</f>
        <v>0</v>
      </c>
      <c r="AB52" s="89">
        <f>IF(AB$5=$G52+$B52,INDEX('Inputs_Indexed REC'!$C$39:$E$64,MATCH('Indexed REC Deliveries'!$G52,'Inputs_Indexed REC'!$B$39:$B$64,0),MATCH('Indexed REC Deliveries'!$F52,'Inputs_Indexed REC'!$C$36:$E$36,0))
*INDEX('Inputs_Indexed REC'!$G$39:$I$64,MATCH('Indexed REC Deliveries'!$G52,'Inputs_Indexed REC'!$B$39:$B$64,0),MATCH('Indexed REC Deliveries'!$F52,'Inputs_Indexed REC'!$G$36:$I$36,0)),
IF(AB$5&gt;$G52+$B52,AA52*(1-INDEX('Inputs_Indexed REC'!$D$6:$D$8,MATCH('Indexed REC Deliveries'!$F52,'Inputs_Indexed REC'!$B$6:$B$8,0))),
0))</f>
        <v>0</v>
      </c>
      <c r="AC52" s="89">
        <f>IF(AC$5=$G52+$B52,INDEX('Inputs_Indexed REC'!$C$39:$E$64,MATCH('Indexed REC Deliveries'!$G52,'Inputs_Indexed REC'!$B$39:$B$64,0),MATCH('Indexed REC Deliveries'!$F52,'Inputs_Indexed REC'!$C$36:$E$36,0))
*INDEX('Inputs_Indexed REC'!$G$39:$I$64,MATCH('Indexed REC Deliveries'!$G52,'Inputs_Indexed REC'!$B$39:$B$64,0),MATCH('Indexed REC Deliveries'!$F52,'Inputs_Indexed REC'!$G$36:$I$36,0)),
IF(AC$5&gt;$G52+$B52,AB52*(1-INDEX('Inputs_Indexed REC'!$D$6:$D$8,MATCH('Indexed REC Deliveries'!$F52,'Inputs_Indexed REC'!$B$6:$B$8,0))),
0))</f>
        <v>0</v>
      </c>
      <c r="AD52" s="89">
        <f>IF(AD$5=$G52+$B52,INDEX('Inputs_Indexed REC'!$C$39:$E$64,MATCH('Indexed REC Deliveries'!$G52,'Inputs_Indexed REC'!$B$39:$B$64,0),MATCH('Indexed REC Deliveries'!$F52,'Inputs_Indexed REC'!$C$36:$E$36,0))
*INDEX('Inputs_Indexed REC'!$G$39:$I$64,MATCH('Indexed REC Deliveries'!$G52,'Inputs_Indexed REC'!$B$39:$B$64,0),MATCH('Indexed REC Deliveries'!$F52,'Inputs_Indexed REC'!$G$36:$I$36,0)),
IF(AD$5&gt;$G52+$B52,AC52*(1-INDEX('Inputs_Indexed REC'!$D$6:$D$8,MATCH('Indexed REC Deliveries'!$F52,'Inputs_Indexed REC'!$B$6:$B$8,0))),
0))</f>
        <v>0</v>
      </c>
      <c r="AE52" s="89">
        <f>IF(AE$5=$G52+$B52,INDEX('Inputs_Indexed REC'!$C$39:$E$64,MATCH('Indexed REC Deliveries'!$G52,'Inputs_Indexed REC'!$B$39:$B$64,0),MATCH('Indexed REC Deliveries'!$F52,'Inputs_Indexed REC'!$C$36:$E$36,0))
*INDEX('Inputs_Indexed REC'!$G$39:$I$64,MATCH('Indexed REC Deliveries'!$G52,'Inputs_Indexed REC'!$B$39:$B$64,0),MATCH('Indexed REC Deliveries'!$F52,'Inputs_Indexed REC'!$G$36:$I$36,0)),
IF(AE$5&gt;$G52+$B52,AD52*(1-INDEX('Inputs_Indexed REC'!$D$6:$D$8,MATCH('Indexed REC Deliveries'!$F52,'Inputs_Indexed REC'!$B$6:$B$8,0))),
0))</f>
        <v>0</v>
      </c>
      <c r="AF52" s="89">
        <f>IF(AF$5=$G52+$B52,INDEX('Inputs_Indexed REC'!$C$39:$E$64,MATCH('Indexed REC Deliveries'!$G52,'Inputs_Indexed REC'!$B$39:$B$64,0),MATCH('Indexed REC Deliveries'!$F52,'Inputs_Indexed REC'!$C$36:$E$36,0))
*INDEX('Inputs_Indexed REC'!$G$39:$I$64,MATCH('Indexed REC Deliveries'!$G52,'Inputs_Indexed REC'!$B$39:$B$64,0),MATCH('Indexed REC Deliveries'!$F52,'Inputs_Indexed REC'!$G$36:$I$36,0)),
IF(AF$5&gt;$G52+$B52,AE52*(1-INDEX('Inputs_Indexed REC'!$D$6:$D$8,MATCH('Indexed REC Deliveries'!$F52,'Inputs_Indexed REC'!$B$6:$B$8,0))),
0))</f>
        <v>750000</v>
      </c>
      <c r="AG52" s="89">
        <f>IF(AG$5=$G52+$B52,INDEX('Inputs_Indexed REC'!$C$39:$E$64,MATCH('Indexed REC Deliveries'!$G52,'Inputs_Indexed REC'!$B$39:$B$64,0),MATCH('Indexed REC Deliveries'!$F52,'Inputs_Indexed REC'!$C$36:$E$36,0))
*INDEX('Inputs_Indexed REC'!$G$39:$I$64,MATCH('Indexed REC Deliveries'!$G52,'Inputs_Indexed REC'!$B$39:$B$64,0),MATCH('Indexed REC Deliveries'!$F52,'Inputs_Indexed REC'!$G$36:$I$36,0)),
IF(AG$5&gt;$G52+$B52,AF52*(1-INDEX('Inputs_Indexed REC'!$D$6:$D$8,MATCH('Indexed REC Deliveries'!$F52,'Inputs_Indexed REC'!$B$6:$B$8,0))),
0))</f>
        <v>746250</v>
      </c>
    </row>
    <row r="53" spans="2:52">
      <c r="B53" s="94">
        <v>3</v>
      </c>
      <c r="C53" s="94" t="s">
        <v>167</v>
      </c>
      <c r="D53" s="119" t="s">
        <v>213</v>
      </c>
      <c r="F53" s="39" t="s">
        <v>72</v>
      </c>
      <c r="G53" s="62">
        <f t="shared" si="7"/>
        <v>2043</v>
      </c>
      <c r="H53" s="58" t="s">
        <v>85</v>
      </c>
      <c r="I53" s="89">
        <f>IF(I$5=$G53+$B53,INDEX('Inputs_Indexed REC'!$C$39:$E$64,MATCH('Indexed REC Deliveries'!$G53,'Inputs_Indexed REC'!$B$39:$B$64,0),MATCH('Indexed REC Deliveries'!$F53,'Inputs_Indexed REC'!$C$36:$E$36,0))
*INDEX('Inputs_Indexed REC'!$G$39:$I$64,MATCH('Indexed REC Deliveries'!$G53,'Inputs_Indexed REC'!$B$39:$B$64,0),MATCH('Indexed REC Deliveries'!$F53,'Inputs_Indexed REC'!$G$36:$I$36,0)),
IF(I$5&gt;$G53+$B53,H53*(1-INDEX('Inputs_Indexed REC'!$D$6:$D$8,MATCH('Indexed REC Deliveries'!$F53,'Inputs_Indexed REC'!$B$6:$B$8,0))),
0))</f>
        <v>0</v>
      </c>
      <c r="J53" s="89">
        <f>IF(J$5=$G53+$B53,INDEX('Inputs_Indexed REC'!$C$39:$E$64,MATCH('Indexed REC Deliveries'!$G53,'Inputs_Indexed REC'!$B$39:$B$64,0),MATCH('Indexed REC Deliveries'!$F53,'Inputs_Indexed REC'!$C$36:$E$36,0))
*INDEX('Inputs_Indexed REC'!$G$39:$I$64,MATCH('Indexed REC Deliveries'!$G53,'Inputs_Indexed REC'!$B$39:$B$64,0),MATCH('Indexed REC Deliveries'!$F53,'Inputs_Indexed REC'!$G$36:$I$36,0)),
IF(J$5&gt;$G53+$B53,I53*(1-INDEX('Inputs_Indexed REC'!$D$6:$D$8,MATCH('Indexed REC Deliveries'!$F53,'Inputs_Indexed REC'!$B$6:$B$8,0))),
0))</f>
        <v>0</v>
      </c>
      <c r="K53" s="89">
        <f>IF(K$5=$G53+$B53,INDEX('Inputs_Indexed REC'!$C$39:$E$64,MATCH('Indexed REC Deliveries'!$G53,'Inputs_Indexed REC'!$B$39:$B$64,0),MATCH('Indexed REC Deliveries'!$F53,'Inputs_Indexed REC'!$C$36:$E$36,0))
*INDEX('Inputs_Indexed REC'!$G$39:$I$64,MATCH('Indexed REC Deliveries'!$G53,'Inputs_Indexed REC'!$B$39:$B$64,0),MATCH('Indexed REC Deliveries'!$F53,'Inputs_Indexed REC'!$G$36:$I$36,0)),
IF(K$5&gt;$G53+$B53,J53*(1-INDEX('Inputs_Indexed REC'!$D$6:$D$8,MATCH('Indexed REC Deliveries'!$F53,'Inputs_Indexed REC'!$B$6:$B$8,0))),
0))</f>
        <v>0</v>
      </c>
      <c r="L53" s="89">
        <f>IF(L$5=$G53+$B53,INDEX('Inputs_Indexed REC'!$C$39:$E$64,MATCH('Indexed REC Deliveries'!$G53,'Inputs_Indexed REC'!$B$39:$B$64,0),MATCH('Indexed REC Deliveries'!$F53,'Inputs_Indexed REC'!$C$36:$E$36,0))
*INDEX('Inputs_Indexed REC'!$G$39:$I$64,MATCH('Indexed REC Deliveries'!$G53,'Inputs_Indexed REC'!$B$39:$B$64,0),MATCH('Indexed REC Deliveries'!$F53,'Inputs_Indexed REC'!$G$36:$I$36,0)),
IF(L$5&gt;$G53+$B53,K53*(1-INDEX('Inputs_Indexed REC'!$D$6:$D$8,MATCH('Indexed REC Deliveries'!$F53,'Inputs_Indexed REC'!$B$6:$B$8,0))),
0))</f>
        <v>0</v>
      </c>
      <c r="M53" s="89">
        <f>IF(M$5=$G53+$B53,INDEX('Inputs_Indexed REC'!$C$39:$E$64,MATCH('Indexed REC Deliveries'!$G53,'Inputs_Indexed REC'!$B$39:$B$64,0),MATCH('Indexed REC Deliveries'!$F53,'Inputs_Indexed REC'!$C$36:$E$36,0))
*INDEX('Inputs_Indexed REC'!$G$39:$I$64,MATCH('Indexed REC Deliveries'!$G53,'Inputs_Indexed REC'!$B$39:$B$64,0),MATCH('Indexed REC Deliveries'!$F53,'Inputs_Indexed REC'!$G$36:$I$36,0)),
IF(M$5&gt;$G53+$B53,L53*(1-INDEX('Inputs_Indexed REC'!$D$6:$D$8,MATCH('Indexed REC Deliveries'!$F53,'Inputs_Indexed REC'!$B$6:$B$8,0))),
0))</f>
        <v>0</v>
      </c>
      <c r="N53" s="89">
        <f>IF(N$5=$G53+$B53,INDEX('Inputs_Indexed REC'!$C$39:$E$64,MATCH('Indexed REC Deliveries'!$G53,'Inputs_Indexed REC'!$B$39:$B$64,0),MATCH('Indexed REC Deliveries'!$F53,'Inputs_Indexed REC'!$C$36:$E$36,0))
*INDEX('Inputs_Indexed REC'!$G$39:$I$64,MATCH('Indexed REC Deliveries'!$G53,'Inputs_Indexed REC'!$B$39:$B$64,0),MATCH('Indexed REC Deliveries'!$F53,'Inputs_Indexed REC'!$G$36:$I$36,0)),
IF(N$5&gt;$G53+$B53,M53*(1-INDEX('Inputs_Indexed REC'!$D$6:$D$8,MATCH('Indexed REC Deliveries'!$F53,'Inputs_Indexed REC'!$B$6:$B$8,0))),
0))</f>
        <v>0</v>
      </c>
      <c r="O53" s="89">
        <f>IF(O$5=$G53+$B53,INDEX('Inputs_Indexed REC'!$C$39:$E$64,MATCH('Indexed REC Deliveries'!$G53,'Inputs_Indexed REC'!$B$39:$B$64,0),MATCH('Indexed REC Deliveries'!$F53,'Inputs_Indexed REC'!$C$36:$E$36,0))
*INDEX('Inputs_Indexed REC'!$G$39:$I$64,MATCH('Indexed REC Deliveries'!$G53,'Inputs_Indexed REC'!$B$39:$B$64,0),MATCH('Indexed REC Deliveries'!$F53,'Inputs_Indexed REC'!$G$36:$I$36,0)),
IF(O$5&gt;$G53+$B53,N53*(1-INDEX('Inputs_Indexed REC'!$D$6:$D$8,MATCH('Indexed REC Deliveries'!$F53,'Inputs_Indexed REC'!$B$6:$B$8,0))),
0))</f>
        <v>0</v>
      </c>
      <c r="P53" s="89">
        <f>IF(P$5=$G53+$B53,INDEX('Inputs_Indexed REC'!$C$39:$E$64,MATCH('Indexed REC Deliveries'!$G53,'Inputs_Indexed REC'!$B$39:$B$64,0),MATCH('Indexed REC Deliveries'!$F53,'Inputs_Indexed REC'!$C$36:$E$36,0))
*INDEX('Inputs_Indexed REC'!$G$39:$I$64,MATCH('Indexed REC Deliveries'!$G53,'Inputs_Indexed REC'!$B$39:$B$64,0),MATCH('Indexed REC Deliveries'!$F53,'Inputs_Indexed REC'!$G$36:$I$36,0)),
IF(P$5&gt;$G53+$B53,O53*(1-INDEX('Inputs_Indexed REC'!$D$6:$D$8,MATCH('Indexed REC Deliveries'!$F53,'Inputs_Indexed REC'!$B$6:$B$8,0))),
0))</f>
        <v>0</v>
      </c>
      <c r="Q53" s="89">
        <f>IF(Q$5=$G53+$B53,INDEX('Inputs_Indexed REC'!$C$39:$E$64,MATCH('Indexed REC Deliveries'!$G53,'Inputs_Indexed REC'!$B$39:$B$64,0),MATCH('Indexed REC Deliveries'!$F53,'Inputs_Indexed REC'!$C$36:$E$36,0))
*INDEX('Inputs_Indexed REC'!$G$39:$I$64,MATCH('Indexed REC Deliveries'!$G53,'Inputs_Indexed REC'!$B$39:$B$64,0),MATCH('Indexed REC Deliveries'!$F53,'Inputs_Indexed REC'!$G$36:$I$36,0)),
IF(Q$5&gt;$G53+$B53,P53*(1-INDEX('Inputs_Indexed REC'!$D$6:$D$8,MATCH('Indexed REC Deliveries'!$F53,'Inputs_Indexed REC'!$B$6:$B$8,0))),
0))</f>
        <v>0</v>
      </c>
      <c r="R53" s="89">
        <f>IF(R$5=$G53+$B53,INDEX('Inputs_Indexed REC'!$C$39:$E$64,MATCH('Indexed REC Deliveries'!$G53,'Inputs_Indexed REC'!$B$39:$B$64,0),MATCH('Indexed REC Deliveries'!$F53,'Inputs_Indexed REC'!$C$36:$E$36,0))
*INDEX('Inputs_Indexed REC'!$G$39:$I$64,MATCH('Indexed REC Deliveries'!$G53,'Inputs_Indexed REC'!$B$39:$B$64,0),MATCH('Indexed REC Deliveries'!$F53,'Inputs_Indexed REC'!$G$36:$I$36,0)),
IF(R$5&gt;$G53+$B53,Q53*(1-INDEX('Inputs_Indexed REC'!$D$6:$D$8,MATCH('Indexed REC Deliveries'!$F53,'Inputs_Indexed REC'!$B$6:$B$8,0))),
0))</f>
        <v>0</v>
      </c>
      <c r="S53" s="89">
        <f>IF(S$5=$G53+$B53,INDEX('Inputs_Indexed REC'!$C$39:$E$64,MATCH('Indexed REC Deliveries'!$G53,'Inputs_Indexed REC'!$B$39:$B$64,0),MATCH('Indexed REC Deliveries'!$F53,'Inputs_Indexed REC'!$C$36:$E$36,0))
*INDEX('Inputs_Indexed REC'!$G$39:$I$64,MATCH('Indexed REC Deliveries'!$G53,'Inputs_Indexed REC'!$B$39:$B$64,0),MATCH('Indexed REC Deliveries'!$F53,'Inputs_Indexed REC'!$G$36:$I$36,0)),
IF(S$5&gt;$G53+$B53,R53*(1-INDEX('Inputs_Indexed REC'!$D$6:$D$8,MATCH('Indexed REC Deliveries'!$F53,'Inputs_Indexed REC'!$B$6:$B$8,0))),
0))</f>
        <v>0</v>
      </c>
      <c r="T53" s="89">
        <f>IF(T$5=$G53+$B53,INDEX('Inputs_Indexed REC'!$C$39:$E$64,MATCH('Indexed REC Deliveries'!$G53,'Inputs_Indexed REC'!$B$39:$B$64,0),MATCH('Indexed REC Deliveries'!$F53,'Inputs_Indexed REC'!$C$36:$E$36,0))
*INDEX('Inputs_Indexed REC'!$G$39:$I$64,MATCH('Indexed REC Deliveries'!$G53,'Inputs_Indexed REC'!$B$39:$B$64,0),MATCH('Indexed REC Deliveries'!$F53,'Inputs_Indexed REC'!$G$36:$I$36,0)),
IF(T$5&gt;$G53+$B53,S53*(1-INDEX('Inputs_Indexed REC'!$D$6:$D$8,MATCH('Indexed REC Deliveries'!$F53,'Inputs_Indexed REC'!$B$6:$B$8,0))),
0))</f>
        <v>0</v>
      </c>
      <c r="U53" s="89">
        <f>IF(U$5=$G53+$B53,INDEX('Inputs_Indexed REC'!$C$39:$E$64,MATCH('Indexed REC Deliveries'!$G53,'Inputs_Indexed REC'!$B$39:$B$64,0),MATCH('Indexed REC Deliveries'!$F53,'Inputs_Indexed REC'!$C$36:$E$36,0))
*INDEX('Inputs_Indexed REC'!$G$39:$I$64,MATCH('Indexed REC Deliveries'!$G53,'Inputs_Indexed REC'!$B$39:$B$64,0),MATCH('Indexed REC Deliveries'!$F53,'Inputs_Indexed REC'!$G$36:$I$36,0)),
IF(U$5&gt;$G53+$B53,T53*(1-INDEX('Inputs_Indexed REC'!$D$6:$D$8,MATCH('Indexed REC Deliveries'!$F53,'Inputs_Indexed REC'!$B$6:$B$8,0))),
0))</f>
        <v>0</v>
      </c>
      <c r="V53" s="89">
        <f>IF(V$5=$G53+$B53,INDEX('Inputs_Indexed REC'!$C$39:$E$64,MATCH('Indexed REC Deliveries'!$G53,'Inputs_Indexed REC'!$B$39:$B$64,0),MATCH('Indexed REC Deliveries'!$F53,'Inputs_Indexed REC'!$C$36:$E$36,0))
*INDEX('Inputs_Indexed REC'!$G$39:$I$64,MATCH('Indexed REC Deliveries'!$G53,'Inputs_Indexed REC'!$B$39:$B$64,0),MATCH('Indexed REC Deliveries'!$F53,'Inputs_Indexed REC'!$G$36:$I$36,0)),
IF(V$5&gt;$G53+$B53,U53*(1-INDEX('Inputs_Indexed REC'!$D$6:$D$8,MATCH('Indexed REC Deliveries'!$F53,'Inputs_Indexed REC'!$B$6:$B$8,0))),
0))</f>
        <v>0</v>
      </c>
      <c r="W53" s="89">
        <f>IF(W$5=$G53+$B53,INDEX('Inputs_Indexed REC'!$C$39:$E$64,MATCH('Indexed REC Deliveries'!$G53,'Inputs_Indexed REC'!$B$39:$B$64,0),MATCH('Indexed REC Deliveries'!$F53,'Inputs_Indexed REC'!$C$36:$E$36,0))
*INDEX('Inputs_Indexed REC'!$G$39:$I$64,MATCH('Indexed REC Deliveries'!$G53,'Inputs_Indexed REC'!$B$39:$B$64,0),MATCH('Indexed REC Deliveries'!$F53,'Inputs_Indexed REC'!$G$36:$I$36,0)),
IF(W$5&gt;$G53+$B53,V53*(1-INDEX('Inputs_Indexed REC'!$D$6:$D$8,MATCH('Indexed REC Deliveries'!$F53,'Inputs_Indexed REC'!$B$6:$B$8,0))),
0))</f>
        <v>0</v>
      </c>
      <c r="X53" s="89">
        <f>IF(X$5=$G53+$B53,INDEX('Inputs_Indexed REC'!$C$39:$E$64,MATCH('Indexed REC Deliveries'!$G53,'Inputs_Indexed REC'!$B$39:$B$64,0),MATCH('Indexed REC Deliveries'!$F53,'Inputs_Indexed REC'!$C$36:$E$36,0))
*INDEX('Inputs_Indexed REC'!$G$39:$I$64,MATCH('Indexed REC Deliveries'!$G53,'Inputs_Indexed REC'!$B$39:$B$64,0),MATCH('Indexed REC Deliveries'!$F53,'Inputs_Indexed REC'!$G$36:$I$36,0)),
IF(X$5&gt;$G53+$B53,W53*(1-INDEX('Inputs_Indexed REC'!$D$6:$D$8,MATCH('Indexed REC Deliveries'!$F53,'Inputs_Indexed REC'!$B$6:$B$8,0))),
0))</f>
        <v>0</v>
      </c>
      <c r="Y53" s="89">
        <f>IF(Y$5=$G53+$B53,INDEX('Inputs_Indexed REC'!$C$39:$E$64,MATCH('Indexed REC Deliveries'!$G53,'Inputs_Indexed REC'!$B$39:$B$64,0),MATCH('Indexed REC Deliveries'!$F53,'Inputs_Indexed REC'!$C$36:$E$36,0))
*INDEX('Inputs_Indexed REC'!$G$39:$I$64,MATCH('Indexed REC Deliveries'!$G53,'Inputs_Indexed REC'!$B$39:$B$64,0),MATCH('Indexed REC Deliveries'!$F53,'Inputs_Indexed REC'!$G$36:$I$36,0)),
IF(Y$5&gt;$G53+$B53,X53*(1-INDEX('Inputs_Indexed REC'!$D$6:$D$8,MATCH('Indexed REC Deliveries'!$F53,'Inputs_Indexed REC'!$B$6:$B$8,0))),
0))</f>
        <v>0</v>
      </c>
      <c r="Z53" s="89">
        <f>IF(Z$5=$G53+$B53,INDEX('Inputs_Indexed REC'!$C$39:$E$64,MATCH('Indexed REC Deliveries'!$G53,'Inputs_Indexed REC'!$B$39:$B$64,0),MATCH('Indexed REC Deliveries'!$F53,'Inputs_Indexed REC'!$C$36:$E$36,0))
*INDEX('Inputs_Indexed REC'!$G$39:$I$64,MATCH('Indexed REC Deliveries'!$G53,'Inputs_Indexed REC'!$B$39:$B$64,0),MATCH('Indexed REC Deliveries'!$F53,'Inputs_Indexed REC'!$G$36:$I$36,0)),
IF(Z$5&gt;$G53+$B53,Y53*(1-INDEX('Inputs_Indexed REC'!$D$6:$D$8,MATCH('Indexed REC Deliveries'!$F53,'Inputs_Indexed REC'!$B$6:$B$8,0))),
0))</f>
        <v>0</v>
      </c>
      <c r="AA53" s="89">
        <f>IF(AA$5=$G53+$B53,INDEX('Inputs_Indexed REC'!$C$39:$E$64,MATCH('Indexed REC Deliveries'!$G53,'Inputs_Indexed REC'!$B$39:$B$64,0),MATCH('Indexed REC Deliveries'!$F53,'Inputs_Indexed REC'!$C$36:$E$36,0))
*INDEX('Inputs_Indexed REC'!$G$39:$I$64,MATCH('Indexed REC Deliveries'!$G53,'Inputs_Indexed REC'!$B$39:$B$64,0),MATCH('Indexed REC Deliveries'!$F53,'Inputs_Indexed REC'!$G$36:$I$36,0)),
IF(AA$5&gt;$G53+$B53,Z53*(1-INDEX('Inputs_Indexed REC'!$D$6:$D$8,MATCH('Indexed REC Deliveries'!$F53,'Inputs_Indexed REC'!$B$6:$B$8,0))),
0))</f>
        <v>0</v>
      </c>
      <c r="AB53" s="89">
        <f>IF(AB$5=$G53+$B53,INDEX('Inputs_Indexed REC'!$C$39:$E$64,MATCH('Indexed REC Deliveries'!$G53,'Inputs_Indexed REC'!$B$39:$B$64,0),MATCH('Indexed REC Deliveries'!$F53,'Inputs_Indexed REC'!$C$36:$E$36,0))
*INDEX('Inputs_Indexed REC'!$G$39:$I$64,MATCH('Indexed REC Deliveries'!$G53,'Inputs_Indexed REC'!$B$39:$B$64,0),MATCH('Indexed REC Deliveries'!$F53,'Inputs_Indexed REC'!$G$36:$I$36,0)),
IF(AB$5&gt;$G53+$B53,AA53*(1-INDEX('Inputs_Indexed REC'!$D$6:$D$8,MATCH('Indexed REC Deliveries'!$F53,'Inputs_Indexed REC'!$B$6:$B$8,0))),
0))</f>
        <v>0</v>
      </c>
      <c r="AC53" s="89">
        <f>IF(AC$5=$G53+$B53,INDEX('Inputs_Indexed REC'!$C$39:$E$64,MATCH('Indexed REC Deliveries'!$G53,'Inputs_Indexed REC'!$B$39:$B$64,0),MATCH('Indexed REC Deliveries'!$F53,'Inputs_Indexed REC'!$C$36:$E$36,0))
*INDEX('Inputs_Indexed REC'!$G$39:$I$64,MATCH('Indexed REC Deliveries'!$G53,'Inputs_Indexed REC'!$B$39:$B$64,0),MATCH('Indexed REC Deliveries'!$F53,'Inputs_Indexed REC'!$G$36:$I$36,0)),
IF(AC$5&gt;$G53+$B53,AB53*(1-INDEX('Inputs_Indexed REC'!$D$6:$D$8,MATCH('Indexed REC Deliveries'!$F53,'Inputs_Indexed REC'!$B$6:$B$8,0))),
0))</f>
        <v>0</v>
      </c>
      <c r="AD53" s="89">
        <f>IF(AD$5=$G53+$B53,INDEX('Inputs_Indexed REC'!$C$39:$E$64,MATCH('Indexed REC Deliveries'!$G53,'Inputs_Indexed REC'!$B$39:$B$64,0),MATCH('Indexed REC Deliveries'!$F53,'Inputs_Indexed REC'!$C$36:$E$36,0))
*INDEX('Inputs_Indexed REC'!$G$39:$I$64,MATCH('Indexed REC Deliveries'!$G53,'Inputs_Indexed REC'!$B$39:$B$64,0),MATCH('Indexed REC Deliveries'!$F53,'Inputs_Indexed REC'!$G$36:$I$36,0)),
IF(AD$5&gt;$G53+$B53,AC53*(1-INDEX('Inputs_Indexed REC'!$D$6:$D$8,MATCH('Indexed REC Deliveries'!$F53,'Inputs_Indexed REC'!$B$6:$B$8,0))),
0))</f>
        <v>0</v>
      </c>
      <c r="AE53" s="89">
        <f>IF(AE$5=$G53+$B53,INDEX('Inputs_Indexed REC'!$C$39:$E$64,MATCH('Indexed REC Deliveries'!$G53,'Inputs_Indexed REC'!$B$39:$B$64,0),MATCH('Indexed REC Deliveries'!$F53,'Inputs_Indexed REC'!$C$36:$E$36,0))
*INDEX('Inputs_Indexed REC'!$G$39:$I$64,MATCH('Indexed REC Deliveries'!$G53,'Inputs_Indexed REC'!$B$39:$B$64,0),MATCH('Indexed REC Deliveries'!$F53,'Inputs_Indexed REC'!$G$36:$I$36,0)),
IF(AE$5&gt;$G53+$B53,AD53*(1-INDEX('Inputs_Indexed REC'!$D$6:$D$8,MATCH('Indexed REC Deliveries'!$F53,'Inputs_Indexed REC'!$B$6:$B$8,0))),
0))</f>
        <v>0</v>
      </c>
      <c r="AF53" s="89">
        <f>IF(AF$5=$G53+$B53,INDEX('Inputs_Indexed REC'!$C$39:$E$64,MATCH('Indexed REC Deliveries'!$G53,'Inputs_Indexed REC'!$B$39:$B$64,0),MATCH('Indexed REC Deliveries'!$F53,'Inputs_Indexed REC'!$C$36:$E$36,0))
*INDEX('Inputs_Indexed REC'!$G$39:$I$64,MATCH('Indexed REC Deliveries'!$G53,'Inputs_Indexed REC'!$B$39:$B$64,0),MATCH('Indexed REC Deliveries'!$F53,'Inputs_Indexed REC'!$G$36:$I$36,0)),
IF(AF$5&gt;$G53+$B53,AE53*(1-INDEX('Inputs_Indexed REC'!$D$6:$D$8,MATCH('Indexed REC Deliveries'!$F53,'Inputs_Indexed REC'!$B$6:$B$8,0))),
0))</f>
        <v>0</v>
      </c>
      <c r="AG53" s="89">
        <f>IF(AG$5=$G53+$B53,INDEX('Inputs_Indexed REC'!$C$39:$E$64,MATCH('Indexed REC Deliveries'!$G53,'Inputs_Indexed REC'!$B$39:$B$64,0),MATCH('Indexed REC Deliveries'!$F53,'Inputs_Indexed REC'!$C$36:$E$36,0))
*INDEX('Inputs_Indexed REC'!$G$39:$I$64,MATCH('Indexed REC Deliveries'!$G53,'Inputs_Indexed REC'!$B$39:$B$64,0),MATCH('Indexed REC Deliveries'!$F53,'Inputs_Indexed REC'!$G$36:$I$36,0)),
IF(AG$5&gt;$G53+$B53,AF53*(1-INDEX('Inputs_Indexed REC'!$D$6:$D$8,MATCH('Indexed REC Deliveries'!$F53,'Inputs_Indexed REC'!$B$6:$B$8,0))),
0))</f>
        <v>750000</v>
      </c>
    </row>
    <row r="54" spans="2:52">
      <c r="B54" s="94">
        <v>3</v>
      </c>
      <c r="C54" s="94" t="s">
        <v>167</v>
      </c>
      <c r="D54" s="119" t="s">
        <v>213</v>
      </c>
      <c r="F54" s="39" t="s">
        <v>72</v>
      </c>
      <c r="G54" s="62">
        <f t="shared" si="7"/>
        <v>2044</v>
      </c>
      <c r="H54" s="58" t="s">
        <v>85</v>
      </c>
      <c r="I54" s="89">
        <f>IF(I$5=$G54+$B54,INDEX('Inputs_Indexed REC'!$C$39:$E$64,MATCH('Indexed REC Deliveries'!$G54,'Inputs_Indexed REC'!$B$39:$B$64,0),MATCH('Indexed REC Deliveries'!$F54,'Inputs_Indexed REC'!$C$36:$E$36,0))
*INDEX('Inputs_Indexed REC'!$G$39:$I$64,MATCH('Indexed REC Deliveries'!$G54,'Inputs_Indexed REC'!$B$39:$B$64,0),MATCH('Indexed REC Deliveries'!$F54,'Inputs_Indexed REC'!$G$36:$I$36,0)),
IF(I$5&gt;$G54+$B54,H54*(1-INDEX('Inputs_Indexed REC'!$D$6:$D$8,MATCH('Indexed REC Deliveries'!$F54,'Inputs_Indexed REC'!$B$6:$B$8,0))),
0))</f>
        <v>0</v>
      </c>
      <c r="J54" s="89">
        <f>IF(J$5=$G54+$B54,INDEX('Inputs_Indexed REC'!$C$39:$E$64,MATCH('Indexed REC Deliveries'!$G54,'Inputs_Indexed REC'!$B$39:$B$64,0),MATCH('Indexed REC Deliveries'!$F54,'Inputs_Indexed REC'!$C$36:$E$36,0))
*INDEX('Inputs_Indexed REC'!$G$39:$I$64,MATCH('Indexed REC Deliveries'!$G54,'Inputs_Indexed REC'!$B$39:$B$64,0),MATCH('Indexed REC Deliveries'!$F54,'Inputs_Indexed REC'!$G$36:$I$36,0)),
IF(J$5&gt;$G54+$B54,I54*(1-INDEX('Inputs_Indexed REC'!$D$6:$D$8,MATCH('Indexed REC Deliveries'!$F54,'Inputs_Indexed REC'!$B$6:$B$8,0))),
0))</f>
        <v>0</v>
      </c>
      <c r="K54" s="89">
        <f>IF(K$5=$G54+$B54,INDEX('Inputs_Indexed REC'!$C$39:$E$64,MATCH('Indexed REC Deliveries'!$G54,'Inputs_Indexed REC'!$B$39:$B$64,0),MATCH('Indexed REC Deliveries'!$F54,'Inputs_Indexed REC'!$C$36:$E$36,0))
*INDEX('Inputs_Indexed REC'!$G$39:$I$64,MATCH('Indexed REC Deliveries'!$G54,'Inputs_Indexed REC'!$B$39:$B$64,0),MATCH('Indexed REC Deliveries'!$F54,'Inputs_Indexed REC'!$G$36:$I$36,0)),
IF(K$5&gt;$G54+$B54,J54*(1-INDEX('Inputs_Indexed REC'!$D$6:$D$8,MATCH('Indexed REC Deliveries'!$F54,'Inputs_Indexed REC'!$B$6:$B$8,0))),
0))</f>
        <v>0</v>
      </c>
      <c r="L54" s="89">
        <f>IF(L$5=$G54+$B54,INDEX('Inputs_Indexed REC'!$C$39:$E$64,MATCH('Indexed REC Deliveries'!$G54,'Inputs_Indexed REC'!$B$39:$B$64,0),MATCH('Indexed REC Deliveries'!$F54,'Inputs_Indexed REC'!$C$36:$E$36,0))
*INDEX('Inputs_Indexed REC'!$G$39:$I$64,MATCH('Indexed REC Deliveries'!$G54,'Inputs_Indexed REC'!$B$39:$B$64,0),MATCH('Indexed REC Deliveries'!$F54,'Inputs_Indexed REC'!$G$36:$I$36,0)),
IF(L$5&gt;$G54+$B54,K54*(1-INDEX('Inputs_Indexed REC'!$D$6:$D$8,MATCH('Indexed REC Deliveries'!$F54,'Inputs_Indexed REC'!$B$6:$B$8,0))),
0))</f>
        <v>0</v>
      </c>
      <c r="M54" s="89">
        <f>IF(M$5=$G54+$B54,INDEX('Inputs_Indexed REC'!$C$39:$E$64,MATCH('Indexed REC Deliveries'!$G54,'Inputs_Indexed REC'!$B$39:$B$64,0),MATCH('Indexed REC Deliveries'!$F54,'Inputs_Indexed REC'!$C$36:$E$36,0))
*INDEX('Inputs_Indexed REC'!$G$39:$I$64,MATCH('Indexed REC Deliveries'!$G54,'Inputs_Indexed REC'!$B$39:$B$64,0),MATCH('Indexed REC Deliveries'!$F54,'Inputs_Indexed REC'!$G$36:$I$36,0)),
IF(M$5&gt;$G54+$B54,L54*(1-INDEX('Inputs_Indexed REC'!$D$6:$D$8,MATCH('Indexed REC Deliveries'!$F54,'Inputs_Indexed REC'!$B$6:$B$8,0))),
0))</f>
        <v>0</v>
      </c>
      <c r="N54" s="89">
        <f>IF(N$5=$G54+$B54,INDEX('Inputs_Indexed REC'!$C$39:$E$64,MATCH('Indexed REC Deliveries'!$G54,'Inputs_Indexed REC'!$B$39:$B$64,0),MATCH('Indexed REC Deliveries'!$F54,'Inputs_Indexed REC'!$C$36:$E$36,0))
*INDEX('Inputs_Indexed REC'!$G$39:$I$64,MATCH('Indexed REC Deliveries'!$G54,'Inputs_Indexed REC'!$B$39:$B$64,0),MATCH('Indexed REC Deliveries'!$F54,'Inputs_Indexed REC'!$G$36:$I$36,0)),
IF(N$5&gt;$G54+$B54,M54*(1-INDEX('Inputs_Indexed REC'!$D$6:$D$8,MATCH('Indexed REC Deliveries'!$F54,'Inputs_Indexed REC'!$B$6:$B$8,0))),
0))</f>
        <v>0</v>
      </c>
      <c r="O54" s="89">
        <f>IF(O$5=$G54+$B54,INDEX('Inputs_Indexed REC'!$C$39:$E$64,MATCH('Indexed REC Deliveries'!$G54,'Inputs_Indexed REC'!$B$39:$B$64,0),MATCH('Indexed REC Deliveries'!$F54,'Inputs_Indexed REC'!$C$36:$E$36,0))
*INDEX('Inputs_Indexed REC'!$G$39:$I$64,MATCH('Indexed REC Deliveries'!$G54,'Inputs_Indexed REC'!$B$39:$B$64,0),MATCH('Indexed REC Deliveries'!$F54,'Inputs_Indexed REC'!$G$36:$I$36,0)),
IF(O$5&gt;$G54+$B54,N54*(1-INDEX('Inputs_Indexed REC'!$D$6:$D$8,MATCH('Indexed REC Deliveries'!$F54,'Inputs_Indexed REC'!$B$6:$B$8,0))),
0))</f>
        <v>0</v>
      </c>
      <c r="P54" s="89">
        <f>IF(P$5=$G54+$B54,INDEX('Inputs_Indexed REC'!$C$39:$E$64,MATCH('Indexed REC Deliveries'!$G54,'Inputs_Indexed REC'!$B$39:$B$64,0),MATCH('Indexed REC Deliveries'!$F54,'Inputs_Indexed REC'!$C$36:$E$36,0))
*INDEX('Inputs_Indexed REC'!$G$39:$I$64,MATCH('Indexed REC Deliveries'!$G54,'Inputs_Indexed REC'!$B$39:$B$64,0),MATCH('Indexed REC Deliveries'!$F54,'Inputs_Indexed REC'!$G$36:$I$36,0)),
IF(P$5&gt;$G54+$B54,O54*(1-INDEX('Inputs_Indexed REC'!$D$6:$D$8,MATCH('Indexed REC Deliveries'!$F54,'Inputs_Indexed REC'!$B$6:$B$8,0))),
0))</f>
        <v>0</v>
      </c>
      <c r="Q54" s="89">
        <f>IF(Q$5=$G54+$B54,INDEX('Inputs_Indexed REC'!$C$39:$E$64,MATCH('Indexed REC Deliveries'!$G54,'Inputs_Indexed REC'!$B$39:$B$64,0),MATCH('Indexed REC Deliveries'!$F54,'Inputs_Indexed REC'!$C$36:$E$36,0))
*INDEX('Inputs_Indexed REC'!$G$39:$I$64,MATCH('Indexed REC Deliveries'!$G54,'Inputs_Indexed REC'!$B$39:$B$64,0),MATCH('Indexed REC Deliveries'!$F54,'Inputs_Indexed REC'!$G$36:$I$36,0)),
IF(Q$5&gt;$G54+$B54,P54*(1-INDEX('Inputs_Indexed REC'!$D$6:$D$8,MATCH('Indexed REC Deliveries'!$F54,'Inputs_Indexed REC'!$B$6:$B$8,0))),
0))</f>
        <v>0</v>
      </c>
      <c r="R54" s="89">
        <f>IF(R$5=$G54+$B54,INDEX('Inputs_Indexed REC'!$C$39:$E$64,MATCH('Indexed REC Deliveries'!$G54,'Inputs_Indexed REC'!$B$39:$B$64,0),MATCH('Indexed REC Deliveries'!$F54,'Inputs_Indexed REC'!$C$36:$E$36,0))
*INDEX('Inputs_Indexed REC'!$G$39:$I$64,MATCH('Indexed REC Deliveries'!$G54,'Inputs_Indexed REC'!$B$39:$B$64,0),MATCH('Indexed REC Deliveries'!$F54,'Inputs_Indexed REC'!$G$36:$I$36,0)),
IF(R$5&gt;$G54+$B54,Q54*(1-INDEX('Inputs_Indexed REC'!$D$6:$D$8,MATCH('Indexed REC Deliveries'!$F54,'Inputs_Indexed REC'!$B$6:$B$8,0))),
0))</f>
        <v>0</v>
      </c>
      <c r="S54" s="89">
        <f>IF(S$5=$G54+$B54,INDEX('Inputs_Indexed REC'!$C$39:$E$64,MATCH('Indexed REC Deliveries'!$G54,'Inputs_Indexed REC'!$B$39:$B$64,0),MATCH('Indexed REC Deliveries'!$F54,'Inputs_Indexed REC'!$C$36:$E$36,0))
*INDEX('Inputs_Indexed REC'!$G$39:$I$64,MATCH('Indexed REC Deliveries'!$G54,'Inputs_Indexed REC'!$B$39:$B$64,0),MATCH('Indexed REC Deliveries'!$F54,'Inputs_Indexed REC'!$G$36:$I$36,0)),
IF(S$5&gt;$G54+$B54,R54*(1-INDEX('Inputs_Indexed REC'!$D$6:$D$8,MATCH('Indexed REC Deliveries'!$F54,'Inputs_Indexed REC'!$B$6:$B$8,0))),
0))</f>
        <v>0</v>
      </c>
      <c r="T54" s="89">
        <f>IF(T$5=$G54+$B54,INDEX('Inputs_Indexed REC'!$C$39:$E$64,MATCH('Indexed REC Deliveries'!$G54,'Inputs_Indexed REC'!$B$39:$B$64,0),MATCH('Indexed REC Deliveries'!$F54,'Inputs_Indexed REC'!$C$36:$E$36,0))
*INDEX('Inputs_Indexed REC'!$G$39:$I$64,MATCH('Indexed REC Deliveries'!$G54,'Inputs_Indexed REC'!$B$39:$B$64,0),MATCH('Indexed REC Deliveries'!$F54,'Inputs_Indexed REC'!$G$36:$I$36,0)),
IF(T$5&gt;$G54+$B54,S54*(1-INDEX('Inputs_Indexed REC'!$D$6:$D$8,MATCH('Indexed REC Deliveries'!$F54,'Inputs_Indexed REC'!$B$6:$B$8,0))),
0))</f>
        <v>0</v>
      </c>
      <c r="U54" s="89">
        <f>IF(U$5=$G54+$B54,INDEX('Inputs_Indexed REC'!$C$39:$E$64,MATCH('Indexed REC Deliveries'!$G54,'Inputs_Indexed REC'!$B$39:$B$64,0),MATCH('Indexed REC Deliveries'!$F54,'Inputs_Indexed REC'!$C$36:$E$36,0))
*INDEX('Inputs_Indexed REC'!$G$39:$I$64,MATCH('Indexed REC Deliveries'!$G54,'Inputs_Indexed REC'!$B$39:$B$64,0),MATCH('Indexed REC Deliveries'!$F54,'Inputs_Indexed REC'!$G$36:$I$36,0)),
IF(U$5&gt;$G54+$B54,T54*(1-INDEX('Inputs_Indexed REC'!$D$6:$D$8,MATCH('Indexed REC Deliveries'!$F54,'Inputs_Indexed REC'!$B$6:$B$8,0))),
0))</f>
        <v>0</v>
      </c>
      <c r="V54" s="89">
        <f>IF(V$5=$G54+$B54,INDEX('Inputs_Indexed REC'!$C$39:$E$64,MATCH('Indexed REC Deliveries'!$G54,'Inputs_Indexed REC'!$B$39:$B$64,0),MATCH('Indexed REC Deliveries'!$F54,'Inputs_Indexed REC'!$C$36:$E$36,0))
*INDEX('Inputs_Indexed REC'!$G$39:$I$64,MATCH('Indexed REC Deliveries'!$G54,'Inputs_Indexed REC'!$B$39:$B$64,0),MATCH('Indexed REC Deliveries'!$F54,'Inputs_Indexed REC'!$G$36:$I$36,0)),
IF(V$5&gt;$G54+$B54,U54*(1-INDEX('Inputs_Indexed REC'!$D$6:$D$8,MATCH('Indexed REC Deliveries'!$F54,'Inputs_Indexed REC'!$B$6:$B$8,0))),
0))</f>
        <v>0</v>
      </c>
      <c r="W54" s="89">
        <f>IF(W$5=$G54+$B54,INDEX('Inputs_Indexed REC'!$C$39:$E$64,MATCH('Indexed REC Deliveries'!$G54,'Inputs_Indexed REC'!$B$39:$B$64,0),MATCH('Indexed REC Deliveries'!$F54,'Inputs_Indexed REC'!$C$36:$E$36,0))
*INDEX('Inputs_Indexed REC'!$G$39:$I$64,MATCH('Indexed REC Deliveries'!$G54,'Inputs_Indexed REC'!$B$39:$B$64,0),MATCH('Indexed REC Deliveries'!$F54,'Inputs_Indexed REC'!$G$36:$I$36,0)),
IF(W$5&gt;$G54+$B54,V54*(1-INDEX('Inputs_Indexed REC'!$D$6:$D$8,MATCH('Indexed REC Deliveries'!$F54,'Inputs_Indexed REC'!$B$6:$B$8,0))),
0))</f>
        <v>0</v>
      </c>
      <c r="X54" s="89">
        <f>IF(X$5=$G54+$B54,INDEX('Inputs_Indexed REC'!$C$39:$E$64,MATCH('Indexed REC Deliveries'!$G54,'Inputs_Indexed REC'!$B$39:$B$64,0),MATCH('Indexed REC Deliveries'!$F54,'Inputs_Indexed REC'!$C$36:$E$36,0))
*INDEX('Inputs_Indexed REC'!$G$39:$I$64,MATCH('Indexed REC Deliveries'!$G54,'Inputs_Indexed REC'!$B$39:$B$64,0),MATCH('Indexed REC Deliveries'!$F54,'Inputs_Indexed REC'!$G$36:$I$36,0)),
IF(X$5&gt;$G54+$B54,W54*(1-INDEX('Inputs_Indexed REC'!$D$6:$D$8,MATCH('Indexed REC Deliveries'!$F54,'Inputs_Indexed REC'!$B$6:$B$8,0))),
0))</f>
        <v>0</v>
      </c>
      <c r="Y54" s="89">
        <f>IF(Y$5=$G54+$B54,INDEX('Inputs_Indexed REC'!$C$39:$E$64,MATCH('Indexed REC Deliveries'!$G54,'Inputs_Indexed REC'!$B$39:$B$64,0),MATCH('Indexed REC Deliveries'!$F54,'Inputs_Indexed REC'!$C$36:$E$36,0))
*INDEX('Inputs_Indexed REC'!$G$39:$I$64,MATCH('Indexed REC Deliveries'!$G54,'Inputs_Indexed REC'!$B$39:$B$64,0),MATCH('Indexed REC Deliveries'!$F54,'Inputs_Indexed REC'!$G$36:$I$36,0)),
IF(Y$5&gt;$G54+$B54,X54*(1-INDEX('Inputs_Indexed REC'!$D$6:$D$8,MATCH('Indexed REC Deliveries'!$F54,'Inputs_Indexed REC'!$B$6:$B$8,0))),
0))</f>
        <v>0</v>
      </c>
      <c r="Z54" s="89">
        <f>IF(Z$5=$G54+$B54,INDEX('Inputs_Indexed REC'!$C$39:$E$64,MATCH('Indexed REC Deliveries'!$G54,'Inputs_Indexed REC'!$B$39:$B$64,0),MATCH('Indexed REC Deliveries'!$F54,'Inputs_Indexed REC'!$C$36:$E$36,0))
*INDEX('Inputs_Indexed REC'!$G$39:$I$64,MATCH('Indexed REC Deliveries'!$G54,'Inputs_Indexed REC'!$B$39:$B$64,0),MATCH('Indexed REC Deliveries'!$F54,'Inputs_Indexed REC'!$G$36:$I$36,0)),
IF(Z$5&gt;$G54+$B54,Y54*(1-INDEX('Inputs_Indexed REC'!$D$6:$D$8,MATCH('Indexed REC Deliveries'!$F54,'Inputs_Indexed REC'!$B$6:$B$8,0))),
0))</f>
        <v>0</v>
      </c>
      <c r="AA54" s="89">
        <f>IF(AA$5=$G54+$B54,INDEX('Inputs_Indexed REC'!$C$39:$E$64,MATCH('Indexed REC Deliveries'!$G54,'Inputs_Indexed REC'!$B$39:$B$64,0),MATCH('Indexed REC Deliveries'!$F54,'Inputs_Indexed REC'!$C$36:$E$36,0))
*INDEX('Inputs_Indexed REC'!$G$39:$I$64,MATCH('Indexed REC Deliveries'!$G54,'Inputs_Indexed REC'!$B$39:$B$64,0),MATCH('Indexed REC Deliveries'!$F54,'Inputs_Indexed REC'!$G$36:$I$36,0)),
IF(AA$5&gt;$G54+$B54,Z54*(1-INDEX('Inputs_Indexed REC'!$D$6:$D$8,MATCH('Indexed REC Deliveries'!$F54,'Inputs_Indexed REC'!$B$6:$B$8,0))),
0))</f>
        <v>0</v>
      </c>
      <c r="AB54" s="89">
        <f>IF(AB$5=$G54+$B54,INDEX('Inputs_Indexed REC'!$C$39:$E$64,MATCH('Indexed REC Deliveries'!$G54,'Inputs_Indexed REC'!$B$39:$B$64,0),MATCH('Indexed REC Deliveries'!$F54,'Inputs_Indexed REC'!$C$36:$E$36,0))
*INDEX('Inputs_Indexed REC'!$G$39:$I$64,MATCH('Indexed REC Deliveries'!$G54,'Inputs_Indexed REC'!$B$39:$B$64,0),MATCH('Indexed REC Deliveries'!$F54,'Inputs_Indexed REC'!$G$36:$I$36,0)),
IF(AB$5&gt;$G54+$B54,AA54*(1-INDEX('Inputs_Indexed REC'!$D$6:$D$8,MATCH('Indexed REC Deliveries'!$F54,'Inputs_Indexed REC'!$B$6:$B$8,0))),
0))</f>
        <v>0</v>
      </c>
      <c r="AC54" s="89">
        <f>IF(AC$5=$G54+$B54,INDEX('Inputs_Indexed REC'!$C$39:$E$64,MATCH('Indexed REC Deliveries'!$G54,'Inputs_Indexed REC'!$B$39:$B$64,0),MATCH('Indexed REC Deliveries'!$F54,'Inputs_Indexed REC'!$C$36:$E$36,0))
*INDEX('Inputs_Indexed REC'!$G$39:$I$64,MATCH('Indexed REC Deliveries'!$G54,'Inputs_Indexed REC'!$B$39:$B$64,0),MATCH('Indexed REC Deliveries'!$F54,'Inputs_Indexed REC'!$G$36:$I$36,0)),
IF(AC$5&gt;$G54+$B54,AB54*(1-INDEX('Inputs_Indexed REC'!$D$6:$D$8,MATCH('Indexed REC Deliveries'!$F54,'Inputs_Indexed REC'!$B$6:$B$8,0))),
0))</f>
        <v>0</v>
      </c>
      <c r="AD54" s="89">
        <f>IF(AD$5=$G54+$B54,INDEX('Inputs_Indexed REC'!$C$39:$E$64,MATCH('Indexed REC Deliveries'!$G54,'Inputs_Indexed REC'!$B$39:$B$64,0),MATCH('Indexed REC Deliveries'!$F54,'Inputs_Indexed REC'!$C$36:$E$36,0))
*INDEX('Inputs_Indexed REC'!$G$39:$I$64,MATCH('Indexed REC Deliveries'!$G54,'Inputs_Indexed REC'!$B$39:$B$64,0),MATCH('Indexed REC Deliveries'!$F54,'Inputs_Indexed REC'!$G$36:$I$36,0)),
IF(AD$5&gt;$G54+$B54,AC54*(1-INDEX('Inputs_Indexed REC'!$D$6:$D$8,MATCH('Indexed REC Deliveries'!$F54,'Inputs_Indexed REC'!$B$6:$B$8,0))),
0))</f>
        <v>0</v>
      </c>
      <c r="AE54" s="89">
        <f>IF(AE$5=$G54+$B54,INDEX('Inputs_Indexed REC'!$C$39:$E$64,MATCH('Indexed REC Deliveries'!$G54,'Inputs_Indexed REC'!$B$39:$B$64,0),MATCH('Indexed REC Deliveries'!$F54,'Inputs_Indexed REC'!$C$36:$E$36,0))
*INDEX('Inputs_Indexed REC'!$G$39:$I$64,MATCH('Indexed REC Deliveries'!$G54,'Inputs_Indexed REC'!$B$39:$B$64,0),MATCH('Indexed REC Deliveries'!$F54,'Inputs_Indexed REC'!$G$36:$I$36,0)),
IF(AE$5&gt;$G54+$B54,AD54*(1-INDEX('Inputs_Indexed REC'!$D$6:$D$8,MATCH('Indexed REC Deliveries'!$F54,'Inputs_Indexed REC'!$B$6:$B$8,0))),
0))</f>
        <v>0</v>
      </c>
      <c r="AF54" s="89">
        <f>IF(AF$5=$G54+$B54,INDEX('Inputs_Indexed REC'!$C$39:$E$64,MATCH('Indexed REC Deliveries'!$G54,'Inputs_Indexed REC'!$B$39:$B$64,0),MATCH('Indexed REC Deliveries'!$F54,'Inputs_Indexed REC'!$C$36:$E$36,0))
*INDEX('Inputs_Indexed REC'!$G$39:$I$64,MATCH('Indexed REC Deliveries'!$G54,'Inputs_Indexed REC'!$B$39:$B$64,0),MATCH('Indexed REC Deliveries'!$F54,'Inputs_Indexed REC'!$G$36:$I$36,0)),
IF(AF$5&gt;$G54+$B54,AE54*(1-INDEX('Inputs_Indexed REC'!$D$6:$D$8,MATCH('Indexed REC Deliveries'!$F54,'Inputs_Indexed REC'!$B$6:$B$8,0))),
0))</f>
        <v>0</v>
      </c>
      <c r="AG54" s="89">
        <f>IF(AG$5=$G54+$B54,INDEX('Inputs_Indexed REC'!$C$39:$E$64,MATCH('Indexed REC Deliveries'!$G54,'Inputs_Indexed REC'!$B$39:$B$64,0),MATCH('Indexed REC Deliveries'!$F54,'Inputs_Indexed REC'!$C$36:$E$36,0))
*INDEX('Inputs_Indexed REC'!$G$39:$I$64,MATCH('Indexed REC Deliveries'!$G54,'Inputs_Indexed REC'!$B$39:$B$64,0),MATCH('Indexed REC Deliveries'!$F54,'Inputs_Indexed REC'!$G$36:$I$36,0)),
IF(AG$5&gt;$G54+$B54,AF54*(1-INDEX('Inputs_Indexed REC'!$D$6:$D$8,MATCH('Indexed REC Deliveries'!$F54,'Inputs_Indexed REC'!$B$6:$B$8,0))),
0))</f>
        <v>0</v>
      </c>
    </row>
    <row r="55" spans="2:52">
      <c r="B55" s="94">
        <v>3</v>
      </c>
      <c r="C55" s="94" t="s">
        <v>167</v>
      </c>
      <c r="D55" s="119" t="s">
        <v>213</v>
      </c>
      <c r="F55" s="39" t="s">
        <v>72</v>
      </c>
      <c r="G55" s="62">
        <f t="shared" si="7"/>
        <v>2045</v>
      </c>
      <c r="H55" s="58" t="s">
        <v>85</v>
      </c>
      <c r="I55" s="89">
        <f>IF(I$5=$G55+$B55,INDEX('Inputs_Indexed REC'!$C$39:$E$64,MATCH('Indexed REC Deliveries'!$G55,'Inputs_Indexed REC'!$B$39:$B$64,0),MATCH('Indexed REC Deliveries'!$F55,'Inputs_Indexed REC'!$C$36:$E$36,0))
*INDEX('Inputs_Indexed REC'!$G$39:$I$64,MATCH('Indexed REC Deliveries'!$G55,'Inputs_Indexed REC'!$B$39:$B$64,0),MATCH('Indexed REC Deliveries'!$F55,'Inputs_Indexed REC'!$G$36:$I$36,0)),
IF(I$5&gt;$G55+$B55,H55*(1-INDEX('Inputs_Indexed REC'!$D$6:$D$8,MATCH('Indexed REC Deliveries'!$F55,'Inputs_Indexed REC'!$B$6:$B$8,0))),
0))</f>
        <v>0</v>
      </c>
      <c r="J55" s="89">
        <f>IF(J$5=$G55+$B55,INDEX('Inputs_Indexed REC'!$C$39:$E$64,MATCH('Indexed REC Deliveries'!$G55,'Inputs_Indexed REC'!$B$39:$B$64,0),MATCH('Indexed REC Deliveries'!$F55,'Inputs_Indexed REC'!$C$36:$E$36,0))
*INDEX('Inputs_Indexed REC'!$G$39:$I$64,MATCH('Indexed REC Deliveries'!$G55,'Inputs_Indexed REC'!$B$39:$B$64,0),MATCH('Indexed REC Deliveries'!$F55,'Inputs_Indexed REC'!$G$36:$I$36,0)),
IF(J$5&gt;$G55+$B55,I55*(1-INDEX('Inputs_Indexed REC'!$D$6:$D$8,MATCH('Indexed REC Deliveries'!$F55,'Inputs_Indexed REC'!$B$6:$B$8,0))),
0))</f>
        <v>0</v>
      </c>
      <c r="K55" s="89">
        <f>IF(K$5=$G55+$B55,INDEX('Inputs_Indexed REC'!$C$39:$E$64,MATCH('Indexed REC Deliveries'!$G55,'Inputs_Indexed REC'!$B$39:$B$64,0),MATCH('Indexed REC Deliveries'!$F55,'Inputs_Indexed REC'!$C$36:$E$36,0))
*INDEX('Inputs_Indexed REC'!$G$39:$I$64,MATCH('Indexed REC Deliveries'!$G55,'Inputs_Indexed REC'!$B$39:$B$64,0),MATCH('Indexed REC Deliveries'!$F55,'Inputs_Indexed REC'!$G$36:$I$36,0)),
IF(K$5&gt;$G55+$B55,J55*(1-INDEX('Inputs_Indexed REC'!$D$6:$D$8,MATCH('Indexed REC Deliveries'!$F55,'Inputs_Indexed REC'!$B$6:$B$8,0))),
0))</f>
        <v>0</v>
      </c>
      <c r="L55" s="89">
        <f>IF(L$5=$G55+$B55,INDEX('Inputs_Indexed REC'!$C$39:$E$64,MATCH('Indexed REC Deliveries'!$G55,'Inputs_Indexed REC'!$B$39:$B$64,0),MATCH('Indexed REC Deliveries'!$F55,'Inputs_Indexed REC'!$C$36:$E$36,0))
*INDEX('Inputs_Indexed REC'!$G$39:$I$64,MATCH('Indexed REC Deliveries'!$G55,'Inputs_Indexed REC'!$B$39:$B$64,0),MATCH('Indexed REC Deliveries'!$F55,'Inputs_Indexed REC'!$G$36:$I$36,0)),
IF(L$5&gt;$G55+$B55,K55*(1-INDEX('Inputs_Indexed REC'!$D$6:$D$8,MATCH('Indexed REC Deliveries'!$F55,'Inputs_Indexed REC'!$B$6:$B$8,0))),
0))</f>
        <v>0</v>
      </c>
      <c r="M55" s="89">
        <f>IF(M$5=$G55+$B55,INDEX('Inputs_Indexed REC'!$C$39:$E$64,MATCH('Indexed REC Deliveries'!$G55,'Inputs_Indexed REC'!$B$39:$B$64,0),MATCH('Indexed REC Deliveries'!$F55,'Inputs_Indexed REC'!$C$36:$E$36,0))
*INDEX('Inputs_Indexed REC'!$G$39:$I$64,MATCH('Indexed REC Deliveries'!$G55,'Inputs_Indexed REC'!$B$39:$B$64,0),MATCH('Indexed REC Deliveries'!$F55,'Inputs_Indexed REC'!$G$36:$I$36,0)),
IF(M$5&gt;$G55+$B55,L55*(1-INDEX('Inputs_Indexed REC'!$D$6:$D$8,MATCH('Indexed REC Deliveries'!$F55,'Inputs_Indexed REC'!$B$6:$B$8,0))),
0))</f>
        <v>0</v>
      </c>
      <c r="N55" s="89">
        <f>IF(N$5=$G55+$B55,INDEX('Inputs_Indexed REC'!$C$39:$E$64,MATCH('Indexed REC Deliveries'!$G55,'Inputs_Indexed REC'!$B$39:$B$64,0),MATCH('Indexed REC Deliveries'!$F55,'Inputs_Indexed REC'!$C$36:$E$36,0))
*INDEX('Inputs_Indexed REC'!$G$39:$I$64,MATCH('Indexed REC Deliveries'!$G55,'Inputs_Indexed REC'!$B$39:$B$64,0),MATCH('Indexed REC Deliveries'!$F55,'Inputs_Indexed REC'!$G$36:$I$36,0)),
IF(N$5&gt;$G55+$B55,M55*(1-INDEX('Inputs_Indexed REC'!$D$6:$D$8,MATCH('Indexed REC Deliveries'!$F55,'Inputs_Indexed REC'!$B$6:$B$8,0))),
0))</f>
        <v>0</v>
      </c>
      <c r="O55" s="89">
        <f>IF(O$5=$G55+$B55,INDEX('Inputs_Indexed REC'!$C$39:$E$64,MATCH('Indexed REC Deliveries'!$G55,'Inputs_Indexed REC'!$B$39:$B$64,0),MATCH('Indexed REC Deliveries'!$F55,'Inputs_Indexed REC'!$C$36:$E$36,0))
*INDEX('Inputs_Indexed REC'!$G$39:$I$64,MATCH('Indexed REC Deliveries'!$G55,'Inputs_Indexed REC'!$B$39:$B$64,0),MATCH('Indexed REC Deliveries'!$F55,'Inputs_Indexed REC'!$G$36:$I$36,0)),
IF(O$5&gt;$G55+$B55,N55*(1-INDEX('Inputs_Indexed REC'!$D$6:$D$8,MATCH('Indexed REC Deliveries'!$F55,'Inputs_Indexed REC'!$B$6:$B$8,0))),
0))</f>
        <v>0</v>
      </c>
      <c r="P55" s="89">
        <f>IF(P$5=$G55+$B55,INDEX('Inputs_Indexed REC'!$C$39:$E$64,MATCH('Indexed REC Deliveries'!$G55,'Inputs_Indexed REC'!$B$39:$B$64,0),MATCH('Indexed REC Deliveries'!$F55,'Inputs_Indexed REC'!$C$36:$E$36,0))
*INDEX('Inputs_Indexed REC'!$G$39:$I$64,MATCH('Indexed REC Deliveries'!$G55,'Inputs_Indexed REC'!$B$39:$B$64,0),MATCH('Indexed REC Deliveries'!$F55,'Inputs_Indexed REC'!$G$36:$I$36,0)),
IF(P$5&gt;$G55+$B55,O55*(1-INDEX('Inputs_Indexed REC'!$D$6:$D$8,MATCH('Indexed REC Deliveries'!$F55,'Inputs_Indexed REC'!$B$6:$B$8,0))),
0))</f>
        <v>0</v>
      </c>
      <c r="Q55" s="89">
        <f>IF(Q$5=$G55+$B55,INDEX('Inputs_Indexed REC'!$C$39:$E$64,MATCH('Indexed REC Deliveries'!$G55,'Inputs_Indexed REC'!$B$39:$B$64,0),MATCH('Indexed REC Deliveries'!$F55,'Inputs_Indexed REC'!$C$36:$E$36,0))
*INDEX('Inputs_Indexed REC'!$G$39:$I$64,MATCH('Indexed REC Deliveries'!$G55,'Inputs_Indexed REC'!$B$39:$B$64,0),MATCH('Indexed REC Deliveries'!$F55,'Inputs_Indexed REC'!$G$36:$I$36,0)),
IF(Q$5&gt;$G55+$B55,P55*(1-INDEX('Inputs_Indexed REC'!$D$6:$D$8,MATCH('Indexed REC Deliveries'!$F55,'Inputs_Indexed REC'!$B$6:$B$8,0))),
0))</f>
        <v>0</v>
      </c>
      <c r="R55" s="89">
        <f>IF(R$5=$G55+$B55,INDEX('Inputs_Indexed REC'!$C$39:$E$64,MATCH('Indexed REC Deliveries'!$G55,'Inputs_Indexed REC'!$B$39:$B$64,0),MATCH('Indexed REC Deliveries'!$F55,'Inputs_Indexed REC'!$C$36:$E$36,0))
*INDEX('Inputs_Indexed REC'!$G$39:$I$64,MATCH('Indexed REC Deliveries'!$G55,'Inputs_Indexed REC'!$B$39:$B$64,0),MATCH('Indexed REC Deliveries'!$F55,'Inputs_Indexed REC'!$G$36:$I$36,0)),
IF(R$5&gt;$G55+$B55,Q55*(1-INDEX('Inputs_Indexed REC'!$D$6:$D$8,MATCH('Indexed REC Deliveries'!$F55,'Inputs_Indexed REC'!$B$6:$B$8,0))),
0))</f>
        <v>0</v>
      </c>
      <c r="S55" s="89">
        <f>IF(S$5=$G55+$B55,INDEX('Inputs_Indexed REC'!$C$39:$E$64,MATCH('Indexed REC Deliveries'!$G55,'Inputs_Indexed REC'!$B$39:$B$64,0),MATCH('Indexed REC Deliveries'!$F55,'Inputs_Indexed REC'!$C$36:$E$36,0))
*INDEX('Inputs_Indexed REC'!$G$39:$I$64,MATCH('Indexed REC Deliveries'!$G55,'Inputs_Indexed REC'!$B$39:$B$64,0),MATCH('Indexed REC Deliveries'!$F55,'Inputs_Indexed REC'!$G$36:$I$36,0)),
IF(S$5&gt;$G55+$B55,R55*(1-INDEX('Inputs_Indexed REC'!$D$6:$D$8,MATCH('Indexed REC Deliveries'!$F55,'Inputs_Indexed REC'!$B$6:$B$8,0))),
0))</f>
        <v>0</v>
      </c>
      <c r="T55" s="89">
        <f>IF(T$5=$G55+$B55,INDEX('Inputs_Indexed REC'!$C$39:$E$64,MATCH('Indexed REC Deliveries'!$G55,'Inputs_Indexed REC'!$B$39:$B$64,0),MATCH('Indexed REC Deliveries'!$F55,'Inputs_Indexed REC'!$C$36:$E$36,0))
*INDEX('Inputs_Indexed REC'!$G$39:$I$64,MATCH('Indexed REC Deliveries'!$G55,'Inputs_Indexed REC'!$B$39:$B$64,0),MATCH('Indexed REC Deliveries'!$F55,'Inputs_Indexed REC'!$G$36:$I$36,0)),
IF(T$5&gt;$G55+$B55,S55*(1-INDEX('Inputs_Indexed REC'!$D$6:$D$8,MATCH('Indexed REC Deliveries'!$F55,'Inputs_Indexed REC'!$B$6:$B$8,0))),
0))</f>
        <v>0</v>
      </c>
      <c r="U55" s="89">
        <f>IF(U$5=$G55+$B55,INDEX('Inputs_Indexed REC'!$C$39:$E$64,MATCH('Indexed REC Deliveries'!$G55,'Inputs_Indexed REC'!$B$39:$B$64,0),MATCH('Indexed REC Deliveries'!$F55,'Inputs_Indexed REC'!$C$36:$E$36,0))
*INDEX('Inputs_Indexed REC'!$G$39:$I$64,MATCH('Indexed REC Deliveries'!$G55,'Inputs_Indexed REC'!$B$39:$B$64,0),MATCH('Indexed REC Deliveries'!$F55,'Inputs_Indexed REC'!$G$36:$I$36,0)),
IF(U$5&gt;$G55+$B55,T55*(1-INDEX('Inputs_Indexed REC'!$D$6:$D$8,MATCH('Indexed REC Deliveries'!$F55,'Inputs_Indexed REC'!$B$6:$B$8,0))),
0))</f>
        <v>0</v>
      </c>
      <c r="V55" s="89">
        <f>IF(V$5=$G55+$B55,INDEX('Inputs_Indexed REC'!$C$39:$E$64,MATCH('Indexed REC Deliveries'!$G55,'Inputs_Indexed REC'!$B$39:$B$64,0),MATCH('Indexed REC Deliveries'!$F55,'Inputs_Indexed REC'!$C$36:$E$36,0))
*INDEX('Inputs_Indexed REC'!$G$39:$I$64,MATCH('Indexed REC Deliveries'!$G55,'Inputs_Indexed REC'!$B$39:$B$64,0),MATCH('Indexed REC Deliveries'!$F55,'Inputs_Indexed REC'!$G$36:$I$36,0)),
IF(V$5&gt;$G55+$B55,U55*(1-INDEX('Inputs_Indexed REC'!$D$6:$D$8,MATCH('Indexed REC Deliveries'!$F55,'Inputs_Indexed REC'!$B$6:$B$8,0))),
0))</f>
        <v>0</v>
      </c>
      <c r="W55" s="89">
        <f>IF(W$5=$G55+$B55,INDEX('Inputs_Indexed REC'!$C$39:$E$64,MATCH('Indexed REC Deliveries'!$G55,'Inputs_Indexed REC'!$B$39:$B$64,0),MATCH('Indexed REC Deliveries'!$F55,'Inputs_Indexed REC'!$C$36:$E$36,0))
*INDEX('Inputs_Indexed REC'!$G$39:$I$64,MATCH('Indexed REC Deliveries'!$G55,'Inputs_Indexed REC'!$B$39:$B$64,0),MATCH('Indexed REC Deliveries'!$F55,'Inputs_Indexed REC'!$G$36:$I$36,0)),
IF(W$5&gt;$G55+$B55,V55*(1-INDEX('Inputs_Indexed REC'!$D$6:$D$8,MATCH('Indexed REC Deliveries'!$F55,'Inputs_Indexed REC'!$B$6:$B$8,0))),
0))</f>
        <v>0</v>
      </c>
      <c r="X55" s="89">
        <f>IF(X$5=$G55+$B55,INDEX('Inputs_Indexed REC'!$C$39:$E$64,MATCH('Indexed REC Deliveries'!$G55,'Inputs_Indexed REC'!$B$39:$B$64,0),MATCH('Indexed REC Deliveries'!$F55,'Inputs_Indexed REC'!$C$36:$E$36,0))
*INDEX('Inputs_Indexed REC'!$G$39:$I$64,MATCH('Indexed REC Deliveries'!$G55,'Inputs_Indexed REC'!$B$39:$B$64,0),MATCH('Indexed REC Deliveries'!$F55,'Inputs_Indexed REC'!$G$36:$I$36,0)),
IF(X$5&gt;$G55+$B55,W55*(1-INDEX('Inputs_Indexed REC'!$D$6:$D$8,MATCH('Indexed REC Deliveries'!$F55,'Inputs_Indexed REC'!$B$6:$B$8,0))),
0))</f>
        <v>0</v>
      </c>
      <c r="Y55" s="89">
        <f>IF(Y$5=$G55+$B55,INDEX('Inputs_Indexed REC'!$C$39:$E$64,MATCH('Indexed REC Deliveries'!$G55,'Inputs_Indexed REC'!$B$39:$B$64,0),MATCH('Indexed REC Deliveries'!$F55,'Inputs_Indexed REC'!$C$36:$E$36,0))
*INDEX('Inputs_Indexed REC'!$G$39:$I$64,MATCH('Indexed REC Deliveries'!$G55,'Inputs_Indexed REC'!$B$39:$B$64,0),MATCH('Indexed REC Deliveries'!$F55,'Inputs_Indexed REC'!$G$36:$I$36,0)),
IF(Y$5&gt;$G55+$B55,X55*(1-INDEX('Inputs_Indexed REC'!$D$6:$D$8,MATCH('Indexed REC Deliveries'!$F55,'Inputs_Indexed REC'!$B$6:$B$8,0))),
0))</f>
        <v>0</v>
      </c>
      <c r="Z55" s="89">
        <f>IF(Z$5=$G55+$B55,INDEX('Inputs_Indexed REC'!$C$39:$E$64,MATCH('Indexed REC Deliveries'!$G55,'Inputs_Indexed REC'!$B$39:$B$64,0),MATCH('Indexed REC Deliveries'!$F55,'Inputs_Indexed REC'!$C$36:$E$36,0))
*INDEX('Inputs_Indexed REC'!$G$39:$I$64,MATCH('Indexed REC Deliveries'!$G55,'Inputs_Indexed REC'!$B$39:$B$64,0),MATCH('Indexed REC Deliveries'!$F55,'Inputs_Indexed REC'!$G$36:$I$36,0)),
IF(Z$5&gt;$G55+$B55,Y55*(1-INDEX('Inputs_Indexed REC'!$D$6:$D$8,MATCH('Indexed REC Deliveries'!$F55,'Inputs_Indexed REC'!$B$6:$B$8,0))),
0))</f>
        <v>0</v>
      </c>
      <c r="AA55" s="89">
        <f>IF(AA$5=$G55+$B55,INDEX('Inputs_Indexed REC'!$C$39:$E$64,MATCH('Indexed REC Deliveries'!$G55,'Inputs_Indexed REC'!$B$39:$B$64,0),MATCH('Indexed REC Deliveries'!$F55,'Inputs_Indexed REC'!$C$36:$E$36,0))
*INDEX('Inputs_Indexed REC'!$G$39:$I$64,MATCH('Indexed REC Deliveries'!$G55,'Inputs_Indexed REC'!$B$39:$B$64,0),MATCH('Indexed REC Deliveries'!$F55,'Inputs_Indexed REC'!$G$36:$I$36,0)),
IF(AA$5&gt;$G55+$B55,Z55*(1-INDEX('Inputs_Indexed REC'!$D$6:$D$8,MATCH('Indexed REC Deliveries'!$F55,'Inputs_Indexed REC'!$B$6:$B$8,0))),
0))</f>
        <v>0</v>
      </c>
      <c r="AB55" s="89">
        <f>IF(AB$5=$G55+$B55,INDEX('Inputs_Indexed REC'!$C$39:$E$64,MATCH('Indexed REC Deliveries'!$G55,'Inputs_Indexed REC'!$B$39:$B$64,0),MATCH('Indexed REC Deliveries'!$F55,'Inputs_Indexed REC'!$C$36:$E$36,0))
*INDEX('Inputs_Indexed REC'!$G$39:$I$64,MATCH('Indexed REC Deliveries'!$G55,'Inputs_Indexed REC'!$B$39:$B$64,0),MATCH('Indexed REC Deliveries'!$F55,'Inputs_Indexed REC'!$G$36:$I$36,0)),
IF(AB$5&gt;$G55+$B55,AA55*(1-INDEX('Inputs_Indexed REC'!$D$6:$D$8,MATCH('Indexed REC Deliveries'!$F55,'Inputs_Indexed REC'!$B$6:$B$8,0))),
0))</f>
        <v>0</v>
      </c>
      <c r="AC55" s="89">
        <f>IF(AC$5=$G55+$B55,INDEX('Inputs_Indexed REC'!$C$39:$E$64,MATCH('Indexed REC Deliveries'!$G55,'Inputs_Indexed REC'!$B$39:$B$64,0),MATCH('Indexed REC Deliveries'!$F55,'Inputs_Indexed REC'!$C$36:$E$36,0))
*INDEX('Inputs_Indexed REC'!$G$39:$I$64,MATCH('Indexed REC Deliveries'!$G55,'Inputs_Indexed REC'!$B$39:$B$64,0),MATCH('Indexed REC Deliveries'!$F55,'Inputs_Indexed REC'!$G$36:$I$36,0)),
IF(AC$5&gt;$G55+$B55,AB55*(1-INDEX('Inputs_Indexed REC'!$D$6:$D$8,MATCH('Indexed REC Deliveries'!$F55,'Inputs_Indexed REC'!$B$6:$B$8,0))),
0))</f>
        <v>0</v>
      </c>
      <c r="AD55" s="89">
        <f>IF(AD$5=$G55+$B55,INDEX('Inputs_Indexed REC'!$C$39:$E$64,MATCH('Indexed REC Deliveries'!$G55,'Inputs_Indexed REC'!$B$39:$B$64,0),MATCH('Indexed REC Deliveries'!$F55,'Inputs_Indexed REC'!$C$36:$E$36,0))
*INDEX('Inputs_Indexed REC'!$G$39:$I$64,MATCH('Indexed REC Deliveries'!$G55,'Inputs_Indexed REC'!$B$39:$B$64,0),MATCH('Indexed REC Deliveries'!$F55,'Inputs_Indexed REC'!$G$36:$I$36,0)),
IF(AD$5&gt;$G55+$B55,AC55*(1-INDEX('Inputs_Indexed REC'!$D$6:$D$8,MATCH('Indexed REC Deliveries'!$F55,'Inputs_Indexed REC'!$B$6:$B$8,0))),
0))</f>
        <v>0</v>
      </c>
      <c r="AE55" s="89">
        <f>IF(AE$5=$G55+$B55,INDEX('Inputs_Indexed REC'!$C$39:$E$64,MATCH('Indexed REC Deliveries'!$G55,'Inputs_Indexed REC'!$B$39:$B$64,0),MATCH('Indexed REC Deliveries'!$F55,'Inputs_Indexed REC'!$C$36:$E$36,0))
*INDEX('Inputs_Indexed REC'!$G$39:$I$64,MATCH('Indexed REC Deliveries'!$G55,'Inputs_Indexed REC'!$B$39:$B$64,0),MATCH('Indexed REC Deliveries'!$F55,'Inputs_Indexed REC'!$G$36:$I$36,0)),
IF(AE$5&gt;$G55+$B55,AD55*(1-INDEX('Inputs_Indexed REC'!$D$6:$D$8,MATCH('Indexed REC Deliveries'!$F55,'Inputs_Indexed REC'!$B$6:$B$8,0))),
0))</f>
        <v>0</v>
      </c>
      <c r="AF55" s="89">
        <f>IF(AF$5=$G55+$B55,INDEX('Inputs_Indexed REC'!$C$39:$E$64,MATCH('Indexed REC Deliveries'!$G55,'Inputs_Indexed REC'!$B$39:$B$64,0),MATCH('Indexed REC Deliveries'!$F55,'Inputs_Indexed REC'!$C$36:$E$36,0))
*INDEX('Inputs_Indexed REC'!$G$39:$I$64,MATCH('Indexed REC Deliveries'!$G55,'Inputs_Indexed REC'!$B$39:$B$64,0),MATCH('Indexed REC Deliveries'!$F55,'Inputs_Indexed REC'!$G$36:$I$36,0)),
IF(AF$5&gt;$G55+$B55,AE55*(1-INDEX('Inputs_Indexed REC'!$D$6:$D$8,MATCH('Indexed REC Deliveries'!$F55,'Inputs_Indexed REC'!$B$6:$B$8,0))),
0))</f>
        <v>0</v>
      </c>
      <c r="AG55" s="89">
        <f>IF(AG$5=$G55+$B55,INDEX('Inputs_Indexed REC'!$C$39:$E$64,MATCH('Indexed REC Deliveries'!$G55,'Inputs_Indexed REC'!$B$39:$B$64,0),MATCH('Indexed REC Deliveries'!$F55,'Inputs_Indexed REC'!$C$36:$E$36,0))
*INDEX('Inputs_Indexed REC'!$G$39:$I$64,MATCH('Indexed REC Deliveries'!$G55,'Inputs_Indexed REC'!$B$39:$B$64,0),MATCH('Indexed REC Deliveries'!$F55,'Inputs_Indexed REC'!$G$36:$I$36,0)),
IF(AG$5&gt;$G55+$B55,AF55*(1-INDEX('Inputs_Indexed REC'!$D$6:$D$8,MATCH('Indexed REC Deliveries'!$F55,'Inputs_Indexed REC'!$B$6:$B$8,0))),
0))</f>
        <v>0</v>
      </c>
    </row>
    <row r="56" spans="2:52">
      <c r="B56" s="94">
        <v>3</v>
      </c>
      <c r="C56" s="94" t="s">
        <v>167</v>
      </c>
      <c r="D56" s="119" t="s">
        <v>213</v>
      </c>
      <c r="F56" s="39" t="s">
        <v>72</v>
      </c>
      <c r="G56" s="62">
        <f t="shared" si="7"/>
        <v>2046</v>
      </c>
      <c r="H56" s="58" t="s">
        <v>85</v>
      </c>
      <c r="I56" s="89">
        <f>IF(I$5=$G56+$B56,INDEX('Inputs_Indexed REC'!$C$39:$E$64,MATCH('Indexed REC Deliveries'!$G56,'Inputs_Indexed REC'!$B$39:$B$64,0),MATCH('Indexed REC Deliveries'!$F56,'Inputs_Indexed REC'!$C$36:$E$36,0))
*INDEX('Inputs_Indexed REC'!$G$39:$I$64,MATCH('Indexed REC Deliveries'!$G56,'Inputs_Indexed REC'!$B$39:$B$64,0),MATCH('Indexed REC Deliveries'!$F56,'Inputs_Indexed REC'!$G$36:$I$36,0)),
IF(I$5&gt;$G56+$B56,H56*(1-INDEX('Inputs_Indexed REC'!$D$6:$D$8,MATCH('Indexed REC Deliveries'!$F56,'Inputs_Indexed REC'!$B$6:$B$8,0))),
0))</f>
        <v>0</v>
      </c>
      <c r="J56" s="89">
        <f>IF(J$5=$G56+$B56,INDEX('Inputs_Indexed REC'!$C$39:$E$64,MATCH('Indexed REC Deliveries'!$G56,'Inputs_Indexed REC'!$B$39:$B$64,0),MATCH('Indexed REC Deliveries'!$F56,'Inputs_Indexed REC'!$C$36:$E$36,0))
*INDEX('Inputs_Indexed REC'!$G$39:$I$64,MATCH('Indexed REC Deliveries'!$G56,'Inputs_Indexed REC'!$B$39:$B$64,0),MATCH('Indexed REC Deliveries'!$F56,'Inputs_Indexed REC'!$G$36:$I$36,0)),
IF(J$5&gt;$G56+$B56,I56*(1-INDEX('Inputs_Indexed REC'!$D$6:$D$8,MATCH('Indexed REC Deliveries'!$F56,'Inputs_Indexed REC'!$B$6:$B$8,0))),
0))</f>
        <v>0</v>
      </c>
      <c r="K56" s="89">
        <f>IF(K$5=$G56+$B56,INDEX('Inputs_Indexed REC'!$C$39:$E$64,MATCH('Indexed REC Deliveries'!$G56,'Inputs_Indexed REC'!$B$39:$B$64,0),MATCH('Indexed REC Deliveries'!$F56,'Inputs_Indexed REC'!$C$36:$E$36,0))
*INDEX('Inputs_Indexed REC'!$G$39:$I$64,MATCH('Indexed REC Deliveries'!$G56,'Inputs_Indexed REC'!$B$39:$B$64,0),MATCH('Indexed REC Deliveries'!$F56,'Inputs_Indexed REC'!$G$36:$I$36,0)),
IF(K$5&gt;$G56+$B56,J56*(1-INDEX('Inputs_Indexed REC'!$D$6:$D$8,MATCH('Indexed REC Deliveries'!$F56,'Inputs_Indexed REC'!$B$6:$B$8,0))),
0))</f>
        <v>0</v>
      </c>
      <c r="L56" s="89">
        <f>IF(L$5=$G56+$B56,INDEX('Inputs_Indexed REC'!$C$39:$E$64,MATCH('Indexed REC Deliveries'!$G56,'Inputs_Indexed REC'!$B$39:$B$64,0),MATCH('Indexed REC Deliveries'!$F56,'Inputs_Indexed REC'!$C$36:$E$36,0))
*INDEX('Inputs_Indexed REC'!$G$39:$I$64,MATCH('Indexed REC Deliveries'!$G56,'Inputs_Indexed REC'!$B$39:$B$64,0),MATCH('Indexed REC Deliveries'!$F56,'Inputs_Indexed REC'!$G$36:$I$36,0)),
IF(L$5&gt;$G56+$B56,K56*(1-INDEX('Inputs_Indexed REC'!$D$6:$D$8,MATCH('Indexed REC Deliveries'!$F56,'Inputs_Indexed REC'!$B$6:$B$8,0))),
0))</f>
        <v>0</v>
      </c>
      <c r="M56" s="89">
        <f>IF(M$5=$G56+$B56,INDEX('Inputs_Indexed REC'!$C$39:$E$64,MATCH('Indexed REC Deliveries'!$G56,'Inputs_Indexed REC'!$B$39:$B$64,0),MATCH('Indexed REC Deliveries'!$F56,'Inputs_Indexed REC'!$C$36:$E$36,0))
*INDEX('Inputs_Indexed REC'!$G$39:$I$64,MATCH('Indexed REC Deliveries'!$G56,'Inputs_Indexed REC'!$B$39:$B$64,0),MATCH('Indexed REC Deliveries'!$F56,'Inputs_Indexed REC'!$G$36:$I$36,0)),
IF(M$5&gt;$G56+$B56,L56*(1-INDEX('Inputs_Indexed REC'!$D$6:$D$8,MATCH('Indexed REC Deliveries'!$F56,'Inputs_Indexed REC'!$B$6:$B$8,0))),
0))</f>
        <v>0</v>
      </c>
      <c r="N56" s="89">
        <f>IF(N$5=$G56+$B56,INDEX('Inputs_Indexed REC'!$C$39:$E$64,MATCH('Indexed REC Deliveries'!$G56,'Inputs_Indexed REC'!$B$39:$B$64,0),MATCH('Indexed REC Deliveries'!$F56,'Inputs_Indexed REC'!$C$36:$E$36,0))
*INDEX('Inputs_Indexed REC'!$G$39:$I$64,MATCH('Indexed REC Deliveries'!$G56,'Inputs_Indexed REC'!$B$39:$B$64,0),MATCH('Indexed REC Deliveries'!$F56,'Inputs_Indexed REC'!$G$36:$I$36,0)),
IF(N$5&gt;$G56+$B56,M56*(1-INDEX('Inputs_Indexed REC'!$D$6:$D$8,MATCH('Indexed REC Deliveries'!$F56,'Inputs_Indexed REC'!$B$6:$B$8,0))),
0))</f>
        <v>0</v>
      </c>
      <c r="O56" s="89">
        <f>IF(O$5=$G56+$B56,INDEX('Inputs_Indexed REC'!$C$39:$E$64,MATCH('Indexed REC Deliveries'!$G56,'Inputs_Indexed REC'!$B$39:$B$64,0),MATCH('Indexed REC Deliveries'!$F56,'Inputs_Indexed REC'!$C$36:$E$36,0))
*INDEX('Inputs_Indexed REC'!$G$39:$I$64,MATCH('Indexed REC Deliveries'!$G56,'Inputs_Indexed REC'!$B$39:$B$64,0),MATCH('Indexed REC Deliveries'!$F56,'Inputs_Indexed REC'!$G$36:$I$36,0)),
IF(O$5&gt;$G56+$B56,N56*(1-INDEX('Inputs_Indexed REC'!$D$6:$D$8,MATCH('Indexed REC Deliveries'!$F56,'Inputs_Indexed REC'!$B$6:$B$8,0))),
0))</f>
        <v>0</v>
      </c>
      <c r="P56" s="89">
        <f>IF(P$5=$G56+$B56,INDEX('Inputs_Indexed REC'!$C$39:$E$64,MATCH('Indexed REC Deliveries'!$G56,'Inputs_Indexed REC'!$B$39:$B$64,0),MATCH('Indexed REC Deliveries'!$F56,'Inputs_Indexed REC'!$C$36:$E$36,0))
*INDEX('Inputs_Indexed REC'!$G$39:$I$64,MATCH('Indexed REC Deliveries'!$G56,'Inputs_Indexed REC'!$B$39:$B$64,0),MATCH('Indexed REC Deliveries'!$F56,'Inputs_Indexed REC'!$G$36:$I$36,0)),
IF(P$5&gt;$G56+$B56,O56*(1-INDEX('Inputs_Indexed REC'!$D$6:$D$8,MATCH('Indexed REC Deliveries'!$F56,'Inputs_Indexed REC'!$B$6:$B$8,0))),
0))</f>
        <v>0</v>
      </c>
      <c r="Q56" s="89">
        <f>IF(Q$5=$G56+$B56,INDEX('Inputs_Indexed REC'!$C$39:$E$64,MATCH('Indexed REC Deliveries'!$G56,'Inputs_Indexed REC'!$B$39:$B$64,0),MATCH('Indexed REC Deliveries'!$F56,'Inputs_Indexed REC'!$C$36:$E$36,0))
*INDEX('Inputs_Indexed REC'!$G$39:$I$64,MATCH('Indexed REC Deliveries'!$G56,'Inputs_Indexed REC'!$B$39:$B$64,0),MATCH('Indexed REC Deliveries'!$F56,'Inputs_Indexed REC'!$G$36:$I$36,0)),
IF(Q$5&gt;$G56+$B56,P56*(1-INDEX('Inputs_Indexed REC'!$D$6:$D$8,MATCH('Indexed REC Deliveries'!$F56,'Inputs_Indexed REC'!$B$6:$B$8,0))),
0))</f>
        <v>0</v>
      </c>
      <c r="R56" s="89">
        <f>IF(R$5=$G56+$B56,INDEX('Inputs_Indexed REC'!$C$39:$E$64,MATCH('Indexed REC Deliveries'!$G56,'Inputs_Indexed REC'!$B$39:$B$64,0),MATCH('Indexed REC Deliveries'!$F56,'Inputs_Indexed REC'!$C$36:$E$36,0))
*INDEX('Inputs_Indexed REC'!$G$39:$I$64,MATCH('Indexed REC Deliveries'!$G56,'Inputs_Indexed REC'!$B$39:$B$64,0),MATCH('Indexed REC Deliveries'!$F56,'Inputs_Indexed REC'!$G$36:$I$36,0)),
IF(R$5&gt;$G56+$B56,Q56*(1-INDEX('Inputs_Indexed REC'!$D$6:$D$8,MATCH('Indexed REC Deliveries'!$F56,'Inputs_Indexed REC'!$B$6:$B$8,0))),
0))</f>
        <v>0</v>
      </c>
      <c r="S56" s="89">
        <f>IF(S$5=$G56+$B56,INDEX('Inputs_Indexed REC'!$C$39:$E$64,MATCH('Indexed REC Deliveries'!$G56,'Inputs_Indexed REC'!$B$39:$B$64,0),MATCH('Indexed REC Deliveries'!$F56,'Inputs_Indexed REC'!$C$36:$E$36,0))
*INDEX('Inputs_Indexed REC'!$G$39:$I$64,MATCH('Indexed REC Deliveries'!$G56,'Inputs_Indexed REC'!$B$39:$B$64,0),MATCH('Indexed REC Deliveries'!$F56,'Inputs_Indexed REC'!$G$36:$I$36,0)),
IF(S$5&gt;$G56+$B56,R56*(1-INDEX('Inputs_Indexed REC'!$D$6:$D$8,MATCH('Indexed REC Deliveries'!$F56,'Inputs_Indexed REC'!$B$6:$B$8,0))),
0))</f>
        <v>0</v>
      </c>
      <c r="T56" s="89">
        <f>IF(T$5=$G56+$B56,INDEX('Inputs_Indexed REC'!$C$39:$E$64,MATCH('Indexed REC Deliveries'!$G56,'Inputs_Indexed REC'!$B$39:$B$64,0),MATCH('Indexed REC Deliveries'!$F56,'Inputs_Indexed REC'!$C$36:$E$36,0))
*INDEX('Inputs_Indexed REC'!$G$39:$I$64,MATCH('Indexed REC Deliveries'!$G56,'Inputs_Indexed REC'!$B$39:$B$64,0),MATCH('Indexed REC Deliveries'!$F56,'Inputs_Indexed REC'!$G$36:$I$36,0)),
IF(T$5&gt;$G56+$B56,S56*(1-INDEX('Inputs_Indexed REC'!$D$6:$D$8,MATCH('Indexed REC Deliveries'!$F56,'Inputs_Indexed REC'!$B$6:$B$8,0))),
0))</f>
        <v>0</v>
      </c>
      <c r="U56" s="89">
        <f>IF(U$5=$G56+$B56,INDEX('Inputs_Indexed REC'!$C$39:$E$64,MATCH('Indexed REC Deliveries'!$G56,'Inputs_Indexed REC'!$B$39:$B$64,0),MATCH('Indexed REC Deliveries'!$F56,'Inputs_Indexed REC'!$C$36:$E$36,0))
*INDEX('Inputs_Indexed REC'!$G$39:$I$64,MATCH('Indexed REC Deliveries'!$G56,'Inputs_Indexed REC'!$B$39:$B$64,0),MATCH('Indexed REC Deliveries'!$F56,'Inputs_Indexed REC'!$G$36:$I$36,0)),
IF(U$5&gt;$G56+$B56,T56*(1-INDEX('Inputs_Indexed REC'!$D$6:$D$8,MATCH('Indexed REC Deliveries'!$F56,'Inputs_Indexed REC'!$B$6:$B$8,0))),
0))</f>
        <v>0</v>
      </c>
      <c r="V56" s="89">
        <f>IF(V$5=$G56+$B56,INDEX('Inputs_Indexed REC'!$C$39:$E$64,MATCH('Indexed REC Deliveries'!$G56,'Inputs_Indexed REC'!$B$39:$B$64,0),MATCH('Indexed REC Deliveries'!$F56,'Inputs_Indexed REC'!$C$36:$E$36,0))
*INDEX('Inputs_Indexed REC'!$G$39:$I$64,MATCH('Indexed REC Deliveries'!$G56,'Inputs_Indexed REC'!$B$39:$B$64,0),MATCH('Indexed REC Deliveries'!$F56,'Inputs_Indexed REC'!$G$36:$I$36,0)),
IF(V$5&gt;$G56+$B56,U56*(1-INDEX('Inputs_Indexed REC'!$D$6:$D$8,MATCH('Indexed REC Deliveries'!$F56,'Inputs_Indexed REC'!$B$6:$B$8,0))),
0))</f>
        <v>0</v>
      </c>
      <c r="W56" s="89">
        <f>IF(W$5=$G56+$B56,INDEX('Inputs_Indexed REC'!$C$39:$E$64,MATCH('Indexed REC Deliveries'!$G56,'Inputs_Indexed REC'!$B$39:$B$64,0),MATCH('Indexed REC Deliveries'!$F56,'Inputs_Indexed REC'!$C$36:$E$36,0))
*INDEX('Inputs_Indexed REC'!$G$39:$I$64,MATCH('Indexed REC Deliveries'!$G56,'Inputs_Indexed REC'!$B$39:$B$64,0),MATCH('Indexed REC Deliveries'!$F56,'Inputs_Indexed REC'!$G$36:$I$36,0)),
IF(W$5&gt;$G56+$B56,V56*(1-INDEX('Inputs_Indexed REC'!$D$6:$D$8,MATCH('Indexed REC Deliveries'!$F56,'Inputs_Indexed REC'!$B$6:$B$8,0))),
0))</f>
        <v>0</v>
      </c>
      <c r="X56" s="89">
        <f>IF(X$5=$G56+$B56,INDEX('Inputs_Indexed REC'!$C$39:$E$64,MATCH('Indexed REC Deliveries'!$G56,'Inputs_Indexed REC'!$B$39:$B$64,0),MATCH('Indexed REC Deliveries'!$F56,'Inputs_Indexed REC'!$C$36:$E$36,0))
*INDEX('Inputs_Indexed REC'!$G$39:$I$64,MATCH('Indexed REC Deliveries'!$G56,'Inputs_Indexed REC'!$B$39:$B$64,0),MATCH('Indexed REC Deliveries'!$F56,'Inputs_Indexed REC'!$G$36:$I$36,0)),
IF(X$5&gt;$G56+$B56,W56*(1-INDEX('Inputs_Indexed REC'!$D$6:$D$8,MATCH('Indexed REC Deliveries'!$F56,'Inputs_Indexed REC'!$B$6:$B$8,0))),
0))</f>
        <v>0</v>
      </c>
      <c r="Y56" s="89">
        <f>IF(Y$5=$G56+$B56,INDEX('Inputs_Indexed REC'!$C$39:$E$64,MATCH('Indexed REC Deliveries'!$G56,'Inputs_Indexed REC'!$B$39:$B$64,0),MATCH('Indexed REC Deliveries'!$F56,'Inputs_Indexed REC'!$C$36:$E$36,0))
*INDEX('Inputs_Indexed REC'!$G$39:$I$64,MATCH('Indexed REC Deliveries'!$G56,'Inputs_Indexed REC'!$B$39:$B$64,0),MATCH('Indexed REC Deliveries'!$F56,'Inputs_Indexed REC'!$G$36:$I$36,0)),
IF(Y$5&gt;$G56+$B56,X56*(1-INDEX('Inputs_Indexed REC'!$D$6:$D$8,MATCH('Indexed REC Deliveries'!$F56,'Inputs_Indexed REC'!$B$6:$B$8,0))),
0))</f>
        <v>0</v>
      </c>
      <c r="Z56" s="89">
        <f>IF(Z$5=$G56+$B56,INDEX('Inputs_Indexed REC'!$C$39:$E$64,MATCH('Indexed REC Deliveries'!$G56,'Inputs_Indexed REC'!$B$39:$B$64,0),MATCH('Indexed REC Deliveries'!$F56,'Inputs_Indexed REC'!$C$36:$E$36,0))
*INDEX('Inputs_Indexed REC'!$G$39:$I$64,MATCH('Indexed REC Deliveries'!$G56,'Inputs_Indexed REC'!$B$39:$B$64,0),MATCH('Indexed REC Deliveries'!$F56,'Inputs_Indexed REC'!$G$36:$I$36,0)),
IF(Z$5&gt;$G56+$B56,Y56*(1-INDEX('Inputs_Indexed REC'!$D$6:$D$8,MATCH('Indexed REC Deliveries'!$F56,'Inputs_Indexed REC'!$B$6:$B$8,0))),
0))</f>
        <v>0</v>
      </c>
      <c r="AA56" s="89">
        <f>IF(AA$5=$G56+$B56,INDEX('Inputs_Indexed REC'!$C$39:$E$64,MATCH('Indexed REC Deliveries'!$G56,'Inputs_Indexed REC'!$B$39:$B$64,0),MATCH('Indexed REC Deliveries'!$F56,'Inputs_Indexed REC'!$C$36:$E$36,0))
*INDEX('Inputs_Indexed REC'!$G$39:$I$64,MATCH('Indexed REC Deliveries'!$G56,'Inputs_Indexed REC'!$B$39:$B$64,0),MATCH('Indexed REC Deliveries'!$F56,'Inputs_Indexed REC'!$G$36:$I$36,0)),
IF(AA$5&gt;$G56+$B56,Z56*(1-INDEX('Inputs_Indexed REC'!$D$6:$D$8,MATCH('Indexed REC Deliveries'!$F56,'Inputs_Indexed REC'!$B$6:$B$8,0))),
0))</f>
        <v>0</v>
      </c>
      <c r="AB56" s="89">
        <f>IF(AB$5=$G56+$B56,INDEX('Inputs_Indexed REC'!$C$39:$E$64,MATCH('Indexed REC Deliveries'!$G56,'Inputs_Indexed REC'!$B$39:$B$64,0),MATCH('Indexed REC Deliveries'!$F56,'Inputs_Indexed REC'!$C$36:$E$36,0))
*INDEX('Inputs_Indexed REC'!$G$39:$I$64,MATCH('Indexed REC Deliveries'!$G56,'Inputs_Indexed REC'!$B$39:$B$64,0),MATCH('Indexed REC Deliveries'!$F56,'Inputs_Indexed REC'!$G$36:$I$36,0)),
IF(AB$5&gt;$G56+$B56,AA56*(1-INDEX('Inputs_Indexed REC'!$D$6:$D$8,MATCH('Indexed REC Deliveries'!$F56,'Inputs_Indexed REC'!$B$6:$B$8,0))),
0))</f>
        <v>0</v>
      </c>
      <c r="AC56" s="89">
        <f>IF(AC$5=$G56+$B56,INDEX('Inputs_Indexed REC'!$C$39:$E$64,MATCH('Indexed REC Deliveries'!$G56,'Inputs_Indexed REC'!$B$39:$B$64,0),MATCH('Indexed REC Deliveries'!$F56,'Inputs_Indexed REC'!$C$36:$E$36,0))
*INDEX('Inputs_Indexed REC'!$G$39:$I$64,MATCH('Indexed REC Deliveries'!$G56,'Inputs_Indexed REC'!$B$39:$B$64,0),MATCH('Indexed REC Deliveries'!$F56,'Inputs_Indexed REC'!$G$36:$I$36,0)),
IF(AC$5&gt;$G56+$B56,AB56*(1-INDEX('Inputs_Indexed REC'!$D$6:$D$8,MATCH('Indexed REC Deliveries'!$F56,'Inputs_Indexed REC'!$B$6:$B$8,0))),
0))</f>
        <v>0</v>
      </c>
      <c r="AD56" s="89">
        <f>IF(AD$5=$G56+$B56,INDEX('Inputs_Indexed REC'!$C$39:$E$64,MATCH('Indexed REC Deliveries'!$G56,'Inputs_Indexed REC'!$B$39:$B$64,0),MATCH('Indexed REC Deliveries'!$F56,'Inputs_Indexed REC'!$C$36:$E$36,0))
*INDEX('Inputs_Indexed REC'!$G$39:$I$64,MATCH('Indexed REC Deliveries'!$G56,'Inputs_Indexed REC'!$B$39:$B$64,0),MATCH('Indexed REC Deliveries'!$F56,'Inputs_Indexed REC'!$G$36:$I$36,0)),
IF(AD$5&gt;$G56+$B56,AC56*(1-INDEX('Inputs_Indexed REC'!$D$6:$D$8,MATCH('Indexed REC Deliveries'!$F56,'Inputs_Indexed REC'!$B$6:$B$8,0))),
0))</f>
        <v>0</v>
      </c>
      <c r="AE56" s="89">
        <f>IF(AE$5=$G56+$B56,INDEX('Inputs_Indexed REC'!$C$39:$E$64,MATCH('Indexed REC Deliveries'!$G56,'Inputs_Indexed REC'!$B$39:$B$64,0),MATCH('Indexed REC Deliveries'!$F56,'Inputs_Indexed REC'!$C$36:$E$36,0))
*INDEX('Inputs_Indexed REC'!$G$39:$I$64,MATCH('Indexed REC Deliveries'!$G56,'Inputs_Indexed REC'!$B$39:$B$64,0),MATCH('Indexed REC Deliveries'!$F56,'Inputs_Indexed REC'!$G$36:$I$36,0)),
IF(AE$5&gt;$G56+$B56,AD56*(1-INDEX('Inputs_Indexed REC'!$D$6:$D$8,MATCH('Indexed REC Deliveries'!$F56,'Inputs_Indexed REC'!$B$6:$B$8,0))),
0))</f>
        <v>0</v>
      </c>
      <c r="AF56" s="89">
        <f>IF(AF$5=$G56+$B56,INDEX('Inputs_Indexed REC'!$C$39:$E$64,MATCH('Indexed REC Deliveries'!$G56,'Inputs_Indexed REC'!$B$39:$B$64,0),MATCH('Indexed REC Deliveries'!$F56,'Inputs_Indexed REC'!$C$36:$E$36,0))
*INDEX('Inputs_Indexed REC'!$G$39:$I$64,MATCH('Indexed REC Deliveries'!$G56,'Inputs_Indexed REC'!$B$39:$B$64,0),MATCH('Indexed REC Deliveries'!$F56,'Inputs_Indexed REC'!$G$36:$I$36,0)),
IF(AF$5&gt;$G56+$B56,AE56*(1-INDEX('Inputs_Indexed REC'!$D$6:$D$8,MATCH('Indexed REC Deliveries'!$F56,'Inputs_Indexed REC'!$B$6:$B$8,0))),
0))</f>
        <v>0</v>
      </c>
      <c r="AG56" s="89">
        <f>IF(AG$5=$G56+$B56,INDEX('Inputs_Indexed REC'!$C$39:$E$64,MATCH('Indexed REC Deliveries'!$G56,'Inputs_Indexed REC'!$B$39:$B$64,0),MATCH('Indexed REC Deliveries'!$F56,'Inputs_Indexed REC'!$C$36:$E$36,0))
*INDEX('Inputs_Indexed REC'!$G$39:$I$64,MATCH('Indexed REC Deliveries'!$G56,'Inputs_Indexed REC'!$B$39:$B$64,0),MATCH('Indexed REC Deliveries'!$F56,'Inputs_Indexed REC'!$G$36:$I$36,0)),
IF(AG$5&gt;$G56+$B56,AF56*(1-INDEX('Inputs_Indexed REC'!$D$6:$D$8,MATCH('Indexed REC Deliveries'!$F56,'Inputs_Indexed REC'!$B$6:$B$8,0))),
0))</f>
        <v>0</v>
      </c>
    </row>
    <row r="57" spans="2:52">
      <c r="F57" s="214"/>
    </row>
    <row r="58" spans="2:52">
      <c r="B58" s="94">
        <v>3</v>
      </c>
      <c r="C58" s="94" t="s">
        <v>127</v>
      </c>
      <c r="D58" s="119" t="s">
        <v>214</v>
      </c>
      <c r="E58" s="221"/>
      <c r="F58" s="39" t="s">
        <v>73</v>
      </c>
      <c r="G58" s="62">
        <v>2022</v>
      </c>
      <c r="H58" s="58" t="s">
        <v>85</v>
      </c>
      <c r="I58" s="53">
        <v>0</v>
      </c>
      <c r="J58" s="53">
        <v>0</v>
      </c>
      <c r="K58" s="53">
        <v>0</v>
      </c>
      <c r="L58" s="53">
        <v>817.89041095890411</v>
      </c>
      <c r="M58" s="53">
        <v>13736.639520547946</v>
      </c>
      <c r="N58" s="53">
        <v>51028.273775000009</v>
      </c>
      <c r="O58" s="53">
        <v>50763.280667350002</v>
      </c>
      <c r="P58" s="53">
        <v>50509.464264013252</v>
      </c>
      <c r="Q58" s="53">
        <v>50256.916942693184</v>
      </c>
      <c r="R58" s="53">
        <v>50005.632357979717</v>
      </c>
      <c r="S58" s="223">
        <f>R58*(1-INDEX('Inputs_Indexed REC'!$D$6:$D$8,MATCH('Indexed REC Deliveries'!$F58,'Inputs_Indexed REC'!$B$6:$B$8,0)))</f>
        <v>49755.604196189815</v>
      </c>
      <c r="T58" s="223">
        <f>S58*(1-INDEX('Inputs_Indexed REC'!$D$6:$D$8,MATCH('Indexed REC Deliveries'!$F58,'Inputs_Indexed REC'!$B$6:$B$8,0)))</f>
        <v>49506.826175208866</v>
      </c>
      <c r="U58" s="223">
        <f>T58*(1-INDEX('Inputs_Indexed REC'!$D$6:$D$8,MATCH('Indexed REC Deliveries'!$F58,'Inputs_Indexed REC'!$B$6:$B$8,0)))</f>
        <v>49259.292044332818</v>
      </c>
      <c r="V58" s="223">
        <f>U58*(1-INDEX('Inputs_Indexed REC'!$D$6:$D$8,MATCH('Indexed REC Deliveries'!$F58,'Inputs_Indexed REC'!$B$6:$B$8,0)))</f>
        <v>49012.995584111151</v>
      </c>
      <c r="W58" s="223">
        <f>V58*(1-INDEX('Inputs_Indexed REC'!$D$6:$D$8,MATCH('Indexed REC Deliveries'!$F58,'Inputs_Indexed REC'!$B$6:$B$8,0)))</f>
        <v>48767.930606190595</v>
      </c>
      <c r="X58" s="223">
        <f>W58*(1-INDEX('Inputs_Indexed REC'!$D$6:$D$8,MATCH('Indexed REC Deliveries'!$F58,'Inputs_Indexed REC'!$B$6:$B$8,0)))</f>
        <v>48524.090953159641</v>
      </c>
      <c r="Y58" s="223">
        <f>X58*(1-INDEX('Inputs_Indexed REC'!$D$6:$D$8,MATCH('Indexed REC Deliveries'!$F58,'Inputs_Indexed REC'!$B$6:$B$8,0)))</f>
        <v>48281.470498393843</v>
      </c>
      <c r="Z58" s="223">
        <f>Y58*(1-INDEX('Inputs_Indexed REC'!$D$6:$D$8,MATCH('Indexed REC Deliveries'!$F58,'Inputs_Indexed REC'!$B$6:$B$8,0)))</f>
        <v>48040.063145901877</v>
      </c>
      <c r="AA58" s="223">
        <f>Z58*(1-INDEX('Inputs_Indexed REC'!$D$6:$D$8,MATCH('Indexed REC Deliveries'!$F58,'Inputs_Indexed REC'!$B$6:$B$8,0)))</f>
        <v>47799.862830172366</v>
      </c>
      <c r="AB58" s="223">
        <f>AA58*(1-INDEX('Inputs_Indexed REC'!$D$6:$D$8,MATCH('Indexed REC Deliveries'!$F58,'Inputs_Indexed REC'!$B$6:$B$8,0)))</f>
        <v>47560.863516021505</v>
      </c>
      <c r="AC58" s="223">
        <f>AB58*(1-INDEX('Inputs_Indexed REC'!$D$6:$D$8,MATCH('Indexed REC Deliveries'!$F58,'Inputs_Indexed REC'!$B$6:$B$8,0)))</f>
        <v>47323.059198441399</v>
      </c>
      <c r="AD58" s="223">
        <f>AC58*(1-INDEX('Inputs_Indexed REC'!$D$6:$D$8,MATCH('Indexed REC Deliveries'!$F58,'Inputs_Indexed REC'!$B$6:$B$8,0)))</f>
        <v>47086.443902449195</v>
      </c>
      <c r="AE58" s="223">
        <f>AD58*(1-INDEX('Inputs_Indexed REC'!$D$6:$D$8,MATCH('Indexed REC Deliveries'!$F58,'Inputs_Indexed REC'!$B$6:$B$8,0)))</f>
        <v>46851.011682936951</v>
      </c>
      <c r="AF58" s="223">
        <f>AE58*(1-INDEX('Inputs_Indexed REC'!$D$6:$D$8,MATCH('Indexed REC Deliveries'!$F58,'Inputs_Indexed REC'!$B$6:$B$8,0)))</f>
        <v>46616.756624522262</v>
      </c>
      <c r="AG58" s="223">
        <f>AF58*(1-INDEX('Inputs_Indexed REC'!$D$6:$D$8,MATCH('Indexed REC Deliveries'!$F58,'Inputs_Indexed REC'!$B$6:$B$8,0)))</f>
        <v>46383.672841399653</v>
      </c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</row>
    <row r="59" spans="2:52">
      <c r="B59" s="94">
        <v>3</v>
      </c>
      <c r="C59" s="94" t="s">
        <v>127</v>
      </c>
      <c r="D59" s="119" t="s">
        <v>214</v>
      </c>
      <c r="E59" s="221"/>
      <c r="F59" s="39" t="s">
        <v>73</v>
      </c>
      <c r="G59" s="62">
        <f t="shared" ref="G59:G82" si="8">G58+1</f>
        <v>2023</v>
      </c>
      <c r="H59" s="58" t="s">
        <v>85</v>
      </c>
      <c r="I59" s="53"/>
      <c r="J59" s="53">
        <v>0</v>
      </c>
      <c r="K59" s="53">
        <v>0</v>
      </c>
      <c r="L59" s="53">
        <v>0</v>
      </c>
      <c r="M59" s="53">
        <v>0</v>
      </c>
      <c r="N59" s="54">
        <v>0</v>
      </c>
      <c r="O59" s="54">
        <v>105744</v>
      </c>
      <c r="P59" s="54">
        <v>105215.28</v>
      </c>
      <c r="Q59" s="54">
        <v>104689.20359999999</v>
      </c>
      <c r="R59" s="54">
        <v>104165.75758199999</v>
      </c>
      <c r="S59" s="223">
        <f>R59*(1-INDEX('Inputs_Indexed REC'!$D$6:$D$8,MATCH('Indexed REC Deliveries'!$F59,'Inputs_Indexed REC'!$B$6:$B$8,0)))</f>
        <v>103644.92879409</v>
      </c>
      <c r="T59" s="223">
        <f>S59*(1-INDEX('Inputs_Indexed REC'!$D$6:$D$8,MATCH('Indexed REC Deliveries'!$F59,'Inputs_Indexed REC'!$B$6:$B$8,0)))</f>
        <v>103126.70415011955</v>
      </c>
      <c r="U59" s="223">
        <f>T59*(1-INDEX('Inputs_Indexed REC'!$D$6:$D$8,MATCH('Indexed REC Deliveries'!$F59,'Inputs_Indexed REC'!$B$6:$B$8,0)))</f>
        <v>102611.07062936894</v>
      </c>
      <c r="V59" s="223">
        <f>U59*(1-INDEX('Inputs_Indexed REC'!$D$6:$D$8,MATCH('Indexed REC Deliveries'!$F59,'Inputs_Indexed REC'!$B$6:$B$8,0)))</f>
        <v>102098.0152762221</v>
      </c>
      <c r="W59" s="223">
        <f>V59*(1-INDEX('Inputs_Indexed REC'!$D$6:$D$8,MATCH('Indexed REC Deliveries'!$F59,'Inputs_Indexed REC'!$B$6:$B$8,0)))</f>
        <v>101587.52519984098</v>
      </c>
      <c r="X59" s="223">
        <f>W59*(1-INDEX('Inputs_Indexed REC'!$D$6:$D$8,MATCH('Indexed REC Deliveries'!$F59,'Inputs_Indexed REC'!$B$6:$B$8,0)))</f>
        <v>101079.58757384178</v>
      </c>
      <c r="Y59" s="223">
        <f>X59*(1-INDEX('Inputs_Indexed REC'!$D$6:$D$8,MATCH('Indexed REC Deliveries'!$F59,'Inputs_Indexed REC'!$B$6:$B$8,0)))</f>
        <v>100574.18963597257</v>
      </c>
      <c r="Z59" s="223">
        <f>Y59*(1-INDEX('Inputs_Indexed REC'!$D$6:$D$8,MATCH('Indexed REC Deliveries'!$F59,'Inputs_Indexed REC'!$B$6:$B$8,0)))</f>
        <v>100071.31868779271</v>
      </c>
      <c r="AA59" s="223">
        <f>Z59*(1-INDEX('Inputs_Indexed REC'!$D$6:$D$8,MATCH('Indexed REC Deliveries'!$F59,'Inputs_Indexed REC'!$B$6:$B$8,0)))</f>
        <v>99570.962094353745</v>
      </c>
      <c r="AB59" s="223">
        <f>AA59*(1-INDEX('Inputs_Indexed REC'!$D$6:$D$8,MATCH('Indexed REC Deliveries'!$F59,'Inputs_Indexed REC'!$B$6:$B$8,0)))</f>
        <v>99073.107283881982</v>
      </c>
      <c r="AC59" s="223">
        <f>AB59*(1-INDEX('Inputs_Indexed REC'!$D$6:$D$8,MATCH('Indexed REC Deliveries'!$F59,'Inputs_Indexed REC'!$B$6:$B$8,0)))</f>
        <v>98577.741747462569</v>
      </c>
      <c r="AD59" s="223">
        <f>AC59*(1-INDEX('Inputs_Indexed REC'!$D$6:$D$8,MATCH('Indexed REC Deliveries'!$F59,'Inputs_Indexed REC'!$B$6:$B$8,0)))</f>
        <v>98084.853038725254</v>
      </c>
      <c r="AE59" s="223">
        <f>AD59*(1-INDEX('Inputs_Indexed REC'!$D$6:$D$8,MATCH('Indexed REC Deliveries'!$F59,'Inputs_Indexed REC'!$B$6:$B$8,0)))</f>
        <v>97594.428773531632</v>
      </c>
      <c r="AF59" s="223">
        <f>AE59*(1-INDEX('Inputs_Indexed REC'!$D$6:$D$8,MATCH('Indexed REC Deliveries'!$F59,'Inputs_Indexed REC'!$B$6:$B$8,0)))</f>
        <v>97106.456629663968</v>
      </c>
      <c r="AG59" s="223">
        <f>AF59*(1-INDEX('Inputs_Indexed REC'!$D$6:$D$8,MATCH('Indexed REC Deliveries'!$F59,'Inputs_Indexed REC'!$B$6:$B$8,0)))</f>
        <v>96620.924346515647</v>
      </c>
    </row>
    <row r="60" spans="2:52">
      <c r="B60" s="94">
        <v>3</v>
      </c>
      <c r="C60" s="94" t="s">
        <v>127</v>
      </c>
      <c r="D60" s="119" t="s">
        <v>214</v>
      </c>
      <c r="E60" s="221"/>
      <c r="F60" s="39" t="s">
        <v>73</v>
      </c>
      <c r="G60" s="62">
        <f t="shared" si="8"/>
        <v>2024</v>
      </c>
      <c r="H60" s="58" t="s">
        <v>85</v>
      </c>
      <c r="I60" s="53"/>
      <c r="J60" s="53"/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223">
        <f>R60*(1-INDEX('Inputs_Indexed REC'!$D$6:$D$8,MATCH('Indexed REC Deliveries'!$F60,'Inputs_Indexed REC'!$B$6:$B$8,0)))</f>
        <v>0</v>
      </c>
      <c r="T60" s="223">
        <f>S60*(1-INDEX('Inputs_Indexed REC'!$D$6:$D$8,MATCH('Indexed REC Deliveries'!$F60,'Inputs_Indexed REC'!$B$6:$B$8,0)))</f>
        <v>0</v>
      </c>
      <c r="U60" s="223">
        <f>T60*(1-INDEX('Inputs_Indexed REC'!$D$6:$D$8,MATCH('Indexed REC Deliveries'!$F60,'Inputs_Indexed REC'!$B$6:$B$8,0)))</f>
        <v>0</v>
      </c>
      <c r="V60" s="223">
        <f>U60*(1-INDEX('Inputs_Indexed REC'!$D$6:$D$8,MATCH('Indexed REC Deliveries'!$F60,'Inputs_Indexed REC'!$B$6:$B$8,0)))</f>
        <v>0</v>
      </c>
      <c r="W60" s="223">
        <f>V60*(1-INDEX('Inputs_Indexed REC'!$D$6:$D$8,MATCH('Indexed REC Deliveries'!$F60,'Inputs_Indexed REC'!$B$6:$B$8,0)))</f>
        <v>0</v>
      </c>
      <c r="X60" s="223">
        <f>W60*(1-INDEX('Inputs_Indexed REC'!$D$6:$D$8,MATCH('Indexed REC Deliveries'!$F60,'Inputs_Indexed REC'!$B$6:$B$8,0)))</f>
        <v>0</v>
      </c>
      <c r="Y60" s="223">
        <f>X60*(1-INDEX('Inputs_Indexed REC'!$D$6:$D$8,MATCH('Indexed REC Deliveries'!$F60,'Inputs_Indexed REC'!$B$6:$B$8,0)))</f>
        <v>0</v>
      </c>
      <c r="Z60" s="223">
        <f>Y60*(1-INDEX('Inputs_Indexed REC'!$D$6:$D$8,MATCH('Indexed REC Deliveries'!$F60,'Inputs_Indexed REC'!$B$6:$B$8,0)))</f>
        <v>0</v>
      </c>
      <c r="AA60" s="223">
        <f>Z60*(1-INDEX('Inputs_Indexed REC'!$D$6:$D$8,MATCH('Indexed REC Deliveries'!$F60,'Inputs_Indexed REC'!$B$6:$B$8,0)))</f>
        <v>0</v>
      </c>
      <c r="AB60" s="223">
        <f>AA60*(1-INDEX('Inputs_Indexed REC'!$D$6:$D$8,MATCH('Indexed REC Deliveries'!$F60,'Inputs_Indexed REC'!$B$6:$B$8,0)))</f>
        <v>0</v>
      </c>
      <c r="AC60" s="223">
        <f>AB60*(1-INDEX('Inputs_Indexed REC'!$D$6:$D$8,MATCH('Indexed REC Deliveries'!$F60,'Inputs_Indexed REC'!$B$6:$B$8,0)))</f>
        <v>0</v>
      </c>
      <c r="AD60" s="223">
        <f>AC60*(1-INDEX('Inputs_Indexed REC'!$D$6:$D$8,MATCH('Indexed REC Deliveries'!$F60,'Inputs_Indexed REC'!$B$6:$B$8,0)))</f>
        <v>0</v>
      </c>
      <c r="AE60" s="223">
        <f>AD60*(1-INDEX('Inputs_Indexed REC'!$D$6:$D$8,MATCH('Indexed REC Deliveries'!$F60,'Inputs_Indexed REC'!$B$6:$B$8,0)))</f>
        <v>0</v>
      </c>
      <c r="AF60" s="223">
        <f>AE60*(1-INDEX('Inputs_Indexed REC'!$D$6:$D$8,MATCH('Indexed REC Deliveries'!$F60,'Inputs_Indexed REC'!$B$6:$B$8,0)))</f>
        <v>0</v>
      </c>
      <c r="AG60" s="223">
        <f>AF60*(1-INDEX('Inputs_Indexed REC'!$D$6:$D$8,MATCH('Indexed REC Deliveries'!$F60,'Inputs_Indexed REC'!$B$6:$B$8,0)))</f>
        <v>0</v>
      </c>
    </row>
    <row r="61" spans="2:52">
      <c r="B61" s="94">
        <v>3</v>
      </c>
      <c r="C61" s="94" t="s">
        <v>167</v>
      </c>
      <c r="D61" s="119" t="s">
        <v>214</v>
      </c>
      <c r="E61" s="221"/>
      <c r="F61" s="39" t="s">
        <v>73</v>
      </c>
      <c r="G61" s="62">
        <f t="shared" si="8"/>
        <v>2025</v>
      </c>
      <c r="H61" s="58" t="s">
        <v>85</v>
      </c>
      <c r="I61" s="89">
        <f>IF(I$5=$G61+$B61,INDEX('Inputs_Indexed REC'!$C$39:$E$64,MATCH('Indexed REC Deliveries'!$G61,'Inputs_Indexed REC'!$B$39:$B$64,0),MATCH('Indexed REC Deliveries'!$F61,'Inputs_Indexed REC'!$C$36:$E$36,0))
*INDEX('Inputs_Indexed REC'!$G$39:$I$64,MATCH('Indexed REC Deliveries'!$G61,'Inputs_Indexed REC'!$B$39:$B$64,0),MATCH('Indexed REC Deliveries'!$F61,'Inputs_Indexed REC'!$G$36:$I$36,0)),
IF(I$5&gt;$G61+$B61,H61*(1-INDEX('Inputs_Indexed REC'!$D$6:$D$8,MATCH('Indexed REC Deliveries'!$F61,'Inputs_Indexed REC'!$B$6:$B$8,0))),
0))</f>
        <v>0</v>
      </c>
      <c r="J61" s="89">
        <f>IF(J$5=$G61+$B61,INDEX('Inputs_Indexed REC'!$C$39:$E$64,MATCH('Indexed REC Deliveries'!$G61,'Inputs_Indexed REC'!$B$39:$B$64,0),MATCH('Indexed REC Deliveries'!$F61,'Inputs_Indexed REC'!$C$36:$E$36,0))
*INDEX('Inputs_Indexed REC'!$G$39:$I$64,MATCH('Indexed REC Deliveries'!$G61,'Inputs_Indexed REC'!$B$39:$B$64,0),MATCH('Indexed REC Deliveries'!$F61,'Inputs_Indexed REC'!$G$36:$I$36,0)),
IF(J$5&gt;$G61+$B61,I61*(1-INDEX('Inputs_Indexed REC'!$D$6:$D$8,MATCH('Indexed REC Deliveries'!$F61,'Inputs_Indexed REC'!$B$6:$B$8,0))),
0))</f>
        <v>0</v>
      </c>
      <c r="K61" s="89">
        <f>IF(K$5=$G61+$B61,INDEX('Inputs_Indexed REC'!$C$39:$E$64,MATCH('Indexed REC Deliveries'!$G61,'Inputs_Indexed REC'!$B$39:$B$64,0),MATCH('Indexed REC Deliveries'!$F61,'Inputs_Indexed REC'!$C$36:$E$36,0))
*INDEX('Inputs_Indexed REC'!$G$39:$I$64,MATCH('Indexed REC Deliveries'!$G61,'Inputs_Indexed REC'!$B$39:$B$64,0),MATCH('Indexed REC Deliveries'!$F61,'Inputs_Indexed REC'!$G$36:$I$36,0)),
IF(K$5&gt;$G61+$B61,J61*(1-INDEX('Inputs_Indexed REC'!$D$6:$D$8,MATCH('Indexed REC Deliveries'!$F61,'Inputs_Indexed REC'!$B$6:$B$8,0))),
0))</f>
        <v>0</v>
      </c>
      <c r="L61" s="89">
        <f>IF(L$5=$G61+$B61,INDEX('Inputs_Indexed REC'!$C$39:$E$64,MATCH('Indexed REC Deliveries'!$G61,'Inputs_Indexed REC'!$B$39:$B$64,0),MATCH('Indexed REC Deliveries'!$F61,'Inputs_Indexed REC'!$C$36:$E$36,0))
*INDEX('Inputs_Indexed REC'!$G$39:$I$64,MATCH('Indexed REC Deliveries'!$G61,'Inputs_Indexed REC'!$B$39:$B$64,0),MATCH('Indexed REC Deliveries'!$F61,'Inputs_Indexed REC'!$G$36:$I$36,0)),
IF(L$5&gt;$G61+$B61,K61*(1-INDEX('Inputs_Indexed REC'!$D$6:$D$8,MATCH('Indexed REC Deliveries'!$F61,'Inputs_Indexed REC'!$B$6:$B$8,0))),
0))</f>
        <v>0</v>
      </c>
      <c r="M61" s="89">
        <f>IF(M$5=$G61+$B61,INDEX('Inputs_Indexed REC'!$C$39:$E$64,MATCH('Indexed REC Deliveries'!$G61,'Inputs_Indexed REC'!$B$39:$B$64,0),MATCH('Indexed REC Deliveries'!$F61,'Inputs_Indexed REC'!$C$36:$E$36,0))
*INDEX('Inputs_Indexed REC'!$G$39:$I$64,MATCH('Indexed REC Deliveries'!$G61,'Inputs_Indexed REC'!$B$39:$B$64,0),MATCH('Indexed REC Deliveries'!$F61,'Inputs_Indexed REC'!$G$36:$I$36,0)),
IF(M$5&gt;$G61+$B61,L61*(1-INDEX('Inputs_Indexed REC'!$D$6:$D$8,MATCH('Indexed REC Deliveries'!$F61,'Inputs_Indexed REC'!$B$6:$B$8,0))),
0))</f>
        <v>0</v>
      </c>
      <c r="N61" s="89">
        <f>IF(N$5=$G61+$B61,INDEX('Inputs_Indexed REC'!$C$39:$E$64,MATCH('Indexed REC Deliveries'!$G61,'Inputs_Indexed REC'!$B$39:$B$64,0),MATCH('Indexed REC Deliveries'!$F61,'Inputs_Indexed REC'!$C$36:$E$36,0))
*INDEX('Inputs_Indexed REC'!$G$39:$I$64,MATCH('Indexed REC Deliveries'!$G61,'Inputs_Indexed REC'!$B$39:$B$64,0),MATCH('Indexed REC Deliveries'!$F61,'Inputs_Indexed REC'!$G$36:$I$36,0)),
IF(N$5&gt;$G61+$B61,M61*(1-INDEX('Inputs_Indexed REC'!$D$6:$D$8,MATCH('Indexed REC Deliveries'!$F61,'Inputs_Indexed REC'!$B$6:$B$8,0))),
0))</f>
        <v>0</v>
      </c>
      <c r="O61" s="89">
        <f>IF(O$5=$G61+$B61,INDEX('Inputs_Indexed REC'!$C$39:$E$64,MATCH('Indexed REC Deliveries'!$G61,'Inputs_Indexed REC'!$B$39:$B$64,0),MATCH('Indexed REC Deliveries'!$F61,'Inputs_Indexed REC'!$C$36:$E$36,0))
*INDEX('Inputs_Indexed REC'!$G$39:$I$64,MATCH('Indexed REC Deliveries'!$G61,'Inputs_Indexed REC'!$B$39:$B$64,0),MATCH('Indexed REC Deliveries'!$F61,'Inputs_Indexed REC'!$G$36:$I$36,0)),
IF(O$5&gt;$G61+$B61,N61*(1-INDEX('Inputs_Indexed REC'!$D$6:$D$8,MATCH('Indexed REC Deliveries'!$F61,'Inputs_Indexed REC'!$B$6:$B$8,0))),
0))</f>
        <v>85000</v>
      </c>
      <c r="P61" s="89">
        <f>IF(P$5=$G61+$B61,INDEX('Inputs_Indexed REC'!$C$39:$E$64,MATCH('Indexed REC Deliveries'!$G61,'Inputs_Indexed REC'!$B$39:$B$64,0),MATCH('Indexed REC Deliveries'!$F61,'Inputs_Indexed REC'!$C$36:$E$36,0))
*INDEX('Inputs_Indexed REC'!$G$39:$I$64,MATCH('Indexed REC Deliveries'!$G61,'Inputs_Indexed REC'!$B$39:$B$64,0),MATCH('Indexed REC Deliveries'!$F61,'Inputs_Indexed REC'!$G$36:$I$36,0)),
IF(P$5&gt;$G61+$B61,O61*(1-INDEX('Inputs_Indexed REC'!$D$6:$D$8,MATCH('Indexed REC Deliveries'!$F61,'Inputs_Indexed REC'!$B$6:$B$8,0))),
0))</f>
        <v>84575</v>
      </c>
      <c r="Q61" s="89">
        <f>IF(Q$5=$G61+$B61,INDEX('Inputs_Indexed REC'!$C$39:$E$64,MATCH('Indexed REC Deliveries'!$G61,'Inputs_Indexed REC'!$B$39:$B$64,0),MATCH('Indexed REC Deliveries'!$F61,'Inputs_Indexed REC'!$C$36:$E$36,0))
*INDEX('Inputs_Indexed REC'!$G$39:$I$64,MATCH('Indexed REC Deliveries'!$G61,'Inputs_Indexed REC'!$B$39:$B$64,0),MATCH('Indexed REC Deliveries'!$F61,'Inputs_Indexed REC'!$G$36:$I$36,0)),
IF(Q$5&gt;$G61+$B61,P61*(1-INDEX('Inputs_Indexed REC'!$D$6:$D$8,MATCH('Indexed REC Deliveries'!$F61,'Inputs_Indexed REC'!$B$6:$B$8,0))),
0))</f>
        <v>84152.125</v>
      </c>
      <c r="R61" s="89">
        <f>IF(R$5=$G61+$B61,INDEX('Inputs_Indexed REC'!$C$39:$E$64,MATCH('Indexed REC Deliveries'!$G61,'Inputs_Indexed REC'!$B$39:$B$64,0),MATCH('Indexed REC Deliveries'!$F61,'Inputs_Indexed REC'!$C$36:$E$36,0))
*INDEX('Inputs_Indexed REC'!$G$39:$I$64,MATCH('Indexed REC Deliveries'!$G61,'Inputs_Indexed REC'!$B$39:$B$64,0),MATCH('Indexed REC Deliveries'!$F61,'Inputs_Indexed REC'!$G$36:$I$36,0)),
IF(R$5&gt;$G61+$B61,Q61*(1-INDEX('Inputs_Indexed REC'!$D$6:$D$8,MATCH('Indexed REC Deliveries'!$F61,'Inputs_Indexed REC'!$B$6:$B$8,0))),
0))</f>
        <v>83731.364375000005</v>
      </c>
      <c r="S61" s="89">
        <f>IF(S$5=$G61+$B61,INDEX('Inputs_Indexed REC'!$C$39:$E$64,MATCH('Indexed REC Deliveries'!$G61,'Inputs_Indexed REC'!$B$39:$B$64,0),MATCH('Indexed REC Deliveries'!$F61,'Inputs_Indexed REC'!$C$36:$E$36,0))
*INDEX('Inputs_Indexed REC'!$G$39:$I$64,MATCH('Indexed REC Deliveries'!$G61,'Inputs_Indexed REC'!$B$39:$B$64,0),MATCH('Indexed REC Deliveries'!$F61,'Inputs_Indexed REC'!$G$36:$I$36,0)),
IF(S$5&gt;$G61+$B61,R61*(1-INDEX('Inputs_Indexed REC'!$D$6:$D$8,MATCH('Indexed REC Deliveries'!$F61,'Inputs_Indexed REC'!$B$6:$B$8,0))),
0))</f>
        <v>83312.707553125001</v>
      </c>
      <c r="T61" s="89">
        <f>IF(T$5=$G61+$B61,INDEX('Inputs_Indexed REC'!$C$39:$E$64,MATCH('Indexed REC Deliveries'!$G61,'Inputs_Indexed REC'!$B$39:$B$64,0),MATCH('Indexed REC Deliveries'!$F61,'Inputs_Indexed REC'!$C$36:$E$36,0))
*INDEX('Inputs_Indexed REC'!$G$39:$I$64,MATCH('Indexed REC Deliveries'!$G61,'Inputs_Indexed REC'!$B$39:$B$64,0),MATCH('Indexed REC Deliveries'!$F61,'Inputs_Indexed REC'!$G$36:$I$36,0)),
IF(T$5&gt;$G61+$B61,S61*(1-INDEX('Inputs_Indexed REC'!$D$6:$D$8,MATCH('Indexed REC Deliveries'!$F61,'Inputs_Indexed REC'!$B$6:$B$8,0))),
0))</f>
        <v>82896.144015359372</v>
      </c>
      <c r="U61" s="89">
        <f>IF(U$5=$G61+$B61,INDEX('Inputs_Indexed REC'!$C$39:$E$64,MATCH('Indexed REC Deliveries'!$G61,'Inputs_Indexed REC'!$B$39:$B$64,0),MATCH('Indexed REC Deliveries'!$F61,'Inputs_Indexed REC'!$C$36:$E$36,0))
*INDEX('Inputs_Indexed REC'!$G$39:$I$64,MATCH('Indexed REC Deliveries'!$G61,'Inputs_Indexed REC'!$B$39:$B$64,0),MATCH('Indexed REC Deliveries'!$F61,'Inputs_Indexed REC'!$G$36:$I$36,0)),
IF(U$5&gt;$G61+$B61,T61*(1-INDEX('Inputs_Indexed REC'!$D$6:$D$8,MATCH('Indexed REC Deliveries'!$F61,'Inputs_Indexed REC'!$B$6:$B$8,0))),
0))</f>
        <v>82481.663295282575</v>
      </c>
      <c r="V61" s="89">
        <f>IF(V$5=$G61+$B61,INDEX('Inputs_Indexed REC'!$C$39:$E$64,MATCH('Indexed REC Deliveries'!$G61,'Inputs_Indexed REC'!$B$39:$B$64,0),MATCH('Indexed REC Deliveries'!$F61,'Inputs_Indexed REC'!$C$36:$E$36,0))
*INDEX('Inputs_Indexed REC'!$G$39:$I$64,MATCH('Indexed REC Deliveries'!$G61,'Inputs_Indexed REC'!$B$39:$B$64,0),MATCH('Indexed REC Deliveries'!$F61,'Inputs_Indexed REC'!$G$36:$I$36,0)),
IF(V$5&gt;$G61+$B61,U61*(1-INDEX('Inputs_Indexed REC'!$D$6:$D$8,MATCH('Indexed REC Deliveries'!$F61,'Inputs_Indexed REC'!$B$6:$B$8,0))),
0))</f>
        <v>82069.254978806159</v>
      </c>
      <c r="W61" s="89">
        <f>IF(W$5=$G61+$B61,INDEX('Inputs_Indexed REC'!$C$39:$E$64,MATCH('Indexed REC Deliveries'!$G61,'Inputs_Indexed REC'!$B$39:$B$64,0),MATCH('Indexed REC Deliveries'!$F61,'Inputs_Indexed REC'!$C$36:$E$36,0))
*INDEX('Inputs_Indexed REC'!$G$39:$I$64,MATCH('Indexed REC Deliveries'!$G61,'Inputs_Indexed REC'!$B$39:$B$64,0),MATCH('Indexed REC Deliveries'!$F61,'Inputs_Indexed REC'!$G$36:$I$36,0)),
IF(W$5&gt;$G61+$B61,V61*(1-INDEX('Inputs_Indexed REC'!$D$6:$D$8,MATCH('Indexed REC Deliveries'!$F61,'Inputs_Indexed REC'!$B$6:$B$8,0))),
0))</f>
        <v>81658.908703912122</v>
      </c>
      <c r="X61" s="89">
        <f>IF(X$5=$G61+$B61,INDEX('Inputs_Indexed REC'!$C$39:$E$64,MATCH('Indexed REC Deliveries'!$G61,'Inputs_Indexed REC'!$B$39:$B$64,0),MATCH('Indexed REC Deliveries'!$F61,'Inputs_Indexed REC'!$C$36:$E$36,0))
*INDEX('Inputs_Indexed REC'!$G$39:$I$64,MATCH('Indexed REC Deliveries'!$G61,'Inputs_Indexed REC'!$B$39:$B$64,0),MATCH('Indexed REC Deliveries'!$F61,'Inputs_Indexed REC'!$G$36:$I$36,0)),
IF(X$5&gt;$G61+$B61,W61*(1-INDEX('Inputs_Indexed REC'!$D$6:$D$8,MATCH('Indexed REC Deliveries'!$F61,'Inputs_Indexed REC'!$B$6:$B$8,0))),
0))</f>
        <v>81250.614160392564</v>
      </c>
      <c r="Y61" s="89">
        <f>IF(Y$5=$G61+$B61,INDEX('Inputs_Indexed REC'!$C$39:$E$64,MATCH('Indexed REC Deliveries'!$G61,'Inputs_Indexed REC'!$B$39:$B$64,0),MATCH('Indexed REC Deliveries'!$F61,'Inputs_Indexed REC'!$C$36:$E$36,0))
*INDEX('Inputs_Indexed REC'!$G$39:$I$64,MATCH('Indexed REC Deliveries'!$G61,'Inputs_Indexed REC'!$B$39:$B$64,0),MATCH('Indexed REC Deliveries'!$F61,'Inputs_Indexed REC'!$G$36:$I$36,0)),
IF(Y$5&gt;$G61+$B61,X61*(1-INDEX('Inputs_Indexed REC'!$D$6:$D$8,MATCH('Indexed REC Deliveries'!$F61,'Inputs_Indexed REC'!$B$6:$B$8,0))),
0))</f>
        <v>80844.361089590602</v>
      </c>
      <c r="Z61" s="89">
        <f>IF(Z$5=$G61+$B61,INDEX('Inputs_Indexed REC'!$C$39:$E$64,MATCH('Indexed REC Deliveries'!$G61,'Inputs_Indexed REC'!$B$39:$B$64,0),MATCH('Indexed REC Deliveries'!$F61,'Inputs_Indexed REC'!$C$36:$E$36,0))
*INDEX('Inputs_Indexed REC'!$G$39:$I$64,MATCH('Indexed REC Deliveries'!$G61,'Inputs_Indexed REC'!$B$39:$B$64,0),MATCH('Indexed REC Deliveries'!$F61,'Inputs_Indexed REC'!$G$36:$I$36,0)),
IF(Z$5&gt;$G61+$B61,Y61*(1-INDEX('Inputs_Indexed REC'!$D$6:$D$8,MATCH('Indexed REC Deliveries'!$F61,'Inputs_Indexed REC'!$B$6:$B$8,0))),
0))</f>
        <v>80440.139284142642</v>
      </c>
      <c r="AA61" s="89">
        <f>IF(AA$5=$G61+$B61,INDEX('Inputs_Indexed REC'!$C$39:$E$64,MATCH('Indexed REC Deliveries'!$G61,'Inputs_Indexed REC'!$B$39:$B$64,0),MATCH('Indexed REC Deliveries'!$F61,'Inputs_Indexed REC'!$C$36:$E$36,0))
*INDEX('Inputs_Indexed REC'!$G$39:$I$64,MATCH('Indexed REC Deliveries'!$G61,'Inputs_Indexed REC'!$B$39:$B$64,0),MATCH('Indexed REC Deliveries'!$F61,'Inputs_Indexed REC'!$G$36:$I$36,0)),
IF(AA$5&gt;$G61+$B61,Z61*(1-INDEX('Inputs_Indexed REC'!$D$6:$D$8,MATCH('Indexed REC Deliveries'!$F61,'Inputs_Indexed REC'!$B$6:$B$8,0))),
0))</f>
        <v>80037.938587721932</v>
      </c>
      <c r="AB61" s="89">
        <f>IF(AB$5=$G61+$B61,INDEX('Inputs_Indexed REC'!$C$39:$E$64,MATCH('Indexed REC Deliveries'!$G61,'Inputs_Indexed REC'!$B$39:$B$64,0),MATCH('Indexed REC Deliveries'!$F61,'Inputs_Indexed REC'!$C$36:$E$36,0))
*INDEX('Inputs_Indexed REC'!$G$39:$I$64,MATCH('Indexed REC Deliveries'!$G61,'Inputs_Indexed REC'!$B$39:$B$64,0),MATCH('Indexed REC Deliveries'!$F61,'Inputs_Indexed REC'!$G$36:$I$36,0)),
IF(AB$5&gt;$G61+$B61,AA61*(1-INDEX('Inputs_Indexed REC'!$D$6:$D$8,MATCH('Indexed REC Deliveries'!$F61,'Inputs_Indexed REC'!$B$6:$B$8,0))),
0))</f>
        <v>79637.748894783319</v>
      </c>
      <c r="AC61" s="89">
        <f>IF(AC$5=$G61+$B61,INDEX('Inputs_Indexed REC'!$C$39:$E$64,MATCH('Indexed REC Deliveries'!$G61,'Inputs_Indexed REC'!$B$39:$B$64,0),MATCH('Indexed REC Deliveries'!$F61,'Inputs_Indexed REC'!$C$36:$E$36,0))
*INDEX('Inputs_Indexed REC'!$G$39:$I$64,MATCH('Indexed REC Deliveries'!$G61,'Inputs_Indexed REC'!$B$39:$B$64,0),MATCH('Indexed REC Deliveries'!$F61,'Inputs_Indexed REC'!$G$36:$I$36,0)),
IF(AC$5&gt;$G61+$B61,AB61*(1-INDEX('Inputs_Indexed REC'!$D$6:$D$8,MATCH('Indexed REC Deliveries'!$F61,'Inputs_Indexed REC'!$B$6:$B$8,0))),
0))</f>
        <v>79239.560150309408</v>
      </c>
      <c r="AD61" s="89">
        <f>IF(AD$5=$G61+$B61,INDEX('Inputs_Indexed REC'!$C$39:$E$64,MATCH('Indexed REC Deliveries'!$G61,'Inputs_Indexed REC'!$B$39:$B$64,0),MATCH('Indexed REC Deliveries'!$F61,'Inputs_Indexed REC'!$C$36:$E$36,0))
*INDEX('Inputs_Indexed REC'!$G$39:$I$64,MATCH('Indexed REC Deliveries'!$G61,'Inputs_Indexed REC'!$B$39:$B$64,0),MATCH('Indexed REC Deliveries'!$F61,'Inputs_Indexed REC'!$G$36:$I$36,0)),
IF(AD$5&gt;$G61+$B61,AC61*(1-INDEX('Inputs_Indexed REC'!$D$6:$D$8,MATCH('Indexed REC Deliveries'!$F61,'Inputs_Indexed REC'!$B$6:$B$8,0))),
0))</f>
        <v>78843.362349557865</v>
      </c>
      <c r="AE61" s="89">
        <f>IF(AE$5=$G61+$B61,INDEX('Inputs_Indexed REC'!$C$39:$E$64,MATCH('Indexed REC Deliveries'!$G61,'Inputs_Indexed REC'!$B$39:$B$64,0),MATCH('Indexed REC Deliveries'!$F61,'Inputs_Indexed REC'!$C$36:$E$36,0))
*INDEX('Inputs_Indexed REC'!$G$39:$I$64,MATCH('Indexed REC Deliveries'!$G61,'Inputs_Indexed REC'!$B$39:$B$64,0),MATCH('Indexed REC Deliveries'!$F61,'Inputs_Indexed REC'!$G$36:$I$36,0)),
IF(AE$5&gt;$G61+$B61,AD61*(1-INDEX('Inputs_Indexed REC'!$D$6:$D$8,MATCH('Indexed REC Deliveries'!$F61,'Inputs_Indexed REC'!$B$6:$B$8,0))),
0))</f>
        <v>78449.14553781008</v>
      </c>
      <c r="AF61" s="89">
        <f>IF(AF$5=$G61+$B61,INDEX('Inputs_Indexed REC'!$C$39:$E$64,MATCH('Indexed REC Deliveries'!$G61,'Inputs_Indexed REC'!$B$39:$B$64,0),MATCH('Indexed REC Deliveries'!$F61,'Inputs_Indexed REC'!$C$36:$E$36,0))
*INDEX('Inputs_Indexed REC'!$G$39:$I$64,MATCH('Indexed REC Deliveries'!$G61,'Inputs_Indexed REC'!$B$39:$B$64,0),MATCH('Indexed REC Deliveries'!$F61,'Inputs_Indexed REC'!$G$36:$I$36,0)),
IF(AF$5&gt;$G61+$B61,AE61*(1-INDEX('Inputs_Indexed REC'!$D$6:$D$8,MATCH('Indexed REC Deliveries'!$F61,'Inputs_Indexed REC'!$B$6:$B$8,0))),
0))</f>
        <v>78056.899810121031</v>
      </c>
      <c r="AG61" s="89">
        <f>IF(AG$5=$G61+$B61,INDEX('Inputs_Indexed REC'!$C$39:$E$64,MATCH('Indexed REC Deliveries'!$G61,'Inputs_Indexed REC'!$B$39:$B$64,0),MATCH('Indexed REC Deliveries'!$F61,'Inputs_Indexed REC'!$C$36:$E$36,0))
*INDEX('Inputs_Indexed REC'!$G$39:$I$64,MATCH('Indexed REC Deliveries'!$G61,'Inputs_Indexed REC'!$B$39:$B$64,0),MATCH('Indexed REC Deliveries'!$F61,'Inputs_Indexed REC'!$G$36:$I$36,0)),
IF(AG$5&gt;$G61+$B61,AF61*(1-INDEX('Inputs_Indexed REC'!$D$6:$D$8,MATCH('Indexed REC Deliveries'!$F61,'Inputs_Indexed REC'!$B$6:$B$8,0))),
0))</f>
        <v>77666.615311070433</v>
      </c>
    </row>
    <row r="62" spans="2:52">
      <c r="B62" s="94">
        <v>3</v>
      </c>
      <c r="C62" s="94" t="s">
        <v>167</v>
      </c>
      <c r="D62" s="119" t="s">
        <v>214</v>
      </c>
      <c r="E62" s="221"/>
      <c r="F62" s="39" t="s">
        <v>73</v>
      </c>
      <c r="G62" s="62">
        <f t="shared" si="8"/>
        <v>2026</v>
      </c>
      <c r="H62" s="58" t="s">
        <v>85</v>
      </c>
      <c r="I62" s="89">
        <f>IF(I$5=$G62+$B62,INDEX('Inputs_Indexed REC'!$C$39:$E$64,MATCH('Indexed REC Deliveries'!$G62,'Inputs_Indexed REC'!$B$39:$B$64,0),MATCH('Indexed REC Deliveries'!$F62,'Inputs_Indexed REC'!$C$36:$E$36,0))
*INDEX('Inputs_Indexed REC'!$G$39:$I$64,MATCH('Indexed REC Deliveries'!$G62,'Inputs_Indexed REC'!$B$39:$B$64,0),MATCH('Indexed REC Deliveries'!$F62,'Inputs_Indexed REC'!$G$36:$I$36,0)),
IF(I$5&gt;$G62+$B62,H62*(1-INDEX('Inputs_Indexed REC'!$D$6:$D$8,MATCH('Indexed REC Deliveries'!$F62,'Inputs_Indexed REC'!$B$6:$B$8,0))),
0))</f>
        <v>0</v>
      </c>
      <c r="J62" s="89">
        <f>IF(J$5=$G62+$B62,INDEX('Inputs_Indexed REC'!$C$39:$E$64,MATCH('Indexed REC Deliveries'!$G62,'Inputs_Indexed REC'!$B$39:$B$64,0),MATCH('Indexed REC Deliveries'!$F62,'Inputs_Indexed REC'!$C$36:$E$36,0))
*INDEX('Inputs_Indexed REC'!$G$39:$I$64,MATCH('Indexed REC Deliveries'!$G62,'Inputs_Indexed REC'!$B$39:$B$64,0),MATCH('Indexed REC Deliveries'!$F62,'Inputs_Indexed REC'!$G$36:$I$36,0)),
IF(J$5&gt;$G62+$B62,I62*(1-INDEX('Inputs_Indexed REC'!$D$6:$D$8,MATCH('Indexed REC Deliveries'!$F62,'Inputs_Indexed REC'!$B$6:$B$8,0))),
0))</f>
        <v>0</v>
      </c>
      <c r="K62" s="89">
        <f>IF(K$5=$G62+$B62,INDEX('Inputs_Indexed REC'!$C$39:$E$64,MATCH('Indexed REC Deliveries'!$G62,'Inputs_Indexed REC'!$B$39:$B$64,0),MATCH('Indexed REC Deliveries'!$F62,'Inputs_Indexed REC'!$C$36:$E$36,0))
*INDEX('Inputs_Indexed REC'!$G$39:$I$64,MATCH('Indexed REC Deliveries'!$G62,'Inputs_Indexed REC'!$B$39:$B$64,0),MATCH('Indexed REC Deliveries'!$F62,'Inputs_Indexed REC'!$G$36:$I$36,0)),
IF(K$5&gt;$G62+$B62,J62*(1-INDEX('Inputs_Indexed REC'!$D$6:$D$8,MATCH('Indexed REC Deliveries'!$F62,'Inputs_Indexed REC'!$B$6:$B$8,0))),
0))</f>
        <v>0</v>
      </c>
      <c r="L62" s="89">
        <f>IF(L$5=$G62+$B62,INDEX('Inputs_Indexed REC'!$C$39:$E$64,MATCH('Indexed REC Deliveries'!$G62,'Inputs_Indexed REC'!$B$39:$B$64,0),MATCH('Indexed REC Deliveries'!$F62,'Inputs_Indexed REC'!$C$36:$E$36,0))
*INDEX('Inputs_Indexed REC'!$G$39:$I$64,MATCH('Indexed REC Deliveries'!$G62,'Inputs_Indexed REC'!$B$39:$B$64,0),MATCH('Indexed REC Deliveries'!$F62,'Inputs_Indexed REC'!$G$36:$I$36,0)),
IF(L$5&gt;$G62+$B62,K62*(1-INDEX('Inputs_Indexed REC'!$D$6:$D$8,MATCH('Indexed REC Deliveries'!$F62,'Inputs_Indexed REC'!$B$6:$B$8,0))),
0))</f>
        <v>0</v>
      </c>
      <c r="M62" s="89">
        <f>IF(M$5=$G62+$B62,INDEX('Inputs_Indexed REC'!$C$39:$E$64,MATCH('Indexed REC Deliveries'!$G62,'Inputs_Indexed REC'!$B$39:$B$64,0),MATCH('Indexed REC Deliveries'!$F62,'Inputs_Indexed REC'!$C$36:$E$36,0))
*INDEX('Inputs_Indexed REC'!$G$39:$I$64,MATCH('Indexed REC Deliveries'!$G62,'Inputs_Indexed REC'!$B$39:$B$64,0),MATCH('Indexed REC Deliveries'!$F62,'Inputs_Indexed REC'!$G$36:$I$36,0)),
IF(M$5&gt;$G62+$B62,L62*(1-INDEX('Inputs_Indexed REC'!$D$6:$D$8,MATCH('Indexed REC Deliveries'!$F62,'Inputs_Indexed REC'!$B$6:$B$8,0))),
0))</f>
        <v>0</v>
      </c>
      <c r="N62" s="89">
        <f>IF(N$5=$G62+$B62,INDEX('Inputs_Indexed REC'!$C$39:$E$64,MATCH('Indexed REC Deliveries'!$G62,'Inputs_Indexed REC'!$B$39:$B$64,0),MATCH('Indexed REC Deliveries'!$F62,'Inputs_Indexed REC'!$C$36:$E$36,0))
*INDEX('Inputs_Indexed REC'!$G$39:$I$64,MATCH('Indexed REC Deliveries'!$G62,'Inputs_Indexed REC'!$B$39:$B$64,0),MATCH('Indexed REC Deliveries'!$F62,'Inputs_Indexed REC'!$G$36:$I$36,0)),
IF(N$5&gt;$G62+$B62,M62*(1-INDEX('Inputs_Indexed REC'!$D$6:$D$8,MATCH('Indexed REC Deliveries'!$F62,'Inputs_Indexed REC'!$B$6:$B$8,0))),
0))</f>
        <v>0</v>
      </c>
      <c r="O62" s="89">
        <f>IF(O$5=$G62+$B62,INDEX('Inputs_Indexed REC'!$C$39:$E$64,MATCH('Indexed REC Deliveries'!$G62,'Inputs_Indexed REC'!$B$39:$B$64,0),MATCH('Indexed REC Deliveries'!$F62,'Inputs_Indexed REC'!$C$36:$E$36,0))
*INDEX('Inputs_Indexed REC'!$G$39:$I$64,MATCH('Indexed REC Deliveries'!$G62,'Inputs_Indexed REC'!$B$39:$B$64,0),MATCH('Indexed REC Deliveries'!$F62,'Inputs_Indexed REC'!$G$36:$I$36,0)),
IF(O$5&gt;$G62+$B62,N62*(1-INDEX('Inputs_Indexed REC'!$D$6:$D$8,MATCH('Indexed REC Deliveries'!$F62,'Inputs_Indexed REC'!$B$6:$B$8,0))),
0))</f>
        <v>0</v>
      </c>
      <c r="P62" s="89">
        <f>IF(P$5=$G62+$B62,INDEX('Inputs_Indexed REC'!$C$39:$E$64,MATCH('Indexed REC Deliveries'!$G62,'Inputs_Indexed REC'!$B$39:$B$64,0),MATCH('Indexed REC Deliveries'!$F62,'Inputs_Indexed REC'!$C$36:$E$36,0))
*INDEX('Inputs_Indexed REC'!$G$39:$I$64,MATCH('Indexed REC Deliveries'!$G62,'Inputs_Indexed REC'!$B$39:$B$64,0),MATCH('Indexed REC Deliveries'!$F62,'Inputs_Indexed REC'!$G$36:$I$36,0)),
IF(P$5&gt;$G62+$B62,O62*(1-INDEX('Inputs_Indexed REC'!$D$6:$D$8,MATCH('Indexed REC Deliveries'!$F62,'Inputs_Indexed REC'!$B$6:$B$8,0))),
0))</f>
        <v>85000</v>
      </c>
      <c r="Q62" s="89">
        <f>IF(Q$5=$G62+$B62,INDEX('Inputs_Indexed REC'!$C$39:$E$64,MATCH('Indexed REC Deliveries'!$G62,'Inputs_Indexed REC'!$B$39:$B$64,0),MATCH('Indexed REC Deliveries'!$F62,'Inputs_Indexed REC'!$C$36:$E$36,0))
*INDEX('Inputs_Indexed REC'!$G$39:$I$64,MATCH('Indexed REC Deliveries'!$G62,'Inputs_Indexed REC'!$B$39:$B$64,0),MATCH('Indexed REC Deliveries'!$F62,'Inputs_Indexed REC'!$G$36:$I$36,0)),
IF(Q$5&gt;$G62+$B62,P62*(1-INDEX('Inputs_Indexed REC'!$D$6:$D$8,MATCH('Indexed REC Deliveries'!$F62,'Inputs_Indexed REC'!$B$6:$B$8,0))),
0))</f>
        <v>84575</v>
      </c>
      <c r="R62" s="89">
        <f>IF(R$5=$G62+$B62,INDEX('Inputs_Indexed REC'!$C$39:$E$64,MATCH('Indexed REC Deliveries'!$G62,'Inputs_Indexed REC'!$B$39:$B$64,0),MATCH('Indexed REC Deliveries'!$F62,'Inputs_Indexed REC'!$C$36:$E$36,0))
*INDEX('Inputs_Indexed REC'!$G$39:$I$64,MATCH('Indexed REC Deliveries'!$G62,'Inputs_Indexed REC'!$B$39:$B$64,0),MATCH('Indexed REC Deliveries'!$F62,'Inputs_Indexed REC'!$G$36:$I$36,0)),
IF(R$5&gt;$G62+$B62,Q62*(1-INDEX('Inputs_Indexed REC'!$D$6:$D$8,MATCH('Indexed REC Deliveries'!$F62,'Inputs_Indexed REC'!$B$6:$B$8,0))),
0))</f>
        <v>84152.125</v>
      </c>
      <c r="S62" s="89">
        <f>IF(S$5=$G62+$B62,INDEX('Inputs_Indexed REC'!$C$39:$E$64,MATCH('Indexed REC Deliveries'!$G62,'Inputs_Indexed REC'!$B$39:$B$64,0),MATCH('Indexed REC Deliveries'!$F62,'Inputs_Indexed REC'!$C$36:$E$36,0))
*INDEX('Inputs_Indexed REC'!$G$39:$I$64,MATCH('Indexed REC Deliveries'!$G62,'Inputs_Indexed REC'!$B$39:$B$64,0),MATCH('Indexed REC Deliveries'!$F62,'Inputs_Indexed REC'!$G$36:$I$36,0)),
IF(S$5&gt;$G62+$B62,R62*(1-INDEX('Inputs_Indexed REC'!$D$6:$D$8,MATCH('Indexed REC Deliveries'!$F62,'Inputs_Indexed REC'!$B$6:$B$8,0))),
0))</f>
        <v>83731.364375000005</v>
      </c>
      <c r="T62" s="89">
        <f>IF(T$5=$G62+$B62,INDEX('Inputs_Indexed REC'!$C$39:$E$64,MATCH('Indexed REC Deliveries'!$G62,'Inputs_Indexed REC'!$B$39:$B$64,0),MATCH('Indexed REC Deliveries'!$F62,'Inputs_Indexed REC'!$C$36:$E$36,0))
*INDEX('Inputs_Indexed REC'!$G$39:$I$64,MATCH('Indexed REC Deliveries'!$G62,'Inputs_Indexed REC'!$B$39:$B$64,0),MATCH('Indexed REC Deliveries'!$F62,'Inputs_Indexed REC'!$G$36:$I$36,0)),
IF(T$5&gt;$G62+$B62,S62*(1-INDEX('Inputs_Indexed REC'!$D$6:$D$8,MATCH('Indexed REC Deliveries'!$F62,'Inputs_Indexed REC'!$B$6:$B$8,0))),
0))</f>
        <v>83312.707553125001</v>
      </c>
      <c r="U62" s="89">
        <f>IF(U$5=$G62+$B62,INDEX('Inputs_Indexed REC'!$C$39:$E$64,MATCH('Indexed REC Deliveries'!$G62,'Inputs_Indexed REC'!$B$39:$B$64,0),MATCH('Indexed REC Deliveries'!$F62,'Inputs_Indexed REC'!$C$36:$E$36,0))
*INDEX('Inputs_Indexed REC'!$G$39:$I$64,MATCH('Indexed REC Deliveries'!$G62,'Inputs_Indexed REC'!$B$39:$B$64,0),MATCH('Indexed REC Deliveries'!$F62,'Inputs_Indexed REC'!$G$36:$I$36,0)),
IF(U$5&gt;$G62+$B62,T62*(1-INDEX('Inputs_Indexed REC'!$D$6:$D$8,MATCH('Indexed REC Deliveries'!$F62,'Inputs_Indexed REC'!$B$6:$B$8,0))),
0))</f>
        <v>82896.144015359372</v>
      </c>
      <c r="V62" s="89">
        <f>IF(V$5=$G62+$B62,INDEX('Inputs_Indexed REC'!$C$39:$E$64,MATCH('Indexed REC Deliveries'!$G62,'Inputs_Indexed REC'!$B$39:$B$64,0),MATCH('Indexed REC Deliveries'!$F62,'Inputs_Indexed REC'!$C$36:$E$36,0))
*INDEX('Inputs_Indexed REC'!$G$39:$I$64,MATCH('Indexed REC Deliveries'!$G62,'Inputs_Indexed REC'!$B$39:$B$64,0),MATCH('Indexed REC Deliveries'!$F62,'Inputs_Indexed REC'!$G$36:$I$36,0)),
IF(V$5&gt;$G62+$B62,U62*(1-INDEX('Inputs_Indexed REC'!$D$6:$D$8,MATCH('Indexed REC Deliveries'!$F62,'Inputs_Indexed REC'!$B$6:$B$8,0))),
0))</f>
        <v>82481.663295282575</v>
      </c>
      <c r="W62" s="89">
        <f>IF(W$5=$G62+$B62,INDEX('Inputs_Indexed REC'!$C$39:$E$64,MATCH('Indexed REC Deliveries'!$G62,'Inputs_Indexed REC'!$B$39:$B$64,0),MATCH('Indexed REC Deliveries'!$F62,'Inputs_Indexed REC'!$C$36:$E$36,0))
*INDEX('Inputs_Indexed REC'!$G$39:$I$64,MATCH('Indexed REC Deliveries'!$G62,'Inputs_Indexed REC'!$B$39:$B$64,0),MATCH('Indexed REC Deliveries'!$F62,'Inputs_Indexed REC'!$G$36:$I$36,0)),
IF(W$5&gt;$G62+$B62,V62*(1-INDEX('Inputs_Indexed REC'!$D$6:$D$8,MATCH('Indexed REC Deliveries'!$F62,'Inputs_Indexed REC'!$B$6:$B$8,0))),
0))</f>
        <v>82069.254978806159</v>
      </c>
      <c r="X62" s="89">
        <f>IF(X$5=$G62+$B62,INDEX('Inputs_Indexed REC'!$C$39:$E$64,MATCH('Indexed REC Deliveries'!$G62,'Inputs_Indexed REC'!$B$39:$B$64,0),MATCH('Indexed REC Deliveries'!$F62,'Inputs_Indexed REC'!$C$36:$E$36,0))
*INDEX('Inputs_Indexed REC'!$G$39:$I$64,MATCH('Indexed REC Deliveries'!$G62,'Inputs_Indexed REC'!$B$39:$B$64,0),MATCH('Indexed REC Deliveries'!$F62,'Inputs_Indexed REC'!$G$36:$I$36,0)),
IF(X$5&gt;$G62+$B62,W62*(1-INDEX('Inputs_Indexed REC'!$D$6:$D$8,MATCH('Indexed REC Deliveries'!$F62,'Inputs_Indexed REC'!$B$6:$B$8,0))),
0))</f>
        <v>81658.908703912122</v>
      </c>
      <c r="Y62" s="89">
        <f>IF(Y$5=$G62+$B62,INDEX('Inputs_Indexed REC'!$C$39:$E$64,MATCH('Indexed REC Deliveries'!$G62,'Inputs_Indexed REC'!$B$39:$B$64,0),MATCH('Indexed REC Deliveries'!$F62,'Inputs_Indexed REC'!$C$36:$E$36,0))
*INDEX('Inputs_Indexed REC'!$G$39:$I$64,MATCH('Indexed REC Deliveries'!$G62,'Inputs_Indexed REC'!$B$39:$B$64,0),MATCH('Indexed REC Deliveries'!$F62,'Inputs_Indexed REC'!$G$36:$I$36,0)),
IF(Y$5&gt;$G62+$B62,X62*(1-INDEX('Inputs_Indexed REC'!$D$6:$D$8,MATCH('Indexed REC Deliveries'!$F62,'Inputs_Indexed REC'!$B$6:$B$8,0))),
0))</f>
        <v>81250.614160392564</v>
      </c>
      <c r="Z62" s="89">
        <f>IF(Z$5=$G62+$B62,INDEX('Inputs_Indexed REC'!$C$39:$E$64,MATCH('Indexed REC Deliveries'!$G62,'Inputs_Indexed REC'!$B$39:$B$64,0),MATCH('Indexed REC Deliveries'!$F62,'Inputs_Indexed REC'!$C$36:$E$36,0))
*INDEX('Inputs_Indexed REC'!$G$39:$I$64,MATCH('Indexed REC Deliveries'!$G62,'Inputs_Indexed REC'!$B$39:$B$64,0),MATCH('Indexed REC Deliveries'!$F62,'Inputs_Indexed REC'!$G$36:$I$36,0)),
IF(Z$5&gt;$G62+$B62,Y62*(1-INDEX('Inputs_Indexed REC'!$D$6:$D$8,MATCH('Indexed REC Deliveries'!$F62,'Inputs_Indexed REC'!$B$6:$B$8,0))),
0))</f>
        <v>80844.361089590602</v>
      </c>
      <c r="AA62" s="89">
        <f>IF(AA$5=$G62+$B62,INDEX('Inputs_Indexed REC'!$C$39:$E$64,MATCH('Indexed REC Deliveries'!$G62,'Inputs_Indexed REC'!$B$39:$B$64,0),MATCH('Indexed REC Deliveries'!$F62,'Inputs_Indexed REC'!$C$36:$E$36,0))
*INDEX('Inputs_Indexed REC'!$G$39:$I$64,MATCH('Indexed REC Deliveries'!$G62,'Inputs_Indexed REC'!$B$39:$B$64,0),MATCH('Indexed REC Deliveries'!$F62,'Inputs_Indexed REC'!$G$36:$I$36,0)),
IF(AA$5&gt;$G62+$B62,Z62*(1-INDEX('Inputs_Indexed REC'!$D$6:$D$8,MATCH('Indexed REC Deliveries'!$F62,'Inputs_Indexed REC'!$B$6:$B$8,0))),
0))</f>
        <v>80440.139284142642</v>
      </c>
      <c r="AB62" s="89">
        <f>IF(AB$5=$G62+$B62,INDEX('Inputs_Indexed REC'!$C$39:$E$64,MATCH('Indexed REC Deliveries'!$G62,'Inputs_Indexed REC'!$B$39:$B$64,0),MATCH('Indexed REC Deliveries'!$F62,'Inputs_Indexed REC'!$C$36:$E$36,0))
*INDEX('Inputs_Indexed REC'!$G$39:$I$64,MATCH('Indexed REC Deliveries'!$G62,'Inputs_Indexed REC'!$B$39:$B$64,0),MATCH('Indexed REC Deliveries'!$F62,'Inputs_Indexed REC'!$G$36:$I$36,0)),
IF(AB$5&gt;$G62+$B62,AA62*(1-INDEX('Inputs_Indexed REC'!$D$6:$D$8,MATCH('Indexed REC Deliveries'!$F62,'Inputs_Indexed REC'!$B$6:$B$8,0))),
0))</f>
        <v>80037.938587721932</v>
      </c>
      <c r="AC62" s="89">
        <f>IF(AC$5=$G62+$B62,INDEX('Inputs_Indexed REC'!$C$39:$E$64,MATCH('Indexed REC Deliveries'!$G62,'Inputs_Indexed REC'!$B$39:$B$64,0),MATCH('Indexed REC Deliveries'!$F62,'Inputs_Indexed REC'!$C$36:$E$36,0))
*INDEX('Inputs_Indexed REC'!$G$39:$I$64,MATCH('Indexed REC Deliveries'!$G62,'Inputs_Indexed REC'!$B$39:$B$64,0),MATCH('Indexed REC Deliveries'!$F62,'Inputs_Indexed REC'!$G$36:$I$36,0)),
IF(AC$5&gt;$G62+$B62,AB62*(1-INDEX('Inputs_Indexed REC'!$D$6:$D$8,MATCH('Indexed REC Deliveries'!$F62,'Inputs_Indexed REC'!$B$6:$B$8,0))),
0))</f>
        <v>79637.748894783319</v>
      </c>
      <c r="AD62" s="89">
        <f>IF(AD$5=$G62+$B62,INDEX('Inputs_Indexed REC'!$C$39:$E$64,MATCH('Indexed REC Deliveries'!$G62,'Inputs_Indexed REC'!$B$39:$B$64,0),MATCH('Indexed REC Deliveries'!$F62,'Inputs_Indexed REC'!$C$36:$E$36,0))
*INDEX('Inputs_Indexed REC'!$G$39:$I$64,MATCH('Indexed REC Deliveries'!$G62,'Inputs_Indexed REC'!$B$39:$B$64,0),MATCH('Indexed REC Deliveries'!$F62,'Inputs_Indexed REC'!$G$36:$I$36,0)),
IF(AD$5&gt;$G62+$B62,AC62*(1-INDEX('Inputs_Indexed REC'!$D$6:$D$8,MATCH('Indexed REC Deliveries'!$F62,'Inputs_Indexed REC'!$B$6:$B$8,0))),
0))</f>
        <v>79239.560150309408</v>
      </c>
      <c r="AE62" s="89">
        <f>IF(AE$5=$G62+$B62,INDEX('Inputs_Indexed REC'!$C$39:$E$64,MATCH('Indexed REC Deliveries'!$G62,'Inputs_Indexed REC'!$B$39:$B$64,0),MATCH('Indexed REC Deliveries'!$F62,'Inputs_Indexed REC'!$C$36:$E$36,0))
*INDEX('Inputs_Indexed REC'!$G$39:$I$64,MATCH('Indexed REC Deliveries'!$G62,'Inputs_Indexed REC'!$B$39:$B$64,0),MATCH('Indexed REC Deliveries'!$F62,'Inputs_Indexed REC'!$G$36:$I$36,0)),
IF(AE$5&gt;$G62+$B62,AD62*(1-INDEX('Inputs_Indexed REC'!$D$6:$D$8,MATCH('Indexed REC Deliveries'!$F62,'Inputs_Indexed REC'!$B$6:$B$8,0))),
0))</f>
        <v>78843.362349557865</v>
      </c>
      <c r="AF62" s="89">
        <f>IF(AF$5=$G62+$B62,INDEX('Inputs_Indexed REC'!$C$39:$E$64,MATCH('Indexed REC Deliveries'!$G62,'Inputs_Indexed REC'!$B$39:$B$64,0),MATCH('Indexed REC Deliveries'!$F62,'Inputs_Indexed REC'!$C$36:$E$36,0))
*INDEX('Inputs_Indexed REC'!$G$39:$I$64,MATCH('Indexed REC Deliveries'!$G62,'Inputs_Indexed REC'!$B$39:$B$64,0),MATCH('Indexed REC Deliveries'!$F62,'Inputs_Indexed REC'!$G$36:$I$36,0)),
IF(AF$5&gt;$G62+$B62,AE62*(1-INDEX('Inputs_Indexed REC'!$D$6:$D$8,MATCH('Indexed REC Deliveries'!$F62,'Inputs_Indexed REC'!$B$6:$B$8,0))),
0))</f>
        <v>78449.14553781008</v>
      </c>
      <c r="AG62" s="89">
        <f>IF(AG$5=$G62+$B62,INDEX('Inputs_Indexed REC'!$C$39:$E$64,MATCH('Indexed REC Deliveries'!$G62,'Inputs_Indexed REC'!$B$39:$B$64,0),MATCH('Indexed REC Deliveries'!$F62,'Inputs_Indexed REC'!$C$36:$E$36,0))
*INDEX('Inputs_Indexed REC'!$G$39:$I$64,MATCH('Indexed REC Deliveries'!$G62,'Inputs_Indexed REC'!$B$39:$B$64,0),MATCH('Indexed REC Deliveries'!$F62,'Inputs_Indexed REC'!$G$36:$I$36,0)),
IF(AG$5&gt;$G62+$B62,AF62*(1-INDEX('Inputs_Indexed REC'!$D$6:$D$8,MATCH('Indexed REC Deliveries'!$F62,'Inputs_Indexed REC'!$B$6:$B$8,0))),
0))</f>
        <v>78056.899810121031</v>
      </c>
    </row>
    <row r="63" spans="2:52">
      <c r="B63" s="94">
        <v>3</v>
      </c>
      <c r="C63" s="94" t="s">
        <v>167</v>
      </c>
      <c r="D63" s="119" t="s">
        <v>214</v>
      </c>
      <c r="E63" s="221"/>
      <c r="F63" s="39" t="s">
        <v>73</v>
      </c>
      <c r="G63" s="62">
        <f t="shared" si="8"/>
        <v>2027</v>
      </c>
      <c r="H63" s="58" t="s">
        <v>85</v>
      </c>
      <c r="I63" s="89">
        <f>IF(I$5=$G63+$B63,INDEX('Inputs_Indexed REC'!$C$39:$E$64,MATCH('Indexed REC Deliveries'!$G63,'Inputs_Indexed REC'!$B$39:$B$64,0),MATCH('Indexed REC Deliveries'!$F63,'Inputs_Indexed REC'!$C$36:$E$36,0))
*INDEX('Inputs_Indexed REC'!$G$39:$I$64,MATCH('Indexed REC Deliveries'!$G63,'Inputs_Indexed REC'!$B$39:$B$64,0),MATCH('Indexed REC Deliveries'!$F63,'Inputs_Indexed REC'!$G$36:$I$36,0)),
IF(I$5&gt;$G63+$B63,H63*(1-INDEX('Inputs_Indexed REC'!$D$6:$D$8,MATCH('Indexed REC Deliveries'!$F63,'Inputs_Indexed REC'!$B$6:$B$8,0))),
0))</f>
        <v>0</v>
      </c>
      <c r="J63" s="89">
        <f>IF(J$5=$G63+$B63,INDEX('Inputs_Indexed REC'!$C$39:$E$64,MATCH('Indexed REC Deliveries'!$G63,'Inputs_Indexed REC'!$B$39:$B$64,0),MATCH('Indexed REC Deliveries'!$F63,'Inputs_Indexed REC'!$C$36:$E$36,0))
*INDEX('Inputs_Indexed REC'!$G$39:$I$64,MATCH('Indexed REC Deliveries'!$G63,'Inputs_Indexed REC'!$B$39:$B$64,0),MATCH('Indexed REC Deliveries'!$F63,'Inputs_Indexed REC'!$G$36:$I$36,0)),
IF(J$5&gt;$G63+$B63,I63*(1-INDEX('Inputs_Indexed REC'!$D$6:$D$8,MATCH('Indexed REC Deliveries'!$F63,'Inputs_Indexed REC'!$B$6:$B$8,0))),
0))</f>
        <v>0</v>
      </c>
      <c r="K63" s="89">
        <f>IF(K$5=$G63+$B63,INDEX('Inputs_Indexed REC'!$C$39:$E$64,MATCH('Indexed REC Deliveries'!$G63,'Inputs_Indexed REC'!$B$39:$B$64,0),MATCH('Indexed REC Deliveries'!$F63,'Inputs_Indexed REC'!$C$36:$E$36,0))
*INDEX('Inputs_Indexed REC'!$G$39:$I$64,MATCH('Indexed REC Deliveries'!$G63,'Inputs_Indexed REC'!$B$39:$B$64,0),MATCH('Indexed REC Deliveries'!$F63,'Inputs_Indexed REC'!$G$36:$I$36,0)),
IF(K$5&gt;$G63+$B63,J63*(1-INDEX('Inputs_Indexed REC'!$D$6:$D$8,MATCH('Indexed REC Deliveries'!$F63,'Inputs_Indexed REC'!$B$6:$B$8,0))),
0))</f>
        <v>0</v>
      </c>
      <c r="L63" s="89">
        <f>IF(L$5=$G63+$B63,INDEX('Inputs_Indexed REC'!$C$39:$E$64,MATCH('Indexed REC Deliveries'!$G63,'Inputs_Indexed REC'!$B$39:$B$64,0),MATCH('Indexed REC Deliveries'!$F63,'Inputs_Indexed REC'!$C$36:$E$36,0))
*INDEX('Inputs_Indexed REC'!$G$39:$I$64,MATCH('Indexed REC Deliveries'!$G63,'Inputs_Indexed REC'!$B$39:$B$64,0),MATCH('Indexed REC Deliveries'!$F63,'Inputs_Indexed REC'!$G$36:$I$36,0)),
IF(L$5&gt;$G63+$B63,K63*(1-INDEX('Inputs_Indexed REC'!$D$6:$D$8,MATCH('Indexed REC Deliveries'!$F63,'Inputs_Indexed REC'!$B$6:$B$8,0))),
0))</f>
        <v>0</v>
      </c>
      <c r="M63" s="89">
        <f>IF(M$5=$G63+$B63,INDEX('Inputs_Indexed REC'!$C$39:$E$64,MATCH('Indexed REC Deliveries'!$G63,'Inputs_Indexed REC'!$B$39:$B$64,0),MATCH('Indexed REC Deliveries'!$F63,'Inputs_Indexed REC'!$C$36:$E$36,0))
*INDEX('Inputs_Indexed REC'!$G$39:$I$64,MATCH('Indexed REC Deliveries'!$G63,'Inputs_Indexed REC'!$B$39:$B$64,0),MATCH('Indexed REC Deliveries'!$F63,'Inputs_Indexed REC'!$G$36:$I$36,0)),
IF(M$5&gt;$G63+$B63,L63*(1-INDEX('Inputs_Indexed REC'!$D$6:$D$8,MATCH('Indexed REC Deliveries'!$F63,'Inputs_Indexed REC'!$B$6:$B$8,0))),
0))</f>
        <v>0</v>
      </c>
      <c r="N63" s="89">
        <f>IF(N$5=$G63+$B63,INDEX('Inputs_Indexed REC'!$C$39:$E$64,MATCH('Indexed REC Deliveries'!$G63,'Inputs_Indexed REC'!$B$39:$B$64,0),MATCH('Indexed REC Deliveries'!$F63,'Inputs_Indexed REC'!$C$36:$E$36,0))
*INDEX('Inputs_Indexed REC'!$G$39:$I$64,MATCH('Indexed REC Deliveries'!$G63,'Inputs_Indexed REC'!$B$39:$B$64,0),MATCH('Indexed REC Deliveries'!$F63,'Inputs_Indexed REC'!$G$36:$I$36,0)),
IF(N$5&gt;$G63+$B63,M63*(1-INDEX('Inputs_Indexed REC'!$D$6:$D$8,MATCH('Indexed REC Deliveries'!$F63,'Inputs_Indexed REC'!$B$6:$B$8,0))),
0))</f>
        <v>0</v>
      </c>
      <c r="O63" s="89">
        <f>IF(O$5=$G63+$B63,INDEX('Inputs_Indexed REC'!$C$39:$E$64,MATCH('Indexed REC Deliveries'!$G63,'Inputs_Indexed REC'!$B$39:$B$64,0),MATCH('Indexed REC Deliveries'!$F63,'Inputs_Indexed REC'!$C$36:$E$36,0))
*INDEX('Inputs_Indexed REC'!$G$39:$I$64,MATCH('Indexed REC Deliveries'!$G63,'Inputs_Indexed REC'!$B$39:$B$64,0),MATCH('Indexed REC Deliveries'!$F63,'Inputs_Indexed REC'!$G$36:$I$36,0)),
IF(O$5&gt;$G63+$B63,N63*(1-INDEX('Inputs_Indexed REC'!$D$6:$D$8,MATCH('Indexed REC Deliveries'!$F63,'Inputs_Indexed REC'!$B$6:$B$8,0))),
0))</f>
        <v>0</v>
      </c>
      <c r="P63" s="89">
        <f>IF(P$5=$G63+$B63,INDEX('Inputs_Indexed REC'!$C$39:$E$64,MATCH('Indexed REC Deliveries'!$G63,'Inputs_Indexed REC'!$B$39:$B$64,0),MATCH('Indexed REC Deliveries'!$F63,'Inputs_Indexed REC'!$C$36:$E$36,0))
*INDEX('Inputs_Indexed REC'!$G$39:$I$64,MATCH('Indexed REC Deliveries'!$G63,'Inputs_Indexed REC'!$B$39:$B$64,0),MATCH('Indexed REC Deliveries'!$F63,'Inputs_Indexed REC'!$G$36:$I$36,0)),
IF(P$5&gt;$G63+$B63,O63*(1-INDEX('Inputs_Indexed REC'!$D$6:$D$8,MATCH('Indexed REC Deliveries'!$F63,'Inputs_Indexed REC'!$B$6:$B$8,0))),
0))</f>
        <v>0</v>
      </c>
      <c r="Q63" s="89">
        <f>IF(Q$5=$G63+$B63,INDEX('Inputs_Indexed REC'!$C$39:$E$64,MATCH('Indexed REC Deliveries'!$G63,'Inputs_Indexed REC'!$B$39:$B$64,0),MATCH('Indexed REC Deliveries'!$F63,'Inputs_Indexed REC'!$C$36:$E$36,0))
*INDEX('Inputs_Indexed REC'!$G$39:$I$64,MATCH('Indexed REC Deliveries'!$G63,'Inputs_Indexed REC'!$B$39:$B$64,0),MATCH('Indexed REC Deliveries'!$F63,'Inputs_Indexed REC'!$G$36:$I$36,0)),
IF(Q$5&gt;$G63+$B63,P63*(1-INDEX('Inputs_Indexed REC'!$D$6:$D$8,MATCH('Indexed REC Deliveries'!$F63,'Inputs_Indexed REC'!$B$6:$B$8,0))),
0))</f>
        <v>85000</v>
      </c>
      <c r="R63" s="89">
        <f>IF(R$5=$G63+$B63,INDEX('Inputs_Indexed REC'!$C$39:$E$64,MATCH('Indexed REC Deliveries'!$G63,'Inputs_Indexed REC'!$B$39:$B$64,0),MATCH('Indexed REC Deliveries'!$F63,'Inputs_Indexed REC'!$C$36:$E$36,0))
*INDEX('Inputs_Indexed REC'!$G$39:$I$64,MATCH('Indexed REC Deliveries'!$G63,'Inputs_Indexed REC'!$B$39:$B$64,0),MATCH('Indexed REC Deliveries'!$F63,'Inputs_Indexed REC'!$G$36:$I$36,0)),
IF(R$5&gt;$G63+$B63,Q63*(1-INDEX('Inputs_Indexed REC'!$D$6:$D$8,MATCH('Indexed REC Deliveries'!$F63,'Inputs_Indexed REC'!$B$6:$B$8,0))),
0))</f>
        <v>84575</v>
      </c>
      <c r="S63" s="89">
        <f>IF(S$5=$G63+$B63,INDEX('Inputs_Indexed REC'!$C$39:$E$64,MATCH('Indexed REC Deliveries'!$G63,'Inputs_Indexed REC'!$B$39:$B$64,0),MATCH('Indexed REC Deliveries'!$F63,'Inputs_Indexed REC'!$C$36:$E$36,0))
*INDEX('Inputs_Indexed REC'!$G$39:$I$64,MATCH('Indexed REC Deliveries'!$G63,'Inputs_Indexed REC'!$B$39:$B$64,0),MATCH('Indexed REC Deliveries'!$F63,'Inputs_Indexed REC'!$G$36:$I$36,0)),
IF(S$5&gt;$G63+$B63,R63*(1-INDEX('Inputs_Indexed REC'!$D$6:$D$8,MATCH('Indexed REC Deliveries'!$F63,'Inputs_Indexed REC'!$B$6:$B$8,0))),
0))</f>
        <v>84152.125</v>
      </c>
      <c r="T63" s="89">
        <f>IF(T$5=$G63+$B63,INDEX('Inputs_Indexed REC'!$C$39:$E$64,MATCH('Indexed REC Deliveries'!$G63,'Inputs_Indexed REC'!$B$39:$B$64,0),MATCH('Indexed REC Deliveries'!$F63,'Inputs_Indexed REC'!$C$36:$E$36,0))
*INDEX('Inputs_Indexed REC'!$G$39:$I$64,MATCH('Indexed REC Deliveries'!$G63,'Inputs_Indexed REC'!$B$39:$B$64,0),MATCH('Indexed REC Deliveries'!$F63,'Inputs_Indexed REC'!$G$36:$I$36,0)),
IF(T$5&gt;$G63+$B63,S63*(1-INDEX('Inputs_Indexed REC'!$D$6:$D$8,MATCH('Indexed REC Deliveries'!$F63,'Inputs_Indexed REC'!$B$6:$B$8,0))),
0))</f>
        <v>83731.364375000005</v>
      </c>
      <c r="U63" s="89">
        <f>IF(U$5=$G63+$B63,INDEX('Inputs_Indexed REC'!$C$39:$E$64,MATCH('Indexed REC Deliveries'!$G63,'Inputs_Indexed REC'!$B$39:$B$64,0),MATCH('Indexed REC Deliveries'!$F63,'Inputs_Indexed REC'!$C$36:$E$36,0))
*INDEX('Inputs_Indexed REC'!$G$39:$I$64,MATCH('Indexed REC Deliveries'!$G63,'Inputs_Indexed REC'!$B$39:$B$64,0),MATCH('Indexed REC Deliveries'!$F63,'Inputs_Indexed REC'!$G$36:$I$36,0)),
IF(U$5&gt;$G63+$B63,T63*(1-INDEX('Inputs_Indexed REC'!$D$6:$D$8,MATCH('Indexed REC Deliveries'!$F63,'Inputs_Indexed REC'!$B$6:$B$8,0))),
0))</f>
        <v>83312.707553125001</v>
      </c>
      <c r="V63" s="89">
        <f>IF(V$5=$G63+$B63,INDEX('Inputs_Indexed REC'!$C$39:$E$64,MATCH('Indexed REC Deliveries'!$G63,'Inputs_Indexed REC'!$B$39:$B$64,0),MATCH('Indexed REC Deliveries'!$F63,'Inputs_Indexed REC'!$C$36:$E$36,0))
*INDEX('Inputs_Indexed REC'!$G$39:$I$64,MATCH('Indexed REC Deliveries'!$G63,'Inputs_Indexed REC'!$B$39:$B$64,0),MATCH('Indexed REC Deliveries'!$F63,'Inputs_Indexed REC'!$G$36:$I$36,0)),
IF(V$5&gt;$G63+$B63,U63*(1-INDEX('Inputs_Indexed REC'!$D$6:$D$8,MATCH('Indexed REC Deliveries'!$F63,'Inputs_Indexed REC'!$B$6:$B$8,0))),
0))</f>
        <v>82896.144015359372</v>
      </c>
      <c r="W63" s="89">
        <f>IF(W$5=$G63+$B63,INDEX('Inputs_Indexed REC'!$C$39:$E$64,MATCH('Indexed REC Deliveries'!$G63,'Inputs_Indexed REC'!$B$39:$B$64,0),MATCH('Indexed REC Deliveries'!$F63,'Inputs_Indexed REC'!$C$36:$E$36,0))
*INDEX('Inputs_Indexed REC'!$G$39:$I$64,MATCH('Indexed REC Deliveries'!$G63,'Inputs_Indexed REC'!$B$39:$B$64,0),MATCH('Indexed REC Deliveries'!$F63,'Inputs_Indexed REC'!$G$36:$I$36,0)),
IF(W$5&gt;$G63+$B63,V63*(1-INDEX('Inputs_Indexed REC'!$D$6:$D$8,MATCH('Indexed REC Deliveries'!$F63,'Inputs_Indexed REC'!$B$6:$B$8,0))),
0))</f>
        <v>82481.663295282575</v>
      </c>
      <c r="X63" s="89">
        <f>IF(X$5=$G63+$B63,INDEX('Inputs_Indexed REC'!$C$39:$E$64,MATCH('Indexed REC Deliveries'!$G63,'Inputs_Indexed REC'!$B$39:$B$64,0),MATCH('Indexed REC Deliveries'!$F63,'Inputs_Indexed REC'!$C$36:$E$36,0))
*INDEX('Inputs_Indexed REC'!$G$39:$I$64,MATCH('Indexed REC Deliveries'!$G63,'Inputs_Indexed REC'!$B$39:$B$64,0),MATCH('Indexed REC Deliveries'!$F63,'Inputs_Indexed REC'!$G$36:$I$36,0)),
IF(X$5&gt;$G63+$B63,W63*(1-INDEX('Inputs_Indexed REC'!$D$6:$D$8,MATCH('Indexed REC Deliveries'!$F63,'Inputs_Indexed REC'!$B$6:$B$8,0))),
0))</f>
        <v>82069.254978806159</v>
      </c>
      <c r="Y63" s="89">
        <f>IF(Y$5=$G63+$B63,INDEX('Inputs_Indexed REC'!$C$39:$E$64,MATCH('Indexed REC Deliveries'!$G63,'Inputs_Indexed REC'!$B$39:$B$64,0),MATCH('Indexed REC Deliveries'!$F63,'Inputs_Indexed REC'!$C$36:$E$36,0))
*INDEX('Inputs_Indexed REC'!$G$39:$I$64,MATCH('Indexed REC Deliveries'!$G63,'Inputs_Indexed REC'!$B$39:$B$64,0),MATCH('Indexed REC Deliveries'!$F63,'Inputs_Indexed REC'!$G$36:$I$36,0)),
IF(Y$5&gt;$G63+$B63,X63*(1-INDEX('Inputs_Indexed REC'!$D$6:$D$8,MATCH('Indexed REC Deliveries'!$F63,'Inputs_Indexed REC'!$B$6:$B$8,0))),
0))</f>
        <v>81658.908703912122</v>
      </c>
      <c r="Z63" s="89">
        <f>IF(Z$5=$G63+$B63,INDEX('Inputs_Indexed REC'!$C$39:$E$64,MATCH('Indexed REC Deliveries'!$G63,'Inputs_Indexed REC'!$B$39:$B$64,0),MATCH('Indexed REC Deliveries'!$F63,'Inputs_Indexed REC'!$C$36:$E$36,0))
*INDEX('Inputs_Indexed REC'!$G$39:$I$64,MATCH('Indexed REC Deliveries'!$G63,'Inputs_Indexed REC'!$B$39:$B$64,0),MATCH('Indexed REC Deliveries'!$F63,'Inputs_Indexed REC'!$G$36:$I$36,0)),
IF(Z$5&gt;$G63+$B63,Y63*(1-INDEX('Inputs_Indexed REC'!$D$6:$D$8,MATCH('Indexed REC Deliveries'!$F63,'Inputs_Indexed REC'!$B$6:$B$8,0))),
0))</f>
        <v>81250.614160392564</v>
      </c>
      <c r="AA63" s="89">
        <f>IF(AA$5=$G63+$B63,INDEX('Inputs_Indexed REC'!$C$39:$E$64,MATCH('Indexed REC Deliveries'!$G63,'Inputs_Indexed REC'!$B$39:$B$64,0),MATCH('Indexed REC Deliveries'!$F63,'Inputs_Indexed REC'!$C$36:$E$36,0))
*INDEX('Inputs_Indexed REC'!$G$39:$I$64,MATCH('Indexed REC Deliveries'!$G63,'Inputs_Indexed REC'!$B$39:$B$64,0),MATCH('Indexed REC Deliveries'!$F63,'Inputs_Indexed REC'!$G$36:$I$36,0)),
IF(AA$5&gt;$G63+$B63,Z63*(1-INDEX('Inputs_Indexed REC'!$D$6:$D$8,MATCH('Indexed REC Deliveries'!$F63,'Inputs_Indexed REC'!$B$6:$B$8,0))),
0))</f>
        <v>80844.361089590602</v>
      </c>
      <c r="AB63" s="89">
        <f>IF(AB$5=$G63+$B63,INDEX('Inputs_Indexed REC'!$C$39:$E$64,MATCH('Indexed REC Deliveries'!$G63,'Inputs_Indexed REC'!$B$39:$B$64,0),MATCH('Indexed REC Deliveries'!$F63,'Inputs_Indexed REC'!$C$36:$E$36,0))
*INDEX('Inputs_Indexed REC'!$G$39:$I$64,MATCH('Indexed REC Deliveries'!$G63,'Inputs_Indexed REC'!$B$39:$B$64,0),MATCH('Indexed REC Deliveries'!$F63,'Inputs_Indexed REC'!$G$36:$I$36,0)),
IF(AB$5&gt;$G63+$B63,AA63*(1-INDEX('Inputs_Indexed REC'!$D$6:$D$8,MATCH('Indexed REC Deliveries'!$F63,'Inputs_Indexed REC'!$B$6:$B$8,0))),
0))</f>
        <v>80440.139284142642</v>
      </c>
      <c r="AC63" s="89">
        <f>IF(AC$5=$G63+$B63,INDEX('Inputs_Indexed REC'!$C$39:$E$64,MATCH('Indexed REC Deliveries'!$G63,'Inputs_Indexed REC'!$B$39:$B$64,0),MATCH('Indexed REC Deliveries'!$F63,'Inputs_Indexed REC'!$C$36:$E$36,0))
*INDEX('Inputs_Indexed REC'!$G$39:$I$64,MATCH('Indexed REC Deliveries'!$G63,'Inputs_Indexed REC'!$B$39:$B$64,0),MATCH('Indexed REC Deliveries'!$F63,'Inputs_Indexed REC'!$G$36:$I$36,0)),
IF(AC$5&gt;$G63+$B63,AB63*(1-INDEX('Inputs_Indexed REC'!$D$6:$D$8,MATCH('Indexed REC Deliveries'!$F63,'Inputs_Indexed REC'!$B$6:$B$8,0))),
0))</f>
        <v>80037.938587721932</v>
      </c>
      <c r="AD63" s="89">
        <f>IF(AD$5=$G63+$B63,INDEX('Inputs_Indexed REC'!$C$39:$E$64,MATCH('Indexed REC Deliveries'!$G63,'Inputs_Indexed REC'!$B$39:$B$64,0),MATCH('Indexed REC Deliveries'!$F63,'Inputs_Indexed REC'!$C$36:$E$36,0))
*INDEX('Inputs_Indexed REC'!$G$39:$I$64,MATCH('Indexed REC Deliveries'!$G63,'Inputs_Indexed REC'!$B$39:$B$64,0),MATCH('Indexed REC Deliveries'!$F63,'Inputs_Indexed REC'!$G$36:$I$36,0)),
IF(AD$5&gt;$G63+$B63,AC63*(1-INDEX('Inputs_Indexed REC'!$D$6:$D$8,MATCH('Indexed REC Deliveries'!$F63,'Inputs_Indexed REC'!$B$6:$B$8,0))),
0))</f>
        <v>79637.748894783319</v>
      </c>
      <c r="AE63" s="89">
        <f>IF(AE$5=$G63+$B63,INDEX('Inputs_Indexed REC'!$C$39:$E$64,MATCH('Indexed REC Deliveries'!$G63,'Inputs_Indexed REC'!$B$39:$B$64,0),MATCH('Indexed REC Deliveries'!$F63,'Inputs_Indexed REC'!$C$36:$E$36,0))
*INDEX('Inputs_Indexed REC'!$G$39:$I$64,MATCH('Indexed REC Deliveries'!$G63,'Inputs_Indexed REC'!$B$39:$B$64,0),MATCH('Indexed REC Deliveries'!$F63,'Inputs_Indexed REC'!$G$36:$I$36,0)),
IF(AE$5&gt;$G63+$B63,AD63*(1-INDEX('Inputs_Indexed REC'!$D$6:$D$8,MATCH('Indexed REC Deliveries'!$F63,'Inputs_Indexed REC'!$B$6:$B$8,0))),
0))</f>
        <v>79239.560150309408</v>
      </c>
      <c r="AF63" s="89">
        <f>IF(AF$5=$G63+$B63,INDEX('Inputs_Indexed REC'!$C$39:$E$64,MATCH('Indexed REC Deliveries'!$G63,'Inputs_Indexed REC'!$B$39:$B$64,0),MATCH('Indexed REC Deliveries'!$F63,'Inputs_Indexed REC'!$C$36:$E$36,0))
*INDEX('Inputs_Indexed REC'!$G$39:$I$64,MATCH('Indexed REC Deliveries'!$G63,'Inputs_Indexed REC'!$B$39:$B$64,0),MATCH('Indexed REC Deliveries'!$F63,'Inputs_Indexed REC'!$G$36:$I$36,0)),
IF(AF$5&gt;$G63+$B63,AE63*(1-INDEX('Inputs_Indexed REC'!$D$6:$D$8,MATCH('Indexed REC Deliveries'!$F63,'Inputs_Indexed REC'!$B$6:$B$8,0))),
0))</f>
        <v>78843.362349557865</v>
      </c>
      <c r="AG63" s="89">
        <f>IF(AG$5=$G63+$B63,INDEX('Inputs_Indexed REC'!$C$39:$E$64,MATCH('Indexed REC Deliveries'!$G63,'Inputs_Indexed REC'!$B$39:$B$64,0),MATCH('Indexed REC Deliveries'!$F63,'Inputs_Indexed REC'!$C$36:$E$36,0))
*INDEX('Inputs_Indexed REC'!$G$39:$I$64,MATCH('Indexed REC Deliveries'!$G63,'Inputs_Indexed REC'!$B$39:$B$64,0),MATCH('Indexed REC Deliveries'!$F63,'Inputs_Indexed REC'!$G$36:$I$36,0)),
IF(AG$5&gt;$G63+$B63,AF63*(1-INDEX('Inputs_Indexed REC'!$D$6:$D$8,MATCH('Indexed REC Deliveries'!$F63,'Inputs_Indexed REC'!$B$6:$B$8,0))),
0))</f>
        <v>78449.14553781008</v>
      </c>
    </row>
    <row r="64" spans="2:52">
      <c r="B64" s="94">
        <v>3</v>
      </c>
      <c r="C64" s="94" t="s">
        <v>167</v>
      </c>
      <c r="D64" s="119" t="s">
        <v>214</v>
      </c>
      <c r="E64" s="221"/>
      <c r="F64" s="39" t="s">
        <v>73</v>
      </c>
      <c r="G64" s="62">
        <f t="shared" si="8"/>
        <v>2028</v>
      </c>
      <c r="H64" s="58" t="s">
        <v>85</v>
      </c>
      <c r="I64" s="89">
        <f>IF(I$5=$G64+$B64,INDEX('Inputs_Indexed REC'!$C$39:$E$64,MATCH('Indexed REC Deliveries'!$G64,'Inputs_Indexed REC'!$B$39:$B$64,0),MATCH('Indexed REC Deliveries'!$F64,'Inputs_Indexed REC'!$C$36:$E$36,0))
*INDEX('Inputs_Indexed REC'!$G$39:$I$64,MATCH('Indexed REC Deliveries'!$G64,'Inputs_Indexed REC'!$B$39:$B$64,0),MATCH('Indexed REC Deliveries'!$F64,'Inputs_Indexed REC'!$G$36:$I$36,0)),
IF(I$5&gt;$G64+$B64,H64*(1-INDEX('Inputs_Indexed REC'!$D$6:$D$8,MATCH('Indexed REC Deliveries'!$F64,'Inputs_Indexed REC'!$B$6:$B$8,0))),
0))</f>
        <v>0</v>
      </c>
      <c r="J64" s="89">
        <f>IF(J$5=$G64+$B64,INDEX('Inputs_Indexed REC'!$C$39:$E$64,MATCH('Indexed REC Deliveries'!$G64,'Inputs_Indexed REC'!$B$39:$B$64,0),MATCH('Indexed REC Deliveries'!$F64,'Inputs_Indexed REC'!$C$36:$E$36,0))
*INDEX('Inputs_Indexed REC'!$G$39:$I$64,MATCH('Indexed REC Deliveries'!$G64,'Inputs_Indexed REC'!$B$39:$B$64,0),MATCH('Indexed REC Deliveries'!$F64,'Inputs_Indexed REC'!$G$36:$I$36,0)),
IF(J$5&gt;$G64+$B64,I64*(1-INDEX('Inputs_Indexed REC'!$D$6:$D$8,MATCH('Indexed REC Deliveries'!$F64,'Inputs_Indexed REC'!$B$6:$B$8,0))),
0))</f>
        <v>0</v>
      </c>
      <c r="K64" s="89">
        <f>IF(K$5=$G64+$B64,INDEX('Inputs_Indexed REC'!$C$39:$E$64,MATCH('Indexed REC Deliveries'!$G64,'Inputs_Indexed REC'!$B$39:$B$64,0),MATCH('Indexed REC Deliveries'!$F64,'Inputs_Indexed REC'!$C$36:$E$36,0))
*INDEX('Inputs_Indexed REC'!$G$39:$I$64,MATCH('Indexed REC Deliveries'!$G64,'Inputs_Indexed REC'!$B$39:$B$64,0),MATCH('Indexed REC Deliveries'!$F64,'Inputs_Indexed REC'!$G$36:$I$36,0)),
IF(K$5&gt;$G64+$B64,J64*(1-INDEX('Inputs_Indexed REC'!$D$6:$D$8,MATCH('Indexed REC Deliveries'!$F64,'Inputs_Indexed REC'!$B$6:$B$8,0))),
0))</f>
        <v>0</v>
      </c>
      <c r="L64" s="89">
        <f>IF(L$5=$G64+$B64,INDEX('Inputs_Indexed REC'!$C$39:$E$64,MATCH('Indexed REC Deliveries'!$G64,'Inputs_Indexed REC'!$B$39:$B$64,0),MATCH('Indexed REC Deliveries'!$F64,'Inputs_Indexed REC'!$C$36:$E$36,0))
*INDEX('Inputs_Indexed REC'!$G$39:$I$64,MATCH('Indexed REC Deliveries'!$G64,'Inputs_Indexed REC'!$B$39:$B$64,0),MATCH('Indexed REC Deliveries'!$F64,'Inputs_Indexed REC'!$G$36:$I$36,0)),
IF(L$5&gt;$G64+$B64,K64*(1-INDEX('Inputs_Indexed REC'!$D$6:$D$8,MATCH('Indexed REC Deliveries'!$F64,'Inputs_Indexed REC'!$B$6:$B$8,0))),
0))</f>
        <v>0</v>
      </c>
      <c r="M64" s="89">
        <f>IF(M$5=$G64+$B64,INDEX('Inputs_Indexed REC'!$C$39:$E$64,MATCH('Indexed REC Deliveries'!$G64,'Inputs_Indexed REC'!$B$39:$B$64,0),MATCH('Indexed REC Deliveries'!$F64,'Inputs_Indexed REC'!$C$36:$E$36,0))
*INDEX('Inputs_Indexed REC'!$G$39:$I$64,MATCH('Indexed REC Deliveries'!$G64,'Inputs_Indexed REC'!$B$39:$B$64,0),MATCH('Indexed REC Deliveries'!$F64,'Inputs_Indexed REC'!$G$36:$I$36,0)),
IF(M$5&gt;$G64+$B64,L64*(1-INDEX('Inputs_Indexed REC'!$D$6:$D$8,MATCH('Indexed REC Deliveries'!$F64,'Inputs_Indexed REC'!$B$6:$B$8,0))),
0))</f>
        <v>0</v>
      </c>
      <c r="N64" s="89">
        <f>IF(N$5=$G64+$B64,INDEX('Inputs_Indexed REC'!$C$39:$E$64,MATCH('Indexed REC Deliveries'!$G64,'Inputs_Indexed REC'!$B$39:$B$64,0),MATCH('Indexed REC Deliveries'!$F64,'Inputs_Indexed REC'!$C$36:$E$36,0))
*INDEX('Inputs_Indexed REC'!$G$39:$I$64,MATCH('Indexed REC Deliveries'!$G64,'Inputs_Indexed REC'!$B$39:$B$64,0),MATCH('Indexed REC Deliveries'!$F64,'Inputs_Indexed REC'!$G$36:$I$36,0)),
IF(N$5&gt;$G64+$B64,M64*(1-INDEX('Inputs_Indexed REC'!$D$6:$D$8,MATCH('Indexed REC Deliveries'!$F64,'Inputs_Indexed REC'!$B$6:$B$8,0))),
0))</f>
        <v>0</v>
      </c>
      <c r="O64" s="89">
        <f>IF(O$5=$G64+$B64,INDEX('Inputs_Indexed REC'!$C$39:$E$64,MATCH('Indexed REC Deliveries'!$G64,'Inputs_Indexed REC'!$B$39:$B$64,0),MATCH('Indexed REC Deliveries'!$F64,'Inputs_Indexed REC'!$C$36:$E$36,0))
*INDEX('Inputs_Indexed REC'!$G$39:$I$64,MATCH('Indexed REC Deliveries'!$G64,'Inputs_Indexed REC'!$B$39:$B$64,0),MATCH('Indexed REC Deliveries'!$F64,'Inputs_Indexed REC'!$G$36:$I$36,0)),
IF(O$5&gt;$G64+$B64,N64*(1-INDEX('Inputs_Indexed REC'!$D$6:$D$8,MATCH('Indexed REC Deliveries'!$F64,'Inputs_Indexed REC'!$B$6:$B$8,0))),
0))</f>
        <v>0</v>
      </c>
      <c r="P64" s="89">
        <f>IF(P$5=$G64+$B64,INDEX('Inputs_Indexed REC'!$C$39:$E$64,MATCH('Indexed REC Deliveries'!$G64,'Inputs_Indexed REC'!$B$39:$B$64,0),MATCH('Indexed REC Deliveries'!$F64,'Inputs_Indexed REC'!$C$36:$E$36,0))
*INDEX('Inputs_Indexed REC'!$G$39:$I$64,MATCH('Indexed REC Deliveries'!$G64,'Inputs_Indexed REC'!$B$39:$B$64,0),MATCH('Indexed REC Deliveries'!$F64,'Inputs_Indexed REC'!$G$36:$I$36,0)),
IF(P$5&gt;$G64+$B64,O64*(1-INDEX('Inputs_Indexed REC'!$D$6:$D$8,MATCH('Indexed REC Deliveries'!$F64,'Inputs_Indexed REC'!$B$6:$B$8,0))),
0))</f>
        <v>0</v>
      </c>
      <c r="Q64" s="89">
        <f>IF(Q$5=$G64+$B64,INDEX('Inputs_Indexed REC'!$C$39:$E$64,MATCH('Indexed REC Deliveries'!$G64,'Inputs_Indexed REC'!$B$39:$B$64,0),MATCH('Indexed REC Deliveries'!$F64,'Inputs_Indexed REC'!$C$36:$E$36,0))
*INDEX('Inputs_Indexed REC'!$G$39:$I$64,MATCH('Indexed REC Deliveries'!$G64,'Inputs_Indexed REC'!$B$39:$B$64,0),MATCH('Indexed REC Deliveries'!$F64,'Inputs_Indexed REC'!$G$36:$I$36,0)),
IF(Q$5&gt;$G64+$B64,P64*(1-INDEX('Inputs_Indexed REC'!$D$6:$D$8,MATCH('Indexed REC Deliveries'!$F64,'Inputs_Indexed REC'!$B$6:$B$8,0))),
0))</f>
        <v>0</v>
      </c>
      <c r="R64" s="89">
        <f>IF(R$5=$G64+$B64,INDEX('Inputs_Indexed REC'!$C$39:$E$64,MATCH('Indexed REC Deliveries'!$G64,'Inputs_Indexed REC'!$B$39:$B$64,0),MATCH('Indexed REC Deliveries'!$F64,'Inputs_Indexed REC'!$C$36:$E$36,0))
*INDEX('Inputs_Indexed REC'!$G$39:$I$64,MATCH('Indexed REC Deliveries'!$G64,'Inputs_Indexed REC'!$B$39:$B$64,0),MATCH('Indexed REC Deliveries'!$F64,'Inputs_Indexed REC'!$G$36:$I$36,0)),
IF(R$5&gt;$G64+$B64,Q64*(1-INDEX('Inputs_Indexed REC'!$D$6:$D$8,MATCH('Indexed REC Deliveries'!$F64,'Inputs_Indexed REC'!$B$6:$B$8,0))),
0))</f>
        <v>85000</v>
      </c>
      <c r="S64" s="89">
        <f>IF(S$5=$G64+$B64,INDEX('Inputs_Indexed REC'!$C$39:$E$64,MATCH('Indexed REC Deliveries'!$G64,'Inputs_Indexed REC'!$B$39:$B$64,0),MATCH('Indexed REC Deliveries'!$F64,'Inputs_Indexed REC'!$C$36:$E$36,0))
*INDEX('Inputs_Indexed REC'!$G$39:$I$64,MATCH('Indexed REC Deliveries'!$G64,'Inputs_Indexed REC'!$B$39:$B$64,0),MATCH('Indexed REC Deliveries'!$F64,'Inputs_Indexed REC'!$G$36:$I$36,0)),
IF(S$5&gt;$G64+$B64,R64*(1-INDEX('Inputs_Indexed REC'!$D$6:$D$8,MATCH('Indexed REC Deliveries'!$F64,'Inputs_Indexed REC'!$B$6:$B$8,0))),
0))</f>
        <v>84575</v>
      </c>
      <c r="T64" s="89">
        <f>IF(T$5=$G64+$B64,INDEX('Inputs_Indexed REC'!$C$39:$E$64,MATCH('Indexed REC Deliveries'!$G64,'Inputs_Indexed REC'!$B$39:$B$64,0),MATCH('Indexed REC Deliveries'!$F64,'Inputs_Indexed REC'!$C$36:$E$36,0))
*INDEX('Inputs_Indexed REC'!$G$39:$I$64,MATCH('Indexed REC Deliveries'!$G64,'Inputs_Indexed REC'!$B$39:$B$64,0),MATCH('Indexed REC Deliveries'!$F64,'Inputs_Indexed REC'!$G$36:$I$36,0)),
IF(T$5&gt;$G64+$B64,S64*(1-INDEX('Inputs_Indexed REC'!$D$6:$D$8,MATCH('Indexed REC Deliveries'!$F64,'Inputs_Indexed REC'!$B$6:$B$8,0))),
0))</f>
        <v>84152.125</v>
      </c>
      <c r="U64" s="89">
        <f>IF(U$5=$G64+$B64,INDEX('Inputs_Indexed REC'!$C$39:$E$64,MATCH('Indexed REC Deliveries'!$G64,'Inputs_Indexed REC'!$B$39:$B$64,0),MATCH('Indexed REC Deliveries'!$F64,'Inputs_Indexed REC'!$C$36:$E$36,0))
*INDEX('Inputs_Indexed REC'!$G$39:$I$64,MATCH('Indexed REC Deliveries'!$G64,'Inputs_Indexed REC'!$B$39:$B$64,0),MATCH('Indexed REC Deliveries'!$F64,'Inputs_Indexed REC'!$G$36:$I$36,0)),
IF(U$5&gt;$G64+$B64,T64*(1-INDEX('Inputs_Indexed REC'!$D$6:$D$8,MATCH('Indexed REC Deliveries'!$F64,'Inputs_Indexed REC'!$B$6:$B$8,0))),
0))</f>
        <v>83731.364375000005</v>
      </c>
      <c r="V64" s="89">
        <f>IF(V$5=$G64+$B64,INDEX('Inputs_Indexed REC'!$C$39:$E$64,MATCH('Indexed REC Deliveries'!$G64,'Inputs_Indexed REC'!$B$39:$B$64,0),MATCH('Indexed REC Deliveries'!$F64,'Inputs_Indexed REC'!$C$36:$E$36,0))
*INDEX('Inputs_Indexed REC'!$G$39:$I$64,MATCH('Indexed REC Deliveries'!$G64,'Inputs_Indexed REC'!$B$39:$B$64,0),MATCH('Indexed REC Deliveries'!$F64,'Inputs_Indexed REC'!$G$36:$I$36,0)),
IF(V$5&gt;$G64+$B64,U64*(1-INDEX('Inputs_Indexed REC'!$D$6:$D$8,MATCH('Indexed REC Deliveries'!$F64,'Inputs_Indexed REC'!$B$6:$B$8,0))),
0))</f>
        <v>83312.707553125001</v>
      </c>
      <c r="W64" s="89">
        <f>IF(W$5=$G64+$B64,INDEX('Inputs_Indexed REC'!$C$39:$E$64,MATCH('Indexed REC Deliveries'!$G64,'Inputs_Indexed REC'!$B$39:$B$64,0),MATCH('Indexed REC Deliveries'!$F64,'Inputs_Indexed REC'!$C$36:$E$36,0))
*INDEX('Inputs_Indexed REC'!$G$39:$I$64,MATCH('Indexed REC Deliveries'!$G64,'Inputs_Indexed REC'!$B$39:$B$64,0),MATCH('Indexed REC Deliveries'!$F64,'Inputs_Indexed REC'!$G$36:$I$36,0)),
IF(W$5&gt;$G64+$B64,V64*(1-INDEX('Inputs_Indexed REC'!$D$6:$D$8,MATCH('Indexed REC Deliveries'!$F64,'Inputs_Indexed REC'!$B$6:$B$8,0))),
0))</f>
        <v>82896.144015359372</v>
      </c>
      <c r="X64" s="89">
        <f>IF(X$5=$G64+$B64,INDEX('Inputs_Indexed REC'!$C$39:$E$64,MATCH('Indexed REC Deliveries'!$G64,'Inputs_Indexed REC'!$B$39:$B$64,0),MATCH('Indexed REC Deliveries'!$F64,'Inputs_Indexed REC'!$C$36:$E$36,0))
*INDEX('Inputs_Indexed REC'!$G$39:$I$64,MATCH('Indexed REC Deliveries'!$G64,'Inputs_Indexed REC'!$B$39:$B$64,0),MATCH('Indexed REC Deliveries'!$F64,'Inputs_Indexed REC'!$G$36:$I$36,0)),
IF(X$5&gt;$G64+$B64,W64*(1-INDEX('Inputs_Indexed REC'!$D$6:$D$8,MATCH('Indexed REC Deliveries'!$F64,'Inputs_Indexed REC'!$B$6:$B$8,0))),
0))</f>
        <v>82481.663295282575</v>
      </c>
      <c r="Y64" s="89">
        <f>IF(Y$5=$G64+$B64,INDEX('Inputs_Indexed REC'!$C$39:$E$64,MATCH('Indexed REC Deliveries'!$G64,'Inputs_Indexed REC'!$B$39:$B$64,0),MATCH('Indexed REC Deliveries'!$F64,'Inputs_Indexed REC'!$C$36:$E$36,0))
*INDEX('Inputs_Indexed REC'!$G$39:$I$64,MATCH('Indexed REC Deliveries'!$G64,'Inputs_Indexed REC'!$B$39:$B$64,0),MATCH('Indexed REC Deliveries'!$F64,'Inputs_Indexed REC'!$G$36:$I$36,0)),
IF(Y$5&gt;$G64+$B64,X64*(1-INDEX('Inputs_Indexed REC'!$D$6:$D$8,MATCH('Indexed REC Deliveries'!$F64,'Inputs_Indexed REC'!$B$6:$B$8,0))),
0))</f>
        <v>82069.254978806159</v>
      </c>
      <c r="Z64" s="89">
        <f>IF(Z$5=$G64+$B64,INDEX('Inputs_Indexed REC'!$C$39:$E$64,MATCH('Indexed REC Deliveries'!$G64,'Inputs_Indexed REC'!$B$39:$B$64,0),MATCH('Indexed REC Deliveries'!$F64,'Inputs_Indexed REC'!$C$36:$E$36,0))
*INDEX('Inputs_Indexed REC'!$G$39:$I$64,MATCH('Indexed REC Deliveries'!$G64,'Inputs_Indexed REC'!$B$39:$B$64,0),MATCH('Indexed REC Deliveries'!$F64,'Inputs_Indexed REC'!$G$36:$I$36,0)),
IF(Z$5&gt;$G64+$B64,Y64*(1-INDEX('Inputs_Indexed REC'!$D$6:$D$8,MATCH('Indexed REC Deliveries'!$F64,'Inputs_Indexed REC'!$B$6:$B$8,0))),
0))</f>
        <v>81658.908703912122</v>
      </c>
      <c r="AA64" s="89">
        <f>IF(AA$5=$G64+$B64,INDEX('Inputs_Indexed REC'!$C$39:$E$64,MATCH('Indexed REC Deliveries'!$G64,'Inputs_Indexed REC'!$B$39:$B$64,0),MATCH('Indexed REC Deliveries'!$F64,'Inputs_Indexed REC'!$C$36:$E$36,0))
*INDEX('Inputs_Indexed REC'!$G$39:$I$64,MATCH('Indexed REC Deliveries'!$G64,'Inputs_Indexed REC'!$B$39:$B$64,0),MATCH('Indexed REC Deliveries'!$F64,'Inputs_Indexed REC'!$G$36:$I$36,0)),
IF(AA$5&gt;$G64+$B64,Z64*(1-INDEX('Inputs_Indexed REC'!$D$6:$D$8,MATCH('Indexed REC Deliveries'!$F64,'Inputs_Indexed REC'!$B$6:$B$8,0))),
0))</f>
        <v>81250.614160392564</v>
      </c>
      <c r="AB64" s="89">
        <f>IF(AB$5=$G64+$B64,INDEX('Inputs_Indexed REC'!$C$39:$E$64,MATCH('Indexed REC Deliveries'!$G64,'Inputs_Indexed REC'!$B$39:$B$64,0),MATCH('Indexed REC Deliveries'!$F64,'Inputs_Indexed REC'!$C$36:$E$36,0))
*INDEX('Inputs_Indexed REC'!$G$39:$I$64,MATCH('Indexed REC Deliveries'!$G64,'Inputs_Indexed REC'!$B$39:$B$64,0),MATCH('Indexed REC Deliveries'!$F64,'Inputs_Indexed REC'!$G$36:$I$36,0)),
IF(AB$5&gt;$G64+$B64,AA64*(1-INDEX('Inputs_Indexed REC'!$D$6:$D$8,MATCH('Indexed REC Deliveries'!$F64,'Inputs_Indexed REC'!$B$6:$B$8,0))),
0))</f>
        <v>80844.361089590602</v>
      </c>
      <c r="AC64" s="89">
        <f>IF(AC$5=$G64+$B64,INDEX('Inputs_Indexed REC'!$C$39:$E$64,MATCH('Indexed REC Deliveries'!$G64,'Inputs_Indexed REC'!$B$39:$B$64,0),MATCH('Indexed REC Deliveries'!$F64,'Inputs_Indexed REC'!$C$36:$E$36,0))
*INDEX('Inputs_Indexed REC'!$G$39:$I$64,MATCH('Indexed REC Deliveries'!$G64,'Inputs_Indexed REC'!$B$39:$B$64,0),MATCH('Indexed REC Deliveries'!$F64,'Inputs_Indexed REC'!$G$36:$I$36,0)),
IF(AC$5&gt;$G64+$B64,AB64*(1-INDEX('Inputs_Indexed REC'!$D$6:$D$8,MATCH('Indexed REC Deliveries'!$F64,'Inputs_Indexed REC'!$B$6:$B$8,0))),
0))</f>
        <v>80440.139284142642</v>
      </c>
      <c r="AD64" s="89">
        <f>IF(AD$5=$G64+$B64,INDEX('Inputs_Indexed REC'!$C$39:$E$64,MATCH('Indexed REC Deliveries'!$G64,'Inputs_Indexed REC'!$B$39:$B$64,0),MATCH('Indexed REC Deliveries'!$F64,'Inputs_Indexed REC'!$C$36:$E$36,0))
*INDEX('Inputs_Indexed REC'!$G$39:$I$64,MATCH('Indexed REC Deliveries'!$G64,'Inputs_Indexed REC'!$B$39:$B$64,0),MATCH('Indexed REC Deliveries'!$F64,'Inputs_Indexed REC'!$G$36:$I$36,0)),
IF(AD$5&gt;$G64+$B64,AC64*(1-INDEX('Inputs_Indexed REC'!$D$6:$D$8,MATCH('Indexed REC Deliveries'!$F64,'Inputs_Indexed REC'!$B$6:$B$8,0))),
0))</f>
        <v>80037.938587721932</v>
      </c>
      <c r="AE64" s="89">
        <f>IF(AE$5=$G64+$B64,INDEX('Inputs_Indexed REC'!$C$39:$E$64,MATCH('Indexed REC Deliveries'!$G64,'Inputs_Indexed REC'!$B$39:$B$64,0),MATCH('Indexed REC Deliveries'!$F64,'Inputs_Indexed REC'!$C$36:$E$36,0))
*INDEX('Inputs_Indexed REC'!$G$39:$I$64,MATCH('Indexed REC Deliveries'!$G64,'Inputs_Indexed REC'!$B$39:$B$64,0),MATCH('Indexed REC Deliveries'!$F64,'Inputs_Indexed REC'!$G$36:$I$36,0)),
IF(AE$5&gt;$G64+$B64,AD64*(1-INDEX('Inputs_Indexed REC'!$D$6:$D$8,MATCH('Indexed REC Deliveries'!$F64,'Inputs_Indexed REC'!$B$6:$B$8,0))),
0))</f>
        <v>79637.748894783319</v>
      </c>
      <c r="AF64" s="89">
        <f>IF(AF$5=$G64+$B64,INDEX('Inputs_Indexed REC'!$C$39:$E$64,MATCH('Indexed REC Deliveries'!$G64,'Inputs_Indexed REC'!$B$39:$B$64,0),MATCH('Indexed REC Deliveries'!$F64,'Inputs_Indexed REC'!$C$36:$E$36,0))
*INDEX('Inputs_Indexed REC'!$G$39:$I$64,MATCH('Indexed REC Deliveries'!$G64,'Inputs_Indexed REC'!$B$39:$B$64,0),MATCH('Indexed REC Deliveries'!$F64,'Inputs_Indexed REC'!$G$36:$I$36,0)),
IF(AF$5&gt;$G64+$B64,AE64*(1-INDEX('Inputs_Indexed REC'!$D$6:$D$8,MATCH('Indexed REC Deliveries'!$F64,'Inputs_Indexed REC'!$B$6:$B$8,0))),
0))</f>
        <v>79239.560150309408</v>
      </c>
      <c r="AG64" s="89">
        <f>IF(AG$5=$G64+$B64,INDEX('Inputs_Indexed REC'!$C$39:$E$64,MATCH('Indexed REC Deliveries'!$G64,'Inputs_Indexed REC'!$B$39:$B$64,0),MATCH('Indexed REC Deliveries'!$F64,'Inputs_Indexed REC'!$C$36:$E$36,0))
*INDEX('Inputs_Indexed REC'!$G$39:$I$64,MATCH('Indexed REC Deliveries'!$G64,'Inputs_Indexed REC'!$B$39:$B$64,0),MATCH('Indexed REC Deliveries'!$F64,'Inputs_Indexed REC'!$G$36:$I$36,0)),
IF(AG$5&gt;$G64+$B64,AF64*(1-INDEX('Inputs_Indexed REC'!$D$6:$D$8,MATCH('Indexed REC Deliveries'!$F64,'Inputs_Indexed REC'!$B$6:$B$8,0))),
0))</f>
        <v>78843.362349557865</v>
      </c>
    </row>
    <row r="65" spans="2:33">
      <c r="B65" s="94">
        <v>3</v>
      </c>
      <c r="C65" s="94" t="s">
        <v>167</v>
      </c>
      <c r="D65" s="119" t="s">
        <v>214</v>
      </c>
      <c r="E65" s="221"/>
      <c r="F65" s="39" t="s">
        <v>73</v>
      </c>
      <c r="G65" s="62">
        <f t="shared" si="8"/>
        <v>2029</v>
      </c>
      <c r="H65" s="58" t="s">
        <v>85</v>
      </c>
      <c r="I65" s="89">
        <f>IF(I$5=$G65+$B65,INDEX('Inputs_Indexed REC'!$C$39:$E$64,MATCH('Indexed REC Deliveries'!$G65,'Inputs_Indexed REC'!$B$39:$B$64,0),MATCH('Indexed REC Deliveries'!$F65,'Inputs_Indexed REC'!$C$36:$E$36,0))
*INDEX('Inputs_Indexed REC'!$G$39:$I$64,MATCH('Indexed REC Deliveries'!$G65,'Inputs_Indexed REC'!$B$39:$B$64,0),MATCH('Indexed REC Deliveries'!$F65,'Inputs_Indexed REC'!$G$36:$I$36,0)),
IF(I$5&gt;$G65+$B65,H65*(1-INDEX('Inputs_Indexed REC'!$D$6:$D$8,MATCH('Indexed REC Deliveries'!$F65,'Inputs_Indexed REC'!$B$6:$B$8,0))),
0))</f>
        <v>0</v>
      </c>
      <c r="J65" s="89">
        <f>IF(J$5=$G65+$B65,INDEX('Inputs_Indexed REC'!$C$39:$E$64,MATCH('Indexed REC Deliveries'!$G65,'Inputs_Indexed REC'!$B$39:$B$64,0),MATCH('Indexed REC Deliveries'!$F65,'Inputs_Indexed REC'!$C$36:$E$36,0))
*INDEX('Inputs_Indexed REC'!$G$39:$I$64,MATCH('Indexed REC Deliveries'!$G65,'Inputs_Indexed REC'!$B$39:$B$64,0),MATCH('Indexed REC Deliveries'!$F65,'Inputs_Indexed REC'!$G$36:$I$36,0)),
IF(J$5&gt;$G65+$B65,I65*(1-INDEX('Inputs_Indexed REC'!$D$6:$D$8,MATCH('Indexed REC Deliveries'!$F65,'Inputs_Indexed REC'!$B$6:$B$8,0))),
0))</f>
        <v>0</v>
      </c>
      <c r="K65" s="89">
        <f>IF(K$5=$G65+$B65,INDEX('Inputs_Indexed REC'!$C$39:$E$64,MATCH('Indexed REC Deliveries'!$G65,'Inputs_Indexed REC'!$B$39:$B$64,0),MATCH('Indexed REC Deliveries'!$F65,'Inputs_Indexed REC'!$C$36:$E$36,0))
*INDEX('Inputs_Indexed REC'!$G$39:$I$64,MATCH('Indexed REC Deliveries'!$G65,'Inputs_Indexed REC'!$B$39:$B$64,0),MATCH('Indexed REC Deliveries'!$F65,'Inputs_Indexed REC'!$G$36:$I$36,0)),
IF(K$5&gt;$G65+$B65,J65*(1-INDEX('Inputs_Indexed REC'!$D$6:$D$8,MATCH('Indexed REC Deliveries'!$F65,'Inputs_Indexed REC'!$B$6:$B$8,0))),
0))</f>
        <v>0</v>
      </c>
      <c r="L65" s="89">
        <f>IF(L$5=$G65+$B65,INDEX('Inputs_Indexed REC'!$C$39:$E$64,MATCH('Indexed REC Deliveries'!$G65,'Inputs_Indexed REC'!$B$39:$B$64,0),MATCH('Indexed REC Deliveries'!$F65,'Inputs_Indexed REC'!$C$36:$E$36,0))
*INDEX('Inputs_Indexed REC'!$G$39:$I$64,MATCH('Indexed REC Deliveries'!$G65,'Inputs_Indexed REC'!$B$39:$B$64,0),MATCH('Indexed REC Deliveries'!$F65,'Inputs_Indexed REC'!$G$36:$I$36,0)),
IF(L$5&gt;$G65+$B65,K65*(1-INDEX('Inputs_Indexed REC'!$D$6:$D$8,MATCH('Indexed REC Deliveries'!$F65,'Inputs_Indexed REC'!$B$6:$B$8,0))),
0))</f>
        <v>0</v>
      </c>
      <c r="M65" s="89">
        <f>IF(M$5=$G65+$B65,INDEX('Inputs_Indexed REC'!$C$39:$E$64,MATCH('Indexed REC Deliveries'!$G65,'Inputs_Indexed REC'!$B$39:$B$64,0),MATCH('Indexed REC Deliveries'!$F65,'Inputs_Indexed REC'!$C$36:$E$36,0))
*INDEX('Inputs_Indexed REC'!$G$39:$I$64,MATCH('Indexed REC Deliveries'!$G65,'Inputs_Indexed REC'!$B$39:$B$64,0),MATCH('Indexed REC Deliveries'!$F65,'Inputs_Indexed REC'!$G$36:$I$36,0)),
IF(M$5&gt;$G65+$B65,L65*(1-INDEX('Inputs_Indexed REC'!$D$6:$D$8,MATCH('Indexed REC Deliveries'!$F65,'Inputs_Indexed REC'!$B$6:$B$8,0))),
0))</f>
        <v>0</v>
      </c>
      <c r="N65" s="89">
        <f>IF(N$5=$G65+$B65,INDEX('Inputs_Indexed REC'!$C$39:$E$64,MATCH('Indexed REC Deliveries'!$G65,'Inputs_Indexed REC'!$B$39:$B$64,0),MATCH('Indexed REC Deliveries'!$F65,'Inputs_Indexed REC'!$C$36:$E$36,0))
*INDEX('Inputs_Indexed REC'!$G$39:$I$64,MATCH('Indexed REC Deliveries'!$G65,'Inputs_Indexed REC'!$B$39:$B$64,0),MATCH('Indexed REC Deliveries'!$F65,'Inputs_Indexed REC'!$G$36:$I$36,0)),
IF(N$5&gt;$G65+$B65,M65*(1-INDEX('Inputs_Indexed REC'!$D$6:$D$8,MATCH('Indexed REC Deliveries'!$F65,'Inputs_Indexed REC'!$B$6:$B$8,0))),
0))</f>
        <v>0</v>
      </c>
      <c r="O65" s="89">
        <f>IF(O$5=$G65+$B65,INDEX('Inputs_Indexed REC'!$C$39:$E$64,MATCH('Indexed REC Deliveries'!$G65,'Inputs_Indexed REC'!$B$39:$B$64,0),MATCH('Indexed REC Deliveries'!$F65,'Inputs_Indexed REC'!$C$36:$E$36,0))
*INDEX('Inputs_Indexed REC'!$G$39:$I$64,MATCH('Indexed REC Deliveries'!$G65,'Inputs_Indexed REC'!$B$39:$B$64,0),MATCH('Indexed REC Deliveries'!$F65,'Inputs_Indexed REC'!$G$36:$I$36,0)),
IF(O$5&gt;$G65+$B65,N65*(1-INDEX('Inputs_Indexed REC'!$D$6:$D$8,MATCH('Indexed REC Deliveries'!$F65,'Inputs_Indexed REC'!$B$6:$B$8,0))),
0))</f>
        <v>0</v>
      </c>
      <c r="P65" s="89">
        <f>IF(P$5=$G65+$B65,INDEX('Inputs_Indexed REC'!$C$39:$E$64,MATCH('Indexed REC Deliveries'!$G65,'Inputs_Indexed REC'!$B$39:$B$64,0),MATCH('Indexed REC Deliveries'!$F65,'Inputs_Indexed REC'!$C$36:$E$36,0))
*INDEX('Inputs_Indexed REC'!$G$39:$I$64,MATCH('Indexed REC Deliveries'!$G65,'Inputs_Indexed REC'!$B$39:$B$64,0),MATCH('Indexed REC Deliveries'!$F65,'Inputs_Indexed REC'!$G$36:$I$36,0)),
IF(P$5&gt;$G65+$B65,O65*(1-INDEX('Inputs_Indexed REC'!$D$6:$D$8,MATCH('Indexed REC Deliveries'!$F65,'Inputs_Indexed REC'!$B$6:$B$8,0))),
0))</f>
        <v>0</v>
      </c>
      <c r="Q65" s="89">
        <f>IF(Q$5=$G65+$B65,INDEX('Inputs_Indexed REC'!$C$39:$E$64,MATCH('Indexed REC Deliveries'!$G65,'Inputs_Indexed REC'!$B$39:$B$64,0),MATCH('Indexed REC Deliveries'!$F65,'Inputs_Indexed REC'!$C$36:$E$36,0))
*INDEX('Inputs_Indexed REC'!$G$39:$I$64,MATCH('Indexed REC Deliveries'!$G65,'Inputs_Indexed REC'!$B$39:$B$64,0),MATCH('Indexed REC Deliveries'!$F65,'Inputs_Indexed REC'!$G$36:$I$36,0)),
IF(Q$5&gt;$G65+$B65,P65*(1-INDEX('Inputs_Indexed REC'!$D$6:$D$8,MATCH('Indexed REC Deliveries'!$F65,'Inputs_Indexed REC'!$B$6:$B$8,0))),
0))</f>
        <v>0</v>
      </c>
      <c r="R65" s="89">
        <f>IF(R$5=$G65+$B65,INDEX('Inputs_Indexed REC'!$C$39:$E$64,MATCH('Indexed REC Deliveries'!$G65,'Inputs_Indexed REC'!$B$39:$B$64,0),MATCH('Indexed REC Deliveries'!$F65,'Inputs_Indexed REC'!$C$36:$E$36,0))
*INDEX('Inputs_Indexed REC'!$G$39:$I$64,MATCH('Indexed REC Deliveries'!$G65,'Inputs_Indexed REC'!$B$39:$B$64,0),MATCH('Indexed REC Deliveries'!$F65,'Inputs_Indexed REC'!$G$36:$I$36,0)),
IF(R$5&gt;$G65+$B65,Q65*(1-INDEX('Inputs_Indexed REC'!$D$6:$D$8,MATCH('Indexed REC Deliveries'!$F65,'Inputs_Indexed REC'!$B$6:$B$8,0))),
0))</f>
        <v>0</v>
      </c>
      <c r="S65" s="89">
        <f>IF(S$5=$G65+$B65,INDEX('Inputs_Indexed REC'!$C$39:$E$64,MATCH('Indexed REC Deliveries'!$G65,'Inputs_Indexed REC'!$B$39:$B$64,0),MATCH('Indexed REC Deliveries'!$F65,'Inputs_Indexed REC'!$C$36:$E$36,0))
*INDEX('Inputs_Indexed REC'!$G$39:$I$64,MATCH('Indexed REC Deliveries'!$G65,'Inputs_Indexed REC'!$B$39:$B$64,0),MATCH('Indexed REC Deliveries'!$F65,'Inputs_Indexed REC'!$G$36:$I$36,0)),
IF(S$5&gt;$G65+$B65,R65*(1-INDEX('Inputs_Indexed REC'!$D$6:$D$8,MATCH('Indexed REC Deliveries'!$F65,'Inputs_Indexed REC'!$B$6:$B$8,0))),
0))</f>
        <v>85000</v>
      </c>
      <c r="T65" s="89">
        <f>IF(T$5=$G65+$B65,INDEX('Inputs_Indexed REC'!$C$39:$E$64,MATCH('Indexed REC Deliveries'!$G65,'Inputs_Indexed REC'!$B$39:$B$64,0),MATCH('Indexed REC Deliveries'!$F65,'Inputs_Indexed REC'!$C$36:$E$36,0))
*INDEX('Inputs_Indexed REC'!$G$39:$I$64,MATCH('Indexed REC Deliveries'!$G65,'Inputs_Indexed REC'!$B$39:$B$64,0),MATCH('Indexed REC Deliveries'!$F65,'Inputs_Indexed REC'!$G$36:$I$36,0)),
IF(T$5&gt;$G65+$B65,S65*(1-INDEX('Inputs_Indexed REC'!$D$6:$D$8,MATCH('Indexed REC Deliveries'!$F65,'Inputs_Indexed REC'!$B$6:$B$8,0))),
0))</f>
        <v>84575</v>
      </c>
      <c r="U65" s="89">
        <f>IF(U$5=$G65+$B65,INDEX('Inputs_Indexed REC'!$C$39:$E$64,MATCH('Indexed REC Deliveries'!$G65,'Inputs_Indexed REC'!$B$39:$B$64,0),MATCH('Indexed REC Deliveries'!$F65,'Inputs_Indexed REC'!$C$36:$E$36,0))
*INDEX('Inputs_Indexed REC'!$G$39:$I$64,MATCH('Indexed REC Deliveries'!$G65,'Inputs_Indexed REC'!$B$39:$B$64,0),MATCH('Indexed REC Deliveries'!$F65,'Inputs_Indexed REC'!$G$36:$I$36,0)),
IF(U$5&gt;$G65+$B65,T65*(1-INDEX('Inputs_Indexed REC'!$D$6:$D$8,MATCH('Indexed REC Deliveries'!$F65,'Inputs_Indexed REC'!$B$6:$B$8,0))),
0))</f>
        <v>84152.125</v>
      </c>
      <c r="V65" s="89">
        <f>IF(V$5=$G65+$B65,INDEX('Inputs_Indexed REC'!$C$39:$E$64,MATCH('Indexed REC Deliveries'!$G65,'Inputs_Indexed REC'!$B$39:$B$64,0),MATCH('Indexed REC Deliveries'!$F65,'Inputs_Indexed REC'!$C$36:$E$36,0))
*INDEX('Inputs_Indexed REC'!$G$39:$I$64,MATCH('Indexed REC Deliveries'!$G65,'Inputs_Indexed REC'!$B$39:$B$64,0),MATCH('Indexed REC Deliveries'!$F65,'Inputs_Indexed REC'!$G$36:$I$36,0)),
IF(V$5&gt;$G65+$B65,U65*(1-INDEX('Inputs_Indexed REC'!$D$6:$D$8,MATCH('Indexed REC Deliveries'!$F65,'Inputs_Indexed REC'!$B$6:$B$8,0))),
0))</f>
        <v>83731.364375000005</v>
      </c>
      <c r="W65" s="89">
        <f>IF(W$5=$G65+$B65,INDEX('Inputs_Indexed REC'!$C$39:$E$64,MATCH('Indexed REC Deliveries'!$G65,'Inputs_Indexed REC'!$B$39:$B$64,0),MATCH('Indexed REC Deliveries'!$F65,'Inputs_Indexed REC'!$C$36:$E$36,0))
*INDEX('Inputs_Indexed REC'!$G$39:$I$64,MATCH('Indexed REC Deliveries'!$G65,'Inputs_Indexed REC'!$B$39:$B$64,0),MATCH('Indexed REC Deliveries'!$F65,'Inputs_Indexed REC'!$G$36:$I$36,0)),
IF(W$5&gt;$G65+$B65,V65*(1-INDEX('Inputs_Indexed REC'!$D$6:$D$8,MATCH('Indexed REC Deliveries'!$F65,'Inputs_Indexed REC'!$B$6:$B$8,0))),
0))</f>
        <v>83312.707553125001</v>
      </c>
      <c r="X65" s="89">
        <f>IF(X$5=$G65+$B65,INDEX('Inputs_Indexed REC'!$C$39:$E$64,MATCH('Indexed REC Deliveries'!$G65,'Inputs_Indexed REC'!$B$39:$B$64,0),MATCH('Indexed REC Deliveries'!$F65,'Inputs_Indexed REC'!$C$36:$E$36,0))
*INDEX('Inputs_Indexed REC'!$G$39:$I$64,MATCH('Indexed REC Deliveries'!$G65,'Inputs_Indexed REC'!$B$39:$B$64,0),MATCH('Indexed REC Deliveries'!$F65,'Inputs_Indexed REC'!$G$36:$I$36,0)),
IF(X$5&gt;$G65+$B65,W65*(1-INDEX('Inputs_Indexed REC'!$D$6:$D$8,MATCH('Indexed REC Deliveries'!$F65,'Inputs_Indexed REC'!$B$6:$B$8,0))),
0))</f>
        <v>82896.144015359372</v>
      </c>
      <c r="Y65" s="89">
        <f>IF(Y$5=$G65+$B65,INDEX('Inputs_Indexed REC'!$C$39:$E$64,MATCH('Indexed REC Deliveries'!$G65,'Inputs_Indexed REC'!$B$39:$B$64,0),MATCH('Indexed REC Deliveries'!$F65,'Inputs_Indexed REC'!$C$36:$E$36,0))
*INDEX('Inputs_Indexed REC'!$G$39:$I$64,MATCH('Indexed REC Deliveries'!$G65,'Inputs_Indexed REC'!$B$39:$B$64,0),MATCH('Indexed REC Deliveries'!$F65,'Inputs_Indexed REC'!$G$36:$I$36,0)),
IF(Y$5&gt;$G65+$B65,X65*(1-INDEX('Inputs_Indexed REC'!$D$6:$D$8,MATCH('Indexed REC Deliveries'!$F65,'Inputs_Indexed REC'!$B$6:$B$8,0))),
0))</f>
        <v>82481.663295282575</v>
      </c>
      <c r="Z65" s="89">
        <f>IF(Z$5=$G65+$B65,INDEX('Inputs_Indexed REC'!$C$39:$E$64,MATCH('Indexed REC Deliveries'!$G65,'Inputs_Indexed REC'!$B$39:$B$64,0),MATCH('Indexed REC Deliveries'!$F65,'Inputs_Indexed REC'!$C$36:$E$36,0))
*INDEX('Inputs_Indexed REC'!$G$39:$I$64,MATCH('Indexed REC Deliveries'!$G65,'Inputs_Indexed REC'!$B$39:$B$64,0),MATCH('Indexed REC Deliveries'!$F65,'Inputs_Indexed REC'!$G$36:$I$36,0)),
IF(Z$5&gt;$G65+$B65,Y65*(1-INDEX('Inputs_Indexed REC'!$D$6:$D$8,MATCH('Indexed REC Deliveries'!$F65,'Inputs_Indexed REC'!$B$6:$B$8,0))),
0))</f>
        <v>82069.254978806159</v>
      </c>
      <c r="AA65" s="89">
        <f>IF(AA$5=$G65+$B65,INDEX('Inputs_Indexed REC'!$C$39:$E$64,MATCH('Indexed REC Deliveries'!$G65,'Inputs_Indexed REC'!$B$39:$B$64,0),MATCH('Indexed REC Deliveries'!$F65,'Inputs_Indexed REC'!$C$36:$E$36,0))
*INDEX('Inputs_Indexed REC'!$G$39:$I$64,MATCH('Indexed REC Deliveries'!$G65,'Inputs_Indexed REC'!$B$39:$B$64,0),MATCH('Indexed REC Deliveries'!$F65,'Inputs_Indexed REC'!$G$36:$I$36,0)),
IF(AA$5&gt;$G65+$B65,Z65*(1-INDEX('Inputs_Indexed REC'!$D$6:$D$8,MATCH('Indexed REC Deliveries'!$F65,'Inputs_Indexed REC'!$B$6:$B$8,0))),
0))</f>
        <v>81658.908703912122</v>
      </c>
      <c r="AB65" s="89">
        <f>IF(AB$5=$G65+$B65,INDEX('Inputs_Indexed REC'!$C$39:$E$64,MATCH('Indexed REC Deliveries'!$G65,'Inputs_Indexed REC'!$B$39:$B$64,0),MATCH('Indexed REC Deliveries'!$F65,'Inputs_Indexed REC'!$C$36:$E$36,0))
*INDEX('Inputs_Indexed REC'!$G$39:$I$64,MATCH('Indexed REC Deliveries'!$G65,'Inputs_Indexed REC'!$B$39:$B$64,0),MATCH('Indexed REC Deliveries'!$F65,'Inputs_Indexed REC'!$G$36:$I$36,0)),
IF(AB$5&gt;$G65+$B65,AA65*(1-INDEX('Inputs_Indexed REC'!$D$6:$D$8,MATCH('Indexed REC Deliveries'!$F65,'Inputs_Indexed REC'!$B$6:$B$8,0))),
0))</f>
        <v>81250.614160392564</v>
      </c>
      <c r="AC65" s="89">
        <f>IF(AC$5=$G65+$B65,INDEX('Inputs_Indexed REC'!$C$39:$E$64,MATCH('Indexed REC Deliveries'!$G65,'Inputs_Indexed REC'!$B$39:$B$64,0),MATCH('Indexed REC Deliveries'!$F65,'Inputs_Indexed REC'!$C$36:$E$36,0))
*INDEX('Inputs_Indexed REC'!$G$39:$I$64,MATCH('Indexed REC Deliveries'!$G65,'Inputs_Indexed REC'!$B$39:$B$64,0),MATCH('Indexed REC Deliveries'!$F65,'Inputs_Indexed REC'!$G$36:$I$36,0)),
IF(AC$5&gt;$G65+$B65,AB65*(1-INDEX('Inputs_Indexed REC'!$D$6:$D$8,MATCH('Indexed REC Deliveries'!$F65,'Inputs_Indexed REC'!$B$6:$B$8,0))),
0))</f>
        <v>80844.361089590602</v>
      </c>
      <c r="AD65" s="89">
        <f>IF(AD$5=$G65+$B65,INDEX('Inputs_Indexed REC'!$C$39:$E$64,MATCH('Indexed REC Deliveries'!$G65,'Inputs_Indexed REC'!$B$39:$B$64,0),MATCH('Indexed REC Deliveries'!$F65,'Inputs_Indexed REC'!$C$36:$E$36,0))
*INDEX('Inputs_Indexed REC'!$G$39:$I$64,MATCH('Indexed REC Deliveries'!$G65,'Inputs_Indexed REC'!$B$39:$B$64,0),MATCH('Indexed REC Deliveries'!$F65,'Inputs_Indexed REC'!$G$36:$I$36,0)),
IF(AD$5&gt;$G65+$B65,AC65*(1-INDEX('Inputs_Indexed REC'!$D$6:$D$8,MATCH('Indexed REC Deliveries'!$F65,'Inputs_Indexed REC'!$B$6:$B$8,0))),
0))</f>
        <v>80440.139284142642</v>
      </c>
      <c r="AE65" s="89">
        <f>IF(AE$5=$G65+$B65,INDEX('Inputs_Indexed REC'!$C$39:$E$64,MATCH('Indexed REC Deliveries'!$G65,'Inputs_Indexed REC'!$B$39:$B$64,0),MATCH('Indexed REC Deliveries'!$F65,'Inputs_Indexed REC'!$C$36:$E$36,0))
*INDEX('Inputs_Indexed REC'!$G$39:$I$64,MATCH('Indexed REC Deliveries'!$G65,'Inputs_Indexed REC'!$B$39:$B$64,0),MATCH('Indexed REC Deliveries'!$F65,'Inputs_Indexed REC'!$G$36:$I$36,0)),
IF(AE$5&gt;$G65+$B65,AD65*(1-INDEX('Inputs_Indexed REC'!$D$6:$D$8,MATCH('Indexed REC Deliveries'!$F65,'Inputs_Indexed REC'!$B$6:$B$8,0))),
0))</f>
        <v>80037.938587721932</v>
      </c>
      <c r="AF65" s="89">
        <f>IF(AF$5=$G65+$B65,INDEX('Inputs_Indexed REC'!$C$39:$E$64,MATCH('Indexed REC Deliveries'!$G65,'Inputs_Indexed REC'!$B$39:$B$64,0),MATCH('Indexed REC Deliveries'!$F65,'Inputs_Indexed REC'!$C$36:$E$36,0))
*INDEX('Inputs_Indexed REC'!$G$39:$I$64,MATCH('Indexed REC Deliveries'!$G65,'Inputs_Indexed REC'!$B$39:$B$64,0),MATCH('Indexed REC Deliveries'!$F65,'Inputs_Indexed REC'!$G$36:$I$36,0)),
IF(AF$5&gt;$G65+$B65,AE65*(1-INDEX('Inputs_Indexed REC'!$D$6:$D$8,MATCH('Indexed REC Deliveries'!$F65,'Inputs_Indexed REC'!$B$6:$B$8,0))),
0))</f>
        <v>79637.748894783319</v>
      </c>
      <c r="AG65" s="89">
        <f>IF(AG$5=$G65+$B65,INDEX('Inputs_Indexed REC'!$C$39:$E$64,MATCH('Indexed REC Deliveries'!$G65,'Inputs_Indexed REC'!$B$39:$B$64,0),MATCH('Indexed REC Deliveries'!$F65,'Inputs_Indexed REC'!$C$36:$E$36,0))
*INDEX('Inputs_Indexed REC'!$G$39:$I$64,MATCH('Indexed REC Deliveries'!$G65,'Inputs_Indexed REC'!$B$39:$B$64,0),MATCH('Indexed REC Deliveries'!$F65,'Inputs_Indexed REC'!$G$36:$I$36,0)),
IF(AG$5&gt;$G65+$B65,AF65*(1-INDEX('Inputs_Indexed REC'!$D$6:$D$8,MATCH('Indexed REC Deliveries'!$F65,'Inputs_Indexed REC'!$B$6:$B$8,0))),
0))</f>
        <v>79239.560150309408</v>
      </c>
    </row>
    <row r="66" spans="2:33">
      <c r="B66" s="94">
        <v>3</v>
      </c>
      <c r="C66" s="94" t="s">
        <v>167</v>
      </c>
      <c r="D66" s="119" t="s">
        <v>214</v>
      </c>
      <c r="E66" s="221"/>
      <c r="F66" s="39" t="s">
        <v>73</v>
      </c>
      <c r="G66" s="62">
        <f t="shared" si="8"/>
        <v>2030</v>
      </c>
      <c r="H66" s="58" t="s">
        <v>85</v>
      </c>
      <c r="I66" s="89">
        <f>IF(I$5=$G66+$B66,INDEX('Inputs_Indexed REC'!$C$39:$E$64,MATCH('Indexed REC Deliveries'!$G66,'Inputs_Indexed REC'!$B$39:$B$64,0),MATCH('Indexed REC Deliveries'!$F66,'Inputs_Indexed REC'!$C$36:$E$36,0))
*INDEX('Inputs_Indexed REC'!$G$39:$I$64,MATCH('Indexed REC Deliveries'!$G66,'Inputs_Indexed REC'!$B$39:$B$64,0),MATCH('Indexed REC Deliveries'!$F66,'Inputs_Indexed REC'!$G$36:$I$36,0)),
IF(I$5&gt;$G66+$B66,H66*(1-INDEX('Inputs_Indexed REC'!$D$6:$D$8,MATCH('Indexed REC Deliveries'!$F66,'Inputs_Indexed REC'!$B$6:$B$8,0))),
0))</f>
        <v>0</v>
      </c>
      <c r="J66" s="89">
        <f>IF(J$5=$G66+$B66,INDEX('Inputs_Indexed REC'!$C$39:$E$64,MATCH('Indexed REC Deliveries'!$G66,'Inputs_Indexed REC'!$B$39:$B$64,0),MATCH('Indexed REC Deliveries'!$F66,'Inputs_Indexed REC'!$C$36:$E$36,0))
*INDEX('Inputs_Indexed REC'!$G$39:$I$64,MATCH('Indexed REC Deliveries'!$G66,'Inputs_Indexed REC'!$B$39:$B$64,0),MATCH('Indexed REC Deliveries'!$F66,'Inputs_Indexed REC'!$G$36:$I$36,0)),
IF(J$5&gt;$G66+$B66,I66*(1-INDEX('Inputs_Indexed REC'!$D$6:$D$8,MATCH('Indexed REC Deliveries'!$F66,'Inputs_Indexed REC'!$B$6:$B$8,0))),
0))</f>
        <v>0</v>
      </c>
      <c r="K66" s="89">
        <f>IF(K$5=$G66+$B66,INDEX('Inputs_Indexed REC'!$C$39:$E$64,MATCH('Indexed REC Deliveries'!$G66,'Inputs_Indexed REC'!$B$39:$B$64,0),MATCH('Indexed REC Deliveries'!$F66,'Inputs_Indexed REC'!$C$36:$E$36,0))
*INDEX('Inputs_Indexed REC'!$G$39:$I$64,MATCH('Indexed REC Deliveries'!$G66,'Inputs_Indexed REC'!$B$39:$B$64,0),MATCH('Indexed REC Deliveries'!$F66,'Inputs_Indexed REC'!$G$36:$I$36,0)),
IF(K$5&gt;$G66+$B66,J66*(1-INDEX('Inputs_Indexed REC'!$D$6:$D$8,MATCH('Indexed REC Deliveries'!$F66,'Inputs_Indexed REC'!$B$6:$B$8,0))),
0))</f>
        <v>0</v>
      </c>
      <c r="L66" s="89">
        <f>IF(L$5=$G66+$B66,INDEX('Inputs_Indexed REC'!$C$39:$E$64,MATCH('Indexed REC Deliveries'!$G66,'Inputs_Indexed REC'!$B$39:$B$64,0),MATCH('Indexed REC Deliveries'!$F66,'Inputs_Indexed REC'!$C$36:$E$36,0))
*INDEX('Inputs_Indexed REC'!$G$39:$I$64,MATCH('Indexed REC Deliveries'!$G66,'Inputs_Indexed REC'!$B$39:$B$64,0),MATCH('Indexed REC Deliveries'!$F66,'Inputs_Indexed REC'!$G$36:$I$36,0)),
IF(L$5&gt;$G66+$B66,K66*(1-INDEX('Inputs_Indexed REC'!$D$6:$D$8,MATCH('Indexed REC Deliveries'!$F66,'Inputs_Indexed REC'!$B$6:$B$8,0))),
0))</f>
        <v>0</v>
      </c>
      <c r="M66" s="89">
        <f>IF(M$5=$G66+$B66,INDEX('Inputs_Indexed REC'!$C$39:$E$64,MATCH('Indexed REC Deliveries'!$G66,'Inputs_Indexed REC'!$B$39:$B$64,0),MATCH('Indexed REC Deliveries'!$F66,'Inputs_Indexed REC'!$C$36:$E$36,0))
*INDEX('Inputs_Indexed REC'!$G$39:$I$64,MATCH('Indexed REC Deliveries'!$G66,'Inputs_Indexed REC'!$B$39:$B$64,0),MATCH('Indexed REC Deliveries'!$F66,'Inputs_Indexed REC'!$G$36:$I$36,0)),
IF(M$5&gt;$G66+$B66,L66*(1-INDEX('Inputs_Indexed REC'!$D$6:$D$8,MATCH('Indexed REC Deliveries'!$F66,'Inputs_Indexed REC'!$B$6:$B$8,0))),
0))</f>
        <v>0</v>
      </c>
      <c r="N66" s="89">
        <f>IF(N$5=$G66+$B66,INDEX('Inputs_Indexed REC'!$C$39:$E$64,MATCH('Indexed REC Deliveries'!$G66,'Inputs_Indexed REC'!$B$39:$B$64,0),MATCH('Indexed REC Deliveries'!$F66,'Inputs_Indexed REC'!$C$36:$E$36,0))
*INDEX('Inputs_Indexed REC'!$G$39:$I$64,MATCH('Indexed REC Deliveries'!$G66,'Inputs_Indexed REC'!$B$39:$B$64,0),MATCH('Indexed REC Deliveries'!$F66,'Inputs_Indexed REC'!$G$36:$I$36,0)),
IF(N$5&gt;$G66+$B66,M66*(1-INDEX('Inputs_Indexed REC'!$D$6:$D$8,MATCH('Indexed REC Deliveries'!$F66,'Inputs_Indexed REC'!$B$6:$B$8,0))),
0))</f>
        <v>0</v>
      </c>
      <c r="O66" s="89">
        <f>IF(O$5=$G66+$B66,INDEX('Inputs_Indexed REC'!$C$39:$E$64,MATCH('Indexed REC Deliveries'!$G66,'Inputs_Indexed REC'!$B$39:$B$64,0),MATCH('Indexed REC Deliveries'!$F66,'Inputs_Indexed REC'!$C$36:$E$36,0))
*INDEX('Inputs_Indexed REC'!$G$39:$I$64,MATCH('Indexed REC Deliveries'!$G66,'Inputs_Indexed REC'!$B$39:$B$64,0),MATCH('Indexed REC Deliveries'!$F66,'Inputs_Indexed REC'!$G$36:$I$36,0)),
IF(O$5&gt;$G66+$B66,N66*(1-INDEX('Inputs_Indexed REC'!$D$6:$D$8,MATCH('Indexed REC Deliveries'!$F66,'Inputs_Indexed REC'!$B$6:$B$8,0))),
0))</f>
        <v>0</v>
      </c>
      <c r="P66" s="89">
        <f>IF(P$5=$G66+$B66,INDEX('Inputs_Indexed REC'!$C$39:$E$64,MATCH('Indexed REC Deliveries'!$G66,'Inputs_Indexed REC'!$B$39:$B$64,0),MATCH('Indexed REC Deliveries'!$F66,'Inputs_Indexed REC'!$C$36:$E$36,0))
*INDEX('Inputs_Indexed REC'!$G$39:$I$64,MATCH('Indexed REC Deliveries'!$G66,'Inputs_Indexed REC'!$B$39:$B$64,0),MATCH('Indexed REC Deliveries'!$F66,'Inputs_Indexed REC'!$G$36:$I$36,0)),
IF(P$5&gt;$G66+$B66,O66*(1-INDEX('Inputs_Indexed REC'!$D$6:$D$8,MATCH('Indexed REC Deliveries'!$F66,'Inputs_Indexed REC'!$B$6:$B$8,0))),
0))</f>
        <v>0</v>
      </c>
      <c r="Q66" s="89">
        <f>IF(Q$5=$G66+$B66,INDEX('Inputs_Indexed REC'!$C$39:$E$64,MATCH('Indexed REC Deliveries'!$G66,'Inputs_Indexed REC'!$B$39:$B$64,0),MATCH('Indexed REC Deliveries'!$F66,'Inputs_Indexed REC'!$C$36:$E$36,0))
*INDEX('Inputs_Indexed REC'!$G$39:$I$64,MATCH('Indexed REC Deliveries'!$G66,'Inputs_Indexed REC'!$B$39:$B$64,0),MATCH('Indexed REC Deliveries'!$F66,'Inputs_Indexed REC'!$G$36:$I$36,0)),
IF(Q$5&gt;$G66+$B66,P66*(1-INDEX('Inputs_Indexed REC'!$D$6:$D$8,MATCH('Indexed REC Deliveries'!$F66,'Inputs_Indexed REC'!$B$6:$B$8,0))),
0))</f>
        <v>0</v>
      </c>
      <c r="R66" s="89">
        <f>IF(R$5=$G66+$B66,INDEX('Inputs_Indexed REC'!$C$39:$E$64,MATCH('Indexed REC Deliveries'!$G66,'Inputs_Indexed REC'!$B$39:$B$64,0),MATCH('Indexed REC Deliveries'!$F66,'Inputs_Indexed REC'!$C$36:$E$36,0))
*INDEX('Inputs_Indexed REC'!$G$39:$I$64,MATCH('Indexed REC Deliveries'!$G66,'Inputs_Indexed REC'!$B$39:$B$64,0),MATCH('Indexed REC Deliveries'!$F66,'Inputs_Indexed REC'!$G$36:$I$36,0)),
IF(R$5&gt;$G66+$B66,Q66*(1-INDEX('Inputs_Indexed REC'!$D$6:$D$8,MATCH('Indexed REC Deliveries'!$F66,'Inputs_Indexed REC'!$B$6:$B$8,0))),
0))</f>
        <v>0</v>
      </c>
      <c r="S66" s="89">
        <f>IF(S$5=$G66+$B66,INDEX('Inputs_Indexed REC'!$C$39:$E$64,MATCH('Indexed REC Deliveries'!$G66,'Inputs_Indexed REC'!$B$39:$B$64,0),MATCH('Indexed REC Deliveries'!$F66,'Inputs_Indexed REC'!$C$36:$E$36,0))
*INDEX('Inputs_Indexed REC'!$G$39:$I$64,MATCH('Indexed REC Deliveries'!$G66,'Inputs_Indexed REC'!$B$39:$B$64,0),MATCH('Indexed REC Deliveries'!$F66,'Inputs_Indexed REC'!$G$36:$I$36,0)),
IF(S$5&gt;$G66+$B66,R66*(1-INDEX('Inputs_Indexed REC'!$D$6:$D$8,MATCH('Indexed REC Deliveries'!$F66,'Inputs_Indexed REC'!$B$6:$B$8,0))),
0))</f>
        <v>0</v>
      </c>
      <c r="T66" s="89">
        <f>IF(T$5=$G66+$B66,INDEX('Inputs_Indexed REC'!$C$39:$E$64,MATCH('Indexed REC Deliveries'!$G66,'Inputs_Indexed REC'!$B$39:$B$64,0),MATCH('Indexed REC Deliveries'!$F66,'Inputs_Indexed REC'!$C$36:$E$36,0))
*INDEX('Inputs_Indexed REC'!$G$39:$I$64,MATCH('Indexed REC Deliveries'!$G66,'Inputs_Indexed REC'!$B$39:$B$64,0),MATCH('Indexed REC Deliveries'!$F66,'Inputs_Indexed REC'!$G$36:$I$36,0)),
IF(T$5&gt;$G66+$B66,S66*(1-INDEX('Inputs_Indexed REC'!$D$6:$D$8,MATCH('Indexed REC Deliveries'!$F66,'Inputs_Indexed REC'!$B$6:$B$8,0))),
0))</f>
        <v>85000</v>
      </c>
      <c r="U66" s="89">
        <f>IF(U$5=$G66+$B66,INDEX('Inputs_Indexed REC'!$C$39:$E$64,MATCH('Indexed REC Deliveries'!$G66,'Inputs_Indexed REC'!$B$39:$B$64,0),MATCH('Indexed REC Deliveries'!$F66,'Inputs_Indexed REC'!$C$36:$E$36,0))
*INDEX('Inputs_Indexed REC'!$G$39:$I$64,MATCH('Indexed REC Deliveries'!$G66,'Inputs_Indexed REC'!$B$39:$B$64,0),MATCH('Indexed REC Deliveries'!$F66,'Inputs_Indexed REC'!$G$36:$I$36,0)),
IF(U$5&gt;$G66+$B66,T66*(1-INDEX('Inputs_Indexed REC'!$D$6:$D$8,MATCH('Indexed REC Deliveries'!$F66,'Inputs_Indexed REC'!$B$6:$B$8,0))),
0))</f>
        <v>84575</v>
      </c>
      <c r="V66" s="89">
        <f>IF(V$5=$G66+$B66,INDEX('Inputs_Indexed REC'!$C$39:$E$64,MATCH('Indexed REC Deliveries'!$G66,'Inputs_Indexed REC'!$B$39:$B$64,0),MATCH('Indexed REC Deliveries'!$F66,'Inputs_Indexed REC'!$C$36:$E$36,0))
*INDEX('Inputs_Indexed REC'!$G$39:$I$64,MATCH('Indexed REC Deliveries'!$G66,'Inputs_Indexed REC'!$B$39:$B$64,0),MATCH('Indexed REC Deliveries'!$F66,'Inputs_Indexed REC'!$G$36:$I$36,0)),
IF(V$5&gt;$G66+$B66,U66*(1-INDEX('Inputs_Indexed REC'!$D$6:$D$8,MATCH('Indexed REC Deliveries'!$F66,'Inputs_Indexed REC'!$B$6:$B$8,0))),
0))</f>
        <v>84152.125</v>
      </c>
      <c r="W66" s="89">
        <f>IF(W$5=$G66+$B66,INDEX('Inputs_Indexed REC'!$C$39:$E$64,MATCH('Indexed REC Deliveries'!$G66,'Inputs_Indexed REC'!$B$39:$B$64,0),MATCH('Indexed REC Deliveries'!$F66,'Inputs_Indexed REC'!$C$36:$E$36,0))
*INDEX('Inputs_Indexed REC'!$G$39:$I$64,MATCH('Indexed REC Deliveries'!$G66,'Inputs_Indexed REC'!$B$39:$B$64,0),MATCH('Indexed REC Deliveries'!$F66,'Inputs_Indexed REC'!$G$36:$I$36,0)),
IF(W$5&gt;$G66+$B66,V66*(1-INDEX('Inputs_Indexed REC'!$D$6:$D$8,MATCH('Indexed REC Deliveries'!$F66,'Inputs_Indexed REC'!$B$6:$B$8,0))),
0))</f>
        <v>83731.364375000005</v>
      </c>
      <c r="X66" s="89">
        <f>IF(X$5=$G66+$B66,INDEX('Inputs_Indexed REC'!$C$39:$E$64,MATCH('Indexed REC Deliveries'!$G66,'Inputs_Indexed REC'!$B$39:$B$64,0),MATCH('Indexed REC Deliveries'!$F66,'Inputs_Indexed REC'!$C$36:$E$36,0))
*INDEX('Inputs_Indexed REC'!$G$39:$I$64,MATCH('Indexed REC Deliveries'!$G66,'Inputs_Indexed REC'!$B$39:$B$64,0),MATCH('Indexed REC Deliveries'!$F66,'Inputs_Indexed REC'!$G$36:$I$36,0)),
IF(X$5&gt;$G66+$B66,W66*(1-INDEX('Inputs_Indexed REC'!$D$6:$D$8,MATCH('Indexed REC Deliveries'!$F66,'Inputs_Indexed REC'!$B$6:$B$8,0))),
0))</f>
        <v>83312.707553125001</v>
      </c>
      <c r="Y66" s="89">
        <f>IF(Y$5=$G66+$B66,INDEX('Inputs_Indexed REC'!$C$39:$E$64,MATCH('Indexed REC Deliveries'!$G66,'Inputs_Indexed REC'!$B$39:$B$64,0),MATCH('Indexed REC Deliveries'!$F66,'Inputs_Indexed REC'!$C$36:$E$36,0))
*INDEX('Inputs_Indexed REC'!$G$39:$I$64,MATCH('Indexed REC Deliveries'!$G66,'Inputs_Indexed REC'!$B$39:$B$64,0),MATCH('Indexed REC Deliveries'!$F66,'Inputs_Indexed REC'!$G$36:$I$36,0)),
IF(Y$5&gt;$G66+$B66,X66*(1-INDEX('Inputs_Indexed REC'!$D$6:$D$8,MATCH('Indexed REC Deliveries'!$F66,'Inputs_Indexed REC'!$B$6:$B$8,0))),
0))</f>
        <v>82896.144015359372</v>
      </c>
      <c r="Z66" s="89">
        <f>IF(Z$5=$G66+$B66,INDEX('Inputs_Indexed REC'!$C$39:$E$64,MATCH('Indexed REC Deliveries'!$G66,'Inputs_Indexed REC'!$B$39:$B$64,0),MATCH('Indexed REC Deliveries'!$F66,'Inputs_Indexed REC'!$C$36:$E$36,0))
*INDEX('Inputs_Indexed REC'!$G$39:$I$64,MATCH('Indexed REC Deliveries'!$G66,'Inputs_Indexed REC'!$B$39:$B$64,0),MATCH('Indexed REC Deliveries'!$F66,'Inputs_Indexed REC'!$G$36:$I$36,0)),
IF(Z$5&gt;$G66+$B66,Y66*(1-INDEX('Inputs_Indexed REC'!$D$6:$D$8,MATCH('Indexed REC Deliveries'!$F66,'Inputs_Indexed REC'!$B$6:$B$8,0))),
0))</f>
        <v>82481.663295282575</v>
      </c>
      <c r="AA66" s="89">
        <f>IF(AA$5=$G66+$B66,INDEX('Inputs_Indexed REC'!$C$39:$E$64,MATCH('Indexed REC Deliveries'!$G66,'Inputs_Indexed REC'!$B$39:$B$64,0),MATCH('Indexed REC Deliveries'!$F66,'Inputs_Indexed REC'!$C$36:$E$36,0))
*INDEX('Inputs_Indexed REC'!$G$39:$I$64,MATCH('Indexed REC Deliveries'!$G66,'Inputs_Indexed REC'!$B$39:$B$64,0),MATCH('Indexed REC Deliveries'!$F66,'Inputs_Indexed REC'!$G$36:$I$36,0)),
IF(AA$5&gt;$G66+$B66,Z66*(1-INDEX('Inputs_Indexed REC'!$D$6:$D$8,MATCH('Indexed REC Deliveries'!$F66,'Inputs_Indexed REC'!$B$6:$B$8,0))),
0))</f>
        <v>82069.254978806159</v>
      </c>
      <c r="AB66" s="89">
        <f>IF(AB$5=$G66+$B66,INDEX('Inputs_Indexed REC'!$C$39:$E$64,MATCH('Indexed REC Deliveries'!$G66,'Inputs_Indexed REC'!$B$39:$B$64,0),MATCH('Indexed REC Deliveries'!$F66,'Inputs_Indexed REC'!$C$36:$E$36,0))
*INDEX('Inputs_Indexed REC'!$G$39:$I$64,MATCH('Indexed REC Deliveries'!$G66,'Inputs_Indexed REC'!$B$39:$B$64,0),MATCH('Indexed REC Deliveries'!$F66,'Inputs_Indexed REC'!$G$36:$I$36,0)),
IF(AB$5&gt;$G66+$B66,AA66*(1-INDEX('Inputs_Indexed REC'!$D$6:$D$8,MATCH('Indexed REC Deliveries'!$F66,'Inputs_Indexed REC'!$B$6:$B$8,0))),
0))</f>
        <v>81658.908703912122</v>
      </c>
      <c r="AC66" s="89">
        <f>IF(AC$5=$G66+$B66,INDEX('Inputs_Indexed REC'!$C$39:$E$64,MATCH('Indexed REC Deliveries'!$G66,'Inputs_Indexed REC'!$B$39:$B$64,0),MATCH('Indexed REC Deliveries'!$F66,'Inputs_Indexed REC'!$C$36:$E$36,0))
*INDEX('Inputs_Indexed REC'!$G$39:$I$64,MATCH('Indexed REC Deliveries'!$G66,'Inputs_Indexed REC'!$B$39:$B$64,0),MATCH('Indexed REC Deliveries'!$F66,'Inputs_Indexed REC'!$G$36:$I$36,0)),
IF(AC$5&gt;$G66+$B66,AB66*(1-INDEX('Inputs_Indexed REC'!$D$6:$D$8,MATCH('Indexed REC Deliveries'!$F66,'Inputs_Indexed REC'!$B$6:$B$8,0))),
0))</f>
        <v>81250.614160392564</v>
      </c>
      <c r="AD66" s="89">
        <f>IF(AD$5=$G66+$B66,INDEX('Inputs_Indexed REC'!$C$39:$E$64,MATCH('Indexed REC Deliveries'!$G66,'Inputs_Indexed REC'!$B$39:$B$64,0),MATCH('Indexed REC Deliveries'!$F66,'Inputs_Indexed REC'!$C$36:$E$36,0))
*INDEX('Inputs_Indexed REC'!$G$39:$I$64,MATCH('Indexed REC Deliveries'!$G66,'Inputs_Indexed REC'!$B$39:$B$64,0),MATCH('Indexed REC Deliveries'!$F66,'Inputs_Indexed REC'!$G$36:$I$36,0)),
IF(AD$5&gt;$G66+$B66,AC66*(1-INDEX('Inputs_Indexed REC'!$D$6:$D$8,MATCH('Indexed REC Deliveries'!$F66,'Inputs_Indexed REC'!$B$6:$B$8,0))),
0))</f>
        <v>80844.361089590602</v>
      </c>
      <c r="AE66" s="89">
        <f>IF(AE$5=$G66+$B66,INDEX('Inputs_Indexed REC'!$C$39:$E$64,MATCH('Indexed REC Deliveries'!$G66,'Inputs_Indexed REC'!$B$39:$B$64,0),MATCH('Indexed REC Deliveries'!$F66,'Inputs_Indexed REC'!$C$36:$E$36,0))
*INDEX('Inputs_Indexed REC'!$G$39:$I$64,MATCH('Indexed REC Deliveries'!$G66,'Inputs_Indexed REC'!$B$39:$B$64,0),MATCH('Indexed REC Deliveries'!$F66,'Inputs_Indexed REC'!$G$36:$I$36,0)),
IF(AE$5&gt;$G66+$B66,AD66*(1-INDEX('Inputs_Indexed REC'!$D$6:$D$8,MATCH('Indexed REC Deliveries'!$F66,'Inputs_Indexed REC'!$B$6:$B$8,0))),
0))</f>
        <v>80440.139284142642</v>
      </c>
      <c r="AF66" s="89">
        <f>IF(AF$5=$G66+$B66,INDEX('Inputs_Indexed REC'!$C$39:$E$64,MATCH('Indexed REC Deliveries'!$G66,'Inputs_Indexed REC'!$B$39:$B$64,0),MATCH('Indexed REC Deliveries'!$F66,'Inputs_Indexed REC'!$C$36:$E$36,0))
*INDEX('Inputs_Indexed REC'!$G$39:$I$64,MATCH('Indexed REC Deliveries'!$G66,'Inputs_Indexed REC'!$B$39:$B$64,0),MATCH('Indexed REC Deliveries'!$F66,'Inputs_Indexed REC'!$G$36:$I$36,0)),
IF(AF$5&gt;$G66+$B66,AE66*(1-INDEX('Inputs_Indexed REC'!$D$6:$D$8,MATCH('Indexed REC Deliveries'!$F66,'Inputs_Indexed REC'!$B$6:$B$8,0))),
0))</f>
        <v>80037.938587721932</v>
      </c>
      <c r="AG66" s="89">
        <f>IF(AG$5=$G66+$B66,INDEX('Inputs_Indexed REC'!$C$39:$E$64,MATCH('Indexed REC Deliveries'!$G66,'Inputs_Indexed REC'!$B$39:$B$64,0),MATCH('Indexed REC Deliveries'!$F66,'Inputs_Indexed REC'!$C$36:$E$36,0))
*INDEX('Inputs_Indexed REC'!$G$39:$I$64,MATCH('Indexed REC Deliveries'!$G66,'Inputs_Indexed REC'!$B$39:$B$64,0),MATCH('Indexed REC Deliveries'!$F66,'Inputs_Indexed REC'!$G$36:$I$36,0)),
IF(AG$5&gt;$G66+$B66,AF66*(1-INDEX('Inputs_Indexed REC'!$D$6:$D$8,MATCH('Indexed REC Deliveries'!$F66,'Inputs_Indexed REC'!$B$6:$B$8,0))),
0))</f>
        <v>79637.748894783319</v>
      </c>
    </row>
    <row r="67" spans="2:33">
      <c r="B67" s="94">
        <v>3</v>
      </c>
      <c r="C67" s="94" t="s">
        <v>167</v>
      </c>
      <c r="D67" s="119" t="s">
        <v>214</v>
      </c>
      <c r="E67" s="221"/>
      <c r="F67" s="39" t="s">
        <v>73</v>
      </c>
      <c r="G67" s="62">
        <f t="shared" si="8"/>
        <v>2031</v>
      </c>
      <c r="H67" s="58" t="s">
        <v>85</v>
      </c>
      <c r="I67" s="89">
        <f>IF(I$5=$G67+$B67,INDEX('Inputs_Indexed REC'!$C$39:$E$64,MATCH('Indexed REC Deliveries'!$G67,'Inputs_Indexed REC'!$B$39:$B$64,0),MATCH('Indexed REC Deliveries'!$F67,'Inputs_Indexed REC'!$C$36:$E$36,0))
*INDEX('Inputs_Indexed REC'!$G$39:$I$64,MATCH('Indexed REC Deliveries'!$G67,'Inputs_Indexed REC'!$B$39:$B$64,0),MATCH('Indexed REC Deliveries'!$F67,'Inputs_Indexed REC'!$G$36:$I$36,0)),
IF(I$5&gt;$G67+$B67,H67*(1-INDEX('Inputs_Indexed REC'!$D$6:$D$8,MATCH('Indexed REC Deliveries'!$F67,'Inputs_Indexed REC'!$B$6:$B$8,0))),
0))</f>
        <v>0</v>
      </c>
      <c r="J67" s="89">
        <f>IF(J$5=$G67+$B67,INDEX('Inputs_Indexed REC'!$C$39:$E$64,MATCH('Indexed REC Deliveries'!$G67,'Inputs_Indexed REC'!$B$39:$B$64,0),MATCH('Indexed REC Deliveries'!$F67,'Inputs_Indexed REC'!$C$36:$E$36,0))
*INDEX('Inputs_Indexed REC'!$G$39:$I$64,MATCH('Indexed REC Deliveries'!$G67,'Inputs_Indexed REC'!$B$39:$B$64,0),MATCH('Indexed REC Deliveries'!$F67,'Inputs_Indexed REC'!$G$36:$I$36,0)),
IF(J$5&gt;$G67+$B67,I67*(1-INDEX('Inputs_Indexed REC'!$D$6:$D$8,MATCH('Indexed REC Deliveries'!$F67,'Inputs_Indexed REC'!$B$6:$B$8,0))),
0))</f>
        <v>0</v>
      </c>
      <c r="K67" s="89">
        <f>IF(K$5=$G67+$B67,INDEX('Inputs_Indexed REC'!$C$39:$E$64,MATCH('Indexed REC Deliveries'!$G67,'Inputs_Indexed REC'!$B$39:$B$64,0),MATCH('Indexed REC Deliveries'!$F67,'Inputs_Indexed REC'!$C$36:$E$36,0))
*INDEX('Inputs_Indexed REC'!$G$39:$I$64,MATCH('Indexed REC Deliveries'!$G67,'Inputs_Indexed REC'!$B$39:$B$64,0),MATCH('Indexed REC Deliveries'!$F67,'Inputs_Indexed REC'!$G$36:$I$36,0)),
IF(K$5&gt;$G67+$B67,J67*(1-INDEX('Inputs_Indexed REC'!$D$6:$D$8,MATCH('Indexed REC Deliveries'!$F67,'Inputs_Indexed REC'!$B$6:$B$8,0))),
0))</f>
        <v>0</v>
      </c>
      <c r="L67" s="89">
        <f>IF(L$5=$G67+$B67,INDEX('Inputs_Indexed REC'!$C$39:$E$64,MATCH('Indexed REC Deliveries'!$G67,'Inputs_Indexed REC'!$B$39:$B$64,0),MATCH('Indexed REC Deliveries'!$F67,'Inputs_Indexed REC'!$C$36:$E$36,0))
*INDEX('Inputs_Indexed REC'!$G$39:$I$64,MATCH('Indexed REC Deliveries'!$G67,'Inputs_Indexed REC'!$B$39:$B$64,0),MATCH('Indexed REC Deliveries'!$F67,'Inputs_Indexed REC'!$G$36:$I$36,0)),
IF(L$5&gt;$G67+$B67,K67*(1-INDEX('Inputs_Indexed REC'!$D$6:$D$8,MATCH('Indexed REC Deliveries'!$F67,'Inputs_Indexed REC'!$B$6:$B$8,0))),
0))</f>
        <v>0</v>
      </c>
      <c r="M67" s="89">
        <f>IF(M$5=$G67+$B67,INDEX('Inputs_Indexed REC'!$C$39:$E$64,MATCH('Indexed REC Deliveries'!$G67,'Inputs_Indexed REC'!$B$39:$B$64,0),MATCH('Indexed REC Deliveries'!$F67,'Inputs_Indexed REC'!$C$36:$E$36,0))
*INDEX('Inputs_Indexed REC'!$G$39:$I$64,MATCH('Indexed REC Deliveries'!$G67,'Inputs_Indexed REC'!$B$39:$B$64,0),MATCH('Indexed REC Deliveries'!$F67,'Inputs_Indexed REC'!$G$36:$I$36,0)),
IF(M$5&gt;$G67+$B67,L67*(1-INDEX('Inputs_Indexed REC'!$D$6:$D$8,MATCH('Indexed REC Deliveries'!$F67,'Inputs_Indexed REC'!$B$6:$B$8,0))),
0))</f>
        <v>0</v>
      </c>
      <c r="N67" s="89">
        <f>IF(N$5=$G67+$B67,INDEX('Inputs_Indexed REC'!$C$39:$E$64,MATCH('Indexed REC Deliveries'!$G67,'Inputs_Indexed REC'!$B$39:$B$64,0),MATCH('Indexed REC Deliveries'!$F67,'Inputs_Indexed REC'!$C$36:$E$36,0))
*INDEX('Inputs_Indexed REC'!$G$39:$I$64,MATCH('Indexed REC Deliveries'!$G67,'Inputs_Indexed REC'!$B$39:$B$64,0),MATCH('Indexed REC Deliveries'!$F67,'Inputs_Indexed REC'!$G$36:$I$36,0)),
IF(N$5&gt;$G67+$B67,M67*(1-INDEX('Inputs_Indexed REC'!$D$6:$D$8,MATCH('Indexed REC Deliveries'!$F67,'Inputs_Indexed REC'!$B$6:$B$8,0))),
0))</f>
        <v>0</v>
      </c>
      <c r="O67" s="89">
        <f>IF(O$5=$G67+$B67,INDEX('Inputs_Indexed REC'!$C$39:$E$64,MATCH('Indexed REC Deliveries'!$G67,'Inputs_Indexed REC'!$B$39:$B$64,0),MATCH('Indexed REC Deliveries'!$F67,'Inputs_Indexed REC'!$C$36:$E$36,0))
*INDEX('Inputs_Indexed REC'!$G$39:$I$64,MATCH('Indexed REC Deliveries'!$G67,'Inputs_Indexed REC'!$B$39:$B$64,0),MATCH('Indexed REC Deliveries'!$F67,'Inputs_Indexed REC'!$G$36:$I$36,0)),
IF(O$5&gt;$G67+$B67,N67*(1-INDEX('Inputs_Indexed REC'!$D$6:$D$8,MATCH('Indexed REC Deliveries'!$F67,'Inputs_Indexed REC'!$B$6:$B$8,0))),
0))</f>
        <v>0</v>
      </c>
      <c r="P67" s="89">
        <f>IF(P$5=$G67+$B67,INDEX('Inputs_Indexed REC'!$C$39:$E$64,MATCH('Indexed REC Deliveries'!$G67,'Inputs_Indexed REC'!$B$39:$B$64,0),MATCH('Indexed REC Deliveries'!$F67,'Inputs_Indexed REC'!$C$36:$E$36,0))
*INDEX('Inputs_Indexed REC'!$G$39:$I$64,MATCH('Indexed REC Deliveries'!$G67,'Inputs_Indexed REC'!$B$39:$B$64,0),MATCH('Indexed REC Deliveries'!$F67,'Inputs_Indexed REC'!$G$36:$I$36,0)),
IF(P$5&gt;$G67+$B67,O67*(1-INDEX('Inputs_Indexed REC'!$D$6:$D$8,MATCH('Indexed REC Deliveries'!$F67,'Inputs_Indexed REC'!$B$6:$B$8,0))),
0))</f>
        <v>0</v>
      </c>
      <c r="Q67" s="89">
        <f>IF(Q$5=$G67+$B67,INDEX('Inputs_Indexed REC'!$C$39:$E$64,MATCH('Indexed REC Deliveries'!$G67,'Inputs_Indexed REC'!$B$39:$B$64,0),MATCH('Indexed REC Deliveries'!$F67,'Inputs_Indexed REC'!$C$36:$E$36,0))
*INDEX('Inputs_Indexed REC'!$G$39:$I$64,MATCH('Indexed REC Deliveries'!$G67,'Inputs_Indexed REC'!$B$39:$B$64,0),MATCH('Indexed REC Deliveries'!$F67,'Inputs_Indexed REC'!$G$36:$I$36,0)),
IF(Q$5&gt;$G67+$B67,P67*(1-INDEX('Inputs_Indexed REC'!$D$6:$D$8,MATCH('Indexed REC Deliveries'!$F67,'Inputs_Indexed REC'!$B$6:$B$8,0))),
0))</f>
        <v>0</v>
      </c>
      <c r="R67" s="89">
        <f>IF(R$5=$G67+$B67,INDEX('Inputs_Indexed REC'!$C$39:$E$64,MATCH('Indexed REC Deliveries'!$G67,'Inputs_Indexed REC'!$B$39:$B$64,0),MATCH('Indexed REC Deliveries'!$F67,'Inputs_Indexed REC'!$C$36:$E$36,0))
*INDEX('Inputs_Indexed REC'!$G$39:$I$64,MATCH('Indexed REC Deliveries'!$G67,'Inputs_Indexed REC'!$B$39:$B$64,0),MATCH('Indexed REC Deliveries'!$F67,'Inputs_Indexed REC'!$G$36:$I$36,0)),
IF(R$5&gt;$G67+$B67,Q67*(1-INDEX('Inputs_Indexed REC'!$D$6:$D$8,MATCH('Indexed REC Deliveries'!$F67,'Inputs_Indexed REC'!$B$6:$B$8,0))),
0))</f>
        <v>0</v>
      </c>
      <c r="S67" s="89">
        <f>IF(S$5=$G67+$B67,INDEX('Inputs_Indexed REC'!$C$39:$E$64,MATCH('Indexed REC Deliveries'!$G67,'Inputs_Indexed REC'!$B$39:$B$64,0),MATCH('Indexed REC Deliveries'!$F67,'Inputs_Indexed REC'!$C$36:$E$36,0))
*INDEX('Inputs_Indexed REC'!$G$39:$I$64,MATCH('Indexed REC Deliveries'!$G67,'Inputs_Indexed REC'!$B$39:$B$64,0),MATCH('Indexed REC Deliveries'!$F67,'Inputs_Indexed REC'!$G$36:$I$36,0)),
IF(S$5&gt;$G67+$B67,R67*(1-INDEX('Inputs_Indexed REC'!$D$6:$D$8,MATCH('Indexed REC Deliveries'!$F67,'Inputs_Indexed REC'!$B$6:$B$8,0))),
0))</f>
        <v>0</v>
      </c>
      <c r="T67" s="89">
        <f>IF(T$5=$G67+$B67,INDEX('Inputs_Indexed REC'!$C$39:$E$64,MATCH('Indexed REC Deliveries'!$G67,'Inputs_Indexed REC'!$B$39:$B$64,0),MATCH('Indexed REC Deliveries'!$F67,'Inputs_Indexed REC'!$C$36:$E$36,0))
*INDEX('Inputs_Indexed REC'!$G$39:$I$64,MATCH('Indexed REC Deliveries'!$G67,'Inputs_Indexed REC'!$B$39:$B$64,0),MATCH('Indexed REC Deliveries'!$F67,'Inputs_Indexed REC'!$G$36:$I$36,0)),
IF(T$5&gt;$G67+$B67,S67*(1-INDEX('Inputs_Indexed REC'!$D$6:$D$8,MATCH('Indexed REC Deliveries'!$F67,'Inputs_Indexed REC'!$B$6:$B$8,0))),
0))</f>
        <v>0</v>
      </c>
      <c r="U67" s="89">
        <f>IF(U$5=$G67+$B67,INDEX('Inputs_Indexed REC'!$C$39:$E$64,MATCH('Indexed REC Deliveries'!$G67,'Inputs_Indexed REC'!$B$39:$B$64,0),MATCH('Indexed REC Deliveries'!$F67,'Inputs_Indexed REC'!$C$36:$E$36,0))
*INDEX('Inputs_Indexed REC'!$G$39:$I$64,MATCH('Indexed REC Deliveries'!$G67,'Inputs_Indexed REC'!$B$39:$B$64,0),MATCH('Indexed REC Deliveries'!$F67,'Inputs_Indexed REC'!$G$36:$I$36,0)),
IF(U$5&gt;$G67+$B67,T67*(1-INDEX('Inputs_Indexed REC'!$D$6:$D$8,MATCH('Indexed REC Deliveries'!$F67,'Inputs_Indexed REC'!$B$6:$B$8,0))),
0))</f>
        <v>85000</v>
      </c>
      <c r="V67" s="89">
        <f>IF(V$5=$G67+$B67,INDEX('Inputs_Indexed REC'!$C$39:$E$64,MATCH('Indexed REC Deliveries'!$G67,'Inputs_Indexed REC'!$B$39:$B$64,0),MATCH('Indexed REC Deliveries'!$F67,'Inputs_Indexed REC'!$C$36:$E$36,0))
*INDEX('Inputs_Indexed REC'!$G$39:$I$64,MATCH('Indexed REC Deliveries'!$G67,'Inputs_Indexed REC'!$B$39:$B$64,0),MATCH('Indexed REC Deliveries'!$F67,'Inputs_Indexed REC'!$G$36:$I$36,0)),
IF(V$5&gt;$G67+$B67,U67*(1-INDEX('Inputs_Indexed REC'!$D$6:$D$8,MATCH('Indexed REC Deliveries'!$F67,'Inputs_Indexed REC'!$B$6:$B$8,0))),
0))</f>
        <v>84575</v>
      </c>
      <c r="W67" s="89">
        <f>IF(W$5=$G67+$B67,INDEX('Inputs_Indexed REC'!$C$39:$E$64,MATCH('Indexed REC Deliveries'!$G67,'Inputs_Indexed REC'!$B$39:$B$64,0),MATCH('Indexed REC Deliveries'!$F67,'Inputs_Indexed REC'!$C$36:$E$36,0))
*INDEX('Inputs_Indexed REC'!$G$39:$I$64,MATCH('Indexed REC Deliveries'!$G67,'Inputs_Indexed REC'!$B$39:$B$64,0),MATCH('Indexed REC Deliveries'!$F67,'Inputs_Indexed REC'!$G$36:$I$36,0)),
IF(W$5&gt;$G67+$B67,V67*(1-INDEX('Inputs_Indexed REC'!$D$6:$D$8,MATCH('Indexed REC Deliveries'!$F67,'Inputs_Indexed REC'!$B$6:$B$8,0))),
0))</f>
        <v>84152.125</v>
      </c>
      <c r="X67" s="89">
        <f>IF(X$5=$G67+$B67,INDEX('Inputs_Indexed REC'!$C$39:$E$64,MATCH('Indexed REC Deliveries'!$G67,'Inputs_Indexed REC'!$B$39:$B$64,0),MATCH('Indexed REC Deliveries'!$F67,'Inputs_Indexed REC'!$C$36:$E$36,0))
*INDEX('Inputs_Indexed REC'!$G$39:$I$64,MATCH('Indexed REC Deliveries'!$G67,'Inputs_Indexed REC'!$B$39:$B$64,0),MATCH('Indexed REC Deliveries'!$F67,'Inputs_Indexed REC'!$G$36:$I$36,0)),
IF(X$5&gt;$G67+$B67,W67*(1-INDEX('Inputs_Indexed REC'!$D$6:$D$8,MATCH('Indexed REC Deliveries'!$F67,'Inputs_Indexed REC'!$B$6:$B$8,0))),
0))</f>
        <v>83731.364375000005</v>
      </c>
      <c r="Y67" s="89">
        <f>IF(Y$5=$G67+$B67,INDEX('Inputs_Indexed REC'!$C$39:$E$64,MATCH('Indexed REC Deliveries'!$G67,'Inputs_Indexed REC'!$B$39:$B$64,0),MATCH('Indexed REC Deliveries'!$F67,'Inputs_Indexed REC'!$C$36:$E$36,0))
*INDEX('Inputs_Indexed REC'!$G$39:$I$64,MATCH('Indexed REC Deliveries'!$G67,'Inputs_Indexed REC'!$B$39:$B$64,0),MATCH('Indexed REC Deliveries'!$F67,'Inputs_Indexed REC'!$G$36:$I$36,0)),
IF(Y$5&gt;$G67+$B67,X67*(1-INDEX('Inputs_Indexed REC'!$D$6:$D$8,MATCH('Indexed REC Deliveries'!$F67,'Inputs_Indexed REC'!$B$6:$B$8,0))),
0))</f>
        <v>83312.707553125001</v>
      </c>
      <c r="Z67" s="89">
        <f>IF(Z$5=$G67+$B67,INDEX('Inputs_Indexed REC'!$C$39:$E$64,MATCH('Indexed REC Deliveries'!$G67,'Inputs_Indexed REC'!$B$39:$B$64,0),MATCH('Indexed REC Deliveries'!$F67,'Inputs_Indexed REC'!$C$36:$E$36,0))
*INDEX('Inputs_Indexed REC'!$G$39:$I$64,MATCH('Indexed REC Deliveries'!$G67,'Inputs_Indexed REC'!$B$39:$B$64,0),MATCH('Indexed REC Deliveries'!$F67,'Inputs_Indexed REC'!$G$36:$I$36,0)),
IF(Z$5&gt;$G67+$B67,Y67*(1-INDEX('Inputs_Indexed REC'!$D$6:$D$8,MATCH('Indexed REC Deliveries'!$F67,'Inputs_Indexed REC'!$B$6:$B$8,0))),
0))</f>
        <v>82896.144015359372</v>
      </c>
      <c r="AA67" s="89">
        <f>IF(AA$5=$G67+$B67,INDEX('Inputs_Indexed REC'!$C$39:$E$64,MATCH('Indexed REC Deliveries'!$G67,'Inputs_Indexed REC'!$B$39:$B$64,0),MATCH('Indexed REC Deliveries'!$F67,'Inputs_Indexed REC'!$C$36:$E$36,0))
*INDEX('Inputs_Indexed REC'!$G$39:$I$64,MATCH('Indexed REC Deliveries'!$G67,'Inputs_Indexed REC'!$B$39:$B$64,0),MATCH('Indexed REC Deliveries'!$F67,'Inputs_Indexed REC'!$G$36:$I$36,0)),
IF(AA$5&gt;$G67+$B67,Z67*(1-INDEX('Inputs_Indexed REC'!$D$6:$D$8,MATCH('Indexed REC Deliveries'!$F67,'Inputs_Indexed REC'!$B$6:$B$8,0))),
0))</f>
        <v>82481.663295282575</v>
      </c>
      <c r="AB67" s="89">
        <f>IF(AB$5=$G67+$B67,INDEX('Inputs_Indexed REC'!$C$39:$E$64,MATCH('Indexed REC Deliveries'!$G67,'Inputs_Indexed REC'!$B$39:$B$64,0),MATCH('Indexed REC Deliveries'!$F67,'Inputs_Indexed REC'!$C$36:$E$36,0))
*INDEX('Inputs_Indexed REC'!$G$39:$I$64,MATCH('Indexed REC Deliveries'!$G67,'Inputs_Indexed REC'!$B$39:$B$64,0),MATCH('Indexed REC Deliveries'!$F67,'Inputs_Indexed REC'!$G$36:$I$36,0)),
IF(AB$5&gt;$G67+$B67,AA67*(1-INDEX('Inputs_Indexed REC'!$D$6:$D$8,MATCH('Indexed REC Deliveries'!$F67,'Inputs_Indexed REC'!$B$6:$B$8,0))),
0))</f>
        <v>82069.254978806159</v>
      </c>
      <c r="AC67" s="89">
        <f>IF(AC$5=$G67+$B67,INDEX('Inputs_Indexed REC'!$C$39:$E$64,MATCH('Indexed REC Deliveries'!$G67,'Inputs_Indexed REC'!$B$39:$B$64,0),MATCH('Indexed REC Deliveries'!$F67,'Inputs_Indexed REC'!$C$36:$E$36,0))
*INDEX('Inputs_Indexed REC'!$G$39:$I$64,MATCH('Indexed REC Deliveries'!$G67,'Inputs_Indexed REC'!$B$39:$B$64,0),MATCH('Indexed REC Deliveries'!$F67,'Inputs_Indexed REC'!$G$36:$I$36,0)),
IF(AC$5&gt;$G67+$B67,AB67*(1-INDEX('Inputs_Indexed REC'!$D$6:$D$8,MATCH('Indexed REC Deliveries'!$F67,'Inputs_Indexed REC'!$B$6:$B$8,0))),
0))</f>
        <v>81658.908703912122</v>
      </c>
      <c r="AD67" s="89">
        <f>IF(AD$5=$G67+$B67,INDEX('Inputs_Indexed REC'!$C$39:$E$64,MATCH('Indexed REC Deliveries'!$G67,'Inputs_Indexed REC'!$B$39:$B$64,0),MATCH('Indexed REC Deliveries'!$F67,'Inputs_Indexed REC'!$C$36:$E$36,0))
*INDEX('Inputs_Indexed REC'!$G$39:$I$64,MATCH('Indexed REC Deliveries'!$G67,'Inputs_Indexed REC'!$B$39:$B$64,0),MATCH('Indexed REC Deliveries'!$F67,'Inputs_Indexed REC'!$G$36:$I$36,0)),
IF(AD$5&gt;$G67+$B67,AC67*(1-INDEX('Inputs_Indexed REC'!$D$6:$D$8,MATCH('Indexed REC Deliveries'!$F67,'Inputs_Indexed REC'!$B$6:$B$8,0))),
0))</f>
        <v>81250.614160392564</v>
      </c>
      <c r="AE67" s="89">
        <f>IF(AE$5=$G67+$B67,INDEX('Inputs_Indexed REC'!$C$39:$E$64,MATCH('Indexed REC Deliveries'!$G67,'Inputs_Indexed REC'!$B$39:$B$64,0),MATCH('Indexed REC Deliveries'!$F67,'Inputs_Indexed REC'!$C$36:$E$36,0))
*INDEX('Inputs_Indexed REC'!$G$39:$I$64,MATCH('Indexed REC Deliveries'!$G67,'Inputs_Indexed REC'!$B$39:$B$64,0),MATCH('Indexed REC Deliveries'!$F67,'Inputs_Indexed REC'!$G$36:$I$36,0)),
IF(AE$5&gt;$G67+$B67,AD67*(1-INDEX('Inputs_Indexed REC'!$D$6:$D$8,MATCH('Indexed REC Deliveries'!$F67,'Inputs_Indexed REC'!$B$6:$B$8,0))),
0))</f>
        <v>80844.361089590602</v>
      </c>
      <c r="AF67" s="89">
        <f>IF(AF$5=$G67+$B67,INDEX('Inputs_Indexed REC'!$C$39:$E$64,MATCH('Indexed REC Deliveries'!$G67,'Inputs_Indexed REC'!$B$39:$B$64,0),MATCH('Indexed REC Deliveries'!$F67,'Inputs_Indexed REC'!$C$36:$E$36,0))
*INDEX('Inputs_Indexed REC'!$G$39:$I$64,MATCH('Indexed REC Deliveries'!$G67,'Inputs_Indexed REC'!$B$39:$B$64,0),MATCH('Indexed REC Deliveries'!$F67,'Inputs_Indexed REC'!$G$36:$I$36,0)),
IF(AF$5&gt;$G67+$B67,AE67*(1-INDEX('Inputs_Indexed REC'!$D$6:$D$8,MATCH('Indexed REC Deliveries'!$F67,'Inputs_Indexed REC'!$B$6:$B$8,0))),
0))</f>
        <v>80440.139284142642</v>
      </c>
      <c r="AG67" s="89">
        <f>IF(AG$5=$G67+$B67,INDEX('Inputs_Indexed REC'!$C$39:$E$64,MATCH('Indexed REC Deliveries'!$G67,'Inputs_Indexed REC'!$B$39:$B$64,0),MATCH('Indexed REC Deliveries'!$F67,'Inputs_Indexed REC'!$C$36:$E$36,0))
*INDEX('Inputs_Indexed REC'!$G$39:$I$64,MATCH('Indexed REC Deliveries'!$G67,'Inputs_Indexed REC'!$B$39:$B$64,0),MATCH('Indexed REC Deliveries'!$F67,'Inputs_Indexed REC'!$G$36:$I$36,0)),
IF(AG$5&gt;$G67+$B67,AF67*(1-INDEX('Inputs_Indexed REC'!$D$6:$D$8,MATCH('Indexed REC Deliveries'!$F67,'Inputs_Indexed REC'!$B$6:$B$8,0))),
0))</f>
        <v>80037.938587721932</v>
      </c>
    </row>
    <row r="68" spans="2:33">
      <c r="B68" s="94">
        <v>3</v>
      </c>
      <c r="C68" s="94" t="s">
        <v>167</v>
      </c>
      <c r="D68" s="119" t="s">
        <v>214</v>
      </c>
      <c r="E68" s="221"/>
      <c r="F68" s="39" t="s">
        <v>73</v>
      </c>
      <c r="G68" s="62">
        <f t="shared" si="8"/>
        <v>2032</v>
      </c>
      <c r="H68" s="58" t="s">
        <v>85</v>
      </c>
      <c r="I68" s="89">
        <f>IF(I$5=$G68+$B68,INDEX('Inputs_Indexed REC'!$C$39:$E$64,MATCH('Indexed REC Deliveries'!$G68,'Inputs_Indexed REC'!$B$39:$B$64,0),MATCH('Indexed REC Deliveries'!$F68,'Inputs_Indexed REC'!$C$36:$E$36,0))
*INDEX('Inputs_Indexed REC'!$G$39:$I$64,MATCH('Indexed REC Deliveries'!$G68,'Inputs_Indexed REC'!$B$39:$B$64,0),MATCH('Indexed REC Deliveries'!$F68,'Inputs_Indexed REC'!$G$36:$I$36,0)),
IF(I$5&gt;$G68+$B68,H68*(1-INDEX('Inputs_Indexed REC'!$D$6:$D$8,MATCH('Indexed REC Deliveries'!$F68,'Inputs_Indexed REC'!$B$6:$B$8,0))),
0))</f>
        <v>0</v>
      </c>
      <c r="J68" s="89">
        <f>IF(J$5=$G68+$B68,INDEX('Inputs_Indexed REC'!$C$39:$E$64,MATCH('Indexed REC Deliveries'!$G68,'Inputs_Indexed REC'!$B$39:$B$64,0),MATCH('Indexed REC Deliveries'!$F68,'Inputs_Indexed REC'!$C$36:$E$36,0))
*INDEX('Inputs_Indexed REC'!$G$39:$I$64,MATCH('Indexed REC Deliveries'!$G68,'Inputs_Indexed REC'!$B$39:$B$64,0),MATCH('Indexed REC Deliveries'!$F68,'Inputs_Indexed REC'!$G$36:$I$36,0)),
IF(J$5&gt;$G68+$B68,I68*(1-INDEX('Inputs_Indexed REC'!$D$6:$D$8,MATCH('Indexed REC Deliveries'!$F68,'Inputs_Indexed REC'!$B$6:$B$8,0))),
0))</f>
        <v>0</v>
      </c>
      <c r="K68" s="89">
        <f>IF(K$5=$G68+$B68,INDEX('Inputs_Indexed REC'!$C$39:$E$64,MATCH('Indexed REC Deliveries'!$G68,'Inputs_Indexed REC'!$B$39:$B$64,0),MATCH('Indexed REC Deliveries'!$F68,'Inputs_Indexed REC'!$C$36:$E$36,0))
*INDEX('Inputs_Indexed REC'!$G$39:$I$64,MATCH('Indexed REC Deliveries'!$G68,'Inputs_Indexed REC'!$B$39:$B$64,0),MATCH('Indexed REC Deliveries'!$F68,'Inputs_Indexed REC'!$G$36:$I$36,0)),
IF(K$5&gt;$G68+$B68,J68*(1-INDEX('Inputs_Indexed REC'!$D$6:$D$8,MATCH('Indexed REC Deliveries'!$F68,'Inputs_Indexed REC'!$B$6:$B$8,0))),
0))</f>
        <v>0</v>
      </c>
      <c r="L68" s="89">
        <f>IF(L$5=$G68+$B68,INDEX('Inputs_Indexed REC'!$C$39:$E$64,MATCH('Indexed REC Deliveries'!$G68,'Inputs_Indexed REC'!$B$39:$B$64,0),MATCH('Indexed REC Deliveries'!$F68,'Inputs_Indexed REC'!$C$36:$E$36,0))
*INDEX('Inputs_Indexed REC'!$G$39:$I$64,MATCH('Indexed REC Deliveries'!$G68,'Inputs_Indexed REC'!$B$39:$B$64,0),MATCH('Indexed REC Deliveries'!$F68,'Inputs_Indexed REC'!$G$36:$I$36,0)),
IF(L$5&gt;$G68+$B68,K68*(1-INDEX('Inputs_Indexed REC'!$D$6:$D$8,MATCH('Indexed REC Deliveries'!$F68,'Inputs_Indexed REC'!$B$6:$B$8,0))),
0))</f>
        <v>0</v>
      </c>
      <c r="M68" s="89">
        <f>IF(M$5=$G68+$B68,INDEX('Inputs_Indexed REC'!$C$39:$E$64,MATCH('Indexed REC Deliveries'!$G68,'Inputs_Indexed REC'!$B$39:$B$64,0),MATCH('Indexed REC Deliveries'!$F68,'Inputs_Indexed REC'!$C$36:$E$36,0))
*INDEX('Inputs_Indexed REC'!$G$39:$I$64,MATCH('Indexed REC Deliveries'!$G68,'Inputs_Indexed REC'!$B$39:$B$64,0),MATCH('Indexed REC Deliveries'!$F68,'Inputs_Indexed REC'!$G$36:$I$36,0)),
IF(M$5&gt;$G68+$B68,L68*(1-INDEX('Inputs_Indexed REC'!$D$6:$D$8,MATCH('Indexed REC Deliveries'!$F68,'Inputs_Indexed REC'!$B$6:$B$8,0))),
0))</f>
        <v>0</v>
      </c>
      <c r="N68" s="89">
        <f>IF(N$5=$G68+$B68,INDEX('Inputs_Indexed REC'!$C$39:$E$64,MATCH('Indexed REC Deliveries'!$G68,'Inputs_Indexed REC'!$B$39:$B$64,0),MATCH('Indexed REC Deliveries'!$F68,'Inputs_Indexed REC'!$C$36:$E$36,0))
*INDEX('Inputs_Indexed REC'!$G$39:$I$64,MATCH('Indexed REC Deliveries'!$G68,'Inputs_Indexed REC'!$B$39:$B$64,0),MATCH('Indexed REC Deliveries'!$F68,'Inputs_Indexed REC'!$G$36:$I$36,0)),
IF(N$5&gt;$G68+$B68,M68*(1-INDEX('Inputs_Indexed REC'!$D$6:$D$8,MATCH('Indexed REC Deliveries'!$F68,'Inputs_Indexed REC'!$B$6:$B$8,0))),
0))</f>
        <v>0</v>
      </c>
      <c r="O68" s="89">
        <f>IF(O$5=$G68+$B68,INDEX('Inputs_Indexed REC'!$C$39:$E$64,MATCH('Indexed REC Deliveries'!$G68,'Inputs_Indexed REC'!$B$39:$B$64,0),MATCH('Indexed REC Deliveries'!$F68,'Inputs_Indexed REC'!$C$36:$E$36,0))
*INDEX('Inputs_Indexed REC'!$G$39:$I$64,MATCH('Indexed REC Deliveries'!$G68,'Inputs_Indexed REC'!$B$39:$B$64,0),MATCH('Indexed REC Deliveries'!$F68,'Inputs_Indexed REC'!$G$36:$I$36,0)),
IF(O$5&gt;$G68+$B68,N68*(1-INDEX('Inputs_Indexed REC'!$D$6:$D$8,MATCH('Indexed REC Deliveries'!$F68,'Inputs_Indexed REC'!$B$6:$B$8,0))),
0))</f>
        <v>0</v>
      </c>
      <c r="P68" s="89">
        <f>IF(P$5=$G68+$B68,INDEX('Inputs_Indexed REC'!$C$39:$E$64,MATCH('Indexed REC Deliveries'!$G68,'Inputs_Indexed REC'!$B$39:$B$64,0),MATCH('Indexed REC Deliveries'!$F68,'Inputs_Indexed REC'!$C$36:$E$36,0))
*INDEX('Inputs_Indexed REC'!$G$39:$I$64,MATCH('Indexed REC Deliveries'!$G68,'Inputs_Indexed REC'!$B$39:$B$64,0),MATCH('Indexed REC Deliveries'!$F68,'Inputs_Indexed REC'!$G$36:$I$36,0)),
IF(P$5&gt;$G68+$B68,O68*(1-INDEX('Inputs_Indexed REC'!$D$6:$D$8,MATCH('Indexed REC Deliveries'!$F68,'Inputs_Indexed REC'!$B$6:$B$8,0))),
0))</f>
        <v>0</v>
      </c>
      <c r="Q68" s="89">
        <f>IF(Q$5=$G68+$B68,INDEX('Inputs_Indexed REC'!$C$39:$E$64,MATCH('Indexed REC Deliveries'!$G68,'Inputs_Indexed REC'!$B$39:$B$64,0),MATCH('Indexed REC Deliveries'!$F68,'Inputs_Indexed REC'!$C$36:$E$36,0))
*INDEX('Inputs_Indexed REC'!$G$39:$I$64,MATCH('Indexed REC Deliveries'!$G68,'Inputs_Indexed REC'!$B$39:$B$64,0),MATCH('Indexed REC Deliveries'!$F68,'Inputs_Indexed REC'!$G$36:$I$36,0)),
IF(Q$5&gt;$G68+$B68,P68*(1-INDEX('Inputs_Indexed REC'!$D$6:$D$8,MATCH('Indexed REC Deliveries'!$F68,'Inputs_Indexed REC'!$B$6:$B$8,0))),
0))</f>
        <v>0</v>
      </c>
      <c r="R68" s="89">
        <f>IF(R$5=$G68+$B68,INDEX('Inputs_Indexed REC'!$C$39:$E$64,MATCH('Indexed REC Deliveries'!$G68,'Inputs_Indexed REC'!$B$39:$B$64,0),MATCH('Indexed REC Deliveries'!$F68,'Inputs_Indexed REC'!$C$36:$E$36,0))
*INDEX('Inputs_Indexed REC'!$G$39:$I$64,MATCH('Indexed REC Deliveries'!$G68,'Inputs_Indexed REC'!$B$39:$B$64,0),MATCH('Indexed REC Deliveries'!$F68,'Inputs_Indexed REC'!$G$36:$I$36,0)),
IF(R$5&gt;$G68+$B68,Q68*(1-INDEX('Inputs_Indexed REC'!$D$6:$D$8,MATCH('Indexed REC Deliveries'!$F68,'Inputs_Indexed REC'!$B$6:$B$8,0))),
0))</f>
        <v>0</v>
      </c>
      <c r="S68" s="89">
        <f>IF(S$5=$G68+$B68,INDEX('Inputs_Indexed REC'!$C$39:$E$64,MATCH('Indexed REC Deliveries'!$G68,'Inputs_Indexed REC'!$B$39:$B$64,0),MATCH('Indexed REC Deliveries'!$F68,'Inputs_Indexed REC'!$C$36:$E$36,0))
*INDEX('Inputs_Indexed REC'!$G$39:$I$64,MATCH('Indexed REC Deliveries'!$G68,'Inputs_Indexed REC'!$B$39:$B$64,0),MATCH('Indexed REC Deliveries'!$F68,'Inputs_Indexed REC'!$G$36:$I$36,0)),
IF(S$5&gt;$G68+$B68,R68*(1-INDEX('Inputs_Indexed REC'!$D$6:$D$8,MATCH('Indexed REC Deliveries'!$F68,'Inputs_Indexed REC'!$B$6:$B$8,0))),
0))</f>
        <v>0</v>
      </c>
      <c r="T68" s="89">
        <f>IF(T$5=$G68+$B68,INDEX('Inputs_Indexed REC'!$C$39:$E$64,MATCH('Indexed REC Deliveries'!$G68,'Inputs_Indexed REC'!$B$39:$B$64,0),MATCH('Indexed REC Deliveries'!$F68,'Inputs_Indexed REC'!$C$36:$E$36,0))
*INDEX('Inputs_Indexed REC'!$G$39:$I$64,MATCH('Indexed REC Deliveries'!$G68,'Inputs_Indexed REC'!$B$39:$B$64,0),MATCH('Indexed REC Deliveries'!$F68,'Inputs_Indexed REC'!$G$36:$I$36,0)),
IF(T$5&gt;$G68+$B68,S68*(1-INDEX('Inputs_Indexed REC'!$D$6:$D$8,MATCH('Indexed REC Deliveries'!$F68,'Inputs_Indexed REC'!$B$6:$B$8,0))),
0))</f>
        <v>0</v>
      </c>
      <c r="U68" s="89">
        <f>IF(U$5=$G68+$B68,INDEX('Inputs_Indexed REC'!$C$39:$E$64,MATCH('Indexed REC Deliveries'!$G68,'Inputs_Indexed REC'!$B$39:$B$64,0),MATCH('Indexed REC Deliveries'!$F68,'Inputs_Indexed REC'!$C$36:$E$36,0))
*INDEX('Inputs_Indexed REC'!$G$39:$I$64,MATCH('Indexed REC Deliveries'!$G68,'Inputs_Indexed REC'!$B$39:$B$64,0),MATCH('Indexed REC Deliveries'!$F68,'Inputs_Indexed REC'!$G$36:$I$36,0)),
IF(U$5&gt;$G68+$B68,T68*(1-INDEX('Inputs_Indexed REC'!$D$6:$D$8,MATCH('Indexed REC Deliveries'!$F68,'Inputs_Indexed REC'!$B$6:$B$8,0))),
0))</f>
        <v>0</v>
      </c>
      <c r="V68" s="89">
        <f>IF(V$5=$G68+$B68,INDEX('Inputs_Indexed REC'!$C$39:$E$64,MATCH('Indexed REC Deliveries'!$G68,'Inputs_Indexed REC'!$B$39:$B$64,0),MATCH('Indexed REC Deliveries'!$F68,'Inputs_Indexed REC'!$C$36:$E$36,0))
*INDEX('Inputs_Indexed REC'!$G$39:$I$64,MATCH('Indexed REC Deliveries'!$G68,'Inputs_Indexed REC'!$B$39:$B$64,0),MATCH('Indexed REC Deliveries'!$F68,'Inputs_Indexed REC'!$G$36:$I$36,0)),
IF(V$5&gt;$G68+$B68,U68*(1-INDEX('Inputs_Indexed REC'!$D$6:$D$8,MATCH('Indexed REC Deliveries'!$F68,'Inputs_Indexed REC'!$B$6:$B$8,0))),
0))</f>
        <v>85000</v>
      </c>
      <c r="W68" s="89">
        <f>IF(W$5=$G68+$B68,INDEX('Inputs_Indexed REC'!$C$39:$E$64,MATCH('Indexed REC Deliveries'!$G68,'Inputs_Indexed REC'!$B$39:$B$64,0),MATCH('Indexed REC Deliveries'!$F68,'Inputs_Indexed REC'!$C$36:$E$36,0))
*INDEX('Inputs_Indexed REC'!$G$39:$I$64,MATCH('Indexed REC Deliveries'!$G68,'Inputs_Indexed REC'!$B$39:$B$64,0),MATCH('Indexed REC Deliveries'!$F68,'Inputs_Indexed REC'!$G$36:$I$36,0)),
IF(W$5&gt;$G68+$B68,V68*(1-INDEX('Inputs_Indexed REC'!$D$6:$D$8,MATCH('Indexed REC Deliveries'!$F68,'Inputs_Indexed REC'!$B$6:$B$8,0))),
0))</f>
        <v>84575</v>
      </c>
      <c r="X68" s="89">
        <f>IF(X$5=$G68+$B68,INDEX('Inputs_Indexed REC'!$C$39:$E$64,MATCH('Indexed REC Deliveries'!$G68,'Inputs_Indexed REC'!$B$39:$B$64,0),MATCH('Indexed REC Deliveries'!$F68,'Inputs_Indexed REC'!$C$36:$E$36,0))
*INDEX('Inputs_Indexed REC'!$G$39:$I$64,MATCH('Indexed REC Deliveries'!$G68,'Inputs_Indexed REC'!$B$39:$B$64,0),MATCH('Indexed REC Deliveries'!$F68,'Inputs_Indexed REC'!$G$36:$I$36,0)),
IF(X$5&gt;$G68+$B68,W68*(1-INDEX('Inputs_Indexed REC'!$D$6:$D$8,MATCH('Indexed REC Deliveries'!$F68,'Inputs_Indexed REC'!$B$6:$B$8,0))),
0))</f>
        <v>84152.125</v>
      </c>
      <c r="Y68" s="89">
        <f>IF(Y$5=$G68+$B68,INDEX('Inputs_Indexed REC'!$C$39:$E$64,MATCH('Indexed REC Deliveries'!$G68,'Inputs_Indexed REC'!$B$39:$B$64,0),MATCH('Indexed REC Deliveries'!$F68,'Inputs_Indexed REC'!$C$36:$E$36,0))
*INDEX('Inputs_Indexed REC'!$G$39:$I$64,MATCH('Indexed REC Deliveries'!$G68,'Inputs_Indexed REC'!$B$39:$B$64,0),MATCH('Indexed REC Deliveries'!$F68,'Inputs_Indexed REC'!$G$36:$I$36,0)),
IF(Y$5&gt;$G68+$B68,X68*(1-INDEX('Inputs_Indexed REC'!$D$6:$D$8,MATCH('Indexed REC Deliveries'!$F68,'Inputs_Indexed REC'!$B$6:$B$8,0))),
0))</f>
        <v>83731.364375000005</v>
      </c>
      <c r="Z68" s="89">
        <f>IF(Z$5=$G68+$B68,INDEX('Inputs_Indexed REC'!$C$39:$E$64,MATCH('Indexed REC Deliveries'!$G68,'Inputs_Indexed REC'!$B$39:$B$64,0),MATCH('Indexed REC Deliveries'!$F68,'Inputs_Indexed REC'!$C$36:$E$36,0))
*INDEX('Inputs_Indexed REC'!$G$39:$I$64,MATCH('Indexed REC Deliveries'!$G68,'Inputs_Indexed REC'!$B$39:$B$64,0),MATCH('Indexed REC Deliveries'!$F68,'Inputs_Indexed REC'!$G$36:$I$36,0)),
IF(Z$5&gt;$G68+$B68,Y68*(1-INDEX('Inputs_Indexed REC'!$D$6:$D$8,MATCH('Indexed REC Deliveries'!$F68,'Inputs_Indexed REC'!$B$6:$B$8,0))),
0))</f>
        <v>83312.707553125001</v>
      </c>
      <c r="AA68" s="89">
        <f>IF(AA$5=$G68+$B68,INDEX('Inputs_Indexed REC'!$C$39:$E$64,MATCH('Indexed REC Deliveries'!$G68,'Inputs_Indexed REC'!$B$39:$B$64,0),MATCH('Indexed REC Deliveries'!$F68,'Inputs_Indexed REC'!$C$36:$E$36,0))
*INDEX('Inputs_Indexed REC'!$G$39:$I$64,MATCH('Indexed REC Deliveries'!$G68,'Inputs_Indexed REC'!$B$39:$B$64,0),MATCH('Indexed REC Deliveries'!$F68,'Inputs_Indexed REC'!$G$36:$I$36,0)),
IF(AA$5&gt;$G68+$B68,Z68*(1-INDEX('Inputs_Indexed REC'!$D$6:$D$8,MATCH('Indexed REC Deliveries'!$F68,'Inputs_Indexed REC'!$B$6:$B$8,0))),
0))</f>
        <v>82896.144015359372</v>
      </c>
      <c r="AB68" s="89">
        <f>IF(AB$5=$G68+$B68,INDEX('Inputs_Indexed REC'!$C$39:$E$64,MATCH('Indexed REC Deliveries'!$G68,'Inputs_Indexed REC'!$B$39:$B$64,0),MATCH('Indexed REC Deliveries'!$F68,'Inputs_Indexed REC'!$C$36:$E$36,0))
*INDEX('Inputs_Indexed REC'!$G$39:$I$64,MATCH('Indexed REC Deliveries'!$G68,'Inputs_Indexed REC'!$B$39:$B$64,0),MATCH('Indexed REC Deliveries'!$F68,'Inputs_Indexed REC'!$G$36:$I$36,0)),
IF(AB$5&gt;$G68+$B68,AA68*(1-INDEX('Inputs_Indexed REC'!$D$6:$D$8,MATCH('Indexed REC Deliveries'!$F68,'Inputs_Indexed REC'!$B$6:$B$8,0))),
0))</f>
        <v>82481.663295282575</v>
      </c>
      <c r="AC68" s="89">
        <f>IF(AC$5=$G68+$B68,INDEX('Inputs_Indexed REC'!$C$39:$E$64,MATCH('Indexed REC Deliveries'!$G68,'Inputs_Indexed REC'!$B$39:$B$64,0),MATCH('Indexed REC Deliveries'!$F68,'Inputs_Indexed REC'!$C$36:$E$36,0))
*INDEX('Inputs_Indexed REC'!$G$39:$I$64,MATCH('Indexed REC Deliveries'!$G68,'Inputs_Indexed REC'!$B$39:$B$64,0),MATCH('Indexed REC Deliveries'!$F68,'Inputs_Indexed REC'!$G$36:$I$36,0)),
IF(AC$5&gt;$G68+$B68,AB68*(1-INDEX('Inputs_Indexed REC'!$D$6:$D$8,MATCH('Indexed REC Deliveries'!$F68,'Inputs_Indexed REC'!$B$6:$B$8,0))),
0))</f>
        <v>82069.254978806159</v>
      </c>
      <c r="AD68" s="89">
        <f>IF(AD$5=$G68+$B68,INDEX('Inputs_Indexed REC'!$C$39:$E$64,MATCH('Indexed REC Deliveries'!$G68,'Inputs_Indexed REC'!$B$39:$B$64,0),MATCH('Indexed REC Deliveries'!$F68,'Inputs_Indexed REC'!$C$36:$E$36,0))
*INDEX('Inputs_Indexed REC'!$G$39:$I$64,MATCH('Indexed REC Deliveries'!$G68,'Inputs_Indexed REC'!$B$39:$B$64,0),MATCH('Indexed REC Deliveries'!$F68,'Inputs_Indexed REC'!$G$36:$I$36,0)),
IF(AD$5&gt;$G68+$B68,AC68*(1-INDEX('Inputs_Indexed REC'!$D$6:$D$8,MATCH('Indexed REC Deliveries'!$F68,'Inputs_Indexed REC'!$B$6:$B$8,0))),
0))</f>
        <v>81658.908703912122</v>
      </c>
      <c r="AE68" s="89">
        <f>IF(AE$5=$G68+$B68,INDEX('Inputs_Indexed REC'!$C$39:$E$64,MATCH('Indexed REC Deliveries'!$G68,'Inputs_Indexed REC'!$B$39:$B$64,0),MATCH('Indexed REC Deliveries'!$F68,'Inputs_Indexed REC'!$C$36:$E$36,0))
*INDEX('Inputs_Indexed REC'!$G$39:$I$64,MATCH('Indexed REC Deliveries'!$G68,'Inputs_Indexed REC'!$B$39:$B$64,0),MATCH('Indexed REC Deliveries'!$F68,'Inputs_Indexed REC'!$G$36:$I$36,0)),
IF(AE$5&gt;$G68+$B68,AD68*(1-INDEX('Inputs_Indexed REC'!$D$6:$D$8,MATCH('Indexed REC Deliveries'!$F68,'Inputs_Indexed REC'!$B$6:$B$8,0))),
0))</f>
        <v>81250.614160392564</v>
      </c>
      <c r="AF68" s="89">
        <f>IF(AF$5=$G68+$B68,INDEX('Inputs_Indexed REC'!$C$39:$E$64,MATCH('Indexed REC Deliveries'!$G68,'Inputs_Indexed REC'!$B$39:$B$64,0),MATCH('Indexed REC Deliveries'!$F68,'Inputs_Indexed REC'!$C$36:$E$36,0))
*INDEX('Inputs_Indexed REC'!$G$39:$I$64,MATCH('Indexed REC Deliveries'!$G68,'Inputs_Indexed REC'!$B$39:$B$64,0),MATCH('Indexed REC Deliveries'!$F68,'Inputs_Indexed REC'!$G$36:$I$36,0)),
IF(AF$5&gt;$G68+$B68,AE68*(1-INDEX('Inputs_Indexed REC'!$D$6:$D$8,MATCH('Indexed REC Deliveries'!$F68,'Inputs_Indexed REC'!$B$6:$B$8,0))),
0))</f>
        <v>80844.361089590602</v>
      </c>
      <c r="AG68" s="89">
        <f>IF(AG$5=$G68+$B68,INDEX('Inputs_Indexed REC'!$C$39:$E$64,MATCH('Indexed REC Deliveries'!$G68,'Inputs_Indexed REC'!$B$39:$B$64,0),MATCH('Indexed REC Deliveries'!$F68,'Inputs_Indexed REC'!$C$36:$E$36,0))
*INDEX('Inputs_Indexed REC'!$G$39:$I$64,MATCH('Indexed REC Deliveries'!$G68,'Inputs_Indexed REC'!$B$39:$B$64,0),MATCH('Indexed REC Deliveries'!$F68,'Inputs_Indexed REC'!$G$36:$I$36,0)),
IF(AG$5&gt;$G68+$B68,AF68*(1-INDEX('Inputs_Indexed REC'!$D$6:$D$8,MATCH('Indexed REC Deliveries'!$F68,'Inputs_Indexed REC'!$B$6:$B$8,0))),
0))</f>
        <v>80440.139284142642</v>
      </c>
    </row>
    <row r="69" spans="2:33">
      <c r="B69" s="94">
        <v>3</v>
      </c>
      <c r="C69" s="94" t="s">
        <v>167</v>
      </c>
      <c r="D69" s="119" t="s">
        <v>214</v>
      </c>
      <c r="E69" s="221"/>
      <c r="F69" s="39" t="s">
        <v>73</v>
      </c>
      <c r="G69" s="62">
        <f t="shared" si="8"/>
        <v>2033</v>
      </c>
      <c r="H69" s="58" t="s">
        <v>85</v>
      </c>
      <c r="I69" s="89">
        <f>IF(I$5=$G69+$B69,INDEX('Inputs_Indexed REC'!$C$39:$E$64,MATCH('Indexed REC Deliveries'!$G69,'Inputs_Indexed REC'!$B$39:$B$64,0),MATCH('Indexed REC Deliveries'!$F69,'Inputs_Indexed REC'!$C$36:$E$36,0))
*INDEX('Inputs_Indexed REC'!$G$39:$I$64,MATCH('Indexed REC Deliveries'!$G69,'Inputs_Indexed REC'!$B$39:$B$64,0),MATCH('Indexed REC Deliveries'!$F69,'Inputs_Indexed REC'!$G$36:$I$36,0)),
IF(I$5&gt;$G69+$B69,H69*(1-INDEX('Inputs_Indexed REC'!$D$6:$D$8,MATCH('Indexed REC Deliveries'!$F69,'Inputs_Indexed REC'!$B$6:$B$8,0))),
0))</f>
        <v>0</v>
      </c>
      <c r="J69" s="89">
        <f>IF(J$5=$G69+$B69,INDEX('Inputs_Indexed REC'!$C$39:$E$64,MATCH('Indexed REC Deliveries'!$G69,'Inputs_Indexed REC'!$B$39:$B$64,0),MATCH('Indexed REC Deliveries'!$F69,'Inputs_Indexed REC'!$C$36:$E$36,0))
*INDEX('Inputs_Indexed REC'!$G$39:$I$64,MATCH('Indexed REC Deliveries'!$G69,'Inputs_Indexed REC'!$B$39:$B$64,0),MATCH('Indexed REC Deliveries'!$F69,'Inputs_Indexed REC'!$G$36:$I$36,0)),
IF(J$5&gt;$G69+$B69,I69*(1-INDEX('Inputs_Indexed REC'!$D$6:$D$8,MATCH('Indexed REC Deliveries'!$F69,'Inputs_Indexed REC'!$B$6:$B$8,0))),
0))</f>
        <v>0</v>
      </c>
      <c r="K69" s="89">
        <f>IF(K$5=$G69+$B69,INDEX('Inputs_Indexed REC'!$C$39:$E$64,MATCH('Indexed REC Deliveries'!$G69,'Inputs_Indexed REC'!$B$39:$B$64,0),MATCH('Indexed REC Deliveries'!$F69,'Inputs_Indexed REC'!$C$36:$E$36,0))
*INDEX('Inputs_Indexed REC'!$G$39:$I$64,MATCH('Indexed REC Deliveries'!$G69,'Inputs_Indexed REC'!$B$39:$B$64,0),MATCH('Indexed REC Deliveries'!$F69,'Inputs_Indexed REC'!$G$36:$I$36,0)),
IF(K$5&gt;$G69+$B69,J69*(1-INDEX('Inputs_Indexed REC'!$D$6:$D$8,MATCH('Indexed REC Deliveries'!$F69,'Inputs_Indexed REC'!$B$6:$B$8,0))),
0))</f>
        <v>0</v>
      </c>
      <c r="L69" s="89">
        <f>IF(L$5=$G69+$B69,INDEX('Inputs_Indexed REC'!$C$39:$E$64,MATCH('Indexed REC Deliveries'!$G69,'Inputs_Indexed REC'!$B$39:$B$64,0),MATCH('Indexed REC Deliveries'!$F69,'Inputs_Indexed REC'!$C$36:$E$36,0))
*INDEX('Inputs_Indexed REC'!$G$39:$I$64,MATCH('Indexed REC Deliveries'!$G69,'Inputs_Indexed REC'!$B$39:$B$64,0),MATCH('Indexed REC Deliveries'!$F69,'Inputs_Indexed REC'!$G$36:$I$36,0)),
IF(L$5&gt;$G69+$B69,K69*(1-INDEX('Inputs_Indexed REC'!$D$6:$D$8,MATCH('Indexed REC Deliveries'!$F69,'Inputs_Indexed REC'!$B$6:$B$8,0))),
0))</f>
        <v>0</v>
      </c>
      <c r="M69" s="89">
        <f>IF(M$5=$G69+$B69,INDEX('Inputs_Indexed REC'!$C$39:$E$64,MATCH('Indexed REC Deliveries'!$G69,'Inputs_Indexed REC'!$B$39:$B$64,0),MATCH('Indexed REC Deliveries'!$F69,'Inputs_Indexed REC'!$C$36:$E$36,0))
*INDEX('Inputs_Indexed REC'!$G$39:$I$64,MATCH('Indexed REC Deliveries'!$G69,'Inputs_Indexed REC'!$B$39:$B$64,0),MATCH('Indexed REC Deliveries'!$F69,'Inputs_Indexed REC'!$G$36:$I$36,0)),
IF(M$5&gt;$G69+$B69,L69*(1-INDEX('Inputs_Indexed REC'!$D$6:$D$8,MATCH('Indexed REC Deliveries'!$F69,'Inputs_Indexed REC'!$B$6:$B$8,0))),
0))</f>
        <v>0</v>
      </c>
      <c r="N69" s="89">
        <f>IF(N$5=$G69+$B69,INDEX('Inputs_Indexed REC'!$C$39:$E$64,MATCH('Indexed REC Deliveries'!$G69,'Inputs_Indexed REC'!$B$39:$B$64,0),MATCH('Indexed REC Deliveries'!$F69,'Inputs_Indexed REC'!$C$36:$E$36,0))
*INDEX('Inputs_Indexed REC'!$G$39:$I$64,MATCH('Indexed REC Deliveries'!$G69,'Inputs_Indexed REC'!$B$39:$B$64,0),MATCH('Indexed REC Deliveries'!$F69,'Inputs_Indexed REC'!$G$36:$I$36,0)),
IF(N$5&gt;$G69+$B69,M69*(1-INDEX('Inputs_Indexed REC'!$D$6:$D$8,MATCH('Indexed REC Deliveries'!$F69,'Inputs_Indexed REC'!$B$6:$B$8,0))),
0))</f>
        <v>0</v>
      </c>
      <c r="O69" s="89">
        <f>IF(O$5=$G69+$B69,INDEX('Inputs_Indexed REC'!$C$39:$E$64,MATCH('Indexed REC Deliveries'!$G69,'Inputs_Indexed REC'!$B$39:$B$64,0),MATCH('Indexed REC Deliveries'!$F69,'Inputs_Indexed REC'!$C$36:$E$36,0))
*INDEX('Inputs_Indexed REC'!$G$39:$I$64,MATCH('Indexed REC Deliveries'!$G69,'Inputs_Indexed REC'!$B$39:$B$64,0),MATCH('Indexed REC Deliveries'!$F69,'Inputs_Indexed REC'!$G$36:$I$36,0)),
IF(O$5&gt;$G69+$B69,N69*(1-INDEX('Inputs_Indexed REC'!$D$6:$D$8,MATCH('Indexed REC Deliveries'!$F69,'Inputs_Indexed REC'!$B$6:$B$8,0))),
0))</f>
        <v>0</v>
      </c>
      <c r="P69" s="89">
        <f>IF(P$5=$G69+$B69,INDEX('Inputs_Indexed REC'!$C$39:$E$64,MATCH('Indexed REC Deliveries'!$G69,'Inputs_Indexed REC'!$B$39:$B$64,0),MATCH('Indexed REC Deliveries'!$F69,'Inputs_Indexed REC'!$C$36:$E$36,0))
*INDEX('Inputs_Indexed REC'!$G$39:$I$64,MATCH('Indexed REC Deliveries'!$G69,'Inputs_Indexed REC'!$B$39:$B$64,0),MATCH('Indexed REC Deliveries'!$F69,'Inputs_Indexed REC'!$G$36:$I$36,0)),
IF(P$5&gt;$G69+$B69,O69*(1-INDEX('Inputs_Indexed REC'!$D$6:$D$8,MATCH('Indexed REC Deliveries'!$F69,'Inputs_Indexed REC'!$B$6:$B$8,0))),
0))</f>
        <v>0</v>
      </c>
      <c r="Q69" s="89">
        <f>IF(Q$5=$G69+$B69,INDEX('Inputs_Indexed REC'!$C$39:$E$64,MATCH('Indexed REC Deliveries'!$G69,'Inputs_Indexed REC'!$B$39:$B$64,0),MATCH('Indexed REC Deliveries'!$F69,'Inputs_Indexed REC'!$C$36:$E$36,0))
*INDEX('Inputs_Indexed REC'!$G$39:$I$64,MATCH('Indexed REC Deliveries'!$G69,'Inputs_Indexed REC'!$B$39:$B$64,0),MATCH('Indexed REC Deliveries'!$F69,'Inputs_Indexed REC'!$G$36:$I$36,0)),
IF(Q$5&gt;$G69+$B69,P69*(1-INDEX('Inputs_Indexed REC'!$D$6:$D$8,MATCH('Indexed REC Deliveries'!$F69,'Inputs_Indexed REC'!$B$6:$B$8,0))),
0))</f>
        <v>0</v>
      </c>
      <c r="R69" s="89">
        <f>IF(R$5=$G69+$B69,INDEX('Inputs_Indexed REC'!$C$39:$E$64,MATCH('Indexed REC Deliveries'!$G69,'Inputs_Indexed REC'!$B$39:$B$64,0),MATCH('Indexed REC Deliveries'!$F69,'Inputs_Indexed REC'!$C$36:$E$36,0))
*INDEX('Inputs_Indexed REC'!$G$39:$I$64,MATCH('Indexed REC Deliveries'!$G69,'Inputs_Indexed REC'!$B$39:$B$64,0),MATCH('Indexed REC Deliveries'!$F69,'Inputs_Indexed REC'!$G$36:$I$36,0)),
IF(R$5&gt;$G69+$B69,Q69*(1-INDEX('Inputs_Indexed REC'!$D$6:$D$8,MATCH('Indexed REC Deliveries'!$F69,'Inputs_Indexed REC'!$B$6:$B$8,0))),
0))</f>
        <v>0</v>
      </c>
      <c r="S69" s="89">
        <f>IF(S$5=$G69+$B69,INDEX('Inputs_Indexed REC'!$C$39:$E$64,MATCH('Indexed REC Deliveries'!$G69,'Inputs_Indexed REC'!$B$39:$B$64,0),MATCH('Indexed REC Deliveries'!$F69,'Inputs_Indexed REC'!$C$36:$E$36,0))
*INDEX('Inputs_Indexed REC'!$G$39:$I$64,MATCH('Indexed REC Deliveries'!$G69,'Inputs_Indexed REC'!$B$39:$B$64,0),MATCH('Indexed REC Deliveries'!$F69,'Inputs_Indexed REC'!$G$36:$I$36,0)),
IF(S$5&gt;$G69+$B69,R69*(1-INDEX('Inputs_Indexed REC'!$D$6:$D$8,MATCH('Indexed REC Deliveries'!$F69,'Inputs_Indexed REC'!$B$6:$B$8,0))),
0))</f>
        <v>0</v>
      </c>
      <c r="T69" s="89">
        <f>IF(T$5=$G69+$B69,INDEX('Inputs_Indexed REC'!$C$39:$E$64,MATCH('Indexed REC Deliveries'!$G69,'Inputs_Indexed REC'!$B$39:$B$64,0),MATCH('Indexed REC Deliveries'!$F69,'Inputs_Indexed REC'!$C$36:$E$36,0))
*INDEX('Inputs_Indexed REC'!$G$39:$I$64,MATCH('Indexed REC Deliveries'!$G69,'Inputs_Indexed REC'!$B$39:$B$64,0),MATCH('Indexed REC Deliveries'!$F69,'Inputs_Indexed REC'!$G$36:$I$36,0)),
IF(T$5&gt;$G69+$B69,S69*(1-INDEX('Inputs_Indexed REC'!$D$6:$D$8,MATCH('Indexed REC Deliveries'!$F69,'Inputs_Indexed REC'!$B$6:$B$8,0))),
0))</f>
        <v>0</v>
      </c>
      <c r="U69" s="89">
        <f>IF(U$5=$G69+$B69,INDEX('Inputs_Indexed REC'!$C$39:$E$64,MATCH('Indexed REC Deliveries'!$G69,'Inputs_Indexed REC'!$B$39:$B$64,0),MATCH('Indexed REC Deliveries'!$F69,'Inputs_Indexed REC'!$C$36:$E$36,0))
*INDEX('Inputs_Indexed REC'!$G$39:$I$64,MATCH('Indexed REC Deliveries'!$G69,'Inputs_Indexed REC'!$B$39:$B$64,0),MATCH('Indexed REC Deliveries'!$F69,'Inputs_Indexed REC'!$G$36:$I$36,0)),
IF(U$5&gt;$G69+$B69,T69*(1-INDEX('Inputs_Indexed REC'!$D$6:$D$8,MATCH('Indexed REC Deliveries'!$F69,'Inputs_Indexed REC'!$B$6:$B$8,0))),
0))</f>
        <v>0</v>
      </c>
      <c r="V69" s="89">
        <f>IF(V$5=$G69+$B69,INDEX('Inputs_Indexed REC'!$C$39:$E$64,MATCH('Indexed REC Deliveries'!$G69,'Inputs_Indexed REC'!$B$39:$B$64,0),MATCH('Indexed REC Deliveries'!$F69,'Inputs_Indexed REC'!$C$36:$E$36,0))
*INDEX('Inputs_Indexed REC'!$G$39:$I$64,MATCH('Indexed REC Deliveries'!$G69,'Inputs_Indexed REC'!$B$39:$B$64,0),MATCH('Indexed REC Deliveries'!$F69,'Inputs_Indexed REC'!$G$36:$I$36,0)),
IF(V$5&gt;$G69+$B69,U69*(1-INDEX('Inputs_Indexed REC'!$D$6:$D$8,MATCH('Indexed REC Deliveries'!$F69,'Inputs_Indexed REC'!$B$6:$B$8,0))),
0))</f>
        <v>0</v>
      </c>
      <c r="W69" s="89">
        <f>IF(W$5=$G69+$B69,INDEX('Inputs_Indexed REC'!$C$39:$E$64,MATCH('Indexed REC Deliveries'!$G69,'Inputs_Indexed REC'!$B$39:$B$64,0),MATCH('Indexed REC Deliveries'!$F69,'Inputs_Indexed REC'!$C$36:$E$36,0))
*INDEX('Inputs_Indexed REC'!$G$39:$I$64,MATCH('Indexed REC Deliveries'!$G69,'Inputs_Indexed REC'!$B$39:$B$64,0),MATCH('Indexed REC Deliveries'!$F69,'Inputs_Indexed REC'!$G$36:$I$36,0)),
IF(W$5&gt;$G69+$B69,V69*(1-INDEX('Inputs_Indexed REC'!$D$6:$D$8,MATCH('Indexed REC Deliveries'!$F69,'Inputs_Indexed REC'!$B$6:$B$8,0))),
0))</f>
        <v>85000</v>
      </c>
      <c r="X69" s="89">
        <f>IF(X$5=$G69+$B69,INDEX('Inputs_Indexed REC'!$C$39:$E$64,MATCH('Indexed REC Deliveries'!$G69,'Inputs_Indexed REC'!$B$39:$B$64,0),MATCH('Indexed REC Deliveries'!$F69,'Inputs_Indexed REC'!$C$36:$E$36,0))
*INDEX('Inputs_Indexed REC'!$G$39:$I$64,MATCH('Indexed REC Deliveries'!$G69,'Inputs_Indexed REC'!$B$39:$B$64,0),MATCH('Indexed REC Deliveries'!$F69,'Inputs_Indexed REC'!$G$36:$I$36,0)),
IF(X$5&gt;$G69+$B69,W69*(1-INDEX('Inputs_Indexed REC'!$D$6:$D$8,MATCH('Indexed REC Deliveries'!$F69,'Inputs_Indexed REC'!$B$6:$B$8,0))),
0))</f>
        <v>84575</v>
      </c>
      <c r="Y69" s="89">
        <f>IF(Y$5=$G69+$B69,INDEX('Inputs_Indexed REC'!$C$39:$E$64,MATCH('Indexed REC Deliveries'!$G69,'Inputs_Indexed REC'!$B$39:$B$64,0),MATCH('Indexed REC Deliveries'!$F69,'Inputs_Indexed REC'!$C$36:$E$36,0))
*INDEX('Inputs_Indexed REC'!$G$39:$I$64,MATCH('Indexed REC Deliveries'!$G69,'Inputs_Indexed REC'!$B$39:$B$64,0),MATCH('Indexed REC Deliveries'!$F69,'Inputs_Indexed REC'!$G$36:$I$36,0)),
IF(Y$5&gt;$G69+$B69,X69*(1-INDEX('Inputs_Indexed REC'!$D$6:$D$8,MATCH('Indexed REC Deliveries'!$F69,'Inputs_Indexed REC'!$B$6:$B$8,0))),
0))</f>
        <v>84152.125</v>
      </c>
      <c r="Z69" s="89">
        <f>IF(Z$5=$G69+$B69,INDEX('Inputs_Indexed REC'!$C$39:$E$64,MATCH('Indexed REC Deliveries'!$G69,'Inputs_Indexed REC'!$B$39:$B$64,0),MATCH('Indexed REC Deliveries'!$F69,'Inputs_Indexed REC'!$C$36:$E$36,0))
*INDEX('Inputs_Indexed REC'!$G$39:$I$64,MATCH('Indexed REC Deliveries'!$G69,'Inputs_Indexed REC'!$B$39:$B$64,0),MATCH('Indexed REC Deliveries'!$F69,'Inputs_Indexed REC'!$G$36:$I$36,0)),
IF(Z$5&gt;$G69+$B69,Y69*(1-INDEX('Inputs_Indexed REC'!$D$6:$D$8,MATCH('Indexed REC Deliveries'!$F69,'Inputs_Indexed REC'!$B$6:$B$8,0))),
0))</f>
        <v>83731.364375000005</v>
      </c>
      <c r="AA69" s="89">
        <f>IF(AA$5=$G69+$B69,INDEX('Inputs_Indexed REC'!$C$39:$E$64,MATCH('Indexed REC Deliveries'!$G69,'Inputs_Indexed REC'!$B$39:$B$64,0),MATCH('Indexed REC Deliveries'!$F69,'Inputs_Indexed REC'!$C$36:$E$36,0))
*INDEX('Inputs_Indexed REC'!$G$39:$I$64,MATCH('Indexed REC Deliveries'!$G69,'Inputs_Indexed REC'!$B$39:$B$64,0),MATCH('Indexed REC Deliveries'!$F69,'Inputs_Indexed REC'!$G$36:$I$36,0)),
IF(AA$5&gt;$G69+$B69,Z69*(1-INDEX('Inputs_Indexed REC'!$D$6:$D$8,MATCH('Indexed REC Deliveries'!$F69,'Inputs_Indexed REC'!$B$6:$B$8,0))),
0))</f>
        <v>83312.707553125001</v>
      </c>
      <c r="AB69" s="89">
        <f>IF(AB$5=$G69+$B69,INDEX('Inputs_Indexed REC'!$C$39:$E$64,MATCH('Indexed REC Deliveries'!$G69,'Inputs_Indexed REC'!$B$39:$B$64,0),MATCH('Indexed REC Deliveries'!$F69,'Inputs_Indexed REC'!$C$36:$E$36,0))
*INDEX('Inputs_Indexed REC'!$G$39:$I$64,MATCH('Indexed REC Deliveries'!$G69,'Inputs_Indexed REC'!$B$39:$B$64,0),MATCH('Indexed REC Deliveries'!$F69,'Inputs_Indexed REC'!$G$36:$I$36,0)),
IF(AB$5&gt;$G69+$B69,AA69*(1-INDEX('Inputs_Indexed REC'!$D$6:$D$8,MATCH('Indexed REC Deliveries'!$F69,'Inputs_Indexed REC'!$B$6:$B$8,0))),
0))</f>
        <v>82896.144015359372</v>
      </c>
      <c r="AC69" s="89">
        <f>IF(AC$5=$G69+$B69,INDEX('Inputs_Indexed REC'!$C$39:$E$64,MATCH('Indexed REC Deliveries'!$G69,'Inputs_Indexed REC'!$B$39:$B$64,0),MATCH('Indexed REC Deliveries'!$F69,'Inputs_Indexed REC'!$C$36:$E$36,0))
*INDEX('Inputs_Indexed REC'!$G$39:$I$64,MATCH('Indexed REC Deliveries'!$G69,'Inputs_Indexed REC'!$B$39:$B$64,0),MATCH('Indexed REC Deliveries'!$F69,'Inputs_Indexed REC'!$G$36:$I$36,0)),
IF(AC$5&gt;$G69+$B69,AB69*(1-INDEX('Inputs_Indexed REC'!$D$6:$D$8,MATCH('Indexed REC Deliveries'!$F69,'Inputs_Indexed REC'!$B$6:$B$8,0))),
0))</f>
        <v>82481.663295282575</v>
      </c>
      <c r="AD69" s="89">
        <f>IF(AD$5=$G69+$B69,INDEX('Inputs_Indexed REC'!$C$39:$E$64,MATCH('Indexed REC Deliveries'!$G69,'Inputs_Indexed REC'!$B$39:$B$64,0),MATCH('Indexed REC Deliveries'!$F69,'Inputs_Indexed REC'!$C$36:$E$36,0))
*INDEX('Inputs_Indexed REC'!$G$39:$I$64,MATCH('Indexed REC Deliveries'!$G69,'Inputs_Indexed REC'!$B$39:$B$64,0),MATCH('Indexed REC Deliveries'!$F69,'Inputs_Indexed REC'!$G$36:$I$36,0)),
IF(AD$5&gt;$G69+$B69,AC69*(1-INDEX('Inputs_Indexed REC'!$D$6:$D$8,MATCH('Indexed REC Deliveries'!$F69,'Inputs_Indexed REC'!$B$6:$B$8,0))),
0))</f>
        <v>82069.254978806159</v>
      </c>
      <c r="AE69" s="89">
        <f>IF(AE$5=$G69+$B69,INDEX('Inputs_Indexed REC'!$C$39:$E$64,MATCH('Indexed REC Deliveries'!$G69,'Inputs_Indexed REC'!$B$39:$B$64,0),MATCH('Indexed REC Deliveries'!$F69,'Inputs_Indexed REC'!$C$36:$E$36,0))
*INDEX('Inputs_Indexed REC'!$G$39:$I$64,MATCH('Indexed REC Deliveries'!$G69,'Inputs_Indexed REC'!$B$39:$B$64,0),MATCH('Indexed REC Deliveries'!$F69,'Inputs_Indexed REC'!$G$36:$I$36,0)),
IF(AE$5&gt;$G69+$B69,AD69*(1-INDEX('Inputs_Indexed REC'!$D$6:$D$8,MATCH('Indexed REC Deliveries'!$F69,'Inputs_Indexed REC'!$B$6:$B$8,0))),
0))</f>
        <v>81658.908703912122</v>
      </c>
      <c r="AF69" s="89">
        <f>IF(AF$5=$G69+$B69,INDEX('Inputs_Indexed REC'!$C$39:$E$64,MATCH('Indexed REC Deliveries'!$G69,'Inputs_Indexed REC'!$B$39:$B$64,0),MATCH('Indexed REC Deliveries'!$F69,'Inputs_Indexed REC'!$C$36:$E$36,0))
*INDEX('Inputs_Indexed REC'!$G$39:$I$64,MATCH('Indexed REC Deliveries'!$G69,'Inputs_Indexed REC'!$B$39:$B$64,0),MATCH('Indexed REC Deliveries'!$F69,'Inputs_Indexed REC'!$G$36:$I$36,0)),
IF(AF$5&gt;$G69+$B69,AE69*(1-INDEX('Inputs_Indexed REC'!$D$6:$D$8,MATCH('Indexed REC Deliveries'!$F69,'Inputs_Indexed REC'!$B$6:$B$8,0))),
0))</f>
        <v>81250.614160392564</v>
      </c>
      <c r="AG69" s="89">
        <f>IF(AG$5=$G69+$B69,INDEX('Inputs_Indexed REC'!$C$39:$E$64,MATCH('Indexed REC Deliveries'!$G69,'Inputs_Indexed REC'!$B$39:$B$64,0),MATCH('Indexed REC Deliveries'!$F69,'Inputs_Indexed REC'!$C$36:$E$36,0))
*INDEX('Inputs_Indexed REC'!$G$39:$I$64,MATCH('Indexed REC Deliveries'!$G69,'Inputs_Indexed REC'!$B$39:$B$64,0),MATCH('Indexed REC Deliveries'!$F69,'Inputs_Indexed REC'!$G$36:$I$36,0)),
IF(AG$5&gt;$G69+$B69,AF69*(1-INDEX('Inputs_Indexed REC'!$D$6:$D$8,MATCH('Indexed REC Deliveries'!$F69,'Inputs_Indexed REC'!$B$6:$B$8,0))),
0))</f>
        <v>80844.361089590602</v>
      </c>
    </row>
    <row r="70" spans="2:33">
      <c r="B70" s="94">
        <v>3</v>
      </c>
      <c r="C70" s="94" t="s">
        <v>167</v>
      </c>
      <c r="D70" s="119" t="s">
        <v>214</v>
      </c>
      <c r="E70" s="221"/>
      <c r="F70" s="39" t="s">
        <v>73</v>
      </c>
      <c r="G70" s="62">
        <f t="shared" si="8"/>
        <v>2034</v>
      </c>
      <c r="H70" s="58" t="s">
        <v>85</v>
      </c>
      <c r="I70" s="89">
        <f>IF(I$5=$G70+$B70,INDEX('Inputs_Indexed REC'!$C$39:$E$64,MATCH('Indexed REC Deliveries'!$G70,'Inputs_Indexed REC'!$B$39:$B$64,0),MATCH('Indexed REC Deliveries'!$F70,'Inputs_Indexed REC'!$C$36:$E$36,0))
*INDEX('Inputs_Indexed REC'!$G$39:$I$64,MATCH('Indexed REC Deliveries'!$G70,'Inputs_Indexed REC'!$B$39:$B$64,0),MATCH('Indexed REC Deliveries'!$F70,'Inputs_Indexed REC'!$G$36:$I$36,0)),
IF(I$5&gt;$G70+$B70,H70*(1-INDEX('Inputs_Indexed REC'!$D$6:$D$8,MATCH('Indexed REC Deliveries'!$F70,'Inputs_Indexed REC'!$B$6:$B$8,0))),
0))</f>
        <v>0</v>
      </c>
      <c r="J70" s="89">
        <f>IF(J$5=$G70+$B70,INDEX('Inputs_Indexed REC'!$C$39:$E$64,MATCH('Indexed REC Deliveries'!$G70,'Inputs_Indexed REC'!$B$39:$B$64,0),MATCH('Indexed REC Deliveries'!$F70,'Inputs_Indexed REC'!$C$36:$E$36,0))
*INDEX('Inputs_Indexed REC'!$G$39:$I$64,MATCH('Indexed REC Deliveries'!$G70,'Inputs_Indexed REC'!$B$39:$B$64,0),MATCH('Indexed REC Deliveries'!$F70,'Inputs_Indexed REC'!$G$36:$I$36,0)),
IF(J$5&gt;$G70+$B70,I70*(1-INDEX('Inputs_Indexed REC'!$D$6:$D$8,MATCH('Indexed REC Deliveries'!$F70,'Inputs_Indexed REC'!$B$6:$B$8,0))),
0))</f>
        <v>0</v>
      </c>
      <c r="K70" s="89">
        <f>IF(K$5=$G70+$B70,INDEX('Inputs_Indexed REC'!$C$39:$E$64,MATCH('Indexed REC Deliveries'!$G70,'Inputs_Indexed REC'!$B$39:$B$64,0),MATCH('Indexed REC Deliveries'!$F70,'Inputs_Indexed REC'!$C$36:$E$36,0))
*INDEX('Inputs_Indexed REC'!$G$39:$I$64,MATCH('Indexed REC Deliveries'!$G70,'Inputs_Indexed REC'!$B$39:$B$64,0),MATCH('Indexed REC Deliveries'!$F70,'Inputs_Indexed REC'!$G$36:$I$36,0)),
IF(K$5&gt;$G70+$B70,J70*(1-INDEX('Inputs_Indexed REC'!$D$6:$D$8,MATCH('Indexed REC Deliveries'!$F70,'Inputs_Indexed REC'!$B$6:$B$8,0))),
0))</f>
        <v>0</v>
      </c>
      <c r="L70" s="89">
        <f>IF(L$5=$G70+$B70,INDEX('Inputs_Indexed REC'!$C$39:$E$64,MATCH('Indexed REC Deliveries'!$G70,'Inputs_Indexed REC'!$B$39:$B$64,0),MATCH('Indexed REC Deliveries'!$F70,'Inputs_Indexed REC'!$C$36:$E$36,0))
*INDEX('Inputs_Indexed REC'!$G$39:$I$64,MATCH('Indexed REC Deliveries'!$G70,'Inputs_Indexed REC'!$B$39:$B$64,0),MATCH('Indexed REC Deliveries'!$F70,'Inputs_Indexed REC'!$G$36:$I$36,0)),
IF(L$5&gt;$G70+$B70,K70*(1-INDEX('Inputs_Indexed REC'!$D$6:$D$8,MATCH('Indexed REC Deliveries'!$F70,'Inputs_Indexed REC'!$B$6:$B$8,0))),
0))</f>
        <v>0</v>
      </c>
      <c r="M70" s="89">
        <f>IF(M$5=$G70+$B70,INDEX('Inputs_Indexed REC'!$C$39:$E$64,MATCH('Indexed REC Deliveries'!$G70,'Inputs_Indexed REC'!$B$39:$B$64,0),MATCH('Indexed REC Deliveries'!$F70,'Inputs_Indexed REC'!$C$36:$E$36,0))
*INDEX('Inputs_Indexed REC'!$G$39:$I$64,MATCH('Indexed REC Deliveries'!$G70,'Inputs_Indexed REC'!$B$39:$B$64,0),MATCH('Indexed REC Deliveries'!$F70,'Inputs_Indexed REC'!$G$36:$I$36,0)),
IF(M$5&gt;$G70+$B70,L70*(1-INDEX('Inputs_Indexed REC'!$D$6:$D$8,MATCH('Indexed REC Deliveries'!$F70,'Inputs_Indexed REC'!$B$6:$B$8,0))),
0))</f>
        <v>0</v>
      </c>
      <c r="N70" s="89">
        <f>IF(N$5=$G70+$B70,INDEX('Inputs_Indexed REC'!$C$39:$E$64,MATCH('Indexed REC Deliveries'!$G70,'Inputs_Indexed REC'!$B$39:$B$64,0),MATCH('Indexed REC Deliveries'!$F70,'Inputs_Indexed REC'!$C$36:$E$36,0))
*INDEX('Inputs_Indexed REC'!$G$39:$I$64,MATCH('Indexed REC Deliveries'!$G70,'Inputs_Indexed REC'!$B$39:$B$64,0),MATCH('Indexed REC Deliveries'!$F70,'Inputs_Indexed REC'!$G$36:$I$36,0)),
IF(N$5&gt;$G70+$B70,M70*(1-INDEX('Inputs_Indexed REC'!$D$6:$D$8,MATCH('Indexed REC Deliveries'!$F70,'Inputs_Indexed REC'!$B$6:$B$8,0))),
0))</f>
        <v>0</v>
      </c>
      <c r="O70" s="89">
        <f>IF(O$5=$G70+$B70,INDEX('Inputs_Indexed REC'!$C$39:$E$64,MATCH('Indexed REC Deliveries'!$G70,'Inputs_Indexed REC'!$B$39:$B$64,0),MATCH('Indexed REC Deliveries'!$F70,'Inputs_Indexed REC'!$C$36:$E$36,0))
*INDEX('Inputs_Indexed REC'!$G$39:$I$64,MATCH('Indexed REC Deliveries'!$G70,'Inputs_Indexed REC'!$B$39:$B$64,0),MATCH('Indexed REC Deliveries'!$F70,'Inputs_Indexed REC'!$G$36:$I$36,0)),
IF(O$5&gt;$G70+$B70,N70*(1-INDEX('Inputs_Indexed REC'!$D$6:$D$8,MATCH('Indexed REC Deliveries'!$F70,'Inputs_Indexed REC'!$B$6:$B$8,0))),
0))</f>
        <v>0</v>
      </c>
      <c r="P70" s="89">
        <f>IF(P$5=$G70+$B70,INDEX('Inputs_Indexed REC'!$C$39:$E$64,MATCH('Indexed REC Deliveries'!$G70,'Inputs_Indexed REC'!$B$39:$B$64,0),MATCH('Indexed REC Deliveries'!$F70,'Inputs_Indexed REC'!$C$36:$E$36,0))
*INDEX('Inputs_Indexed REC'!$G$39:$I$64,MATCH('Indexed REC Deliveries'!$G70,'Inputs_Indexed REC'!$B$39:$B$64,0),MATCH('Indexed REC Deliveries'!$F70,'Inputs_Indexed REC'!$G$36:$I$36,0)),
IF(P$5&gt;$G70+$B70,O70*(1-INDEX('Inputs_Indexed REC'!$D$6:$D$8,MATCH('Indexed REC Deliveries'!$F70,'Inputs_Indexed REC'!$B$6:$B$8,0))),
0))</f>
        <v>0</v>
      </c>
      <c r="Q70" s="89">
        <f>IF(Q$5=$G70+$B70,INDEX('Inputs_Indexed REC'!$C$39:$E$64,MATCH('Indexed REC Deliveries'!$G70,'Inputs_Indexed REC'!$B$39:$B$64,0),MATCH('Indexed REC Deliveries'!$F70,'Inputs_Indexed REC'!$C$36:$E$36,0))
*INDEX('Inputs_Indexed REC'!$G$39:$I$64,MATCH('Indexed REC Deliveries'!$G70,'Inputs_Indexed REC'!$B$39:$B$64,0),MATCH('Indexed REC Deliveries'!$F70,'Inputs_Indexed REC'!$G$36:$I$36,0)),
IF(Q$5&gt;$G70+$B70,P70*(1-INDEX('Inputs_Indexed REC'!$D$6:$D$8,MATCH('Indexed REC Deliveries'!$F70,'Inputs_Indexed REC'!$B$6:$B$8,0))),
0))</f>
        <v>0</v>
      </c>
      <c r="R70" s="89">
        <f>IF(R$5=$G70+$B70,INDEX('Inputs_Indexed REC'!$C$39:$E$64,MATCH('Indexed REC Deliveries'!$G70,'Inputs_Indexed REC'!$B$39:$B$64,0),MATCH('Indexed REC Deliveries'!$F70,'Inputs_Indexed REC'!$C$36:$E$36,0))
*INDEX('Inputs_Indexed REC'!$G$39:$I$64,MATCH('Indexed REC Deliveries'!$G70,'Inputs_Indexed REC'!$B$39:$B$64,0),MATCH('Indexed REC Deliveries'!$F70,'Inputs_Indexed REC'!$G$36:$I$36,0)),
IF(R$5&gt;$G70+$B70,Q70*(1-INDEX('Inputs_Indexed REC'!$D$6:$D$8,MATCH('Indexed REC Deliveries'!$F70,'Inputs_Indexed REC'!$B$6:$B$8,0))),
0))</f>
        <v>0</v>
      </c>
      <c r="S70" s="89">
        <f>IF(S$5=$G70+$B70,INDEX('Inputs_Indexed REC'!$C$39:$E$64,MATCH('Indexed REC Deliveries'!$G70,'Inputs_Indexed REC'!$B$39:$B$64,0),MATCH('Indexed REC Deliveries'!$F70,'Inputs_Indexed REC'!$C$36:$E$36,0))
*INDEX('Inputs_Indexed REC'!$G$39:$I$64,MATCH('Indexed REC Deliveries'!$G70,'Inputs_Indexed REC'!$B$39:$B$64,0),MATCH('Indexed REC Deliveries'!$F70,'Inputs_Indexed REC'!$G$36:$I$36,0)),
IF(S$5&gt;$G70+$B70,R70*(1-INDEX('Inputs_Indexed REC'!$D$6:$D$8,MATCH('Indexed REC Deliveries'!$F70,'Inputs_Indexed REC'!$B$6:$B$8,0))),
0))</f>
        <v>0</v>
      </c>
      <c r="T70" s="89">
        <f>IF(T$5=$G70+$B70,INDEX('Inputs_Indexed REC'!$C$39:$E$64,MATCH('Indexed REC Deliveries'!$G70,'Inputs_Indexed REC'!$B$39:$B$64,0),MATCH('Indexed REC Deliveries'!$F70,'Inputs_Indexed REC'!$C$36:$E$36,0))
*INDEX('Inputs_Indexed REC'!$G$39:$I$64,MATCH('Indexed REC Deliveries'!$G70,'Inputs_Indexed REC'!$B$39:$B$64,0),MATCH('Indexed REC Deliveries'!$F70,'Inputs_Indexed REC'!$G$36:$I$36,0)),
IF(T$5&gt;$G70+$B70,S70*(1-INDEX('Inputs_Indexed REC'!$D$6:$D$8,MATCH('Indexed REC Deliveries'!$F70,'Inputs_Indexed REC'!$B$6:$B$8,0))),
0))</f>
        <v>0</v>
      </c>
      <c r="U70" s="89">
        <f>IF(U$5=$G70+$B70,INDEX('Inputs_Indexed REC'!$C$39:$E$64,MATCH('Indexed REC Deliveries'!$G70,'Inputs_Indexed REC'!$B$39:$B$64,0),MATCH('Indexed REC Deliveries'!$F70,'Inputs_Indexed REC'!$C$36:$E$36,0))
*INDEX('Inputs_Indexed REC'!$G$39:$I$64,MATCH('Indexed REC Deliveries'!$G70,'Inputs_Indexed REC'!$B$39:$B$64,0),MATCH('Indexed REC Deliveries'!$F70,'Inputs_Indexed REC'!$G$36:$I$36,0)),
IF(U$5&gt;$G70+$B70,T70*(1-INDEX('Inputs_Indexed REC'!$D$6:$D$8,MATCH('Indexed REC Deliveries'!$F70,'Inputs_Indexed REC'!$B$6:$B$8,0))),
0))</f>
        <v>0</v>
      </c>
      <c r="V70" s="89">
        <f>IF(V$5=$G70+$B70,INDEX('Inputs_Indexed REC'!$C$39:$E$64,MATCH('Indexed REC Deliveries'!$G70,'Inputs_Indexed REC'!$B$39:$B$64,0),MATCH('Indexed REC Deliveries'!$F70,'Inputs_Indexed REC'!$C$36:$E$36,0))
*INDEX('Inputs_Indexed REC'!$G$39:$I$64,MATCH('Indexed REC Deliveries'!$G70,'Inputs_Indexed REC'!$B$39:$B$64,0),MATCH('Indexed REC Deliveries'!$F70,'Inputs_Indexed REC'!$G$36:$I$36,0)),
IF(V$5&gt;$G70+$B70,U70*(1-INDEX('Inputs_Indexed REC'!$D$6:$D$8,MATCH('Indexed REC Deliveries'!$F70,'Inputs_Indexed REC'!$B$6:$B$8,0))),
0))</f>
        <v>0</v>
      </c>
      <c r="W70" s="89">
        <f>IF(W$5=$G70+$B70,INDEX('Inputs_Indexed REC'!$C$39:$E$64,MATCH('Indexed REC Deliveries'!$G70,'Inputs_Indexed REC'!$B$39:$B$64,0),MATCH('Indexed REC Deliveries'!$F70,'Inputs_Indexed REC'!$C$36:$E$36,0))
*INDEX('Inputs_Indexed REC'!$G$39:$I$64,MATCH('Indexed REC Deliveries'!$G70,'Inputs_Indexed REC'!$B$39:$B$64,0),MATCH('Indexed REC Deliveries'!$F70,'Inputs_Indexed REC'!$G$36:$I$36,0)),
IF(W$5&gt;$G70+$B70,V70*(1-INDEX('Inputs_Indexed REC'!$D$6:$D$8,MATCH('Indexed REC Deliveries'!$F70,'Inputs_Indexed REC'!$B$6:$B$8,0))),
0))</f>
        <v>0</v>
      </c>
      <c r="X70" s="89">
        <f>IF(X$5=$G70+$B70,INDEX('Inputs_Indexed REC'!$C$39:$E$64,MATCH('Indexed REC Deliveries'!$G70,'Inputs_Indexed REC'!$B$39:$B$64,0),MATCH('Indexed REC Deliveries'!$F70,'Inputs_Indexed REC'!$C$36:$E$36,0))
*INDEX('Inputs_Indexed REC'!$G$39:$I$64,MATCH('Indexed REC Deliveries'!$G70,'Inputs_Indexed REC'!$B$39:$B$64,0),MATCH('Indexed REC Deliveries'!$F70,'Inputs_Indexed REC'!$G$36:$I$36,0)),
IF(X$5&gt;$G70+$B70,W70*(1-INDEX('Inputs_Indexed REC'!$D$6:$D$8,MATCH('Indexed REC Deliveries'!$F70,'Inputs_Indexed REC'!$B$6:$B$8,0))),
0))</f>
        <v>85000</v>
      </c>
      <c r="Y70" s="89">
        <f>IF(Y$5=$G70+$B70,INDEX('Inputs_Indexed REC'!$C$39:$E$64,MATCH('Indexed REC Deliveries'!$G70,'Inputs_Indexed REC'!$B$39:$B$64,0),MATCH('Indexed REC Deliveries'!$F70,'Inputs_Indexed REC'!$C$36:$E$36,0))
*INDEX('Inputs_Indexed REC'!$G$39:$I$64,MATCH('Indexed REC Deliveries'!$G70,'Inputs_Indexed REC'!$B$39:$B$64,0),MATCH('Indexed REC Deliveries'!$F70,'Inputs_Indexed REC'!$G$36:$I$36,0)),
IF(Y$5&gt;$G70+$B70,X70*(1-INDEX('Inputs_Indexed REC'!$D$6:$D$8,MATCH('Indexed REC Deliveries'!$F70,'Inputs_Indexed REC'!$B$6:$B$8,0))),
0))</f>
        <v>84575</v>
      </c>
      <c r="Z70" s="89">
        <f>IF(Z$5=$G70+$B70,INDEX('Inputs_Indexed REC'!$C$39:$E$64,MATCH('Indexed REC Deliveries'!$G70,'Inputs_Indexed REC'!$B$39:$B$64,0),MATCH('Indexed REC Deliveries'!$F70,'Inputs_Indexed REC'!$C$36:$E$36,0))
*INDEX('Inputs_Indexed REC'!$G$39:$I$64,MATCH('Indexed REC Deliveries'!$G70,'Inputs_Indexed REC'!$B$39:$B$64,0),MATCH('Indexed REC Deliveries'!$F70,'Inputs_Indexed REC'!$G$36:$I$36,0)),
IF(Z$5&gt;$G70+$B70,Y70*(1-INDEX('Inputs_Indexed REC'!$D$6:$D$8,MATCH('Indexed REC Deliveries'!$F70,'Inputs_Indexed REC'!$B$6:$B$8,0))),
0))</f>
        <v>84152.125</v>
      </c>
      <c r="AA70" s="89">
        <f>IF(AA$5=$G70+$B70,INDEX('Inputs_Indexed REC'!$C$39:$E$64,MATCH('Indexed REC Deliveries'!$G70,'Inputs_Indexed REC'!$B$39:$B$64,0),MATCH('Indexed REC Deliveries'!$F70,'Inputs_Indexed REC'!$C$36:$E$36,0))
*INDEX('Inputs_Indexed REC'!$G$39:$I$64,MATCH('Indexed REC Deliveries'!$G70,'Inputs_Indexed REC'!$B$39:$B$64,0),MATCH('Indexed REC Deliveries'!$F70,'Inputs_Indexed REC'!$G$36:$I$36,0)),
IF(AA$5&gt;$G70+$B70,Z70*(1-INDEX('Inputs_Indexed REC'!$D$6:$D$8,MATCH('Indexed REC Deliveries'!$F70,'Inputs_Indexed REC'!$B$6:$B$8,0))),
0))</f>
        <v>83731.364375000005</v>
      </c>
      <c r="AB70" s="89">
        <f>IF(AB$5=$G70+$B70,INDEX('Inputs_Indexed REC'!$C$39:$E$64,MATCH('Indexed REC Deliveries'!$G70,'Inputs_Indexed REC'!$B$39:$B$64,0),MATCH('Indexed REC Deliveries'!$F70,'Inputs_Indexed REC'!$C$36:$E$36,0))
*INDEX('Inputs_Indexed REC'!$G$39:$I$64,MATCH('Indexed REC Deliveries'!$G70,'Inputs_Indexed REC'!$B$39:$B$64,0),MATCH('Indexed REC Deliveries'!$F70,'Inputs_Indexed REC'!$G$36:$I$36,0)),
IF(AB$5&gt;$G70+$B70,AA70*(1-INDEX('Inputs_Indexed REC'!$D$6:$D$8,MATCH('Indexed REC Deliveries'!$F70,'Inputs_Indexed REC'!$B$6:$B$8,0))),
0))</f>
        <v>83312.707553125001</v>
      </c>
      <c r="AC70" s="89">
        <f>IF(AC$5=$G70+$B70,INDEX('Inputs_Indexed REC'!$C$39:$E$64,MATCH('Indexed REC Deliveries'!$G70,'Inputs_Indexed REC'!$B$39:$B$64,0),MATCH('Indexed REC Deliveries'!$F70,'Inputs_Indexed REC'!$C$36:$E$36,0))
*INDEX('Inputs_Indexed REC'!$G$39:$I$64,MATCH('Indexed REC Deliveries'!$G70,'Inputs_Indexed REC'!$B$39:$B$64,0),MATCH('Indexed REC Deliveries'!$F70,'Inputs_Indexed REC'!$G$36:$I$36,0)),
IF(AC$5&gt;$G70+$B70,AB70*(1-INDEX('Inputs_Indexed REC'!$D$6:$D$8,MATCH('Indexed REC Deliveries'!$F70,'Inputs_Indexed REC'!$B$6:$B$8,0))),
0))</f>
        <v>82896.144015359372</v>
      </c>
      <c r="AD70" s="89">
        <f>IF(AD$5=$G70+$B70,INDEX('Inputs_Indexed REC'!$C$39:$E$64,MATCH('Indexed REC Deliveries'!$G70,'Inputs_Indexed REC'!$B$39:$B$64,0),MATCH('Indexed REC Deliveries'!$F70,'Inputs_Indexed REC'!$C$36:$E$36,0))
*INDEX('Inputs_Indexed REC'!$G$39:$I$64,MATCH('Indexed REC Deliveries'!$G70,'Inputs_Indexed REC'!$B$39:$B$64,0),MATCH('Indexed REC Deliveries'!$F70,'Inputs_Indexed REC'!$G$36:$I$36,0)),
IF(AD$5&gt;$G70+$B70,AC70*(1-INDEX('Inputs_Indexed REC'!$D$6:$D$8,MATCH('Indexed REC Deliveries'!$F70,'Inputs_Indexed REC'!$B$6:$B$8,0))),
0))</f>
        <v>82481.663295282575</v>
      </c>
      <c r="AE70" s="89">
        <f>IF(AE$5=$G70+$B70,INDEX('Inputs_Indexed REC'!$C$39:$E$64,MATCH('Indexed REC Deliveries'!$G70,'Inputs_Indexed REC'!$B$39:$B$64,0),MATCH('Indexed REC Deliveries'!$F70,'Inputs_Indexed REC'!$C$36:$E$36,0))
*INDEX('Inputs_Indexed REC'!$G$39:$I$64,MATCH('Indexed REC Deliveries'!$G70,'Inputs_Indexed REC'!$B$39:$B$64,0),MATCH('Indexed REC Deliveries'!$F70,'Inputs_Indexed REC'!$G$36:$I$36,0)),
IF(AE$5&gt;$G70+$B70,AD70*(1-INDEX('Inputs_Indexed REC'!$D$6:$D$8,MATCH('Indexed REC Deliveries'!$F70,'Inputs_Indexed REC'!$B$6:$B$8,0))),
0))</f>
        <v>82069.254978806159</v>
      </c>
      <c r="AF70" s="89">
        <f>IF(AF$5=$G70+$B70,INDEX('Inputs_Indexed REC'!$C$39:$E$64,MATCH('Indexed REC Deliveries'!$G70,'Inputs_Indexed REC'!$B$39:$B$64,0),MATCH('Indexed REC Deliveries'!$F70,'Inputs_Indexed REC'!$C$36:$E$36,0))
*INDEX('Inputs_Indexed REC'!$G$39:$I$64,MATCH('Indexed REC Deliveries'!$G70,'Inputs_Indexed REC'!$B$39:$B$64,0),MATCH('Indexed REC Deliveries'!$F70,'Inputs_Indexed REC'!$G$36:$I$36,0)),
IF(AF$5&gt;$G70+$B70,AE70*(1-INDEX('Inputs_Indexed REC'!$D$6:$D$8,MATCH('Indexed REC Deliveries'!$F70,'Inputs_Indexed REC'!$B$6:$B$8,0))),
0))</f>
        <v>81658.908703912122</v>
      </c>
      <c r="AG70" s="89">
        <f>IF(AG$5=$G70+$B70,INDEX('Inputs_Indexed REC'!$C$39:$E$64,MATCH('Indexed REC Deliveries'!$G70,'Inputs_Indexed REC'!$B$39:$B$64,0),MATCH('Indexed REC Deliveries'!$F70,'Inputs_Indexed REC'!$C$36:$E$36,0))
*INDEX('Inputs_Indexed REC'!$G$39:$I$64,MATCH('Indexed REC Deliveries'!$G70,'Inputs_Indexed REC'!$B$39:$B$64,0),MATCH('Indexed REC Deliveries'!$F70,'Inputs_Indexed REC'!$G$36:$I$36,0)),
IF(AG$5&gt;$G70+$B70,AF70*(1-INDEX('Inputs_Indexed REC'!$D$6:$D$8,MATCH('Indexed REC Deliveries'!$F70,'Inputs_Indexed REC'!$B$6:$B$8,0))),
0))</f>
        <v>81250.614160392564</v>
      </c>
    </row>
    <row r="71" spans="2:33">
      <c r="B71" s="94">
        <v>3</v>
      </c>
      <c r="C71" s="94" t="s">
        <v>167</v>
      </c>
      <c r="D71" s="119" t="s">
        <v>214</v>
      </c>
      <c r="E71" s="221"/>
      <c r="F71" s="39" t="s">
        <v>73</v>
      </c>
      <c r="G71" s="62">
        <f t="shared" si="8"/>
        <v>2035</v>
      </c>
      <c r="H71" s="58" t="s">
        <v>85</v>
      </c>
      <c r="I71" s="89">
        <f>IF(I$5=$G71+$B71,INDEX('Inputs_Indexed REC'!$C$39:$E$64,MATCH('Indexed REC Deliveries'!$G71,'Inputs_Indexed REC'!$B$39:$B$64,0),MATCH('Indexed REC Deliveries'!$F71,'Inputs_Indexed REC'!$C$36:$E$36,0))
*INDEX('Inputs_Indexed REC'!$G$39:$I$64,MATCH('Indexed REC Deliveries'!$G71,'Inputs_Indexed REC'!$B$39:$B$64,0),MATCH('Indexed REC Deliveries'!$F71,'Inputs_Indexed REC'!$G$36:$I$36,0)),
IF(I$5&gt;$G71+$B71,H71*(1-INDEX('Inputs_Indexed REC'!$D$6:$D$8,MATCH('Indexed REC Deliveries'!$F71,'Inputs_Indexed REC'!$B$6:$B$8,0))),
0))</f>
        <v>0</v>
      </c>
      <c r="J71" s="89">
        <f>IF(J$5=$G71+$B71,INDEX('Inputs_Indexed REC'!$C$39:$E$64,MATCH('Indexed REC Deliveries'!$G71,'Inputs_Indexed REC'!$B$39:$B$64,0),MATCH('Indexed REC Deliveries'!$F71,'Inputs_Indexed REC'!$C$36:$E$36,0))
*INDEX('Inputs_Indexed REC'!$G$39:$I$64,MATCH('Indexed REC Deliveries'!$G71,'Inputs_Indexed REC'!$B$39:$B$64,0),MATCH('Indexed REC Deliveries'!$F71,'Inputs_Indexed REC'!$G$36:$I$36,0)),
IF(J$5&gt;$G71+$B71,I71*(1-INDEX('Inputs_Indexed REC'!$D$6:$D$8,MATCH('Indexed REC Deliveries'!$F71,'Inputs_Indexed REC'!$B$6:$B$8,0))),
0))</f>
        <v>0</v>
      </c>
      <c r="K71" s="89">
        <f>IF(K$5=$G71+$B71,INDEX('Inputs_Indexed REC'!$C$39:$E$64,MATCH('Indexed REC Deliveries'!$G71,'Inputs_Indexed REC'!$B$39:$B$64,0),MATCH('Indexed REC Deliveries'!$F71,'Inputs_Indexed REC'!$C$36:$E$36,0))
*INDEX('Inputs_Indexed REC'!$G$39:$I$64,MATCH('Indexed REC Deliveries'!$G71,'Inputs_Indexed REC'!$B$39:$B$64,0),MATCH('Indexed REC Deliveries'!$F71,'Inputs_Indexed REC'!$G$36:$I$36,0)),
IF(K$5&gt;$G71+$B71,J71*(1-INDEX('Inputs_Indexed REC'!$D$6:$D$8,MATCH('Indexed REC Deliveries'!$F71,'Inputs_Indexed REC'!$B$6:$B$8,0))),
0))</f>
        <v>0</v>
      </c>
      <c r="L71" s="89">
        <f>IF(L$5=$G71+$B71,INDEX('Inputs_Indexed REC'!$C$39:$E$64,MATCH('Indexed REC Deliveries'!$G71,'Inputs_Indexed REC'!$B$39:$B$64,0),MATCH('Indexed REC Deliveries'!$F71,'Inputs_Indexed REC'!$C$36:$E$36,0))
*INDEX('Inputs_Indexed REC'!$G$39:$I$64,MATCH('Indexed REC Deliveries'!$G71,'Inputs_Indexed REC'!$B$39:$B$64,0),MATCH('Indexed REC Deliveries'!$F71,'Inputs_Indexed REC'!$G$36:$I$36,0)),
IF(L$5&gt;$G71+$B71,K71*(1-INDEX('Inputs_Indexed REC'!$D$6:$D$8,MATCH('Indexed REC Deliveries'!$F71,'Inputs_Indexed REC'!$B$6:$B$8,0))),
0))</f>
        <v>0</v>
      </c>
      <c r="M71" s="89">
        <f>IF(M$5=$G71+$B71,INDEX('Inputs_Indexed REC'!$C$39:$E$64,MATCH('Indexed REC Deliveries'!$G71,'Inputs_Indexed REC'!$B$39:$B$64,0),MATCH('Indexed REC Deliveries'!$F71,'Inputs_Indexed REC'!$C$36:$E$36,0))
*INDEX('Inputs_Indexed REC'!$G$39:$I$64,MATCH('Indexed REC Deliveries'!$G71,'Inputs_Indexed REC'!$B$39:$B$64,0),MATCH('Indexed REC Deliveries'!$F71,'Inputs_Indexed REC'!$G$36:$I$36,0)),
IF(M$5&gt;$G71+$B71,L71*(1-INDEX('Inputs_Indexed REC'!$D$6:$D$8,MATCH('Indexed REC Deliveries'!$F71,'Inputs_Indexed REC'!$B$6:$B$8,0))),
0))</f>
        <v>0</v>
      </c>
      <c r="N71" s="89">
        <f>IF(N$5=$G71+$B71,INDEX('Inputs_Indexed REC'!$C$39:$E$64,MATCH('Indexed REC Deliveries'!$G71,'Inputs_Indexed REC'!$B$39:$B$64,0),MATCH('Indexed REC Deliveries'!$F71,'Inputs_Indexed REC'!$C$36:$E$36,0))
*INDEX('Inputs_Indexed REC'!$G$39:$I$64,MATCH('Indexed REC Deliveries'!$G71,'Inputs_Indexed REC'!$B$39:$B$64,0),MATCH('Indexed REC Deliveries'!$F71,'Inputs_Indexed REC'!$G$36:$I$36,0)),
IF(N$5&gt;$G71+$B71,M71*(1-INDEX('Inputs_Indexed REC'!$D$6:$D$8,MATCH('Indexed REC Deliveries'!$F71,'Inputs_Indexed REC'!$B$6:$B$8,0))),
0))</f>
        <v>0</v>
      </c>
      <c r="O71" s="89">
        <f>IF(O$5=$G71+$B71,INDEX('Inputs_Indexed REC'!$C$39:$E$64,MATCH('Indexed REC Deliveries'!$G71,'Inputs_Indexed REC'!$B$39:$B$64,0),MATCH('Indexed REC Deliveries'!$F71,'Inputs_Indexed REC'!$C$36:$E$36,0))
*INDEX('Inputs_Indexed REC'!$G$39:$I$64,MATCH('Indexed REC Deliveries'!$G71,'Inputs_Indexed REC'!$B$39:$B$64,0),MATCH('Indexed REC Deliveries'!$F71,'Inputs_Indexed REC'!$G$36:$I$36,0)),
IF(O$5&gt;$G71+$B71,N71*(1-INDEX('Inputs_Indexed REC'!$D$6:$D$8,MATCH('Indexed REC Deliveries'!$F71,'Inputs_Indexed REC'!$B$6:$B$8,0))),
0))</f>
        <v>0</v>
      </c>
      <c r="P71" s="89">
        <f>IF(P$5=$G71+$B71,INDEX('Inputs_Indexed REC'!$C$39:$E$64,MATCH('Indexed REC Deliveries'!$G71,'Inputs_Indexed REC'!$B$39:$B$64,0),MATCH('Indexed REC Deliveries'!$F71,'Inputs_Indexed REC'!$C$36:$E$36,0))
*INDEX('Inputs_Indexed REC'!$G$39:$I$64,MATCH('Indexed REC Deliveries'!$G71,'Inputs_Indexed REC'!$B$39:$B$64,0),MATCH('Indexed REC Deliveries'!$F71,'Inputs_Indexed REC'!$G$36:$I$36,0)),
IF(P$5&gt;$G71+$B71,O71*(1-INDEX('Inputs_Indexed REC'!$D$6:$D$8,MATCH('Indexed REC Deliveries'!$F71,'Inputs_Indexed REC'!$B$6:$B$8,0))),
0))</f>
        <v>0</v>
      </c>
      <c r="Q71" s="89">
        <f>IF(Q$5=$G71+$B71,INDEX('Inputs_Indexed REC'!$C$39:$E$64,MATCH('Indexed REC Deliveries'!$G71,'Inputs_Indexed REC'!$B$39:$B$64,0),MATCH('Indexed REC Deliveries'!$F71,'Inputs_Indexed REC'!$C$36:$E$36,0))
*INDEX('Inputs_Indexed REC'!$G$39:$I$64,MATCH('Indexed REC Deliveries'!$G71,'Inputs_Indexed REC'!$B$39:$B$64,0),MATCH('Indexed REC Deliveries'!$F71,'Inputs_Indexed REC'!$G$36:$I$36,0)),
IF(Q$5&gt;$G71+$B71,P71*(1-INDEX('Inputs_Indexed REC'!$D$6:$D$8,MATCH('Indexed REC Deliveries'!$F71,'Inputs_Indexed REC'!$B$6:$B$8,0))),
0))</f>
        <v>0</v>
      </c>
      <c r="R71" s="89">
        <f>IF(R$5=$G71+$B71,INDEX('Inputs_Indexed REC'!$C$39:$E$64,MATCH('Indexed REC Deliveries'!$G71,'Inputs_Indexed REC'!$B$39:$B$64,0),MATCH('Indexed REC Deliveries'!$F71,'Inputs_Indexed REC'!$C$36:$E$36,0))
*INDEX('Inputs_Indexed REC'!$G$39:$I$64,MATCH('Indexed REC Deliveries'!$G71,'Inputs_Indexed REC'!$B$39:$B$64,0),MATCH('Indexed REC Deliveries'!$F71,'Inputs_Indexed REC'!$G$36:$I$36,0)),
IF(R$5&gt;$G71+$B71,Q71*(1-INDEX('Inputs_Indexed REC'!$D$6:$D$8,MATCH('Indexed REC Deliveries'!$F71,'Inputs_Indexed REC'!$B$6:$B$8,0))),
0))</f>
        <v>0</v>
      </c>
      <c r="S71" s="89">
        <f>IF(S$5=$G71+$B71,INDEX('Inputs_Indexed REC'!$C$39:$E$64,MATCH('Indexed REC Deliveries'!$G71,'Inputs_Indexed REC'!$B$39:$B$64,0),MATCH('Indexed REC Deliveries'!$F71,'Inputs_Indexed REC'!$C$36:$E$36,0))
*INDEX('Inputs_Indexed REC'!$G$39:$I$64,MATCH('Indexed REC Deliveries'!$G71,'Inputs_Indexed REC'!$B$39:$B$64,0),MATCH('Indexed REC Deliveries'!$F71,'Inputs_Indexed REC'!$G$36:$I$36,0)),
IF(S$5&gt;$G71+$B71,R71*(1-INDEX('Inputs_Indexed REC'!$D$6:$D$8,MATCH('Indexed REC Deliveries'!$F71,'Inputs_Indexed REC'!$B$6:$B$8,0))),
0))</f>
        <v>0</v>
      </c>
      <c r="T71" s="89">
        <f>IF(T$5=$G71+$B71,INDEX('Inputs_Indexed REC'!$C$39:$E$64,MATCH('Indexed REC Deliveries'!$G71,'Inputs_Indexed REC'!$B$39:$B$64,0),MATCH('Indexed REC Deliveries'!$F71,'Inputs_Indexed REC'!$C$36:$E$36,0))
*INDEX('Inputs_Indexed REC'!$G$39:$I$64,MATCH('Indexed REC Deliveries'!$G71,'Inputs_Indexed REC'!$B$39:$B$64,0),MATCH('Indexed REC Deliveries'!$F71,'Inputs_Indexed REC'!$G$36:$I$36,0)),
IF(T$5&gt;$G71+$B71,S71*(1-INDEX('Inputs_Indexed REC'!$D$6:$D$8,MATCH('Indexed REC Deliveries'!$F71,'Inputs_Indexed REC'!$B$6:$B$8,0))),
0))</f>
        <v>0</v>
      </c>
      <c r="U71" s="89">
        <f>IF(U$5=$G71+$B71,INDEX('Inputs_Indexed REC'!$C$39:$E$64,MATCH('Indexed REC Deliveries'!$G71,'Inputs_Indexed REC'!$B$39:$B$64,0),MATCH('Indexed REC Deliveries'!$F71,'Inputs_Indexed REC'!$C$36:$E$36,0))
*INDEX('Inputs_Indexed REC'!$G$39:$I$64,MATCH('Indexed REC Deliveries'!$G71,'Inputs_Indexed REC'!$B$39:$B$64,0),MATCH('Indexed REC Deliveries'!$F71,'Inputs_Indexed REC'!$G$36:$I$36,0)),
IF(U$5&gt;$G71+$B71,T71*(1-INDEX('Inputs_Indexed REC'!$D$6:$D$8,MATCH('Indexed REC Deliveries'!$F71,'Inputs_Indexed REC'!$B$6:$B$8,0))),
0))</f>
        <v>0</v>
      </c>
      <c r="V71" s="89">
        <f>IF(V$5=$G71+$B71,INDEX('Inputs_Indexed REC'!$C$39:$E$64,MATCH('Indexed REC Deliveries'!$G71,'Inputs_Indexed REC'!$B$39:$B$64,0),MATCH('Indexed REC Deliveries'!$F71,'Inputs_Indexed REC'!$C$36:$E$36,0))
*INDEX('Inputs_Indexed REC'!$G$39:$I$64,MATCH('Indexed REC Deliveries'!$G71,'Inputs_Indexed REC'!$B$39:$B$64,0),MATCH('Indexed REC Deliveries'!$F71,'Inputs_Indexed REC'!$G$36:$I$36,0)),
IF(V$5&gt;$G71+$B71,U71*(1-INDEX('Inputs_Indexed REC'!$D$6:$D$8,MATCH('Indexed REC Deliveries'!$F71,'Inputs_Indexed REC'!$B$6:$B$8,0))),
0))</f>
        <v>0</v>
      </c>
      <c r="W71" s="89">
        <f>IF(W$5=$G71+$B71,INDEX('Inputs_Indexed REC'!$C$39:$E$64,MATCH('Indexed REC Deliveries'!$G71,'Inputs_Indexed REC'!$B$39:$B$64,0),MATCH('Indexed REC Deliveries'!$F71,'Inputs_Indexed REC'!$C$36:$E$36,0))
*INDEX('Inputs_Indexed REC'!$G$39:$I$64,MATCH('Indexed REC Deliveries'!$G71,'Inputs_Indexed REC'!$B$39:$B$64,0),MATCH('Indexed REC Deliveries'!$F71,'Inputs_Indexed REC'!$G$36:$I$36,0)),
IF(W$5&gt;$G71+$B71,V71*(1-INDEX('Inputs_Indexed REC'!$D$6:$D$8,MATCH('Indexed REC Deliveries'!$F71,'Inputs_Indexed REC'!$B$6:$B$8,0))),
0))</f>
        <v>0</v>
      </c>
      <c r="X71" s="89">
        <f>IF(X$5=$G71+$B71,INDEX('Inputs_Indexed REC'!$C$39:$E$64,MATCH('Indexed REC Deliveries'!$G71,'Inputs_Indexed REC'!$B$39:$B$64,0),MATCH('Indexed REC Deliveries'!$F71,'Inputs_Indexed REC'!$C$36:$E$36,0))
*INDEX('Inputs_Indexed REC'!$G$39:$I$64,MATCH('Indexed REC Deliveries'!$G71,'Inputs_Indexed REC'!$B$39:$B$64,0),MATCH('Indexed REC Deliveries'!$F71,'Inputs_Indexed REC'!$G$36:$I$36,0)),
IF(X$5&gt;$G71+$B71,W71*(1-INDEX('Inputs_Indexed REC'!$D$6:$D$8,MATCH('Indexed REC Deliveries'!$F71,'Inputs_Indexed REC'!$B$6:$B$8,0))),
0))</f>
        <v>0</v>
      </c>
      <c r="Y71" s="89">
        <f>IF(Y$5=$G71+$B71,INDEX('Inputs_Indexed REC'!$C$39:$E$64,MATCH('Indexed REC Deliveries'!$G71,'Inputs_Indexed REC'!$B$39:$B$64,0),MATCH('Indexed REC Deliveries'!$F71,'Inputs_Indexed REC'!$C$36:$E$36,0))
*INDEX('Inputs_Indexed REC'!$G$39:$I$64,MATCH('Indexed REC Deliveries'!$G71,'Inputs_Indexed REC'!$B$39:$B$64,0),MATCH('Indexed REC Deliveries'!$F71,'Inputs_Indexed REC'!$G$36:$I$36,0)),
IF(Y$5&gt;$G71+$B71,X71*(1-INDEX('Inputs_Indexed REC'!$D$6:$D$8,MATCH('Indexed REC Deliveries'!$F71,'Inputs_Indexed REC'!$B$6:$B$8,0))),
0))</f>
        <v>85000</v>
      </c>
      <c r="Z71" s="89">
        <f>IF(Z$5=$G71+$B71,INDEX('Inputs_Indexed REC'!$C$39:$E$64,MATCH('Indexed REC Deliveries'!$G71,'Inputs_Indexed REC'!$B$39:$B$64,0),MATCH('Indexed REC Deliveries'!$F71,'Inputs_Indexed REC'!$C$36:$E$36,0))
*INDEX('Inputs_Indexed REC'!$G$39:$I$64,MATCH('Indexed REC Deliveries'!$G71,'Inputs_Indexed REC'!$B$39:$B$64,0),MATCH('Indexed REC Deliveries'!$F71,'Inputs_Indexed REC'!$G$36:$I$36,0)),
IF(Z$5&gt;$G71+$B71,Y71*(1-INDEX('Inputs_Indexed REC'!$D$6:$D$8,MATCH('Indexed REC Deliveries'!$F71,'Inputs_Indexed REC'!$B$6:$B$8,0))),
0))</f>
        <v>84575</v>
      </c>
      <c r="AA71" s="89">
        <f>IF(AA$5=$G71+$B71,INDEX('Inputs_Indexed REC'!$C$39:$E$64,MATCH('Indexed REC Deliveries'!$G71,'Inputs_Indexed REC'!$B$39:$B$64,0),MATCH('Indexed REC Deliveries'!$F71,'Inputs_Indexed REC'!$C$36:$E$36,0))
*INDEX('Inputs_Indexed REC'!$G$39:$I$64,MATCH('Indexed REC Deliveries'!$G71,'Inputs_Indexed REC'!$B$39:$B$64,0),MATCH('Indexed REC Deliveries'!$F71,'Inputs_Indexed REC'!$G$36:$I$36,0)),
IF(AA$5&gt;$G71+$B71,Z71*(1-INDEX('Inputs_Indexed REC'!$D$6:$D$8,MATCH('Indexed REC Deliveries'!$F71,'Inputs_Indexed REC'!$B$6:$B$8,0))),
0))</f>
        <v>84152.125</v>
      </c>
      <c r="AB71" s="89">
        <f>IF(AB$5=$G71+$B71,INDEX('Inputs_Indexed REC'!$C$39:$E$64,MATCH('Indexed REC Deliveries'!$G71,'Inputs_Indexed REC'!$B$39:$B$64,0),MATCH('Indexed REC Deliveries'!$F71,'Inputs_Indexed REC'!$C$36:$E$36,0))
*INDEX('Inputs_Indexed REC'!$G$39:$I$64,MATCH('Indexed REC Deliveries'!$G71,'Inputs_Indexed REC'!$B$39:$B$64,0),MATCH('Indexed REC Deliveries'!$F71,'Inputs_Indexed REC'!$G$36:$I$36,0)),
IF(AB$5&gt;$G71+$B71,AA71*(1-INDEX('Inputs_Indexed REC'!$D$6:$D$8,MATCH('Indexed REC Deliveries'!$F71,'Inputs_Indexed REC'!$B$6:$B$8,0))),
0))</f>
        <v>83731.364375000005</v>
      </c>
      <c r="AC71" s="89">
        <f>IF(AC$5=$G71+$B71,INDEX('Inputs_Indexed REC'!$C$39:$E$64,MATCH('Indexed REC Deliveries'!$G71,'Inputs_Indexed REC'!$B$39:$B$64,0),MATCH('Indexed REC Deliveries'!$F71,'Inputs_Indexed REC'!$C$36:$E$36,0))
*INDEX('Inputs_Indexed REC'!$G$39:$I$64,MATCH('Indexed REC Deliveries'!$G71,'Inputs_Indexed REC'!$B$39:$B$64,0),MATCH('Indexed REC Deliveries'!$F71,'Inputs_Indexed REC'!$G$36:$I$36,0)),
IF(AC$5&gt;$G71+$B71,AB71*(1-INDEX('Inputs_Indexed REC'!$D$6:$D$8,MATCH('Indexed REC Deliveries'!$F71,'Inputs_Indexed REC'!$B$6:$B$8,0))),
0))</f>
        <v>83312.707553125001</v>
      </c>
      <c r="AD71" s="89">
        <f>IF(AD$5=$G71+$B71,INDEX('Inputs_Indexed REC'!$C$39:$E$64,MATCH('Indexed REC Deliveries'!$G71,'Inputs_Indexed REC'!$B$39:$B$64,0),MATCH('Indexed REC Deliveries'!$F71,'Inputs_Indexed REC'!$C$36:$E$36,0))
*INDEX('Inputs_Indexed REC'!$G$39:$I$64,MATCH('Indexed REC Deliveries'!$G71,'Inputs_Indexed REC'!$B$39:$B$64,0),MATCH('Indexed REC Deliveries'!$F71,'Inputs_Indexed REC'!$G$36:$I$36,0)),
IF(AD$5&gt;$G71+$B71,AC71*(1-INDEX('Inputs_Indexed REC'!$D$6:$D$8,MATCH('Indexed REC Deliveries'!$F71,'Inputs_Indexed REC'!$B$6:$B$8,0))),
0))</f>
        <v>82896.144015359372</v>
      </c>
      <c r="AE71" s="89">
        <f>IF(AE$5=$G71+$B71,INDEX('Inputs_Indexed REC'!$C$39:$E$64,MATCH('Indexed REC Deliveries'!$G71,'Inputs_Indexed REC'!$B$39:$B$64,0),MATCH('Indexed REC Deliveries'!$F71,'Inputs_Indexed REC'!$C$36:$E$36,0))
*INDEX('Inputs_Indexed REC'!$G$39:$I$64,MATCH('Indexed REC Deliveries'!$G71,'Inputs_Indexed REC'!$B$39:$B$64,0),MATCH('Indexed REC Deliveries'!$F71,'Inputs_Indexed REC'!$G$36:$I$36,0)),
IF(AE$5&gt;$G71+$B71,AD71*(1-INDEX('Inputs_Indexed REC'!$D$6:$D$8,MATCH('Indexed REC Deliveries'!$F71,'Inputs_Indexed REC'!$B$6:$B$8,0))),
0))</f>
        <v>82481.663295282575</v>
      </c>
      <c r="AF71" s="89">
        <f>IF(AF$5=$G71+$B71,INDEX('Inputs_Indexed REC'!$C$39:$E$64,MATCH('Indexed REC Deliveries'!$G71,'Inputs_Indexed REC'!$B$39:$B$64,0),MATCH('Indexed REC Deliveries'!$F71,'Inputs_Indexed REC'!$C$36:$E$36,0))
*INDEX('Inputs_Indexed REC'!$G$39:$I$64,MATCH('Indexed REC Deliveries'!$G71,'Inputs_Indexed REC'!$B$39:$B$64,0),MATCH('Indexed REC Deliveries'!$F71,'Inputs_Indexed REC'!$G$36:$I$36,0)),
IF(AF$5&gt;$G71+$B71,AE71*(1-INDEX('Inputs_Indexed REC'!$D$6:$D$8,MATCH('Indexed REC Deliveries'!$F71,'Inputs_Indexed REC'!$B$6:$B$8,0))),
0))</f>
        <v>82069.254978806159</v>
      </c>
      <c r="AG71" s="89">
        <f>IF(AG$5=$G71+$B71,INDEX('Inputs_Indexed REC'!$C$39:$E$64,MATCH('Indexed REC Deliveries'!$G71,'Inputs_Indexed REC'!$B$39:$B$64,0),MATCH('Indexed REC Deliveries'!$F71,'Inputs_Indexed REC'!$C$36:$E$36,0))
*INDEX('Inputs_Indexed REC'!$G$39:$I$64,MATCH('Indexed REC Deliveries'!$G71,'Inputs_Indexed REC'!$B$39:$B$64,0),MATCH('Indexed REC Deliveries'!$F71,'Inputs_Indexed REC'!$G$36:$I$36,0)),
IF(AG$5&gt;$G71+$B71,AF71*(1-INDEX('Inputs_Indexed REC'!$D$6:$D$8,MATCH('Indexed REC Deliveries'!$F71,'Inputs_Indexed REC'!$B$6:$B$8,0))),
0))</f>
        <v>81658.908703912122</v>
      </c>
    </row>
    <row r="72" spans="2:33">
      <c r="B72" s="94">
        <v>3</v>
      </c>
      <c r="C72" s="94" t="s">
        <v>167</v>
      </c>
      <c r="D72" s="119" t="s">
        <v>214</v>
      </c>
      <c r="E72" s="221"/>
      <c r="F72" s="39" t="s">
        <v>73</v>
      </c>
      <c r="G72" s="62">
        <f t="shared" si="8"/>
        <v>2036</v>
      </c>
      <c r="H72" s="58" t="s">
        <v>85</v>
      </c>
      <c r="I72" s="89">
        <f>IF(I$5=$G72+$B72,INDEX('Inputs_Indexed REC'!$C$39:$E$64,MATCH('Indexed REC Deliveries'!$G72,'Inputs_Indexed REC'!$B$39:$B$64,0),MATCH('Indexed REC Deliveries'!$F72,'Inputs_Indexed REC'!$C$36:$E$36,0))
*INDEX('Inputs_Indexed REC'!$G$39:$I$64,MATCH('Indexed REC Deliveries'!$G72,'Inputs_Indexed REC'!$B$39:$B$64,0),MATCH('Indexed REC Deliveries'!$F72,'Inputs_Indexed REC'!$G$36:$I$36,0)),
IF(I$5&gt;$G72+$B72,H72*(1-INDEX('Inputs_Indexed REC'!$D$6:$D$8,MATCH('Indexed REC Deliveries'!$F72,'Inputs_Indexed REC'!$B$6:$B$8,0))),
0))</f>
        <v>0</v>
      </c>
      <c r="J72" s="89">
        <f>IF(J$5=$G72+$B72,INDEX('Inputs_Indexed REC'!$C$39:$E$64,MATCH('Indexed REC Deliveries'!$G72,'Inputs_Indexed REC'!$B$39:$B$64,0),MATCH('Indexed REC Deliveries'!$F72,'Inputs_Indexed REC'!$C$36:$E$36,0))
*INDEX('Inputs_Indexed REC'!$G$39:$I$64,MATCH('Indexed REC Deliveries'!$G72,'Inputs_Indexed REC'!$B$39:$B$64,0),MATCH('Indexed REC Deliveries'!$F72,'Inputs_Indexed REC'!$G$36:$I$36,0)),
IF(J$5&gt;$G72+$B72,I72*(1-INDEX('Inputs_Indexed REC'!$D$6:$D$8,MATCH('Indexed REC Deliveries'!$F72,'Inputs_Indexed REC'!$B$6:$B$8,0))),
0))</f>
        <v>0</v>
      </c>
      <c r="K72" s="89">
        <f>IF(K$5=$G72+$B72,INDEX('Inputs_Indexed REC'!$C$39:$E$64,MATCH('Indexed REC Deliveries'!$G72,'Inputs_Indexed REC'!$B$39:$B$64,0),MATCH('Indexed REC Deliveries'!$F72,'Inputs_Indexed REC'!$C$36:$E$36,0))
*INDEX('Inputs_Indexed REC'!$G$39:$I$64,MATCH('Indexed REC Deliveries'!$G72,'Inputs_Indexed REC'!$B$39:$B$64,0),MATCH('Indexed REC Deliveries'!$F72,'Inputs_Indexed REC'!$G$36:$I$36,0)),
IF(K$5&gt;$G72+$B72,J72*(1-INDEX('Inputs_Indexed REC'!$D$6:$D$8,MATCH('Indexed REC Deliveries'!$F72,'Inputs_Indexed REC'!$B$6:$B$8,0))),
0))</f>
        <v>0</v>
      </c>
      <c r="L72" s="89">
        <f>IF(L$5=$G72+$B72,INDEX('Inputs_Indexed REC'!$C$39:$E$64,MATCH('Indexed REC Deliveries'!$G72,'Inputs_Indexed REC'!$B$39:$B$64,0),MATCH('Indexed REC Deliveries'!$F72,'Inputs_Indexed REC'!$C$36:$E$36,0))
*INDEX('Inputs_Indexed REC'!$G$39:$I$64,MATCH('Indexed REC Deliveries'!$G72,'Inputs_Indexed REC'!$B$39:$B$64,0),MATCH('Indexed REC Deliveries'!$F72,'Inputs_Indexed REC'!$G$36:$I$36,0)),
IF(L$5&gt;$G72+$B72,K72*(1-INDEX('Inputs_Indexed REC'!$D$6:$D$8,MATCH('Indexed REC Deliveries'!$F72,'Inputs_Indexed REC'!$B$6:$B$8,0))),
0))</f>
        <v>0</v>
      </c>
      <c r="M72" s="89">
        <f>IF(M$5=$G72+$B72,INDEX('Inputs_Indexed REC'!$C$39:$E$64,MATCH('Indexed REC Deliveries'!$G72,'Inputs_Indexed REC'!$B$39:$B$64,0),MATCH('Indexed REC Deliveries'!$F72,'Inputs_Indexed REC'!$C$36:$E$36,0))
*INDEX('Inputs_Indexed REC'!$G$39:$I$64,MATCH('Indexed REC Deliveries'!$G72,'Inputs_Indexed REC'!$B$39:$B$64,0),MATCH('Indexed REC Deliveries'!$F72,'Inputs_Indexed REC'!$G$36:$I$36,0)),
IF(M$5&gt;$G72+$B72,L72*(1-INDEX('Inputs_Indexed REC'!$D$6:$D$8,MATCH('Indexed REC Deliveries'!$F72,'Inputs_Indexed REC'!$B$6:$B$8,0))),
0))</f>
        <v>0</v>
      </c>
      <c r="N72" s="89">
        <f>IF(N$5=$G72+$B72,INDEX('Inputs_Indexed REC'!$C$39:$E$64,MATCH('Indexed REC Deliveries'!$G72,'Inputs_Indexed REC'!$B$39:$B$64,0),MATCH('Indexed REC Deliveries'!$F72,'Inputs_Indexed REC'!$C$36:$E$36,0))
*INDEX('Inputs_Indexed REC'!$G$39:$I$64,MATCH('Indexed REC Deliveries'!$G72,'Inputs_Indexed REC'!$B$39:$B$64,0),MATCH('Indexed REC Deliveries'!$F72,'Inputs_Indexed REC'!$G$36:$I$36,0)),
IF(N$5&gt;$G72+$B72,M72*(1-INDEX('Inputs_Indexed REC'!$D$6:$D$8,MATCH('Indexed REC Deliveries'!$F72,'Inputs_Indexed REC'!$B$6:$B$8,0))),
0))</f>
        <v>0</v>
      </c>
      <c r="O72" s="89">
        <f>IF(O$5=$G72+$B72,INDEX('Inputs_Indexed REC'!$C$39:$E$64,MATCH('Indexed REC Deliveries'!$G72,'Inputs_Indexed REC'!$B$39:$B$64,0),MATCH('Indexed REC Deliveries'!$F72,'Inputs_Indexed REC'!$C$36:$E$36,0))
*INDEX('Inputs_Indexed REC'!$G$39:$I$64,MATCH('Indexed REC Deliveries'!$G72,'Inputs_Indexed REC'!$B$39:$B$64,0),MATCH('Indexed REC Deliveries'!$F72,'Inputs_Indexed REC'!$G$36:$I$36,0)),
IF(O$5&gt;$G72+$B72,N72*(1-INDEX('Inputs_Indexed REC'!$D$6:$D$8,MATCH('Indexed REC Deliveries'!$F72,'Inputs_Indexed REC'!$B$6:$B$8,0))),
0))</f>
        <v>0</v>
      </c>
      <c r="P72" s="89">
        <f>IF(P$5=$G72+$B72,INDEX('Inputs_Indexed REC'!$C$39:$E$64,MATCH('Indexed REC Deliveries'!$G72,'Inputs_Indexed REC'!$B$39:$B$64,0),MATCH('Indexed REC Deliveries'!$F72,'Inputs_Indexed REC'!$C$36:$E$36,0))
*INDEX('Inputs_Indexed REC'!$G$39:$I$64,MATCH('Indexed REC Deliveries'!$G72,'Inputs_Indexed REC'!$B$39:$B$64,0),MATCH('Indexed REC Deliveries'!$F72,'Inputs_Indexed REC'!$G$36:$I$36,0)),
IF(P$5&gt;$G72+$B72,O72*(1-INDEX('Inputs_Indexed REC'!$D$6:$D$8,MATCH('Indexed REC Deliveries'!$F72,'Inputs_Indexed REC'!$B$6:$B$8,0))),
0))</f>
        <v>0</v>
      </c>
      <c r="Q72" s="89">
        <f>IF(Q$5=$G72+$B72,INDEX('Inputs_Indexed REC'!$C$39:$E$64,MATCH('Indexed REC Deliveries'!$G72,'Inputs_Indexed REC'!$B$39:$B$64,0),MATCH('Indexed REC Deliveries'!$F72,'Inputs_Indexed REC'!$C$36:$E$36,0))
*INDEX('Inputs_Indexed REC'!$G$39:$I$64,MATCH('Indexed REC Deliveries'!$G72,'Inputs_Indexed REC'!$B$39:$B$64,0),MATCH('Indexed REC Deliveries'!$F72,'Inputs_Indexed REC'!$G$36:$I$36,0)),
IF(Q$5&gt;$G72+$B72,P72*(1-INDEX('Inputs_Indexed REC'!$D$6:$D$8,MATCH('Indexed REC Deliveries'!$F72,'Inputs_Indexed REC'!$B$6:$B$8,0))),
0))</f>
        <v>0</v>
      </c>
      <c r="R72" s="89">
        <f>IF(R$5=$G72+$B72,INDEX('Inputs_Indexed REC'!$C$39:$E$64,MATCH('Indexed REC Deliveries'!$G72,'Inputs_Indexed REC'!$B$39:$B$64,0),MATCH('Indexed REC Deliveries'!$F72,'Inputs_Indexed REC'!$C$36:$E$36,0))
*INDEX('Inputs_Indexed REC'!$G$39:$I$64,MATCH('Indexed REC Deliveries'!$G72,'Inputs_Indexed REC'!$B$39:$B$64,0),MATCH('Indexed REC Deliveries'!$F72,'Inputs_Indexed REC'!$G$36:$I$36,0)),
IF(R$5&gt;$G72+$B72,Q72*(1-INDEX('Inputs_Indexed REC'!$D$6:$D$8,MATCH('Indexed REC Deliveries'!$F72,'Inputs_Indexed REC'!$B$6:$B$8,0))),
0))</f>
        <v>0</v>
      </c>
      <c r="S72" s="89">
        <f>IF(S$5=$G72+$B72,INDEX('Inputs_Indexed REC'!$C$39:$E$64,MATCH('Indexed REC Deliveries'!$G72,'Inputs_Indexed REC'!$B$39:$B$64,0),MATCH('Indexed REC Deliveries'!$F72,'Inputs_Indexed REC'!$C$36:$E$36,0))
*INDEX('Inputs_Indexed REC'!$G$39:$I$64,MATCH('Indexed REC Deliveries'!$G72,'Inputs_Indexed REC'!$B$39:$B$64,0),MATCH('Indexed REC Deliveries'!$F72,'Inputs_Indexed REC'!$G$36:$I$36,0)),
IF(S$5&gt;$G72+$B72,R72*(1-INDEX('Inputs_Indexed REC'!$D$6:$D$8,MATCH('Indexed REC Deliveries'!$F72,'Inputs_Indexed REC'!$B$6:$B$8,0))),
0))</f>
        <v>0</v>
      </c>
      <c r="T72" s="89">
        <f>IF(T$5=$G72+$B72,INDEX('Inputs_Indexed REC'!$C$39:$E$64,MATCH('Indexed REC Deliveries'!$G72,'Inputs_Indexed REC'!$B$39:$B$64,0),MATCH('Indexed REC Deliveries'!$F72,'Inputs_Indexed REC'!$C$36:$E$36,0))
*INDEX('Inputs_Indexed REC'!$G$39:$I$64,MATCH('Indexed REC Deliveries'!$G72,'Inputs_Indexed REC'!$B$39:$B$64,0),MATCH('Indexed REC Deliveries'!$F72,'Inputs_Indexed REC'!$G$36:$I$36,0)),
IF(T$5&gt;$G72+$B72,S72*(1-INDEX('Inputs_Indexed REC'!$D$6:$D$8,MATCH('Indexed REC Deliveries'!$F72,'Inputs_Indexed REC'!$B$6:$B$8,0))),
0))</f>
        <v>0</v>
      </c>
      <c r="U72" s="89">
        <f>IF(U$5=$G72+$B72,INDEX('Inputs_Indexed REC'!$C$39:$E$64,MATCH('Indexed REC Deliveries'!$G72,'Inputs_Indexed REC'!$B$39:$B$64,0),MATCH('Indexed REC Deliveries'!$F72,'Inputs_Indexed REC'!$C$36:$E$36,0))
*INDEX('Inputs_Indexed REC'!$G$39:$I$64,MATCH('Indexed REC Deliveries'!$G72,'Inputs_Indexed REC'!$B$39:$B$64,0),MATCH('Indexed REC Deliveries'!$F72,'Inputs_Indexed REC'!$G$36:$I$36,0)),
IF(U$5&gt;$G72+$B72,T72*(1-INDEX('Inputs_Indexed REC'!$D$6:$D$8,MATCH('Indexed REC Deliveries'!$F72,'Inputs_Indexed REC'!$B$6:$B$8,0))),
0))</f>
        <v>0</v>
      </c>
      <c r="V72" s="89">
        <f>IF(V$5=$G72+$B72,INDEX('Inputs_Indexed REC'!$C$39:$E$64,MATCH('Indexed REC Deliveries'!$G72,'Inputs_Indexed REC'!$B$39:$B$64,0),MATCH('Indexed REC Deliveries'!$F72,'Inputs_Indexed REC'!$C$36:$E$36,0))
*INDEX('Inputs_Indexed REC'!$G$39:$I$64,MATCH('Indexed REC Deliveries'!$G72,'Inputs_Indexed REC'!$B$39:$B$64,0),MATCH('Indexed REC Deliveries'!$F72,'Inputs_Indexed REC'!$G$36:$I$36,0)),
IF(V$5&gt;$G72+$B72,U72*(1-INDEX('Inputs_Indexed REC'!$D$6:$D$8,MATCH('Indexed REC Deliveries'!$F72,'Inputs_Indexed REC'!$B$6:$B$8,0))),
0))</f>
        <v>0</v>
      </c>
      <c r="W72" s="89">
        <f>IF(W$5=$G72+$B72,INDEX('Inputs_Indexed REC'!$C$39:$E$64,MATCH('Indexed REC Deliveries'!$G72,'Inputs_Indexed REC'!$B$39:$B$64,0),MATCH('Indexed REC Deliveries'!$F72,'Inputs_Indexed REC'!$C$36:$E$36,0))
*INDEX('Inputs_Indexed REC'!$G$39:$I$64,MATCH('Indexed REC Deliveries'!$G72,'Inputs_Indexed REC'!$B$39:$B$64,0),MATCH('Indexed REC Deliveries'!$F72,'Inputs_Indexed REC'!$G$36:$I$36,0)),
IF(W$5&gt;$G72+$B72,V72*(1-INDEX('Inputs_Indexed REC'!$D$6:$D$8,MATCH('Indexed REC Deliveries'!$F72,'Inputs_Indexed REC'!$B$6:$B$8,0))),
0))</f>
        <v>0</v>
      </c>
      <c r="X72" s="89">
        <f>IF(X$5=$G72+$B72,INDEX('Inputs_Indexed REC'!$C$39:$E$64,MATCH('Indexed REC Deliveries'!$G72,'Inputs_Indexed REC'!$B$39:$B$64,0),MATCH('Indexed REC Deliveries'!$F72,'Inputs_Indexed REC'!$C$36:$E$36,0))
*INDEX('Inputs_Indexed REC'!$G$39:$I$64,MATCH('Indexed REC Deliveries'!$G72,'Inputs_Indexed REC'!$B$39:$B$64,0),MATCH('Indexed REC Deliveries'!$F72,'Inputs_Indexed REC'!$G$36:$I$36,0)),
IF(X$5&gt;$G72+$B72,W72*(1-INDEX('Inputs_Indexed REC'!$D$6:$D$8,MATCH('Indexed REC Deliveries'!$F72,'Inputs_Indexed REC'!$B$6:$B$8,0))),
0))</f>
        <v>0</v>
      </c>
      <c r="Y72" s="89">
        <f>IF(Y$5=$G72+$B72,INDEX('Inputs_Indexed REC'!$C$39:$E$64,MATCH('Indexed REC Deliveries'!$G72,'Inputs_Indexed REC'!$B$39:$B$64,0),MATCH('Indexed REC Deliveries'!$F72,'Inputs_Indexed REC'!$C$36:$E$36,0))
*INDEX('Inputs_Indexed REC'!$G$39:$I$64,MATCH('Indexed REC Deliveries'!$G72,'Inputs_Indexed REC'!$B$39:$B$64,0),MATCH('Indexed REC Deliveries'!$F72,'Inputs_Indexed REC'!$G$36:$I$36,0)),
IF(Y$5&gt;$G72+$B72,X72*(1-INDEX('Inputs_Indexed REC'!$D$6:$D$8,MATCH('Indexed REC Deliveries'!$F72,'Inputs_Indexed REC'!$B$6:$B$8,0))),
0))</f>
        <v>0</v>
      </c>
      <c r="Z72" s="89">
        <f>IF(Z$5=$G72+$B72,INDEX('Inputs_Indexed REC'!$C$39:$E$64,MATCH('Indexed REC Deliveries'!$G72,'Inputs_Indexed REC'!$B$39:$B$64,0),MATCH('Indexed REC Deliveries'!$F72,'Inputs_Indexed REC'!$C$36:$E$36,0))
*INDEX('Inputs_Indexed REC'!$G$39:$I$64,MATCH('Indexed REC Deliveries'!$G72,'Inputs_Indexed REC'!$B$39:$B$64,0),MATCH('Indexed REC Deliveries'!$F72,'Inputs_Indexed REC'!$G$36:$I$36,0)),
IF(Z$5&gt;$G72+$B72,Y72*(1-INDEX('Inputs_Indexed REC'!$D$6:$D$8,MATCH('Indexed REC Deliveries'!$F72,'Inputs_Indexed REC'!$B$6:$B$8,0))),
0))</f>
        <v>85000</v>
      </c>
      <c r="AA72" s="89">
        <f>IF(AA$5=$G72+$B72,INDEX('Inputs_Indexed REC'!$C$39:$E$64,MATCH('Indexed REC Deliveries'!$G72,'Inputs_Indexed REC'!$B$39:$B$64,0),MATCH('Indexed REC Deliveries'!$F72,'Inputs_Indexed REC'!$C$36:$E$36,0))
*INDEX('Inputs_Indexed REC'!$G$39:$I$64,MATCH('Indexed REC Deliveries'!$G72,'Inputs_Indexed REC'!$B$39:$B$64,0),MATCH('Indexed REC Deliveries'!$F72,'Inputs_Indexed REC'!$G$36:$I$36,0)),
IF(AA$5&gt;$G72+$B72,Z72*(1-INDEX('Inputs_Indexed REC'!$D$6:$D$8,MATCH('Indexed REC Deliveries'!$F72,'Inputs_Indexed REC'!$B$6:$B$8,0))),
0))</f>
        <v>84575</v>
      </c>
      <c r="AB72" s="89">
        <f>IF(AB$5=$G72+$B72,INDEX('Inputs_Indexed REC'!$C$39:$E$64,MATCH('Indexed REC Deliveries'!$G72,'Inputs_Indexed REC'!$B$39:$B$64,0),MATCH('Indexed REC Deliveries'!$F72,'Inputs_Indexed REC'!$C$36:$E$36,0))
*INDEX('Inputs_Indexed REC'!$G$39:$I$64,MATCH('Indexed REC Deliveries'!$G72,'Inputs_Indexed REC'!$B$39:$B$64,0),MATCH('Indexed REC Deliveries'!$F72,'Inputs_Indexed REC'!$G$36:$I$36,0)),
IF(AB$5&gt;$G72+$B72,AA72*(1-INDEX('Inputs_Indexed REC'!$D$6:$D$8,MATCH('Indexed REC Deliveries'!$F72,'Inputs_Indexed REC'!$B$6:$B$8,0))),
0))</f>
        <v>84152.125</v>
      </c>
      <c r="AC72" s="89">
        <f>IF(AC$5=$G72+$B72,INDEX('Inputs_Indexed REC'!$C$39:$E$64,MATCH('Indexed REC Deliveries'!$G72,'Inputs_Indexed REC'!$B$39:$B$64,0),MATCH('Indexed REC Deliveries'!$F72,'Inputs_Indexed REC'!$C$36:$E$36,0))
*INDEX('Inputs_Indexed REC'!$G$39:$I$64,MATCH('Indexed REC Deliveries'!$G72,'Inputs_Indexed REC'!$B$39:$B$64,0),MATCH('Indexed REC Deliveries'!$F72,'Inputs_Indexed REC'!$G$36:$I$36,0)),
IF(AC$5&gt;$G72+$B72,AB72*(1-INDEX('Inputs_Indexed REC'!$D$6:$D$8,MATCH('Indexed REC Deliveries'!$F72,'Inputs_Indexed REC'!$B$6:$B$8,0))),
0))</f>
        <v>83731.364375000005</v>
      </c>
      <c r="AD72" s="89">
        <f>IF(AD$5=$G72+$B72,INDEX('Inputs_Indexed REC'!$C$39:$E$64,MATCH('Indexed REC Deliveries'!$G72,'Inputs_Indexed REC'!$B$39:$B$64,0),MATCH('Indexed REC Deliveries'!$F72,'Inputs_Indexed REC'!$C$36:$E$36,0))
*INDEX('Inputs_Indexed REC'!$G$39:$I$64,MATCH('Indexed REC Deliveries'!$G72,'Inputs_Indexed REC'!$B$39:$B$64,0),MATCH('Indexed REC Deliveries'!$F72,'Inputs_Indexed REC'!$G$36:$I$36,0)),
IF(AD$5&gt;$G72+$B72,AC72*(1-INDEX('Inputs_Indexed REC'!$D$6:$D$8,MATCH('Indexed REC Deliveries'!$F72,'Inputs_Indexed REC'!$B$6:$B$8,0))),
0))</f>
        <v>83312.707553125001</v>
      </c>
      <c r="AE72" s="89">
        <f>IF(AE$5=$G72+$B72,INDEX('Inputs_Indexed REC'!$C$39:$E$64,MATCH('Indexed REC Deliveries'!$G72,'Inputs_Indexed REC'!$B$39:$B$64,0),MATCH('Indexed REC Deliveries'!$F72,'Inputs_Indexed REC'!$C$36:$E$36,0))
*INDEX('Inputs_Indexed REC'!$G$39:$I$64,MATCH('Indexed REC Deliveries'!$G72,'Inputs_Indexed REC'!$B$39:$B$64,0),MATCH('Indexed REC Deliveries'!$F72,'Inputs_Indexed REC'!$G$36:$I$36,0)),
IF(AE$5&gt;$G72+$B72,AD72*(1-INDEX('Inputs_Indexed REC'!$D$6:$D$8,MATCH('Indexed REC Deliveries'!$F72,'Inputs_Indexed REC'!$B$6:$B$8,0))),
0))</f>
        <v>82896.144015359372</v>
      </c>
      <c r="AF72" s="89">
        <f>IF(AF$5=$G72+$B72,INDEX('Inputs_Indexed REC'!$C$39:$E$64,MATCH('Indexed REC Deliveries'!$G72,'Inputs_Indexed REC'!$B$39:$B$64,0),MATCH('Indexed REC Deliveries'!$F72,'Inputs_Indexed REC'!$C$36:$E$36,0))
*INDEX('Inputs_Indexed REC'!$G$39:$I$64,MATCH('Indexed REC Deliveries'!$G72,'Inputs_Indexed REC'!$B$39:$B$64,0),MATCH('Indexed REC Deliveries'!$F72,'Inputs_Indexed REC'!$G$36:$I$36,0)),
IF(AF$5&gt;$G72+$B72,AE72*(1-INDEX('Inputs_Indexed REC'!$D$6:$D$8,MATCH('Indexed REC Deliveries'!$F72,'Inputs_Indexed REC'!$B$6:$B$8,0))),
0))</f>
        <v>82481.663295282575</v>
      </c>
      <c r="AG72" s="89">
        <f>IF(AG$5=$G72+$B72,INDEX('Inputs_Indexed REC'!$C$39:$E$64,MATCH('Indexed REC Deliveries'!$G72,'Inputs_Indexed REC'!$B$39:$B$64,0),MATCH('Indexed REC Deliveries'!$F72,'Inputs_Indexed REC'!$C$36:$E$36,0))
*INDEX('Inputs_Indexed REC'!$G$39:$I$64,MATCH('Indexed REC Deliveries'!$G72,'Inputs_Indexed REC'!$B$39:$B$64,0),MATCH('Indexed REC Deliveries'!$F72,'Inputs_Indexed REC'!$G$36:$I$36,0)),
IF(AG$5&gt;$G72+$B72,AF72*(1-INDEX('Inputs_Indexed REC'!$D$6:$D$8,MATCH('Indexed REC Deliveries'!$F72,'Inputs_Indexed REC'!$B$6:$B$8,0))),
0))</f>
        <v>82069.254978806159</v>
      </c>
    </row>
    <row r="73" spans="2:33">
      <c r="B73" s="94">
        <v>3</v>
      </c>
      <c r="C73" s="94" t="s">
        <v>167</v>
      </c>
      <c r="D73" s="119" t="s">
        <v>214</v>
      </c>
      <c r="E73" s="221"/>
      <c r="F73" s="39" t="s">
        <v>73</v>
      </c>
      <c r="G73" s="62">
        <f t="shared" si="8"/>
        <v>2037</v>
      </c>
      <c r="H73" s="58" t="s">
        <v>85</v>
      </c>
      <c r="I73" s="89">
        <f>IF(I$5=$G73+$B73,INDEX('Inputs_Indexed REC'!$C$39:$E$64,MATCH('Indexed REC Deliveries'!$G73,'Inputs_Indexed REC'!$B$39:$B$64,0),MATCH('Indexed REC Deliveries'!$F73,'Inputs_Indexed REC'!$C$36:$E$36,0))
*INDEX('Inputs_Indexed REC'!$G$39:$I$64,MATCH('Indexed REC Deliveries'!$G73,'Inputs_Indexed REC'!$B$39:$B$64,0),MATCH('Indexed REC Deliveries'!$F73,'Inputs_Indexed REC'!$G$36:$I$36,0)),
IF(I$5&gt;$G73+$B73,H73*(1-INDEX('Inputs_Indexed REC'!$D$6:$D$8,MATCH('Indexed REC Deliveries'!$F73,'Inputs_Indexed REC'!$B$6:$B$8,0))),
0))</f>
        <v>0</v>
      </c>
      <c r="J73" s="89">
        <f>IF(J$5=$G73+$B73,INDEX('Inputs_Indexed REC'!$C$39:$E$64,MATCH('Indexed REC Deliveries'!$G73,'Inputs_Indexed REC'!$B$39:$B$64,0),MATCH('Indexed REC Deliveries'!$F73,'Inputs_Indexed REC'!$C$36:$E$36,0))
*INDEX('Inputs_Indexed REC'!$G$39:$I$64,MATCH('Indexed REC Deliveries'!$G73,'Inputs_Indexed REC'!$B$39:$B$64,0),MATCH('Indexed REC Deliveries'!$F73,'Inputs_Indexed REC'!$G$36:$I$36,0)),
IF(J$5&gt;$G73+$B73,I73*(1-INDEX('Inputs_Indexed REC'!$D$6:$D$8,MATCH('Indexed REC Deliveries'!$F73,'Inputs_Indexed REC'!$B$6:$B$8,0))),
0))</f>
        <v>0</v>
      </c>
      <c r="K73" s="89">
        <f>IF(K$5=$G73+$B73,INDEX('Inputs_Indexed REC'!$C$39:$E$64,MATCH('Indexed REC Deliveries'!$G73,'Inputs_Indexed REC'!$B$39:$B$64,0),MATCH('Indexed REC Deliveries'!$F73,'Inputs_Indexed REC'!$C$36:$E$36,0))
*INDEX('Inputs_Indexed REC'!$G$39:$I$64,MATCH('Indexed REC Deliveries'!$G73,'Inputs_Indexed REC'!$B$39:$B$64,0),MATCH('Indexed REC Deliveries'!$F73,'Inputs_Indexed REC'!$G$36:$I$36,0)),
IF(K$5&gt;$G73+$B73,J73*(1-INDEX('Inputs_Indexed REC'!$D$6:$D$8,MATCH('Indexed REC Deliveries'!$F73,'Inputs_Indexed REC'!$B$6:$B$8,0))),
0))</f>
        <v>0</v>
      </c>
      <c r="L73" s="89">
        <f>IF(L$5=$G73+$B73,INDEX('Inputs_Indexed REC'!$C$39:$E$64,MATCH('Indexed REC Deliveries'!$G73,'Inputs_Indexed REC'!$B$39:$B$64,0),MATCH('Indexed REC Deliveries'!$F73,'Inputs_Indexed REC'!$C$36:$E$36,0))
*INDEX('Inputs_Indexed REC'!$G$39:$I$64,MATCH('Indexed REC Deliveries'!$G73,'Inputs_Indexed REC'!$B$39:$B$64,0),MATCH('Indexed REC Deliveries'!$F73,'Inputs_Indexed REC'!$G$36:$I$36,0)),
IF(L$5&gt;$G73+$B73,K73*(1-INDEX('Inputs_Indexed REC'!$D$6:$D$8,MATCH('Indexed REC Deliveries'!$F73,'Inputs_Indexed REC'!$B$6:$B$8,0))),
0))</f>
        <v>0</v>
      </c>
      <c r="M73" s="89">
        <f>IF(M$5=$G73+$B73,INDEX('Inputs_Indexed REC'!$C$39:$E$64,MATCH('Indexed REC Deliveries'!$G73,'Inputs_Indexed REC'!$B$39:$B$64,0),MATCH('Indexed REC Deliveries'!$F73,'Inputs_Indexed REC'!$C$36:$E$36,0))
*INDEX('Inputs_Indexed REC'!$G$39:$I$64,MATCH('Indexed REC Deliveries'!$G73,'Inputs_Indexed REC'!$B$39:$B$64,0),MATCH('Indexed REC Deliveries'!$F73,'Inputs_Indexed REC'!$G$36:$I$36,0)),
IF(M$5&gt;$G73+$B73,L73*(1-INDEX('Inputs_Indexed REC'!$D$6:$D$8,MATCH('Indexed REC Deliveries'!$F73,'Inputs_Indexed REC'!$B$6:$B$8,0))),
0))</f>
        <v>0</v>
      </c>
      <c r="N73" s="89">
        <f>IF(N$5=$G73+$B73,INDEX('Inputs_Indexed REC'!$C$39:$E$64,MATCH('Indexed REC Deliveries'!$G73,'Inputs_Indexed REC'!$B$39:$B$64,0),MATCH('Indexed REC Deliveries'!$F73,'Inputs_Indexed REC'!$C$36:$E$36,0))
*INDEX('Inputs_Indexed REC'!$G$39:$I$64,MATCH('Indexed REC Deliveries'!$G73,'Inputs_Indexed REC'!$B$39:$B$64,0),MATCH('Indexed REC Deliveries'!$F73,'Inputs_Indexed REC'!$G$36:$I$36,0)),
IF(N$5&gt;$G73+$B73,M73*(1-INDEX('Inputs_Indexed REC'!$D$6:$D$8,MATCH('Indexed REC Deliveries'!$F73,'Inputs_Indexed REC'!$B$6:$B$8,0))),
0))</f>
        <v>0</v>
      </c>
      <c r="O73" s="89">
        <f>IF(O$5=$G73+$B73,INDEX('Inputs_Indexed REC'!$C$39:$E$64,MATCH('Indexed REC Deliveries'!$G73,'Inputs_Indexed REC'!$B$39:$B$64,0),MATCH('Indexed REC Deliveries'!$F73,'Inputs_Indexed REC'!$C$36:$E$36,0))
*INDEX('Inputs_Indexed REC'!$G$39:$I$64,MATCH('Indexed REC Deliveries'!$G73,'Inputs_Indexed REC'!$B$39:$B$64,0),MATCH('Indexed REC Deliveries'!$F73,'Inputs_Indexed REC'!$G$36:$I$36,0)),
IF(O$5&gt;$G73+$B73,N73*(1-INDEX('Inputs_Indexed REC'!$D$6:$D$8,MATCH('Indexed REC Deliveries'!$F73,'Inputs_Indexed REC'!$B$6:$B$8,0))),
0))</f>
        <v>0</v>
      </c>
      <c r="P73" s="89">
        <f>IF(P$5=$G73+$B73,INDEX('Inputs_Indexed REC'!$C$39:$E$64,MATCH('Indexed REC Deliveries'!$G73,'Inputs_Indexed REC'!$B$39:$B$64,0),MATCH('Indexed REC Deliveries'!$F73,'Inputs_Indexed REC'!$C$36:$E$36,0))
*INDEX('Inputs_Indexed REC'!$G$39:$I$64,MATCH('Indexed REC Deliveries'!$G73,'Inputs_Indexed REC'!$B$39:$B$64,0),MATCH('Indexed REC Deliveries'!$F73,'Inputs_Indexed REC'!$G$36:$I$36,0)),
IF(P$5&gt;$G73+$B73,O73*(1-INDEX('Inputs_Indexed REC'!$D$6:$D$8,MATCH('Indexed REC Deliveries'!$F73,'Inputs_Indexed REC'!$B$6:$B$8,0))),
0))</f>
        <v>0</v>
      </c>
      <c r="Q73" s="89">
        <f>IF(Q$5=$G73+$B73,INDEX('Inputs_Indexed REC'!$C$39:$E$64,MATCH('Indexed REC Deliveries'!$G73,'Inputs_Indexed REC'!$B$39:$B$64,0),MATCH('Indexed REC Deliveries'!$F73,'Inputs_Indexed REC'!$C$36:$E$36,0))
*INDEX('Inputs_Indexed REC'!$G$39:$I$64,MATCH('Indexed REC Deliveries'!$G73,'Inputs_Indexed REC'!$B$39:$B$64,0),MATCH('Indexed REC Deliveries'!$F73,'Inputs_Indexed REC'!$G$36:$I$36,0)),
IF(Q$5&gt;$G73+$B73,P73*(1-INDEX('Inputs_Indexed REC'!$D$6:$D$8,MATCH('Indexed REC Deliveries'!$F73,'Inputs_Indexed REC'!$B$6:$B$8,0))),
0))</f>
        <v>0</v>
      </c>
      <c r="R73" s="89">
        <f>IF(R$5=$G73+$B73,INDEX('Inputs_Indexed REC'!$C$39:$E$64,MATCH('Indexed REC Deliveries'!$G73,'Inputs_Indexed REC'!$B$39:$B$64,0),MATCH('Indexed REC Deliveries'!$F73,'Inputs_Indexed REC'!$C$36:$E$36,0))
*INDEX('Inputs_Indexed REC'!$G$39:$I$64,MATCH('Indexed REC Deliveries'!$G73,'Inputs_Indexed REC'!$B$39:$B$64,0),MATCH('Indexed REC Deliveries'!$F73,'Inputs_Indexed REC'!$G$36:$I$36,0)),
IF(R$5&gt;$G73+$B73,Q73*(1-INDEX('Inputs_Indexed REC'!$D$6:$D$8,MATCH('Indexed REC Deliveries'!$F73,'Inputs_Indexed REC'!$B$6:$B$8,0))),
0))</f>
        <v>0</v>
      </c>
      <c r="S73" s="89">
        <f>IF(S$5=$G73+$B73,INDEX('Inputs_Indexed REC'!$C$39:$E$64,MATCH('Indexed REC Deliveries'!$G73,'Inputs_Indexed REC'!$B$39:$B$64,0),MATCH('Indexed REC Deliveries'!$F73,'Inputs_Indexed REC'!$C$36:$E$36,0))
*INDEX('Inputs_Indexed REC'!$G$39:$I$64,MATCH('Indexed REC Deliveries'!$G73,'Inputs_Indexed REC'!$B$39:$B$64,0),MATCH('Indexed REC Deliveries'!$F73,'Inputs_Indexed REC'!$G$36:$I$36,0)),
IF(S$5&gt;$G73+$B73,R73*(1-INDEX('Inputs_Indexed REC'!$D$6:$D$8,MATCH('Indexed REC Deliveries'!$F73,'Inputs_Indexed REC'!$B$6:$B$8,0))),
0))</f>
        <v>0</v>
      </c>
      <c r="T73" s="89">
        <f>IF(T$5=$G73+$B73,INDEX('Inputs_Indexed REC'!$C$39:$E$64,MATCH('Indexed REC Deliveries'!$G73,'Inputs_Indexed REC'!$B$39:$B$64,0),MATCH('Indexed REC Deliveries'!$F73,'Inputs_Indexed REC'!$C$36:$E$36,0))
*INDEX('Inputs_Indexed REC'!$G$39:$I$64,MATCH('Indexed REC Deliveries'!$G73,'Inputs_Indexed REC'!$B$39:$B$64,0),MATCH('Indexed REC Deliveries'!$F73,'Inputs_Indexed REC'!$G$36:$I$36,0)),
IF(T$5&gt;$G73+$B73,S73*(1-INDEX('Inputs_Indexed REC'!$D$6:$D$8,MATCH('Indexed REC Deliveries'!$F73,'Inputs_Indexed REC'!$B$6:$B$8,0))),
0))</f>
        <v>0</v>
      </c>
      <c r="U73" s="89">
        <f>IF(U$5=$G73+$B73,INDEX('Inputs_Indexed REC'!$C$39:$E$64,MATCH('Indexed REC Deliveries'!$G73,'Inputs_Indexed REC'!$B$39:$B$64,0),MATCH('Indexed REC Deliveries'!$F73,'Inputs_Indexed REC'!$C$36:$E$36,0))
*INDEX('Inputs_Indexed REC'!$G$39:$I$64,MATCH('Indexed REC Deliveries'!$G73,'Inputs_Indexed REC'!$B$39:$B$64,0),MATCH('Indexed REC Deliveries'!$F73,'Inputs_Indexed REC'!$G$36:$I$36,0)),
IF(U$5&gt;$G73+$B73,T73*(1-INDEX('Inputs_Indexed REC'!$D$6:$D$8,MATCH('Indexed REC Deliveries'!$F73,'Inputs_Indexed REC'!$B$6:$B$8,0))),
0))</f>
        <v>0</v>
      </c>
      <c r="V73" s="89">
        <f>IF(V$5=$G73+$B73,INDEX('Inputs_Indexed REC'!$C$39:$E$64,MATCH('Indexed REC Deliveries'!$G73,'Inputs_Indexed REC'!$B$39:$B$64,0),MATCH('Indexed REC Deliveries'!$F73,'Inputs_Indexed REC'!$C$36:$E$36,0))
*INDEX('Inputs_Indexed REC'!$G$39:$I$64,MATCH('Indexed REC Deliveries'!$G73,'Inputs_Indexed REC'!$B$39:$B$64,0),MATCH('Indexed REC Deliveries'!$F73,'Inputs_Indexed REC'!$G$36:$I$36,0)),
IF(V$5&gt;$G73+$B73,U73*(1-INDEX('Inputs_Indexed REC'!$D$6:$D$8,MATCH('Indexed REC Deliveries'!$F73,'Inputs_Indexed REC'!$B$6:$B$8,0))),
0))</f>
        <v>0</v>
      </c>
      <c r="W73" s="89">
        <f>IF(W$5=$G73+$B73,INDEX('Inputs_Indexed REC'!$C$39:$E$64,MATCH('Indexed REC Deliveries'!$G73,'Inputs_Indexed REC'!$B$39:$B$64,0),MATCH('Indexed REC Deliveries'!$F73,'Inputs_Indexed REC'!$C$36:$E$36,0))
*INDEX('Inputs_Indexed REC'!$G$39:$I$64,MATCH('Indexed REC Deliveries'!$G73,'Inputs_Indexed REC'!$B$39:$B$64,0),MATCH('Indexed REC Deliveries'!$F73,'Inputs_Indexed REC'!$G$36:$I$36,0)),
IF(W$5&gt;$G73+$B73,V73*(1-INDEX('Inputs_Indexed REC'!$D$6:$D$8,MATCH('Indexed REC Deliveries'!$F73,'Inputs_Indexed REC'!$B$6:$B$8,0))),
0))</f>
        <v>0</v>
      </c>
      <c r="X73" s="89">
        <f>IF(X$5=$G73+$B73,INDEX('Inputs_Indexed REC'!$C$39:$E$64,MATCH('Indexed REC Deliveries'!$G73,'Inputs_Indexed REC'!$B$39:$B$64,0),MATCH('Indexed REC Deliveries'!$F73,'Inputs_Indexed REC'!$C$36:$E$36,0))
*INDEX('Inputs_Indexed REC'!$G$39:$I$64,MATCH('Indexed REC Deliveries'!$G73,'Inputs_Indexed REC'!$B$39:$B$64,0),MATCH('Indexed REC Deliveries'!$F73,'Inputs_Indexed REC'!$G$36:$I$36,0)),
IF(X$5&gt;$G73+$B73,W73*(1-INDEX('Inputs_Indexed REC'!$D$6:$D$8,MATCH('Indexed REC Deliveries'!$F73,'Inputs_Indexed REC'!$B$6:$B$8,0))),
0))</f>
        <v>0</v>
      </c>
      <c r="Y73" s="89">
        <f>IF(Y$5=$G73+$B73,INDEX('Inputs_Indexed REC'!$C$39:$E$64,MATCH('Indexed REC Deliveries'!$G73,'Inputs_Indexed REC'!$B$39:$B$64,0),MATCH('Indexed REC Deliveries'!$F73,'Inputs_Indexed REC'!$C$36:$E$36,0))
*INDEX('Inputs_Indexed REC'!$G$39:$I$64,MATCH('Indexed REC Deliveries'!$G73,'Inputs_Indexed REC'!$B$39:$B$64,0),MATCH('Indexed REC Deliveries'!$F73,'Inputs_Indexed REC'!$G$36:$I$36,0)),
IF(Y$5&gt;$G73+$B73,X73*(1-INDEX('Inputs_Indexed REC'!$D$6:$D$8,MATCH('Indexed REC Deliveries'!$F73,'Inputs_Indexed REC'!$B$6:$B$8,0))),
0))</f>
        <v>0</v>
      </c>
      <c r="Z73" s="89">
        <f>IF(Z$5=$G73+$B73,INDEX('Inputs_Indexed REC'!$C$39:$E$64,MATCH('Indexed REC Deliveries'!$G73,'Inputs_Indexed REC'!$B$39:$B$64,0),MATCH('Indexed REC Deliveries'!$F73,'Inputs_Indexed REC'!$C$36:$E$36,0))
*INDEX('Inputs_Indexed REC'!$G$39:$I$64,MATCH('Indexed REC Deliveries'!$G73,'Inputs_Indexed REC'!$B$39:$B$64,0),MATCH('Indexed REC Deliveries'!$F73,'Inputs_Indexed REC'!$G$36:$I$36,0)),
IF(Z$5&gt;$G73+$B73,Y73*(1-INDEX('Inputs_Indexed REC'!$D$6:$D$8,MATCH('Indexed REC Deliveries'!$F73,'Inputs_Indexed REC'!$B$6:$B$8,0))),
0))</f>
        <v>0</v>
      </c>
      <c r="AA73" s="89">
        <f>IF(AA$5=$G73+$B73,INDEX('Inputs_Indexed REC'!$C$39:$E$64,MATCH('Indexed REC Deliveries'!$G73,'Inputs_Indexed REC'!$B$39:$B$64,0),MATCH('Indexed REC Deliveries'!$F73,'Inputs_Indexed REC'!$C$36:$E$36,0))
*INDEX('Inputs_Indexed REC'!$G$39:$I$64,MATCH('Indexed REC Deliveries'!$G73,'Inputs_Indexed REC'!$B$39:$B$64,0),MATCH('Indexed REC Deliveries'!$F73,'Inputs_Indexed REC'!$G$36:$I$36,0)),
IF(AA$5&gt;$G73+$B73,Z73*(1-INDEX('Inputs_Indexed REC'!$D$6:$D$8,MATCH('Indexed REC Deliveries'!$F73,'Inputs_Indexed REC'!$B$6:$B$8,0))),
0))</f>
        <v>85000</v>
      </c>
      <c r="AB73" s="89">
        <f>IF(AB$5=$G73+$B73,INDEX('Inputs_Indexed REC'!$C$39:$E$64,MATCH('Indexed REC Deliveries'!$G73,'Inputs_Indexed REC'!$B$39:$B$64,0),MATCH('Indexed REC Deliveries'!$F73,'Inputs_Indexed REC'!$C$36:$E$36,0))
*INDEX('Inputs_Indexed REC'!$G$39:$I$64,MATCH('Indexed REC Deliveries'!$G73,'Inputs_Indexed REC'!$B$39:$B$64,0),MATCH('Indexed REC Deliveries'!$F73,'Inputs_Indexed REC'!$G$36:$I$36,0)),
IF(AB$5&gt;$G73+$B73,AA73*(1-INDEX('Inputs_Indexed REC'!$D$6:$D$8,MATCH('Indexed REC Deliveries'!$F73,'Inputs_Indexed REC'!$B$6:$B$8,0))),
0))</f>
        <v>84575</v>
      </c>
      <c r="AC73" s="89">
        <f>IF(AC$5=$G73+$B73,INDEX('Inputs_Indexed REC'!$C$39:$E$64,MATCH('Indexed REC Deliveries'!$G73,'Inputs_Indexed REC'!$B$39:$B$64,0),MATCH('Indexed REC Deliveries'!$F73,'Inputs_Indexed REC'!$C$36:$E$36,0))
*INDEX('Inputs_Indexed REC'!$G$39:$I$64,MATCH('Indexed REC Deliveries'!$G73,'Inputs_Indexed REC'!$B$39:$B$64,0),MATCH('Indexed REC Deliveries'!$F73,'Inputs_Indexed REC'!$G$36:$I$36,0)),
IF(AC$5&gt;$G73+$B73,AB73*(1-INDEX('Inputs_Indexed REC'!$D$6:$D$8,MATCH('Indexed REC Deliveries'!$F73,'Inputs_Indexed REC'!$B$6:$B$8,0))),
0))</f>
        <v>84152.125</v>
      </c>
      <c r="AD73" s="89">
        <f>IF(AD$5=$G73+$B73,INDEX('Inputs_Indexed REC'!$C$39:$E$64,MATCH('Indexed REC Deliveries'!$G73,'Inputs_Indexed REC'!$B$39:$B$64,0),MATCH('Indexed REC Deliveries'!$F73,'Inputs_Indexed REC'!$C$36:$E$36,0))
*INDEX('Inputs_Indexed REC'!$G$39:$I$64,MATCH('Indexed REC Deliveries'!$G73,'Inputs_Indexed REC'!$B$39:$B$64,0),MATCH('Indexed REC Deliveries'!$F73,'Inputs_Indexed REC'!$G$36:$I$36,0)),
IF(AD$5&gt;$G73+$B73,AC73*(1-INDEX('Inputs_Indexed REC'!$D$6:$D$8,MATCH('Indexed REC Deliveries'!$F73,'Inputs_Indexed REC'!$B$6:$B$8,0))),
0))</f>
        <v>83731.364375000005</v>
      </c>
      <c r="AE73" s="89">
        <f>IF(AE$5=$G73+$B73,INDEX('Inputs_Indexed REC'!$C$39:$E$64,MATCH('Indexed REC Deliveries'!$G73,'Inputs_Indexed REC'!$B$39:$B$64,0),MATCH('Indexed REC Deliveries'!$F73,'Inputs_Indexed REC'!$C$36:$E$36,0))
*INDEX('Inputs_Indexed REC'!$G$39:$I$64,MATCH('Indexed REC Deliveries'!$G73,'Inputs_Indexed REC'!$B$39:$B$64,0),MATCH('Indexed REC Deliveries'!$F73,'Inputs_Indexed REC'!$G$36:$I$36,0)),
IF(AE$5&gt;$G73+$B73,AD73*(1-INDEX('Inputs_Indexed REC'!$D$6:$D$8,MATCH('Indexed REC Deliveries'!$F73,'Inputs_Indexed REC'!$B$6:$B$8,0))),
0))</f>
        <v>83312.707553125001</v>
      </c>
      <c r="AF73" s="89">
        <f>IF(AF$5=$G73+$B73,INDEX('Inputs_Indexed REC'!$C$39:$E$64,MATCH('Indexed REC Deliveries'!$G73,'Inputs_Indexed REC'!$B$39:$B$64,0),MATCH('Indexed REC Deliveries'!$F73,'Inputs_Indexed REC'!$C$36:$E$36,0))
*INDEX('Inputs_Indexed REC'!$G$39:$I$64,MATCH('Indexed REC Deliveries'!$G73,'Inputs_Indexed REC'!$B$39:$B$64,0),MATCH('Indexed REC Deliveries'!$F73,'Inputs_Indexed REC'!$G$36:$I$36,0)),
IF(AF$5&gt;$G73+$B73,AE73*(1-INDEX('Inputs_Indexed REC'!$D$6:$D$8,MATCH('Indexed REC Deliveries'!$F73,'Inputs_Indexed REC'!$B$6:$B$8,0))),
0))</f>
        <v>82896.144015359372</v>
      </c>
      <c r="AG73" s="89">
        <f>IF(AG$5=$G73+$B73,INDEX('Inputs_Indexed REC'!$C$39:$E$64,MATCH('Indexed REC Deliveries'!$G73,'Inputs_Indexed REC'!$B$39:$B$64,0),MATCH('Indexed REC Deliveries'!$F73,'Inputs_Indexed REC'!$C$36:$E$36,0))
*INDEX('Inputs_Indexed REC'!$G$39:$I$64,MATCH('Indexed REC Deliveries'!$G73,'Inputs_Indexed REC'!$B$39:$B$64,0),MATCH('Indexed REC Deliveries'!$F73,'Inputs_Indexed REC'!$G$36:$I$36,0)),
IF(AG$5&gt;$G73+$B73,AF73*(1-INDEX('Inputs_Indexed REC'!$D$6:$D$8,MATCH('Indexed REC Deliveries'!$F73,'Inputs_Indexed REC'!$B$6:$B$8,0))),
0))</f>
        <v>82481.663295282575</v>
      </c>
    </row>
    <row r="74" spans="2:33">
      <c r="B74" s="94">
        <v>3</v>
      </c>
      <c r="C74" s="94" t="s">
        <v>167</v>
      </c>
      <c r="D74" s="119" t="s">
        <v>214</v>
      </c>
      <c r="E74" s="221"/>
      <c r="F74" s="39" t="s">
        <v>73</v>
      </c>
      <c r="G74" s="62">
        <f t="shared" si="8"/>
        <v>2038</v>
      </c>
      <c r="H74" s="58" t="s">
        <v>85</v>
      </c>
      <c r="I74" s="89">
        <f>IF(I$5=$G74+$B74,INDEX('Inputs_Indexed REC'!$C$39:$E$64,MATCH('Indexed REC Deliveries'!$G74,'Inputs_Indexed REC'!$B$39:$B$64,0),MATCH('Indexed REC Deliveries'!$F74,'Inputs_Indexed REC'!$C$36:$E$36,0))
*INDEX('Inputs_Indexed REC'!$G$39:$I$64,MATCH('Indexed REC Deliveries'!$G74,'Inputs_Indexed REC'!$B$39:$B$64,0),MATCH('Indexed REC Deliveries'!$F74,'Inputs_Indexed REC'!$G$36:$I$36,0)),
IF(I$5&gt;$G74+$B74,H74*(1-INDEX('Inputs_Indexed REC'!$D$6:$D$8,MATCH('Indexed REC Deliveries'!$F74,'Inputs_Indexed REC'!$B$6:$B$8,0))),
0))</f>
        <v>0</v>
      </c>
      <c r="J74" s="89">
        <f>IF(J$5=$G74+$B74,INDEX('Inputs_Indexed REC'!$C$39:$E$64,MATCH('Indexed REC Deliveries'!$G74,'Inputs_Indexed REC'!$B$39:$B$64,0),MATCH('Indexed REC Deliveries'!$F74,'Inputs_Indexed REC'!$C$36:$E$36,0))
*INDEX('Inputs_Indexed REC'!$G$39:$I$64,MATCH('Indexed REC Deliveries'!$G74,'Inputs_Indexed REC'!$B$39:$B$64,0),MATCH('Indexed REC Deliveries'!$F74,'Inputs_Indexed REC'!$G$36:$I$36,0)),
IF(J$5&gt;$G74+$B74,I74*(1-INDEX('Inputs_Indexed REC'!$D$6:$D$8,MATCH('Indexed REC Deliveries'!$F74,'Inputs_Indexed REC'!$B$6:$B$8,0))),
0))</f>
        <v>0</v>
      </c>
      <c r="K74" s="89">
        <f>IF(K$5=$G74+$B74,INDEX('Inputs_Indexed REC'!$C$39:$E$64,MATCH('Indexed REC Deliveries'!$G74,'Inputs_Indexed REC'!$B$39:$B$64,0),MATCH('Indexed REC Deliveries'!$F74,'Inputs_Indexed REC'!$C$36:$E$36,0))
*INDEX('Inputs_Indexed REC'!$G$39:$I$64,MATCH('Indexed REC Deliveries'!$G74,'Inputs_Indexed REC'!$B$39:$B$64,0),MATCH('Indexed REC Deliveries'!$F74,'Inputs_Indexed REC'!$G$36:$I$36,0)),
IF(K$5&gt;$G74+$B74,J74*(1-INDEX('Inputs_Indexed REC'!$D$6:$D$8,MATCH('Indexed REC Deliveries'!$F74,'Inputs_Indexed REC'!$B$6:$B$8,0))),
0))</f>
        <v>0</v>
      </c>
      <c r="L74" s="89">
        <f>IF(L$5=$G74+$B74,INDEX('Inputs_Indexed REC'!$C$39:$E$64,MATCH('Indexed REC Deliveries'!$G74,'Inputs_Indexed REC'!$B$39:$B$64,0),MATCH('Indexed REC Deliveries'!$F74,'Inputs_Indexed REC'!$C$36:$E$36,0))
*INDEX('Inputs_Indexed REC'!$G$39:$I$64,MATCH('Indexed REC Deliveries'!$G74,'Inputs_Indexed REC'!$B$39:$B$64,0),MATCH('Indexed REC Deliveries'!$F74,'Inputs_Indexed REC'!$G$36:$I$36,0)),
IF(L$5&gt;$G74+$B74,K74*(1-INDEX('Inputs_Indexed REC'!$D$6:$D$8,MATCH('Indexed REC Deliveries'!$F74,'Inputs_Indexed REC'!$B$6:$B$8,0))),
0))</f>
        <v>0</v>
      </c>
      <c r="M74" s="89">
        <f>IF(M$5=$G74+$B74,INDEX('Inputs_Indexed REC'!$C$39:$E$64,MATCH('Indexed REC Deliveries'!$G74,'Inputs_Indexed REC'!$B$39:$B$64,0),MATCH('Indexed REC Deliveries'!$F74,'Inputs_Indexed REC'!$C$36:$E$36,0))
*INDEX('Inputs_Indexed REC'!$G$39:$I$64,MATCH('Indexed REC Deliveries'!$G74,'Inputs_Indexed REC'!$B$39:$B$64,0),MATCH('Indexed REC Deliveries'!$F74,'Inputs_Indexed REC'!$G$36:$I$36,0)),
IF(M$5&gt;$G74+$B74,L74*(1-INDEX('Inputs_Indexed REC'!$D$6:$D$8,MATCH('Indexed REC Deliveries'!$F74,'Inputs_Indexed REC'!$B$6:$B$8,0))),
0))</f>
        <v>0</v>
      </c>
      <c r="N74" s="89">
        <f>IF(N$5=$G74+$B74,INDEX('Inputs_Indexed REC'!$C$39:$E$64,MATCH('Indexed REC Deliveries'!$G74,'Inputs_Indexed REC'!$B$39:$B$64,0),MATCH('Indexed REC Deliveries'!$F74,'Inputs_Indexed REC'!$C$36:$E$36,0))
*INDEX('Inputs_Indexed REC'!$G$39:$I$64,MATCH('Indexed REC Deliveries'!$G74,'Inputs_Indexed REC'!$B$39:$B$64,0),MATCH('Indexed REC Deliveries'!$F74,'Inputs_Indexed REC'!$G$36:$I$36,0)),
IF(N$5&gt;$G74+$B74,M74*(1-INDEX('Inputs_Indexed REC'!$D$6:$D$8,MATCH('Indexed REC Deliveries'!$F74,'Inputs_Indexed REC'!$B$6:$B$8,0))),
0))</f>
        <v>0</v>
      </c>
      <c r="O74" s="89">
        <f>IF(O$5=$G74+$B74,INDEX('Inputs_Indexed REC'!$C$39:$E$64,MATCH('Indexed REC Deliveries'!$G74,'Inputs_Indexed REC'!$B$39:$B$64,0),MATCH('Indexed REC Deliveries'!$F74,'Inputs_Indexed REC'!$C$36:$E$36,0))
*INDEX('Inputs_Indexed REC'!$G$39:$I$64,MATCH('Indexed REC Deliveries'!$G74,'Inputs_Indexed REC'!$B$39:$B$64,0),MATCH('Indexed REC Deliveries'!$F74,'Inputs_Indexed REC'!$G$36:$I$36,0)),
IF(O$5&gt;$G74+$B74,N74*(1-INDEX('Inputs_Indexed REC'!$D$6:$D$8,MATCH('Indexed REC Deliveries'!$F74,'Inputs_Indexed REC'!$B$6:$B$8,0))),
0))</f>
        <v>0</v>
      </c>
      <c r="P74" s="89">
        <f>IF(P$5=$G74+$B74,INDEX('Inputs_Indexed REC'!$C$39:$E$64,MATCH('Indexed REC Deliveries'!$G74,'Inputs_Indexed REC'!$B$39:$B$64,0),MATCH('Indexed REC Deliveries'!$F74,'Inputs_Indexed REC'!$C$36:$E$36,0))
*INDEX('Inputs_Indexed REC'!$G$39:$I$64,MATCH('Indexed REC Deliveries'!$G74,'Inputs_Indexed REC'!$B$39:$B$64,0),MATCH('Indexed REC Deliveries'!$F74,'Inputs_Indexed REC'!$G$36:$I$36,0)),
IF(P$5&gt;$G74+$B74,O74*(1-INDEX('Inputs_Indexed REC'!$D$6:$D$8,MATCH('Indexed REC Deliveries'!$F74,'Inputs_Indexed REC'!$B$6:$B$8,0))),
0))</f>
        <v>0</v>
      </c>
      <c r="Q74" s="89">
        <f>IF(Q$5=$G74+$B74,INDEX('Inputs_Indexed REC'!$C$39:$E$64,MATCH('Indexed REC Deliveries'!$G74,'Inputs_Indexed REC'!$B$39:$B$64,0),MATCH('Indexed REC Deliveries'!$F74,'Inputs_Indexed REC'!$C$36:$E$36,0))
*INDEX('Inputs_Indexed REC'!$G$39:$I$64,MATCH('Indexed REC Deliveries'!$G74,'Inputs_Indexed REC'!$B$39:$B$64,0),MATCH('Indexed REC Deliveries'!$F74,'Inputs_Indexed REC'!$G$36:$I$36,0)),
IF(Q$5&gt;$G74+$B74,P74*(1-INDEX('Inputs_Indexed REC'!$D$6:$D$8,MATCH('Indexed REC Deliveries'!$F74,'Inputs_Indexed REC'!$B$6:$B$8,0))),
0))</f>
        <v>0</v>
      </c>
      <c r="R74" s="89">
        <f>IF(R$5=$G74+$B74,INDEX('Inputs_Indexed REC'!$C$39:$E$64,MATCH('Indexed REC Deliveries'!$G74,'Inputs_Indexed REC'!$B$39:$B$64,0),MATCH('Indexed REC Deliveries'!$F74,'Inputs_Indexed REC'!$C$36:$E$36,0))
*INDEX('Inputs_Indexed REC'!$G$39:$I$64,MATCH('Indexed REC Deliveries'!$G74,'Inputs_Indexed REC'!$B$39:$B$64,0),MATCH('Indexed REC Deliveries'!$F74,'Inputs_Indexed REC'!$G$36:$I$36,0)),
IF(R$5&gt;$G74+$B74,Q74*(1-INDEX('Inputs_Indexed REC'!$D$6:$D$8,MATCH('Indexed REC Deliveries'!$F74,'Inputs_Indexed REC'!$B$6:$B$8,0))),
0))</f>
        <v>0</v>
      </c>
      <c r="S74" s="89">
        <f>IF(S$5=$G74+$B74,INDEX('Inputs_Indexed REC'!$C$39:$E$64,MATCH('Indexed REC Deliveries'!$G74,'Inputs_Indexed REC'!$B$39:$B$64,0),MATCH('Indexed REC Deliveries'!$F74,'Inputs_Indexed REC'!$C$36:$E$36,0))
*INDEX('Inputs_Indexed REC'!$G$39:$I$64,MATCH('Indexed REC Deliveries'!$G74,'Inputs_Indexed REC'!$B$39:$B$64,0),MATCH('Indexed REC Deliveries'!$F74,'Inputs_Indexed REC'!$G$36:$I$36,0)),
IF(S$5&gt;$G74+$B74,R74*(1-INDEX('Inputs_Indexed REC'!$D$6:$D$8,MATCH('Indexed REC Deliveries'!$F74,'Inputs_Indexed REC'!$B$6:$B$8,0))),
0))</f>
        <v>0</v>
      </c>
      <c r="T74" s="89">
        <f>IF(T$5=$G74+$B74,INDEX('Inputs_Indexed REC'!$C$39:$E$64,MATCH('Indexed REC Deliveries'!$G74,'Inputs_Indexed REC'!$B$39:$B$64,0),MATCH('Indexed REC Deliveries'!$F74,'Inputs_Indexed REC'!$C$36:$E$36,0))
*INDEX('Inputs_Indexed REC'!$G$39:$I$64,MATCH('Indexed REC Deliveries'!$G74,'Inputs_Indexed REC'!$B$39:$B$64,0),MATCH('Indexed REC Deliveries'!$F74,'Inputs_Indexed REC'!$G$36:$I$36,0)),
IF(T$5&gt;$G74+$B74,S74*(1-INDEX('Inputs_Indexed REC'!$D$6:$D$8,MATCH('Indexed REC Deliveries'!$F74,'Inputs_Indexed REC'!$B$6:$B$8,0))),
0))</f>
        <v>0</v>
      </c>
      <c r="U74" s="89">
        <f>IF(U$5=$G74+$B74,INDEX('Inputs_Indexed REC'!$C$39:$E$64,MATCH('Indexed REC Deliveries'!$G74,'Inputs_Indexed REC'!$B$39:$B$64,0),MATCH('Indexed REC Deliveries'!$F74,'Inputs_Indexed REC'!$C$36:$E$36,0))
*INDEX('Inputs_Indexed REC'!$G$39:$I$64,MATCH('Indexed REC Deliveries'!$G74,'Inputs_Indexed REC'!$B$39:$B$64,0),MATCH('Indexed REC Deliveries'!$F74,'Inputs_Indexed REC'!$G$36:$I$36,0)),
IF(U$5&gt;$G74+$B74,T74*(1-INDEX('Inputs_Indexed REC'!$D$6:$D$8,MATCH('Indexed REC Deliveries'!$F74,'Inputs_Indexed REC'!$B$6:$B$8,0))),
0))</f>
        <v>0</v>
      </c>
      <c r="V74" s="89">
        <f>IF(V$5=$G74+$B74,INDEX('Inputs_Indexed REC'!$C$39:$E$64,MATCH('Indexed REC Deliveries'!$G74,'Inputs_Indexed REC'!$B$39:$B$64,0),MATCH('Indexed REC Deliveries'!$F74,'Inputs_Indexed REC'!$C$36:$E$36,0))
*INDEX('Inputs_Indexed REC'!$G$39:$I$64,MATCH('Indexed REC Deliveries'!$G74,'Inputs_Indexed REC'!$B$39:$B$64,0),MATCH('Indexed REC Deliveries'!$F74,'Inputs_Indexed REC'!$G$36:$I$36,0)),
IF(V$5&gt;$G74+$B74,U74*(1-INDEX('Inputs_Indexed REC'!$D$6:$D$8,MATCH('Indexed REC Deliveries'!$F74,'Inputs_Indexed REC'!$B$6:$B$8,0))),
0))</f>
        <v>0</v>
      </c>
      <c r="W74" s="89">
        <f>IF(W$5=$G74+$B74,INDEX('Inputs_Indexed REC'!$C$39:$E$64,MATCH('Indexed REC Deliveries'!$G74,'Inputs_Indexed REC'!$B$39:$B$64,0),MATCH('Indexed REC Deliveries'!$F74,'Inputs_Indexed REC'!$C$36:$E$36,0))
*INDEX('Inputs_Indexed REC'!$G$39:$I$64,MATCH('Indexed REC Deliveries'!$G74,'Inputs_Indexed REC'!$B$39:$B$64,0),MATCH('Indexed REC Deliveries'!$F74,'Inputs_Indexed REC'!$G$36:$I$36,0)),
IF(W$5&gt;$G74+$B74,V74*(1-INDEX('Inputs_Indexed REC'!$D$6:$D$8,MATCH('Indexed REC Deliveries'!$F74,'Inputs_Indexed REC'!$B$6:$B$8,0))),
0))</f>
        <v>0</v>
      </c>
      <c r="X74" s="89">
        <f>IF(X$5=$G74+$B74,INDEX('Inputs_Indexed REC'!$C$39:$E$64,MATCH('Indexed REC Deliveries'!$G74,'Inputs_Indexed REC'!$B$39:$B$64,0),MATCH('Indexed REC Deliveries'!$F74,'Inputs_Indexed REC'!$C$36:$E$36,0))
*INDEX('Inputs_Indexed REC'!$G$39:$I$64,MATCH('Indexed REC Deliveries'!$G74,'Inputs_Indexed REC'!$B$39:$B$64,0),MATCH('Indexed REC Deliveries'!$F74,'Inputs_Indexed REC'!$G$36:$I$36,0)),
IF(X$5&gt;$G74+$B74,W74*(1-INDEX('Inputs_Indexed REC'!$D$6:$D$8,MATCH('Indexed REC Deliveries'!$F74,'Inputs_Indexed REC'!$B$6:$B$8,0))),
0))</f>
        <v>0</v>
      </c>
      <c r="Y74" s="89">
        <f>IF(Y$5=$G74+$B74,INDEX('Inputs_Indexed REC'!$C$39:$E$64,MATCH('Indexed REC Deliveries'!$G74,'Inputs_Indexed REC'!$B$39:$B$64,0),MATCH('Indexed REC Deliveries'!$F74,'Inputs_Indexed REC'!$C$36:$E$36,0))
*INDEX('Inputs_Indexed REC'!$G$39:$I$64,MATCH('Indexed REC Deliveries'!$G74,'Inputs_Indexed REC'!$B$39:$B$64,0),MATCH('Indexed REC Deliveries'!$F74,'Inputs_Indexed REC'!$G$36:$I$36,0)),
IF(Y$5&gt;$G74+$B74,X74*(1-INDEX('Inputs_Indexed REC'!$D$6:$D$8,MATCH('Indexed REC Deliveries'!$F74,'Inputs_Indexed REC'!$B$6:$B$8,0))),
0))</f>
        <v>0</v>
      </c>
      <c r="Z74" s="89">
        <f>IF(Z$5=$G74+$B74,INDEX('Inputs_Indexed REC'!$C$39:$E$64,MATCH('Indexed REC Deliveries'!$G74,'Inputs_Indexed REC'!$B$39:$B$64,0),MATCH('Indexed REC Deliveries'!$F74,'Inputs_Indexed REC'!$C$36:$E$36,0))
*INDEX('Inputs_Indexed REC'!$G$39:$I$64,MATCH('Indexed REC Deliveries'!$G74,'Inputs_Indexed REC'!$B$39:$B$64,0),MATCH('Indexed REC Deliveries'!$F74,'Inputs_Indexed REC'!$G$36:$I$36,0)),
IF(Z$5&gt;$G74+$B74,Y74*(1-INDEX('Inputs_Indexed REC'!$D$6:$D$8,MATCH('Indexed REC Deliveries'!$F74,'Inputs_Indexed REC'!$B$6:$B$8,0))),
0))</f>
        <v>0</v>
      </c>
      <c r="AA74" s="89">
        <f>IF(AA$5=$G74+$B74,INDEX('Inputs_Indexed REC'!$C$39:$E$64,MATCH('Indexed REC Deliveries'!$G74,'Inputs_Indexed REC'!$B$39:$B$64,0),MATCH('Indexed REC Deliveries'!$F74,'Inputs_Indexed REC'!$C$36:$E$36,0))
*INDEX('Inputs_Indexed REC'!$G$39:$I$64,MATCH('Indexed REC Deliveries'!$G74,'Inputs_Indexed REC'!$B$39:$B$64,0),MATCH('Indexed REC Deliveries'!$F74,'Inputs_Indexed REC'!$G$36:$I$36,0)),
IF(AA$5&gt;$G74+$B74,Z74*(1-INDEX('Inputs_Indexed REC'!$D$6:$D$8,MATCH('Indexed REC Deliveries'!$F74,'Inputs_Indexed REC'!$B$6:$B$8,0))),
0))</f>
        <v>0</v>
      </c>
      <c r="AB74" s="89">
        <f>IF(AB$5=$G74+$B74,INDEX('Inputs_Indexed REC'!$C$39:$E$64,MATCH('Indexed REC Deliveries'!$G74,'Inputs_Indexed REC'!$B$39:$B$64,0),MATCH('Indexed REC Deliveries'!$F74,'Inputs_Indexed REC'!$C$36:$E$36,0))
*INDEX('Inputs_Indexed REC'!$G$39:$I$64,MATCH('Indexed REC Deliveries'!$G74,'Inputs_Indexed REC'!$B$39:$B$64,0),MATCH('Indexed REC Deliveries'!$F74,'Inputs_Indexed REC'!$G$36:$I$36,0)),
IF(AB$5&gt;$G74+$B74,AA74*(1-INDEX('Inputs_Indexed REC'!$D$6:$D$8,MATCH('Indexed REC Deliveries'!$F74,'Inputs_Indexed REC'!$B$6:$B$8,0))),
0))</f>
        <v>85000</v>
      </c>
      <c r="AC74" s="89">
        <f>IF(AC$5=$G74+$B74,INDEX('Inputs_Indexed REC'!$C$39:$E$64,MATCH('Indexed REC Deliveries'!$G74,'Inputs_Indexed REC'!$B$39:$B$64,0),MATCH('Indexed REC Deliveries'!$F74,'Inputs_Indexed REC'!$C$36:$E$36,0))
*INDEX('Inputs_Indexed REC'!$G$39:$I$64,MATCH('Indexed REC Deliveries'!$G74,'Inputs_Indexed REC'!$B$39:$B$64,0),MATCH('Indexed REC Deliveries'!$F74,'Inputs_Indexed REC'!$G$36:$I$36,0)),
IF(AC$5&gt;$G74+$B74,AB74*(1-INDEX('Inputs_Indexed REC'!$D$6:$D$8,MATCH('Indexed REC Deliveries'!$F74,'Inputs_Indexed REC'!$B$6:$B$8,0))),
0))</f>
        <v>84575</v>
      </c>
      <c r="AD74" s="89">
        <f>IF(AD$5=$G74+$B74,INDEX('Inputs_Indexed REC'!$C$39:$E$64,MATCH('Indexed REC Deliveries'!$G74,'Inputs_Indexed REC'!$B$39:$B$64,0),MATCH('Indexed REC Deliveries'!$F74,'Inputs_Indexed REC'!$C$36:$E$36,0))
*INDEX('Inputs_Indexed REC'!$G$39:$I$64,MATCH('Indexed REC Deliveries'!$G74,'Inputs_Indexed REC'!$B$39:$B$64,0),MATCH('Indexed REC Deliveries'!$F74,'Inputs_Indexed REC'!$G$36:$I$36,0)),
IF(AD$5&gt;$G74+$B74,AC74*(1-INDEX('Inputs_Indexed REC'!$D$6:$D$8,MATCH('Indexed REC Deliveries'!$F74,'Inputs_Indexed REC'!$B$6:$B$8,0))),
0))</f>
        <v>84152.125</v>
      </c>
      <c r="AE74" s="89">
        <f>IF(AE$5=$G74+$B74,INDEX('Inputs_Indexed REC'!$C$39:$E$64,MATCH('Indexed REC Deliveries'!$G74,'Inputs_Indexed REC'!$B$39:$B$64,0),MATCH('Indexed REC Deliveries'!$F74,'Inputs_Indexed REC'!$C$36:$E$36,0))
*INDEX('Inputs_Indexed REC'!$G$39:$I$64,MATCH('Indexed REC Deliveries'!$G74,'Inputs_Indexed REC'!$B$39:$B$64,0),MATCH('Indexed REC Deliveries'!$F74,'Inputs_Indexed REC'!$G$36:$I$36,0)),
IF(AE$5&gt;$G74+$B74,AD74*(1-INDEX('Inputs_Indexed REC'!$D$6:$D$8,MATCH('Indexed REC Deliveries'!$F74,'Inputs_Indexed REC'!$B$6:$B$8,0))),
0))</f>
        <v>83731.364375000005</v>
      </c>
      <c r="AF74" s="89">
        <f>IF(AF$5=$G74+$B74,INDEX('Inputs_Indexed REC'!$C$39:$E$64,MATCH('Indexed REC Deliveries'!$G74,'Inputs_Indexed REC'!$B$39:$B$64,0),MATCH('Indexed REC Deliveries'!$F74,'Inputs_Indexed REC'!$C$36:$E$36,0))
*INDEX('Inputs_Indexed REC'!$G$39:$I$64,MATCH('Indexed REC Deliveries'!$G74,'Inputs_Indexed REC'!$B$39:$B$64,0),MATCH('Indexed REC Deliveries'!$F74,'Inputs_Indexed REC'!$G$36:$I$36,0)),
IF(AF$5&gt;$G74+$B74,AE74*(1-INDEX('Inputs_Indexed REC'!$D$6:$D$8,MATCH('Indexed REC Deliveries'!$F74,'Inputs_Indexed REC'!$B$6:$B$8,0))),
0))</f>
        <v>83312.707553125001</v>
      </c>
      <c r="AG74" s="89">
        <f>IF(AG$5=$G74+$B74,INDEX('Inputs_Indexed REC'!$C$39:$E$64,MATCH('Indexed REC Deliveries'!$G74,'Inputs_Indexed REC'!$B$39:$B$64,0),MATCH('Indexed REC Deliveries'!$F74,'Inputs_Indexed REC'!$C$36:$E$36,0))
*INDEX('Inputs_Indexed REC'!$G$39:$I$64,MATCH('Indexed REC Deliveries'!$G74,'Inputs_Indexed REC'!$B$39:$B$64,0),MATCH('Indexed REC Deliveries'!$F74,'Inputs_Indexed REC'!$G$36:$I$36,0)),
IF(AG$5&gt;$G74+$B74,AF74*(1-INDEX('Inputs_Indexed REC'!$D$6:$D$8,MATCH('Indexed REC Deliveries'!$F74,'Inputs_Indexed REC'!$B$6:$B$8,0))),
0))</f>
        <v>82896.144015359372</v>
      </c>
    </row>
    <row r="75" spans="2:33">
      <c r="B75" s="94">
        <v>3</v>
      </c>
      <c r="C75" s="94" t="s">
        <v>167</v>
      </c>
      <c r="D75" s="119" t="s">
        <v>214</v>
      </c>
      <c r="E75" s="221"/>
      <c r="F75" s="39" t="s">
        <v>73</v>
      </c>
      <c r="G75" s="62">
        <f t="shared" si="8"/>
        <v>2039</v>
      </c>
      <c r="H75" s="58" t="s">
        <v>85</v>
      </c>
      <c r="I75" s="89">
        <f>IF(I$5=$G75+$B75,INDEX('Inputs_Indexed REC'!$C$39:$E$64,MATCH('Indexed REC Deliveries'!$G75,'Inputs_Indexed REC'!$B$39:$B$64,0),MATCH('Indexed REC Deliveries'!$F75,'Inputs_Indexed REC'!$C$36:$E$36,0))
*INDEX('Inputs_Indexed REC'!$G$39:$I$64,MATCH('Indexed REC Deliveries'!$G75,'Inputs_Indexed REC'!$B$39:$B$64,0),MATCH('Indexed REC Deliveries'!$F75,'Inputs_Indexed REC'!$G$36:$I$36,0)),
IF(I$5&gt;$G75+$B75,H75*(1-INDEX('Inputs_Indexed REC'!$D$6:$D$8,MATCH('Indexed REC Deliveries'!$F75,'Inputs_Indexed REC'!$B$6:$B$8,0))),
0))</f>
        <v>0</v>
      </c>
      <c r="J75" s="89">
        <f>IF(J$5=$G75+$B75,INDEX('Inputs_Indexed REC'!$C$39:$E$64,MATCH('Indexed REC Deliveries'!$G75,'Inputs_Indexed REC'!$B$39:$B$64,0),MATCH('Indexed REC Deliveries'!$F75,'Inputs_Indexed REC'!$C$36:$E$36,0))
*INDEX('Inputs_Indexed REC'!$G$39:$I$64,MATCH('Indexed REC Deliveries'!$G75,'Inputs_Indexed REC'!$B$39:$B$64,0),MATCH('Indexed REC Deliveries'!$F75,'Inputs_Indexed REC'!$G$36:$I$36,0)),
IF(J$5&gt;$G75+$B75,I75*(1-INDEX('Inputs_Indexed REC'!$D$6:$D$8,MATCH('Indexed REC Deliveries'!$F75,'Inputs_Indexed REC'!$B$6:$B$8,0))),
0))</f>
        <v>0</v>
      </c>
      <c r="K75" s="89">
        <f>IF(K$5=$G75+$B75,INDEX('Inputs_Indexed REC'!$C$39:$E$64,MATCH('Indexed REC Deliveries'!$G75,'Inputs_Indexed REC'!$B$39:$B$64,0),MATCH('Indexed REC Deliveries'!$F75,'Inputs_Indexed REC'!$C$36:$E$36,0))
*INDEX('Inputs_Indexed REC'!$G$39:$I$64,MATCH('Indexed REC Deliveries'!$G75,'Inputs_Indexed REC'!$B$39:$B$64,0),MATCH('Indexed REC Deliveries'!$F75,'Inputs_Indexed REC'!$G$36:$I$36,0)),
IF(K$5&gt;$G75+$B75,J75*(1-INDEX('Inputs_Indexed REC'!$D$6:$D$8,MATCH('Indexed REC Deliveries'!$F75,'Inputs_Indexed REC'!$B$6:$B$8,0))),
0))</f>
        <v>0</v>
      </c>
      <c r="L75" s="89">
        <f>IF(L$5=$G75+$B75,INDEX('Inputs_Indexed REC'!$C$39:$E$64,MATCH('Indexed REC Deliveries'!$G75,'Inputs_Indexed REC'!$B$39:$B$64,0),MATCH('Indexed REC Deliveries'!$F75,'Inputs_Indexed REC'!$C$36:$E$36,0))
*INDEX('Inputs_Indexed REC'!$G$39:$I$64,MATCH('Indexed REC Deliveries'!$G75,'Inputs_Indexed REC'!$B$39:$B$64,0),MATCH('Indexed REC Deliveries'!$F75,'Inputs_Indexed REC'!$G$36:$I$36,0)),
IF(L$5&gt;$G75+$B75,K75*(1-INDEX('Inputs_Indexed REC'!$D$6:$D$8,MATCH('Indexed REC Deliveries'!$F75,'Inputs_Indexed REC'!$B$6:$B$8,0))),
0))</f>
        <v>0</v>
      </c>
      <c r="M75" s="89">
        <f>IF(M$5=$G75+$B75,INDEX('Inputs_Indexed REC'!$C$39:$E$64,MATCH('Indexed REC Deliveries'!$G75,'Inputs_Indexed REC'!$B$39:$B$64,0),MATCH('Indexed REC Deliveries'!$F75,'Inputs_Indexed REC'!$C$36:$E$36,0))
*INDEX('Inputs_Indexed REC'!$G$39:$I$64,MATCH('Indexed REC Deliveries'!$G75,'Inputs_Indexed REC'!$B$39:$B$64,0),MATCH('Indexed REC Deliveries'!$F75,'Inputs_Indexed REC'!$G$36:$I$36,0)),
IF(M$5&gt;$G75+$B75,L75*(1-INDEX('Inputs_Indexed REC'!$D$6:$D$8,MATCH('Indexed REC Deliveries'!$F75,'Inputs_Indexed REC'!$B$6:$B$8,0))),
0))</f>
        <v>0</v>
      </c>
      <c r="N75" s="89">
        <f>IF(N$5=$G75+$B75,INDEX('Inputs_Indexed REC'!$C$39:$E$64,MATCH('Indexed REC Deliveries'!$G75,'Inputs_Indexed REC'!$B$39:$B$64,0),MATCH('Indexed REC Deliveries'!$F75,'Inputs_Indexed REC'!$C$36:$E$36,0))
*INDEX('Inputs_Indexed REC'!$G$39:$I$64,MATCH('Indexed REC Deliveries'!$G75,'Inputs_Indexed REC'!$B$39:$B$64,0),MATCH('Indexed REC Deliveries'!$F75,'Inputs_Indexed REC'!$G$36:$I$36,0)),
IF(N$5&gt;$G75+$B75,M75*(1-INDEX('Inputs_Indexed REC'!$D$6:$D$8,MATCH('Indexed REC Deliveries'!$F75,'Inputs_Indexed REC'!$B$6:$B$8,0))),
0))</f>
        <v>0</v>
      </c>
      <c r="O75" s="89">
        <f>IF(O$5=$G75+$B75,INDEX('Inputs_Indexed REC'!$C$39:$E$64,MATCH('Indexed REC Deliveries'!$G75,'Inputs_Indexed REC'!$B$39:$B$64,0),MATCH('Indexed REC Deliveries'!$F75,'Inputs_Indexed REC'!$C$36:$E$36,0))
*INDEX('Inputs_Indexed REC'!$G$39:$I$64,MATCH('Indexed REC Deliveries'!$G75,'Inputs_Indexed REC'!$B$39:$B$64,0),MATCH('Indexed REC Deliveries'!$F75,'Inputs_Indexed REC'!$G$36:$I$36,0)),
IF(O$5&gt;$G75+$B75,N75*(1-INDEX('Inputs_Indexed REC'!$D$6:$D$8,MATCH('Indexed REC Deliveries'!$F75,'Inputs_Indexed REC'!$B$6:$B$8,0))),
0))</f>
        <v>0</v>
      </c>
      <c r="P75" s="89">
        <f>IF(P$5=$G75+$B75,INDEX('Inputs_Indexed REC'!$C$39:$E$64,MATCH('Indexed REC Deliveries'!$G75,'Inputs_Indexed REC'!$B$39:$B$64,0),MATCH('Indexed REC Deliveries'!$F75,'Inputs_Indexed REC'!$C$36:$E$36,0))
*INDEX('Inputs_Indexed REC'!$G$39:$I$64,MATCH('Indexed REC Deliveries'!$G75,'Inputs_Indexed REC'!$B$39:$B$64,0),MATCH('Indexed REC Deliveries'!$F75,'Inputs_Indexed REC'!$G$36:$I$36,0)),
IF(P$5&gt;$G75+$B75,O75*(1-INDEX('Inputs_Indexed REC'!$D$6:$D$8,MATCH('Indexed REC Deliveries'!$F75,'Inputs_Indexed REC'!$B$6:$B$8,0))),
0))</f>
        <v>0</v>
      </c>
      <c r="Q75" s="89">
        <f>IF(Q$5=$G75+$B75,INDEX('Inputs_Indexed REC'!$C$39:$E$64,MATCH('Indexed REC Deliveries'!$G75,'Inputs_Indexed REC'!$B$39:$B$64,0),MATCH('Indexed REC Deliveries'!$F75,'Inputs_Indexed REC'!$C$36:$E$36,0))
*INDEX('Inputs_Indexed REC'!$G$39:$I$64,MATCH('Indexed REC Deliveries'!$G75,'Inputs_Indexed REC'!$B$39:$B$64,0),MATCH('Indexed REC Deliveries'!$F75,'Inputs_Indexed REC'!$G$36:$I$36,0)),
IF(Q$5&gt;$G75+$B75,P75*(1-INDEX('Inputs_Indexed REC'!$D$6:$D$8,MATCH('Indexed REC Deliveries'!$F75,'Inputs_Indexed REC'!$B$6:$B$8,0))),
0))</f>
        <v>0</v>
      </c>
      <c r="R75" s="89">
        <f>IF(R$5=$G75+$B75,INDEX('Inputs_Indexed REC'!$C$39:$E$64,MATCH('Indexed REC Deliveries'!$G75,'Inputs_Indexed REC'!$B$39:$B$64,0),MATCH('Indexed REC Deliveries'!$F75,'Inputs_Indexed REC'!$C$36:$E$36,0))
*INDEX('Inputs_Indexed REC'!$G$39:$I$64,MATCH('Indexed REC Deliveries'!$G75,'Inputs_Indexed REC'!$B$39:$B$64,0),MATCH('Indexed REC Deliveries'!$F75,'Inputs_Indexed REC'!$G$36:$I$36,0)),
IF(R$5&gt;$G75+$B75,Q75*(1-INDEX('Inputs_Indexed REC'!$D$6:$D$8,MATCH('Indexed REC Deliveries'!$F75,'Inputs_Indexed REC'!$B$6:$B$8,0))),
0))</f>
        <v>0</v>
      </c>
      <c r="S75" s="89">
        <f>IF(S$5=$G75+$B75,INDEX('Inputs_Indexed REC'!$C$39:$E$64,MATCH('Indexed REC Deliveries'!$G75,'Inputs_Indexed REC'!$B$39:$B$64,0),MATCH('Indexed REC Deliveries'!$F75,'Inputs_Indexed REC'!$C$36:$E$36,0))
*INDEX('Inputs_Indexed REC'!$G$39:$I$64,MATCH('Indexed REC Deliveries'!$G75,'Inputs_Indexed REC'!$B$39:$B$64,0),MATCH('Indexed REC Deliveries'!$F75,'Inputs_Indexed REC'!$G$36:$I$36,0)),
IF(S$5&gt;$G75+$B75,R75*(1-INDEX('Inputs_Indexed REC'!$D$6:$D$8,MATCH('Indexed REC Deliveries'!$F75,'Inputs_Indexed REC'!$B$6:$B$8,0))),
0))</f>
        <v>0</v>
      </c>
      <c r="T75" s="89">
        <f>IF(T$5=$G75+$B75,INDEX('Inputs_Indexed REC'!$C$39:$E$64,MATCH('Indexed REC Deliveries'!$G75,'Inputs_Indexed REC'!$B$39:$B$64,0),MATCH('Indexed REC Deliveries'!$F75,'Inputs_Indexed REC'!$C$36:$E$36,0))
*INDEX('Inputs_Indexed REC'!$G$39:$I$64,MATCH('Indexed REC Deliveries'!$G75,'Inputs_Indexed REC'!$B$39:$B$64,0),MATCH('Indexed REC Deliveries'!$F75,'Inputs_Indexed REC'!$G$36:$I$36,0)),
IF(T$5&gt;$G75+$B75,S75*(1-INDEX('Inputs_Indexed REC'!$D$6:$D$8,MATCH('Indexed REC Deliveries'!$F75,'Inputs_Indexed REC'!$B$6:$B$8,0))),
0))</f>
        <v>0</v>
      </c>
      <c r="U75" s="89">
        <f>IF(U$5=$G75+$B75,INDEX('Inputs_Indexed REC'!$C$39:$E$64,MATCH('Indexed REC Deliveries'!$G75,'Inputs_Indexed REC'!$B$39:$B$64,0),MATCH('Indexed REC Deliveries'!$F75,'Inputs_Indexed REC'!$C$36:$E$36,0))
*INDEX('Inputs_Indexed REC'!$G$39:$I$64,MATCH('Indexed REC Deliveries'!$G75,'Inputs_Indexed REC'!$B$39:$B$64,0),MATCH('Indexed REC Deliveries'!$F75,'Inputs_Indexed REC'!$G$36:$I$36,0)),
IF(U$5&gt;$G75+$B75,T75*(1-INDEX('Inputs_Indexed REC'!$D$6:$D$8,MATCH('Indexed REC Deliveries'!$F75,'Inputs_Indexed REC'!$B$6:$B$8,0))),
0))</f>
        <v>0</v>
      </c>
      <c r="V75" s="89">
        <f>IF(V$5=$G75+$B75,INDEX('Inputs_Indexed REC'!$C$39:$E$64,MATCH('Indexed REC Deliveries'!$G75,'Inputs_Indexed REC'!$B$39:$B$64,0),MATCH('Indexed REC Deliveries'!$F75,'Inputs_Indexed REC'!$C$36:$E$36,0))
*INDEX('Inputs_Indexed REC'!$G$39:$I$64,MATCH('Indexed REC Deliveries'!$G75,'Inputs_Indexed REC'!$B$39:$B$64,0),MATCH('Indexed REC Deliveries'!$F75,'Inputs_Indexed REC'!$G$36:$I$36,0)),
IF(V$5&gt;$G75+$B75,U75*(1-INDEX('Inputs_Indexed REC'!$D$6:$D$8,MATCH('Indexed REC Deliveries'!$F75,'Inputs_Indexed REC'!$B$6:$B$8,0))),
0))</f>
        <v>0</v>
      </c>
      <c r="W75" s="89">
        <f>IF(W$5=$G75+$B75,INDEX('Inputs_Indexed REC'!$C$39:$E$64,MATCH('Indexed REC Deliveries'!$G75,'Inputs_Indexed REC'!$B$39:$B$64,0),MATCH('Indexed REC Deliveries'!$F75,'Inputs_Indexed REC'!$C$36:$E$36,0))
*INDEX('Inputs_Indexed REC'!$G$39:$I$64,MATCH('Indexed REC Deliveries'!$G75,'Inputs_Indexed REC'!$B$39:$B$64,0),MATCH('Indexed REC Deliveries'!$F75,'Inputs_Indexed REC'!$G$36:$I$36,0)),
IF(W$5&gt;$G75+$B75,V75*(1-INDEX('Inputs_Indexed REC'!$D$6:$D$8,MATCH('Indexed REC Deliveries'!$F75,'Inputs_Indexed REC'!$B$6:$B$8,0))),
0))</f>
        <v>0</v>
      </c>
      <c r="X75" s="89">
        <f>IF(X$5=$G75+$B75,INDEX('Inputs_Indexed REC'!$C$39:$E$64,MATCH('Indexed REC Deliveries'!$G75,'Inputs_Indexed REC'!$B$39:$B$64,0),MATCH('Indexed REC Deliveries'!$F75,'Inputs_Indexed REC'!$C$36:$E$36,0))
*INDEX('Inputs_Indexed REC'!$G$39:$I$64,MATCH('Indexed REC Deliveries'!$G75,'Inputs_Indexed REC'!$B$39:$B$64,0),MATCH('Indexed REC Deliveries'!$F75,'Inputs_Indexed REC'!$G$36:$I$36,0)),
IF(X$5&gt;$G75+$B75,W75*(1-INDEX('Inputs_Indexed REC'!$D$6:$D$8,MATCH('Indexed REC Deliveries'!$F75,'Inputs_Indexed REC'!$B$6:$B$8,0))),
0))</f>
        <v>0</v>
      </c>
      <c r="Y75" s="89">
        <f>IF(Y$5=$G75+$B75,INDEX('Inputs_Indexed REC'!$C$39:$E$64,MATCH('Indexed REC Deliveries'!$G75,'Inputs_Indexed REC'!$B$39:$B$64,0),MATCH('Indexed REC Deliveries'!$F75,'Inputs_Indexed REC'!$C$36:$E$36,0))
*INDEX('Inputs_Indexed REC'!$G$39:$I$64,MATCH('Indexed REC Deliveries'!$G75,'Inputs_Indexed REC'!$B$39:$B$64,0),MATCH('Indexed REC Deliveries'!$F75,'Inputs_Indexed REC'!$G$36:$I$36,0)),
IF(Y$5&gt;$G75+$B75,X75*(1-INDEX('Inputs_Indexed REC'!$D$6:$D$8,MATCH('Indexed REC Deliveries'!$F75,'Inputs_Indexed REC'!$B$6:$B$8,0))),
0))</f>
        <v>0</v>
      </c>
      <c r="Z75" s="89">
        <f>IF(Z$5=$G75+$B75,INDEX('Inputs_Indexed REC'!$C$39:$E$64,MATCH('Indexed REC Deliveries'!$G75,'Inputs_Indexed REC'!$B$39:$B$64,0),MATCH('Indexed REC Deliveries'!$F75,'Inputs_Indexed REC'!$C$36:$E$36,0))
*INDEX('Inputs_Indexed REC'!$G$39:$I$64,MATCH('Indexed REC Deliveries'!$G75,'Inputs_Indexed REC'!$B$39:$B$64,0),MATCH('Indexed REC Deliveries'!$F75,'Inputs_Indexed REC'!$G$36:$I$36,0)),
IF(Z$5&gt;$G75+$B75,Y75*(1-INDEX('Inputs_Indexed REC'!$D$6:$D$8,MATCH('Indexed REC Deliveries'!$F75,'Inputs_Indexed REC'!$B$6:$B$8,0))),
0))</f>
        <v>0</v>
      </c>
      <c r="AA75" s="89">
        <f>IF(AA$5=$G75+$B75,INDEX('Inputs_Indexed REC'!$C$39:$E$64,MATCH('Indexed REC Deliveries'!$G75,'Inputs_Indexed REC'!$B$39:$B$64,0),MATCH('Indexed REC Deliveries'!$F75,'Inputs_Indexed REC'!$C$36:$E$36,0))
*INDEX('Inputs_Indexed REC'!$G$39:$I$64,MATCH('Indexed REC Deliveries'!$G75,'Inputs_Indexed REC'!$B$39:$B$64,0),MATCH('Indexed REC Deliveries'!$F75,'Inputs_Indexed REC'!$G$36:$I$36,0)),
IF(AA$5&gt;$G75+$B75,Z75*(1-INDEX('Inputs_Indexed REC'!$D$6:$D$8,MATCH('Indexed REC Deliveries'!$F75,'Inputs_Indexed REC'!$B$6:$B$8,0))),
0))</f>
        <v>0</v>
      </c>
      <c r="AB75" s="89">
        <f>IF(AB$5=$G75+$B75,INDEX('Inputs_Indexed REC'!$C$39:$E$64,MATCH('Indexed REC Deliveries'!$G75,'Inputs_Indexed REC'!$B$39:$B$64,0),MATCH('Indexed REC Deliveries'!$F75,'Inputs_Indexed REC'!$C$36:$E$36,0))
*INDEX('Inputs_Indexed REC'!$G$39:$I$64,MATCH('Indexed REC Deliveries'!$G75,'Inputs_Indexed REC'!$B$39:$B$64,0),MATCH('Indexed REC Deliveries'!$F75,'Inputs_Indexed REC'!$G$36:$I$36,0)),
IF(AB$5&gt;$G75+$B75,AA75*(1-INDEX('Inputs_Indexed REC'!$D$6:$D$8,MATCH('Indexed REC Deliveries'!$F75,'Inputs_Indexed REC'!$B$6:$B$8,0))),
0))</f>
        <v>0</v>
      </c>
      <c r="AC75" s="89">
        <f>IF(AC$5=$G75+$B75,INDEX('Inputs_Indexed REC'!$C$39:$E$64,MATCH('Indexed REC Deliveries'!$G75,'Inputs_Indexed REC'!$B$39:$B$64,0),MATCH('Indexed REC Deliveries'!$F75,'Inputs_Indexed REC'!$C$36:$E$36,0))
*INDEX('Inputs_Indexed REC'!$G$39:$I$64,MATCH('Indexed REC Deliveries'!$G75,'Inputs_Indexed REC'!$B$39:$B$64,0),MATCH('Indexed REC Deliveries'!$F75,'Inputs_Indexed REC'!$G$36:$I$36,0)),
IF(AC$5&gt;$G75+$B75,AB75*(1-INDEX('Inputs_Indexed REC'!$D$6:$D$8,MATCH('Indexed REC Deliveries'!$F75,'Inputs_Indexed REC'!$B$6:$B$8,0))),
0))</f>
        <v>85000</v>
      </c>
      <c r="AD75" s="89">
        <f>IF(AD$5=$G75+$B75,INDEX('Inputs_Indexed REC'!$C$39:$E$64,MATCH('Indexed REC Deliveries'!$G75,'Inputs_Indexed REC'!$B$39:$B$64,0),MATCH('Indexed REC Deliveries'!$F75,'Inputs_Indexed REC'!$C$36:$E$36,0))
*INDEX('Inputs_Indexed REC'!$G$39:$I$64,MATCH('Indexed REC Deliveries'!$G75,'Inputs_Indexed REC'!$B$39:$B$64,0),MATCH('Indexed REC Deliveries'!$F75,'Inputs_Indexed REC'!$G$36:$I$36,0)),
IF(AD$5&gt;$G75+$B75,AC75*(1-INDEX('Inputs_Indexed REC'!$D$6:$D$8,MATCH('Indexed REC Deliveries'!$F75,'Inputs_Indexed REC'!$B$6:$B$8,0))),
0))</f>
        <v>84575</v>
      </c>
      <c r="AE75" s="89">
        <f>IF(AE$5=$G75+$B75,INDEX('Inputs_Indexed REC'!$C$39:$E$64,MATCH('Indexed REC Deliveries'!$G75,'Inputs_Indexed REC'!$B$39:$B$64,0),MATCH('Indexed REC Deliveries'!$F75,'Inputs_Indexed REC'!$C$36:$E$36,0))
*INDEX('Inputs_Indexed REC'!$G$39:$I$64,MATCH('Indexed REC Deliveries'!$G75,'Inputs_Indexed REC'!$B$39:$B$64,0),MATCH('Indexed REC Deliveries'!$F75,'Inputs_Indexed REC'!$G$36:$I$36,0)),
IF(AE$5&gt;$G75+$B75,AD75*(1-INDEX('Inputs_Indexed REC'!$D$6:$D$8,MATCH('Indexed REC Deliveries'!$F75,'Inputs_Indexed REC'!$B$6:$B$8,0))),
0))</f>
        <v>84152.125</v>
      </c>
      <c r="AF75" s="89">
        <f>IF(AF$5=$G75+$B75,INDEX('Inputs_Indexed REC'!$C$39:$E$64,MATCH('Indexed REC Deliveries'!$G75,'Inputs_Indexed REC'!$B$39:$B$64,0),MATCH('Indexed REC Deliveries'!$F75,'Inputs_Indexed REC'!$C$36:$E$36,0))
*INDEX('Inputs_Indexed REC'!$G$39:$I$64,MATCH('Indexed REC Deliveries'!$G75,'Inputs_Indexed REC'!$B$39:$B$64,0),MATCH('Indexed REC Deliveries'!$F75,'Inputs_Indexed REC'!$G$36:$I$36,0)),
IF(AF$5&gt;$G75+$B75,AE75*(1-INDEX('Inputs_Indexed REC'!$D$6:$D$8,MATCH('Indexed REC Deliveries'!$F75,'Inputs_Indexed REC'!$B$6:$B$8,0))),
0))</f>
        <v>83731.364375000005</v>
      </c>
      <c r="AG75" s="89">
        <f>IF(AG$5=$G75+$B75,INDEX('Inputs_Indexed REC'!$C$39:$E$64,MATCH('Indexed REC Deliveries'!$G75,'Inputs_Indexed REC'!$B$39:$B$64,0),MATCH('Indexed REC Deliveries'!$F75,'Inputs_Indexed REC'!$C$36:$E$36,0))
*INDEX('Inputs_Indexed REC'!$G$39:$I$64,MATCH('Indexed REC Deliveries'!$G75,'Inputs_Indexed REC'!$B$39:$B$64,0),MATCH('Indexed REC Deliveries'!$F75,'Inputs_Indexed REC'!$G$36:$I$36,0)),
IF(AG$5&gt;$G75+$B75,AF75*(1-INDEX('Inputs_Indexed REC'!$D$6:$D$8,MATCH('Indexed REC Deliveries'!$F75,'Inputs_Indexed REC'!$B$6:$B$8,0))),
0))</f>
        <v>83312.707553125001</v>
      </c>
    </row>
    <row r="76" spans="2:33">
      <c r="B76" s="94">
        <v>3</v>
      </c>
      <c r="C76" s="94" t="s">
        <v>167</v>
      </c>
      <c r="D76" s="119" t="s">
        <v>214</v>
      </c>
      <c r="E76" s="221"/>
      <c r="F76" s="39" t="s">
        <v>73</v>
      </c>
      <c r="G76" s="62">
        <f t="shared" si="8"/>
        <v>2040</v>
      </c>
      <c r="H76" s="58" t="s">
        <v>85</v>
      </c>
      <c r="I76" s="89">
        <f>IF(I$5=$G76+$B76,INDEX('Inputs_Indexed REC'!$C$39:$E$64,MATCH('Indexed REC Deliveries'!$G76,'Inputs_Indexed REC'!$B$39:$B$64,0),MATCH('Indexed REC Deliveries'!$F76,'Inputs_Indexed REC'!$C$36:$E$36,0))
*INDEX('Inputs_Indexed REC'!$G$39:$I$64,MATCH('Indexed REC Deliveries'!$G76,'Inputs_Indexed REC'!$B$39:$B$64,0),MATCH('Indexed REC Deliveries'!$F76,'Inputs_Indexed REC'!$G$36:$I$36,0)),
IF(I$5&gt;$G76+$B76,H76*(1-INDEX('Inputs_Indexed REC'!$D$6:$D$8,MATCH('Indexed REC Deliveries'!$F76,'Inputs_Indexed REC'!$B$6:$B$8,0))),
0))</f>
        <v>0</v>
      </c>
      <c r="J76" s="89">
        <f>IF(J$5=$G76+$B76,INDEX('Inputs_Indexed REC'!$C$39:$E$64,MATCH('Indexed REC Deliveries'!$G76,'Inputs_Indexed REC'!$B$39:$B$64,0),MATCH('Indexed REC Deliveries'!$F76,'Inputs_Indexed REC'!$C$36:$E$36,0))
*INDEX('Inputs_Indexed REC'!$G$39:$I$64,MATCH('Indexed REC Deliveries'!$G76,'Inputs_Indexed REC'!$B$39:$B$64,0),MATCH('Indexed REC Deliveries'!$F76,'Inputs_Indexed REC'!$G$36:$I$36,0)),
IF(J$5&gt;$G76+$B76,I76*(1-INDEX('Inputs_Indexed REC'!$D$6:$D$8,MATCH('Indexed REC Deliveries'!$F76,'Inputs_Indexed REC'!$B$6:$B$8,0))),
0))</f>
        <v>0</v>
      </c>
      <c r="K76" s="89">
        <f>IF(K$5=$G76+$B76,INDEX('Inputs_Indexed REC'!$C$39:$E$64,MATCH('Indexed REC Deliveries'!$G76,'Inputs_Indexed REC'!$B$39:$B$64,0),MATCH('Indexed REC Deliveries'!$F76,'Inputs_Indexed REC'!$C$36:$E$36,0))
*INDEX('Inputs_Indexed REC'!$G$39:$I$64,MATCH('Indexed REC Deliveries'!$G76,'Inputs_Indexed REC'!$B$39:$B$64,0),MATCH('Indexed REC Deliveries'!$F76,'Inputs_Indexed REC'!$G$36:$I$36,0)),
IF(K$5&gt;$G76+$B76,J76*(1-INDEX('Inputs_Indexed REC'!$D$6:$D$8,MATCH('Indexed REC Deliveries'!$F76,'Inputs_Indexed REC'!$B$6:$B$8,0))),
0))</f>
        <v>0</v>
      </c>
      <c r="L76" s="89">
        <f>IF(L$5=$G76+$B76,INDEX('Inputs_Indexed REC'!$C$39:$E$64,MATCH('Indexed REC Deliveries'!$G76,'Inputs_Indexed REC'!$B$39:$B$64,0),MATCH('Indexed REC Deliveries'!$F76,'Inputs_Indexed REC'!$C$36:$E$36,0))
*INDEX('Inputs_Indexed REC'!$G$39:$I$64,MATCH('Indexed REC Deliveries'!$G76,'Inputs_Indexed REC'!$B$39:$B$64,0),MATCH('Indexed REC Deliveries'!$F76,'Inputs_Indexed REC'!$G$36:$I$36,0)),
IF(L$5&gt;$G76+$B76,K76*(1-INDEX('Inputs_Indexed REC'!$D$6:$D$8,MATCH('Indexed REC Deliveries'!$F76,'Inputs_Indexed REC'!$B$6:$B$8,0))),
0))</f>
        <v>0</v>
      </c>
      <c r="M76" s="89">
        <f>IF(M$5=$G76+$B76,INDEX('Inputs_Indexed REC'!$C$39:$E$64,MATCH('Indexed REC Deliveries'!$G76,'Inputs_Indexed REC'!$B$39:$B$64,0),MATCH('Indexed REC Deliveries'!$F76,'Inputs_Indexed REC'!$C$36:$E$36,0))
*INDEX('Inputs_Indexed REC'!$G$39:$I$64,MATCH('Indexed REC Deliveries'!$G76,'Inputs_Indexed REC'!$B$39:$B$64,0),MATCH('Indexed REC Deliveries'!$F76,'Inputs_Indexed REC'!$G$36:$I$36,0)),
IF(M$5&gt;$G76+$B76,L76*(1-INDEX('Inputs_Indexed REC'!$D$6:$D$8,MATCH('Indexed REC Deliveries'!$F76,'Inputs_Indexed REC'!$B$6:$B$8,0))),
0))</f>
        <v>0</v>
      </c>
      <c r="N76" s="89">
        <f>IF(N$5=$G76+$B76,INDEX('Inputs_Indexed REC'!$C$39:$E$64,MATCH('Indexed REC Deliveries'!$G76,'Inputs_Indexed REC'!$B$39:$B$64,0),MATCH('Indexed REC Deliveries'!$F76,'Inputs_Indexed REC'!$C$36:$E$36,0))
*INDEX('Inputs_Indexed REC'!$G$39:$I$64,MATCH('Indexed REC Deliveries'!$G76,'Inputs_Indexed REC'!$B$39:$B$64,0),MATCH('Indexed REC Deliveries'!$F76,'Inputs_Indexed REC'!$G$36:$I$36,0)),
IF(N$5&gt;$G76+$B76,M76*(1-INDEX('Inputs_Indexed REC'!$D$6:$D$8,MATCH('Indexed REC Deliveries'!$F76,'Inputs_Indexed REC'!$B$6:$B$8,0))),
0))</f>
        <v>0</v>
      </c>
      <c r="O76" s="89">
        <f>IF(O$5=$G76+$B76,INDEX('Inputs_Indexed REC'!$C$39:$E$64,MATCH('Indexed REC Deliveries'!$G76,'Inputs_Indexed REC'!$B$39:$B$64,0),MATCH('Indexed REC Deliveries'!$F76,'Inputs_Indexed REC'!$C$36:$E$36,0))
*INDEX('Inputs_Indexed REC'!$G$39:$I$64,MATCH('Indexed REC Deliveries'!$G76,'Inputs_Indexed REC'!$B$39:$B$64,0),MATCH('Indexed REC Deliveries'!$F76,'Inputs_Indexed REC'!$G$36:$I$36,0)),
IF(O$5&gt;$G76+$B76,N76*(1-INDEX('Inputs_Indexed REC'!$D$6:$D$8,MATCH('Indexed REC Deliveries'!$F76,'Inputs_Indexed REC'!$B$6:$B$8,0))),
0))</f>
        <v>0</v>
      </c>
      <c r="P76" s="89">
        <f>IF(P$5=$G76+$B76,INDEX('Inputs_Indexed REC'!$C$39:$E$64,MATCH('Indexed REC Deliveries'!$G76,'Inputs_Indexed REC'!$B$39:$B$64,0),MATCH('Indexed REC Deliveries'!$F76,'Inputs_Indexed REC'!$C$36:$E$36,0))
*INDEX('Inputs_Indexed REC'!$G$39:$I$64,MATCH('Indexed REC Deliveries'!$G76,'Inputs_Indexed REC'!$B$39:$B$64,0),MATCH('Indexed REC Deliveries'!$F76,'Inputs_Indexed REC'!$G$36:$I$36,0)),
IF(P$5&gt;$G76+$B76,O76*(1-INDEX('Inputs_Indexed REC'!$D$6:$D$8,MATCH('Indexed REC Deliveries'!$F76,'Inputs_Indexed REC'!$B$6:$B$8,0))),
0))</f>
        <v>0</v>
      </c>
      <c r="Q76" s="89">
        <f>IF(Q$5=$G76+$B76,INDEX('Inputs_Indexed REC'!$C$39:$E$64,MATCH('Indexed REC Deliveries'!$G76,'Inputs_Indexed REC'!$B$39:$B$64,0),MATCH('Indexed REC Deliveries'!$F76,'Inputs_Indexed REC'!$C$36:$E$36,0))
*INDEX('Inputs_Indexed REC'!$G$39:$I$64,MATCH('Indexed REC Deliveries'!$G76,'Inputs_Indexed REC'!$B$39:$B$64,0),MATCH('Indexed REC Deliveries'!$F76,'Inputs_Indexed REC'!$G$36:$I$36,0)),
IF(Q$5&gt;$G76+$B76,P76*(1-INDEX('Inputs_Indexed REC'!$D$6:$D$8,MATCH('Indexed REC Deliveries'!$F76,'Inputs_Indexed REC'!$B$6:$B$8,0))),
0))</f>
        <v>0</v>
      </c>
      <c r="R76" s="89">
        <f>IF(R$5=$G76+$B76,INDEX('Inputs_Indexed REC'!$C$39:$E$64,MATCH('Indexed REC Deliveries'!$G76,'Inputs_Indexed REC'!$B$39:$B$64,0),MATCH('Indexed REC Deliveries'!$F76,'Inputs_Indexed REC'!$C$36:$E$36,0))
*INDEX('Inputs_Indexed REC'!$G$39:$I$64,MATCH('Indexed REC Deliveries'!$G76,'Inputs_Indexed REC'!$B$39:$B$64,0),MATCH('Indexed REC Deliveries'!$F76,'Inputs_Indexed REC'!$G$36:$I$36,0)),
IF(R$5&gt;$G76+$B76,Q76*(1-INDEX('Inputs_Indexed REC'!$D$6:$D$8,MATCH('Indexed REC Deliveries'!$F76,'Inputs_Indexed REC'!$B$6:$B$8,0))),
0))</f>
        <v>0</v>
      </c>
      <c r="S76" s="89">
        <f>IF(S$5=$G76+$B76,INDEX('Inputs_Indexed REC'!$C$39:$E$64,MATCH('Indexed REC Deliveries'!$G76,'Inputs_Indexed REC'!$B$39:$B$64,0),MATCH('Indexed REC Deliveries'!$F76,'Inputs_Indexed REC'!$C$36:$E$36,0))
*INDEX('Inputs_Indexed REC'!$G$39:$I$64,MATCH('Indexed REC Deliveries'!$G76,'Inputs_Indexed REC'!$B$39:$B$64,0),MATCH('Indexed REC Deliveries'!$F76,'Inputs_Indexed REC'!$G$36:$I$36,0)),
IF(S$5&gt;$G76+$B76,R76*(1-INDEX('Inputs_Indexed REC'!$D$6:$D$8,MATCH('Indexed REC Deliveries'!$F76,'Inputs_Indexed REC'!$B$6:$B$8,0))),
0))</f>
        <v>0</v>
      </c>
      <c r="T76" s="89">
        <f>IF(T$5=$G76+$B76,INDEX('Inputs_Indexed REC'!$C$39:$E$64,MATCH('Indexed REC Deliveries'!$G76,'Inputs_Indexed REC'!$B$39:$B$64,0),MATCH('Indexed REC Deliveries'!$F76,'Inputs_Indexed REC'!$C$36:$E$36,0))
*INDEX('Inputs_Indexed REC'!$G$39:$I$64,MATCH('Indexed REC Deliveries'!$G76,'Inputs_Indexed REC'!$B$39:$B$64,0),MATCH('Indexed REC Deliveries'!$F76,'Inputs_Indexed REC'!$G$36:$I$36,0)),
IF(T$5&gt;$G76+$B76,S76*(1-INDEX('Inputs_Indexed REC'!$D$6:$D$8,MATCH('Indexed REC Deliveries'!$F76,'Inputs_Indexed REC'!$B$6:$B$8,0))),
0))</f>
        <v>0</v>
      </c>
      <c r="U76" s="89">
        <f>IF(U$5=$G76+$B76,INDEX('Inputs_Indexed REC'!$C$39:$E$64,MATCH('Indexed REC Deliveries'!$G76,'Inputs_Indexed REC'!$B$39:$B$64,0),MATCH('Indexed REC Deliveries'!$F76,'Inputs_Indexed REC'!$C$36:$E$36,0))
*INDEX('Inputs_Indexed REC'!$G$39:$I$64,MATCH('Indexed REC Deliveries'!$G76,'Inputs_Indexed REC'!$B$39:$B$64,0),MATCH('Indexed REC Deliveries'!$F76,'Inputs_Indexed REC'!$G$36:$I$36,0)),
IF(U$5&gt;$G76+$B76,T76*(1-INDEX('Inputs_Indexed REC'!$D$6:$D$8,MATCH('Indexed REC Deliveries'!$F76,'Inputs_Indexed REC'!$B$6:$B$8,0))),
0))</f>
        <v>0</v>
      </c>
      <c r="V76" s="89">
        <f>IF(V$5=$G76+$B76,INDEX('Inputs_Indexed REC'!$C$39:$E$64,MATCH('Indexed REC Deliveries'!$G76,'Inputs_Indexed REC'!$B$39:$B$64,0),MATCH('Indexed REC Deliveries'!$F76,'Inputs_Indexed REC'!$C$36:$E$36,0))
*INDEX('Inputs_Indexed REC'!$G$39:$I$64,MATCH('Indexed REC Deliveries'!$G76,'Inputs_Indexed REC'!$B$39:$B$64,0),MATCH('Indexed REC Deliveries'!$F76,'Inputs_Indexed REC'!$G$36:$I$36,0)),
IF(V$5&gt;$G76+$B76,U76*(1-INDEX('Inputs_Indexed REC'!$D$6:$D$8,MATCH('Indexed REC Deliveries'!$F76,'Inputs_Indexed REC'!$B$6:$B$8,0))),
0))</f>
        <v>0</v>
      </c>
      <c r="W76" s="89">
        <f>IF(W$5=$G76+$B76,INDEX('Inputs_Indexed REC'!$C$39:$E$64,MATCH('Indexed REC Deliveries'!$G76,'Inputs_Indexed REC'!$B$39:$B$64,0),MATCH('Indexed REC Deliveries'!$F76,'Inputs_Indexed REC'!$C$36:$E$36,0))
*INDEX('Inputs_Indexed REC'!$G$39:$I$64,MATCH('Indexed REC Deliveries'!$G76,'Inputs_Indexed REC'!$B$39:$B$64,0),MATCH('Indexed REC Deliveries'!$F76,'Inputs_Indexed REC'!$G$36:$I$36,0)),
IF(W$5&gt;$G76+$B76,V76*(1-INDEX('Inputs_Indexed REC'!$D$6:$D$8,MATCH('Indexed REC Deliveries'!$F76,'Inputs_Indexed REC'!$B$6:$B$8,0))),
0))</f>
        <v>0</v>
      </c>
      <c r="X76" s="89">
        <f>IF(X$5=$G76+$B76,INDEX('Inputs_Indexed REC'!$C$39:$E$64,MATCH('Indexed REC Deliveries'!$G76,'Inputs_Indexed REC'!$B$39:$B$64,0),MATCH('Indexed REC Deliveries'!$F76,'Inputs_Indexed REC'!$C$36:$E$36,0))
*INDEX('Inputs_Indexed REC'!$G$39:$I$64,MATCH('Indexed REC Deliveries'!$G76,'Inputs_Indexed REC'!$B$39:$B$64,0),MATCH('Indexed REC Deliveries'!$F76,'Inputs_Indexed REC'!$G$36:$I$36,0)),
IF(X$5&gt;$G76+$B76,W76*(1-INDEX('Inputs_Indexed REC'!$D$6:$D$8,MATCH('Indexed REC Deliveries'!$F76,'Inputs_Indexed REC'!$B$6:$B$8,0))),
0))</f>
        <v>0</v>
      </c>
      <c r="Y76" s="89">
        <f>IF(Y$5=$G76+$B76,INDEX('Inputs_Indexed REC'!$C$39:$E$64,MATCH('Indexed REC Deliveries'!$G76,'Inputs_Indexed REC'!$B$39:$B$64,0),MATCH('Indexed REC Deliveries'!$F76,'Inputs_Indexed REC'!$C$36:$E$36,0))
*INDEX('Inputs_Indexed REC'!$G$39:$I$64,MATCH('Indexed REC Deliveries'!$G76,'Inputs_Indexed REC'!$B$39:$B$64,0),MATCH('Indexed REC Deliveries'!$F76,'Inputs_Indexed REC'!$G$36:$I$36,0)),
IF(Y$5&gt;$G76+$B76,X76*(1-INDEX('Inputs_Indexed REC'!$D$6:$D$8,MATCH('Indexed REC Deliveries'!$F76,'Inputs_Indexed REC'!$B$6:$B$8,0))),
0))</f>
        <v>0</v>
      </c>
      <c r="Z76" s="89">
        <f>IF(Z$5=$G76+$B76,INDEX('Inputs_Indexed REC'!$C$39:$E$64,MATCH('Indexed REC Deliveries'!$G76,'Inputs_Indexed REC'!$B$39:$B$64,0),MATCH('Indexed REC Deliveries'!$F76,'Inputs_Indexed REC'!$C$36:$E$36,0))
*INDEX('Inputs_Indexed REC'!$G$39:$I$64,MATCH('Indexed REC Deliveries'!$G76,'Inputs_Indexed REC'!$B$39:$B$64,0),MATCH('Indexed REC Deliveries'!$F76,'Inputs_Indexed REC'!$G$36:$I$36,0)),
IF(Z$5&gt;$G76+$B76,Y76*(1-INDEX('Inputs_Indexed REC'!$D$6:$D$8,MATCH('Indexed REC Deliveries'!$F76,'Inputs_Indexed REC'!$B$6:$B$8,0))),
0))</f>
        <v>0</v>
      </c>
      <c r="AA76" s="89">
        <f>IF(AA$5=$G76+$B76,INDEX('Inputs_Indexed REC'!$C$39:$E$64,MATCH('Indexed REC Deliveries'!$G76,'Inputs_Indexed REC'!$B$39:$B$64,0),MATCH('Indexed REC Deliveries'!$F76,'Inputs_Indexed REC'!$C$36:$E$36,0))
*INDEX('Inputs_Indexed REC'!$G$39:$I$64,MATCH('Indexed REC Deliveries'!$G76,'Inputs_Indexed REC'!$B$39:$B$64,0),MATCH('Indexed REC Deliveries'!$F76,'Inputs_Indexed REC'!$G$36:$I$36,0)),
IF(AA$5&gt;$G76+$B76,Z76*(1-INDEX('Inputs_Indexed REC'!$D$6:$D$8,MATCH('Indexed REC Deliveries'!$F76,'Inputs_Indexed REC'!$B$6:$B$8,0))),
0))</f>
        <v>0</v>
      </c>
      <c r="AB76" s="89">
        <f>IF(AB$5=$G76+$B76,INDEX('Inputs_Indexed REC'!$C$39:$E$64,MATCH('Indexed REC Deliveries'!$G76,'Inputs_Indexed REC'!$B$39:$B$64,0),MATCH('Indexed REC Deliveries'!$F76,'Inputs_Indexed REC'!$C$36:$E$36,0))
*INDEX('Inputs_Indexed REC'!$G$39:$I$64,MATCH('Indexed REC Deliveries'!$G76,'Inputs_Indexed REC'!$B$39:$B$64,0),MATCH('Indexed REC Deliveries'!$F76,'Inputs_Indexed REC'!$G$36:$I$36,0)),
IF(AB$5&gt;$G76+$B76,AA76*(1-INDEX('Inputs_Indexed REC'!$D$6:$D$8,MATCH('Indexed REC Deliveries'!$F76,'Inputs_Indexed REC'!$B$6:$B$8,0))),
0))</f>
        <v>0</v>
      </c>
      <c r="AC76" s="89">
        <f>IF(AC$5=$G76+$B76,INDEX('Inputs_Indexed REC'!$C$39:$E$64,MATCH('Indexed REC Deliveries'!$G76,'Inputs_Indexed REC'!$B$39:$B$64,0),MATCH('Indexed REC Deliveries'!$F76,'Inputs_Indexed REC'!$C$36:$E$36,0))
*INDEX('Inputs_Indexed REC'!$G$39:$I$64,MATCH('Indexed REC Deliveries'!$G76,'Inputs_Indexed REC'!$B$39:$B$64,0),MATCH('Indexed REC Deliveries'!$F76,'Inputs_Indexed REC'!$G$36:$I$36,0)),
IF(AC$5&gt;$G76+$B76,AB76*(1-INDEX('Inputs_Indexed REC'!$D$6:$D$8,MATCH('Indexed REC Deliveries'!$F76,'Inputs_Indexed REC'!$B$6:$B$8,0))),
0))</f>
        <v>0</v>
      </c>
      <c r="AD76" s="89">
        <f>IF(AD$5=$G76+$B76,INDEX('Inputs_Indexed REC'!$C$39:$E$64,MATCH('Indexed REC Deliveries'!$G76,'Inputs_Indexed REC'!$B$39:$B$64,0),MATCH('Indexed REC Deliveries'!$F76,'Inputs_Indexed REC'!$C$36:$E$36,0))
*INDEX('Inputs_Indexed REC'!$G$39:$I$64,MATCH('Indexed REC Deliveries'!$G76,'Inputs_Indexed REC'!$B$39:$B$64,0),MATCH('Indexed REC Deliveries'!$F76,'Inputs_Indexed REC'!$G$36:$I$36,0)),
IF(AD$5&gt;$G76+$B76,AC76*(1-INDEX('Inputs_Indexed REC'!$D$6:$D$8,MATCH('Indexed REC Deliveries'!$F76,'Inputs_Indexed REC'!$B$6:$B$8,0))),
0))</f>
        <v>85000</v>
      </c>
      <c r="AE76" s="89">
        <f>IF(AE$5=$G76+$B76,INDEX('Inputs_Indexed REC'!$C$39:$E$64,MATCH('Indexed REC Deliveries'!$G76,'Inputs_Indexed REC'!$B$39:$B$64,0),MATCH('Indexed REC Deliveries'!$F76,'Inputs_Indexed REC'!$C$36:$E$36,0))
*INDEX('Inputs_Indexed REC'!$G$39:$I$64,MATCH('Indexed REC Deliveries'!$G76,'Inputs_Indexed REC'!$B$39:$B$64,0),MATCH('Indexed REC Deliveries'!$F76,'Inputs_Indexed REC'!$G$36:$I$36,0)),
IF(AE$5&gt;$G76+$B76,AD76*(1-INDEX('Inputs_Indexed REC'!$D$6:$D$8,MATCH('Indexed REC Deliveries'!$F76,'Inputs_Indexed REC'!$B$6:$B$8,0))),
0))</f>
        <v>84575</v>
      </c>
      <c r="AF76" s="89">
        <f>IF(AF$5=$G76+$B76,INDEX('Inputs_Indexed REC'!$C$39:$E$64,MATCH('Indexed REC Deliveries'!$G76,'Inputs_Indexed REC'!$B$39:$B$64,0),MATCH('Indexed REC Deliveries'!$F76,'Inputs_Indexed REC'!$C$36:$E$36,0))
*INDEX('Inputs_Indexed REC'!$G$39:$I$64,MATCH('Indexed REC Deliveries'!$G76,'Inputs_Indexed REC'!$B$39:$B$64,0),MATCH('Indexed REC Deliveries'!$F76,'Inputs_Indexed REC'!$G$36:$I$36,0)),
IF(AF$5&gt;$G76+$B76,AE76*(1-INDEX('Inputs_Indexed REC'!$D$6:$D$8,MATCH('Indexed REC Deliveries'!$F76,'Inputs_Indexed REC'!$B$6:$B$8,0))),
0))</f>
        <v>84152.125</v>
      </c>
      <c r="AG76" s="89">
        <f>IF(AG$5=$G76+$B76,INDEX('Inputs_Indexed REC'!$C$39:$E$64,MATCH('Indexed REC Deliveries'!$G76,'Inputs_Indexed REC'!$B$39:$B$64,0),MATCH('Indexed REC Deliveries'!$F76,'Inputs_Indexed REC'!$C$36:$E$36,0))
*INDEX('Inputs_Indexed REC'!$G$39:$I$64,MATCH('Indexed REC Deliveries'!$G76,'Inputs_Indexed REC'!$B$39:$B$64,0),MATCH('Indexed REC Deliveries'!$F76,'Inputs_Indexed REC'!$G$36:$I$36,0)),
IF(AG$5&gt;$G76+$B76,AF76*(1-INDEX('Inputs_Indexed REC'!$D$6:$D$8,MATCH('Indexed REC Deliveries'!$F76,'Inputs_Indexed REC'!$B$6:$B$8,0))),
0))</f>
        <v>83731.364375000005</v>
      </c>
    </row>
    <row r="77" spans="2:33">
      <c r="B77" s="94">
        <v>3</v>
      </c>
      <c r="C77" s="94" t="s">
        <v>167</v>
      </c>
      <c r="D77" s="119" t="s">
        <v>214</v>
      </c>
      <c r="E77" s="221"/>
      <c r="F77" s="39" t="s">
        <v>73</v>
      </c>
      <c r="G77" s="62">
        <f t="shared" si="8"/>
        <v>2041</v>
      </c>
      <c r="H77" s="58" t="s">
        <v>85</v>
      </c>
      <c r="I77" s="89">
        <f>IF(I$5=$G77+$B77,INDEX('Inputs_Indexed REC'!$C$39:$E$64,MATCH('Indexed REC Deliveries'!$G77,'Inputs_Indexed REC'!$B$39:$B$64,0),MATCH('Indexed REC Deliveries'!$F77,'Inputs_Indexed REC'!$C$36:$E$36,0))
*INDEX('Inputs_Indexed REC'!$G$39:$I$64,MATCH('Indexed REC Deliveries'!$G77,'Inputs_Indexed REC'!$B$39:$B$64,0),MATCH('Indexed REC Deliveries'!$F77,'Inputs_Indexed REC'!$G$36:$I$36,0)),
IF(I$5&gt;$G77+$B77,H77*(1-INDEX('Inputs_Indexed REC'!$D$6:$D$8,MATCH('Indexed REC Deliveries'!$F77,'Inputs_Indexed REC'!$B$6:$B$8,0))),
0))</f>
        <v>0</v>
      </c>
      <c r="J77" s="89">
        <f>IF(J$5=$G77+$B77,INDEX('Inputs_Indexed REC'!$C$39:$E$64,MATCH('Indexed REC Deliveries'!$G77,'Inputs_Indexed REC'!$B$39:$B$64,0),MATCH('Indexed REC Deliveries'!$F77,'Inputs_Indexed REC'!$C$36:$E$36,0))
*INDEX('Inputs_Indexed REC'!$G$39:$I$64,MATCH('Indexed REC Deliveries'!$G77,'Inputs_Indexed REC'!$B$39:$B$64,0),MATCH('Indexed REC Deliveries'!$F77,'Inputs_Indexed REC'!$G$36:$I$36,0)),
IF(J$5&gt;$G77+$B77,I77*(1-INDEX('Inputs_Indexed REC'!$D$6:$D$8,MATCH('Indexed REC Deliveries'!$F77,'Inputs_Indexed REC'!$B$6:$B$8,0))),
0))</f>
        <v>0</v>
      </c>
      <c r="K77" s="89">
        <f>IF(K$5=$G77+$B77,INDEX('Inputs_Indexed REC'!$C$39:$E$64,MATCH('Indexed REC Deliveries'!$G77,'Inputs_Indexed REC'!$B$39:$B$64,0),MATCH('Indexed REC Deliveries'!$F77,'Inputs_Indexed REC'!$C$36:$E$36,0))
*INDEX('Inputs_Indexed REC'!$G$39:$I$64,MATCH('Indexed REC Deliveries'!$G77,'Inputs_Indexed REC'!$B$39:$B$64,0),MATCH('Indexed REC Deliveries'!$F77,'Inputs_Indexed REC'!$G$36:$I$36,0)),
IF(K$5&gt;$G77+$B77,J77*(1-INDEX('Inputs_Indexed REC'!$D$6:$D$8,MATCH('Indexed REC Deliveries'!$F77,'Inputs_Indexed REC'!$B$6:$B$8,0))),
0))</f>
        <v>0</v>
      </c>
      <c r="L77" s="89">
        <f>IF(L$5=$G77+$B77,INDEX('Inputs_Indexed REC'!$C$39:$E$64,MATCH('Indexed REC Deliveries'!$G77,'Inputs_Indexed REC'!$B$39:$B$64,0),MATCH('Indexed REC Deliveries'!$F77,'Inputs_Indexed REC'!$C$36:$E$36,0))
*INDEX('Inputs_Indexed REC'!$G$39:$I$64,MATCH('Indexed REC Deliveries'!$G77,'Inputs_Indexed REC'!$B$39:$B$64,0),MATCH('Indexed REC Deliveries'!$F77,'Inputs_Indexed REC'!$G$36:$I$36,0)),
IF(L$5&gt;$G77+$B77,K77*(1-INDEX('Inputs_Indexed REC'!$D$6:$D$8,MATCH('Indexed REC Deliveries'!$F77,'Inputs_Indexed REC'!$B$6:$B$8,0))),
0))</f>
        <v>0</v>
      </c>
      <c r="M77" s="89">
        <f>IF(M$5=$G77+$B77,INDEX('Inputs_Indexed REC'!$C$39:$E$64,MATCH('Indexed REC Deliveries'!$G77,'Inputs_Indexed REC'!$B$39:$B$64,0),MATCH('Indexed REC Deliveries'!$F77,'Inputs_Indexed REC'!$C$36:$E$36,0))
*INDEX('Inputs_Indexed REC'!$G$39:$I$64,MATCH('Indexed REC Deliveries'!$G77,'Inputs_Indexed REC'!$B$39:$B$64,0),MATCH('Indexed REC Deliveries'!$F77,'Inputs_Indexed REC'!$G$36:$I$36,0)),
IF(M$5&gt;$G77+$B77,L77*(1-INDEX('Inputs_Indexed REC'!$D$6:$D$8,MATCH('Indexed REC Deliveries'!$F77,'Inputs_Indexed REC'!$B$6:$B$8,0))),
0))</f>
        <v>0</v>
      </c>
      <c r="N77" s="89">
        <f>IF(N$5=$G77+$B77,INDEX('Inputs_Indexed REC'!$C$39:$E$64,MATCH('Indexed REC Deliveries'!$G77,'Inputs_Indexed REC'!$B$39:$B$64,0),MATCH('Indexed REC Deliveries'!$F77,'Inputs_Indexed REC'!$C$36:$E$36,0))
*INDEX('Inputs_Indexed REC'!$G$39:$I$64,MATCH('Indexed REC Deliveries'!$G77,'Inputs_Indexed REC'!$B$39:$B$64,0),MATCH('Indexed REC Deliveries'!$F77,'Inputs_Indexed REC'!$G$36:$I$36,0)),
IF(N$5&gt;$G77+$B77,M77*(1-INDEX('Inputs_Indexed REC'!$D$6:$D$8,MATCH('Indexed REC Deliveries'!$F77,'Inputs_Indexed REC'!$B$6:$B$8,0))),
0))</f>
        <v>0</v>
      </c>
      <c r="O77" s="89">
        <f>IF(O$5=$G77+$B77,INDEX('Inputs_Indexed REC'!$C$39:$E$64,MATCH('Indexed REC Deliveries'!$G77,'Inputs_Indexed REC'!$B$39:$B$64,0),MATCH('Indexed REC Deliveries'!$F77,'Inputs_Indexed REC'!$C$36:$E$36,0))
*INDEX('Inputs_Indexed REC'!$G$39:$I$64,MATCH('Indexed REC Deliveries'!$G77,'Inputs_Indexed REC'!$B$39:$B$64,0),MATCH('Indexed REC Deliveries'!$F77,'Inputs_Indexed REC'!$G$36:$I$36,0)),
IF(O$5&gt;$G77+$B77,N77*(1-INDEX('Inputs_Indexed REC'!$D$6:$D$8,MATCH('Indexed REC Deliveries'!$F77,'Inputs_Indexed REC'!$B$6:$B$8,0))),
0))</f>
        <v>0</v>
      </c>
      <c r="P77" s="89">
        <f>IF(P$5=$G77+$B77,INDEX('Inputs_Indexed REC'!$C$39:$E$64,MATCH('Indexed REC Deliveries'!$G77,'Inputs_Indexed REC'!$B$39:$B$64,0),MATCH('Indexed REC Deliveries'!$F77,'Inputs_Indexed REC'!$C$36:$E$36,0))
*INDEX('Inputs_Indexed REC'!$G$39:$I$64,MATCH('Indexed REC Deliveries'!$G77,'Inputs_Indexed REC'!$B$39:$B$64,0),MATCH('Indexed REC Deliveries'!$F77,'Inputs_Indexed REC'!$G$36:$I$36,0)),
IF(P$5&gt;$G77+$B77,O77*(1-INDEX('Inputs_Indexed REC'!$D$6:$D$8,MATCH('Indexed REC Deliveries'!$F77,'Inputs_Indexed REC'!$B$6:$B$8,0))),
0))</f>
        <v>0</v>
      </c>
      <c r="Q77" s="89">
        <f>IF(Q$5=$G77+$B77,INDEX('Inputs_Indexed REC'!$C$39:$E$64,MATCH('Indexed REC Deliveries'!$G77,'Inputs_Indexed REC'!$B$39:$B$64,0),MATCH('Indexed REC Deliveries'!$F77,'Inputs_Indexed REC'!$C$36:$E$36,0))
*INDEX('Inputs_Indexed REC'!$G$39:$I$64,MATCH('Indexed REC Deliveries'!$G77,'Inputs_Indexed REC'!$B$39:$B$64,0),MATCH('Indexed REC Deliveries'!$F77,'Inputs_Indexed REC'!$G$36:$I$36,0)),
IF(Q$5&gt;$G77+$B77,P77*(1-INDEX('Inputs_Indexed REC'!$D$6:$D$8,MATCH('Indexed REC Deliveries'!$F77,'Inputs_Indexed REC'!$B$6:$B$8,0))),
0))</f>
        <v>0</v>
      </c>
      <c r="R77" s="89">
        <f>IF(R$5=$G77+$B77,INDEX('Inputs_Indexed REC'!$C$39:$E$64,MATCH('Indexed REC Deliveries'!$G77,'Inputs_Indexed REC'!$B$39:$B$64,0),MATCH('Indexed REC Deliveries'!$F77,'Inputs_Indexed REC'!$C$36:$E$36,0))
*INDEX('Inputs_Indexed REC'!$G$39:$I$64,MATCH('Indexed REC Deliveries'!$G77,'Inputs_Indexed REC'!$B$39:$B$64,0),MATCH('Indexed REC Deliveries'!$F77,'Inputs_Indexed REC'!$G$36:$I$36,0)),
IF(R$5&gt;$G77+$B77,Q77*(1-INDEX('Inputs_Indexed REC'!$D$6:$D$8,MATCH('Indexed REC Deliveries'!$F77,'Inputs_Indexed REC'!$B$6:$B$8,0))),
0))</f>
        <v>0</v>
      </c>
      <c r="S77" s="89">
        <f>IF(S$5=$G77+$B77,INDEX('Inputs_Indexed REC'!$C$39:$E$64,MATCH('Indexed REC Deliveries'!$G77,'Inputs_Indexed REC'!$B$39:$B$64,0),MATCH('Indexed REC Deliveries'!$F77,'Inputs_Indexed REC'!$C$36:$E$36,0))
*INDEX('Inputs_Indexed REC'!$G$39:$I$64,MATCH('Indexed REC Deliveries'!$G77,'Inputs_Indexed REC'!$B$39:$B$64,0),MATCH('Indexed REC Deliveries'!$F77,'Inputs_Indexed REC'!$G$36:$I$36,0)),
IF(S$5&gt;$G77+$B77,R77*(1-INDEX('Inputs_Indexed REC'!$D$6:$D$8,MATCH('Indexed REC Deliveries'!$F77,'Inputs_Indexed REC'!$B$6:$B$8,0))),
0))</f>
        <v>0</v>
      </c>
      <c r="T77" s="89">
        <f>IF(T$5=$G77+$B77,INDEX('Inputs_Indexed REC'!$C$39:$E$64,MATCH('Indexed REC Deliveries'!$G77,'Inputs_Indexed REC'!$B$39:$B$64,0),MATCH('Indexed REC Deliveries'!$F77,'Inputs_Indexed REC'!$C$36:$E$36,0))
*INDEX('Inputs_Indexed REC'!$G$39:$I$64,MATCH('Indexed REC Deliveries'!$G77,'Inputs_Indexed REC'!$B$39:$B$64,0),MATCH('Indexed REC Deliveries'!$F77,'Inputs_Indexed REC'!$G$36:$I$36,0)),
IF(T$5&gt;$G77+$B77,S77*(1-INDEX('Inputs_Indexed REC'!$D$6:$D$8,MATCH('Indexed REC Deliveries'!$F77,'Inputs_Indexed REC'!$B$6:$B$8,0))),
0))</f>
        <v>0</v>
      </c>
      <c r="U77" s="89">
        <f>IF(U$5=$G77+$B77,INDEX('Inputs_Indexed REC'!$C$39:$E$64,MATCH('Indexed REC Deliveries'!$G77,'Inputs_Indexed REC'!$B$39:$B$64,0),MATCH('Indexed REC Deliveries'!$F77,'Inputs_Indexed REC'!$C$36:$E$36,0))
*INDEX('Inputs_Indexed REC'!$G$39:$I$64,MATCH('Indexed REC Deliveries'!$G77,'Inputs_Indexed REC'!$B$39:$B$64,0),MATCH('Indexed REC Deliveries'!$F77,'Inputs_Indexed REC'!$G$36:$I$36,0)),
IF(U$5&gt;$G77+$B77,T77*(1-INDEX('Inputs_Indexed REC'!$D$6:$D$8,MATCH('Indexed REC Deliveries'!$F77,'Inputs_Indexed REC'!$B$6:$B$8,0))),
0))</f>
        <v>0</v>
      </c>
      <c r="V77" s="89">
        <f>IF(V$5=$G77+$B77,INDEX('Inputs_Indexed REC'!$C$39:$E$64,MATCH('Indexed REC Deliveries'!$G77,'Inputs_Indexed REC'!$B$39:$B$64,0),MATCH('Indexed REC Deliveries'!$F77,'Inputs_Indexed REC'!$C$36:$E$36,0))
*INDEX('Inputs_Indexed REC'!$G$39:$I$64,MATCH('Indexed REC Deliveries'!$G77,'Inputs_Indexed REC'!$B$39:$B$64,0),MATCH('Indexed REC Deliveries'!$F77,'Inputs_Indexed REC'!$G$36:$I$36,0)),
IF(V$5&gt;$G77+$B77,U77*(1-INDEX('Inputs_Indexed REC'!$D$6:$D$8,MATCH('Indexed REC Deliveries'!$F77,'Inputs_Indexed REC'!$B$6:$B$8,0))),
0))</f>
        <v>0</v>
      </c>
      <c r="W77" s="89">
        <f>IF(W$5=$G77+$B77,INDEX('Inputs_Indexed REC'!$C$39:$E$64,MATCH('Indexed REC Deliveries'!$G77,'Inputs_Indexed REC'!$B$39:$B$64,0),MATCH('Indexed REC Deliveries'!$F77,'Inputs_Indexed REC'!$C$36:$E$36,0))
*INDEX('Inputs_Indexed REC'!$G$39:$I$64,MATCH('Indexed REC Deliveries'!$G77,'Inputs_Indexed REC'!$B$39:$B$64,0),MATCH('Indexed REC Deliveries'!$F77,'Inputs_Indexed REC'!$G$36:$I$36,0)),
IF(W$5&gt;$G77+$B77,V77*(1-INDEX('Inputs_Indexed REC'!$D$6:$D$8,MATCH('Indexed REC Deliveries'!$F77,'Inputs_Indexed REC'!$B$6:$B$8,0))),
0))</f>
        <v>0</v>
      </c>
      <c r="X77" s="89">
        <f>IF(X$5=$G77+$B77,INDEX('Inputs_Indexed REC'!$C$39:$E$64,MATCH('Indexed REC Deliveries'!$G77,'Inputs_Indexed REC'!$B$39:$B$64,0),MATCH('Indexed REC Deliveries'!$F77,'Inputs_Indexed REC'!$C$36:$E$36,0))
*INDEX('Inputs_Indexed REC'!$G$39:$I$64,MATCH('Indexed REC Deliveries'!$G77,'Inputs_Indexed REC'!$B$39:$B$64,0),MATCH('Indexed REC Deliveries'!$F77,'Inputs_Indexed REC'!$G$36:$I$36,0)),
IF(X$5&gt;$G77+$B77,W77*(1-INDEX('Inputs_Indexed REC'!$D$6:$D$8,MATCH('Indexed REC Deliveries'!$F77,'Inputs_Indexed REC'!$B$6:$B$8,0))),
0))</f>
        <v>0</v>
      </c>
      <c r="Y77" s="89">
        <f>IF(Y$5=$G77+$B77,INDEX('Inputs_Indexed REC'!$C$39:$E$64,MATCH('Indexed REC Deliveries'!$G77,'Inputs_Indexed REC'!$B$39:$B$64,0),MATCH('Indexed REC Deliveries'!$F77,'Inputs_Indexed REC'!$C$36:$E$36,0))
*INDEX('Inputs_Indexed REC'!$G$39:$I$64,MATCH('Indexed REC Deliveries'!$G77,'Inputs_Indexed REC'!$B$39:$B$64,0),MATCH('Indexed REC Deliveries'!$F77,'Inputs_Indexed REC'!$G$36:$I$36,0)),
IF(Y$5&gt;$G77+$B77,X77*(1-INDEX('Inputs_Indexed REC'!$D$6:$D$8,MATCH('Indexed REC Deliveries'!$F77,'Inputs_Indexed REC'!$B$6:$B$8,0))),
0))</f>
        <v>0</v>
      </c>
      <c r="Z77" s="89">
        <f>IF(Z$5=$G77+$B77,INDEX('Inputs_Indexed REC'!$C$39:$E$64,MATCH('Indexed REC Deliveries'!$G77,'Inputs_Indexed REC'!$B$39:$B$64,0),MATCH('Indexed REC Deliveries'!$F77,'Inputs_Indexed REC'!$C$36:$E$36,0))
*INDEX('Inputs_Indexed REC'!$G$39:$I$64,MATCH('Indexed REC Deliveries'!$G77,'Inputs_Indexed REC'!$B$39:$B$64,0),MATCH('Indexed REC Deliveries'!$F77,'Inputs_Indexed REC'!$G$36:$I$36,0)),
IF(Z$5&gt;$G77+$B77,Y77*(1-INDEX('Inputs_Indexed REC'!$D$6:$D$8,MATCH('Indexed REC Deliveries'!$F77,'Inputs_Indexed REC'!$B$6:$B$8,0))),
0))</f>
        <v>0</v>
      </c>
      <c r="AA77" s="89">
        <f>IF(AA$5=$G77+$B77,INDEX('Inputs_Indexed REC'!$C$39:$E$64,MATCH('Indexed REC Deliveries'!$G77,'Inputs_Indexed REC'!$B$39:$B$64,0),MATCH('Indexed REC Deliveries'!$F77,'Inputs_Indexed REC'!$C$36:$E$36,0))
*INDEX('Inputs_Indexed REC'!$G$39:$I$64,MATCH('Indexed REC Deliveries'!$G77,'Inputs_Indexed REC'!$B$39:$B$64,0),MATCH('Indexed REC Deliveries'!$F77,'Inputs_Indexed REC'!$G$36:$I$36,0)),
IF(AA$5&gt;$G77+$B77,Z77*(1-INDEX('Inputs_Indexed REC'!$D$6:$D$8,MATCH('Indexed REC Deliveries'!$F77,'Inputs_Indexed REC'!$B$6:$B$8,0))),
0))</f>
        <v>0</v>
      </c>
      <c r="AB77" s="89">
        <f>IF(AB$5=$G77+$B77,INDEX('Inputs_Indexed REC'!$C$39:$E$64,MATCH('Indexed REC Deliveries'!$G77,'Inputs_Indexed REC'!$B$39:$B$64,0),MATCH('Indexed REC Deliveries'!$F77,'Inputs_Indexed REC'!$C$36:$E$36,0))
*INDEX('Inputs_Indexed REC'!$G$39:$I$64,MATCH('Indexed REC Deliveries'!$G77,'Inputs_Indexed REC'!$B$39:$B$64,0),MATCH('Indexed REC Deliveries'!$F77,'Inputs_Indexed REC'!$G$36:$I$36,0)),
IF(AB$5&gt;$G77+$B77,AA77*(1-INDEX('Inputs_Indexed REC'!$D$6:$D$8,MATCH('Indexed REC Deliveries'!$F77,'Inputs_Indexed REC'!$B$6:$B$8,0))),
0))</f>
        <v>0</v>
      </c>
      <c r="AC77" s="89">
        <f>IF(AC$5=$G77+$B77,INDEX('Inputs_Indexed REC'!$C$39:$E$64,MATCH('Indexed REC Deliveries'!$G77,'Inputs_Indexed REC'!$B$39:$B$64,0),MATCH('Indexed REC Deliveries'!$F77,'Inputs_Indexed REC'!$C$36:$E$36,0))
*INDEX('Inputs_Indexed REC'!$G$39:$I$64,MATCH('Indexed REC Deliveries'!$G77,'Inputs_Indexed REC'!$B$39:$B$64,0),MATCH('Indexed REC Deliveries'!$F77,'Inputs_Indexed REC'!$G$36:$I$36,0)),
IF(AC$5&gt;$G77+$B77,AB77*(1-INDEX('Inputs_Indexed REC'!$D$6:$D$8,MATCH('Indexed REC Deliveries'!$F77,'Inputs_Indexed REC'!$B$6:$B$8,0))),
0))</f>
        <v>0</v>
      </c>
      <c r="AD77" s="89">
        <f>IF(AD$5=$G77+$B77,INDEX('Inputs_Indexed REC'!$C$39:$E$64,MATCH('Indexed REC Deliveries'!$G77,'Inputs_Indexed REC'!$B$39:$B$64,0),MATCH('Indexed REC Deliveries'!$F77,'Inputs_Indexed REC'!$C$36:$E$36,0))
*INDEX('Inputs_Indexed REC'!$G$39:$I$64,MATCH('Indexed REC Deliveries'!$G77,'Inputs_Indexed REC'!$B$39:$B$64,0),MATCH('Indexed REC Deliveries'!$F77,'Inputs_Indexed REC'!$G$36:$I$36,0)),
IF(AD$5&gt;$G77+$B77,AC77*(1-INDEX('Inputs_Indexed REC'!$D$6:$D$8,MATCH('Indexed REC Deliveries'!$F77,'Inputs_Indexed REC'!$B$6:$B$8,0))),
0))</f>
        <v>0</v>
      </c>
      <c r="AE77" s="89">
        <f>IF(AE$5=$G77+$B77,INDEX('Inputs_Indexed REC'!$C$39:$E$64,MATCH('Indexed REC Deliveries'!$G77,'Inputs_Indexed REC'!$B$39:$B$64,0),MATCH('Indexed REC Deliveries'!$F77,'Inputs_Indexed REC'!$C$36:$E$36,0))
*INDEX('Inputs_Indexed REC'!$G$39:$I$64,MATCH('Indexed REC Deliveries'!$G77,'Inputs_Indexed REC'!$B$39:$B$64,0),MATCH('Indexed REC Deliveries'!$F77,'Inputs_Indexed REC'!$G$36:$I$36,0)),
IF(AE$5&gt;$G77+$B77,AD77*(1-INDEX('Inputs_Indexed REC'!$D$6:$D$8,MATCH('Indexed REC Deliveries'!$F77,'Inputs_Indexed REC'!$B$6:$B$8,0))),
0))</f>
        <v>85000</v>
      </c>
      <c r="AF77" s="89">
        <f>IF(AF$5=$G77+$B77,INDEX('Inputs_Indexed REC'!$C$39:$E$64,MATCH('Indexed REC Deliveries'!$G77,'Inputs_Indexed REC'!$B$39:$B$64,0),MATCH('Indexed REC Deliveries'!$F77,'Inputs_Indexed REC'!$C$36:$E$36,0))
*INDEX('Inputs_Indexed REC'!$G$39:$I$64,MATCH('Indexed REC Deliveries'!$G77,'Inputs_Indexed REC'!$B$39:$B$64,0),MATCH('Indexed REC Deliveries'!$F77,'Inputs_Indexed REC'!$G$36:$I$36,0)),
IF(AF$5&gt;$G77+$B77,AE77*(1-INDEX('Inputs_Indexed REC'!$D$6:$D$8,MATCH('Indexed REC Deliveries'!$F77,'Inputs_Indexed REC'!$B$6:$B$8,0))),
0))</f>
        <v>84575</v>
      </c>
      <c r="AG77" s="89">
        <f>IF(AG$5=$G77+$B77,INDEX('Inputs_Indexed REC'!$C$39:$E$64,MATCH('Indexed REC Deliveries'!$G77,'Inputs_Indexed REC'!$B$39:$B$64,0),MATCH('Indexed REC Deliveries'!$F77,'Inputs_Indexed REC'!$C$36:$E$36,0))
*INDEX('Inputs_Indexed REC'!$G$39:$I$64,MATCH('Indexed REC Deliveries'!$G77,'Inputs_Indexed REC'!$B$39:$B$64,0),MATCH('Indexed REC Deliveries'!$F77,'Inputs_Indexed REC'!$G$36:$I$36,0)),
IF(AG$5&gt;$G77+$B77,AF77*(1-INDEX('Inputs_Indexed REC'!$D$6:$D$8,MATCH('Indexed REC Deliveries'!$F77,'Inputs_Indexed REC'!$B$6:$B$8,0))),
0))</f>
        <v>84152.125</v>
      </c>
    </row>
    <row r="78" spans="2:33">
      <c r="B78" s="94">
        <v>3</v>
      </c>
      <c r="C78" s="94" t="s">
        <v>167</v>
      </c>
      <c r="D78" s="119" t="s">
        <v>214</v>
      </c>
      <c r="E78" s="221"/>
      <c r="F78" s="39" t="s">
        <v>73</v>
      </c>
      <c r="G78" s="62">
        <f t="shared" si="8"/>
        <v>2042</v>
      </c>
      <c r="H78" s="58" t="s">
        <v>85</v>
      </c>
      <c r="I78" s="89">
        <f>IF(I$5=$G78+$B78,INDEX('Inputs_Indexed REC'!$C$39:$E$64,MATCH('Indexed REC Deliveries'!$G78,'Inputs_Indexed REC'!$B$39:$B$64,0),MATCH('Indexed REC Deliveries'!$F78,'Inputs_Indexed REC'!$C$36:$E$36,0))
*INDEX('Inputs_Indexed REC'!$G$39:$I$64,MATCH('Indexed REC Deliveries'!$G78,'Inputs_Indexed REC'!$B$39:$B$64,0),MATCH('Indexed REC Deliveries'!$F78,'Inputs_Indexed REC'!$G$36:$I$36,0)),
IF(I$5&gt;$G78+$B78,H78*(1-INDEX('Inputs_Indexed REC'!$D$6:$D$8,MATCH('Indexed REC Deliveries'!$F78,'Inputs_Indexed REC'!$B$6:$B$8,0))),
0))</f>
        <v>0</v>
      </c>
      <c r="J78" s="89">
        <f>IF(J$5=$G78+$B78,INDEX('Inputs_Indexed REC'!$C$39:$E$64,MATCH('Indexed REC Deliveries'!$G78,'Inputs_Indexed REC'!$B$39:$B$64,0),MATCH('Indexed REC Deliveries'!$F78,'Inputs_Indexed REC'!$C$36:$E$36,0))
*INDEX('Inputs_Indexed REC'!$G$39:$I$64,MATCH('Indexed REC Deliveries'!$G78,'Inputs_Indexed REC'!$B$39:$B$64,0),MATCH('Indexed REC Deliveries'!$F78,'Inputs_Indexed REC'!$G$36:$I$36,0)),
IF(J$5&gt;$G78+$B78,I78*(1-INDEX('Inputs_Indexed REC'!$D$6:$D$8,MATCH('Indexed REC Deliveries'!$F78,'Inputs_Indexed REC'!$B$6:$B$8,0))),
0))</f>
        <v>0</v>
      </c>
      <c r="K78" s="89">
        <f>IF(K$5=$G78+$B78,INDEX('Inputs_Indexed REC'!$C$39:$E$64,MATCH('Indexed REC Deliveries'!$G78,'Inputs_Indexed REC'!$B$39:$B$64,0),MATCH('Indexed REC Deliveries'!$F78,'Inputs_Indexed REC'!$C$36:$E$36,0))
*INDEX('Inputs_Indexed REC'!$G$39:$I$64,MATCH('Indexed REC Deliveries'!$G78,'Inputs_Indexed REC'!$B$39:$B$64,0),MATCH('Indexed REC Deliveries'!$F78,'Inputs_Indexed REC'!$G$36:$I$36,0)),
IF(K$5&gt;$G78+$B78,J78*(1-INDEX('Inputs_Indexed REC'!$D$6:$D$8,MATCH('Indexed REC Deliveries'!$F78,'Inputs_Indexed REC'!$B$6:$B$8,0))),
0))</f>
        <v>0</v>
      </c>
      <c r="L78" s="89">
        <f>IF(L$5=$G78+$B78,INDEX('Inputs_Indexed REC'!$C$39:$E$64,MATCH('Indexed REC Deliveries'!$G78,'Inputs_Indexed REC'!$B$39:$B$64,0),MATCH('Indexed REC Deliveries'!$F78,'Inputs_Indexed REC'!$C$36:$E$36,0))
*INDEX('Inputs_Indexed REC'!$G$39:$I$64,MATCH('Indexed REC Deliveries'!$G78,'Inputs_Indexed REC'!$B$39:$B$64,0),MATCH('Indexed REC Deliveries'!$F78,'Inputs_Indexed REC'!$G$36:$I$36,0)),
IF(L$5&gt;$G78+$B78,K78*(1-INDEX('Inputs_Indexed REC'!$D$6:$D$8,MATCH('Indexed REC Deliveries'!$F78,'Inputs_Indexed REC'!$B$6:$B$8,0))),
0))</f>
        <v>0</v>
      </c>
      <c r="M78" s="89">
        <f>IF(M$5=$G78+$B78,INDEX('Inputs_Indexed REC'!$C$39:$E$64,MATCH('Indexed REC Deliveries'!$G78,'Inputs_Indexed REC'!$B$39:$B$64,0),MATCH('Indexed REC Deliveries'!$F78,'Inputs_Indexed REC'!$C$36:$E$36,0))
*INDEX('Inputs_Indexed REC'!$G$39:$I$64,MATCH('Indexed REC Deliveries'!$G78,'Inputs_Indexed REC'!$B$39:$B$64,0),MATCH('Indexed REC Deliveries'!$F78,'Inputs_Indexed REC'!$G$36:$I$36,0)),
IF(M$5&gt;$G78+$B78,L78*(1-INDEX('Inputs_Indexed REC'!$D$6:$D$8,MATCH('Indexed REC Deliveries'!$F78,'Inputs_Indexed REC'!$B$6:$B$8,0))),
0))</f>
        <v>0</v>
      </c>
      <c r="N78" s="89">
        <f>IF(N$5=$G78+$B78,INDEX('Inputs_Indexed REC'!$C$39:$E$64,MATCH('Indexed REC Deliveries'!$G78,'Inputs_Indexed REC'!$B$39:$B$64,0),MATCH('Indexed REC Deliveries'!$F78,'Inputs_Indexed REC'!$C$36:$E$36,0))
*INDEX('Inputs_Indexed REC'!$G$39:$I$64,MATCH('Indexed REC Deliveries'!$G78,'Inputs_Indexed REC'!$B$39:$B$64,0),MATCH('Indexed REC Deliveries'!$F78,'Inputs_Indexed REC'!$G$36:$I$36,0)),
IF(N$5&gt;$G78+$B78,M78*(1-INDEX('Inputs_Indexed REC'!$D$6:$D$8,MATCH('Indexed REC Deliveries'!$F78,'Inputs_Indexed REC'!$B$6:$B$8,0))),
0))</f>
        <v>0</v>
      </c>
      <c r="O78" s="89">
        <f>IF(O$5=$G78+$B78,INDEX('Inputs_Indexed REC'!$C$39:$E$64,MATCH('Indexed REC Deliveries'!$G78,'Inputs_Indexed REC'!$B$39:$B$64,0),MATCH('Indexed REC Deliveries'!$F78,'Inputs_Indexed REC'!$C$36:$E$36,0))
*INDEX('Inputs_Indexed REC'!$G$39:$I$64,MATCH('Indexed REC Deliveries'!$G78,'Inputs_Indexed REC'!$B$39:$B$64,0),MATCH('Indexed REC Deliveries'!$F78,'Inputs_Indexed REC'!$G$36:$I$36,0)),
IF(O$5&gt;$G78+$B78,N78*(1-INDEX('Inputs_Indexed REC'!$D$6:$D$8,MATCH('Indexed REC Deliveries'!$F78,'Inputs_Indexed REC'!$B$6:$B$8,0))),
0))</f>
        <v>0</v>
      </c>
      <c r="P78" s="89">
        <f>IF(P$5=$G78+$B78,INDEX('Inputs_Indexed REC'!$C$39:$E$64,MATCH('Indexed REC Deliveries'!$G78,'Inputs_Indexed REC'!$B$39:$B$64,0),MATCH('Indexed REC Deliveries'!$F78,'Inputs_Indexed REC'!$C$36:$E$36,0))
*INDEX('Inputs_Indexed REC'!$G$39:$I$64,MATCH('Indexed REC Deliveries'!$G78,'Inputs_Indexed REC'!$B$39:$B$64,0),MATCH('Indexed REC Deliveries'!$F78,'Inputs_Indexed REC'!$G$36:$I$36,0)),
IF(P$5&gt;$G78+$B78,O78*(1-INDEX('Inputs_Indexed REC'!$D$6:$D$8,MATCH('Indexed REC Deliveries'!$F78,'Inputs_Indexed REC'!$B$6:$B$8,0))),
0))</f>
        <v>0</v>
      </c>
      <c r="Q78" s="89">
        <f>IF(Q$5=$G78+$B78,INDEX('Inputs_Indexed REC'!$C$39:$E$64,MATCH('Indexed REC Deliveries'!$G78,'Inputs_Indexed REC'!$B$39:$B$64,0),MATCH('Indexed REC Deliveries'!$F78,'Inputs_Indexed REC'!$C$36:$E$36,0))
*INDEX('Inputs_Indexed REC'!$G$39:$I$64,MATCH('Indexed REC Deliveries'!$G78,'Inputs_Indexed REC'!$B$39:$B$64,0),MATCH('Indexed REC Deliveries'!$F78,'Inputs_Indexed REC'!$G$36:$I$36,0)),
IF(Q$5&gt;$G78+$B78,P78*(1-INDEX('Inputs_Indexed REC'!$D$6:$D$8,MATCH('Indexed REC Deliveries'!$F78,'Inputs_Indexed REC'!$B$6:$B$8,0))),
0))</f>
        <v>0</v>
      </c>
      <c r="R78" s="89">
        <f>IF(R$5=$G78+$B78,INDEX('Inputs_Indexed REC'!$C$39:$E$64,MATCH('Indexed REC Deliveries'!$G78,'Inputs_Indexed REC'!$B$39:$B$64,0),MATCH('Indexed REC Deliveries'!$F78,'Inputs_Indexed REC'!$C$36:$E$36,0))
*INDEX('Inputs_Indexed REC'!$G$39:$I$64,MATCH('Indexed REC Deliveries'!$G78,'Inputs_Indexed REC'!$B$39:$B$64,0),MATCH('Indexed REC Deliveries'!$F78,'Inputs_Indexed REC'!$G$36:$I$36,0)),
IF(R$5&gt;$G78+$B78,Q78*(1-INDEX('Inputs_Indexed REC'!$D$6:$D$8,MATCH('Indexed REC Deliveries'!$F78,'Inputs_Indexed REC'!$B$6:$B$8,0))),
0))</f>
        <v>0</v>
      </c>
      <c r="S78" s="89">
        <f>IF(S$5=$G78+$B78,INDEX('Inputs_Indexed REC'!$C$39:$E$64,MATCH('Indexed REC Deliveries'!$G78,'Inputs_Indexed REC'!$B$39:$B$64,0),MATCH('Indexed REC Deliveries'!$F78,'Inputs_Indexed REC'!$C$36:$E$36,0))
*INDEX('Inputs_Indexed REC'!$G$39:$I$64,MATCH('Indexed REC Deliveries'!$G78,'Inputs_Indexed REC'!$B$39:$B$64,0),MATCH('Indexed REC Deliveries'!$F78,'Inputs_Indexed REC'!$G$36:$I$36,0)),
IF(S$5&gt;$G78+$B78,R78*(1-INDEX('Inputs_Indexed REC'!$D$6:$D$8,MATCH('Indexed REC Deliveries'!$F78,'Inputs_Indexed REC'!$B$6:$B$8,0))),
0))</f>
        <v>0</v>
      </c>
      <c r="T78" s="89">
        <f>IF(T$5=$G78+$B78,INDEX('Inputs_Indexed REC'!$C$39:$E$64,MATCH('Indexed REC Deliveries'!$G78,'Inputs_Indexed REC'!$B$39:$B$64,0),MATCH('Indexed REC Deliveries'!$F78,'Inputs_Indexed REC'!$C$36:$E$36,0))
*INDEX('Inputs_Indexed REC'!$G$39:$I$64,MATCH('Indexed REC Deliveries'!$G78,'Inputs_Indexed REC'!$B$39:$B$64,0),MATCH('Indexed REC Deliveries'!$F78,'Inputs_Indexed REC'!$G$36:$I$36,0)),
IF(T$5&gt;$G78+$B78,S78*(1-INDEX('Inputs_Indexed REC'!$D$6:$D$8,MATCH('Indexed REC Deliveries'!$F78,'Inputs_Indexed REC'!$B$6:$B$8,0))),
0))</f>
        <v>0</v>
      </c>
      <c r="U78" s="89">
        <f>IF(U$5=$G78+$B78,INDEX('Inputs_Indexed REC'!$C$39:$E$64,MATCH('Indexed REC Deliveries'!$G78,'Inputs_Indexed REC'!$B$39:$B$64,0),MATCH('Indexed REC Deliveries'!$F78,'Inputs_Indexed REC'!$C$36:$E$36,0))
*INDEX('Inputs_Indexed REC'!$G$39:$I$64,MATCH('Indexed REC Deliveries'!$G78,'Inputs_Indexed REC'!$B$39:$B$64,0),MATCH('Indexed REC Deliveries'!$F78,'Inputs_Indexed REC'!$G$36:$I$36,0)),
IF(U$5&gt;$G78+$B78,T78*(1-INDEX('Inputs_Indexed REC'!$D$6:$D$8,MATCH('Indexed REC Deliveries'!$F78,'Inputs_Indexed REC'!$B$6:$B$8,0))),
0))</f>
        <v>0</v>
      </c>
      <c r="V78" s="89">
        <f>IF(V$5=$G78+$B78,INDEX('Inputs_Indexed REC'!$C$39:$E$64,MATCH('Indexed REC Deliveries'!$G78,'Inputs_Indexed REC'!$B$39:$B$64,0),MATCH('Indexed REC Deliveries'!$F78,'Inputs_Indexed REC'!$C$36:$E$36,0))
*INDEX('Inputs_Indexed REC'!$G$39:$I$64,MATCH('Indexed REC Deliveries'!$G78,'Inputs_Indexed REC'!$B$39:$B$64,0),MATCH('Indexed REC Deliveries'!$F78,'Inputs_Indexed REC'!$G$36:$I$36,0)),
IF(V$5&gt;$G78+$B78,U78*(1-INDEX('Inputs_Indexed REC'!$D$6:$D$8,MATCH('Indexed REC Deliveries'!$F78,'Inputs_Indexed REC'!$B$6:$B$8,0))),
0))</f>
        <v>0</v>
      </c>
      <c r="W78" s="89">
        <f>IF(W$5=$G78+$B78,INDEX('Inputs_Indexed REC'!$C$39:$E$64,MATCH('Indexed REC Deliveries'!$G78,'Inputs_Indexed REC'!$B$39:$B$64,0),MATCH('Indexed REC Deliveries'!$F78,'Inputs_Indexed REC'!$C$36:$E$36,0))
*INDEX('Inputs_Indexed REC'!$G$39:$I$64,MATCH('Indexed REC Deliveries'!$G78,'Inputs_Indexed REC'!$B$39:$B$64,0),MATCH('Indexed REC Deliveries'!$F78,'Inputs_Indexed REC'!$G$36:$I$36,0)),
IF(W$5&gt;$G78+$B78,V78*(1-INDEX('Inputs_Indexed REC'!$D$6:$D$8,MATCH('Indexed REC Deliveries'!$F78,'Inputs_Indexed REC'!$B$6:$B$8,0))),
0))</f>
        <v>0</v>
      </c>
      <c r="X78" s="89">
        <f>IF(X$5=$G78+$B78,INDEX('Inputs_Indexed REC'!$C$39:$E$64,MATCH('Indexed REC Deliveries'!$G78,'Inputs_Indexed REC'!$B$39:$B$64,0),MATCH('Indexed REC Deliveries'!$F78,'Inputs_Indexed REC'!$C$36:$E$36,0))
*INDEX('Inputs_Indexed REC'!$G$39:$I$64,MATCH('Indexed REC Deliveries'!$G78,'Inputs_Indexed REC'!$B$39:$B$64,0),MATCH('Indexed REC Deliveries'!$F78,'Inputs_Indexed REC'!$G$36:$I$36,0)),
IF(X$5&gt;$G78+$B78,W78*(1-INDEX('Inputs_Indexed REC'!$D$6:$D$8,MATCH('Indexed REC Deliveries'!$F78,'Inputs_Indexed REC'!$B$6:$B$8,0))),
0))</f>
        <v>0</v>
      </c>
      <c r="Y78" s="89">
        <f>IF(Y$5=$G78+$B78,INDEX('Inputs_Indexed REC'!$C$39:$E$64,MATCH('Indexed REC Deliveries'!$G78,'Inputs_Indexed REC'!$B$39:$B$64,0),MATCH('Indexed REC Deliveries'!$F78,'Inputs_Indexed REC'!$C$36:$E$36,0))
*INDEX('Inputs_Indexed REC'!$G$39:$I$64,MATCH('Indexed REC Deliveries'!$G78,'Inputs_Indexed REC'!$B$39:$B$64,0),MATCH('Indexed REC Deliveries'!$F78,'Inputs_Indexed REC'!$G$36:$I$36,0)),
IF(Y$5&gt;$G78+$B78,X78*(1-INDEX('Inputs_Indexed REC'!$D$6:$D$8,MATCH('Indexed REC Deliveries'!$F78,'Inputs_Indexed REC'!$B$6:$B$8,0))),
0))</f>
        <v>0</v>
      </c>
      <c r="Z78" s="89">
        <f>IF(Z$5=$G78+$B78,INDEX('Inputs_Indexed REC'!$C$39:$E$64,MATCH('Indexed REC Deliveries'!$G78,'Inputs_Indexed REC'!$B$39:$B$64,0),MATCH('Indexed REC Deliveries'!$F78,'Inputs_Indexed REC'!$C$36:$E$36,0))
*INDEX('Inputs_Indexed REC'!$G$39:$I$64,MATCH('Indexed REC Deliveries'!$G78,'Inputs_Indexed REC'!$B$39:$B$64,0),MATCH('Indexed REC Deliveries'!$F78,'Inputs_Indexed REC'!$G$36:$I$36,0)),
IF(Z$5&gt;$G78+$B78,Y78*(1-INDEX('Inputs_Indexed REC'!$D$6:$D$8,MATCH('Indexed REC Deliveries'!$F78,'Inputs_Indexed REC'!$B$6:$B$8,0))),
0))</f>
        <v>0</v>
      </c>
      <c r="AA78" s="89">
        <f>IF(AA$5=$G78+$B78,INDEX('Inputs_Indexed REC'!$C$39:$E$64,MATCH('Indexed REC Deliveries'!$G78,'Inputs_Indexed REC'!$B$39:$B$64,0),MATCH('Indexed REC Deliveries'!$F78,'Inputs_Indexed REC'!$C$36:$E$36,0))
*INDEX('Inputs_Indexed REC'!$G$39:$I$64,MATCH('Indexed REC Deliveries'!$G78,'Inputs_Indexed REC'!$B$39:$B$64,0),MATCH('Indexed REC Deliveries'!$F78,'Inputs_Indexed REC'!$G$36:$I$36,0)),
IF(AA$5&gt;$G78+$B78,Z78*(1-INDEX('Inputs_Indexed REC'!$D$6:$D$8,MATCH('Indexed REC Deliveries'!$F78,'Inputs_Indexed REC'!$B$6:$B$8,0))),
0))</f>
        <v>0</v>
      </c>
      <c r="AB78" s="89">
        <f>IF(AB$5=$G78+$B78,INDEX('Inputs_Indexed REC'!$C$39:$E$64,MATCH('Indexed REC Deliveries'!$G78,'Inputs_Indexed REC'!$B$39:$B$64,0),MATCH('Indexed REC Deliveries'!$F78,'Inputs_Indexed REC'!$C$36:$E$36,0))
*INDEX('Inputs_Indexed REC'!$G$39:$I$64,MATCH('Indexed REC Deliveries'!$G78,'Inputs_Indexed REC'!$B$39:$B$64,0),MATCH('Indexed REC Deliveries'!$F78,'Inputs_Indexed REC'!$G$36:$I$36,0)),
IF(AB$5&gt;$G78+$B78,AA78*(1-INDEX('Inputs_Indexed REC'!$D$6:$D$8,MATCH('Indexed REC Deliveries'!$F78,'Inputs_Indexed REC'!$B$6:$B$8,0))),
0))</f>
        <v>0</v>
      </c>
      <c r="AC78" s="89">
        <f>IF(AC$5=$G78+$B78,INDEX('Inputs_Indexed REC'!$C$39:$E$64,MATCH('Indexed REC Deliveries'!$G78,'Inputs_Indexed REC'!$B$39:$B$64,0),MATCH('Indexed REC Deliveries'!$F78,'Inputs_Indexed REC'!$C$36:$E$36,0))
*INDEX('Inputs_Indexed REC'!$G$39:$I$64,MATCH('Indexed REC Deliveries'!$G78,'Inputs_Indexed REC'!$B$39:$B$64,0),MATCH('Indexed REC Deliveries'!$F78,'Inputs_Indexed REC'!$G$36:$I$36,0)),
IF(AC$5&gt;$G78+$B78,AB78*(1-INDEX('Inputs_Indexed REC'!$D$6:$D$8,MATCH('Indexed REC Deliveries'!$F78,'Inputs_Indexed REC'!$B$6:$B$8,0))),
0))</f>
        <v>0</v>
      </c>
      <c r="AD78" s="89">
        <f>IF(AD$5=$G78+$B78,INDEX('Inputs_Indexed REC'!$C$39:$E$64,MATCH('Indexed REC Deliveries'!$G78,'Inputs_Indexed REC'!$B$39:$B$64,0),MATCH('Indexed REC Deliveries'!$F78,'Inputs_Indexed REC'!$C$36:$E$36,0))
*INDEX('Inputs_Indexed REC'!$G$39:$I$64,MATCH('Indexed REC Deliveries'!$G78,'Inputs_Indexed REC'!$B$39:$B$64,0),MATCH('Indexed REC Deliveries'!$F78,'Inputs_Indexed REC'!$G$36:$I$36,0)),
IF(AD$5&gt;$G78+$B78,AC78*(1-INDEX('Inputs_Indexed REC'!$D$6:$D$8,MATCH('Indexed REC Deliveries'!$F78,'Inputs_Indexed REC'!$B$6:$B$8,0))),
0))</f>
        <v>0</v>
      </c>
      <c r="AE78" s="89">
        <f>IF(AE$5=$G78+$B78,INDEX('Inputs_Indexed REC'!$C$39:$E$64,MATCH('Indexed REC Deliveries'!$G78,'Inputs_Indexed REC'!$B$39:$B$64,0),MATCH('Indexed REC Deliveries'!$F78,'Inputs_Indexed REC'!$C$36:$E$36,0))
*INDEX('Inputs_Indexed REC'!$G$39:$I$64,MATCH('Indexed REC Deliveries'!$G78,'Inputs_Indexed REC'!$B$39:$B$64,0),MATCH('Indexed REC Deliveries'!$F78,'Inputs_Indexed REC'!$G$36:$I$36,0)),
IF(AE$5&gt;$G78+$B78,AD78*(1-INDEX('Inputs_Indexed REC'!$D$6:$D$8,MATCH('Indexed REC Deliveries'!$F78,'Inputs_Indexed REC'!$B$6:$B$8,0))),
0))</f>
        <v>0</v>
      </c>
      <c r="AF78" s="89">
        <f>IF(AF$5=$G78+$B78,INDEX('Inputs_Indexed REC'!$C$39:$E$64,MATCH('Indexed REC Deliveries'!$G78,'Inputs_Indexed REC'!$B$39:$B$64,0),MATCH('Indexed REC Deliveries'!$F78,'Inputs_Indexed REC'!$C$36:$E$36,0))
*INDEX('Inputs_Indexed REC'!$G$39:$I$64,MATCH('Indexed REC Deliveries'!$G78,'Inputs_Indexed REC'!$B$39:$B$64,0),MATCH('Indexed REC Deliveries'!$F78,'Inputs_Indexed REC'!$G$36:$I$36,0)),
IF(AF$5&gt;$G78+$B78,AE78*(1-INDEX('Inputs_Indexed REC'!$D$6:$D$8,MATCH('Indexed REC Deliveries'!$F78,'Inputs_Indexed REC'!$B$6:$B$8,0))),
0))</f>
        <v>85000</v>
      </c>
      <c r="AG78" s="89">
        <f>IF(AG$5=$G78+$B78,INDEX('Inputs_Indexed REC'!$C$39:$E$64,MATCH('Indexed REC Deliveries'!$G78,'Inputs_Indexed REC'!$B$39:$B$64,0),MATCH('Indexed REC Deliveries'!$F78,'Inputs_Indexed REC'!$C$36:$E$36,0))
*INDEX('Inputs_Indexed REC'!$G$39:$I$64,MATCH('Indexed REC Deliveries'!$G78,'Inputs_Indexed REC'!$B$39:$B$64,0),MATCH('Indexed REC Deliveries'!$F78,'Inputs_Indexed REC'!$G$36:$I$36,0)),
IF(AG$5&gt;$G78+$B78,AF78*(1-INDEX('Inputs_Indexed REC'!$D$6:$D$8,MATCH('Indexed REC Deliveries'!$F78,'Inputs_Indexed REC'!$B$6:$B$8,0))),
0))</f>
        <v>84575</v>
      </c>
    </row>
    <row r="79" spans="2:33">
      <c r="B79" s="94">
        <v>3</v>
      </c>
      <c r="C79" s="94" t="s">
        <v>167</v>
      </c>
      <c r="D79" s="119" t="s">
        <v>214</v>
      </c>
      <c r="E79" s="221"/>
      <c r="F79" s="39" t="s">
        <v>73</v>
      </c>
      <c r="G79" s="62">
        <f t="shared" si="8"/>
        <v>2043</v>
      </c>
      <c r="H79" s="58" t="s">
        <v>85</v>
      </c>
      <c r="I79" s="89">
        <f>IF(I$5=$G79+$B79,INDEX('Inputs_Indexed REC'!$C$39:$E$64,MATCH('Indexed REC Deliveries'!$G79,'Inputs_Indexed REC'!$B$39:$B$64,0),MATCH('Indexed REC Deliveries'!$F79,'Inputs_Indexed REC'!$C$36:$E$36,0))
*INDEX('Inputs_Indexed REC'!$G$39:$I$64,MATCH('Indexed REC Deliveries'!$G79,'Inputs_Indexed REC'!$B$39:$B$64,0),MATCH('Indexed REC Deliveries'!$F79,'Inputs_Indexed REC'!$G$36:$I$36,0)),
IF(I$5&gt;$G79+$B79,H79*(1-INDEX('Inputs_Indexed REC'!$D$6:$D$8,MATCH('Indexed REC Deliveries'!$F79,'Inputs_Indexed REC'!$B$6:$B$8,0))),
0))</f>
        <v>0</v>
      </c>
      <c r="J79" s="89">
        <f>IF(J$5=$G79+$B79,INDEX('Inputs_Indexed REC'!$C$39:$E$64,MATCH('Indexed REC Deliveries'!$G79,'Inputs_Indexed REC'!$B$39:$B$64,0),MATCH('Indexed REC Deliveries'!$F79,'Inputs_Indexed REC'!$C$36:$E$36,0))
*INDEX('Inputs_Indexed REC'!$G$39:$I$64,MATCH('Indexed REC Deliveries'!$G79,'Inputs_Indexed REC'!$B$39:$B$64,0),MATCH('Indexed REC Deliveries'!$F79,'Inputs_Indexed REC'!$G$36:$I$36,0)),
IF(J$5&gt;$G79+$B79,I79*(1-INDEX('Inputs_Indexed REC'!$D$6:$D$8,MATCH('Indexed REC Deliveries'!$F79,'Inputs_Indexed REC'!$B$6:$B$8,0))),
0))</f>
        <v>0</v>
      </c>
      <c r="K79" s="89">
        <f>IF(K$5=$G79+$B79,INDEX('Inputs_Indexed REC'!$C$39:$E$64,MATCH('Indexed REC Deliveries'!$G79,'Inputs_Indexed REC'!$B$39:$B$64,0),MATCH('Indexed REC Deliveries'!$F79,'Inputs_Indexed REC'!$C$36:$E$36,0))
*INDEX('Inputs_Indexed REC'!$G$39:$I$64,MATCH('Indexed REC Deliveries'!$G79,'Inputs_Indexed REC'!$B$39:$B$64,0),MATCH('Indexed REC Deliveries'!$F79,'Inputs_Indexed REC'!$G$36:$I$36,0)),
IF(K$5&gt;$G79+$B79,J79*(1-INDEX('Inputs_Indexed REC'!$D$6:$D$8,MATCH('Indexed REC Deliveries'!$F79,'Inputs_Indexed REC'!$B$6:$B$8,0))),
0))</f>
        <v>0</v>
      </c>
      <c r="L79" s="89">
        <f>IF(L$5=$G79+$B79,INDEX('Inputs_Indexed REC'!$C$39:$E$64,MATCH('Indexed REC Deliveries'!$G79,'Inputs_Indexed REC'!$B$39:$B$64,0),MATCH('Indexed REC Deliveries'!$F79,'Inputs_Indexed REC'!$C$36:$E$36,0))
*INDEX('Inputs_Indexed REC'!$G$39:$I$64,MATCH('Indexed REC Deliveries'!$G79,'Inputs_Indexed REC'!$B$39:$B$64,0),MATCH('Indexed REC Deliveries'!$F79,'Inputs_Indexed REC'!$G$36:$I$36,0)),
IF(L$5&gt;$G79+$B79,K79*(1-INDEX('Inputs_Indexed REC'!$D$6:$D$8,MATCH('Indexed REC Deliveries'!$F79,'Inputs_Indexed REC'!$B$6:$B$8,0))),
0))</f>
        <v>0</v>
      </c>
      <c r="M79" s="89">
        <f>IF(M$5=$G79+$B79,INDEX('Inputs_Indexed REC'!$C$39:$E$64,MATCH('Indexed REC Deliveries'!$G79,'Inputs_Indexed REC'!$B$39:$B$64,0),MATCH('Indexed REC Deliveries'!$F79,'Inputs_Indexed REC'!$C$36:$E$36,0))
*INDEX('Inputs_Indexed REC'!$G$39:$I$64,MATCH('Indexed REC Deliveries'!$G79,'Inputs_Indexed REC'!$B$39:$B$64,0),MATCH('Indexed REC Deliveries'!$F79,'Inputs_Indexed REC'!$G$36:$I$36,0)),
IF(M$5&gt;$G79+$B79,L79*(1-INDEX('Inputs_Indexed REC'!$D$6:$D$8,MATCH('Indexed REC Deliveries'!$F79,'Inputs_Indexed REC'!$B$6:$B$8,0))),
0))</f>
        <v>0</v>
      </c>
      <c r="N79" s="89">
        <f>IF(N$5=$G79+$B79,INDEX('Inputs_Indexed REC'!$C$39:$E$64,MATCH('Indexed REC Deliveries'!$G79,'Inputs_Indexed REC'!$B$39:$B$64,0),MATCH('Indexed REC Deliveries'!$F79,'Inputs_Indexed REC'!$C$36:$E$36,0))
*INDEX('Inputs_Indexed REC'!$G$39:$I$64,MATCH('Indexed REC Deliveries'!$G79,'Inputs_Indexed REC'!$B$39:$B$64,0),MATCH('Indexed REC Deliveries'!$F79,'Inputs_Indexed REC'!$G$36:$I$36,0)),
IF(N$5&gt;$G79+$B79,M79*(1-INDEX('Inputs_Indexed REC'!$D$6:$D$8,MATCH('Indexed REC Deliveries'!$F79,'Inputs_Indexed REC'!$B$6:$B$8,0))),
0))</f>
        <v>0</v>
      </c>
      <c r="O79" s="89">
        <f>IF(O$5=$G79+$B79,INDEX('Inputs_Indexed REC'!$C$39:$E$64,MATCH('Indexed REC Deliveries'!$G79,'Inputs_Indexed REC'!$B$39:$B$64,0),MATCH('Indexed REC Deliveries'!$F79,'Inputs_Indexed REC'!$C$36:$E$36,0))
*INDEX('Inputs_Indexed REC'!$G$39:$I$64,MATCH('Indexed REC Deliveries'!$G79,'Inputs_Indexed REC'!$B$39:$B$64,0),MATCH('Indexed REC Deliveries'!$F79,'Inputs_Indexed REC'!$G$36:$I$36,0)),
IF(O$5&gt;$G79+$B79,N79*(1-INDEX('Inputs_Indexed REC'!$D$6:$D$8,MATCH('Indexed REC Deliveries'!$F79,'Inputs_Indexed REC'!$B$6:$B$8,0))),
0))</f>
        <v>0</v>
      </c>
      <c r="P79" s="89">
        <f>IF(P$5=$G79+$B79,INDEX('Inputs_Indexed REC'!$C$39:$E$64,MATCH('Indexed REC Deliveries'!$G79,'Inputs_Indexed REC'!$B$39:$B$64,0),MATCH('Indexed REC Deliveries'!$F79,'Inputs_Indexed REC'!$C$36:$E$36,0))
*INDEX('Inputs_Indexed REC'!$G$39:$I$64,MATCH('Indexed REC Deliveries'!$G79,'Inputs_Indexed REC'!$B$39:$B$64,0),MATCH('Indexed REC Deliveries'!$F79,'Inputs_Indexed REC'!$G$36:$I$36,0)),
IF(P$5&gt;$G79+$B79,O79*(1-INDEX('Inputs_Indexed REC'!$D$6:$D$8,MATCH('Indexed REC Deliveries'!$F79,'Inputs_Indexed REC'!$B$6:$B$8,0))),
0))</f>
        <v>0</v>
      </c>
      <c r="Q79" s="89">
        <f>IF(Q$5=$G79+$B79,INDEX('Inputs_Indexed REC'!$C$39:$E$64,MATCH('Indexed REC Deliveries'!$G79,'Inputs_Indexed REC'!$B$39:$B$64,0),MATCH('Indexed REC Deliveries'!$F79,'Inputs_Indexed REC'!$C$36:$E$36,0))
*INDEX('Inputs_Indexed REC'!$G$39:$I$64,MATCH('Indexed REC Deliveries'!$G79,'Inputs_Indexed REC'!$B$39:$B$64,0),MATCH('Indexed REC Deliveries'!$F79,'Inputs_Indexed REC'!$G$36:$I$36,0)),
IF(Q$5&gt;$G79+$B79,P79*(1-INDEX('Inputs_Indexed REC'!$D$6:$D$8,MATCH('Indexed REC Deliveries'!$F79,'Inputs_Indexed REC'!$B$6:$B$8,0))),
0))</f>
        <v>0</v>
      </c>
      <c r="R79" s="89">
        <f>IF(R$5=$G79+$B79,INDEX('Inputs_Indexed REC'!$C$39:$E$64,MATCH('Indexed REC Deliveries'!$G79,'Inputs_Indexed REC'!$B$39:$B$64,0),MATCH('Indexed REC Deliveries'!$F79,'Inputs_Indexed REC'!$C$36:$E$36,0))
*INDEX('Inputs_Indexed REC'!$G$39:$I$64,MATCH('Indexed REC Deliveries'!$G79,'Inputs_Indexed REC'!$B$39:$B$64,0),MATCH('Indexed REC Deliveries'!$F79,'Inputs_Indexed REC'!$G$36:$I$36,0)),
IF(R$5&gt;$G79+$B79,Q79*(1-INDEX('Inputs_Indexed REC'!$D$6:$D$8,MATCH('Indexed REC Deliveries'!$F79,'Inputs_Indexed REC'!$B$6:$B$8,0))),
0))</f>
        <v>0</v>
      </c>
      <c r="S79" s="89">
        <f>IF(S$5=$G79+$B79,INDEX('Inputs_Indexed REC'!$C$39:$E$64,MATCH('Indexed REC Deliveries'!$G79,'Inputs_Indexed REC'!$B$39:$B$64,0),MATCH('Indexed REC Deliveries'!$F79,'Inputs_Indexed REC'!$C$36:$E$36,0))
*INDEX('Inputs_Indexed REC'!$G$39:$I$64,MATCH('Indexed REC Deliveries'!$G79,'Inputs_Indexed REC'!$B$39:$B$64,0),MATCH('Indexed REC Deliveries'!$F79,'Inputs_Indexed REC'!$G$36:$I$36,0)),
IF(S$5&gt;$G79+$B79,R79*(1-INDEX('Inputs_Indexed REC'!$D$6:$D$8,MATCH('Indexed REC Deliveries'!$F79,'Inputs_Indexed REC'!$B$6:$B$8,0))),
0))</f>
        <v>0</v>
      </c>
      <c r="T79" s="89">
        <f>IF(T$5=$G79+$B79,INDEX('Inputs_Indexed REC'!$C$39:$E$64,MATCH('Indexed REC Deliveries'!$G79,'Inputs_Indexed REC'!$B$39:$B$64,0),MATCH('Indexed REC Deliveries'!$F79,'Inputs_Indexed REC'!$C$36:$E$36,0))
*INDEX('Inputs_Indexed REC'!$G$39:$I$64,MATCH('Indexed REC Deliveries'!$G79,'Inputs_Indexed REC'!$B$39:$B$64,0),MATCH('Indexed REC Deliveries'!$F79,'Inputs_Indexed REC'!$G$36:$I$36,0)),
IF(T$5&gt;$G79+$B79,S79*(1-INDEX('Inputs_Indexed REC'!$D$6:$D$8,MATCH('Indexed REC Deliveries'!$F79,'Inputs_Indexed REC'!$B$6:$B$8,0))),
0))</f>
        <v>0</v>
      </c>
      <c r="U79" s="89">
        <f>IF(U$5=$G79+$B79,INDEX('Inputs_Indexed REC'!$C$39:$E$64,MATCH('Indexed REC Deliveries'!$G79,'Inputs_Indexed REC'!$B$39:$B$64,0),MATCH('Indexed REC Deliveries'!$F79,'Inputs_Indexed REC'!$C$36:$E$36,0))
*INDEX('Inputs_Indexed REC'!$G$39:$I$64,MATCH('Indexed REC Deliveries'!$G79,'Inputs_Indexed REC'!$B$39:$B$64,0),MATCH('Indexed REC Deliveries'!$F79,'Inputs_Indexed REC'!$G$36:$I$36,0)),
IF(U$5&gt;$G79+$B79,T79*(1-INDEX('Inputs_Indexed REC'!$D$6:$D$8,MATCH('Indexed REC Deliveries'!$F79,'Inputs_Indexed REC'!$B$6:$B$8,0))),
0))</f>
        <v>0</v>
      </c>
      <c r="V79" s="89">
        <f>IF(V$5=$G79+$B79,INDEX('Inputs_Indexed REC'!$C$39:$E$64,MATCH('Indexed REC Deliveries'!$G79,'Inputs_Indexed REC'!$B$39:$B$64,0),MATCH('Indexed REC Deliveries'!$F79,'Inputs_Indexed REC'!$C$36:$E$36,0))
*INDEX('Inputs_Indexed REC'!$G$39:$I$64,MATCH('Indexed REC Deliveries'!$G79,'Inputs_Indexed REC'!$B$39:$B$64,0),MATCH('Indexed REC Deliveries'!$F79,'Inputs_Indexed REC'!$G$36:$I$36,0)),
IF(V$5&gt;$G79+$B79,U79*(1-INDEX('Inputs_Indexed REC'!$D$6:$D$8,MATCH('Indexed REC Deliveries'!$F79,'Inputs_Indexed REC'!$B$6:$B$8,0))),
0))</f>
        <v>0</v>
      </c>
      <c r="W79" s="89">
        <f>IF(W$5=$G79+$B79,INDEX('Inputs_Indexed REC'!$C$39:$E$64,MATCH('Indexed REC Deliveries'!$G79,'Inputs_Indexed REC'!$B$39:$B$64,0),MATCH('Indexed REC Deliveries'!$F79,'Inputs_Indexed REC'!$C$36:$E$36,0))
*INDEX('Inputs_Indexed REC'!$G$39:$I$64,MATCH('Indexed REC Deliveries'!$G79,'Inputs_Indexed REC'!$B$39:$B$64,0),MATCH('Indexed REC Deliveries'!$F79,'Inputs_Indexed REC'!$G$36:$I$36,0)),
IF(W$5&gt;$G79+$B79,V79*(1-INDEX('Inputs_Indexed REC'!$D$6:$D$8,MATCH('Indexed REC Deliveries'!$F79,'Inputs_Indexed REC'!$B$6:$B$8,0))),
0))</f>
        <v>0</v>
      </c>
      <c r="X79" s="89">
        <f>IF(X$5=$G79+$B79,INDEX('Inputs_Indexed REC'!$C$39:$E$64,MATCH('Indexed REC Deliveries'!$G79,'Inputs_Indexed REC'!$B$39:$B$64,0),MATCH('Indexed REC Deliveries'!$F79,'Inputs_Indexed REC'!$C$36:$E$36,0))
*INDEX('Inputs_Indexed REC'!$G$39:$I$64,MATCH('Indexed REC Deliveries'!$G79,'Inputs_Indexed REC'!$B$39:$B$64,0),MATCH('Indexed REC Deliveries'!$F79,'Inputs_Indexed REC'!$G$36:$I$36,0)),
IF(X$5&gt;$G79+$B79,W79*(1-INDEX('Inputs_Indexed REC'!$D$6:$D$8,MATCH('Indexed REC Deliveries'!$F79,'Inputs_Indexed REC'!$B$6:$B$8,0))),
0))</f>
        <v>0</v>
      </c>
      <c r="Y79" s="89">
        <f>IF(Y$5=$G79+$B79,INDEX('Inputs_Indexed REC'!$C$39:$E$64,MATCH('Indexed REC Deliveries'!$G79,'Inputs_Indexed REC'!$B$39:$B$64,0),MATCH('Indexed REC Deliveries'!$F79,'Inputs_Indexed REC'!$C$36:$E$36,0))
*INDEX('Inputs_Indexed REC'!$G$39:$I$64,MATCH('Indexed REC Deliveries'!$G79,'Inputs_Indexed REC'!$B$39:$B$64,0),MATCH('Indexed REC Deliveries'!$F79,'Inputs_Indexed REC'!$G$36:$I$36,0)),
IF(Y$5&gt;$G79+$B79,X79*(1-INDEX('Inputs_Indexed REC'!$D$6:$D$8,MATCH('Indexed REC Deliveries'!$F79,'Inputs_Indexed REC'!$B$6:$B$8,0))),
0))</f>
        <v>0</v>
      </c>
      <c r="Z79" s="89">
        <f>IF(Z$5=$G79+$B79,INDEX('Inputs_Indexed REC'!$C$39:$E$64,MATCH('Indexed REC Deliveries'!$G79,'Inputs_Indexed REC'!$B$39:$B$64,0),MATCH('Indexed REC Deliveries'!$F79,'Inputs_Indexed REC'!$C$36:$E$36,0))
*INDEX('Inputs_Indexed REC'!$G$39:$I$64,MATCH('Indexed REC Deliveries'!$G79,'Inputs_Indexed REC'!$B$39:$B$64,0),MATCH('Indexed REC Deliveries'!$F79,'Inputs_Indexed REC'!$G$36:$I$36,0)),
IF(Z$5&gt;$G79+$B79,Y79*(1-INDEX('Inputs_Indexed REC'!$D$6:$D$8,MATCH('Indexed REC Deliveries'!$F79,'Inputs_Indexed REC'!$B$6:$B$8,0))),
0))</f>
        <v>0</v>
      </c>
      <c r="AA79" s="89">
        <f>IF(AA$5=$G79+$B79,INDEX('Inputs_Indexed REC'!$C$39:$E$64,MATCH('Indexed REC Deliveries'!$G79,'Inputs_Indexed REC'!$B$39:$B$64,0),MATCH('Indexed REC Deliveries'!$F79,'Inputs_Indexed REC'!$C$36:$E$36,0))
*INDEX('Inputs_Indexed REC'!$G$39:$I$64,MATCH('Indexed REC Deliveries'!$G79,'Inputs_Indexed REC'!$B$39:$B$64,0),MATCH('Indexed REC Deliveries'!$F79,'Inputs_Indexed REC'!$G$36:$I$36,0)),
IF(AA$5&gt;$G79+$B79,Z79*(1-INDEX('Inputs_Indexed REC'!$D$6:$D$8,MATCH('Indexed REC Deliveries'!$F79,'Inputs_Indexed REC'!$B$6:$B$8,0))),
0))</f>
        <v>0</v>
      </c>
      <c r="AB79" s="89">
        <f>IF(AB$5=$G79+$B79,INDEX('Inputs_Indexed REC'!$C$39:$E$64,MATCH('Indexed REC Deliveries'!$G79,'Inputs_Indexed REC'!$B$39:$B$64,0),MATCH('Indexed REC Deliveries'!$F79,'Inputs_Indexed REC'!$C$36:$E$36,0))
*INDEX('Inputs_Indexed REC'!$G$39:$I$64,MATCH('Indexed REC Deliveries'!$G79,'Inputs_Indexed REC'!$B$39:$B$64,0),MATCH('Indexed REC Deliveries'!$F79,'Inputs_Indexed REC'!$G$36:$I$36,0)),
IF(AB$5&gt;$G79+$B79,AA79*(1-INDEX('Inputs_Indexed REC'!$D$6:$D$8,MATCH('Indexed REC Deliveries'!$F79,'Inputs_Indexed REC'!$B$6:$B$8,0))),
0))</f>
        <v>0</v>
      </c>
      <c r="AC79" s="89">
        <f>IF(AC$5=$G79+$B79,INDEX('Inputs_Indexed REC'!$C$39:$E$64,MATCH('Indexed REC Deliveries'!$G79,'Inputs_Indexed REC'!$B$39:$B$64,0),MATCH('Indexed REC Deliveries'!$F79,'Inputs_Indexed REC'!$C$36:$E$36,0))
*INDEX('Inputs_Indexed REC'!$G$39:$I$64,MATCH('Indexed REC Deliveries'!$G79,'Inputs_Indexed REC'!$B$39:$B$64,0),MATCH('Indexed REC Deliveries'!$F79,'Inputs_Indexed REC'!$G$36:$I$36,0)),
IF(AC$5&gt;$G79+$B79,AB79*(1-INDEX('Inputs_Indexed REC'!$D$6:$D$8,MATCH('Indexed REC Deliveries'!$F79,'Inputs_Indexed REC'!$B$6:$B$8,0))),
0))</f>
        <v>0</v>
      </c>
      <c r="AD79" s="89">
        <f>IF(AD$5=$G79+$B79,INDEX('Inputs_Indexed REC'!$C$39:$E$64,MATCH('Indexed REC Deliveries'!$G79,'Inputs_Indexed REC'!$B$39:$B$64,0),MATCH('Indexed REC Deliveries'!$F79,'Inputs_Indexed REC'!$C$36:$E$36,0))
*INDEX('Inputs_Indexed REC'!$G$39:$I$64,MATCH('Indexed REC Deliveries'!$G79,'Inputs_Indexed REC'!$B$39:$B$64,0),MATCH('Indexed REC Deliveries'!$F79,'Inputs_Indexed REC'!$G$36:$I$36,0)),
IF(AD$5&gt;$G79+$B79,AC79*(1-INDEX('Inputs_Indexed REC'!$D$6:$D$8,MATCH('Indexed REC Deliveries'!$F79,'Inputs_Indexed REC'!$B$6:$B$8,0))),
0))</f>
        <v>0</v>
      </c>
      <c r="AE79" s="89">
        <f>IF(AE$5=$G79+$B79,INDEX('Inputs_Indexed REC'!$C$39:$E$64,MATCH('Indexed REC Deliveries'!$G79,'Inputs_Indexed REC'!$B$39:$B$64,0),MATCH('Indexed REC Deliveries'!$F79,'Inputs_Indexed REC'!$C$36:$E$36,0))
*INDEX('Inputs_Indexed REC'!$G$39:$I$64,MATCH('Indexed REC Deliveries'!$G79,'Inputs_Indexed REC'!$B$39:$B$64,0),MATCH('Indexed REC Deliveries'!$F79,'Inputs_Indexed REC'!$G$36:$I$36,0)),
IF(AE$5&gt;$G79+$B79,AD79*(1-INDEX('Inputs_Indexed REC'!$D$6:$D$8,MATCH('Indexed REC Deliveries'!$F79,'Inputs_Indexed REC'!$B$6:$B$8,0))),
0))</f>
        <v>0</v>
      </c>
      <c r="AF79" s="89">
        <f>IF(AF$5=$G79+$B79,INDEX('Inputs_Indexed REC'!$C$39:$E$64,MATCH('Indexed REC Deliveries'!$G79,'Inputs_Indexed REC'!$B$39:$B$64,0),MATCH('Indexed REC Deliveries'!$F79,'Inputs_Indexed REC'!$C$36:$E$36,0))
*INDEX('Inputs_Indexed REC'!$G$39:$I$64,MATCH('Indexed REC Deliveries'!$G79,'Inputs_Indexed REC'!$B$39:$B$64,0),MATCH('Indexed REC Deliveries'!$F79,'Inputs_Indexed REC'!$G$36:$I$36,0)),
IF(AF$5&gt;$G79+$B79,AE79*(1-INDEX('Inputs_Indexed REC'!$D$6:$D$8,MATCH('Indexed REC Deliveries'!$F79,'Inputs_Indexed REC'!$B$6:$B$8,0))),
0))</f>
        <v>0</v>
      </c>
      <c r="AG79" s="89">
        <f>IF(AG$5=$G79+$B79,INDEX('Inputs_Indexed REC'!$C$39:$E$64,MATCH('Indexed REC Deliveries'!$G79,'Inputs_Indexed REC'!$B$39:$B$64,0),MATCH('Indexed REC Deliveries'!$F79,'Inputs_Indexed REC'!$C$36:$E$36,0))
*INDEX('Inputs_Indexed REC'!$G$39:$I$64,MATCH('Indexed REC Deliveries'!$G79,'Inputs_Indexed REC'!$B$39:$B$64,0),MATCH('Indexed REC Deliveries'!$F79,'Inputs_Indexed REC'!$G$36:$I$36,0)),
IF(AG$5&gt;$G79+$B79,AF79*(1-INDEX('Inputs_Indexed REC'!$D$6:$D$8,MATCH('Indexed REC Deliveries'!$F79,'Inputs_Indexed REC'!$B$6:$B$8,0))),
0))</f>
        <v>85000</v>
      </c>
    </row>
    <row r="80" spans="2:33">
      <c r="B80" s="94">
        <v>3</v>
      </c>
      <c r="C80" s="94" t="s">
        <v>167</v>
      </c>
      <c r="D80" s="119" t="s">
        <v>214</v>
      </c>
      <c r="E80" s="221"/>
      <c r="F80" s="39" t="s">
        <v>73</v>
      </c>
      <c r="G80" s="62">
        <f t="shared" si="8"/>
        <v>2044</v>
      </c>
      <c r="H80" s="58" t="s">
        <v>85</v>
      </c>
      <c r="I80" s="89">
        <f>IF(I$5=$G80+$B80,INDEX('Inputs_Indexed REC'!$C$39:$E$64,MATCH('Indexed REC Deliveries'!$G80,'Inputs_Indexed REC'!$B$39:$B$64,0),MATCH('Indexed REC Deliveries'!$F80,'Inputs_Indexed REC'!$C$36:$E$36,0))
*INDEX('Inputs_Indexed REC'!$G$39:$I$64,MATCH('Indexed REC Deliveries'!$G80,'Inputs_Indexed REC'!$B$39:$B$64,0),MATCH('Indexed REC Deliveries'!$F80,'Inputs_Indexed REC'!$G$36:$I$36,0)),
IF(I$5&gt;$G80+$B80,H80*(1-INDEX('Inputs_Indexed REC'!$D$6:$D$8,MATCH('Indexed REC Deliveries'!$F80,'Inputs_Indexed REC'!$B$6:$B$8,0))),
0))</f>
        <v>0</v>
      </c>
      <c r="J80" s="89">
        <f>IF(J$5=$G80+$B80,INDEX('Inputs_Indexed REC'!$C$39:$E$64,MATCH('Indexed REC Deliveries'!$G80,'Inputs_Indexed REC'!$B$39:$B$64,0),MATCH('Indexed REC Deliveries'!$F80,'Inputs_Indexed REC'!$C$36:$E$36,0))
*INDEX('Inputs_Indexed REC'!$G$39:$I$64,MATCH('Indexed REC Deliveries'!$G80,'Inputs_Indexed REC'!$B$39:$B$64,0),MATCH('Indexed REC Deliveries'!$F80,'Inputs_Indexed REC'!$G$36:$I$36,0)),
IF(J$5&gt;$G80+$B80,I80*(1-INDEX('Inputs_Indexed REC'!$D$6:$D$8,MATCH('Indexed REC Deliveries'!$F80,'Inputs_Indexed REC'!$B$6:$B$8,0))),
0))</f>
        <v>0</v>
      </c>
      <c r="K80" s="89">
        <f>IF(K$5=$G80+$B80,INDEX('Inputs_Indexed REC'!$C$39:$E$64,MATCH('Indexed REC Deliveries'!$G80,'Inputs_Indexed REC'!$B$39:$B$64,0),MATCH('Indexed REC Deliveries'!$F80,'Inputs_Indexed REC'!$C$36:$E$36,0))
*INDEX('Inputs_Indexed REC'!$G$39:$I$64,MATCH('Indexed REC Deliveries'!$G80,'Inputs_Indexed REC'!$B$39:$B$64,0),MATCH('Indexed REC Deliveries'!$F80,'Inputs_Indexed REC'!$G$36:$I$36,0)),
IF(K$5&gt;$G80+$B80,J80*(1-INDEX('Inputs_Indexed REC'!$D$6:$D$8,MATCH('Indexed REC Deliveries'!$F80,'Inputs_Indexed REC'!$B$6:$B$8,0))),
0))</f>
        <v>0</v>
      </c>
      <c r="L80" s="89">
        <f>IF(L$5=$G80+$B80,INDEX('Inputs_Indexed REC'!$C$39:$E$64,MATCH('Indexed REC Deliveries'!$G80,'Inputs_Indexed REC'!$B$39:$B$64,0),MATCH('Indexed REC Deliveries'!$F80,'Inputs_Indexed REC'!$C$36:$E$36,0))
*INDEX('Inputs_Indexed REC'!$G$39:$I$64,MATCH('Indexed REC Deliveries'!$G80,'Inputs_Indexed REC'!$B$39:$B$64,0),MATCH('Indexed REC Deliveries'!$F80,'Inputs_Indexed REC'!$G$36:$I$36,0)),
IF(L$5&gt;$G80+$B80,K80*(1-INDEX('Inputs_Indexed REC'!$D$6:$D$8,MATCH('Indexed REC Deliveries'!$F80,'Inputs_Indexed REC'!$B$6:$B$8,0))),
0))</f>
        <v>0</v>
      </c>
      <c r="M80" s="89">
        <f>IF(M$5=$G80+$B80,INDEX('Inputs_Indexed REC'!$C$39:$E$64,MATCH('Indexed REC Deliveries'!$G80,'Inputs_Indexed REC'!$B$39:$B$64,0),MATCH('Indexed REC Deliveries'!$F80,'Inputs_Indexed REC'!$C$36:$E$36,0))
*INDEX('Inputs_Indexed REC'!$G$39:$I$64,MATCH('Indexed REC Deliveries'!$G80,'Inputs_Indexed REC'!$B$39:$B$64,0),MATCH('Indexed REC Deliveries'!$F80,'Inputs_Indexed REC'!$G$36:$I$36,0)),
IF(M$5&gt;$G80+$B80,L80*(1-INDEX('Inputs_Indexed REC'!$D$6:$D$8,MATCH('Indexed REC Deliveries'!$F80,'Inputs_Indexed REC'!$B$6:$B$8,0))),
0))</f>
        <v>0</v>
      </c>
      <c r="N80" s="89">
        <f>IF(N$5=$G80+$B80,INDEX('Inputs_Indexed REC'!$C$39:$E$64,MATCH('Indexed REC Deliveries'!$G80,'Inputs_Indexed REC'!$B$39:$B$64,0),MATCH('Indexed REC Deliveries'!$F80,'Inputs_Indexed REC'!$C$36:$E$36,0))
*INDEX('Inputs_Indexed REC'!$G$39:$I$64,MATCH('Indexed REC Deliveries'!$G80,'Inputs_Indexed REC'!$B$39:$B$64,0),MATCH('Indexed REC Deliveries'!$F80,'Inputs_Indexed REC'!$G$36:$I$36,0)),
IF(N$5&gt;$G80+$B80,M80*(1-INDEX('Inputs_Indexed REC'!$D$6:$D$8,MATCH('Indexed REC Deliveries'!$F80,'Inputs_Indexed REC'!$B$6:$B$8,0))),
0))</f>
        <v>0</v>
      </c>
      <c r="O80" s="89">
        <f>IF(O$5=$G80+$B80,INDEX('Inputs_Indexed REC'!$C$39:$E$64,MATCH('Indexed REC Deliveries'!$G80,'Inputs_Indexed REC'!$B$39:$B$64,0),MATCH('Indexed REC Deliveries'!$F80,'Inputs_Indexed REC'!$C$36:$E$36,0))
*INDEX('Inputs_Indexed REC'!$G$39:$I$64,MATCH('Indexed REC Deliveries'!$G80,'Inputs_Indexed REC'!$B$39:$B$64,0),MATCH('Indexed REC Deliveries'!$F80,'Inputs_Indexed REC'!$G$36:$I$36,0)),
IF(O$5&gt;$G80+$B80,N80*(1-INDEX('Inputs_Indexed REC'!$D$6:$D$8,MATCH('Indexed REC Deliveries'!$F80,'Inputs_Indexed REC'!$B$6:$B$8,0))),
0))</f>
        <v>0</v>
      </c>
      <c r="P80" s="89">
        <f>IF(P$5=$G80+$B80,INDEX('Inputs_Indexed REC'!$C$39:$E$64,MATCH('Indexed REC Deliveries'!$G80,'Inputs_Indexed REC'!$B$39:$B$64,0),MATCH('Indexed REC Deliveries'!$F80,'Inputs_Indexed REC'!$C$36:$E$36,0))
*INDEX('Inputs_Indexed REC'!$G$39:$I$64,MATCH('Indexed REC Deliveries'!$G80,'Inputs_Indexed REC'!$B$39:$B$64,0),MATCH('Indexed REC Deliveries'!$F80,'Inputs_Indexed REC'!$G$36:$I$36,0)),
IF(P$5&gt;$G80+$B80,O80*(1-INDEX('Inputs_Indexed REC'!$D$6:$D$8,MATCH('Indexed REC Deliveries'!$F80,'Inputs_Indexed REC'!$B$6:$B$8,0))),
0))</f>
        <v>0</v>
      </c>
      <c r="Q80" s="89">
        <f>IF(Q$5=$G80+$B80,INDEX('Inputs_Indexed REC'!$C$39:$E$64,MATCH('Indexed REC Deliveries'!$G80,'Inputs_Indexed REC'!$B$39:$B$64,0),MATCH('Indexed REC Deliveries'!$F80,'Inputs_Indexed REC'!$C$36:$E$36,0))
*INDEX('Inputs_Indexed REC'!$G$39:$I$64,MATCH('Indexed REC Deliveries'!$G80,'Inputs_Indexed REC'!$B$39:$B$64,0),MATCH('Indexed REC Deliveries'!$F80,'Inputs_Indexed REC'!$G$36:$I$36,0)),
IF(Q$5&gt;$G80+$B80,P80*(1-INDEX('Inputs_Indexed REC'!$D$6:$D$8,MATCH('Indexed REC Deliveries'!$F80,'Inputs_Indexed REC'!$B$6:$B$8,0))),
0))</f>
        <v>0</v>
      </c>
      <c r="R80" s="89">
        <f>IF(R$5=$G80+$B80,INDEX('Inputs_Indexed REC'!$C$39:$E$64,MATCH('Indexed REC Deliveries'!$G80,'Inputs_Indexed REC'!$B$39:$B$64,0),MATCH('Indexed REC Deliveries'!$F80,'Inputs_Indexed REC'!$C$36:$E$36,0))
*INDEX('Inputs_Indexed REC'!$G$39:$I$64,MATCH('Indexed REC Deliveries'!$G80,'Inputs_Indexed REC'!$B$39:$B$64,0),MATCH('Indexed REC Deliveries'!$F80,'Inputs_Indexed REC'!$G$36:$I$36,0)),
IF(R$5&gt;$G80+$B80,Q80*(1-INDEX('Inputs_Indexed REC'!$D$6:$D$8,MATCH('Indexed REC Deliveries'!$F80,'Inputs_Indexed REC'!$B$6:$B$8,0))),
0))</f>
        <v>0</v>
      </c>
      <c r="S80" s="89">
        <f>IF(S$5=$G80+$B80,INDEX('Inputs_Indexed REC'!$C$39:$E$64,MATCH('Indexed REC Deliveries'!$G80,'Inputs_Indexed REC'!$B$39:$B$64,0),MATCH('Indexed REC Deliveries'!$F80,'Inputs_Indexed REC'!$C$36:$E$36,0))
*INDEX('Inputs_Indexed REC'!$G$39:$I$64,MATCH('Indexed REC Deliveries'!$G80,'Inputs_Indexed REC'!$B$39:$B$64,0),MATCH('Indexed REC Deliveries'!$F80,'Inputs_Indexed REC'!$G$36:$I$36,0)),
IF(S$5&gt;$G80+$B80,R80*(1-INDEX('Inputs_Indexed REC'!$D$6:$D$8,MATCH('Indexed REC Deliveries'!$F80,'Inputs_Indexed REC'!$B$6:$B$8,0))),
0))</f>
        <v>0</v>
      </c>
      <c r="T80" s="89">
        <f>IF(T$5=$G80+$B80,INDEX('Inputs_Indexed REC'!$C$39:$E$64,MATCH('Indexed REC Deliveries'!$G80,'Inputs_Indexed REC'!$B$39:$B$64,0),MATCH('Indexed REC Deliveries'!$F80,'Inputs_Indexed REC'!$C$36:$E$36,0))
*INDEX('Inputs_Indexed REC'!$G$39:$I$64,MATCH('Indexed REC Deliveries'!$G80,'Inputs_Indexed REC'!$B$39:$B$64,0),MATCH('Indexed REC Deliveries'!$F80,'Inputs_Indexed REC'!$G$36:$I$36,0)),
IF(T$5&gt;$G80+$B80,S80*(1-INDEX('Inputs_Indexed REC'!$D$6:$D$8,MATCH('Indexed REC Deliveries'!$F80,'Inputs_Indexed REC'!$B$6:$B$8,0))),
0))</f>
        <v>0</v>
      </c>
      <c r="U80" s="89">
        <f>IF(U$5=$G80+$B80,INDEX('Inputs_Indexed REC'!$C$39:$E$64,MATCH('Indexed REC Deliveries'!$G80,'Inputs_Indexed REC'!$B$39:$B$64,0),MATCH('Indexed REC Deliveries'!$F80,'Inputs_Indexed REC'!$C$36:$E$36,0))
*INDEX('Inputs_Indexed REC'!$G$39:$I$64,MATCH('Indexed REC Deliveries'!$G80,'Inputs_Indexed REC'!$B$39:$B$64,0),MATCH('Indexed REC Deliveries'!$F80,'Inputs_Indexed REC'!$G$36:$I$36,0)),
IF(U$5&gt;$G80+$B80,T80*(1-INDEX('Inputs_Indexed REC'!$D$6:$D$8,MATCH('Indexed REC Deliveries'!$F80,'Inputs_Indexed REC'!$B$6:$B$8,0))),
0))</f>
        <v>0</v>
      </c>
      <c r="V80" s="89">
        <f>IF(V$5=$G80+$B80,INDEX('Inputs_Indexed REC'!$C$39:$E$64,MATCH('Indexed REC Deliveries'!$G80,'Inputs_Indexed REC'!$B$39:$B$64,0),MATCH('Indexed REC Deliveries'!$F80,'Inputs_Indexed REC'!$C$36:$E$36,0))
*INDEX('Inputs_Indexed REC'!$G$39:$I$64,MATCH('Indexed REC Deliveries'!$G80,'Inputs_Indexed REC'!$B$39:$B$64,0),MATCH('Indexed REC Deliveries'!$F80,'Inputs_Indexed REC'!$G$36:$I$36,0)),
IF(V$5&gt;$G80+$B80,U80*(1-INDEX('Inputs_Indexed REC'!$D$6:$D$8,MATCH('Indexed REC Deliveries'!$F80,'Inputs_Indexed REC'!$B$6:$B$8,0))),
0))</f>
        <v>0</v>
      </c>
      <c r="W80" s="89">
        <f>IF(W$5=$G80+$B80,INDEX('Inputs_Indexed REC'!$C$39:$E$64,MATCH('Indexed REC Deliveries'!$G80,'Inputs_Indexed REC'!$B$39:$B$64,0),MATCH('Indexed REC Deliveries'!$F80,'Inputs_Indexed REC'!$C$36:$E$36,0))
*INDEX('Inputs_Indexed REC'!$G$39:$I$64,MATCH('Indexed REC Deliveries'!$G80,'Inputs_Indexed REC'!$B$39:$B$64,0),MATCH('Indexed REC Deliveries'!$F80,'Inputs_Indexed REC'!$G$36:$I$36,0)),
IF(W$5&gt;$G80+$B80,V80*(1-INDEX('Inputs_Indexed REC'!$D$6:$D$8,MATCH('Indexed REC Deliveries'!$F80,'Inputs_Indexed REC'!$B$6:$B$8,0))),
0))</f>
        <v>0</v>
      </c>
      <c r="X80" s="89">
        <f>IF(X$5=$G80+$B80,INDEX('Inputs_Indexed REC'!$C$39:$E$64,MATCH('Indexed REC Deliveries'!$G80,'Inputs_Indexed REC'!$B$39:$B$64,0),MATCH('Indexed REC Deliveries'!$F80,'Inputs_Indexed REC'!$C$36:$E$36,0))
*INDEX('Inputs_Indexed REC'!$G$39:$I$64,MATCH('Indexed REC Deliveries'!$G80,'Inputs_Indexed REC'!$B$39:$B$64,0),MATCH('Indexed REC Deliveries'!$F80,'Inputs_Indexed REC'!$G$36:$I$36,0)),
IF(X$5&gt;$G80+$B80,W80*(1-INDEX('Inputs_Indexed REC'!$D$6:$D$8,MATCH('Indexed REC Deliveries'!$F80,'Inputs_Indexed REC'!$B$6:$B$8,0))),
0))</f>
        <v>0</v>
      </c>
      <c r="Y80" s="89">
        <f>IF(Y$5=$G80+$B80,INDEX('Inputs_Indexed REC'!$C$39:$E$64,MATCH('Indexed REC Deliveries'!$G80,'Inputs_Indexed REC'!$B$39:$B$64,0),MATCH('Indexed REC Deliveries'!$F80,'Inputs_Indexed REC'!$C$36:$E$36,0))
*INDEX('Inputs_Indexed REC'!$G$39:$I$64,MATCH('Indexed REC Deliveries'!$G80,'Inputs_Indexed REC'!$B$39:$B$64,0),MATCH('Indexed REC Deliveries'!$F80,'Inputs_Indexed REC'!$G$36:$I$36,0)),
IF(Y$5&gt;$G80+$B80,X80*(1-INDEX('Inputs_Indexed REC'!$D$6:$D$8,MATCH('Indexed REC Deliveries'!$F80,'Inputs_Indexed REC'!$B$6:$B$8,0))),
0))</f>
        <v>0</v>
      </c>
      <c r="Z80" s="89">
        <f>IF(Z$5=$G80+$B80,INDEX('Inputs_Indexed REC'!$C$39:$E$64,MATCH('Indexed REC Deliveries'!$G80,'Inputs_Indexed REC'!$B$39:$B$64,0),MATCH('Indexed REC Deliveries'!$F80,'Inputs_Indexed REC'!$C$36:$E$36,0))
*INDEX('Inputs_Indexed REC'!$G$39:$I$64,MATCH('Indexed REC Deliveries'!$G80,'Inputs_Indexed REC'!$B$39:$B$64,0),MATCH('Indexed REC Deliveries'!$F80,'Inputs_Indexed REC'!$G$36:$I$36,0)),
IF(Z$5&gt;$G80+$B80,Y80*(1-INDEX('Inputs_Indexed REC'!$D$6:$D$8,MATCH('Indexed REC Deliveries'!$F80,'Inputs_Indexed REC'!$B$6:$B$8,0))),
0))</f>
        <v>0</v>
      </c>
      <c r="AA80" s="89">
        <f>IF(AA$5=$G80+$B80,INDEX('Inputs_Indexed REC'!$C$39:$E$64,MATCH('Indexed REC Deliveries'!$G80,'Inputs_Indexed REC'!$B$39:$B$64,0),MATCH('Indexed REC Deliveries'!$F80,'Inputs_Indexed REC'!$C$36:$E$36,0))
*INDEX('Inputs_Indexed REC'!$G$39:$I$64,MATCH('Indexed REC Deliveries'!$G80,'Inputs_Indexed REC'!$B$39:$B$64,0),MATCH('Indexed REC Deliveries'!$F80,'Inputs_Indexed REC'!$G$36:$I$36,0)),
IF(AA$5&gt;$G80+$B80,Z80*(1-INDEX('Inputs_Indexed REC'!$D$6:$D$8,MATCH('Indexed REC Deliveries'!$F80,'Inputs_Indexed REC'!$B$6:$B$8,0))),
0))</f>
        <v>0</v>
      </c>
      <c r="AB80" s="89">
        <f>IF(AB$5=$G80+$B80,INDEX('Inputs_Indexed REC'!$C$39:$E$64,MATCH('Indexed REC Deliveries'!$G80,'Inputs_Indexed REC'!$B$39:$B$64,0),MATCH('Indexed REC Deliveries'!$F80,'Inputs_Indexed REC'!$C$36:$E$36,0))
*INDEX('Inputs_Indexed REC'!$G$39:$I$64,MATCH('Indexed REC Deliveries'!$G80,'Inputs_Indexed REC'!$B$39:$B$64,0),MATCH('Indexed REC Deliveries'!$F80,'Inputs_Indexed REC'!$G$36:$I$36,0)),
IF(AB$5&gt;$G80+$B80,AA80*(1-INDEX('Inputs_Indexed REC'!$D$6:$D$8,MATCH('Indexed REC Deliveries'!$F80,'Inputs_Indexed REC'!$B$6:$B$8,0))),
0))</f>
        <v>0</v>
      </c>
      <c r="AC80" s="89">
        <f>IF(AC$5=$G80+$B80,INDEX('Inputs_Indexed REC'!$C$39:$E$64,MATCH('Indexed REC Deliveries'!$G80,'Inputs_Indexed REC'!$B$39:$B$64,0),MATCH('Indexed REC Deliveries'!$F80,'Inputs_Indexed REC'!$C$36:$E$36,0))
*INDEX('Inputs_Indexed REC'!$G$39:$I$64,MATCH('Indexed REC Deliveries'!$G80,'Inputs_Indexed REC'!$B$39:$B$64,0),MATCH('Indexed REC Deliveries'!$F80,'Inputs_Indexed REC'!$G$36:$I$36,0)),
IF(AC$5&gt;$G80+$B80,AB80*(1-INDEX('Inputs_Indexed REC'!$D$6:$D$8,MATCH('Indexed REC Deliveries'!$F80,'Inputs_Indexed REC'!$B$6:$B$8,0))),
0))</f>
        <v>0</v>
      </c>
      <c r="AD80" s="89">
        <f>IF(AD$5=$G80+$B80,INDEX('Inputs_Indexed REC'!$C$39:$E$64,MATCH('Indexed REC Deliveries'!$G80,'Inputs_Indexed REC'!$B$39:$B$64,0),MATCH('Indexed REC Deliveries'!$F80,'Inputs_Indexed REC'!$C$36:$E$36,0))
*INDEX('Inputs_Indexed REC'!$G$39:$I$64,MATCH('Indexed REC Deliveries'!$G80,'Inputs_Indexed REC'!$B$39:$B$64,0),MATCH('Indexed REC Deliveries'!$F80,'Inputs_Indexed REC'!$G$36:$I$36,0)),
IF(AD$5&gt;$G80+$B80,AC80*(1-INDEX('Inputs_Indexed REC'!$D$6:$D$8,MATCH('Indexed REC Deliveries'!$F80,'Inputs_Indexed REC'!$B$6:$B$8,0))),
0))</f>
        <v>0</v>
      </c>
      <c r="AE80" s="89">
        <f>IF(AE$5=$G80+$B80,INDEX('Inputs_Indexed REC'!$C$39:$E$64,MATCH('Indexed REC Deliveries'!$G80,'Inputs_Indexed REC'!$B$39:$B$64,0),MATCH('Indexed REC Deliveries'!$F80,'Inputs_Indexed REC'!$C$36:$E$36,0))
*INDEX('Inputs_Indexed REC'!$G$39:$I$64,MATCH('Indexed REC Deliveries'!$G80,'Inputs_Indexed REC'!$B$39:$B$64,0),MATCH('Indexed REC Deliveries'!$F80,'Inputs_Indexed REC'!$G$36:$I$36,0)),
IF(AE$5&gt;$G80+$B80,AD80*(1-INDEX('Inputs_Indexed REC'!$D$6:$D$8,MATCH('Indexed REC Deliveries'!$F80,'Inputs_Indexed REC'!$B$6:$B$8,0))),
0))</f>
        <v>0</v>
      </c>
      <c r="AF80" s="89">
        <f>IF(AF$5=$G80+$B80,INDEX('Inputs_Indexed REC'!$C$39:$E$64,MATCH('Indexed REC Deliveries'!$G80,'Inputs_Indexed REC'!$B$39:$B$64,0),MATCH('Indexed REC Deliveries'!$F80,'Inputs_Indexed REC'!$C$36:$E$36,0))
*INDEX('Inputs_Indexed REC'!$G$39:$I$64,MATCH('Indexed REC Deliveries'!$G80,'Inputs_Indexed REC'!$B$39:$B$64,0),MATCH('Indexed REC Deliveries'!$F80,'Inputs_Indexed REC'!$G$36:$I$36,0)),
IF(AF$5&gt;$G80+$B80,AE80*(1-INDEX('Inputs_Indexed REC'!$D$6:$D$8,MATCH('Indexed REC Deliveries'!$F80,'Inputs_Indexed REC'!$B$6:$B$8,0))),
0))</f>
        <v>0</v>
      </c>
      <c r="AG80" s="89">
        <f>IF(AG$5=$G80+$B80,INDEX('Inputs_Indexed REC'!$C$39:$E$64,MATCH('Indexed REC Deliveries'!$G80,'Inputs_Indexed REC'!$B$39:$B$64,0),MATCH('Indexed REC Deliveries'!$F80,'Inputs_Indexed REC'!$C$36:$E$36,0))
*INDEX('Inputs_Indexed REC'!$G$39:$I$64,MATCH('Indexed REC Deliveries'!$G80,'Inputs_Indexed REC'!$B$39:$B$64,0),MATCH('Indexed REC Deliveries'!$F80,'Inputs_Indexed REC'!$G$36:$I$36,0)),
IF(AG$5&gt;$G80+$B80,AF80*(1-INDEX('Inputs_Indexed REC'!$D$6:$D$8,MATCH('Indexed REC Deliveries'!$F80,'Inputs_Indexed REC'!$B$6:$B$8,0))),
0))</f>
        <v>0</v>
      </c>
    </row>
    <row r="81" spans="2:33">
      <c r="B81" s="94">
        <v>3</v>
      </c>
      <c r="C81" s="94" t="s">
        <v>167</v>
      </c>
      <c r="D81" s="119" t="s">
        <v>214</v>
      </c>
      <c r="E81" s="221"/>
      <c r="F81" s="39" t="s">
        <v>73</v>
      </c>
      <c r="G81" s="62">
        <f t="shared" si="8"/>
        <v>2045</v>
      </c>
      <c r="H81" s="58" t="s">
        <v>85</v>
      </c>
      <c r="I81" s="89">
        <f>IF(I$5=$G81+$B81,INDEX('Inputs_Indexed REC'!$C$39:$E$64,MATCH('Indexed REC Deliveries'!$G81,'Inputs_Indexed REC'!$B$39:$B$64,0),MATCH('Indexed REC Deliveries'!$F81,'Inputs_Indexed REC'!$C$36:$E$36,0))
*INDEX('Inputs_Indexed REC'!$G$39:$I$64,MATCH('Indexed REC Deliveries'!$G81,'Inputs_Indexed REC'!$B$39:$B$64,0),MATCH('Indexed REC Deliveries'!$F81,'Inputs_Indexed REC'!$G$36:$I$36,0)),
IF(I$5&gt;$G81+$B81,H81*(1-INDEX('Inputs_Indexed REC'!$D$6:$D$8,MATCH('Indexed REC Deliveries'!$F81,'Inputs_Indexed REC'!$B$6:$B$8,0))),
0))</f>
        <v>0</v>
      </c>
      <c r="J81" s="89">
        <f>IF(J$5=$G81+$B81,INDEX('Inputs_Indexed REC'!$C$39:$E$64,MATCH('Indexed REC Deliveries'!$G81,'Inputs_Indexed REC'!$B$39:$B$64,0),MATCH('Indexed REC Deliveries'!$F81,'Inputs_Indexed REC'!$C$36:$E$36,0))
*INDEX('Inputs_Indexed REC'!$G$39:$I$64,MATCH('Indexed REC Deliveries'!$G81,'Inputs_Indexed REC'!$B$39:$B$64,0),MATCH('Indexed REC Deliveries'!$F81,'Inputs_Indexed REC'!$G$36:$I$36,0)),
IF(J$5&gt;$G81+$B81,I81*(1-INDEX('Inputs_Indexed REC'!$D$6:$D$8,MATCH('Indexed REC Deliveries'!$F81,'Inputs_Indexed REC'!$B$6:$B$8,0))),
0))</f>
        <v>0</v>
      </c>
      <c r="K81" s="89">
        <f>IF(K$5=$G81+$B81,INDEX('Inputs_Indexed REC'!$C$39:$E$64,MATCH('Indexed REC Deliveries'!$G81,'Inputs_Indexed REC'!$B$39:$B$64,0),MATCH('Indexed REC Deliveries'!$F81,'Inputs_Indexed REC'!$C$36:$E$36,0))
*INDEX('Inputs_Indexed REC'!$G$39:$I$64,MATCH('Indexed REC Deliveries'!$G81,'Inputs_Indexed REC'!$B$39:$B$64,0),MATCH('Indexed REC Deliveries'!$F81,'Inputs_Indexed REC'!$G$36:$I$36,0)),
IF(K$5&gt;$G81+$B81,J81*(1-INDEX('Inputs_Indexed REC'!$D$6:$D$8,MATCH('Indexed REC Deliveries'!$F81,'Inputs_Indexed REC'!$B$6:$B$8,0))),
0))</f>
        <v>0</v>
      </c>
      <c r="L81" s="89">
        <f>IF(L$5=$G81+$B81,INDEX('Inputs_Indexed REC'!$C$39:$E$64,MATCH('Indexed REC Deliveries'!$G81,'Inputs_Indexed REC'!$B$39:$B$64,0),MATCH('Indexed REC Deliveries'!$F81,'Inputs_Indexed REC'!$C$36:$E$36,0))
*INDEX('Inputs_Indexed REC'!$G$39:$I$64,MATCH('Indexed REC Deliveries'!$G81,'Inputs_Indexed REC'!$B$39:$B$64,0),MATCH('Indexed REC Deliveries'!$F81,'Inputs_Indexed REC'!$G$36:$I$36,0)),
IF(L$5&gt;$G81+$B81,K81*(1-INDEX('Inputs_Indexed REC'!$D$6:$D$8,MATCH('Indexed REC Deliveries'!$F81,'Inputs_Indexed REC'!$B$6:$B$8,0))),
0))</f>
        <v>0</v>
      </c>
      <c r="M81" s="89">
        <f>IF(M$5=$G81+$B81,INDEX('Inputs_Indexed REC'!$C$39:$E$64,MATCH('Indexed REC Deliveries'!$G81,'Inputs_Indexed REC'!$B$39:$B$64,0),MATCH('Indexed REC Deliveries'!$F81,'Inputs_Indexed REC'!$C$36:$E$36,0))
*INDEX('Inputs_Indexed REC'!$G$39:$I$64,MATCH('Indexed REC Deliveries'!$G81,'Inputs_Indexed REC'!$B$39:$B$64,0),MATCH('Indexed REC Deliveries'!$F81,'Inputs_Indexed REC'!$G$36:$I$36,0)),
IF(M$5&gt;$G81+$B81,L81*(1-INDEX('Inputs_Indexed REC'!$D$6:$D$8,MATCH('Indexed REC Deliveries'!$F81,'Inputs_Indexed REC'!$B$6:$B$8,0))),
0))</f>
        <v>0</v>
      </c>
      <c r="N81" s="89">
        <f>IF(N$5=$G81+$B81,INDEX('Inputs_Indexed REC'!$C$39:$E$64,MATCH('Indexed REC Deliveries'!$G81,'Inputs_Indexed REC'!$B$39:$B$64,0),MATCH('Indexed REC Deliveries'!$F81,'Inputs_Indexed REC'!$C$36:$E$36,0))
*INDEX('Inputs_Indexed REC'!$G$39:$I$64,MATCH('Indexed REC Deliveries'!$G81,'Inputs_Indexed REC'!$B$39:$B$64,0),MATCH('Indexed REC Deliveries'!$F81,'Inputs_Indexed REC'!$G$36:$I$36,0)),
IF(N$5&gt;$G81+$B81,M81*(1-INDEX('Inputs_Indexed REC'!$D$6:$D$8,MATCH('Indexed REC Deliveries'!$F81,'Inputs_Indexed REC'!$B$6:$B$8,0))),
0))</f>
        <v>0</v>
      </c>
      <c r="O81" s="89">
        <f>IF(O$5=$G81+$B81,INDEX('Inputs_Indexed REC'!$C$39:$E$64,MATCH('Indexed REC Deliveries'!$G81,'Inputs_Indexed REC'!$B$39:$B$64,0),MATCH('Indexed REC Deliveries'!$F81,'Inputs_Indexed REC'!$C$36:$E$36,0))
*INDEX('Inputs_Indexed REC'!$G$39:$I$64,MATCH('Indexed REC Deliveries'!$G81,'Inputs_Indexed REC'!$B$39:$B$64,0),MATCH('Indexed REC Deliveries'!$F81,'Inputs_Indexed REC'!$G$36:$I$36,0)),
IF(O$5&gt;$G81+$B81,N81*(1-INDEX('Inputs_Indexed REC'!$D$6:$D$8,MATCH('Indexed REC Deliveries'!$F81,'Inputs_Indexed REC'!$B$6:$B$8,0))),
0))</f>
        <v>0</v>
      </c>
      <c r="P81" s="89">
        <f>IF(P$5=$G81+$B81,INDEX('Inputs_Indexed REC'!$C$39:$E$64,MATCH('Indexed REC Deliveries'!$G81,'Inputs_Indexed REC'!$B$39:$B$64,0),MATCH('Indexed REC Deliveries'!$F81,'Inputs_Indexed REC'!$C$36:$E$36,0))
*INDEX('Inputs_Indexed REC'!$G$39:$I$64,MATCH('Indexed REC Deliveries'!$G81,'Inputs_Indexed REC'!$B$39:$B$64,0),MATCH('Indexed REC Deliveries'!$F81,'Inputs_Indexed REC'!$G$36:$I$36,0)),
IF(P$5&gt;$G81+$B81,O81*(1-INDEX('Inputs_Indexed REC'!$D$6:$D$8,MATCH('Indexed REC Deliveries'!$F81,'Inputs_Indexed REC'!$B$6:$B$8,0))),
0))</f>
        <v>0</v>
      </c>
      <c r="Q81" s="89">
        <f>IF(Q$5=$G81+$B81,INDEX('Inputs_Indexed REC'!$C$39:$E$64,MATCH('Indexed REC Deliveries'!$G81,'Inputs_Indexed REC'!$B$39:$B$64,0),MATCH('Indexed REC Deliveries'!$F81,'Inputs_Indexed REC'!$C$36:$E$36,0))
*INDEX('Inputs_Indexed REC'!$G$39:$I$64,MATCH('Indexed REC Deliveries'!$G81,'Inputs_Indexed REC'!$B$39:$B$64,0),MATCH('Indexed REC Deliveries'!$F81,'Inputs_Indexed REC'!$G$36:$I$36,0)),
IF(Q$5&gt;$G81+$B81,P81*(1-INDEX('Inputs_Indexed REC'!$D$6:$D$8,MATCH('Indexed REC Deliveries'!$F81,'Inputs_Indexed REC'!$B$6:$B$8,0))),
0))</f>
        <v>0</v>
      </c>
      <c r="R81" s="89">
        <f>IF(R$5=$G81+$B81,INDEX('Inputs_Indexed REC'!$C$39:$E$64,MATCH('Indexed REC Deliveries'!$G81,'Inputs_Indexed REC'!$B$39:$B$64,0),MATCH('Indexed REC Deliveries'!$F81,'Inputs_Indexed REC'!$C$36:$E$36,0))
*INDEX('Inputs_Indexed REC'!$G$39:$I$64,MATCH('Indexed REC Deliveries'!$G81,'Inputs_Indexed REC'!$B$39:$B$64,0),MATCH('Indexed REC Deliveries'!$F81,'Inputs_Indexed REC'!$G$36:$I$36,0)),
IF(R$5&gt;$G81+$B81,Q81*(1-INDEX('Inputs_Indexed REC'!$D$6:$D$8,MATCH('Indexed REC Deliveries'!$F81,'Inputs_Indexed REC'!$B$6:$B$8,0))),
0))</f>
        <v>0</v>
      </c>
      <c r="S81" s="89">
        <f>IF(S$5=$G81+$B81,INDEX('Inputs_Indexed REC'!$C$39:$E$64,MATCH('Indexed REC Deliveries'!$G81,'Inputs_Indexed REC'!$B$39:$B$64,0),MATCH('Indexed REC Deliveries'!$F81,'Inputs_Indexed REC'!$C$36:$E$36,0))
*INDEX('Inputs_Indexed REC'!$G$39:$I$64,MATCH('Indexed REC Deliveries'!$G81,'Inputs_Indexed REC'!$B$39:$B$64,0),MATCH('Indexed REC Deliveries'!$F81,'Inputs_Indexed REC'!$G$36:$I$36,0)),
IF(S$5&gt;$G81+$B81,R81*(1-INDEX('Inputs_Indexed REC'!$D$6:$D$8,MATCH('Indexed REC Deliveries'!$F81,'Inputs_Indexed REC'!$B$6:$B$8,0))),
0))</f>
        <v>0</v>
      </c>
      <c r="T81" s="89">
        <f>IF(T$5=$G81+$B81,INDEX('Inputs_Indexed REC'!$C$39:$E$64,MATCH('Indexed REC Deliveries'!$G81,'Inputs_Indexed REC'!$B$39:$B$64,0),MATCH('Indexed REC Deliveries'!$F81,'Inputs_Indexed REC'!$C$36:$E$36,0))
*INDEX('Inputs_Indexed REC'!$G$39:$I$64,MATCH('Indexed REC Deliveries'!$G81,'Inputs_Indexed REC'!$B$39:$B$64,0),MATCH('Indexed REC Deliveries'!$F81,'Inputs_Indexed REC'!$G$36:$I$36,0)),
IF(T$5&gt;$G81+$B81,S81*(1-INDEX('Inputs_Indexed REC'!$D$6:$D$8,MATCH('Indexed REC Deliveries'!$F81,'Inputs_Indexed REC'!$B$6:$B$8,0))),
0))</f>
        <v>0</v>
      </c>
      <c r="U81" s="89">
        <f>IF(U$5=$G81+$B81,INDEX('Inputs_Indexed REC'!$C$39:$E$64,MATCH('Indexed REC Deliveries'!$G81,'Inputs_Indexed REC'!$B$39:$B$64,0),MATCH('Indexed REC Deliveries'!$F81,'Inputs_Indexed REC'!$C$36:$E$36,0))
*INDEX('Inputs_Indexed REC'!$G$39:$I$64,MATCH('Indexed REC Deliveries'!$G81,'Inputs_Indexed REC'!$B$39:$B$64,0),MATCH('Indexed REC Deliveries'!$F81,'Inputs_Indexed REC'!$G$36:$I$36,0)),
IF(U$5&gt;$G81+$B81,T81*(1-INDEX('Inputs_Indexed REC'!$D$6:$D$8,MATCH('Indexed REC Deliveries'!$F81,'Inputs_Indexed REC'!$B$6:$B$8,0))),
0))</f>
        <v>0</v>
      </c>
      <c r="V81" s="89">
        <f>IF(V$5=$G81+$B81,INDEX('Inputs_Indexed REC'!$C$39:$E$64,MATCH('Indexed REC Deliveries'!$G81,'Inputs_Indexed REC'!$B$39:$B$64,0),MATCH('Indexed REC Deliveries'!$F81,'Inputs_Indexed REC'!$C$36:$E$36,0))
*INDEX('Inputs_Indexed REC'!$G$39:$I$64,MATCH('Indexed REC Deliveries'!$G81,'Inputs_Indexed REC'!$B$39:$B$64,0),MATCH('Indexed REC Deliveries'!$F81,'Inputs_Indexed REC'!$G$36:$I$36,0)),
IF(V$5&gt;$G81+$B81,U81*(1-INDEX('Inputs_Indexed REC'!$D$6:$D$8,MATCH('Indexed REC Deliveries'!$F81,'Inputs_Indexed REC'!$B$6:$B$8,0))),
0))</f>
        <v>0</v>
      </c>
      <c r="W81" s="89">
        <f>IF(W$5=$G81+$B81,INDEX('Inputs_Indexed REC'!$C$39:$E$64,MATCH('Indexed REC Deliveries'!$G81,'Inputs_Indexed REC'!$B$39:$B$64,0),MATCH('Indexed REC Deliveries'!$F81,'Inputs_Indexed REC'!$C$36:$E$36,0))
*INDEX('Inputs_Indexed REC'!$G$39:$I$64,MATCH('Indexed REC Deliveries'!$G81,'Inputs_Indexed REC'!$B$39:$B$64,0),MATCH('Indexed REC Deliveries'!$F81,'Inputs_Indexed REC'!$G$36:$I$36,0)),
IF(W$5&gt;$G81+$B81,V81*(1-INDEX('Inputs_Indexed REC'!$D$6:$D$8,MATCH('Indexed REC Deliveries'!$F81,'Inputs_Indexed REC'!$B$6:$B$8,0))),
0))</f>
        <v>0</v>
      </c>
      <c r="X81" s="89">
        <f>IF(X$5=$G81+$B81,INDEX('Inputs_Indexed REC'!$C$39:$E$64,MATCH('Indexed REC Deliveries'!$G81,'Inputs_Indexed REC'!$B$39:$B$64,0),MATCH('Indexed REC Deliveries'!$F81,'Inputs_Indexed REC'!$C$36:$E$36,0))
*INDEX('Inputs_Indexed REC'!$G$39:$I$64,MATCH('Indexed REC Deliveries'!$G81,'Inputs_Indexed REC'!$B$39:$B$64,0),MATCH('Indexed REC Deliveries'!$F81,'Inputs_Indexed REC'!$G$36:$I$36,0)),
IF(X$5&gt;$G81+$B81,W81*(1-INDEX('Inputs_Indexed REC'!$D$6:$D$8,MATCH('Indexed REC Deliveries'!$F81,'Inputs_Indexed REC'!$B$6:$B$8,0))),
0))</f>
        <v>0</v>
      </c>
      <c r="Y81" s="89">
        <f>IF(Y$5=$G81+$B81,INDEX('Inputs_Indexed REC'!$C$39:$E$64,MATCH('Indexed REC Deliveries'!$G81,'Inputs_Indexed REC'!$B$39:$B$64,0),MATCH('Indexed REC Deliveries'!$F81,'Inputs_Indexed REC'!$C$36:$E$36,0))
*INDEX('Inputs_Indexed REC'!$G$39:$I$64,MATCH('Indexed REC Deliveries'!$G81,'Inputs_Indexed REC'!$B$39:$B$64,0),MATCH('Indexed REC Deliveries'!$F81,'Inputs_Indexed REC'!$G$36:$I$36,0)),
IF(Y$5&gt;$G81+$B81,X81*(1-INDEX('Inputs_Indexed REC'!$D$6:$D$8,MATCH('Indexed REC Deliveries'!$F81,'Inputs_Indexed REC'!$B$6:$B$8,0))),
0))</f>
        <v>0</v>
      </c>
      <c r="Z81" s="89">
        <f>IF(Z$5=$G81+$B81,INDEX('Inputs_Indexed REC'!$C$39:$E$64,MATCH('Indexed REC Deliveries'!$G81,'Inputs_Indexed REC'!$B$39:$B$64,0),MATCH('Indexed REC Deliveries'!$F81,'Inputs_Indexed REC'!$C$36:$E$36,0))
*INDEX('Inputs_Indexed REC'!$G$39:$I$64,MATCH('Indexed REC Deliveries'!$G81,'Inputs_Indexed REC'!$B$39:$B$64,0),MATCH('Indexed REC Deliveries'!$F81,'Inputs_Indexed REC'!$G$36:$I$36,0)),
IF(Z$5&gt;$G81+$B81,Y81*(1-INDEX('Inputs_Indexed REC'!$D$6:$D$8,MATCH('Indexed REC Deliveries'!$F81,'Inputs_Indexed REC'!$B$6:$B$8,0))),
0))</f>
        <v>0</v>
      </c>
      <c r="AA81" s="89">
        <f>IF(AA$5=$G81+$B81,INDEX('Inputs_Indexed REC'!$C$39:$E$64,MATCH('Indexed REC Deliveries'!$G81,'Inputs_Indexed REC'!$B$39:$B$64,0),MATCH('Indexed REC Deliveries'!$F81,'Inputs_Indexed REC'!$C$36:$E$36,0))
*INDEX('Inputs_Indexed REC'!$G$39:$I$64,MATCH('Indexed REC Deliveries'!$G81,'Inputs_Indexed REC'!$B$39:$B$64,0),MATCH('Indexed REC Deliveries'!$F81,'Inputs_Indexed REC'!$G$36:$I$36,0)),
IF(AA$5&gt;$G81+$B81,Z81*(1-INDEX('Inputs_Indexed REC'!$D$6:$D$8,MATCH('Indexed REC Deliveries'!$F81,'Inputs_Indexed REC'!$B$6:$B$8,0))),
0))</f>
        <v>0</v>
      </c>
      <c r="AB81" s="89">
        <f>IF(AB$5=$G81+$B81,INDEX('Inputs_Indexed REC'!$C$39:$E$64,MATCH('Indexed REC Deliveries'!$G81,'Inputs_Indexed REC'!$B$39:$B$64,0),MATCH('Indexed REC Deliveries'!$F81,'Inputs_Indexed REC'!$C$36:$E$36,0))
*INDEX('Inputs_Indexed REC'!$G$39:$I$64,MATCH('Indexed REC Deliveries'!$G81,'Inputs_Indexed REC'!$B$39:$B$64,0),MATCH('Indexed REC Deliveries'!$F81,'Inputs_Indexed REC'!$G$36:$I$36,0)),
IF(AB$5&gt;$G81+$B81,AA81*(1-INDEX('Inputs_Indexed REC'!$D$6:$D$8,MATCH('Indexed REC Deliveries'!$F81,'Inputs_Indexed REC'!$B$6:$B$8,0))),
0))</f>
        <v>0</v>
      </c>
      <c r="AC81" s="89">
        <f>IF(AC$5=$G81+$B81,INDEX('Inputs_Indexed REC'!$C$39:$E$64,MATCH('Indexed REC Deliveries'!$G81,'Inputs_Indexed REC'!$B$39:$B$64,0),MATCH('Indexed REC Deliveries'!$F81,'Inputs_Indexed REC'!$C$36:$E$36,0))
*INDEX('Inputs_Indexed REC'!$G$39:$I$64,MATCH('Indexed REC Deliveries'!$G81,'Inputs_Indexed REC'!$B$39:$B$64,0),MATCH('Indexed REC Deliveries'!$F81,'Inputs_Indexed REC'!$G$36:$I$36,0)),
IF(AC$5&gt;$G81+$B81,AB81*(1-INDEX('Inputs_Indexed REC'!$D$6:$D$8,MATCH('Indexed REC Deliveries'!$F81,'Inputs_Indexed REC'!$B$6:$B$8,0))),
0))</f>
        <v>0</v>
      </c>
      <c r="AD81" s="89">
        <f>IF(AD$5=$G81+$B81,INDEX('Inputs_Indexed REC'!$C$39:$E$64,MATCH('Indexed REC Deliveries'!$G81,'Inputs_Indexed REC'!$B$39:$B$64,0),MATCH('Indexed REC Deliveries'!$F81,'Inputs_Indexed REC'!$C$36:$E$36,0))
*INDEX('Inputs_Indexed REC'!$G$39:$I$64,MATCH('Indexed REC Deliveries'!$G81,'Inputs_Indexed REC'!$B$39:$B$64,0),MATCH('Indexed REC Deliveries'!$F81,'Inputs_Indexed REC'!$G$36:$I$36,0)),
IF(AD$5&gt;$G81+$B81,AC81*(1-INDEX('Inputs_Indexed REC'!$D$6:$D$8,MATCH('Indexed REC Deliveries'!$F81,'Inputs_Indexed REC'!$B$6:$B$8,0))),
0))</f>
        <v>0</v>
      </c>
      <c r="AE81" s="89">
        <f>IF(AE$5=$G81+$B81,INDEX('Inputs_Indexed REC'!$C$39:$E$64,MATCH('Indexed REC Deliveries'!$G81,'Inputs_Indexed REC'!$B$39:$B$64,0),MATCH('Indexed REC Deliveries'!$F81,'Inputs_Indexed REC'!$C$36:$E$36,0))
*INDEX('Inputs_Indexed REC'!$G$39:$I$64,MATCH('Indexed REC Deliveries'!$G81,'Inputs_Indexed REC'!$B$39:$B$64,0),MATCH('Indexed REC Deliveries'!$F81,'Inputs_Indexed REC'!$G$36:$I$36,0)),
IF(AE$5&gt;$G81+$B81,AD81*(1-INDEX('Inputs_Indexed REC'!$D$6:$D$8,MATCH('Indexed REC Deliveries'!$F81,'Inputs_Indexed REC'!$B$6:$B$8,0))),
0))</f>
        <v>0</v>
      </c>
      <c r="AF81" s="89">
        <f>IF(AF$5=$G81+$B81,INDEX('Inputs_Indexed REC'!$C$39:$E$64,MATCH('Indexed REC Deliveries'!$G81,'Inputs_Indexed REC'!$B$39:$B$64,0),MATCH('Indexed REC Deliveries'!$F81,'Inputs_Indexed REC'!$C$36:$E$36,0))
*INDEX('Inputs_Indexed REC'!$G$39:$I$64,MATCH('Indexed REC Deliveries'!$G81,'Inputs_Indexed REC'!$B$39:$B$64,0),MATCH('Indexed REC Deliveries'!$F81,'Inputs_Indexed REC'!$G$36:$I$36,0)),
IF(AF$5&gt;$G81+$B81,AE81*(1-INDEX('Inputs_Indexed REC'!$D$6:$D$8,MATCH('Indexed REC Deliveries'!$F81,'Inputs_Indexed REC'!$B$6:$B$8,0))),
0))</f>
        <v>0</v>
      </c>
      <c r="AG81" s="89">
        <f>IF(AG$5=$G81+$B81,INDEX('Inputs_Indexed REC'!$C$39:$E$64,MATCH('Indexed REC Deliveries'!$G81,'Inputs_Indexed REC'!$B$39:$B$64,0),MATCH('Indexed REC Deliveries'!$F81,'Inputs_Indexed REC'!$C$36:$E$36,0))
*INDEX('Inputs_Indexed REC'!$G$39:$I$64,MATCH('Indexed REC Deliveries'!$G81,'Inputs_Indexed REC'!$B$39:$B$64,0),MATCH('Indexed REC Deliveries'!$F81,'Inputs_Indexed REC'!$G$36:$I$36,0)),
IF(AG$5&gt;$G81+$B81,AF81*(1-INDEX('Inputs_Indexed REC'!$D$6:$D$8,MATCH('Indexed REC Deliveries'!$F81,'Inputs_Indexed REC'!$B$6:$B$8,0))),
0))</f>
        <v>0</v>
      </c>
    </row>
    <row r="82" spans="2:33">
      <c r="B82" s="94">
        <v>3</v>
      </c>
      <c r="C82" s="94" t="s">
        <v>167</v>
      </c>
      <c r="D82" s="119" t="s">
        <v>214</v>
      </c>
      <c r="E82" s="221"/>
      <c r="F82" s="39" t="s">
        <v>73</v>
      </c>
      <c r="G82" s="62">
        <f t="shared" si="8"/>
        <v>2046</v>
      </c>
      <c r="H82" s="58" t="s">
        <v>85</v>
      </c>
      <c r="I82" s="89">
        <f>IF(I$5=$G82+$B82,INDEX('Inputs_Indexed REC'!$C$39:$E$64,MATCH('Indexed REC Deliveries'!$G82,'Inputs_Indexed REC'!$B$39:$B$64,0),MATCH('Indexed REC Deliveries'!$F82,'Inputs_Indexed REC'!$C$36:$E$36,0))
*INDEX('Inputs_Indexed REC'!$G$39:$I$64,MATCH('Indexed REC Deliveries'!$G82,'Inputs_Indexed REC'!$B$39:$B$64,0),MATCH('Indexed REC Deliveries'!$F82,'Inputs_Indexed REC'!$G$36:$I$36,0)),
IF(I$5&gt;$G82+$B82,H82*(1-INDEX('Inputs_Indexed REC'!$D$6:$D$8,MATCH('Indexed REC Deliveries'!$F82,'Inputs_Indexed REC'!$B$6:$B$8,0))),
0))</f>
        <v>0</v>
      </c>
      <c r="J82" s="89">
        <f>IF(J$5=$G82+$B82,INDEX('Inputs_Indexed REC'!$C$39:$E$64,MATCH('Indexed REC Deliveries'!$G82,'Inputs_Indexed REC'!$B$39:$B$64,0),MATCH('Indexed REC Deliveries'!$F82,'Inputs_Indexed REC'!$C$36:$E$36,0))
*INDEX('Inputs_Indexed REC'!$G$39:$I$64,MATCH('Indexed REC Deliveries'!$G82,'Inputs_Indexed REC'!$B$39:$B$64,0),MATCH('Indexed REC Deliveries'!$F82,'Inputs_Indexed REC'!$G$36:$I$36,0)),
IF(J$5&gt;$G82+$B82,I82*(1-INDEX('Inputs_Indexed REC'!$D$6:$D$8,MATCH('Indexed REC Deliveries'!$F82,'Inputs_Indexed REC'!$B$6:$B$8,0))),
0))</f>
        <v>0</v>
      </c>
      <c r="K82" s="89">
        <f>IF(K$5=$G82+$B82,INDEX('Inputs_Indexed REC'!$C$39:$E$64,MATCH('Indexed REC Deliveries'!$G82,'Inputs_Indexed REC'!$B$39:$B$64,0),MATCH('Indexed REC Deliveries'!$F82,'Inputs_Indexed REC'!$C$36:$E$36,0))
*INDEX('Inputs_Indexed REC'!$G$39:$I$64,MATCH('Indexed REC Deliveries'!$G82,'Inputs_Indexed REC'!$B$39:$B$64,0),MATCH('Indexed REC Deliveries'!$F82,'Inputs_Indexed REC'!$G$36:$I$36,0)),
IF(K$5&gt;$G82+$B82,J82*(1-INDEX('Inputs_Indexed REC'!$D$6:$D$8,MATCH('Indexed REC Deliveries'!$F82,'Inputs_Indexed REC'!$B$6:$B$8,0))),
0))</f>
        <v>0</v>
      </c>
      <c r="L82" s="89">
        <f>IF(L$5=$G82+$B82,INDEX('Inputs_Indexed REC'!$C$39:$E$64,MATCH('Indexed REC Deliveries'!$G82,'Inputs_Indexed REC'!$B$39:$B$64,0),MATCH('Indexed REC Deliveries'!$F82,'Inputs_Indexed REC'!$C$36:$E$36,0))
*INDEX('Inputs_Indexed REC'!$G$39:$I$64,MATCH('Indexed REC Deliveries'!$G82,'Inputs_Indexed REC'!$B$39:$B$64,0),MATCH('Indexed REC Deliveries'!$F82,'Inputs_Indexed REC'!$G$36:$I$36,0)),
IF(L$5&gt;$G82+$B82,K82*(1-INDEX('Inputs_Indexed REC'!$D$6:$D$8,MATCH('Indexed REC Deliveries'!$F82,'Inputs_Indexed REC'!$B$6:$B$8,0))),
0))</f>
        <v>0</v>
      </c>
      <c r="M82" s="89">
        <f>IF(M$5=$G82+$B82,INDEX('Inputs_Indexed REC'!$C$39:$E$64,MATCH('Indexed REC Deliveries'!$G82,'Inputs_Indexed REC'!$B$39:$B$64,0),MATCH('Indexed REC Deliveries'!$F82,'Inputs_Indexed REC'!$C$36:$E$36,0))
*INDEX('Inputs_Indexed REC'!$G$39:$I$64,MATCH('Indexed REC Deliveries'!$G82,'Inputs_Indexed REC'!$B$39:$B$64,0),MATCH('Indexed REC Deliveries'!$F82,'Inputs_Indexed REC'!$G$36:$I$36,0)),
IF(M$5&gt;$G82+$B82,L82*(1-INDEX('Inputs_Indexed REC'!$D$6:$D$8,MATCH('Indexed REC Deliveries'!$F82,'Inputs_Indexed REC'!$B$6:$B$8,0))),
0))</f>
        <v>0</v>
      </c>
      <c r="N82" s="89">
        <f>IF(N$5=$G82+$B82,INDEX('Inputs_Indexed REC'!$C$39:$E$64,MATCH('Indexed REC Deliveries'!$G82,'Inputs_Indexed REC'!$B$39:$B$64,0),MATCH('Indexed REC Deliveries'!$F82,'Inputs_Indexed REC'!$C$36:$E$36,0))
*INDEX('Inputs_Indexed REC'!$G$39:$I$64,MATCH('Indexed REC Deliveries'!$G82,'Inputs_Indexed REC'!$B$39:$B$64,0),MATCH('Indexed REC Deliveries'!$F82,'Inputs_Indexed REC'!$G$36:$I$36,0)),
IF(N$5&gt;$G82+$B82,M82*(1-INDEX('Inputs_Indexed REC'!$D$6:$D$8,MATCH('Indexed REC Deliveries'!$F82,'Inputs_Indexed REC'!$B$6:$B$8,0))),
0))</f>
        <v>0</v>
      </c>
      <c r="O82" s="89">
        <f>IF(O$5=$G82+$B82,INDEX('Inputs_Indexed REC'!$C$39:$E$64,MATCH('Indexed REC Deliveries'!$G82,'Inputs_Indexed REC'!$B$39:$B$64,0),MATCH('Indexed REC Deliveries'!$F82,'Inputs_Indexed REC'!$C$36:$E$36,0))
*INDEX('Inputs_Indexed REC'!$G$39:$I$64,MATCH('Indexed REC Deliveries'!$G82,'Inputs_Indexed REC'!$B$39:$B$64,0),MATCH('Indexed REC Deliveries'!$F82,'Inputs_Indexed REC'!$G$36:$I$36,0)),
IF(O$5&gt;$G82+$B82,N82*(1-INDEX('Inputs_Indexed REC'!$D$6:$D$8,MATCH('Indexed REC Deliveries'!$F82,'Inputs_Indexed REC'!$B$6:$B$8,0))),
0))</f>
        <v>0</v>
      </c>
      <c r="P82" s="89">
        <f>IF(P$5=$G82+$B82,INDEX('Inputs_Indexed REC'!$C$39:$E$64,MATCH('Indexed REC Deliveries'!$G82,'Inputs_Indexed REC'!$B$39:$B$64,0),MATCH('Indexed REC Deliveries'!$F82,'Inputs_Indexed REC'!$C$36:$E$36,0))
*INDEX('Inputs_Indexed REC'!$G$39:$I$64,MATCH('Indexed REC Deliveries'!$G82,'Inputs_Indexed REC'!$B$39:$B$64,0),MATCH('Indexed REC Deliveries'!$F82,'Inputs_Indexed REC'!$G$36:$I$36,0)),
IF(P$5&gt;$G82+$B82,O82*(1-INDEX('Inputs_Indexed REC'!$D$6:$D$8,MATCH('Indexed REC Deliveries'!$F82,'Inputs_Indexed REC'!$B$6:$B$8,0))),
0))</f>
        <v>0</v>
      </c>
      <c r="Q82" s="89">
        <f>IF(Q$5=$G82+$B82,INDEX('Inputs_Indexed REC'!$C$39:$E$64,MATCH('Indexed REC Deliveries'!$G82,'Inputs_Indexed REC'!$B$39:$B$64,0),MATCH('Indexed REC Deliveries'!$F82,'Inputs_Indexed REC'!$C$36:$E$36,0))
*INDEX('Inputs_Indexed REC'!$G$39:$I$64,MATCH('Indexed REC Deliveries'!$G82,'Inputs_Indexed REC'!$B$39:$B$64,0),MATCH('Indexed REC Deliveries'!$F82,'Inputs_Indexed REC'!$G$36:$I$36,0)),
IF(Q$5&gt;$G82+$B82,P82*(1-INDEX('Inputs_Indexed REC'!$D$6:$D$8,MATCH('Indexed REC Deliveries'!$F82,'Inputs_Indexed REC'!$B$6:$B$8,0))),
0))</f>
        <v>0</v>
      </c>
      <c r="R82" s="89">
        <f>IF(R$5=$G82+$B82,INDEX('Inputs_Indexed REC'!$C$39:$E$64,MATCH('Indexed REC Deliveries'!$G82,'Inputs_Indexed REC'!$B$39:$B$64,0),MATCH('Indexed REC Deliveries'!$F82,'Inputs_Indexed REC'!$C$36:$E$36,0))
*INDEX('Inputs_Indexed REC'!$G$39:$I$64,MATCH('Indexed REC Deliveries'!$G82,'Inputs_Indexed REC'!$B$39:$B$64,0),MATCH('Indexed REC Deliveries'!$F82,'Inputs_Indexed REC'!$G$36:$I$36,0)),
IF(R$5&gt;$G82+$B82,Q82*(1-INDEX('Inputs_Indexed REC'!$D$6:$D$8,MATCH('Indexed REC Deliveries'!$F82,'Inputs_Indexed REC'!$B$6:$B$8,0))),
0))</f>
        <v>0</v>
      </c>
      <c r="S82" s="89">
        <f>IF(S$5=$G82+$B82,INDEX('Inputs_Indexed REC'!$C$39:$E$64,MATCH('Indexed REC Deliveries'!$G82,'Inputs_Indexed REC'!$B$39:$B$64,0),MATCH('Indexed REC Deliveries'!$F82,'Inputs_Indexed REC'!$C$36:$E$36,0))
*INDEX('Inputs_Indexed REC'!$G$39:$I$64,MATCH('Indexed REC Deliveries'!$G82,'Inputs_Indexed REC'!$B$39:$B$64,0),MATCH('Indexed REC Deliveries'!$F82,'Inputs_Indexed REC'!$G$36:$I$36,0)),
IF(S$5&gt;$G82+$B82,R82*(1-INDEX('Inputs_Indexed REC'!$D$6:$D$8,MATCH('Indexed REC Deliveries'!$F82,'Inputs_Indexed REC'!$B$6:$B$8,0))),
0))</f>
        <v>0</v>
      </c>
      <c r="T82" s="89">
        <f>IF(T$5=$G82+$B82,INDEX('Inputs_Indexed REC'!$C$39:$E$64,MATCH('Indexed REC Deliveries'!$G82,'Inputs_Indexed REC'!$B$39:$B$64,0),MATCH('Indexed REC Deliveries'!$F82,'Inputs_Indexed REC'!$C$36:$E$36,0))
*INDEX('Inputs_Indexed REC'!$G$39:$I$64,MATCH('Indexed REC Deliveries'!$G82,'Inputs_Indexed REC'!$B$39:$B$64,0),MATCH('Indexed REC Deliveries'!$F82,'Inputs_Indexed REC'!$G$36:$I$36,0)),
IF(T$5&gt;$G82+$B82,S82*(1-INDEX('Inputs_Indexed REC'!$D$6:$D$8,MATCH('Indexed REC Deliveries'!$F82,'Inputs_Indexed REC'!$B$6:$B$8,0))),
0))</f>
        <v>0</v>
      </c>
      <c r="U82" s="89">
        <f>IF(U$5=$G82+$B82,INDEX('Inputs_Indexed REC'!$C$39:$E$64,MATCH('Indexed REC Deliveries'!$G82,'Inputs_Indexed REC'!$B$39:$B$64,0),MATCH('Indexed REC Deliveries'!$F82,'Inputs_Indexed REC'!$C$36:$E$36,0))
*INDEX('Inputs_Indexed REC'!$G$39:$I$64,MATCH('Indexed REC Deliveries'!$G82,'Inputs_Indexed REC'!$B$39:$B$64,0),MATCH('Indexed REC Deliveries'!$F82,'Inputs_Indexed REC'!$G$36:$I$36,0)),
IF(U$5&gt;$G82+$B82,T82*(1-INDEX('Inputs_Indexed REC'!$D$6:$D$8,MATCH('Indexed REC Deliveries'!$F82,'Inputs_Indexed REC'!$B$6:$B$8,0))),
0))</f>
        <v>0</v>
      </c>
      <c r="V82" s="89">
        <f>IF(V$5=$G82+$B82,INDEX('Inputs_Indexed REC'!$C$39:$E$64,MATCH('Indexed REC Deliveries'!$G82,'Inputs_Indexed REC'!$B$39:$B$64,0),MATCH('Indexed REC Deliveries'!$F82,'Inputs_Indexed REC'!$C$36:$E$36,0))
*INDEX('Inputs_Indexed REC'!$G$39:$I$64,MATCH('Indexed REC Deliveries'!$G82,'Inputs_Indexed REC'!$B$39:$B$64,0),MATCH('Indexed REC Deliveries'!$F82,'Inputs_Indexed REC'!$G$36:$I$36,0)),
IF(V$5&gt;$G82+$B82,U82*(1-INDEX('Inputs_Indexed REC'!$D$6:$D$8,MATCH('Indexed REC Deliveries'!$F82,'Inputs_Indexed REC'!$B$6:$B$8,0))),
0))</f>
        <v>0</v>
      </c>
      <c r="W82" s="89">
        <f>IF(W$5=$G82+$B82,INDEX('Inputs_Indexed REC'!$C$39:$E$64,MATCH('Indexed REC Deliveries'!$G82,'Inputs_Indexed REC'!$B$39:$B$64,0),MATCH('Indexed REC Deliveries'!$F82,'Inputs_Indexed REC'!$C$36:$E$36,0))
*INDEX('Inputs_Indexed REC'!$G$39:$I$64,MATCH('Indexed REC Deliveries'!$G82,'Inputs_Indexed REC'!$B$39:$B$64,0),MATCH('Indexed REC Deliveries'!$F82,'Inputs_Indexed REC'!$G$36:$I$36,0)),
IF(W$5&gt;$G82+$B82,V82*(1-INDEX('Inputs_Indexed REC'!$D$6:$D$8,MATCH('Indexed REC Deliveries'!$F82,'Inputs_Indexed REC'!$B$6:$B$8,0))),
0))</f>
        <v>0</v>
      </c>
      <c r="X82" s="89">
        <f>IF(X$5=$G82+$B82,INDEX('Inputs_Indexed REC'!$C$39:$E$64,MATCH('Indexed REC Deliveries'!$G82,'Inputs_Indexed REC'!$B$39:$B$64,0),MATCH('Indexed REC Deliveries'!$F82,'Inputs_Indexed REC'!$C$36:$E$36,0))
*INDEX('Inputs_Indexed REC'!$G$39:$I$64,MATCH('Indexed REC Deliveries'!$G82,'Inputs_Indexed REC'!$B$39:$B$64,0),MATCH('Indexed REC Deliveries'!$F82,'Inputs_Indexed REC'!$G$36:$I$36,0)),
IF(X$5&gt;$G82+$B82,W82*(1-INDEX('Inputs_Indexed REC'!$D$6:$D$8,MATCH('Indexed REC Deliveries'!$F82,'Inputs_Indexed REC'!$B$6:$B$8,0))),
0))</f>
        <v>0</v>
      </c>
      <c r="Y82" s="89">
        <f>IF(Y$5=$G82+$B82,INDEX('Inputs_Indexed REC'!$C$39:$E$64,MATCH('Indexed REC Deliveries'!$G82,'Inputs_Indexed REC'!$B$39:$B$64,0),MATCH('Indexed REC Deliveries'!$F82,'Inputs_Indexed REC'!$C$36:$E$36,0))
*INDEX('Inputs_Indexed REC'!$G$39:$I$64,MATCH('Indexed REC Deliveries'!$G82,'Inputs_Indexed REC'!$B$39:$B$64,0),MATCH('Indexed REC Deliveries'!$F82,'Inputs_Indexed REC'!$G$36:$I$36,0)),
IF(Y$5&gt;$G82+$B82,X82*(1-INDEX('Inputs_Indexed REC'!$D$6:$D$8,MATCH('Indexed REC Deliveries'!$F82,'Inputs_Indexed REC'!$B$6:$B$8,0))),
0))</f>
        <v>0</v>
      </c>
      <c r="Z82" s="89">
        <f>IF(Z$5=$G82+$B82,INDEX('Inputs_Indexed REC'!$C$39:$E$64,MATCH('Indexed REC Deliveries'!$G82,'Inputs_Indexed REC'!$B$39:$B$64,0),MATCH('Indexed REC Deliveries'!$F82,'Inputs_Indexed REC'!$C$36:$E$36,0))
*INDEX('Inputs_Indexed REC'!$G$39:$I$64,MATCH('Indexed REC Deliveries'!$G82,'Inputs_Indexed REC'!$B$39:$B$64,0),MATCH('Indexed REC Deliveries'!$F82,'Inputs_Indexed REC'!$G$36:$I$36,0)),
IF(Z$5&gt;$G82+$B82,Y82*(1-INDEX('Inputs_Indexed REC'!$D$6:$D$8,MATCH('Indexed REC Deliveries'!$F82,'Inputs_Indexed REC'!$B$6:$B$8,0))),
0))</f>
        <v>0</v>
      </c>
      <c r="AA82" s="89">
        <f>IF(AA$5=$G82+$B82,INDEX('Inputs_Indexed REC'!$C$39:$E$64,MATCH('Indexed REC Deliveries'!$G82,'Inputs_Indexed REC'!$B$39:$B$64,0),MATCH('Indexed REC Deliveries'!$F82,'Inputs_Indexed REC'!$C$36:$E$36,0))
*INDEX('Inputs_Indexed REC'!$G$39:$I$64,MATCH('Indexed REC Deliveries'!$G82,'Inputs_Indexed REC'!$B$39:$B$64,0),MATCH('Indexed REC Deliveries'!$F82,'Inputs_Indexed REC'!$G$36:$I$36,0)),
IF(AA$5&gt;$G82+$B82,Z82*(1-INDEX('Inputs_Indexed REC'!$D$6:$D$8,MATCH('Indexed REC Deliveries'!$F82,'Inputs_Indexed REC'!$B$6:$B$8,0))),
0))</f>
        <v>0</v>
      </c>
      <c r="AB82" s="89">
        <f>IF(AB$5=$G82+$B82,INDEX('Inputs_Indexed REC'!$C$39:$E$64,MATCH('Indexed REC Deliveries'!$G82,'Inputs_Indexed REC'!$B$39:$B$64,0),MATCH('Indexed REC Deliveries'!$F82,'Inputs_Indexed REC'!$C$36:$E$36,0))
*INDEX('Inputs_Indexed REC'!$G$39:$I$64,MATCH('Indexed REC Deliveries'!$G82,'Inputs_Indexed REC'!$B$39:$B$64,0),MATCH('Indexed REC Deliveries'!$F82,'Inputs_Indexed REC'!$G$36:$I$36,0)),
IF(AB$5&gt;$G82+$B82,AA82*(1-INDEX('Inputs_Indexed REC'!$D$6:$D$8,MATCH('Indexed REC Deliveries'!$F82,'Inputs_Indexed REC'!$B$6:$B$8,0))),
0))</f>
        <v>0</v>
      </c>
      <c r="AC82" s="89">
        <f>IF(AC$5=$G82+$B82,INDEX('Inputs_Indexed REC'!$C$39:$E$64,MATCH('Indexed REC Deliveries'!$G82,'Inputs_Indexed REC'!$B$39:$B$64,0),MATCH('Indexed REC Deliveries'!$F82,'Inputs_Indexed REC'!$C$36:$E$36,0))
*INDEX('Inputs_Indexed REC'!$G$39:$I$64,MATCH('Indexed REC Deliveries'!$G82,'Inputs_Indexed REC'!$B$39:$B$64,0),MATCH('Indexed REC Deliveries'!$F82,'Inputs_Indexed REC'!$G$36:$I$36,0)),
IF(AC$5&gt;$G82+$B82,AB82*(1-INDEX('Inputs_Indexed REC'!$D$6:$D$8,MATCH('Indexed REC Deliveries'!$F82,'Inputs_Indexed REC'!$B$6:$B$8,0))),
0))</f>
        <v>0</v>
      </c>
      <c r="AD82" s="89">
        <f>IF(AD$5=$G82+$B82,INDEX('Inputs_Indexed REC'!$C$39:$E$64,MATCH('Indexed REC Deliveries'!$G82,'Inputs_Indexed REC'!$B$39:$B$64,0),MATCH('Indexed REC Deliveries'!$F82,'Inputs_Indexed REC'!$C$36:$E$36,0))
*INDEX('Inputs_Indexed REC'!$G$39:$I$64,MATCH('Indexed REC Deliveries'!$G82,'Inputs_Indexed REC'!$B$39:$B$64,0),MATCH('Indexed REC Deliveries'!$F82,'Inputs_Indexed REC'!$G$36:$I$36,0)),
IF(AD$5&gt;$G82+$B82,AC82*(1-INDEX('Inputs_Indexed REC'!$D$6:$D$8,MATCH('Indexed REC Deliveries'!$F82,'Inputs_Indexed REC'!$B$6:$B$8,0))),
0))</f>
        <v>0</v>
      </c>
      <c r="AE82" s="89">
        <f>IF(AE$5=$G82+$B82,INDEX('Inputs_Indexed REC'!$C$39:$E$64,MATCH('Indexed REC Deliveries'!$G82,'Inputs_Indexed REC'!$B$39:$B$64,0),MATCH('Indexed REC Deliveries'!$F82,'Inputs_Indexed REC'!$C$36:$E$36,0))
*INDEX('Inputs_Indexed REC'!$G$39:$I$64,MATCH('Indexed REC Deliveries'!$G82,'Inputs_Indexed REC'!$B$39:$B$64,0),MATCH('Indexed REC Deliveries'!$F82,'Inputs_Indexed REC'!$G$36:$I$36,0)),
IF(AE$5&gt;$G82+$B82,AD82*(1-INDEX('Inputs_Indexed REC'!$D$6:$D$8,MATCH('Indexed REC Deliveries'!$F82,'Inputs_Indexed REC'!$B$6:$B$8,0))),
0))</f>
        <v>0</v>
      </c>
      <c r="AF82" s="89">
        <f>IF(AF$5=$G82+$B82,INDEX('Inputs_Indexed REC'!$C$39:$E$64,MATCH('Indexed REC Deliveries'!$G82,'Inputs_Indexed REC'!$B$39:$B$64,0),MATCH('Indexed REC Deliveries'!$F82,'Inputs_Indexed REC'!$C$36:$E$36,0))
*INDEX('Inputs_Indexed REC'!$G$39:$I$64,MATCH('Indexed REC Deliveries'!$G82,'Inputs_Indexed REC'!$B$39:$B$64,0),MATCH('Indexed REC Deliveries'!$F82,'Inputs_Indexed REC'!$G$36:$I$36,0)),
IF(AF$5&gt;$G82+$B82,AE82*(1-INDEX('Inputs_Indexed REC'!$D$6:$D$8,MATCH('Indexed REC Deliveries'!$F82,'Inputs_Indexed REC'!$B$6:$B$8,0))),
0))</f>
        <v>0</v>
      </c>
      <c r="AG82" s="89">
        <f>IF(AG$5=$G82+$B82,INDEX('Inputs_Indexed REC'!$C$39:$E$64,MATCH('Indexed REC Deliveries'!$G82,'Inputs_Indexed REC'!$B$39:$B$64,0),MATCH('Indexed REC Deliveries'!$F82,'Inputs_Indexed REC'!$C$36:$E$36,0))
*INDEX('Inputs_Indexed REC'!$G$39:$I$64,MATCH('Indexed REC Deliveries'!$G82,'Inputs_Indexed REC'!$B$39:$B$64,0),MATCH('Indexed REC Deliveries'!$F82,'Inputs_Indexed REC'!$G$36:$I$36,0)),
IF(AG$5&gt;$G82+$B82,AF82*(1-INDEX('Inputs_Indexed REC'!$D$6:$D$8,MATCH('Indexed REC Deliveries'!$F82,'Inputs_Indexed REC'!$B$6:$B$8,0))),
0))</f>
        <v>0</v>
      </c>
    </row>
    <row r="83" spans="2:33">
      <c r="N83" s="219"/>
    </row>
  </sheetData>
  <dataConsolidate/>
  <pageMargins left="0.7" right="0.7" top="0.75" bottom="0.75" header="0.3" footer="0.3"/>
  <pageSetup scale="23" fitToHeight="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3F5FC-F1B3-5E41-835D-8E8E87C25ACD}">
  <sheetPr>
    <tabColor theme="7" tint="0.79998168889431442"/>
    <pageSetUpPr fitToPage="1"/>
  </sheetPr>
  <dimension ref="B1:AZ83"/>
  <sheetViews>
    <sheetView zoomScale="70" zoomScaleNormal="70" workbookViewId="0">
      <selection activeCell="D6" sqref="D6"/>
    </sheetView>
  </sheetViews>
  <sheetFormatPr defaultColWidth="9.5703125" defaultRowHeight="15"/>
  <cols>
    <col min="1" max="1" width="9.5703125" style="214"/>
    <col min="2" max="2" width="16.5703125" style="215" bestFit="1" customWidth="1"/>
    <col min="3" max="3" width="17.42578125" style="222" bestFit="1" customWidth="1"/>
    <col min="4" max="4" width="27.5703125" style="215" bestFit="1" customWidth="1"/>
    <col min="5" max="5" width="9.5703125" style="214"/>
    <col min="6" max="6" width="15" style="216" customWidth="1"/>
    <col min="7" max="7" width="21.42578125" style="217" bestFit="1" customWidth="1"/>
    <col min="8" max="8" width="9.5703125" style="217" customWidth="1"/>
    <col min="9" max="33" width="13.5703125" style="214" customWidth="1"/>
    <col min="34" max="16384" width="9.5703125" style="214"/>
  </cols>
  <sheetData>
    <row r="1" spans="2:33" ht="15.95" customHeight="1">
      <c r="I1" s="323"/>
      <c r="J1" s="324"/>
    </row>
    <row r="2" spans="2:33" ht="15.95" customHeight="1" thickBot="1">
      <c r="B2" s="209" t="s">
        <v>243</v>
      </c>
      <c r="J2" s="325"/>
      <c r="K2" s="325"/>
      <c r="Q2" s="326"/>
      <c r="R2" s="326"/>
    </row>
    <row r="3" spans="2:33" ht="15.95" customHeight="1">
      <c r="F3" s="214"/>
      <c r="J3" s="325"/>
      <c r="K3" s="325"/>
      <c r="Q3" s="326"/>
      <c r="R3" s="326"/>
    </row>
    <row r="4" spans="2:33">
      <c r="G4" s="214"/>
      <c r="H4" s="245" t="s">
        <v>244</v>
      </c>
    </row>
    <row r="5" spans="2:33">
      <c r="B5" s="346" t="s">
        <v>242</v>
      </c>
      <c r="C5" s="346" t="s">
        <v>203</v>
      </c>
      <c r="D5" s="346" t="s">
        <v>165</v>
      </c>
      <c r="F5" s="284" t="s">
        <v>165</v>
      </c>
      <c r="G5" s="319" t="s">
        <v>70</v>
      </c>
      <c r="H5" s="319" t="s">
        <v>14</v>
      </c>
      <c r="I5" s="284">
        <v>2022</v>
      </c>
      <c r="J5" s="284">
        <f t="shared" ref="J5:AG5" si="0">I5+1</f>
        <v>2023</v>
      </c>
      <c r="K5" s="284">
        <f t="shared" si="0"/>
        <v>2024</v>
      </c>
      <c r="L5" s="284">
        <f t="shared" si="0"/>
        <v>2025</v>
      </c>
      <c r="M5" s="284">
        <f t="shared" si="0"/>
        <v>2026</v>
      </c>
      <c r="N5" s="284">
        <f t="shared" si="0"/>
        <v>2027</v>
      </c>
      <c r="O5" s="284">
        <f t="shared" si="0"/>
        <v>2028</v>
      </c>
      <c r="P5" s="284">
        <f t="shared" si="0"/>
        <v>2029</v>
      </c>
      <c r="Q5" s="284">
        <f t="shared" si="0"/>
        <v>2030</v>
      </c>
      <c r="R5" s="284">
        <f t="shared" si="0"/>
        <v>2031</v>
      </c>
      <c r="S5" s="284">
        <f t="shared" si="0"/>
        <v>2032</v>
      </c>
      <c r="T5" s="284">
        <f t="shared" si="0"/>
        <v>2033</v>
      </c>
      <c r="U5" s="284">
        <f t="shared" si="0"/>
        <v>2034</v>
      </c>
      <c r="V5" s="284">
        <f t="shared" si="0"/>
        <v>2035</v>
      </c>
      <c r="W5" s="284">
        <f t="shared" si="0"/>
        <v>2036</v>
      </c>
      <c r="X5" s="284">
        <f t="shared" si="0"/>
        <v>2037</v>
      </c>
      <c r="Y5" s="284">
        <f t="shared" si="0"/>
        <v>2038</v>
      </c>
      <c r="Z5" s="284">
        <f t="shared" si="0"/>
        <v>2039</v>
      </c>
      <c r="AA5" s="284">
        <f t="shared" si="0"/>
        <v>2040</v>
      </c>
      <c r="AB5" s="284">
        <f t="shared" si="0"/>
        <v>2041</v>
      </c>
      <c r="AC5" s="284">
        <f t="shared" si="0"/>
        <v>2042</v>
      </c>
      <c r="AD5" s="284">
        <f t="shared" si="0"/>
        <v>2043</v>
      </c>
      <c r="AE5" s="284">
        <f t="shared" si="0"/>
        <v>2044</v>
      </c>
      <c r="AF5" s="284">
        <f t="shared" si="0"/>
        <v>2045</v>
      </c>
      <c r="AG5" s="284">
        <f t="shared" si="0"/>
        <v>2046</v>
      </c>
    </row>
    <row r="6" spans="2:33">
      <c r="B6" s="94">
        <v>3</v>
      </c>
      <c r="C6" s="94" t="s">
        <v>127</v>
      </c>
      <c r="D6" s="119" t="s">
        <v>212</v>
      </c>
      <c r="F6" s="239" t="s">
        <v>71</v>
      </c>
      <c r="G6" s="320">
        <v>2022</v>
      </c>
      <c r="H6" s="262" t="s">
        <v>49</v>
      </c>
      <c r="I6" s="225">
        <f>'Indexed REC Deliveries'!I6*'Indexed REC Prices'!G5</f>
        <v>0</v>
      </c>
      <c r="J6" s="225">
        <f>'Indexed REC Deliveries'!J6*'Indexed REC Prices'!H5</f>
        <v>0</v>
      </c>
      <c r="K6" s="225">
        <f>'Indexed REC Deliveries'!K6*'Indexed REC Prices'!I5</f>
        <v>0</v>
      </c>
      <c r="L6" s="225">
        <f>'Indexed REC Deliveries'!L6*'Indexed REC Prices'!J5</f>
        <v>0</v>
      </c>
      <c r="M6" s="225">
        <f>'Indexed REC Deliveries'!M6*'Indexed REC Prices'!K5</f>
        <v>0</v>
      </c>
      <c r="N6" s="225">
        <f>'Indexed REC Deliveries'!N6*'Indexed REC Prices'!L5</f>
        <v>0</v>
      </c>
      <c r="O6" s="225">
        <f>'Indexed REC Deliveries'!O6*'Indexed REC Prices'!M5</f>
        <v>0</v>
      </c>
      <c r="P6" s="225">
        <f>'Indexed REC Deliveries'!P6*'Indexed REC Prices'!N5</f>
        <v>0</v>
      </c>
      <c r="Q6" s="225">
        <f>'Indexed REC Deliveries'!Q6*'Indexed REC Prices'!O5</f>
        <v>0</v>
      </c>
      <c r="R6" s="225">
        <f>'Indexed REC Deliveries'!R6*'Indexed REC Prices'!P5</f>
        <v>0</v>
      </c>
      <c r="S6" s="225">
        <f>'Indexed REC Deliveries'!S6*'Indexed REC Prices'!Q5</f>
        <v>0</v>
      </c>
      <c r="T6" s="225">
        <f>'Indexed REC Deliveries'!T6*'Indexed REC Prices'!R5</f>
        <v>0</v>
      </c>
      <c r="U6" s="225">
        <f>'Indexed REC Deliveries'!U6*'Indexed REC Prices'!S5</f>
        <v>0</v>
      </c>
      <c r="V6" s="225">
        <f>'Indexed REC Deliveries'!V6*'Indexed REC Prices'!T5</f>
        <v>0</v>
      </c>
      <c r="W6" s="225">
        <f>'Indexed REC Deliveries'!W6*'Indexed REC Prices'!U5</f>
        <v>0</v>
      </c>
      <c r="X6" s="225">
        <f>'Indexed REC Deliveries'!X6*'Indexed REC Prices'!V5</f>
        <v>0</v>
      </c>
      <c r="Y6" s="225">
        <f>'Indexed REC Deliveries'!Y6*'Indexed REC Prices'!W5</f>
        <v>0</v>
      </c>
      <c r="Z6" s="225">
        <f>'Indexed REC Deliveries'!Z6*'Indexed REC Prices'!X5</f>
        <v>0</v>
      </c>
      <c r="AA6" s="225">
        <f>'Indexed REC Deliveries'!AA6*'Indexed REC Prices'!Y5</f>
        <v>0</v>
      </c>
      <c r="AB6" s="225">
        <f>'Indexed REC Deliveries'!AB6*'Indexed REC Prices'!Z5</f>
        <v>0</v>
      </c>
      <c r="AC6" s="225">
        <f>'Indexed REC Deliveries'!AC6*'Indexed REC Prices'!AA5</f>
        <v>0</v>
      </c>
      <c r="AD6" s="225">
        <f>'Indexed REC Deliveries'!AD6*'Indexed REC Prices'!AB5</f>
        <v>0</v>
      </c>
      <c r="AE6" s="225">
        <f>'Indexed REC Deliveries'!AE6*'Indexed REC Prices'!AC5</f>
        <v>0</v>
      </c>
      <c r="AF6" s="225">
        <f>'Indexed REC Deliveries'!AF6*'Indexed REC Prices'!AD5</f>
        <v>0</v>
      </c>
      <c r="AG6" s="225">
        <f>'Indexed REC Deliveries'!AG6*'Indexed REC Prices'!AE5</f>
        <v>0</v>
      </c>
    </row>
    <row r="7" spans="2:33">
      <c r="B7" s="94">
        <v>3</v>
      </c>
      <c r="C7" s="94" t="s">
        <v>127</v>
      </c>
      <c r="D7" s="119" t="s">
        <v>212</v>
      </c>
      <c r="F7" s="239" t="s">
        <v>71</v>
      </c>
      <c r="G7" s="320">
        <f>G6+1</f>
        <v>2023</v>
      </c>
      <c r="H7" s="262" t="s">
        <v>49</v>
      </c>
      <c r="I7" s="225">
        <f>'Indexed REC Deliveries'!I7*'Indexed REC Prices'!G6</f>
        <v>0</v>
      </c>
      <c r="J7" s="225">
        <f>'Indexed REC Deliveries'!J7*'Indexed REC Prices'!H6</f>
        <v>0</v>
      </c>
      <c r="K7" s="225">
        <f>'Indexed REC Deliveries'!K7*'Indexed REC Prices'!I6</f>
        <v>0</v>
      </c>
      <c r="L7" s="225">
        <f>'Indexed REC Deliveries'!L7*'Indexed REC Prices'!J6</f>
        <v>2002487.8537037957</v>
      </c>
      <c r="M7" s="225">
        <f>'Indexed REC Deliveries'!M7*'Indexed REC Prices'!K6</f>
        <v>13505165.228313718</v>
      </c>
      <c r="N7" s="225">
        <f>'Indexed REC Deliveries'!N7*'Indexed REC Prices'!L6</f>
        <v>23680438.920810081</v>
      </c>
      <c r="O7" s="225">
        <f>'Indexed REC Deliveries'!O7*'Indexed REC Prices'!M6</f>
        <v>25037531.148980893</v>
      </c>
      <c r="P7" s="225">
        <f>'Indexed REC Deliveries'!P7*'Indexed REC Prices'!N6</f>
        <v>25664319.900945496</v>
      </c>
      <c r="Q7" s="225">
        <f>'Indexed REC Deliveries'!Q7*'Indexed REC Prices'!O6</f>
        <v>25910776.575081181</v>
      </c>
      <c r="R7" s="225">
        <f>'Indexed REC Deliveries'!R7*'Indexed REC Prices'!P6</f>
        <v>26172556.127727766</v>
      </c>
      <c r="S7" s="225">
        <f>'Indexed REC Deliveries'!S7*'Indexed REC Prices'!Q6</f>
        <v>26914428.470436469</v>
      </c>
      <c r="T7" s="225">
        <f>'Indexed REC Deliveries'!T7*'Indexed REC Prices'!R6</f>
        <v>27235210.329891</v>
      </c>
      <c r="U7" s="225">
        <f>'Indexed REC Deliveries'!U7*'Indexed REC Prices'!S6</f>
        <v>26214299.792638443</v>
      </c>
      <c r="V7" s="225">
        <f>'Indexed REC Deliveries'!V7*'Indexed REC Prices'!T6</f>
        <v>24856253.789452825</v>
      </c>
      <c r="W7" s="225">
        <f>'Indexed REC Deliveries'!W7*'Indexed REC Prices'!U6</f>
        <v>23906585.739846323</v>
      </c>
      <c r="X7" s="225">
        <f>'Indexed REC Deliveries'!X7*'Indexed REC Prices'!V6</f>
        <v>24767350.312908504</v>
      </c>
      <c r="Y7" s="225">
        <f>'Indexed REC Deliveries'!Y7*'Indexed REC Prices'!W6</f>
        <v>24157734.008991782</v>
      </c>
      <c r="Z7" s="225">
        <f>'Indexed REC Deliveries'!Z7*'Indexed REC Prices'!X6</f>
        <v>24135818.445891339</v>
      </c>
      <c r="AA7" s="225">
        <f>'Indexed REC Deliveries'!AA7*'Indexed REC Prices'!Y6</f>
        <v>24006976.386825223</v>
      </c>
      <c r="AB7" s="225">
        <f>'Indexed REC Deliveries'!AB7*'Indexed REC Prices'!Z6</f>
        <v>23700871.279122438</v>
      </c>
      <c r="AC7" s="225">
        <f>'Indexed REC Deliveries'!AC7*'Indexed REC Prices'!AA6</f>
        <v>23502133.44997384</v>
      </c>
      <c r="AD7" s="225">
        <f>'Indexed REC Deliveries'!AD7*'Indexed REC Prices'!AB6</f>
        <v>23306375.769079473</v>
      </c>
      <c r="AE7" s="225">
        <f>'Indexed REC Deliveries'!AE7*'Indexed REC Prices'!AC6</f>
        <v>22619113.782009061</v>
      </c>
      <c r="AF7" s="225">
        <f>'Indexed REC Deliveries'!AF7*'Indexed REC Prices'!AD6</f>
        <v>21918106.555197246</v>
      </c>
      <c r="AG7" s="225">
        <f>'Indexed REC Deliveries'!AG7*'Indexed REC Prices'!AE6</f>
        <v>21203079.183849193</v>
      </c>
    </row>
    <row r="8" spans="2:33">
      <c r="B8" s="94">
        <v>3</v>
      </c>
      <c r="C8" s="94" t="s">
        <v>127</v>
      </c>
      <c r="D8" s="119" t="s">
        <v>212</v>
      </c>
      <c r="F8" s="239" t="s">
        <v>71</v>
      </c>
      <c r="G8" s="320">
        <f t="shared" ref="G8:G30" si="1">G7+1</f>
        <v>2024</v>
      </c>
      <c r="H8" s="262" t="s">
        <v>49</v>
      </c>
      <c r="I8" s="225">
        <f>'Indexed REC Deliveries'!I8*'Indexed REC Prices'!G7</f>
        <v>0</v>
      </c>
      <c r="J8" s="225">
        <f>'Indexed REC Deliveries'!J8*'Indexed REC Prices'!H7</f>
        <v>0</v>
      </c>
      <c r="K8" s="225">
        <f>'Indexed REC Deliveries'!K8*'Indexed REC Prices'!I7</f>
        <v>0</v>
      </c>
      <c r="L8" s="225">
        <f>'Indexed REC Deliveries'!L8*'Indexed REC Prices'!J7</f>
        <v>0</v>
      </c>
      <c r="M8" s="225">
        <f>'Indexed REC Deliveries'!M8*'Indexed REC Prices'!K7</f>
        <v>1903266.447754533</v>
      </c>
      <c r="N8" s="225">
        <f>'Indexed REC Deliveries'!N8*'Indexed REC Prices'!L7</f>
        <v>34647363.843427099</v>
      </c>
      <c r="O8" s="225">
        <f>'Indexed REC Deliveries'!O8*'Indexed REC Prices'!M7</f>
        <v>83859395.990193084</v>
      </c>
      <c r="P8" s="225">
        <f>'Indexed REC Deliveries'!P8*'Indexed REC Prices'!N7</f>
        <v>106825285.28944245</v>
      </c>
      <c r="Q8" s="225">
        <f>'Indexed REC Deliveries'!Q8*'Indexed REC Prices'!O7</f>
        <v>107676443.80242309</v>
      </c>
      <c r="R8" s="225">
        <f>'Indexed REC Deliveries'!R8*'Indexed REC Prices'!P7</f>
        <v>108580521.14397129</v>
      </c>
      <c r="S8" s="225">
        <f>'Indexed REC Deliveries'!S8*'Indexed REC Prices'!Q7</f>
        <v>111142638.65308675</v>
      </c>
      <c r="T8" s="225">
        <f>'Indexed REC Deliveries'!T8*'Indexed REC Prices'!R7</f>
        <v>112250485.34233554</v>
      </c>
      <c r="U8" s="225">
        <f>'Indexed REC Deliveries'!U8*'Indexed REC Prices'!S7</f>
        <v>108724686.34410775</v>
      </c>
      <c r="V8" s="225">
        <f>'Indexed REC Deliveries'!V8*'Indexed REC Prices'!T7</f>
        <v>104034562.12375739</v>
      </c>
      <c r="W8" s="225">
        <f>'Indexed REC Deliveries'!W8*'Indexed REC Prices'!U7</f>
        <v>100754804.95035954</v>
      </c>
      <c r="X8" s="225">
        <f>'Indexed REC Deliveries'!X8*'Indexed REC Prices'!V7</f>
        <v>103727526.61271007</v>
      </c>
      <c r="Y8" s="225">
        <f>'Indexed REC Deliveries'!Y8*'Indexed REC Prices'!W7</f>
        <v>101622166.27483243</v>
      </c>
      <c r="Z8" s="225">
        <f>'Indexed REC Deliveries'!Z8*'Indexed REC Prices'!X7</f>
        <v>101546479.06463565</v>
      </c>
      <c r="AA8" s="225">
        <f>'Indexed REC Deliveries'!AA8*'Indexed REC Prices'!Y7</f>
        <v>101101512.35481264</v>
      </c>
      <c r="AB8" s="225">
        <f>'Indexed REC Deliveries'!AB8*'Indexed REC Prices'!Z7</f>
        <v>100044353.04191595</v>
      </c>
      <c r="AC8" s="225">
        <f>'Indexed REC Deliveries'!AC8*'Indexed REC Prices'!AA7</f>
        <v>99357995.507779986</v>
      </c>
      <c r="AD8" s="225">
        <f>'Indexed REC Deliveries'!AD8*'Indexed REC Prices'!AB7</f>
        <v>98681930.162181526</v>
      </c>
      <c r="AE8" s="225">
        <f>'Indexed REC Deliveries'!AE8*'Indexed REC Prices'!AC7</f>
        <v>96308414.034065172</v>
      </c>
      <c r="AF8" s="225">
        <f>'Indexed REC Deliveries'!AF8*'Indexed REC Prices'!AD7</f>
        <v>93887427.583386481</v>
      </c>
      <c r="AG8" s="225">
        <f>'Indexed REC Deliveries'!AG8*'Indexed REC Prices'!AE7</f>
        <v>91418021.403694212</v>
      </c>
    </row>
    <row r="9" spans="2:33">
      <c r="B9" s="94">
        <v>3</v>
      </c>
      <c r="C9" s="94" t="s">
        <v>167</v>
      </c>
      <c r="D9" s="119" t="s">
        <v>212</v>
      </c>
      <c r="F9" s="239" t="s">
        <v>71</v>
      </c>
      <c r="G9" s="320">
        <f t="shared" si="1"/>
        <v>2025</v>
      </c>
      <c r="H9" s="262" t="s">
        <v>49</v>
      </c>
      <c r="I9" s="224">
        <f>'Indexed REC Deliveries'!I9*'Indexed REC Prices'!G8</f>
        <v>0</v>
      </c>
      <c r="J9" s="224">
        <f>'Indexed REC Deliveries'!J9*'Indexed REC Prices'!H8</f>
        <v>0</v>
      </c>
      <c r="K9" s="224">
        <f>'Indexed REC Deliveries'!K9*'Indexed REC Prices'!I8</f>
        <v>0</v>
      </c>
      <c r="L9" s="224">
        <f>'Indexed REC Deliveries'!L9*'Indexed REC Prices'!J8</f>
        <v>0</v>
      </c>
      <c r="M9" s="224">
        <f>'Indexed REC Deliveries'!M9*'Indexed REC Prices'!K8</f>
        <v>0</v>
      </c>
      <c r="N9" s="224">
        <f>'Indexed REC Deliveries'!N9*'Indexed REC Prices'!L8</f>
        <v>0</v>
      </c>
      <c r="O9" s="224">
        <f>'Indexed REC Deliveries'!O9*'Indexed REC Prices'!M8</f>
        <v>91908831.349206328</v>
      </c>
      <c r="P9" s="224">
        <f>'Indexed REC Deliveries'!P9*'Indexed REC Prices'!N8</f>
        <v>93809756.448412716</v>
      </c>
      <c r="Q9" s="224">
        <f>'Indexed REC Deliveries'!Q9*'Indexed REC Prices'!O8</f>
        <v>94557210.317460299</v>
      </c>
      <c r="R9" s="224">
        <f>'Indexed REC Deliveries'!R9*'Indexed REC Prices'!P8</f>
        <v>95351135.416666642</v>
      </c>
      <c r="S9" s="224">
        <f>'Indexed REC Deliveries'!S9*'Indexed REC Prices'!Q8</f>
        <v>97601086.061507925</v>
      </c>
      <c r="T9" s="224">
        <f>'Indexed REC Deliveries'!T9*'Indexed REC Prices'!R8</f>
        <v>98573953.373015866</v>
      </c>
      <c r="U9" s="224">
        <f>'Indexed REC Deliveries'!U9*'Indexed REC Prices'!S8</f>
        <v>95477735.615079343</v>
      </c>
      <c r="V9" s="224">
        <f>'Indexed REC Deliveries'!V9*'Indexed REC Prices'!T8</f>
        <v>91359053.323412672</v>
      </c>
      <c r="W9" s="224">
        <f>'Indexed REC Deliveries'!W9*'Indexed REC Prices'!U8</f>
        <v>88478899.801587299</v>
      </c>
      <c r="X9" s="224">
        <f>'Indexed REC Deliveries'!X9*'Indexed REC Prices'!V8</f>
        <v>91089426.835317433</v>
      </c>
      <c r="Y9" s="224">
        <f>'Indexed REC Deliveries'!Y9*'Indexed REC Prices'!W8</f>
        <v>89240582.341269836</v>
      </c>
      <c r="Z9" s="224">
        <f>'Indexed REC Deliveries'!Z9*'Indexed REC Prices'!X8</f>
        <v>89174116.815476179</v>
      </c>
      <c r="AA9" s="224">
        <f>'Indexed REC Deliveries'!AA9*'Indexed REC Prices'!Y8</f>
        <v>88783364.583333313</v>
      </c>
      <c r="AB9" s="224">
        <f>'Indexed REC Deliveries'!AB9*'Indexed REC Prices'!Z8</f>
        <v>87855008.928571403</v>
      </c>
      <c r="AC9" s="224">
        <f>'Indexed REC Deliveries'!AC9*'Indexed REC Prices'!AA8</f>
        <v>87252276.785714284</v>
      </c>
      <c r="AD9" s="224">
        <f>'Indexed REC Deliveries'!AD9*'Indexed REC Prices'!AB8</f>
        <v>86658582.837301582</v>
      </c>
      <c r="AE9" s="224">
        <f>'Indexed REC Deliveries'!AE9*'Indexed REC Prices'!AC8</f>
        <v>84574254.494047612</v>
      </c>
      <c r="AF9" s="224">
        <f>'Indexed REC Deliveries'!AF9*'Indexed REC Prices'!AD8</f>
        <v>82448239.58392857</v>
      </c>
      <c r="AG9" s="224">
        <f>'Indexed REC Deliveries'!AG9*'Indexed REC Prices'!AE8</f>
        <v>80279704.375607148</v>
      </c>
    </row>
    <row r="10" spans="2:33">
      <c r="B10" s="94">
        <v>3</v>
      </c>
      <c r="C10" s="94" t="s">
        <v>167</v>
      </c>
      <c r="D10" s="119" t="s">
        <v>212</v>
      </c>
      <c r="F10" s="239" t="s">
        <v>71</v>
      </c>
      <c r="G10" s="320">
        <f t="shared" si="1"/>
        <v>2026</v>
      </c>
      <c r="H10" s="262" t="s">
        <v>49</v>
      </c>
      <c r="I10" s="224">
        <f>'Indexed REC Deliveries'!I10*'Indexed REC Prices'!G9</f>
        <v>0</v>
      </c>
      <c r="J10" s="224">
        <f>'Indexed REC Deliveries'!J10*'Indexed REC Prices'!H9</f>
        <v>0</v>
      </c>
      <c r="K10" s="224">
        <f>'Indexed REC Deliveries'!K10*'Indexed REC Prices'!I9</f>
        <v>0</v>
      </c>
      <c r="L10" s="224">
        <f>'Indexed REC Deliveries'!L10*'Indexed REC Prices'!J9</f>
        <v>0</v>
      </c>
      <c r="M10" s="224">
        <f>'Indexed REC Deliveries'!M10*'Indexed REC Prices'!K9</f>
        <v>0</v>
      </c>
      <c r="N10" s="224">
        <f>'Indexed REC Deliveries'!N10*'Indexed REC Prices'!L9</f>
        <v>0</v>
      </c>
      <c r="O10" s="224">
        <f>'Indexed REC Deliveries'!O10*'Indexed REC Prices'!M9</f>
        <v>0</v>
      </c>
      <c r="P10" s="224">
        <f>'Indexed REC Deliveries'!P10*'Indexed REC Prices'!N9</f>
        <v>93809756.448412716</v>
      </c>
      <c r="Q10" s="224">
        <f>'Indexed REC Deliveries'!Q10*'Indexed REC Prices'!O9</f>
        <v>94557210.317460299</v>
      </c>
      <c r="R10" s="224">
        <f>'Indexed REC Deliveries'!R10*'Indexed REC Prices'!P9</f>
        <v>95351135.416666642</v>
      </c>
      <c r="S10" s="224">
        <f>'Indexed REC Deliveries'!S10*'Indexed REC Prices'!Q9</f>
        <v>97601086.061507925</v>
      </c>
      <c r="T10" s="224">
        <f>'Indexed REC Deliveries'!T10*'Indexed REC Prices'!R9</f>
        <v>98573953.373015866</v>
      </c>
      <c r="U10" s="224">
        <f>'Indexed REC Deliveries'!U10*'Indexed REC Prices'!S9</f>
        <v>95477735.615079343</v>
      </c>
      <c r="V10" s="224">
        <f>'Indexed REC Deliveries'!V10*'Indexed REC Prices'!T9</f>
        <v>91359053.323412672</v>
      </c>
      <c r="W10" s="224">
        <f>'Indexed REC Deliveries'!W10*'Indexed REC Prices'!U9</f>
        <v>88478899.801587299</v>
      </c>
      <c r="X10" s="224">
        <f>'Indexed REC Deliveries'!X10*'Indexed REC Prices'!V9</f>
        <v>91089426.835317433</v>
      </c>
      <c r="Y10" s="224">
        <f>'Indexed REC Deliveries'!Y10*'Indexed REC Prices'!W9</f>
        <v>89240582.341269836</v>
      </c>
      <c r="Z10" s="224">
        <f>'Indexed REC Deliveries'!Z10*'Indexed REC Prices'!X9</f>
        <v>89174116.815476179</v>
      </c>
      <c r="AA10" s="224">
        <f>'Indexed REC Deliveries'!AA10*'Indexed REC Prices'!Y9</f>
        <v>88783364.583333313</v>
      </c>
      <c r="AB10" s="224">
        <f>'Indexed REC Deliveries'!AB10*'Indexed REC Prices'!Z9</f>
        <v>87855008.928571403</v>
      </c>
      <c r="AC10" s="224">
        <f>'Indexed REC Deliveries'!AC10*'Indexed REC Prices'!AA9</f>
        <v>87252276.785714284</v>
      </c>
      <c r="AD10" s="224">
        <f>'Indexed REC Deliveries'!AD10*'Indexed REC Prices'!AB9</f>
        <v>86658582.837301582</v>
      </c>
      <c r="AE10" s="224">
        <f>'Indexed REC Deliveries'!AE10*'Indexed REC Prices'!AC9</f>
        <v>84574254.494047612</v>
      </c>
      <c r="AF10" s="224">
        <f>'Indexed REC Deliveries'!AF10*'Indexed REC Prices'!AD9</f>
        <v>82448239.58392857</v>
      </c>
      <c r="AG10" s="224">
        <f>'Indexed REC Deliveries'!AG10*'Indexed REC Prices'!AE9</f>
        <v>80279704.375607148</v>
      </c>
    </row>
    <row r="11" spans="2:33">
      <c r="B11" s="94">
        <v>3</v>
      </c>
      <c r="C11" s="94" t="s">
        <v>167</v>
      </c>
      <c r="D11" s="119" t="s">
        <v>212</v>
      </c>
      <c r="F11" s="239" t="s">
        <v>71</v>
      </c>
      <c r="G11" s="320">
        <f t="shared" si="1"/>
        <v>2027</v>
      </c>
      <c r="H11" s="262" t="s">
        <v>49</v>
      </c>
      <c r="I11" s="224">
        <f>'Indexed REC Deliveries'!I11*'Indexed REC Prices'!G10</f>
        <v>0</v>
      </c>
      <c r="J11" s="224">
        <f>'Indexed REC Deliveries'!J11*'Indexed REC Prices'!H10</f>
        <v>0</v>
      </c>
      <c r="K11" s="224">
        <f>'Indexed REC Deliveries'!K11*'Indexed REC Prices'!I10</f>
        <v>0</v>
      </c>
      <c r="L11" s="224">
        <f>'Indexed REC Deliveries'!L11*'Indexed REC Prices'!J10</f>
        <v>0</v>
      </c>
      <c r="M11" s="224">
        <f>'Indexed REC Deliveries'!M11*'Indexed REC Prices'!K10</f>
        <v>0</v>
      </c>
      <c r="N11" s="224">
        <f>'Indexed REC Deliveries'!N11*'Indexed REC Prices'!L10</f>
        <v>0</v>
      </c>
      <c r="O11" s="224">
        <f>'Indexed REC Deliveries'!O11*'Indexed REC Prices'!M10</f>
        <v>0</v>
      </c>
      <c r="P11" s="224">
        <f>'Indexed REC Deliveries'!P11*'Indexed REC Prices'!N10</f>
        <v>0</v>
      </c>
      <c r="Q11" s="224">
        <f>'Indexed REC Deliveries'!Q11*'Indexed REC Prices'!O10</f>
        <v>94557210.317460299</v>
      </c>
      <c r="R11" s="224">
        <f>'Indexed REC Deliveries'!R11*'Indexed REC Prices'!P10</f>
        <v>95351135.416666642</v>
      </c>
      <c r="S11" s="224">
        <f>'Indexed REC Deliveries'!S11*'Indexed REC Prices'!Q10</f>
        <v>97601086.061507925</v>
      </c>
      <c r="T11" s="224">
        <f>'Indexed REC Deliveries'!T11*'Indexed REC Prices'!R10</f>
        <v>98573953.373015866</v>
      </c>
      <c r="U11" s="224">
        <f>'Indexed REC Deliveries'!U11*'Indexed REC Prices'!S10</f>
        <v>95477735.615079343</v>
      </c>
      <c r="V11" s="224">
        <f>'Indexed REC Deliveries'!V11*'Indexed REC Prices'!T10</f>
        <v>91359053.323412672</v>
      </c>
      <c r="W11" s="224">
        <f>'Indexed REC Deliveries'!W11*'Indexed REC Prices'!U10</f>
        <v>88478899.801587299</v>
      </c>
      <c r="X11" s="224">
        <f>'Indexed REC Deliveries'!X11*'Indexed REC Prices'!V10</f>
        <v>91089426.835317433</v>
      </c>
      <c r="Y11" s="224">
        <f>'Indexed REC Deliveries'!Y11*'Indexed REC Prices'!W10</f>
        <v>89240582.341269836</v>
      </c>
      <c r="Z11" s="224">
        <f>'Indexed REC Deliveries'!Z11*'Indexed REC Prices'!X10</f>
        <v>89174116.815476179</v>
      </c>
      <c r="AA11" s="224">
        <f>'Indexed REC Deliveries'!AA11*'Indexed REC Prices'!Y10</f>
        <v>88783364.583333313</v>
      </c>
      <c r="AB11" s="224">
        <f>'Indexed REC Deliveries'!AB11*'Indexed REC Prices'!Z10</f>
        <v>87855008.928571403</v>
      </c>
      <c r="AC11" s="224">
        <f>'Indexed REC Deliveries'!AC11*'Indexed REC Prices'!AA10</f>
        <v>87252276.785714284</v>
      </c>
      <c r="AD11" s="224">
        <f>'Indexed REC Deliveries'!AD11*'Indexed REC Prices'!AB10</f>
        <v>86658582.837301582</v>
      </c>
      <c r="AE11" s="224">
        <f>'Indexed REC Deliveries'!AE11*'Indexed REC Prices'!AC10</f>
        <v>84574254.494047612</v>
      </c>
      <c r="AF11" s="224">
        <f>'Indexed REC Deliveries'!AF11*'Indexed REC Prices'!AD10</f>
        <v>82448239.58392857</v>
      </c>
      <c r="AG11" s="224">
        <f>'Indexed REC Deliveries'!AG11*'Indexed REC Prices'!AE10</f>
        <v>80279704.375607148</v>
      </c>
    </row>
    <row r="12" spans="2:33">
      <c r="B12" s="94">
        <v>3</v>
      </c>
      <c r="C12" s="94" t="s">
        <v>167</v>
      </c>
      <c r="D12" s="119" t="s">
        <v>212</v>
      </c>
      <c r="F12" s="239" t="s">
        <v>71</v>
      </c>
      <c r="G12" s="320">
        <f t="shared" si="1"/>
        <v>2028</v>
      </c>
      <c r="H12" s="262" t="s">
        <v>49</v>
      </c>
      <c r="I12" s="224">
        <f>'Indexed REC Deliveries'!I12*'Indexed REC Prices'!G11</f>
        <v>0</v>
      </c>
      <c r="J12" s="224">
        <f>'Indexed REC Deliveries'!J12*'Indexed REC Prices'!H11</f>
        <v>0</v>
      </c>
      <c r="K12" s="224">
        <f>'Indexed REC Deliveries'!K12*'Indexed REC Prices'!I11</f>
        <v>0</v>
      </c>
      <c r="L12" s="224">
        <f>'Indexed REC Deliveries'!L12*'Indexed REC Prices'!J11</f>
        <v>0</v>
      </c>
      <c r="M12" s="224">
        <f>'Indexed REC Deliveries'!M12*'Indexed REC Prices'!K11</f>
        <v>0</v>
      </c>
      <c r="N12" s="224">
        <f>'Indexed REC Deliveries'!N12*'Indexed REC Prices'!L11</f>
        <v>0</v>
      </c>
      <c r="O12" s="224">
        <f>'Indexed REC Deliveries'!O12*'Indexed REC Prices'!M11</f>
        <v>0</v>
      </c>
      <c r="P12" s="224">
        <f>'Indexed REC Deliveries'!P12*'Indexed REC Prices'!N11</f>
        <v>0</v>
      </c>
      <c r="Q12" s="224">
        <f>'Indexed REC Deliveries'!Q12*'Indexed REC Prices'!O11</f>
        <v>0</v>
      </c>
      <c r="R12" s="224">
        <f>'Indexed REC Deliveries'!R12*'Indexed REC Prices'!P11</f>
        <v>95351135.416666642</v>
      </c>
      <c r="S12" s="224">
        <f>'Indexed REC Deliveries'!S12*'Indexed REC Prices'!Q11</f>
        <v>97601086.061507925</v>
      </c>
      <c r="T12" s="224">
        <f>'Indexed REC Deliveries'!T12*'Indexed REC Prices'!R11</f>
        <v>98573953.373015866</v>
      </c>
      <c r="U12" s="224">
        <f>'Indexed REC Deliveries'!U12*'Indexed REC Prices'!S11</f>
        <v>95477735.615079343</v>
      </c>
      <c r="V12" s="224">
        <f>'Indexed REC Deliveries'!V12*'Indexed REC Prices'!T11</f>
        <v>91359053.323412672</v>
      </c>
      <c r="W12" s="224">
        <f>'Indexed REC Deliveries'!W12*'Indexed REC Prices'!U11</f>
        <v>88478899.801587299</v>
      </c>
      <c r="X12" s="224">
        <f>'Indexed REC Deliveries'!X12*'Indexed REC Prices'!V11</f>
        <v>91089426.835317433</v>
      </c>
      <c r="Y12" s="224">
        <f>'Indexed REC Deliveries'!Y12*'Indexed REC Prices'!W11</f>
        <v>89240582.341269836</v>
      </c>
      <c r="Z12" s="224">
        <f>'Indexed REC Deliveries'!Z12*'Indexed REC Prices'!X11</f>
        <v>89174116.815476179</v>
      </c>
      <c r="AA12" s="224">
        <f>'Indexed REC Deliveries'!AA12*'Indexed REC Prices'!Y11</f>
        <v>88783364.583333313</v>
      </c>
      <c r="AB12" s="224">
        <f>'Indexed REC Deliveries'!AB12*'Indexed REC Prices'!Z11</f>
        <v>87855008.928571403</v>
      </c>
      <c r="AC12" s="224">
        <f>'Indexed REC Deliveries'!AC12*'Indexed REC Prices'!AA11</f>
        <v>87252276.785714284</v>
      </c>
      <c r="AD12" s="224">
        <f>'Indexed REC Deliveries'!AD12*'Indexed REC Prices'!AB11</f>
        <v>86658582.837301582</v>
      </c>
      <c r="AE12" s="224">
        <f>'Indexed REC Deliveries'!AE12*'Indexed REC Prices'!AC11</f>
        <v>84574254.494047612</v>
      </c>
      <c r="AF12" s="224">
        <f>'Indexed REC Deliveries'!AF12*'Indexed REC Prices'!AD11</f>
        <v>82448239.58392857</v>
      </c>
      <c r="AG12" s="224">
        <f>'Indexed REC Deliveries'!AG12*'Indexed REC Prices'!AE11</f>
        <v>80279704.375607148</v>
      </c>
    </row>
    <row r="13" spans="2:33">
      <c r="B13" s="94">
        <v>3</v>
      </c>
      <c r="C13" s="94" t="s">
        <v>167</v>
      </c>
      <c r="D13" s="119" t="s">
        <v>212</v>
      </c>
      <c r="F13" s="239" t="s">
        <v>71</v>
      </c>
      <c r="G13" s="320">
        <f t="shared" si="1"/>
        <v>2029</v>
      </c>
      <c r="H13" s="262" t="s">
        <v>49</v>
      </c>
      <c r="I13" s="224">
        <f>'Indexed REC Deliveries'!I13*'Indexed REC Prices'!G12</f>
        <v>0</v>
      </c>
      <c r="J13" s="224">
        <f>'Indexed REC Deliveries'!J13*'Indexed REC Prices'!H12</f>
        <v>0</v>
      </c>
      <c r="K13" s="224">
        <f>'Indexed REC Deliveries'!K13*'Indexed REC Prices'!I12</f>
        <v>0</v>
      </c>
      <c r="L13" s="224">
        <f>'Indexed REC Deliveries'!L13*'Indexed REC Prices'!J12</f>
        <v>0</v>
      </c>
      <c r="M13" s="224">
        <f>'Indexed REC Deliveries'!M13*'Indexed REC Prices'!K12</f>
        <v>0</v>
      </c>
      <c r="N13" s="224">
        <f>'Indexed REC Deliveries'!N13*'Indexed REC Prices'!L12</f>
        <v>0</v>
      </c>
      <c r="O13" s="224">
        <f>'Indexed REC Deliveries'!O13*'Indexed REC Prices'!M12</f>
        <v>0</v>
      </c>
      <c r="P13" s="224">
        <f>'Indexed REC Deliveries'!P13*'Indexed REC Prices'!N12</f>
        <v>0</v>
      </c>
      <c r="Q13" s="224">
        <f>'Indexed REC Deliveries'!Q13*'Indexed REC Prices'!O12</f>
        <v>0</v>
      </c>
      <c r="R13" s="224">
        <f>'Indexed REC Deliveries'!R13*'Indexed REC Prices'!P12</f>
        <v>0</v>
      </c>
      <c r="S13" s="224">
        <f>'Indexed REC Deliveries'!S13*'Indexed REC Prices'!Q12</f>
        <v>97601086.061507925</v>
      </c>
      <c r="T13" s="224">
        <f>'Indexed REC Deliveries'!T13*'Indexed REC Prices'!R12</f>
        <v>98573953.373015866</v>
      </c>
      <c r="U13" s="224">
        <f>'Indexed REC Deliveries'!U13*'Indexed REC Prices'!S12</f>
        <v>95477735.615079343</v>
      </c>
      <c r="V13" s="224">
        <f>'Indexed REC Deliveries'!V13*'Indexed REC Prices'!T12</f>
        <v>91359053.323412672</v>
      </c>
      <c r="W13" s="224">
        <f>'Indexed REC Deliveries'!W13*'Indexed REC Prices'!U12</f>
        <v>88478899.801587299</v>
      </c>
      <c r="X13" s="224">
        <f>'Indexed REC Deliveries'!X13*'Indexed REC Prices'!V12</f>
        <v>91089426.835317433</v>
      </c>
      <c r="Y13" s="224">
        <f>'Indexed REC Deliveries'!Y13*'Indexed REC Prices'!W12</f>
        <v>89240582.341269836</v>
      </c>
      <c r="Z13" s="224">
        <f>'Indexed REC Deliveries'!Z13*'Indexed REC Prices'!X12</f>
        <v>89174116.815476179</v>
      </c>
      <c r="AA13" s="224">
        <f>'Indexed REC Deliveries'!AA13*'Indexed REC Prices'!Y12</f>
        <v>88783364.583333313</v>
      </c>
      <c r="AB13" s="224">
        <f>'Indexed REC Deliveries'!AB13*'Indexed REC Prices'!Z12</f>
        <v>87855008.928571403</v>
      </c>
      <c r="AC13" s="224">
        <f>'Indexed REC Deliveries'!AC13*'Indexed REC Prices'!AA12</f>
        <v>87252276.785714284</v>
      </c>
      <c r="AD13" s="224">
        <f>'Indexed REC Deliveries'!AD13*'Indexed REC Prices'!AB12</f>
        <v>86658582.837301582</v>
      </c>
      <c r="AE13" s="224">
        <f>'Indexed REC Deliveries'!AE13*'Indexed REC Prices'!AC12</f>
        <v>84574254.494047612</v>
      </c>
      <c r="AF13" s="224">
        <f>'Indexed REC Deliveries'!AF13*'Indexed REC Prices'!AD12</f>
        <v>82448239.58392857</v>
      </c>
      <c r="AG13" s="224">
        <f>'Indexed REC Deliveries'!AG13*'Indexed REC Prices'!AE12</f>
        <v>80279704.375607148</v>
      </c>
    </row>
    <row r="14" spans="2:33">
      <c r="B14" s="94">
        <v>3</v>
      </c>
      <c r="C14" s="94" t="s">
        <v>167</v>
      </c>
      <c r="D14" s="119" t="s">
        <v>212</v>
      </c>
      <c r="F14" s="239" t="s">
        <v>71</v>
      </c>
      <c r="G14" s="320">
        <f t="shared" si="1"/>
        <v>2030</v>
      </c>
      <c r="H14" s="262" t="s">
        <v>49</v>
      </c>
      <c r="I14" s="224">
        <f>'Indexed REC Deliveries'!I14*'Indexed REC Prices'!G13</f>
        <v>0</v>
      </c>
      <c r="J14" s="224">
        <f>'Indexed REC Deliveries'!J14*'Indexed REC Prices'!H13</f>
        <v>0</v>
      </c>
      <c r="K14" s="224">
        <f>'Indexed REC Deliveries'!K14*'Indexed REC Prices'!I13</f>
        <v>0</v>
      </c>
      <c r="L14" s="224">
        <f>'Indexed REC Deliveries'!L14*'Indexed REC Prices'!J13</f>
        <v>0</v>
      </c>
      <c r="M14" s="224">
        <f>'Indexed REC Deliveries'!M14*'Indexed REC Prices'!K13</f>
        <v>0</v>
      </c>
      <c r="N14" s="224">
        <f>'Indexed REC Deliveries'!N14*'Indexed REC Prices'!L13</f>
        <v>0</v>
      </c>
      <c r="O14" s="224">
        <f>'Indexed REC Deliveries'!O14*'Indexed REC Prices'!M13</f>
        <v>0</v>
      </c>
      <c r="P14" s="224">
        <f>'Indexed REC Deliveries'!P14*'Indexed REC Prices'!N13</f>
        <v>0</v>
      </c>
      <c r="Q14" s="224">
        <f>'Indexed REC Deliveries'!Q14*'Indexed REC Prices'!O13</f>
        <v>0</v>
      </c>
      <c r="R14" s="224">
        <f>'Indexed REC Deliveries'!R14*'Indexed REC Prices'!P13</f>
        <v>0</v>
      </c>
      <c r="S14" s="224">
        <f>'Indexed REC Deliveries'!S14*'Indexed REC Prices'!Q13</f>
        <v>0</v>
      </c>
      <c r="T14" s="224">
        <f>'Indexed REC Deliveries'!T14*'Indexed REC Prices'!R13</f>
        <v>39429581.349206343</v>
      </c>
      <c r="U14" s="224">
        <f>'Indexed REC Deliveries'!U14*'Indexed REC Prices'!S13</f>
        <v>38191094.246031739</v>
      </c>
      <c r="V14" s="224">
        <f>'Indexed REC Deliveries'!V14*'Indexed REC Prices'!T13</f>
        <v>36543621.329365067</v>
      </c>
      <c r="W14" s="224">
        <f>'Indexed REC Deliveries'!W14*'Indexed REC Prices'!U13</f>
        <v>35391559.920634918</v>
      </c>
      <c r="X14" s="224">
        <f>'Indexed REC Deliveries'!X14*'Indexed REC Prices'!V13</f>
        <v>36435770.734126978</v>
      </c>
      <c r="Y14" s="224">
        <f>'Indexed REC Deliveries'!Y14*'Indexed REC Prices'!W13</f>
        <v>35696232.936507933</v>
      </c>
      <c r="Z14" s="224">
        <f>'Indexed REC Deliveries'!Z14*'Indexed REC Prices'!X13</f>
        <v>35669646.72619047</v>
      </c>
      <c r="AA14" s="224">
        <f>'Indexed REC Deliveries'!AA14*'Indexed REC Prices'!Y13</f>
        <v>35513345.833333328</v>
      </c>
      <c r="AB14" s="224">
        <f>'Indexed REC Deliveries'!AB14*'Indexed REC Prices'!Z13</f>
        <v>35142003.57142856</v>
      </c>
      <c r="AC14" s="224">
        <f>'Indexed REC Deliveries'!AC14*'Indexed REC Prices'!AA13</f>
        <v>34900910.714285716</v>
      </c>
      <c r="AD14" s="224">
        <f>'Indexed REC Deliveries'!AD14*'Indexed REC Prices'!AB13</f>
        <v>34663433.134920634</v>
      </c>
      <c r="AE14" s="224">
        <f>'Indexed REC Deliveries'!AE14*'Indexed REC Prices'!AC13</f>
        <v>33829701.797619045</v>
      </c>
      <c r="AF14" s="224">
        <f>'Indexed REC Deliveries'!AF14*'Indexed REC Prices'!AD13</f>
        <v>32979295.833571427</v>
      </c>
      <c r="AG14" s="224">
        <f>'Indexed REC Deliveries'!AG14*'Indexed REC Prices'!AE13</f>
        <v>32111881.750242859</v>
      </c>
    </row>
    <row r="15" spans="2:33">
      <c r="B15" s="94">
        <v>3</v>
      </c>
      <c r="C15" s="94" t="s">
        <v>167</v>
      </c>
      <c r="D15" s="119" t="s">
        <v>212</v>
      </c>
      <c r="F15" s="239" t="s">
        <v>71</v>
      </c>
      <c r="G15" s="320">
        <f t="shared" si="1"/>
        <v>2031</v>
      </c>
      <c r="H15" s="262" t="s">
        <v>49</v>
      </c>
      <c r="I15" s="224">
        <f>'Indexed REC Deliveries'!I15*'Indexed REC Prices'!G14</f>
        <v>0</v>
      </c>
      <c r="J15" s="224">
        <f>'Indexed REC Deliveries'!J15*'Indexed REC Prices'!H14</f>
        <v>0</v>
      </c>
      <c r="K15" s="224">
        <f>'Indexed REC Deliveries'!K15*'Indexed REC Prices'!I14</f>
        <v>0</v>
      </c>
      <c r="L15" s="224">
        <f>'Indexed REC Deliveries'!L15*'Indexed REC Prices'!J14</f>
        <v>0</v>
      </c>
      <c r="M15" s="224">
        <f>'Indexed REC Deliveries'!M15*'Indexed REC Prices'!K14</f>
        <v>0</v>
      </c>
      <c r="N15" s="224">
        <f>'Indexed REC Deliveries'!N15*'Indexed REC Prices'!L14</f>
        <v>0</v>
      </c>
      <c r="O15" s="224">
        <f>'Indexed REC Deliveries'!O15*'Indexed REC Prices'!M14</f>
        <v>0</v>
      </c>
      <c r="P15" s="224">
        <f>'Indexed REC Deliveries'!P15*'Indexed REC Prices'!N14</f>
        <v>0</v>
      </c>
      <c r="Q15" s="224">
        <f>'Indexed REC Deliveries'!Q15*'Indexed REC Prices'!O14</f>
        <v>0</v>
      </c>
      <c r="R15" s="224">
        <f>'Indexed REC Deliveries'!R15*'Indexed REC Prices'!P14</f>
        <v>0</v>
      </c>
      <c r="S15" s="224">
        <f>'Indexed REC Deliveries'!S15*'Indexed REC Prices'!Q14</f>
        <v>0</v>
      </c>
      <c r="T15" s="224">
        <f>'Indexed REC Deliveries'!T15*'Indexed REC Prices'!R14</f>
        <v>0</v>
      </c>
      <c r="U15" s="224">
        <f>'Indexed REC Deliveries'!U15*'Indexed REC Prices'!S14</f>
        <v>38191094.246031739</v>
      </c>
      <c r="V15" s="224">
        <f>'Indexed REC Deliveries'!V15*'Indexed REC Prices'!T14</f>
        <v>36543621.329365067</v>
      </c>
      <c r="W15" s="224">
        <f>'Indexed REC Deliveries'!W15*'Indexed REC Prices'!U14</f>
        <v>35391559.920634918</v>
      </c>
      <c r="X15" s="224">
        <f>'Indexed REC Deliveries'!X15*'Indexed REC Prices'!V14</f>
        <v>36435770.734126978</v>
      </c>
      <c r="Y15" s="224">
        <f>'Indexed REC Deliveries'!Y15*'Indexed REC Prices'!W14</f>
        <v>35696232.936507933</v>
      </c>
      <c r="Z15" s="224">
        <f>'Indexed REC Deliveries'!Z15*'Indexed REC Prices'!X14</f>
        <v>35669646.72619047</v>
      </c>
      <c r="AA15" s="224">
        <f>'Indexed REC Deliveries'!AA15*'Indexed REC Prices'!Y14</f>
        <v>35513345.833333328</v>
      </c>
      <c r="AB15" s="224">
        <f>'Indexed REC Deliveries'!AB15*'Indexed REC Prices'!Z14</f>
        <v>35142003.57142856</v>
      </c>
      <c r="AC15" s="224">
        <f>'Indexed REC Deliveries'!AC15*'Indexed REC Prices'!AA14</f>
        <v>34900910.714285716</v>
      </c>
      <c r="AD15" s="224">
        <f>'Indexed REC Deliveries'!AD15*'Indexed REC Prices'!AB14</f>
        <v>34663433.134920634</v>
      </c>
      <c r="AE15" s="224">
        <f>'Indexed REC Deliveries'!AE15*'Indexed REC Prices'!AC14</f>
        <v>33829701.797619045</v>
      </c>
      <c r="AF15" s="224">
        <f>'Indexed REC Deliveries'!AF15*'Indexed REC Prices'!AD14</f>
        <v>32979295.833571427</v>
      </c>
      <c r="AG15" s="224">
        <f>'Indexed REC Deliveries'!AG15*'Indexed REC Prices'!AE14</f>
        <v>32111881.750242859</v>
      </c>
    </row>
    <row r="16" spans="2:33">
      <c r="B16" s="94">
        <v>3</v>
      </c>
      <c r="C16" s="94" t="s">
        <v>167</v>
      </c>
      <c r="D16" s="119" t="s">
        <v>212</v>
      </c>
      <c r="F16" s="239" t="s">
        <v>71</v>
      </c>
      <c r="G16" s="320">
        <f t="shared" si="1"/>
        <v>2032</v>
      </c>
      <c r="H16" s="262" t="s">
        <v>49</v>
      </c>
      <c r="I16" s="224">
        <f>'Indexed REC Deliveries'!I16*'Indexed REC Prices'!G15</f>
        <v>0</v>
      </c>
      <c r="J16" s="224">
        <f>'Indexed REC Deliveries'!J16*'Indexed REC Prices'!H15</f>
        <v>0</v>
      </c>
      <c r="K16" s="224">
        <f>'Indexed REC Deliveries'!K16*'Indexed REC Prices'!I15</f>
        <v>0</v>
      </c>
      <c r="L16" s="224">
        <f>'Indexed REC Deliveries'!L16*'Indexed REC Prices'!J15</f>
        <v>0</v>
      </c>
      <c r="M16" s="224">
        <f>'Indexed REC Deliveries'!M16*'Indexed REC Prices'!K15</f>
        <v>0</v>
      </c>
      <c r="N16" s="224">
        <f>'Indexed REC Deliveries'!N16*'Indexed REC Prices'!L15</f>
        <v>0</v>
      </c>
      <c r="O16" s="224">
        <f>'Indexed REC Deliveries'!O16*'Indexed REC Prices'!M15</f>
        <v>0</v>
      </c>
      <c r="P16" s="224">
        <f>'Indexed REC Deliveries'!P16*'Indexed REC Prices'!N15</f>
        <v>0</v>
      </c>
      <c r="Q16" s="224">
        <f>'Indexed REC Deliveries'!Q16*'Indexed REC Prices'!O15</f>
        <v>0</v>
      </c>
      <c r="R16" s="224">
        <f>'Indexed REC Deliveries'!R16*'Indexed REC Prices'!P15</f>
        <v>0</v>
      </c>
      <c r="S16" s="224">
        <f>'Indexed REC Deliveries'!S16*'Indexed REC Prices'!Q15</f>
        <v>0</v>
      </c>
      <c r="T16" s="224">
        <f>'Indexed REC Deliveries'!T16*'Indexed REC Prices'!R15</f>
        <v>0</v>
      </c>
      <c r="U16" s="224">
        <f>'Indexed REC Deliveries'!U16*'Indexed REC Prices'!S15</f>
        <v>0</v>
      </c>
      <c r="V16" s="224">
        <f>'Indexed REC Deliveries'!V16*'Indexed REC Prices'!T15</f>
        <v>36543621.329365067</v>
      </c>
      <c r="W16" s="224">
        <f>'Indexed REC Deliveries'!W16*'Indexed REC Prices'!U15</f>
        <v>35391559.920634918</v>
      </c>
      <c r="X16" s="224">
        <f>'Indexed REC Deliveries'!X16*'Indexed REC Prices'!V15</f>
        <v>36435770.734126978</v>
      </c>
      <c r="Y16" s="224">
        <f>'Indexed REC Deliveries'!Y16*'Indexed REC Prices'!W15</f>
        <v>35696232.936507933</v>
      </c>
      <c r="Z16" s="224">
        <f>'Indexed REC Deliveries'!Z16*'Indexed REC Prices'!X15</f>
        <v>35669646.72619047</v>
      </c>
      <c r="AA16" s="224">
        <f>'Indexed REC Deliveries'!AA16*'Indexed REC Prices'!Y15</f>
        <v>35513345.833333328</v>
      </c>
      <c r="AB16" s="224">
        <f>'Indexed REC Deliveries'!AB16*'Indexed REC Prices'!Z15</f>
        <v>35142003.57142856</v>
      </c>
      <c r="AC16" s="224">
        <f>'Indexed REC Deliveries'!AC16*'Indexed REC Prices'!AA15</f>
        <v>34900910.714285716</v>
      </c>
      <c r="AD16" s="224">
        <f>'Indexed REC Deliveries'!AD16*'Indexed REC Prices'!AB15</f>
        <v>34663433.134920634</v>
      </c>
      <c r="AE16" s="224">
        <f>'Indexed REC Deliveries'!AE16*'Indexed REC Prices'!AC15</f>
        <v>33829701.797619045</v>
      </c>
      <c r="AF16" s="224">
        <f>'Indexed REC Deliveries'!AF16*'Indexed REC Prices'!AD15</f>
        <v>32979295.833571427</v>
      </c>
      <c r="AG16" s="224">
        <f>'Indexed REC Deliveries'!AG16*'Indexed REC Prices'!AE15</f>
        <v>32111881.750242859</v>
      </c>
    </row>
    <row r="17" spans="2:33">
      <c r="B17" s="94">
        <v>3</v>
      </c>
      <c r="C17" s="94" t="s">
        <v>167</v>
      </c>
      <c r="D17" s="119" t="s">
        <v>212</v>
      </c>
      <c r="F17" s="239" t="s">
        <v>71</v>
      </c>
      <c r="G17" s="320">
        <f t="shared" si="1"/>
        <v>2033</v>
      </c>
      <c r="H17" s="262" t="s">
        <v>49</v>
      </c>
      <c r="I17" s="224">
        <f>'Indexed REC Deliveries'!I17*'Indexed REC Prices'!G16</f>
        <v>0</v>
      </c>
      <c r="J17" s="224">
        <f>'Indexed REC Deliveries'!J17*'Indexed REC Prices'!H16</f>
        <v>0</v>
      </c>
      <c r="K17" s="224">
        <f>'Indexed REC Deliveries'!K17*'Indexed REC Prices'!I16</f>
        <v>0</v>
      </c>
      <c r="L17" s="224">
        <f>'Indexed REC Deliveries'!L17*'Indexed REC Prices'!J16</f>
        <v>0</v>
      </c>
      <c r="M17" s="224">
        <f>'Indexed REC Deliveries'!M17*'Indexed REC Prices'!K16</f>
        <v>0</v>
      </c>
      <c r="N17" s="224">
        <f>'Indexed REC Deliveries'!N17*'Indexed REC Prices'!L16</f>
        <v>0</v>
      </c>
      <c r="O17" s="224">
        <f>'Indexed REC Deliveries'!O17*'Indexed REC Prices'!M16</f>
        <v>0</v>
      </c>
      <c r="P17" s="224">
        <f>'Indexed REC Deliveries'!P17*'Indexed REC Prices'!N16</f>
        <v>0</v>
      </c>
      <c r="Q17" s="224">
        <f>'Indexed REC Deliveries'!Q17*'Indexed REC Prices'!O16</f>
        <v>0</v>
      </c>
      <c r="R17" s="224">
        <f>'Indexed REC Deliveries'!R17*'Indexed REC Prices'!P16</f>
        <v>0</v>
      </c>
      <c r="S17" s="224">
        <f>'Indexed REC Deliveries'!S17*'Indexed REC Prices'!Q16</f>
        <v>0</v>
      </c>
      <c r="T17" s="224">
        <f>'Indexed REC Deliveries'!T17*'Indexed REC Prices'!R16</f>
        <v>0</v>
      </c>
      <c r="U17" s="224">
        <f>'Indexed REC Deliveries'!U17*'Indexed REC Prices'!S16</f>
        <v>0</v>
      </c>
      <c r="V17" s="224">
        <f>'Indexed REC Deliveries'!V17*'Indexed REC Prices'!T16</f>
        <v>0</v>
      </c>
      <c r="W17" s="224">
        <f>'Indexed REC Deliveries'!W17*'Indexed REC Prices'!U16</f>
        <v>35391559.920634918</v>
      </c>
      <c r="X17" s="224">
        <f>'Indexed REC Deliveries'!X17*'Indexed REC Prices'!V16</f>
        <v>36435770.734126978</v>
      </c>
      <c r="Y17" s="224">
        <f>'Indexed REC Deliveries'!Y17*'Indexed REC Prices'!W16</f>
        <v>35696232.936507933</v>
      </c>
      <c r="Z17" s="224">
        <f>'Indexed REC Deliveries'!Z17*'Indexed REC Prices'!X16</f>
        <v>35669646.72619047</v>
      </c>
      <c r="AA17" s="224">
        <f>'Indexed REC Deliveries'!AA17*'Indexed REC Prices'!Y16</f>
        <v>35513345.833333328</v>
      </c>
      <c r="AB17" s="224">
        <f>'Indexed REC Deliveries'!AB17*'Indexed REC Prices'!Z16</f>
        <v>35142003.57142856</v>
      </c>
      <c r="AC17" s="224">
        <f>'Indexed REC Deliveries'!AC17*'Indexed REC Prices'!AA16</f>
        <v>34900910.714285716</v>
      </c>
      <c r="AD17" s="224">
        <f>'Indexed REC Deliveries'!AD17*'Indexed REC Prices'!AB16</f>
        <v>34663433.134920634</v>
      </c>
      <c r="AE17" s="224">
        <f>'Indexed REC Deliveries'!AE17*'Indexed REC Prices'!AC16</f>
        <v>33829701.797619045</v>
      </c>
      <c r="AF17" s="224">
        <f>'Indexed REC Deliveries'!AF17*'Indexed REC Prices'!AD16</f>
        <v>32979295.833571427</v>
      </c>
      <c r="AG17" s="224">
        <f>'Indexed REC Deliveries'!AG17*'Indexed REC Prices'!AE16</f>
        <v>32111881.750242859</v>
      </c>
    </row>
    <row r="18" spans="2:33">
      <c r="B18" s="94">
        <v>3</v>
      </c>
      <c r="C18" s="94" t="s">
        <v>167</v>
      </c>
      <c r="D18" s="119" t="s">
        <v>212</v>
      </c>
      <c r="F18" s="239" t="s">
        <v>71</v>
      </c>
      <c r="G18" s="320">
        <f t="shared" si="1"/>
        <v>2034</v>
      </c>
      <c r="H18" s="262" t="s">
        <v>49</v>
      </c>
      <c r="I18" s="224">
        <f>'Indexed REC Deliveries'!I18*'Indexed REC Prices'!G17</f>
        <v>0</v>
      </c>
      <c r="J18" s="224">
        <f>'Indexed REC Deliveries'!J18*'Indexed REC Prices'!H17</f>
        <v>0</v>
      </c>
      <c r="K18" s="224">
        <f>'Indexed REC Deliveries'!K18*'Indexed REC Prices'!I17</f>
        <v>0</v>
      </c>
      <c r="L18" s="224">
        <f>'Indexed REC Deliveries'!L18*'Indexed REC Prices'!J17</f>
        <v>0</v>
      </c>
      <c r="M18" s="224">
        <f>'Indexed REC Deliveries'!M18*'Indexed REC Prices'!K17</f>
        <v>0</v>
      </c>
      <c r="N18" s="224">
        <f>'Indexed REC Deliveries'!N18*'Indexed REC Prices'!L17</f>
        <v>0</v>
      </c>
      <c r="O18" s="224">
        <f>'Indexed REC Deliveries'!O18*'Indexed REC Prices'!M17</f>
        <v>0</v>
      </c>
      <c r="P18" s="224">
        <f>'Indexed REC Deliveries'!P18*'Indexed REC Prices'!N17</f>
        <v>0</v>
      </c>
      <c r="Q18" s="224">
        <f>'Indexed REC Deliveries'!Q18*'Indexed REC Prices'!O17</f>
        <v>0</v>
      </c>
      <c r="R18" s="224">
        <f>'Indexed REC Deliveries'!R18*'Indexed REC Prices'!P17</f>
        <v>0</v>
      </c>
      <c r="S18" s="224">
        <f>'Indexed REC Deliveries'!S18*'Indexed REC Prices'!Q17</f>
        <v>0</v>
      </c>
      <c r="T18" s="224">
        <f>'Indexed REC Deliveries'!T18*'Indexed REC Prices'!R17</f>
        <v>0</v>
      </c>
      <c r="U18" s="224">
        <f>'Indexed REC Deliveries'!U18*'Indexed REC Prices'!S17</f>
        <v>0</v>
      </c>
      <c r="V18" s="224">
        <f>'Indexed REC Deliveries'!V18*'Indexed REC Prices'!T17</f>
        <v>0</v>
      </c>
      <c r="W18" s="224">
        <f>'Indexed REC Deliveries'!W18*'Indexed REC Prices'!U17</f>
        <v>0</v>
      </c>
      <c r="X18" s="224">
        <f>'Indexed REC Deliveries'!X18*'Indexed REC Prices'!V17</f>
        <v>36435770.734126978</v>
      </c>
      <c r="Y18" s="224">
        <f>'Indexed REC Deliveries'!Y18*'Indexed REC Prices'!W17</f>
        <v>35696232.936507933</v>
      </c>
      <c r="Z18" s="224">
        <f>'Indexed REC Deliveries'!Z18*'Indexed REC Prices'!X17</f>
        <v>35669646.72619047</v>
      </c>
      <c r="AA18" s="224">
        <f>'Indexed REC Deliveries'!AA18*'Indexed REC Prices'!Y17</f>
        <v>35513345.833333328</v>
      </c>
      <c r="AB18" s="224">
        <f>'Indexed REC Deliveries'!AB18*'Indexed REC Prices'!Z17</f>
        <v>35142003.57142856</v>
      </c>
      <c r="AC18" s="224">
        <f>'Indexed REC Deliveries'!AC18*'Indexed REC Prices'!AA17</f>
        <v>34900910.714285716</v>
      </c>
      <c r="AD18" s="224">
        <f>'Indexed REC Deliveries'!AD18*'Indexed REC Prices'!AB17</f>
        <v>34663433.134920634</v>
      </c>
      <c r="AE18" s="224">
        <f>'Indexed REC Deliveries'!AE18*'Indexed REC Prices'!AC17</f>
        <v>33829701.797619045</v>
      </c>
      <c r="AF18" s="224">
        <f>'Indexed REC Deliveries'!AF18*'Indexed REC Prices'!AD17</f>
        <v>32979295.833571427</v>
      </c>
      <c r="AG18" s="224">
        <f>'Indexed REC Deliveries'!AG18*'Indexed REC Prices'!AE17</f>
        <v>32111881.750242859</v>
      </c>
    </row>
    <row r="19" spans="2:33">
      <c r="B19" s="94">
        <v>3</v>
      </c>
      <c r="C19" s="94" t="s">
        <v>167</v>
      </c>
      <c r="D19" s="119" t="s">
        <v>212</v>
      </c>
      <c r="F19" s="239" t="s">
        <v>71</v>
      </c>
      <c r="G19" s="320">
        <f t="shared" si="1"/>
        <v>2035</v>
      </c>
      <c r="H19" s="262" t="s">
        <v>49</v>
      </c>
      <c r="I19" s="224">
        <f>'Indexed REC Deliveries'!I19*'Indexed REC Prices'!G18</f>
        <v>0</v>
      </c>
      <c r="J19" s="224">
        <f>'Indexed REC Deliveries'!J19*'Indexed REC Prices'!H18</f>
        <v>0</v>
      </c>
      <c r="K19" s="224">
        <f>'Indexed REC Deliveries'!K19*'Indexed REC Prices'!I18</f>
        <v>0</v>
      </c>
      <c r="L19" s="224">
        <f>'Indexed REC Deliveries'!L19*'Indexed REC Prices'!J18</f>
        <v>0</v>
      </c>
      <c r="M19" s="224">
        <f>'Indexed REC Deliveries'!M19*'Indexed REC Prices'!K18</f>
        <v>0</v>
      </c>
      <c r="N19" s="224">
        <f>'Indexed REC Deliveries'!N19*'Indexed REC Prices'!L18</f>
        <v>0</v>
      </c>
      <c r="O19" s="224">
        <f>'Indexed REC Deliveries'!O19*'Indexed REC Prices'!M18</f>
        <v>0</v>
      </c>
      <c r="P19" s="224">
        <f>'Indexed REC Deliveries'!P19*'Indexed REC Prices'!N18</f>
        <v>0</v>
      </c>
      <c r="Q19" s="224">
        <f>'Indexed REC Deliveries'!Q19*'Indexed REC Prices'!O18</f>
        <v>0</v>
      </c>
      <c r="R19" s="224">
        <f>'Indexed REC Deliveries'!R19*'Indexed REC Prices'!P18</f>
        <v>0</v>
      </c>
      <c r="S19" s="224">
        <f>'Indexed REC Deliveries'!S19*'Indexed REC Prices'!Q18</f>
        <v>0</v>
      </c>
      <c r="T19" s="224">
        <f>'Indexed REC Deliveries'!T19*'Indexed REC Prices'!R18</f>
        <v>0</v>
      </c>
      <c r="U19" s="224">
        <f>'Indexed REC Deliveries'!U19*'Indexed REC Prices'!S18</f>
        <v>0</v>
      </c>
      <c r="V19" s="224">
        <f>'Indexed REC Deliveries'!V19*'Indexed REC Prices'!T18</f>
        <v>0</v>
      </c>
      <c r="W19" s="224">
        <f>'Indexed REC Deliveries'!W19*'Indexed REC Prices'!U18</f>
        <v>0</v>
      </c>
      <c r="X19" s="224">
        <f>'Indexed REC Deliveries'!X19*'Indexed REC Prices'!V18</f>
        <v>0</v>
      </c>
      <c r="Y19" s="224">
        <f>'Indexed REC Deliveries'!Y19*'Indexed REC Prices'!W18</f>
        <v>35696232.936507933</v>
      </c>
      <c r="Z19" s="224">
        <f>'Indexed REC Deliveries'!Z19*'Indexed REC Prices'!X18</f>
        <v>35669646.72619047</v>
      </c>
      <c r="AA19" s="224">
        <f>'Indexed REC Deliveries'!AA19*'Indexed REC Prices'!Y18</f>
        <v>35513345.833333328</v>
      </c>
      <c r="AB19" s="224">
        <f>'Indexed REC Deliveries'!AB19*'Indexed REC Prices'!Z18</f>
        <v>35142003.57142856</v>
      </c>
      <c r="AC19" s="224">
        <f>'Indexed REC Deliveries'!AC19*'Indexed REC Prices'!AA18</f>
        <v>34900910.714285716</v>
      </c>
      <c r="AD19" s="224">
        <f>'Indexed REC Deliveries'!AD19*'Indexed REC Prices'!AB18</f>
        <v>34663433.134920634</v>
      </c>
      <c r="AE19" s="224">
        <f>'Indexed REC Deliveries'!AE19*'Indexed REC Prices'!AC18</f>
        <v>33829701.797619045</v>
      </c>
      <c r="AF19" s="224">
        <f>'Indexed REC Deliveries'!AF19*'Indexed REC Prices'!AD18</f>
        <v>32979295.833571427</v>
      </c>
      <c r="AG19" s="224">
        <f>'Indexed REC Deliveries'!AG19*'Indexed REC Prices'!AE18</f>
        <v>32111881.750242859</v>
      </c>
    </row>
    <row r="20" spans="2:33">
      <c r="B20" s="94">
        <v>3</v>
      </c>
      <c r="C20" s="94" t="s">
        <v>167</v>
      </c>
      <c r="D20" s="119" t="s">
        <v>212</v>
      </c>
      <c r="F20" s="239" t="s">
        <v>71</v>
      </c>
      <c r="G20" s="320">
        <f t="shared" si="1"/>
        <v>2036</v>
      </c>
      <c r="H20" s="262" t="s">
        <v>49</v>
      </c>
      <c r="I20" s="224">
        <f>'Indexed REC Deliveries'!I20*'Indexed REC Prices'!G19</f>
        <v>0</v>
      </c>
      <c r="J20" s="224">
        <f>'Indexed REC Deliveries'!J20*'Indexed REC Prices'!H19</f>
        <v>0</v>
      </c>
      <c r="K20" s="224">
        <f>'Indexed REC Deliveries'!K20*'Indexed REC Prices'!I19</f>
        <v>0</v>
      </c>
      <c r="L20" s="224">
        <f>'Indexed REC Deliveries'!L20*'Indexed REC Prices'!J19</f>
        <v>0</v>
      </c>
      <c r="M20" s="224">
        <f>'Indexed REC Deliveries'!M20*'Indexed REC Prices'!K19</f>
        <v>0</v>
      </c>
      <c r="N20" s="224">
        <f>'Indexed REC Deliveries'!N20*'Indexed REC Prices'!L19</f>
        <v>0</v>
      </c>
      <c r="O20" s="224">
        <f>'Indexed REC Deliveries'!O20*'Indexed REC Prices'!M19</f>
        <v>0</v>
      </c>
      <c r="P20" s="224">
        <f>'Indexed REC Deliveries'!P20*'Indexed REC Prices'!N19</f>
        <v>0</v>
      </c>
      <c r="Q20" s="224">
        <f>'Indexed REC Deliveries'!Q20*'Indexed REC Prices'!O19</f>
        <v>0</v>
      </c>
      <c r="R20" s="224">
        <f>'Indexed REC Deliveries'!R20*'Indexed REC Prices'!P19</f>
        <v>0</v>
      </c>
      <c r="S20" s="224">
        <f>'Indexed REC Deliveries'!S20*'Indexed REC Prices'!Q19</f>
        <v>0</v>
      </c>
      <c r="T20" s="224">
        <f>'Indexed REC Deliveries'!T20*'Indexed REC Prices'!R19</f>
        <v>0</v>
      </c>
      <c r="U20" s="224">
        <f>'Indexed REC Deliveries'!U20*'Indexed REC Prices'!S19</f>
        <v>0</v>
      </c>
      <c r="V20" s="224">
        <f>'Indexed REC Deliveries'!V20*'Indexed REC Prices'!T19</f>
        <v>0</v>
      </c>
      <c r="W20" s="224">
        <f>'Indexed REC Deliveries'!W20*'Indexed REC Prices'!U19</f>
        <v>0</v>
      </c>
      <c r="X20" s="224">
        <f>'Indexed REC Deliveries'!X20*'Indexed REC Prices'!V19</f>
        <v>0</v>
      </c>
      <c r="Y20" s="224">
        <f>'Indexed REC Deliveries'!Y20*'Indexed REC Prices'!W19</f>
        <v>0</v>
      </c>
      <c r="Z20" s="224">
        <f>'Indexed REC Deliveries'!Z20*'Indexed REC Prices'!X19</f>
        <v>35669646.72619047</v>
      </c>
      <c r="AA20" s="224">
        <f>'Indexed REC Deliveries'!AA20*'Indexed REC Prices'!Y19</f>
        <v>35513345.833333328</v>
      </c>
      <c r="AB20" s="224">
        <f>'Indexed REC Deliveries'!AB20*'Indexed REC Prices'!Z19</f>
        <v>35142003.57142856</v>
      </c>
      <c r="AC20" s="224">
        <f>'Indexed REC Deliveries'!AC20*'Indexed REC Prices'!AA19</f>
        <v>34900910.714285716</v>
      </c>
      <c r="AD20" s="224">
        <f>'Indexed REC Deliveries'!AD20*'Indexed REC Prices'!AB19</f>
        <v>34663433.134920634</v>
      </c>
      <c r="AE20" s="224">
        <f>'Indexed REC Deliveries'!AE20*'Indexed REC Prices'!AC19</f>
        <v>33829701.797619045</v>
      </c>
      <c r="AF20" s="224">
        <f>'Indexed REC Deliveries'!AF20*'Indexed REC Prices'!AD19</f>
        <v>32979295.833571427</v>
      </c>
      <c r="AG20" s="224">
        <f>'Indexed REC Deliveries'!AG20*'Indexed REC Prices'!AE19</f>
        <v>32111881.750242859</v>
      </c>
    </row>
    <row r="21" spans="2:33">
      <c r="B21" s="94">
        <v>3</v>
      </c>
      <c r="C21" s="94" t="s">
        <v>167</v>
      </c>
      <c r="D21" s="119" t="s">
        <v>212</v>
      </c>
      <c r="F21" s="239" t="s">
        <v>71</v>
      </c>
      <c r="G21" s="320">
        <f t="shared" si="1"/>
        <v>2037</v>
      </c>
      <c r="H21" s="262" t="s">
        <v>49</v>
      </c>
      <c r="I21" s="224">
        <f>'Indexed REC Deliveries'!I21*'Indexed REC Prices'!G20</f>
        <v>0</v>
      </c>
      <c r="J21" s="224">
        <f>'Indexed REC Deliveries'!J21*'Indexed REC Prices'!H20</f>
        <v>0</v>
      </c>
      <c r="K21" s="224">
        <f>'Indexed REC Deliveries'!K21*'Indexed REC Prices'!I20</f>
        <v>0</v>
      </c>
      <c r="L21" s="224">
        <f>'Indexed REC Deliveries'!L21*'Indexed REC Prices'!J20</f>
        <v>0</v>
      </c>
      <c r="M21" s="224">
        <f>'Indexed REC Deliveries'!M21*'Indexed REC Prices'!K20</f>
        <v>0</v>
      </c>
      <c r="N21" s="224">
        <f>'Indexed REC Deliveries'!N21*'Indexed REC Prices'!L20</f>
        <v>0</v>
      </c>
      <c r="O21" s="224">
        <f>'Indexed REC Deliveries'!O21*'Indexed REC Prices'!M20</f>
        <v>0</v>
      </c>
      <c r="P21" s="224">
        <f>'Indexed REC Deliveries'!P21*'Indexed REC Prices'!N20</f>
        <v>0</v>
      </c>
      <c r="Q21" s="224">
        <f>'Indexed REC Deliveries'!Q21*'Indexed REC Prices'!O20</f>
        <v>0</v>
      </c>
      <c r="R21" s="224">
        <f>'Indexed REC Deliveries'!R21*'Indexed REC Prices'!P20</f>
        <v>0</v>
      </c>
      <c r="S21" s="224">
        <f>'Indexed REC Deliveries'!S21*'Indexed REC Prices'!Q20</f>
        <v>0</v>
      </c>
      <c r="T21" s="224">
        <f>'Indexed REC Deliveries'!T21*'Indexed REC Prices'!R20</f>
        <v>0</v>
      </c>
      <c r="U21" s="224">
        <f>'Indexed REC Deliveries'!U21*'Indexed REC Prices'!S20</f>
        <v>0</v>
      </c>
      <c r="V21" s="224">
        <f>'Indexed REC Deliveries'!V21*'Indexed REC Prices'!T20</f>
        <v>0</v>
      </c>
      <c r="W21" s="224">
        <f>'Indexed REC Deliveries'!W21*'Indexed REC Prices'!U20</f>
        <v>0</v>
      </c>
      <c r="X21" s="224">
        <f>'Indexed REC Deliveries'!X21*'Indexed REC Prices'!V20</f>
        <v>0</v>
      </c>
      <c r="Y21" s="224">
        <f>'Indexed REC Deliveries'!Y21*'Indexed REC Prices'!W20</f>
        <v>0</v>
      </c>
      <c r="Z21" s="224">
        <f>'Indexed REC Deliveries'!Z21*'Indexed REC Prices'!X20</f>
        <v>0</v>
      </c>
      <c r="AA21" s="224">
        <f>'Indexed REC Deliveries'!AA21*'Indexed REC Prices'!Y20</f>
        <v>35513345.833333328</v>
      </c>
      <c r="AB21" s="224">
        <f>'Indexed REC Deliveries'!AB21*'Indexed REC Prices'!Z20</f>
        <v>35142003.57142856</v>
      </c>
      <c r="AC21" s="224">
        <f>'Indexed REC Deliveries'!AC21*'Indexed REC Prices'!AA20</f>
        <v>34900910.714285716</v>
      </c>
      <c r="AD21" s="224">
        <f>'Indexed REC Deliveries'!AD21*'Indexed REC Prices'!AB20</f>
        <v>34663433.134920634</v>
      </c>
      <c r="AE21" s="224">
        <f>'Indexed REC Deliveries'!AE21*'Indexed REC Prices'!AC20</f>
        <v>33829701.797619045</v>
      </c>
      <c r="AF21" s="224">
        <f>'Indexed REC Deliveries'!AF21*'Indexed REC Prices'!AD20</f>
        <v>32979295.833571427</v>
      </c>
      <c r="AG21" s="224">
        <f>'Indexed REC Deliveries'!AG21*'Indexed REC Prices'!AE20</f>
        <v>32111881.750242859</v>
      </c>
    </row>
    <row r="22" spans="2:33">
      <c r="B22" s="94">
        <v>3</v>
      </c>
      <c r="C22" s="94" t="s">
        <v>167</v>
      </c>
      <c r="D22" s="119" t="s">
        <v>212</v>
      </c>
      <c r="F22" s="239" t="s">
        <v>71</v>
      </c>
      <c r="G22" s="320">
        <f t="shared" si="1"/>
        <v>2038</v>
      </c>
      <c r="H22" s="262" t="s">
        <v>49</v>
      </c>
      <c r="I22" s="224">
        <f>'Indexed REC Deliveries'!I22*'Indexed REC Prices'!G21</f>
        <v>0</v>
      </c>
      <c r="J22" s="224">
        <f>'Indexed REC Deliveries'!J22*'Indexed REC Prices'!H21</f>
        <v>0</v>
      </c>
      <c r="K22" s="224">
        <f>'Indexed REC Deliveries'!K22*'Indexed REC Prices'!I21</f>
        <v>0</v>
      </c>
      <c r="L22" s="224">
        <f>'Indexed REC Deliveries'!L22*'Indexed REC Prices'!J21</f>
        <v>0</v>
      </c>
      <c r="M22" s="224">
        <f>'Indexed REC Deliveries'!M22*'Indexed REC Prices'!K21</f>
        <v>0</v>
      </c>
      <c r="N22" s="224">
        <f>'Indexed REC Deliveries'!N22*'Indexed REC Prices'!L21</f>
        <v>0</v>
      </c>
      <c r="O22" s="224">
        <f>'Indexed REC Deliveries'!O22*'Indexed REC Prices'!M21</f>
        <v>0</v>
      </c>
      <c r="P22" s="224">
        <f>'Indexed REC Deliveries'!P22*'Indexed REC Prices'!N21</f>
        <v>0</v>
      </c>
      <c r="Q22" s="224">
        <f>'Indexed REC Deliveries'!Q22*'Indexed REC Prices'!O21</f>
        <v>0</v>
      </c>
      <c r="R22" s="224">
        <f>'Indexed REC Deliveries'!R22*'Indexed REC Prices'!P21</f>
        <v>0</v>
      </c>
      <c r="S22" s="224">
        <f>'Indexed REC Deliveries'!S22*'Indexed REC Prices'!Q21</f>
        <v>0</v>
      </c>
      <c r="T22" s="224">
        <f>'Indexed REC Deliveries'!T22*'Indexed REC Prices'!R21</f>
        <v>0</v>
      </c>
      <c r="U22" s="224">
        <f>'Indexed REC Deliveries'!U22*'Indexed REC Prices'!S21</f>
        <v>0</v>
      </c>
      <c r="V22" s="224">
        <f>'Indexed REC Deliveries'!V22*'Indexed REC Prices'!T21</f>
        <v>0</v>
      </c>
      <c r="W22" s="224">
        <f>'Indexed REC Deliveries'!W22*'Indexed REC Prices'!U21</f>
        <v>0</v>
      </c>
      <c r="X22" s="224">
        <f>'Indexed REC Deliveries'!X22*'Indexed REC Prices'!V21</f>
        <v>0</v>
      </c>
      <c r="Y22" s="224">
        <f>'Indexed REC Deliveries'!Y22*'Indexed REC Prices'!W21</f>
        <v>0</v>
      </c>
      <c r="Z22" s="224">
        <f>'Indexed REC Deliveries'!Z22*'Indexed REC Prices'!X21</f>
        <v>0</v>
      </c>
      <c r="AA22" s="224">
        <f>'Indexed REC Deliveries'!AA22*'Indexed REC Prices'!Y21</f>
        <v>0</v>
      </c>
      <c r="AB22" s="224">
        <f>'Indexed REC Deliveries'!AB22*'Indexed REC Prices'!Z21</f>
        <v>35142003.57142856</v>
      </c>
      <c r="AC22" s="224">
        <f>'Indexed REC Deliveries'!AC22*'Indexed REC Prices'!AA21</f>
        <v>34900910.714285716</v>
      </c>
      <c r="AD22" s="224">
        <f>'Indexed REC Deliveries'!AD22*'Indexed REC Prices'!AB21</f>
        <v>34663433.134920634</v>
      </c>
      <c r="AE22" s="224">
        <f>'Indexed REC Deliveries'!AE22*'Indexed REC Prices'!AC21</f>
        <v>33829701.797619045</v>
      </c>
      <c r="AF22" s="224">
        <f>'Indexed REC Deliveries'!AF22*'Indexed REC Prices'!AD21</f>
        <v>32979295.833571427</v>
      </c>
      <c r="AG22" s="224">
        <f>'Indexed REC Deliveries'!AG22*'Indexed REC Prices'!AE21</f>
        <v>32111881.750242859</v>
      </c>
    </row>
    <row r="23" spans="2:33">
      <c r="B23" s="94">
        <v>3</v>
      </c>
      <c r="C23" s="94" t="s">
        <v>167</v>
      </c>
      <c r="D23" s="119" t="s">
        <v>212</v>
      </c>
      <c r="F23" s="239" t="s">
        <v>71</v>
      </c>
      <c r="G23" s="320">
        <f t="shared" si="1"/>
        <v>2039</v>
      </c>
      <c r="H23" s="262" t="s">
        <v>49</v>
      </c>
      <c r="I23" s="224">
        <f>'Indexed REC Deliveries'!I23*'Indexed REC Prices'!G22</f>
        <v>0</v>
      </c>
      <c r="J23" s="224">
        <f>'Indexed REC Deliveries'!J23*'Indexed REC Prices'!H22</f>
        <v>0</v>
      </c>
      <c r="K23" s="224">
        <f>'Indexed REC Deliveries'!K23*'Indexed REC Prices'!I22</f>
        <v>0</v>
      </c>
      <c r="L23" s="224">
        <f>'Indexed REC Deliveries'!L23*'Indexed REC Prices'!J22</f>
        <v>0</v>
      </c>
      <c r="M23" s="224">
        <f>'Indexed REC Deliveries'!M23*'Indexed REC Prices'!K22</f>
        <v>0</v>
      </c>
      <c r="N23" s="224">
        <f>'Indexed REC Deliveries'!N23*'Indexed REC Prices'!L22</f>
        <v>0</v>
      </c>
      <c r="O23" s="224">
        <f>'Indexed REC Deliveries'!O23*'Indexed REC Prices'!M22</f>
        <v>0</v>
      </c>
      <c r="P23" s="224">
        <f>'Indexed REC Deliveries'!P23*'Indexed REC Prices'!N22</f>
        <v>0</v>
      </c>
      <c r="Q23" s="224">
        <f>'Indexed REC Deliveries'!Q23*'Indexed REC Prices'!O22</f>
        <v>0</v>
      </c>
      <c r="R23" s="224">
        <f>'Indexed REC Deliveries'!R23*'Indexed REC Prices'!P22</f>
        <v>0</v>
      </c>
      <c r="S23" s="224">
        <f>'Indexed REC Deliveries'!S23*'Indexed REC Prices'!Q22</f>
        <v>0</v>
      </c>
      <c r="T23" s="224">
        <f>'Indexed REC Deliveries'!T23*'Indexed REC Prices'!R22</f>
        <v>0</v>
      </c>
      <c r="U23" s="224">
        <f>'Indexed REC Deliveries'!U23*'Indexed REC Prices'!S22</f>
        <v>0</v>
      </c>
      <c r="V23" s="224">
        <f>'Indexed REC Deliveries'!V23*'Indexed REC Prices'!T22</f>
        <v>0</v>
      </c>
      <c r="W23" s="224">
        <f>'Indexed REC Deliveries'!W23*'Indexed REC Prices'!U22</f>
        <v>0</v>
      </c>
      <c r="X23" s="224">
        <f>'Indexed REC Deliveries'!X23*'Indexed REC Prices'!V22</f>
        <v>0</v>
      </c>
      <c r="Y23" s="224">
        <f>'Indexed REC Deliveries'!Y23*'Indexed REC Prices'!W22</f>
        <v>0</v>
      </c>
      <c r="Z23" s="224">
        <f>'Indexed REC Deliveries'!Z23*'Indexed REC Prices'!X22</f>
        <v>0</v>
      </c>
      <c r="AA23" s="224">
        <f>'Indexed REC Deliveries'!AA23*'Indexed REC Prices'!Y22</f>
        <v>0</v>
      </c>
      <c r="AB23" s="224">
        <f>'Indexed REC Deliveries'!AB23*'Indexed REC Prices'!Z22</f>
        <v>0</v>
      </c>
      <c r="AC23" s="224">
        <f>'Indexed REC Deliveries'!AC23*'Indexed REC Prices'!AA22</f>
        <v>34900910.714285716</v>
      </c>
      <c r="AD23" s="224">
        <f>'Indexed REC Deliveries'!AD23*'Indexed REC Prices'!AB22</f>
        <v>34663433.134920634</v>
      </c>
      <c r="AE23" s="224">
        <f>'Indexed REC Deliveries'!AE23*'Indexed REC Prices'!AC22</f>
        <v>33829701.797619045</v>
      </c>
      <c r="AF23" s="224">
        <f>'Indexed REC Deliveries'!AF23*'Indexed REC Prices'!AD22</f>
        <v>32979295.833571427</v>
      </c>
      <c r="AG23" s="224">
        <f>'Indexed REC Deliveries'!AG23*'Indexed REC Prices'!AE22</f>
        <v>32111881.750242859</v>
      </c>
    </row>
    <row r="24" spans="2:33">
      <c r="B24" s="94">
        <v>3</v>
      </c>
      <c r="C24" s="94" t="s">
        <v>167</v>
      </c>
      <c r="D24" s="119" t="s">
        <v>212</v>
      </c>
      <c r="F24" s="239" t="s">
        <v>71</v>
      </c>
      <c r="G24" s="320">
        <f t="shared" si="1"/>
        <v>2040</v>
      </c>
      <c r="H24" s="262" t="s">
        <v>49</v>
      </c>
      <c r="I24" s="224">
        <f>'Indexed REC Deliveries'!I24*'Indexed REC Prices'!G23</f>
        <v>0</v>
      </c>
      <c r="J24" s="224">
        <f>'Indexed REC Deliveries'!J24*'Indexed REC Prices'!H23</f>
        <v>0</v>
      </c>
      <c r="K24" s="224">
        <f>'Indexed REC Deliveries'!K24*'Indexed REC Prices'!I23</f>
        <v>0</v>
      </c>
      <c r="L24" s="224">
        <f>'Indexed REC Deliveries'!L24*'Indexed REC Prices'!J23</f>
        <v>0</v>
      </c>
      <c r="M24" s="224">
        <f>'Indexed REC Deliveries'!M24*'Indexed REC Prices'!K23</f>
        <v>0</v>
      </c>
      <c r="N24" s="224">
        <f>'Indexed REC Deliveries'!N24*'Indexed REC Prices'!L23</f>
        <v>0</v>
      </c>
      <c r="O24" s="224">
        <f>'Indexed REC Deliveries'!O24*'Indexed REC Prices'!M23</f>
        <v>0</v>
      </c>
      <c r="P24" s="224">
        <f>'Indexed REC Deliveries'!P24*'Indexed REC Prices'!N23</f>
        <v>0</v>
      </c>
      <c r="Q24" s="224">
        <f>'Indexed REC Deliveries'!Q24*'Indexed REC Prices'!O23</f>
        <v>0</v>
      </c>
      <c r="R24" s="224">
        <f>'Indexed REC Deliveries'!R24*'Indexed REC Prices'!P23</f>
        <v>0</v>
      </c>
      <c r="S24" s="224">
        <f>'Indexed REC Deliveries'!S24*'Indexed REC Prices'!Q23</f>
        <v>0</v>
      </c>
      <c r="T24" s="224">
        <f>'Indexed REC Deliveries'!T24*'Indexed REC Prices'!R23</f>
        <v>0</v>
      </c>
      <c r="U24" s="224">
        <f>'Indexed REC Deliveries'!U24*'Indexed REC Prices'!S23</f>
        <v>0</v>
      </c>
      <c r="V24" s="224">
        <f>'Indexed REC Deliveries'!V24*'Indexed REC Prices'!T23</f>
        <v>0</v>
      </c>
      <c r="W24" s="224">
        <f>'Indexed REC Deliveries'!W24*'Indexed REC Prices'!U23</f>
        <v>0</v>
      </c>
      <c r="X24" s="224">
        <f>'Indexed REC Deliveries'!X24*'Indexed REC Prices'!V23</f>
        <v>0</v>
      </c>
      <c r="Y24" s="224">
        <f>'Indexed REC Deliveries'!Y24*'Indexed REC Prices'!W23</f>
        <v>0</v>
      </c>
      <c r="Z24" s="224">
        <f>'Indexed REC Deliveries'!Z24*'Indexed REC Prices'!X23</f>
        <v>0</v>
      </c>
      <c r="AA24" s="224">
        <f>'Indexed REC Deliveries'!AA24*'Indexed REC Prices'!Y23</f>
        <v>0</v>
      </c>
      <c r="AB24" s="224">
        <f>'Indexed REC Deliveries'!AB24*'Indexed REC Prices'!Z23</f>
        <v>0</v>
      </c>
      <c r="AC24" s="224">
        <f>'Indexed REC Deliveries'!AC24*'Indexed REC Prices'!AA23</f>
        <v>0</v>
      </c>
      <c r="AD24" s="224">
        <f>'Indexed REC Deliveries'!AD24*'Indexed REC Prices'!AB23</f>
        <v>34663433.134920634</v>
      </c>
      <c r="AE24" s="224">
        <f>'Indexed REC Deliveries'!AE24*'Indexed REC Prices'!AC23</f>
        <v>33829701.797619045</v>
      </c>
      <c r="AF24" s="224">
        <f>'Indexed REC Deliveries'!AF24*'Indexed REC Prices'!AD23</f>
        <v>32979295.833571427</v>
      </c>
      <c r="AG24" s="224">
        <f>'Indexed REC Deliveries'!AG24*'Indexed REC Prices'!AE23</f>
        <v>32111881.750242859</v>
      </c>
    </row>
    <row r="25" spans="2:33">
      <c r="B25" s="94">
        <v>3</v>
      </c>
      <c r="C25" s="94" t="s">
        <v>167</v>
      </c>
      <c r="D25" s="119" t="s">
        <v>212</v>
      </c>
      <c r="F25" s="239" t="s">
        <v>71</v>
      </c>
      <c r="G25" s="320">
        <f t="shared" si="1"/>
        <v>2041</v>
      </c>
      <c r="H25" s="262" t="s">
        <v>49</v>
      </c>
      <c r="I25" s="224">
        <f>'Indexed REC Deliveries'!I25*'Indexed REC Prices'!G24</f>
        <v>0</v>
      </c>
      <c r="J25" s="224">
        <f>'Indexed REC Deliveries'!J25*'Indexed REC Prices'!H24</f>
        <v>0</v>
      </c>
      <c r="K25" s="224">
        <f>'Indexed REC Deliveries'!K25*'Indexed REC Prices'!I24</f>
        <v>0</v>
      </c>
      <c r="L25" s="224">
        <f>'Indexed REC Deliveries'!L25*'Indexed REC Prices'!J24</f>
        <v>0</v>
      </c>
      <c r="M25" s="224">
        <f>'Indexed REC Deliveries'!M25*'Indexed REC Prices'!K24</f>
        <v>0</v>
      </c>
      <c r="N25" s="224">
        <f>'Indexed REC Deliveries'!N25*'Indexed REC Prices'!L24</f>
        <v>0</v>
      </c>
      <c r="O25" s="224">
        <f>'Indexed REC Deliveries'!O25*'Indexed REC Prices'!M24</f>
        <v>0</v>
      </c>
      <c r="P25" s="224">
        <f>'Indexed REC Deliveries'!P25*'Indexed REC Prices'!N24</f>
        <v>0</v>
      </c>
      <c r="Q25" s="224">
        <f>'Indexed REC Deliveries'!Q25*'Indexed REC Prices'!O24</f>
        <v>0</v>
      </c>
      <c r="R25" s="224">
        <f>'Indexed REC Deliveries'!R25*'Indexed REC Prices'!P24</f>
        <v>0</v>
      </c>
      <c r="S25" s="224">
        <f>'Indexed REC Deliveries'!S25*'Indexed REC Prices'!Q24</f>
        <v>0</v>
      </c>
      <c r="T25" s="224">
        <f>'Indexed REC Deliveries'!T25*'Indexed REC Prices'!R24</f>
        <v>0</v>
      </c>
      <c r="U25" s="224">
        <f>'Indexed REC Deliveries'!U25*'Indexed REC Prices'!S24</f>
        <v>0</v>
      </c>
      <c r="V25" s="224">
        <f>'Indexed REC Deliveries'!V25*'Indexed REC Prices'!T24</f>
        <v>0</v>
      </c>
      <c r="W25" s="224">
        <f>'Indexed REC Deliveries'!W25*'Indexed REC Prices'!U24</f>
        <v>0</v>
      </c>
      <c r="X25" s="224">
        <f>'Indexed REC Deliveries'!X25*'Indexed REC Prices'!V24</f>
        <v>0</v>
      </c>
      <c r="Y25" s="224">
        <f>'Indexed REC Deliveries'!Y25*'Indexed REC Prices'!W24</f>
        <v>0</v>
      </c>
      <c r="Z25" s="224">
        <f>'Indexed REC Deliveries'!Z25*'Indexed REC Prices'!X24</f>
        <v>0</v>
      </c>
      <c r="AA25" s="224">
        <f>'Indexed REC Deliveries'!AA25*'Indexed REC Prices'!Y24</f>
        <v>0</v>
      </c>
      <c r="AB25" s="224">
        <f>'Indexed REC Deliveries'!AB25*'Indexed REC Prices'!Z24</f>
        <v>0</v>
      </c>
      <c r="AC25" s="224">
        <f>'Indexed REC Deliveries'!AC25*'Indexed REC Prices'!AA24</f>
        <v>0</v>
      </c>
      <c r="AD25" s="224">
        <f>'Indexed REC Deliveries'!AD25*'Indexed REC Prices'!AB24</f>
        <v>0</v>
      </c>
      <c r="AE25" s="224">
        <f>'Indexed REC Deliveries'!AE25*'Indexed REC Prices'!AC24</f>
        <v>33829701.797619045</v>
      </c>
      <c r="AF25" s="224">
        <f>'Indexed REC Deliveries'!AF25*'Indexed REC Prices'!AD24</f>
        <v>32979295.833571427</v>
      </c>
      <c r="AG25" s="224">
        <f>'Indexed REC Deliveries'!AG25*'Indexed REC Prices'!AE24</f>
        <v>32111881.750242859</v>
      </c>
    </row>
    <row r="26" spans="2:33">
      <c r="B26" s="94">
        <v>3</v>
      </c>
      <c r="C26" s="94" t="s">
        <v>167</v>
      </c>
      <c r="D26" s="119" t="s">
        <v>212</v>
      </c>
      <c r="F26" s="239" t="s">
        <v>71</v>
      </c>
      <c r="G26" s="320">
        <f t="shared" si="1"/>
        <v>2042</v>
      </c>
      <c r="H26" s="262" t="s">
        <v>49</v>
      </c>
      <c r="I26" s="224">
        <f>'Indexed REC Deliveries'!I26*'Indexed REC Prices'!G25</f>
        <v>0</v>
      </c>
      <c r="J26" s="224">
        <f>'Indexed REC Deliveries'!J26*'Indexed REC Prices'!H25</f>
        <v>0</v>
      </c>
      <c r="K26" s="224">
        <f>'Indexed REC Deliveries'!K26*'Indexed REC Prices'!I25</f>
        <v>0</v>
      </c>
      <c r="L26" s="224">
        <f>'Indexed REC Deliveries'!L26*'Indexed REC Prices'!J25</f>
        <v>0</v>
      </c>
      <c r="M26" s="224">
        <f>'Indexed REC Deliveries'!M26*'Indexed REC Prices'!K25</f>
        <v>0</v>
      </c>
      <c r="N26" s="224">
        <f>'Indexed REC Deliveries'!N26*'Indexed REC Prices'!L25</f>
        <v>0</v>
      </c>
      <c r="O26" s="224">
        <f>'Indexed REC Deliveries'!O26*'Indexed REC Prices'!M25</f>
        <v>0</v>
      </c>
      <c r="P26" s="224">
        <f>'Indexed REC Deliveries'!P26*'Indexed REC Prices'!N25</f>
        <v>0</v>
      </c>
      <c r="Q26" s="224">
        <f>'Indexed REC Deliveries'!Q26*'Indexed REC Prices'!O25</f>
        <v>0</v>
      </c>
      <c r="R26" s="224">
        <f>'Indexed REC Deliveries'!R26*'Indexed REC Prices'!P25</f>
        <v>0</v>
      </c>
      <c r="S26" s="224">
        <f>'Indexed REC Deliveries'!S26*'Indexed REC Prices'!Q25</f>
        <v>0</v>
      </c>
      <c r="T26" s="224">
        <f>'Indexed REC Deliveries'!T26*'Indexed REC Prices'!R25</f>
        <v>0</v>
      </c>
      <c r="U26" s="224">
        <f>'Indexed REC Deliveries'!U26*'Indexed REC Prices'!S25</f>
        <v>0</v>
      </c>
      <c r="V26" s="224">
        <f>'Indexed REC Deliveries'!V26*'Indexed REC Prices'!T25</f>
        <v>0</v>
      </c>
      <c r="W26" s="224">
        <f>'Indexed REC Deliveries'!W26*'Indexed REC Prices'!U25</f>
        <v>0</v>
      </c>
      <c r="X26" s="224">
        <f>'Indexed REC Deliveries'!X26*'Indexed REC Prices'!V25</f>
        <v>0</v>
      </c>
      <c r="Y26" s="224">
        <f>'Indexed REC Deliveries'!Y26*'Indexed REC Prices'!W25</f>
        <v>0</v>
      </c>
      <c r="Z26" s="224">
        <f>'Indexed REC Deliveries'!Z26*'Indexed REC Prices'!X25</f>
        <v>0</v>
      </c>
      <c r="AA26" s="224">
        <f>'Indexed REC Deliveries'!AA26*'Indexed REC Prices'!Y25</f>
        <v>0</v>
      </c>
      <c r="AB26" s="224">
        <f>'Indexed REC Deliveries'!AB26*'Indexed REC Prices'!Z25</f>
        <v>0</v>
      </c>
      <c r="AC26" s="224">
        <f>'Indexed REC Deliveries'!AC26*'Indexed REC Prices'!AA25</f>
        <v>0</v>
      </c>
      <c r="AD26" s="224">
        <f>'Indexed REC Deliveries'!AD26*'Indexed REC Prices'!AB25</f>
        <v>0</v>
      </c>
      <c r="AE26" s="224">
        <f>'Indexed REC Deliveries'!AE26*'Indexed REC Prices'!AC25</f>
        <v>0</v>
      </c>
      <c r="AF26" s="224">
        <f>'Indexed REC Deliveries'!AF26*'Indexed REC Prices'!AD25</f>
        <v>32979295.833571427</v>
      </c>
      <c r="AG26" s="224">
        <f>'Indexed REC Deliveries'!AG26*'Indexed REC Prices'!AE25</f>
        <v>32111881.750242859</v>
      </c>
    </row>
    <row r="27" spans="2:33">
      <c r="B27" s="94">
        <v>3</v>
      </c>
      <c r="C27" s="94" t="s">
        <v>167</v>
      </c>
      <c r="D27" s="119" t="s">
        <v>212</v>
      </c>
      <c r="F27" s="239" t="s">
        <v>71</v>
      </c>
      <c r="G27" s="320">
        <f t="shared" si="1"/>
        <v>2043</v>
      </c>
      <c r="H27" s="262" t="s">
        <v>49</v>
      </c>
      <c r="I27" s="224">
        <f>'Indexed REC Deliveries'!I27*'Indexed REC Prices'!G26</f>
        <v>0</v>
      </c>
      <c r="J27" s="224">
        <f>'Indexed REC Deliveries'!J27*'Indexed REC Prices'!H26</f>
        <v>0</v>
      </c>
      <c r="K27" s="224">
        <f>'Indexed REC Deliveries'!K27*'Indexed REC Prices'!I26</f>
        <v>0</v>
      </c>
      <c r="L27" s="224">
        <f>'Indexed REC Deliveries'!L27*'Indexed REC Prices'!J26</f>
        <v>0</v>
      </c>
      <c r="M27" s="224">
        <f>'Indexed REC Deliveries'!M27*'Indexed REC Prices'!K26</f>
        <v>0</v>
      </c>
      <c r="N27" s="224">
        <f>'Indexed REC Deliveries'!N27*'Indexed REC Prices'!L26</f>
        <v>0</v>
      </c>
      <c r="O27" s="224">
        <f>'Indexed REC Deliveries'!O27*'Indexed REC Prices'!M26</f>
        <v>0</v>
      </c>
      <c r="P27" s="224">
        <f>'Indexed REC Deliveries'!P27*'Indexed REC Prices'!N26</f>
        <v>0</v>
      </c>
      <c r="Q27" s="224">
        <f>'Indexed REC Deliveries'!Q27*'Indexed REC Prices'!O26</f>
        <v>0</v>
      </c>
      <c r="R27" s="224">
        <f>'Indexed REC Deliveries'!R27*'Indexed REC Prices'!P26</f>
        <v>0</v>
      </c>
      <c r="S27" s="224">
        <f>'Indexed REC Deliveries'!S27*'Indexed REC Prices'!Q26</f>
        <v>0</v>
      </c>
      <c r="T27" s="224">
        <f>'Indexed REC Deliveries'!T27*'Indexed REC Prices'!R26</f>
        <v>0</v>
      </c>
      <c r="U27" s="224">
        <f>'Indexed REC Deliveries'!U27*'Indexed REC Prices'!S26</f>
        <v>0</v>
      </c>
      <c r="V27" s="224">
        <f>'Indexed REC Deliveries'!V27*'Indexed REC Prices'!T26</f>
        <v>0</v>
      </c>
      <c r="W27" s="224">
        <f>'Indexed REC Deliveries'!W27*'Indexed REC Prices'!U26</f>
        <v>0</v>
      </c>
      <c r="X27" s="224">
        <f>'Indexed REC Deliveries'!X27*'Indexed REC Prices'!V26</f>
        <v>0</v>
      </c>
      <c r="Y27" s="224">
        <f>'Indexed REC Deliveries'!Y27*'Indexed REC Prices'!W26</f>
        <v>0</v>
      </c>
      <c r="Z27" s="224">
        <f>'Indexed REC Deliveries'!Z27*'Indexed REC Prices'!X26</f>
        <v>0</v>
      </c>
      <c r="AA27" s="224">
        <f>'Indexed REC Deliveries'!AA27*'Indexed REC Prices'!Y26</f>
        <v>0</v>
      </c>
      <c r="AB27" s="224">
        <f>'Indexed REC Deliveries'!AB27*'Indexed REC Prices'!Z26</f>
        <v>0</v>
      </c>
      <c r="AC27" s="224">
        <f>'Indexed REC Deliveries'!AC27*'Indexed REC Prices'!AA26</f>
        <v>0</v>
      </c>
      <c r="AD27" s="224">
        <f>'Indexed REC Deliveries'!AD27*'Indexed REC Prices'!AB26</f>
        <v>0</v>
      </c>
      <c r="AE27" s="224">
        <f>'Indexed REC Deliveries'!AE27*'Indexed REC Prices'!AC26</f>
        <v>0</v>
      </c>
      <c r="AF27" s="224">
        <f>'Indexed REC Deliveries'!AF27*'Indexed REC Prices'!AD26</f>
        <v>0</v>
      </c>
      <c r="AG27" s="224">
        <f>'Indexed REC Deliveries'!AG27*'Indexed REC Prices'!AE26</f>
        <v>32111881.750242859</v>
      </c>
    </row>
    <row r="28" spans="2:33">
      <c r="B28" s="94">
        <v>3</v>
      </c>
      <c r="C28" s="94" t="s">
        <v>167</v>
      </c>
      <c r="D28" s="119" t="s">
        <v>212</v>
      </c>
      <c r="F28" s="239" t="s">
        <v>71</v>
      </c>
      <c r="G28" s="320">
        <f t="shared" si="1"/>
        <v>2044</v>
      </c>
      <c r="H28" s="262" t="s">
        <v>49</v>
      </c>
      <c r="I28" s="224">
        <f>'Indexed REC Deliveries'!I28*'Indexed REC Prices'!G27</f>
        <v>0</v>
      </c>
      <c r="J28" s="224">
        <f>'Indexed REC Deliveries'!J28*'Indexed REC Prices'!H27</f>
        <v>0</v>
      </c>
      <c r="K28" s="224">
        <f>'Indexed REC Deliveries'!K28*'Indexed REC Prices'!I27</f>
        <v>0</v>
      </c>
      <c r="L28" s="224">
        <f>'Indexed REC Deliveries'!L28*'Indexed REC Prices'!J27</f>
        <v>0</v>
      </c>
      <c r="M28" s="224">
        <f>'Indexed REC Deliveries'!M28*'Indexed REC Prices'!K27</f>
        <v>0</v>
      </c>
      <c r="N28" s="224">
        <f>'Indexed REC Deliveries'!N28*'Indexed REC Prices'!L27</f>
        <v>0</v>
      </c>
      <c r="O28" s="224">
        <f>'Indexed REC Deliveries'!O28*'Indexed REC Prices'!M27</f>
        <v>0</v>
      </c>
      <c r="P28" s="224">
        <f>'Indexed REC Deliveries'!P28*'Indexed REC Prices'!N27</f>
        <v>0</v>
      </c>
      <c r="Q28" s="224">
        <f>'Indexed REC Deliveries'!Q28*'Indexed REC Prices'!O27</f>
        <v>0</v>
      </c>
      <c r="R28" s="224">
        <f>'Indexed REC Deliveries'!R28*'Indexed REC Prices'!P27</f>
        <v>0</v>
      </c>
      <c r="S28" s="224">
        <f>'Indexed REC Deliveries'!S28*'Indexed REC Prices'!Q27</f>
        <v>0</v>
      </c>
      <c r="T28" s="224">
        <f>'Indexed REC Deliveries'!T28*'Indexed REC Prices'!R27</f>
        <v>0</v>
      </c>
      <c r="U28" s="224">
        <f>'Indexed REC Deliveries'!U28*'Indexed REC Prices'!S27</f>
        <v>0</v>
      </c>
      <c r="V28" s="224">
        <f>'Indexed REC Deliveries'!V28*'Indexed REC Prices'!T27</f>
        <v>0</v>
      </c>
      <c r="W28" s="224">
        <f>'Indexed REC Deliveries'!W28*'Indexed REC Prices'!U27</f>
        <v>0</v>
      </c>
      <c r="X28" s="224">
        <f>'Indexed REC Deliveries'!X28*'Indexed REC Prices'!V27</f>
        <v>0</v>
      </c>
      <c r="Y28" s="224">
        <f>'Indexed REC Deliveries'!Y28*'Indexed REC Prices'!W27</f>
        <v>0</v>
      </c>
      <c r="Z28" s="224">
        <f>'Indexed REC Deliveries'!Z28*'Indexed REC Prices'!X27</f>
        <v>0</v>
      </c>
      <c r="AA28" s="224">
        <f>'Indexed REC Deliveries'!AA28*'Indexed REC Prices'!Y27</f>
        <v>0</v>
      </c>
      <c r="AB28" s="224">
        <f>'Indexed REC Deliveries'!AB28*'Indexed REC Prices'!Z27</f>
        <v>0</v>
      </c>
      <c r="AC28" s="224">
        <f>'Indexed REC Deliveries'!AC28*'Indexed REC Prices'!AA27</f>
        <v>0</v>
      </c>
      <c r="AD28" s="224">
        <f>'Indexed REC Deliveries'!AD28*'Indexed REC Prices'!AB27</f>
        <v>0</v>
      </c>
      <c r="AE28" s="224">
        <f>'Indexed REC Deliveries'!AE28*'Indexed REC Prices'!AC27</f>
        <v>0</v>
      </c>
      <c r="AF28" s="224">
        <f>'Indexed REC Deliveries'!AF28*'Indexed REC Prices'!AD27</f>
        <v>0</v>
      </c>
      <c r="AG28" s="224">
        <f>'Indexed REC Deliveries'!AG28*'Indexed REC Prices'!AE27</f>
        <v>0</v>
      </c>
    </row>
    <row r="29" spans="2:33">
      <c r="B29" s="94">
        <v>3</v>
      </c>
      <c r="C29" s="94" t="s">
        <v>167</v>
      </c>
      <c r="D29" s="119" t="s">
        <v>212</v>
      </c>
      <c r="F29" s="239" t="s">
        <v>71</v>
      </c>
      <c r="G29" s="320">
        <f t="shared" si="1"/>
        <v>2045</v>
      </c>
      <c r="H29" s="262" t="s">
        <v>49</v>
      </c>
      <c r="I29" s="224">
        <f>'Indexed REC Deliveries'!I29*'Indexed REC Prices'!G28</f>
        <v>0</v>
      </c>
      <c r="J29" s="224">
        <f>'Indexed REC Deliveries'!J29*'Indexed REC Prices'!H28</f>
        <v>0</v>
      </c>
      <c r="K29" s="224">
        <f>'Indexed REC Deliveries'!K29*'Indexed REC Prices'!I28</f>
        <v>0</v>
      </c>
      <c r="L29" s="224">
        <f>'Indexed REC Deliveries'!L29*'Indexed REC Prices'!J28</f>
        <v>0</v>
      </c>
      <c r="M29" s="224">
        <f>'Indexed REC Deliveries'!M29*'Indexed REC Prices'!K28</f>
        <v>0</v>
      </c>
      <c r="N29" s="224">
        <f>'Indexed REC Deliveries'!N29*'Indexed REC Prices'!L28</f>
        <v>0</v>
      </c>
      <c r="O29" s="224">
        <f>'Indexed REC Deliveries'!O29*'Indexed REC Prices'!M28</f>
        <v>0</v>
      </c>
      <c r="P29" s="224">
        <f>'Indexed REC Deliveries'!P29*'Indexed REC Prices'!N28</f>
        <v>0</v>
      </c>
      <c r="Q29" s="224">
        <f>'Indexed REC Deliveries'!Q29*'Indexed REC Prices'!O28</f>
        <v>0</v>
      </c>
      <c r="R29" s="224">
        <f>'Indexed REC Deliveries'!R29*'Indexed REC Prices'!P28</f>
        <v>0</v>
      </c>
      <c r="S29" s="224">
        <f>'Indexed REC Deliveries'!S29*'Indexed REC Prices'!Q28</f>
        <v>0</v>
      </c>
      <c r="T29" s="224">
        <f>'Indexed REC Deliveries'!T29*'Indexed REC Prices'!R28</f>
        <v>0</v>
      </c>
      <c r="U29" s="224">
        <f>'Indexed REC Deliveries'!U29*'Indexed REC Prices'!S28</f>
        <v>0</v>
      </c>
      <c r="V29" s="224">
        <f>'Indexed REC Deliveries'!V29*'Indexed REC Prices'!T28</f>
        <v>0</v>
      </c>
      <c r="W29" s="224">
        <f>'Indexed REC Deliveries'!W29*'Indexed REC Prices'!U28</f>
        <v>0</v>
      </c>
      <c r="X29" s="224">
        <f>'Indexed REC Deliveries'!X29*'Indexed REC Prices'!V28</f>
        <v>0</v>
      </c>
      <c r="Y29" s="224">
        <f>'Indexed REC Deliveries'!Y29*'Indexed REC Prices'!W28</f>
        <v>0</v>
      </c>
      <c r="Z29" s="224">
        <f>'Indexed REC Deliveries'!Z29*'Indexed REC Prices'!X28</f>
        <v>0</v>
      </c>
      <c r="AA29" s="224">
        <f>'Indexed REC Deliveries'!AA29*'Indexed REC Prices'!Y28</f>
        <v>0</v>
      </c>
      <c r="AB29" s="224">
        <f>'Indexed REC Deliveries'!AB29*'Indexed REC Prices'!Z28</f>
        <v>0</v>
      </c>
      <c r="AC29" s="224">
        <f>'Indexed REC Deliveries'!AC29*'Indexed REC Prices'!AA28</f>
        <v>0</v>
      </c>
      <c r="AD29" s="224">
        <f>'Indexed REC Deliveries'!AD29*'Indexed REC Prices'!AB28</f>
        <v>0</v>
      </c>
      <c r="AE29" s="224">
        <f>'Indexed REC Deliveries'!AE29*'Indexed REC Prices'!AC28</f>
        <v>0</v>
      </c>
      <c r="AF29" s="224">
        <f>'Indexed REC Deliveries'!AF29*'Indexed REC Prices'!AD28</f>
        <v>0</v>
      </c>
      <c r="AG29" s="224">
        <f>'Indexed REC Deliveries'!AG29*'Indexed REC Prices'!AE28</f>
        <v>0</v>
      </c>
    </row>
    <row r="30" spans="2:33">
      <c r="B30" s="94">
        <v>3</v>
      </c>
      <c r="C30" s="94" t="s">
        <v>167</v>
      </c>
      <c r="D30" s="119" t="s">
        <v>212</v>
      </c>
      <c r="F30" s="239" t="s">
        <v>71</v>
      </c>
      <c r="G30" s="320">
        <f t="shared" si="1"/>
        <v>2046</v>
      </c>
      <c r="H30" s="262" t="s">
        <v>49</v>
      </c>
      <c r="I30" s="224">
        <f>'Indexed REC Deliveries'!I30*'Indexed REC Prices'!G29</f>
        <v>0</v>
      </c>
      <c r="J30" s="224">
        <f>'Indexed REC Deliveries'!J30*'Indexed REC Prices'!H29</f>
        <v>0</v>
      </c>
      <c r="K30" s="224">
        <f>'Indexed REC Deliveries'!K30*'Indexed REC Prices'!I29</f>
        <v>0</v>
      </c>
      <c r="L30" s="224">
        <f>'Indexed REC Deliveries'!L30*'Indexed REC Prices'!J29</f>
        <v>0</v>
      </c>
      <c r="M30" s="224">
        <f>'Indexed REC Deliveries'!M30*'Indexed REC Prices'!K29</f>
        <v>0</v>
      </c>
      <c r="N30" s="224">
        <f>'Indexed REC Deliveries'!N30*'Indexed REC Prices'!L29</f>
        <v>0</v>
      </c>
      <c r="O30" s="224">
        <f>'Indexed REC Deliveries'!O30*'Indexed REC Prices'!M29</f>
        <v>0</v>
      </c>
      <c r="P30" s="224">
        <f>'Indexed REC Deliveries'!P30*'Indexed REC Prices'!N29</f>
        <v>0</v>
      </c>
      <c r="Q30" s="224">
        <f>'Indexed REC Deliveries'!Q30*'Indexed REC Prices'!O29</f>
        <v>0</v>
      </c>
      <c r="R30" s="224">
        <f>'Indexed REC Deliveries'!R30*'Indexed REC Prices'!P29</f>
        <v>0</v>
      </c>
      <c r="S30" s="224">
        <f>'Indexed REC Deliveries'!S30*'Indexed REC Prices'!Q29</f>
        <v>0</v>
      </c>
      <c r="T30" s="224">
        <f>'Indexed REC Deliveries'!T30*'Indexed REC Prices'!R29</f>
        <v>0</v>
      </c>
      <c r="U30" s="224">
        <f>'Indexed REC Deliveries'!U30*'Indexed REC Prices'!S29</f>
        <v>0</v>
      </c>
      <c r="V30" s="224">
        <f>'Indexed REC Deliveries'!V30*'Indexed REC Prices'!T29</f>
        <v>0</v>
      </c>
      <c r="W30" s="224">
        <f>'Indexed REC Deliveries'!W30*'Indexed REC Prices'!U29</f>
        <v>0</v>
      </c>
      <c r="X30" s="224">
        <f>'Indexed REC Deliveries'!X30*'Indexed REC Prices'!V29</f>
        <v>0</v>
      </c>
      <c r="Y30" s="224">
        <f>'Indexed REC Deliveries'!Y30*'Indexed REC Prices'!W29</f>
        <v>0</v>
      </c>
      <c r="Z30" s="224">
        <f>'Indexed REC Deliveries'!Z30*'Indexed REC Prices'!X29</f>
        <v>0</v>
      </c>
      <c r="AA30" s="224">
        <f>'Indexed REC Deliveries'!AA30*'Indexed REC Prices'!Y29</f>
        <v>0</v>
      </c>
      <c r="AB30" s="224">
        <f>'Indexed REC Deliveries'!AB30*'Indexed REC Prices'!Z29</f>
        <v>0</v>
      </c>
      <c r="AC30" s="224">
        <f>'Indexed REC Deliveries'!AC30*'Indexed REC Prices'!AA29</f>
        <v>0</v>
      </c>
      <c r="AD30" s="224">
        <f>'Indexed REC Deliveries'!AD30*'Indexed REC Prices'!AB29</f>
        <v>0</v>
      </c>
      <c r="AE30" s="224">
        <f>'Indexed REC Deliveries'!AE30*'Indexed REC Prices'!AC29</f>
        <v>0</v>
      </c>
      <c r="AF30" s="224">
        <f>'Indexed REC Deliveries'!AF30*'Indexed REC Prices'!AD29</f>
        <v>0</v>
      </c>
      <c r="AG30" s="224">
        <f>'Indexed REC Deliveries'!AG30*'Indexed REC Prices'!AE29</f>
        <v>0</v>
      </c>
    </row>
    <row r="31" spans="2:33">
      <c r="C31" s="215"/>
      <c r="F31" s="214"/>
    </row>
    <row r="32" spans="2:33">
      <c r="B32" s="94">
        <v>3</v>
      </c>
      <c r="C32" s="94" t="s">
        <v>127</v>
      </c>
      <c r="D32" s="119" t="s">
        <v>213</v>
      </c>
      <c r="F32" s="321" t="s">
        <v>72</v>
      </c>
      <c r="G32" s="320">
        <v>2022</v>
      </c>
      <c r="H32" s="262" t="s">
        <v>49</v>
      </c>
      <c r="I32" s="225">
        <f>'Indexed REC Deliveries'!I32*'Indexed REC Prices'!G31</f>
        <v>0</v>
      </c>
      <c r="J32" s="225">
        <f>'Indexed REC Deliveries'!J32*'Indexed REC Prices'!H31</f>
        <v>0</v>
      </c>
      <c r="K32" s="225">
        <f>'Indexed REC Deliveries'!K32*'Indexed REC Prices'!I31</f>
        <v>0</v>
      </c>
      <c r="L32" s="225">
        <f>'Indexed REC Deliveries'!L32*'Indexed REC Prices'!J31</f>
        <v>0</v>
      </c>
      <c r="M32" s="225">
        <f>'Indexed REC Deliveries'!M32*'Indexed REC Prices'!K31</f>
        <v>0</v>
      </c>
      <c r="N32" s="225">
        <f>'Indexed REC Deliveries'!N32*'Indexed REC Prices'!L31</f>
        <v>16480273.973858817</v>
      </c>
      <c r="O32" s="225">
        <f>'Indexed REC Deliveries'!O32*'Indexed REC Prices'!M31</f>
        <v>28896374.124364186</v>
      </c>
      <c r="P32" s="225">
        <f>'Indexed REC Deliveries'!P32*'Indexed REC Prices'!N31</f>
        <v>30193934.603995591</v>
      </c>
      <c r="Q32" s="225">
        <f>'Indexed REC Deliveries'!Q32*'Indexed REC Prices'!O31</f>
        <v>30333054.080013093</v>
      </c>
      <c r="R32" s="225">
        <f>'Indexed REC Deliveries'!R32*'Indexed REC Prices'!P31</f>
        <v>30487972.962342236</v>
      </c>
      <c r="S32" s="225">
        <f>'Indexed REC Deliveries'!S32*'Indexed REC Prices'!Q31</f>
        <v>31200035.576110262</v>
      </c>
      <c r="T32" s="225">
        <f>'Indexed REC Deliveries'!T32*'Indexed REC Prices'!R31</f>
        <v>31415972.877407707</v>
      </c>
      <c r="U32" s="225">
        <f>'Indexed REC Deliveries'!U32*'Indexed REC Prices'!S31</f>
        <v>30081094.748879537</v>
      </c>
      <c r="V32" s="225">
        <f>'Indexed REC Deliveries'!V32*'Indexed REC Prices'!T31</f>
        <v>28371780.197427943</v>
      </c>
      <c r="W32" s="225">
        <f>'Indexed REC Deliveries'!W32*'Indexed REC Prices'!U31</f>
        <v>27145242.346561354</v>
      </c>
      <c r="X32" s="225">
        <f>'Indexed REC Deliveries'!X32*'Indexed REC Prices'!V31</f>
        <v>27987736.837864134</v>
      </c>
      <c r="Y32" s="225">
        <f>'Indexed REC Deliveries'!Y32*'Indexed REC Prices'!W31</f>
        <v>27158460.312037703</v>
      </c>
      <c r="Z32" s="225">
        <f>'Indexed REC Deliveries'!Z32*'Indexed REC Prices'!X31</f>
        <v>26998010.384468306</v>
      </c>
      <c r="AA32" s="225">
        <f>'Indexed REC Deliveries'!AA32*'Indexed REC Prices'!Y31</f>
        <v>26718782.441158608</v>
      </c>
      <c r="AB32" s="225">
        <f>'Indexed REC Deliveries'!AB32*'Indexed REC Prices'!Z31</f>
        <v>26244219.160564989</v>
      </c>
      <c r="AC32" s="225">
        <f>'Indexed REC Deliveries'!AC32*'Indexed REC Prices'!AA31</f>
        <v>25892731.58497303</v>
      </c>
      <c r="AD32" s="225">
        <f>'Indexed REC Deliveries'!AD32*'Indexed REC Prices'!AB31</f>
        <v>25547389.243207365</v>
      </c>
      <c r="AE32" s="225">
        <f>'Indexed REC Deliveries'!AE32*'Indexed REC Prices'!AC31</f>
        <v>24665539.423963808</v>
      </c>
      <c r="AF32" s="225">
        <f>'Indexed REC Deliveries'!AF32*'Indexed REC Prices'!AD31</f>
        <v>23776862.572008353</v>
      </c>
      <c r="AG32" s="225">
        <f>'Indexed REC Deliveries'!AG32*'Indexed REC Prices'!AE31</f>
        <v>22881225.401905626</v>
      </c>
    </row>
    <row r="33" spans="2:33">
      <c r="B33" s="94">
        <v>3</v>
      </c>
      <c r="C33" s="94" t="s">
        <v>127</v>
      </c>
      <c r="D33" s="119" t="s">
        <v>213</v>
      </c>
      <c r="F33" s="321" t="s">
        <v>72</v>
      </c>
      <c r="G33" s="320">
        <f>G32+1</f>
        <v>2023</v>
      </c>
      <c r="H33" s="262" t="s">
        <v>49</v>
      </c>
      <c r="I33" s="225">
        <f>'Indexed REC Deliveries'!I33*'Indexed REC Prices'!G32</f>
        <v>0</v>
      </c>
      <c r="J33" s="225">
        <f>'Indexed REC Deliveries'!J33*'Indexed REC Prices'!H32</f>
        <v>0</v>
      </c>
      <c r="K33" s="225">
        <f>'Indexed REC Deliveries'!K33*'Indexed REC Prices'!I32</f>
        <v>0</v>
      </c>
      <c r="L33" s="225">
        <f>'Indexed REC Deliveries'!L33*'Indexed REC Prices'!J32</f>
        <v>3139892.8740508799</v>
      </c>
      <c r="M33" s="225">
        <f>'Indexed REC Deliveries'!M33*'Indexed REC Prices'!K32</f>
        <v>12190682.05371342</v>
      </c>
      <c r="N33" s="225">
        <f>'Indexed REC Deliveries'!N33*'Indexed REC Prices'!L32</f>
        <v>28614983.409344859</v>
      </c>
      <c r="O33" s="225">
        <f>'Indexed REC Deliveries'!O33*'Indexed REC Prices'!M32</f>
        <v>64385944.011022925</v>
      </c>
      <c r="P33" s="225">
        <f>'Indexed REC Deliveries'!P33*'Indexed REC Prices'!N32</f>
        <v>75039919.121564806</v>
      </c>
      <c r="Q33" s="225">
        <f>'Indexed REC Deliveries'!Q33*'Indexed REC Prices'!O32</f>
        <v>75380868.095242783</v>
      </c>
      <c r="R33" s="225">
        <f>'Indexed REC Deliveries'!R33*'Indexed REC Prices'!P32</f>
        <v>75705701.75843294</v>
      </c>
      <c r="S33" s="225">
        <f>'Indexed REC Deliveries'!S33*'Indexed REC Prices'!Q32</f>
        <v>77305926.026269138</v>
      </c>
      <c r="T33" s="225">
        <f>'Indexed REC Deliveries'!T33*'Indexed REC Prices'!R32</f>
        <v>77770721.103574961</v>
      </c>
      <c r="U33" s="225">
        <f>'Indexed REC Deliveries'!U33*'Indexed REC Prices'!S32</f>
        <v>74686014.515303209</v>
      </c>
      <c r="V33" s="225">
        <f>'Indexed REC Deliveries'!V33*'Indexed REC Prices'!T32</f>
        <v>70744409.981165871</v>
      </c>
      <c r="W33" s="225">
        <f>'Indexed REC Deliveries'!W33*'Indexed REC Prices'!U32</f>
        <v>67907974.998672038</v>
      </c>
      <c r="X33" s="225">
        <f>'Indexed REC Deliveries'!X33*'Indexed REC Prices'!V32</f>
        <v>69807476.630496606</v>
      </c>
      <c r="Y33" s="225">
        <f>'Indexed REC Deliveries'!Y33*'Indexed REC Prices'!W32</f>
        <v>67880619.40070197</v>
      </c>
      <c r="Z33" s="225">
        <f>'Indexed REC Deliveries'!Z33*'Indexed REC Prices'!X32</f>
        <v>67484777.661659017</v>
      </c>
      <c r="AA33" s="225">
        <f>'Indexed REC Deliveries'!AA33*'Indexed REC Prices'!Y32</f>
        <v>66817208.822758272</v>
      </c>
      <c r="AB33" s="225">
        <f>'Indexed REC Deliveries'!AB33*'Indexed REC Prices'!Z32</f>
        <v>65702680.731154859</v>
      </c>
      <c r="AC33" s="225">
        <f>'Indexed REC Deliveries'!AC33*'Indexed REC Prices'!AA32</f>
        <v>64870001.151831254</v>
      </c>
      <c r="AD33" s="225">
        <f>'Indexed REC Deliveries'!AD33*'Indexed REC Prices'!AB32</f>
        <v>64051528.161292881</v>
      </c>
      <c r="AE33" s="225">
        <f>'Indexed REC Deliveries'!AE33*'Indexed REC Prices'!AC32</f>
        <v>62005187.624985777</v>
      </c>
      <c r="AF33" s="225">
        <f>'Indexed REC Deliveries'!AF33*'Indexed REC Prices'!AD32</f>
        <v>59943360.15621724</v>
      </c>
      <c r="AG33" s="225">
        <f>'Indexed REC Deliveries'!AG33*'Indexed REC Prices'!AE32</f>
        <v>57865739.981985964</v>
      </c>
    </row>
    <row r="34" spans="2:33">
      <c r="B34" s="94">
        <v>3</v>
      </c>
      <c r="C34" s="94" t="s">
        <v>127</v>
      </c>
      <c r="D34" s="119" t="s">
        <v>213</v>
      </c>
      <c r="F34" s="321" t="s">
        <v>72</v>
      </c>
      <c r="G34" s="320">
        <f t="shared" ref="G34:G56" si="2">G33+1</f>
        <v>2024</v>
      </c>
      <c r="H34" s="262" t="s">
        <v>49</v>
      </c>
      <c r="I34" s="225">
        <f>'Indexed REC Deliveries'!I34*'Indexed REC Prices'!G33</f>
        <v>0</v>
      </c>
      <c r="J34" s="225">
        <f>'Indexed REC Deliveries'!J34*'Indexed REC Prices'!H33</f>
        <v>0</v>
      </c>
      <c r="K34" s="225">
        <f>'Indexed REC Deliveries'!K34*'Indexed REC Prices'!I33</f>
        <v>0</v>
      </c>
      <c r="L34" s="225">
        <f>'Indexed REC Deliveries'!L34*'Indexed REC Prices'!J33</f>
        <v>0</v>
      </c>
      <c r="M34" s="225">
        <f>'Indexed REC Deliveries'!M34*'Indexed REC Prices'!K33</f>
        <v>575840.36345603387</v>
      </c>
      <c r="N34" s="225">
        <f>'Indexed REC Deliveries'!N34*'Indexed REC Prices'!L33</f>
        <v>17079043.03091532</v>
      </c>
      <c r="O34" s="225">
        <f>'Indexed REC Deliveries'!O34*'Indexed REC Prices'!M33</f>
        <v>51166781.060471766</v>
      </c>
      <c r="P34" s="225">
        <f>'Indexed REC Deliveries'!P34*'Indexed REC Prices'!N33</f>
        <v>66074303.317793258</v>
      </c>
      <c r="Q34" s="225">
        <f>'Indexed REC Deliveries'!Q34*'Indexed REC Prices'!O33</f>
        <v>66281958.704675213</v>
      </c>
      <c r="R34" s="225">
        <f>'Indexed REC Deliveries'!R34*'Indexed REC Prices'!P33</f>
        <v>66519169.016017742</v>
      </c>
      <c r="S34" s="225">
        <f>'Indexed REC Deliveries'!S34*'Indexed REC Prices'!Q33</f>
        <v>67789961.622854903</v>
      </c>
      <c r="T34" s="225">
        <f>'Indexed REC Deliveries'!T34*'Indexed REC Prices'!R33</f>
        <v>68140842.409476414</v>
      </c>
      <c r="U34" s="225">
        <f>'Indexed REC Deliveries'!U34*'Indexed REC Prices'!S33</f>
        <v>65615681.608577408</v>
      </c>
      <c r="V34" s="225">
        <f>'Indexed REC Deliveries'!V34*'Indexed REC Prices'!T33</f>
        <v>62396302.279233411</v>
      </c>
      <c r="W34" s="225">
        <f>'Indexed REC Deliveries'!W34*'Indexed REC Prices'!U33</f>
        <v>60072572.108502403</v>
      </c>
      <c r="X34" s="225">
        <f>'Indexed REC Deliveries'!X34*'Indexed REC Prices'!V33</f>
        <v>61586510.325789548</v>
      </c>
      <c r="Y34" s="225">
        <f>'Indexed REC Deliveries'!Y34*'Indexed REC Prices'!W33</f>
        <v>60000066.304111004</v>
      </c>
      <c r="Z34" s="225">
        <f>'Indexed REC Deliveries'!Z34*'Indexed REC Prices'!X33</f>
        <v>59654333.596137568</v>
      </c>
      <c r="AA34" s="225">
        <f>'Indexed REC Deliveries'!AA34*'Indexed REC Prices'!Y33</f>
        <v>59088544.627617352</v>
      </c>
      <c r="AB34" s="225">
        <f>'Indexed REC Deliveries'!AB34*'Indexed REC Prices'!Z33</f>
        <v>58160707.710967265</v>
      </c>
      <c r="AC34" s="225">
        <f>'Indexed REC Deliveries'!AC34*'Indexed REC Prices'!AA33</f>
        <v>57461377.026696682</v>
      </c>
      <c r="AD34" s="225">
        <f>'Indexed REC Deliveries'!AD34*'Indexed REC Prices'!AB33</f>
        <v>56773681.019192971</v>
      </c>
      <c r="AE34" s="225">
        <f>'Indexed REC Deliveries'!AE34*'Indexed REC Prices'!AC33</f>
        <v>55091163.215149164</v>
      </c>
      <c r="AF34" s="225">
        <f>'Indexed REC Deliveries'!AF34*'Indexed REC Prices'!AD33</f>
        <v>53396218.124081254</v>
      </c>
      <c r="AG34" s="225">
        <f>'Indexed REC Deliveries'!AG34*'Indexed REC Prices'!AE33</f>
        <v>51688597.368271299</v>
      </c>
    </row>
    <row r="35" spans="2:33">
      <c r="B35" s="94">
        <v>3</v>
      </c>
      <c r="C35" s="94" t="s">
        <v>167</v>
      </c>
      <c r="D35" s="119" t="s">
        <v>213</v>
      </c>
      <c r="F35" s="321" t="s">
        <v>72</v>
      </c>
      <c r="G35" s="320">
        <f t="shared" si="2"/>
        <v>2025</v>
      </c>
      <c r="H35" s="262" t="s">
        <v>49</v>
      </c>
      <c r="I35" s="224">
        <f>'Indexed REC Deliveries'!I35*'Indexed REC Prices'!G34</f>
        <v>0</v>
      </c>
      <c r="J35" s="224">
        <f>'Indexed REC Deliveries'!J35*'Indexed REC Prices'!H34</f>
        <v>0</v>
      </c>
      <c r="K35" s="224">
        <f>'Indexed REC Deliveries'!K35*'Indexed REC Prices'!I34</f>
        <v>0</v>
      </c>
      <c r="L35" s="224">
        <f>'Indexed REC Deliveries'!L35*'Indexed REC Prices'!J34</f>
        <v>0</v>
      </c>
      <c r="M35" s="224">
        <f>'Indexed REC Deliveries'!M35*'Indexed REC Prices'!K34</f>
        <v>0</v>
      </c>
      <c r="N35" s="224">
        <f>'Indexed REC Deliveries'!N35*'Indexed REC Prices'!L34</f>
        <v>0</v>
      </c>
      <c r="O35" s="224">
        <f>'Indexed REC Deliveries'!O35*'Indexed REC Prices'!M34</f>
        <v>23848997.844099995</v>
      </c>
      <c r="P35" s="224">
        <f>'Indexed REC Deliveries'!P35*'Indexed REC Prices'!N34</f>
        <v>24234131.143490136</v>
      </c>
      <c r="Q35" s="224">
        <f>'Indexed REC Deliveries'!Q35*'Indexed REC Prices'!O34</f>
        <v>24310293.094894234</v>
      </c>
      <c r="R35" s="224">
        <f>'Indexed REC Deliveries'!R35*'Indexed REC Prices'!P34</f>
        <v>24397294.932295598</v>
      </c>
      <c r="S35" s="224">
        <f>'Indexed REC Deliveries'!S35*'Indexed REC Prices'!Q34</f>
        <v>24863384.669816539</v>
      </c>
      <c r="T35" s="224">
        <f>'Indexed REC Deliveries'!T35*'Indexed REC Prices'!R34</f>
        <v>24992077.528791059</v>
      </c>
      <c r="U35" s="224">
        <f>'Indexed REC Deliveries'!U35*'Indexed REC Prices'!S34</f>
        <v>24065922.050267715</v>
      </c>
      <c r="V35" s="224">
        <f>'Indexed REC Deliveries'!V35*'Indexed REC Prices'!T34</f>
        <v>22885147.423061717</v>
      </c>
      <c r="W35" s="224">
        <f>'Indexed REC Deliveries'!W35*'Indexed REC Prices'!U34</f>
        <v>22032870.836372148</v>
      </c>
      <c r="X35" s="224">
        <f>'Indexed REC Deliveries'!X35*'Indexed REC Prices'!V34</f>
        <v>22588139.30624035</v>
      </c>
      <c r="Y35" s="224">
        <f>'Indexed REC Deliveries'!Y35*'Indexed REC Prices'!W34</f>
        <v>22006277.817845199</v>
      </c>
      <c r="Z35" s="224">
        <f>'Indexed REC Deliveries'!Z35*'Indexed REC Prices'!X34</f>
        <v>21879473.124266755</v>
      </c>
      <c r="AA35" s="224">
        <f>'Indexed REC Deliveries'!AA35*'Indexed REC Prices'!Y34</f>
        <v>21671958.199792828</v>
      </c>
      <c r="AB35" s="224">
        <f>'Indexed REC Deliveries'!AB35*'Indexed REC Prices'!Z34</f>
        <v>21331654.626560684</v>
      </c>
      <c r="AC35" s="224">
        <f>'Indexed REC Deliveries'!AC35*'Indexed REC Prices'!AA34</f>
        <v>21075160.487927578</v>
      </c>
      <c r="AD35" s="224">
        <f>'Indexed REC Deliveries'!AD35*'Indexed REC Prices'!AB34</f>
        <v>20822933.610066403</v>
      </c>
      <c r="AE35" s="224">
        <f>'Indexed REC Deliveries'!AE35*'Indexed REC Prices'!AC34</f>
        <v>20205835.054848272</v>
      </c>
      <c r="AF35" s="224">
        <f>'Indexed REC Deliveries'!AF35*'Indexed REC Prices'!AD34</f>
        <v>19584178.532487433</v>
      </c>
      <c r="AG35" s="224">
        <f>'Indexed REC Deliveries'!AG35*'Indexed REC Prices'!AE34</f>
        <v>18957872.945266809</v>
      </c>
    </row>
    <row r="36" spans="2:33">
      <c r="B36" s="94">
        <v>3</v>
      </c>
      <c r="C36" s="94" t="s">
        <v>167</v>
      </c>
      <c r="D36" s="119" t="s">
        <v>213</v>
      </c>
      <c r="F36" s="321" t="s">
        <v>72</v>
      </c>
      <c r="G36" s="320">
        <f t="shared" si="2"/>
        <v>2026</v>
      </c>
      <c r="H36" s="262" t="s">
        <v>49</v>
      </c>
      <c r="I36" s="224">
        <f>'Indexed REC Deliveries'!I36*'Indexed REC Prices'!G35</f>
        <v>0</v>
      </c>
      <c r="J36" s="224">
        <f>'Indexed REC Deliveries'!J36*'Indexed REC Prices'!H35</f>
        <v>0</v>
      </c>
      <c r="K36" s="224">
        <f>'Indexed REC Deliveries'!K36*'Indexed REC Prices'!I35</f>
        <v>0</v>
      </c>
      <c r="L36" s="224">
        <f>'Indexed REC Deliveries'!L36*'Indexed REC Prices'!J35</f>
        <v>0</v>
      </c>
      <c r="M36" s="224">
        <f>'Indexed REC Deliveries'!M36*'Indexed REC Prices'!K35</f>
        <v>0</v>
      </c>
      <c r="N36" s="224">
        <f>'Indexed REC Deliveries'!N36*'Indexed REC Prices'!L35</f>
        <v>0</v>
      </c>
      <c r="O36" s="224">
        <f>'Indexed REC Deliveries'!O36*'Indexed REC Prices'!M35</f>
        <v>0</v>
      </c>
      <c r="P36" s="224">
        <f>'Indexed REC Deliveries'!P36*'Indexed REC Prices'!N35</f>
        <v>54800853.869047634</v>
      </c>
      <c r="Q36" s="224">
        <f>'Indexed REC Deliveries'!Q36*'Indexed REC Prices'!O35</f>
        <v>54973079.559523806</v>
      </c>
      <c r="R36" s="224">
        <f>'Indexed REC Deliveries'!R36*'Indexed REC Prices'!P35</f>
        <v>55169817.579531245</v>
      </c>
      <c r="S36" s="224">
        <f>'Indexed REC Deliveries'!S36*'Indexed REC Prices'!Q35</f>
        <v>56223790.401767507</v>
      </c>
      <c r="T36" s="224">
        <f>'Indexed REC Deliveries'!T36*'Indexed REC Prices'!R35</f>
        <v>56514804.695488006</v>
      </c>
      <c r="U36" s="224">
        <f>'Indexed REC Deliveries'!U36*'Indexed REC Prices'!S35</f>
        <v>54420481.167317726</v>
      </c>
      <c r="V36" s="224">
        <f>'Indexed REC Deliveries'!V36*'Indexed REC Prices'!T35</f>
        <v>51750385.119117655</v>
      </c>
      <c r="W36" s="224">
        <f>'Indexed REC Deliveries'!W36*'Indexed REC Prices'!U35</f>
        <v>49823124.578739993</v>
      </c>
      <c r="X36" s="224">
        <f>'Indexed REC Deliveries'!X36*'Indexed REC Prices'!V35</f>
        <v>51078758.0526684</v>
      </c>
      <c r="Y36" s="224">
        <f>'Indexed REC Deliveries'!Y36*'Indexed REC Prices'!W35</f>
        <v>49762989.552086741</v>
      </c>
      <c r="Z36" s="224">
        <f>'Indexed REC Deliveries'!Z36*'Indexed REC Prices'!X35</f>
        <v>49476244.983380862</v>
      </c>
      <c r="AA36" s="224">
        <f>'Indexed REC Deliveries'!AA36*'Indexed REC Prices'!Y35</f>
        <v>49006989.659787521</v>
      </c>
      <c r="AB36" s="224">
        <f>'Indexed REC Deliveries'!AB36*'Indexed REC Prices'!Z35</f>
        <v>48237458.197017536</v>
      </c>
      <c r="AC36" s="224">
        <f>'Indexed REC Deliveries'!AC36*'Indexed REC Prices'!AA35</f>
        <v>47657445.745724194</v>
      </c>
      <c r="AD36" s="224">
        <f>'Indexed REC Deliveries'!AD36*'Indexed REC Prices'!AB35</f>
        <v>47087082.888740584</v>
      </c>
      <c r="AE36" s="224">
        <f>'Indexed REC Deliveries'!AE36*'Indexed REC Prices'!AC35</f>
        <v>45691632.499078341</v>
      </c>
      <c r="AF36" s="224">
        <f>'Indexed REC Deliveries'!AF36*'Indexed REC Prices'!AD35</f>
        <v>44285875.138233654</v>
      </c>
      <c r="AG36" s="224">
        <f>'Indexed REC Deliveries'!AG36*'Indexed REC Prices'!AE35</f>
        <v>42869604.806137793</v>
      </c>
    </row>
    <row r="37" spans="2:33">
      <c r="B37" s="94">
        <v>3</v>
      </c>
      <c r="C37" s="94" t="s">
        <v>167</v>
      </c>
      <c r="D37" s="119" t="s">
        <v>213</v>
      </c>
      <c r="F37" s="321" t="s">
        <v>72</v>
      </c>
      <c r="G37" s="320">
        <f t="shared" si="2"/>
        <v>2027</v>
      </c>
      <c r="H37" s="262" t="s">
        <v>49</v>
      </c>
      <c r="I37" s="224">
        <f>'Indexed REC Deliveries'!I37*'Indexed REC Prices'!G36</f>
        <v>0</v>
      </c>
      <c r="J37" s="224">
        <f>'Indexed REC Deliveries'!J37*'Indexed REC Prices'!H36</f>
        <v>0</v>
      </c>
      <c r="K37" s="224">
        <f>'Indexed REC Deliveries'!K37*'Indexed REC Prices'!I36</f>
        <v>0</v>
      </c>
      <c r="L37" s="224">
        <f>'Indexed REC Deliveries'!L37*'Indexed REC Prices'!J36</f>
        <v>0</v>
      </c>
      <c r="M37" s="224">
        <f>'Indexed REC Deliveries'!M37*'Indexed REC Prices'!K36</f>
        <v>0</v>
      </c>
      <c r="N37" s="224">
        <f>'Indexed REC Deliveries'!N37*'Indexed REC Prices'!L36</f>
        <v>0</v>
      </c>
      <c r="O37" s="224">
        <f>'Indexed REC Deliveries'!O37*'Indexed REC Prices'!M36</f>
        <v>0</v>
      </c>
      <c r="P37" s="224">
        <f>'Indexed REC Deliveries'!P37*'Indexed REC Prices'!N36</f>
        <v>0</v>
      </c>
      <c r="Q37" s="224">
        <f>'Indexed REC Deliveries'!Q37*'Indexed REC Prices'!O36</f>
        <v>55249326.190476187</v>
      </c>
      <c r="R37" s="224">
        <f>'Indexed REC Deliveries'!R37*'Indexed REC Prices'!P36</f>
        <v>55447052.843749993</v>
      </c>
      <c r="S37" s="224">
        <f>'Indexed REC Deliveries'!S37*'Indexed REC Prices'!Q36</f>
        <v>56506322.011826634</v>
      </c>
      <c r="T37" s="224">
        <f>'Indexed REC Deliveries'!T37*'Indexed REC Prices'!R36</f>
        <v>56798798.688932665</v>
      </c>
      <c r="U37" s="224">
        <f>'Indexed REC Deliveries'!U37*'Indexed REC Prices'!S36</f>
        <v>54693950.921927363</v>
      </c>
      <c r="V37" s="224">
        <f>'Indexed REC Deliveries'!V37*'Indexed REC Prices'!T36</f>
        <v>52010437.305645883</v>
      </c>
      <c r="W37" s="224">
        <f>'Indexed REC Deliveries'!W37*'Indexed REC Prices'!U36</f>
        <v>50073492.03893467</v>
      </c>
      <c r="X37" s="224">
        <f>'Indexed REC Deliveries'!X37*'Indexed REC Prices'!V36</f>
        <v>51335435.228812464</v>
      </c>
      <c r="Y37" s="224">
        <f>'Indexed REC Deliveries'!Y37*'Indexed REC Prices'!W36</f>
        <v>50013054.82621783</v>
      </c>
      <c r="Z37" s="224">
        <f>'Indexed REC Deliveries'!Z37*'Indexed REC Prices'!X36</f>
        <v>49724869.330031015</v>
      </c>
      <c r="AA37" s="224">
        <f>'Indexed REC Deliveries'!AA37*'Indexed REC Prices'!Y36</f>
        <v>49253255.939484946</v>
      </c>
      <c r="AB37" s="224">
        <f>'Indexed REC Deliveries'!AB37*'Indexed REC Prices'!Z36</f>
        <v>48479857.484439731</v>
      </c>
      <c r="AC37" s="224">
        <f>'Indexed REC Deliveries'!AC37*'Indexed REC Prices'!AA36</f>
        <v>47896930.39771276</v>
      </c>
      <c r="AD37" s="224">
        <f>'Indexed REC Deliveries'!AD37*'Indexed REC Prices'!AB36</f>
        <v>47323701.395719178</v>
      </c>
      <c r="AE37" s="224">
        <f>'Indexed REC Deliveries'!AE37*'Indexed REC Prices'!AC36</f>
        <v>45921238.692541048</v>
      </c>
      <c r="AF37" s="224">
        <f>'Indexed REC Deliveries'!AF37*'Indexed REC Prices'!AD36</f>
        <v>44508417.224355437</v>
      </c>
      <c r="AG37" s="224">
        <f>'Indexed REC Deliveries'!AG37*'Indexed REC Prices'!AE36</f>
        <v>43085029.955917381</v>
      </c>
    </row>
    <row r="38" spans="2:33">
      <c r="B38" s="94">
        <v>3</v>
      </c>
      <c r="C38" s="94" t="s">
        <v>167</v>
      </c>
      <c r="D38" s="119" t="s">
        <v>213</v>
      </c>
      <c r="F38" s="321" t="s">
        <v>72</v>
      </c>
      <c r="G38" s="320">
        <f t="shared" si="2"/>
        <v>2028</v>
      </c>
      <c r="H38" s="262" t="s">
        <v>49</v>
      </c>
      <c r="I38" s="224">
        <f>'Indexed REC Deliveries'!I38*'Indexed REC Prices'!G37</f>
        <v>0</v>
      </c>
      <c r="J38" s="224">
        <f>'Indexed REC Deliveries'!J38*'Indexed REC Prices'!H37</f>
        <v>0</v>
      </c>
      <c r="K38" s="224">
        <f>'Indexed REC Deliveries'!K38*'Indexed REC Prices'!I37</f>
        <v>0</v>
      </c>
      <c r="L38" s="224">
        <f>'Indexed REC Deliveries'!L38*'Indexed REC Prices'!J37</f>
        <v>0</v>
      </c>
      <c r="M38" s="224">
        <f>'Indexed REC Deliveries'!M38*'Indexed REC Prices'!K37</f>
        <v>0</v>
      </c>
      <c r="N38" s="224">
        <f>'Indexed REC Deliveries'!N38*'Indexed REC Prices'!L37</f>
        <v>0</v>
      </c>
      <c r="O38" s="224">
        <f>'Indexed REC Deliveries'!O38*'Indexed REC Prices'!M37</f>
        <v>0</v>
      </c>
      <c r="P38" s="224">
        <f>'Indexed REC Deliveries'!P38*'Indexed REC Prices'!N37</f>
        <v>0</v>
      </c>
      <c r="Q38" s="224">
        <f>'Indexed REC Deliveries'!Q38*'Indexed REC Prices'!O37</f>
        <v>0</v>
      </c>
      <c r="R38" s="224">
        <f>'Indexed REC Deliveries'!R38*'Indexed REC Prices'!P37</f>
        <v>37150454.166666664</v>
      </c>
      <c r="S38" s="224">
        <f>'Indexed REC Deliveries'!S38*'Indexed REC Prices'!Q37</f>
        <v>37860182.252480157</v>
      </c>
      <c r="T38" s="224">
        <f>'Indexed REC Deliveries'!T38*'Indexed REC Prices'!R37</f>
        <v>38056146.525248013</v>
      </c>
      <c r="U38" s="224">
        <f>'Indexed REC Deliveries'!U38*'Indexed REC Prices'!S37</f>
        <v>36645863.264272936</v>
      </c>
      <c r="V38" s="224">
        <f>'Indexed REC Deliveries'!V38*'Indexed REC Prices'!T37</f>
        <v>34847864.191387527</v>
      </c>
      <c r="W38" s="224">
        <f>'Indexed REC Deliveries'!W38*'Indexed REC Prices'!U37</f>
        <v>33550078.418046679</v>
      </c>
      <c r="X38" s="224">
        <f>'Indexed REC Deliveries'!X38*'Indexed REC Prices'!V37</f>
        <v>34395601.493341684</v>
      </c>
      <c r="Y38" s="224">
        <f>'Indexed REC Deliveries'!Y38*'Indexed REC Prices'!W37</f>
        <v>33509584.473177772</v>
      </c>
      <c r="Z38" s="224">
        <f>'Indexed REC Deliveries'!Z38*'Indexed REC Prices'!X37</f>
        <v>33316495.363504864</v>
      </c>
      <c r="AA38" s="224">
        <f>'Indexed REC Deliveries'!AA38*'Indexed REC Prices'!Y37</f>
        <v>33000506.492117215</v>
      </c>
      <c r="AB38" s="224">
        <f>'Indexed REC Deliveries'!AB38*'Indexed REC Prices'!Z37</f>
        <v>32482316.57248893</v>
      </c>
      <c r="AC38" s="224">
        <f>'Indexed REC Deliveries'!AC38*'Indexed REC Prices'!AA37</f>
        <v>32091745.660109043</v>
      </c>
      <c r="AD38" s="224">
        <f>'Indexed REC Deliveries'!AD38*'Indexed REC Prices'!AB37</f>
        <v>31707672.626947515</v>
      </c>
      <c r="AE38" s="224">
        <f>'Indexed REC Deliveries'!AE38*'Indexed REC Prices'!AC37</f>
        <v>30767999.123980593</v>
      </c>
      <c r="AF38" s="224">
        <f>'Indexed REC Deliveries'!AF38*'Indexed REC Prices'!AD37</f>
        <v>29821385.07494501</v>
      </c>
      <c r="AG38" s="224">
        <f>'Indexed REC Deliveries'!AG38*'Indexed REC Prices'!AE37</f>
        <v>28867691.762758709</v>
      </c>
    </row>
    <row r="39" spans="2:33">
      <c r="B39" s="94">
        <v>3</v>
      </c>
      <c r="C39" s="94" t="s">
        <v>167</v>
      </c>
      <c r="D39" s="119" t="s">
        <v>213</v>
      </c>
      <c r="F39" s="321" t="s">
        <v>72</v>
      </c>
      <c r="G39" s="320">
        <f t="shared" si="2"/>
        <v>2029</v>
      </c>
      <c r="H39" s="262" t="s">
        <v>49</v>
      </c>
      <c r="I39" s="224">
        <f>'Indexed REC Deliveries'!I39*'Indexed REC Prices'!G38</f>
        <v>0</v>
      </c>
      <c r="J39" s="224">
        <f>'Indexed REC Deliveries'!J39*'Indexed REC Prices'!H38</f>
        <v>0</v>
      </c>
      <c r="K39" s="224">
        <f>'Indexed REC Deliveries'!K39*'Indexed REC Prices'!I38</f>
        <v>0</v>
      </c>
      <c r="L39" s="224">
        <f>'Indexed REC Deliveries'!L39*'Indexed REC Prices'!J38</f>
        <v>0</v>
      </c>
      <c r="M39" s="224">
        <f>'Indexed REC Deliveries'!M39*'Indexed REC Prices'!K38</f>
        <v>0</v>
      </c>
      <c r="N39" s="224">
        <f>'Indexed REC Deliveries'!N39*'Indexed REC Prices'!L38</f>
        <v>0</v>
      </c>
      <c r="O39" s="224">
        <f>'Indexed REC Deliveries'!O39*'Indexed REC Prices'!M38</f>
        <v>0</v>
      </c>
      <c r="P39" s="224">
        <f>'Indexed REC Deliveries'!P39*'Indexed REC Prices'!N38</f>
        <v>0</v>
      </c>
      <c r="Q39" s="224">
        <f>'Indexed REC Deliveries'!Q39*'Indexed REC Prices'!O38</f>
        <v>0</v>
      </c>
      <c r="R39" s="224">
        <f>'Indexed REC Deliveries'!R39*'Indexed REC Prices'!P38</f>
        <v>0</v>
      </c>
      <c r="S39" s="224">
        <f>'Indexed REC Deliveries'!S39*'Indexed REC Prices'!Q38</f>
        <v>38050434.424603172</v>
      </c>
      <c r="T39" s="224">
        <f>'Indexed REC Deliveries'!T39*'Indexed REC Prices'!R38</f>
        <v>38247383.442460321</v>
      </c>
      <c r="U39" s="224">
        <f>'Indexed REC Deliveries'!U39*'Indexed REC Prices'!S38</f>
        <v>36830013.330927581</v>
      </c>
      <c r="V39" s="224">
        <f>'Indexed REC Deliveries'!V39*'Indexed REC Prices'!T38</f>
        <v>35022979.086821631</v>
      </c>
      <c r="W39" s="224">
        <f>'Indexed REC Deliveries'!W39*'Indexed REC Prices'!U38</f>
        <v>33718671.776931338</v>
      </c>
      <c r="X39" s="224">
        <f>'Indexed REC Deliveries'!X39*'Indexed REC Prices'!V38</f>
        <v>34568443.711901188</v>
      </c>
      <c r="Y39" s="224">
        <f>'Indexed REC Deliveries'!Y39*'Indexed REC Prices'!W38</f>
        <v>33677974.344902284</v>
      </c>
      <c r="Z39" s="224">
        <f>'Indexed REC Deliveries'!Z39*'Indexed REC Prices'!X38</f>
        <v>33483914.938195847</v>
      </c>
      <c r="AA39" s="224">
        <f>'Indexed REC Deliveries'!AA39*'Indexed REC Prices'!Y38</f>
        <v>33166338.183032375</v>
      </c>
      <c r="AB39" s="224">
        <f>'Indexed REC Deliveries'!AB39*'Indexed REC Prices'!Z38</f>
        <v>32645544.293958727</v>
      </c>
      <c r="AC39" s="224">
        <f>'Indexed REC Deliveries'!AC39*'Indexed REC Prices'!AA38</f>
        <v>32253010.713677432</v>
      </c>
      <c r="AD39" s="224">
        <f>'Indexed REC Deliveries'!AD39*'Indexed REC Prices'!AB38</f>
        <v>31867007.665273886</v>
      </c>
      <c r="AE39" s="224">
        <f>'Indexed REC Deliveries'!AE39*'Indexed REC Prices'!AC38</f>
        <v>30922612.184905119</v>
      </c>
      <c r="AF39" s="224">
        <f>'Indexed REC Deliveries'!AF39*'Indexed REC Prices'!AD38</f>
        <v>29971241.281351767</v>
      </c>
      <c r="AG39" s="224">
        <f>'Indexed REC Deliveries'!AG39*'Indexed REC Prices'!AE38</f>
        <v>29012755.540461015</v>
      </c>
    </row>
    <row r="40" spans="2:33">
      <c r="B40" s="94">
        <v>3</v>
      </c>
      <c r="C40" s="94" t="s">
        <v>167</v>
      </c>
      <c r="D40" s="119" t="s">
        <v>213</v>
      </c>
      <c r="F40" s="321" t="s">
        <v>72</v>
      </c>
      <c r="G40" s="320">
        <f t="shared" si="2"/>
        <v>2030</v>
      </c>
      <c r="H40" s="262" t="s">
        <v>49</v>
      </c>
      <c r="I40" s="224">
        <f>'Indexed REC Deliveries'!I40*'Indexed REC Prices'!G39</f>
        <v>0</v>
      </c>
      <c r="J40" s="224">
        <f>'Indexed REC Deliveries'!J40*'Indexed REC Prices'!H39</f>
        <v>0</v>
      </c>
      <c r="K40" s="224">
        <f>'Indexed REC Deliveries'!K40*'Indexed REC Prices'!I39</f>
        <v>0</v>
      </c>
      <c r="L40" s="224">
        <f>'Indexed REC Deliveries'!L40*'Indexed REC Prices'!J39</f>
        <v>0</v>
      </c>
      <c r="M40" s="224">
        <f>'Indexed REC Deliveries'!M40*'Indexed REC Prices'!K39</f>
        <v>0</v>
      </c>
      <c r="N40" s="224">
        <f>'Indexed REC Deliveries'!N40*'Indexed REC Prices'!L39</f>
        <v>0</v>
      </c>
      <c r="O40" s="224">
        <f>'Indexed REC Deliveries'!O40*'Indexed REC Prices'!M39</f>
        <v>0</v>
      </c>
      <c r="P40" s="224">
        <f>'Indexed REC Deliveries'!P40*'Indexed REC Prices'!N39</f>
        <v>0</v>
      </c>
      <c r="Q40" s="224">
        <f>'Indexed REC Deliveries'!Q40*'Indexed REC Prices'!O39</f>
        <v>0</v>
      </c>
      <c r="R40" s="224">
        <f>'Indexed REC Deliveries'!R40*'Indexed REC Prices'!P39</f>
        <v>0</v>
      </c>
      <c r="S40" s="224">
        <f>'Indexed REC Deliveries'!S40*'Indexed REC Prices'!Q39</f>
        <v>0</v>
      </c>
      <c r="T40" s="224">
        <f>'Indexed REC Deliveries'!T40*'Indexed REC Prices'!R39</f>
        <v>28829686.011904761</v>
      </c>
      <c r="U40" s="224">
        <f>'Indexed REC Deliveries'!U40*'Indexed REC Prices'!S39</f>
        <v>27761316.58110119</v>
      </c>
      <c r="V40" s="224">
        <f>'Indexed REC Deliveries'!V40*'Indexed REC Prices'!T39</f>
        <v>26399230.467453491</v>
      </c>
      <c r="W40" s="224">
        <f>'Indexed REC Deliveries'!W40*'Indexed REC Prices'!U39</f>
        <v>25416084.253968343</v>
      </c>
      <c r="X40" s="224">
        <f>'Indexed REC Deliveries'!X40*'Indexed REC Prices'!V39</f>
        <v>26056615.863242101</v>
      </c>
      <c r="Y40" s="224">
        <f>'Indexed REC Deliveries'!Y40*'Indexed REC Prices'!W39</f>
        <v>25385407.797665041</v>
      </c>
      <c r="Z40" s="224">
        <f>'Indexed REC Deliveries'!Z40*'Indexed REC Prices'!X39</f>
        <v>25239131.862961695</v>
      </c>
      <c r="AA40" s="224">
        <f>'Indexed REC Deliveries'!AA40*'Indexed REC Prices'!Y39</f>
        <v>24999752.399270635</v>
      </c>
      <c r="AB40" s="224">
        <f>'Indexed REC Deliveries'!AB40*'Indexed REC Prices'!Z39</f>
        <v>24607194.191426177</v>
      </c>
      <c r="AC40" s="224">
        <f>'Indexed REC Deliveries'!AC40*'Indexed REC Prices'!AA39</f>
        <v>24311314.608299576</v>
      </c>
      <c r="AD40" s="224">
        <f>'Indexed REC Deliveries'!AD40*'Indexed REC Prices'!AB39</f>
        <v>24020357.53663861</v>
      </c>
      <c r="AE40" s="224">
        <f>'Indexed REC Deliveries'!AE40*'Indexed REC Prices'!AC39</f>
        <v>23308501.646913413</v>
      </c>
      <c r="AF40" s="224">
        <f>'Indexed REC Deliveries'!AF40*'Indexed REC Prices'!AD39</f>
        <v>22591387.900516413</v>
      </c>
      <c r="AG40" s="224">
        <f>'Indexed REC Deliveries'!AG40*'Indexed REC Prices'!AE39</f>
        <v>21868911.211402778</v>
      </c>
    </row>
    <row r="41" spans="2:33">
      <c r="B41" s="94">
        <v>3</v>
      </c>
      <c r="C41" s="94" t="s">
        <v>167</v>
      </c>
      <c r="D41" s="119" t="s">
        <v>213</v>
      </c>
      <c r="F41" s="321" t="s">
        <v>72</v>
      </c>
      <c r="G41" s="320">
        <f t="shared" si="2"/>
        <v>2031</v>
      </c>
      <c r="H41" s="262" t="s">
        <v>49</v>
      </c>
      <c r="I41" s="224">
        <f>'Indexed REC Deliveries'!I41*'Indexed REC Prices'!G40</f>
        <v>0</v>
      </c>
      <c r="J41" s="224">
        <f>'Indexed REC Deliveries'!J41*'Indexed REC Prices'!H40</f>
        <v>0</v>
      </c>
      <c r="K41" s="224">
        <f>'Indexed REC Deliveries'!K41*'Indexed REC Prices'!I40</f>
        <v>0</v>
      </c>
      <c r="L41" s="224">
        <f>'Indexed REC Deliveries'!L41*'Indexed REC Prices'!J40</f>
        <v>0</v>
      </c>
      <c r="M41" s="224">
        <f>'Indexed REC Deliveries'!M41*'Indexed REC Prices'!K40</f>
        <v>0</v>
      </c>
      <c r="N41" s="224">
        <f>'Indexed REC Deliveries'!N41*'Indexed REC Prices'!L40</f>
        <v>0</v>
      </c>
      <c r="O41" s="224">
        <f>'Indexed REC Deliveries'!O41*'Indexed REC Prices'!M40</f>
        <v>0</v>
      </c>
      <c r="P41" s="224">
        <f>'Indexed REC Deliveries'!P41*'Indexed REC Prices'!N40</f>
        <v>0</v>
      </c>
      <c r="Q41" s="224">
        <f>'Indexed REC Deliveries'!Q41*'Indexed REC Prices'!O40</f>
        <v>0</v>
      </c>
      <c r="R41" s="224">
        <f>'Indexed REC Deliveries'!R41*'Indexed REC Prices'!P40</f>
        <v>0</v>
      </c>
      <c r="S41" s="224">
        <f>'Indexed REC Deliveries'!S41*'Indexed REC Prices'!Q40</f>
        <v>0</v>
      </c>
      <c r="T41" s="224">
        <f>'Indexed REC Deliveries'!T41*'Indexed REC Prices'!R40</f>
        <v>0</v>
      </c>
      <c r="U41" s="224">
        <f>'Indexed REC Deliveries'!U41*'Indexed REC Prices'!S40</f>
        <v>27900820.684523806</v>
      </c>
      <c r="V41" s="224">
        <f>'Indexed REC Deliveries'!V41*'Indexed REC Prices'!T40</f>
        <v>26531889.917038687</v>
      </c>
      <c r="W41" s="224">
        <f>'Indexed REC Deliveries'!W41*'Indexed REC Prices'!U40</f>
        <v>25543803.270319942</v>
      </c>
      <c r="X41" s="224">
        <f>'Indexed REC Deliveries'!X41*'Indexed REC Prices'!V40</f>
        <v>26187553.631399095</v>
      </c>
      <c r="Y41" s="224">
        <f>'Indexed REC Deliveries'!Y41*'Indexed REC Prices'!W40</f>
        <v>25512972.660969887</v>
      </c>
      <c r="Z41" s="224">
        <f>'Indexed REC Deliveries'!Z41*'Indexed REC Prices'!X40</f>
        <v>25365961.671318285</v>
      </c>
      <c r="AA41" s="224">
        <f>'Indexed REC Deliveries'!AA41*'Indexed REC Prices'!Y40</f>
        <v>25125379.295749385</v>
      </c>
      <c r="AB41" s="224">
        <f>'Indexed REC Deliveries'!AB41*'Indexed REC Prices'!Z40</f>
        <v>24730848.433594145</v>
      </c>
      <c r="AC41" s="224">
        <f>'Indexed REC Deliveries'!AC41*'Indexed REC Prices'!AA40</f>
        <v>24433482.018391531</v>
      </c>
      <c r="AD41" s="224">
        <f>'Indexed REC Deliveries'!AD41*'Indexed REC Prices'!AB40</f>
        <v>24141062.850893077</v>
      </c>
      <c r="AE41" s="224">
        <f>'Indexed REC Deliveries'!AE41*'Indexed REC Prices'!AC40</f>
        <v>23425629.795892876</v>
      </c>
      <c r="AF41" s="224">
        <f>'Indexed REC Deliveries'!AF41*'Indexed REC Prices'!AD40</f>
        <v>22704912.462830566</v>
      </c>
      <c r="AG41" s="224">
        <f>'Indexed REC Deliveries'!AG41*'Indexed REC Prices'!AE40</f>
        <v>21978805.237590734</v>
      </c>
    </row>
    <row r="42" spans="2:33">
      <c r="B42" s="94">
        <v>3</v>
      </c>
      <c r="C42" s="94" t="s">
        <v>167</v>
      </c>
      <c r="D42" s="119" t="s">
        <v>213</v>
      </c>
      <c r="F42" s="321" t="s">
        <v>72</v>
      </c>
      <c r="G42" s="320">
        <f t="shared" si="2"/>
        <v>2032</v>
      </c>
      <c r="H42" s="262" t="s">
        <v>49</v>
      </c>
      <c r="I42" s="224">
        <f>'Indexed REC Deliveries'!I42*'Indexed REC Prices'!G41</f>
        <v>0</v>
      </c>
      <c r="J42" s="224">
        <f>'Indexed REC Deliveries'!J42*'Indexed REC Prices'!H41</f>
        <v>0</v>
      </c>
      <c r="K42" s="224">
        <f>'Indexed REC Deliveries'!K42*'Indexed REC Prices'!I41</f>
        <v>0</v>
      </c>
      <c r="L42" s="224">
        <f>'Indexed REC Deliveries'!L42*'Indexed REC Prices'!J41</f>
        <v>0</v>
      </c>
      <c r="M42" s="224">
        <f>'Indexed REC Deliveries'!M42*'Indexed REC Prices'!K41</f>
        <v>0</v>
      </c>
      <c r="N42" s="224">
        <f>'Indexed REC Deliveries'!N42*'Indexed REC Prices'!L41</f>
        <v>0</v>
      </c>
      <c r="O42" s="224">
        <f>'Indexed REC Deliveries'!O42*'Indexed REC Prices'!M41</f>
        <v>0</v>
      </c>
      <c r="P42" s="224">
        <f>'Indexed REC Deliveries'!P42*'Indexed REC Prices'!N41</f>
        <v>0</v>
      </c>
      <c r="Q42" s="224">
        <f>'Indexed REC Deliveries'!Q42*'Indexed REC Prices'!O41</f>
        <v>0</v>
      </c>
      <c r="R42" s="224">
        <f>'Indexed REC Deliveries'!R42*'Indexed REC Prices'!P41</f>
        <v>0</v>
      </c>
      <c r="S42" s="224">
        <f>'Indexed REC Deliveries'!S42*'Indexed REC Prices'!Q41</f>
        <v>0</v>
      </c>
      <c r="T42" s="224">
        <f>'Indexed REC Deliveries'!T42*'Indexed REC Prices'!R41</f>
        <v>0</v>
      </c>
      <c r="U42" s="224">
        <f>'Indexed REC Deliveries'!U42*'Indexed REC Prices'!S41</f>
        <v>0</v>
      </c>
      <c r="V42" s="224">
        <f>'Indexed REC Deliveries'!V42*'Indexed REC Prices'!T41</f>
        <v>26665215.997023802</v>
      </c>
      <c r="W42" s="224">
        <f>'Indexed REC Deliveries'!W42*'Indexed REC Prices'!U41</f>
        <v>25672164.090773813</v>
      </c>
      <c r="X42" s="224">
        <f>'Indexed REC Deliveries'!X42*'Indexed REC Prices'!V41</f>
        <v>26319149.378290549</v>
      </c>
      <c r="Y42" s="224">
        <f>'Indexed REC Deliveries'!Y42*'Indexed REC Prices'!W41</f>
        <v>25641178.553738579</v>
      </c>
      <c r="Z42" s="224">
        <f>'Indexed REC Deliveries'!Z42*'Indexed REC Prices'!X41</f>
        <v>25493428.815395258</v>
      </c>
      <c r="AA42" s="224">
        <f>'Indexed REC Deliveries'!AA42*'Indexed REC Prices'!Y41</f>
        <v>25251637.483165208</v>
      </c>
      <c r="AB42" s="224">
        <f>'Indexed REC Deliveries'!AB42*'Indexed REC Prices'!Z41</f>
        <v>24855124.053863466</v>
      </c>
      <c r="AC42" s="224">
        <f>'Indexed REC Deliveries'!AC42*'Indexed REC Prices'!AA41</f>
        <v>24556263.335066866</v>
      </c>
      <c r="AD42" s="224">
        <f>'Indexed REC Deliveries'!AD42*'Indexed REC Prices'!AB41</f>
        <v>24262374.724515654</v>
      </c>
      <c r="AE42" s="224">
        <f>'Indexed REC Deliveries'!AE42*'Indexed REC Prices'!AC41</f>
        <v>23543346.528535552</v>
      </c>
      <c r="AF42" s="224">
        <f>'Indexed REC Deliveries'!AF42*'Indexed REC Prices'!AD41</f>
        <v>22819007.500332225</v>
      </c>
      <c r="AG42" s="224">
        <f>'Indexed REC Deliveries'!AG42*'Indexed REC Prices'!AE41</f>
        <v>22089251.495066062</v>
      </c>
    </row>
    <row r="43" spans="2:33">
      <c r="B43" s="94">
        <v>3</v>
      </c>
      <c r="C43" s="94" t="s">
        <v>167</v>
      </c>
      <c r="D43" s="119" t="s">
        <v>213</v>
      </c>
      <c r="F43" s="321" t="s">
        <v>72</v>
      </c>
      <c r="G43" s="320">
        <f t="shared" si="2"/>
        <v>2033</v>
      </c>
      <c r="H43" s="262" t="s">
        <v>49</v>
      </c>
      <c r="I43" s="224">
        <f>'Indexed REC Deliveries'!I43*'Indexed REC Prices'!G42</f>
        <v>0</v>
      </c>
      <c r="J43" s="224">
        <f>'Indexed REC Deliveries'!J43*'Indexed REC Prices'!H42</f>
        <v>0</v>
      </c>
      <c r="K43" s="224">
        <f>'Indexed REC Deliveries'!K43*'Indexed REC Prices'!I42</f>
        <v>0</v>
      </c>
      <c r="L43" s="224">
        <f>'Indexed REC Deliveries'!L43*'Indexed REC Prices'!J42</f>
        <v>0</v>
      </c>
      <c r="M43" s="224">
        <f>'Indexed REC Deliveries'!M43*'Indexed REC Prices'!K42</f>
        <v>0</v>
      </c>
      <c r="N43" s="224">
        <f>'Indexed REC Deliveries'!N43*'Indexed REC Prices'!L42</f>
        <v>0</v>
      </c>
      <c r="O43" s="224">
        <f>'Indexed REC Deliveries'!O43*'Indexed REC Prices'!M42</f>
        <v>0</v>
      </c>
      <c r="P43" s="224">
        <f>'Indexed REC Deliveries'!P43*'Indexed REC Prices'!N42</f>
        <v>0</v>
      </c>
      <c r="Q43" s="224">
        <f>'Indexed REC Deliveries'!Q43*'Indexed REC Prices'!O42</f>
        <v>0</v>
      </c>
      <c r="R43" s="224">
        <f>'Indexed REC Deliveries'!R43*'Indexed REC Prices'!P42</f>
        <v>0</v>
      </c>
      <c r="S43" s="224">
        <f>'Indexed REC Deliveries'!S43*'Indexed REC Prices'!Q42</f>
        <v>0</v>
      </c>
      <c r="T43" s="224">
        <f>'Indexed REC Deliveries'!T43*'Indexed REC Prices'!R42</f>
        <v>0</v>
      </c>
      <c r="U43" s="224">
        <f>'Indexed REC Deliveries'!U43*'Indexed REC Prices'!S42</f>
        <v>0</v>
      </c>
      <c r="V43" s="224">
        <f>'Indexed REC Deliveries'!V43*'Indexed REC Prices'!T42</f>
        <v>0</v>
      </c>
      <c r="W43" s="224">
        <f>'Indexed REC Deliveries'!W43*'Indexed REC Prices'!U42</f>
        <v>25801169.940476194</v>
      </c>
      <c r="X43" s="224">
        <f>'Indexed REC Deliveries'!X43*'Indexed REC Prices'!V42</f>
        <v>26451406.410342261</v>
      </c>
      <c r="Y43" s="224">
        <f>'Indexed REC Deliveries'!Y43*'Indexed REC Prices'!W42</f>
        <v>25770028.697224703</v>
      </c>
      <c r="Z43" s="224">
        <f>'Indexed REC Deliveries'!Z43*'Indexed REC Prices'!X42</f>
        <v>25621536.497884683</v>
      </c>
      <c r="AA43" s="224">
        <f>'Indexed REC Deliveries'!AA43*'Indexed REC Prices'!Y42</f>
        <v>25378530.133834381</v>
      </c>
      <c r="AB43" s="224">
        <f>'Indexed REC Deliveries'!AB43*'Indexed REC Prices'!Z42</f>
        <v>24980024.174737148</v>
      </c>
      <c r="AC43" s="224">
        <f>'Indexed REC Deliveries'!AC43*'Indexed REC Prices'!AA42</f>
        <v>24679661.643283285</v>
      </c>
      <c r="AD43" s="224">
        <f>'Indexed REC Deliveries'!AD43*'Indexed REC Prices'!AB42</f>
        <v>24384296.205543369</v>
      </c>
      <c r="AE43" s="224">
        <f>'Indexed REC Deliveries'!AE43*'Indexed REC Prices'!AC42</f>
        <v>23661654.802548297</v>
      </c>
      <c r="AF43" s="224">
        <f>'Indexed REC Deliveries'!AF43*'Indexed REC Prices'!AD42</f>
        <v>22933675.87973088</v>
      </c>
      <c r="AG43" s="224">
        <f>'Indexed REC Deliveries'!AG43*'Indexed REC Prices'!AE42</f>
        <v>22200252.758860365</v>
      </c>
    </row>
    <row r="44" spans="2:33">
      <c r="B44" s="94">
        <v>3</v>
      </c>
      <c r="C44" s="94" t="s">
        <v>167</v>
      </c>
      <c r="D44" s="119" t="s">
        <v>213</v>
      </c>
      <c r="F44" s="321" t="s">
        <v>72</v>
      </c>
      <c r="G44" s="320">
        <f t="shared" si="2"/>
        <v>2034</v>
      </c>
      <c r="H44" s="262" t="s">
        <v>49</v>
      </c>
      <c r="I44" s="224">
        <f>'Indexed REC Deliveries'!I44*'Indexed REC Prices'!G43</f>
        <v>0</v>
      </c>
      <c r="J44" s="224">
        <f>'Indexed REC Deliveries'!J44*'Indexed REC Prices'!H43</f>
        <v>0</v>
      </c>
      <c r="K44" s="224">
        <f>'Indexed REC Deliveries'!K44*'Indexed REC Prices'!I43</f>
        <v>0</v>
      </c>
      <c r="L44" s="224">
        <f>'Indexed REC Deliveries'!L44*'Indexed REC Prices'!J43</f>
        <v>0</v>
      </c>
      <c r="M44" s="224">
        <f>'Indexed REC Deliveries'!M44*'Indexed REC Prices'!K43</f>
        <v>0</v>
      </c>
      <c r="N44" s="224">
        <f>'Indexed REC Deliveries'!N44*'Indexed REC Prices'!L43</f>
        <v>0</v>
      </c>
      <c r="O44" s="224">
        <f>'Indexed REC Deliveries'!O44*'Indexed REC Prices'!M43</f>
        <v>0</v>
      </c>
      <c r="P44" s="224">
        <f>'Indexed REC Deliveries'!P44*'Indexed REC Prices'!N43</f>
        <v>0</v>
      </c>
      <c r="Q44" s="224">
        <f>'Indexed REC Deliveries'!Q44*'Indexed REC Prices'!O43</f>
        <v>0</v>
      </c>
      <c r="R44" s="224">
        <f>'Indexed REC Deliveries'!R44*'Indexed REC Prices'!P43</f>
        <v>0</v>
      </c>
      <c r="S44" s="224">
        <f>'Indexed REC Deliveries'!S44*'Indexed REC Prices'!Q43</f>
        <v>0</v>
      </c>
      <c r="T44" s="224">
        <f>'Indexed REC Deliveries'!T44*'Indexed REC Prices'!R43</f>
        <v>0</v>
      </c>
      <c r="U44" s="224">
        <f>'Indexed REC Deliveries'!U44*'Indexed REC Prices'!S43</f>
        <v>0</v>
      </c>
      <c r="V44" s="224">
        <f>'Indexed REC Deliveries'!V44*'Indexed REC Prices'!T43</f>
        <v>0</v>
      </c>
      <c r="W44" s="224">
        <f>'Indexed REC Deliveries'!W44*'Indexed REC Prices'!U43</f>
        <v>0</v>
      </c>
      <c r="X44" s="224">
        <f>'Indexed REC Deliveries'!X44*'Indexed REC Prices'!V43</f>
        <v>26584328.050595235</v>
      </c>
      <c r="Y44" s="224">
        <f>'Indexed REC Deliveries'!Y44*'Indexed REC Prices'!W43</f>
        <v>25899526.328869049</v>
      </c>
      <c r="Z44" s="224">
        <f>'Indexed REC Deliveries'!Z44*'Indexed REC Prices'!X43</f>
        <v>25750287.937572546</v>
      </c>
      <c r="AA44" s="224">
        <f>'Indexed REC Deliveries'!AA44*'Indexed REC Prices'!Y43</f>
        <v>25506060.436014451</v>
      </c>
      <c r="AB44" s="224">
        <f>'Indexed REC Deliveries'!AB44*'Indexed REC Prices'!Z43</f>
        <v>25105551.934409194</v>
      </c>
      <c r="AC44" s="224">
        <f>'Indexed REC Deliveries'!AC44*'Indexed REC Prices'!AA43</f>
        <v>24803680.043500785</v>
      </c>
      <c r="AD44" s="224">
        <f>'Indexed REC Deliveries'!AD44*'Indexed REC Prices'!AB43</f>
        <v>24506830.357330021</v>
      </c>
      <c r="AE44" s="224">
        <f>'Indexed REC Deliveries'!AE44*'Indexed REC Prices'!AC43</f>
        <v>23780557.590500798</v>
      </c>
      <c r="AF44" s="224">
        <f>'Indexed REC Deliveries'!AF44*'Indexed REC Prices'!AD43</f>
        <v>23048920.482141588</v>
      </c>
      <c r="AG44" s="224">
        <f>'Indexed REC Deliveries'!AG44*'Indexed REC Prices'!AE43</f>
        <v>22311811.817950115</v>
      </c>
    </row>
    <row r="45" spans="2:33">
      <c r="B45" s="94">
        <v>3</v>
      </c>
      <c r="C45" s="94" t="s">
        <v>167</v>
      </c>
      <c r="D45" s="119" t="s">
        <v>213</v>
      </c>
      <c r="F45" s="321" t="s">
        <v>72</v>
      </c>
      <c r="G45" s="320">
        <f t="shared" si="2"/>
        <v>2035</v>
      </c>
      <c r="H45" s="262" t="s">
        <v>49</v>
      </c>
      <c r="I45" s="224">
        <f>'Indexed REC Deliveries'!I45*'Indexed REC Prices'!G44</f>
        <v>0</v>
      </c>
      <c r="J45" s="224">
        <f>'Indexed REC Deliveries'!J45*'Indexed REC Prices'!H44</f>
        <v>0</v>
      </c>
      <c r="K45" s="224">
        <f>'Indexed REC Deliveries'!K45*'Indexed REC Prices'!I44</f>
        <v>0</v>
      </c>
      <c r="L45" s="224">
        <f>'Indexed REC Deliveries'!L45*'Indexed REC Prices'!J44</f>
        <v>0</v>
      </c>
      <c r="M45" s="224">
        <f>'Indexed REC Deliveries'!M45*'Indexed REC Prices'!K44</f>
        <v>0</v>
      </c>
      <c r="N45" s="224">
        <f>'Indexed REC Deliveries'!N45*'Indexed REC Prices'!L44</f>
        <v>0</v>
      </c>
      <c r="O45" s="224">
        <f>'Indexed REC Deliveries'!O45*'Indexed REC Prices'!M44</f>
        <v>0</v>
      </c>
      <c r="P45" s="224">
        <f>'Indexed REC Deliveries'!P45*'Indexed REC Prices'!N44</f>
        <v>0</v>
      </c>
      <c r="Q45" s="224">
        <f>'Indexed REC Deliveries'!Q45*'Indexed REC Prices'!O44</f>
        <v>0</v>
      </c>
      <c r="R45" s="224">
        <f>'Indexed REC Deliveries'!R45*'Indexed REC Prices'!P44</f>
        <v>0</v>
      </c>
      <c r="S45" s="224">
        <f>'Indexed REC Deliveries'!S45*'Indexed REC Prices'!Q44</f>
        <v>0</v>
      </c>
      <c r="T45" s="224">
        <f>'Indexed REC Deliveries'!T45*'Indexed REC Prices'!R44</f>
        <v>0</v>
      </c>
      <c r="U45" s="224">
        <f>'Indexed REC Deliveries'!U45*'Indexed REC Prices'!S44</f>
        <v>0</v>
      </c>
      <c r="V45" s="224">
        <f>'Indexed REC Deliveries'!V45*'Indexed REC Prices'!T44</f>
        <v>0</v>
      </c>
      <c r="W45" s="224">
        <f>'Indexed REC Deliveries'!W45*'Indexed REC Prices'!U44</f>
        <v>0</v>
      </c>
      <c r="X45" s="224">
        <f>'Indexed REC Deliveries'!X45*'Indexed REC Prices'!V44</f>
        <v>0</v>
      </c>
      <c r="Y45" s="224">
        <f>'Indexed REC Deliveries'!Y45*'Indexed REC Prices'!W44</f>
        <v>26029674.702380955</v>
      </c>
      <c r="Z45" s="224">
        <f>'Indexed REC Deliveries'!Z45*'Indexed REC Prices'!X44</f>
        <v>25879686.369419642</v>
      </c>
      <c r="AA45" s="224">
        <f>'Indexed REC Deliveries'!AA45*'Indexed REC Prices'!Y44</f>
        <v>25634231.593984373</v>
      </c>
      <c r="AB45" s="224">
        <f>'Indexed REC Deliveries'!AB45*'Indexed REC Prices'!Z44</f>
        <v>25231710.486843411</v>
      </c>
      <c r="AC45" s="224">
        <f>'Indexed REC Deliveries'!AC45*'Indexed REC Prices'!AA44</f>
        <v>24928321.651759584</v>
      </c>
      <c r="AD45" s="224">
        <f>'Indexed REC Deliveries'!AD45*'Indexed REC Prices'!AB44</f>
        <v>24629980.258623138</v>
      </c>
      <c r="AE45" s="224">
        <f>'Indexed REC Deliveries'!AE45*'Indexed REC Prices'!AC44</f>
        <v>23900057.879900303</v>
      </c>
      <c r="AF45" s="224">
        <f>'Indexed REC Deliveries'!AF45*'Indexed REC Prices'!AD44</f>
        <v>23164744.203157373</v>
      </c>
      <c r="AG45" s="224">
        <f>'Indexed REC Deliveries'!AG45*'Indexed REC Prices'!AE44</f>
        <v>22423931.475326747</v>
      </c>
    </row>
    <row r="46" spans="2:33">
      <c r="B46" s="94">
        <v>3</v>
      </c>
      <c r="C46" s="94" t="s">
        <v>167</v>
      </c>
      <c r="D46" s="119" t="s">
        <v>213</v>
      </c>
      <c r="F46" s="321" t="s">
        <v>72</v>
      </c>
      <c r="G46" s="320">
        <f t="shared" si="2"/>
        <v>2036</v>
      </c>
      <c r="H46" s="262" t="s">
        <v>49</v>
      </c>
      <c r="I46" s="224">
        <f>'Indexed REC Deliveries'!I46*'Indexed REC Prices'!G45</f>
        <v>0</v>
      </c>
      <c r="J46" s="224">
        <f>'Indexed REC Deliveries'!J46*'Indexed REC Prices'!H45</f>
        <v>0</v>
      </c>
      <c r="K46" s="224">
        <f>'Indexed REC Deliveries'!K46*'Indexed REC Prices'!I45</f>
        <v>0</v>
      </c>
      <c r="L46" s="224">
        <f>'Indexed REC Deliveries'!L46*'Indexed REC Prices'!J45</f>
        <v>0</v>
      </c>
      <c r="M46" s="224">
        <f>'Indexed REC Deliveries'!M46*'Indexed REC Prices'!K45</f>
        <v>0</v>
      </c>
      <c r="N46" s="224">
        <f>'Indexed REC Deliveries'!N46*'Indexed REC Prices'!L45</f>
        <v>0</v>
      </c>
      <c r="O46" s="224">
        <f>'Indexed REC Deliveries'!O46*'Indexed REC Prices'!M45</f>
        <v>0</v>
      </c>
      <c r="P46" s="224">
        <f>'Indexed REC Deliveries'!P46*'Indexed REC Prices'!N45</f>
        <v>0</v>
      </c>
      <c r="Q46" s="224">
        <f>'Indexed REC Deliveries'!Q46*'Indexed REC Prices'!O45</f>
        <v>0</v>
      </c>
      <c r="R46" s="224">
        <f>'Indexed REC Deliveries'!R46*'Indexed REC Prices'!P45</f>
        <v>0</v>
      </c>
      <c r="S46" s="224">
        <f>'Indexed REC Deliveries'!S46*'Indexed REC Prices'!Q45</f>
        <v>0</v>
      </c>
      <c r="T46" s="224">
        <f>'Indexed REC Deliveries'!T46*'Indexed REC Prices'!R45</f>
        <v>0</v>
      </c>
      <c r="U46" s="224">
        <f>'Indexed REC Deliveries'!U46*'Indexed REC Prices'!S45</f>
        <v>0</v>
      </c>
      <c r="V46" s="224">
        <f>'Indexed REC Deliveries'!V46*'Indexed REC Prices'!T45</f>
        <v>0</v>
      </c>
      <c r="W46" s="224">
        <f>'Indexed REC Deliveries'!W46*'Indexed REC Prices'!U45</f>
        <v>0</v>
      </c>
      <c r="X46" s="224">
        <f>'Indexed REC Deliveries'!X46*'Indexed REC Prices'!V45</f>
        <v>0</v>
      </c>
      <c r="Y46" s="224">
        <f>'Indexed REC Deliveries'!Y46*'Indexed REC Prices'!W45</f>
        <v>0</v>
      </c>
      <c r="Z46" s="224">
        <f>'Indexed REC Deliveries'!Z46*'Indexed REC Prices'!X45</f>
        <v>26009735.044642858</v>
      </c>
      <c r="AA46" s="224">
        <f>'Indexed REC Deliveries'!AA46*'Indexed REC Prices'!Y45</f>
        <v>25763046.828124996</v>
      </c>
      <c r="AB46" s="224">
        <f>'Indexed REC Deliveries'!AB46*'Indexed REC Prices'!Z45</f>
        <v>25358503.001852673</v>
      </c>
      <c r="AC46" s="224">
        <f>'Indexed REC Deliveries'!AC46*'Indexed REC Prices'!AA45</f>
        <v>25053589.599758375</v>
      </c>
      <c r="AD46" s="224">
        <f>'Indexed REC Deliveries'!AD46*'Indexed REC Prices'!AB45</f>
        <v>24753749.003641341</v>
      </c>
      <c r="AE46" s="224">
        <f>'Indexed REC Deliveries'!AE46*'Indexed REC Prices'!AC45</f>
        <v>24020158.673266634</v>
      </c>
      <c r="AF46" s="224">
        <f>'Indexed REC Deliveries'!AF46*'Indexed REC Prices'!AD45</f>
        <v>23281149.952921987</v>
      </c>
      <c r="AG46" s="224">
        <f>'Indexed REC Deliveries'!AG46*'Indexed REC Prices'!AE45</f>
        <v>22536614.548067082</v>
      </c>
    </row>
    <row r="47" spans="2:33">
      <c r="B47" s="94">
        <v>3</v>
      </c>
      <c r="C47" s="94" t="s">
        <v>167</v>
      </c>
      <c r="D47" s="119" t="s">
        <v>213</v>
      </c>
      <c r="F47" s="321" t="s">
        <v>72</v>
      </c>
      <c r="G47" s="320">
        <f t="shared" si="2"/>
        <v>2037</v>
      </c>
      <c r="H47" s="262" t="s">
        <v>49</v>
      </c>
      <c r="I47" s="224">
        <f>'Indexed REC Deliveries'!I47*'Indexed REC Prices'!G46</f>
        <v>0</v>
      </c>
      <c r="J47" s="224">
        <f>'Indexed REC Deliveries'!J47*'Indexed REC Prices'!H46</f>
        <v>0</v>
      </c>
      <c r="K47" s="224">
        <f>'Indexed REC Deliveries'!K47*'Indexed REC Prices'!I46</f>
        <v>0</v>
      </c>
      <c r="L47" s="224">
        <f>'Indexed REC Deliveries'!L47*'Indexed REC Prices'!J46</f>
        <v>0</v>
      </c>
      <c r="M47" s="224">
        <f>'Indexed REC Deliveries'!M47*'Indexed REC Prices'!K46</f>
        <v>0</v>
      </c>
      <c r="N47" s="224">
        <f>'Indexed REC Deliveries'!N47*'Indexed REC Prices'!L46</f>
        <v>0</v>
      </c>
      <c r="O47" s="224">
        <f>'Indexed REC Deliveries'!O47*'Indexed REC Prices'!M46</f>
        <v>0</v>
      </c>
      <c r="P47" s="224">
        <f>'Indexed REC Deliveries'!P47*'Indexed REC Prices'!N46</f>
        <v>0</v>
      </c>
      <c r="Q47" s="224">
        <f>'Indexed REC Deliveries'!Q47*'Indexed REC Prices'!O46</f>
        <v>0</v>
      </c>
      <c r="R47" s="224">
        <f>'Indexed REC Deliveries'!R47*'Indexed REC Prices'!P46</f>
        <v>0</v>
      </c>
      <c r="S47" s="224">
        <f>'Indexed REC Deliveries'!S47*'Indexed REC Prices'!Q46</f>
        <v>0</v>
      </c>
      <c r="T47" s="224">
        <f>'Indexed REC Deliveries'!T47*'Indexed REC Prices'!R46</f>
        <v>0</v>
      </c>
      <c r="U47" s="224">
        <f>'Indexed REC Deliveries'!U47*'Indexed REC Prices'!S46</f>
        <v>0</v>
      </c>
      <c r="V47" s="224">
        <f>'Indexed REC Deliveries'!V47*'Indexed REC Prices'!T46</f>
        <v>0</v>
      </c>
      <c r="W47" s="224">
        <f>'Indexed REC Deliveries'!W47*'Indexed REC Prices'!U46</f>
        <v>0</v>
      </c>
      <c r="X47" s="224">
        <f>'Indexed REC Deliveries'!X47*'Indexed REC Prices'!V46</f>
        <v>0</v>
      </c>
      <c r="Y47" s="224">
        <f>'Indexed REC Deliveries'!Y47*'Indexed REC Prices'!W46</f>
        <v>0</v>
      </c>
      <c r="Z47" s="224">
        <f>'Indexed REC Deliveries'!Z47*'Indexed REC Prices'!X46</f>
        <v>0</v>
      </c>
      <c r="AA47" s="224">
        <f>'Indexed REC Deliveries'!AA47*'Indexed REC Prices'!Y46</f>
        <v>25892509.374999996</v>
      </c>
      <c r="AB47" s="224">
        <f>'Indexed REC Deliveries'!AB47*'Indexed REC Prices'!Z46</f>
        <v>25485932.665178567</v>
      </c>
      <c r="AC47" s="224">
        <f>'Indexed REC Deliveries'!AC47*'Indexed REC Prices'!AA46</f>
        <v>25179487.034933038</v>
      </c>
      <c r="AD47" s="224">
        <f>'Indexed REC Deliveries'!AD47*'Indexed REC Prices'!AB46</f>
        <v>24878139.702152103</v>
      </c>
      <c r="AE47" s="224">
        <f>'Indexed REC Deliveries'!AE47*'Indexed REC Prices'!AC46</f>
        <v>24140862.988207672</v>
      </c>
      <c r="AF47" s="224">
        <f>'Indexed REC Deliveries'!AF47*'Indexed REC Prices'!AD46</f>
        <v>23398140.656202998</v>
      </c>
      <c r="AG47" s="224">
        <f>'Indexed REC Deliveries'!AG47*'Indexed REC Prices'!AE46</f>
        <v>22649863.867404103</v>
      </c>
    </row>
    <row r="48" spans="2:33">
      <c r="B48" s="94">
        <v>3</v>
      </c>
      <c r="C48" s="94" t="s">
        <v>167</v>
      </c>
      <c r="D48" s="119" t="s">
        <v>213</v>
      </c>
      <c r="F48" s="321" t="s">
        <v>72</v>
      </c>
      <c r="G48" s="320">
        <f t="shared" si="2"/>
        <v>2038</v>
      </c>
      <c r="H48" s="262" t="s">
        <v>49</v>
      </c>
      <c r="I48" s="224">
        <f>'Indexed REC Deliveries'!I48*'Indexed REC Prices'!G47</f>
        <v>0</v>
      </c>
      <c r="J48" s="224">
        <f>'Indexed REC Deliveries'!J48*'Indexed REC Prices'!H47</f>
        <v>0</v>
      </c>
      <c r="K48" s="224">
        <f>'Indexed REC Deliveries'!K48*'Indexed REC Prices'!I47</f>
        <v>0</v>
      </c>
      <c r="L48" s="224">
        <f>'Indexed REC Deliveries'!L48*'Indexed REC Prices'!J47</f>
        <v>0</v>
      </c>
      <c r="M48" s="224">
        <f>'Indexed REC Deliveries'!M48*'Indexed REC Prices'!K47</f>
        <v>0</v>
      </c>
      <c r="N48" s="224">
        <f>'Indexed REC Deliveries'!N48*'Indexed REC Prices'!L47</f>
        <v>0</v>
      </c>
      <c r="O48" s="224">
        <f>'Indexed REC Deliveries'!O48*'Indexed REC Prices'!M47</f>
        <v>0</v>
      </c>
      <c r="P48" s="224">
        <f>'Indexed REC Deliveries'!P48*'Indexed REC Prices'!N47</f>
        <v>0</v>
      </c>
      <c r="Q48" s="224">
        <f>'Indexed REC Deliveries'!Q48*'Indexed REC Prices'!O47</f>
        <v>0</v>
      </c>
      <c r="R48" s="224">
        <f>'Indexed REC Deliveries'!R48*'Indexed REC Prices'!P47</f>
        <v>0</v>
      </c>
      <c r="S48" s="224">
        <f>'Indexed REC Deliveries'!S48*'Indexed REC Prices'!Q47</f>
        <v>0</v>
      </c>
      <c r="T48" s="224">
        <f>'Indexed REC Deliveries'!T48*'Indexed REC Prices'!R47</f>
        <v>0</v>
      </c>
      <c r="U48" s="224">
        <f>'Indexed REC Deliveries'!U48*'Indexed REC Prices'!S47</f>
        <v>0</v>
      </c>
      <c r="V48" s="224">
        <f>'Indexed REC Deliveries'!V48*'Indexed REC Prices'!T47</f>
        <v>0</v>
      </c>
      <c r="W48" s="224">
        <f>'Indexed REC Deliveries'!W48*'Indexed REC Prices'!U47</f>
        <v>0</v>
      </c>
      <c r="X48" s="224">
        <f>'Indexed REC Deliveries'!X48*'Indexed REC Prices'!V47</f>
        <v>0</v>
      </c>
      <c r="Y48" s="224">
        <f>'Indexed REC Deliveries'!Y48*'Indexed REC Prices'!W47</f>
        <v>0</v>
      </c>
      <c r="Z48" s="224">
        <f>'Indexed REC Deliveries'!Z48*'Indexed REC Prices'!X47</f>
        <v>0</v>
      </c>
      <c r="AA48" s="224">
        <f>'Indexed REC Deliveries'!AA48*'Indexed REC Prices'!Y47</f>
        <v>0</v>
      </c>
      <c r="AB48" s="224">
        <f>'Indexed REC Deliveries'!AB48*'Indexed REC Prices'!Z47</f>
        <v>25614002.678571425</v>
      </c>
      <c r="AC48" s="224">
        <f>'Indexed REC Deliveries'!AC48*'Indexed REC Prices'!AA47</f>
        <v>25306017.12053572</v>
      </c>
      <c r="AD48" s="224">
        <f>'Indexed REC Deliveries'!AD48*'Indexed REC Prices'!AB47</f>
        <v>25003155.479549851</v>
      </c>
      <c r="AE48" s="224">
        <f>'Indexed REC Deliveries'!AE48*'Indexed REC Prices'!AC47</f>
        <v>24262173.857495144</v>
      </c>
      <c r="AF48" s="224">
        <f>'Indexed REC Deliveries'!AF48*'Indexed REC Prices'!AD47</f>
        <v>23515719.252465326</v>
      </c>
      <c r="AG48" s="224">
        <f>'Indexed REC Deliveries'!AG48*'Indexed REC Prices'!AE47</f>
        <v>22763682.278798092</v>
      </c>
    </row>
    <row r="49" spans="2:52">
      <c r="B49" s="94">
        <v>3</v>
      </c>
      <c r="C49" s="94" t="s">
        <v>167</v>
      </c>
      <c r="D49" s="119" t="s">
        <v>213</v>
      </c>
      <c r="F49" s="321" t="s">
        <v>72</v>
      </c>
      <c r="G49" s="320">
        <f t="shared" si="2"/>
        <v>2039</v>
      </c>
      <c r="H49" s="262" t="s">
        <v>49</v>
      </c>
      <c r="I49" s="224">
        <f>'Indexed REC Deliveries'!I49*'Indexed REC Prices'!G48</f>
        <v>0</v>
      </c>
      <c r="J49" s="224">
        <f>'Indexed REC Deliveries'!J49*'Indexed REC Prices'!H48</f>
        <v>0</v>
      </c>
      <c r="K49" s="224">
        <f>'Indexed REC Deliveries'!K49*'Indexed REC Prices'!I48</f>
        <v>0</v>
      </c>
      <c r="L49" s="224">
        <f>'Indexed REC Deliveries'!L49*'Indexed REC Prices'!J48</f>
        <v>0</v>
      </c>
      <c r="M49" s="224">
        <f>'Indexed REC Deliveries'!M49*'Indexed REC Prices'!K48</f>
        <v>0</v>
      </c>
      <c r="N49" s="224">
        <f>'Indexed REC Deliveries'!N49*'Indexed REC Prices'!L48</f>
        <v>0</v>
      </c>
      <c r="O49" s="224">
        <f>'Indexed REC Deliveries'!O49*'Indexed REC Prices'!M48</f>
        <v>0</v>
      </c>
      <c r="P49" s="224">
        <f>'Indexed REC Deliveries'!P49*'Indexed REC Prices'!N48</f>
        <v>0</v>
      </c>
      <c r="Q49" s="224">
        <f>'Indexed REC Deliveries'!Q49*'Indexed REC Prices'!O48</f>
        <v>0</v>
      </c>
      <c r="R49" s="224">
        <f>'Indexed REC Deliveries'!R49*'Indexed REC Prices'!P48</f>
        <v>0</v>
      </c>
      <c r="S49" s="224">
        <f>'Indexed REC Deliveries'!S49*'Indexed REC Prices'!Q48</f>
        <v>0</v>
      </c>
      <c r="T49" s="224">
        <f>'Indexed REC Deliveries'!T49*'Indexed REC Prices'!R48</f>
        <v>0</v>
      </c>
      <c r="U49" s="224">
        <f>'Indexed REC Deliveries'!U49*'Indexed REC Prices'!S48</f>
        <v>0</v>
      </c>
      <c r="V49" s="224">
        <f>'Indexed REC Deliveries'!V49*'Indexed REC Prices'!T48</f>
        <v>0</v>
      </c>
      <c r="W49" s="224">
        <f>'Indexed REC Deliveries'!W49*'Indexed REC Prices'!U48</f>
        <v>0</v>
      </c>
      <c r="X49" s="224">
        <f>'Indexed REC Deliveries'!X49*'Indexed REC Prices'!V48</f>
        <v>0</v>
      </c>
      <c r="Y49" s="224">
        <f>'Indexed REC Deliveries'!Y49*'Indexed REC Prices'!W48</f>
        <v>0</v>
      </c>
      <c r="Z49" s="224">
        <f>'Indexed REC Deliveries'!Z49*'Indexed REC Prices'!X48</f>
        <v>0</v>
      </c>
      <c r="AA49" s="224">
        <f>'Indexed REC Deliveries'!AA49*'Indexed REC Prices'!Y48</f>
        <v>0</v>
      </c>
      <c r="AB49" s="224">
        <f>'Indexed REC Deliveries'!AB49*'Indexed REC Prices'!Z48</f>
        <v>0</v>
      </c>
      <c r="AC49" s="224">
        <f>'Indexed REC Deliveries'!AC49*'Indexed REC Prices'!AA48</f>
        <v>25433183.035714291</v>
      </c>
      <c r="AD49" s="224">
        <f>'Indexed REC Deliveries'!AD49*'Indexed REC Prices'!AB48</f>
        <v>25128799.476934526</v>
      </c>
      <c r="AE49" s="224">
        <f>'Indexed REC Deliveries'!AE49*'Indexed REC Prices'!AC48</f>
        <v>24384094.329140849</v>
      </c>
      <c r="AF49" s="224">
        <f>'Indexed REC Deliveries'!AF49*'Indexed REC Prices'!AD48</f>
        <v>23633888.695945051</v>
      </c>
      <c r="AG49" s="224">
        <f>'Indexed REC Deliveries'!AG49*'Indexed REC Prices'!AE48</f>
        <v>22878072.642008133</v>
      </c>
    </row>
    <row r="50" spans="2:52">
      <c r="B50" s="94">
        <v>3</v>
      </c>
      <c r="C50" s="94" t="s">
        <v>167</v>
      </c>
      <c r="D50" s="119" t="s">
        <v>213</v>
      </c>
      <c r="F50" s="321" t="s">
        <v>72</v>
      </c>
      <c r="G50" s="320">
        <f t="shared" si="2"/>
        <v>2040</v>
      </c>
      <c r="H50" s="262" t="s">
        <v>49</v>
      </c>
      <c r="I50" s="224">
        <f>'Indexed REC Deliveries'!I50*'Indexed REC Prices'!G49</f>
        <v>0</v>
      </c>
      <c r="J50" s="224">
        <f>'Indexed REC Deliveries'!J50*'Indexed REC Prices'!H49</f>
        <v>0</v>
      </c>
      <c r="K50" s="224">
        <f>'Indexed REC Deliveries'!K50*'Indexed REC Prices'!I49</f>
        <v>0</v>
      </c>
      <c r="L50" s="224">
        <f>'Indexed REC Deliveries'!L50*'Indexed REC Prices'!J49</f>
        <v>0</v>
      </c>
      <c r="M50" s="224">
        <f>'Indexed REC Deliveries'!M50*'Indexed REC Prices'!K49</f>
        <v>0</v>
      </c>
      <c r="N50" s="224">
        <f>'Indexed REC Deliveries'!N50*'Indexed REC Prices'!L49</f>
        <v>0</v>
      </c>
      <c r="O50" s="224">
        <f>'Indexed REC Deliveries'!O50*'Indexed REC Prices'!M49</f>
        <v>0</v>
      </c>
      <c r="P50" s="224">
        <f>'Indexed REC Deliveries'!P50*'Indexed REC Prices'!N49</f>
        <v>0</v>
      </c>
      <c r="Q50" s="224">
        <f>'Indexed REC Deliveries'!Q50*'Indexed REC Prices'!O49</f>
        <v>0</v>
      </c>
      <c r="R50" s="224">
        <f>'Indexed REC Deliveries'!R50*'Indexed REC Prices'!P49</f>
        <v>0</v>
      </c>
      <c r="S50" s="224">
        <f>'Indexed REC Deliveries'!S50*'Indexed REC Prices'!Q49</f>
        <v>0</v>
      </c>
      <c r="T50" s="224">
        <f>'Indexed REC Deliveries'!T50*'Indexed REC Prices'!R49</f>
        <v>0</v>
      </c>
      <c r="U50" s="224">
        <f>'Indexed REC Deliveries'!U50*'Indexed REC Prices'!S49</f>
        <v>0</v>
      </c>
      <c r="V50" s="224">
        <f>'Indexed REC Deliveries'!V50*'Indexed REC Prices'!T49</f>
        <v>0</v>
      </c>
      <c r="W50" s="224">
        <f>'Indexed REC Deliveries'!W50*'Indexed REC Prices'!U49</f>
        <v>0</v>
      </c>
      <c r="X50" s="224">
        <f>'Indexed REC Deliveries'!X50*'Indexed REC Prices'!V49</f>
        <v>0</v>
      </c>
      <c r="Y50" s="224">
        <f>'Indexed REC Deliveries'!Y50*'Indexed REC Prices'!W49</f>
        <v>0</v>
      </c>
      <c r="Z50" s="224">
        <f>'Indexed REC Deliveries'!Z50*'Indexed REC Prices'!X49</f>
        <v>0</v>
      </c>
      <c r="AA50" s="224">
        <f>'Indexed REC Deliveries'!AA50*'Indexed REC Prices'!Y49</f>
        <v>0</v>
      </c>
      <c r="AB50" s="224">
        <f>'Indexed REC Deliveries'!AB50*'Indexed REC Prices'!Z49</f>
        <v>0</v>
      </c>
      <c r="AC50" s="224">
        <f>'Indexed REC Deliveries'!AC50*'Indexed REC Prices'!AA49</f>
        <v>0</v>
      </c>
      <c r="AD50" s="224">
        <f>'Indexed REC Deliveries'!AD50*'Indexed REC Prices'!AB49</f>
        <v>25255074.851190478</v>
      </c>
      <c r="AE50" s="224">
        <f>'Indexed REC Deliveries'!AE50*'Indexed REC Prices'!AC49</f>
        <v>24506627.466473214</v>
      </c>
      <c r="AF50" s="224">
        <f>'Indexed REC Deliveries'!AF50*'Indexed REC Prices'!AD49</f>
        <v>23752651.955723669</v>
      </c>
      <c r="AG50" s="224">
        <f>'Indexed REC Deliveries'!AG50*'Indexed REC Prices'!AE49</f>
        <v>22993037.831163954</v>
      </c>
    </row>
    <row r="51" spans="2:52">
      <c r="B51" s="94">
        <v>3</v>
      </c>
      <c r="C51" s="94" t="s">
        <v>167</v>
      </c>
      <c r="D51" s="119" t="s">
        <v>213</v>
      </c>
      <c r="F51" s="321" t="s">
        <v>72</v>
      </c>
      <c r="G51" s="320">
        <f t="shared" si="2"/>
        <v>2041</v>
      </c>
      <c r="H51" s="262" t="s">
        <v>49</v>
      </c>
      <c r="I51" s="224">
        <f>'Indexed REC Deliveries'!I51*'Indexed REC Prices'!G50</f>
        <v>0</v>
      </c>
      <c r="J51" s="224">
        <f>'Indexed REC Deliveries'!J51*'Indexed REC Prices'!H50</f>
        <v>0</v>
      </c>
      <c r="K51" s="224">
        <f>'Indexed REC Deliveries'!K51*'Indexed REC Prices'!I50</f>
        <v>0</v>
      </c>
      <c r="L51" s="224">
        <f>'Indexed REC Deliveries'!L51*'Indexed REC Prices'!J50</f>
        <v>0</v>
      </c>
      <c r="M51" s="224">
        <f>'Indexed REC Deliveries'!M51*'Indexed REC Prices'!K50</f>
        <v>0</v>
      </c>
      <c r="N51" s="224">
        <f>'Indexed REC Deliveries'!N51*'Indexed REC Prices'!L50</f>
        <v>0</v>
      </c>
      <c r="O51" s="224">
        <f>'Indexed REC Deliveries'!O51*'Indexed REC Prices'!M50</f>
        <v>0</v>
      </c>
      <c r="P51" s="224">
        <f>'Indexed REC Deliveries'!P51*'Indexed REC Prices'!N50</f>
        <v>0</v>
      </c>
      <c r="Q51" s="224">
        <f>'Indexed REC Deliveries'!Q51*'Indexed REC Prices'!O50</f>
        <v>0</v>
      </c>
      <c r="R51" s="224">
        <f>'Indexed REC Deliveries'!R51*'Indexed REC Prices'!P50</f>
        <v>0</v>
      </c>
      <c r="S51" s="224">
        <f>'Indexed REC Deliveries'!S51*'Indexed REC Prices'!Q50</f>
        <v>0</v>
      </c>
      <c r="T51" s="224">
        <f>'Indexed REC Deliveries'!T51*'Indexed REC Prices'!R50</f>
        <v>0</v>
      </c>
      <c r="U51" s="224">
        <f>'Indexed REC Deliveries'!U51*'Indexed REC Prices'!S50</f>
        <v>0</v>
      </c>
      <c r="V51" s="224">
        <f>'Indexed REC Deliveries'!V51*'Indexed REC Prices'!T50</f>
        <v>0</v>
      </c>
      <c r="W51" s="224">
        <f>'Indexed REC Deliveries'!W51*'Indexed REC Prices'!U50</f>
        <v>0</v>
      </c>
      <c r="X51" s="224">
        <f>'Indexed REC Deliveries'!X51*'Indexed REC Prices'!V50</f>
        <v>0</v>
      </c>
      <c r="Y51" s="224">
        <f>'Indexed REC Deliveries'!Y51*'Indexed REC Prices'!W50</f>
        <v>0</v>
      </c>
      <c r="Z51" s="224">
        <f>'Indexed REC Deliveries'!Z51*'Indexed REC Prices'!X50</f>
        <v>0</v>
      </c>
      <c r="AA51" s="224">
        <f>'Indexed REC Deliveries'!AA51*'Indexed REC Prices'!Y50</f>
        <v>0</v>
      </c>
      <c r="AB51" s="224">
        <f>'Indexed REC Deliveries'!AB51*'Indexed REC Prices'!Z50</f>
        <v>0</v>
      </c>
      <c r="AC51" s="224">
        <f>'Indexed REC Deliveries'!AC51*'Indexed REC Prices'!AA50</f>
        <v>0</v>
      </c>
      <c r="AD51" s="224">
        <f>'Indexed REC Deliveries'!AD51*'Indexed REC Prices'!AB50</f>
        <v>0</v>
      </c>
      <c r="AE51" s="224">
        <f>'Indexed REC Deliveries'!AE51*'Indexed REC Prices'!AC50</f>
        <v>24629776.348214287</v>
      </c>
      <c r="AF51" s="224">
        <f>'Indexed REC Deliveries'!AF51*'Indexed REC Prices'!AD50</f>
        <v>23872012.015802681</v>
      </c>
      <c r="AG51" s="224">
        <f>'Indexed REC Deliveries'!AG51*'Indexed REC Prices'!AE50</f>
        <v>23108580.734838143</v>
      </c>
    </row>
    <row r="52" spans="2:52">
      <c r="B52" s="94">
        <v>3</v>
      </c>
      <c r="C52" s="94" t="s">
        <v>167</v>
      </c>
      <c r="D52" s="119" t="s">
        <v>213</v>
      </c>
      <c r="F52" s="321" t="s">
        <v>72</v>
      </c>
      <c r="G52" s="320">
        <f t="shared" si="2"/>
        <v>2042</v>
      </c>
      <c r="H52" s="262" t="s">
        <v>49</v>
      </c>
      <c r="I52" s="224">
        <f>'Indexed REC Deliveries'!I52*'Indexed REC Prices'!G51</f>
        <v>0</v>
      </c>
      <c r="J52" s="224">
        <f>'Indexed REC Deliveries'!J52*'Indexed REC Prices'!H51</f>
        <v>0</v>
      </c>
      <c r="K52" s="224">
        <f>'Indexed REC Deliveries'!K52*'Indexed REC Prices'!I51</f>
        <v>0</v>
      </c>
      <c r="L52" s="224">
        <f>'Indexed REC Deliveries'!L52*'Indexed REC Prices'!J51</f>
        <v>0</v>
      </c>
      <c r="M52" s="224">
        <f>'Indexed REC Deliveries'!M52*'Indexed REC Prices'!K51</f>
        <v>0</v>
      </c>
      <c r="N52" s="224">
        <f>'Indexed REC Deliveries'!N52*'Indexed REC Prices'!L51</f>
        <v>0</v>
      </c>
      <c r="O52" s="224">
        <f>'Indexed REC Deliveries'!O52*'Indexed REC Prices'!M51</f>
        <v>0</v>
      </c>
      <c r="P52" s="224">
        <f>'Indexed REC Deliveries'!P52*'Indexed REC Prices'!N51</f>
        <v>0</v>
      </c>
      <c r="Q52" s="224">
        <f>'Indexed REC Deliveries'!Q52*'Indexed REC Prices'!O51</f>
        <v>0</v>
      </c>
      <c r="R52" s="224">
        <f>'Indexed REC Deliveries'!R52*'Indexed REC Prices'!P51</f>
        <v>0</v>
      </c>
      <c r="S52" s="224">
        <f>'Indexed REC Deliveries'!S52*'Indexed REC Prices'!Q51</f>
        <v>0</v>
      </c>
      <c r="T52" s="224">
        <f>'Indexed REC Deliveries'!T52*'Indexed REC Prices'!R51</f>
        <v>0</v>
      </c>
      <c r="U52" s="224">
        <f>'Indexed REC Deliveries'!U52*'Indexed REC Prices'!S51</f>
        <v>0</v>
      </c>
      <c r="V52" s="224">
        <f>'Indexed REC Deliveries'!V52*'Indexed REC Prices'!T51</f>
        <v>0</v>
      </c>
      <c r="W52" s="224">
        <f>'Indexed REC Deliveries'!W52*'Indexed REC Prices'!U51</f>
        <v>0</v>
      </c>
      <c r="X52" s="224">
        <f>'Indexed REC Deliveries'!X52*'Indexed REC Prices'!V51</f>
        <v>0</v>
      </c>
      <c r="Y52" s="224">
        <f>'Indexed REC Deliveries'!Y52*'Indexed REC Prices'!W51</f>
        <v>0</v>
      </c>
      <c r="Z52" s="224">
        <f>'Indexed REC Deliveries'!Z52*'Indexed REC Prices'!X51</f>
        <v>0</v>
      </c>
      <c r="AA52" s="224">
        <f>'Indexed REC Deliveries'!AA52*'Indexed REC Prices'!Y51</f>
        <v>0</v>
      </c>
      <c r="AB52" s="224">
        <f>'Indexed REC Deliveries'!AB52*'Indexed REC Prices'!Z51</f>
        <v>0</v>
      </c>
      <c r="AC52" s="224">
        <f>'Indexed REC Deliveries'!AC52*'Indexed REC Prices'!AA51</f>
        <v>0</v>
      </c>
      <c r="AD52" s="224">
        <f>'Indexed REC Deliveries'!AD52*'Indexed REC Prices'!AB51</f>
        <v>0</v>
      </c>
      <c r="AE52" s="224">
        <f>'Indexed REC Deliveries'!AE52*'Indexed REC Prices'!AC51</f>
        <v>0</v>
      </c>
      <c r="AF52" s="224">
        <f>'Indexed REC Deliveries'!AF52*'Indexed REC Prices'!AD51</f>
        <v>23991971.875178576</v>
      </c>
      <c r="AG52" s="224">
        <f>'Indexed REC Deliveries'!AG52*'Indexed REC Prices'!AE51</f>
        <v>23224704.256118737</v>
      </c>
    </row>
    <row r="53" spans="2:52">
      <c r="B53" s="94">
        <v>3</v>
      </c>
      <c r="C53" s="94" t="s">
        <v>167</v>
      </c>
      <c r="D53" s="119" t="s">
        <v>213</v>
      </c>
      <c r="F53" s="321" t="s">
        <v>72</v>
      </c>
      <c r="G53" s="320">
        <f t="shared" si="2"/>
        <v>2043</v>
      </c>
      <c r="H53" s="262" t="s">
        <v>49</v>
      </c>
      <c r="I53" s="224">
        <f>'Indexed REC Deliveries'!I53*'Indexed REC Prices'!G52</f>
        <v>0</v>
      </c>
      <c r="J53" s="224">
        <f>'Indexed REC Deliveries'!J53*'Indexed REC Prices'!H52</f>
        <v>0</v>
      </c>
      <c r="K53" s="224">
        <f>'Indexed REC Deliveries'!K53*'Indexed REC Prices'!I52</f>
        <v>0</v>
      </c>
      <c r="L53" s="224">
        <f>'Indexed REC Deliveries'!L53*'Indexed REC Prices'!J52</f>
        <v>0</v>
      </c>
      <c r="M53" s="224">
        <f>'Indexed REC Deliveries'!M53*'Indexed REC Prices'!K52</f>
        <v>0</v>
      </c>
      <c r="N53" s="224">
        <f>'Indexed REC Deliveries'!N53*'Indexed REC Prices'!L52</f>
        <v>0</v>
      </c>
      <c r="O53" s="224">
        <f>'Indexed REC Deliveries'!O53*'Indexed REC Prices'!M52</f>
        <v>0</v>
      </c>
      <c r="P53" s="224">
        <f>'Indexed REC Deliveries'!P53*'Indexed REC Prices'!N52</f>
        <v>0</v>
      </c>
      <c r="Q53" s="224">
        <f>'Indexed REC Deliveries'!Q53*'Indexed REC Prices'!O52</f>
        <v>0</v>
      </c>
      <c r="R53" s="224">
        <f>'Indexed REC Deliveries'!R53*'Indexed REC Prices'!P52</f>
        <v>0</v>
      </c>
      <c r="S53" s="224">
        <f>'Indexed REC Deliveries'!S53*'Indexed REC Prices'!Q52</f>
        <v>0</v>
      </c>
      <c r="T53" s="224">
        <f>'Indexed REC Deliveries'!T53*'Indexed REC Prices'!R52</f>
        <v>0</v>
      </c>
      <c r="U53" s="224">
        <f>'Indexed REC Deliveries'!U53*'Indexed REC Prices'!S52</f>
        <v>0</v>
      </c>
      <c r="V53" s="224">
        <f>'Indexed REC Deliveries'!V53*'Indexed REC Prices'!T52</f>
        <v>0</v>
      </c>
      <c r="W53" s="224">
        <f>'Indexed REC Deliveries'!W53*'Indexed REC Prices'!U52</f>
        <v>0</v>
      </c>
      <c r="X53" s="224">
        <f>'Indexed REC Deliveries'!X53*'Indexed REC Prices'!V52</f>
        <v>0</v>
      </c>
      <c r="Y53" s="224">
        <f>'Indexed REC Deliveries'!Y53*'Indexed REC Prices'!W52</f>
        <v>0</v>
      </c>
      <c r="Z53" s="224">
        <f>'Indexed REC Deliveries'!Z53*'Indexed REC Prices'!X52</f>
        <v>0</v>
      </c>
      <c r="AA53" s="224">
        <f>'Indexed REC Deliveries'!AA53*'Indexed REC Prices'!Y52</f>
        <v>0</v>
      </c>
      <c r="AB53" s="224">
        <f>'Indexed REC Deliveries'!AB53*'Indexed REC Prices'!Z52</f>
        <v>0</v>
      </c>
      <c r="AC53" s="224">
        <f>'Indexed REC Deliveries'!AC53*'Indexed REC Prices'!AA52</f>
        <v>0</v>
      </c>
      <c r="AD53" s="224">
        <f>'Indexed REC Deliveries'!AD53*'Indexed REC Prices'!AB52</f>
        <v>0</v>
      </c>
      <c r="AE53" s="224">
        <f>'Indexed REC Deliveries'!AE53*'Indexed REC Prices'!AC52</f>
        <v>0</v>
      </c>
      <c r="AF53" s="224">
        <f>'Indexed REC Deliveries'!AF53*'Indexed REC Prices'!AD52</f>
        <v>0</v>
      </c>
      <c r="AG53" s="224">
        <f>'Indexed REC Deliveries'!AG53*'Indexed REC Prices'!AE52</f>
        <v>23341411.312682148</v>
      </c>
    </row>
    <row r="54" spans="2:52">
      <c r="B54" s="94">
        <v>3</v>
      </c>
      <c r="C54" s="94" t="s">
        <v>167</v>
      </c>
      <c r="D54" s="119" t="s">
        <v>213</v>
      </c>
      <c r="F54" s="321" t="s">
        <v>72</v>
      </c>
      <c r="G54" s="320">
        <f t="shared" si="2"/>
        <v>2044</v>
      </c>
      <c r="H54" s="262" t="s">
        <v>49</v>
      </c>
      <c r="I54" s="224">
        <f>'Indexed REC Deliveries'!I54*'Indexed REC Prices'!G53</f>
        <v>0</v>
      </c>
      <c r="J54" s="224">
        <f>'Indexed REC Deliveries'!J54*'Indexed REC Prices'!H53</f>
        <v>0</v>
      </c>
      <c r="K54" s="224">
        <f>'Indexed REC Deliveries'!K54*'Indexed REC Prices'!I53</f>
        <v>0</v>
      </c>
      <c r="L54" s="224">
        <f>'Indexed REC Deliveries'!L54*'Indexed REC Prices'!J53</f>
        <v>0</v>
      </c>
      <c r="M54" s="224">
        <f>'Indexed REC Deliveries'!M54*'Indexed REC Prices'!K53</f>
        <v>0</v>
      </c>
      <c r="N54" s="224">
        <f>'Indexed REC Deliveries'!N54*'Indexed REC Prices'!L53</f>
        <v>0</v>
      </c>
      <c r="O54" s="224">
        <f>'Indexed REC Deliveries'!O54*'Indexed REC Prices'!M53</f>
        <v>0</v>
      </c>
      <c r="P54" s="224">
        <f>'Indexed REC Deliveries'!P54*'Indexed REC Prices'!N53</f>
        <v>0</v>
      </c>
      <c r="Q54" s="224">
        <f>'Indexed REC Deliveries'!Q54*'Indexed REC Prices'!O53</f>
        <v>0</v>
      </c>
      <c r="R54" s="224">
        <f>'Indexed REC Deliveries'!R54*'Indexed REC Prices'!P53</f>
        <v>0</v>
      </c>
      <c r="S54" s="224">
        <f>'Indexed REC Deliveries'!S54*'Indexed REC Prices'!Q53</f>
        <v>0</v>
      </c>
      <c r="T54" s="224">
        <f>'Indexed REC Deliveries'!T54*'Indexed REC Prices'!R53</f>
        <v>0</v>
      </c>
      <c r="U54" s="224">
        <f>'Indexed REC Deliveries'!U54*'Indexed REC Prices'!S53</f>
        <v>0</v>
      </c>
      <c r="V54" s="224">
        <f>'Indexed REC Deliveries'!V54*'Indexed REC Prices'!T53</f>
        <v>0</v>
      </c>
      <c r="W54" s="224">
        <f>'Indexed REC Deliveries'!W54*'Indexed REC Prices'!U53</f>
        <v>0</v>
      </c>
      <c r="X54" s="224">
        <f>'Indexed REC Deliveries'!X54*'Indexed REC Prices'!V53</f>
        <v>0</v>
      </c>
      <c r="Y54" s="224">
        <f>'Indexed REC Deliveries'!Y54*'Indexed REC Prices'!W53</f>
        <v>0</v>
      </c>
      <c r="Z54" s="224">
        <f>'Indexed REC Deliveries'!Z54*'Indexed REC Prices'!X53</f>
        <v>0</v>
      </c>
      <c r="AA54" s="224">
        <f>'Indexed REC Deliveries'!AA54*'Indexed REC Prices'!Y53</f>
        <v>0</v>
      </c>
      <c r="AB54" s="224">
        <f>'Indexed REC Deliveries'!AB54*'Indexed REC Prices'!Z53</f>
        <v>0</v>
      </c>
      <c r="AC54" s="224">
        <f>'Indexed REC Deliveries'!AC54*'Indexed REC Prices'!AA53</f>
        <v>0</v>
      </c>
      <c r="AD54" s="224">
        <f>'Indexed REC Deliveries'!AD54*'Indexed REC Prices'!AB53</f>
        <v>0</v>
      </c>
      <c r="AE54" s="224">
        <f>'Indexed REC Deliveries'!AE54*'Indexed REC Prices'!AC53</f>
        <v>0</v>
      </c>
      <c r="AF54" s="224">
        <f>'Indexed REC Deliveries'!AF54*'Indexed REC Prices'!AD53</f>
        <v>0</v>
      </c>
      <c r="AG54" s="224">
        <f>'Indexed REC Deliveries'!AG54*'Indexed REC Prices'!AE53</f>
        <v>0</v>
      </c>
    </row>
    <row r="55" spans="2:52">
      <c r="B55" s="94">
        <v>3</v>
      </c>
      <c r="C55" s="94" t="s">
        <v>167</v>
      </c>
      <c r="D55" s="119" t="s">
        <v>213</v>
      </c>
      <c r="F55" s="321" t="s">
        <v>72</v>
      </c>
      <c r="G55" s="320">
        <f t="shared" si="2"/>
        <v>2045</v>
      </c>
      <c r="H55" s="262" t="s">
        <v>49</v>
      </c>
      <c r="I55" s="224">
        <f>'Indexed REC Deliveries'!I55*'Indexed REC Prices'!G54</f>
        <v>0</v>
      </c>
      <c r="J55" s="224">
        <f>'Indexed REC Deliveries'!J55*'Indexed REC Prices'!H54</f>
        <v>0</v>
      </c>
      <c r="K55" s="224">
        <f>'Indexed REC Deliveries'!K55*'Indexed REC Prices'!I54</f>
        <v>0</v>
      </c>
      <c r="L55" s="224">
        <f>'Indexed REC Deliveries'!L55*'Indexed REC Prices'!J54</f>
        <v>0</v>
      </c>
      <c r="M55" s="224">
        <f>'Indexed REC Deliveries'!M55*'Indexed REC Prices'!K54</f>
        <v>0</v>
      </c>
      <c r="N55" s="224">
        <f>'Indexed REC Deliveries'!N55*'Indexed REC Prices'!L54</f>
        <v>0</v>
      </c>
      <c r="O55" s="224">
        <f>'Indexed REC Deliveries'!O55*'Indexed REC Prices'!M54</f>
        <v>0</v>
      </c>
      <c r="P55" s="224">
        <f>'Indexed REC Deliveries'!P55*'Indexed REC Prices'!N54</f>
        <v>0</v>
      </c>
      <c r="Q55" s="224">
        <f>'Indexed REC Deliveries'!Q55*'Indexed REC Prices'!O54</f>
        <v>0</v>
      </c>
      <c r="R55" s="224">
        <f>'Indexed REC Deliveries'!R55*'Indexed REC Prices'!P54</f>
        <v>0</v>
      </c>
      <c r="S55" s="224">
        <f>'Indexed REC Deliveries'!S55*'Indexed REC Prices'!Q54</f>
        <v>0</v>
      </c>
      <c r="T55" s="224">
        <f>'Indexed REC Deliveries'!T55*'Indexed REC Prices'!R54</f>
        <v>0</v>
      </c>
      <c r="U55" s="224">
        <f>'Indexed REC Deliveries'!U55*'Indexed REC Prices'!S54</f>
        <v>0</v>
      </c>
      <c r="V55" s="224">
        <f>'Indexed REC Deliveries'!V55*'Indexed REC Prices'!T54</f>
        <v>0</v>
      </c>
      <c r="W55" s="224">
        <f>'Indexed REC Deliveries'!W55*'Indexed REC Prices'!U54</f>
        <v>0</v>
      </c>
      <c r="X55" s="224">
        <f>'Indexed REC Deliveries'!X55*'Indexed REC Prices'!V54</f>
        <v>0</v>
      </c>
      <c r="Y55" s="224">
        <f>'Indexed REC Deliveries'!Y55*'Indexed REC Prices'!W54</f>
        <v>0</v>
      </c>
      <c r="Z55" s="224">
        <f>'Indexed REC Deliveries'!Z55*'Indexed REC Prices'!X54</f>
        <v>0</v>
      </c>
      <c r="AA55" s="224">
        <f>'Indexed REC Deliveries'!AA55*'Indexed REC Prices'!Y54</f>
        <v>0</v>
      </c>
      <c r="AB55" s="224">
        <f>'Indexed REC Deliveries'!AB55*'Indexed REC Prices'!Z54</f>
        <v>0</v>
      </c>
      <c r="AC55" s="224">
        <f>'Indexed REC Deliveries'!AC55*'Indexed REC Prices'!AA54</f>
        <v>0</v>
      </c>
      <c r="AD55" s="224">
        <f>'Indexed REC Deliveries'!AD55*'Indexed REC Prices'!AB54</f>
        <v>0</v>
      </c>
      <c r="AE55" s="224">
        <f>'Indexed REC Deliveries'!AE55*'Indexed REC Prices'!AC54</f>
        <v>0</v>
      </c>
      <c r="AF55" s="224">
        <f>'Indexed REC Deliveries'!AF55*'Indexed REC Prices'!AD54</f>
        <v>0</v>
      </c>
      <c r="AG55" s="224">
        <f>'Indexed REC Deliveries'!AG55*'Indexed REC Prices'!AE54</f>
        <v>0</v>
      </c>
    </row>
    <row r="56" spans="2:52">
      <c r="B56" s="94">
        <v>3</v>
      </c>
      <c r="C56" s="94" t="s">
        <v>167</v>
      </c>
      <c r="D56" s="119" t="s">
        <v>213</v>
      </c>
      <c r="F56" s="321" t="s">
        <v>72</v>
      </c>
      <c r="G56" s="320">
        <f t="shared" si="2"/>
        <v>2046</v>
      </c>
      <c r="H56" s="262" t="s">
        <v>49</v>
      </c>
      <c r="I56" s="224">
        <f>'Indexed REC Deliveries'!I56*'Indexed REC Prices'!G55</f>
        <v>0</v>
      </c>
      <c r="J56" s="224">
        <f>'Indexed REC Deliveries'!J56*'Indexed REC Prices'!H55</f>
        <v>0</v>
      </c>
      <c r="K56" s="224">
        <f>'Indexed REC Deliveries'!K56*'Indexed REC Prices'!I55</f>
        <v>0</v>
      </c>
      <c r="L56" s="224">
        <f>'Indexed REC Deliveries'!L56*'Indexed REC Prices'!J55</f>
        <v>0</v>
      </c>
      <c r="M56" s="224">
        <f>'Indexed REC Deliveries'!M56*'Indexed REC Prices'!K55</f>
        <v>0</v>
      </c>
      <c r="N56" s="224">
        <f>'Indexed REC Deliveries'!N56*'Indexed REC Prices'!L55</f>
        <v>0</v>
      </c>
      <c r="O56" s="224">
        <f>'Indexed REC Deliveries'!O56*'Indexed REC Prices'!M55</f>
        <v>0</v>
      </c>
      <c r="P56" s="224">
        <f>'Indexed REC Deliveries'!P56*'Indexed REC Prices'!N55</f>
        <v>0</v>
      </c>
      <c r="Q56" s="224">
        <f>'Indexed REC Deliveries'!Q56*'Indexed REC Prices'!O55</f>
        <v>0</v>
      </c>
      <c r="R56" s="224">
        <f>'Indexed REC Deliveries'!R56*'Indexed REC Prices'!P55</f>
        <v>0</v>
      </c>
      <c r="S56" s="224">
        <f>'Indexed REC Deliveries'!S56*'Indexed REC Prices'!Q55</f>
        <v>0</v>
      </c>
      <c r="T56" s="224">
        <f>'Indexed REC Deliveries'!T56*'Indexed REC Prices'!R55</f>
        <v>0</v>
      </c>
      <c r="U56" s="224">
        <f>'Indexed REC Deliveries'!U56*'Indexed REC Prices'!S55</f>
        <v>0</v>
      </c>
      <c r="V56" s="224">
        <f>'Indexed REC Deliveries'!V56*'Indexed REC Prices'!T55</f>
        <v>0</v>
      </c>
      <c r="W56" s="224">
        <f>'Indexed REC Deliveries'!W56*'Indexed REC Prices'!U55</f>
        <v>0</v>
      </c>
      <c r="X56" s="224">
        <f>'Indexed REC Deliveries'!X56*'Indexed REC Prices'!V55</f>
        <v>0</v>
      </c>
      <c r="Y56" s="224">
        <f>'Indexed REC Deliveries'!Y56*'Indexed REC Prices'!W55</f>
        <v>0</v>
      </c>
      <c r="Z56" s="224">
        <f>'Indexed REC Deliveries'!Z56*'Indexed REC Prices'!X55</f>
        <v>0</v>
      </c>
      <c r="AA56" s="224">
        <f>'Indexed REC Deliveries'!AA56*'Indexed REC Prices'!Y55</f>
        <v>0</v>
      </c>
      <c r="AB56" s="224">
        <f>'Indexed REC Deliveries'!AB56*'Indexed REC Prices'!Z55</f>
        <v>0</v>
      </c>
      <c r="AC56" s="224">
        <f>'Indexed REC Deliveries'!AC56*'Indexed REC Prices'!AA55</f>
        <v>0</v>
      </c>
      <c r="AD56" s="224">
        <f>'Indexed REC Deliveries'!AD56*'Indexed REC Prices'!AB55</f>
        <v>0</v>
      </c>
      <c r="AE56" s="224">
        <f>'Indexed REC Deliveries'!AE56*'Indexed REC Prices'!AC55</f>
        <v>0</v>
      </c>
      <c r="AF56" s="224">
        <f>'Indexed REC Deliveries'!AF56*'Indexed REC Prices'!AD55</f>
        <v>0</v>
      </c>
      <c r="AG56" s="224">
        <f>'Indexed REC Deliveries'!AG56*'Indexed REC Prices'!AE55</f>
        <v>0</v>
      </c>
    </row>
    <row r="57" spans="2:52">
      <c r="C57" s="215"/>
      <c r="F57" s="214"/>
    </row>
    <row r="58" spans="2:52">
      <c r="B58" s="94">
        <v>3</v>
      </c>
      <c r="C58" s="94" t="s">
        <v>127</v>
      </c>
      <c r="D58" s="119" t="s">
        <v>214</v>
      </c>
      <c r="E58" s="221"/>
      <c r="F58" s="321" t="s">
        <v>73</v>
      </c>
      <c r="G58" s="320">
        <v>2022</v>
      </c>
      <c r="H58" s="262" t="s">
        <v>49</v>
      </c>
      <c r="I58" s="225">
        <f>'Indexed REC Deliveries'!I58*'Indexed REC Prices'!G57</f>
        <v>0</v>
      </c>
      <c r="J58" s="225">
        <f>'Indexed REC Deliveries'!J58*'Indexed REC Prices'!H57</f>
        <v>0</v>
      </c>
      <c r="K58" s="225">
        <f>'Indexed REC Deliveries'!K58*'Indexed REC Prices'!I57</f>
        <v>0</v>
      </c>
      <c r="L58" s="225">
        <f>'Indexed REC Deliveries'!L58*'Indexed REC Prices'!J57</f>
        <v>39905.721419882582</v>
      </c>
      <c r="M58" s="225">
        <f>'Indexed REC Deliveries'!M58*'Indexed REC Prices'!K57</f>
        <v>665192.84947943303</v>
      </c>
      <c r="N58" s="225">
        <f>'Indexed REC Deliveries'!N58*'Indexed REC Prices'!L57</f>
        <v>2615057.0022734106</v>
      </c>
      <c r="O58" s="225">
        <f>'Indexed REC Deliveries'!O58*'Indexed REC Prices'!M57</f>
        <v>2685049.237799515</v>
      </c>
      <c r="P58" s="225">
        <f>'Indexed REC Deliveries'!P58*'Indexed REC Prices'!N57</f>
        <v>2710029.8749572895</v>
      </c>
      <c r="Q58" s="225">
        <f>'Indexed REC Deliveries'!Q58*'Indexed REC Prices'!O57</f>
        <v>2711505.616388591</v>
      </c>
      <c r="R58" s="225">
        <f>'Indexed REC Deliveries'!R58*'Indexed REC Prices'!P57</f>
        <v>2713828.3789589219</v>
      </c>
      <c r="S58" s="225">
        <f>'Indexed REC Deliveries'!S58*'Indexed REC Prices'!Q57</f>
        <v>2745038.298562401</v>
      </c>
      <c r="T58" s="225">
        <f>'Indexed REC Deliveries'!T58*'Indexed REC Prices'!R57</f>
        <v>2750578.5362225357</v>
      </c>
      <c r="U58" s="225">
        <f>'Indexed REC Deliveries'!U58*'Indexed REC Prices'!S57</f>
        <v>2675818.6456330051</v>
      </c>
      <c r="V58" s="225">
        <f>'Indexed REC Deliveries'!V58*'Indexed REC Prices'!T57</f>
        <v>2581691.9696153132</v>
      </c>
      <c r="W58" s="225">
        <f>'Indexed REC Deliveries'!W58*'Indexed REC Prices'!U57</f>
        <v>2512599.8589322148</v>
      </c>
      <c r="X58" s="225">
        <f>'Indexed REC Deliveries'!X58*'Indexed REC Prices'!V57</f>
        <v>2550706.2401257153</v>
      </c>
      <c r="Y58" s="225">
        <f>'Indexed REC Deliveries'!Y58*'Indexed REC Prices'!W57</f>
        <v>2502246.7365668956</v>
      </c>
      <c r="Z58" s="225">
        <f>'Indexed REC Deliveries'!Z58*'Indexed REC Prices'!X57</f>
        <v>2488458.2996616</v>
      </c>
      <c r="AA58" s="225">
        <f>'Indexed REC Deliveries'!AA58*'Indexed REC Prices'!Y57</f>
        <v>2468544.846924487</v>
      </c>
      <c r="AB58" s="225">
        <f>'Indexed REC Deliveries'!AB58*'Indexed REC Prices'!Z57</f>
        <v>2438540.7640536814</v>
      </c>
      <c r="AC58" s="225">
        <f>'Indexed REC Deliveries'!AC58*'Indexed REC Prices'!AA57</f>
        <v>2414938.8086825209</v>
      </c>
      <c r="AD58" s="225">
        <f>'Indexed REC Deliveries'!AD58*'Indexed REC Prices'!AB57</f>
        <v>2391682.1399202449</v>
      </c>
      <c r="AE58" s="225">
        <f>'Indexed REC Deliveries'!AE58*'Indexed REC Prices'!AC57</f>
        <v>2340662.5725962967</v>
      </c>
      <c r="AF58" s="225">
        <f>'Indexed REC Deliveries'!AF58*'Indexed REC Prices'!AD57</f>
        <v>2289316.0918752649</v>
      </c>
      <c r="AG58" s="225">
        <f>'Indexed REC Deliveries'!AG58*'Indexed REC Prices'!AE57</f>
        <v>2237635.6603567535</v>
      </c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</row>
    <row r="59" spans="2:52">
      <c r="B59" s="94">
        <v>3</v>
      </c>
      <c r="C59" s="94" t="s">
        <v>127</v>
      </c>
      <c r="D59" s="119" t="s">
        <v>214</v>
      </c>
      <c r="E59" s="221"/>
      <c r="F59" s="321" t="s">
        <v>73</v>
      </c>
      <c r="G59" s="320">
        <f t="shared" ref="G59:G82" si="3">G58+1</f>
        <v>2023</v>
      </c>
      <c r="H59" s="262" t="s">
        <v>49</v>
      </c>
      <c r="I59" s="225">
        <f>'Indexed REC Deliveries'!I59*'Indexed REC Prices'!G58</f>
        <v>0</v>
      </c>
      <c r="J59" s="225">
        <f>'Indexed REC Deliveries'!J59*'Indexed REC Prices'!H58</f>
        <v>0</v>
      </c>
      <c r="K59" s="225">
        <f>'Indexed REC Deliveries'!K59*'Indexed REC Prices'!I58</f>
        <v>0</v>
      </c>
      <c r="L59" s="225">
        <f>'Indexed REC Deliveries'!L59*'Indexed REC Prices'!J58</f>
        <v>0</v>
      </c>
      <c r="M59" s="225">
        <f>'Indexed REC Deliveries'!M59*'Indexed REC Prices'!K58</f>
        <v>0</v>
      </c>
      <c r="N59" s="225">
        <f>'Indexed REC Deliveries'!N59*'Indexed REC Prices'!L58</f>
        <v>0</v>
      </c>
      <c r="O59" s="225">
        <f>'Indexed REC Deliveries'!O59*'Indexed REC Prices'!M58</f>
        <v>6056332.4248761898</v>
      </c>
      <c r="P59" s="225">
        <f>'Indexed REC Deliveries'!P59*'Indexed REC Prices'!N58</f>
        <v>6106053.3093806198</v>
      </c>
      <c r="Q59" s="225">
        <f>'Indexed REC Deliveries'!Q59*'Indexed REC Prices'!O58</f>
        <v>6106823.1829450494</v>
      </c>
      <c r="R59" s="225">
        <f>'Indexed REC Deliveries'!R59*'Indexed REC Prices'!P58</f>
        <v>6109368.9907992007</v>
      </c>
      <c r="S59" s="225">
        <f>'Indexed REC Deliveries'!S59*'Indexed REC Prices'!Q58</f>
        <v>6172100.5355951218</v>
      </c>
      <c r="T59" s="225">
        <f>'Indexed REC Deliveries'!T59*'Indexed REC Prices'!R58</f>
        <v>6181371.4726816267</v>
      </c>
      <c r="U59" s="225">
        <f>'Indexed REC Deliveries'!U59*'Indexed REC Prices'!S58</f>
        <v>6023382.1277008066</v>
      </c>
      <c r="V59" s="225">
        <f>'Indexed REC Deliveries'!V59*'Indexed REC Prices'!T58</f>
        <v>5825061.5020493064</v>
      </c>
      <c r="W59" s="225">
        <f>'Indexed REC Deliveries'!W59*'Indexed REC Prices'!U58</f>
        <v>5678901.1271479204</v>
      </c>
      <c r="X59" s="225">
        <f>'Indexed REC Deliveries'!X59*'Indexed REC Prices'!V58</f>
        <v>5756055.0198801048</v>
      </c>
      <c r="Y59" s="225">
        <f>'Indexed REC Deliveries'!Y59*'Indexed REC Prices'!W58</f>
        <v>5652896.330079996</v>
      </c>
      <c r="Z59" s="225">
        <f>'Indexed REC Deliveries'!Z59*'Indexed REC Prices'!X58</f>
        <v>5621971.3313042177</v>
      </c>
      <c r="AA59" s="225">
        <f>'Indexed REC Deliveries'!AA59*'Indexed REC Prices'!Y58</f>
        <v>5578298.4443697035</v>
      </c>
      <c r="AB59" s="225">
        <f>'Indexed REC Deliveries'!AB59*'Indexed REC Prices'!Z58</f>
        <v>5513616.9203951256</v>
      </c>
      <c r="AC59" s="225">
        <f>'Indexed REC Deliveries'!AC59*'Indexed REC Prices'!AA58</f>
        <v>5462282.446384564</v>
      </c>
      <c r="AD59" s="225">
        <f>'Indexed REC Deliveries'!AD59*'Indexed REC Prices'!AB58</f>
        <v>5411678.0806806246</v>
      </c>
      <c r="AE59" s="225">
        <f>'Indexed REC Deliveries'!AE59*'Indexed REC Prices'!AC58</f>
        <v>5303252.1566626811</v>
      </c>
      <c r="AF59" s="225">
        <f>'Indexed REC Deliveries'!AF59*'Indexed REC Prices'!AD58</f>
        <v>5194155.9860139703</v>
      </c>
      <c r="AG59" s="225">
        <f>'Indexed REC Deliveries'!AG59*'Indexed REC Prices'!AE58</f>
        <v>5084374.8555615079</v>
      </c>
    </row>
    <row r="60" spans="2:52">
      <c r="B60" s="94">
        <v>3</v>
      </c>
      <c r="C60" s="94" t="s">
        <v>127</v>
      </c>
      <c r="D60" s="119" t="s">
        <v>214</v>
      </c>
      <c r="E60" s="221"/>
      <c r="F60" s="321" t="s">
        <v>73</v>
      </c>
      <c r="G60" s="320">
        <f t="shared" si="3"/>
        <v>2024</v>
      </c>
      <c r="H60" s="262" t="s">
        <v>49</v>
      </c>
      <c r="I60" s="225">
        <f>'Indexed REC Deliveries'!I60*'Indexed REC Prices'!G59</f>
        <v>0</v>
      </c>
      <c r="J60" s="225">
        <f>'Indexed REC Deliveries'!J60*'Indexed REC Prices'!H59</f>
        <v>0</v>
      </c>
      <c r="K60" s="225">
        <f>'Indexed REC Deliveries'!K60*'Indexed REC Prices'!I59</f>
        <v>0</v>
      </c>
      <c r="L60" s="225">
        <f>'Indexed REC Deliveries'!L60*'Indexed REC Prices'!J59</f>
        <v>0</v>
      </c>
      <c r="M60" s="225">
        <f>'Indexed REC Deliveries'!M60*'Indexed REC Prices'!K59</f>
        <v>0</v>
      </c>
      <c r="N60" s="225">
        <f>'Indexed REC Deliveries'!N60*'Indexed REC Prices'!L59</f>
        <v>0</v>
      </c>
      <c r="O60" s="225">
        <f>'Indexed REC Deliveries'!O60*'Indexed REC Prices'!M59</f>
        <v>0</v>
      </c>
      <c r="P60" s="225">
        <f>'Indexed REC Deliveries'!P60*'Indexed REC Prices'!N59</f>
        <v>0</v>
      </c>
      <c r="Q60" s="225">
        <f>'Indexed REC Deliveries'!Q60*'Indexed REC Prices'!O59</f>
        <v>0</v>
      </c>
      <c r="R60" s="225">
        <f>'Indexed REC Deliveries'!R60*'Indexed REC Prices'!P59</f>
        <v>0</v>
      </c>
      <c r="S60" s="225">
        <f>'Indexed REC Deliveries'!S60*'Indexed REC Prices'!Q59</f>
        <v>0</v>
      </c>
      <c r="T60" s="225">
        <f>'Indexed REC Deliveries'!T60*'Indexed REC Prices'!R59</f>
        <v>0</v>
      </c>
      <c r="U60" s="225">
        <f>'Indexed REC Deliveries'!U60*'Indexed REC Prices'!S59</f>
        <v>0</v>
      </c>
      <c r="V60" s="225">
        <f>'Indexed REC Deliveries'!V60*'Indexed REC Prices'!T59</f>
        <v>0</v>
      </c>
      <c r="W60" s="225">
        <f>'Indexed REC Deliveries'!W60*'Indexed REC Prices'!U59</f>
        <v>0</v>
      </c>
      <c r="X60" s="225">
        <f>'Indexed REC Deliveries'!X60*'Indexed REC Prices'!V59</f>
        <v>0</v>
      </c>
      <c r="Y60" s="225">
        <f>'Indexed REC Deliveries'!Y60*'Indexed REC Prices'!W59</f>
        <v>0</v>
      </c>
      <c r="Z60" s="225">
        <f>'Indexed REC Deliveries'!Z60*'Indexed REC Prices'!X59</f>
        <v>0</v>
      </c>
      <c r="AA60" s="225">
        <f>'Indexed REC Deliveries'!AA60*'Indexed REC Prices'!Y59</f>
        <v>0</v>
      </c>
      <c r="AB60" s="225">
        <f>'Indexed REC Deliveries'!AB60*'Indexed REC Prices'!Z59</f>
        <v>0</v>
      </c>
      <c r="AC60" s="225">
        <f>'Indexed REC Deliveries'!AC60*'Indexed REC Prices'!AA59</f>
        <v>0</v>
      </c>
      <c r="AD60" s="225">
        <f>'Indexed REC Deliveries'!AD60*'Indexed REC Prices'!AB59</f>
        <v>0</v>
      </c>
      <c r="AE60" s="225">
        <f>'Indexed REC Deliveries'!AE60*'Indexed REC Prices'!AC59</f>
        <v>0</v>
      </c>
      <c r="AF60" s="225">
        <f>'Indexed REC Deliveries'!AF60*'Indexed REC Prices'!AD59</f>
        <v>0</v>
      </c>
      <c r="AG60" s="225">
        <f>'Indexed REC Deliveries'!AG60*'Indexed REC Prices'!AE59</f>
        <v>0</v>
      </c>
    </row>
    <row r="61" spans="2:52">
      <c r="B61" s="94">
        <v>3</v>
      </c>
      <c r="C61" s="94" t="s">
        <v>167</v>
      </c>
      <c r="D61" s="119" t="s">
        <v>214</v>
      </c>
      <c r="E61" s="221"/>
      <c r="F61" s="321" t="s">
        <v>73</v>
      </c>
      <c r="G61" s="320">
        <f t="shared" si="3"/>
        <v>2025</v>
      </c>
      <c r="H61" s="262" t="s">
        <v>49</v>
      </c>
      <c r="I61" s="224">
        <f>'Indexed REC Deliveries'!I61*'Indexed REC Prices'!G60</f>
        <v>0</v>
      </c>
      <c r="J61" s="224">
        <f>'Indexed REC Deliveries'!J61*'Indexed REC Prices'!H60</f>
        <v>0</v>
      </c>
      <c r="K61" s="224">
        <f>'Indexed REC Deliveries'!K61*'Indexed REC Prices'!I60</f>
        <v>0</v>
      </c>
      <c r="L61" s="224">
        <f>'Indexed REC Deliveries'!L61*'Indexed REC Prices'!J60</f>
        <v>0</v>
      </c>
      <c r="M61" s="224">
        <f>'Indexed REC Deliveries'!M61*'Indexed REC Prices'!K60</f>
        <v>0</v>
      </c>
      <c r="N61" s="224">
        <f>'Indexed REC Deliveries'!N61*'Indexed REC Prices'!L60</f>
        <v>0</v>
      </c>
      <c r="O61" s="224">
        <f>'Indexed REC Deliveries'!O61*'Indexed REC Prices'!M60</f>
        <v>4868250.2658730159</v>
      </c>
      <c r="P61" s="224">
        <f>'Indexed REC Deliveries'!P61*'Indexed REC Prices'!N60</f>
        <v>4908217.3106498029</v>
      </c>
      <c r="Q61" s="224">
        <f>'Indexed REC Deliveries'!Q61*'Indexed REC Prices'!O60</f>
        <v>4908836.1566644842</v>
      </c>
      <c r="R61" s="224">
        <f>'Indexed REC Deliveries'!R61*'Indexed REC Prices'!P60</f>
        <v>4910882.5485884035</v>
      </c>
      <c r="S61" s="224">
        <f>'Indexed REC Deliveries'!S61*'Indexed REC Prices'!Q60</f>
        <v>4961307.9278785121</v>
      </c>
      <c r="T61" s="224">
        <f>'Indexed REC Deliveries'!T61*'Indexed REC Prices'!R60</f>
        <v>4968760.1677441578</v>
      </c>
      <c r="U61" s="224">
        <f>'Indexed REC Deliveries'!U61*'Indexed REC Prices'!S60</f>
        <v>4841763.8906658394</v>
      </c>
      <c r="V61" s="224">
        <f>'Indexed REC Deliveries'!V61*'Indexed REC Prices'!T60</f>
        <v>4682348.1963439155</v>
      </c>
      <c r="W61" s="224">
        <f>'Indexed REC Deliveries'!W61*'Indexed REC Prices'!U60</f>
        <v>4564860.3779654</v>
      </c>
      <c r="X61" s="224">
        <f>'Indexed REC Deliveries'!X61*'Indexed REC Prices'!V60</f>
        <v>4626878.8459847262</v>
      </c>
      <c r="Y61" s="224">
        <f>'Indexed REC Deliveries'!Y61*'Indexed REC Prices'!W60</f>
        <v>4543956.9910046877</v>
      </c>
      <c r="Z61" s="224">
        <f>'Indexed REC Deliveries'!Z61*'Indexed REC Prices'!X60</f>
        <v>4519098.6075886898</v>
      </c>
      <c r="AA61" s="224">
        <f>'Indexed REC Deliveries'!AA61*'Indexed REC Prices'!Y60</f>
        <v>4483993.11328704</v>
      </c>
      <c r="AB61" s="224">
        <f>'Indexed REC Deliveries'!AB61*'Indexed REC Prices'!Z60</f>
        <v>4432000.2859130129</v>
      </c>
      <c r="AC61" s="224">
        <f>'Indexed REC Deliveries'!AC61*'Indexed REC Prices'!AA60</f>
        <v>4390736.1925280672</v>
      </c>
      <c r="AD61" s="224">
        <f>'Indexed REC Deliveries'!AD61*'Indexed REC Prices'!AB60</f>
        <v>4350058.9807256497</v>
      </c>
      <c r="AE61" s="224">
        <f>'Indexed REC Deliveries'!AE61*'Indexed REC Prices'!AC60</f>
        <v>4262903.1748026172</v>
      </c>
      <c r="AF61" s="224">
        <f>'Indexed REC Deliveries'!AF61*'Indexed REC Prices'!AD60</f>
        <v>4175208.6057950095</v>
      </c>
      <c r="AG61" s="224">
        <f>'Indexed REC Deliveries'!AG61*'Indexed REC Prices'!AE60</f>
        <v>4086963.4468407501</v>
      </c>
    </row>
    <row r="62" spans="2:52">
      <c r="B62" s="94">
        <v>3</v>
      </c>
      <c r="C62" s="94" t="s">
        <v>167</v>
      </c>
      <c r="D62" s="119" t="s">
        <v>214</v>
      </c>
      <c r="E62" s="221"/>
      <c r="F62" s="321" t="s">
        <v>73</v>
      </c>
      <c r="G62" s="320">
        <f t="shared" si="3"/>
        <v>2026</v>
      </c>
      <c r="H62" s="262" t="s">
        <v>49</v>
      </c>
      <c r="I62" s="224">
        <f>'Indexed REC Deliveries'!I62*'Indexed REC Prices'!G61</f>
        <v>0</v>
      </c>
      <c r="J62" s="224">
        <f>'Indexed REC Deliveries'!J62*'Indexed REC Prices'!H61</f>
        <v>0</v>
      </c>
      <c r="K62" s="224">
        <f>'Indexed REC Deliveries'!K62*'Indexed REC Prices'!I61</f>
        <v>0</v>
      </c>
      <c r="L62" s="224">
        <f>'Indexed REC Deliveries'!L62*'Indexed REC Prices'!J61</f>
        <v>0</v>
      </c>
      <c r="M62" s="224">
        <f>'Indexed REC Deliveries'!M62*'Indexed REC Prices'!K61</f>
        <v>0</v>
      </c>
      <c r="N62" s="224">
        <f>'Indexed REC Deliveries'!N62*'Indexed REC Prices'!L61</f>
        <v>0</v>
      </c>
      <c r="O62" s="224">
        <f>'Indexed REC Deliveries'!O62*'Indexed REC Prices'!M61</f>
        <v>0</v>
      </c>
      <c r="P62" s="224">
        <f>'Indexed REC Deliveries'!P62*'Indexed REC Prices'!N61</f>
        <v>4932881.7192460326</v>
      </c>
      <c r="Q62" s="224">
        <f>'Indexed REC Deliveries'!Q62*'Indexed REC Prices'!O61</f>
        <v>4933503.6750396825</v>
      </c>
      <c r="R62" s="224">
        <f>'Indexed REC Deliveries'!R62*'Indexed REC Prices'!P61</f>
        <v>4935560.3503401037</v>
      </c>
      <c r="S62" s="224">
        <f>'Indexed REC Deliveries'!S62*'Indexed REC Prices'!Q61</f>
        <v>4986239.1234959923</v>
      </c>
      <c r="T62" s="224">
        <f>'Indexed REC Deliveries'!T62*'Indexed REC Prices'!R61</f>
        <v>4993728.8118031742</v>
      </c>
      <c r="U62" s="224">
        <f>'Indexed REC Deliveries'!U62*'Indexed REC Prices'!S61</f>
        <v>4866094.3624782311</v>
      </c>
      <c r="V62" s="224">
        <f>'Indexed REC Deliveries'!V62*'Indexed REC Prices'!T61</f>
        <v>4705877.5842652423</v>
      </c>
      <c r="W62" s="224">
        <f>'Indexed REC Deliveries'!W62*'Indexed REC Prices'!U61</f>
        <v>4587799.3748395983</v>
      </c>
      <c r="X62" s="224">
        <f>'Indexed REC Deliveries'!X62*'Indexed REC Prices'!V61</f>
        <v>4650129.4934519855</v>
      </c>
      <c r="Y62" s="224">
        <f>'Indexed REC Deliveries'!Y62*'Indexed REC Prices'!W61</f>
        <v>4566790.9457333544</v>
      </c>
      <c r="Z62" s="224">
        <f>'Indexed REC Deliveries'!Z62*'Indexed REC Prices'!X61</f>
        <v>4541807.645817779</v>
      </c>
      <c r="AA62" s="224">
        <f>'Indexed REC Deliveries'!AA62*'Indexed REC Prices'!Y61</f>
        <v>4506525.741997025</v>
      </c>
      <c r="AB62" s="224">
        <f>'Indexed REC Deliveries'!AB62*'Indexed REC Prices'!Z61</f>
        <v>4454271.6441336814</v>
      </c>
      <c r="AC62" s="224">
        <f>'Indexed REC Deliveries'!AC62*'Indexed REC Prices'!AA61</f>
        <v>4412800.1934955446</v>
      </c>
      <c r="AD62" s="224">
        <f>'Indexed REC Deliveries'!AD62*'Indexed REC Prices'!AB61</f>
        <v>4371918.5735936174</v>
      </c>
      <c r="AE62" s="224">
        <f>'Indexed REC Deliveries'!AE62*'Indexed REC Prices'!AC61</f>
        <v>4284324.7987965997</v>
      </c>
      <c r="AF62" s="224">
        <f>'Indexed REC Deliveries'!AF62*'Indexed REC Prices'!AD61</f>
        <v>4196189.5535628237</v>
      </c>
      <c r="AG62" s="224">
        <f>'Indexed REC Deliveries'!AG62*'Indexed REC Prices'!AE61</f>
        <v>4107500.9515987434</v>
      </c>
    </row>
    <row r="63" spans="2:52">
      <c r="B63" s="94">
        <v>3</v>
      </c>
      <c r="C63" s="94" t="s">
        <v>167</v>
      </c>
      <c r="D63" s="119" t="s">
        <v>214</v>
      </c>
      <c r="E63" s="221"/>
      <c r="F63" s="321" t="s">
        <v>73</v>
      </c>
      <c r="G63" s="320">
        <f t="shared" si="3"/>
        <v>2027</v>
      </c>
      <c r="H63" s="262" t="s">
        <v>49</v>
      </c>
      <c r="I63" s="224">
        <f>'Indexed REC Deliveries'!I63*'Indexed REC Prices'!G62</f>
        <v>0</v>
      </c>
      <c r="J63" s="224">
        <f>'Indexed REC Deliveries'!J63*'Indexed REC Prices'!H62</f>
        <v>0</v>
      </c>
      <c r="K63" s="224">
        <f>'Indexed REC Deliveries'!K63*'Indexed REC Prices'!I62</f>
        <v>0</v>
      </c>
      <c r="L63" s="224">
        <f>'Indexed REC Deliveries'!L63*'Indexed REC Prices'!J62</f>
        <v>0</v>
      </c>
      <c r="M63" s="224">
        <f>'Indexed REC Deliveries'!M63*'Indexed REC Prices'!K62</f>
        <v>0</v>
      </c>
      <c r="N63" s="224">
        <f>'Indexed REC Deliveries'!N63*'Indexed REC Prices'!L62</f>
        <v>0</v>
      </c>
      <c r="O63" s="224">
        <f>'Indexed REC Deliveries'!O63*'Indexed REC Prices'!M62</f>
        <v>0</v>
      </c>
      <c r="P63" s="224">
        <f>'Indexed REC Deliveries'!P63*'Indexed REC Prices'!N62</f>
        <v>0</v>
      </c>
      <c r="Q63" s="224">
        <f>'Indexed REC Deliveries'!Q63*'Indexed REC Prices'!O62</f>
        <v>4958295.1507936511</v>
      </c>
      <c r="R63" s="224">
        <f>'Indexed REC Deliveries'!R63*'Indexed REC Prices'!P62</f>
        <v>4960362.1611458333</v>
      </c>
      <c r="S63" s="224">
        <f>'Indexed REC Deliveries'!S63*'Indexed REC Prices'!Q62</f>
        <v>5011295.6015035091</v>
      </c>
      <c r="T63" s="224">
        <f>'Indexed REC Deliveries'!T63*'Indexed REC Prices'!R62</f>
        <v>5018822.9264353514</v>
      </c>
      <c r="U63" s="224">
        <f>'Indexed REC Deliveries'!U63*'Indexed REC Prices'!S62</f>
        <v>4890547.0979680717</v>
      </c>
      <c r="V63" s="224">
        <f>'Indexed REC Deliveries'!V63*'Indexed REC Prices'!T62</f>
        <v>4729525.2103168266</v>
      </c>
      <c r="W63" s="224">
        <f>'Indexed REC Deliveries'!W63*'Indexed REC Prices'!U62</f>
        <v>4610853.6430548728</v>
      </c>
      <c r="X63" s="224">
        <f>'Indexed REC Deliveries'!X63*'Indexed REC Prices'!V62</f>
        <v>4673496.9783437047</v>
      </c>
      <c r="Y63" s="224">
        <f>'Indexed REC Deliveries'!Y63*'Indexed REC Prices'!W62</f>
        <v>4589739.6439531203</v>
      </c>
      <c r="Z63" s="224">
        <f>'Indexed REC Deliveries'!Z63*'Indexed REC Prices'!X62</f>
        <v>4564630.7998168636</v>
      </c>
      <c r="AA63" s="224">
        <f>'Indexed REC Deliveries'!AA63*'Indexed REC Prices'!Y62</f>
        <v>4529171.599997011</v>
      </c>
      <c r="AB63" s="224">
        <f>'Indexed REC Deliveries'!AB63*'Indexed REC Prices'!Z62</f>
        <v>4476654.9187273178</v>
      </c>
      <c r="AC63" s="224">
        <f>'Indexed REC Deliveries'!AC63*'Indexed REC Prices'!AA62</f>
        <v>4434975.0688397437</v>
      </c>
      <c r="AD63" s="224">
        <f>'Indexed REC Deliveries'!AD63*'Indexed REC Prices'!AB62</f>
        <v>4393888.0136619275</v>
      </c>
      <c r="AE63" s="224">
        <f>'Indexed REC Deliveries'!AE63*'Indexed REC Prices'!AC62</f>
        <v>4305854.0691423109</v>
      </c>
      <c r="AF63" s="224">
        <f>'Indexed REC Deliveries'!AF63*'Indexed REC Prices'!AD62</f>
        <v>4217275.9332289686</v>
      </c>
      <c r="AG63" s="224">
        <f>'Indexed REC Deliveries'!AG63*'Indexed REC Prices'!AE62</f>
        <v>4128141.6598982345</v>
      </c>
    </row>
    <row r="64" spans="2:52">
      <c r="B64" s="94">
        <v>3</v>
      </c>
      <c r="C64" s="94" t="s">
        <v>167</v>
      </c>
      <c r="D64" s="119" t="s">
        <v>214</v>
      </c>
      <c r="E64" s="221"/>
      <c r="F64" s="321" t="s">
        <v>73</v>
      </c>
      <c r="G64" s="320">
        <f t="shared" si="3"/>
        <v>2028</v>
      </c>
      <c r="H64" s="262" t="s">
        <v>49</v>
      </c>
      <c r="I64" s="224">
        <f>'Indexed REC Deliveries'!I64*'Indexed REC Prices'!G63</f>
        <v>0</v>
      </c>
      <c r="J64" s="224">
        <f>'Indexed REC Deliveries'!J64*'Indexed REC Prices'!H63</f>
        <v>0</v>
      </c>
      <c r="K64" s="224">
        <f>'Indexed REC Deliveries'!K64*'Indexed REC Prices'!I63</f>
        <v>0</v>
      </c>
      <c r="L64" s="224">
        <f>'Indexed REC Deliveries'!L64*'Indexed REC Prices'!J63</f>
        <v>0</v>
      </c>
      <c r="M64" s="224">
        <f>'Indexed REC Deliveries'!M64*'Indexed REC Prices'!K63</f>
        <v>0</v>
      </c>
      <c r="N64" s="224">
        <f>'Indexed REC Deliveries'!N64*'Indexed REC Prices'!L63</f>
        <v>0</v>
      </c>
      <c r="O64" s="224">
        <f>'Indexed REC Deliveries'!O64*'Indexed REC Prices'!M63</f>
        <v>0</v>
      </c>
      <c r="P64" s="224">
        <f>'Indexed REC Deliveries'!P64*'Indexed REC Prices'!N63</f>
        <v>0</v>
      </c>
      <c r="Q64" s="224">
        <f>'Indexed REC Deliveries'!Q64*'Indexed REC Prices'!O63</f>
        <v>0</v>
      </c>
      <c r="R64" s="224">
        <f>'Indexed REC Deliveries'!R64*'Indexed REC Prices'!P63</f>
        <v>4985288.604166666</v>
      </c>
      <c r="S64" s="224">
        <f>'Indexed REC Deliveries'!S64*'Indexed REC Prices'!Q63</f>
        <v>5036477.9914608132</v>
      </c>
      <c r="T64" s="224">
        <f>'Indexed REC Deliveries'!T64*'Indexed REC Prices'!R63</f>
        <v>5044043.1421460817</v>
      </c>
      <c r="U64" s="224">
        <f>'Indexed REC Deliveries'!U64*'Indexed REC Prices'!S63</f>
        <v>4915122.7115257001</v>
      </c>
      <c r="V64" s="224">
        <f>'Indexed REC Deliveries'!V64*'Indexed REC Prices'!T63</f>
        <v>4753291.6686601266</v>
      </c>
      <c r="W64" s="224">
        <f>'Indexed REC Deliveries'!W64*'Indexed REC Prices'!U63</f>
        <v>4634023.7618641937</v>
      </c>
      <c r="X64" s="224">
        <f>'Indexed REC Deliveries'!X64*'Indexed REC Prices'!V63</f>
        <v>4696981.8877826184</v>
      </c>
      <c r="Y64" s="224">
        <f>'Indexed REC Deliveries'!Y64*'Indexed REC Prices'!W63</f>
        <v>4612803.662264443</v>
      </c>
      <c r="Z64" s="224">
        <f>'Indexed REC Deliveries'!Z64*'Indexed REC Prices'!X63</f>
        <v>4587568.6430320237</v>
      </c>
      <c r="AA64" s="224">
        <f>'Indexed REC Deliveries'!AA64*'Indexed REC Prices'!Y63</f>
        <v>4551931.2562784031</v>
      </c>
      <c r="AB64" s="224">
        <f>'Indexed REC Deliveries'!AB64*'Indexed REC Prices'!Z63</f>
        <v>4499150.6720877569</v>
      </c>
      <c r="AC64" s="224">
        <f>'Indexed REC Deliveries'!AC64*'Indexed REC Prices'!AA63</f>
        <v>4457261.3757183356</v>
      </c>
      <c r="AD64" s="224">
        <f>'Indexed REC Deliveries'!AD64*'Indexed REC Prices'!AB63</f>
        <v>4415967.8529265597</v>
      </c>
      <c r="AE64" s="224">
        <f>'Indexed REC Deliveries'!AE64*'Indexed REC Prices'!AC63</f>
        <v>4327491.5267761918</v>
      </c>
      <c r="AF64" s="224">
        <f>'Indexed REC Deliveries'!AF64*'Indexed REC Prices'!AD63</f>
        <v>4238468.2746019782</v>
      </c>
      <c r="AG64" s="224">
        <f>'Indexed REC Deliveries'!AG64*'Indexed REC Prices'!AE63</f>
        <v>4148886.0903499844</v>
      </c>
    </row>
    <row r="65" spans="2:33">
      <c r="B65" s="94">
        <v>3</v>
      </c>
      <c r="C65" s="94" t="s">
        <v>167</v>
      </c>
      <c r="D65" s="119" t="s">
        <v>214</v>
      </c>
      <c r="E65" s="221"/>
      <c r="F65" s="321" t="s">
        <v>73</v>
      </c>
      <c r="G65" s="320">
        <f t="shared" si="3"/>
        <v>2029</v>
      </c>
      <c r="H65" s="262" t="s">
        <v>49</v>
      </c>
      <c r="I65" s="224">
        <f>'Indexed REC Deliveries'!I65*'Indexed REC Prices'!G64</f>
        <v>0</v>
      </c>
      <c r="J65" s="224">
        <f>'Indexed REC Deliveries'!J65*'Indexed REC Prices'!H64</f>
        <v>0</v>
      </c>
      <c r="K65" s="224">
        <f>'Indexed REC Deliveries'!K65*'Indexed REC Prices'!I64</f>
        <v>0</v>
      </c>
      <c r="L65" s="224">
        <f>'Indexed REC Deliveries'!L65*'Indexed REC Prices'!J64</f>
        <v>0</v>
      </c>
      <c r="M65" s="224">
        <f>'Indexed REC Deliveries'!M65*'Indexed REC Prices'!K64</f>
        <v>0</v>
      </c>
      <c r="N65" s="224">
        <f>'Indexed REC Deliveries'!N65*'Indexed REC Prices'!L64</f>
        <v>0</v>
      </c>
      <c r="O65" s="224">
        <f>'Indexed REC Deliveries'!O65*'Indexed REC Prices'!M64</f>
        <v>0</v>
      </c>
      <c r="P65" s="224">
        <f>'Indexed REC Deliveries'!P65*'Indexed REC Prices'!N64</f>
        <v>0</v>
      </c>
      <c r="Q65" s="224">
        <f>'Indexed REC Deliveries'!Q65*'Indexed REC Prices'!O64</f>
        <v>0</v>
      </c>
      <c r="R65" s="224">
        <f>'Indexed REC Deliveries'!R65*'Indexed REC Prices'!P64</f>
        <v>0</v>
      </c>
      <c r="S65" s="224">
        <f>'Indexed REC Deliveries'!S65*'Indexed REC Prices'!Q64</f>
        <v>5061786.9260912696</v>
      </c>
      <c r="T65" s="224">
        <f>'Indexed REC Deliveries'!T65*'Indexed REC Prices'!R64</f>
        <v>5069390.0926091271</v>
      </c>
      <c r="U65" s="224">
        <f>'Indexed REC Deliveries'!U65*'Indexed REC Prices'!S64</f>
        <v>4939821.8206288442</v>
      </c>
      <c r="V65" s="224">
        <f>'Indexed REC Deliveries'!V65*'Indexed REC Prices'!T64</f>
        <v>4777177.556442339</v>
      </c>
      <c r="W65" s="224">
        <f>'Indexed REC Deliveries'!W65*'Indexed REC Prices'!U64</f>
        <v>4657310.3134313514</v>
      </c>
      <c r="X65" s="224">
        <f>'Indexed REC Deliveries'!X65*'Indexed REC Prices'!V64</f>
        <v>4720584.8118418269</v>
      </c>
      <c r="Y65" s="224">
        <f>'Indexed REC Deliveries'!Y65*'Indexed REC Prices'!W64</f>
        <v>4635983.5801652689</v>
      </c>
      <c r="Z65" s="224">
        <f>'Indexed REC Deliveries'!Z65*'Indexed REC Prices'!X64</f>
        <v>4610621.7517909789</v>
      </c>
      <c r="AA65" s="224">
        <f>'Indexed REC Deliveries'!AA65*'Indexed REC Prices'!Y64</f>
        <v>4574805.2826918624</v>
      </c>
      <c r="AB65" s="224">
        <f>'Indexed REC Deliveries'!AB65*'Indexed REC Prices'!Z64</f>
        <v>4521759.4694349309</v>
      </c>
      <c r="AC65" s="224">
        <f>'Indexed REC Deliveries'!AC65*'Indexed REC Prices'!AA64</f>
        <v>4479659.6740887798</v>
      </c>
      <c r="AD65" s="224">
        <f>'Indexed REC Deliveries'!AD65*'Indexed REC Prices'!AB64</f>
        <v>4438158.6461573467</v>
      </c>
      <c r="AE65" s="224">
        <f>'Indexed REC Deliveries'!AE65*'Indexed REC Prices'!AC64</f>
        <v>4349237.7153529562</v>
      </c>
      <c r="AF65" s="224">
        <f>'Indexed REC Deliveries'!AF65*'Indexed REC Prices'!AD64</f>
        <v>4259767.110152741</v>
      </c>
      <c r="AG65" s="224">
        <f>'Indexed REC Deliveries'!AG65*'Indexed REC Prices'!AE64</f>
        <v>4169734.7641708381</v>
      </c>
    </row>
    <row r="66" spans="2:33">
      <c r="B66" s="94">
        <v>3</v>
      </c>
      <c r="C66" s="94" t="s">
        <v>167</v>
      </c>
      <c r="D66" s="119" t="s">
        <v>214</v>
      </c>
      <c r="E66" s="221"/>
      <c r="F66" s="321" t="s">
        <v>73</v>
      </c>
      <c r="G66" s="320">
        <f t="shared" si="3"/>
        <v>2030</v>
      </c>
      <c r="H66" s="262" t="s">
        <v>49</v>
      </c>
      <c r="I66" s="224">
        <f>'Indexed REC Deliveries'!I66*'Indexed REC Prices'!G65</f>
        <v>0</v>
      </c>
      <c r="J66" s="224">
        <f>'Indexed REC Deliveries'!J66*'Indexed REC Prices'!H65</f>
        <v>0</v>
      </c>
      <c r="K66" s="224">
        <f>'Indexed REC Deliveries'!K66*'Indexed REC Prices'!I65</f>
        <v>0</v>
      </c>
      <c r="L66" s="224">
        <f>'Indexed REC Deliveries'!L66*'Indexed REC Prices'!J65</f>
        <v>0</v>
      </c>
      <c r="M66" s="224">
        <f>'Indexed REC Deliveries'!M66*'Indexed REC Prices'!K65</f>
        <v>0</v>
      </c>
      <c r="N66" s="224">
        <f>'Indexed REC Deliveries'!N66*'Indexed REC Prices'!L65</f>
        <v>0</v>
      </c>
      <c r="O66" s="224">
        <f>'Indexed REC Deliveries'!O66*'Indexed REC Prices'!M65</f>
        <v>0</v>
      </c>
      <c r="P66" s="224">
        <f>'Indexed REC Deliveries'!P66*'Indexed REC Prices'!N65</f>
        <v>0</v>
      </c>
      <c r="Q66" s="224">
        <f>'Indexed REC Deliveries'!Q66*'Indexed REC Prices'!O65</f>
        <v>0</v>
      </c>
      <c r="R66" s="224">
        <f>'Indexed REC Deliveries'!R66*'Indexed REC Prices'!P65</f>
        <v>0</v>
      </c>
      <c r="S66" s="224">
        <f>'Indexed REC Deliveries'!S66*'Indexed REC Prices'!Q65</f>
        <v>0</v>
      </c>
      <c r="T66" s="224">
        <f>'Indexed REC Deliveries'!T66*'Indexed REC Prices'!R65</f>
        <v>5094864.4146825401</v>
      </c>
      <c r="U66" s="224">
        <f>'Indexed REC Deliveries'!U66*'Indexed REC Prices'!S65</f>
        <v>4964645.0458581345</v>
      </c>
      <c r="V66" s="224">
        <f>'Indexed REC Deliveries'!V66*'Indexed REC Prices'!T65</f>
        <v>4801183.4738113955</v>
      </c>
      <c r="W66" s="224">
        <f>'Indexed REC Deliveries'!W66*'Indexed REC Prices'!U65</f>
        <v>4680713.8828455787</v>
      </c>
      <c r="X66" s="224">
        <f>'Indexed REC Deliveries'!X66*'Indexed REC Prices'!V65</f>
        <v>4744306.3435596256</v>
      </c>
      <c r="Y66" s="224">
        <f>'Indexed REC Deliveries'!Y66*'Indexed REC Prices'!W65</f>
        <v>4659279.9800655972</v>
      </c>
      <c r="Z66" s="224">
        <f>'Indexed REC Deliveries'!Z66*'Indexed REC Prices'!X65</f>
        <v>4633790.7053175671</v>
      </c>
      <c r="AA66" s="224">
        <f>'Indexed REC Deliveries'!AA66*'Indexed REC Prices'!Y65</f>
        <v>4597794.2539616711</v>
      </c>
      <c r="AB66" s="224">
        <f>'Indexed REC Deliveries'!AB66*'Indexed REC Prices'!Z65</f>
        <v>4544481.8788290769</v>
      </c>
      <c r="AC66" s="224">
        <f>'Indexed REC Deliveries'!AC66*'Indexed REC Prices'!AA65</f>
        <v>4502170.5267223911</v>
      </c>
      <c r="AD66" s="224">
        <f>'Indexed REC Deliveries'!AD66*'Indexed REC Prices'!AB65</f>
        <v>4460460.9509119065</v>
      </c>
      <c r="AE66" s="224">
        <f>'Indexed REC Deliveries'!AE66*'Indexed REC Prices'!AC65</f>
        <v>4371093.1812592531</v>
      </c>
      <c r="AF66" s="224">
        <f>'Indexed REC Deliveries'!AF66*'Indexed REC Prices'!AD65</f>
        <v>4281172.9750278806</v>
      </c>
      <c r="AG66" s="224">
        <f>'Indexed REC Deliveries'!AG66*'Indexed REC Prices'!AE65</f>
        <v>4190688.2051968221</v>
      </c>
    </row>
    <row r="67" spans="2:33">
      <c r="B67" s="94">
        <v>3</v>
      </c>
      <c r="C67" s="94" t="s">
        <v>167</v>
      </c>
      <c r="D67" s="119" t="s">
        <v>214</v>
      </c>
      <c r="E67" s="221"/>
      <c r="F67" s="321" t="s">
        <v>73</v>
      </c>
      <c r="G67" s="320">
        <f t="shared" si="3"/>
        <v>2031</v>
      </c>
      <c r="H67" s="262" t="s">
        <v>49</v>
      </c>
      <c r="I67" s="224">
        <f>'Indexed REC Deliveries'!I67*'Indexed REC Prices'!G66</f>
        <v>0</v>
      </c>
      <c r="J67" s="224">
        <f>'Indexed REC Deliveries'!J67*'Indexed REC Prices'!H66</f>
        <v>0</v>
      </c>
      <c r="K67" s="224">
        <f>'Indexed REC Deliveries'!K67*'Indexed REC Prices'!I66</f>
        <v>0</v>
      </c>
      <c r="L67" s="224">
        <f>'Indexed REC Deliveries'!L67*'Indexed REC Prices'!J66</f>
        <v>0</v>
      </c>
      <c r="M67" s="224">
        <f>'Indexed REC Deliveries'!M67*'Indexed REC Prices'!K66</f>
        <v>0</v>
      </c>
      <c r="N67" s="224">
        <f>'Indexed REC Deliveries'!N67*'Indexed REC Prices'!L66</f>
        <v>0</v>
      </c>
      <c r="O67" s="224">
        <f>'Indexed REC Deliveries'!O67*'Indexed REC Prices'!M66</f>
        <v>0</v>
      </c>
      <c r="P67" s="224">
        <f>'Indexed REC Deliveries'!P67*'Indexed REC Prices'!N66</f>
        <v>0</v>
      </c>
      <c r="Q67" s="224">
        <f>'Indexed REC Deliveries'!Q67*'Indexed REC Prices'!O66</f>
        <v>0</v>
      </c>
      <c r="R67" s="224">
        <f>'Indexed REC Deliveries'!R67*'Indexed REC Prices'!P66</f>
        <v>0</v>
      </c>
      <c r="S67" s="224">
        <f>'Indexed REC Deliveries'!S67*'Indexed REC Prices'!Q66</f>
        <v>0</v>
      </c>
      <c r="T67" s="224">
        <f>'Indexed REC Deliveries'!T67*'Indexed REC Prices'!R66</f>
        <v>0</v>
      </c>
      <c r="U67" s="224">
        <f>'Indexed REC Deliveries'!U67*'Indexed REC Prices'!S66</f>
        <v>4989593.0109126978</v>
      </c>
      <c r="V67" s="224">
        <f>'Indexed REC Deliveries'!V67*'Indexed REC Prices'!T66</f>
        <v>4825310.0239310507</v>
      </c>
      <c r="W67" s="224">
        <f>'Indexed REC Deliveries'!W67*'Indexed REC Prices'!U66</f>
        <v>4704235.0581362601</v>
      </c>
      <c r="X67" s="224">
        <f>'Indexed REC Deliveries'!X67*'Indexed REC Prices'!V66</f>
        <v>4768147.0789543977</v>
      </c>
      <c r="Y67" s="224">
        <f>'Indexed REC Deliveries'!Y67*'Indexed REC Prices'!W66</f>
        <v>4682693.4473021077</v>
      </c>
      <c r="Z67" s="224">
        <f>'Indexed REC Deliveries'!Z67*'Indexed REC Prices'!X66</f>
        <v>4657076.0857462985</v>
      </c>
      <c r="AA67" s="224">
        <f>'Indexed REC Deliveries'!AA67*'Indexed REC Prices'!Y66</f>
        <v>4620898.7477001715</v>
      </c>
      <c r="AB67" s="224">
        <f>'Indexed REC Deliveries'!AB67*'Indexed REC Prices'!Z66</f>
        <v>4567318.4711850015</v>
      </c>
      <c r="AC67" s="224">
        <f>'Indexed REC Deliveries'!AC67*'Indexed REC Prices'!AA66</f>
        <v>4524794.4992184835</v>
      </c>
      <c r="AD67" s="224">
        <f>'Indexed REC Deliveries'!AD67*'Indexed REC Prices'!AB66</f>
        <v>4482875.327549655</v>
      </c>
      <c r="AE67" s="224">
        <f>'Indexed REC Deliveries'!AE67*'Indexed REC Prices'!AC66</f>
        <v>4393058.4736273903</v>
      </c>
      <c r="AF67" s="224">
        <f>'Indexed REC Deliveries'!AF67*'Indexed REC Prices'!AD66</f>
        <v>4302686.4070631964</v>
      </c>
      <c r="AG67" s="224">
        <f>'Indexed REC Deliveries'!AG67*'Indexed REC Prices'!AE66</f>
        <v>4211746.9398963042</v>
      </c>
    </row>
    <row r="68" spans="2:33">
      <c r="B68" s="94">
        <v>3</v>
      </c>
      <c r="C68" s="94" t="s">
        <v>167</v>
      </c>
      <c r="D68" s="119" t="s">
        <v>214</v>
      </c>
      <c r="E68" s="221"/>
      <c r="F68" s="321" t="s">
        <v>73</v>
      </c>
      <c r="G68" s="320">
        <f t="shared" si="3"/>
        <v>2032</v>
      </c>
      <c r="H68" s="262" t="s">
        <v>49</v>
      </c>
      <c r="I68" s="224">
        <f>'Indexed REC Deliveries'!I68*'Indexed REC Prices'!G67</f>
        <v>0</v>
      </c>
      <c r="J68" s="224">
        <f>'Indexed REC Deliveries'!J68*'Indexed REC Prices'!H67</f>
        <v>0</v>
      </c>
      <c r="K68" s="224">
        <f>'Indexed REC Deliveries'!K68*'Indexed REC Prices'!I67</f>
        <v>0</v>
      </c>
      <c r="L68" s="224">
        <f>'Indexed REC Deliveries'!L68*'Indexed REC Prices'!J67</f>
        <v>0</v>
      </c>
      <c r="M68" s="224">
        <f>'Indexed REC Deliveries'!M68*'Indexed REC Prices'!K67</f>
        <v>0</v>
      </c>
      <c r="N68" s="224">
        <f>'Indexed REC Deliveries'!N68*'Indexed REC Prices'!L67</f>
        <v>0</v>
      </c>
      <c r="O68" s="224">
        <f>'Indexed REC Deliveries'!O68*'Indexed REC Prices'!M67</f>
        <v>0</v>
      </c>
      <c r="P68" s="224">
        <f>'Indexed REC Deliveries'!P68*'Indexed REC Prices'!N67</f>
        <v>0</v>
      </c>
      <c r="Q68" s="224">
        <f>'Indexed REC Deliveries'!Q68*'Indexed REC Prices'!O67</f>
        <v>0</v>
      </c>
      <c r="R68" s="224">
        <f>'Indexed REC Deliveries'!R68*'Indexed REC Prices'!P67</f>
        <v>0</v>
      </c>
      <c r="S68" s="224">
        <f>'Indexed REC Deliveries'!S68*'Indexed REC Prices'!Q67</f>
        <v>0</v>
      </c>
      <c r="T68" s="224">
        <f>'Indexed REC Deliveries'!T68*'Indexed REC Prices'!R67</f>
        <v>0</v>
      </c>
      <c r="U68" s="224">
        <f>'Indexed REC Deliveries'!U68*'Indexed REC Prices'!S67</f>
        <v>0</v>
      </c>
      <c r="V68" s="224">
        <f>'Indexed REC Deliveries'!V68*'Indexed REC Prices'!T67</f>
        <v>4849557.8129960308</v>
      </c>
      <c r="W68" s="224">
        <f>'Indexed REC Deliveries'!W68*'Indexed REC Prices'!U67</f>
        <v>4727874.4302876983</v>
      </c>
      <c r="X68" s="224">
        <f>'Indexed REC Deliveries'!X68*'Indexed REC Prices'!V67</f>
        <v>4792107.6170395957</v>
      </c>
      <c r="Y68" s="224">
        <f>'Indexed REC Deliveries'!Y68*'Indexed REC Prices'!W67</f>
        <v>4706224.5701528722</v>
      </c>
      <c r="Z68" s="224">
        <f>'Indexed REC Deliveries'!Z68*'Indexed REC Prices'!X67</f>
        <v>4680478.4781369837</v>
      </c>
      <c r="AA68" s="224">
        <f>'Indexed REC Deliveries'!AA68*'Indexed REC Prices'!Y67</f>
        <v>4644119.3444222836</v>
      </c>
      <c r="AB68" s="224">
        <f>'Indexed REC Deliveries'!AB68*'Indexed REC Prices'!Z67</f>
        <v>4590269.8202864341</v>
      </c>
      <c r="AC68" s="224">
        <f>'Indexed REC Deliveries'!AC68*'Indexed REC Prices'!AA67</f>
        <v>4547532.1600185772</v>
      </c>
      <c r="AD68" s="224">
        <f>'Indexed REC Deliveries'!AD68*'Indexed REC Prices'!AB67</f>
        <v>4505402.3392458837</v>
      </c>
      <c r="AE68" s="224">
        <f>'Indexed REC Deliveries'!AE68*'Indexed REC Prices'!AC67</f>
        <v>4415134.1443491355</v>
      </c>
      <c r="AF68" s="224">
        <f>'Indexed REC Deliveries'!AF68*'Indexed REC Prices'!AD67</f>
        <v>4324307.9467971828</v>
      </c>
      <c r="AG68" s="224">
        <f>'Indexed REC Deliveries'!AG68*'Indexed REC Prices'!AE67</f>
        <v>4232911.4973832201</v>
      </c>
    </row>
    <row r="69" spans="2:33">
      <c r="B69" s="94">
        <v>3</v>
      </c>
      <c r="C69" s="94" t="s">
        <v>167</v>
      </c>
      <c r="D69" s="119" t="s">
        <v>214</v>
      </c>
      <c r="E69" s="221"/>
      <c r="F69" s="321" t="s">
        <v>73</v>
      </c>
      <c r="G69" s="320">
        <f t="shared" si="3"/>
        <v>2033</v>
      </c>
      <c r="H69" s="262" t="s">
        <v>49</v>
      </c>
      <c r="I69" s="224">
        <f>'Indexed REC Deliveries'!I69*'Indexed REC Prices'!G68</f>
        <v>0</v>
      </c>
      <c r="J69" s="224">
        <f>'Indexed REC Deliveries'!J69*'Indexed REC Prices'!H68</f>
        <v>0</v>
      </c>
      <c r="K69" s="224">
        <f>'Indexed REC Deliveries'!K69*'Indexed REC Prices'!I68</f>
        <v>0</v>
      </c>
      <c r="L69" s="224">
        <f>'Indexed REC Deliveries'!L69*'Indexed REC Prices'!J68</f>
        <v>0</v>
      </c>
      <c r="M69" s="224">
        <f>'Indexed REC Deliveries'!M69*'Indexed REC Prices'!K68</f>
        <v>0</v>
      </c>
      <c r="N69" s="224">
        <f>'Indexed REC Deliveries'!N69*'Indexed REC Prices'!L68</f>
        <v>0</v>
      </c>
      <c r="O69" s="224">
        <f>'Indexed REC Deliveries'!O69*'Indexed REC Prices'!M68</f>
        <v>0</v>
      </c>
      <c r="P69" s="224">
        <f>'Indexed REC Deliveries'!P69*'Indexed REC Prices'!N68</f>
        <v>0</v>
      </c>
      <c r="Q69" s="224">
        <f>'Indexed REC Deliveries'!Q69*'Indexed REC Prices'!O68</f>
        <v>0</v>
      </c>
      <c r="R69" s="224">
        <f>'Indexed REC Deliveries'!R69*'Indexed REC Prices'!P68</f>
        <v>0</v>
      </c>
      <c r="S69" s="224">
        <f>'Indexed REC Deliveries'!S69*'Indexed REC Prices'!Q68</f>
        <v>0</v>
      </c>
      <c r="T69" s="224">
        <f>'Indexed REC Deliveries'!T69*'Indexed REC Prices'!R68</f>
        <v>0</v>
      </c>
      <c r="U69" s="224">
        <f>'Indexed REC Deliveries'!U69*'Indexed REC Prices'!S68</f>
        <v>0</v>
      </c>
      <c r="V69" s="224">
        <f>'Indexed REC Deliveries'!V69*'Indexed REC Prices'!T68</f>
        <v>0</v>
      </c>
      <c r="W69" s="224">
        <f>'Indexed REC Deliveries'!W69*'Indexed REC Prices'!U68</f>
        <v>4751632.5932539683</v>
      </c>
      <c r="X69" s="224">
        <f>'Indexed REC Deliveries'!X69*'Indexed REC Prices'!V68</f>
        <v>4816188.5598387895</v>
      </c>
      <c r="Y69" s="224">
        <f>'Indexed REC Deliveries'!Y69*'Indexed REC Prices'!W68</f>
        <v>4729873.9398521334</v>
      </c>
      <c r="Z69" s="224">
        <f>'Indexed REC Deliveries'!Z69*'Indexed REC Prices'!X68</f>
        <v>4703998.4704894312</v>
      </c>
      <c r="AA69" s="224">
        <f>'Indexed REC Deliveries'!AA69*'Indexed REC Prices'!Y68</f>
        <v>4667456.6275600838</v>
      </c>
      <c r="AB69" s="224">
        <f>'Indexed REC Deliveries'!AB69*'Indexed REC Prices'!Z68</f>
        <v>4613336.5028004367</v>
      </c>
      <c r="AC69" s="224">
        <f>'Indexed REC Deliveries'!AC69*'Indexed REC Prices'!AA68</f>
        <v>4570384.0804206803</v>
      </c>
      <c r="AD69" s="224">
        <f>'Indexed REC Deliveries'!AD69*'Indexed REC Prices'!AB68</f>
        <v>4528042.552005914</v>
      </c>
      <c r="AE69" s="224">
        <f>'Indexed REC Deliveries'!AE69*'Indexed REC Prices'!AC68</f>
        <v>4437320.7480895836</v>
      </c>
      <c r="AF69" s="224">
        <f>'Indexed REC Deliveries'!AF69*'Indexed REC Prices'!AD68</f>
        <v>4346038.1374846064</v>
      </c>
      <c r="AG69" s="224">
        <f>'Indexed REC Deliveries'!AG69*'Indexed REC Prices'!AE68</f>
        <v>4254182.4094303716</v>
      </c>
    </row>
    <row r="70" spans="2:33">
      <c r="B70" s="94">
        <v>3</v>
      </c>
      <c r="C70" s="94" t="s">
        <v>167</v>
      </c>
      <c r="D70" s="119" t="s">
        <v>214</v>
      </c>
      <c r="E70" s="221"/>
      <c r="F70" s="321" t="s">
        <v>73</v>
      </c>
      <c r="G70" s="320">
        <f t="shared" si="3"/>
        <v>2034</v>
      </c>
      <c r="H70" s="262" t="s">
        <v>49</v>
      </c>
      <c r="I70" s="224">
        <f>'Indexed REC Deliveries'!I70*'Indexed REC Prices'!G69</f>
        <v>0</v>
      </c>
      <c r="J70" s="224">
        <f>'Indexed REC Deliveries'!J70*'Indexed REC Prices'!H69</f>
        <v>0</v>
      </c>
      <c r="K70" s="224">
        <f>'Indexed REC Deliveries'!K70*'Indexed REC Prices'!I69</f>
        <v>0</v>
      </c>
      <c r="L70" s="224">
        <f>'Indexed REC Deliveries'!L70*'Indexed REC Prices'!J69</f>
        <v>0</v>
      </c>
      <c r="M70" s="224">
        <f>'Indexed REC Deliveries'!M70*'Indexed REC Prices'!K69</f>
        <v>0</v>
      </c>
      <c r="N70" s="224">
        <f>'Indexed REC Deliveries'!N70*'Indexed REC Prices'!L69</f>
        <v>0</v>
      </c>
      <c r="O70" s="224">
        <f>'Indexed REC Deliveries'!O70*'Indexed REC Prices'!M69</f>
        <v>0</v>
      </c>
      <c r="P70" s="224">
        <f>'Indexed REC Deliveries'!P70*'Indexed REC Prices'!N69</f>
        <v>0</v>
      </c>
      <c r="Q70" s="224">
        <f>'Indexed REC Deliveries'!Q70*'Indexed REC Prices'!O69</f>
        <v>0</v>
      </c>
      <c r="R70" s="224">
        <f>'Indexed REC Deliveries'!R70*'Indexed REC Prices'!P69</f>
        <v>0</v>
      </c>
      <c r="S70" s="224">
        <f>'Indexed REC Deliveries'!S70*'Indexed REC Prices'!Q69</f>
        <v>0</v>
      </c>
      <c r="T70" s="224">
        <f>'Indexed REC Deliveries'!T70*'Indexed REC Prices'!R69</f>
        <v>0</v>
      </c>
      <c r="U70" s="224">
        <f>'Indexed REC Deliveries'!U70*'Indexed REC Prices'!S69</f>
        <v>0</v>
      </c>
      <c r="V70" s="224">
        <f>'Indexed REC Deliveries'!V70*'Indexed REC Prices'!T69</f>
        <v>0</v>
      </c>
      <c r="W70" s="224">
        <f>'Indexed REC Deliveries'!W70*'Indexed REC Prices'!U69</f>
        <v>0</v>
      </c>
      <c r="X70" s="224">
        <f>'Indexed REC Deliveries'!X70*'Indexed REC Prices'!V69</f>
        <v>4840390.5124007938</v>
      </c>
      <c r="Y70" s="224">
        <f>'Indexed REC Deliveries'!Y70*'Indexed REC Prices'!W69</f>
        <v>4753642.1506051589</v>
      </c>
      <c r="Z70" s="224">
        <f>'Indexed REC Deliveries'!Z70*'Indexed REC Prices'!X69</f>
        <v>4727636.6537582213</v>
      </c>
      <c r="AA70" s="224">
        <f>'Indexed REC Deliveries'!AA70*'Indexed REC Prices'!Y69</f>
        <v>4690911.1834774716</v>
      </c>
      <c r="AB70" s="224">
        <f>'Indexed REC Deliveries'!AB70*'Indexed REC Prices'!Z69</f>
        <v>4636519.0982918963</v>
      </c>
      <c r="AC70" s="224">
        <f>'Indexed REC Deliveries'!AC70*'Indexed REC Prices'!AA69</f>
        <v>4593350.834593649</v>
      </c>
      <c r="AD70" s="224">
        <f>'Indexed REC Deliveries'!AD70*'Indexed REC Prices'!AB69</f>
        <v>4550796.5346793104</v>
      </c>
      <c r="AE70" s="224">
        <f>'Indexed REC Deliveries'!AE70*'Indexed REC Prices'!AC69</f>
        <v>4459618.8423010893</v>
      </c>
      <c r="AF70" s="224">
        <f>'Indexed REC Deliveries'!AF70*'Indexed REC Prices'!AD69</f>
        <v>4367877.5251101563</v>
      </c>
      <c r="AG70" s="224">
        <f>'Indexed REC Deliveries'!AG70*'Indexed REC Prices'!AE69</f>
        <v>4275560.2104827855</v>
      </c>
    </row>
    <row r="71" spans="2:33">
      <c r="B71" s="94">
        <v>3</v>
      </c>
      <c r="C71" s="94" t="s">
        <v>167</v>
      </c>
      <c r="D71" s="119" t="s">
        <v>214</v>
      </c>
      <c r="E71" s="221"/>
      <c r="F71" s="321" t="s">
        <v>73</v>
      </c>
      <c r="G71" s="320">
        <f t="shared" si="3"/>
        <v>2035</v>
      </c>
      <c r="H71" s="262" t="s">
        <v>49</v>
      </c>
      <c r="I71" s="224">
        <f>'Indexed REC Deliveries'!I71*'Indexed REC Prices'!G70</f>
        <v>0</v>
      </c>
      <c r="J71" s="224">
        <f>'Indexed REC Deliveries'!J71*'Indexed REC Prices'!H70</f>
        <v>0</v>
      </c>
      <c r="K71" s="224">
        <f>'Indexed REC Deliveries'!K71*'Indexed REC Prices'!I70</f>
        <v>0</v>
      </c>
      <c r="L71" s="224">
        <f>'Indexed REC Deliveries'!L71*'Indexed REC Prices'!J70</f>
        <v>0</v>
      </c>
      <c r="M71" s="224">
        <f>'Indexed REC Deliveries'!M71*'Indexed REC Prices'!K70</f>
        <v>0</v>
      </c>
      <c r="N71" s="224">
        <f>'Indexed REC Deliveries'!N71*'Indexed REC Prices'!L70</f>
        <v>0</v>
      </c>
      <c r="O71" s="224">
        <f>'Indexed REC Deliveries'!O71*'Indexed REC Prices'!M70</f>
        <v>0</v>
      </c>
      <c r="P71" s="224">
        <f>'Indexed REC Deliveries'!P71*'Indexed REC Prices'!N70</f>
        <v>0</v>
      </c>
      <c r="Q71" s="224">
        <f>'Indexed REC Deliveries'!Q71*'Indexed REC Prices'!O70</f>
        <v>0</v>
      </c>
      <c r="R71" s="224">
        <f>'Indexed REC Deliveries'!R71*'Indexed REC Prices'!P70</f>
        <v>0</v>
      </c>
      <c r="S71" s="224">
        <f>'Indexed REC Deliveries'!S71*'Indexed REC Prices'!Q70</f>
        <v>0</v>
      </c>
      <c r="T71" s="224">
        <f>'Indexed REC Deliveries'!T71*'Indexed REC Prices'!R70</f>
        <v>0</v>
      </c>
      <c r="U71" s="224">
        <f>'Indexed REC Deliveries'!U71*'Indexed REC Prices'!S70</f>
        <v>0</v>
      </c>
      <c r="V71" s="224">
        <f>'Indexed REC Deliveries'!V71*'Indexed REC Prices'!T70</f>
        <v>0</v>
      </c>
      <c r="W71" s="224">
        <f>'Indexed REC Deliveries'!W71*'Indexed REC Prices'!U70</f>
        <v>0</v>
      </c>
      <c r="X71" s="224">
        <f>'Indexed REC Deliveries'!X71*'Indexed REC Prices'!V70</f>
        <v>0</v>
      </c>
      <c r="Y71" s="224">
        <f>'Indexed REC Deliveries'!Y71*'Indexed REC Prices'!W70</f>
        <v>4777529.7996031744</v>
      </c>
      <c r="Z71" s="224">
        <f>'Indexed REC Deliveries'!Z71*'Indexed REC Prices'!X70</f>
        <v>4751393.6218675599</v>
      </c>
      <c r="AA71" s="224">
        <f>'Indexed REC Deliveries'!AA71*'Indexed REC Prices'!Y70</f>
        <v>4714483.6014848957</v>
      </c>
      <c r="AB71" s="224">
        <f>'Indexed REC Deliveries'!AB71*'Indexed REC Prices'!Z70</f>
        <v>4659818.1892380873</v>
      </c>
      <c r="AC71" s="224">
        <f>'Indexed REC Deliveries'!AC71*'Indexed REC Prices'!AA70</f>
        <v>4616432.9995916067</v>
      </c>
      <c r="AD71" s="224">
        <f>'Indexed REC Deliveries'!AD71*'Indexed REC Prices'!AB70</f>
        <v>4573664.858974182</v>
      </c>
      <c r="AE71" s="224">
        <f>'Indexed REC Deliveries'!AE71*'Indexed REC Prices'!AC70</f>
        <v>4482028.9872372756</v>
      </c>
      <c r="AF71" s="224">
        <f>'Indexed REC Deliveries'!AF71*'Indexed REC Prices'!AD70</f>
        <v>4389826.6584021682</v>
      </c>
      <c r="AG71" s="224">
        <f>'Indexed REC Deliveries'!AG71*'Indexed REC Prices'!AE70</f>
        <v>4297045.4376711417</v>
      </c>
    </row>
    <row r="72" spans="2:33">
      <c r="B72" s="94">
        <v>3</v>
      </c>
      <c r="C72" s="94" t="s">
        <v>167</v>
      </c>
      <c r="D72" s="119" t="s">
        <v>214</v>
      </c>
      <c r="E72" s="221"/>
      <c r="F72" s="321" t="s">
        <v>73</v>
      </c>
      <c r="G72" s="320">
        <f t="shared" si="3"/>
        <v>2036</v>
      </c>
      <c r="H72" s="262" t="s">
        <v>49</v>
      </c>
      <c r="I72" s="224">
        <f>'Indexed REC Deliveries'!I72*'Indexed REC Prices'!G71</f>
        <v>0</v>
      </c>
      <c r="J72" s="224">
        <f>'Indexed REC Deliveries'!J72*'Indexed REC Prices'!H71</f>
        <v>0</v>
      </c>
      <c r="K72" s="224">
        <f>'Indexed REC Deliveries'!K72*'Indexed REC Prices'!I71</f>
        <v>0</v>
      </c>
      <c r="L72" s="224">
        <f>'Indexed REC Deliveries'!L72*'Indexed REC Prices'!J71</f>
        <v>0</v>
      </c>
      <c r="M72" s="224">
        <f>'Indexed REC Deliveries'!M72*'Indexed REC Prices'!K71</f>
        <v>0</v>
      </c>
      <c r="N72" s="224">
        <f>'Indexed REC Deliveries'!N72*'Indexed REC Prices'!L71</f>
        <v>0</v>
      </c>
      <c r="O72" s="224">
        <f>'Indexed REC Deliveries'!O72*'Indexed REC Prices'!M71</f>
        <v>0</v>
      </c>
      <c r="P72" s="224">
        <f>'Indexed REC Deliveries'!P72*'Indexed REC Prices'!N71</f>
        <v>0</v>
      </c>
      <c r="Q72" s="224">
        <f>'Indexed REC Deliveries'!Q72*'Indexed REC Prices'!O71</f>
        <v>0</v>
      </c>
      <c r="R72" s="224">
        <f>'Indexed REC Deliveries'!R72*'Indexed REC Prices'!P71</f>
        <v>0</v>
      </c>
      <c r="S72" s="224">
        <f>'Indexed REC Deliveries'!S72*'Indexed REC Prices'!Q71</f>
        <v>0</v>
      </c>
      <c r="T72" s="224">
        <f>'Indexed REC Deliveries'!T72*'Indexed REC Prices'!R71</f>
        <v>0</v>
      </c>
      <c r="U72" s="224">
        <f>'Indexed REC Deliveries'!U72*'Indexed REC Prices'!S71</f>
        <v>0</v>
      </c>
      <c r="V72" s="224">
        <f>'Indexed REC Deliveries'!V72*'Indexed REC Prices'!T71</f>
        <v>0</v>
      </c>
      <c r="W72" s="224">
        <f>'Indexed REC Deliveries'!W72*'Indexed REC Prices'!U71</f>
        <v>0</v>
      </c>
      <c r="X72" s="224">
        <f>'Indexed REC Deliveries'!X72*'Indexed REC Prices'!V71</f>
        <v>0</v>
      </c>
      <c r="Y72" s="224">
        <f>'Indexed REC Deliveries'!Y72*'Indexed REC Prices'!W71</f>
        <v>0</v>
      </c>
      <c r="Z72" s="224">
        <f>'Indexed REC Deliveries'!Z72*'Indexed REC Prices'!X71</f>
        <v>4775269.9717261903</v>
      </c>
      <c r="AA72" s="224">
        <f>'Indexed REC Deliveries'!AA72*'Indexed REC Prices'!Y71</f>
        <v>4738174.4738541665</v>
      </c>
      <c r="AB72" s="224">
        <f>'Indexed REC Deliveries'!AB72*'Indexed REC Prices'!Z71</f>
        <v>4683234.3610433033</v>
      </c>
      <c r="AC72" s="224">
        <f>'Indexed REC Deliveries'!AC72*'Indexed REC Prices'!AA71</f>
        <v>4639631.1553684492</v>
      </c>
      <c r="AD72" s="224">
        <f>'Indexed REC Deliveries'!AD72*'Indexed REC Prices'!AB71</f>
        <v>4596648.0994715393</v>
      </c>
      <c r="AE72" s="224">
        <f>'Indexed REC Deliveries'!AE72*'Indexed REC Prices'!AC71</f>
        <v>4504551.7459671116</v>
      </c>
      <c r="AF72" s="224">
        <f>'Indexed REC Deliveries'!AF72*'Indexed REC Prices'!AD71</f>
        <v>4411886.0888464004</v>
      </c>
      <c r="AG72" s="224">
        <f>'Indexed REC Deliveries'!AG72*'Indexed REC Prices'!AE71</f>
        <v>4318638.6308252681</v>
      </c>
    </row>
    <row r="73" spans="2:33">
      <c r="B73" s="94">
        <v>3</v>
      </c>
      <c r="C73" s="94" t="s">
        <v>167</v>
      </c>
      <c r="D73" s="119" t="s">
        <v>214</v>
      </c>
      <c r="E73" s="221"/>
      <c r="F73" s="321" t="s">
        <v>73</v>
      </c>
      <c r="G73" s="320">
        <f t="shared" si="3"/>
        <v>2037</v>
      </c>
      <c r="H73" s="262" t="s">
        <v>49</v>
      </c>
      <c r="I73" s="224">
        <f>'Indexed REC Deliveries'!I73*'Indexed REC Prices'!G72</f>
        <v>0</v>
      </c>
      <c r="J73" s="224">
        <f>'Indexed REC Deliveries'!J73*'Indexed REC Prices'!H72</f>
        <v>0</v>
      </c>
      <c r="K73" s="224">
        <f>'Indexed REC Deliveries'!K73*'Indexed REC Prices'!I72</f>
        <v>0</v>
      </c>
      <c r="L73" s="224">
        <f>'Indexed REC Deliveries'!L73*'Indexed REC Prices'!J72</f>
        <v>0</v>
      </c>
      <c r="M73" s="224">
        <f>'Indexed REC Deliveries'!M73*'Indexed REC Prices'!K72</f>
        <v>0</v>
      </c>
      <c r="N73" s="224">
        <f>'Indexed REC Deliveries'!N73*'Indexed REC Prices'!L72</f>
        <v>0</v>
      </c>
      <c r="O73" s="224">
        <f>'Indexed REC Deliveries'!O73*'Indexed REC Prices'!M72</f>
        <v>0</v>
      </c>
      <c r="P73" s="224">
        <f>'Indexed REC Deliveries'!P73*'Indexed REC Prices'!N72</f>
        <v>0</v>
      </c>
      <c r="Q73" s="224">
        <f>'Indexed REC Deliveries'!Q73*'Indexed REC Prices'!O72</f>
        <v>0</v>
      </c>
      <c r="R73" s="224">
        <f>'Indexed REC Deliveries'!R73*'Indexed REC Prices'!P72</f>
        <v>0</v>
      </c>
      <c r="S73" s="224">
        <f>'Indexed REC Deliveries'!S73*'Indexed REC Prices'!Q72</f>
        <v>0</v>
      </c>
      <c r="T73" s="224">
        <f>'Indexed REC Deliveries'!T73*'Indexed REC Prices'!R72</f>
        <v>0</v>
      </c>
      <c r="U73" s="224">
        <f>'Indexed REC Deliveries'!U73*'Indexed REC Prices'!S72</f>
        <v>0</v>
      </c>
      <c r="V73" s="224">
        <f>'Indexed REC Deliveries'!V73*'Indexed REC Prices'!T72</f>
        <v>0</v>
      </c>
      <c r="W73" s="224">
        <f>'Indexed REC Deliveries'!W73*'Indexed REC Prices'!U72</f>
        <v>0</v>
      </c>
      <c r="X73" s="224">
        <f>'Indexed REC Deliveries'!X73*'Indexed REC Prices'!V72</f>
        <v>0</v>
      </c>
      <c r="Y73" s="224">
        <f>'Indexed REC Deliveries'!Y73*'Indexed REC Prices'!W72</f>
        <v>0</v>
      </c>
      <c r="Z73" s="224">
        <f>'Indexed REC Deliveries'!Z73*'Indexed REC Prices'!X72</f>
        <v>0</v>
      </c>
      <c r="AA73" s="224">
        <f>'Indexed REC Deliveries'!AA73*'Indexed REC Prices'!Y72</f>
        <v>4761984.395833333</v>
      </c>
      <c r="AB73" s="224">
        <f>'Indexed REC Deliveries'!AB73*'Indexed REC Prices'!Z72</f>
        <v>4706768.2020535711</v>
      </c>
      <c r="AC73" s="224">
        <f>'Indexed REC Deliveries'!AC73*'Indexed REC Prices'!AA72</f>
        <v>4662945.8847924108</v>
      </c>
      <c r="AD73" s="224">
        <f>'Indexed REC Deliveries'!AD73*'Indexed REC Prices'!AB72</f>
        <v>4619746.8336397381</v>
      </c>
      <c r="AE73" s="224">
        <f>'Indexed REC Deliveries'!AE73*'Indexed REC Prices'!AC72</f>
        <v>4527187.6843890566</v>
      </c>
      <c r="AF73" s="224">
        <f>'Indexed REC Deliveries'!AF73*'Indexed REC Prices'!AD72</f>
        <v>4434056.3706998993</v>
      </c>
      <c r="AG73" s="224">
        <f>'Indexed REC Deliveries'!AG73*'Indexed REC Prices'!AE72</f>
        <v>4340340.332487707</v>
      </c>
    </row>
    <row r="74" spans="2:33">
      <c r="B74" s="94">
        <v>3</v>
      </c>
      <c r="C74" s="94" t="s">
        <v>167</v>
      </c>
      <c r="D74" s="119" t="s">
        <v>214</v>
      </c>
      <c r="E74" s="221"/>
      <c r="F74" s="321" t="s">
        <v>73</v>
      </c>
      <c r="G74" s="320">
        <f t="shared" si="3"/>
        <v>2038</v>
      </c>
      <c r="H74" s="262" t="s">
        <v>49</v>
      </c>
      <c r="I74" s="224">
        <f>'Indexed REC Deliveries'!I74*'Indexed REC Prices'!G73</f>
        <v>0</v>
      </c>
      <c r="J74" s="224">
        <f>'Indexed REC Deliveries'!J74*'Indexed REC Prices'!H73</f>
        <v>0</v>
      </c>
      <c r="K74" s="224">
        <f>'Indexed REC Deliveries'!K74*'Indexed REC Prices'!I73</f>
        <v>0</v>
      </c>
      <c r="L74" s="224">
        <f>'Indexed REC Deliveries'!L74*'Indexed REC Prices'!J73</f>
        <v>0</v>
      </c>
      <c r="M74" s="224">
        <f>'Indexed REC Deliveries'!M74*'Indexed REC Prices'!K73</f>
        <v>0</v>
      </c>
      <c r="N74" s="224">
        <f>'Indexed REC Deliveries'!N74*'Indexed REC Prices'!L73</f>
        <v>0</v>
      </c>
      <c r="O74" s="224">
        <f>'Indexed REC Deliveries'!O74*'Indexed REC Prices'!M73</f>
        <v>0</v>
      </c>
      <c r="P74" s="224">
        <f>'Indexed REC Deliveries'!P74*'Indexed REC Prices'!N73</f>
        <v>0</v>
      </c>
      <c r="Q74" s="224">
        <f>'Indexed REC Deliveries'!Q74*'Indexed REC Prices'!O73</f>
        <v>0</v>
      </c>
      <c r="R74" s="224">
        <f>'Indexed REC Deliveries'!R74*'Indexed REC Prices'!P73</f>
        <v>0</v>
      </c>
      <c r="S74" s="224">
        <f>'Indexed REC Deliveries'!S74*'Indexed REC Prices'!Q73</f>
        <v>0</v>
      </c>
      <c r="T74" s="224">
        <f>'Indexed REC Deliveries'!T74*'Indexed REC Prices'!R73</f>
        <v>0</v>
      </c>
      <c r="U74" s="224">
        <f>'Indexed REC Deliveries'!U74*'Indexed REC Prices'!S73</f>
        <v>0</v>
      </c>
      <c r="V74" s="224">
        <f>'Indexed REC Deliveries'!V74*'Indexed REC Prices'!T73</f>
        <v>0</v>
      </c>
      <c r="W74" s="224">
        <f>'Indexed REC Deliveries'!W74*'Indexed REC Prices'!U73</f>
        <v>0</v>
      </c>
      <c r="X74" s="224">
        <f>'Indexed REC Deliveries'!X74*'Indexed REC Prices'!V73</f>
        <v>0</v>
      </c>
      <c r="Y74" s="224">
        <f>'Indexed REC Deliveries'!Y74*'Indexed REC Prices'!W73</f>
        <v>0</v>
      </c>
      <c r="Z74" s="224">
        <f>'Indexed REC Deliveries'!Z74*'Indexed REC Prices'!X73</f>
        <v>0</v>
      </c>
      <c r="AA74" s="224">
        <f>'Indexed REC Deliveries'!AA74*'Indexed REC Prices'!Y73</f>
        <v>0</v>
      </c>
      <c r="AB74" s="224">
        <f>'Indexed REC Deliveries'!AB74*'Indexed REC Prices'!Z73</f>
        <v>4730420.3035714282</v>
      </c>
      <c r="AC74" s="224">
        <f>'Indexed REC Deliveries'!AC74*'Indexed REC Prices'!AA73</f>
        <v>4686377.7736607147</v>
      </c>
      <c r="AD74" s="224">
        <f>'Indexed REC Deliveries'!AD74*'Indexed REC Prices'!AB73</f>
        <v>4642961.6418489832</v>
      </c>
      <c r="AE74" s="224">
        <f>'Indexed REC Deliveries'!AE74*'Indexed REC Prices'!AC73</f>
        <v>4549937.3712452836</v>
      </c>
      <c r="AF74" s="224">
        <f>'Indexed REC Deliveries'!AF74*'Indexed REC Prices'!AD73</f>
        <v>4456338.0610049246</v>
      </c>
      <c r="AG74" s="224">
        <f>'Indexed REC Deliveries'!AG74*'Indexed REC Prices'!AE73</f>
        <v>4362151.0879273433</v>
      </c>
    </row>
    <row r="75" spans="2:33">
      <c r="B75" s="94">
        <v>3</v>
      </c>
      <c r="C75" s="94" t="s">
        <v>167</v>
      </c>
      <c r="D75" s="119" t="s">
        <v>214</v>
      </c>
      <c r="E75" s="221"/>
      <c r="F75" s="321" t="s">
        <v>73</v>
      </c>
      <c r="G75" s="320">
        <f t="shared" si="3"/>
        <v>2039</v>
      </c>
      <c r="H75" s="262" t="s">
        <v>49</v>
      </c>
      <c r="I75" s="224">
        <f>'Indexed REC Deliveries'!I75*'Indexed REC Prices'!G74</f>
        <v>0</v>
      </c>
      <c r="J75" s="224">
        <f>'Indexed REC Deliveries'!J75*'Indexed REC Prices'!H74</f>
        <v>0</v>
      </c>
      <c r="K75" s="224">
        <f>'Indexed REC Deliveries'!K75*'Indexed REC Prices'!I74</f>
        <v>0</v>
      </c>
      <c r="L75" s="224">
        <f>'Indexed REC Deliveries'!L75*'Indexed REC Prices'!J74</f>
        <v>0</v>
      </c>
      <c r="M75" s="224">
        <f>'Indexed REC Deliveries'!M75*'Indexed REC Prices'!K74</f>
        <v>0</v>
      </c>
      <c r="N75" s="224">
        <f>'Indexed REC Deliveries'!N75*'Indexed REC Prices'!L74</f>
        <v>0</v>
      </c>
      <c r="O75" s="224">
        <f>'Indexed REC Deliveries'!O75*'Indexed REC Prices'!M74</f>
        <v>0</v>
      </c>
      <c r="P75" s="224">
        <f>'Indexed REC Deliveries'!P75*'Indexed REC Prices'!N74</f>
        <v>0</v>
      </c>
      <c r="Q75" s="224">
        <f>'Indexed REC Deliveries'!Q75*'Indexed REC Prices'!O74</f>
        <v>0</v>
      </c>
      <c r="R75" s="224">
        <f>'Indexed REC Deliveries'!R75*'Indexed REC Prices'!P74</f>
        <v>0</v>
      </c>
      <c r="S75" s="224">
        <f>'Indexed REC Deliveries'!S75*'Indexed REC Prices'!Q74</f>
        <v>0</v>
      </c>
      <c r="T75" s="224">
        <f>'Indexed REC Deliveries'!T75*'Indexed REC Prices'!R74</f>
        <v>0</v>
      </c>
      <c r="U75" s="224">
        <f>'Indexed REC Deliveries'!U75*'Indexed REC Prices'!S74</f>
        <v>0</v>
      </c>
      <c r="V75" s="224">
        <f>'Indexed REC Deliveries'!V75*'Indexed REC Prices'!T74</f>
        <v>0</v>
      </c>
      <c r="W75" s="224">
        <f>'Indexed REC Deliveries'!W75*'Indexed REC Prices'!U74</f>
        <v>0</v>
      </c>
      <c r="X75" s="224">
        <f>'Indexed REC Deliveries'!X75*'Indexed REC Prices'!V74</f>
        <v>0</v>
      </c>
      <c r="Y75" s="224">
        <f>'Indexed REC Deliveries'!Y75*'Indexed REC Prices'!W74</f>
        <v>0</v>
      </c>
      <c r="Z75" s="224">
        <f>'Indexed REC Deliveries'!Z75*'Indexed REC Prices'!X74</f>
        <v>0</v>
      </c>
      <c r="AA75" s="224">
        <f>'Indexed REC Deliveries'!AA75*'Indexed REC Prices'!Y74</f>
        <v>0</v>
      </c>
      <c r="AB75" s="224">
        <f>'Indexed REC Deliveries'!AB75*'Indexed REC Prices'!Z74</f>
        <v>0</v>
      </c>
      <c r="AC75" s="224">
        <f>'Indexed REC Deliveries'!AC75*'Indexed REC Prices'!AA74</f>
        <v>4709927.4107142864</v>
      </c>
      <c r="AD75" s="224">
        <f>'Indexed REC Deliveries'!AD75*'Indexed REC Prices'!AB74</f>
        <v>4666293.1073859129</v>
      </c>
      <c r="AE75" s="224">
        <f>'Indexed REC Deliveries'!AE75*'Indexed REC Prices'!AC74</f>
        <v>4572801.3781359633</v>
      </c>
      <c r="AF75" s="224">
        <f>'Indexed REC Deliveries'!AF75*'Indexed REC Prices'!AD74</f>
        <v>4478731.7196029397</v>
      </c>
      <c r="AG75" s="224">
        <f>'Indexed REC Deliveries'!AG75*'Indexed REC Prices'!AE74</f>
        <v>4384071.4451531097</v>
      </c>
    </row>
    <row r="76" spans="2:33">
      <c r="B76" s="94">
        <v>3</v>
      </c>
      <c r="C76" s="94" t="s">
        <v>167</v>
      </c>
      <c r="D76" s="119" t="s">
        <v>214</v>
      </c>
      <c r="E76" s="221"/>
      <c r="F76" s="321" t="s">
        <v>73</v>
      </c>
      <c r="G76" s="320">
        <f t="shared" si="3"/>
        <v>2040</v>
      </c>
      <c r="H76" s="262" t="s">
        <v>49</v>
      </c>
      <c r="I76" s="224">
        <f>'Indexed REC Deliveries'!I76*'Indexed REC Prices'!G75</f>
        <v>0</v>
      </c>
      <c r="J76" s="224">
        <f>'Indexed REC Deliveries'!J76*'Indexed REC Prices'!H75</f>
        <v>0</v>
      </c>
      <c r="K76" s="224">
        <f>'Indexed REC Deliveries'!K76*'Indexed REC Prices'!I75</f>
        <v>0</v>
      </c>
      <c r="L76" s="224">
        <f>'Indexed REC Deliveries'!L76*'Indexed REC Prices'!J75</f>
        <v>0</v>
      </c>
      <c r="M76" s="224">
        <f>'Indexed REC Deliveries'!M76*'Indexed REC Prices'!K75</f>
        <v>0</v>
      </c>
      <c r="N76" s="224">
        <f>'Indexed REC Deliveries'!N76*'Indexed REC Prices'!L75</f>
        <v>0</v>
      </c>
      <c r="O76" s="224">
        <f>'Indexed REC Deliveries'!O76*'Indexed REC Prices'!M75</f>
        <v>0</v>
      </c>
      <c r="P76" s="224">
        <f>'Indexed REC Deliveries'!P76*'Indexed REC Prices'!N75</f>
        <v>0</v>
      </c>
      <c r="Q76" s="224">
        <f>'Indexed REC Deliveries'!Q76*'Indexed REC Prices'!O75</f>
        <v>0</v>
      </c>
      <c r="R76" s="224">
        <f>'Indexed REC Deliveries'!R76*'Indexed REC Prices'!P75</f>
        <v>0</v>
      </c>
      <c r="S76" s="224">
        <f>'Indexed REC Deliveries'!S76*'Indexed REC Prices'!Q75</f>
        <v>0</v>
      </c>
      <c r="T76" s="224">
        <f>'Indexed REC Deliveries'!T76*'Indexed REC Prices'!R75</f>
        <v>0</v>
      </c>
      <c r="U76" s="224">
        <f>'Indexed REC Deliveries'!U76*'Indexed REC Prices'!S75</f>
        <v>0</v>
      </c>
      <c r="V76" s="224">
        <f>'Indexed REC Deliveries'!V76*'Indexed REC Prices'!T75</f>
        <v>0</v>
      </c>
      <c r="W76" s="224">
        <f>'Indexed REC Deliveries'!W76*'Indexed REC Prices'!U75</f>
        <v>0</v>
      </c>
      <c r="X76" s="224">
        <f>'Indexed REC Deliveries'!X76*'Indexed REC Prices'!V75</f>
        <v>0</v>
      </c>
      <c r="Y76" s="224">
        <f>'Indexed REC Deliveries'!Y76*'Indexed REC Prices'!W75</f>
        <v>0</v>
      </c>
      <c r="Z76" s="224">
        <f>'Indexed REC Deliveries'!Z76*'Indexed REC Prices'!X75</f>
        <v>0</v>
      </c>
      <c r="AA76" s="224">
        <f>'Indexed REC Deliveries'!AA76*'Indexed REC Prices'!Y75</f>
        <v>0</v>
      </c>
      <c r="AB76" s="224">
        <f>'Indexed REC Deliveries'!AB76*'Indexed REC Prices'!Z75</f>
        <v>0</v>
      </c>
      <c r="AC76" s="224">
        <f>'Indexed REC Deliveries'!AC76*'Indexed REC Prices'!AA75</f>
        <v>0</v>
      </c>
      <c r="AD76" s="224">
        <f>'Indexed REC Deliveries'!AD76*'Indexed REC Prices'!AB75</f>
        <v>4689741.8164682537</v>
      </c>
      <c r="AE76" s="224">
        <f>'Indexed REC Deliveries'!AE76*'Indexed REC Prices'!AC75</f>
        <v>4595780.2795336312</v>
      </c>
      <c r="AF76" s="224">
        <f>'Indexed REC Deliveries'!AF76*'Indexed REC Prices'!AD75</f>
        <v>4501237.9091486828</v>
      </c>
      <c r="AG76" s="224">
        <f>'Indexed REC Deliveries'!AG76*'Indexed REC Prices'!AE75</f>
        <v>4406101.9549277481</v>
      </c>
    </row>
    <row r="77" spans="2:33">
      <c r="B77" s="94">
        <v>3</v>
      </c>
      <c r="C77" s="94" t="s">
        <v>167</v>
      </c>
      <c r="D77" s="119" t="s">
        <v>214</v>
      </c>
      <c r="E77" s="221"/>
      <c r="F77" s="321" t="s">
        <v>73</v>
      </c>
      <c r="G77" s="320">
        <f t="shared" si="3"/>
        <v>2041</v>
      </c>
      <c r="H77" s="262" t="s">
        <v>49</v>
      </c>
      <c r="I77" s="224">
        <f>'Indexed REC Deliveries'!I77*'Indexed REC Prices'!G76</f>
        <v>0</v>
      </c>
      <c r="J77" s="224">
        <f>'Indexed REC Deliveries'!J77*'Indexed REC Prices'!H76</f>
        <v>0</v>
      </c>
      <c r="K77" s="224">
        <f>'Indexed REC Deliveries'!K77*'Indexed REC Prices'!I76</f>
        <v>0</v>
      </c>
      <c r="L77" s="224">
        <f>'Indexed REC Deliveries'!L77*'Indexed REC Prices'!J76</f>
        <v>0</v>
      </c>
      <c r="M77" s="224">
        <f>'Indexed REC Deliveries'!M77*'Indexed REC Prices'!K76</f>
        <v>0</v>
      </c>
      <c r="N77" s="224">
        <f>'Indexed REC Deliveries'!N77*'Indexed REC Prices'!L76</f>
        <v>0</v>
      </c>
      <c r="O77" s="224">
        <f>'Indexed REC Deliveries'!O77*'Indexed REC Prices'!M76</f>
        <v>0</v>
      </c>
      <c r="P77" s="224">
        <f>'Indexed REC Deliveries'!P77*'Indexed REC Prices'!N76</f>
        <v>0</v>
      </c>
      <c r="Q77" s="224">
        <f>'Indexed REC Deliveries'!Q77*'Indexed REC Prices'!O76</f>
        <v>0</v>
      </c>
      <c r="R77" s="224">
        <f>'Indexed REC Deliveries'!R77*'Indexed REC Prices'!P76</f>
        <v>0</v>
      </c>
      <c r="S77" s="224">
        <f>'Indexed REC Deliveries'!S77*'Indexed REC Prices'!Q76</f>
        <v>0</v>
      </c>
      <c r="T77" s="224">
        <f>'Indexed REC Deliveries'!T77*'Indexed REC Prices'!R76</f>
        <v>0</v>
      </c>
      <c r="U77" s="224">
        <f>'Indexed REC Deliveries'!U77*'Indexed REC Prices'!S76</f>
        <v>0</v>
      </c>
      <c r="V77" s="224">
        <f>'Indexed REC Deliveries'!V77*'Indexed REC Prices'!T76</f>
        <v>0</v>
      </c>
      <c r="W77" s="224">
        <f>'Indexed REC Deliveries'!W77*'Indexed REC Prices'!U76</f>
        <v>0</v>
      </c>
      <c r="X77" s="224">
        <f>'Indexed REC Deliveries'!X77*'Indexed REC Prices'!V76</f>
        <v>0</v>
      </c>
      <c r="Y77" s="224">
        <f>'Indexed REC Deliveries'!Y77*'Indexed REC Prices'!W76</f>
        <v>0</v>
      </c>
      <c r="Z77" s="224">
        <f>'Indexed REC Deliveries'!Z77*'Indexed REC Prices'!X76</f>
        <v>0</v>
      </c>
      <c r="AA77" s="224">
        <f>'Indexed REC Deliveries'!AA77*'Indexed REC Prices'!Y76</f>
        <v>0</v>
      </c>
      <c r="AB77" s="224">
        <f>'Indexed REC Deliveries'!AB77*'Indexed REC Prices'!Z76</f>
        <v>0</v>
      </c>
      <c r="AC77" s="224">
        <f>'Indexed REC Deliveries'!AC77*'Indexed REC Prices'!AA76</f>
        <v>0</v>
      </c>
      <c r="AD77" s="224">
        <f>'Indexed REC Deliveries'!AD77*'Indexed REC Prices'!AB76</f>
        <v>0</v>
      </c>
      <c r="AE77" s="224">
        <f>'Indexed REC Deliveries'!AE77*'Indexed REC Prices'!AC76</f>
        <v>4618874.6527976189</v>
      </c>
      <c r="AF77" s="224">
        <f>'Indexed REC Deliveries'!AF77*'Indexed REC Prices'!AD76</f>
        <v>4523857.1951243039</v>
      </c>
      <c r="AG77" s="224">
        <f>'Indexed REC Deliveries'!AG77*'Indexed REC Prices'!AE76</f>
        <v>4428243.1707816562</v>
      </c>
    </row>
    <row r="78" spans="2:33">
      <c r="B78" s="94">
        <v>3</v>
      </c>
      <c r="C78" s="94" t="s">
        <v>167</v>
      </c>
      <c r="D78" s="119" t="s">
        <v>214</v>
      </c>
      <c r="E78" s="221"/>
      <c r="F78" s="321" t="s">
        <v>73</v>
      </c>
      <c r="G78" s="320">
        <f t="shared" si="3"/>
        <v>2042</v>
      </c>
      <c r="H78" s="262" t="s">
        <v>49</v>
      </c>
      <c r="I78" s="224">
        <f>'Indexed REC Deliveries'!I78*'Indexed REC Prices'!G77</f>
        <v>0</v>
      </c>
      <c r="J78" s="224">
        <f>'Indexed REC Deliveries'!J78*'Indexed REC Prices'!H77</f>
        <v>0</v>
      </c>
      <c r="K78" s="224">
        <f>'Indexed REC Deliveries'!K78*'Indexed REC Prices'!I77</f>
        <v>0</v>
      </c>
      <c r="L78" s="224">
        <f>'Indexed REC Deliveries'!L78*'Indexed REC Prices'!J77</f>
        <v>0</v>
      </c>
      <c r="M78" s="224">
        <f>'Indexed REC Deliveries'!M78*'Indexed REC Prices'!K77</f>
        <v>0</v>
      </c>
      <c r="N78" s="224">
        <f>'Indexed REC Deliveries'!N78*'Indexed REC Prices'!L77</f>
        <v>0</v>
      </c>
      <c r="O78" s="224">
        <f>'Indexed REC Deliveries'!O78*'Indexed REC Prices'!M77</f>
        <v>0</v>
      </c>
      <c r="P78" s="224">
        <f>'Indexed REC Deliveries'!P78*'Indexed REC Prices'!N77</f>
        <v>0</v>
      </c>
      <c r="Q78" s="224">
        <f>'Indexed REC Deliveries'!Q78*'Indexed REC Prices'!O77</f>
        <v>0</v>
      </c>
      <c r="R78" s="224">
        <f>'Indexed REC Deliveries'!R78*'Indexed REC Prices'!P77</f>
        <v>0</v>
      </c>
      <c r="S78" s="224">
        <f>'Indexed REC Deliveries'!S78*'Indexed REC Prices'!Q77</f>
        <v>0</v>
      </c>
      <c r="T78" s="224">
        <f>'Indexed REC Deliveries'!T78*'Indexed REC Prices'!R77</f>
        <v>0</v>
      </c>
      <c r="U78" s="224">
        <f>'Indexed REC Deliveries'!U78*'Indexed REC Prices'!S77</f>
        <v>0</v>
      </c>
      <c r="V78" s="224">
        <f>'Indexed REC Deliveries'!V78*'Indexed REC Prices'!T77</f>
        <v>0</v>
      </c>
      <c r="W78" s="224">
        <f>'Indexed REC Deliveries'!W78*'Indexed REC Prices'!U77</f>
        <v>0</v>
      </c>
      <c r="X78" s="224">
        <f>'Indexed REC Deliveries'!X78*'Indexed REC Prices'!V77</f>
        <v>0</v>
      </c>
      <c r="Y78" s="224">
        <f>'Indexed REC Deliveries'!Y78*'Indexed REC Prices'!W77</f>
        <v>0</v>
      </c>
      <c r="Z78" s="224">
        <f>'Indexed REC Deliveries'!Z78*'Indexed REC Prices'!X77</f>
        <v>0</v>
      </c>
      <c r="AA78" s="224">
        <f>'Indexed REC Deliveries'!AA78*'Indexed REC Prices'!Y77</f>
        <v>0</v>
      </c>
      <c r="AB78" s="224">
        <f>'Indexed REC Deliveries'!AB78*'Indexed REC Prices'!Z77</f>
        <v>0</v>
      </c>
      <c r="AC78" s="224">
        <f>'Indexed REC Deliveries'!AC78*'Indexed REC Prices'!AA77</f>
        <v>0</v>
      </c>
      <c r="AD78" s="224">
        <f>'Indexed REC Deliveries'!AD78*'Indexed REC Prices'!AB77</f>
        <v>0</v>
      </c>
      <c r="AE78" s="224">
        <f>'Indexed REC Deliveries'!AE78*'Indexed REC Prices'!AC77</f>
        <v>0</v>
      </c>
      <c r="AF78" s="224">
        <f>'Indexed REC Deliveries'!AF78*'Indexed REC Prices'!AD77</f>
        <v>4546590.1458535716</v>
      </c>
      <c r="AG78" s="224">
        <f>'Indexed REC Deliveries'!AG78*'Indexed REC Prices'!AE77</f>
        <v>4450495.6490267906</v>
      </c>
    </row>
    <row r="79" spans="2:33">
      <c r="B79" s="94">
        <v>3</v>
      </c>
      <c r="C79" s="94" t="s">
        <v>167</v>
      </c>
      <c r="D79" s="119" t="s">
        <v>214</v>
      </c>
      <c r="E79" s="221"/>
      <c r="F79" s="321" t="s">
        <v>73</v>
      </c>
      <c r="G79" s="320">
        <f t="shared" si="3"/>
        <v>2043</v>
      </c>
      <c r="H79" s="262" t="s">
        <v>49</v>
      </c>
      <c r="I79" s="224">
        <f>'Indexed REC Deliveries'!I79*'Indexed REC Prices'!G78</f>
        <v>0</v>
      </c>
      <c r="J79" s="224">
        <f>'Indexed REC Deliveries'!J79*'Indexed REC Prices'!H78</f>
        <v>0</v>
      </c>
      <c r="K79" s="224">
        <f>'Indexed REC Deliveries'!K79*'Indexed REC Prices'!I78</f>
        <v>0</v>
      </c>
      <c r="L79" s="224">
        <f>'Indexed REC Deliveries'!L79*'Indexed REC Prices'!J78</f>
        <v>0</v>
      </c>
      <c r="M79" s="224">
        <f>'Indexed REC Deliveries'!M79*'Indexed REC Prices'!K78</f>
        <v>0</v>
      </c>
      <c r="N79" s="224">
        <f>'Indexed REC Deliveries'!N79*'Indexed REC Prices'!L78</f>
        <v>0</v>
      </c>
      <c r="O79" s="224">
        <f>'Indexed REC Deliveries'!O79*'Indexed REC Prices'!M78</f>
        <v>0</v>
      </c>
      <c r="P79" s="224">
        <f>'Indexed REC Deliveries'!P79*'Indexed REC Prices'!N78</f>
        <v>0</v>
      </c>
      <c r="Q79" s="224">
        <f>'Indexed REC Deliveries'!Q79*'Indexed REC Prices'!O78</f>
        <v>0</v>
      </c>
      <c r="R79" s="224">
        <f>'Indexed REC Deliveries'!R79*'Indexed REC Prices'!P78</f>
        <v>0</v>
      </c>
      <c r="S79" s="224">
        <f>'Indexed REC Deliveries'!S79*'Indexed REC Prices'!Q78</f>
        <v>0</v>
      </c>
      <c r="T79" s="224">
        <f>'Indexed REC Deliveries'!T79*'Indexed REC Prices'!R78</f>
        <v>0</v>
      </c>
      <c r="U79" s="224">
        <f>'Indexed REC Deliveries'!U79*'Indexed REC Prices'!S78</f>
        <v>0</v>
      </c>
      <c r="V79" s="224">
        <f>'Indexed REC Deliveries'!V79*'Indexed REC Prices'!T78</f>
        <v>0</v>
      </c>
      <c r="W79" s="224">
        <f>'Indexed REC Deliveries'!W79*'Indexed REC Prices'!U78</f>
        <v>0</v>
      </c>
      <c r="X79" s="224">
        <f>'Indexed REC Deliveries'!X79*'Indexed REC Prices'!V78</f>
        <v>0</v>
      </c>
      <c r="Y79" s="224">
        <f>'Indexed REC Deliveries'!Y79*'Indexed REC Prices'!W78</f>
        <v>0</v>
      </c>
      <c r="Z79" s="224">
        <f>'Indexed REC Deliveries'!Z79*'Indexed REC Prices'!X78</f>
        <v>0</v>
      </c>
      <c r="AA79" s="224">
        <f>'Indexed REC Deliveries'!AA79*'Indexed REC Prices'!Y78</f>
        <v>0</v>
      </c>
      <c r="AB79" s="224">
        <f>'Indexed REC Deliveries'!AB79*'Indexed REC Prices'!Z78</f>
        <v>0</v>
      </c>
      <c r="AC79" s="224">
        <f>'Indexed REC Deliveries'!AC79*'Indexed REC Prices'!AA78</f>
        <v>0</v>
      </c>
      <c r="AD79" s="224">
        <f>'Indexed REC Deliveries'!AD79*'Indexed REC Prices'!AB78</f>
        <v>0</v>
      </c>
      <c r="AE79" s="224">
        <f>'Indexed REC Deliveries'!AE79*'Indexed REC Prices'!AC78</f>
        <v>0</v>
      </c>
      <c r="AF79" s="224">
        <f>'Indexed REC Deliveries'!AF79*'Indexed REC Prices'!AD78</f>
        <v>0</v>
      </c>
      <c r="AG79" s="224">
        <f>'Indexed REC Deliveries'!AG79*'Indexed REC Prices'!AE78</f>
        <v>4472859.9487706432</v>
      </c>
    </row>
    <row r="80" spans="2:33">
      <c r="B80" s="94">
        <v>3</v>
      </c>
      <c r="C80" s="94" t="s">
        <v>167</v>
      </c>
      <c r="D80" s="119" t="s">
        <v>214</v>
      </c>
      <c r="E80" s="221"/>
      <c r="F80" s="321" t="s">
        <v>73</v>
      </c>
      <c r="G80" s="320">
        <f t="shared" si="3"/>
        <v>2044</v>
      </c>
      <c r="H80" s="262" t="s">
        <v>49</v>
      </c>
      <c r="I80" s="224">
        <f>'Indexed REC Deliveries'!I80*'Indexed REC Prices'!G79</f>
        <v>0</v>
      </c>
      <c r="J80" s="224">
        <f>'Indexed REC Deliveries'!J80*'Indexed REC Prices'!H79</f>
        <v>0</v>
      </c>
      <c r="K80" s="224">
        <f>'Indexed REC Deliveries'!K80*'Indexed REC Prices'!I79</f>
        <v>0</v>
      </c>
      <c r="L80" s="224">
        <f>'Indexed REC Deliveries'!L80*'Indexed REC Prices'!J79</f>
        <v>0</v>
      </c>
      <c r="M80" s="224">
        <f>'Indexed REC Deliveries'!M80*'Indexed REC Prices'!K79</f>
        <v>0</v>
      </c>
      <c r="N80" s="224">
        <f>'Indexed REC Deliveries'!N80*'Indexed REC Prices'!L79</f>
        <v>0</v>
      </c>
      <c r="O80" s="224">
        <f>'Indexed REC Deliveries'!O80*'Indexed REC Prices'!M79</f>
        <v>0</v>
      </c>
      <c r="P80" s="224">
        <f>'Indexed REC Deliveries'!P80*'Indexed REC Prices'!N79</f>
        <v>0</v>
      </c>
      <c r="Q80" s="224">
        <f>'Indexed REC Deliveries'!Q80*'Indexed REC Prices'!O79</f>
        <v>0</v>
      </c>
      <c r="R80" s="224">
        <f>'Indexed REC Deliveries'!R80*'Indexed REC Prices'!P79</f>
        <v>0</v>
      </c>
      <c r="S80" s="224">
        <f>'Indexed REC Deliveries'!S80*'Indexed REC Prices'!Q79</f>
        <v>0</v>
      </c>
      <c r="T80" s="224">
        <f>'Indexed REC Deliveries'!T80*'Indexed REC Prices'!R79</f>
        <v>0</v>
      </c>
      <c r="U80" s="224">
        <f>'Indexed REC Deliveries'!U80*'Indexed REC Prices'!S79</f>
        <v>0</v>
      </c>
      <c r="V80" s="224">
        <f>'Indexed REC Deliveries'!V80*'Indexed REC Prices'!T79</f>
        <v>0</v>
      </c>
      <c r="W80" s="224">
        <f>'Indexed REC Deliveries'!W80*'Indexed REC Prices'!U79</f>
        <v>0</v>
      </c>
      <c r="X80" s="224">
        <f>'Indexed REC Deliveries'!X80*'Indexed REC Prices'!V79</f>
        <v>0</v>
      </c>
      <c r="Y80" s="224">
        <f>'Indexed REC Deliveries'!Y80*'Indexed REC Prices'!W79</f>
        <v>0</v>
      </c>
      <c r="Z80" s="224">
        <f>'Indexed REC Deliveries'!Z80*'Indexed REC Prices'!X79</f>
        <v>0</v>
      </c>
      <c r="AA80" s="224">
        <f>'Indexed REC Deliveries'!AA80*'Indexed REC Prices'!Y79</f>
        <v>0</v>
      </c>
      <c r="AB80" s="224">
        <f>'Indexed REC Deliveries'!AB80*'Indexed REC Prices'!Z79</f>
        <v>0</v>
      </c>
      <c r="AC80" s="224">
        <f>'Indexed REC Deliveries'!AC80*'Indexed REC Prices'!AA79</f>
        <v>0</v>
      </c>
      <c r="AD80" s="224">
        <f>'Indexed REC Deliveries'!AD80*'Indexed REC Prices'!AB79</f>
        <v>0</v>
      </c>
      <c r="AE80" s="224">
        <f>'Indexed REC Deliveries'!AE80*'Indexed REC Prices'!AC79</f>
        <v>0</v>
      </c>
      <c r="AF80" s="224">
        <f>'Indexed REC Deliveries'!AF80*'Indexed REC Prices'!AD79</f>
        <v>0</v>
      </c>
      <c r="AG80" s="224">
        <f>'Indexed REC Deliveries'!AG80*'Indexed REC Prices'!AE79</f>
        <v>0</v>
      </c>
    </row>
    <row r="81" spans="2:33">
      <c r="B81" s="94">
        <v>3</v>
      </c>
      <c r="C81" s="94" t="s">
        <v>167</v>
      </c>
      <c r="D81" s="119" t="s">
        <v>214</v>
      </c>
      <c r="E81" s="221"/>
      <c r="F81" s="321" t="s">
        <v>73</v>
      </c>
      <c r="G81" s="320">
        <f t="shared" si="3"/>
        <v>2045</v>
      </c>
      <c r="H81" s="262" t="s">
        <v>49</v>
      </c>
      <c r="I81" s="224">
        <f>'Indexed REC Deliveries'!I81*'Indexed REC Prices'!G80</f>
        <v>0</v>
      </c>
      <c r="J81" s="224">
        <f>'Indexed REC Deliveries'!J81*'Indexed REC Prices'!H80</f>
        <v>0</v>
      </c>
      <c r="K81" s="224">
        <f>'Indexed REC Deliveries'!K81*'Indexed REC Prices'!I80</f>
        <v>0</v>
      </c>
      <c r="L81" s="224">
        <f>'Indexed REC Deliveries'!L81*'Indexed REC Prices'!J80</f>
        <v>0</v>
      </c>
      <c r="M81" s="224">
        <f>'Indexed REC Deliveries'!M81*'Indexed REC Prices'!K80</f>
        <v>0</v>
      </c>
      <c r="N81" s="224">
        <f>'Indexed REC Deliveries'!N81*'Indexed REC Prices'!L80</f>
        <v>0</v>
      </c>
      <c r="O81" s="224">
        <f>'Indexed REC Deliveries'!O81*'Indexed REC Prices'!M80</f>
        <v>0</v>
      </c>
      <c r="P81" s="224">
        <f>'Indexed REC Deliveries'!P81*'Indexed REC Prices'!N80</f>
        <v>0</v>
      </c>
      <c r="Q81" s="224">
        <f>'Indexed REC Deliveries'!Q81*'Indexed REC Prices'!O80</f>
        <v>0</v>
      </c>
      <c r="R81" s="224">
        <f>'Indexed REC Deliveries'!R81*'Indexed REC Prices'!P80</f>
        <v>0</v>
      </c>
      <c r="S81" s="224">
        <f>'Indexed REC Deliveries'!S81*'Indexed REC Prices'!Q80</f>
        <v>0</v>
      </c>
      <c r="T81" s="224">
        <f>'Indexed REC Deliveries'!T81*'Indexed REC Prices'!R80</f>
        <v>0</v>
      </c>
      <c r="U81" s="224">
        <f>'Indexed REC Deliveries'!U81*'Indexed REC Prices'!S80</f>
        <v>0</v>
      </c>
      <c r="V81" s="224">
        <f>'Indexed REC Deliveries'!V81*'Indexed REC Prices'!T80</f>
        <v>0</v>
      </c>
      <c r="W81" s="224">
        <f>'Indexed REC Deliveries'!W81*'Indexed REC Prices'!U80</f>
        <v>0</v>
      </c>
      <c r="X81" s="224">
        <f>'Indexed REC Deliveries'!X81*'Indexed REC Prices'!V80</f>
        <v>0</v>
      </c>
      <c r="Y81" s="224">
        <f>'Indexed REC Deliveries'!Y81*'Indexed REC Prices'!W80</f>
        <v>0</v>
      </c>
      <c r="Z81" s="224">
        <f>'Indexed REC Deliveries'!Z81*'Indexed REC Prices'!X80</f>
        <v>0</v>
      </c>
      <c r="AA81" s="224">
        <f>'Indexed REC Deliveries'!AA81*'Indexed REC Prices'!Y80</f>
        <v>0</v>
      </c>
      <c r="AB81" s="224">
        <f>'Indexed REC Deliveries'!AB81*'Indexed REC Prices'!Z80</f>
        <v>0</v>
      </c>
      <c r="AC81" s="224">
        <f>'Indexed REC Deliveries'!AC81*'Indexed REC Prices'!AA80</f>
        <v>0</v>
      </c>
      <c r="AD81" s="224">
        <f>'Indexed REC Deliveries'!AD81*'Indexed REC Prices'!AB80</f>
        <v>0</v>
      </c>
      <c r="AE81" s="224">
        <f>'Indexed REC Deliveries'!AE81*'Indexed REC Prices'!AC80</f>
        <v>0</v>
      </c>
      <c r="AF81" s="224">
        <f>'Indexed REC Deliveries'!AF81*'Indexed REC Prices'!AD80</f>
        <v>0</v>
      </c>
      <c r="AG81" s="224">
        <f>'Indexed REC Deliveries'!AG81*'Indexed REC Prices'!AE80</f>
        <v>0</v>
      </c>
    </row>
    <row r="82" spans="2:33">
      <c r="B82" s="94">
        <v>3</v>
      </c>
      <c r="C82" s="94" t="s">
        <v>167</v>
      </c>
      <c r="D82" s="119" t="s">
        <v>214</v>
      </c>
      <c r="E82" s="221"/>
      <c r="F82" s="321" t="s">
        <v>73</v>
      </c>
      <c r="G82" s="320">
        <f t="shared" si="3"/>
        <v>2046</v>
      </c>
      <c r="H82" s="262" t="s">
        <v>49</v>
      </c>
      <c r="I82" s="224">
        <f>'Indexed REC Deliveries'!I82*'Indexed REC Prices'!G81</f>
        <v>0</v>
      </c>
      <c r="J82" s="224">
        <f>'Indexed REC Deliveries'!J82*'Indexed REC Prices'!H81</f>
        <v>0</v>
      </c>
      <c r="K82" s="224">
        <f>'Indexed REC Deliveries'!K82*'Indexed REC Prices'!I81</f>
        <v>0</v>
      </c>
      <c r="L82" s="224">
        <f>'Indexed REC Deliveries'!L82*'Indexed REC Prices'!J81</f>
        <v>0</v>
      </c>
      <c r="M82" s="224">
        <f>'Indexed REC Deliveries'!M82*'Indexed REC Prices'!K81</f>
        <v>0</v>
      </c>
      <c r="N82" s="224">
        <f>'Indexed REC Deliveries'!N82*'Indexed REC Prices'!L81</f>
        <v>0</v>
      </c>
      <c r="O82" s="224">
        <f>'Indexed REC Deliveries'!O82*'Indexed REC Prices'!M81</f>
        <v>0</v>
      </c>
      <c r="P82" s="224">
        <f>'Indexed REC Deliveries'!P82*'Indexed REC Prices'!N81</f>
        <v>0</v>
      </c>
      <c r="Q82" s="224">
        <f>'Indexed REC Deliveries'!Q82*'Indexed REC Prices'!O81</f>
        <v>0</v>
      </c>
      <c r="R82" s="224">
        <f>'Indexed REC Deliveries'!R82*'Indexed REC Prices'!P81</f>
        <v>0</v>
      </c>
      <c r="S82" s="224">
        <f>'Indexed REC Deliveries'!S82*'Indexed REC Prices'!Q81</f>
        <v>0</v>
      </c>
      <c r="T82" s="224">
        <f>'Indexed REC Deliveries'!T82*'Indexed REC Prices'!R81</f>
        <v>0</v>
      </c>
      <c r="U82" s="224">
        <f>'Indexed REC Deliveries'!U82*'Indexed REC Prices'!S81</f>
        <v>0</v>
      </c>
      <c r="V82" s="224">
        <f>'Indexed REC Deliveries'!V82*'Indexed REC Prices'!T81</f>
        <v>0</v>
      </c>
      <c r="W82" s="224">
        <f>'Indexed REC Deliveries'!W82*'Indexed REC Prices'!U81</f>
        <v>0</v>
      </c>
      <c r="X82" s="224">
        <f>'Indexed REC Deliveries'!X82*'Indexed REC Prices'!V81</f>
        <v>0</v>
      </c>
      <c r="Y82" s="224">
        <f>'Indexed REC Deliveries'!Y82*'Indexed REC Prices'!W81</f>
        <v>0</v>
      </c>
      <c r="Z82" s="224">
        <f>'Indexed REC Deliveries'!Z82*'Indexed REC Prices'!X81</f>
        <v>0</v>
      </c>
      <c r="AA82" s="224">
        <f>'Indexed REC Deliveries'!AA82*'Indexed REC Prices'!Y81</f>
        <v>0</v>
      </c>
      <c r="AB82" s="224">
        <f>'Indexed REC Deliveries'!AB82*'Indexed REC Prices'!Z81</f>
        <v>0</v>
      </c>
      <c r="AC82" s="224">
        <f>'Indexed REC Deliveries'!AC82*'Indexed REC Prices'!AA81</f>
        <v>0</v>
      </c>
      <c r="AD82" s="224">
        <f>'Indexed REC Deliveries'!AD82*'Indexed REC Prices'!AB81</f>
        <v>0</v>
      </c>
      <c r="AE82" s="224">
        <f>'Indexed REC Deliveries'!AE82*'Indexed REC Prices'!AC81</f>
        <v>0</v>
      </c>
      <c r="AF82" s="224">
        <f>'Indexed REC Deliveries'!AF82*'Indexed REC Prices'!AD81</f>
        <v>0</v>
      </c>
      <c r="AG82" s="224">
        <f>'Indexed REC Deliveries'!AG82*'Indexed REC Prices'!AE81</f>
        <v>0</v>
      </c>
    </row>
    <row r="83" spans="2:33">
      <c r="N83" s="219"/>
    </row>
  </sheetData>
  <dataConsolidate/>
  <pageMargins left="0.7" right="0.7" top="0.75" bottom="0.75" header="0.3" footer="0.3"/>
  <pageSetup scale="20" fitToHeight="3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9E0D5-79D3-714D-BD39-229E1F1F7001}">
  <sheetPr>
    <pageSetUpPr fitToPage="1"/>
  </sheetPr>
  <dimension ref="B1:AX82"/>
  <sheetViews>
    <sheetView zoomScale="70" zoomScaleNormal="70" workbookViewId="0"/>
  </sheetViews>
  <sheetFormatPr defaultColWidth="9.5703125" defaultRowHeight="15"/>
  <cols>
    <col min="1" max="1" width="21.5703125" style="214" customWidth="1"/>
    <col min="2" max="2" width="12" style="216" bestFit="1" customWidth="1"/>
    <col min="3" max="3" width="20" style="217" bestFit="1" customWidth="1"/>
    <col min="4" max="4" width="20" style="217" customWidth="1"/>
    <col min="5" max="5" width="12.5703125" style="217" customWidth="1"/>
    <col min="6" max="6" width="5.5703125" style="217" customWidth="1"/>
    <col min="7" max="31" width="10.5703125" style="214" customWidth="1"/>
    <col min="32" max="16384" width="9.5703125" style="214"/>
  </cols>
  <sheetData>
    <row r="1" spans="2:31" ht="15.95" customHeight="1"/>
    <row r="2" spans="2:31" ht="15.95" customHeight="1" thickBot="1">
      <c r="B2" s="209" t="s">
        <v>245</v>
      </c>
    </row>
    <row r="3" spans="2:31">
      <c r="G3" s="220" t="s">
        <v>244</v>
      </c>
    </row>
    <row r="4" spans="2:31">
      <c r="B4" s="284" t="s">
        <v>165</v>
      </c>
      <c r="C4" s="319" t="s">
        <v>70</v>
      </c>
      <c r="D4" s="319" t="s">
        <v>14</v>
      </c>
      <c r="G4" s="284">
        <v>2022</v>
      </c>
      <c r="H4" s="284">
        <f t="shared" ref="H4:AE4" si="0">G4+1</f>
        <v>2023</v>
      </c>
      <c r="I4" s="284">
        <f t="shared" si="0"/>
        <v>2024</v>
      </c>
      <c r="J4" s="284">
        <f t="shared" si="0"/>
        <v>2025</v>
      </c>
      <c r="K4" s="284">
        <f t="shared" si="0"/>
        <v>2026</v>
      </c>
      <c r="L4" s="284">
        <f t="shared" si="0"/>
        <v>2027</v>
      </c>
      <c r="M4" s="284">
        <f t="shared" si="0"/>
        <v>2028</v>
      </c>
      <c r="N4" s="284">
        <f t="shared" si="0"/>
        <v>2029</v>
      </c>
      <c r="O4" s="284">
        <f t="shared" si="0"/>
        <v>2030</v>
      </c>
      <c r="P4" s="284">
        <f t="shared" si="0"/>
        <v>2031</v>
      </c>
      <c r="Q4" s="284">
        <f t="shared" si="0"/>
        <v>2032</v>
      </c>
      <c r="R4" s="284">
        <f t="shared" si="0"/>
        <v>2033</v>
      </c>
      <c r="S4" s="284">
        <f t="shared" si="0"/>
        <v>2034</v>
      </c>
      <c r="T4" s="284">
        <f t="shared" si="0"/>
        <v>2035</v>
      </c>
      <c r="U4" s="284">
        <f t="shared" si="0"/>
        <v>2036</v>
      </c>
      <c r="V4" s="284">
        <f t="shared" si="0"/>
        <v>2037</v>
      </c>
      <c r="W4" s="284">
        <f t="shared" si="0"/>
        <v>2038</v>
      </c>
      <c r="X4" s="284">
        <f t="shared" si="0"/>
        <v>2039</v>
      </c>
      <c r="Y4" s="284">
        <f t="shared" si="0"/>
        <v>2040</v>
      </c>
      <c r="Z4" s="284">
        <f t="shared" si="0"/>
        <v>2041</v>
      </c>
      <c r="AA4" s="284">
        <f t="shared" si="0"/>
        <v>2042</v>
      </c>
      <c r="AB4" s="284">
        <f t="shared" si="0"/>
        <v>2043</v>
      </c>
      <c r="AC4" s="284">
        <f t="shared" si="0"/>
        <v>2044</v>
      </c>
      <c r="AD4" s="284">
        <f t="shared" si="0"/>
        <v>2045</v>
      </c>
      <c r="AE4" s="284">
        <f t="shared" si="0"/>
        <v>2046</v>
      </c>
    </row>
    <row r="5" spans="2:31">
      <c r="B5" s="239" t="s">
        <v>71</v>
      </c>
      <c r="C5" s="320">
        <v>2022</v>
      </c>
      <c r="D5" s="262" t="s">
        <v>87</v>
      </c>
      <c r="G5" s="226">
        <f>IF(G$4&gt;=$C5,'Indexed REC Strike Price'!G5-INDEX('Inputs_Indexed REC'!D$18:D$20,MATCH('Indexed REC Prices'!$B5,'Inputs_Indexed REC'!$B$18:$B$20,0)),0)</f>
        <v>0</v>
      </c>
      <c r="H5" s="226">
        <f>IF(H$4&gt;=$C5,'Indexed REC Strike Price'!H5-INDEX('Inputs_Indexed REC'!E$18:E$20,MATCH('Indexed REC Prices'!$B5,'Inputs_Indexed REC'!$B$18:$B$20,0)),0)</f>
        <v>0</v>
      </c>
      <c r="I5" s="226">
        <f>IF(I$4&gt;=$C5,'Indexed REC Strike Price'!I5-INDEX('Inputs_Indexed REC'!F$18:F$20,MATCH('Indexed REC Prices'!$B5,'Inputs_Indexed REC'!$B$18:$B$20,0)),0)</f>
        <v>0</v>
      </c>
      <c r="J5" s="226">
        <f>IF(J$4&gt;=$C5,'Indexed REC Strike Price'!J5-INDEX('Inputs_Indexed REC'!G$18:G$20,MATCH('Indexed REC Prices'!$B5,'Inputs_Indexed REC'!$B$18:$B$20,0)),0)</f>
        <v>-43.688962857142862</v>
      </c>
      <c r="K5" s="226">
        <f>IF(K$4&gt;=$C5,'Indexed REC Strike Price'!K5-INDEX('Inputs_Indexed REC'!H$18:H$20,MATCH('Indexed REC Prices'!$B5,'Inputs_Indexed REC'!$B$18:$B$20,0)),0)</f>
        <v>-44.055285317460317</v>
      </c>
      <c r="L5" s="226">
        <f>IF(L$4&gt;=$C5,'Indexed REC Strike Price'!L5-INDEX('Inputs_Indexed REC'!I$18:I$20,MATCH('Indexed REC Prices'!$B5,'Inputs_Indexed REC'!$B$18:$B$20,0)),0)</f>
        <v>-41.23278333333333</v>
      </c>
      <c r="M5" s="226">
        <f>IF(M$4&gt;=$C5,'Indexed REC Strike Price'!M5-INDEX('Inputs_Indexed REC'!J$18:J$20,MATCH('Indexed REC Prices'!$B5,'Inputs_Indexed REC'!$B$18:$B$20,0)),0)</f>
        <v>-39.586467460317465</v>
      </c>
      <c r="N5" s="226">
        <f>IF(N$4&gt;=$C5,'Indexed REC Strike Price'!N5-INDEX('Inputs_Indexed REC'!K$18:K$20,MATCH('Indexed REC Prices'!$B5,'Inputs_Indexed REC'!$B$18:$B$20,0)),0)</f>
        <v>-38.826097420634909</v>
      </c>
      <c r="O5" s="226">
        <f>IF(O$4&gt;=$C5,'Indexed REC Strike Price'!O5-INDEX('Inputs_Indexed REC'!L$18:L$20,MATCH('Indexed REC Prices'!$B5,'Inputs_Indexed REC'!$B$18:$B$20,0)),0)</f>
        <v>-38.527115873015873</v>
      </c>
      <c r="P5" s="226">
        <f>IF(P$4&gt;=$C5,'Indexed REC Strike Price'!P5-INDEX('Inputs_Indexed REC'!M$18:M$20,MATCH('Indexed REC Prices'!$B5,'Inputs_Indexed REC'!$B$18:$B$20,0)),0)</f>
        <v>-38.209545833333337</v>
      </c>
      <c r="Q5" s="226">
        <f>IF(Q$4&gt;=$C5,'Indexed REC Strike Price'!Q5-INDEX('Inputs_Indexed REC'!N$18:N$20,MATCH('Indexed REC Prices'!$B5,'Inputs_Indexed REC'!$B$18:$B$20,0)),0)</f>
        <v>-37.309565575396824</v>
      </c>
      <c r="R5" s="226">
        <f>IF(R$4&gt;=$C5,'Indexed REC Strike Price'!R5-INDEX('Inputs_Indexed REC'!O$18:O$20,MATCH('Indexed REC Prices'!$B5,'Inputs_Indexed REC'!$B$18:$B$20,0)),0)</f>
        <v>-36.92041865079365</v>
      </c>
      <c r="S5" s="226">
        <f>IF(S$4&gt;=$C5,'Indexed REC Strike Price'!S5-INDEX('Inputs_Indexed REC'!P$18:P$20,MATCH('Indexed REC Prices'!$B5,'Inputs_Indexed REC'!$B$18:$B$20,0)),0)</f>
        <v>-38.158905753968256</v>
      </c>
      <c r="T5" s="226">
        <f>IF(T$4&gt;=$C5,'Indexed REC Strike Price'!T5-INDEX('Inputs_Indexed REC'!Q$18:Q$20,MATCH('Indexed REC Prices'!$B5,'Inputs_Indexed REC'!$B$18:$B$20,0)),0)</f>
        <v>-39.806378670634928</v>
      </c>
      <c r="U5" s="226">
        <f>IF(U$4&gt;=$C5,'Indexed REC Strike Price'!U5-INDEX('Inputs_Indexed REC'!R$18:R$20,MATCH('Indexed REC Prices'!$B5,'Inputs_Indexed REC'!$B$18:$B$20,0)),0)</f>
        <v>-40.958440079365076</v>
      </c>
      <c r="V5" s="226">
        <f>IF(V$4&gt;=$C5,'Indexed REC Strike Price'!V5-INDEX('Inputs_Indexed REC'!S$18:S$20,MATCH('Indexed REC Prices'!$B5,'Inputs_Indexed REC'!$B$18:$B$20,0)),0)</f>
        <v>-39.914229265873018</v>
      </c>
      <c r="W5" s="226">
        <f>IF(W$4&gt;=$C5,'Indexed REC Strike Price'!W5-INDEX('Inputs_Indexed REC'!T$18:T$20,MATCH('Indexed REC Prices'!$B5,'Inputs_Indexed REC'!$B$18:$B$20,0)),0)</f>
        <v>-40.653767063492062</v>
      </c>
      <c r="X5" s="226">
        <f>IF(X$4&gt;=$C5,'Indexed REC Strike Price'!X5-INDEX('Inputs_Indexed REC'!U$18:U$20,MATCH('Indexed REC Prices'!$B5,'Inputs_Indexed REC'!$B$18:$B$20,0)),0)</f>
        <v>-40.680353273809523</v>
      </c>
      <c r="Y5" s="226">
        <f>IF(Y$4&gt;=$C5,'Indexed REC Strike Price'!Y5-INDEX('Inputs_Indexed REC'!V$18:V$20,MATCH('Indexed REC Prices'!$B5,'Inputs_Indexed REC'!$B$18:$B$20,0)),0)</f>
        <v>-40.836654166666669</v>
      </c>
      <c r="Z5" s="226">
        <f>IF(Z$4&gt;=$C5,'Indexed REC Strike Price'!Z5-INDEX('Inputs_Indexed REC'!W$18:W$20,MATCH('Indexed REC Prices'!$B5,'Inputs_Indexed REC'!$B$18:$B$20,0)),0)</f>
        <v>-41.207996428571434</v>
      </c>
      <c r="AA5" s="226">
        <f>IF(AA$4&gt;=$C5,'Indexed REC Strike Price'!AA5-INDEX('Inputs_Indexed REC'!X$18:X$20,MATCH('Indexed REC Prices'!$B5,'Inputs_Indexed REC'!$B$18:$B$20,0)),0)</f>
        <v>-41.44908928571428</v>
      </c>
      <c r="AB5" s="226">
        <f>IF(AB$4&gt;=$C5,'Indexed REC Strike Price'!AB5-INDEX('Inputs_Indexed REC'!Y$18:Y$20,MATCH('Indexed REC Prices'!$B5,'Inputs_Indexed REC'!$B$18:$B$20,0)),0)</f>
        <v>-41.686566865079364</v>
      </c>
      <c r="AC5" s="226">
        <f>IF(AC$4&gt;=$C5,'Indexed REC Strike Price'!AC5-INDEX('Inputs_Indexed REC'!Z$18:Z$20,MATCH('Indexed REC Prices'!$B5,'Inputs_Indexed REC'!$B$18:$B$20,0)),0)</f>
        <v>-42.52029820238095</v>
      </c>
      <c r="AD5" s="226">
        <f>IF(AD$4&gt;=$C5,'Indexed REC Strike Price'!AD5-INDEX('Inputs_Indexed REC'!AA$18:AA$20,MATCH('Indexed REC Prices'!$B5,'Inputs_Indexed REC'!$B$18:$B$20,0)),0)</f>
        <v>-43.370704166428567</v>
      </c>
      <c r="AE5" s="226">
        <f>IF(AE$4&gt;=$C5,'Indexed REC Strike Price'!AE5-INDEX('Inputs_Indexed REC'!AB$18:AB$20,MATCH('Indexed REC Prices'!$B5,'Inputs_Indexed REC'!$B$18:$B$20,0)),0)</f>
        <v>-44.238118249757136</v>
      </c>
    </row>
    <row r="6" spans="2:31">
      <c r="B6" s="239" t="s">
        <v>71</v>
      </c>
      <c r="C6" s="320">
        <f>C5+1</f>
        <v>2023</v>
      </c>
      <c r="D6" s="262" t="s">
        <v>87</v>
      </c>
      <c r="G6" s="226">
        <f>IF(G$4&gt;=$C6,'Indexed REC Strike Price'!G6-INDEX('Inputs_Indexed REC'!D$18:D$20,MATCH('Indexed REC Prices'!$B6,'Inputs_Indexed REC'!$B$18:$B$20,0)),0)</f>
        <v>0</v>
      </c>
      <c r="H6" s="226">
        <f>IF(H$4&gt;=$C6,'Indexed REC Strike Price'!H6-INDEX('Inputs_Indexed REC'!E$18:E$20,MATCH('Indexed REC Prices'!$B6,'Inputs_Indexed REC'!$B$18:$B$20,0)),0)</f>
        <v>69.959999999999994</v>
      </c>
      <c r="I6" s="226">
        <f>IF(I$4&gt;=$C6,'Indexed REC Strike Price'!I6-INDEX('Inputs_Indexed REC'!F$18:F$20,MATCH('Indexed REC Prices'!$B6,'Inputs_Indexed REC'!$B$18:$B$20,0)),0)</f>
        <v>69.959999999999994</v>
      </c>
      <c r="J6" s="226">
        <f>IF(J$4&gt;=$C6,'Indexed REC Strike Price'!J6-INDEX('Inputs_Indexed REC'!G$18:G$20,MATCH('Indexed REC Prices'!$B6,'Inputs_Indexed REC'!$B$18:$B$20,0)),0)</f>
        <v>26.271037142857132</v>
      </c>
      <c r="K6" s="226">
        <f>IF(K$4&gt;=$C6,'Indexed REC Strike Price'!K6-INDEX('Inputs_Indexed REC'!H$18:H$20,MATCH('Indexed REC Prices'!$B6,'Inputs_Indexed REC'!$B$18:$B$20,0)),0)</f>
        <v>25.904714682539677</v>
      </c>
      <c r="L6" s="226">
        <f>IF(L$4&gt;=$C6,'Indexed REC Strike Price'!L6-INDEX('Inputs_Indexed REC'!I$18:I$20,MATCH('Indexed REC Prices'!$B6,'Inputs_Indexed REC'!$B$18:$B$20,0)),0)</f>
        <v>28.727216666666664</v>
      </c>
      <c r="M6" s="226">
        <f>IF(M$4&gt;=$C6,'Indexed REC Strike Price'!M6-INDEX('Inputs_Indexed REC'!J$18:J$20,MATCH('Indexed REC Prices'!$B6,'Inputs_Indexed REC'!$B$18:$B$20,0)),0)</f>
        <v>30.373532539682529</v>
      </c>
      <c r="N6" s="226">
        <f>IF(N$4&gt;=$C6,'Indexed REC Strike Price'!N6-INDEX('Inputs_Indexed REC'!K$18:K$20,MATCH('Indexed REC Prices'!$B6,'Inputs_Indexed REC'!$B$18:$B$20,0)),0)</f>
        <v>31.133902579365085</v>
      </c>
      <c r="O6" s="226">
        <f>IF(O$4&gt;=$C6,'Indexed REC Strike Price'!O6-INDEX('Inputs_Indexed REC'!L$18:L$20,MATCH('Indexed REC Prices'!$B6,'Inputs_Indexed REC'!$B$18:$B$20,0)),0)</f>
        <v>31.432884126984121</v>
      </c>
      <c r="P6" s="226">
        <f>IF(P$4&gt;=$C6,'Indexed REC Strike Price'!P6-INDEX('Inputs_Indexed REC'!M$18:M$20,MATCH('Indexed REC Prices'!$B6,'Inputs_Indexed REC'!$B$18:$B$20,0)),0)</f>
        <v>31.750454166666657</v>
      </c>
      <c r="Q6" s="226">
        <f>IF(Q$4&gt;=$C6,'Indexed REC Strike Price'!Q6-INDEX('Inputs_Indexed REC'!N$18:N$20,MATCH('Indexed REC Prices'!$B6,'Inputs_Indexed REC'!$B$18:$B$20,0)),0)</f>
        <v>32.650434424603169</v>
      </c>
      <c r="R6" s="226">
        <f>IF(R$4&gt;=$C6,'Indexed REC Strike Price'!R6-INDEX('Inputs_Indexed REC'!O$18:O$20,MATCH('Indexed REC Prices'!$B6,'Inputs_Indexed REC'!$B$18:$B$20,0)),0)</f>
        <v>33.039581349206344</v>
      </c>
      <c r="S6" s="226">
        <f>IF(S$4&gt;=$C6,'Indexed REC Strike Price'!S6-INDEX('Inputs_Indexed REC'!P$18:P$20,MATCH('Indexed REC Prices'!$B6,'Inputs_Indexed REC'!$B$18:$B$20,0)),0)</f>
        <v>31.801094246031738</v>
      </c>
      <c r="T6" s="226">
        <f>IF(T$4&gt;=$C6,'Indexed REC Strike Price'!T6-INDEX('Inputs_Indexed REC'!Q$18:Q$20,MATCH('Indexed REC Prices'!$B6,'Inputs_Indexed REC'!$B$18:$B$20,0)),0)</f>
        <v>30.153621329365066</v>
      </c>
      <c r="U6" s="226">
        <f>IF(U$4&gt;=$C6,'Indexed REC Strike Price'!U6-INDEX('Inputs_Indexed REC'!R$18:R$20,MATCH('Indexed REC Prices'!$B6,'Inputs_Indexed REC'!$B$18:$B$20,0)),0)</f>
        <v>29.001559920634918</v>
      </c>
      <c r="V6" s="226">
        <f>IF(V$4&gt;=$C6,'Indexed REC Strike Price'!V6-INDEX('Inputs_Indexed REC'!S$18:S$20,MATCH('Indexed REC Prices'!$B6,'Inputs_Indexed REC'!$B$18:$B$20,0)),0)</f>
        <v>30.045770734126975</v>
      </c>
      <c r="W6" s="226">
        <f>IF(W$4&gt;=$C6,'Indexed REC Strike Price'!W6-INDEX('Inputs_Indexed REC'!T$18:T$20,MATCH('Indexed REC Prices'!$B6,'Inputs_Indexed REC'!$B$18:$B$20,0)),0)</f>
        <v>29.306232936507932</v>
      </c>
      <c r="X6" s="226">
        <f>IF(X$4&gt;=$C6,'Indexed REC Strike Price'!X6-INDEX('Inputs_Indexed REC'!U$18:U$20,MATCH('Indexed REC Prices'!$B6,'Inputs_Indexed REC'!$B$18:$B$20,0)),0)</f>
        <v>29.279646726190471</v>
      </c>
      <c r="Y6" s="226">
        <f>IF(Y$4&gt;=$C6,'Indexed REC Strike Price'!Y6-INDEX('Inputs_Indexed REC'!V$18:V$20,MATCH('Indexed REC Prices'!$B6,'Inputs_Indexed REC'!$B$18:$B$20,0)),0)</f>
        <v>29.123345833333325</v>
      </c>
      <c r="Z6" s="226">
        <f>IF(Z$4&gt;=$C6,'Indexed REC Strike Price'!Z6-INDEX('Inputs_Indexed REC'!W$18:W$20,MATCH('Indexed REC Prices'!$B6,'Inputs_Indexed REC'!$B$18:$B$20,0)),0)</f>
        <v>28.75200357142856</v>
      </c>
      <c r="AA6" s="226">
        <f>IF(AA$4&gt;=$C6,'Indexed REC Strike Price'!AA6-INDEX('Inputs_Indexed REC'!X$18:X$20,MATCH('Indexed REC Prices'!$B6,'Inputs_Indexed REC'!$B$18:$B$20,0)),0)</f>
        <v>28.510910714285714</v>
      </c>
      <c r="AB6" s="226">
        <f>IF(AB$4&gt;=$C6,'Indexed REC Strike Price'!AB6-INDEX('Inputs_Indexed REC'!Y$18:Y$20,MATCH('Indexed REC Prices'!$B6,'Inputs_Indexed REC'!$B$18:$B$20,0)),0)</f>
        <v>28.27343313492063</v>
      </c>
      <c r="AC6" s="226">
        <f>IF(AC$4&gt;=$C6,'Indexed REC Strike Price'!AC6-INDEX('Inputs_Indexed REC'!Z$18:Z$20,MATCH('Indexed REC Prices'!$B6,'Inputs_Indexed REC'!$B$18:$B$20,0)),0)</f>
        <v>27.439701797619044</v>
      </c>
      <c r="AD6" s="226">
        <f>IF(AD$4&gt;=$C6,'Indexed REC Strike Price'!AD6-INDEX('Inputs_Indexed REC'!AA$18:AA$20,MATCH('Indexed REC Prices'!$B6,'Inputs_Indexed REC'!$B$18:$B$20,0)),0)</f>
        <v>26.589295833571427</v>
      </c>
      <c r="AE6" s="226">
        <f>IF(AE$4&gt;=$C6,'Indexed REC Strike Price'!AE6-INDEX('Inputs_Indexed REC'!AB$18:AB$20,MATCH('Indexed REC Prices'!$B6,'Inputs_Indexed REC'!$B$18:$B$20,0)),0)</f>
        <v>25.721881750242858</v>
      </c>
    </row>
    <row r="7" spans="2:31">
      <c r="B7" s="239" t="s">
        <v>71</v>
      </c>
      <c r="C7" s="320">
        <f t="shared" ref="C7:C29" si="1">C6+1</f>
        <v>2024</v>
      </c>
      <c r="D7" s="262" t="s">
        <v>87</v>
      </c>
      <c r="G7" s="226">
        <f>IF(G$4&gt;=$C7,'Indexed REC Strike Price'!G7-INDEX('Inputs_Indexed REC'!D$18:D$20,MATCH('Indexed REC Prices'!$B7,'Inputs_Indexed REC'!$B$18:$B$20,0)),0)</f>
        <v>0</v>
      </c>
      <c r="H7" s="226">
        <f>IF(H$4&gt;=$C7,'Indexed REC Strike Price'!H7-INDEX('Inputs_Indexed REC'!E$18:E$20,MATCH('Indexed REC Prices'!$B7,'Inputs_Indexed REC'!$B$18:$B$20,0)),0)</f>
        <v>0</v>
      </c>
      <c r="I7" s="226">
        <f>IF(I$4&gt;=$C7,'Indexed REC Strike Price'!I7-INDEX('Inputs_Indexed REC'!F$18:F$20,MATCH('Indexed REC Prices'!$B7,'Inputs_Indexed REC'!$B$18:$B$20,0)),0)</f>
        <v>76.349999999999994</v>
      </c>
      <c r="J7" s="226">
        <f>IF(J$4&gt;=$C7,'Indexed REC Strike Price'!J7-INDEX('Inputs_Indexed REC'!G$18:G$20,MATCH('Indexed REC Prices'!$B7,'Inputs_Indexed REC'!$B$18:$B$20,0)),0)</f>
        <v>32.661037142857133</v>
      </c>
      <c r="K7" s="226">
        <f>IF(K$4&gt;=$C7,'Indexed REC Strike Price'!K7-INDEX('Inputs_Indexed REC'!H$18:H$20,MATCH('Indexed REC Prices'!$B7,'Inputs_Indexed REC'!$B$18:$B$20,0)),0)</f>
        <v>32.294714682539677</v>
      </c>
      <c r="L7" s="226">
        <f>IF(L$4&gt;=$C7,'Indexed REC Strike Price'!L7-INDEX('Inputs_Indexed REC'!I$18:I$20,MATCH('Indexed REC Prices'!$B7,'Inputs_Indexed REC'!$B$18:$B$20,0)),0)</f>
        <v>35.117216666666664</v>
      </c>
      <c r="M7" s="226">
        <f>IF(M$4&gt;=$C7,'Indexed REC Strike Price'!M7-INDEX('Inputs_Indexed REC'!J$18:J$20,MATCH('Indexed REC Prices'!$B7,'Inputs_Indexed REC'!$B$18:$B$20,0)),0)</f>
        <v>36.763532539682529</v>
      </c>
      <c r="N7" s="226">
        <f>IF(N$4&gt;=$C7,'Indexed REC Strike Price'!N7-INDEX('Inputs_Indexed REC'!K$18:K$20,MATCH('Indexed REC Prices'!$B7,'Inputs_Indexed REC'!$B$18:$B$20,0)),0)</f>
        <v>37.523902579365085</v>
      </c>
      <c r="O7" s="226">
        <f>IF(O$4&gt;=$C7,'Indexed REC Strike Price'!O7-INDEX('Inputs_Indexed REC'!L$18:L$20,MATCH('Indexed REC Prices'!$B7,'Inputs_Indexed REC'!$B$18:$B$20,0)),0)</f>
        <v>37.822884126984121</v>
      </c>
      <c r="P7" s="226">
        <f>IF(P$4&gt;=$C7,'Indexed REC Strike Price'!P7-INDEX('Inputs_Indexed REC'!M$18:M$20,MATCH('Indexed REC Prices'!$B7,'Inputs_Indexed REC'!$B$18:$B$20,0)),0)</f>
        <v>38.140454166666657</v>
      </c>
      <c r="Q7" s="226">
        <f>IF(Q$4&gt;=$C7,'Indexed REC Strike Price'!Q7-INDEX('Inputs_Indexed REC'!N$18:N$20,MATCH('Indexed REC Prices'!$B7,'Inputs_Indexed REC'!$B$18:$B$20,0)),0)</f>
        <v>39.04043442460317</v>
      </c>
      <c r="R7" s="226">
        <f>IF(R$4&gt;=$C7,'Indexed REC Strike Price'!R7-INDEX('Inputs_Indexed REC'!O$18:O$20,MATCH('Indexed REC Prices'!$B7,'Inputs_Indexed REC'!$B$18:$B$20,0)),0)</f>
        <v>39.429581349206344</v>
      </c>
      <c r="S7" s="226">
        <f>IF(S$4&gt;=$C7,'Indexed REC Strike Price'!S7-INDEX('Inputs_Indexed REC'!P$18:P$20,MATCH('Indexed REC Prices'!$B7,'Inputs_Indexed REC'!$B$18:$B$20,0)),0)</f>
        <v>38.191094246031739</v>
      </c>
      <c r="T7" s="226">
        <f>IF(T$4&gt;=$C7,'Indexed REC Strike Price'!T7-INDEX('Inputs_Indexed REC'!Q$18:Q$20,MATCH('Indexed REC Prices'!$B7,'Inputs_Indexed REC'!$B$18:$B$20,0)),0)</f>
        <v>36.543621329365067</v>
      </c>
      <c r="U7" s="226">
        <f>IF(U$4&gt;=$C7,'Indexed REC Strike Price'!U7-INDEX('Inputs_Indexed REC'!R$18:R$20,MATCH('Indexed REC Prices'!$B7,'Inputs_Indexed REC'!$B$18:$B$20,0)),0)</f>
        <v>35.391559920634919</v>
      </c>
      <c r="V7" s="226">
        <f>IF(V$4&gt;=$C7,'Indexed REC Strike Price'!V7-INDEX('Inputs_Indexed REC'!S$18:S$20,MATCH('Indexed REC Prices'!$B7,'Inputs_Indexed REC'!$B$18:$B$20,0)),0)</f>
        <v>36.435770734126976</v>
      </c>
      <c r="W7" s="226">
        <f>IF(W$4&gt;=$C7,'Indexed REC Strike Price'!W7-INDEX('Inputs_Indexed REC'!T$18:T$20,MATCH('Indexed REC Prices'!$B7,'Inputs_Indexed REC'!$B$18:$B$20,0)),0)</f>
        <v>35.696232936507933</v>
      </c>
      <c r="X7" s="226">
        <f>IF(X$4&gt;=$C7,'Indexed REC Strike Price'!X7-INDEX('Inputs_Indexed REC'!U$18:U$20,MATCH('Indexed REC Prices'!$B7,'Inputs_Indexed REC'!$B$18:$B$20,0)),0)</f>
        <v>35.669646726190471</v>
      </c>
      <c r="Y7" s="226">
        <f>IF(Y$4&gt;=$C7,'Indexed REC Strike Price'!Y7-INDEX('Inputs_Indexed REC'!V$18:V$20,MATCH('Indexed REC Prices'!$B7,'Inputs_Indexed REC'!$B$18:$B$20,0)),0)</f>
        <v>35.513345833333325</v>
      </c>
      <c r="Z7" s="226">
        <f>IF(Z$4&gt;=$C7,'Indexed REC Strike Price'!Z7-INDEX('Inputs_Indexed REC'!W$18:W$20,MATCH('Indexed REC Prices'!$B7,'Inputs_Indexed REC'!$B$18:$B$20,0)),0)</f>
        <v>35.14200357142856</v>
      </c>
      <c r="AA7" s="226">
        <f>IF(AA$4&gt;=$C7,'Indexed REC Strike Price'!AA7-INDEX('Inputs_Indexed REC'!X$18:X$20,MATCH('Indexed REC Prices'!$B7,'Inputs_Indexed REC'!$B$18:$B$20,0)),0)</f>
        <v>34.900910714285715</v>
      </c>
      <c r="AB7" s="226">
        <f>IF(AB$4&gt;=$C7,'Indexed REC Strike Price'!AB7-INDEX('Inputs_Indexed REC'!Y$18:Y$20,MATCH('Indexed REC Prices'!$B7,'Inputs_Indexed REC'!$B$18:$B$20,0)),0)</f>
        <v>34.663433134920631</v>
      </c>
      <c r="AC7" s="226">
        <f>IF(AC$4&gt;=$C7,'Indexed REC Strike Price'!AC7-INDEX('Inputs_Indexed REC'!Z$18:Z$20,MATCH('Indexed REC Prices'!$B7,'Inputs_Indexed REC'!$B$18:$B$20,0)),0)</f>
        <v>33.829701797619045</v>
      </c>
      <c r="AD7" s="226">
        <f>IF(AD$4&gt;=$C7,'Indexed REC Strike Price'!AD7-INDEX('Inputs_Indexed REC'!AA$18:AA$20,MATCH('Indexed REC Prices'!$B7,'Inputs_Indexed REC'!$B$18:$B$20,0)),0)</f>
        <v>32.979295833571427</v>
      </c>
      <c r="AE7" s="226">
        <f>IF(AE$4&gt;=$C7,'Indexed REC Strike Price'!AE7-INDEX('Inputs_Indexed REC'!AB$18:AB$20,MATCH('Indexed REC Prices'!$B7,'Inputs_Indexed REC'!$B$18:$B$20,0)),0)</f>
        <v>32.111881750242858</v>
      </c>
    </row>
    <row r="8" spans="2:31">
      <c r="B8" s="239" t="s">
        <v>71</v>
      </c>
      <c r="C8" s="320">
        <f t="shared" si="1"/>
        <v>2025</v>
      </c>
      <c r="D8" s="262" t="s">
        <v>87</v>
      </c>
      <c r="G8" s="226">
        <f>IF(G$4&gt;=$C8,'Indexed REC Strike Price'!G8-INDEX('Inputs_Indexed REC'!D$18:D$20,MATCH('Indexed REC Prices'!$B8,'Inputs_Indexed REC'!$B$18:$B$20,0)),0)</f>
        <v>0</v>
      </c>
      <c r="H8" s="226">
        <f>IF(H$4&gt;=$C8,'Indexed REC Strike Price'!H8-INDEX('Inputs_Indexed REC'!E$18:E$20,MATCH('Indexed REC Prices'!$B8,'Inputs_Indexed REC'!$B$18:$B$20,0)),0)</f>
        <v>0</v>
      </c>
      <c r="I8" s="226">
        <f>IF(I$4&gt;=$C8,'Indexed REC Strike Price'!I8-INDEX('Inputs_Indexed REC'!F$18:F$20,MATCH('Indexed REC Prices'!$B8,'Inputs_Indexed REC'!$B$18:$B$20,0)),0)</f>
        <v>0</v>
      </c>
      <c r="J8" s="226">
        <f>IF(J$4&gt;=$C8,'Indexed REC Strike Price'!J8-INDEX('Inputs_Indexed REC'!G$18:G$20,MATCH('Indexed REC Prices'!$B8,'Inputs_Indexed REC'!$B$18:$B$20,0)),0)</f>
        <v>32.661037142857133</v>
      </c>
      <c r="K8" s="226">
        <f>IF(K$4&gt;=$C8,'Indexed REC Strike Price'!K8-INDEX('Inputs_Indexed REC'!H$18:H$20,MATCH('Indexed REC Prices'!$B8,'Inputs_Indexed REC'!$B$18:$B$20,0)),0)</f>
        <v>32.294714682539677</v>
      </c>
      <c r="L8" s="226">
        <f>IF(L$4&gt;=$C8,'Indexed REC Strike Price'!L8-INDEX('Inputs_Indexed REC'!I$18:I$20,MATCH('Indexed REC Prices'!$B8,'Inputs_Indexed REC'!$B$18:$B$20,0)),0)</f>
        <v>35.117216666666664</v>
      </c>
      <c r="M8" s="226">
        <f>IF(M$4&gt;=$C8,'Indexed REC Strike Price'!M8-INDEX('Inputs_Indexed REC'!J$18:J$20,MATCH('Indexed REC Prices'!$B8,'Inputs_Indexed REC'!$B$18:$B$20,0)),0)</f>
        <v>36.763532539682529</v>
      </c>
      <c r="N8" s="226">
        <f>IF(N$4&gt;=$C8,'Indexed REC Strike Price'!N8-INDEX('Inputs_Indexed REC'!K$18:K$20,MATCH('Indexed REC Prices'!$B8,'Inputs_Indexed REC'!$B$18:$B$20,0)),0)</f>
        <v>37.523902579365085</v>
      </c>
      <c r="O8" s="226">
        <f>IF(O$4&gt;=$C8,'Indexed REC Strike Price'!O8-INDEX('Inputs_Indexed REC'!L$18:L$20,MATCH('Indexed REC Prices'!$B8,'Inputs_Indexed REC'!$B$18:$B$20,0)),0)</f>
        <v>37.822884126984121</v>
      </c>
      <c r="P8" s="226">
        <f>IF(P$4&gt;=$C8,'Indexed REC Strike Price'!P8-INDEX('Inputs_Indexed REC'!M$18:M$20,MATCH('Indexed REC Prices'!$B8,'Inputs_Indexed REC'!$B$18:$B$20,0)),0)</f>
        <v>38.140454166666657</v>
      </c>
      <c r="Q8" s="226">
        <f>IF(Q$4&gt;=$C8,'Indexed REC Strike Price'!Q8-INDEX('Inputs_Indexed REC'!N$18:N$20,MATCH('Indexed REC Prices'!$B8,'Inputs_Indexed REC'!$B$18:$B$20,0)),0)</f>
        <v>39.04043442460317</v>
      </c>
      <c r="R8" s="226">
        <f>IF(R$4&gt;=$C8,'Indexed REC Strike Price'!R8-INDEX('Inputs_Indexed REC'!O$18:O$20,MATCH('Indexed REC Prices'!$B8,'Inputs_Indexed REC'!$B$18:$B$20,0)),0)</f>
        <v>39.429581349206344</v>
      </c>
      <c r="S8" s="226">
        <f>IF(S$4&gt;=$C8,'Indexed REC Strike Price'!S8-INDEX('Inputs_Indexed REC'!P$18:P$20,MATCH('Indexed REC Prices'!$B8,'Inputs_Indexed REC'!$B$18:$B$20,0)),0)</f>
        <v>38.191094246031739</v>
      </c>
      <c r="T8" s="226">
        <f>IF(T$4&gt;=$C8,'Indexed REC Strike Price'!T8-INDEX('Inputs_Indexed REC'!Q$18:Q$20,MATCH('Indexed REC Prices'!$B8,'Inputs_Indexed REC'!$B$18:$B$20,0)),0)</f>
        <v>36.543621329365067</v>
      </c>
      <c r="U8" s="226">
        <f>IF(U$4&gt;=$C8,'Indexed REC Strike Price'!U8-INDEX('Inputs_Indexed REC'!R$18:R$20,MATCH('Indexed REC Prices'!$B8,'Inputs_Indexed REC'!$B$18:$B$20,0)),0)</f>
        <v>35.391559920634919</v>
      </c>
      <c r="V8" s="226">
        <f>IF(V$4&gt;=$C8,'Indexed REC Strike Price'!V8-INDEX('Inputs_Indexed REC'!S$18:S$20,MATCH('Indexed REC Prices'!$B8,'Inputs_Indexed REC'!$B$18:$B$20,0)),0)</f>
        <v>36.435770734126976</v>
      </c>
      <c r="W8" s="226">
        <f>IF(W$4&gt;=$C8,'Indexed REC Strike Price'!W8-INDEX('Inputs_Indexed REC'!T$18:T$20,MATCH('Indexed REC Prices'!$B8,'Inputs_Indexed REC'!$B$18:$B$20,0)),0)</f>
        <v>35.696232936507933</v>
      </c>
      <c r="X8" s="226">
        <f>IF(X$4&gt;=$C8,'Indexed REC Strike Price'!X8-INDEX('Inputs_Indexed REC'!U$18:U$20,MATCH('Indexed REC Prices'!$B8,'Inputs_Indexed REC'!$B$18:$B$20,0)),0)</f>
        <v>35.669646726190471</v>
      </c>
      <c r="Y8" s="226">
        <f>IF(Y$4&gt;=$C8,'Indexed REC Strike Price'!Y8-INDEX('Inputs_Indexed REC'!V$18:V$20,MATCH('Indexed REC Prices'!$B8,'Inputs_Indexed REC'!$B$18:$B$20,0)),0)</f>
        <v>35.513345833333325</v>
      </c>
      <c r="Z8" s="226">
        <f>IF(Z$4&gt;=$C8,'Indexed REC Strike Price'!Z8-INDEX('Inputs_Indexed REC'!W$18:W$20,MATCH('Indexed REC Prices'!$B8,'Inputs_Indexed REC'!$B$18:$B$20,0)),0)</f>
        <v>35.14200357142856</v>
      </c>
      <c r="AA8" s="226">
        <f>IF(AA$4&gt;=$C8,'Indexed REC Strike Price'!AA8-INDEX('Inputs_Indexed REC'!X$18:X$20,MATCH('Indexed REC Prices'!$B8,'Inputs_Indexed REC'!$B$18:$B$20,0)),0)</f>
        <v>34.900910714285715</v>
      </c>
      <c r="AB8" s="226">
        <f>IF(AB$4&gt;=$C8,'Indexed REC Strike Price'!AB8-INDEX('Inputs_Indexed REC'!Y$18:Y$20,MATCH('Indexed REC Prices'!$B8,'Inputs_Indexed REC'!$B$18:$B$20,0)),0)</f>
        <v>34.663433134920631</v>
      </c>
      <c r="AC8" s="226">
        <f>IF(AC$4&gt;=$C8,'Indexed REC Strike Price'!AC8-INDEX('Inputs_Indexed REC'!Z$18:Z$20,MATCH('Indexed REC Prices'!$B8,'Inputs_Indexed REC'!$B$18:$B$20,0)),0)</f>
        <v>33.829701797619045</v>
      </c>
      <c r="AD8" s="226">
        <f>IF(AD$4&gt;=$C8,'Indexed REC Strike Price'!AD8-INDEX('Inputs_Indexed REC'!AA$18:AA$20,MATCH('Indexed REC Prices'!$B8,'Inputs_Indexed REC'!$B$18:$B$20,0)),0)</f>
        <v>32.979295833571427</v>
      </c>
      <c r="AE8" s="226">
        <f>IF(AE$4&gt;=$C8,'Indexed REC Strike Price'!AE8-INDEX('Inputs_Indexed REC'!AB$18:AB$20,MATCH('Indexed REC Prices'!$B8,'Inputs_Indexed REC'!$B$18:$B$20,0)),0)</f>
        <v>32.111881750242858</v>
      </c>
    </row>
    <row r="9" spans="2:31">
      <c r="B9" s="239" t="s">
        <v>71</v>
      </c>
      <c r="C9" s="320">
        <f t="shared" si="1"/>
        <v>2026</v>
      </c>
      <c r="D9" s="262" t="s">
        <v>87</v>
      </c>
      <c r="G9" s="226">
        <f>IF(G$4&gt;=$C9,'Indexed REC Strike Price'!G9-INDEX('Inputs_Indexed REC'!D$18:D$20,MATCH('Indexed REC Prices'!$B9,'Inputs_Indexed REC'!$B$18:$B$20,0)),0)</f>
        <v>0</v>
      </c>
      <c r="H9" s="226">
        <f>IF(H$4&gt;=$C9,'Indexed REC Strike Price'!H9-INDEX('Inputs_Indexed REC'!E$18:E$20,MATCH('Indexed REC Prices'!$B9,'Inputs_Indexed REC'!$B$18:$B$20,0)),0)</f>
        <v>0</v>
      </c>
      <c r="I9" s="226">
        <f>IF(I$4&gt;=$C9,'Indexed REC Strike Price'!I9-INDEX('Inputs_Indexed REC'!F$18:F$20,MATCH('Indexed REC Prices'!$B9,'Inputs_Indexed REC'!$B$18:$B$20,0)),0)</f>
        <v>0</v>
      </c>
      <c r="J9" s="226">
        <f>IF(J$4&gt;=$C9,'Indexed REC Strike Price'!J9-INDEX('Inputs_Indexed REC'!G$18:G$20,MATCH('Indexed REC Prices'!$B9,'Inputs_Indexed REC'!$B$18:$B$20,0)),0)</f>
        <v>0</v>
      </c>
      <c r="K9" s="226">
        <f>IF(K$4&gt;=$C9,'Indexed REC Strike Price'!K9-INDEX('Inputs_Indexed REC'!H$18:H$20,MATCH('Indexed REC Prices'!$B9,'Inputs_Indexed REC'!$B$18:$B$20,0)),0)</f>
        <v>32.294714682539677</v>
      </c>
      <c r="L9" s="226">
        <f>IF(L$4&gt;=$C9,'Indexed REC Strike Price'!L9-INDEX('Inputs_Indexed REC'!I$18:I$20,MATCH('Indexed REC Prices'!$B9,'Inputs_Indexed REC'!$B$18:$B$20,0)),0)</f>
        <v>35.117216666666664</v>
      </c>
      <c r="M9" s="226">
        <f>IF(M$4&gt;=$C9,'Indexed REC Strike Price'!M9-INDEX('Inputs_Indexed REC'!J$18:J$20,MATCH('Indexed REC Prices'!$B9,'Inputs_Indexed REC'!$B$18:$B$20,0)),0)</f>
        <v>36.763532539682529</v>
      </c>
      <c r="N9" s="226">
        <f>IF(N$4&gt;=$C9,'Indexed REC Strike Price'!N9-INDEX('Inputs_Indexed REC'!K$18:K$20,MATCH('Indexed REC Prices'!$B9,'Inputs_Indexed REC'!$B$18:$B$20,0)),0)</f>
        <v>37.523902579365085</v>
      </c>
      <c r="O9" s="226">
        <f>IF(O$4&gt;=$C9,'Indexed REC Strike Price'!O9-INDEX('Inputs_Indexed REC'!L$18:L$20,MATCH('Indexed REC Prices'!$B9,'Inputs_Indexed REC'!$B$18:$B$20,0)),0)</f>
        <v>37.822884126984121</v>
      </c>
      <c r="P9" s="226">
        <f>IF(P$4&gt;=$C9,'Indexed REC Strike Price'!P9-INDEX('Inputs_Indexed REC'!M$18:M$20,MATCH('Indexed REC Prices'!$B9,'Inputs_Indexed REC'!$B$18:$B$20,0)),0)</f>
        <v>38.140454166666657</v>
      </c>
      <c r="Q9" s="226">
        <f>IF(Q$4&gt;=$C9,'Indexed REC Strike Price'!Q9-INDEX('Inputs_Indexed REC'!N$18:N$20,MATCH('Indexed REC Prices'!$B9,'Inputs_Indexed REC'!$B$18:$B$20,0)),0)</f>
        <v>39.04043442460317</v>
      </c>
      <c r="R9" s="226">
        <f>IF(R$4&gt;=$C9,'Indexed REC Strike Price'!R9-INDEX('Inputs_Indexed REC'!O$18:O$20,MATCH('Indexed REC Prices'!$B9,'Inputs_Indexed REC'!$B$18:$B$20,0)),0)</f>
        <v>39.429581349206344</v>
      </c>
      <c r="S9" s="226">
        <f>IF(S$4&gt;=$C9,'Indexed REC Strike Price'!S9-INDEX('Inputs_Indexed REC'!P$18:P$20,MATCH('Indexed REC Prices'!$B9,'Inputs_Indexed REC'!$B$18:$B$20,0)),0)</f>
        <v>38.191094246031739</v>
      </c>
      <c r="T9" s="226">
        <f>IF(T$4&gt;=$C9,'Indexed REC Strike Price'!T9-INDEX('Inputs_Indexed REC'!Q$18:Q$20,MATCH('Indexed REC Prices'!$B9,'Inputs_Indexed REC'!$B$18:$B$20,0)),0)</f>
        <v>36.543621329365067</v>
      </c>
      <c r="U9" s="226">
        <f>IF(U$4&gt;=$C9,'Indexed REC Strike Price'!U9-INDEX('Inputs_Indexed REC'!R$18:R$20,MATCH('Indexed REC Prices'!$B9,'Inputs_Indexed REC'!$B$18:$B$20,0)),0)</f>
        <v>35.391559920634919</v>
      </c>
      <c r="V9" s="226">
        <f>IF(V$4&gt;=$C9,'Indexed REC Strike Price'!V9-INDEX('Inputs_Indexed REC'!S$18:S$20,MATCH('Indexed REC Prices'!$B9,'Inputs_Indexed REC'!$B$18:$B$20,0)),0)</f>
        <v>36.435770734126976</v>
      </c>
      <c r="W9" s="226">
        <f>IF(W$4&gt;=$C9,'Indexed REC Strike Price'!W9-INDEX('Inputs_Indexed REC'!T$18:T$20,MATCH('Indexed REC Prices'!$B9,'Inputs_Indexed REC'!$B$18:$B$20,0)),0)</f>
        <v>35.696232936507933</v>
      </c>
      <c r="X9" s="226">
        <f>IF(X$4&gt;=$C9,'Indexed REC Strike Price'!X9-INDEX('Inputs_Indexed REC'!U$18:U$20,MATCH('Indexed REC Prices'!$B9,'Inputs_Indexed REC'!$B$18:$B$20,0)),0)</f>
        <v>35.669646726190471</v>
      </c>
      <c r="Y9" s="226">
        <f>IF(Y$4&gt;=$C9,'Indexed REC Strike Price'!Y9-INDEX('Inputs_Indexed REC'!V$18:V$20,MATCH('Indexed REC Prices'!$B9,'Inputs_Indexed REC'!$B$18:$B$20,0)),0)</f>
        <v>35.513345833333325</v>
      </c>
      <c r="Z9" s="226">
        <f>IF(Z$4&gt;=$C9,'Indexed REC Strike Price'!Z9-INDEX('Inputs_Indexed REC'!W$18:W$20,MATCH('Indexed REC Prices'!$B9,'Inputs_Indexed REC'!$B$18:$B$20,0)),0)</f>
        <v>35.14200357142856</v>
      </c>
      <c r="AA9" s="226">
        <f>IF(AA$4&gt;=$C9,'Indexed REC Strike Price'!AA9-INDEX('Inputs_Indexed REC'!X$18:X$20,MATCH('Indexed REC Prices'!$B9,'Inputs_Indexed REC'!$B$18:$B$20,0)),0)</f>
        <v>34.900910714285715</v>
      </c>
      <c r="AB9" s="226">
        <f>IF(AB$4&gt;=$C9,'Indexed REC Strike Price'!AB9-INDEX('Inputs_Indexed REC'!Y$18:Y$20,MATCH('Indexed REC Prices'!$B9,'Inputs_Indexed REC'!$B$18:$B$20,0)),0)</f>
        <v>34.663433134920631</v>
      </c>
      <c r="AC9" s="226">
        <f>IF(AC$4&gt;=$C9,'Indexed REC Strike Price'!AC9-INDEX('Inputs_Indexed REC'!Z$18:Z$20,MATCH('Indexed REC Prices'!$B9,'Inputs_Indexed REC'!$B$18:$B$20,0)),0)</f>
        <v>33.829701797619045</v>
      </c>
      <c r="AD9" s="226">
        <f>IF(AD$4&gt;=$C9,'Indexed REC Strike Price'!AD9-INDEX('Inputs_Indexed REC'!AA$18:AA$20,MATCH('Indexed REC Prices'!$B9,'Inputs_Indexed REC'!$B$18:$B$20,0)),0)</f>
        <v>32.979295833571427</v>
      </c>
      <c r="AE9" s="226">
        <f>IF(AE$4&gt;=$C9,'Indexed REC Strike Price'!AE9-INDEX('Inputs_Indexed REC'!AB$18:AB$20,MATCH('Indexed REC Prices'!$B9,'Inputs_Indexed REC'!$B$18:$B$20,0)),0)</f>
        <v>32.111881750242858</v>
      </c>
    </row>
    <row r="10" spans="2:31">
      <c r="B10" s="239" t="s">
        <v>71</v>
      </c>
      <c r="C10" s="320">
        <f t="shared" si="1"/>
        <v>2027</v>
      </c>
      <c r="D10" s="262" t="s">
        <v>87</v>
      </c>
      <c r="G10" s="226">
        <f>IF(G$4&gt;=$C10,'Indexed REC Strike Price'!G10-INDEX('Inputs_Indexed REC'!D$18:D$20,MATCH('Indexed REC Prices'!$B10,'Inputs_Indexed REC'!$B$18:$B$20,0)),0)</f>
        <v>0</v>
      </c>
      <c r="H10" s="226">
        <f>IF(H$4&gt;=$C10,'Indexed REC Strike Price'!H10-INDEX('Inputs_Indexed REC'!E$18:E$20,MATCH('Indexed REC Prices'!$B10,'Inputs_Indexed REC'!$B$18:$B$20,0)),0)</f>
        <v>0</v>
      </c>
      <c r="I10" s="226">
        <f>IF(I$4&gt;=$C10,'Indexed REC Strike Price'!I10-INDEX('Inputs_Indexed REC'!F$18:F$20,MATCH('Indexed REC Prices'!$B10,'Inputs_Indexed REC'!$B$18:$B$20,0)),0)</f>
        <v>0</v>
      </c>
      <c r="J10" s="226">
        <f>IF(J$4&gt;=$C10,'Indexed REC Strike Price'!J10-INDEX('Inputs_Indexed REC'!G$18:G$20,MATCH('Indexed REC Prices'!$B10,'Inputs_Indexed REC'!$B$18:$B$20,0)),0)</f>
        <v>0</v>
      </c>
      <c r="K10" s="226">
        <f>IF(K$4&gt;=$C10,'Indexed REC Strike Price'!K10-INDEX('Inputs_Indexed REC'!H$18:H$20,MATCH('Indexed REC Prices'!$B10,'Inputs_Indexed REC'!$B$18:$B$20,0)),0)</f>
        <v>0</v>
      </c>
      <c r="L10" s="226">
        <f>IF(L$4&gt;=$C10,'Indexed REC Strike Price'!L10-INDEX('Inputs_Indexed REC'!I$18:I$20,MATCH('Indexed REC Prices'!$B10,'Inputs_Indexed REC'!$B$18:$B$20,0)),0)</f>
        <v>35.117216666666664</v>
      </c>
      <c r="M10" s="226">
        <f>IF(M$4&gt;=$C10,'Indexed REC Strike Price'!M10-INDEX('Inputs_Indexed REC'!J$18:J$20,MATCH('Indexed REC Prices'!$B10,'Inputs_Indexed REC'!$B$18:$B$20,0)),0)</f>
        <v>36.763532539682529</v>
      </c>
      <c r="N10" s="226">
        <f>IF(N$4&gt;=$C10,'Indexed REC Strike Price'!N10-INDEX('Inputs_Indexed REC'!K$18:K$20,MATCH('Indexed REC Prices'!$B10,'Inputs_Indexed REC'!$B$18:$B$20,0)),0)</f>
        <v>37.523902579365085</v>
      </c>
      <c r="O10" s="226">
        <f>IF(O$4&gt;=$C10,'Indexed REC Strike Price'!O10-INDEX('Inputs_Indexed REC'!L$18:L$20,MATCH('Indexed REC Prices'!$B10,'Inputs_Indexed REC'!$B$18:$B$20,0)),0)</f>
        <v>37.822884126984121</v>
      </c>
      <c r="P10" s="226">
        <f>IF(P$4&gt;=$C10,'Indexed REC Strike Price'!P10-INDEX('Inputs_Indexed REC'!M$18:M$20,MATCH('Indexed REC Prices'!$B10,'Inputs_Indexed REC'!$B$18:$B$20,0)),0)</f>
        <v>38.140454166666657</v>
      </c>
      <c r="Q10" s="226">
        <f>IF(Q$4&gt;=$C10,'Indexed REC Strike Price'!Q10-INDEX('Inputs_Indexed REC'!N$18:N$20,MATCH('Indexed REC Prices'!$B10,'Inputs_Indexed REC'!$B$18:$B$20,0)),0)</f>
        <v>39.04043442460317</v>
      </c>
      <c r="R10" s="226">
        <f>IF(R$4&gt;=$C10,'Indexed REC Strike Price'!R10-INDEX('Inputs_Indexed REC'!O$18:O$20,MATCH('Indexed REC Prices'!$B10,'Inputs_Indexed REC'!$B$18:$B$20,0)),0)</f>
        <v>39.429581349206344</v>
      </c>
      <c r="S10" s="226">
        <f>IF(S$4&gt;=$C10,'Indexed REC Strike Price'!S10-INDEX('Inputs_Indexed REC'!P$18:P$20,MATCH('Indexed REC Prices'!$B10,'Inputs_Indexed REC'!$B$18:$B$20,0)),0)</f>
        <v>38.191094246031739</v>
      </c>
      <c r="T10" s="226">
        <f>IF(T$4&gt;=$C10,'Indexed REC Strike Price'!T10-INDEX('Inputs_Indexed REC'!Q$18:Q$20,MATCH('Indexed REC Prices'!$B10,'Inputs_Indexed REC'!$B$18:$B$20,0)),0)</f>
        <v>36.543621329365067</v>
      </c>
      <c r="U10" s="226">
        <f>IF(U$4&gt;=$C10,'Indexed REC Strike Price'!U10-INDEX('Inputs_Indexed REC'!R$18:R$20,MATCH('Indexed REC Prices'!$B10,'Inputs_Indexed REC'!$B$18:$B$20,0)),0)</f>
        <v>35.391559920634919</v>
      </c>
      <c r="V10" s="226">
        <f>IF(V$4&gt;=$C10,'Indexed REC Strike Price'!V10-INDEX('Inputs_Indexed REC'!S$18:S$20,MATCH('Indexed REC Prices'!$B10,'Inputs_Indexed REC'!$B$18:$B$20,0)),0)</f>
        <v>36.435770734126976</v>
      </c>
      <c r="W10" s="226">
        <f>IF(W$4&gt;=$C10,'Indexed REC Strike Price'!W10-INDEX('Inputs_Indexed REC'!T$18:T$20,MATCH('Indexed REC Prices'!$B10,'Inputs_Indexed REC'!$B$18:$B$20,0)),0)</f>
        <v>35.696232936507933</v>
      </c>
      <c r="X10" s="226">
        <f>IF(X$4&gt;=$C10,'Indexed REC Strike Price'!X10-INDEX('Inputs_Indexed REC'!U$18:U$20,MATCH('Indexed REC Prices'!$B10,'Inputs_Indexed REC'!$B$18:$B$20,0)),0)</f>
        <v>35.669646726190471</v>
      </c>
      <c r="Y10" s="226">
        <f>IF(Y$4&gt;=$C10,'Indexed REC Strike Price'!Y10-INDEX('Inputs_Indexed REC'!V$18:V$20,MATCH('Indexed REC Prices'!$B10,'Inputs_Indexed REC'!$B$18:$B$20,0)),0)</f>
        <v>35.513345833333325</v>
      </c>
      <c r="Z10" s="226">
        <f>IF(Z$4&gt;=$C10,'Indexed REC Strike Price'!Z10-INDEX('Inputs_Indexed REC'!W$18:W$20,MATCH('Indexed REC Prices'!$B10,'Inputs_Indexed REC'!$B$18:$B$20,0)),0)</f>
        <v>35.14200357142856</v>
      </c>
      <c r="AA10" s="226">
        <f>IF(AA$4&gt;=$C10,'Indexed REC Strike Price'!AA10-INDEX('Inputs_Indexed REC'!X$18:X$20,MATCH('Indexed REC Prices'!$B10,'Inputs_Indexed REC'!$B$18:$B$20,0)),0)</f>
        <v>34.900910714285715</v>
      </c>
      <c r="AB10" s="226">
        <f>IF(AB$4&gt;=$C10,'Indexed REC Strike Price'!AB10-INDEX('Inputs_Indexed REC'!Y$18:Y$20,MATCH('Indexed REC Prices'!$B10,'Inputs_Indexed REC'!$B$18:$B$20,0)),0)</f>
        <v>34.663433134920631</v>
      </c>
      <c r="AC10" s="226">
        <f>IF(AC$4&gt;=$C10,'Indexed REC Strike Price'!AC10-INDEX('Inputs_Indexed REC'!Z$18:Z$20,MATCH('Indexed REC Prices'!$B10,'Inputs_Indexed REC'!$B$18:$B$20,0)),0)</f>
        <v>33.829701797619045</v>
      </c>
      <c r="AD10" s="226">
        <f>IF(AD$4&gt;=$C10,'Indexed REC Strike Price'!AD10-INDEX('Inputs_Indexed REC'!AA$18:AA$20,MATCH('Indexed REC Prices'!$B10,'Inputs_Indexed REC'!$B$18:$B$20,0)),0)</f>
        <v>32.979295833571427</v>
      </c>
      <c r="AE10" s="226">
        <f>IF(AE$4&gt;=$C10,'Indexed REC Strike Price'!AE10-INDEX('Inputs_Indexed REC'!AB$18:AB$20,MATCH('Indexed REC Prices'!$B10,'Inputs_Indexed REC'!$B$18:$B$20,0)),0)</f>
        <v>32.111881750242858</v>
      </c>
    </row>
    <row r="11" spans="2:31">
      <c r="B11" s="239" t="s">
        <v>71</v>
      </c>
      <c r="C11" s="320">
        <f t="shared" si="1"/>
        <v>2028</v>
      </c>
      <c r="D11" s="262" t="s">
        <v>87</v>
      </c>
      <c r="G11" s="226">
        <f>IF(G$4&gt;=$C11,'Indexed REC Strike Price'!G11-INDEX('Inputs_Indexed REC'!D$18:D$20,MATCH('Indexed REC Prices'!$B11,'Inputs_Indexed REC'!$B$18:$B$20,0)),0)</f>
        <v>0</v>
      </c>
      <c r="H11" s="226">
        <f>IF(H$4&gt;=$C11,'Indexed REC Strike Price'!H11-INDEX('Inputs_Indexed REC'!E$18:E$20,MATCH('Indexed REC Prices'!$B11,'Inputs_Indexed REC'!$B$18:$B$20,0)),0)</f>
        <v>0</v>
      </c>
      <c r="I11" s="226">
        <f>IF(I$4&gt;=$C11,'Indexed REC Strike Price'!I11-INDEX('Inputs_Indexed REC'!F$18:F$20,MATCH('Indexed REC Prices'!$B11,'Inputs_Indexed REC'!$B$18:$B$20,0)),0)</f>
        <v>0</v>
      </c>
      <c r="J11" s="226">
        <f>IF(J$4&gt;=$C11,'Indexed REC Strike Price'!J11-INDEX('Inputs_Indexed REC'!G$18:G$20,MATCH('Indexed REC Prices'!$B11,'Inputs_Indexed REC'!$B$18:$B$20,0)),0)</f>
        <v>0</v>
      </c>
      <c r="K11" s="226">
        <f>IF(K$4&gt;=$C11,'Indexed REC Strike Price'!K11-INDEX('Inputs_Indexed REC'!H$18:H$20,MATCH('Indexed REC Prices'!$B11,'Inputs_Indexed REC'!$B$18:$B$20,0)),0)</f>
        <v>0</v>
      </c>
      <c r="L11" s="226">
        <f>IF(L$4&gt;=$C11,'Indexed REC Strike Price'!L11-INDEX('Inputs_Indexed REC'!I$18:I$20,MATCH('Indexed REC Prices'!$B11,'Inputs_Indexed REC'!$B$18:$B$20,0)),0)</f>
        <v>0</v>
      </c>
      <c r="M11" s="226">
        <f>IF(M$4&gt;=$C11,'Indexed REC Strike Price'!M11-INDEX('Inputs_Indexed REC'!J$18:J$20,MATCH('Indexed REC Prices'!$B11,'Inputs_Indexed REC'!$B$18:$B$20,0)),0)</f>
        <v>36.763532539682529</v>
      </c>
      <c r="N11" s="226">
        <f>IF(N$4&gt;=$C11,'Indexed REC Strike Price'!N11-INDEX('Inputs_Indexed REC'!K$18:K$20,MATCH('Indexed REC Prices'!$B11,'Inputs_Indexed REC'!$B$18:$B$20,0)),0)</f>
        <v>37.523902579365085</v>
      </c>
      <c r="O11" s="226">
        <f>IF(O$4&gt;=$C11,'Indexed REC Strike Price'!O11-INDEX('Inputs_Indexed REC'!L$18:L$20,MATCH('Indexed REC Prices'!$B11,'Inputs_Indexed REC'!$B$18:$B$20,0)),0)</f>
        <v>37.822884126984121</v>
      </c>
      <c r="P11" s="226">
        <f>IF(P$4&gt;=$C11,'Indexed REC Strike Price'!P11-INDEX('Inputs_Indexed REC'!M$18:M$20,MATCH('Indexed REC Prices'!$B11,'Inputs_Indexed REC'!$B$18:$B$20,0)),0)</f>
        <v>38.140454166666657</v>
      </c>
      <c r="Q11" s="226">
        <f>IF(Q$4&gt;=$C11,'Indexed REC Strike Price'!Q11-INDEX('Inputs_Indexed REC'!N$18:N$20,MATCH('Indexed REC Prices'!$B11,'Inputs_Indexed REC'!$B$18:$B$20,0)),0)</f>
        <v>39.04043442460317</v>
      </c>
      <c r="R11" s="226">
        <f>IF(R$4&gt;=$C11,'Indexed REC Strike Price'!R11-INDEX('Inputs_Indexed REC'!O$18:O$20,MATCH('Indexed REC Prices'!$B11,'Inputs_Indexed REC'!$B$18:$B$20,0)),0)</f>
        <v>39.429581349206344</v>
      </c>
      <c r="S11" s="226">
        <f>IF(S$4&gt;=$C11,'Indexed REC Strike Price'!S11-INDEX('Inputs_Indexed REC'!P$18:P$20,MATCH('Indexed REC Prices'!$B11,'Inputs_Indexed REC'!$B$18:$B$20,0)),0)</f>
        <v>38.191094246031739</v>
      </c>
      <c r="T11" s="226">
        <f>IF(T$4&gt;=$C11,'Indexed REC Strike Price'!T11-INDEX('Inputs_Indexed REC'!Q$18:Q$20,MATCH('Indexed REC Prices'!$B11,'Inputs_Indexed REC'!$B$18:$B$20,0)),0)</f>
        <v>36.543621329365067</v>
      </c>
      <c r="U11" s="226">
        <f>IF(U$4&gt;=$C11,'Indexed REC Strike Price'!U11-INDEX('Inputs_Indexed REC'!R$18:R$20,MATCH('Indexed REC Prices'!$B11,'Inputs_Indexed REC'!$B$18:$B$20,0)),0)</f>
        <v>35.391559920634919</v>
      </c>
      <c r="V11" s="226">
        <f>IF(V$4&gt;=$C11,'Indexed REC Strike Price'!V11-INDEX('Inputs_Indexed REC'!S$18:S$20,MATCH('Indexed REC Prices'!$B11,'Inputs_Indexed REC'!$B$18:$B$20,0)),0)</f>
        <v>36.435770734126976</v>
      </c>
      <c r="W11" s="226">
        <f>IF(W$4&gt;=$C11,'Indexed REC Strike Price'!W11-INDEX('Inputs_Indexed REC'!T$18:T$20,MATCH('Indexed REC Prices'!$B11,'Inputs_Indexed REC'!$B$18:$B$20,0)),0)</f>
        <v>35.696232936507933</v>
      </c>
      <c r="X11" s="226">
        <f>IF(X$4&gt;=$C11,'Indexed REC Strike Price'!X11-INDEX('Inputs_Indexed REC'!U$18:U$20,MATCH('Indexed REC Prices'!$B11,'Inputs_Indexed REC'!$B$18:$B$20,0)),0)</f>
        <v>35.669646726190471</v>
      </c>
      <c r="Y11" s="226">
        <f>IF(Y$4&gt;=$C11,'Indexed REC Strike Price'!Y11-INDEX('Inputs_Indexed REC'!V$18:V$20,MATCH('Indexed REC Prices'!$B11,'Inputs_Indexed REC'!$B$18:$B$20,0)),0)</f>
        <v>35.513345833333325</v>
      </c>
      <c r="Z11" s="226">
        <f>IF(Z$4&gt;=$C11,'Indexed REC Strike Price'!Z11-INDEX('Inputs_Indexed REC'!W$18:W$20,MATCH('Indexed REC Prices'!$B11,'Inputs_Indexed REC'!$B$18:$B$20,0)),0)</f>
        <v>35.14200357142856</v>
      </c>
      <c r="AA11" s="226">
        <f>IF(AA$4&gt;=$C11,'Indexed REC Strike Price'!AA11-INDEX('Inputs_Indexed REC'!X$18:X$20,MATCH('Indexed REC Prices'!$B11,'Inputs_Indexed REC'!$B$18:$B$20,0)),0)</f>
        <v>34.900910714285715</v>
      </c>
      <c r="AB11" s="226">
        <f>IF(AB$4&gt;=$C11,'Indexed REC Strike Price'!AB11-INDEX('Inputs_Indexed REC'!Y$18:Y$20,MATCH('Indexed REC Prices'!$B11,'Inputs_Indexed REC'!$B$18:$B$20,0)),0)</f>
        <v>34.663433134920631</v>
      </c>
      <c r="AC11" s="226">
        <f>IF(AC$4&gt;=$C11,'Indexed REC Strike Price'!AC11-INDEX('Inputs_Indexed REC'!Z$18:Z$20,MATCH('Indexed REC Prices'!$B11,'Inputs_Indexed REC'!$B$18:$B$20,0)),0)</f>
        <v>33.829701797619045</v>
      </c>
      <c r="AD11" s="226">
        <f>IF(AD$4&gt;=$C11,'Indexed REC Strike Price'!AD11-INDEX('Inputs_Indexed REC'!AA$18:AA$20,MATCH('Indexed REC Prices'!$B11,'Inputs_Indexed REC'!$B$18:$B$20,0)),0)</f>
        <v>32.979295833571427</v>
      </c>
      <c r="AE11" s="226">
        <f>IF(AE$4&gt;=$C11,'Indexed REC Strike Price'!AE11-INDEX('Inputs_Indexed REC'!AB$18:AB$20,MATCH('Indexed REC Prices'!$B11,'Inputs_Indexed REC'!$B$18:$B$20,0)),0)</f>
        <v>32.111881750242858</v>
      </c>
    </row>
    <row r="12" spans="2:31">
      <c r="B12" s="239" t="s">
        <v>71</v>
      </c>
      <c r="C12" s="320">
        <f t="shared" si="1"/>
        <v>2029</v>
      </c>
      <c r="D12" s="262" t="s">
        <v>87</v>
      </c>
      <c r="G12" s="226">
        <f>IF(G$4&gt;=$C12,'Indexed REC Strike Price'!G12-INDEX('Inputs_Indexed REC'!D$18:D$20,MATCH('Indexed REC Prices'!$B12,'Inputs_Indexed REC'!$B$18:$B$20,0)),0)</f>
        <v>0</v>
      </c>
      <c r="H12" s="226">
        <f>IF(H$4&gt;=$C12,'Indexed REC Strike Price'!H12-INDEX('Inputs_Indexed REC'!E$18:E$20,MATCH('Indexed REC Prices'!$B12,'Inputs_Indexed REC'!$B$18:$B$20,0)),0)</f>
        <v>0</v>
      </c>
      <c r="I12" s="226">
        <f>IF(I$4&gt;=$C12,'Indexed REC Strike Price'!I12-INDEX('Inputs_Indexed REC'!F$18:F$20,MATCH('Indexed REC Prices'!$B12,'Inputs_Indexed REC'!$B$18:$B$20,0)),0)</f>
        <v>0</v>
      </c>
      <c r="J12" s="226">
        <f>IF(J$4&gt;=$C12,'Indexed REC Strike Price'!J12-INDEX('Inputs_Indexed REC'!G$18:G$20,MATCH('Indexed REC Prices'!$B12,'Inputs_Indexed REC'!$B$18:$B$20,0)),0)</f>
        <v>0</v>
      </c>
      <c r="K12" s="226">
        <f>IF(K$4&gt;=$C12,'Indexed REC Strike Price'!K12-INDEX('Inputs_Indexed REC'!H$18:H$20,MATCH('Indexed REC Prices'!$B12,'Inputs_Indexed REC'!$B$18:$B$20,0)),0)</f>
        <v>0</v>
      </c>
      <c r="L12" s="226">
        <f>IF(L$4&gt;=$C12,'Indexed REC Strike Price'!L12-INDEX('Inputs_Indexed REC'!I$18:I$20,MATCH('Indexed REC Prices'!$B12,'Inputs_Indexed REC'!$B$18:$B$20,0)),0)</f>
        <v>0</v>
      </c>
      <c r="M12" s="226">
        <f>IF(M$4&gt;=$C12,'Indexed REC Strike Price'!M12-INDEX('Inputs_Indexed REC'!J$18:J$20,MATCH('Indexed REC Prices'!$B12,'Inputs_Indexed REC'!$B$18:$B$20,0)),0)</f>
        <v>0</v>
      </c>
      <c r="N12" s="226">
        <f>IF(N$4&gt;=$C12,'Indexed REC Strike Price'!N12-INDEX('Inputs_Indexed REC'!K$18:K$20,MATCH('Indexed REC Prices'!$B12,'Inputs_Indexed REC'!$B$18:$B$20,0)),0)</f>
        <v>37.523902579365085</v>
      </c>
      <c r="O12" s="226">
        <f>IF(O$4&gt;=$C12,'Indexed REC Strike Price'!O12-INDEX('Inputs_Indexed REC'!L$18:L$20,MATCH('Indexed REC Prices'!$B12,'Inputs_Indexed REC'!$B$18:$B$20,0)),0)</f>
        <v>37.822884126984121</v>
      </c>
      <c r="P12" s="226">
        <f>IF(P$4&gt;=$C12,'Indexed REC Strike Price'!P12-INDEX('Inputs_Indexed REC'!M$18:M$20,MATCH('Indexed REC Prices'!$B12,'Inputs_Indexed REC'!$B$18:$B$20,0)),0)</f>
        <v>38.140454166666657</v>
      </c>
      <c r="Q12" s="226">
        <f>IF(Q$4&gt;=$C12,'Indexed REC Strike Price'!Q12-INDEX('Inputs_Indexed REC'!N$18:N$20,MATCH('Indexed REC Prices'!$B12,'Inputs_Indexed REC'!$B$18:$B$20,0)),0)</f>
        <v>39.04043442460317</v>
      </c>
      <c r="R12" s="226">
        <f>IF(R$4&gt;=$C12,'Indexed REC Strike Price'!R12-INDEX('Inputs_Indexed REC'!O$18:O$20,MATCH('Indexed REC Prices'!$B12,'Inputs_Indexed REC'!$B$18:$B$20,0)),0)</f>
        <v>39.429581349206344</v>
      </c>
      <c r="S12" s="226">
        <f>IF(S$4&gt;=$C12,'Indexed REC Strike Price'!S12-INDEX('Inputs_Indexed REC'!P$18:P$20,MATCH('Indexed REC Prices'!$B12,'Inputs_Indexed REC'!$B$18:$B$20,0)),0)</f>
        <v>38.191094246031739</v>
      </c>
      <c r="T12" s="226">
        <f>IF(T$4&gt;=$C12,'Indexed REC Strike Price'!T12-INDEX('Inputs_Indexed REC'!Q$18:Q$20,MATCH('Indexed REC Prices'!$B12,'Inputs_Indexed REC'!$B$18:$B$20,0)),0)</f>
        <v>36.543621329365067</v>
      </c>
      <c r="U12" s="226">
        <f>IF(U$4&gt;=$C12,'Indexed REC Strike Price'!U12-INDEX('Inputs_Indexed REC'!R$18:R$20,MATCH('Indexed REC Prices'!$B12,'Inputs_Indexed REC'!$B$18:$B$20,0)),0)</f>
        <v>35.391559920634919</v>
      </c>
      <c r="V12" s="226">
        <f>IF(V$4&gt;=$C12,'Indexed REC Strike Price'!V12-INDEX('Inputs_Indexed REC'!S$18:S$20,MATCH('Indexed REC Prices'!$B12,'Inputs_Indexed REC'!$B$18:$B$20,0)),0)</f>
        <v>36.435770734126976</v>
      </c>
      <c r="W12" s="226">
        <f>IF(W$4&gt;=$C12,'Indexed REC Strike Price'!W12-INDEX('Inputs_Indexed REC'!T$18:T$20,MATCH('Indexed REC Prices'!$B12,'Inputs_Indexed REC'!$B$18:$B$20,0)),0)</f>
        <v>35.696232936507933</v>
      </c>
      <c r="X12" s="226">
        <f>IF(X$4&gt;=$C12,'Indexed REC Strike Price'!X12-INDEX('Inputs_Indexed REC'!U$18:U$20,MATCH('Indexed REC Prices'!$B12,'Inputs_Indexed REC'!$B$18:$B$20,0)),0)</f>
        <v>35.669646726190471</v>
      </c>
      <c r="Y12" s="226">
        <f>IF(Y$4&gt;=$C12,'Indexed REC Strike Price'!Y12-INDEX('Inputs_Indexed REC'!V$18:V$20,MATCH('Indexed REC Prices'!$B12,'Inputs_Indexed REC'!$B$18:$B$20,0)),0)</f>
        <v>35.513345833333325</v>
      </c>
      <c r="Z12" s="226">
        <f>IF(Z$4&gt;=$C12,'Indexed REC Strike Price'!Z12-INDEX('Inputs_Indexed REC'!W$18:W$20,MATCH('Indexed REC Prices'!$B12,'Inputs_Indexed REC'!$B$18:$B$20,0)),0)</f>
        <v>35.14200357142856</v>
      </c>
      <c r="AA12" s="226">
        <f>IF(AA$4&gt;=$C12,'Indexed REC Strike Price'!AA12-INDEX('Inputs_Indexed REC'!X$18:X$20,MATCH('Indexed REC Prices'!$B12,'Inputs_Indexed REC'!$B$18:$B$20,0)),0)</f>
        <v>34.900910714285715</v>
      </c>
      <c r="AB12" s="226">
        <f>IF(AB$4&gt;=$C12,'Indexed REC Strike Price'!AB12-INDEX('Inputs_Indexed REC'!Y$18:Y$20,MATCH('Indexed REC Prices'!$B12,'Inputs_Indexed REC'!$B$18:$B$20,0)),0)</f>
        <v>34.663433134920631</v>
      </c>
      <c r="AC12" s="226">
        <f>IF(AC$4&gt;=$C12,'Indexed REC Strike Price'!AC12-INDEX('Inputs_Indexed REC'!Z$18:Z$20,MATCH('Indexed REC Prices'!$B12,'Inputs_Indexed REC'!$B$18:$B$20,0)),0)</f>
        <v>33.829701797619045</v>
      </c>
      <c r="AD12" s="226">
        <f>IF(AD$4&gt;=$C12,'Indexed REC Strike Price'!AD12-INDEX('Inputs_Indexed REC'!AA$18:AA$20,MATCH('Indexed REC Prices'!$B12,'Inputs_Indexed REC'!$B$18:$B$20,0)),0)</f>
        <v>32.979295833571427</v>
      </c>
      <c r="AE12" s="226">
        <f>IF(AE$4&gt;=$C12,'Indexed REC Strike Price'!AE12-INDEX('Inputs_Indexed REC'!AB$18:AB$20,MATCH('Indexed REC Prices'!$B12,'Inputs_Indexed REC'!$B$18:$B$20,0)),0)</f>
        <v>32.111881750242858</v>
      </c>
    </row>
    <row r="13" spans="2:31">
      <c r="B13" s="239" t="s">
        <v>71</v>
      </c>
      <c r="C13" s="320">
        <f t="shared" si="1"/>
        <v>2030</v>
      </c>
      <c r="D13" s="262" t="s">
        <v>87</v>
      </c>
      <c r="G13" s="226">
        <f>IF(G$4&gt;=$C13,'Indexed REC Strike Price'!G13-INDEX('Inputs_Indexed REC'!D$18:D$20,MATCH('Indexed REC Prices'!$B13,'Inputs_Indexed REC'!$B$18:$B$20,0)),0)</f>
        <v>0</v>
      </c>
      <c r="H13" s="226">
        <f>IF(H$4&gt;=$C13,'Indexed REC Strike Price'!H13-INDEX('Inputs_Indexed REC'!E$18:E$20,MATCH('Indexed REC Prices'!$B13,'Inputs_Indexed REC'!$B$18:$B$20,0)),0)</f>
        <v>0</v>
      </c>
      <c r="I13" s="226">
        <f>IF(I$4&gt;=$C13,'Indexed REC Strike Price'!I13-INDEX('Inputs_Indexed REC'!F$18:F$20,MATCH('Indexed REC Prices'!$B13,'Inputs_Indexed REC'!$B$18:$B$20,0)),0)</f>
        <v>0</v>
      </c>
      <c r="J13" s="226">
        <f>IF(J$4&gt;=$C13,'Indexed REC Strike Price'!J13-INDEX('Inputs_Indexed REC'!G$18:G$20,MATCH('Indexed REC Prices'!$B13,'Inputs_Indexed REC'!$B$18:$B$20,0)),0)</f>
        <v>0</v>
      </c>
      <c r="K13" s="226">
        <f>IF(K$4&gt;=$C13,'Indexed REC Strike Price'!K13-INDEX('Inputs_Indexed REC'!H$18:H$20,MATCH('Indexed REC Prices'!$B13,'Inputs_Indexed REC'!$B$18:$B$20,0)),0)</f>
        <v>0</v>
      </c>
      <c r="L13" s="226">
        <f>IF(L$4&gt;=$C13,'Indexed REC Strike Price'!L13-INDEX('Inputs_Indexed REC'!I$18:I$20,MATCH('Indexed REC Prices'!$B13,'Inputs_Indexed REC'!$B$18:$B$20,0)),0)</f>
        <v>0</v>
      </c>
      <c r="M13" s="226">
        <f>IF(M$4&gt;=$C13,'Indexed REC Strike Price'!M13-INDEX('Inputs_Indexed REC'!J$18:J$20,MATCH('Indexed REC Prices'!$B13,'Inputs_Indexed REC'!$B$18:$B$20,0)),0)</f>
        <v>0</v>
      </c>
      <c r="N13" s="226">
        <f>IF(N$4&gt;=$C13,'Indexed REC Strike Price'!N13-INDEX('Inputs_Indexed REC'!K$18:K$20,MATCH('Indexed REC Prices'!$B13,'Inputs_Indexed REC'!$B$18:$B$20,0)),0)</f>
        <v>0</v>
      </c>
      <c r="O13" s="226">
        <f>IF(O$4&gt;=$C13,'Indexed REC Strike Price'!O13-INDEX('Inputs_Indexed REC'!L$18:L$20,MATCH('Indexed REC Prices'!$B13,'Inputs_Indexed REC'!$B$18:$B$20,0)),0)</f>
        <v>37.822884126984121</v>
      </c>
      <c r="P13" s="226">
        <f>IF(P$4&gt;=$C13,'Indexed REC Strike Price'!P13-INDEX('Inputs_Indexed REC'!M$18:M$20,MATCH('Indexed REC Prices'!$B13,'Inputs_Indexed REC'!$B$18:$B$20,0)),0)</f>
        <v>38.140454166666657</v>
      </c>
      <c r="Q13" s="226">
        <f>IF(Q$4&gt;=$C13,'Indexed REC Strike Price'!Q13-INDEX('Inputs_Indexed REC'!N$18:N$20,MATCH('Indexed REC Prices'!$B13,'Inputs_Indexed REC'!$B$18:$B$20,0)),0)</f>
        <v>39.04043442460317</v>
      </c>
      <c r="R13" s="226">
        <f>IF(R$4&gt;=$C13,'Indexed REC Strike Price'!R13-INDEX('Inputs_Indexed REC'!O$18:O$20,MATCH('Indexed REC Prices'!$B13,'Inputs_Indexed REC'!$B$18:$B$20,0)),0)</f>
        <v>39.429581349206344</v>
      </c>
      <c r="S13" s="226">
        <f>IF(S$4&gt;=$C13,'Indexed REC Strike Price'!S13-INDEX('Inputs_Indexed REC'!P$18:P$20,MATCH('Indexed REC Prices'!$B13,'Inputs_Indexed REC'!$B$18:$B$20,0)),0)</f>
        <v>38.191094246031739</v>
      </c>
      <c r="T13" s="226">
        <f>IF(T$4&gt;=$C13,'Indexed REC Strike Price'!T13-INDEX('Inputs_Indexed REC'!Q$18:Q$20,MATCH('Indexed REC Prices'!$B13,'Inputs_Indexed REC'!$B$18:$B$20,0)),0)</f>
        <v>36.543621329365067</v>
      </c>
      <c r="U13" s="226">
        <f>IF(U$4&gt;=$C13,'Indexed REC Strike Price'!U13-INDEX('Inputs_Indexed REC'!R$18:R$20,MATCH('Indexed REC Prices'!$B13,'Inputs_Indexed REC'!$B$18:$B$20,0)),0)</f>
        <v>35.391559920634919</v>
      </c>
      <c r="V13" s="226">
        <f>IF(V$4&gt;=$C13,'Indexed REC Strike Price'!V13-INDEX('Inputs_Indexed REC'!S$18:S$20,MATCH('Indexed REC Prices'!$B13,'Inputs_Indexed REC'!$B$18:$B$20,0)),0)</f>
        <v>36.435770734126976</v>
      </c>
      <c r="W13" s="226">
        <f>IF(W$4&gt;=$C13,'Indexed REC Strike Price'!W13-INDEX('Inputs_Indexed REC'!T$18:T$20,MATCH('Indexed REC Prices'!$B13,'Inputs_Indexed REC'!$B$18:$B$20,0)),0)</f>
        <v>35.696232936507933</v>
      </c>
      <c r="X13" s="226">
        <f>IF(X$4&gt;=$C13,'Indexed REC Strike Price'!X13-INDEX('Inputs_Indexed REC'!U$18:U$20,MATCH('Indexed REC Prices'!$B13,'Inputs_Indexed REC'!$B$18:$B$20,0)),0)</f>
        <v>35.669646726190471</v>
      </c>
      <c r="Y13" s="226">
        <f>IF(Y$4&gt;=$C13,'Indexed REC Strike Price'!Y13-INDEX('Inputs_Indexed REC'!V$18:V$20,MATCH('Indexed REC Prices'!$B13,'Inputs_Indexed REC'!$B$18:$B$20,0)),0)</f>
        <v>35.513345833333325</v>
      </c>
      <c r="Z13" s="226">
        <f>IF(Z$4&gt;=$C13,'Indexed REC Strike Price'!Z13-INDEX('Inputs_Indexed REC'!W$18:W$20,MATCH('Indexed REC Prices'!$B13,'Inputs_Indexed REC'!$B$18:$B$20,0)),0)</f>
        <v>35.14200357142856</v>
      </c>
      <c r="AA13" s="226">
        <f>IF(AA$4&gt;=$C13,'Indexed REC Strike Price'!AA13-INDEX('Inputs_Indexed REC'!X$18:X$20,MATCH('Indexed REC Prices'!$B13,'Inputs_Indexed REC'!$B$18:$B$20,0)),0)</f>
        <v>34.900910714285715</v>
      </c>
      <c r="AB13" s="226">
        <f>IF(AB$4&gt;=$C13,'Indexed REC Strike Price'!AB13-INDEX('Inputs_Indexed REC'!Y$18:Y$20,MATCH('Indexed REC Prices'!$B13,'Inputs_Indexed REC'!$B$18:$B$20,0)),0)</f>
        <v>34.663433134920631</v>
      </c>
      <c r="AC13" s="226">
        <f>IF(AC$4&gt;=$C13,'Indexed REC Strike Price'!AC13-INDEX('Inputs_Indexed REC'!Z$18:Z$20,MATCH('Indexed REC Prices'!$B13,'Inputs_Indexed REC'!$B$18:$B$20,0)),0)</f>
        <v>33.829701797619045</v>
      </c>
      <c r="AD13" s="226">
        <f>IF(AD$4&gt;=$C13,'Indexed REC Strike Price'!AD13-INDEX('Inputs_Indexed REC'!AA$18:AA$20,MATCH('Indexed REC Prices'!$B13,'Inputs_Indexed REC'!$B$18:$B$20,0)),0)</f>
        <v>32.979295833571427</v>
      </c>
      <c r="AE13" s="226">
        <f>IF(AE$4&gt;=$C13,'Indexed REC Strike Price'!AE13-INDEX('Inputs_Indexed REC'!AB$18:AB$20,MATCH('Indexed REC Prices'!$B13,'Inputs_Indexed REC'!$B$18:$B$20,0)),0)</f>
        <v>32.111881750242858</v>
      </c>
    </row>
    <row r="14" spans="2:31">
      <c r="B14" s="239" t="s">
        <v>71</v>
      </c>
      <c r="C14" s="320">
        <f t="shared" si="1"/>
        <v>2031</v>
      </c>
      <c r="D14" s="262" t="s">
        <v>87</v>
      </c>
      <c r="G14" s="226">
        <f>IF(G$4&gt;=$C14,'Indexed REC Strike Price'!G14-INDEX('Inputs_Indexed REC'!D$18:D$20,MATCH('Indexed REC Prices'!$B14,'Inputs_Indexed REC'!$B$18:$B$20,0)),0)</f>
        <v>0</v>
      </c>
      <c r="H14" s="226">
        <f>IF(H$4&gt;=$C14,'Indexed REC Strike Price'!H14-INDEX('Inputs_Indexed REC'!E$18:E$20,MATCH('Indexed REC Prices'!$B14,'Inputs_Indexed REC'!$B$18:$B$20,0)),0)</f>
        <v>0</v>
      </c>
      <c r="I14" s="226">
        <f>IF(I$4&gt;=$C14,'Indexed REC Strike Price'!I14-INDEX('Inputs_Indexed REC'!F$18:F$20,MATCH('Indexed REC Prices'!$B14,'Inputs_Indexed REC'!$B$18:$B$20,0)),0)</f>
        <v>0</v>
      </c>
      <c r="J14" s="226">
        <f>IF(J$4&gt;=$C14,'Indexed REC Strike Price'!J14-INDEX('Inputs_Indexed REC'!G$18:G$20,MATCH('Indexed REC Prices'!$B14,'Inputs_Indexed REC'!$B$18:$B$20,0)),0)</f>
        <v>0</v>
      </c>
      <c r="K14" s="226">
        <f>IF(K$4&gt;=$C14,'Indexed REC Strike Price'!K14-INDEX('Inputs_Indexed REC'!H$18:H$20,MATCH('Indexed REC Prices'!$B14,'Inputs_Indexed REC'!$B$18:$B$20,0)),0)</f>
        <v>0</v>
      </c>
      <c r="L14" s="226">
        <f>IF(L$4&gt;=$C14,'Indexed REC Strike Price'!L14-INDEX('Inputs_Indexed REC'!I$18:I$20,MATCH('Indexed REC Prices'!$B14,'Inputs_Indexed REC'!$B$18:$B$20,0)),0)</f>
        <v>0</v>
      </c>
      <c r="M14" s="226">
        <f>IF(M$4&gt;=$C14,'Indexed REC Strike Price'!M14-INDEX('Inputs_Indexed REC'!J$18:J$20,MATCH('Indexed REC Prices'!$B14,'Inputs_Indexed REC'!$B$18:$B$20,0)),0)</f>
        <v>0</v>
      </c>
      <c r="N14" s="226">
        <f>IF(N$4&gt;=$C14,'Indexed REC Strike Price'!N14-INDEX('Inputs_Indexed REC'!K$18:K$20,MATCH('Indexed REC Prices'!$B14,'Inputs_Indexed REC'!$B$18:$B$20,0)),0)</f>
        <v>0</v>
      </c>
      <c r="O14" s="226">
        <f>IF(O$4&gt;=$C14,'Indexed REC Strike Price'!O14-INDEX('Inputs_Indexed REC'!L$18:L$20,MATCH('Indexed REC Prices'!$B14,'Inputs_Indexed REC'!$B$18:$B$20,0)),0)</f>
        <v>0</v>
      </c>
      <c r="P14" s="226">
        <f>IF(P$4&gt;=$C14,'Indexed REC Strike Price'!P14-INDEX('Inputs_Indexed REC'!M$18:M$20,MATCH('Indexed REC Prices'!$B14,'Inputs_Indexed REC'!$B$18:$B$20,0)),0)</f>
        <v>38.140454166666657</v>
      </c>
      <c r="Q14" s="226">
        <f>IF(Q$4&gt;=$C14,'Indexed REC Strike Price'!Q14-INDEX('Inputs_Indexed REC'!N$18:N$20,MATCH('Indexed REC Prices'!$B14,'Inputs_Indexed REC'!$B$18:$B$20,0)),0)</f>
        <v>39.04043442460317</v>
      </c>
      <c r="R14" s="226">
        <f>IF(R$4&gt;=$C14,'Indexed REC Strike Price'!R14-INDEX('Inputs_Indexed REC'!O$18:O$20,MATCH('Indexed REC Prices'!$B14,'Inputs_Indexed REC'!$B$18:$B$20,0)),0)</f>
        <v>39.429581349206344</v>
      </c>
      <c r="S14" s="226">
        <f>IF(S$4&gt;=$C14,'Indexed REC Strike Price'!S14-INDEX('Inputs_Indexed REC'!P$18:P$20,MATCH('Indexed REC Prices'!$B14,'Inputs_Indexed REC'!$B$18:$B$20,0)),0)</f>
        <v>38.191094246031739</v>
      </c>
      <c r="T14" s="226">
        <f>IF(T$4&gt;=$C14,'Indexed REC Strike Price'!T14-INDEX('Inputs_Indexed REC'!Q$18:Q$20,MATCH('Indexed REC Prices'!$B14,'Inputs_Indexed REC'!$B$18:$B$20,0)),0)</f>
        <v>36.543621329365067</v>
      </c>
      <c r="U14" s="226">
        <f>IF(U$4&gt;=$C14,'Indexed REC Strike Price'!U14-INDEX('Inputs_Indexed REC'!R$18:R$20,MATCH('Indexed REC Prices'!$B14,'Inputs_Indexed REC'!$B$18:$B$20,0)),0)</f>
        <v>35.391559920634919</v>
      </c>
      <c r="V14" s="226">
        <f>IF(V$4&gt;=$C14,'Indexed REC Strike Price'!V14-INDEX('Inputs_Indexed REC'!S$18:S$20,MATCH('Indexed REC Prices'!$B14,'Inputs_Indexed REC'!$B$18:$B$20,0)),0)</f>
        <v>36.435770734126976</v>
      </c>
      <c r="W14" s="226">
        <f>IF(W$4&gt;=$C14,'Indexed REC Strike Price'!W14-INDEX('Inputs_Indexed REC'!T$18:T$20,MATCH('Indexed REC Prices'!$B14,'Inputs_Indexed REC'!$B$18:$B$20,0)),0)</f>
        <v>35.696232936507933</v>
      </c>
      <c r="X14" s="226">
        <f>IF(X$4&gt;=$C14,'Indexed REC Strike Price'!X14-INDEX('Inputs_Indexed REC'!U$18:U$20,MATCH('Indexed REC Prices'!$B14,'Inputs_Indexed REC'!$B$18:$B$20,0)),0)</f>
        <v>35.669646726190471</v>
      </c>
      <c r="Y14" s="226">
        <f>IF(Y$4&gt;=$C14,'Indexed REC Strike Price'!Y14-INDEX('Inputs_Indexed REC'!V$18:V$20,MATCH('Indexed REC Prices'!$B14,'Inputs_Indexed REC'!$B$18:$B$20,0)),0)</f>
        <v>35.513345833333325</v>
      </c>
      <c r="Z14" s="226">
        <f>IF(Z$4&gt;=$C14,'Indexed REC Strike Price'!Z14-INDEX('Inputs_Indexed REC'!W$18:W$20,MATCH('Indexed REC Prices'!$B14,'Inputs_Indexed REC'!$B$18:$B$20,0)),0)</f>
        <v>35.14200357142856</v>
      </c>
      <c r="AA14" s="226">
        <f>IF(AA$4&gt;=$C14,'Indexed REC Strike Price'!AA14-INDEX('Inputs_Indexed REC'!X$18:X$20,MATCH('Indexed REC Prices'!$B14,'Inputs_Indexed REC'!$B$18:$B$20,0)),0)</f>
        <v>34.900910714285715</v>
      </c>
      <c r="AB14" s="226">
        <f>IF(AB$4&gt;=$C14,'Indexed REC Strike Price'!AB14-INDEX('Inputs_Indexed REC'!Y$18:Y$20,MATCH('Indexed REC Prices'!$B14,'Inputs_Indexed REC'!$B$18:$B$20,0)),0)</f>
        <v>34.663433134920631</v>
      </c>
      <c r="AC14" s="226">
        <f>IF(AC$4&gt;=$C14,'Indexed REC Strike Price'!AC14-INDEX('Inputs_Indexed REC'!Z$18:Z$20,MATCH('Indexed REC Prices'!$B14,'Inputs_Indexed REC'!$B$18:$B$20,0)),0)</f>
        <v>33.829701797619045</v>
      </c>
      <c r="AD14" s="226">
        <f>IF(AD$4&gt;=$C14,'Indexed REC Strike Price'!AD14-INDEX('Inputs_Indexed REC'!AA$18:AA$20,MATCH('Indexed REC Prices'!$B14,'Inputs_Indexed REC'!$B$18:$B$20,0)),0)</f>
        <v>32.979295833571427</v>
      </c>
      <c r="AE14" s="226">
        <f>IF(AE$4&gt;=$C14,'Indexed REC Strike Price'!AE14-INDEX('Inputs_Indexed REC'!AB$18:AB$20,MATCH('Indexed REC Prices'!$B14,'Inputs_Indexed REC'!$B$18:$B$20,0)),0)</f>
        <v>32.111881750242858</v>
      </c>
    </row>
    <row r="15" spans="2:31">
      <c r="B15" s="239" t="s">
        <v>71</v>
      </c>
      <c r="C15" s="320">
        <f t="shared" si="1"/>
        <v>2032</v>
      </c>
      <c r="D15" s="262" t="s">
        <v>87</v>
      </c>
      <c r="G15" s="226">
        <f>IF(G$4&gt;=$C15,'Indexed REC Strike Price'!G15-INDEX('Inputs_Indexed REC'!D$18:D$20,MATCH('Indexed REC Prices'!$B15,'Inputs_Indexed REC'!$B$18:$B$20,0)),0)</f>
        <v>0</v>
      </c>
      <c r="H15" s="226">
        <f>IF(H$4&gt;=$C15,'Indexed REC Strike Price'!H15-INDEX('Inputs_Indexed REC'!E$18:E$20,MATCH('Indexed REC Prices'!$B15,'Inputs_Indexed REC'!$B$18:$B$20,0)),0)</f>
        <v>0</v>
      </c>
      <c r="I15" s="226">
        <f>IF(I$4&gt;=$C15,'Indexed REC Strike Price'!I15-INDEX('Inputs_Indexed REC'!F$18:F$20,MATCH('Indexed REC Prices'!$B15,'Inputs_Indexed REC'!$B$18:$B$20,0)),0)</f>
        <v>0</v>
      </c>
      <c r="J15" s="226">
        <f>IF(J$4&gt;=$C15,'Indexed REC Strike Price'!J15-INDEX('Inputs_Indexed REC'!G$18:G$20,MATCH('Indexed REC Prices'!$B15,'Inputs_Indexed REC'!$B$18:$B$20,0)),0)</f>
        <v>0</v>
      </c>
      <c r="K15" s="226">
        <f>IF(K$4&gt;=$C15,'Indexed REC Strike Price'!K15-INDEX('Inputs_Indexed REC'!H$18:H$20,MATCH('Indexed REC Prices'!$B15,'Inputs_Indexed REC'!$B$18:$B$20,0)),0)</f>
        <v>0</v>
      </c>
      <c r="L15" s="226">
        <f>IF(L$4&gt;=$C15,'Indexed REC Strike Price'!L15-INDEX('Inputs_Indexed REC'!I$18:I$20,MATCH('Indexed REC Prices'!$B15,'Inputs_Indexed REC'!$B$18:$B$20,0)),0)</f>
        <v>0</v>
      </c>
      <c r="M15" s="226">
        <f>IF(M$4&gt;=$C15,'Indexed REC Strike Price'!M15-INDEX('Inputs_Indexed REC'!J$18:J$20,MATCH('Indexed REC Prices'!$B15,'Inputs_Indexed REC'!$B$18:$B$20,0)),0)</f>
        <v>0</v>
      </c>
      <c r="N15" s="226">
        <f>IF(N$4&gt;=$C15,'Indexed REC Strike Price'!N15-INDEX('Inputs_Indexed REC'!K$18:K$20,MATCH('Indexed REC Prices'!$B15,'Inputs_Indexed REC'!$B$18:$B$20,0)),0)</f>
        <v>0</v>
      </c>
      <c r="O15" s="226">
        <f>IF(O$4&gt;=$C15,'Indexed REC Strike Price'!O15-INDEX('Inputs_Indexed REC'!L$18:L$20,MATCH('Indexed REC Prices'!$B15,'Inputs_Indexed REC'!$B$18:$B$20,0)),0)</f>
        <v>0</v>
      </c>
      <c r="P15" s="226">
        <f>IF(P$4&gt;=$C15,'Indexed REC Strike Price'!P15-INDEX('Inputs_Indexed REC'!M$18:M$20,MATCH('Indexed REC Prices'!$B15,'Inputs_Indexed REC'!$B$18:$B$20,0)),0)</f>
        <v>0</v>
      </c>
      <c r="Q15" s="226">
        <f>IF(Q$4&gt;=$C15,'Indexed REC Strike Price'!Q15-INDEX('Inputs_Indexed REC'!N$18:N$20,MATCH('Indexed REC Prices'!$B15,'Inputs_Indexed REC'!$B$18:$B$20,0)),0)</f>
        <v>39.04043442460317</v>
      </c>
      <c r="R15" s="226">
        <f>IF(R$4&gt;=$C15,'Indexed REC Strike Price'!R15-INDEX('Inputs_Indexed REC'!O$18:O$20,MATCH('Indexed REC Prices'!$B15,'Inputs_Indexed REC'!$B$18:$B$20,0)),0)</f>
        <v>39.429581349206344</v>
      </c>
      <c r="S15" s="226">
        <f>IF(S$4&gt;=$C15,'Indexed REC Strike Price'!S15-INDEX('Inputs_Indexed REC'!P$18:P$20,MATCH('Indexed REC Prices'!$B15,'Inputs_Indexed REC'!$B$18:$B$20,0)),0)</f>
        <v>38.191094246031739</v>
      </c>
      <c r="T15" s="226">
        <f>IF(T$4&gt;=$C15,'Indexed REC Strike Price'!T15-INDEX('Inputs_Indexed REC'!Q$18:Q$20,MATCH('Indexed REC Prices'!$B15,'Inputs_Indexed REC'!$B$18:$B$20,0)),0)</f>
        <v>36.543621329365067</v>
      </c>
      <c r="U15" s="226">
        <f>IF(U$4&gt;=$C15,'Indexed REC Strike Price'!U15-INDEX('Inputs_Indexed REC'!R$18:R$20,MATCH('Indexed REC Prices'!$B15,'Inputs_Indexed REC'!$B$18:$B$20,0)),0)</f>
        <v>35.391559920634919</v>
      </c>
      <c r="V15" s="226">
        <f>IF(V$4&gt;=$C15,'Indexed REC Strike Price'!V15-INDEX('Inputs_Indexed REC'!S$18:S$20,MATCH('Indexed REC Prices'!$B15,'Inputs_Indexed REC'!$B$18:$B$20,0)),0)</f>
        <v>36.435770734126976</v>
      </c>
      <c r="W15" s="226">
        <f>IF(W$4&gt;=$C15,'Indexed REC Strike Price'!W15-INDEX('Inputs_Indexed REC'!T$18:T$20,MATCH('Indexed REC Prices'!$B15,'Inputs_Indexed REC'!$B$18:$B$20,0)),0)</f>
        <v>35.696232936507933</v>
      </c>
      <c r="X15" s="226">
        <f>IF(X$4&gt;=$C15,'Indexed REC Strike Price'!X15-INDEX('Inputs_Indexed REC'!U$18:U$20,MATCH('Indexed REC Prices'!$B15,'Inputs_Indexed REC'!$B$18:$B$20,0)),0)</f>
        <v>35.669646726190471</v>
      </c>
      <c r="Y15" s="226">
        <f>IF(Y$4&gt;=$C15,'Indexed REC Strike Price'!Y15-INDEX('Inputs_Indexed REC'!V$18:V$20,MATCH('Indexed REC Prices'!$B15,'Inputs_Indexed REC'!$B$18:$B$20,0)),0)</f>
        <v>35.513345833333325</v>
      </c>
      <c r="Z15" s="226">
        <f>IF(Z$4&gt;=$C15,'Indexed REC Strike Price'!Z15-INDEX('Inputs_Indexed REC'!W$18:W$20,MATCH('Indexed REC Prices'!$B15,'Inputs_Indexed REC'!$B$18:$B$20,0)),0)</f>
        <v>35.14200357142856</v>
      </c>
      <c r="AA15" s="226">
        <f>IF(AA$4&gt;=$C15,'Indexed REC Strike Price'!AA15-INDEX('Inputs_Indexed REC'!X$18:X$20,MATCH('Indexed REC Prices'!$B15,'Inputs_Indexed REC'!$B$18:$B$20,0)),0)</f>
        <v>34.900910714285715</v>
      </c>
      <c r="AB15" s="226">
        <f>IF(AB$4&gt;=$C15,'Indexed REC Strike Price'!AB15-INDEX('Inputs_Indexed REC'!Y$18:Y$20,MATCH('Indexed REC Prices'!$B15,'Inputs_Indexed REC'!$B$18:$B$20,0)),0)</f>
        <v>34.663433134920631</v>
      </c>
      <c r="AC15" s="226">
        <f>IF(AC$4&gt;=$C15,'Indexed REC Strike Price'!AC15-INDEX('Inputs_Indexed REC'!Z$18:Z$20,MATCH('Indexed REC Prices'!$B15,'Inputs_Indexed REC'!$B$18:$B$20,0)),0)</f>
        <v>33.829701797619045</v>
      </c>
      <c r="AD15" s="226">
        <f>IF(AD$4&gt;=$C15,'Indexed REC Strike Price'!AD15-INDEX('Inputs_Indexed REC'!AA$18:AA$20,MATCH('Indexed REC Prices'!$B15,'Inputs_Indexed REC'!$B$18:$B$20,0)),0)</f>
        <v>32.979295833571427</v>
      </c>
      <c r="AE15" s="226">
        <f>IF(AE$4&gt;=$C15,'Indexed REC Strike Price'!AE15-INDEX('Inputs_Indexed REC'!AB$18:AB$20,MATCH('Indexed REC Prices'!$B15,'Inputs_Indexed REC'!$B$18:$B$20,0)),0)</f>
        <v>32.111881750242858</v>
      </c>
    </row>
    <row r="16" spans="2:31">
      <c r="B16" s="239" t="s">
        <v>71</v>
      </c>
      <c r="C16" s="320">
        <f t="shared" si="1"/>
        <v>2033</v>
      </c>
      <c r="D16" s="262" t="s">
        <v>87</v>
      </c>
      <c r="G16" s="226">
        <f>IF(G$4&gt;=$C16,'Indexed REC Strike Price'!G16-INDEX('Inputs_Indexed REC'!D$18:D$20,MATCH('Indexed REC Prices'!$B16,'Inputs_Indexed REC'!$B$18:$B$20,0)),0)</f>
        <v>0</v>
      </c>
      <c r="H16" s="226">
        <f>IF(H$4&gt;=$C16,'Indexed REC Strike Price'!H16-INDEX('Inputs_Indexed REC'!E$18:E$20,MATCH('Indexed REC Prices'!$B16,'Inputs_Indexed REC'!$B$18:$B$20,0)),0)</f>
        <v>0</v>
      </c>
      <c r="I16" s="226">
        <f>IF(I$4&gt;=$C16,'Indexed REC Strike Price'!I16-INDEX('Inputs_Indexed REC'!F$18:F$20,MATCH('Indexed REC Prices'!$B16,'Inputs_Indexed REC'!$B$18:$B$20,0)),0)</f>
        <v>0</v>
      </c>
      <c r="J16" s="226">
        <f>IF(J$4&gt;=$C16,'Indexed REC Strike Price'!J16-INDEX('Inputs_Indexed REC'!G$18:G$20,MATCH('Indexed REC Prices'!$B16,'Inputs_Indexed REC'!$B$18:$B$20,0)),0)</f>
        <v>0</v>
      </c>
      <c r="K16" s="226">
        <f>IF(K$4&gt;=$C16,'Indexed REC Strike Price'!K16-INDEX('Inputs_Indexed REC'!H$18:H$20,MATCH('Indexed REC Prices'!$B16,'Inputs_Indexed REC'!$B$18:$B$20,0)),0)</f>
        <v>0</v>
      </c>
      <c r="L16" s="226">
        <f>IF(L$4&gt;=$C16,'Indexed REC Strike Price'!L16-INDEX('Inputs_Indexed REC'!I$18:I$20,MATCH('Indexed REC Prices'!$B16,'Inputs_Indexed REC'!$B$18:$B$20,0)),0)</f>
        <v>0</v>
      </c>
      <c r="M16" s="226">
        <f>IF(M$4&gt;=$C16,'Indexed REC Strike Price'!M16-INDEX('Inputs_Indexed REC'!J$18:J$20,MATCH('Indexed REC Prices'!$B16,'Inputs_Indexed REC'!$B$18:$B$20,0)),0)</f>
        <v>0</v>
      </c>
      <c r="N16" s="226">
        <f>IF(N$4&gt;=$C16,'Indexed REC Strike Price'!N16-INDEX('Inputs_Indexed REC'!K$18:K$20,MATCH('Indexed REC Prices'!$B16,'Inputs_Indexed REC'!$B$18:$B$20,0)),0)</f>
        <v>0</v>
      </c>
      <c r="O16" s="226">
        <f>IF(O$4&gt;=$C16,'Indexed REC Strike Price'!O16-INDEX('Inputs_Indexed REC'!L$18:L$20,MATCH('Indexed REC Prices'!$B16,'Inputs_Indexed REC'!$B$18:$B$20,0)),0)</f>
        <v>0</v>
      </c>
      <c r="P16" s="226">
        <f>IF(P$4&gt;=$C16,'Indexed REC Strike Price'!P16-INDEX('Inputs_Indexed REC'!M$18:M$20,MATCH('Indexed REC Prices'!$B16,'Inputs_Indexed REC'!$B$18:$B$20,0)),0)</f>
        <v>0</v>
      </c>
      <c r="Q16" s="226">
        <f>IF(Q$4&gt;=$C16,'Indexed REC Strike Price'!Q16-INDEX('Inputs_Indexed REC'!N$18:N$20,MATCH('Indexed REC Prices'!$B16,'Inputs_Indexed REC'!$B$18:$B$20,0)),0)</f>
        <v>0</v>
      </c>
      <c r="R16" s="226">
        <f>IF(R$4&gt;=$C16,'Indexed REC Strike Price'!R16-INDEX('Inputs_Indexed REC'!O$18:O$20,MATCH('Indexed REC Prices'!$B16,'Inputs_Indexed REC'!$B$18:$B$20,0)),0)</f>
        <v>39.429581349206344</v>
      </c>
      <c r="S16" s="226">
        <f>IF(S$4&gt;=$C16,'Indexed REC Strike Price'!S16-INDEX('Inputs_Indexed REC'!P$18:P$20,MATCH('Indexed REC Prices'!$B16,'Inputs_Indexed REC'!$B$18:$B$20,0)),0)</f>
        <v>38.191094246031739</v>
      </c>
      <c r="T16" s="226">
        <f>IF(T$4&gt;=$C16,'Indexed REC Strike Price'!T16-INDEX('Inputs_Indexed REC'!Q$18:Q$20,MATCH('Indexed REC Prices'!$B16,'Inputs_Indexed REC'!$B$18:$B$20,0)),0)</f>
        <v>36.543621329365067</v>
      </c>
      <c r="U16" s="226">
        <f>IF(U$4&gt;=$C16,'Indexed REC Strike Price'!U16-INDEX('Inputs_Indexed REC'!R$18:R$20,MATCH('Indexed REC Prices'!$B16,'Inputs_Indexed REC'!$B$18:$B$20,0)),0)</f>
        <v>35.391559920634919</v>
      </c>
      <c r="V16" s="226">
        <f>IF(V$4&gt;=$C16,'Indexed REC Strike Price'!V16-INDEX('Inputs_Indexed REC'!S$18:S$20,MATCH('Indexed REC Prices'!$B16,'Inputs_Indexed REC'!$B$18:$B$20,0)),0)</f>
        <v>36.435770734126976</v>
      </c>
      <c r="W16" s="226">
        <f>IF(W$4&gt;=$C16,'Indexed REC Strike Price'!W16-INDEX('Inputs_Indexed REC'!T$18:T$20,MATCH('Indexed REC Prices'!$B16,'Inputs_Indexed REC'!$B$18:$B$20,0)),0)</f>
        <v>35.696232936507933</v>
      </c>
      <c r="X16" s="226">
        <f>IF(X$4&gt;=$C16,'Indexed REC Strike Price'!X16-INDEX('Inputs_Indexed REC'!U$18:U$20,MATCH('Indexed REC Prices'!$B16,'Inputs_Indexed REC'!$B$18:$B$20,0)),0)</f>
        <v>35.669646726190471</v>
      </c>
      <c r="Y16" s="226">
        <f>IF(Y$4&gt;=$C16,'Indexed REC Strike Price'!Y16-INDEX('Inputs_Indexed REC'!V$18:V$20,MATCH('Indexed REC Prices'!$B16,'Inputs_Indexed REC'!$B$18:$B$20,0)),0)</f>
        <v>35.513345833333325</v>
      </c>
      <c r="Z16" s="226">
        <f>IF(Z$4&gt;=$C16,'Indexed REC Strike Price'!Z16-INDEX('Inputs_Indexed REC'!W$18:W$20,MATCH('Indexed REC Prices'!$B16,'Inputs_Indexed REC'!$B$18:$B$20,0)),0)</f>
        <v>35.14200357142856</v>
      </c>
      <c r="AA16" s="226">
        <f>IF(AA$4&gt;=$C16,'Indexed REC Strike Price'!AA16-INDEX('Inputs_Indexed REC'!X$18:X$20,MATCH('Indexed REC Prices'!$B16,'Inputs_Indexed REC'!$B$18:$B$20,0)),0)</f>
        <v>34.900910714285715</v>
      </c>
      <c r="AB16" s="226">
        <f>IF(AB$4&gt;=$C16,'Indexed REC Strike Price'!AB16-INDEX('Inputs_Indexed REC'!Y$18:Y$20,MATCH('Indexed REC Prices'!$B16,'Inputs_Indexed REC'!$B$18:$B$20,0)),0)</f>
        <v>34.663433134920631</v>
      </c>
      <c r="AC16" s="226">
        <f>IF(AC$4&gt;=$C16,'Indexed REC Strike Price'!AC16-INDEX('Inputs_Indexed REC'!Z$18:Z$20,MATCH('Indexed REC Prices'!$B16,'Inputs_Indexed REC'!$B$18:$B$20,0)),0)</f>
        <v>33.829701797619045</v>
      </c>
      <c r="AD16" s="226">
        <f>IF(AD$4&gt;=$C16,'Indexed REC Strike Price'!AD16-INDEX('Inputs_Indexed REC'!AA$18:AA$20,MATCH('Indexed REC Prices'!$B16,'Inputs_Indexed REC'!$B$18:$B$20,0)),0)</f>
        <v>32.979295833571427</v>
      </c>
      <c r="AE16" s="226">
        <f>IF(AE$4&gt;=$C16,'Indexed REC Strike Price'!AE16-INDEX('Inputs_Indexed REC'!AB$18:AB$20,MATCH('Indexed REC Prices'!$B16,'Inputs_Indexed REC'!$B$18:$B$20,0)),0)</f>
        <v>32.111881750242858</v>
      </c>
    </row>
    <row r="17" spans="2:31">
      <c r="B17" s="239" t="s">
        <v>71</v>
      </c>
      <c r="C17" s="320">
        <f t="shared" si="1"/>
        <v>2034</v>
      </c>
      <c r="D17" s="262" t="s">
        <v>87</v>
      </c>
      <c r="G17" s="226">
        <f>IF(G$4&gt;=$C17,'Indexed REC Strike Price'!G17-INDEX('Inputs_Indexed REC'!D$18:D$20,MATCH('Indexed REC Prices'!$B17,'Inputs_Indexed REC'!$B$18:$B$20,0)),0)</f>
        <v>0</v>
      </c>
      <c r="H17" s="226">
        <f>IF(H$4&gt;=$C17,'Indexed REC Strike Price'!H17-INDEX('Inputs_Indexed REC'!E$18:E$20,MATCH('Indexed REC Prices'!$B17,'Inputs_Indexed REC'!$B$18:$B$20,0)),0)</f>
        <v>0</v>
      </c>
      <c r="I17" s="226">
        <f>IF(I$4&gt;=$C17,'Indexed REC Strike Price'!I17-INDEX('Inputs_Indexed REC'!F$18:F$20,MATCH('Indexed REC Prices'!$B17,'Inputs_Indexed REC'!$B$18:$B$20,0)),0)</f>
        <v>0</v>
      </c>
      <c r="J17" s="226">
        <f>IF(J$4&gt;=$C17,'Indexed REC Strike Price'!J17-INDEX('Inputs_Indexed REC'!G$18:G$20,MATCH('Indexed REC Prices'!$B17,'Inputs_Indexed REC'!$B$18:$B$20,0)),0)</f>
        <v>0</v>
      </c>
      <c r="K17" s="226">
        <f>IF(K$4&gt;=$C17,'Indexed REC Strike Price'!K17-INDEX('Inputs_Indexed REC'!H$18:H$20,MATCH('Indexed REC Prices'!$B17,'Inputs_Indexed REC'!$B$18:$B$20,0)),0)</f>
        <v>0</v>
      </c>
      <c r="L17" s="226">
        <f>IF(L$4&gt;=$C17,'Indexed REC Strike Price'!L17-INDEX('Inputs_Indexed REC'!I$18:I$20,MATCH('Indexed REC Prices'!$B17,'Inputs_Indexed REC'!$B$18:$B$20,0)),0)</f>
        <v>0</v>
      </c>
      <c r="M17" s="226">
        <f>IF(M$4&gt;=$C17,'Indexed REC Strike Price'!M17-INDEX('Inputs_Indexed REC'!J$18:J$20,MATCH('Indexed REC Prices'!$B17,'Inputs_Indexed REC'!$B$18:$B$20,0)),0)</f>
        <v>0</v>
      </c>
      <c r="N17" s="226">
        <f>IF(N$4&gt;=$C17,'Indexed REC Strike Price'!N17-INDEX('Inputs_Indexed REC'!K$18:K$20,MATCH('Indexed REC Prices'!$B17,'Inputs_Indexed REC'!$B$18:$B$20,0)),0)</f>
        <v>0</v>
      </c>
      <c r="O17" s="226">
        <f>IF(O$4&gt;=$C17,'Indexed REC Strike Price'!O17-INDEX('Inputs_Indexed REC'!L$18:L$20,MATCH('Indexed REC Prices'!$B17,'Inputs_Indexed REC'!$B$18:$B$20,0)),0)</f>
        <v>0</v>
      </c>
      <c r="P17" s="226">
        <f>IF(P$4&gt;=$C17,'Indexed REC Strike Price'!P17-INDEX('Inputs_Indexed REC'!M$18:M$20,MATCH('Indexed REC Prices'!$B17,'Inputs_Indexed REC'!$B$18:$B$20,0)),0)</f>
        <v>0</v>
      </c>
      <c r="Q17" s="226">
        <f>IF(Q$4&gt;=$C17,'Indexed REC Strike Price'!Q17-INDEX('Inputs_Indexed REC'!N$18:N$20,MATCH('Indexed REC Prices'!$B17,'Inputs_Indexed REC'!$B$18:$B$20,0)),0)</f>
        <v>0</v>
      </c>
      <c r="R17" s="226">
        <f>IF(R$4&gt;=$C17,'Indexed REC Strike Price'!R17-INDEX('Inputs_Indexed REC'!O$18:O$20,MATCH('Indexed REC Prices'!$B17,'Inputs_Indexed REC'!$B$18:$B$20,0)),0)</f>
        <v>0</v>
      </c>
      <c r="S17" s="226">
        <f>IF(S$4&gt;=$C17,'Indexed REC Strike Price'!S17-INDEX('Inputs_Indexed REC'!P$18:P$20,MATCH('Indexed REC Prices'!$B17,'Inputs_Indexed REC'!$B$18:$B$20,0)),0)</f>
        <v>38.191094246031739</v>
      </c>
      <c r="T17" s="226">
        <f>IF(T$4&gt;=$C17,'Indexed REC Strike Price'!T17-INDEX('Inputs_Indexed REC'!Q$18:Q$20,MATCH('Indexed REC Prices'!$B17,'Inputs_Indexed REC'!$B$18:$B$20,0)),0)</f>
        <v>36.543621329365067</v>
      </c>
      <c r="U17" s="226">
        <f>IF(U$4&gt;=$C17,'Indexed REC Strike Price'!U17-INDEX('Inputs_Indexed REC'!R$18:R$20,MATCH('Indexed REC Prices'!$B17,'Inputs_Indexed REC'!$B$18:$B$20,0)),0)</f>
        <v>35.391559920634919</v>
      </c>
      <c r="V17" s="226">
        <f>IF(V$4&gt;=$C17,'Indexed REC Strike Price'!V17-INDEX('Inputs_Indexed REC'!S$18:S$20,MATCH('Indexed REC Prices'!$B17,'Inputs_Indexed REC'!$B$18:$B$20,0)),0)</f>
        <v>36.435770734126976</v>
      </c>
      <c r="W17" s="226">
        <f>IF(W$4&gt;=$C17,'Indexed REC Strike Price'!W17-INDEX('Inputs_Indexed REC'!T$18:T$20,MATCH('Indexed REC Prices'!$B17,'Inputs_Indexed REC'!$B$18:$B$20,0)),0)</f>
        <v>35.696232936507933</v>
      </c>
      <c r="X17" s="226">
        <f>IF(X$4&gt;=$C17,'Indexed REC Strike Price'!X17-INDEX('Inputs_Indexed REC'!U$18:U$20,MATCH('Indexed REC Prices'!$B17,'Inputs_Indexed REC'!$B$18:$B$20,0)),0)</f>
        <v>35.669646726190471</v>
      </c>
      <c r="Y17" s="226">
        <f>IF(Y$4&gt;=$C17,'Indexed REC Strike Price'!Y17-INDEX('Inputs_Indexed REC'!V$18:V$20,MATCH('Indexed REC Prices'!$B17,'Inputs_Indexed REC'!$B$18:$B$20,0)),0)</f>
        <v>35.513345833333325</v>
      </c>
      <c r="Z17" s="226">
        <f>IF(Z$4&gt;=$C17,'Indexed REC Strike Price'!Z17-INDEX('Inputs_Indexed REC'!W$18:W$20,MATCH('Indexed REC Prices'!$B17,'Inputs_Indexed REC'!$B$18:$B$20,0)),0)</f>
        <v>35.14200357142856</v>
      </c>
      <c r="AA17" s="226">
        <f>IF(AA$4&gt;=$C17,'Indexed REC Strike Price'!AA17-INDEX('Inputs_Indexed REC'!X$18:X$20,MATCH('Indexed REC Prices'!$B17,'Inputs_Indexed REC'!$B$18:$B$20,0)),0)</f>
        <v>34.900910714285715</v>
      </c>
      <c r="AB17" s="226">
        <f>IF(AB$4&gt;=$C17,'Indexed REC Strike Price'!AB17-INDEX('Inputs_Indexed REC'!Y$18:Y$20,MATCH('Indexed REC Prices'!$B17,'Inputs_Indexed REC'!$B$18:$B$20,0)),0)</f>
        <v>34.663433134920631</v>
      </c>
      <c r="AC17" s="226">
        <f>IF(AC$4&gt;=$C17,'Indexed REC Strike Price'!AC17-INDEX('Inputs_Indexed REC'!Z$18:Z$20,MATCH('Indexed REC Prices'!$B17,'Inputs_Indexed REC'!$B$18:$B$20,0)),0)</f>
        <v>33.829701797619045</v>
      </c>
      <c r="AD17" s="226">
        <f>IF(AD$4&gt;=$C17,'Indexed REC Strike Price'!AD17-INDEX('Inputs_Indexed REC'!AA$18:AA$20,MATCH('Indexed REC Prices'!$B17,'Inputs_Indexed REC'!$B$18:$B$20,0)),0)</f>
        <v>32.979295833571427</v>
      </c>
      <c r="AE17" s="226">
        <f>IF(AE$4&gt;=$C17,'Indexed REC Strike Price'!AE17-INDEX('Inputs_Indexed REC'!AB$18:AB$20,MATCH('Indexed REC Prices'!$B17,'Inputs_Indexed REC'!$B$18:$B$20,0)),0)</f>
        <v>32.111881750242858</v>
      </c>
    </row>
    <row r="18" spans="2:31">
      <c r="B18" s="239" t="s">
        <v>71</v>
      </c>
      <c r="C18" s="320">
        <f t="shared" si="1"/>
        <v>2035</v>
      </c>
      <c r="D18" s="262" t="s">
        <v>87</v>
      </c>
      <c r="G18" s="226">
        <f>IF(G$4&gt;=$C18,'Indexed REC Strike Price'!G18-INDEX('Inputs_Indexed REC'!D$18:D$20,MATCH('Indexed REC Prices'!$B18,'Inputs_Indexed REC'!$B$18:$B$20,0)),0)</f>
        <v>0</v>
      </c>
      <c r="H18" s="226">
        <f>IF(H$4&gt;=$C18,'Indexed REC Strike Price'!H18-INDEX('Inputs_Indexed REC'!E$18:E$20,MATCH('Indexed REC Prices'!$B18,'Inputs_Indexed REC'!$B$18:$B$20,0)),0)</f>
        <v>0</v>
      </c>
      <c r="I18" s="226">
        <f>IF(I$4&gt;=$C18,'Indexed REC Strike Price'!I18-INDEX('Inputs_Indexed REC'!F$18:F$20,MATCH('Indexed REC Prices'!$B18,'Inputs_Indexed REC'!$B$18:$B$20,0)),0)</f>
        <v>0</v>
      </c>
      <c r="J18" s="226">
        <f>IF(J$4&gt;=$C18,'Indexed REC Strike Price'!J18-INDEX('Inputs_Indexed REC'!G$18:G$20,MATCH('Indexed REC Prices'!$B18,'Inputs_Indexed REC'!$B$18:$B$20,0)),0)</f>
        <v>0</v>
      </c>
      <c r="K18" s="226">
        <f>IF(K$4&gt;=$C18,'Indexed REC Strike Price'!K18-INDEX('Inputs_Indexed REC'!H$18:H$20,MATCH('Indexed REC Prices'!$B18,'Inputs_Indexed REC'!$B$18:$B$20,0)),0)</f>
        <v>0</v>
      </c>
      <c r="L18" s="226">
        <f>IF(L$4&gt;=$C18,'Indexed REC Strike Price'!L18-INDEX('Inputs_Indexed REC'!I$18:I$20,MATCH('Indexed REC Prices'!$B18,'Inputs_Indexed REC'!$B$18:$B$20,0)),0)</f>
        <v>0</v>
      </c>
      <c r="M18" s="226">
        <f>IF(M$4&gt;=$C18,'Indexed REC Strike Price'!M18-INDEX('Inputs_Indexed REC'!J$18:J$20,MATCH('Indexed REC Prices'!$B18,'Inputs_Indexed REC'!$B$18:$B$20,0)),0)</f>
        <v>0</v>
      </c>
      <c r="N18" s="226">
        <f>IF(N$4&gt;=$C18,'Indexed REC Strike Price'!N18-INDEX('Inputs_Indexed REC'!K$18:K$20,MATCH('Indexed REC Prices'!$B18,'Inputs_Indexed REC'!$B$18:$B$20,0)),0)</f>
        <v>0</v>
      </c>
      <c r="O18" s="226">
        <f>IF(O$4&gt;=$C18,'Indexed REC Strike Price'!O18-INDEX('Inputs_Indexed REC'!L$18:L$20,MATCH('Indexed REC Prices'!$B18,'Inputs_Indexed REC'!$B$18:$B$20,0)),0)</f>
        <v>0</v>
      </c>
      <c r="P18" s="226">
        <f>IF(P$4&gt;=$C18,'Indexed REC Strike Price'!P18-INDEX('Inputs_Indexed REC'!M$18:M$20,MATCH('Indexed REC Prices'!$B18,'Inputs_Indexed REC'!$B$18:$B$20,0)),0)</f>
        <v>0</v>
      </c>
      <c r="Q18" s="226">
        <f>IF(Q$4&gt;=$C18,'Indexed REC Strike Price'!Q18-INDEX('Inputs_Indexed REC'!N$18:N$20,MATCH('Indexed REC Prices'!$B18,'Inputs_Indexed REC'!$B$18:$B$20,0)),0)</f>
        <v>0</v>
      </c>
      <c r="R18" s="226">
        <f>IF(R$4&gt;=$C18,'Indexed REC Strike Price'!R18-INDEX('Inputs_Indexed REC'!O$18:O$20,MATCH('Indexed REC Prices'!$B18,'Inputs_Indexed REC'!$B$18:$B$20,0)),0)</f>
        <v>0</v>
      </c>
      <c r="S18" s="226">
        <f>IF(S$4&gt;=$C18,'Indexed REC Strike Price'!S18-INDEX('Inputs_Indexed REC'!P$18:P$20,MATCH('Indexed REC Prices'!$B18,'Inputs_Indexed REC'!$B$18:$B$20,0)),0)</f>
        <v>0</v>
      </c>
      <c r="T18" s="226">
        <f>IF(T$4&gt;=$C18,'Indexed REC Strike Price'!T18-INDEX('Inputs_Indexed REC'!Q$18:Q$20,MATCH('Indexed REC Prices'!$B18,'Inputs_Indexed REC'!$B$18:$B$20,0)),0)</f>
        <v>36.543621329365067</v>
      </c>
      <c r="U18" s="226">
        <f>IF(U$4&gt;=$C18,'Indexed REC Strike Price'!U18-INDEX('Inputs_Indexed REC'!R$18:R$20,MATCH('Indexed REC Prices'!$B18,'Inputs_Indexed REC'!$B$18:$B$20,0)),0)</f>
        <v>35.391559920634919</v>
      </c>
      <c r="V18" s="226">
        <f>IF(V$4&gt;=$C18,'Indexed REC Strike Price'!V18-INDEX('Inputs_Indexed REC'!S$18:S$20,MATCH('Indexed REC Prices'!$B18,'Inputs_Indexed REC'!$B$18:$B$20,0)),0)</f>
        <v>36.435770734126976</v>
      </c>
      <c r="W18" s="226">
        <f>IF(W$4&gt;=$C18,'Indexed REC Strike Price'!W18-INDEX('Inputs_Indexed REC'!T$18:T$20,MATCH('Indexed REC Prices'!$B18,'Inputs_Indexed REC'!$B$18:$B$20,0)),0)</f>
        <v>35.696232936507933</v>
      </c>
      <c r="X18" s="226">
        <f>IF(X$4&gt;=$C18,'Indexed REC Strike Price'!X18-INDEX('Inputs_Indexed REC'!U$18:U$20,MATCH('Indexed REC Prices'!$B18,'Inputs_Indexed REC'!$B$18:$B$20,0)),0)</f>
        <v>35.669646726190471</v>
      </c>
      <c r="Y18" s="226">
        <f>IF(Y$4&gt;=$C18,'Indexed REC Strike Price'!Y18-INDEX('Inputs_Indexed REC'!V$18:V$20,MATCH('Indexed REC Prices'!$B18,'Inputs_Indexed REC'!$B$18:$B$20,0)),0)</f>
        <v>35.513345833333325</v>
      </c>
      <c r="Z18" s="226">
        <f>IF(Z$4&gt;=$C18,'Indexed REC Strike Price'!Z18-INDEX('Inputs_Indexed REC'!W$18:W$20,MATCH('Indexed REC Prices'!$B18,'Inputs_Indexed REC'!$B$18:$B$20,0)),0)</f>
        <v>35.14200357142856</v>
      </c>
      <c r="AA18" s="226">
        <f>IF(AA$4&gt;=$C18,'Indexed REC Strike Price'!AA18-INDEX('Inputs_Indexed REC'!X$18:X$20,MATCH('Indexed REC Prices'!$B18,'Inputs_Indexed REC'!$B$18:$B$20,0)),0)</f>
        <v>34.900910714285715</v>
      </c>
      <c r="AB18" s="226">
        <f>IF(AB$4&gt;=$C18,'Indexed REC Strike Price'!AB18-INDEX('Inputs_Indexed REC'!Y$18:Y$20,MATCH('Indexed REC Prices'!$B18,'Inputs_Indexed REC'!$B$18:$B$20,0)),0)</f>
        <v>34.663433134920631</v>
      </c>
      <c r="AC18" s="226">
        <f>IF(AC$4&gt;=$C18,'Indexed REC Strike Price'!AC18-INDEX('Inputs_Indexed REC'!Z$18:Z$20,MATCH('Indexed REC Prices'!$B18,'Inputs_Indexed REC'!$B$18:$B$20,0)),0)</f>
        <v>33.829701797619045</v>
      </c>
      <c r="AD18" s="226">
        <f>IF(AD$4&gt;=$C18,'Indexed REC Strike Price'!AD18-INDEX('Inputs_Indexed REC'!AA$18:AA$20,MATCH('Indexed REC Prices'!$B18,'Inputs_Indexed REC'!$B$18:$B$20,0)),0)</f>
        <v>32.979295833571427</v>
      </c>
      <c r="AE18" s="226">
        <f>IF(AE$4&gt;=$C18,'Indexed REC Strike Price'!AE18-INDEX('Inputs_Indexed REC'!AB$18:AB$20,MATCH('Indexed REC Prices'!$B18,'Inputs_Indexed REC'!$B$18:$B$20,0)),0)</f>
        <v>32.111881750242858</v>
      </c>
    </row>
    <row r="19" spans="2:31">
      <c r="B19" s="239" t="s">
        <v>71</v>
      </c>
      <c r="C19" s="320">
        <f t="shared" si="1"/>
        <v>2036</v>
      </c>
      <c r="D19" s="262" t="s">
        <v>87</v>
      </c>
      <c r="G19" s="226">
        <f>IF(G$4&gt;=$C19,'Indexed REC Strike Price'!G19-INDEX('Inputs_Indexed REC'!D$18:D$20,MATCH('Indexed REC Prices'!$B19,'Inputs_Indexed REC'!$B$18:$B$20,0)),0)</f>
        <v>0</v>
      </c>
      <c r="H19" s="226">
        <f>IF(H$4&gt;=$C19,'Indexed REC Strike Price'!H19-INDEX('Inputs_Indexed REC'!E$18:E$20,MATCH('Indexed REC Prices'!$B19,'Inputs_Indexed REC'!$B$18:$B$20,0)),0)</f>
        <v>0</v>
      </c>
      <c r="I19" s="226">
        <f>IF(I$4&gt;=$C19,'Indexed REC Strike Price'!I19-INDEX('Inputs_Indexed REC'!F$18:F$20,MATCH('Indexed REC Prices'!$B19,'Inputs_Indexed REC'!$B$18:$B$20,0)),0)</f>
        <v>0</v>
      </c>
      <c r="J19" s="226">
        <f>IF(J$4&gt;=$C19,'Indexed REC Strike Price'!J19-INDEX('Inputs_Indexed REC'!G$18:G$20,MATCH('Indexed REC Prices'!$B19,'Inputs_Indexed REC'!$B$18:$B$20,0)),0)</f>
        <v>0</v>
      </c>
      <c r="K19" s="226">
        <f>IF(K$4&gt;=$C19,'Indexed REC Strike Price'!K19-INDEX('Inputs_Indexed REC'!H$18:H$20,MATCH('Indexed REC Prices'!$B19,'Inputs_Indexed REC'!$B$18:$B$20,0)),0)</f>
        <v>0</v>
      </c>
      <c r="L19" s="226">
        <f>IF(L$4&gt;=$C19,'Indexed REC Strike Price'!L19-INDEX('Inputs_Indexed REC'!I$18:I$20,MATCH('Indexed REC Prices'!$B19,'Inputs_Indexed REC'!$B$18:$B$20,0)),0)</f>
        <v>0</v>
      </c>
      <c r="M19" s="226">
        <f>IF(M$4&gt;=$C19,'Indexed REC Strike Price'!M19-INDEX('Inputs_Indexed REC'!J$18:J$20,MATCH('Indexed REC Prices'!$B19,'Inputs_Indexed REC'!$B$18:$B$20,0)),0)</f>
        <v>0</v>
      </c>
      <c r="N19" s="226">
        <f>IF(N$4&gt;=$C19,'Indexed REC Strike Price'!N19-INDEX('Inputs_Indexed REC'!K$18:K$20,MATCH('Indexed REC Prices'!$B19,'Inputs_Indexed REC'!$B$18:$B$20,0)),0)</f>
        <v>0</v>
      </c>
      <c r="O19" s="226">
        <f>IF(O$4&gt;=$C19,'Indexed REC Strike Price'!O19-INDEX('Inputs_Indexed REC'!L$18:L$20,MATCH('Indexed REC Prices'!$B19,'Inputs_Indexed REC'!$B$18:$B$20,0)),0)</f>
        <v>0</v>
      </c>
      <c r="P19" s="226">
        <f>IF(P$4&gt;=$C19,'Indexed REC Strike Price'!P19-INDEX('Inputs_Indexed REC'!M$18:M$20,MATCH('Indexed REC Prices'!$B19,'Inputs_Indexed REC'!$B$18:$B$20,0)),0)</f>
        <v>0</v>
      </c>
      <c r="Q19" s="226">
        <f>IF(Q$4&gt;=$C19,'Indexed REC Strike Price'!Q19-INDEX('Inputs_Indexed REC'!N$18:N$20,MATCH('Indexed REC Prices'!$B19,'Inputs_Indexed REC'!$B$18:$B$20,0)),0)</f>
        <v>0</v>
      </c>
      <c r="R19" s="226">
        <f>IF(R$4&gt;=$C19,'Indexed REC Strike Price'!R19-INDEX('Inputs_Indexed REC'!O$18:O$20,MATCH('Indexed REC Prices'!$B19,'Inputs_Indexed REC'!$B$18:$B$20,0)),0)</f>
        <v>0</v>
      </c>
      <c r="S19" s="226">
        <f>IF(S$4&gt;=$C19,'Indexed REC Strike Price'!S19-INDEX('Inputs_Indexed REC'!P$18:P$20,MATCH('Indexed REC Prices'!$B19,'Inputs_Indexed REC'!$B$18:$B$20,0)),0)</f>
        <v>0</v>
      </c>
      <c r="T19" s="226">
        <f>IF(T$4&gt;=$C19,'Indexed REC Strike Price'!T19-INDEX('Inputs_Indexed REC'!Q$18:Q$20,MATCH('Indexed REC Prices'!$B19,'Inputs_Indexed REC'!$B$18:$B$20,0)),0)</f>
        <v>0</v>
      </c>
      <c r="U19" s="226">
        <f>IF(U$4&gt;=$C19,'Indexed REC Strike Price'!U19-INDEX('Inputs_Indexed REC'!R$18:R$20,MATCH('Indexed REC Prices'!$B19,'Inputs_Indexed REC'!$B$18:$B$20,0)),0)</f>
        <v>35.391559920634919</v>
      </c>
      <c r="V19" s="226">
        <f>IF(V$4&gt;=$C19,'Indexed REC Strike Price'!V19-INDEX('Inputs_Indexed REC'!S$18:S$20,MATCH('Indexed REC Prices'!$B19,'Inputs_Indexed REC'!$B$18:$B$20,0)),0)</f>
        <v>36.435770734126976</v>
      </c>
      <c r="W19" s="226">
        <f>IF(W$4&gt;=$C19,'Indexed REC Strike Price'!W19-INDEX('Inputs_Indexed REC'!T$18:T$20,MATCH('Indexed REC Prices'!$B19,'Inputs_Indexed REC'!$B$18:$B$20,0)),0)</f>
        <v>35.696232936507933</v>
      </c>
      <c r="X19" s="226">
        <f>IF(X$4&gt;=$C19,'Indexed REC Strike Price'!X19-INDEX('Inputs_Indexed REC'!U$18:U$20,MATCH('Indexed REC Prices'!$B19,'Inputs_Indexed REC'!$B$18:$B$20,0)),0)</f>
        <v>35.669646726190471</v>
      </c>
      <c r="Y19" s="226">
        <f>IF(Y$4&gt;=$C19,'Indexed REC Strike Price'!Y19-INDEX('Inputs_Indexed REC'!V$18:V$20,MATCH('Indexed REC Prices'!$B19,'Inputs_Indexed REC'!$B$18:$B$20,0)),0)</f>
        <v>35.513345833333325</v>
      </c>
      <c r="Z19" s="226">
        <f>IF(Z$4&gt;=$C19,'Indexed REC Strike Price'!Z19-INDEX('Inputs_Indexed REC'!W$18:W$20,MATCH('Indexed REC Prices'!$B19,'Inputs_Indexed REC'!$B$18:$B$20,0)),0)</f>
        <v>35.14200357142856</v>
      </c>
      <c r="AA19" s="226">
        <f>IF(AA$4&gt;=$C19,'Indexed REC Strike Price'!AA19-INDEX('Inputs_Indexed REC'!X$18:X$20,MATCH('Indexed REC Prices'!$B19,'Inputs_Indexed REC'!$B$18:$B$20,0)),0)</f>
        <v>34.900910714285715</v>
      </c>
      <c r="AB19" s="226">
        <f>IF(AB$4&gt;=$C19,'Indexed REC Strike Price'!AB19-INDEX('Inputs_Indexed REC'!Y$18:Y$20,MATCH('Indexed REC Prices'!$B19,'Inputs_Indexed REC'!$B$18:$B$20,0)),0)</f>
        <v>34.663433134920631</v>
      </c>
      <c r="AC19" s="226">
        <f>IF(AC$4&gt;=$C19,'Indexed REC Strike Price'!AC19-INDEX('Inputs_Indexed REC'!Z$18:Z$20,MATCH('Indexed REC Prices'!$B19,'Inputs_Indexed REC'!$B$18:$B$20,0)),0)</f>
        <v>33.829701797619045</v>
      </c>
      <c r="AD19" s="226">
        <f>IF(AD$4&gt;=$C19,'Indexed REC Strike Price'!AD19-INDEX('Inputs_Indexed REC'!AA$18:AA$20,MATCH('Indexed REC Prices'!$B19,'Inputs_Indexed REC'!$B$18:$B$20,0)),0)</f>
        <v>32.979295833571427</v>
      </c>
      <c r="AE19" s="226">
        <f>IF(AE$4&gt;=$C19,'Indexed REC Strike Price'!AE19-INDEX('Inputs_Indexed REC'!AB$18:AB$20,MATCH('Indexed REC Prices'!$B19,'Inputs_Indexed REC'!$B$18:$B$20,0)),0)</f>
        <v>32.111881750242858</v>
      </c>
    </row>
    <row r="20" spans="2:31">
      <c r="B20" s="239" t="s">
        <v>71</v>
      </c>
      <c r="C20" s="320">
        <f t="shared" si="1"/>
        <v>2037</v>
      </c>
      <c r="D20" s="262" t="s">
        <v>87</v>
      </c>
      <c r="G20" s="226">
        <f>IF(G$4&gt;=$C20,'Indexed REC Strike Price'!G20-INDEX('Inputs_Indexed REC'!D$18:D$20,MATCH('Indexed REC Prices'!$B20,'Inputs_Indexed REC'!$B$18:$B$20,0)),0)</f>
        <v>0</v>
      </c>
      <c r="H20" s="226">
        <f>IF(H$4&gt;=$C20,'Indexed REC Strike Price'!H20-INDEX('Inputs_Indexed REC'!E$18:E$20,MATCH('Indexed REC Prices'!$B20,'Inputs_Indexed REC'!$B$18:$B$20,0)),0)</f>
        <v>0</v>
      </c>
      <c r="I20" s="226">
        <f>IF(I$4&gt;=$C20,'Indexed REC Strike Price'!I20-INDEX('Inputs_Indexed REC'!F$18:F$20,MATCH('Indexed REC Prices'!$B20,'Inputs_Indexed REC'!$B$18:$B$20,0)),0)</f>
        <v>0</v>
      </c>
      <c r="J20" s="226">
        <f>IF(J$4&gt;=$C20,'Indexed REC Strike Price'!J20-INDEX('Inputs_Indexed REC'!G$18:G$20,MATCH('Indexed REC Prices'!$B20,'Inputs_Indexed REC'!$B$18:$B$20,0)),0)</f>
        <v>0</v>
      </c>
      <c r="K20" s="226">
        <f>IF(K$4&gt;=$C20,'Indexed REC Strike Price'!K20-INDEX('Inputs_Indexed REC'!H$18:H$20,MATCH('Indexed REC Prices'!$B20,'Inputs_Indexed REC'!$B$18:$B$20,0)),0)</f>
        <v>0</v>
      </c>
      <c r="L20" s="226">
        <f>IF(L$4&gt;=$C20,'Indexed REC Strike Price'!L20-INDEX('Inputs_Indexed REC'!I$18:I$20,MATCH('Indexed REC Prices'!$B20,'Inputs_Indexed REC'!$B$18:$B$20,0)),0)</f>
        <v>0</v>
      </c>
      <c r="M20" s="226">
        <f>IF(M$4&gt;=$C20,'Indexed REC Strike Price'!M20-INDEX('Inputs_Indexed REC'!J$18:J$20,MATCH('Indexed REC Prices'!$B20,'Inputs_Indexed REC'!$B$18:$B$20,0)),0)</f>
        <v>0</v>
      </c>
      <c r="N20" s="226">
        <f>IF(N$4&gt;=$C20,'Indexed REC Strike Price'!N20-INDEX('Inputs_Indexed REC'!K$18:K$20,MATCH('Indexed REC Prices'!$B20,'Inputs_Indexed REC'!$B$18:$B$20,0)),0)</f>
        <v>0</v>
      </c>
      <c r="O20" s="226">
        <f>IF(O$4&gt;=$C20,'Indexed REC Strike Price'!O20-INDEX('Inputs_Indexed REC'!L$18:L$20,MATCH('Indexed REC Prices'!$B20,'Inputs_Indexed REC'!$B$18:$B$20,0)),0)</f>
        <v>0</v>
      </c>
      <c r="P20" s="226">
        <f>IF(P$4&gt;=$C20,'Indexed REC Strike Price'!P20-INDEX('Inputs_Indexed REC'!M$18:M$20,MATCH('Indexed REC Prices'!$B20,'Inputs_Indexed REC'!$B$18:$B$20,0)),0)</f>
        <v>0</v>
      </c>
      <c r="Q20" s="226">
        <f>IF(Q$4&gt;=$C20,'Indexed REC Strike Price'!Q20-INDEX('Inputs_Indexed REC'!N$18:N$20,MATCH('Indexed REC Prices'!$B20,'Inputs_Indexed REC'!$B$18:$B$20,0)),0)</f>
        <v>0</v>
      </c>
      <c r="R20" s="226">
        <f>IF(R$4&gt;=$C20,'Indexed REC Strike Price'!R20-INDEX('Inputs_Indexed REC'!O$18:O$20,MATCH('Indexed REC Prices'!$B20,'Inputs_Indexed REC'!$B$18:$B$20,0)),0)</f>
        <v>0</v>
      </c>
      <c r="S20" s="226">
        <f>IF(S$4&gt;=$C20,'Indexed REC Strike Price'!S20-INDEX('Inputs_Indexed REC'!P$18:P$20,MATCH('Indexed REC Prices'!$B20,'Inputs_Indexed REC'!$B$18:$B$20,0)),0)</f>
        <v>0</v>
      </c>
      <c r="T20" s="226">
        <f>IF(T$4&gt;=$C20,'Indexed REC Strike Price'!T20-INDEX('Inputs_Indexed REC'!Q$18:Q$20,MATCH('Indexed REC Prices'!$B20,'Inputs_Indexed REC'!$B$18:$B$20,0)),0)</f>
        <v>0</v>
      </c>
      <c r="U20" s="226">
        <f>IF(U$4&gt;=$C20,'Indexed REC Strike Price'!U20-INDEX('Inputs_Indexed REC'!R$18:R$20,MATCH('Indexed REC Prices'!$B20,'Inputs_Indexed REC'!$B$18:$B$20,0)),0)</f>
        <v>0</v>
      </c>
      <c r="V20" s="226">
        <f>IF(V$4&gt;=$C20,'Indexed REC Strike Price'!V20-INDEX('Inputs_Indexed REC'!S$18:S$20,MATCH('Indexed REC Prices'!$B20,'Inputs_Indexed REC'!$B$18:$B$20,0)),0)</f>
        <v>36.435770734126976</v>
      </c>
      <c r="W20" s="226">
        <f>IF(W$4&gt;=$C20,'Indexed REC Strike Price'!W20-INDEX('Inputs_Indexed REC'!T$18:T$20,MATCH('Indexed REC Prices'!$B20,'Inputs_Indexed REC'!$B$18:$B$20,0)),0)</f>
        <v>35.696232936507933</v>
      </c>
      <c r="X20" s="226">
        <f>IF(X$4&gt;=$C20,'Indexed REC Strike Price'!X20-INDEX('Inputs_Indexed REC'!U$18:U$20,MATCH('Indexed REC Prices'!$B20,'Inputs_Indexed REC'!$B$18:$B$20,0)),0)</f>
        <v>35.669646726190471</v>
      </c>
      <c r="Y20" s="226">
        <f>IF(Y$4&gt;=$C20,'Indexed REC Strike Price'!Y20-INDEX('Inputs_Indexed REC'!V$18:V$20,MATCH('Indexed REC Prices'!$B20,'Inputs_Indexed REC'!$B$18:$B$20,0)),0)</f>
        <v>35.513345833333325</v>
      </c>
      <c r="Z20" s="226">
        <f>IF(Z$4&gt;=$C20,'Indexed REC Strike Price'!Z20-INDEX('Inputs_Indexed REC'!W$18:W$20,MATCH('Indexed REC Prices'!$B20,'Inputs_Indexed REC'!$B$18:$B$20,0)),0)</f>
        <v>35.14200357142856</v>
      </c>
      <c r="AA20" s="226">
        <f>IF(AA$4&gt;=$C20,'Indexed REC Strike Price'!AA20-INDEX('Inputs_Indexed REC'!X$18:X$20,MATCH('Indexed REC Prices'!$B20,'Inputs_Indexed REC'!$B$18:$B$20,0)),0)</f>
        <v>34.900910714285715</v>
      </c>
      <c r="AB20" s="226">
        <f>IF(AB$4&gt;=$C20,'Indexed REC Strike Price'!AB20-INDEX('Inputs_Indexed REC'!Y$18:Y$20,MATCH('Indexed REC Prices'!$B20,'Inputs_Indexed REC'!$B$18:$B$20,0)),0)</f>
        <v>34.663433134920631</v>
      </c>
      <c r="AC20" s="226">
        <f>IF(AC$4&gt;=$C20,'Indexed REC Strike Price'!AC20-INDEX('Inputs_Indexed REC'!Z$18:Z$20,MATCH('Indexed REC Prices'!$B20,'Inputs_Indexed REC'!$B$18:$B$20,0)),0)</f>
        <v>33.829701797619045</v>
      </c>
      <c r="AD20" s="226">
        <f>IF(AD$4&gt;=$C20,'Indexed REC Strike Price'!AD20-INDEX('Inputs_Indexed REC'!AA$18:AA$20,MATCH('Indexed REC Prices'!$B20,'Inputs_Indexed REC'!$B$18:$B$20,0)),0)</f>
        <v>32.979295833571427</v>
      </c>
      <c r="AE20" s="226">
        <f>IF(AE$4&gt;=$C20,'Indexed REC Strike Price'!AE20-INDEX('Inputs_Indexed REC'!AB$18:AB$20,MATCH('Indexed REC Prices'!$B20,'Inputs_Indexed REC'!$B$18:$B$20,0)),0)</f>
        <v>32.111881750242858</v>
      </c>
    </row>
    <row r="21" spans="2:31">
      <c r="B21" s="239" t="s">
        <v>71</v>
      </c>
      <c r="C21" s="320">
        <f t="shared" si="1"/>
        <v>2038</v>
      </c>
      <c r="D21" s="262" t="s">
        <v>87</v>
      </c>
      <c r="G21" s="226">
        <f>IF(G$4&gt;=$C21,'Indexed REC Strike Price'!G21-INDEX('Inputs_Indexed REC'!D$18:D$20,MATCH('Indexed REC Prices'!$B21,'Inputs_Indexed REC'!$B$18:$B$20,0)),0)</f>
        <v>0</v>
      </c>
      <c r="H21" s="226">
        <f>IF(H$4&gt;=$C21,'Indexed REC Strike Price'!H21-INDEX('Inputs_Indexed REC'!E$18:E$20,MATCH('Indexed REC Prices'!$B21,'Inputs_Indexed REC'!$B$18:$B$20,0)),0)</f>
        <v>0</v>
      </c>
      <c r="I21" s="226">
        <f>IF(I$4&gt;=$C21,'Indexed REC Strike Price'!I21-INDEX('Inputs_Indexed REC'!F$18:F$20,MATCH('Indexed REC Prices'!$B21,'Inputs_Indexed REC'!$B$18:$B$20,0)),0)</f>
        <v>0</v>
      </c>
      <c r="J21" s="226">
        <f>IF(J$4&gt;=$C21,'Indexed REC Strike Price'!J21-INDEX('Inputs_Indexed REC'!G$18:G$20,MATCH('Indexed REC Prices'!$B21,'Inputs_Indexed REC'!$B$18:$B$20,0)),0)</f>
        <v>0</v>
      </c>
      <c r="K21" s="226">
        <f>IF(K$4&gt;=$C21,'Indexed REC Strike Price'!K21-INDEX('Inputs_Indexed REC'!H$18:H$20,MATCH('Indexed REC Prices'!$B21,'Inputs_Indexed REC'!$B$18:$B$20,0)),0)</f>
        <v>0</v>
      </c>
      <c r="L21" s="226">
        <f>IF(L$4&gt;=$C21,'Indexed REC Strike Price'!L21-INDEX('Inputs_Indexed REC'!I$18:I$20,MATCH('Indexed REC Prices'!$B21,'Inputs_Indexed REC'!$B$18:$B$20,0)),0)</f>
        <v>0</v>
      </c>
      <c r="M21" s="226">
        <f>IF(M$4&gt;=$C21,'Indexed REC Strike Price'!M21-INDEX('Inputs_Indexed REC'!J$18:J$20,MATCH('Indexed REC Prices'!$B21,'Inputs_Indexed REC'!$B$18:$B$20,0)),0)</f>
        <v>0</v>
      </c>
      <c r="N21" s="226">
        <f>IF(N$4&gt;=$C21,'Indexed REC Strike Price'!N21-INDEX('Inputs_Indexed REC'!K$18:K$20,MATCH('Indexed REC Prices'!$B21,'Inputs_Indexed REC'!$B$18:$B$20,0)),0)</f>
        <v>0</v>
      </c>
      <c r="O21" s="226">
        <f>IF(O$4&gt;=$C21,'Indexed REC Strike Price'!O21-INDEX('Inputs_Indexed REC'!L$18:L$20,MATCH('Indexed REC Prices'!$B21,'Inputs_Indexed REC'!$B$18:$B$20,0)),0)</f>
        <v>0</v>
      </c>
      <c r="P21" s="226">
        <f>IF(P$4&gt;=$C21,'Indexed REC Strike Price'!P21-INDEX('Inputs_Indexed REC'!M$18:M$20,MATCH('Indexed REC Prices'!$B21,'Inputs_Indexed REC'!$B$18:$B$20,0)),0)</f>
        <v>0</v>
      </c>
      <c r="Q21" s="226">
        <f>IF(Q$4&gt;=$C21,'Indexed REC Strike Price'!Q21-INDEX('Inputs_Indexed REC'!N$18:N$20,MATCH('Indexed REC Prices'!$B21,'Inputs_Indexed REC'!$B$18:$B$20,0)),0)</f>
        <v>0</v>
      </c>
      <c r="R21" s="226">
        <f>IF(R$4&gt;=$C21,'Indexed REC Strike Price'!R21-INDEX('Inputs_Indexed REC'!O$18:O$20,MATCH('Indexed REC Prices'!$B21,'Inputs_Indexed REC'!$B$18:$B$20,0)),0)</f>
        <v>0</v>
      </c>
      <c r="S21" s="226">
        <f>IF(S$4&gt;=$C21,'Indexed REC Strike Price'!S21-INDEX('Inputs_Indexed REC'!P$18:P$20,MATCH('Indexed REC Prices'!$B21,'Inputs_Indexed REC'!$B$18:$B$20,0)),0)</f>
        <v>0</v>
      </c>
      <c r="T21" s="226">
        <f>IF(T$4&gt;=$C21,'Indexed REC Strike Price'!T21-INDEX('Inputs_Indexed REC'!Q$18:Q$20,MATCH('Indexed REC Prices'!$B21,'Inputs_Indexed REC'!$B$18:$B$20,0)),0)</f>
        <v>0</v>
      </c>
      <c r="U21" s="226">
        <f>IF(U$4&gt;=$C21,'Indexed REC Strike Price'!U21-INDEX('Inputs_Indexed REC'!R$18:R$20,MATCH('Indexed REC Prices'!$B21,'Inputs_Indexed REC'!$B$18:$B$20,0)),0)</f>
        <v>0</v>
      </c>
      <c r="V21" s="226">
        <f>IF(V$4&gt;=$C21,'Indexed REC Strike Price'!V21-INDEX('Inputs_Indexed REC'!S$18:S$20,MATCH('Indexed REC Prices'!$B21,'Inputs_Indexed REC'!$B$18:$B$20,0)),0)</f>
        <v>0</v>
      </c>
      <c r="W21" s="226">
        <f>IF(W$4&gt;=$C21,'Indexed REC Strike Price'!W21-INDEX('Inputs_Indexed REC'!T$18:T$20,MATCH('Indexed REC Prices'!$B21,'Inputs_Indexed REC'!$B$18:$B$20,0)),0)</f>
        <v>35.696232936507933</v>
      </c>
      <c r="X21" s="226">
        <f>IF(X$4&gt;=$C21,'Indexed REC Strike Price'!X21-INDEX('Inputs_Indexed REC'!U$18:U$20,MATCH('Indexed REC Prices'!$B21,'Inputs_Indexed REC'!$B$18:$B$20,0)),0)</f>
        <v>35.669646726190471</v>
      </c>
      <c r="Y21" s="226">
        <f>IF(Y$4&gt;=$C21,'Indexed REC Strike Price'!Y21-INDEX('Inputs_Indexed REC'!V$18:V$20,MATCH('Indexed REC Prices'!$B21,'Inputs_Indexed REC'!$B$18:$B$20,0)),0)</f>
        <v>35.513345833333325</v>
      </c>
      <c r="Z21" s="226">
        <f>IF(Z$4&gt;=$C21,'Indexed REC Strike Price'!Z21-INDEX('Inputs_Indexed REC'!W$18:W$20,MATCH('Indexed REC Prices'!$B21,'Inputs_Indexed REC'!$B$18:$B$20,0)),0)</f>
        <v>35.14200357142856</v>
      </c>
      <c r="AA21" s="226">
        <f>IF(AA$4&gt;=$C21,'Indexed REC Strike Price'!AA21-INDEX('Inputs_Indexed REC'!X$18:X$20,MATCH('Indexed REC Prices'!$B21,'Inputs_Indexed REC'!$B$18:$B$20,0)),0)</f>
        <v>34.900910714285715</v>
      </c>
      <c r="AB21" s="226">
        <f>IF(AB$4&gt;=$C21,'Indexed REC Strike Price'!AB21-INDEX('Inputs_Indexed REC'!Y$18:Y$20,MATCH('Indexed REC Prices'!$B21,'Inputs_Indexed REC'!$B$18:$B$20,0)),0)</f>
        <v>34.663433134920631</v>
      </c>
      <c r="AC21" s="226">
        <f>IF(AC$4&gt;=$C21,'Indexed REC Strike Price'!AC21-INDEX('Inputs_Indexed REC'!Z$18:Z$20,MATCH('Indexed REC Prices'!$B21,'Inputs_Indexed REC'!$B$18:$B$20,0)),0)</f>
        <v>33.829701797619045</v>
      </c>
      <c r="AD21" s="226">
        <f>IF(AD$4&gt;=$C21,'Indexed REC Strike Price'!AD21-INDEX('Inputs_Indexed REC'!AA$18:AA$20,MATCH('Indexed REC Prices'!$B21,'Inputs_Indexed REC'!$B$18:$B$20,0)),0)</f>
        <v>32.979295833571427</v>
      </c>
      <c r="AE21" s="226">
        <f>IF(AE$4&gt;=$C21,'Indexed REC Strike Price'!AE21-INDEX('Inputs_Indexed REC'!AB$18:AB$20,MATCH('Indexed REC Prices'!$B21,'Inputs_Indexed REC'!$B$18:$B$20,0)),0)</f>
        <v>32.111881750242858</v>
      </c>
    </row>
    <row r="22" spans="2:31">
      <c r="B22" s="239" t="s">
        <v>71</v>
      </c>
      <c r="C22" s="320">
        <f t="shared" si="1"/>
        <v>2039</v>
      </c>
      <c r="D22" s="262" t="s">
        <v>87</v>
      </c>
      <c r="G22" s="226">
        <f>IF(G$4&gt;=$C22,'Indexed REC Strike Price'!G22-INDEX('Inputs_Indexed REC'!D$18:D$20,MATCH('Indexed REC Prices'!$B22,'Inputs_Indexed REC'!$B$18:$B$20,0)),0)</f>
        <v>0</v>
      </c>
      <c r="H22" s="226">
        <f>IF(H$4&gt;=$C22,'Indexed REC Strike Price'!H22-INDEX('Inputs_Indexed REC'!E$18:E$20,MATCH('Indexed REC Prices'!$B22,'Inputs_Indexed REC'!$B$18:$B$20,0)),0)</f>
        <v>0</v>
      </c>
      <c r="I22" s="226">
        <f>IF(I$4&gt;=$C22,'Indexed REC Strike Price'!I22-INDEX('Inputs_Indexed REC'!F$18:F$20,MATCH('Indexed REC Prices'!$B22,'Inputs_Indexed REC'!$B$18:$B$20,0)),0)</f>
        <v>0</v>
      </c>
      <c r="J22" s="226">
        <f>IF(J$4&gt;=$C22,'Indexed REC Strike Price'!J22-INDEX('Inputs_Indexed REC'!G$18:G$20,MATCH('Indexed REC Prices'!$B22,'Inputs_Indexed REC'!$B$18:$B$20,0)),0)</f>
        <v>0</v>
      </c>
      <c r="K22" s="226">
        <f>IF(K$4&gt;=$C22,'Indexed REC Strike Price'!K22-INDEX('Inputs_Indexed REC'!H$18:H$20,MATCH('Indexed REC Prices'!$B22,'Inputs_Indexed REC'!$B$18:$B$20,0)),0)</f>
        <v>0</v>
      </c>
      <c r="L22" s="226">
        <f>IF(L$4&gt;=$C22,'Indexed REC Strike Price'!L22-INDEX('Inputs_Indexed REC'!I$18:I$20,MATCH('Indexed REC Prices'!$B22,'Inputs_Indexed REC'!$B$18:$B$20,0)),0)</f>
        <v>0</v>
      </c>
      <c r="M22" s="226">
        <f>IF(M$4&gt;=$C22,'Indexed REC Strike Price'!M22-INDEX('Inputs_Indexed REC'!J$18:J$20,MATCH('Indexed REC Prices'!$B22,'Inputs_Indexed REC'!$B$18:$B$20,0)),0)</f>
        <v>0</v>
      </c>
      <c r="N22" s="226">
        <f>IF(N$4&gt;=$C22,'Indexed REC Strike Price'!N22-INDEX('Inputs_Indexed REC'!K$18:K$20,MATCH('Indexed REC Prices'!$B22,'Inputs_Indexed REC'!$B$18:$B$20,0)),0)</f>
        <v>0</v>
      </c>
      <c r="O22" s="226">
        <f>IF(O$4&gt;=$C22,'Indexed REC Strike Price'!O22-INDEX('Inputs_Indexed REC'!L$18:L$20,MATCH('Indexed REC Prices'!$B22,'Inputs_Indexed REC'!$B$18:$B$20,0)),0)</f>
        <v>0</v>
      </c>
      <c r="P22" s="226">
        <f>IF(P$4&gt;=$C22,'Indexed REC Strike Price'!P22-INDEX('Inputs_Indexed REC'!M$18:M$20,MATCH('Indexed REC Prices'!$B22,'Inputs_Indexed REC'!$B$18:$B$20,0)),0)</f>
        <v>0</v>
      </c>
      <c r="Q22" s="226">
        <f>IF(Q$4&gt;=$C22,'Indexed REC Strike Price'!Q22-INDEX('Inputs_Indexed REC'!N$18:N$20,MATCH('Indexed REC Prices'!$B22,'Inputs_Indexed REC'!$B$18:$B$20,0)),0)</f>
        <v>0</v>
      </c>
      <c r="R22" s="226">
        <f>IF(R$4&gt;=$C22,'Indexed REC Strike Price'!R22-INDEX('Inputs_Indexed REC'!O$18:O$20,MATCH('Indexed REC Prices'!$B22,'Inputs_Indexed REC'!$B$18:$B$20,0)),0)</f>
        <v>0</v>
      </c>
      <c r="S22" s="226">
        <f>IF(S$4&gt;=$C22,'Indexed REC Strike Price'!S22-INDEX('Inputs_Indexed REC'!P$18:P$20,MATCH('Indexed REC Prices'!$B22,'Inputs_Indexed REC'!$B$18:$B$20,0)),0)</f>
        <v>0</v>
      </c>
      <c r="T22" s="226">
        <f>IF(T$4&gt;=$C22,'Indexed REC Strike Price'!T22-INDEX('Inputs_Indexed REC'!Q$18:Q$20,MATCH('Indexed REC Prices'!$B22,'Inputs_Indexed REC'!$B$18:$B$20,0)),0)</f>
        <v>0</v>
      </c>
      <c r="U22" s="226">
        <f>IF(U$4&gt;=$C22,'Indexed REC Strike Price'!U22-INDEX('Inputs_Indexed REC'!R$18:R$20,MATCH('Indexed REC Prices'!$B22,'Inputs_Indexed REC'!$B$18:$B$20,0)),0)</f>
        <v>0</v>
      </c>
      <c r="V22" s="226">
        <f>IF(V$4&gt;=$C22,'Indexed REC Strike Price'!V22-INDEX('Inputs_Indexed REC'!S$18:S$20,MATCH('Indexed REC Prices'!$B22,'Inputs_Indexed REC'!$B$18:$B$20,0)),0)</f>
        <v>0</v>
      </c>
      <c r="W22" s="226">
        <f>IF(W$4&gt;=$C22,'Indexed REC Strike Price'!W22-INDEX('Inputs_Indexed REC'!T$18:T$20,MATCH('Indexed REC Prices'!$B22,'Inputs_Indexed REC'!$B$18:$B$20,0)),0)</f>
        <v>0</v>
      </c>
      <c r="X22" s="226">
        <f>IF(X$4&gt;=$C22,'Indexed REC Strike Price'!X22-INDEX('Inputs_Indexed REC'!U$18:U$20,MATCH('Indexed REC Prices'!$B22,'Inputs_Indexed REC'!$B$18:$B$20,0)),0)</f>
        <v>35.669646726190471</v>
      </c>
      <c r="Y22" s="226">
        <f>IF(Y$4&gt;=$C22,'Indexed REC Strike Price'!Y22-INDEX('Inputs_Indexed REC'!V$18:V$20,MATCH('Indexed REC Prices'!$B22,'Inputs_Indexed REC'!$B$18:$B$20,0)),0)</f>
        <v>35.513345833333325</v>
      </c>
      <c r="Z22" s="226">
        <f>IF(Z$4&gt;=$C22,'Indexed REC Strike Price'!Z22-INDEX('Inputs_Indexed REC'!W$18:W$20,MATCH('Indexed REC Prices'!$B22,'Inputs_Indexed REC'!$B$18:$B$20,0)),0)</f>
        <v>35.14200357142856</v>
      </c>
      <c r="AA22" s="226">
        <f>IF(AA$4&gt;=$C22,'Indexed REC Strike Price'!AA22-INDEX('Inputs_Indexed REC'!X$18:X$20,MATCH('Indexed REC Prices'!$B22,'Inputs_Indexed REC'!$B$18:$B$20,0)),0)</f>
        <v>34.900910714285715</v>
      </c>
      <c r="AB22" s="226">
        <f>IF(AB$4&gt;=$C22,'Indexed REC Strike Price'!AB22-INDEX('Inputs_Indexed REC'!Y$18:Y$20,MATCH('Indexed REC Prices'!$B22,'Inputs_Indexed REC'!$B$18:$B$20,0)),0)</f>
        <v>34.663433134920631</v>
      </c>
      <c r="AC22" s="226">
        <f>IF(AC$4&gt;=$C22,'Indexed REC Strike Price'!AC22-INDEX('Inputs_Indexed REC'!Z$18:Z$20,MATCH('Indexed REC Prices'!$B22,'Inputs_Indexed REC'!$B$18:$B$20,0)),0)</f>
        <v>33.829701797619045</v>
      </c>
      <c r="AD22" s="226">
        <f>IF(AD$4&gt;=$C22,'Indexed REC Strike Price'!AD22-INDEX('Inputs_Indexed REC'!AA$18:AA$20,MATCH('Indexed REC Prices'!$B22,'Inputs_Indexed REC'!$B$18:$B$20,0)),0)</f>
        <v>32.979295833571427</v>
      </c>
      <c r="AE22" s="226">
        <f>IF(AE$4&gt;=$C22,'Indexed REC Strike Price'!AE22-INDEX('Inputs_Indexed REC'!AB$18:AB$20,MATCH('Indexed REC Prices'!$B22,'Inputs_Indexed REC'!$B$18:$B$20,0)),0)</f>
        <v>32.111881750242858</v>
      </c>
    </row>
    <row r="23" spans="2:31">
      <c r="B23" s="239" t="s">
        <v>71</v>
      </c>
      <c r="C23" s="320">
        <f t="shared" si="1"/>
        <v>2040</v>
      </c>
      <c r="D23" s="262" t="s">
        <v>87</v>
      </c>
      <c r="G23" s="226">
        <f>IF(G$4&gt;=$C23,'Indexed REC Strike Price'!G23-INDEX('Inputs_Indexed REC'!D$18:D$20,MATCH('Indexed REC Prices'!$B23,'Inputs_Indexed REC'!$B$18:$B$20,0)),0)</f>
        <v>0</v>
      </c>
      <c r="H23" s="226">
        <f>IF(H$4&gt;=$C23,'Indexed REC Strike Price'!H23-INDEX('Inputs_Indexed REC'!E$18:E$20,MATCH('Indexed REC Prices'!$B23,'Inputs_Indexed REC'!$B$18:$B$20,0)),0)</f>
        <v>0</v>
      </c>
      <c r="I23" s="226">
        <f>IF(I$4&gt;=$C23,'Indexed REC Strike Price'!I23-INDEX('Inputs_Indexed REC'!F$18:F$20,MATCH('Indexed REC Prices'!$B23,'Inputs_Indexed REC'!$B$18:$B$20,0)),0)</f>
        <v>0</v>
      </c>
      <c r="J23" s="226">
        <f>IF(J$4&gt;=$C23,'Indexed REC Strike Price'!J23-INDEX('Inputs_Indexed REC'!G$18:G$20,MATCH('Indexed REC Prices'!$B23,'Inputs_Indexed REC'!$B$18:$B$20,0)),0)</f>
        <v>0</v>
      </c>
      <c r="K23" s="226">
        <f>IF(K$4&gt;=$C23,'Indexed REC Strike Price'!K23-INDEX('Inputs_Indexed REC'!H$18:H$20,MATCH('Indexed REC Prices'!$B23,'Inputs_Indexed REC'!$B$18:$B$20,0)),0)</f>
        <v>0</v>
      </c>
      <c r="L23" s="226">
        <f>IF(L$4&gt;=$C23,'Indexed REC Strike Price'!L23-INDEX('Inputs_Indexed REC'!I$18:I$20,MATCH('Indexed REC Prices'!$B23,'Inputs_Indexed REC'!$B$18:$B$20,0)),0)</f>
        <v>0</v>
      </c>
      <c r="M23" s="226">
        <f>IF(M$4&gt;=$C23,'Indexed REC Strike Price'!M23-INDEX('Inputs_Indexed REC'!J$18:J$20,MATCH('Indexed REC Prices'!$B23,'Inputs_Indexed REC'!$B$18:$B$20,0)),0)</f>
        <v>0</v>
      </c>
      <c r="N23" s="226">
        <f>IF(N$4&gt;=$C23,'Indexed REC Strike Price'!N23-INDEX('Inputs_Indexed REC'!K$18:K$20,MATCH('Indexed REC Prices'!$B23,'Inputs_Indexed REC'!$B$18:$B$20,0)),0)</f>
        <v>0</v>
      </c>
      <c r="O23" s="226">
        <f>IF(O$4&gt;=$C23,'Indexed REC Strike Price'!O23-INDEX('Inputs_Indexed REC'!L$18:L$20,MATCH('Indexed REC Prices'!$B23,'Inputs_Indexed REC'!$B$18:$B$20,0)),0)</f>
        <v>0</v>
      </c>
      <c r="P23" s="226">
        <f>IF(P$4&gt;=$C23,'Indexed REC Strike Price'!P23-INDEX('Inputs_Indexed REC'!M$18:M$20,MATCH('Indexed REC Prices'!$B23,'Inputs_Indexed REC'!$B$18:$B$20,0)),0)</f>
        <v>0</v>
      </c>
      <c r="Q23" s="226">
        <f>IF(Q$4&gt;=$C23,'Indexed REC Strike Price'!Q23-INDEX('Inputs_Indexed REC'!N$18:N$20,MATCH('Indexed REC Prices'!$B23,'Inputs_Indexed REC'!$B$18:$B$20,0)),0)</f>
        <v>0</v>
      </c>
      <c r="R23" s="226">
        <f>IF(R$4&gt;=$C23,'Indexed REC Strike Price'!R23-INDEX('Inputs_Indexed REC'!O$18:O$20,MATCH('Indexed REC Prices'!$B23,'Inputs_Indexed REC'!$B$18:$B$20,0)),0)</f>
        <v>0</v>
      </c>
      <c r="S23" s="226">
        <f>IF(S$4&gt;=$C23,'Indexed REC Strike Price'!S23-INDEX('Inputs_Indexed REC'!P$18:P$20,MATCH('Indexed REC Prices'!$B23,'Inputs_Indexed REC'!$B$18:$B$20,0)),0)</f>
        <v>0</v>
      </c>
      <c r="T23" s="226">
        <f>IF(T$4&gt;=$C23,'Indexed REC Strike Price'!T23-INDEX('Inputs_Indexed REC'!Q$18:Q$20,MATCH('Indexed REC Prices'!$B23,'Inputs_Indexed REC'!$B$18:$B$20,0)),0)</f>
        <v>0</v>
      </c>
      <c r="U23" s="226">
        <f>IF(U$4&gt;=$C23,'Indexed REC Strike Price'!U23-INDEX('Inputs_Indexed REC'!R$18:R$20,MATCH('Indexed REC Prices'!$B23,'Inputs_Indexed REC'!$B$18:$B$20,0)),0)</f>
        <v>0</v>
      </c>
      <c r="V23" s="226">
        <f>IF(V$4&gt;=$C23,'Indexed REC Strike Price'!V23-INDEX('Inputs_Indexed REC'!S$18:S$20,MATCH('Indexed REC Prices'!$B23,'Inputs_Indexed REC'!$B$18:$B$20,0)),0)</f>
        <v>0</v>
      </c>
      <c r="W23" s="226">
        <f>IF(W$4&gt;=$C23,'Indexed REC Strike Price'!W23-INDEX('Inputs_Indexed REC'!T$18:T$20,MATCH('Indexed REC Prices'!$B23,'Inputs_Indexed REC'!$B$18:$B$20,0)),0)</f>
        <v>0</v>
      </c>
      <c r="X23" s="226">
        <f>IF(X$4&gt;=$C23,'Indexed REC Strike Price'!X23-INDEX('Inputs_Indexed REC'!U$18:U$20,MATCH('Indexed REC Prices'!$B23,'Inputs_Indexed REC'!$B$18:$B$20,0)),0)</f>
        <v>0</v>
      </c>
      <c r="Y23" s="226">
        <f>IF(Y$4&gt;=$C23,'Indexed REC Strike Price'!Y23-INDEX('Inputs_Indexed REC'!V$18:V$20,MATCH('Indexed REC Prices'!$B23,'Inputs_Indexed REC'!$B$18:$B$20,0)),0)</f>
        <v>35.513345833333325</v>
      </c>
      <c r="Z23" s="226">
        <f>IF(Z$4&gt;=$C23,'Indexed REC Strike Price'!Z23-INDEX('Inputs_Indexed REC'!W$18:W$20,MATCH('Indexed REC Prices'!$B23,'Inputs_Indexed REC'!$B$18:$B$20,0)),0)</f>
        <v>35.14200357142856</v>
      </c>
      <c r="AA23" s="226">
        <f>IF(AA$4&gt;=$C23,'Indexed REC Strike Price'!AA23-INDEX('Inputs_Indexed REC'!X$18:X$20,MATCH('Indexed REC Prices'!$B23,'Inputs_Indexed REC'!$B$18:$B$20,0)),0)</f>
        <v>34.900910714285715</v>
      </c>
      <c r="AB23" s="226">
        <f>IF(AB$4&gt;=$C23,'Indexed REC Strike Price'!AB23-INDEX('Inputs_Indexed REC'!Y$18:Y$20,MATCH('Indexed REC Prices'!$B23,'Inputs_Indexed REC'!$B$18:$B$20,0)),0)</f>
        <v>34.663433134920631</v>
      </c>
      <c r="AC23" s="226">
        <f>IF(AC$4&gt;=$C23,'Indexed REC Strike Price'!AC23-INDEX('Inputs_Indexed REC'!Z$18:Z$20,MATCH('Indexed REC Prices'!$B23,'Inputs_Indexed REC'!$B$18:$B$20,0)),0)</f>
        <v>33.829701797619045</v>
      </c>
      <c r="AD23" s="226">
        <f>IF(AD$4&gt;=$C23,'Indexed REC Strike Price'!AD23-INDEX('Inputs_Indexed REC'!AA$18:AA$20,MATCH('Indexed REC Prices'!$B23,'Inputs_Indexed REC'!$B$18:$B$20,0)),0)</f>
        <v>32.979295833571427</v>
      </c>
      <c r="AE23" s="226">
        <f>IF(AE$4&gt;=$C23,'Indexed REC Strike Price'!AE23-INDEX('Inputs_Indexed REC'!AB$18:AB$20,MATCH('Indexed REC Prices'!$B23,'Inputs_Indexed REC'!$B$18:$B$20,0)),0)</f>
        <v>32.111881750242858</v>
      </c>
    </row>
    <row r="24" spans="2:31">
      <c r="B24" s="239" t="s">
        <v>71</v>
      </c>
      <c r="C24" s="320">
        <f t="shared" si="1"/>
        <v>2041</v>
      </c>
      <c r="D24" s="262" t="s">
        <v>87</v>
      </c>
      <c r="G24" s="226">
        <f>IF(G$4&gt;=$C24,'Indexed REC Strike Price'!G24-INDEX('Inputs_Indexed REC'!D$18:D$20,MATCH('Indexed REC Prices'!$B24,'Inputs_Indexed REC'!$B$18:$B$20,0)),0)</f>
        <v>0</v>
      </c>
      <c r="H24" s="226">
        <f>IF(H$4&gt;=$C24,'Indexed REC Strike Price'!H24-INDEX('Inputs_Indexed REC'!E$18:E$20,MATCH('Indexed REC Prices'!$B24,'Inputs_Indexed REC'!$B$18:$B$20,0)),0)</f>
        <v>0</v>
      </c>
      <c r="I24" s="226">
        <f>IF(I$4&gt;=$C24,'Indexed REC Strike Price'!I24-INDEX('Inputs_Indexed REC'!F$18:F$20,MATCH('Indexed REC Prices'!$B24,'Inputs_Indexed REC'!$B$18:$B$20,0)),0)</f>
        <v>0</v>
      </c>
      <c r="J24" s="226">
        <f>IF(J$4&gt;=$C24,'Indexed REC Strike Price'!J24-INDEX('Inputs_Indexed REC'!G$18:G$20,MATCH('Indexed REC Prices'!$B24,'Inputs_Indexed REC'!$B$18:$B$20,0)),0)</f>
        <v>0</v>
      </c>
      <c r="K24" s="226">
        <f>IF(K$4&gt;=$C24,'Indexed REC Strike Price'!K24-INDEX('Inputs_Indexed REC'!H$18:H$20,MATCH('Indexed REC Prices'!$B24,'Inputs_Indexed REC'!$B$18:$B$20,0)),0)</f>
        <v>0</v>
      </c>
      <c r="L24" s="226">
        <f>IF(L$4&gt;=$C24,'Indexed REC Strike Price'!L24-INDEX('Inputs_Indexed REC'!I$18:I$20,MATCH('Indexed REC Prices'!$B24,'Inputs_Indexed REC'!$B$18:$B$20,0)),0)</f>
        <v>0</v>
      </c>
      <c r="M24" s="226">
        <f>IF(M$4&gt;=$C24,'Indexed REC Strike Price'!M24-INDEX('Inputs_Indexed REC'!J$18:J$20,MATCH('Indexed REC Prices'!$B24,'Inputs_Indexed REC'!$B$18:$B$20,0)),0)</f>
        <v>0</v>
      </c>
      <c r="N24" s="226">
        <f>IF(N$4&gt;=$C24,'Indexed REC Strike Price'!N24-INDEX('Inputs_Indexed REC'!K$18:K$20,MATCH('Indexed REC Prices'!$B24,'Inputs_Indexed REC'!$B$18:$B$20,0)),0)</f>
        <v>0</v>
      </c>
      <c r="O24" s="226">
        <f>IF(O$4&gt;=$C24,'Indexed REC Strike Price'!O24-INDEX('Inputs_Indexed REC'!L$18:L$20,MATCH('Indexed REC Prices'!$B24,'Inputs_Indexed REC'!$B$18:$B$20,0)),0)</f>
        <v>0</v>
      </c>
      <c r="P24" s="226">
        <f>IF(P$4&gt;=$C24,'Indexed REC Strike Price'!P24-INDEX('Inputs_Indexed REC'!M$18:M$20,MATCH('Indexed REC Prices'!$B24,'Inputs_Indexed REC'!$B$18:$B$20,0)),0)</f>
        <v>0</v>
      </c>
      <c r="Q24" s="226">
        <f>IF(Q$4&gt;=$C24,'Indexed REC Strike Price'!Q24-INDEX('Inputs_Indexed REC'!N$18:N$20,MATCH('Indexed REC Prices'!$B24,'Inputs_Indexed REC'!$B$18:$B$20,0)),0)</f>
        <v>0</v>
      </c>
      <c r="R24" s="226">
        <f>IF(R$4&gt;=$C24,'Indexed REC Strike Price'!R24-INDEX('Inputs_Indexed REC'!O$18:O$20,MATCH('Indexed REC Prices'!$B24,'Inputs_Indexed REC'!$B$18:$B$20,0)),0)</f>
        <v>0</v>
      </c>
      <c r="S24" s="226">
        <f>IF(S$4&gt;=$C24,'Indexed REC Strike Price'!S24-INDEX('Inputs_Indexed REC'!P$18:P$20,MATCH('Indexed REC Prices'!$B24,'Inputs_Indexed REC'!$B$18:$B$20,0)),0)</f>
        <v>0</v>
      </c>
      <c r="T24" s="226">
        <f>IF(T$4&gt;=$C24,'Indexed REC Strike Price'!T24-INDEX('Inputs_Indexed REC'!Q$18:Q$20,MATCH('Indexed REC Prices'!$B24,'Inputs_Indexed REC'!$B$18:$B$20,0)),0)</f>
        <v>0</v>
      </c>
      <c r="U24" s="226">
        <f>IF(U$4&gt;=$C24,'Indexed REC Strike Price'!U24-INDEX('Inputs_Indexed REC'!R$18:R$20,MATCH('Indexed REC Prices'!$B24,'Inputs_Indexed REC'!$B$18:$B$20,0)),0)</f>
        <v>0</v>
      </c>
      <c r="V24" s="226">
        <f>IF(V$4&gt;=$C24,'Indexed REC Strike Price'!V24-INDEX('Inputs_Indexed REC'!S$18:S$20,MATCH('Indexed REC Prices'!$B24,'Inputs_Indexed REC'!$B$18:$B$20,0)),0)</f>
        <v>0</v>
      </c>
      <c r="W24" s="226">
        <f>IF(W$4&gt;=$C24,'Indexed REC Strike Price'!W24-INDEX('Inputs_Indexed REC'!T$18:T$20,MATCH('Indexed REC Prices'!$B24,'Inputs_Indexed REC'!$B$18:$B$20,0)),0)</f>
        <v>0</v>
      </c>
      <c r="X24" s="226">
        <f>IF(X$4&gt;=$C24,'Indexed REC Strike Price'!X24-INDEX('Inputs_Indexed REC'!U$18:U$20,MATCH('Indexed REC Prices'!$B24,'Inputs_Indexed REC'!$B$18:$B$20,0)),0)</f>
        <v>0</v>
      </c>
      <c r="Y24" s="226">
        <f>IF(Y$4&gt;=$C24,'Indexed REC Strike Price'!Y24-INDEX('Inputs_Indexed REC'!V$18:V$20,MATCH('Indexed REC Prices'!$B24,'Inputs_Indexed REC'!$B$18:$B$20,0)),0)</f>
        <v>0</v>
      </c>
      <c r="Z24" s="226">
        <f>IF(Z$4&gt;=$C24,'Indexed REC Strike Price'!Z24-INDEX('Inputs_Indexed REC'!W$18:W$20,MATCH('Indexed REC Prices'!$B24,'Inputs_Indexed REC'!$B$18:$B$20,0)),0)</f>
        <v>35.14200357142856</v>
      </c>
      <c r="AA24" s="226">
        <f>IF(AA$4&gt;=$C24,'Indexed REC Strike Price'!AA24-INDEX('Inputs_Indexed REC'!X$18:X$20,MATCH('Indexed REC Prices'!$B24,'Inputs_Indexed REC'!$B$18:$B$20,0)),0)</f>
        <v>34.900910714285715</v>
      </c>
      <c r="AB24" s="226">
        <f>IF(AB$4&gt;=$C24,'Indexed REC Strike Price'!AB24-INDEX('Inputs_Indexed REC'!Y$18:Y$20,MATCH('Indexed REC Prices'!$B24,'Inputs_Indexed REC'!$B$18:$B$20,0)),0)</f>
        <v>34.663433134920631</v>
      </c>
      <c r="AC24" s="226">
        <f>IF(AC$4&gt;=$C24,'Indexed REC Strike Price'!AC24-INDEX('Inputs_Indexed REC'!Z$18:Z$20,MATCH('Indexed REC Prices'!$B24,'Inputs_Indexed REC'!$B$18:$B$20,0)),0)</f>
        <v>33.829701797619045</v>
      </c>
      <c r="AD24" s="226">
        <f>IF(AD$4&gt;=$C24,'Indexed REC Strike Price'!AD24-INDEX('Inputs_Indexed REC'!AA$18:AA$20,MATCH('Indexed REC Prices'!$B24,'Inputs_Indexed REC'!$B$18:$B$20,0)),0)</f>
        <v>32.979295833571427</v>
      </c>
      <c r="AE24" s="226">
        <f>IF(AE$4&gt;=$C24,'Indexed REC Strike Price'!AE24-INDEX('Inputs_Indexed REC'!AB$18:AB$20,MATCH('Indexed REC Prices'!$B24,'Inputs_Indexed REC'!$B$18:$B$20,0)),0)</f>
        <v>32.111881750242858</v>
      </c>
    </row>
    <row r="25" spans="2:31">
      <c r="B25" s="239" t="s">
        <v>71</v>
      </c>
      <c r="C25" s="320">
        <f t="shared" si="1"/>
        <v>2042</v>
      </c>
      <c r="D25" s="262" t="s">
        <v>87</v>
      </c>
      <c r="G25" s="226">
        <f>IF(G$4&gt;=$C25,'Indexed REC Strike Price'!G25-INDEX('Inputs_Indexed REC'!D$18:D$20,MATCH('Indexed REC Prices'!$B25,'Inputs_Indexed REC'!$B$18:$B$20,0)),0)</f>
        <v>0</v>
      </c>
      <c r="H25" s="226">
        <f>IF(H$4&gt;=$C25,'Indexed REC Strike Price'!H25-INDEX('Inputs_Indexed REC'!E$18:E$20,MATCH('Indexed REC Prices'!$B25,'Inputs_Indexed REC'!$B$18:$B$20,0)),0)</f>
        <v>0</v>
      </c>
      <c r="I25" s="226">
        <f>IF(I$4&gt;=$C25,'Indexed REC Strike Price'!I25-INDEX('Inputs_Indexed REC'!F$18:F$20,MATCH('Indexed REC Prices'!$B25,'Inputs_Indexed REC'!$B$18:$B$20,0)),0)</f>
        <v>0</v>
      </c>
      <c r="J25" s="226">
        <f>IF(J$4&gt;=$C25,'Indexed REC Strike Price'!J25-INDEX('Inputs_Indexed REC'!G$18:G$20,MATCH('Indexed REC Prices'!$B25,'Inputs_Indexed REC'!$B$18:$B$20,0)),0)</f>
        <v>0</v>
      </c>
      <c r="K25" s="226">
        <f>IF(K$4&gt;=$C25,'Indexed REC Strike Price'!K25-INDEX('Inputs_Indexed REC'!H$18:H$20,MATCH('Indexed REC Prices'!$B25,'Inputs_Indexed REC'!$B$18:$B$20,0)),0)</f>
        <v>0</v>
      </c>
      <c r="L25" s="226">
        <f>IF(L$4&gt;=$C25,'Indexed REC Strike Price'!L25-INDEX('Inputs_Indexed REC'!I$18:I$20,MATCH('Indexed REC Prices'!$B25,'Inputs_Indexed REC'!$B$18:$B$20,0)),0)</f>
        <v>0</v>
      </c>
      <c r="M25" s="226">
        <f>IF(M$4&gt;=$C25,'Indexed REC Strike Price'!M25-INDEX('Inputs_Indexed REC'!J$18:J$20,MATCH('Indexed REC Prices'!$B25,'Inputs_Indexed REC'!$B$18:$B$20,0)),0)</f>
        <v>0</v>
      </c>
      <c r="N25" s="226">
        <f>IF(N$4&gt;=$C25,'Indexed REC Strike Price'!N25-INDEX('Inputs_Indexed REC'!K$18:K$20,MATCH('Indexed REC Prices'!$B25,'Inputs_Indexed REC'!$B$18:$B$20,0)),0)</f>
        <v>0</v>
      </c>
      <c r="O25" s="226">
        <f>IF(O$4&gt;=$C25,'Indexed REC Strike Price'!O25-INDEX('Inputs_Indexed REC'!L$18:L$20,MATCH('Indexed REC Prices'!$B25,'Inputs_Indexed REC'!$B$18:$B$20,0)),0)</f>
        <v>0</v>
      </c>
      <c r="P25" s="226">
        <f>IF(P$4&gt;=$C25,'Indexed REC Strike Price'!P25-INDEX('Inputs_Indexed REC'!M$18:M$20,MATCH('Indexed REC Prices'!$B25,'Inputs_Indexed REC'!$B$18:$B$20,0)),0)</f>
        <v>0</v>
      </c>
      <c r="Q25" s="226">
        <f>IF(Q$4&gt;=$C25,'Indexed REC Strike Price'!Q25-INDEX('Inputs_Indexed REC'!N$18:N$20,MATCH('Indexed REC Prices'!$B25,'Inputs_Indexed REC'!$B$18:$B$20,0)),0)</f>
        <v>0</v>
      </c>
      <c r="R25" s="226">
        <f>IF(R$4&gt;=$C25,'Indexed REC Strike Price'!R25-INDEX('Inputs_Indexed REC'!O$18:O$20,MATCH('Indexed REC Prices'!$B25,'Inputs_Indexed REC'!$B$18:$B$20,0)),0)</f>
        <v>0</v>
      </c>
      <c r="S25" s="226">
        <f>IF(S$4&gt;=$C25,'Indexed REC Strike Price'!S25-INDEX('Inputs_Indexed REC'!P$18:P$20,MATCH('Indexed REC Prices'!$B25,'Inputs_Indexed REC'!$B$18:$B$20,0)),0)</f>
        <v>0</v>
      </c>
      <c r="T25" s="226">
        <f>IF(T$4&gt;=$C25,'Indexed REC Strike Price'!T25-INDEX('Inputs_Indexed REC'!Q$18:Q$20,MATCH('Indexed REC Prices'!$B25,'Inputs_Indexed REC'!$B$18:$B$20,0)),0)</f>
        <v>0</v>
      </c>
      <c r="U25" s="226">
        <f>IF(U$4&gt;=$C25,'Indexed REC Strike Price'!U25-INDEX('Inputs_Indexed REC'!R$18:R$20,MATCH('Indexed REC Prices'!$B25,'Inputs_Indexed REC'!$B$18:$B$20,0)),0)</f>
        <v>0</v>
      </c>
      <c r="V25" s="226">
        <f>IF(V$4&gt;=$C25,'Indexed REC Strike Price'!V25-INDEX('Inputs_Indexed REC'!S$18:S$20,MATCH('Indexed REC Prices'!$B25,'Inputs_Indexed REC'!$B$18:$B$20,0)),0)</f>
        <v>0</v>
      </c>
      <c r="W25" s="226">
        <f>IF(W$4&gt;=$C25,'Indexed REC Strike Price'!W25-INDEX('Inputs_Indexed REC'!T$18:T$20,MATCH('Indexed REC Prices'!$B25,'Inputs_Indexed REC'!$B$18:$B$20,0)),0)</f>
        <v>0</v>
      </c>
      <c r="X25" s="226">
        <f>IF(X$4&gt;=$C25,'Indexed REC Strike Price'!X25-INDEX('Inputs_Indexed REC'!U$18:U$20,MATCH('Indexed REC Prices'!$B25,'Inputs_Indexed REC'!$B$18:$B$20,0)),0)</f>
        <v>0</v>
      </c>
      <c r="Y25" s="226">
        <f>IF(Y$4&gt;=$C25,'Indexed REC Strike Price'!Y25-INDEX('Inputs_Indexed REC'!V$18:V$20,MATCH('Indexed REC Prices'!$B25,'Inputs_Indexed REC'!$B$18:$B$20,0)),0)</f>
        <v>0</v>
      </c>
      <c r="Z25" s="226">
        <f>IF(Z$4&gt;=$C25,'Indexed REC Strike Price'!Z25-INDEX('Inputs_Indexed REC'!W$18:W$20,MATCH('Indexed REC Prices'!$B25,'Inputs_Indexed REC'!$B$18:$B$20,0)),0)</f>
        <v>0</v>
      </c>
      <c r="AA25" s="226">
        <f>IF(AA$4&gt;=$C25,'Indexed REC Strike Price'!AA25-INDEX('Inputs_Indexed REC'!X$18:X$20,MATCH('Indexed REC Prices'!$B25,'Inputs_Indexed REC'!$B$18:$B$20,0)),0)</f>
        <v>34.900910714285715</v>
      </c>
      <c r="AB25" s="226">
        <f>IF(AB$4&gt;=$C25,'Indexed REC Strike Price'!AB25-INDEX('Inputs_Indexed REC'!Y$18:Y$20,MATCH('Indexed REC Prices'!$B25,'Inputs_Indexed REC'!$B$18:$B$20,0)),0)</f>
        <v>34.663433134920631</v>
      </c>
      <c r="AC25" s="226">
        <f>IF(AC$4&gt;=$C25,'Indexed REC Strike Price'!AC25-INDEX('Inputs_Indexed REC'!Z$18:Z$20,MATCH('Indexed REC Prices'!$B25,'Inputs_Indexed REC'!$B$18:$B$20,0)),0)</f>
        <v>33.829701797619045</v>
      </c>
      <c r="AD25" s="226">
        <f>IF(AD$4&gt;=$C25,'Indexed REC Strike Price'!AD25-INDEX('Inputs_Indexed REC'!AA$18:AA$20,MATCH('Indexed REC Prices'!$B25,'Inputs_Indexed REC'!$B$18:$B$20,0)),0)</f>
        <v>32.979295833571427</v>
      </c>
      <c r="AE25" s="226">
        <f>IF(AE$4&gt;=$C25,'Indexed REC Strike Price'!AE25-INDEX('Inputs_Indexed REC'!AB$18:AB$20,MATCH('Indexed REC Prices'!$B25,'Inputs_Indexed REC'!$B$18:$B$20,0)),0)</f>
        <v>32.111881750242858</v>
      </c>
    </row>
    <row r="26" spans="2:31">
      <c r="B26" s="239" t="s">
        <v>71</v>
      </c>
      <c r="C26" s="320">
        <f t="shared" si="1"/>
        <v>2043</v>
      </c>
      <c r="D26" s="262" t="s">
        <v>87</v>
      </c>
      <c r="G26" s="226">
        <f>IF(G$4&gt;=$C26,'Indexed REC Strike Price'!G26-INDEX('Inputs_Indexed REC'!D$18:D$20,MATCH('Indexed REC Prices'!$B26,'Inputs_Indexed REC'!$B$18:$B$20,0)),0)</f>
        <v>0</v>
      </c>
      <c r="H26" s="226">
        <f>IF(H$4&gt;=$C26,'Indexed REC Strike Price'!H26-INDEX('Inputs_Indexed REC'!E$18:E$20,MATCH('Indexed REC Prices'!$B26,'Inputs_Indexed REC'!$B$18:$B$20,0)),0)</f>
        <v>0</v>
      </c>
      <c r="I26" s="226">
        <f>IF(I$4&gt;=$C26,'Indexed REC Strike Price'!I26-INDEX('Inputs_Indexed REC'!F$18:F$20,MATCH('Indexed REC Prices'!$B26,'Inputs_Indexed REC'!$B$18:$B$20,0)),0)</f>
        <v>0</v>
      </c>
      <c r="J26" s="226">
        <f>IF(J$4&gt;=$C26,'Indexed REC Strike Price'!J26-INDEX('Inputs_Indexed REC'!G$18:G$20,MATCH('Indexed REC Prices'!$B26,'Inputs_Indexed REC'!$B$18:$B$20,0)),0)</f>
        <v>0</v>
      </c>
      <c r="K26" s="226">
        <f>IF(K$4&gt;=$C26,'Indexed REC Strike Price'!K26-INDEX('Inputs_Indexed REC'!H$18:H$20,MATCH('Indexed REC Prices'!$B26,'Inputs_Indexed REC'!$B$18:$B$20,0)),0)</f>
        <v>0</v>
      </c>
      <c r="L26" s="226">
        <f>IF(L$4&gt;=$C26,'Indexed REC Strike Price'!L26-INDEX('Inputs_Indexed REC'!I$18:I$20,MATCH('Indexed REC Prices'!$B26,'Inputs_Indexed REC'!$B$18:$B$20,0)),0)</f>
        <v>0</v>
      </c>
      <c r="M26" s="226">
        <f>IF(M$4&gt;=$C26,'Indexed REC Strike Price'!M26-INDEX('Inputs_Indexed REC'!J$18:J$20,MATCH('Indexed REC Prices'!$B26,'Inputs_Indexed REC'!$B$18:$B$20,0)),0)</f>
        <v>0</v>
      </c>
      <c r="N26" s="226">
        <f>IF(N$4&gt;=$C26,'Indexed REC Strike Price'!N26-INDEX('Inputs_Indexed REC'!K$18:K$20,MATCH('Indexed REC Prices'!$B26,'Inputs_Indexed REC'!$B$18:$B$20,0)),0)</f>
        <v>0</v>
      </c>
      <c r="O26" s="226">
        <f>IF(O$4&gt;=$C26,'Indexed REC Strike Price'!O26-INDEX('Inputs_Indexed REC'!L$18:L$20,MATCH('Indexed REC Prices'!$B26,'Inputs_Indexed REC'!$B$18:$B$20,0)),0)</f>
        <v>0</v>
      </c>
      <c r="P26" s="226">
        <f>IF(P$4&gt;=$C26,'Indexed REC Strike Price'!P26-INDEX('Inputs_Indexed REC'!M$18:M$20,MATCH('Indexed REC Prices'!$B26,'Inputs_Indexed REC'!$B$18:$B$20,0)),0)</f>
        <v>0</v>
      </c>
      <c r="Q26" s="226">
        <f>IF(Q$4&gt;=$C26,'Indexed REC Strike Price'!Q26-INDEX('Inputs_Indexed REC'!N$18:N$20,MATCH('Indexed REC Prices'!$B26,'Inputs_Indexed REC'!$B$18:$B$20,0)),0)</f>
        <v>0</v>
      </c>
      <c r="R26" s="226">
        <f>IF(R$4&gt;=$C26,'Indexed REC Strike Price'!R26-INDEX('Inputs_Indexed REC'!O$18:O$20,MATCH('Indexed REC Prices'!$B26,'Inputs_Indexed REC'!$B$18:$B$20,0)),0)</f>
        <v>0</v>
      </c>
      <c r="S26" s="226">
        <f>IF(S$4&gt;=$C26,'Indexed REC Strike Price'!S26-INDEX('Inputs_Indexed REC'!P$18:P$20,MATCH('Indexed REC Prices'!$B26,'Inputs_Indexed REC'!$B$18:$B$20,0)),0)</f>
        <v>0</v>
      </c>
      <c r="T26" s="226">
        <f>IF(T$4&gt;=$C26,'Indexed REC Strike Price'!T26-INDEX('Inputs_Indexed REC'!Q$18:Q$20,MATCH('Indexed REC Prices'!$B26,'Inputs_Indexed REC'!$B$18:$B$20,0)),0)</f>
        <v>0</v>
      </c>
      <c r="U26" s="226">
        <f>IF(U$4&gt;=$C26,'Indexed REC Strike Price'!U26-INDEX('Inputs_Indexed REC'!R$18:R$20,MATCH('Indexed REC Prices'!$B26,'Inputs_Indexed REC'!$B$18:$B$20,0)),0)</f>
        <v>0</v>
      </c>
      <c r="V26" s="226">
        <f>IF(V$4&gt;=$C26,'Indexed REC Strike Price'!V26-INDEX('Inputs_Indexed REC'!S$18:S$20,MATCH('Indexed REC Prices'!$B26,'Inputs_Indexed REC'!$B$18:$B$20,0)),0)</f>
        <v>0</v>
      </c>
      <c r="W26" s="226">
        <f>IF(W$4&gt;=$C26,'Indexed REC Strike Price'!W26-INDEX('Inputs_Indexed REC'!T$18:T$20,MATCH('Indexed REC Prices'!$B26,'Inputs_Indexed REC'!$B$18:$B$20,0)),0)</f>
        <v>0</v>
      </c>
      <c r="X26" s="226">
        <f>IF(X$4&gt;=$C26,'Indexed REC Strike Price'!X26-INDEX('Inputs_Indexed REC'!U$18:U$20,MATCH('Indexed REC Prices'!$B26,'Inputs_Indexed REC'!$B$18:$B$20,0)),0)</f>
        <v>0</v>
      </c>
      <c r="Y26" s="226">
        <f>IF(Y$4&gt;=$C26,'Indexed REC Strike Price'!Y26-INDEX('Inputs_Indexed REC'!V$18:V$20,MATCH('Indexed REC Prices'!$B26,'Inputs_Indexed REC'!$B$18:$B$20,0)),0)</f>
        <v>0</v>
      </c>
      <c r="Z26" s="226">
        <f>IF(Z$4&gt;=$C26,'Indexed REC Strike Price'!Z26-INDEX('Inputs_Indexed REC'!W$18:W$20,MATCH('Indexed REC Prices'!$B26,'Inputs_Indexed REC'!$B$18:$B$20,0)),0)</f>
        <v>0</v>
      </c>
      <c r="AA26" s="226">
        <f>IF(AA$4&gt;=$C26,'Indexed REC Strike Price'!AA26-INDEX('Inputs_Indexed REC'!X$18:X$20,MATCH('Indexed REC Prices'!$B26,'Inputs_Indexed REC'!$B$18:$B$20,0)),0)</f>
        <v>0</v>
      </c>
      <c r="AB26" s="226">
        <f>IF(AB$4&gt;=$C26,'Indexed REC Strike Price'!AB26-INDEX('Inputs_Indexed REC'!Y$18:Y$20,MATCH('Indexed REC Prices'!$B26,'Inputs_Indexed REC'!$B$18:$B$20,0)),0)</f>
        <v>34.663433134920631</v>
      </c>
      <c r="AC26" s="226">
        <f>IF(AC$4&gt;=$C26,'Indexed REC Strike Price'!AC26-INDEX('Inputs_Indexed REC'!Z$18:Z$20,MATCH('Indexed REC Prices'!$B26,'Inputs_Indexed REC'!$B$18:$B$20,0)),0)</f>
        <v>33.829701797619045</v>
      </c>
      <c r="AD26" s="226">
        <f>IF(AD$4&gt;=$C26,'Indexed REC Strike Price'!AD26-INDEX('Inputs_Indexed REC'!AA$18:AA$20,MATCH('Indexed REC Prices'!$B26,'Inputs_Indexed REC'!$B$18:$B$20,0)),0)</f>
        <v>32.979295833571427</v>
      </c>
      <c r="AE26" s="226">
        <f>IF(AE$4&gt;=$C26,'Indexed REC Strike Price'!AE26-INDEX('Inputs_Indexed REC'!AB$18:AB$20,MATCH('Indexed REC Prices'!$B26,'Inputs_Indexed REC'!$B$18:$B$20,0)),0)</f>
        <v>32.111881750242858</v>
      </c>
    </row>
    <row r="27" spans="2:31">
      <c r="B27" s="239" t="s">
        <v>71</v>
      </c>
      <c r="C27" s="320">
        <f t="shared" si="1"/>
        <v>2044</v>
      </c>
      <c r="D27" s="262" t="s">
        <v>87</v>
      </c>
      <c r="G27" s="226">
        <f>IF(G$4&gt;=$C27,'Indexed REC Strike Price'!G27-INDEX('Inputs_Indexed REC'!D$18:D$20,MATCH('Indexed REC Prices'!$B27,'Inputs_Indexed REC'!$B$18:$B$20,0)),0)</f>
        <v>0</v>
      </c>
      <c r="H27" s="226">
        <f>IF(H$4&gt;=$C27,'Indexed REC Strike Price'!H27-INDEX('Inputs_Indexed REC'!E$18:E$20,MATCH('Indexed REC Prices'!$B27,'Inputs_Indexed REC'!$B$18:$B$20,0)),0)</f>
        <v>0</v>
      </c>
      <c r="I27" s="226">
        <f>IF(I$4&gt;=$C27,'Indexed REC Strike Price'!I27-INDEX('Inputs_Indexed REC'!F$18:F$20,MATCH('Indexed REC Prices'!$B27,'Inputs_Indexed REC'!$B$18:$B$20,0)),0)</f>
        <v>0</v>
      </c>
      <c r="J27" s="226">
        <f>IF(J$4&gt;=$C27,'Indexed REC Strike Price'!J27-INDEX('Inputs_Indexed REC'!G$18:G$20,MATCH('Indexed REC Prices'!$B27,'Inputs_Indexed REC'!$B$18:$B$20,0)),0)</f>
        <v>0</v>
      </c>
      <c r="K27" s="226">
        <f>IF(K$4&gt;=$C27,'Indexed REC Strike Price'!K27-INDEX('Inputs_Indexed REC'!H$18:H$20,MATCH('Indexed REC Prices'!$B27,'Inputs_Indexed REC'!$B$18:$B$20,0)),0)</f>
        <v>0</v>
      </c>
      <c r="L27" s="226">
        <f>IF(L$4&gt;=$C27,'Indexed REC Strike Price'!L27-INDEX('Inputs_Indexed REC'!I$18:I$20,MATCH('Indexed REC Prices'!$B27,'Inputs_Indexed REC'!$B$18:$B$20,0)),0)</f>
        <v>0</v>
      </c>
      <c r="M27" s="226">
        <f>IF(M$4&gt;=$C27,'Indexed REC Strike Price'!M27-INDEX('Inputs_Indexed REC'!J$18:J$20,MATCH('Indexed REC Prices'!$B27,'Inputs_Indexed REC'!$B$18:$B$20,0)),0)</f>
        <v>0</v>
      </c>
      <c r="N27" s="226">
        <f>IF(N$4&gt;=$C27,'Indexed REC Strike Price'!N27-INDEX('Inputs_Indexed REC'!K$18:K$20,MATCH('Indexed REC Prices'!$B27,'Inputs_Indexed REC'!$B$18:$B$20,0)),0)</f>
        <v>0</v>
      </c>
      <c r="O27" s="226">
        <f>IF(O$4&gt;=$C27,'Indexed REC Strike Price'!O27-INDEX('Inputs_Indexed REC'!L$18:L$20,MATCH('Indexed REC Prices'!$B27,'Inputs_Indexed REC'!$B$18:$B$20,0)),0)</f>
        <v>0</v>
      </c>
      <c r="P27" s="226">
        <f>IF(P$4&gt;=$C27,'Indexed REC Strike Price'!P27-INDEX('Inputs_Indexed REC'!M$18:M$20,MATCH('Indexed REC Prices'!$B27,'Inputs_Indexed REC'!$B$18:$B$20,0)),0)</f>
        <v>0</v>
      </c>
      <c r="Q27" s="226">
        <f>IF(Q$4&gt;=$C27,'Indexed REC Strike Price'!Q27-INDEX('Inputs_Indexed REC'!N$18:N$20,MATCH('Indexed REC Prices'!$B27,'Inputs_Indexed REC'!$B$18:$B$20,0)),0)</f>
        <v>0</v>
      </c>
      <c r="R27" s="226">
        <f>IF(R$4&gt;=$C27,'Indexed REC Strike Price'!R27-INDEX('Inputs_Indexed REC'!O$18:O$20,MATCH('Indexed REC Prices'!$B27,'Inputs_Indexed REC'!$B$18:$B$20,0)),0)</f>
        <v>0</v>
      </c>
      <c r="S27" s="226">
        <f>IF(S$4&gt;=$C27,'Indexed REC Strike Price'!S27-INDEX('Inputs_Indexed REC'!P$18:P$20,MATCH('Indexed REC Prices'!$B27,'Inputs_Indexed REC'!$B$18:$B$20,0)),0)</f>
        <v>0</v>
      </c>
      <c r="T27" s="226">
        <f>IF(T$4&gt;=$C27,'Indexed REC Strike Price'!T27-INDEX('Inputs_Indexed REC'!Q$18:Q$20,MATCH('Indexed REC Prices'!$B27,'Inputs_Indexed REC'!$B$18:$B$20,0)),0)</f>
        <v>0</v>
      </c>
      <c r="U27" s="226">
        <f>IF(U$4&gt;=$C27,'Indexed REC Strike Price'!U27-INDEX('Inputs_Indexed REC'!R$18:R$20,MATCH('Indexed REC Prices'!$B27,'Inputs_Indexed REC'!$B$18:$B$20,0)),0)</f>
        <v>0</v>
      </c>
      <c r="V27" s="226">
        <f>IF(V$4&gt;=$C27,'Indexed REC Strike Price'!V27-INDEX('Inputs_Indexed REC'!S$18:S$20,MATCH('Indexed REC Prices'!$B27,'Inputs_Indexed REC'!$B$18:$B$20,0)),0)</f>
        <v>0</v>
      </c>
      <c r="W27" s="226">
        <f>IF(W$4&gt;=$C27,'Indexed REC Strike Price'!W27-INDEX('Inputs_Indexed REC'!T$18:T$20,MATCH('Indexed REC Prices'!$B27,'Inputs_Indexed REC'!$B$18:$B$20,0)),0)</f>
        <v>0</v>
      </c>
      <c r="X27" s="226">
        <f>IF(X$4&gt;=$C27,'Indexed REC Strike Price'!X27-INDEX('Inputs_Indexed REC'!U$18:U$20,MATCH('Indexed REC Prices'!$B27,'Inputs_Indexed REC'!$B$18:$B$20,0)),0)</f>
        <v>0</v>
      </c>
      <c r="Y27" s="226">
        <f>IF(Y$4&gt;=$C27,'Indexed REC Strike Price'!Y27-INDEX('Inputs_Indexed REC'!V$18:V$20,MATCH('Indexed REC Prices'!$B27,'Inputs_Indexed REC'!$B$18:$B$20,0)),0)</f>
        <v>0</v>
      </c>
      <c r="Z27" s="226">
        <f>IF(Z$4&gt;=$C27,'Indexed REC Strike Price'!Z27-INDEX('Inputs_Indexed REC'!W$18:W$20,MATCH('Indexed REC Prices'!$B27,'Inputs_Indexed REC'!$B$18:$B$20,0)),0)</f>
        <v>0</v>
      </c>
      <c r="AA27" s="226">
        <f>IF(AA$4&gt;=$C27,'Indexed REC Strike Price'!AA27-INDEX('Inputs_Indexed REC'!X$18:X$20,MATCH('Indexed REC Prices'!$B27,'Inputs_Indexed REC'!$B$18:$B$20,0)),0)</f>
        <v>0</v>
      </c>
      <c r="AB27" s="226">
        <f>IF(AB$4&gt;=$C27,'Indexed REC Strike Price'!AB27-INDEX('Inputs_Indexed REC'!Y$18:Y$20,MATCH('Indexed REC Prices'!$B27,'Inputs_Indexed REC'!$B$18:$B$20,0)),0)</f>
        <v>0</v>
      </c>
      <c r="AC27" s="226">
        <f>IF(AC$4&gt;=$C27,'Indexed REC Strike Price'!AC27-INDEX('Inputs_Indexed REC'!Z$18:Z$20,MATCH('Indexed REC Prices'!$B27,'Inputs_Indexed REC'!$B$18:$B$20,0)),0)</f>
        <v>33.829701797619045</v>
      </c>
      <c r="AD27" s="226">
        <f>IF(AD$4&gt;=$C27,'Indexed REC Strike Price'!AD27-INDEX('Inputs_Indexed REC'!AA$18:AA$20,MATCH('Indexed REC Prices'!$B27,'Inputs_Indexed REC'!$B$18:$B$20,0)),0)</f>
        <v>32.979295833571427</v>
      </c>
      <c r="AE27" s="226">
        <f>IF(AE$4&gt;=$C27,'Indexed REC Strike Price'!AE27-INDEX('Inputs_Indexed REC'!AB$18:AB$20,MATCH('Indexed REC Prices'!$B27,'Inputs_Indexed REC'!$B$18:$B$20,0)),0)</f>
        <v>32.111881750242858</v>
      </c>
    </row>
    <row r="28" spans="2:31">
      <c r="B28" s="239" t="s">
        <v>71</v>
      </c>
      <c r="C28" s="320">
        <f t="shared" si="1"/>
        <v>2045</v>
      </c>
      <c r="D28" s="262" t="s">
        <v>87</v>
      </c>
      <c r="G28" s="226">
        <f>IF(G$4&gt;=$C28,'Indexed REC Strike Price'!G28-INDEX('Inputs_Indexed REC'!D$18:D$20,MATCH('Indexed REC Prices'!$B28,'Inputs_Indexed REC'!$B$18:$B$20,0)),0)</f>
        <v>0</v>
      </c>
      <c r="H28" s="226">
        <f>IF(H$4&gt;=$C28,'Indexed REC Strike Price'!H28-INDEX('Inputs_Indexed REC'!E$18:E$20,MATCH('Indexed REC Prices'!$B28,'Inputs_Indexed REC'!$B$18:$B$20,0)),0)</f>
        <v>0</v>
      </c>
      <c r="I28" s="226">
        <f>IF(I$4&gt;=$C28,'Indexed REC Strike Price'!I28-INDEX('Inputs_Indexed REC'!F$18:F$20,MATCH('Indexed REC Prices'!$B28,'Inputs_Indexed REC'!$B$18:$B$20,0)),0)</f>
        <v>0</v>
      </c>
      <c r="J28" s="226">
        <f>IF(J$4&gt;=$C28,'Indexed REC Strike Price'!J28-INDEX('Inputs_Indexed REC'!G$18:G$20,MATCH('Indexed REC Prices'!$B28,'Inputs_Indexed REC'!$B$18:$B$20,0)),0)</f>
        <v>0</v>
      </c>
      <c r="K28" s="226">
        <f>IF(K$4&gt;=$C28,'Indexed REC Strike Price'!K28-INDEX('Inputs_Indexed REC'!H$18:H$20,MATCH('Indexed REC Prices'!$B28,'Inputs_Indexed REC'!$B$18:$B$20,0)),0)</f>
        <v>0</v>
      </c>
      <c r="L28" s="226">
        <f>IF(L$4&gt;=$C28,'Indexed REC Strike Price'!L28-INDEX('Inputs_Indexed REC'!I$18:I$20,MATCH('Indexed REC Prices'!$B28,'Inputs_Indexed REC'!$B$18:$B$20,0)),0)</f>
        <v>0</v>
      </c>
      <c r="M28" s="226">
        <f>IF(M$4&gt;=$C28,'Indexed REC Strike Price'!M28-INDEX('Inputs_Indexed REC'!J$18:J$20,MATCH('Indexed REC Prices'!$B28,'Inputs_Indexed REC'!$B$18:$B$20,0)),0)</f>
        <v>0</v>
      </c>
      <c r="N28" s="226">
        <f>IF(N$4&gt;=$C28,'Indexed REC Strike Price'!N28-INDEX('Inputs_Indexed REC'!K$18:K$20,MATCH('Indexed REC Prices'!$B28,'Inputs_Indexed REC'!$B$18:$B$20,0)),0)</f>
        <v>0</v>
      </c>
      <c r="O28" s="226">
        <f>IF(O$4&gt;=$C28,'Indexed REC Strike Price'!O28-INDEX('Inputs_Indexed REC'!L$18:L$20,MATCH('Indexed REC Prices'!$B28,'Inputs_Indexed REC'!$B$18:$B$20,0)),0)</f>
        <v>0</v>
      </c>
      <c r="P28" s="226">
        <f>IF(P$4&gt;=$C28,'Indexed REC Strike Price'!P28-INDEX('Inputs_Indexed REC'!M$18:M$20,MATCH('Indexed REC Prices'!$B28,'Inputs_Indexed REC'!$B$18:$B$20,0)),0)</f>
        <v>0</v>
      </c>
      <c r="Q28" s="226">
        <f>IF(Q$4&gt;=$C28,'Indexed REC Strike Price'!Q28-INDEX('Inputs_Indexed REC'!N$18:N$20,MATCH('Indexed REC Prices'!$B28,'Inputs_Indexed REC'!$B$18:$B$20,0)),0)</f>
        <v>0</v>
      </c>
      <c r="R28" s="226">
        <f>IF(R$4&gt;=$C28,'Indexed REC Strike Price'!R28-INDEX('Inputs_Indexed REC'!O$18:O$20,MATCH('Indexed REC Prices'!$B28,'Inputs_Indexed REC'!$B$18:$B$20,0)),0)</f>
        <v>0</v>
      </c>
      <c r="S28" s="226">
        <f>IF(S$4&gt;=$C28,'Indexed REC Strike Price'!S28-INDEX('Inputs_Indexed REC'!P$18:P$20,MATCH('Indexed REC Prices'!$B28,'Inputs_Indexed REC'!$B$18:$B$20,0)),0)</f>
        <v>0</v>
      </c>
      <c r="T28" s="226">
        <f>IF(T$4&gt;=$C28,'Indexed REC Strike Price'!T28-INDEX('Inputs_Indexed REC'!Q$18:Q$20,MATCH('Indexed REC Prices'!$B28,'Inputs_Indexed REC'!$B$18:$B$20,0)),0)</f>
        <v>0</v>
      </c>
      <c r="U28" s="226">
        <f>IF(U$4&gt;=$C28,'Indexed REC Strike Price'!U28-INDEX('Inputs_Indexed REC'!R$18:R$20,MATCH('Indexed REC Prices'!$B28,'Inputs_Indexed REC'!$B$18:$B$20,0)),0)</f>
        <v>0</v>
      </c>
      <c r="V28" s="226">
        <f>IF(V$4&gt;=$C28,'Indexed REC Strike Price'!V28-INDEX('Inputs_Indexed REC'!S$18:S$20,MATCH('Indexed REC Prices'!$B28,'Inputs_Indexed REC'!$B$18:$B$20,0)),0)</f>
        <v>0</v>
      </c>
      <c r="W28" s="226">
        <f>IF(W$4&gt;=$C28,'Indexed REC Strike Price'!W28-INDEX('Inputs_Indexed REC'!T$18:T$20,MATCH('Indexed REC Prices'!$B28,'Inputs_Indexed REC'!$B$18:$B$20,0)),0)</f>
        <v>0</v>
      </c>
      <c r="X28" s="226">
        <f>IF(X$4&gt;=$C28,'Indexed REC Strike Price'!X28-INDEX('Inputs_Indexed REC'!U$18:U$20,MATCH('Indexed REC Prices'!$B28,'Inputs_Indexed REC'!$B$18:$B$20,0)),0)</f>
        <v>0</v>
      </c>
      <c r="Y28" s="226">
        <f>IF(Y$4&gt;=$C28,'Indexed REC Strike Price'!Y28-INDEX('Inputs_Indexed REC'!V$18:V$20,MATCH('Indexed REC Prices'!$B28,'Inputs_Indexed REC'!$B$18:$B$20,0)),0)</f>
        <v>0</v>
      </c>
      <c r="Z28" s="226">
        <f>IF(Z$4&gt;=$C28,'Indexed REC Strike Price'!Z28-INDEX('Inputs_Indexed REC'!W$18:W$20,MATCH('Indexed REC Prices'!$B28,'Inputs_Indexed REC'!$B$18:$B$20,0)),0)</f>
        <v>0</v>
      </c>
      <c r="AA28" s="226">
        <f>IF(AA$4&gt;=$C28,'Indexed REC Strike Price'!AA28-INDEX('Inputs_Indexed REC'!X$18:X$20,MATCH('Indexed REC Prices'!$B28,'Inputs_Indexed REC'!$B$18:$B$20,0)),0)</f>
        <v>0</v>
      </c>
      <c r="AB28" s="226">
        <f>IF(AB$4&gt;=$C28,'Indexed REC Strike Price'!AB28-INDEX('Inputs_Indexed REC'!Y$18:Y$20,MATCH('Indexed REC Prices'!$B28,'Inputs_Indexed REC'!$B$18:$B$20,0)),0)</f>
        <v>0</v>
      </c>
      <c r="AC28" s="226">
        <f>IF(AC$4&gt;=$C28,'Indexed REC Strike Price'!AC28-INDEX('Inputs_Indexed REC'!Z$18:Z$20,MATCH('Indexed REC Prices'!$B28,'Inputs_Indexed REC'!$B$18:$B$20,0)),0)</f>
        <v>0</v>
      </c>
      <c r="AD28" s="226">
        <f>IF(AD$4&gt;=$C28,'Indexed REC Strike Price'!AD28-INDEX('Inputs_Indexed REC'!AA$18:AA$20,MATCH('Indexed REC Prices'!$B28,'Inputs_Indexed REC'!$B$18:$B$20,0)),0)</f>
        <v>32.979295833571427</v>
      </c>
      <c r="AE28" s="226">
        <f>IF(AE$4&gt;=$C28,'Indexed REC Strike Price'!AE28-INDEX('Inputs_Indexed REC'!AB$18:AB$20,MATCH('Indexed REC Prices'!$B28,'Inputs_Indexed REC'!$B$18:$B$20,0)),0)</f>
        <v>32.111881750242858</v>
      </c>
    </row>
    <row r="29" spans="2:31">
      <c r="B29" s="239" t="s">
        <v>71</v>
      </c>
      <c r="C29" s="320">
        <f t="shared" si="1"/>
        <v>2046</v>
      </c>
      <c r="D29" s="262" t="s">
        <v>87</v>
      </c>
      <c r="G29" s="226">
        <f>IF(G$4&gt;=$C29,'Indexed REC Strike Price'!G29-INDEX('Inputs_Indexed REC'!D$18:D$20,MATCH('Indexed REC Prices'!$B29,'Inputs_Indexed REC'!$B$18:$B$20,0)),0)</f>
        <v>0</v>
      </c>
      <c r="H29" s="226">
        <f>IF(H$4&gt;=$C29,'Indexed REC Strike Price'!H29-INDEX('Inputs_Indexed REC'!E$18:E$20,MATCH('Indexed REC Prices'!$B29,'Inputs_Indexed REC'!$B$18:$B$20,0)),0)</f>
        <v>0</v>
      </c>
      <c r="I29" s="226">
        <f>IF(I$4&gt;=$C29,'Indexed REC Strike Price'!I29-INDEX('Inputs_Indexed REC'!F$18:F$20,MATCH('Indexed REC Prices'!$B29,'Inputs_Indexed REC'!$B$18:$B$20,0)),0)</f>
        <v>0</v>
      </c>
      <c r="J29" s="226">
        <f>IF(J$4&gt;=$C29,'Indexed REC Strike Price'!J29-INDEX('Inputs_Indexed REC'!G$18:G$20,MATCH('Indexed REC Prices'!$B29,'Inputs_Indexed REC'!$B$18:$B$20,0)),0)</f>
        <v>0</v>
      </c>
      <c r="K29" s="226">
        <f>IF(K$4&gt;=$C29,'Indexed REC Strike Price'!K29-INDEX('Inputs_Indexed REC'!H$18:H$20,MATCH('Indexed REC Prices'!$B29,'Inputs_Indexed REC'!$B$18:$B$20,0)),0)</f>
        <v>0</v>
      </c>
      <c r="L29" s="226">
        <f>IF(L$4&gt;=$C29,'Indexed REC Strike Price'!L29-INDEX('Inputs_Indexed REC'!I$18:I$20,MATCH('Indexed REC Prices'!$B29,'Inputs_Indexed REC'!$B$18:$B$20,0)),0)</f>
        <v>0</v>
      </c>
      <c r="M29" s="226">
        <f>IF(M$4&gt;=$C29,'Indexed REC Strike Price'!M29-INDEX('Inputs_Indexed REC'!J$18:J$20,MATCH('Indexed REC Prices'!$B29,'Inputs_Indexed REC'!$B$18:$B$20,0)),0)</f>
        <v>0</v>
      </c>
      <c r="N29" s="226">
        <f>IF(N$4&gt;=$C29,'Indexed REC Strike Price'!N29-INDEX('Inputs_Indexed REC'!K$18:K$20,MATCH('Indexed REC Prices'!$B29,'Inputs_Indexed REC'!$B$18:$B$20,0)),0)</f>
        <v>0</v>
      </c>
      <c r="O29" s="226">
        <f>IF(O$4&gt;=$C29,'Indexed REC Strike Price'!O29-INDEX('Inputs_Indexed REC'!L$18:L$20,MATCH('Indexed REC Prices'!$B29,'Inputs_Indexed REC'!$B$18:$B$20,0)),0)</f>
        <v>0</v>
      </c>
      <c r="P29" s="226">
        <f>IF(P$4&gt;=$C29,'Indexed REC Strike Price'!P29-INDEX('Inputs_Indexed REC'!M$18:M$20,MATCH('Indexed REC Prices'!$B29,'Inputs_Indexed REC'!$B$18:$B$20,0)),0)</f>
        <v>0</v>
      </c>
      <c r="Q29" s="226">
        <f>IF(Q$4&gt;=$C29,'Indexed REC Strike Price'!Q29-INDEX('Inputs_Indexed REC'!N$18:N$20,MATCH('Indexed REC Prices'!$B29,'Inputs_Indexed REC'!$B$18:$B$20,0)),0)</f>
        <v>0</v>
      </c>
      <c r="R29" s="226">
        <f>IF(R$4&gt;=$C29,'Indexed REC Strike Price'!R29-INDEX('Inputs_Indexed REC'!O$18:O$20,MATCH('Indexed REC Prices'!$B29,'Inputs_Indexed REC'!$B$18:$B$20,0)),0)</f>
        <v>0</v>
      </c>
      <c r="S29" s="226">
        <f>IF(S$4&gt;=$C29,'Indexed REC Strike Price'!S29-INDEX('Inputs_Indexed REC'!P$18:P$20,MATCH('Indexed REC Prices'!$B29,'Inputs_Indexed REC'!$B$18:$B$20,0)),0)</f>
        <v>0</v>
      </c>
      <c r="T29" s="226">
        <f>IF(T$4&gt;=$C29,'Indexed REC Strike Price'!T29-INDEX('Inputs_Indexed REC'!Q$18:Q$20,MATCH('Indexed REC Prices'!$B29,'Inputs_Indexed REC'!$B$18:$B$20,0)),0)</f>
        <v>0</v>
      </c>
      <c r="U29" s="226">
        <f>IF(U$4&gt;=$C29,'Indexed REC Strike Price'!U29-INDEX('Inputs_Indexed REC'!R$18:R$20,MATCH('Indexed REC Prices'!$B29,'Inputs_Indexed REC'!$B$18:$B$20,0)),0)</f>
        <v>0</v>
      </c>
      <c r="V29" s="226">
        <f>IF(V$4&gt;=$C29,'Indexed REC Strike Price'!V29-INDEX('Inputs_Indexed REC'!S$18:S$20,MATCH('Indexed REC Prices'!$B29,'Inputs_Indexed REC'!$B$18:$B$20,0)),0)</f>
        <v>0</v>
      </c>
      <c r="W29" s="226">
        <f>IF(W$4&gt;=$C29,'Indexed REC Strike Price'!W29-INDEX('Inputs_Indexed REC'!T$18:T$20,MATCH('Indexed REC Prices'!$B29,'Inputs_Indexed REC'!$B$18:$B$20,0)),0)</f>
        <v>0</v>
      </c>
      <c r="X29" s="226">
        <f>IF(X$4&gt;=$C29,'Indexed REC Strike Price'!X29-INDEX('Inputs_Indexed REC'!U$18:U$20,MATCH('Indexed REC Prices'!$B29,'Inputs_Indexed REC'!$B$18:$B$20,0)),0)</f>
        <v>0</v>
      </c>
      <c r="Y29" s="226">
        <f>IF(Y$4&gt;=$C29,'Indexed REC Strike Price'!Y29-INDEX('Inputs_Indexed REC'!V$18:V$20,MATCH('Indexed REC Prices'!$B29,'Inputs_Indexed REC'!$B$18:$B$20,0)),0)</f>
        <v>0</v>
      </c>
      <c r="Z29" s="226">
        <f>IF(Z$4&gt;=$C29,'Indexed REC Strike Price'!Z29-INDEX('Inputs_Indexed REC'!W$18:W$20,MATCH('Indexed REC Prices'!$B29,'Inputs_Indexed REC'!$B$18:$B$20,0)),0)</f>
        <v>0</v>
      </c>
      <c r="AA29" s="226">
        <f>IF(AA$4&gt;=$C29,'Indexed REC Strike Price'!AA29-INDEX('Inputs_Indexed REC'!X$18:X$20,MATCH('Indexed REC Prices'!$B29,'Inputs_Indexed REC'!$B$18:$B$20,0)),0)</f>
        <v>0</v>
      </c>
      <c r="AB29" s="226">
        <f>IF(AB$4&gt;=$C29,'Indexed REC Strike Price'!AB29-INDEX('Inputs_Indexed REC'!Y$18:Y$20,MATCH('Indexed REC Prices'!$B29,'Inputs_Indexed REC'!$B$18:$B$20,0)),0)</f>
        <v>0</v>
      </c>
      <c r="AC29" s="226">
        <f>IF(AC$4&gt;=$C29,'Indexed REC Strike Price'!AC29-INDEX('Inputs_Indexed REC'!Z$18:Z$20,MATCH('Indexed REC Prices'!$B29,'Inputs_Indexed REC'!$B$18:$B$20,0)),0)</f>
        <v>0</v>
      </c>
      <c r="AD29" s="226">
        <f>IF(AD$4&gt;=$C29,'Indexed REC Strike Price'!AD29-INDEX('Inputs_Indexed REC'!AA$18:AA$20,MATCH('Indexed REC Prices'!$B29,'Inputs_Indexed REC'!$B$18:$B$20,0)),0)</f>
        <v>0</v>
      </c>
      <c r="AE29" s="226">
        <f>IF(AE$4&gt;=$C29,'Indexed REC Strike Price'!AE29-INDEX('Inputs_Indexed REC'!AB$18:AB$20,MATCH('Indexed REC Prices'!$B29,'Inputs_Indexed REC'!$B$18:$B$20,0)),0)</f>
        <v>32.111881750242858</v>
      </c>
    </row>
    <row r="30" spans="2:31">
      <c r="B30" s="214"/>
    </row>
    <row r="31" spans="2:31">
      <c r="B31" s="321" t="s">
        <v>72</v>
      </c>
      <c r="C31" s="320">
        <v>2022</v>
      </c>
      <c r="D31" s="262" t="s">
        <v>87</v>
      </c>
      <c r="G31" s="226">
        <f>IF(G$4&gt;=$C31,'Indexed REC Strike Price'!G31-INDEX('Inputs_Indexed REC'!D$18:D$20,MATCH('Indexed REC Prices'!$B31,'Inputs_Indexed REC'!$B$18:$B$20,0)),0)</f>
        <v>69.790000000000006</v>
      </c>
      <c r="H31" s="226">
        <f>IF(H$4&gt;=$C31,'Indexed REC Strike Price'!H31-INDEX('Inputs_Indexed REC'!E$18:E$20,MATCH('Indexed REC Prices'!$B31,'Inputs_Indexed REC'!$B$18:$B$20,0)),0)</f>
        <v>69.790000000000006</v>
      </c>
      <c r="I31" s="226">
        <f>IF(I$4&gt;=$C31,'Indexed REC Strike Price'!I31-INDEX('Inputs_Indexed REC'!F$18:F$20,MATCH('Indexed REC Prices'!$B31,'Inputs_Indexed REC'!$B$18:$B$20,0)),0)</f>
        <v>69.790000000000006</v>
      </c>
      <c r="J31" s="226">
        <f>IF(J$4&gt;=$C31,'Indexed REC Strike Price'!J31-INDEX('Inputs_Indexed REC'!G$18:G$20,MATCH('Indexed REC Prices'!$B31,'Inputs_Indexed REC'!$B$18:$B$20,0)),0)</f>
        <v>26.101037142857145</v>
      </c>
      <c r="K31" s="226">
        <f>IF(K$4&gt;=$C31,'Indexed REC Strike Price'!K31-INDEX('Inputs_Indexed REC'!H$18:H$20,MATCH('Indexed REC Prices'!$B31,'Inputs_Indexed REC'!$B$18:$B$20,0)),0)</f>
        <v>25.734714682539689</v>
      </c>
      <c r="L31" s="226">
        <f>IF(L$4&gt;=$C31,'Indexed REC Strike Price'!L31-INDEX('Inputs_Indexed REC'!I$18:I$20,MATCH('Indexed REC Prices'!$B31,'Inputs_Indexed REC'!$B$18:$B$20,0)),0)</f>
        <v>28.557216666666676</v>
      </c>
      <c r="M31" s="226">
        <f>IF(M$4&gt;=$C31,'Indexed REC Strike Price'!M31-INDEX('Inputs_Indexed REC'!J$18:J$20,MATCH('Indexed REC Prices'!$B31,'Inputs_Indexed REC'!$B$18:$B$20,0)),0)</f>
        <v>30.203532539682541</v>
      </c>
      <c r="N31" s="226">
        <f>IF(N$4&gt;=$C31,'Indexed REC Strike Price'!N31-INDEX('Inputs_Indexed REC'!K$18:K$20,MATCH('Indexed REC Prices'!$B31,'Inputs_Indexed REC'!$B$18:$B$20,0)),0)</f>
        <v>30.963902579365097</v>
      </c>
      <c r="O31" s="226">
        <f>IF(O$4&gt;=$C31,'Indexed REC Strike Price'!O31-INDEX('Inputs_Indexed REC'!L$18:L$20,MATCH('Indexed REC Prices'!$B31,'Inputs_Indexed REC'!$B$18:$B$20,0)),0)</f>
        <v>31.262884126984133</v>
      </c>
      <c r="P31" s="226">
        <f>IF(P$4&gt;=$C31,'Indexed REC Strike Price'!P31-INDEX('Inputs_Indexed REC'!M$18:M$20,MATCH('Indexed REC Prices'!$B31,'Inputs_Indexed REC'!$B$18:$B$20,0)),0)</f>
        <v>31.580454166666669</v>
      </c>
      <c r="Q31" s="226">
        <f>IF(Q$4&gt;=$C31,'Indexed REC Strike Price'!Q31-INDEX('Inputs_Indexed REC'!N$18:N$20,MATCH('Indexed REC Prices'!$B31,'Inputs_Indexed REC'!$B$18:$B$20,0)),0)</f>
        <v>32.480434424603182</v>
      </c>
      <c r="R31" s="226">
        <f>IF(R$4&gt;=$C31,'Indexed REC Strike Price'!R31-INDEX('Inputs_Indexed REC'!O$18:O$20,MATCH('Indexed REC Prices'!$B31,'Inputs_Indexed REC'!$B$18:$B$20,0)),0)</f>
        <v>32.869581349206356</v>
      </c>
      <c r="S31" s="226">
        <f>IF(S$4&gt;=$C31,'Indexed REC Strike Price'!S31-INDEX('Inputs_Indexed REC'!P$18:P$20,MATCH('Indexed REC Prices'!$B31,'Inputs_Indexed REC'!$B$18:$B$20,0)),0)</f>
        <v>31.631094246031751</v>
      </c>
      <c r="T31" s="226">
        <f>IF(T$4&gt;=$C31,'Indexed REC Strike Price'!T31-INDEX('Inputs_Indexed REC'!Q$18:Q$20,MATCH('Indexed REC Prices'!$B31,'Inputs_Indexed REC'!$B$18:$B$20,0)),0)</f>
        <v>29.983621329365079</v>
      </c>
      <c r="U31" s="226">
        <f>IF(U$4&gt;=$C31,'Indexed REC Strike Price'!U31-INDEX('Inputs_Indexed REC'!R$18:R$20,MATCH('Indexed REC Prices'!$B31,'Inputs_Indexed REC'!$B$18:$B$20,0)),0)</f>
        <v>28.83155992063493</v>
      </c>
      <c r="V31" s="226">
        <f>IF(V$4&gt;=$C31,'Indexed REC Strike Price'!V31-INDEX('Inputs_Indexed REC'!S$18:S$20,MATCH('Indexed REC Prices'!$B31,'Inputs_Indexed REC'!$B$18:$B$20,0)),0)</f>
        <v>29.875770734126988</v>
      </c>
      <c r="W31" s="226">
        <f>IF(W$4&gt;=$C31,'Indexed REC Strike Price'!W31-INDEX('Inputs_Indexed REC'!T$18:T$20,MATCH('Indexed REC Prices'!$B31,'Inputs_Indexed REC'!$B$18:$B$20,0)),0)</f>
        <v>29.136232936507945</v>
      </c>
      <c r="X31" s="226">
        <f>IF(X$4&gt;=$C31,'Indexed REC Strike Price'!X31-INDEX('Inputs_Indexed REC'!U$18:U$20,MATCH('Indexed REC Prices'!$B31,'Inputs_Indexed REC'!$B$18:$B$20,0)),0)</f>
        <v>29.109646726190483</v>
      </c>
      <c r="Y31" s="226">
        <f>IF(Y$4&gt;=$C31,'Indexed REC Strike Price'!Y31-INDEX('Inputs_Indexed REC'!V$18:V$20,MATCH('Indexed REC Prices'!$B31,'Inputs_Indexed REC'!$B$18:$B$20,0)),0)</f>
        <v>28.953345833333337</v>
      </c>
      <c r="Z31" s="226">
        <f>IF(Z$4&gt;=$C31,'Indexed REC Strike Price'!Z31-INDEX('Inputs_Indexed REC'!W$18:W$20,MATCH('Indexed REC Prices'!$B31,'Inputs_Indexed REC'!$B$18:$B$20,0)),0)</f>
        <v>28.582003571428572</v>
      </c>
      <c r="AA31" s="226">
        <f>IF(AA$4&gt;=$C31,'Indexed REC Strike Price'!AA31-INDEX('Inputs_Indexed REC'!X$18:X$20,MATCH('Indexed REC Prices'!$B31,'Inputs_Indexed REC'!$B$18:$B$20,0)),0)</f>
        <v>28.340910714285727</v>
      </c>
      <c r="AB31" s="226">
        <f>IF(AB$4&gt;=$C31,'Indexed REC Strike Price'!AB31-INDEX('Inputs_Indexed REC'!Y$18:Y$20,MATCH('Indexed REC Prices'!$B31,'Inputs_Indexed REC'!$B$18:$B$20,0)),0)</f>
        <v>28.103433134920643</v>
      </c>
      <c r="AC31" s="226">
        <f>IF(AC$4&gt;=$C31,'Indexed REC Strike Price'!AC31-INDEX('Inputs_Indexed REC'!Z$18:Z$20,MATCH('Indexed REC Prices'!$B31,'Inputs_Indexed REC'!$B$18:$B$20,0)),0)</f>
        <v>27.269701797619057</v>
      </c>
      <c r="AD31" s="226">
        <f>IF(AD$4&gt;=$C31,'Indexed REC Strike Price'!AD31-INDEX('Inputs_Indexed REC'!AA$18:AA$20,MATCH('Indexed REC Prices'!$B31,'Inputs_Indexed REC'!$B$18:$B$20,0)),0)</f>
        <v>26.419295833571439</v>
      </c>
      <c r="AE31" s="226">
        <f>IF(AE$4&gt;=$C31,'Indexed REC Strike Price'!AE31-INDEX('Inputs_Indexed REC'!AB$18:AB$20,MATCH('Indexed REC Prices'!$B31,'Inputs_Indexed REC'!$B$18:$B$20,0)),0)</f>
        <v>25.55188175024287</v>
      </c>
    </row>
    <row r="32" spans="2:31">
      <c r="B32" s="321" t="s">
        <v>72</v>
      </c>
      <c r="C32" s="320">
        <f>C31+1</f>
        <v>2023</v>
      </c>
      <c r="D32" s="262" t="s">
        <v>87</v>
      </c>
      <c r="G32" s="226">
        <f>IF(G$4&gt;=$C32,'Indexed REC Strike Price'!G32-INDEX('Inputs_Indexed REC'!D$18:D$20,MATCH('Indexed REC Prices'!$B32,'Inputs_Indexed REC'!$B$18:$B$20,0)),0)</f>
        <v>0</v>
      </c>
      <c r="H32" s="226">
        <f>IF(H$4&gt;=$C32,'Indexed REC Strike Price'!H32-INDEX('Inputs_Indexed REC'!E$18:E$20,MATCH('Indexed REC Prices'!$B32,'Inputs_Indexed REC'!$B$18:$B$20,0)),0)</f>
        <v>72.47</v>
      </c>
      <c r="I32" s="226">
        <f>IF(I$4&gt;=$C32,'Indexed REC Strike Price'!I32-INDEX('Inputs_Indexed REC'!F$18:F$20,MATCH('Indexed REC Prices'!$B32,'Inputs_Indexed REC'!$B$18:$B$20,0)),0)</f>
        <v>72.47</v>
      </c>
      <c r="J32" s="226">
        <f>IF(J$4&gt;=$C32,'Indexed REC Strike Price'!J32-INDEX('Inputs_Indexed REC'!G$18:G$20,MATCH('Indexed REC Prices'!$B32,'Inputs_Indexed REC'!$B$18:$B$20,0)),0)</f>
        <v>28.781037142857137</v>
      </c>
      <c r="K32" s="226">
        <f>IF(K$4&gt;=$C32,'Indexed REC Strike Price'!K32-INDEX('Inputs_Indexed REC'!H$18:H$20,MATCH('Indexed REC Prices'!$B32,'Inputs_Indexed REC'!$B$18:$B$20,0)),0)</f>
        <v>28.414714682539682</v>
      </c>
      <c r="L32" s="226">
        <f>IF(L$4&gt;=$C32,'Indexed REC Strike Price'!L32-INDEX('Inputs_Indexed REC'!I$18:I$20,MATCH('Indexed REC Prices'!$B32,'Inputs_Indexed REC'!$B$18:$B$20,0)),0)</f>
        <v>31.237216666666669</v>
      </c>
      <c r="M32" s="226">
        <f>IF(M$4&gt;=$C32,'Indexed REC Strike Price'!M32-INDEX('Inputs_Indexed REC'!J$18:J$20,MATCH('Indexed REC Prices'!$B32,'Inputs_Indexed REC'!$B$18:$B$20,0)),0)</f>
        <v>32.883532539682534</v>
      </c>
      <c r="N32" s="226">
        <f>IF(N$4&gt;=$C32,'Indexed REC Strike Price'!N32-INDEX('Inputs_Indexed REC'!K$18:K$20,MATCH('Indexed REC Prices'!$B32,'Inputs_Indexed REC'!$B$18:$B$20,0)),0)</f>
        <v>33.64390257936509</v>
      </c>
      <c r="O32" s="226">
        <f>IF(O$4&gt;=$C32,'Indexed REC Strike Price'!O32-INDEX('Inputs_Indexed REC'!L$18:L$20,MATCH('Indexed REC Prices'!$B32,'Inputs_Indexed REC'!$B$18:$B$20,0)),0)</f>
        <v>33.942884126984126</v>
      </c>
      <c r="P32" s="226">
        <f>IF(P$4&gt;=$C32,'Indexed REC Strike Price'!P32-INDEX('Inputs_Indexed REC'!M$18:M$20,MATCH('Indexed REC Prices'!$B32,'Inputs_Indexed REC'!$B$18:$B$20,0)),0)</f>
        <v>34.260454166666662</v>
      </c>
      <c r="Q32" s="226">
        <f>IF(Q$4&gt;=$C32,'Indexed REC Strike Price'!Q32-INDEX('Inputs_Indexed REC'!N$18:N$20,MATCH('Indexed REC Prices'!$B32,'Inputs_Indexed REC'!$B$18:$B$20,0)),0)</f>
        <v>35.160434424603174</v>
      </c>
      <c r="R32" s="226">
        <f>IF(R$4&gt;=$C32,'Indexed REC Strike Price'!R32-INDEX('Inputs_Indexed REC'!O$18:O$20,MATCH('Indexed REC Prices'!$B32,'Inputs_Indexed REC'!$B$18:$B$20,0)),0)</f>
        <v>35.549581349206349</v>
      </c>
      <c r="S32" s="226">
        <f>IF(S$4&gt;=$C32,'Indexed REC Strike Price'!S32-INDEX('Inputs_Indexed REC'!P$18:P$20,MATCH('Indexed REC Prices'!$B32,'Inputs_Indexed REC'!$B$18:$B$20,0)),0)</f>
        <v>34.311094246031743</v>
      </c>
      <c r="T32" s="226">
        <f>IF(T$4&gt;=$C32,'Indexed REC Strike Price'!T32-INDEX('Inputs_Indexed REC'!Q$18:Q$20,MATCH('Indexed REC Prices'!$B32,'Inputs_Indexed REC'!$B$18:$B$20,0)),0)</f>
        <v>32.663621329365071</v>
      </c>
      <c r="U32" s="226">
        <f>IF(U$4&gt;=$C32,'Indexed REC Strike Price'!U32-INDEX('Inputs_Indexed REC'!R$18:R$20,MATCH('Indexed REC Prices'!$B32,'Inputs_Indexed REC'!$B$18:$B$20,0)),0)</f>
        <v>31.511559920634923</v>
      </c>
      <c r="V32" s="226">
        <f>IF(V$4&gt;=$C32,'Indexed REC Strike Price'!V32-INDEX('Inputs_Indexed REC'!S$18:S$20,MATCH('Indexed REC Prices'!$B32,'Inputs_Indexed REC'!$B$18:$B$20,0)),0)</f>
        <v>32.55577073412698</v>
      </c>
      <c r="W32" s="226">
        <f>IF(W$4&gt;=$C32,'Indexed REC Strike Price'!W32-INDEX('Inputs_Indexed REC'!T$18:T$20,MATCH('Indexed REC Prices'!$B32,'Inputs_Indexed REC'!$B$18:$B$20,0)),0)</f>
        <v>31.816232936507937</v>
      </c>
      <c r="X32" s="226">
        <f>IF(X$4&gt;=$C32,'Indexed REC Strike Price'!X32-INDEX('Inputs_Indexed REC'!U$18:U$20,MATCH('Indexed REC Prices'!$B32,'Inputs_Indexed REC'!$B$18:$B$20,0)),0)</f>
        <v>31.789646726190476</v>
      </c>
      <c r="Y32" s="226">
        <f>IF(Y$4&gt;=$C32,'Indexed REC Strike Price'!Y32-INDEX('Inputs_Indexed REC'!V$18:V$20,MATCH('Indexed REC Prices'!$B32,'Inputs_Indexed REC'!$B$18:$B$20,0)),0)</f>
        <v>31.63334583333333</v>
      </c>
      <c r="Z32" s="226">
        <f>IF(Z$4&gt;=$C32,'Indexed REC Strike Price'!Z32-INDEX('Inputs_Indexed REC'!W$18:W$20,MATCH('Indexed REC Prices'!$B32,'Inputs_Indexed REC'!$B$18:$B$20,0)),0)</f>
        <v>31.262003571428565</v>
      </c>
      <c r="AA32" s="226">
        <f>IF(AA$4&gt;=$C32,'Indexed REC Strike Price'!AA32-INDEX('Inputs_Indexed REC'!X$18:X$20,MATCH('Indexed REC Prices'!$B32,'Inputs_Indexed REC'!$B$18:$B$20,0)),0)</f>
        <v>31.020910714285719</v>
      </c>
      <c r="AB32" s="226">
        <f>IF(AB$4&gt;=$C32,'Indexed REC Strike Price'!AB32-INDEX('Inputs_Indexed REC'!Y$18:Y$20,MATCH('Indexed REC Prices'!$B32,'Inputs_Indexed REC'!$B$18:$B$20,0)),0)</f>
        <v>30.783433134920635</v>
      </c>
      <c r="AC32" s="226">
        <f>IF(AC$4&gt;=$C32,'Indexed REC Strike Price'!AC32-INDEX('Inputs_Indexed REC'!Z$18:Z$20,MATCH('Indexed REC Prices'!$B32,'Inputs_Indexed REC'!$B$18:$B$20,0)),0)</f>
        <v>29.949701797619049</v>
      </c>
      <c r="AD32" s="226">
        <f>IF(AD$4&gt;=$C32,'Indexed REC Strike Price'!AD32-INDEX('Inputs_Indexed REC'!AA$18:AA$20,MATCH('Indexed REC Prices'!$B32,'Inputs_Indexed REC'!$B$18:$B$20,0)),0)</f>
        <v>29.099295833571432</v>
      </c>
      <c r="AE32" s="226">
        <f>IF(AE$4&gt;=$C32,'Indexed REC Strike Price'!AE32-INDEX('Inputs_Indexed REC'!AB$18:AB$20,MATCH('Indexed REC Prices'!$B32,'Inputs_Indexed REC'!$B$18:$B$20,0)),0)</f>
        <v>28.231881750242863</v>
      </c>
    </row>
    <row r="33" spans="2:31">
      <c r="B33" s="321" t="s">
        <v>72</v>
      </c>
      <c r="C33" s="320">
        <f t="shared" ref="C33:C55" si="2">C32+1</f>
        <v>2024</v>
      </c>
      <c r="D33" s="262" t="s">
        <v>87</v>
      </c>
      <c r="G33" s="226">
        <f>IF(G$4&gt;=$C33,'Indexed REC Strike Price'!G33-INDEX('Inputs_Indexed REC'!D$18:D$20,MATCH('Indexed REC Prices'!$B33,'Inputs_Indexed REC'!$B$18:$B$20,0)),0)</f>
        <v>0</v>
      </c>
      <c r="H33" s="226">
        <f>IF(H$4&gt;=$C33,'Indexed REC Strike Price'!H33-INDEX('Inputs_Indexed REC'!E$18:E$20,MATCH('Indexed REC Prices'!$B33,'Inputs_Indexed REC'!$B$18:$B$20,0)),0)</f>
        <v>0</v>
      </c>
      <c r="I33" s="226">
        <f>IF(I$4&gt;=$C33,'Indexed REC Strike Price'!I33-INDEX('Inputs_Indexed REC'!F$18:F$20,MATCH('Indexed REC Prices'!$B33,'Inputs_Indexed REC'!$B$18:$B$20,0)),0)</f>
        <v>75.36</v>
      </c>
      <c r="J33" s="226">
        <f>IF(J$4&gt;=$C33,'Indexed REC Strike Price'!J33-INDEX('Inputs_Indexed REC'!G$18:G$20,MATCH('Indexed REC Prices'!$B33,'Inputs_Indexed REC'!$B$18:$B$20,0)),0)</f>
        <v>31.671037142857138</v>
      </c>
      <c r="K33" s="226">
        <f>IF(K$4&gt;=$C33,'Indexed REC Strike Price'!K33-INDEX('Inputs_Indexed REC'!H$18:H$20,MATCH('Indexed REC Prices'!$B33,'Inputs_Indexed REC'!$B$18:$B$20,0)),0)</f>
        <v>31.304714682539682</v>
      </c>
      <c r="L33" s="226">
        <f>IF(L$4&gt;=$C33,'Indexed REC Strike Price'!L33-INDEX('Inputs_Indexed REC'!I$18:I$20,MATCH('Indexed REC Prices'!$B33,'Inputs_Indexed REC'!$B$18:$B$20,0)),0)</f>
        <v>34.127216666666669</v>
      </c>
      <c r="M33" s="226">
        <f>IF(M$4&gt;=$C33,'Indexed REC Strike Price'!M33-INDEX('Inputs_Indexed REC'!J$18:J$20,MATCH('Indexed REC Prices'!$B33,'Inputs_Indexed REC'!$B$18:$B$20,0)),0)</f>
        <v>35.773532539682535</v>
      </c>
      <c r="N33" s="226">
        <f>IF(N$4&gt;=$C33,'Indexed REC Strike Price'!N33-INDEX('Inputs_Indexed REC'!K$18:K$20,MATCH('Indexed REC Prices'!$B33,'Inputs_Indexed REC'!$B$18:$B$20,0)),0)</f>
        <v>36.53390257936509</v>
      </c>
      <c r="O33" s="226">
        <f>IF(O$4&gt;=$C33,'Indexed REC Strike Price'!O33-INDEX('Inputs_Indexed REC'!L$18:L$20,MATCH('Indexed REC Prices'!$B33,'Inputs_Indexed REC'!$B$18:$B$20,0)),0)</f>
        <v>36.832884126984126</v>
      </c>
      <c r="P33" s="226">
        <f>IF(P$4&gt;=$C33,'Indexed REC Strike Price'!P33-INDEX('Inputs_Indexed REC'!M$18:M$20,MATCH('Indexed REC Prices'!$B33,'Inputs_Indexed REC'!$B$18:$B$20,0)),0)</f>
        <v>37.150454166666663</v>
      </c>
      <c r="Q33" s="226">
        <f>IF(Q$4&gt;=$C33,'Indexed REC Strike Price'!Q33-INDEX('Inputs_Indexed REC'!N$18:N$20,MATCH('Indexed REC Prices'!$B33,'Inputs_Indexed REC'!$B$18:$B$20,0)),0)</f>
        <v>38.050434424603175</v>
      </c>
      <c r="R33" s="226">
        <f>IF(R$4&gt;=$C33,'Indexed REC Strike Price'!R33-INDEX('Inputs_Indexed REC'!O$18:O$20,MATCH('Indexed REC Prices'!$B33,'Inputs_Indexed REC'!$B$18:$B$20,0)),0)</f>
        <v>38.43958134920635</v>
      </c>
      <c r="S33" s="226">
        <f>IF(S$4&gt;=$C33,'Indexed REC Strike Price'!S33-INDEX('Inputs_Indexed REC'!P$18:P$20,MATCH('Indexed REC Prices'!$B33,'Inputs_Indexed REC'!$B$18:$B$20,0)),0)</f>
        <v>37.201094246031744</v>
      </c>
      <c r="T33" s="226">
        <f>IF(T$4&gt;=$C33,'Indexed REC Strike Price'!T33-INDEX('Inputs_Indexed REC'!Q$18:Q$20,MATCH('Indexed REC Prices'!$B33,'Inputs_Indexed REC'!$B$18:$B$20,0)),0)</f>
        <v>35.553621329365072</v>
      </c>
      <c r="U33" s="226">
        <f>IF(U$4&gt;=$C33,'Indexed REC Strike Price'!U33-INDEX('Inputs_Indexed REC'!R$18:R$20,MATCH('Indexed REC Prices'!$B33,'Inputs_Indexed REC'!$B$18:$B$20,0)),0)</f>
        <v>34.401559920634924</v>
      </c>
      <c r="V33" s="226">
        <f>IF(V$4&gt;=$C33,'Indexed REC Strike Price'!V33-INDEX('Inputs_Indexed REC'!S$18:S$20,MATCH('Indexed REC Prices'!$B33,'Inputs_Indexed REC'!$B$18:$B$20,0)),0)</f>
        <v>35.445770734126981</v>
      </c>
      <c r="W33" s="226">
        <f>IF(W$4&gt;=$C33,'Indexed REC Strike Price'!W33-INDEX('Inputs_Indexed REC'!T$18:T$20,MATCH('Indexed REC Prices'!$B33,'Inputs_Indexed REC'!$B$18:$B$20,0)),0)</f>
        <v>34.706232936507938</v>
      </c>
      <c r="X33" s="226">
        <f>IF(X$4&gt;=$C33,'Indexed REC Strike Price'!X33-INDEX('Inputs_Indexed REC'!U$18:U$20,MATCH('Indexed REC Prices'!$B33,'Inputs_Indexed REC'!$B$18:$B$20,0)),0)</f>
        <v>34.679646726190477</v>
      </c>
      <c r="Y33" s="226">
        <f>IF(Y$4&gt;=$C33,'Indexed REC Strike Price'!Y33-INDEX('Inputs_Indexed REC'!V$18:V$20,MATCH('Indexed REC Prices'!$B33,'Inputs_Indexed REC'!$B$18:$B$20,0)),0)</f>
        <v>34.52334583333333</v>
      </c>
      <c r="Z33" s="226">
        <f>IF(Z$4&gt;=$C33,'Indexed REC Strike Price'!Z33-INDEX('Inputs_Indexed REC'!W$18:W$20,MATCH('Indexed REC Prices'!$B33,'Inputs_Indexed REC'!$B$18:$B$20,0)),0)</f>
        <v>34.152003571428565</v>
      </c>
      <c r="AA33" s="226">
        <f>IF(AA$4&gt;=$C33,'Indexed REC Strike Price'!AA33-INDEX('Inputs_Indexed REC'!X$18:X$20,MATCH('Indexed REC Prices'!$B33,'Inputs_Indexed REC'!$B$18:$B$20,0)),0)</f>
        <v>33.91091071428572</v>
      </c>
      <c r="AB33" s="226">
        <f>IF(AB$4&gt;=$C33,'Indexed REC Strike Price'!AB33-INDEX('Inputs_Indexed REC'!Y$18:Y$20,MATCH('Indexed REC Prices'!$B33,'Inputs_Indexed REC'!$B$18:$B$20,0)),0)</f>
        <v>33.673433134920636</v>
      </c>
      <c r="AC33" s="226">
        <f>IF(AC$4&gt;=$C33,'Indexed REC Strike Price'!AC33-INDEX('Inputs_Indexed REC'!Z$18:Z$20,MATCH('Indexed REC Prices'!$B33,'Inputs_Indexed REC'!$B$18:$B$20,0)),0)</f>
        <v>32.83970179761905</v>
      </c>
      <c r="AD33" s="226">
        <f>IF(AD$4&gt;=$C33,'Indexed REC Strike Price'!AD33-INDEX('Inputs_Indexed REC'!AA$18:AA$20,MATCH('Indexed REC Prices'!$B33,'Inputs_Indexed REC'!$B$18:$B$20,0)),0)</f>
        <v>31.989295833571433</v>
      </c>
      <c r="AE33" s="226">
        <f>IF(AE$4&gt;=$C33,'Indexed REC Strike Price'!AE33-INDEX('Inputs_Indexed REC'!AB$18:AB$20,MATCH('Indexed REC Prices'!$B33,'Inputs_Indexed REC'!$B$18:$B$20,0)),0)</f>
        <v>31.121881750242864</v>
      </c>
    </row>
    <row r="34" spans="2:31">
      <c r="B34" s="321" t="s">
        <v>72</v>
      </c>
      <c r="C34" s="320">
        <f t="shared" si="2"/>
        <v>2025</v>
      </c>
      <c r="D34" s="262" t="s">
        <v>87</v>
      </c>
      <c r="G34" s="226">
        <f>IF(G$4&gt;=$C34,'Indexed REC Strike Price'!G34-INDEX('Inputs_Indexed REC'!D$18:D$20,MATCH('Indexed REC Prices'!$B34,'Inputs_Indexed REC'!$B$18:$B$20,0)),0)</f>
        <v>0</v>
      </c>
      <c r="H34" s="226">
        <f>IF(H$4&gt;=$C34,'Indexed REC Strike Price'!H34-INDEX('Inputs_Indexed REC'!E$18:E$20,MATCH('Indexed REC Prices'!$B34,'Inputs_Indexed REC'!$B$18:$B$20,0)),0)</f>
        <v>0</v>
      </c>
      <c r="I34" s="226">
        <f>IF(I$4&gt;=$C34,'Indexed REC Strike Price'!I34-INDEX('Inputs_Indexed REC'!F$18:F$20,MATCH('Indexed REC Prices'!$B34,'Inputs_Indexed REC'!$B$18:$B$20,0)),0)</f>
        <v>0</v>
      </c>
      <c r="J34" s="226">
        <f>IF(J$4&gt;=$C34,'Indexed REC Strike Price'!J34-INDEX('Inputs_Indexed REC'!G$18:G$20,MATCH('Indexed REC Prices'!$B34,'Inputs_Indexed REC'!$B$18:$B$20,0)),0)</f>
        <v>31.671037142857138</v>
      </c>
      <c r="K34" s="226">
        <f>IF(K$4&gt;=$C34,'Indexed REC Strike Price'!K34-INDEX('Inputs_Indexed REC'!H$18:H$20,MATCH('Indexed REC Prices'!$B34,'Inputs_Indexed REC'!$B$18:$B$20,0)),0)</f>
        <v>31.304714682539682</v>
      </c>
      <c r="L34" s="226">
        <f>IF(L$4&gt;=$C34,'Indexed REC Strike Price'!L34-INDEX('Inputs_Indexed REC'!I$18:I$20,MATCH('Indexed REC Prices'!$B34,'Inputs_Indexed REC'!$B$18:$B$20,0)),0)</f>
        <v>34.127216666666669</v>
      </c>
      <c r="M34" s="226">
        <f>IF(M$4&gt;=$C34,'Indexed REC Strike Price'!M34-INDEX('Inputs_Indexed REC'!J$18:J$20,MATCH('Indexed REC Prices'!$B34,'Inputs_Indexed REC'!$B$18:$B$20,0)),0)</f>
        <v>35.773532539682535</v>
      </c>
      <c r="N34" s="226">
        <f>IF(N$4&gt;=$C34,'Indexed REC Strike Price'!N34-INDEX('Inputs_Indexed REC'!K$18:K$20,MATCH('Indexed REC Prices'!$B34,'Inputs_Indexed REC'!$B$18:$B$20,0)),0)</f>
        <v>36.53390257936509</v>
      </c>
      <c r="O34" s="226">
        <f>IF(O$4&gt;=$C34,'Indexed REC Strike Price'!O34-INDEX('Inputs_Indexed REC'!L$18:L$20,MATCH('Indexed REC Prices'!$B34,'Inputs_Indexed REC'!$B$18:$B$20,0)),0)</f>
        <v>36.832884126984126</v>
      </c>
      <c r="P34" s="226">
        <f>IF(P$4&gt;=$C34,'Indexed REC Strike Price'!P34-INDEX('Inputs_Indexed REC'!M$18:M$20,MATCH('Indexed REC Prices'!$B34,'Inputs_Indexed REC'!$B$18:$B$20,0)),0)</f>
        <v>37.150454166666663</v>
      </c>
      <c r="Q34" s="226">
        <f>IF(Q$4&gt;=$C34,'Indexed REC Strike Price'!Q34-INDEX('Inputs_Indexed REC'!N$18:N$20,MATCH('Indexed REC Prices'!$B34,'Inputs_Indexed REC'!$B$18:$B$20,0)),0)</f>
        <v>38.050434424603175</v>
      </c>
      <c r="R34" s="226">
        <f>IF(R$4&gt;=$C34,'Indexed REC Strike Price'!R34-INDEX('Inputs_Indexed REC'!O$18:O$20,MATCH('Indexed REC Prices'!$B34,'Inputs_Indexed REC'!$B$18:$B$20,0)),0)</f>
        <v>38.43958134920635</v>
      </c>
      <c r="S34" s="226">
        <f>IF(S$4&gt;=$C34,'Indexed REC Strike Price'!S34-INDEX('Inputs_Indexed REC'!P$18:P$20,MATCH('Indexed REC Prices'!$B34,'Inputs_Indexed REC'!$B$18:$B$20,0)),0)</f>
        <v>37.201094246031744</v>
      </c>
      <c r="T34" s="226">
        <f>IF(T$4&gt;=$C34,'Indexed REC Strike Price'!T34-INDEX('Inputs_Indexed REC'!Q$18:Q$20,MATCH('Indexed REC Prices'!$B34,'Inputs_Indexed REC'!$B$18:$B$20,0)),0)</f>
        <v>35.553621329365072</v>
      </c>
      <c r="U34" s="226">
        <f>IF(U$4&gt;=$C34,'Indexed REC Strike Price'!U34-INDEX('Inputs_Indexed REC'!R$18:R$20,MATCH('Indexed REC Prices'!$B34,'Inputs_Indexed REC'!$B$18:$B$20,0)),0)</f>
        <v>34.401559920634924</v>
      </c>
      <c r="V34" s="226">
        <f>IF(V$4&gt;=$C34,'Indexed REC Strike Price'!V34-INDEX('Inputs_Indexed REC'!S$18:S$20,MATCH('Indexed REC Prices'!$B34,'Inputs_Indexed REC'!$B$18:$B$20,0)),0)</f>
        <v>35.445770734126981</v>
      </c>
      <c r="W34" s="226">
        <f>IF(W$4&gt;=$C34,'Indexed REC Strike Price'!W34-INDEX('Inputs_Indexed REC'!T$18:T$20,MATCH('Indexed REC Prices'!$B34,'Inputs_Indexed REC'!$B$18:$B$20,0)),0)</f>
        <v>34.706232936507938</v>
      </c>
      <c r="X34" s="226">
        <f>IF(X$4&gt;=$C34,'Indexed REC Strike Price'!X34-INDEX('Inputs_Indexed REC'!U$18:U$20,MATCH('Indexed REC Prices'!$B34,'Inputs_Indexed REC'!$B$18:$B$20,0)),0)</f>
        <v>34.679646726190477</v>
      </c>
      <c r="Y34" s="226">
        <f>IF(Y$4&gt;=$C34,'Indexed REC Strike Price'!Y34-INDEX('Inputs_Indexed REC'!V$18:V$20,MATCH('Indexed REC Prices'!$B34,'Inputs_Indexed REC'!$B$18:$B$20,0)),0)</f>
        <v>34.52334583333333</v>
      </c>
      <c r="Z34" s="226">
        <f>IF(Z$4&gt;=$C34,'Indexed REC Strike Price'!Z34-INDEX('Inputs_Indexed REC'!W$18:W$20,MATCH('Indexed REC Prices'!$B34,'Inputs_Indexed REC'!$B$18:$B$20,0)),0)</f>
        <v>34.152003571428565</v>
      </c>
      <c r="AA34" s="226">
        <f>IF(AA$4&gt;=$C34,'Indexed REC Strike Price'!AA34-INDEX('Inputs_Indexed REC'!X$18:X$20,MATCH('Indexed REC Prices'!$B34,'Inputs_Indexed REC'!$B$18:$B$20,0)),0)</f>
        <v>33.91091071428572</v>
      </c>
      <c r="AB34" s="226">
        <f>IF(AB$4&gt;=$C34,'Indexed REC Strike Price'!AB34-INDEX('Inputs_Indexed REC'!Y$18:Y$20,MATCH('Indexed REC Prices'!$B34,'Inputs_Indexed REC'!$B$18:$B$20,0)),0)</f>
        <v>33.673433134920636</v>
      </c>
      <c r="AC34" s="226">
        <f>IF(AC$4&gt;=$C34,'Indexed REC Strike Price'!AC34-INDEX('Inputs_Indexed REC'!Z$18:Z$20,MATCH('Indexed REC Prices'!$B34,'Inputs_Indexed REC'!$B$18:$B$20,0)),0)</f>
        <v>32.83970179761905</v>
      </c>
      <c r="AD34" s="226">
        <f>IF(AD$4&gt;=$C34,'Indexed REC Strike Price'!AD34-INDEX('Inputs_Indexed REC'!AA$18:AA$20,MATCH('Indexed REC Prices'!$B34,'Inputs_Indexed REC'!$B$18:$B$20,0)),0)</f>
        <v>31.989295833571433</v>
      </c>
      <c r="AE34" s="226">
        <f>IF(AE$4&gt;=$C34,'Indexed REC Strike Price'!AE34-INDEX('Inputs_Indexed REC'!AB$18:AB$20,MATCH('Indexed REC Prices'!$B34,'Inputs_Indexed REC'!$B$18:$B$20,0)),0)</f>
        <v>31.121881750242864</v>
      </c>
    </row>
    <row r="35" spans="2:31">
      <c r="B35" s="321" t="s">
        <v>72</v>
      </c>
      <c r="C35" s="320">
        <f t="shared" si="2"/>
        <v>2026</v>
      </c>
      <c r="D35" s="262" t="s">
        <v>87</v>
      </c>
      <c r="G35" s="226">
        <f>IF(G$4&gt;=$C35,'Indexed REC Strike Price'!G35-INDEX('Inputs_Indexed REC'!D$18:D$20,MATCH('Indexed REC Prices'!$B35,'Inputs_Indexed REC'!$B$18:$B$20,0)),0)</f>
        <v>0</v>
      </c>
      <c r="H35" s="226">
        <f>IF(H$4&gt;=$C35,'Indexed REC Strike Price'!H35-INDEX('Inputs_Indexed REC'!E$18:E$20,MATCH('Indexed REC Prices'!$B35,'Inputs_Indexed REC'!$B$18:$B$20,0)),0)</f>
        <v>0</v>
      </c>
      <c r="I35" s="226">
        <f>IF(I$4&gt;=$C35,'Indexed REC Strike Price'!I35-INDEX('Inputs_Indexed REC'!F$18:F$20,MATCH('Indexed REC Prices'!$B35,'Inputs_Indexed REC'!$B$18:$B$20,0)),0)</f>
        <v>0</v>
      </c>
      <c r="J35" s="226">
        <f>IF(J$4&gt;=$C35,'Indexed REC Strike Price'!J35-INDEX('Inputs_Indexed REC'!G$18:G$20,MATCH('Indexed REC Prices'!$B35,'Inputs_Indexed REC'!$B$18:$B$20,0)),0)</f>
        <v>0</v>
      </c>
      <c r="K35" s="226">
        <f>IF(K$4&gt;=$C35,'Indexed REC Strike Price'!K35-INDEX('Inputs_Indexed REC'!H$18:H$20,MATCH('Indexed REC Prices'!$B35,'Inputs_Indexed REC'!$B$18:$B$20,0)),0)</f>
        <v>31.304714682539682</v>
      </c>
      <c r="L35" s="226">
        <f>IF(L$4&gt;=$C35,'Indexed REC Strike Price'!L35-INDEX('Inputs_Indexed REC'!I$18:I$20,MATCH('Indexed REC Prices'!$B35,'Inputs_Indexed REC'!$B$18:$B$20,0)),0)</f>
        <v>34.127216666666669</v>
      </c>
      <c r="M35" s="226">
        <f>IF(M$4&gt;=$C35,'Indexed REC Strike Price'!M35-INDEX('Inputs_Indexed REC'!J$18:J$20,MATCH('Indexed REC Prices'!$B35,'Inputs_Indexed REC'!$B$18:$B$20,0)),0)</f>
        <v>35.773532539682535</v>
      </c>
      <c r="N35" s="226">
        <f>IF(N$4&gt;=$C35,'Indexed REC Strike Price'!N35-INDEX('Inputs_Indexed REC'!K$18:K$20,MATCH('Indexed REC Prices'!$B35,'Inputs_Indexed REC'!$B$18:$B$20,0)),0)</f>
        <v>36.53390257936509</v>
      </c>
      <c r="O35" s="226">
        <f>IF(O$4&gt;=$C35,'Indexed REC Strike Price'!O35-INDEX('Inputs_Indexed REC'!L$18:L$20,MATCH('Indexed REC Prices'!$B35,'Inputs_Indexed REC'!$B$18:$B$20,0)),0)</f>
        <v>36.832884126984126</v>
      </c>
      <c r="P35" s="226">
        <f>IF(P$4&gt;=$C35,'Indexed REC Strike Price'!P35-INDEX('Inputs_Indexed REC'!M$18:M$20,MATCH('Indexed REC Prices'!$B35,'Inputs_Indexed REC'!$B$18:$B$20,0)),0)</f>
        <v>37.150454166666663</v>
      </c>
      <c r="Q35" s="226">
        <f>IF(Q$4&gt;=$C35,'Indexed REC Strike Price'!Q35-INDEX('Inputs_Indexed REC'!N$18:N$20,MATCH('Indexed REC Prices'!$B35,'Inputs_Indexed REC'!$B$18:$B$20,0)),0)</f>
        <v>38.050434424603175</v>
      </c>
      <c r="R35" s="226">
        <f>IF(R$4&gt;=$C35,'Indexed REC Strike Price'!R35-INDEX('Inputs_Indexed REC'!O$18:O$20,MATCH('Indexed REC Prices'!$B35,'Inputs_Indexed REC'!$B$18:$B$20,0)),0)</f>
        <v>38.43958134920635</v>
      </c>
      <c r="S35" s="226">
        <f>IF(S$4&gt;=$C35,'Indexed REC Strike Price'!S35-INDEX('Inputs_Indexed REC'!P$18:P$20,MATCH('Indexed REC Prices'!$B35,'Inputs_Indexed REC'!$B$18:$B$20,0)),0)</f>
        <v>37.201094246031744</v>
      </c>
      <c r="T35" s="226">
        <f>IF(T$4&gt;=$C35,'Indexed REC Strike Price'!T35-INDEX('Inputs_Indexed REC'!Q$18:Q$20,MATCH('Indexed REC Prices'!$B35,'Inputs_Indexed REC'!$B$18:$B$20,0)),0)</f>
        <v>35.553621329365072</v>
      </c>
      <c r="U35" s="226">
        <f>IF(U$4&gt;=$C35,'Indexed REC Strike Price'!U35-INDEX('Inputs_Indexed REC'!R$18:R$20,MATCH('Indexed REC Prices'!$B35,'Inputs_Indexed REC'!$B$18:$B$20,0)),0)</f>
        <v>34.401559920634924</v>
      </c>
      <c r="V35" s="226">
        <f>IF(V$4&gt;=$C35,'Indexed REC Strike Price'!V35-INDEX('Inputs_Indexed REC'!S$18:S$20,MATCH('Indexed REC Prices'!$B35,'Inputs_Indexed REC'!$B$18:$B$20,0)),0)</f>
        <v>35.445770734126981</v>
      </c>
      <c r="W35" s="226">
        <f>IF(W$4&gt;=$C35,'Indexed REC Strike Price'!W35-INDEX('Inputs_Indexed REC'!T$18:T$20,MATCH('Indexed REC Prices'!$B35,'Inputs_Indexed REC'!$B$18:$B$20,0)),0)</f>
        <v>34.706232936507938</v>
      </c>
      <c r="X35" s="226">
        <f>IF(X$4&gt;=$C35,'Indexed REC Strike Price'!X35-INDEX('Inputs_Indexed REC'!U$18:U$20,MATCH('Indexed REC Prices'!$B35,'Inputs_Indexed REC'!$B$18:$B$20,0)),0)</f>
        <v>34.679646726190477</v>
      </c>
      <c r="Y35" s="226">
        <f>IF(Y$4&gt;=$C35,'Indexed REC Strike Price'!Y35-INDEX('Inputs_Indexed REC'!V$18:V$20,MATCH('Indexed REC Prices'!$B35,'Inputs_Indexed REC'!$B$18:$B$20,0)),0)</f>
        <v>34.52334583333333</v>
      </c>
      <c r="Z35" s="226">
        <f>IF(Z$4&gt;=$C35,'Indexed REC Strike Price'!Z35-INDEX('Inputs_Indexed REC'!W$18:W$20,MATCH('Indexed REC Prices'!$B35,'Inputs_Indexed REC'!$B$18:$B$20,0)),0)</f>
        <v>34.152003571428565</v>
      </c>
      <c r="AA35" s="226">
        <f>IF(AA$4&gt;=$C35,'Indexed REC Strike Price'!AA35-INDEX('Inputs_Indexed REC'!X$18:X$20,MATCH('Indexed REC Prices'!$B35,'Inputs_Indexed REC'!$B$18:$B$20,0)),0)</f>
        <v>33.91091071428572</v>
      </c>
      <c r="AB35" s="226">
        <f>IF(AB$4&gt;=$C35,'Indexed REC Strike Price'!AB35-INDEX('Inputs_Indexed REC'!Y$18:Y$20,MATCH('Indexed REC Prices'!$B35,'Inputs_Indexed REC'!$B$18:$B$20,0)),0)</f>
        <v>33.673433134920636</v>
      </c>
      <c r="AC35" s="226">
        <f>IF(AC$4&gt;=$C35,'Indexed REC Strike Price'!AC35-INDEX('Inputs_Indexed REC'!Z$18:Z$20,MATCH('Indexed REC Prices'!$B35,'Inputs_Indexed REC'!$B$18:$B$20,0)),0)</f>
        <v>32.83970179761905</v>
      </c>
      <c r="AD35" s="226">
        <f>IF(AD$4&gt;=$C35,'Indexed REC Strike Price'!AD35-INDEX('Inputs_Indexed REC'!AA$18:AA$20,MATCH('Indexed REC Prices'!$B35,'Inputs_Indexed REC'!$B$18:$B$20,0)),0)</f>
        <v>31.989295833571433</v>
      </c>
      <c r="AE35" s="226">
        <f>IF(AE$4&gt;=$C35,'Indexed REC Strike Price'!AE35-INDEX('Inputs_Indexed REC'!AB$18:AB$20,MATCH('Indexed REC Prices'!$B35,'Inputs_Indexed REC'!$B$18:$B$20,0)),0)</f>
        <v>31.121881750242864</v>
      </c>
    </row>
    <row r="36" spans="2:31">
      <c r="B36" s="321" t="s">
        <v>72</v>
      </c>
      <c r="C36" s="320">
        <f t="shared" si="2"/>
        <v>2027</v>
      </c>
      <c r="D36" s="262" t="s">
        <v>87</v>
      </c>
      <c r="G36" s="226">
        <f>IF(G$4&gt;=$C36,'Indexed REC Strike Price'!G36-INDEX('Inputs_Indexed REC'!D$18:D$20,MATCH('Indexed REC Prices'!$B36,'Inputs_Indexed REC'!$B$18:$B$20,0)),0)</f>
        <v>0</v>
      </c>
      <c r="H36" s="226">
        <f>IF(H$4&gt;=$C36,'Indexed REC Strike Price'!H36-INDEX('Inputs_Indexed REC'!E$18:E$20,MATCH('Indexed REC Prices'!$B36,'Inputs_Indexed REC'!$B$18:$B$20,0)),0)</f>
        <v>0</v>
      </c>
      <c r="I36" s="226">
        <f>IF(I$4&gt;=$C36,'Indexed REC Strike Price'!I36-INDEX('Inputs_Indexed REC'!F$18:F$20,MATCH('Indexed REC Prices'!$B36,'Inputs_Indexed REC'!$B$18:$B$20,0)),0)</f>
        <v>0</v>
      </c>
      <c r="J36" s="226">
        <f>IF(J$4&gt;=$C36,'Indexed REC Strike Price'!J36-INDEX('Inputs_Indexed REC'!G$18:G$20,MATCH('Indexed REC Prices'!$B36,'Inputs_Indexed REC'!$B$18:$B$20,0)),0)</f>
        <v>0</v>
      </c>
      <c r="K36" s="226">
        <f>IF(K$4&gt;=$C36,'Indexed REC Strike Price'!K36-INDEX('Inputs_Indexed REC'!H$18:H$20,MATCH('Indexed REC Prices'!$B36,'Inputs_Indexed REC'!$B$18:$B$20,0)),0)</f>
        <v>0</v>
      </c>
      <c r="L36" s="226">
        <f>IF(L$4&gt;=$C36,'Indexed REC Strike Price'!L36-INDEX('Inputs_Indexed REC'!I$18:I$20,MATCH('Indexed REC Prices'!$B36,'Inputs_Indexed REC'!$B$18:$B$20,0)),0)</f>
        <v>34.127216666666669</v>
      </c>
      <c r="M36" s="226">
        <f>IF(M$4&gt;=$C36,'Indexed REC Strike Price'!M36-INDEX('Inputs_Indexed REC'!J$18:J$20,MATCH('Indexed REC Prices'!$B36,'Inputs_Indexed REC'!$B$18:$B$20,0)),0)</f>
        <v>35.773532539682535</v>
      </c>
      <c r="N36" s="226">
        <f>IF(N$4&gt;=$C36,'Indexed REC Strike Price'!N36-INDEX('Inputs_Indexed REC'!K$18:K$20,MATCH('Indexed REC Prices'!$B36,'Inputs_Indexed REC'!$B$18:$B$20,0)),0)</f>
        <v>36.53390257936509</v>
      </c>
      <c r="O36" s="226">
        <f>IF(O$4&gt;=$C36,'Indexed REC Strike Price'!O36-INDEX('Inputs_Indexed REC'!L$18:L$20,MATCH('Indexed REC Prices'!$B36,'Inputs_Indexed REC'!$B$18:$B$20,0)),0)</f>
        <v>36.832884126984126</v>
      </c>
      <c r="P36" s="226">
        <f>IF(P$4&gt;=$C36,'Indexed REC Strike Price'!P36-INDEX('Inputs_Indexed REC'!M$18:M$20,MATCH('Indexed REC Prices'!$B36,'Inputs_Indexed REC'!$B$18:$B$20,0)),0)</f>
        <v>37.150454166666663</v>
      </c>
      <c r="Q36" s="226">
        <f>IF(Q$4&gt;=$C36,'Indexed REC Strike Price'!Q36-INDEX('Inputs_Indexed REC'!N$18:N$20,MATCH('Indexed REC Prices'!$B36,'Inputs_Indexed REC'!$B$18:$B$20,0)),0)</f>
        <v>38.050434424603175</v>
      </c>
      <c r="R36" s="226">
        <f>IF(R$4&gt;=$C36,'Indexed REC Strike Price'!R36-INDEX('Inputs_Indexed REC'!O$18:O$20,MATCH('Indexed REC Prices'!$B36,'Inputs_Indexed REC'!$B$18:$B$20,0)),0)</f>
        <v>38.43958134920635</v>
      </c>
      <c r="S36" s="226">
        <f>IF(S$4&gt;=$C36,'Indexed REC Strike Price'!S36-INDEX('Inputs_Indexed REC'!P$18:P$20,MATCH('Indexed REC Prices'!$B36,'Inputs_Indexed REC'!$B$18:$B$20,0)),0)</f>
        <v>37.201094246031744</v>
      </c>
      <c r="T36" s="226">
        <f>IF(T$4&gt;=$C36,'Indexed REC Strike Price'!T36-INDEX('Inputs_Indexed REC'!Q$18:Q$20,MATCH('Indexed REC Prices'!$B36,'Inputs_Indexed REC'!$B$18:$B$20,0)),0)</f>
        <v>35.553621329365072</v>
      </c>
      <c r="U36" s="226">
        <f>IF(U$4&gt;=$C36,'Indexed REC Strike Price'!U36-INDEX('Inputs_Indexed REC'!R$18:R$20,MATCH('Indexed REC Prices'!$B36,'Inputs_Indexed REC'!$B$18:$B$20,0)),0)</f>
        <v>34.401559920634924</v>
      </c>
      <c r="V36" s="226">
        <f>IF(V$4&gt;=$C36,'Indexed REC Strike Price'!V36-INDEX('Inputs_Indexed REC'!S$18:S$20,MATCH('Indexed REC Prices'!$B36,'Inputs_Indexed REC'!$B$18:$B$20,0)),0)</f>
        <v>35.445770734126981</v>
      </c>
      <c r="W36" s="226">
        <f>IF(W$4&gt;=$C36,'Indexed REC Strike Price'!W36-INDEX('Inputs_Indexed REC'!T$18:T$20,MATCH('Indexed REC Prices'!$B36,'Inputs_Indexed REC'!$B$18:$B$20,0)),0)</f>
        <v>34.706232936507938</v>
      </c>
      <c r="X36" s="226">
        <f>IF(X$4&gt;=$C36,'Indexed REC Strike Price'!X36-INDEX('Inputs_Indexed REC'!U$18:U$20,MATCH('Indexed REC Prices'!$B36,'Inputs_Indexed REC'!$B$18:$B$20,0)),0)</f>
        <v>34.679646726190477</v>
      </c>
      <c r="Y36" s="226">
        <f>IF(Y$4&gt;=$C36,'Indexed REC Strike Price'!Y36-INDEX('Inputs_Indexed REC'!V$18:V$20,MATCH('Indexed REC Prices'!$B36,'Inputs_Indexed REC'!$B$18:$B$20,0)),0)</f>
        <v>34.52334583333333</v>
      </c>
      <c r="Z36" s="226">
        <f>IF(Z$4&gt;=$C36,'Indexed REC Strike Price'!Z36-INDEX('Inputs_Indexed REC'!W$18:W$20,MATCH('Indexed REC Prices'!$B36,'Inputs_Indexed REC'!$B$18:$B$20,0)),0)</f>
        <v>34.152003571428565</v>
      </c>
      <c r="AA36" s="226">
        <f>IF(AA$4&gt;=$C36,'Indexed REC Strike Price'!AA36-INDEX('Inputs_Indexed REC'!X$18:X$20,MATCH('Indexed REC Prices'!$B36,'Inputs_Indexed REC'!$B$18:$B$20,0)),0)</f>
        <v>33.91091071428572</v>
      </c>
      <c r="AB36" s="226">
        <f>IF(AB$4&gt;=$C36,'Indexed REC Strike Price'!AB36-INDEX('Inputs_Indexed REC'!Y$18:Y$20,MATCH('Indexed REC Prices'!$B36,'Inputs_Indexed REC'!$B$18:$B$20,0)),0)</f>
        <v>33.673433134920636</v>
      </c>
      <c r="AC36" s="226">
        <f>IF(AC$4&gt;=$C36,'Indexed REC Strike Price'!AC36-INDEX('Inputs_Indexed REC'!Z$18:Z$20,MATCH('Indexed REC Prices'!$B36,'Inputs_Indexed REC'!$B$18:$B$20,0)),0)</f>
        <v>32.83970179761905</v>
      </c>
      <c r="AD36" s="226">
        <f>IF(AD$4&gt;=$C36,'Indexed REC Strike Price'!AD36-INDEX('Inputs_Indexed REC'!AA$18:AA$20,MATCH('Indexed REC Prices'!$B36,'Inputs_Indexed REC'!$B$18:$B$20,0)),0)</f>
        <v>31.989295833571433</v>
      </c>
      <c r="AE36" s="226">
        <f>IF(AE$4&gt;=$C36,'Indexed REC Strike Price'!AE36-INDEX('Inputs_Indexed REC'!AB$18:AB$20,MATCH('Indexed REC Prices'!$B36,'Inputs_Indexed REC'!$B$18:$B$20,0)),0)</f>
        <v>31.121881750242864</v>
      </c>
    </row>
    <row r="37" spans="2:31">
      <c r="B37" s="321" t="s">
        <v>72</v>
      </c>
      <c r="C37" s="320">
        <f t="shared" si="2"/>
        <v>2028</v>
      </c>
      <c r="D37" s="262" t="s">
        <v>87</v>
      </c>
      <c r="G37" s="226">
        <f>IF(G$4&gt;=$C37,'Indexed REC Strike Price'!G37-INDEX('Inputs_Indexed REC'!D$18:D$20,MATCH('Indexed REC Prices'!$B37,'Inputs_Indexed REC'!$B$18:$B$20,0)),0)</f>
        <v>0</v>
      </c>
      <c r="H37" s="226">
        <f>IF(H$4&gt;=$C37,'Indexed REC Strike Price'!H37-INDEX('Inputs_Indexed REC'!E$18:E$20,MATCH('Indexed REC Prices'!$B37,'Inputs_Indexed REC'!$B$18:$B$20,0)),0)</f>
        <v>0</v>
      </c>
      <c r="I37" s="226">
        <f>IF(I$4&gt;=$C37,'Indexed REC Strike Price'!I37-INDEX('Inputs_Indexed REC'!F$18:F$20,MATCH('Indexed REC Prices'!$B37,'Inputs_Indexed REC'!$B$18:$B$20,0)),0)</f>
        <v>0</v>
      </c>
      <c r="J37" s="226">
        <f>IF(J$4&gt;=$C37,'Indexed REC Strike Price'!J37-INDEX('Inputs_Indexed REC'!G$18:G$20,MATCH('Indexed REC Prices'!$B37,'Inputs_Indexed REC'!$B$18:$B$20,0)),0)</f>
        <v>0</v>
      </c>
      <c r="K37" s="226">
        <f>IF(K$4&gt;=$C37,'Indexed REC Strike Price'!K37-INDEX('Inputs_Indexed REC'!H$18:H$20,MATCH('Indexed REC Prices'!$B37,'Inputs_Indexed REC'!$B$18:$B$20,0)),0)</f>
        <v>0</v>
      </c>
      <c r="L37" s="226">
        <f>IF(L$4&gt;=$C37,'Indexed REC Strike Price'!L37-INDEX('Inputs_Indexed REC'!I$18:I$20,MATCH('Indexed REC Prices'!$B37,'Inputs_Indexed REC'!$B$18:$B$20,0)),0)</f>
        <v>0</v>
      </c>
      <c r="M37" s="226">
        <f>IF(M$4&gt;=$C37,'Indexed REC Strike Price'!M37-INDEX('Inputs_Indexed REC'!J$18:J$20,MATCH('Indexed REC Prices'!$B37,'Inputs_Indexed REC'!$B$18:$B$20,0)),0)</f>
        <v>35.773532539682535</v>
      </c>
      <c r="N37" s="226">
        <f>IF(N$4&gt;=$C37,'Indexed REC Strike Price'!N37-INDEX('Inputs_Indexed REC'!K$18:K$20,MATCH('Indexed REC Prices'!$B37,'Inputs_Indexed REC'!$B$18:$B$20,0)),0)</f>
        <v>36.53390257936509</v>
      </c>
      <c r="O37" s="226">
        <f>IF(O$4&gt;=$C37,'Indexed REC Strike Price'!O37-INDEX('Inputs_Indexed REC'!L$18:L$20,MATCH('Indexed REC Prices'!$B37,'Inputs_Indexed REC'!$B$18:$B$20,0)),0)</f>
        <v>36.832884126984126</v>
      </c>
      <c r="P37" s="226">
        <f>IF(P$4&gt;=$C37,'Indexed REC Strike Price'!P37-INDEX('Inputs_Indexed REC'!M$18:M$20,MATCH('Indexed REC Prices'!$B37,'Inputs_Indexed REC'!$B$18:$B$20,0)),0)</f>
        <v>37.150454166666663</v>
      </c>
      <c r="Q37" s="226">
        <f>IF(Q$4&gt;=$C37,'Indexed REC Strike Price'!Q37-INDEX('Inputs_Indexed REC'!N$18:N$20,MATCH('Indexed REC Prices'!$B37,'Inputs_Indexed REC'!$B$18:$B$20,0)),0)</f>
        <v>38.050434424603175</v>
      </c>
      <c r="R37" s="226">
        <f>IF(R$4&gt;=$C37,'Indexed REC Strike Price'!R37-INDEX('Inputs_Indexed REC'!O$18:O$20,MATCH('Indexed REC Prices'!$B37,'Inputs_Indexed REC'!$B$18:$B$20,0)),0)</f>
        <v>38.43958134920635</v>
      </c>
      <c r="S37" s="226">
        <f>IF(S$4&gt;=$C37,'Indexed REC Strike Price'!S37-INDEX('Inputs_Indexed REC'!P$18:P$20,MATCH('Indexed REC Prices'!$B37,'Inputs_Indexed REC'!$B$18:$B$20,0)),0)</f>
        <v>37.201094246031744</v>
      </c>
      <c r="T37" s="226">
        <f>IF(T$4&gt;=$C37,'Indexed REC Strike Price'!T37-INDEX('Inputs_Indexed REC'!Q$18:Q$20,MATCH('Indexed REC Prices'!$B37,'Inputs_Indexed REC'!$B$18:$B$20,0)),0)</f>
        <v>35.553621329365072</v>
      </c>
      <c r="U37" s="226">
        <f>IF(U$4&gt;=$C37,'Indexed REC Strike Price'!U37-INDEX('Inputs_Indexed REC'!R$18:R$20,MATCH('Indexed REC Prices'!$B37,'Inputs_Indexed REC'!$B$18:$B$20,0)),0)</f>
        <v>34.401559920634924</v>
      </c>
      <c r="V37" s="226">
        <f>IF(V$4&gt;=$C37,'Indexed REC Strike Price'!V37-INDEX('Inputs_Indexed REC'!S$18:S$20,MATCH('Indexed REC Prices'!$B37,'Inputs_Indexed REC'!$B$18:$B$20,0)),0)</f>
        <v>35.445770734126981</v>
      </c>
      <c r="W37" s="226">
        <f>IF(W$4&gt;=$C37,'Indexed REC Strike Price'!W37-INDEX('Inputs_Indexed REC'!T$18:T$20,MATCH('Indexed REC Prices'!$B37,'Inputs_Indexed REC'!$B$18:$B$20,0)),0)</f>
        <v>34.706232936507938</v>
      </c>
      <c r="X37" s="226">
        <f>IF(X$4&gt;=$C37,'Indexed REC Strike Price'!X37-INDEX('Inputs_Indexed REC'!U$18:U$20,MATCH('Indexed REC Prices'!$B37,'Inputs_Indexed REC'!$B$18:$B$20,0)),0)</f>
        <v>34.679646726190477</v>
      </c>
      <c r="Y37" s="226">
        <f>IF(Y$4&gt;=$C37,'Indexed REC Strike Price'!Y37-INDEX('Inputs_Indexed REC'!V$18:V$20,MATCH('Indexed REC Prices'!$B37,'Inputs_Indexed REC'!$B$18:$B$20,0)),0)</f>
        <v>34.52334583333333</v>
      </c>
      <c r="Z37" s="226">
        <f>IF(Z$4&gt;=$C37,'Indexed REC Strike Price'!Z37-INDEX('Inputs_Indexed REC'!W$18:W$20,MATCH('Indexed REC Prices'!$B37,'Inputs_Indexed REC'!$B$18:$B$20,0)),0)</f>
        <v>34.152003571428565</v>
      </c>
      <c r="AA37" s="226">
        <f>IF(AA$4&gt;=$C37,'Indexed REC Strike Price'!AA37-INDEX('Inputs_Indexed REC'!X$18:X$20,MATCH('Indexed REC Prices'!$B37,'Inputs_Indexed REC'!$B$18:$B$20,0)),0)</f>
        <v>33.91091071428572</v>
      </c>
      <c r="AB37" s="226">
        <f>IF(AB$4&gt;=$C37,'Indexed REC Strike Price'!AB37-INDEX('Inputs_Indexed REC'!Y$18:Y$20,MATCH('Indexed REC Prices'!$B37,'Inputs_Indexed REC'!$B$18:$B$20,0)),0)</f>
        <v>33.673433134920636</v>
      </c>
      <c r="AC37" s="226">
        <f>IF(AC$4&gt;=$C37,'Indexed REC Strike Price'!AC37-INDEX('Inputs_Indexed REC'!Z$18:Z$20,MATCH('Indexed REC Prices'!$B37,'Inputs_Indexed REC'!$B$18:$B$20,0)),0)</f>
        <v>32.83970179761905</v>
      </c>
      <c r="AD37" s="226">
        <f>IF(AD$4&gt;=$C37,'Indexed REC Strike Price'!AD37-INDEX('Inputs_Indexed REC'!AA$18:AA$20,MATCH('Indexed REC Prices'!$B37,'Inputs_Indexed REC'!$B$18:$B$20,0)),0)</f>
        <v>31.989295833571433</v>
      </c>
      <c r="AE37" s="226">
        <f>IF(AE$4&gt;=$C37,'Indexed REC Strike Price'!AE37-INDEX('Inputs_Indexed REC'!AB$18:AB$20,MATCH('Indexed REC Prices'!$B37,'Inputs_Indexed REC'!$B$18:$B$20,0)),0)</f>
        <v>31.121881750242864</v>
      </c>
    </row>
    <row r="38" spans="2:31">
      <c r="B38" s="321" t="s">
        <v>72</v>
      </c>
      <c r="C38" s="320">
        <f t="shared" si="2"/>
        <v>2029</v>
      </c>
      <c r="D38" s="262" t="s">
        <v>87</v>
      </c>
      <c r="G38" s="226">
        <f>IF(G$4&gt;=$C38,'Indexed REC Strike Price'!G38-INDEX('Inputs_Indexed REC'!D$18:D$20,MATCH('Indexed REC Prices'!$B38,'Inputs_Indexed REC'!$B$18:$B$20,0)),0)</f>
        <v>0</v>
      </c>
      <c r="H38" s="226">
        <f>IF(H$4&gt;=$C38,'Indexed REC Strike Price'!H38-INDEX('Inputs_Indexed REC'!E$18:E$20,MATCH('Indexed REC Prices'!$B38,'Inputs_Indexed REC'!$B$18:$B$20,0)),0)</f>
        <v>0</v>
      </c>
      <c r="I38" s="226">
        <f>IF(I$4&gt;=$C38,'Indexed REC Strike Price'!I38-INDEX('Inputs_Indexed REC'!F$18:F$20,MATCH('Indexed REC Prices'!$B38,'Inputs_Indexed REC'!$B$18:$B$20,0)),0)</f>
        <v>0</v>
      </c>
      <c r="J38" s="226">
        <f>IF(J$4&gt;=$C38,'Indexed REC Strike Price'!J38-INDEX('Inputs_Indexed REC'!G$18:G$20,MATCH('Indexed REC Prices'!$B38,'Inputs_Indexed REC'!$B$18:$B$20,0)),0)</f>
        <v>0</v>
      </c>
      <c r="K38" s="226">
        <f>IF(K$4&gt;=$C38,'Indexed REC Strike Price'!K38-INDEX('Inputs_Indexed REC'!H$18:H$20,MATCH('Indexed REC Prices'!$B38,'Inputs_Indexed REC'!$B$18:$B$20,0)),0)</f>
        <v>0</v>
      </c>
      <c r="L38" s="226">
        <f>IF(L$4&gt;=$C38,'Indexed REC Strike Price'!L38-INDEX('Inputs_Indexed REC'!I$18:I$20,MATCH('Indexed REC Prices'!$B38,'Inputs_Indexed REC'!$B$18:$B$20,0)),0)</f>
        <v>0</v>
      </c>
      <c r="M38" s="226">
        <f>IF(M$4&gt;=$C38,'Indexed REC Strike Price'!M38-INDEX('Inputs_Indexed REC'!J$18:J$20,MATCH('Indexed REC Prices'!$B38,'Inputs_Indexed REC'!$B$18:$B$20,0)),0)</f>
        <v>0</v>
      </c>
      <c r="N38" s="226">
        <f>IF(N$4&gt;=$C38,'Indexed REC Strike Price'!N38-INDEX('Inputs_Indexed REC'!K$18:K$20,MATCH('Indexed REC Prices'!$B38,'Inputs_Indexed REC'!$B$18:$B$20,0)),0)</f>
        <v>36.53390257936509</v>
      </c>
      <c r="O38" s="226">
        <f>IF(O$4&gt;=$C38,'Indexed REC Strike Price'!O38-INDEX('Inputs_Indexed REC'!L$18:L$20,MATCH('Indexed REC Prices'!$B38,'Inputs_Indexed REC'!$B$18:$B$20,0)),0)</f>
        <v>36.832884126984126</v>
      </c>
      <c r="P38" s="226">
        <f>IF(P$4&gt;=$C38,'Indexed REC Strike Price'!P38-INDEX('Inputs_Indexed REC'!M$18:M$20,MATCH('Indexed REC Prices'!$B38,'Inputs_Indexed REC'!$B$18:$B$20,0)),0)</f>
        <v>37.150454166666663</v>
      </c>
      <c r="Q38" s="226">
        <f>IF(Q$4&gt;=$C38,'Indexed REC Strike Price'!Q38-INDEX('Inputs_Indexed REC'!N$18:N$20,MATCH('Indexed REC Prices'!$B38,'Inputs_Indexed REC'!$B$18:$B$20,0)),0)</f>
        <v>38.050434424603175</v>
      </c>
      <c r="R38" s="226">
        <f>IF(R$4&gt;=$C38,'Indexed REC Strike Price'!R38-INDEX('Inputs_Indexed REC'!O$18:O$20,MATCH('Indexed REC Prices'!$B38,'Inputs_Indexed REC'!$B$18:$B$20,0)),0)</f>
        <v>38.43958134920635</v>
      </c>
      <c r="S38" s="226">
        <f>IF(S$4&gt;=$C38,'Indexed REC Strike Price'!S38-INDEX('Inputs_Indexed REC'!P$18:P$20,MATCH('Indexed REC Prices'!$B38,'Inputs_Indexed REC'!$B$18:$B$20,0)),0)</f>
        <v>37.201094246031744</v>
      </c>
      <c r="T38" s="226">
        <f>IF(T$4&gt;=$C38,'Indexed REC Strike Price'!T38-INDEX('Inputs_Indexed REC'!Q$18:Q$20,MATCH('Indexed REC Prices'!$B38,'Inputs_Indexed REC'!$B$18:$B$20,0)),0)</f>
        <v>35.553621329365072</v>
      </c>
      <c r="U38" s="226">
        <f>IF(U$4&gt;=$C38,'Indexed REC Strike Price'!U38-INDEX('Inputs_Indexed REC'!R$18:R$20,MATCH('Indexed REC Prices'!$B38,'Inputs_Indexed REC'!$B$18:$B$20,0)),0)</f>
        <v>34.401559920634924</v>
      </c>
      <c r="V38" s="226">
        <f>IF(V$4&gt;=$C38,'Indexed REC Strike Price'!V38-INDEX('Inputs_Indexed REC'!S$18:S$20,MATCH('Indexed REC Prices'!$B38,'Inputs_Indexed REC'!$B$18:$B$20,0)),0)</f>
        <v>35.445770734126981</v>
      </c>
      <c r="W38" s="226">
        <f>IF(W$4&gt;=$C38,'Indexed REC Strike Price'!W38-INDEX('Inputs_Indexed REC'!T$18:T$20,MATCH('Indexed REC Prices'!$B38,'Inputs_Indexed REC'!$B$18:$B$20,0)),0)</f>
        <v>34.706232936507938</v>
      </c>
      <c r="X38" s="226">
        <f>IF(X$4&gt;=$C38,'Indexed REC Strike Price'!X38-INDEX('Inputs_Indexed REC'!U$18:U$20,MATCH('Indexed REC Prices'!$B38,'Inputs_Indexed REC'!$B$18:$B$20,0)),0)</f>
        <v>34.679646726190477</v>
      </c>
      <c r="Y38" s="226">
        <f>IF(Y$4&gt;=$C38,'Indexed REC Strike Price'!Y38-INDEX('Inputs_Indexed REC'!V$18:V$20,MATCH('Indexed REC Prices'!$B38,'Inputs_Indexed REC'!$B$18:$B$20,0)),0)</f>
        <v>34.52334583333333</v>
      </c>
      <c r="Z38" s="226">
        <f>IF(Z$4&gt;=$C38,'Indexed REC Strike Price'!Z38-INDEX('Inputs_Indexed REC'!W$18:W$20,MATCH('Indexed REC Prices'!$B38,'Inputs_Indexed REC'!$B$18:$B$20,0)),0)</f>
        <v>34.152003571428565</v>
      </c>
      <c r="AA38" s="226">
        <f>IF(AA$4&gt;=$C38,'Indexed REC Strike Price'!AA38-INDEX('Inputs_Indexed REC'!X$18:X$20,MATCH('Indexed REC Prices'!$B38,'Inputs_Indexed REC'!$B$18:$B$20,0)),0)</f>
        <v>33.91091071428572</v>
      </c>
      <c r="AB38" s="226">
        <f>IF(AB$4&gt;=$C38,'Indexed REC Strike Price'!AB38-INDEX('Inputs_Indexed REC'!Y$18:Y$20,MATCH('Indexed REC Prices'!$B38,'Inputs_Indexed REC'!$B$18:$B$20,0)),0)</f>
        <v>33.673433134920636</v>
      </c>
      <c r="AC38" s="226">
        <f>IF(AC$4&gt;=$C38,'Indexed REC Strike Price'!AC38-INDEX('Inputs_Indexed REC'!Z$18:Z$20,MATCH('Indexed REC Prices'!$B38,'Inputs_Indexed REC'!$B$18:$B$20,0)),0)</f>
        <v>32.83970179761905</v>
      </c>
      <c r="AD38" s="226">
        <f>IF(AD$4&gt;=$C38,'Indexed REC Strike Price'!AD38-INDEX('Inputs_Indexed REC'!AA$18:AA$20,MATCH('Indexed REC Prices'!$B38,'Inputs_Indexed REC'!$B$18:$B$20,0)),0)</f>
        <v>31.989295833571433</v>
      </c>
      <c r="AE38" s="226">
        <f>IF(AE$4&gt;=$C38,'Indexed REC Strike Price'!AE38-INDEX('Inputs_Indexed REC'!AB$18:AB$20,MATCH('Indexed REC Prices'!$B38,'Inputs_Indexed REC'!$B$18:$B$20,0)),0)</f>
        <v>31.121881750242864</v>
      </c>
    </row>
    <row r="39" spans="2:31">
      <c r="B39" s="321" t="s">
        <v>72</v>
      </c>
      <c r="C39" s="320">
        <f t="shared" si="2"/>
        <v>2030</v>
      </c>
      <c r="D39" s="262" t="s">
        <v>87</v>
      </c>
      <c r="G39" s="226">
        <f>IF(G$4&gt;=$C39,'Indexed REC Strike Price'!G39-INDEX('Inputs_Indexed REC'!D$18:D$20,MATCH('Indexed REC Prices'!$B39,'Inputs_Indexed REC'!$B$18:$B$20,0)),0)</f>
        <v>0</v>
      </c>
      <c r="H39" s="226">
        <f>IF(H$4&gt;=$C39,'Indexed REC Strike Price'!H39-INDEX('Inputs_Indexed REC'!E$18:E$20,MATCH('Indexed REC Prices'!$B39,'Inputs_Indexed REC'!$B$18:$B$20,0)),0)</f>
        <v>0</v>
      </c>
      <c r="I39" s="226">
        <f>IF(I$4&gt;=$C39,'Indexed REC Strike Price'!I39-INDEX('Inputs_Indexed REC'!F$18:F$20,MATCH('Indexed REC Prices'!$B39,'Inputs_Indexed REC'!$B$18:$B$20,0)),0)</f>
        <v>0</v>
      </c>
      <c r="J39" s="226">
        <f>IF(J$4&gt;=$C39,'Indexed REC Strike Price'!J39-INDEX('Inputs_Indexed REC'!G$18:G$20,MATCH('Indexed REC Prices'!$B39,'Inputs_Indexed REC'!$B$18:$B$20,0)),0)</f>
        <v>0</v>
      </c>
      <c r="K39" s="226">
        <f>IF(K$4&gt;=$C39,'Indexed REC Strike Price'!K39-INDEX('Inputs_Indexed REC'!H$18:H$20,MATCH('Indexed REC Prices'!$B39,'Inputs_Indexed REC'!$B$18:$B$20,0)),0)</f>
        <v>0</v>
      </c>
      <c r="L39" s="226">
        <f>IF(L$4&gt;=$C39,'Indexed REC Strike Price'!L39-INDEX('Inputs_Indexed REC'!I$18:I$20,MATCH('Indexed REC Prices'!$B39,'Inputs_Indexed REC'!$B$18:$B$20,0)),0)</f>
        <v>0</v>
      </c>
      <c r="M39" s="226">
        <f>IF(M$4&gt;=$C39,'Indexed REC Strike Price'!M39-INDEX('Inputs_Indexed REC'!J$18:J$20,MATCH('Indexed REC Prices'!$B39,'Inputs_Indexed REC'!$B$18:$B$20,0)),0)</f>
        <v>0</v>
      </c>
      <c r="N39" s="226">
        <f>IF(N$4&gt;=$C39,'Indexed REC Strike Price'!N39-INDEX('Inputs_Indexed REC'!K$18:K$20,MATCH('Indexed REC Prices'!$B39,'Inputs_Indexed REC'!$B$18:$B$20,0)),0)</f>
        <v>0</v>
      </c>
      <c r="O39" s="226">
        <f>IF(O$4&gt;=$C39,'Indexed REC Strike Price'!O39-INDEX('Inputs_Indexed REC'!L$18:L$20,MATCH('Indexed REC Prices'!$B39,'Inputs_Indexed REC'!$B$18:$B$20,0)),0)</f>
        <v>36.832884126984126</v>
      </c>
      <c r="P39" s="226">
        <f>IF(P$4&gt;=$C39,'Indexed REC Strike Price'!P39-INDEX('Inputs_Indexed REC'!M$18:M$20,MATCH('Indexed REC Prices'!$B39,'Inputs_Indexed REC'!$B$18:$B$20,0)),0)</f>
        <v>37.150454166666663</v>
      </c>
      <c r="Q39" s="226">
        <f>IF(Q$4&gt;=$C39,'Indexed REC Strike Price'!Q39-INDEX('Inputs_Indexed REC'!N$18:N$20,MATCH('Indexed REC Prices'!$B39,'Inputs_Indexed REC'!$B$18:$B$20,0)),0)</f>
        <v>38.050434424603175</v>
      </c>
      <c r="R39" s="226">
        <f>IF(R$4&gt;=$C39,'Indexed REC Strike Price'!R39-INDEX('Inputs_Indexed REC'!O$18:O$20,MATCH('Indexed REC Prices'!$B39,'Inputs_Indexed REC'!$B$18:$B$20,0)),0)</f>
        <v>38.43958134920635</v>
      </c>
      <c r="S39" s="226">
        <f>IF(S$4&gt;=$C39,'Indexed REC Strike Price'!S39-INDEX('Inputs_Indexed REC'!P$18:P$20,MATCH('Indexed REC Prices'!$B39,'Inputs_Indexed REC'!$B$18:$B$20,0)),0)</f>
        <v>37.201094246031744</v>
      </c>
      <c r="T39" s="226">
        <f>IF(T$4&gt;=$C39,'Indexed REC Strike Price'!T39-INDEX('Inputs_Indexed REC'!Q$18:Q$20,MATCH('Indexed REC Prices'!$B39,'Inputs_Indexed REC'!$B$18:$B$20,0)),0)</f>
        <v>35.553621329365072</v>
      </c>
      <c r="U39" s="226">
        <f>IF(U$4&gt;=$C39,'Indexed REC Strike Price'!U39-INDEX('Inputs_Indexed REC'!R$18:R$20,MATCH('Indexed REC Prices'!$B39,'Inputs_Indexed REC'!$B$18:$B$20,0)),0)</f>
        <v>34.401559920634924</v>
      </c>
      <c r="V39" s="226">
        <f>IF(V$4&gt;=$C39,'Indexed REC Strike Price'!V39-INDEX('Inputs_Indexed REC'!S$18:S$20,MATCH('Indexed REC Prices'!$B39,'Inputs_Indexed REC'!$B$18:$B$20,0)),0)</f>
        <v>35.445770734126981</v>
      </c>
      <c r="W39" s="226">
        <f>IF(W$4&gt;=$C39,'Indexed REC Strike Price'!W39-INDEX('Inputs_Indexed REC'!T$18:T$20,MATCH('Indexed REC Prices'!$B39,'Inputs_Indexed REC'!$B$18:$B$20,0)),0)</f>
        <v>34.706232936507938</v>
      </c>
      <c r="X39" s="226">
        <f>IF(X$4&gt;=$C39,'Indexed REC Strike Price'!X39-INDEX('Inputs_Indexed REC'!U$18:U$20,MATCH('Indexed REC Prices'!$B39,'Inputs_Indexed REC'!$B$18:$B$20,0)),0)</f>
        <v>34.679646726190477</v>
      </c>
      <c r="Y39" s="226">
        <f>IF(Y$4&gt;=$C39,'Indexed REC Strike Price'!Y39-INDEX('Inputs_Indexed REC'!V$18:V$20,MATCH('Indexed REC Prices'!$B39,'Inputs_Indexed REC'!$B$18:$B$20,0)),0)</f>
        <v>34.52334583333333</v>
      </c>
      <c r="Z39" s="226">
        <f>IF(Z$4&gt;=$C39,'Indexed REC Strike Price'!Z39-INDEX('Inputs_Indexed REC'!W$18:W$20,MATCH('Indexed REC Prices'!$B39,'Inputs_Indexed REC'!$B$18:$B$20,0)),0)</f>
        <v>34.152003571428565</v>
      </c>
      <c r="AA39" s="226">
        <f>IF(AA$4&gt;=$C39,'Indexed REC Strike Price'!AA39-INDEX('Inputs_Indexed REC'!X$18:X$20,MATCH('Indexed REC Prices'!$B39,'Inputs_Indexed REC'!$B$18:$B$20,0)),0)</f>
        <v>33.91091071428572</v>
      </c>
      <c r="AB39" s="226">
        <f>IF(AB$4&gt;=$C39,'Indexed REC Strike Price'!AB39-INDEX('Inputs_Indexed REC'!Y$18:Y$20,MATCH('Indexed REC Prices'!$B39,'Inputs_Indexed REC'!$B$18:$B$20,0)),0)</f>
        <v>33.673433134920636</v>
      </c>
      <c r="AC39" s="226">
        <f>IF(AC$4&gt;=$C39,'Indexed REC Strike Price'!AC39-INDEX('Inputs_Indexed REC'!Z$18:Z$20,MATCH('Indexed REC Prices'!$B39,'Inputs_Indexed REC'!$B$18:$B$20,0)),0)</f>
        <v>32.83970179761905</v>
      </c>
      <c r="AD39" s="226">
        <f>IF(AD$4&gt;=$C39,'Indexed REC Strike Price'!AD39-INDEX('Inputs_Indexed REC'!AA$18:AA$20,MATCH('Indexed REC Prices'!$B39,'Inputs_Indexed REC'!$B$18:$B$20,0)),0)</f>
        <v>31.989295833571433</v>
      </c>
      <c r="AE39" s="226">
        <f>IF(AE$4&gt;=$C39,'Indexed REC Strike Price'!AE39-INDEX('Inputs_Indexed REC'!AB$18:AB$20,MATCH('Indexed REC Prices'!$B39,'Inputs_Indexed REC'!$B$18:$B$20,0)),0)</f>
        <v>31.121881750242864</v>
      </c>
    </row>
    <row r="40" spans="2:31">
      <c r="B40" s="321" t="s">
        <v>72</v>
      </c>
      <c r="C40" s="320">
        <f t="shared" si="2"/>
        <v>2031</v>
      </c>
      <c r="D40" s="262" t="s">
        <v>87</v>
      </c>
      <c r="G40" s="226">
        <f>IF(G$4&gt;=$C40,'Indexed REC Strike Price'!G40-INDEX('Inputs_Indexed REC'!D$18:D$20,MATCH('Indexed REC Prices'!$B40,'Inputs_Indexed REC'!$B$18:$B$20,0)),0)</f>
        <v>0</v>
      </c>
      <c r="H40" s="226">
        <f>IF(H$4&gt;=$C40,'Indexed REC Strike Price'!H40-INDEX('Inputs_Indexed REC'!E$18:E$20,MATCH('Indexed REC Prices'!$B40,'Inputs_Indexed REC'!$B$18:$B$20,0)),0)</f>
        <v>0</v>
      </c>
      <c r="I40" s="226">
        <f>IF(I$4&gt;=$C40,'Indexed REC Strike Price'!I40-INDEX('Inputs_Indexed REC'!F$18:F$20,MATCH('Indexed REC Prices'!$B40,'Inputs_Indexed REC'!$B$18:$B$20,0)),0)</f>
        <v>0</v>
      </c>
      <c r="J40" s="226">
        <f>IF(J$4&gt;=$C40,'Indexed REC Strike Price'!J40-INDEX('Inputs_Indexed REC'!G$18:G$20,MATCH('Indexed REC Prices'!$B40,'Inputs_Indexed REC'!$B$18:$B$20,0)),0)</f>
        <v>0</v>
      </c>
      <c r="K40" s="226">
        <f>IF(K$4&gt;=$C40,'Indexed REC Strike Price'!K40-INDEX('Inputs_Indexed REC'!H$18:H$20,MATCH('Indexed REC Prices'!$B40,'Inputs_Indexed REC'!$B$18:$B$20,0)),0)</f>
        <v>0</v>
      </c>
      <c r="L40" s="226">
        <f>IF(L$4&gt;=$C40,'Indexed REC Strike Price'!L40-INDEX('Inputs_Indexed REC'!I$18:I$20,MATCH('Indexed REC Prices'!$B40,'Inputs_Indexed REC'!$B$18:$B$20,0)),0)</f>
        <v>0</v>
      </c>
      <c r="M40" s="226">
        <f>IF(M$4&gt;=$C40,'Indexed REC Strike Price'!M40-INDEX('Inputs_Indexed REC'!J$18:J$20,MATCH('Indexed REC Prices'!$B40,'Inputs_Indexed REC'!$B$18:$B$20,0)),0)</f>
        <v>0</v>
      </c>
      <c r="N40" s="226">
        <f>IF(N$4&gt;=$C40,'Indexed REC Strike Price'!N40-INDEX('Inputs_Indexed REC'!K$18:K$20,MATCH('Indexed REC Prices'!$B40,'Inputs_Indexed REC'!$B$18:$B$20,0)),0)</f>
        <v>0</v>
      </c>
      <c r="O40" s="226">
        <f>IF(O$4&gt;=$C40,'Indexed REC Strike Price'!O40-INDEX('Inputs_Indexed REC'!L$18:L$20,MATCH('Indexed REC Prices'!$B40,'Inputs_Indexed REC'!$B$18:$B$20,0)),0)</f>
        <v>0</v>
      </c>
      <c r="P40" s="226">
        <f>IF(P$4&gt;=$C40,'Indexed REC Strike Price'!P40-INDEX('Inputs_Indexed REC'!M$18:M$20,MATCH('Indexed REC Prices'!$B40,'Inputs_Indexed REC'!$B$18:$B$20,0)),0)</f>
        <v>37.150454166666663</v>
      </c>
      <c r="Q40" s="226">
        <f>IF(Q$4&gt;=$C40,'Indexed REC Strike Price'!Q40-INDEX('Inputs_Indexed REC'!N$18:N$20,MATCH('Indexed REC Prices'!$B40,'Inputs_Indexed REC'!$B$18:$B$20,0)),0)</f>
        <v>38.050434424603175</v>
      </c>
      <c r="R40" s="226">
        <f>IF(R$4&gt;=$C40,'Indexed REC Strike Price'!R40-INDEX('Inputs_Indexed REC'!O$18:O$20,MATCH('Indexed REC Prices'!$B40,'Inputs_Indexed REC'!$B$18:$B$20,0)),0)</f>
        <v>38.43958134920635</v>
      </c>
      <c r="S40" s="226">
        <f>IF(S$4&gt;=$C40,'Indexed REC Strike Price'!S40-INDEX('Inputs_Indexed REC'!P$18:P$20,MATCH('Indexed REC Prices'!$B40,'Inputs_Indexed REC'!$B$18:$B$20,0)),0)</f>
        <v>37.201094246031744</v>
      </c>
      <c r="T40" s="226">
        <f>IF(T$4&gt;=$C40,'Indexed REC Strike Price'!T40-INDEX('Inputs_Indexed REC'!Q$18:Q$20,MATCH('Indexed REC Prices'!$B40,'Inputs_Indexed REC'!$B$18:$B$20,0)),0)</f>
        <v>35.553621329365072</v>
      </c>
      <c r="U40" s="226">
        <f>IF(U$4&gt;=$C40,'Indexed REC Strike Price'!U40-INDEX('Inputs_Indexed REC'!R$18:R$20,MATCH('Indexed REC Prices'!$B40,'Inputs_Indexed REC'!$B$18:$B$20,0)),0)</f>
        <v>34.401559920634924</v>
      </c>
      <c r="V40" s="226">
        <f>IF(V$4&gt;=$C40,'Indexed REC Strike Price'!V40-INDEX('Inputs_Indexed REC'!S$18:S$20,MATCH('Indexed REC Prices'!$B40,'Inputs_Indexed REC'!$B$18:$B$20,0)),0)</f>
        <v>35.445770734126981</v>
      </c>
      <c r="W40" s="226">
        <f>IF(W$4&gt;=$C40,'Indexed REC Strike Price'!W40-INDEX('Inputs_Indexed REC'!T$18:T$20,MATCH('Indexed REC Prices'!$B40,'Inputs_Indexed REC'!$B$18:$B$20,0)),0)</f>
        <v>34.706232936507938</v>
      </c>
      <c r="X40" s="226">
        <f>IF(X$4&gt;=$C40,'Indexed REC Strike Price'!X40-INDEX('Inputs_Indexed REC'!U$18:U$20,MATCH('Indexed REC Prices'!$B40,'Inputs_Indexed REC'!$B$18:$B$20,0)),0)</f>
        <v>34.679646726190477</v>
      </c>
      <c r="Y40" s="226">
        <f>IF(Y$4&gt;=$C40,'Indexed REC Strike Price'!Y40-INDEX('Inputs_Indexed REC'!V$18:V$20,MATCH('Indexed REC Prices'!$B40,'Inputs_Indexed REC'!$B$18:$B$20,0)),0)</f>
        <v>34.52334583333333</v>
      </c>
      <c r="Z40" s="226">
        <f>IF(Z$4&gt;=$C40,'Indexed REC Strike Price'!Z40-INDEX('Inputs_Indexed REC'!W$18:W$20,MATCH('Indexed REC Prices'!$B40,'Inputs_Indexed REC'!$B$18:$B$20,0)),0)</f>
        <v>34.152003571428565</v>
      </c>
      <c r="AA40" s="226">
        <f>IF(AA$4&gt;=$C40,'Indexed REC Strike Price'!AA40-INDEX('Inputs_Indexed REC'!X$18:X$20,MATCH('Indexed REC Prices'!$B40,'Inputs_Indexed REC'!$B$18:$B$20,0)),0)</f>
        <v>33.91091071428572</v>
      </c>
      <c r="AB40" s="226">
        <f>IF(AB$4&gt;=$C40,'Indexed REC Strike Price'!AB40-INDEX('Inputs_Indexed REC'!Y$18:Y$20,MATCH('Indexed REC Prices'!$B40,'Inputs_Indexed REC'!$B$18:$B$20,0)),0)</f>
        <v>33.673433134920636</v>
      </c>
      <c r="AC40" s="226">
        <f>IF(AC$4&gt;=$C40,'Indexed REC Strike Price'!AC40-INDEX('Inputs_Indexed REC'!Z$18:Z$20,MATCH('Indexed REC Prices'!$B40,'Inputs_Indexed REC'!$B$18:$B$20,0)),0)</f>
        <v>32.83970179761905</v>
      </c>
      <c r="AD40" s="226">
        <f>IF(AD$4&gt;=$C40,'Indexed REC Strike Price'!AD40-INDEX('Inputs_Indexed REC'!AA$18:AA$20,MATCH('Indexed REC Prices'!$B40,'Inputs_Indexed REC'!$B$18:$B$20,0)),0)</f>
        <v>31.989295833571433</v>
      </c>
      <c r="AE40" s="226">
        <f>IF(AE$4&gt;=$C40,'Indexed REC Strike Price'!AE40-INDEX('Inputs_Indexed REC'!AB$18:AB$20,MATCH('Indexed REC Prices'!$B40,'Inputs_Indexed REC'!$B$18:$B$20,0)),0)</f>
        <v>31.121881750242864</v>
      </c>
    </row>
    <row r="41" spans="2:31">
      <c r="B41" s="321" t="s">
        <v>72</v>
      </c>
      <c r="C41" s="320">
        <f t="shared" si="2"/>
        <v>2032</v>
      </c>
      <c r="D41" s="262" t="s">
        <v>87</v>
      </c>
      <c r="G41" s="226">
        <f>IF(G$4&gt;=$C41,'Indexed REC Strike Price'!G41-INDEX('Inputs_Indexed REC'!D$18:D$20,MATCH('Indexed REC Prices'!$B41,'Inputs_Indexed REC'!$B$18:$B$20,0)),0)</f>
        <v>0</v>
      </c>
      <c r="H41" s="226">
        <f>IF(H$4&gt;=$C41,'Indexed REC Strike Price'!H41-INDEX('Inputs_Indexed REC'!E$18:E$20,MATCH('Indexed REC Prices'!$B41,'Inputs_Indexed REC'!$B$18:$B$20,0)),0)</f>
        <v>0</v>
      </c>
      <c r="I41" s="226">
        <f>IF(I$4&gt;=$C41,'Indexed REC Strike Price'!I41-INDEX('Inputs_Indexed REC'!F$18:F$20,MATCH('Indexed REC Prices'!$B41,'Inputs_Indexed REC'!$B$18:$B$20,0)),0)</f>
        <v>0</v>
      </c>
      <c r="J41" s="226">
        <f>IF(J$4&gt;=$C41,'Indexed REC Strike Price'!J41-INDEX('Inputs_Indexed REC'!G$18:G$20,MATCH('Indexed REC Prices'!$B41,'Inputs_Indexed REC'!$B$18:$B$20,0)),0)</f>
        <v>0</v>
      </c>
      <c r="K41" s="226">
        <f>IF(K$4&gt;=$C41,'Indexed REC Strike Price'!K41-INDEX('Inputs_Indexed REC'!H$18:H$20,MATCH('Indexed REC Prices'!$B41,'Inputs_Indexed REC'!$B$18:$B$20,0)),0)</f>
        <v>0</v>
      </c>
      <c r="L41" s="226">
        <f>IF(L$4&gt;=$C41,'Indexed REC Strike Price'!L41-INDEX('Inputs_Indexed REC'!I$18:I$20,MATCH('Indexed REC Prices'!$B41,'Inputs_Indexed REC'!$B$18:$B$20,0)),0)</f>
        <v>0</v>
      </c>
      <c r="M41" s="226">
        <f>IF(M$4&gt;=$C41,'Indexed REC Strike Price'!M41-INDEX('Inputs_Indexed REC'!J$18:J$20,MATCH('Indexed REC Prices'!$B41,'Inputs_Indexed REC'!$B$18:$B$20,0)),0)</f>
        <v>0</v>
      </c>
      <c r="N41" s="226">
        <f>IF(N$4&gt;=$C41,'Indexed REC Strike Price'!N41-INDEX('Inputs_Indexed REC'!K$18:K$20,MATCH('Indexed REC Prices'!$B41,'Inputs_Indexed REC'!$B$18:$B$20,0)),0)</f>
        <v>0</v>
      </c>
      <c r="O41" s="226">
        <f>IF(O$4&gt;=$C41,'Indexed REC Strike Price'!O41-INDEX('Inputs_Indexed REC'!L$18:L$20,MATCH('Indexed REC Prices'!$B41,'Inputs_Indexed REC'!$B$18:$B$20,0)),0)</f>
        <v>0</v>
      </c>
      <c r="P41" s="226">
        <f>IF(P$4&gt;=$C41,'Indexed REC Strike Price'!P41-INDEX('Inputs_Indexed REC'!M$18:M$20,MATCH('Indexed REC Prices'!$B41,'Inputs_Indexed REC'!$B$18:$B$20,0)),0)</f>
        <v>0</v>
      </c>
      <c r="Q41" s="226">
        <f>IF(Q$4&gt;=$C41,'Indexed REC Strike Price'!Q41-INDEX('Inputs_Indexed REC'!N$18:N$20,MATCH('Indexed REC Prices'!$B41,'Inputs_Indexed REC'!$B$18:$B$20,0)),0)</f>
        <v>38.050434424603175</v>
      </c>
      <c r="R41" s="226">
        <f>IF(R$4&gt;=$C41,'Indexed REC Strike Price'!R41-INDEX('Inputs_Indexed REC'!O$18:O$20,MATCH('Indexed REC Prices'!$B41,'Inputs_Indexed REC'!$B$18:$B$20,0)),0)</f>
        <v>38.43958134920635</v>
      </c>
      <c r="S41" s="226">
        <f>IF(S$4&gt;=$C41,'Indexed REC Strike Price'!S41-INDEX('Inputs_Indexed REC'!P$18:P$20,MATCH('Indexed REC Prices'!$B41,'Inputs_Indexed REC'!$B$18:$B$20,0)),0)</f>
        <v>37.201094246031744</v>
      </c>
      <c r="T41" s="226">
        <f>IF(T$4&gt;=$C41,'Indexed REC Strike Price'!T41-INDEX('Inputs_Indexed REC'!Q$18:Q$20,MATCH('Indexed REC Prices'!$B41,'Inputs_Indexed REC'!$B$18:$B$20,0)),0)</f>
        <v>35.553621329365072</v>
      </c>
      <c r="U41" s="226">
        <f>IF(U$4&gt;=$C41,'Indexed REC Strike Price'!U41-INDEX('Inputs_Indexed REC'!R$18:R$20,MATCH('Indexed REC Prices'!$B41,'Inputs_Indexed REC'!$B$18:$B$20,0)),0)</f>
        <v>34.401559920634924</v>
      </c>
      <c r="V41" s="226">
        <f>IF(V$4&gt;=$C41,'Indexed REC Strike Price'!V41-INDEX('Inputs_Indexed REC'!S$18:S$20,MATCH('Indexed REC Prices'!$B41,'Inputs_Indexed REC'!$B$18:$B$20,0)),0)</f>
        <v>35.445770734126981</v>
      </c>
      <c r="W41" s="226">
        <f>IF(W$4&gt;=$C41,'Indexed REC Strike Price'!W41-INDEX('Inputs_Indexed REC'!T$18:T$20,MATCH('Indexed REC Prices'!$B41,'Inputs_Indexed REC'!$B$18:$B$20,0)),0)</f>
        <v>34.706232936507938</v>
      </c>
      <c r="X41" s="226">
        <f>IF(X$4&gt;=$C41,'Indexed REC Strike Price'!X41-INDEX('Inputs_Indexed REC'!U$18:U$20,MATCH('Indexed REC Prices'!$B41,'Inputs_Indexed REC'!$B$18:$B$20,0)),0)</f>
        <v>34.679646726190477</v>
      </c>
      <c r="Y41" s="226">
        <f>IF(Y$4&gt;=$C41,'Indexed REC Strike Price'!Y41-INDEX('Inputs_Indexed REC'!V$18:V$20,MATCH('Indexed REC Prices'!$B41,'Inputs_Indexed REC'!$B$18:$B$20,0)),0)</f>
        <v>34.52334583333333</v>
      </c>
      <c r="Z41" s="226">
        <f>IF(Z$4&gt;=$C41,'Indexed REC Strike Price'!Z41-INDEX('Inputs_Indexed REC'!W$18:W$20,MATCH('Indexed REC Prices'!$B41,'Inputs_Indexed REC'!$B$18:$B$20,0)),0)</f>
        <v>34.152003571428565</v>
      </c>
      <c r="AA41" s="226">
        <f>IF(AA$4&gt;=$C41,'Indexed REC Strike Price'!AA41-INDEX('Inputs_Indexed REC'!X$18:X$20,MATCH('Indexed REC Prices'!$B41,'Inputs_Indexed REC'!$B$18:$B$20,0)),0)</f>
        <v>33.91091071428572</v>
      </c>
      <c r="AB41" s="226">
        <f>IF(AB$4&gt;=$C41,'Indexed REC Strike Price'!AB41-INDEX('Inputs_Indexed REC'!Y$18:Y$20,MATCH('Indexed REC Prices'!$B41,'Inputs_Indexed REC'!$B$18:$B$20,0)),0)</f>
        <v>33.673433134920636</v>
      </c>
      <c r="AC41" s="226">
        <f>IF(AC$4&gt;=$C41,'Indexed REC Strike Price'!AC41-INDEX('Inputs_Indexed REC'!Z$18:Z$20,MATCH('Indexed REC Prices'!$B41,'Inputs_Indexed REC'!$B$18:$B$20,0)),0)</f>
        <v>32.83970179761905</v>
      </c>
      <c r="AD41" s="226">
        <f>IF(AD$4&gt;=$C41,'Indexed REC Strike Price'!AD41-INDEX('Inputs_Indexed REC'!AA$18:AA$20,MATCH('Indexed REC Prices'!$B41,'Inputs_Indexed REC'!$B$18:$B$20,0)),0)</f>
        <v>31.989295833571433</v>
      </c>
      <c r="AE41" s="226">
        <f>IF(AE$4&gt;=$C41,'Indexed REC Strike Price'!AE41-INDEX('Inputs_Indexed REC'!AB$18:AB$20,MATCH('Indexed REC Prices'!$B41,'Inputs_Indexed REC'!$B$18:$B$20,0)),0)</f>
        <v>31.121881750242864</v>
      </c>
    </row>
    <row r="42" spans="2:31">
      <c r="B42" s="321" t="s">
        <v>72</v>
      </c>
      <c r="C42" s="320">
        <f t="shared" si="2"/>
        <v>2033</v>
      </c>
      <c r="D42" s="262" t="s">
        <v>87</v>
      </c>
      <c r="G42" s="226">
        <f>IF(G$4&gt;=$C42,'Indexed REC Strike Price'!G42-INDEX('Inputs_Indexed REC'!D$18:D$20,MATCH('Indexed REC Prices'!$B42,'Inputs_Indexed REC'!$B$18:$B$20,0)),0)</f>
        <v>0</v>
      </c>
      <c r="H42" s="226">
        <f>IF(H$4&gt;=$C42,'Indexed REC Strike Price'!H42-INDEX('Inputs_Indexed REC'!E$18:E$20,MATCH('Indexed REC Prices'!$B42,'Inputs_Indexed REC'!$B$18:$B$20,0)),0)</f>
        <v>0</v>
      </c>
      <c r="I42" s="226">
        <f>IF(I$4&gt;=$C42,'Indexed REC Strike Price'!I42-INDEX('Inputs_Indexed REC'!F$18:F$20,MATCH('Indexed REC Prices'!$B42,'Inputs_Indexed REC'!$B$18:$B$20,0)),0)</f>
        <v>0</v>
      </c>
      <c r="J42" s="226">
        <f>IF(J$4&gt;=$C42,'Indexed REC Strike Price'!J42-INDEX('Inputs_Indexed REC'!G$18:G$20,MATCH('Indexed REC Prices'!$B42,'Inputs_Indexed REC'!$B$18:$B$20,0)),0)</f>
        <v>0</v>
      </c>
      <c r="K42" s="226">
        <f>IF(K$4&gt;=$C42,'Indexed REC Strike Price'!K42-INDEX('Inputs_Indexed REC'!H$18:H$20,MATCH('Indexed REC Prices'!$B42,'Inputs_Indexed REC'!$B$18:$B$20,0)),0)</f>
        <v>0</v>
      </c>
      <c r="L42" s="226">
        <f>IF(L$4&gt;=$C42,'Indexed REC Strike Price'!L42-INDEX('Inputs_Indexed REC'!I$18:I$20,MATCH('Indexed REC Prices'!$B42,'Inputs_Indexed REC'!$B$18:$B$20,0)),0)</f>
        <v>0</v>
      </c>
      <c r="M42" s="226">
        <f>IF(M$4&gt;=$C42,'Indexed REC Strike Price'!M42-INDEX('Inputs_Indexed REC'!J$18:J$20,MATCH('Indexed REC Prices'!$B42,'Inputs_Indexed REC'!$B$18:$B$20,0)),0)</f>
        <v>0</v>
      </c>
      <c r="N42" s="226">
        <f>IF(N$4&gt;=$C42,'Indexed REC Strike Price'!N42-INDEX('Inputs_Indexed REC'!K$18:K$20,MATCH('Indexed REC Prices'!$B42,'Inputs_Indexed REC'!$B$18:$B$20,0)),0)</f>
        <v>0</v>
      </c>
      <c r="O42" s="226">
        <f>IF(O$4&gt;=$C42,'Indexed REC Strike Price'!O42-INDEX('Inputs_Indexed REC'!L$18:L$20,MATCH('Indexed REC Prices'!$B42,'Inputs_Indexed REC'!$B$18:$B$20,0)),0)</f>
        <v>0</v>
      </c>
      <c r="P42" s="226">
        <f>IF(P$4&gt;=$C42,'Indexed REC Strike Price'!P42-INDEX('Inputs_Indexed REC'!M$18:M$20,MATCH('Indexed REC Prices'!$B42,'Inputs_Indexed REC'!$B$18:$B$20,0)),0)</f>
        <v>0</v>
      </c>
      <c r="Q42" s="226">
        <f>IF(Q$4&gt;=$C42,'Indexed REC Strike Price'!Q42-INDEX('Inputs_Indexed REC'!N$18:N$20,MATCH('Indexed REC Prices'!$B42,'Inputs_Indexed REC'!$B$18:$B$20,0)),0)</f>
        <v>0</v>
      </c>
      <c r="R42" s="226">
        <f>IF(R$4&gt;=$C42,'Indexed REC Strike Price'!R42-INDEX('Inputs_Indexed REC'!O$18:O$20,MATCH('Indexed REC Prices'!$B42,'Inputs_Indexed REC'!$B$18:$B$20,0)),0)</f>
        <v>38.43958134920635</v>
      </c>
      <c r="S42" s="226">
        <f>IF(S$4&gt;=$C42,'Indexed REC Strike Price'!S42-INDEX('Inputs_Indexed REC'!P$18:P$20,MATCH('Indexed REC Prices'!$B42,'Inputs_Indexed REC'!$B$18:$B$20,0)),0)</f>
        <v>37.201094246031744</v>
      </c>
      <c r="T42" s="226">
        <f>IF(T$4&gt;=$C42,'Indexed REC Strike Price'!T42-INDEX('Inputs_Indexed REC'!Q$18:Q$20,MATCH('Indexed REC Prices'!$B42,'Inputs_Indexed REC'!$B$18:$B$20,0)),0)</f>
        <v>35.553621329365072</v>
      </c>
      <c r="U42" s="226">
        <f>IF(U$4&gt;=$C42,'Indexed REC Strike Price'!U42-INDEX('Inputs_Indexed REC'!R$18:R$20,MATCH('Indexed REC Prices'!$B42,'Inputs_Indexed REC'!$B$18:$B$20,0)),0)</f>
        <v>34.401559920634924</v>
      </c>
      <c r="V42" s="226">
        <f>IF(V$4&gt;=$C42,'Indexed REC Strike Price'!V42-INDEX('Inputs_Indexed REC'!S$18:S$20,MATCH('Indexed REC Prices'!$B42,'Inputs_Indexed REC'!$B$18:$B$20,0)),0)</f>
        <v>35.445770734126981</v>
      </c>
      <c r="W42" s="226">
        <f>IF(W$4&gt;=$C42,'Indexed REC Strike Price'!W42-INDEX('Inputs_Indexed REC'!T$18:T$20,MATCH('Indexed REC Prices'!$B42,'Inputs_Indexed REC'!$B$18:$B$20,0)),0)</f>
        <v>34.706232936507938</v>
      </c>
      <c r="X42" s="226">
        <f>IF(X$4&gt;=$C42,'Indexed REC Strike Price'!X42-INDEX('Inputs_Indexed REC'!U$18:U$20,MATCH('Indexed REC Prices'!$B42,'Inputs_Indexed REC'!$B$18:$B$20,0)),0)</f>
        <v>34.679646726190477</v>
      </c>
      <c r="Y42" s="226">
        <f>IF(Y$4&gt;=$C42,'Indexed REC Strike Price'!Y42-INDEX('Inputs_Indexed REC'!V$18:V$20,MATCH('Indexed REC Prices'!$B42,'Inputs_Indexed REC'!$B$18:$B$20,0)),0)</f>
        <v>34.52334583333333</v>
      </c>
      <c r="Z42" s="226">
        <f>IF(Z$4&gt;=$C42,'Indexed REC Strike Price'!Z42-INDEX('Inputs_Indexed REC'!W$18:W$20,MATCH('Indexed REC Prices'!$B42,'Inputs_Indexed REC'!$B$18:$B$20,0)),0)</f>
        <v>34.152003571428565</v>
      </c>
      <c r="AA42" s="226">
        <f>IF(AA$4&gt;=$C42,'Indexed REC Strike Price'!AA42-INDEX('Inputs_Indexed REC'!X$18:X$20,MATCH('Indexed REC Prices'!$B42,'Inputs_Indexed REC'!$B$18:$B$20,0)),0)</f>
        <v>33.91091071428572</v>
      </c>
      <c r="AB42" s="226">
        <f>IF(AB$4&gt;=$C42,'Indexed REC Strike Price'!AB42-INDEX('Inputs_Indexed REC'!Y$18:Y$20,MATCH('Indexed REC Prices'!$B42,'Inputs_Indexed REC'!$B$18:$B$20,0)),0)</f>
        <v>33.673433134920636</v>
      </c>
      <c r="AC42" s="226">
        <f>IF(AC$4&gt;=$C42,'Indexed REC Strike Price'!AC42-INDEX('Inputs_Indexed REC'!Z$18:Z$20,MATCH('Indexed REC Prices'!$B42,'Inputs_Indexed REC'!$B$18:$B$20,0)),0)</f>
        <v>32.83970179761905</v>
      </c>
      <c r="AD42" s="226">
        <f>IF(AD$4&gt;=$C42,'Indexed REC Strike Price'!AD42-INDEX('Inputs_Indexed REC'!AA$18:AA$20,MATCH('Indexed REC Prices'!$B42,'Inputs_Indexed REC'!$B$18:$B$20,0)),0)</f>
        <v>31.989295833571433</v>
      </c>
      <c r="AE42" s="226">
        <f>IF(AE$4&gt;=$C42,'Indexed REC Strike Price'!AE42-INDEX('Inputs_Indexed REC'!AB$18:AB$20,MATCH('Indexed REC Prices'!$B42,'Inputs_Indexed REC'!$B$18:$B$20,0)),0)</f>
        <v>31.121881750242864</v>
      </c>
    </row>
    <row r="43" spans="2:31">
      <c r="B43" s="321" t="s">
        <v>72</v>
      </c>
      <c r="C43" s="320">
        <f t="shared" si="2"/>
        <v>2034</v>
      </c>
      <c r="D43" s="262" t="s">
        <v>87</v>
      </c>
      <c r="G43" s="226">
        <f>IF(G$4&gt;=$C43,'Indexed REC Strike Price'!G43-INDEX('Inputs_Indexed REC'!D$18:D$20,MATCH('Indexed REC Prices'!$B43,'Inputs_Indexed REC'!$B$18:$B$20,0)),0)</f>
        <v>0</v>
      </c>
      <c r="H43" s="226">
        <f>IF(H$4&gt;=$C43,'Indexed REC Strike Price'!H43-INDEX('Inputs_Indexed REC'!E$18:E$20,MATCH('Indexed REC Prices'!$B43,'Inputs_Indexed REC'!$B$18:$B$20,0)),0)</f>
        <v>0</v>
      </c>
      <c r="I43" s="226">
        <f>IF(I$4&gt;=$C43,'Indexed REC Strike Price'!I43-INDEX('Inputs_Indexed REC'!F$18:F$20,MATCH('Indexed REC Prices'!$B43,'Inputs_Indexed REC'!$B$18:$B$20,0)),0)</f>
        <v>0</v>
      </c>
      <c r="J43" s="226">
        <f>IF(J$4&gt;=$C43,'Indexed REC Strike Price'!J43-INDEX('Inputs_Indexed REC'!G$18:G$20,MATCH('Indexed REC Prices'!$B43,'Inputs_Indexed REC'!$B$18:$B$20,0)),0)</f>
        <v>0</v>
      </c>
      <c r="K43" s="226">
        <f>IF(K$4&gt;=$C43,'Indexed REC Strike Price'!K43-INDEX('Inputs_Indexed REC'!H$18:H$20,MATCH('Indexed REC Prices'!$B43,'Inputs_Indexed REC'!$B$18:$B$20,0)),0)</f>
        <v>0</v>
      </c>
      <c r="L43" s="226">
        <f>IF(L$4&gt;=$C43,'Indexed REC Strike Price'!L43-INDEX('Inputs_Indexed REC'!I$18:I$20,MATCH('Indexed REC Prices'!$B43,'Inputs_Indexed REC'!$B$18:$B$20,0)),0)</f>
        <v>0</v>
      </c>
      <c r="M43" s="226">
        <f>IF(M$4&gt;=$C43,'Indexed REC Strike Price'!M43-INDEX('Inputs_Indexed REC'!J$18:J$20,MATCH('Indexed REC Prices'!$B43,'Inputs_Indexed REC'!$B$18:$B$20,0)),0)</f>
        <v>0</v>
      </c>
      <c r="N43" s="226">
        <f>IF(N$4&gt;=$C43,'Indexed REC Strike Price'!N43-INDEX('Inputs_Indexed REC'!K$18:K$20,MATCH('Indexed REC Prices'!$B43,'Inputs_Indexed REC'!$B$18:$B$20,0)),0)</f>
        <v>0</v>
      </c>
      <c r="O43" s="226">
        <f>IF(O$4&gt;=$C43,'Indexed REC Strike Price'!O43-INDEX('Inputs_Indexed REC'!L$18:L$20,MATCH('Indexed REC Prices'!$B43,'Inputs_Indexed REC'!$B$18:$B$20,0)),0)</f>
        <v>0</v>
      </c>
      <c r="P43" s="226">
        <f>IF(P$4&gt;=$C43,'Indexed REC Strike Price'!P43-INDEX('Inputs_Indexed REC'!M$18:M$20,MATCH('Indexed REC Prices'!$B43,'Inputs_Indexed REC'!$B$18:$B$20,0)),0)</f>
        <v>0</v>
      </c>
      <c r="Q43" s="226">
        <f>IF(Q$4&gt;=$C43,'Indexed REC Strike Price'!Q43-INDEX('Inputs_Indexed REC'!N$18:N$20,MATCH('Indexed REC Prices'!$B43,'Inputs_Indexed REC'!$B$18:$B$20,0)),0)</f>
        <v>0</v>
      </c>
      <c r="R43" s="226">
        <f>IF(R$4&gt;=$C43,'Indexed REC Strike Price'!R43-INDEX('Inputs_Indexed REC'!O$18:O$20,MATCH('Indexed REC Prices'!$B43,'Inputs_Indexed REC'!$B$18:$B$20,0)),0)</f>
        <v>0</v>
      </c>
      <c r="S43" s="226">
        <f>IF(S$4&gt;=$C43,'Indexed REC Strike Price'!S43-INDEX('Inputs_Indexed REC'!P$18:P$20,MATCH('Indexed REC Prices'!$B43,'Inputs_Indexed REC'!$B$18:$B$20,0)),0)</f>
        <v>37.201094246031744</v>
      </c>
      <c r="T43" s="226">
        <f>IF(T$4&gt;=$C43,'Indexed REC Strike Price'!T43-INDEX('Inputs_Indexed REC'!Q$18:Q$20,MATCH('Indexed REC Prices'!$B43,'Inputs_Indexed REC'!$B$18:$B$20,0)),0)</f>
        <v>35.553621329365072</v>
      </c>
      <c r="U43" s="226">
        <f>IF(U$4&gt;=$C43,'Indexed REC Strike Price'!U43-INDEX('Inputs_Indexed REC'!R$18:R$20,MATCH('Indexed REC Prices'!$B43,'Inputs_Indexed REC'!$B$18:$B$20,0)),0)</f>
        <v>34.401559920634924</v>
      </c>
      <c r="V43" s="226">
        <f>IF(V$4&gt;=$C43,'Indexed REC Strike Price'!V43-INDEX('Inputs_Indexed REC'!S$18:S$20,MATCH('Indexed REC Prices'!$B43,'Inputs_Indexed REC'!$B$18:$B$20,0)),0)</f>
        <v>35.445770734126981</v>
      </c>
      <c r="W43" s="226">
        <f>IF(W$4&gt;=$C43,'Indexed REC Strike Price'!W43-INDEX('Inputs_Indexed REC'!T$18:T$20,MATCH('Indexed REC Prices'!$B43,'Inputs_Indexed REC'!$B$18:$B$20,0)),0)</f>
        <v>34.706232936507938</v>
      </c>
      <c r="X43" s="226">
        <f>IF(X$4&gt;=$C43,'Indexed REC Strike Price'!X43-INDEX('Inputs_Indexed REC'!U$18:U$20,MATCH('Indexed REC Prices'!$B43,'Inputs_Indexed REC'!$B$18:$B$20,0)),0)</f>
        <v>34.679646726190477</v>
      </c>
      <c r="Y43" s="226">
        <f>IF(Y$4&gt;=$C43,'Indexed REC Strike Price'!Y43-INDEX('Inputs_Indexed REC'!V$18:V$20,MATCH('Indexed REC Prices'!$B43,'Inputs_Indexed REC'!$B$18:$B$20,0)),0)</f>
        <v>34.52334583333333</v>
      </c>
      <c r="Z43" s="226">
        <f>IF(Z$4&gt;=$C43,'Indexed REC Strike Price'!Z43-INDEX('Inputs_Indexed REC'!W$18:W$20,MATCH('Indexed REC Prices'!$B43,'Inputs_Indexed REC'!$B$18:$B$20,0)),0)</f>
        <v>34.152003571428565</v>
      </c>
      <c r="AA43" s="226">
        <f>IF(AA$4&gt;=$C43,'Indexed REC Strike Price'!AA43-INDEX('Inputs_Indexed REC'!X$18:X$20,MATCH('Indexed REC Prices'!$B43,'Inputs_Indexed REC'!$B$18:$B$20,0)),0)</f>
        <v>33.91091071428572</v>
      </c>
      <c r="AB43" s="226">
        <f>IF(AB$4&gt;=$C43,'Indexed REC Strike Price'!AB43-INDEX('Inputs_Indexed REC'!Y$18:Y$20,MATCH('Indexed REC Prices'!$B43,'Inputs_Indexed REC'!$B$18:$B$20,0)),0)</f>
        <v>33.673433134920636</v>
      </c>
      <c r="AC43" s="226">
        <f>IF(AC$4&gt;=$C43,'Indexed REC Strike Price'!AC43-INDEX('Inputs_Indexed REC'!Z$18:Z$20,MATCH('Indexed REC Prices'!$B43,'Inputs_Indexed REC'!$B$18:$B$20,0)),0)</f>
        <v>32.83970179761905</v>
      </c>
      <c r="AD43" s="226">
        <f>IF(AD$4&gt;=$C43,'Indexed REC Strike Price'!AD43-INDEX('Inputs_Indexed REC'!AA$18:AA$20,MATCH('Indexed REC Prices'!$B43,'Inputs_Indexed REC'!$B$18:$B$20,0)),0)</f>
        <v>31.989295833571433</v>
      </c>
      <c r="AE43" s="226">
        <f>IF(AE$4&gt;=$C43,'Indexed REC Strike Price'!AE43-INDEX('Inputs_Indexed REC'!AB$18:AB$20,MATCH('Indexed REC Prices'!$B43,'Inputs_Indexed REC'!$B$18:$B$20,0)),0)</f>
        <v>31.121881750242864</v>
      </c>
    </row>
    <row r="44" spans="2:31">
      <c r="B44" s="321" t="s">
        <v>72</v>
      </c>
      <c r="C44" s="320">
        <f t="shared" si="2"/>
        <v>2035</v>
      </c>
      <c r="D44" s="262" t="s">
        <v>87</v>
      </c>
      <c r="G44" s="226">
        <f>IF(G$4&gt;=$C44,'Indexed REC Strike Price'!G44-INDEX('Inputs_Indexed REC'!D$18:D$20,MATCH('Indexed REC Prices'!$B44,'Inputs_Indexed REC'!$B$18:$B$20,0)),0)</f>
        <v>0</v>
      </c>
      <c r="H44" s="226">
        <f>IF(H$4&gt;=$C44,'Indexed REC Strike Price'!H44-INDEX('Inputs_Indexed REC'!E$18:E$20,MATCH('Indexed REC Prices'!$B44,'Inputs_Indexed REC'!$B$18:$B$20,0)),0)</f>
        <v>0</v>
      </c>
      <c r="I44" s="226">
        <f>IF(I$4&gt;=$C44,'Indexed REC Strike Price'!I44-INDEX('Inputs_Indexed REC'!F$18:F$20,MATCH('Indexed REC Prices'!$B44,'Inputs_Indexed REC'!$B$18:$B$20,0)),0)</f>
        <v>0</v>
      </c>
      <c r="J44" s="226">
        <f>IF(J$4&gt;=$C44,'Indexed REC Strike Price'!J44-INDEX('Inputs_Indexed REC'!G$18:G$20,MATCH('Indexed REC Prices'!$B44,'Inputs_Indexed REC'!$B$18:$B$20,0)),0)</f>
        <v>0</v>
      </c>
      <c r="K44" s="226">
        <f>IF(K$4&gt;=$C44,'Indexed REC Strike Price'!K44-INDEX('Inputs_Indexed REC'!H$18:H$20,MATCH('Indexed REC Prices'!$B44,'Inputs_Indexed REC'!$B$18:$B$20,0)),0)</f>
        <v>0</v>
      </c>
      <c r="L44" s="226">
        <f>IF(L$4&gt;=$C44,'Indexed REC Strike Price'!L44-INDEX('Inputs_Indexed REC'!I$18:I$20,MATCH('Indexed REC Prices'!$B44,'Inputs_Indexed REC'!$B$18:$B$20,0)),0)</f>
        <v>0</v>
      </c>
      <c r="M44" s="226">
        <f>IF(M$4&gt;=$C44,'Indexed REC Strike Price'!M44-INDEX('Inputs_Indexed REC'!J$18:J$20,MATCH('Indexed REC Prices'!$B44,'Inputs_Indexed REC'!$B$18:$B$20,0)),0)</f>
        <v>0</v>
      </c>
      <c r="N44" s="226">
        <f>IF(N$4&gt;=$C44,'Indexed REC Strike Price'!N44-INDEX('Inputs_Indexed REC'!K$18:K$20,MATCH('Indexed REC Prices'!$B44,'Inputs_Indexed REC'!$B$18:$B$20,0)),0)</f>
        <v>0</v>
      </c>
      <c r="O44" s="226">
        <f>IF(O$4&gt;=$C44,'Indexed REC Strike Price'!O44-INDEX('Inputs_Indexed REC'!L$18:L$20,MATCH('Indexed REC Prices'!$B44,'Inputs_Indexed REC'!$B$18:$B$20,0)),0)</f>
        <v>0</v>
      </c>
      <c r="P44" s="226">
        <f>IF(P$4&gt;=$C44,'Indexed REC Strike Price'!P44-INDEX('Inputs_Indexed REC'!M$18:M$20,MATCH('Indexed REC Prices'!$B44,'Inputs_Indexed REC'!$B$18:$B$20,0)),0)</f>
        <v>0</v>
      </c>
      <c r="Q44" s="226">
        <f>IF(Q$4&gt;=$C44,'Indexed REC Strike Price'!Q44-INDEX('Inputs_Indexed REC'!N$18:N$20,MATCH('Indexed REC Prices'!$B44,'Inputs_Indexed REC'!$B$18:$B$20,0)),0)</f>
        <v>0</v>
      </c>
      <c r="R44" s="226">
        <f>IF(R$4&gt;=$C44,'Indexed REC Strike Price'!R44-INDEX('Inputs_Indexed REC'!O$18:O$20,MATCH('Indexed REC Prices'!$B44,'Inputs_Indexed REC'!$B$18:$B$20,0)),0)</f>
        <v>0</v>
      </c>
      <c r="S44" s="226">
        <f>IF(S$4&gt;=$C44,'Indexed REC Strike Price'!S44-INDEX('Inputs_Indexed REC'!P$18:P$20,MATCH('Indexed REC Prices'!$B44,'Inputs_Indexed REC'!$B$18:$B$20,0)),0)</f>
        <v>0</v>
      </c>
      <c r="T44" s="226">
        <f>IF(T$4&gt;=$C44,'Indexed REC Strike Price'!T44-INDEX('Inputs_Indexed REC'!Q$18:Q$20,MATCH('Indexed REC Prices'!$B44,'Inputs_Indexed REC'!$B$18:$B$20,0)),0)</f>
        <v>35.553621329365072</v>
      </c>
      <c r="U44" s="226">
        <f>IF(U$4&gt;=$C44,'Indexed REC Strike Price'!U44-INDEX('Inputs_Indexed REC'!R$18:R$20,MATCH('Indexed REC Prices'!$B44,'Inputs_Indexed REC'!$B$18:$B$20,0)),0)</f>
        <v>34.401559920634924</v>
      </c>
      <c r="V44" s="226">
        <f>IF(V$4&gt;=$C44,'Indexed REC Strike Price'!V44-INDEX('Inputs_Indexed REC'!S$18:S$20,MATCH('Indexed REC Prices'!$B44,'Inputs_Indexed REC'!$B$18:$B$20,0)),0)</f>
        <v>35.445770734126981</v>
      </c>
      <c r="W44" s="226">
        <f>IF(W$4&gt;=$C44,'Indexed REC Strike Price'!W44-INDEX('Inputs_Indexed REC'!T$18:T$20,MATCH('Indexed REC Prices'!$B44,'Inputs_Indexed REC'!$B$18:$B$20,0)),0)</f>
        <v>34.706232936507938</v>
      </c>
      <c r="X44" s="226">
        <f>IF(X$4&gt;=$C44,'Indexed REC Strike Price'!X44-INDEX('Inputs_Indexed REC'!U$18:U$20,MATCH('Indexed REC Prices'!$B44,'Inputs_Indexed REC'!$B$18:$B$20,0)),0)</f>
        <v>34.679646726190477</v>
      </c>
      <c r="Y44" s="226">
        <f>IF(Y$4&gt;=$C44,'Indexed REC Strike Price'!Y44-INDEX('Inputs_Indexed REC'!V$18:V$20,MATCH('Indexed REC Prices'!$B44,'Inputs_Indexed REC'!$B$18:$B$20,0)),0)</f>
        <v>34.52334583333333</v>
      </c>
      <c r="Z44" s="226">
        <f>IF(Z$4&gt;=$C44,'Indexed REC Strike Price'!Z44-INDEX('Inputs_Indexed REC'!W$18:W$20,MATCH('Indexed REC Prices'!$B44,'Inputs_Indexed REC'!$B$18:$B$20,0)),0)</f>
        <v>34.152003571428565</v>
      </c>
      <c r="AA44" s="226">
        <f>IF(AA$4&gt;=$C44,'Indexed REC Strike Price'!AA44-INDEX('Inputs_Indexed REC'!X$18:X$20,MATCH('Indexed REC Prices'!$B44,'Inputs_Indexed REC'!$B$18:$B$20,0)),0)</f>
        <v>33.91091071428572</v>
      </c>
      <c r="AB44" s="226">
        <f>IF(AB$4&gt;=$C44,'Indexed REC Strike Price'!AB44-INDEX('Inputs_Indexed REC'!Y$18:Y$20,MATCH('Indexed REC Prices'!$B44,'Inputs_Indexed REC'!$B$18:$B$20,0)),0)</f>
        <v>33.673433134920636</v>
      </c>
      <c r="AC44" s="226">
        <f>IF(AC$4&gt;=$C44,'Indexed REC Strike Price'!AC44-INDEX('Inputs_Indexed REC'!Z$18:Z$20,MATCH('Indexed REC Prices'!$B44,'Inputs_Indexed REC'!$B$18:$B$20,0)),0)</f>
        <v>32.83970179761905</v>
      </c>
      <c r="AD44" s="226">
        <f>IF(AD$4&gt;=$C44,'Indexed REC Strike Price'!AD44-INDEX('Inputs_Indexed REC'!AA$18:AA$20,MATCH('Indexed REC Prices'!$B44,'Inputs_Indexed REC'!$B$18:$B$20,0)),0)</f>
        <v>31.989295833571433</v>
      </c>
      <c r="AE44" s="226">
        <f>IF(AE$4&gt;=$C44,'Indexed REC Strike Price'!AE44-INDEX('Inputs_Indexed REC'!AB$18:AB$20,MATCH('Indexed REC Prices'!$B44,'Inputs_Indexed REC'!$B$18:$B$20,0)),0)</f>
        <v>31.121881750242864</v>
      </c>
    </row>
    <row r="45" spans="2:31">
      <c r="B45" s="321" t="s">
        <v>72</v>
      </c>
      <c r="C45" s="320">
        <f t="shared" si="2"/>
        <v>2036</v>
      </c>
      <c r="D45" s="262" t="s">
        <v>87</v>
      </c>
      <c r="G45" s="226">
        <f>IF(G$4&gt;=$C45,'Indexed REC Strike Price'!G45-INDEX('Inputs_Indexed REC'!D$18:D$20,MATCH('Indexed REC Prices'!$B45,'Inputs_Indexed REC'!$B$18:$B$20,0)),0)</f>
        <v>0</v>
      </c>
      <c r="H45" s="226">
        <f>IF(H$4&gt;=$C45,'Indexed REC Strike Price'!H45-INDEX('Inputs_Indexed REC'!E$18:E$20,MATCH('Indexed REC Prices'!$B45,'Inputs_Indexed REC'!$B$18:$B$20,0)),0)</f>
        <v>0</v>
      </c>
      <c r="I45" s="226">
        <f>IF(I$4&gt;=$C45,'Indexed REC Strike Price'!I45-INDEX('Inputs_Indexed REC'!F$18:F$20,MATCH('Indexed REC Prices'!$B45,'Inputs_Indexed REC'!$B$18:$B$20,0)),0)</f>
        <v>0</v>
      </c>
      <c r="J45" s="226">
        <f>IF(J$4&gt;=$C45,'Indexed REC Strike Price'!J45-INDEX('Inputs_Indexed REC'!G$18:G$20,MATCH('Indexed REC Prices'!$B45,'Inputs_Indexed REC'!$B$18:$B$20,0)),0)</f>
        <v>0</v>
      </c>
      <c r="K45" s="226">
        <f>IF(K$4&gt;=$C45,'Indexed REC Strike Price'!K45-INDEX('Inputs_Indexed REC'!H$18:H$20,MATCH('Indexed REC Prices'!$B45,'Inputs_Indexed REC'!$B$18:$B$20,0)),0)</f>
        <v>0</v>
      </c>
      <c r="L45" s="226">
        <f>IF(L$4&gt;=$C45,'Indexed REC Strike Price'!L45-INDEX('Inputs_Indexed REC'!I$18:I$20,MATCH('Indexed REC Prices'!$B45,'Inputs_Indexed REC'!$B$18:$B$20,0)),0)</f>
        <v>0</v>
      </c>
      <c r="M45" s="226">
        <f>IF(M$4&gt;=$C45,'Indexed REC Strike Price'!M45-INDEX('Inputs_Indexed REC'!J$18:J$20,MATCH('Indexed REC Prices'!$B45,'Inputs_Indexed REC'!$B$18:$B$20,0)),0)</f>
        <v>0</v>
      </c>
      <c r="N45" s="226">
        <f>IF(N$4&gt;=$C45,'Indexed REC Strike Price'!N45-INDEX('Inputs_Indexed REC'!K$18:K$20,MATCH('Indexed REC Prices'!$B45,'Inputs_Indexed REC'!$B$18:$B$20,0)),0)</f>
        <v>0</v>
      </c>
      <c r="O45" s="226">
        <f>IF(O$4&gt;=$C45,'Indexed REC Strike Price'!O45-INDEX('Inputs_Indexed REC'!L$18:L$20,MATCH('Indexed REC Prices'!$B45,'Inputs_Indexed REC'!$B$18:$B$20,0)),0)</f>
        <v>0</v>
      </c>
      <c r="P45" s="226">
        <f>IF(P$4&gt;=$C45,'Indexed REC Strike Price'!P45-INDEX('Inputs_Indexed REC'!M$18:M$20,MATCH('Indexed REC Prices'!$B45,'Inputs_Indexed REC'!$B$18:$B$20,0)),0)</f>
        <v>0</v>
      </c>
      <c r="Q45" s="226">
        <f>IF(Q$4&gt;=$C45,'Indexed REC Strike Price'!Q45-INDEX('Inputs_Indexed REC'!N$18:N$20,MATCH('Indexed REC Prices'!$B45,'Inputs_Indexed REC'!$B$18:$B$20,0)),0)</f>
        <v>0</v>
      </c>
      <c r="R45" s="226">
        <f>IF(R$4&gt;=$C45,'Indexed REC Strike Price'!R45-INDEX('Inputs_Indexed REC'!O$18:O$20,MATCH('Indexed REC Prices'!$B45,'Inputs_Indexed REC'!$B$18:$B$20,0)),0)</f>
        <v>0</v>
      </c>
      <c r="S45" s="226">
        <f>IF(S$4&gt;=$C45,'Indexed REC Strike Price'!S45-INDEX('Inputs_Indexed REC'!P$18:P$20,MATCH('Indexed REC Prices'!$B45,'Inputs_Indexed REC'!$B$18:$B$20,0)),0)</f>
        <v>0</v>
      </c>
      <c r="T45" s="226">
        <f>IF(T$4&gt;=$C45,'Indexed REC Strike Price'!T45-INDEX('Inputs_Indexed REC'!Q$18:Q$20,MATCH('Indexed REC Prices'!$B45,'Inputs_Indexed REC'!$B$18:$B$20,0)),0)</f>
        <v>0</v>
      </c>
      <c r="U45" s="226">
        <f>IF(U$4&gt;=$C45,'Indexed REC Strike Price'!U45-INDEX('Inputs_Indexed REC'!R$18:R$20,MATCH('Indexed REC Prices'!$B45,'Inputs_Indexed REC'!$B$18:$B$20,0)),0)</f>
        <v>34.401559920634924</v>
      </c>
      <c r="V45" s="226">
        <f>IF(V$4&gt;=$C45,'Indexed REC Strike Price'!V45-INDEX('Inputs_Indexed REC'!S$18:S$20,MATCH('Indexed REC Prices'!$B45,'Inputs_Indexed REC'!$B$18:$B$20,0)),0)</f>
        <v>35.445770734126981</v>
      </c>
      <c r="W45" s="226">
        <f>IF(W$4&gt;=$C45,'Indexed REC Strike Price'!W45-INDEX('Inputs_Indexed REC'!T$18:T$20,MATCH('Indexed REC Prices'!$B45,'Inputs_Indexed REC'!$B$18:$B$20,0)),0)</f>
        <v>34.706232936507938</v>
      </c>
      <c r="X45" s="226">
        <f>IF(X$4&gt;=$C45,'Indexed REC Strike Price'!X45-INDEX('Inputs_Indexed REC'!U$18:U$20,MATCH('Indexed REC Prices'!$B45,'Inputs_Indexed REC'!$B$18:$B$20,0)),0)</f>
        <v>34.679646726190477</v>
      </c>
      <c r="Y45" s="226">
        <f>IF(Y$4&gt;=$C45,'Indexed REC Strike Price'!Y45-INDEX('Inputs_Indexed REC'!V$18:V$20,MATCH('Indexed REC Prices'!$B45,'Inputs_Indexed REC'!$B$18:$B$20,0)),0)</f>
        <v>34.52334583333333</v>
      </c>
      <c r="Z45" s="226">
        <f>IF(Z$4&gt;=$C45,'Indexed REC Strike Price'!Z45-INDEX('Inputs_Indexed REC'!W$18:W$20,MATCH('Indexed REC Prices'!$B45,'Inputs_Indexed REC'!$B$18:$B$20,0)),0)</f>
        <v>34.152003571428565</v>
      </c>
      <c r="AA45" s="226">
        <f>IF(AA$4&gt;=$C45,'Indexed REC Strike Price'!AA45-INDEX('Inputs_Indexed REC'!X$18:X$20,MATCH('Indexed REC Prices'!$B45,'Inputs_Indexed REC'!$B$18:$B$20,0)),0)</f>
        <v>33.91091071428572</v>
      </c>
      <c r="AB45" s="226">
        <f>IF(AB$4&gt;=$C45,'Indexed REC Strike Price'!AB45-INDEX('Inputs_Indexed REC'!Y$18:Y$20,MATCH('Indexed REC Prices'!$B45,'Inputs_Indexed REC'!$B$18:$B$20,0)),0)</f>
        <v>33.673433134920636</v>
      </c>
      <c r="AC45" s="226">
        <f>IF(AC$4&gt;=$C45,'Indexed REC Strike Price'!AC45-INDEX('Inputs_Indexed REC'!Z$18:Z$20,MATCH('Indexed REC Prices'!$B45,'Inputs_Indexed REC'!$B$18:$B$20,0)),0)</f>
        <v>32.83970179761905</v>
      </c>
      <c r="AD45" s="226">
        <f>IF(AD$4&gt;=$C45,'Indexed REC Strike Price'!AD45-INDEX('Inputs_Indexed REC'!AA$18:AA$20,MATCH('Indexed REC Prices'!$B45,'Inputs_Indexed REC'!$B$18:$B$20,0)),0)</f>
        <v>31.989295833571433</v>
      </c>
      <c r="AE45" s="226">
        <f>IF(AE$4&gt;=$C45,'Indexed REC Strike Price'!AE45-INDEX('Inputs_Indexed REC'!AB$18:AB$20,MATCH('Indexed REC Prices'!$B45,'Inputs_Indexed REC'!$B$18:$B$20,0)),0)</f>
        <v>31.121881750242864</v>
      </c>
    </row>
    <row r="46" spans="2:31">
      <c r="B46" s="321" t="s">
        <v>72</v>
      </c>
      <c r="C46" s="320">
        <f t="shared" si="2"/>
        <v>2037</v>
      </c>
      <c r="D46" s="262" t="s">
        <v>87</v>
      </c>
      <c r="G46" s="226">
        <f>IF(G$4&gt;=$C46,'Indexed REC Strike Price'!G46-INDEX('Inputs_Indexed REC'!D$18:D$20,MATCH('Indexed REC Prices'!$B46,'Inputs_Indexed REC'!$B$18:$B$20,0)),0)</f>
        <v>0</v>
      </c>
      <c r="H46" s="226">
        <f>IF(H$4&gt;=$C46,'Indexed REC Strike Price'!H46-INDEX('Inputs_Indexed REC'!E$18:E$20,MATCH('Indexed REC Prices'!$B46,'Inputs_Indexed REC'!$B$18:$B$20,0)),0)</f>
        <v>0</v>
      </c>
      <c r="I46" s="226">
        <f>IF(I$4&gt;=$C46,'Indexed REC Strike Price'!I46-INDEX('Inputs_Indexed REC'!F$18:F$20,MATCH('Indexed REC Prices'!$B46,'Inputs_Indexed REC'!$B$18:$B$20,0)),0)</f>
        <v>0</v>
      </c>
      <c r="J46" s="226">
        <f>IF(J$4&gt;=$C46,'Indexed REC Strike Price'!J46-INDEX('Inputs_Indexed REC'!G$18:G$20,MATCH('Indexed REC Prices'!$B46,'Inputs_Indexed REC'!$B$18:$B$20,0)),0)</f>
        <v>0</v>
      </c>
      <c r="K46" s="226">
        <f>IF(K$4&gt;=$C46,'Indexed REC Strike Price'!K46-INDEX('Inputs_Indexed REC'!H$18:H$20,MATCH('Indexed REC Prices'!$B46,'Inputs_Indexed REC'!$B$18:$B$20,0)),0)</f>
        <v>0</v>
      </c>
      <c r="L46" s="226">
        <f>IF(L$4&gt;=$C46,'Indexed REC Strike Price'!L46-INDEX('Inputs_Indexed REC'!I$18:I$20,MATCH('Indexed REC Prices'!$B46,'Inputs_Indexed REC'!$B$18:$B$20,0)),0)</f>
        <v>0</v>
      </c>
      <c r="M46" s="226">
        <f>IF(M$4&gt;=$C46,'Indexed REC Strike Price'!M46-INDEX('Inputs_Indexed REC'!J$18:J$20,MATCH('Indexed REC Prices'!$B46,'Inputs_Indexed REC'!$B$18:$B$20,0)),0)</f>
        <v>0</v>
      </c>
      <c r="N46" s="226">
        <f>IF(N$4&gt;=$C46,'Indexed REC Strike Price'!N46-INDEX('Inputs_Indexed REC'!K$18:K$20,MATCH('Indexed REC Prices'!$B46,'Inputs_Indexed REC'!$B$18:$B$20,0)),0)</f>
        <v>0</v>
      </c>
      <c r="O46" s="226">
        <f>IF(O$4&gt;=$C46,'Indexed REC Strike Price'!O46-INDEX('Inputs_Indexed REC'!L$18:L$20,MATCH('Indexed REC Prices'!$B46,'Inputs_Indexed REC'!$B$18:$B$20,0)),0)</f>
        <v>0</v>
      </c>
      <c r="P46" s="226">
        <f>IF(P$4&gt;=$C46,'Indexed REC Strike Price'!P46-INDEX('Inputs_Indexed REC'!M$18:M$20,MATCH('Indexed REC Prices'!$B46,'Inputs_Indexed REC'!$B$18:$B$20,0)),0)</f>
        <v>0</v>
      </c>
      <c r="Q46" s="226">
        <f>IF(Q$4&gt;=$C46,'Indexed REC Strike Price'!Q46-INDEX('Inputs_Indexed REC'!N$18:N$20,MATCH('Indexed REC Prices'!$B46,'Inputs_Indexed REC'!$B$18:$B$20,0)),0)</f>
        <v>0</v>
      </c>
      <c r="R46" s="226">
        <f>IF(R$4&gt;=$C46,'Indexed REC Strike Price'!R46-INDEX('Inputs_Indexed REC'!O$18:O$20,MATCH('Indexed REC Prices'!$B46,'Inputs_Indexed REC'!$B$18:$B$20,0)),0)</f>
        <v>0</v>
      </c>
      <c r="S46" s="226">
        <f>IF(S$4&gt;=$C46,'Indexed REC Strike Price'!S46-INDEX('Inputs_Indexed REC'!P$18:P$20,MATCH('Indexed REC Prices'!$B46,'Inputs_Indexed REC'!$B$18:$B$20,0)),0)</f>
        <v>0</v>
      </c>
      <c r="T46" s="226">
        <f>IF(T$4&gt;=$C46,'Indexed REC Strike Price'!T46-INDEX('Inputs_Indexed REC'!Q$18:Q$20,MATCH('Indexed REC Prices'!$B46,'Inputs_Indexed REC'!$B$18:$B$20,0)),0)</f>
        <v>0</v>
      </c>
      <c r="U46" s="226">
        <f>IF(U$4&gt;=$C46,'Indexed REC Strike Price'!U46-INDEX('Inputs_Indexed REC'!R$18:R$20,MATCH('Indexed REC Prices'!$B46,'Inputs_Indexed REC'!$B$18:$B$20,0)),0)</f>
        <v>0</v>
      </c>
      <c r="V46" s="226">
        <f>IF(V$4&gt;=$C46,'Indexed REC Strike Price'!V46-INDEX('Inputs_Indexed REC'!S$18:S$20,MATCH('Indexed REC Prices'!$B46,'Inputs_Indexed REC'!$B$18:$B$20,0)),0)</f>
        <v>35.445770734126981</v>
      </c>
      <c r="W46" s="226">
        <f>IF(W$4&gt;=$C46,'Indexed REC Strike Price'!W46-INDEX('Inputs_Indexed REC'!T$18:T$20,MATCH('Indexed REC Prices'!$B46,'Inputs_Indexed REC'!$B$18:$B$20,0)),0)</f>
        <v>34.706232936507938</v>
      </c>
      <c r="X46" s="226">
        <f>IF(X$4&gt;=$C46,'Indexed REC Strike Price'!X46-INDEX('Inputs_Indexed REC'!U$18:U$20,MATCH('Indexed REC Prices'!$B46,'Inputs_Indexed REC'!$B$18:$B$20,0)),0)</f>
        <v>34.679646726190477</v>
      </c>
      <c r="Y46" s="226">
        <f>IF(Y$4&gt;=$C46,'Indexed REC Strike Price'!Y46-INDEX('Inputs_Indexed REC'!V$18:V$20,MATCH('Indexed REC Prices'!$B46,'Inputs_Indexed REC'!$B$18:$B$20,0)),0)</f>
        <v>34.52334583333333</v>
      </c>
      <c r="Z46" s="226">
        <f>IF(Z$4&gt;=$C46,'Indexed REC Strike Price'!Z46-INDEX('Inputs_Indexed REC'!W$18:W$20,MATCH('Indexed REC Prices'!$B46,'Inputs_Indexed REC'!$B$18:$B$20,0)),0)</f>
        <v>34.152003571428565</v>
      </c>
      <c r="AA46" s="226">
        <f>IF(AA$4&gt;=$C46,'Indexed REC Strike Price'!AA46-INDEX('Inputs_Indexed REC'!X$18:X$20,MATCH('Indexed REC Prices'!$B46,'Inputs_Indexed REC'!$B$18:$B$20,0)),0)</f>
        <v>33.91091071428572</v>
      </c>
      <c r="AB46" s="226">
        <f>IF(AB$4&gt;=$C46,'Indexed REC Strike Price'!AB46-INDEX('Inputs_Indexed REC'!Y$18:Y$20,MATCH('Indexed REC Prices'!$B46,'Inputs_Indexed REC'!$B$18:$B$20,0)),0)</f>
        <v>33.673433134920636</v>
      </c>
      <c r="AC46" s="226">
        <f>IF(AC$4&gt;=$C46,'Indexed REC Strike Price'!AC46-INDEX('Inputs_Indexed REC'!Z$18:Z$20,MATCH('Indexed REC Prices'!$B46,'Inputs_Indexed REC'!$B$18:$B$20,0)),0)</f>
        <v>32.83970179761905</v>
      </c>
      <c r="AD46" s="226">
        <f>IF(AD$4&gt;=$C46,'Indexed REC Strike Price'!AD46-INDEX('Inputs_Indexed REC'!AA$18:AA$20,MATCH('Indexed REC Prices'!$B46,'Inputs_Indexed REC'!$B$18:$B$20,0)),0)</f>
        <v>31.989295833571433</v>
      </c>
      <c r="AE46" s="226">
        <f>IF(AE$4&gt;=$C46,'Indexed REC Strike Price'!AE46-INDEX('Inputs_Indexed REC'!AB$18:AB$20,MATCH('Indexed REC Prices'!$B46,'Inputs_Indexed REC'!$B$18:$B$20,0)),0)</f>
        <v>31.121881750242864</v>
      </c>
    </row>
    <row r="47" spans="2:31">
      <c r="B47" s="321" t="s">
        <v>72</v>
      </c>
      <c r="C47" s="320">
        <f t="shared" si="2"/>
        <v>2038</v>
      </c>
      <c r="D47" s="262" t="s">
        <v>87</v>
      </c>
      <c r="G47" s="226">
        <f>IF(G$4&gt;=$C47,'Indexed REC Strike Price'!G47-INDEX('Inputs_Indexed REC'!D$18:D$20,MATCH('Indexed REC Prices'!$B47,'Inputs_Indexed REC'!$B$18:$B$20,0)),0)</f>
        <v>0</v>
      </c>
      <c r="H47" s="226">
        <f>IF(H$4&gt;=$C47,'Indexed REC Strike Price'!H47-INDEX('Inputs_Indexed REC'!E$18:E$20,MATCH('Indexed REC Prices'!$B47,'Inputs_Indexed REC'!$B$18:$B$20,0)),0)</f>
        <v>0</v>
      </c>
      <c r="I47" s="226">
        <f>IF(I$4&gt;=$C47,'Indexed REC Strike Price'!I47-INDEX('Inputs_Indexed REC'!F$18:F$20,MATCH('Indexed REC Prices'!$B47,'Inputs_Indexed REC'!$B$18:$B$20,0)),0)</f>
        <v>0</v>
      </c>
      <c r="J47" s="226">
        <f>IF(J$4&gt;=$C47,'Indexed REC Strike Price'!J47-INDEX('Inputs_Indexed REC'!G$18:G$20,MATCH('Indexed REC Prices'!$B47,'Inputs_Indexed REC'!$B$18:$B$20,0)),0)</f>
        <v>0</v>
      </c>
      <c r="K47" s="226">
        <f>IF(K$4&gt;=$C47,'Indexed REC Strike Price'!K47-INDEX('Inputs_Indexed REC'!H$18:H$20,MATCH('Indexed REC Prices'!$B47,'Inputs_Indexed REC'!$B$18:$B$20,0)),0)</f>
        <v>0</v>
      </c>
      <c r="L47" s="226">
        <f>IF(L$4&gt;=$C47,'Indexed REC Strike Price'!L47-INDEX('Inputs_Indexed REC'!I$18:I$20,MATCH('Indexed REC Prices'!$B47,'Inputs_Indexed REC'!$B$18:$B$20,0)),0)</f>
        <v>0</v>
      </c>
      <c r="M47" s="226">
        <f>IF(M$4&gt;=$C47,'Indexed REC Strike Price'!M47-INDEX('Inputs_Indexed REC'!J$18:J$20,MATCH('Indexed REC Prices'!$B47,'Inputs_Indexed REC'!$B$18:$B$20,0)),0)</f>
        <v>0</v>
      </c>
      <c r="N47" s="226">
        <f>IF(N$4&gt;=$C47,'Indexed REC Strike Price'!N47-INDEX('Inputs_Indexed REC'!K$18:K$20,MATCH('Indexed REC Prices'!$B47,'Inputs_Indexed REC'!$B$18:$B$20,0)),0)</f>
        <v>0</v>
      </c>
      <c r="O47" s="226">
        <f>IF(O$4&gt;=$C47,'Indexed REC Strike Price'!O47-INDEX('Inputs_Indexed REC'!L$18:L$20,MATCH('Indexed REC Prices'!$B47,'Inputs_Indexed REC'!$B$18:$B$20,0)),0)</f>
        <v>0</v>
      </c>
      <c r="P47" s="226">
        <f>IF(P$4&gt;=$C47,'Indexed REC Strike Price'!P47-INDEX('Inputs_Indexed REC'!M$18:M$20,MATCH('Indexed REC Prices'!$B47,'Inputs_Indexed REC'!$B$18:$B$20,0)),0)</f>
        <v>0</v>
      </c>
      <c r="Q47" s="226">
        <f>IF(Q$4&gt;=$C47,'Indexed REC Strike Price'!Q47-INDEX('Inputs_Indexed REC'!N$18:N$20,MATCH('Indexed REC Prices'!$B47,'Inputs_Indexed REC'!$B$18:$B$20,0)),0)</f>
        <v>0</v>
      </c>
      <c r="R47" s="226">
        <f>IF(R$4&gt;=$C47,'Indexed REC Strike Price'!R47-INDEX('Inputs_Indexed REC'!O$18:O$20,MATCH('Indexed REC Prices'!$B47,'Inputs_Indexed REC'!$B$18:$B$20,0)),0)</f>
        <v>0</v>
      </c>
      <c r="S47" s="226">
        <f>IF(S$4&gt;=$C47,'Indexed REC Strike Price'!S47-INDEX('Inputs_Indexed REC'!P$18:P$20,MATCH('Indexed REC Prices'!$B47,'Inputs_Indexed REC'!$B$18:$B$20,0)),0)</f>
        <v>0</v>
      </c>
      <c r="T47" s="226">
        <f>IF(T$4&gt;=$C47,'Indexed REC Strike Price'!T47-INDEX('Inputs_Indexed REC'!Q$18:Q$20,MATCH('Indexed REC Prices'!$B47,'Inputs_Indexed REC'!$B$18:$B$20,0)),0)</f>
        <v>0</v>
      </c>
      <c r="U47" s="226">
        <f>IF(U$4&gt;=$C47,'Indexed REC Strike Price'!U47-INDEX('Inputs_Indexed REC'!R$18:R$20,MATCH('Indexed REC Prices'!$B47,'Inputs_Indexed REC'!$B$18:$B$20,0)),0)</f>
        <v>0</v>
      </c>
      <c r="V47" s="226">
        <f>IF(V$4&gt;=$C47,'Indexed REC Strike Price'!V47-INDEX('Inputs_Indexed REC'!S$18:S$20,MATCH('Indexed REC Prices'!$B47,'Inputs_Indexed REC'!$B$18:$B$20,0)),0)</f>
        <v>0</v>
      </c>
      <c r="W47" s="226">
        <f>IF(W$4&gt;=$C47,'Indexed REC Strike Price'!W47-INDEX('Inputs_Indexed REC'!T$18:T$20,MATCH('Indexed REC Prices'!$B47,'Inputs_Indexed REC'!$B$18:$B$20,0)),0)</f>
        <v>34.706232936507938</v>
      </c>
      <c r="X47" s="226">
        <f>IF(X$4&gt;=$C47,'Indexed REC Strike Price'!X47-INDEX('Inputs_Indexed REC'!U$18:U$20,MATCH('Indexed REC Prices'!$B47,'Inputs_Indexed REC'!$B$18:$B$20,0)),0)</f>
        <v>34.679646726190477</v>
      </c>
      <c r="Y47" s="226">
        <f>IF(Y$4&gt;=$C47,'Indexed REC Strike Price'!Y47-INDEX('Inputs_Indexed REC'!V$18:V$20,MATCH('Indexed REC Prices'!$B47,'Inputs_Indexed REC'!$B$18:$B$20,0)),0)</f>
        <v>34.52334583333333</v>
      </c>
      <c r="Z47" s="226">
        <f>IF(Z$4&gt;=$C47,'Indexed REC Strike Price'!Z47-INDEX('Inputs_Indexed REC'!W$18:W$20,MATCH('Indexed REC Prices'!$B47,'Inputs_Indexed REC'!$B$18:$B$20,0)),0)</f>
        <v>34.152003571428565</v>
      </c>
      <c r="AA47" s="226">
        <f>IF(AA$4&gt;=$C47,'Indexed REC Strike Price'!AA47-INDEX('Inputs_Indexed REC'!X$18:X$20,MATCH('Indexed REC Prices'!$B47,'Inputs_Indexed REC'!$B$18:$B$20,0)),0)</f>
        <v>33.91091071428572</v>
      </c>
      <c r="AB47" s="226">
        <f>IF(AB$4&gt;=$C47,'Indexed REC Strike Price'!AB47-INDEX('Inputs_Indexed REC'!Y$18:Y$20,MATCH('Indexed REC Prices'!$B47,'Inputs_Indexed REC'!$B$18:$B$20,0)),0)</f>
        <v>33.673433134920636</v>
      </c>
      <c r="AC47" s="226">
        <f>IF(AC$4&gt;=$C47,'Indexed REC Strike Price'!AC47-INDEX('Inputs_Indexed REC'!Z$18:Z$20,MATCH('Indexed REC Prices'!$B47,'Inputs_Indexed REC'!$B$18:$B$20,0)),0)</f>
        <v>32.83970179761905</v>
      </c>
      <c r="AD47" s="226">
        <f>IF(AD$4&gt;=$C47,'Indexed REC Strike Price'!AD47-INDEX('Inputs_Indexed REC'!AA$18:AA$20,MATCH('Indexed REC Prices'!$B47,'Inputs_Indexed REC'!$B$18:$B$20,0)),0)</f>
        <v>31.989295833571433</v>
      </c>
      <c r="AE47" s="226">
        <f>IF(AE$4&gt;=$C47,'Indexed REC Strike Price'!AE47-INDEX('Inputs_Indexed REC'!AB$18:AB$20,MATCH('Indexed REC Prices'!$B47,'Inputs_Indexed REC'!$B$18:$B$20,0)),0)</f>
        <v>31.121881750242864</v>
      </c>
    </row>
    <row r="48" spans="2:31">
      <c r="B48" s="321" t="s">
        <v>72</v>
      </c>
      <c r="C48" s="320">
        <f t="shared" si="2"/>
        <v>2039</v>
      </c>
      <c r="D48" s="262" t="s">
        <v>87</v>
      </c>
      <c r="G48" s="226">
        <f>IF(G$4&gt;=$C48,'Indexed REC Strike Price'!G48-INDEX('Inputs_Indexed REC'!D$18:D$20,MATCH('Indexed REC Prices'!$B48,'Inputs_Indexed REC'!$B$18:$B$20,0)),0)</f>
        <v>0</v>
      </c>
      <c r="H48" s="226">
        <f>IF(H$4&gt;=$C48,'Indexed REC Strike Price'!H48-INDEX('Inputs_Indexed REC'!E$18:E$20,MATCH('Indexed REC Prices'!$B48,'Inputs_Indexed REC'!$B$18:$B$20,0)),0)</f>
        <v>0</v>
      </c>
      <c r="I48" s="226">
        <f>IF(I$4&gt;=$C48,'Indexed REC Strike Price'!I48-INDEX('Inputs_Indexed REC'!F$18:F$20,MATCH('Indexed REC Prices'!$B48,'Inputs_Indexed REC'!$B$18:$B$20,0)),0)</f>
        <v>0</v>
      </c>
      <c r="J48" s="226">
        <f>IF(J$4&gt;=$C48,'Indexed REC Strike Price'!J48-INDEX('Inputs_Indexed REC'!G$18:G$20,MATCH('Indexed REC Prices'!$B48,'Inputs_Indexed REC'!$B$18:$B$20,0)),0)</f>
        <v>0</v>
      </c>
      <c r="K48" s="226">
        <f>IF(K$4&gt;=$C48,'Indexed REC Strike Price'!K48-INDEX('Inputs_Indexed REC'!H$18:H$20,MATCH('Indexed REC Prices'!$B48,'Inputs_Indexed REC'!$B$18:$B$20,0)),0)</f>
        <v>0</v>
      </c>
      <c r="L48" s="226">
        <f>IF(L$4&gt;=$C48,'Indexed REC Strike Price'!L48-INDEX('Inputs_Indexed REC'!I$18:I$20,MATCH('Indexed REC Prices'!$B48,'Inputs_Indexed REC'!$B$18:$B$20,0)),0)</f>
        <v>0</v>
      </c>
      <c r="M48" s="226">
        <f>IF(M$4&gt;=$C48,'Indexed REC Strike Price'!M48-INDEX('Inputs_Indexed REC'!J$18:J$20,MATCH('Indexed REC Prices'!$B48,'Inputs_Indexed REC'!$B$18:$B$20,0)),0)</f>
        <v>0</v>
      </c>
      <c r="N48" s="226">
        <f>IF(N$4&gt;=$C48,'Indexed REC Strike Price'!N48-INDEX('Inputs_Indexed REC'!K$18:K$20,MATCH('Indexed REC Prices'!$B48,'Inputs_Indexed REC'!$B$18:$B$20,0)),0)</f>
        <v>0</v>
      </c>
      <c r="O48" s="226">
        <f>IF(O$4&gt;=$C48,'Indexed REC Strike Price'!O48-INDEX('Inputs_Indexed REC'!L$18:L$20,MATCH('Indexed REC Prices'!$B48,'Inputs_Indexed REC'!$B$18:$B$20,0)),0)</f>
        <v>0</v>
      </c>
      <c r="P48" s="226">
        <f>IF(P$4&gt;=$C48,'Indexed REC Strike Price'!P48-INDEX('Inputs_Indexed REC'!M$18:M$20,MATCH('Indexed REC Prices'!$B48,'Inputs_Indexed REC'!$B$18:$B$20,0)),0)</f>
        <v>0</v>
      </c>
      <c r="Q48" s="226">
        <f>IF(Q$4&gt;=$C48,'Indexed REC Strike Price'!Q48-INDEX('Inputs_Indexed REC'!N$18:N$20,MATCH('Indexed REC Prices'!$B48,'Inputs_Indexed REC'!$B$18:$B$20,0)),0)</f>
        <v>0</v>
      </c>
      <c r="R48" s="226">
        <f>IF(R$4&gt;=$C48,'Indexed REC Strike Price'!R48-INDEX('Inputs_Indexed REC'!O$18:O$20,MATCH('Indexed REC Prices'!$B48,'Inputs_Indexed REC'!$B$18:$B$20,0)),0)</f>
        <v>0</v>
      </c>
      <c r="S48" s="226">
        <f>IF(S$4&gt;=$C48,'Indexed REC Strike Price'!S48-INDEX('Inputs_Indexed REC'!P$18:P$20,MATCH('Indexed REC Prices'!$B48,'Inputs_Indexed REC'!$B$18:$B$20,0)),0)</f>
        <v>0</v>
      </c>
      <c r="T48" s="226">
        <f>IF(T$4&gt;=$C48,'Indexed REC Strike Price'!T48-INDEX('Inputs_Indexed REC'!Q$18:Q$20,MATCH('Indexed REC Prices'!$B48,'Inputs_Indexed REC'!$B$18:$B$20,0)),0)</f>
        <v>0</v>
      </c>
      <c r="U48" s="226">
        <f>IF(U$4&gt;=$C48,'Indexed REC Strike Price'!U48-INDEX('Inputs_Indexed REC'!R$18:R$20,MATCH('Indexed REC Prices'!$B48,'Inputs_Indexed REC'!$B$18:$B$20,0)),0)</f>
        <v>0</v>
      </c>
      <c r="V48" s="226">
        <f>IF(V$4&gt;=$C48,'Indexed REC Strike Price'!V48-INDEX('Inputs_Indexed REC'!S$18:S$20,MATCH('Indexed REC Prices'!$B48,'Inputs_Indexed REC'!$B$18:$B$20,0)),0)</f>
        <v>0</v>
      </c>
      <c r="W48" s="226">
        <f>IF(W$4&gt;=$C48,'Indexed REC Strike Price'!W48-INDEX('Inputs_Indexed REC'!T$18:T$20,MATCH('Indexed REC Prices'!$B48,'Inputs_Indexed REC'!$B$18:$B$20,0)),0)</f>
        <v>0</v>
      </c>
      <c r="X48" s="226">
        <f>IF(X$4&gt;=$C48,'Indexed REC Strike Price'!X48-INDEX('Inputs_Indexed REC'!U$18:U$20,MATCH('Indexed REC Prices'!$B48,'Inputs_Indexed REC'!$B$18:$B$20,0)),0)</f>
        <v>34.679646726190477</v>
      </c>
      <c r="Y48" s="226">
        <f>IF(Y$4&gt;=$C48,'Indexed REC Strike Price'!Y48-INDEX('Inputs_Indexed REC'!V$18:V$20,MATCH('Indexed REC Prices'!$B48,'Inputs_Indexed REC'!$B$18:$B$20,0)),0)</f>
        <v>34.52334583333333</v>
      </c>
      <c r="Z48" s="226">
        <f>IF(Z$4&gt;=$C48,'Indexed REC Strike Price'!Z48-INDEX('Inputs_Indexed REC'!W$18:W$20,MATCH('Indexed REC Prices'!$B48,'Inputs_Indexed REC'!$B$18:$B$20,0)),0)</f>
        <v>34.152003571428565</v>
      </c>
      <c r="AA48" s="226">
        <f>IF(AA$4&gt;=$C48,'Indexed REC Strike Price'!AA48-INDEX('Inputs_Indexed REC'!X$18:X$20,MATCH('Indexed REC Prices'!$B48,'Inputs_Indexed REC'!$B$18:$B$20,0)),0)</f>
        <v>33.91091071428572</v>
      </c>
      <c r="AB48" s="226">
        <f>IF(AB$4&gt;=$C48,'Indexed REC Strike Price'!AB48-INDEX('Inputs_Indexed REC'!Y$18:Y$20,MATCH('Indexed REC Prices'!$B48,'Inputs_Indexed REC'!$B$18:$B$20,0)),0)</f>
        <v>33.673433134920636</v>
      </c>
      <c r="AC48" s="226">
        <f>IF(AC$4&gt;=$C48,'Indexed REC Strike Price'!AC48-INDEX('Inputs_Indexed REC'!Z$18:Z$20,MATCH('Indexed REC Prices'!$B48,'Inputs_Indexed REC'!$B$18:$B$20,0)),0)</f>
        <v>32.83970179761905</v>
      </c>
      <c r="AD48" s="226">
        <f>IF(AD$4&gt;=$C48,'Indexed REC Strike Price'!AD48-INDEX('Inputs_Indexed REC'!AA$18:AA$20,MATCH('Indexed REC Prices'!$B48,'Inputs_Indexed REC'!$B$18:$B$20,0)),0)</f>
        <v>31.989295833571433</v>
      </c>
      <c r="AE48" s="226">
        <f>IF(AE$4&gt;=$C48,'Indexed REC Strike Price'!AE48-INDEX('Inputs_Indexed REC'!AB$18:AB$20,MATCH('Indexed REC Prices'!$B48,'Inputs_Indexed REC'!$B$18:$B$20,0)),0)</f>
        <v>31.121881750242864</v>
      </c>
    </row>
    <row r="49" spans="2:50">
      <c r="B49" s="321" t="s">
        <v>72</v>
      </c>
      <c r="C49" s="320">
        <f t="shared" si="2"/>
        <v>2040</v>
      </c>
      <c r="D49" s="262" t="s">
        <v>87</v>
      </c>
      <c r="G49" s="226">
        <f>IF(G$4&gt;=$C49,'Indexed REC Strike Price'!G49-INDEX('Inputs_Indexed REC'!D$18:D$20,MATCH('Indexed REC Prices'!$B49,'Inputs_Indexed REC'!$B$18:$B$20,0)),0)</f>
        <v>0</v>
      </c>
      <c r="H49" s="226">
        <f>IF(H$4&gt;=$C49,'Indexed REC Strike Price'!H49-INDEX('Inputs_Indexed REC'!E$18:E$20,MATCH('Indexed REC Prices'!$B49,'Inputs_Indexed REC'!$B$18:$B$20,0)),0)</f>
        <v>0</v>
      </c>
      <c r="I49" s="226">
        <f>IF(I$4&gt;=$C49,'Indexed REC Strike Price'!I49-INDEX('Inputs_Indexed REC'!F$18:F$20,MATCH('Indexed REC Prices'!$B49,'Inputs_Indexed REC'!$B$18:$B$20,0)),0)</f>
        <v>0</v>
      </c>
      <c r="J49" s="226">
        <f>IF(J$4&gt;=$C49,'Indexed REC Strike Price'!J49-INDEX('Inputs_Indexed REC'!G$18:G$20,MATCH('Indexed REC Prices'!$B49,'Inputs_Indexed REC'!$B$18:$B$20,0)),0)</f>
        <v>0</v>
      </c>
      <c r="K49" s="226">
        <f>IF(K$4&gt;=$C49,'Indexed REC Strike Price'!K49-INDEX('Inputs_Indexed REC'!H$18:H$20,MATCH('Indexed REC Prices'!$B49,'Inputs_Indexed REC'!$B$18:$B$20,0)),0)</f>
        <v>0</v>
      </c>
      <c r="L49" s="226">
        <f>IF(L$4&gt;=$C49,'Indexed REC Strike Price'!L49-INDEX('Inputs_Indexed REC'!I$18:I$20,MATCH('Indexed REC Prices'!$B49,'Inputs_Indexed REC'!$B$18:$B$20,0)),0)</f>
        <v>0</v>
      </c>
      <c r="M49" s="226">
        <f>IF(M$4&gt;=$C49,'Indexed REC Strike Price'!M49-INDEX('Inputs_Indexed REC'!J$18:J$20,MATCH('Indexed REC Prices'!$B49,'Inputs_Indexed REC'!$B$18:$B$20,0)),0)</f>
        <v>0</v>
      </c>
      <c r="N49" s="226">
        <f>IF(N$4&gt;=$C49,'Indexed REC Strike Price'!N49-INDEX('Inputs_Indexed REC'!K$18:K$20,MATCH('Indexed REC Prices'!$B49,'Inputs_Indexed REC'!$B$18:$B$20,0)),0)</f>
        <v>0</v>
      </c>
      <c r="O49" s="226">
        <f>IF(O$4&gt;=$C49,'Indexed REC Strike Price'!O49-INDEX('Inputs_Indexed REC'!L$18:L$20,MATCH('Indexed REC Prices'!$B49,'Inputs_Indexed REC'!$B$18:$B$20,0)),0)</f>
        <v>0</v>
      </c>
      <c r="P49" s="226">
        <f>IF(P$4&gt;=$C49,'Indexed REC Strike Price'!P49-INDEX('Inputs_Indexed REC'!M$18:M$20,MATCH('Indexed REC Prices'!$B49,'Inputs_Indexed REC'!$B$18:$B$20,0)),0)</f>
        <v>0</v>
      </c>
      <c r="Q49" s="226">
        <f>IF(Q$4&gt;=$C49,'Indexed REC Strike Price'!Q49-INDEX('Inputs_Indexed REC'!N$18:N$20,MATCH('Indexed REC Prices'!$B49,'Inputs_Indexed REC'!$B$18:$B$20,0)),0)</f>
        <v>0</v>
      </c>
      <c r="R49" s="226">
        <f>IF(R$4&gt;=$C49,'Indexed REC Strike Price'!R49-INDEX('Inputs_Indexed REC'!O$18:O$20,MATCH('Indexed REC Prices'!$B49,'Inputs_Indexed REC'!$B$18:$B$20,0)),0)</f>
        <v>0</v>
      </c>
      <c r="S49" s="226">
        <f>IF(S$4&gt;=$C49,'Indexed REC Strike Price'!S49-INDEX('Inputs_Indexed REC'!P$18:P$20,MATCH('Indexed REC Prices'!$B49,'Inputs_Indexed REC'!$B$18:$B$20,0)),0)</f>
        <v>0</v>
      </c>
      <c r="T49" s="226">
        <f>IF(T$4&gt;=$C49,'Indexed REC Strike Price'!T49-INDEX('Inputs_Indexed REC'!Q$18:Q$20,MATCH('Indexed REC Prices'!$B49,'Inputs_Indexed REC'!$B$18:$B$20,0)),0)</f>
        <v>0</v>
      </c>
      <c r="U49" s="226">
        <f>IF(U$4&gt;=$C49,'Indexed REC Strike Price'!U49-INDEX('Inputs_Indexed REC'!R$18:R$20,MATCH('Indexed REC Prices'!$B49,'Inputs_Indexed REC'!$B$18:$B$20,0)),0)</f>
        <v>0</v>
      </c>
      <c r="V49" s="226">
        <f>IF(V$4&gt;=$C49,'Indexed REC Strike Price'!V49-INDEX('Inputs_Indexed REC'!S$18:S$20,MATCH('Indexed REC Prices'!$B49,'Inputs_Indexed REC'!$B$18:$B$20,0)),0)</f>
        <v>0</v>
      </c>
      <c r="W49" s="226">
        <f>IF(W$4&gt;=$C49,'Indexed REC Strike Price'!W49-INDEX('Inputs_Indexed REC'!T$18:T$20,MATCH('Indexed REC Prices'!$B49,'Inputs_Indexed REC'!$B$18:$B$20,0)),0)</f>
        <v>0</v>
      </c>
      <c r="X49" s="226">
        <f>IF(X$4&gt;=$C49,'Indexed REC Strike Price'!X49-INDEX('Inputs_Indexed REC'!U$18:U$20,MATCH('Indexed REC Prices'!$B49,'Inputs_Indexed REC'!$B$18:$B$20,0)),0)</f>
        <v>0</v>
      </c>
      <c r="Y49" s="226">
        <f>IF(Y$4&gt;=$C49,'Indexed REC Strike Price'!Y49-INDEX('Inputs_Indexed REC'!V$18:V$20,MATCH('Indexed REC Prices'!$B49,'Inputs_Indexed REC'!$B$18:$B$20,0)),0)</f>
        <v>34.52334583333333</v>
      </c>
      <c r="Z49" s="226">
        <f>IF(Z$4&gt;=$C49,'Indexed REC Strike Price'!Z49-INDEX('Inputs_Indexed REC'!W$18:W$20,MATCH('Indexed REC Prices'!$B49,'Inputs_Indexed REC'!$B$18:$B$20,0)),0)</f>
        <v>34.152003571428565</v>
      </c>
      <c r="AA49" s="226">
        <f>IF(AA$4&gt;=$C49,'Indexed REC Strike Price'!AA49-INDEX('Inputs_Indexed REC'!X$18:X$20,MATCH('Indexed REC Prices'!$B49,'Inputs_Indexed REC'!$B$18:$B$20,0)),0)</f>
        <v>33.91091071428572</v>
      </c>
      <c r="AB49" s="226">
        <f>IF(AB$4&gt;=$C49,'Indexed REC Strike Price'!AB49-INDEX('Inputs_Indexed REC'!Y$18:Y$20,MATCH('Indexed REC Prices'!$B49,'Inputs_Indexed REC'!$B$18:$B$20,0)),0)</f>
        <v>33.673433134920636</v>
      </c>
      <c r="AC49" s="226">
        <f>IF(AC$4&gt;=$C49,'Indexed REC Strike Price'!AC49-INDEX('Inputs_Indexed REC'!Z$18:Z$20,MATCH('Indexed REC Prices'!$B49,'Inputs_Indexed REC'!$B$18:$B$20,0)),0)</f>
        <v>32.83970179761905</v>
      </c>
      <c r="AD49" s="226">
        <f>IF(AD$4&gt;=$C49,'Indexed REC Strike Price'!AD49-INDEX('Inputs_Indexed REC'!AA$18:AA$20,MATCH('Indexed REC Prices'!$B49,'Inputs_Indexed REC'!$B$18:$B$20,0)),0)</f>
        <v>31.989295833571433</v>
      </c>
      <c r="AE49" s="226">
        <f>IF(AE$4&gt;=$C49,'Indexed REC Strike Price'!AE49-INDEX('Inputs_Indexed REC'!AB$18:AB$20,MATCH('Indexed REC Prices'!$B49,'Inputs_Indexed REC'!$B$18:$B$20,0)),0)</f>
        <v>31.121881750242864</v>
      </c>
    </row>
    <row r="50" spans="2:50">
      <c r="B50" s="321" t="s">
        <v>72</v>
      </c>
      <c r="C50" s="320">
        <f t="shared" si="2"/>
        <v>2041</v>
      </c>
      <c r="D50" s="262" t="s">
        <v>87</v>
      </c>
      <c r="G50" s="226">
        <f>IF(G$4&gt;=$C50,'Indexed REC Strike Price'!G50-INDEX('Inputs_Indexed REC'!D$18:D$20,MATCH('Indexed REC Prices'!$B50,'Inputs_Indexed REC'!$B$18:$B$20,0)),0)</f>
        <v>0</v>
      </c>
      <c r="H50" s="226">
        <f>IF(H$4&gt;=$C50,'Indexed REC Strike Price'!H50-INDEX('Inputs_Indexed REC'!E$18:E$20,MATCH('Indexed REC Prices'!$B50,'Inputs_Indexed REC'!$B$18:$B$20,0)),0)</f>
        <v>0</v>
      </c>
      <c r="I50" s="226">
        <f>IF(I$4&gt;=$C50,'Indexed REC Strike Price'!I50-INDEX('Inputs_Indexed REC'!F$18:F$20,MATCH('Indexed REC Prices'!$B50,'Inputs_Indexed REC'!$B$18:$B$20,0)),0)</f>
        <v>0</v>
      </c>
      <c r="J50" s="226">
        <f>IF(J$4&gt;=$C50,'Indexed REC Strike Price'!J50-INDEX('Inputs_Indexed REC'!G$18:G$20,MATCH('Indexed REC Prices'!$B50,'Inputs_Indexed REC'!$B$18:$B$20,0)),0)</f>
        <v>0</v>
      </c>
      <c r="K50" s="226">
        <f>IF(K$4&gt;=$C50,'Indexed REC Strike Price'!K50-INDEX('Inputs_Indexed REC'!H$18:H$20,MATCH('Indexed REC Prices'!$B50,'Inputs_Indexed REC'!$B$18:$B$20,0)),0)</f>
        <v>0</v>
      </c>
      <c r="L50" s="226">
        <f>IF(L$4&gt;=$C50,'Indexed REC Strike Price'!L50-INDEX('Inputs_Indexed REC'!I$18:I$20,MATCH('Indexed REC Prices'!$B50,'Inputs_Indexed REC'!$B$18:$B$20,0)),0)</f>
        <v>0</v>
      </c>
      <c r="M50" s="226">
        <f>IF(M$4&gt;=$C50,'Indexed REC Strike Price'!M50-INDEX('Inputs_Indexed REC'!J$18:J$20,MATCH('Indexed REC Prices'!$B50,'Inputs_Indexed REC'!$B$18:$B$20,0)),0)</f>
        <v>0</v>
      </c>
      <c r="N50" s="226">
        <f>IF(N$4&gt;=$C50,'Indexed REC Strike Price'!N50-INDEX('Inputs_Indexed REC'!K$18:K$20,MATCH('Indexed REC Prices'!$B50,'Inputs_Indexed REC'!$B$18:$B$20,0)),0)</f>
        <v>0</v>
      </c>
      <c r="O50" s="226">
        <f>IF(O$4&gt;=$C50,'Indexed REC Strike Price'!O50-INDEX('Inputs_Indexed REC'!L$18:L$20,MATCH('Indexed REC Prices'!$B50,'Inputs_Indexed REC'!$B$18:$B$20,0)),0)</f>
        <v>0</v>
      </c>
      <c r="P50" s="226">
        <f>IF(P$4&gt;=$C50,'Indexed REC Strike Price'!P50-INDEX('Inputs_Indexed REC'!M$18:M$20,MATCH('Indexed REC Prices'!$B50,'Inputs_Indexed REC'!$B$18:$B$20,0)),0)</f>
        <v>0</v>
      </c>
      <c r="Q50" s="226">
        <f>IF(Q$4&gt;=$C50,'Indexed REC Strike Price'!Q50-INDEX('Inputs_Indexed REC'!N$18:N$20,MATCH('Indexed REC Prices'!$B50,'Inputs_Indexed REC'!$B$18:$B$20,0)),0)</f>
        <v>0</v>
      </c>
      <c r="R50" s="226">
        <f>IF(R$4&gt;=$C50,'Indexed REC Strike Price'!R50-INDEX('Inputs_Indexed REC'!O$18:O$20,MATCH('Indexed REC Prices'!$B50,'Inputs_Indexed REC'!$B$18:$B$20,0)),0)</f>
        <v>0</v>
      </c>
      <c r="S50" s="226">
        <f>IF(S$4&gt;=$C50,'Indexed REC Strike Price'!S50-INDEX('Inputs_Indexed REC'!P$18:P$20,MATCH('Indexed REC Prices'!$B50,'Inputs_Indexed REC'!$B$18:$B$20,0)),0)</f>
        <v>0</v>
      </c>
      <c r="T50" s="226">
        <f>IF(T$4&gt;=$C50,'Indexed REC Strike Price'!T50-INDEX('Inputs_Indexed REC'!Q$18:Q$20,MATCH('Indexed REC Prices'!$B50,'Inputs_Indexed REC'!$B$18:$B$20,0)),0)</f>
        <v>0</v>
      </c>
      <c r="U50" s="226">
        <f>IF(U$4&gt;=$C50,'Indexed REC Strike Price'!U50-INDEX('Inputs_Indexed REC'!R$18:R$20,MATCH('Indexed REC Prices'!$B50,'Inputs_Indexed REC'!$B$18:$B$20,0)),0)</f>
        <v>0</v>
      </c>
      <c r="V50" s="226">
        <f>IF(V$4&gt;=$C50,'Indexed REC Strike Price'!V50-INDEX('Inputs_Indexed REC'!S$18:S$20,MATCH('Indexed REC Prices'!$B50,'Inputs_Indexed REC'!$B$18:$B$20,0)),0)</f>
        <v>0</v>
      </c>
      <c r="W50" s="226">
        <f>IF(W$4&gt;=$C50,'Indexed REC Strike Price'!W50-INDEX('Inputs_Indexed REC'!T$18:T$20,MATCH('Indexed REC Prices'!$B50,'Inputs_Indexed REC'!$B$18:$B$20,0)),0)</f>
        <v>0</v>
      </c>
      <c r="X50" s="226">
        <f>IF(X$4&gt;=$C50,'Indexed REC Strike Price'!X50-INDEX('Inputs_Indexed REC'!U$18:U$20,MATCH('Indexed REC Prices'!$B50,'Inputs_Indexed REC'!$B$18:$B$20,0)),0)</f>
        <v>0</v>
      </c>
      <c r="Y50" s="226">
        <f>IF(Y$4&gt;=$C50,'Indexed REC Strike Price'!Y50-INDEX('Inputs_Indexed REC'!V$18:V$20,MATCH('Indexed REC Prices'!$B50,'Inputs_Indexed REC'!$B$18:$B$20,0)),0)</f>
        <v>0</v>
      </c>
      <c r="Z50" s="226">
        <f>IF(Z$4&gt;=$C50,'Indexed REC Strike Price'!Z50-INDEX('Inputs_Indexed REC'!W$18:W$20,MATCH('Indexed REC Prices'!$B50,'Inputs_Indexed REC'!$B$18:$B$20,0)),0)</f>
        <v>34.152003571428565</v>
      </c>
      <c r="AA50" s="226">
        <f>IF(AA$4&gt;=$C50,'Indexed REC Strike Price'!AA50-INDEX('Inputs_Indexed REC'!X$18:X$20,MATCH('Indexed REC Prices'!$B50,'Inputs_Indexed REC'!$B$18:$B$20,0)),0)</f>
        <v>33.91091071428572</v>
      </c>
      <c r="AB50" s="226">
        <f>IF(AB$4&gt;=$C50,'Indexed REC Strike Price'!AB50-INDEX('Inputs_Indexed REC'!Y$18:Y$20,MATCH('Indexed REC Prices'!$B50,'Inputs_Indexed REC'!$B$18:$B$20,0)),0)</f>
        <v>33.673433134920636</v>
      </c>
      <c r="AC50" s="226">
        <f>IF(AC$4&gt;=$C50,'Indexed REC Strike Price'!AC50-INDEX('Inputs_Indexed REC'!Z$18:Z$20,MATCH('Indexed REC Prices'!$B50,'Inputs_Indexed REC'!$B$18:$B$20,0)),0)</f>
        <v>32.83970179761905</v>
      </c>
      <c r="AD50" s="226">
        <f>IF(AD$4&gt;=$C50,'Indexed REC Strike Price'!AD50-INDEX('Inputs_Indexed REC'!AA$18:AA$20,MATCH('Indexed REC Prices'!$B50,'Inputs_Indexed REC'!$B$18:$B$20,0)),0)</f>
        <v>31.989295833571433</v>
      </c>
      <c r="AE50" s="226">
        <f>IF(AE$4&gt;=$C50,'Indexed REC Strike Price'!AE50-INDEX('Inputs_Indexed REC'!AB$18:AB$20,MATCH('Indexed REC Prices'!$B50,'Inputs_Indexed REC'!$B$18:$B$20,0)),0)</f>
        <v>31.121881750242864</v>
      </c>
    </row>
    <row r="51" spans="2:50">
      <c r="B51" s="321" t="s">
        <v>72</v>
      </c>
      <c r="C51" s="320">
        <f t="shared" si="2"/>
        <v>2042</v>
      </c>
      <c r="D51" s="262" t="s">
        <v>87</v>
      </c>
      <c r="G51" s="226">
        <f>IF(G$4&gt;=$C51,'Indexed REC Strike Price'!G51-INDEX('Inputs_Indexed REC'!D$18:D$20,MATCH('Indexed REC Prices'!$B51,'Inputs_Indexed REC'!$B$18:$B$20,0)),0)</f>
        <v>0</v>
      </c>
      <c r="H51" s="226">
        <f>IF(H$4&gt;=$C51,'Indexed REC Strike Price'!H51-INDEX('Inputs_Indexed REC'!E$18:E$20,MATCH('Indexed REC Prices'!$B51,'Inputs_Indexed REC'!$B$18:$B$20,0)),0)</f>
        <v>0</v>
      </c>
      <c r="I51" s="226">
        <f>IF(I$4&gt;=$C51,'Indexed REC Strike Price'!I51-INDEX('Inputs_Indexed REC'!F$18:F$20,MATCH('Indexed REC Prices'!$B51,'Inputs_Indexed REC'!$B$18:$B$20,0)),0)</f>
        <v>0</v>
      </c>
      <c r="J51" s="226">
        <f>IF(J$4&gt;=$C51,'Indexed REC Strike Price'!J51-INDEX('Inputs_Indexed REC'!G$18:G$20,MATCH('Indexed REC Prices'!$B51,'Inputs_Indexed REC'!$B$18:$B$20,0)),0)</f>
        <v>0</v>
      </c>
      <c r="K51" s="226">
        <f>IF(K$4&gt;=$C51,'Indexed REC Strike Price'!K51-INDEX('Inputs_Indexed REC'!H$18:H$20,MATCH('Indexed REC Prices'!$B51,'Inputs_Indexed REC'!$B$18:$B$20,0)),0)</f>
        <v>0</v>
      </c>
      <c r="L51" s="226">
        <f>IF(L$4&gt;=$C51,'Indexed REC Strike Price'!L51-INDEX('Inputs_Indexed REC'!I$18:I$20,MATCH('Indexed REC Prices'!$B51,'Inputs_Indexed REC'!$B$18:$B$20,0)),0)</f>
        <v>0</v>
      </c>
      <c r="M51" s="226">
        <f>IF(M$4&gt;=$C51,'Indexed REC Strike Price'!M51-INDEX('Inputs_Indexed REC'!J$18:J$20,MATCH('Indexed REC Prices'!$B51,'Inputs_Indexed REC'!$B$18:$B$20,0)),0)</f>
        <v>0</v>
      </c>
      <c r="N51" s="226">
        <f>IF(N$4&gt;=$C51,'Indexed REC Strike Price'!N51-INDEX('Inputs_Indexed REC'!K$18:K$20,MATCH('Indexed REC Prices'!$B51,'Inputs_Indexed REC'!$B$18:$B$20,0)),0)</f>
        <v>0</v>
      </c>
      <c r="O51" s="226">
        <f>IF(O$4&gt;=$C51,'Indexed REC Strike Price'!O51-INDEX('Inputs_Indexed REC'!L$18:L$20,MATCH('Indexed REC Prices'!$B51,'Inputs_Indexed REC'!$B$18:$B$20,0)),0)</f>
        <v>0</v>
      </c>
      <c r="P51" s="226">
        <f>IF(P$4&gt;=$C51,'Indexed REC Strike Price'!P51-INDEX('Inputs_Indexed REC'!M$18:M$20,MATCH('Indexed REC Prices'!$B51,'Inputs_Indexed REC'!$B$18:$B$20,0)),0)</f>
        <v>0</v>
      </c>
      <c r="Q51" s="226">
        <f>IF(Q$4&gt;=$C51,'Indexed REC Strike Price'!Q51-INDEX('Inputs_Indexed REC'!N$18:N$20,MATCH('Indexed REC Prices'!$B51,'Inputs_Indexed REC'!$B$18:$B$20,0)),0)</f>
        <v>0</v>
      </c>
      <c r="R51" s="226">
        <f>IF(R$4&gt;=$C51,'Indexed REC Strike Price'!R51-INDEX('Inputs_Indexed REC'!O$18:O$20,MATCH('Indexed REC Prices'!$B51,'Inputs_Indexed REC'!$B$18:$B$20,0)),0)</f>
        <v>0</v>
      </c>
      <c r="S51" s="226">
        <f>IF(S$4&gt;=$C51,'Indexed REC Strike Price'!S51-INDEX('Inputs_Indexed REC'!P$18:P$20,MATCH('Indexed REC Prices'!$B51,'Inputs_Indexed REC'!$B$18:$B$20,0)),0)</f>
        <v>0</v>
      </c>
      <c r="T51" s="226">
        <f>IF(T$4&gt;=$C51,'Indexed REC Strike Price'!T51-INDEX('Inputs_Indexed REC'!Q$18:Q$20,MATCH('Indexed REC Prices'!$B51,'Inputs_Indexed REC'!$B$18:$B$20,0)),0)</f>
        <v>0</v>
      </c>
      <c r="U51" s="226">
        <f>IF(U$4&gt;=$C51,'Indexed REC Strike Price'!U51-INDEX('Inputs_Indexed REC'!R$18:R$20,MATCH('Indexed REC Prices'!$B51,'Inputs_Indexed REC'!$B$18:$B$20,0)),0)</f>
        <v>0</v>
      </c>
      <c r="V51" s="226">
        <f>IF(V$4&gt;=$C51,'Indexed REC Strike Price'!V51-INDEX('Inputs_Indexed REC'!S$18:S$20,MATCH('Indexed REC Prices'!$B51,'Inputs_Indexed REC'!$B$18:$B$20,0)),0)</f>
        <v>0</v>
      </c>
      <c r="W51" s="226">
        <f>IF(W$4&gt;=$C51,'Indexed REC Strike Price'!W51-INDEX('Inputs_Indexed REC'!T$18:T$20,MATCH('Indexed REC Prices'!$B51,'Inputs_Indexed REC'!$B$18:$B$20,0)),0)</f>
        <v>0</v>
      </c>
      <c r="X51" s="226">
        <f>IF(X$4&gt;=$C51,'Indexed REC Strike Price'!X51-INDEX('Inputs_Indexed REC'!U$18:U$20,MATCH('Indexed REC Prices'!$B51,'Inputs_Indexed REC'!$B$18:$B$20,0)),0)</f>
        <v>0</v>
      </c>
      <c r="Y51" s="226">
        <f>IF(Y$4&gt;=$C51,'Indexed REC Strike Price'!Y51-INDEX('Inputs_Indexed REC'!V$18:V$20,MATCH('Indexed REC Prices'!$B51,'Inputs_Indexed REC'!$B$18:$B$20,0)),0)</f>
        <v>0</v>
      </c>
      <c r="Z51" s="226">
        <f>IF(Z$4&gt;=$C51,'Indexed REC Strike Price'!Z51-INDEX('Inputs_Indexed REC'!W$18:W$20,MATCH('Indexed REC Prices'!$B51,'Inputs_Indexed REC'!$B$18:$B$20,0)),0)</f>
        <v>0</v>
      </c>
      <c r="AA51" s="226">
        <f>IF(AA$4&gt;=$C51,'Indexed REC Strike Price'!AA51-INDEX('Inputs_Indexed REC'!X$18:X$20,MATCH('Indexed REC Prices'!$B51,'Inputs_Indexed REC'!$B$18:$B$20,0)),0)</f>
        <v>33.91091071428572</v>
      </c>
      <c r="AB51" s="226">
        <f>IF(AB$4&gt;=$C51,'Indexed REC Strike Price'!AB51-INDEX('Inputs_Indexed REC'!Y$18:Y$20,MATCH('Indexed REC Prices'!$B51,'Inputs_Indexed REC'!$B$18:$B$20,0)),0)</f>
        <v>33.673433134920636</v>
      </c>
      <c r="AC51" s="226">
        <f>IF(AC$4&gt;=$C51,'Indexed REC Strike Price'!AC51-INDEX('Inputs_Indexed REC'!Z$18:Z$20,MATCH('Indexed REC Prices'!$B51,'Inputs_Indexed REC'!$B$18:$B$20,0)),0)</f>
        <v>32.83970179761905</v>
      </c>
      <c r="AD51" s="226">
        <f>IF(AD$4&gt;=$C51,'Indexed REC Strike Price'!AD51-INDEX('Inputs_Indexed REC'!AA$18:AA$20,MATCH('Indexed REC Prices'!$B51,'Inputs_Indexed REC'!$B$18:$B$20,0)),0)</f>
        <v>31.989295833571433</v>
      </c>
      <c r="AE51" s="226">
        <f>IF(AE$4&gt;=$C51,'Indexed REC Strike Price'!AE51-INDEX('Inputs_Indexed REC'!AB$18:AB$20,MATCH('Indexed REC Prices'!$B51,'Inputs_Indexed REC'!$B$18:$B$20,0)),0)</f>
        <v>31.121881750242864</v>
      </c>
    </row>
    <row r="52" spans="2:50">
      <c r="B52" s="321" t="s">
        <v>72</v>
      </c>
      <c r="C52" s="320">
        <f t="shared" si="2"/>
        <v>2043</v>
      </c>
      <c r="D52" s="262" t="s">
        <v>87</v>
      </c>
      <c r="G52" s="226">
        <f>IF(G$4&gt;=$C52,'Indexed REC Strike Price'!G52-INDEX('Inputs_Indexed REC'!D$18:D$20,MATCH('Indexed REC Prices'!$B52,'Inputs_Indexed REC'!$B$18:$B$20,0)),0)</f>
        <v>0</v>
      </c>
      <c r="H52" s="226">
        <f>IF(H$4&gt;=$C52,'Indexed REC Strike Price'!H52-INDEX('Inputs_Indexed REC'!E$18:E$20,MATCH('Indexed REC Prices'!$B52,'Inputs_Indexed REC'!$B$18:$B$20,0)),0)</f>
        <v>0</v>
      </c>
      <c r="I52" s="226">
        <f>IF(I$4&gt;=$C52,'Indexed REC Strike Price'!I52-INDEX('Inputs_Indexed REC'!F$18:F$20,MATCH('Indexed REC Prices'!$B52,'Inputs_Indexed REC'!$B$18:$B$20,0)),0)</f>
        <v>0</v>
      </c>
      <c r="J52" s="226">
        <f>IF(J$4&gt;=$C52,'Indexed REC Strike Price'!J52-INDEX('Inputs_Indexed REC'!G$18:G$20,MATCH('Indexed REC Prices'!$B52,'Inputs_Indexed REC'!$B$18:$B$20,0)),0)</f>
        <v>0</v>
      </c>
      <c r="K52" s="226">
        <f>IF(K$4&gt;=$C52,'Indexed REC Strike Price'!K52-INDEX('Inputs_Indexed REC'!H$18:H$20,MATCH('Indexed REC Prices'!$B52,'Inputs_Indexed REC'!$B$18:$B$20,0)),0)</f>
        <v>0</v>
      </c>
      <c r="L52" s="226">
        <f>IF(L$4&gt;=$C52,'Indexed REC Strike Price'!L52-INDEX('Inputs_Indexed REC'!I$18:I$20,MATCH('Indexed REC Prices'!$B52,'Inputs_Indexed REC'!$B$18:$B$20,0)),0)</f>
        <v>0</v>
      </c>
      <c r="M52" s="226">
        <f>IF(M$4&gt;=$C52,'Indexed REC Strike Price'!M52-INDEX('Inputs_Indexed REC'!J$18:J$20,MATCH('Indexed REC Prices'!$B52,'Inputs_Indexed REC'!$B$18:$B$20,0)),0)</f>
        <v>0</v>
      </c>
      <c r="N52" s="226">
        <f>IF(N$4&gt;=$C52,'Indexed REC Strike Price'!N52-INDEX('Inputs_Indexed REC'!K$18:K$20,MATCH('Indexed REC Prices'!$B52,'Inputs_Indexed REC'!$B$18:$B$20,0)),0)</f>
        <v>0</v>
      </c>
      <c r="O52" s="226">
        <f>IF(O$4&gt;=$C52,'Indexed REC Strike Price'!O52-INDEX('Inputs_Indexed REC'!L$18:L$20,MATCH('Indexed REC Prices'!$B52,'Inputs_Indexed REC'!$B$18:$B$20,0)),0)</f>
        <v>0</v>
      </c>
      <c r="P52" s="226">
        <f>IF(P$4&gt;=$C52,'Indexed REC Strike Price'!P52-INDEX('Inputs_Indexed REC'!M$18:M$20,MATCH('Indexed REC Prices'!$B52,'Inputs_Indexed REC'!$B$18:$B$20,0)),0)</f>
        <v>0</v>
      </c>
      <c r="Q52" s="226">
        <f>IF(Q$4&gt;=$C52,'Indexed REC Strike Price'!Q52-INDEX('Inputs_Indexed REC'!N$18:N$20,MATCH('Indexed REC Prices'!$B52,'Inputs_Indexed REC'!$B$18:$B$20,0)),0)</f>
        <v>0</v>
      </c>
      <c r="R52" s="226">
        <f>IF(R$4&gt;=$C52,'Indexed REC Strike Price'!R52-INDEX('Inputs_Indexed REC'!O$18:O$20,MATCH('Indexed REC Prices'!$B52,'Inputs_Indexed REC'!$B$18:$B$20,0)),0)</f>
        <v>0</v>
      </c>
      <c r="S52" s="226">
        <f>IF(S$4&gt;=$C52,'Indexed REC Strike Price'!S52-INDEX('Inputs_Indexed REC'!P$18:P$20,MATCH('Indexed REC Prices'!$B52,'Inputs_Indexed REC'!$B$18:$B$20,0)),0)</f>
        <v>0</v>
      </c>
      <c r="T52" s="226">
        <f>IF(T$4&gt;=$C52,'Indexed REC Strike Price'!T52-INDEX('Inputs_Indexed REC'!Q$18:Q$20,MATCH('Indexed REC Prices'!$B52,'Inputs_Indexed REC'!$B$18:$B$20,0)),0)</f>
        <v>0</v>
      </c>
      <c r="U52" s="226">
        <f>IF(U$4&gt;=$C52,'Indexed REC Strike Price'!U52-INDEX('Inputs_Indexed REC'!R$18:R$20,MATCH('Indexed REC Prices'!$B52,'Inputs_Indexed REC'!$B$18:$B$20,0)),0)</f>
        <v>0</v>
      </c>
      <c r="V52" s="226">
        <f>IF(V$4&gt;=$C52,'Indexed REC Strike Price'!V52-INDEX('Inputs_Indexed REC'!S$18:S$20,MATCH('Indexed REC Prices'!$B52,'Inputs_Indexed REC'!$B$18:$B$20,0)),0)</f>
        <v>0</v>
      </c>
      <c r="W52" s="226">
        <f>IF(W$4&gt;=$C52,'Indexed REC Strike Price'!W52-INDEX('Inputs_Indexed REC'!T$18:T$20,MATCH('Indexed REC Prices'!$B52,'Inputs_Indexed REC'!$B$18:$B$20,0)),0)</f>
        <v>0</v>
      </c>
      <c r="X52" s="226">
        <f>IF(X$4&gt;=$C52,'Indexed REC Strike Price'!X52-INDEX('Inputs_Indexed REC'!U$18:U$20,MATCH('Indexed REC Prices'!$B52,'Inputs_Indexed REC'!$B$18:$B$20,0)),0)</f>
        <v>0</v>
      </c>
      <c r="Y52" s="226">
        <f>IF(Y$4&gt;=$C52,'Indexed REC Strike Price'!Y52-INDEX('Inputs_Indexed REC'!V$18:V$20,MATCH('Indexed REC Prices'!$B52,'Inputs_Indexed REC'!$B$18:$B$20,0)),0)</f>
        <v>0</v>
      </c>
      <c r="Z52" s="226">
        <f>IF(Z$4&gt;=$C52,'Indexed REC Strike Price'!Z52-INDEX('Inputs_Indexed REC'!W$18:W$20,MATCH('Indexed REC Prices'!$B52,'Inputs_Indexed REC'!$B$18:$B$20,0)),0)</f>
        <v>0</v>
      </c>
      <c r="AA52" s="226">
        <f>IF(AA$4&gt;=$C52,'Indexed REC Strike Price'!AA52-INDEX('Inputs_Indexed REC'!X$18:X$20,MATCH('Indexed REC Prices'!$B52,'Inputs_Indexed REC'!$B$18:$B$20,0)),0)</f>
        <v>0</v>
      </c>
      <c r="AB52" s="226">
        <f>IF(AB$4&gt;=$C52,'Indexed REC Strike Price'!AB52-INDEX('Inputs_Indexed REC'!Y$18:Y$20,MATCH('Indexed REC Prices'!$B52,'Inputs_Indexed REC'!$B$18:$B$20,0)),0)</f>
        <v>33.673433134920636</v>
      </c>
      <c r="AC52" s="226">
        <f>IF(AC$4&gt;=$C52,'Indexed REC Strike Price'!AC52-INDEX('Inputs_Indexed REC'!Z$18:Z$20,MATCH('Indexed REC Prices'!$B52,'Inputs_Indexed REC'!$B$18:$B$20,0)),0)</f>
        <v>32.83970179761905</v>
      </c>
      <c r="AD52" s="226">
        <f>IF(AD$4&gt;=$C52,'Indexed REC Strike Price'!AD52-INDEX('Inputs_Indexed REC'!AA$18:AA$20,MATCH('Indexed REC Prices'!$B52,'Inputs_Indexed REC'!$B$18:$B$20,0)),0)</f>
        <v>31.989295833571433</v>
      </c>
      <c r="AE52" s="226">
        <f>IF(AE$4&gt;=$C52,'Indexed REC Strike Price'!AE52-INDEX('Inputs_Indexed REC'!AB$18:AB$20,MATCH('Indexed REC Prices'!$B52,'Inputs_Indexed REC'!$B$18:$B$20,0)),0)</f>
        <v>31.121881750242864</v>
      </c>
    </row>
    <row r="53" spans="2:50">
      <c r="B53" s="321" t="s">
        <v>72</v>
      </c>
      <c r="C53" s="320">
        <f t="shared" si="2"/>
        <v>2044</v>
      </c>
      <c r="D53" s="262" t="s">
        <v>87</v>
      </c>
      <c r="G53" s="226">
        <f>IF(G$4&gt;=$C53,'Indexed REC Strike Price'!G53-INDEX('Inputs_Indexed REC'!D$18:D$20,MATCH('Indexed REC Prices'!$B53,'Inputs_Indexed REC'!$B$18:$B$20,0)),0)</f>
        <v>0</v>
      </c>
      <c r="H53" s="226">
        <f>IF(H$4&gt;=$C53,'Indexed REC Strike Price'!H53-INDEX('Inputs_Indexed REC'!E$18:E$20,MATCH('Indexed REC Prices'!$B53,'Inputs_Indexed REC'!$B$18:$B$20,0)),0)</f>
        <v>0</v>
      </c>
      <c r="I53" s="226">
        <f>IF(I$4&gt;=$C53,'Indexed REC Strike Price'!I53-INDEX('Inputs_Indexed REC'!F$18:F$20,MATCH('Indexed REC Prices'!$B53,'Inputs_Indexed REC'!$B$18:$B$20,0)),0)</f>
        <v>0</v>
      </c>
      <c r="J53" s="226">
        <f>IF(J$4&gt;=$C53,'Indexed REC Strike Price'!J53-INDEX('Inputs_Indexed REC'!G$18:G$20,MATCH('Indexed REC Prices'!$B53,'Inputs_Indexed REC'!$B$18:$B$20,0)),0)</f>
        <v>0</v>
      </c>
      <c r="K53" s="226">
        <f>IF(K$4&gt;=$C53,'Indexed REC Strike Price'!K53-INDEX('Inputs_Indexed REC'!H$18:H$20,MATCH('Indexed REC Prices'!$B53,'Inputs_Indexed REC'!$B$18:$B$20,0)),0)</f>
        <v>0</v>
      </c>
      <c r="L53" s="226">
        <f>IF(L$4&gt;=$C53,'Indexed REC Strike Price'!L53-INDEX('Inputs_Indexed REC'!I$18:I$20,MATCH('Indexed REC Prices'!$B53,'Inputs_Indexed REC'!$B$18:$B$20,0)),0)</f>
        <v>0</v>
      </c>
      <c r="M53" s="226">
        <f>IF(M$4&gt;=$C53,'Indexed REC Strike Price'!M53-INDEX('Inputs_Indexed REC'!J$18:J$20,MATCH('Indexed REC Prices'!$B53,'Inputs_Indexed REC'!$B$18:$B$20,0)),0)</f>
        <v>0</v>
      </c>
      <c r="N53" s="226">
        <f>IF(N$4&gt;=$C53,'Indexed REC Strike Price'!N53-INDEX('Inputs_Indexed REC'!K$18:K$20,MATCH('Indexed REC Prices'!$B53,'Inputs_Indexed REC'!$B$18:$B$20,0)),0)</f>
        <v>0</v>
      </c>
      <c r="O53" s="226">
        <f>IF(O$4&gt;=$C53,'Indexed REC Strike Price'!O53-INDEX('Inputs_Indexed REC'!L$18:L$20,MATCH('Indexed REC Prices'!$B53,'Inputs_Indexed REC'!$B$18:$B$20,0)),0)</f>
        <v>0</v>
      </c>
      <c r="P53" s="226">
        <f>IF(P$4&gt;=$C53,'Indexed REC Strike Price'!P53-INDEX('Inputs_Indexed REC'!M$18:M$20,MATCH('Indexed REC Prices'!$B53,'Inputs_Indexed REC'!$B$18:$B$20,0)),0)</f>
        <v>0</v>
      </c>
      <c r="Q53" s="226">
        <f>IF(Q$4&gt;=$C53,'Indexed REC Strike Price'!Q53-INDEX('Inputs_Indexed REC'!N$18:N$20,MATCH('Indexed REC Prices'!$B53,'Inputs_Indexed REC'!$B$18:$B$20,0)),0)</f>
        <v>0</v>
      </c>
      <c r="R53" s="226">
        <f>IF(R$4&gt;=$C53,'Indexed REC Strike Price'!R53-INDEX('Inputs_Indexed REC'!O$18:O$20,MATCH('Indexed REC Prices'!$B53,'Inputs_Indexed REC'!$B$18:$B$20,0)),0)</f>
        <v>0</v>
      </c>
      <c r="S53" s="226">
        <f>IF(S$4&gt;=$C53,'Indexed REC Strike Price'!S53-INDEX('Inputs_Indexed REC'!P$18:P$20,MATCH('Indexed REC Prices'!$B53,'Inputs_Indexed REC'!$B$18:$B$20,0)),0)</f>
        <v>0</v>
      </c>
      <c r="T53" s="226">
        <f>IF(T$4&gt;=$C53,'Indexed REC Strike Price'!T53-INDEX('Inputs_Indexed REC'!Q$18:Q$20,MATCH('Indexed REC Prices'!$B53,'Inputs_Indexed REC'!$B$18:$B$20,0)),0)</f>
        <v>0</v>
      </c>
      <c r="U53" s="226">
        <f>IF(U$4&gt;=$C53,'Indexed REC Strike Price'!U53-INDEX('Inputs_Indexed REC'!R$18:R$20,MATCH('Indexed REC Prices'!$B53,'Inputs_Indexed REC'!$B$18:$B$20,0)),0)</f>
        <v>0</v>
      </c>
      <c r="V53" s="226">
        <f>IF(V$4&gt;=$C53,'Indexed REC Strike Price'!V53-INDEX('Inputs_Indexed REC'!S$18:S$20,MATCH('Indexed REC Prices'!$B53,'Inputs_Indexed REC'!$B$18:$B$20,0)),0)</f>
        <v>0</v>
      </c>
      <c r="W53" s="226">
        <f>IF(W$4&gt;=$C53,'Indexed REC Strike Price'!W53-INDEX('Inputs_Indexed REC'!T$18:T$20,MATCH('Indexed REC Prices'!$B53,'Inputs_Indexed REC'!$B$18:$B$20,0)),0)</f>
        <v>0</v>
      </c>
      <c r="X53" s="226">
        <f>IF(X$4&gt;=$C53,'Indexed REC Strike Price'!X53-INDEX('Inputs_Indexed REC'!U$18:U$20,MATCH('Indexed REC Prices'!$B53,'Inputs_Indexed REC'!$B$18:$B$20,0)),0)</f>
        <v>0</v>
      </c>
      <c r="Y53" s="226">
        <f>IF(Y$4&gt;=$C53,'Indexed REC Strike Price'!Y53-INDEX('Inputs_Indexed REC'!V$18:V$20,MATCH('Indexed REC Prices'!$B53,'Inputs_Indexed REC'!$B$18:$B$20,0)),0)</f>
        <v>0</v>
      </c>
      <c r="Z53" s="226">
        <f>IF(Z$4&gt;=$C53,'Indexed REC Strike Price'!Z53-INDEX('Inputs_Indexed REC'!W$18:W$20,MATCH('Indexed REC Prices'!$B53,'Inputs_Indexed REC'!$B$18:$B$20,0)),0)</f>
        <v>0</v>
      </c>
      <c r="AA53" s="226">
        <f>IF(AA$4&gt;=$C53,'Indexed REC Strike Price'!AA53-INDEX('Inputs_Indexed REC'!X$18:X$20,MATCH('Indexed REC Prices'!$B53,'Inputs_Indexed REC'!$B$18:$B$20,0)),0)</f>
        <v>0</v>
      </c>
      <c r="AB53" s="226">
        <f>IF(AB$4&gt;=$C53,'Indexed REC Strike Price'!AB53-INDEX('Inputs_Indexed REC'!Y$18:Y$20,MATCH('Indexed REC Prices'!$B53,'Inputs_Indexed REC'!$B$18:$B$20,0)),0)</f>
        <v>0</v>
      </c>
      <c r="AC53" s="226">
        <f>IF(AC$4&gt;=$C53,'Indexed REC Strike Price'!AC53-INDEX('Inputs_Indexed REC'!Z$18:Z$20,MATCH('Indexed REC Prices'!$B53,'Inputs_Indexed REC'!$B$18:$B$20,0)),0)</f>
        <v>32.83970179761905</v>
      </c>
      <c r="AD53" s="226">
        <f>IF(AD$4&gt;=$C53,'Indexed REC Strike Price'!AD53-INDEX('Inputs_Indexed REC'!AA$18:AA$20,MATCH('Indexed REC Prices'!$B53,'Inputs_Indexed REC'!$B$18:$B$20,0)),0)</f>
        <v>31.989295833571433</v>
      </c>
      <c r="AE53" s="226">
        <f>IF(AE$4&gt;=$C53,'Indexed REC Strike Price'!AE53-INDEX('Inputs_Indexed REC'!AB$18:AB$20,MATCH('Indexed REC Prices'!$B53,'Inputs_Indexed REC'!$B$18:$B$20,0)),0)</f>
        <v>31.121881750242864</v>
      </c>
    </row>
    <row r="54" spans="2:50">
      <c r="B54" s="321" t="s">
        <v>72</v>
      </c>
      <c r="C54" s="320">
        <f t="shared" si="2"/>
        <v>2045</v>
      </c>
      <c r="D54" s="262" t="s">
        <v>87</v>
      </c>
      <c r="G54" s="226">
        <f>IF(G$4&gt;=$C54,'Indexed REC Strike Price'!G54-INDEX('Inputs_Indexed REC'!D$18:D$20,MATCH('Indexed REC Prices'!$B54,'Inputs_Indexed REC'!$B$18:$B$20,0)),0)</f>
        <v>0</v>
      </c>
      <c r="H54" s="226">
        <f>IF(H$4&gt;=$C54,'Indexed REC Strike Price'!H54-INDEX('Inputs_Indexed REC'!E$18:E$20,MATCH('Indexed REC Prices'!$B54,'Inputs_Indexed REC'!$B$18:$B$20,0)),0)</f>
        <v>0</v>
      </c>
      <c r="I54" s="226">
        <f>IF(I$4&gt;=$C54,'Indexed REC Strike Price'!I54-INDEX('Inputs_Indexed REC'!F$18:F$20,MATCH('Indexed REC Prices'!$B54,'Inputs_Indexed REC'!$B$18:$B$20,0)),0)</f>
        <v>0</v>
      </c>
      <c r="J54" s="226">
        <f>IF(J$4&gt;=$C54,'Indexed REC Strike Price'!J54-INDEX('Inputs_Indexed REC'!G$18:G$20,MATCH('Indexed REC Prices'!$B54,'Inputs_Indexed REC'!$B$18:$B$20,0)),0)</f>
        <v>0</v>
      </c>
      <c r="K54" s="226">
        <f>IF(K$4&gt;=$C54,'Indexed REC Strike Price'!K54-INDEX('Inputs_Indexed REC'!H$18:H$20,MATCH('Indexed REC Prices'!$B54,'Inputs_Indexed REC'!$B$18:$B$20,0)),0)</f>
        <v>0</v>
      </c>
      <c r="L54" s="226">
        <f>IF(L$4&gt;=$C54,'Indexed REC Strike Price'!L54-INDEX('Inputs_Indexed REC'!I$18:I$20,MATCH('Indexed REC Prices'!$B54,'Inputs_Indexed REC'!$B$18:$B$20,0)),0)</f>
        <v>0</v>
      </c>
      <c r="M54" s="226">
        <f>IF(M$4&gt;=$C54,'Indexed REC Strike Price'!M54-INDEX('Inputs_Indexed REC'!J$18:J$20,MATCH('Indexed REC Prices'!$B54,'Inputs_Indexed REC'!$B$18:$B$20,0)),0)</f>
        <v>0</v>
      </c>
      <c r="N54" s="226">
        <f>IF(N$4&gt;=$C54,'Indexed REC Strike Price'!N54-INDEX('Inputs_Indexed REC'!K$18:K$20,MATCH('Indexed REC Prices'!$B54,'Inputs_Indexed REC'!$B$18:$B$20,0)),0)</f>
        <v>0</v>
      </c>
      <c r="O54" s="226">
        <f>IF(O$4&gt;=$C54,'Indexed REC Strike Price'!O54-INDEX('Inputs_Indexed REC'!L$18:L$20,MATCH('Indexed REC Prices'!$B54,'Inputs_Indexed REC'!$B$18:$B$20,0)),0)</f>
        <v>0</v>
      </c>
      <c r="P54" s="226">
        <f>IF(P$4&gt;=$C54,'Indexed REC Strike Price'!P54-INDEX('Inputs_Indexed REC'!M$18:M$20,MATCH('Indexed REC Prices'!$B54,'Inputs_Indexed REC'!$B$18:$B$20,0)),0)</f>
        <v>0</v>
      </c>
      <c r="Q54" s="226">
        <f>IF(Q$4&gt;=$C54,'Indexed REC Strike Price'!Q54-INDEX('Inputs_Indexed REC'!N$18:N$20,MATCH('Indexed REC Prices'!$B54,'Inputs_Indexed REC'!$B$18:$B$20,0)),0)</f>
        <v>0</v>
      </c>
      <c r="R54" s="226">
        <f>IF(R$4&gt;=$C54,'Indexed REC Strike Price'!R54-INDEX('Inputs_Indexed REC'!O$18:O$20,MATCH('Indexed REC Prices'!$B54,'Inputs_Indexed REC'!$B$18:$B$20,0)),0)</f>
        <v>0</v>
      </c>
      <c r="S54" s="226">
        <f>IF(S$4&gt;=$C54,'Indexed REC Strike Price'!S54-INDEX('Inputs_Indexed REC'!P$18:P$20,MATCH('Indexed REC Prices'!$B54,'Inputs_Indexed REC'!$B$18:$B$20,0)),0)</f>
        <v>0</v>
      </c>
      <c r="T54" s="226">
        <f>IF(T$4&gt;=$C54,'Indexed REC Strike Price'!T54-INDEX('Inputs_Indexed REC'!Q$18:Q$20,MATCH('Indexed REC Prices'!$B54,'Inputs_Indexed REC'!$B$18:$B$20,0)),0)</f>
        <v>0</v>
      </c>
      <c r="U54" s="226">
        <f>IF(U$4&gt;=$C54,'Indexed REC Strike Price'!U54-INDEX('Inputs_Indexed REC'!R$18:R$20,MATCH('Indexed REC Prices'!$B54,'Inputs_Indexed REC'!$B$18:$B$20,0)),0)</f>
        <v>0</v>
      </c>
      <c r="V54" s="226">
        <f>IF(V$4&gt;=$C54,'Indexed REC Strike Price'!V54-INDEX('Inputs_Indexed REC'!S$18:S$20,MATCH('Indexed REC Prices'!$B54,'Inputs_Indexed REC'!$B$18:$B$20,0)),0)</f>
        <v>0</v>
      </c>
      <c r="W54" s="226">
        <f>IF(W$4&gt;=$C54,'Indexed REC Strike Price'!W54-INDEX('Inputs_Indexed REC'!T$18:T$20,MATCH('Indexed REC Prices'!$B54,'Inputs_Indexed REC'!$B$18:$B$20,0)),0)</f>
        <v>0</v>
      </c>
      <c r="X54" s="226">
        <f>IF(X$4&gt;=$C54,'Indexed REC Strike Price'!X54-INDEX('Inputs_Indexed REC'!U$18:U$20,MATCH('Indexed REC Prices'!$B54,'Inputs_Indexed REC'!$B$18:$B$20,0)),0)</f>
        <v>0</v>
      </c>
      <c r="Y54" s="226">
        <f>IF(Y$4&gt;=$C54,'Indexed REC Strike Price'!Y54-INDEX('Inputs_Indexed REC'!V$18:V$20,MATCH('Indexed REC Prices'!$B54,'Inputs_Indexed REC'!$B$18:$B$20,0)),0)</f>
        <v>0</v>
      </c>
      <c r="Z54" s="226">
        <f>IF(Z$4&gt;=$C54,'Indexed REC Strike Price'!Z54-INDEX('Inputs_Indexed REC'!W$18:W$20,MATCH('Indexed REC Prices'!$B54,'Inputs_Indexed REC'!$B$18:$B$20,0)),0)</f>
        <v>0</v>
      </c>
      <c r="AA54" s="226">
        <f>IF(AA$4&gt;=$C54,'Indexed REC Strike Price'!AA54-INDEX('Inputs_Indexed REC'!X$18:X$20,MATCH('Indexed REC Prices'!$B54,'Inputs_Indexed REC'!$B$18:$B$20,0)),0)</f>
        <v>0</v>
      </c>
      <c r="AB54" s="226">
        <f>IF(AB$4&gt;=$C54,'Indexed REC Strike Price'!AB54-INDEX('Inputs_Indexed REC'!Y$18:Y$20,MATCH('Indexed REC Prices'!$B54,'Inputs_Indexed REC'!$B$18:$B$20,0)),0)</f>
        <v>0</v>
      </c>
      <c r="AC54" s="226">
        <f>IF(AC$4&gt;=$C54,'Indexed REC Strike Price'!AC54-INDEX('Inputs_Indexed REC'!Z$18:Z$20,MATCH('Indexed REC Prices'!$B54,'Inputs_Indexed REC'!$B$18:$B$20,0)),0)</f>
        <v>0</v>
      </c>
      <c r="AD54" s="226">
        <f>IF(AD$4&gt;=$C54,'Indexed REC Strike Price'!AD54-INDEX('Inputs_Indexed REC'!AA$18:AA$20,MATCH('Indexed REC Prices'!$B54,'Inputs_Indexed REC'!$B$18:$B$20,0)),0)</f>
        <v>31.989295833571433</v>
      </c>
      <c r="AE54" s="226">
        <f>IF(AE$4&gt;=$C54,'Indexed REC Strike Price'!AE54-INDEX('Inputs_Indexed REC'!AB$18:AB$20,MATCH('Indexed REC Prices'!$B54,'Inputs_Indexed REC'!$B$18:$B$20,0)),0)</f>
        <v>31.121881750242864</v>
      </c>
    </row>
    <row r="55" spans="2:50">
      <c r="B55" s="321" t="s">
        <v>72</v>
      </c>
      <c r="C55" s="320">
        <f t="shared" si="2"/>
        <v>2046</v>
      </c>
      <c r="D55" s="262" t="s">
        <v>87</v>
      </c>
      <c r="G55" s="226">
        <f>IF(G$4&gt;=$C55,'Indexed REC Strike Price'!G55-INDEX('Inputs_Indexed REC'!D$18:D$20,MATCH('Indexed REC Prices'!$B55,'Inputs_Indexed REC'!$B$18:$B$20,0)),0)</f>
        <v>0</v>
      </c>
      <c r="H55" s="226">
        <f>IF(H$4&gt;=$C55,'Indexed REC Strike Price'!H55-INDEX('Inputs_Indexed REC'!E$18:E$20,MATCH('Indexed REC Prices'!$B55,'Inputs_Indexed REC'!$B$18:$B$20,0)),0)</f>
        <v>0</v>
      </c>
      <c r="I55" s="226">
        <f>IF(I$4&gt;=$C55,'Indexed REC Strike Price'!I55-INDEX('Inputs_Indexed REC'!F$18:F$20,MATCH('Indexed REC Prices'!$B55,'Inputs_Indexed REC'!$B$18:$B$20,0)),0)</f>
        <v>0</v>
      </c>
      <c r="J55" s="226">
        <f>IF(J$4&gt;=$C55,'Indexed REC Strike Price'!J55-INDEX('Inputs_Indexed REC'!G$18:G$20,MATCH('Indexed REC Prices'!$B55,'Inputs_Indexed REC'!$B$18:$B$20,0)),0)</f>
        <v>0</v>
      </c>
      <c r="K55" s="226">
        <f>IF(K$4&gt;=$C55,'Indexed REC Strike Price'!K55-INDEX('Inputs_Indexed REC'!H$18:H$20,MATCH('Indexed REC Prices'!$B55,'Inputs_Indexed REC'!$B$18:$B$20,0)),0)</f>
        <v>0</v>
      </c>
      <c r="L55" s="226">
        <f>IF(L$4&gt;=$C55,'Indexed REC Strike Price'!L55-INDEX('Inputs_Indexed REC'!I$18:I$20,MATCH('Indexed REC Prices'!$B55,'Inputs_Indexed REC'!$B$18:$B$20,0)),0)</f>
        <v>0</v>
      </c>
      <c r="M55" s="226">
        <f>IF(M$4&gt;=$C55,'Indexed REC Strike Price'!M55-INDEX('Inputs_Indexed REC'!J$18:J$20,MATCH('Indexed REC Prices'!$B55,'Inputs_Indexed REC'!$B$18:$B$20,0)),0)</f>
        <v>0</v>
      </c>
      <c r="N55" s="226">
        <f>IF(N$4&gt;=$C55,'Indexed REC Strike Price'!N55-INDEX('Inputs_Indexed REC'!K$18:K$20,MATCH('Indexed REC Prices'!$B55,'Inputs_Indexed REC'!$B$18:$B$20,0)),0)</f>
        <v>0</v>
      </c>
      <c r="O55" s="226">
        <f>IF(O$4&gt;=$C55,'Indexed REC Strike Price'!O55-INDEX('Inputs_Indexed REC'!L$18:L$20,MATCH('Indexed REC Prices'!$B55,'Inputs_Indexed REC'!$B$18:$B$20,0)),0)</f>
        <v>0</v>
      </c>
      <c r="P55" s="226">
        <f>IF(P$4&gt;=$C55,'Indexed REC Strike Price'!P55-INDEX('Inputs_Indexed REC'!M$18:M$20,MATCH('Indexed REC Prices'!$B55,'Inputs_Indexed REC'!$B$18:$B$20,0)),0)</f>
        <v>0</v>
      </c>
      <c r="Q55" s="226">
        <f>IF(Q$4&gt;=$C55,'Indexed REC Strike Price'!Q55-INDEX('Inputs_Indexed REC'!N$18:N$20,MATCH('Indexed REC Prices'!$B55,'Inputs_Indexed REC'!$B$18:$B$20,0)),0)</f>
        <v>0</v>
      </c>
      <c r="R55" s="226">
        <f>IF(R$4&gt;=$C55,'Indexed REC Strike Price'!R55-INDEX('Inputs_Indexed REC'!O$18:O$20,MATCH('Indexed REC Prices'!$B55,'Inputs_Indexed REC'!$B$18:$B$20,0)),0)</f>
        <v>0</v>
      </c>
      <c r="S55" s="226">
        <f>IF(S$4&gt;=$C55,'Indexed REC Strike Price'!S55-INDEX('Inputs_Indexed REC'!P$18:P$20,MATCH('Indexed REC Prices'!$B55,'Inputs_Indexed REC'!$B$18:$B$20,0)),0)</f>
        <v>0</v>
      </c>
      <c r="T55" s="226">
        <f>IF(T$4&gt;=$C55,'Indexed REC Strike Price'!T55-INDEX('Inputs_Indexed REC'!Q$18:Q$20,MATCH('Indexed REC Prices'!$B55,'Inputs_Indexed REC'!$B$18:$B$20,0)),0)</f>
        <v>0</v>
      </c>
      <c r="U55" s="226">
        <f>IF(U$4&gt;=$C55,'Indexed REC Strike Price'!U55-INDEX('Inputs_Indexed REC'!R$18:R$20,MATCH('Indexed REC Prices'!$B55,'Inputs_Indexed REC'!$B$18:$B$20,0)),0)</f>
        <v>0</v>
      </c>
      <c r="V55" s="226">
        <f>IF(V$4&gt;=$C55,'Indexed REC Strike Price'!V55-INDEX('Inputs_Indexed REC'!S$18:S$20,MATCH('Indexed REC Prices'!$B55,'Inputs_Indexed REC'!$B$18:$B$20,0)),0)</f>
        <v>0</v>
      </c>
      <c r="W55" s="226">
        <f>IF(W$4&gt;=$C55,'Indexed REC Strike Price'!W55-INDEX('Inputs_Indexed REC'!T$18:T$20,MATCH('Indexed REC Prices'!$B55,'Inputs_Indexed REC'!$B$18:$B$20,0)),0)</f>
        <v>0</v>
      </c>
      <c r="X55" s="226">
        <f>IF(X$4&gt;=$C55,'Indexed REC Strike Price'!X55-INDEX('Inputs_Indexed REC'!U$18:U$20,MATCH('Indexed REC Prices'!$B55,'Inputs_Indexed REC'!$B$18:$B$20,0)),0)</f>
        <v>0</v>
      </c>
      <c r="Y55" s="226">
        <f>IF(Y$4&gt;=$C55,'Indexed REC Strike Price'!Y55-INDEX('Inputs_Indexed REC'!V$18:V$20,MATCH('Indexed REC Prices'!$B55,'Inputs_Indexed REC'!$B$18:$B$20,0)),0)</f>
        <v>0</v>
      </c>
      <c r="Z55" s="226">
        <f>IF(Z$4&gt;=$C55,'Indexed REC Strike Price'!Z55-INDEX('Inputs_Indexed REC'!W$18:W$20,MATCH('Indexed REC Prices'!$B55,'Inputs_Indexed REC'!$B$18:$B$20,0)),0)</f>
        <v>0</v>
      </c>
      <c r="AA55" s="226">
        <f>IF(AA$4&gt;=$C55,'Indexed REC Strike Price'!AA55-INDEX('Inputs_Indexed REC'!X$18:X$20,MATCH('Indexed REC Prices'!$B55,'Inputs_Indexed REC'!$B$18:$B$20,0)),0)</f>
        <v>0</v>
      </c>
      <c r="AB55" s="226">
        <f>IF(AB$4&gt;=$C55,'Indexed REC Strike Price'!AB55-INDEX('Inputs_Indexed REC'!Y$18:Y$20,MATCH('Indexed REC Prices'!$B55,'Inputs_Indexed REC'!$B$18:$B$20,0)),0)</f>
        <v>0</v>
      </c>
      <c r="AC55" s="226">
        <f>IF(AC$4&gt;=$C55,'Indexed REC Strike Price'!AC55-INDEX('Inputs_Indexed REC'!Z$18:Z$20,MATCH('Indexed REC Prices'!$B55,'Inputs_Indexed REC'!$B$18:$B$20,0)),0)</f>
        <v>0</v>
      </c>
      <c r="AD55" s="226">
        <f>IF(AD$4&gt;=$C55,'Indexed REC Strike Price'!AD55-INDEX('Inputs_Indexed REC'!AA$18:AA$20,MATCH('Indexed REC Prices'!$B55,'Inputs_Indexed REC'!$B$18:$B$20,0)),0)</f>
        <v>0</v>
      </c>
      <c r="AE55" s="226">
        <f>IF(AE$4&gt;=$C55,'Indexed REC Strike Price'!AE55-INDEX('Inputs_Indexed REC'!AB$18:AB$20,MATCH('Indexed REC Prices'!$B55,'Inputs_Indexed REC'!$B$18:$B$20,0)),0)</f>
        <v>31.121881750242864</v>
      </c>
    </row>
    <row r="56" spans="2:50">
      <c r="B56" s="214"/>
    </row>
    <row r="57" spans="2:50">
      <c r="B57" s="321" t="s">
        <v>73</v>
      </c>
      <c r="C57" s="320">
        <v>2022</v>
      </c>
      <c r="D57" s="262" t="s">
        <v>87</v>
      </c>
      <c r="G57" s="226">
        <f>IF(G$4&gt;=$C57,'Indexed REC Strike Price'!G57-INDEX('Inputs_Indexed REC'!D$18:D$20,MATCH('Indexed REC Prices'!$B57,'Inputs_Indexed REC'!$B$18:$B$20,0)),0)</f>
        <v>92.48</v>
      </c>
      <c r="H57" s="226">
        <f>IF(H$4&gt;=$C57,'Indexed REC Strike Price'!H57-INDEX('Inputs_Indexed REC'!E$18:E$20,MATCH('Indexed REC Prices'!$B57,'Inputs_Indexed REC'!$B$18:$B$20,0)),0)</f>
        <v>92.48</v>
      </c>
      <c r="I57" s="226">
        <f>IF(I$4&gt;=$C57,'Indexed REC Strike Price'!I57-INDEX('Inputs_Indexed REC'!F$18:F$20,MATCH('Indexed REC Prices'!$B57,'Inputs_Indexed REC'!$B$18:$B$20,0)),0)</f>
        <v>92.48</v>
      </c>
      <c r="J57" s="226">
        <f>IF(J$4&gt;=$C57,'Indexed REC Strike Price'!J57-INDEX('Inputs_Indexed REC'!G$18:G$20,MATCH('Indexed REC Prices'!$B57,'Inputs_Indexed REC'!$B$18:$B$20,0)),0)</f>
        <v>48.791037142857142</v>
      </c>
      <c r="K57" s="226">
        <f>IF(K$4&gt;=$C57,'Indexed REC Strike Price'!K57-INDEX('Inputs_Indexed REC'!H$18:H$20,MATCH('Indexed REC Prices'!$B57,'Inputs_Indexed REC'!$B$18:$B$20,0)),0)</f>
        <v>48.424714682539687</v>
      </c>
      <c r="L57" s="226">
        <f>IF(L$4&gt;=$C57,'Indexed REC Strike Price'!L57-INDEX('Inputs_Indexed REC'!I$18:I$20,MATCH('Indexed REC Prices'!$B57,'Inputs_Indexed REC'!$B$18:$B$20,0)),0)</f>
        <v>51.247216666666674</v>
      </c>
      <c r="M57" s="226">
        <f>IF(M$4&gt;=$C57,'Indexed REC Strike Price'!M57-INDEX('Inputs_Indexed REC'!J$18:J$20,MATCH('Indexed REC Prices'!$B57,'Inputs_Indexed REC'!$B$18:$B$20,0)),0)</f>
        <v>52.893532539682539</v>
      </c>
      <c r="N57" s="226">
        <f>IF(N$4&gt;=$C57,'Indexed REC Strike Price'!N57-INDEX('Inputs_Indexed REC'!K$18:K$20,MATCH('Indexed REC Prices'!$B57,'Inputs_Indexed REC'!$B$18:$B$20,0)),0)</f>
        <v>53.653902579365095</v>
      </c>
      <c r="O57" s="226">
        <f>IF(O$4&gt;=$C57,'Indexed REC Strike Price'!O57-INDEX('Inputs_Indexed REC'!L$18:L$20,MATCH('Indexed REC Prices'!$B57,'Inputs_Indexed REC'!$B$18:$B$20,0)),0)</f>
        <v>53.952884126984131</v>
      </c>
      <c r="P57" s="226">
        <f>IF(P$4&gt;=$C57,'Indexed REC Strike Price'!P57-INDEX('Inputs_Indexed REC'!M$18:M$20,MATCH('Indexed REC Prices'!$B57,'Inputs_Indexed REC'!$B$18:$B$20,0)),0)</f>
        <v>54.270454166666667</v>
      </c>
      <c r="Q57" s="226">
        <f>IF(Q$4&gt;=$C57,'Indexed REC Strike Price'!Q57-INDEX('Inputs_Indexed REC'!N$18:N$20,MATCH('Indexed REC Prices'!$B57,'Inputs_Indexed REC'!$B$18:$B$20,0)),0)</f>
        <v>55.170434424603179</v>
      </c>
      <c r="R57" s="226">
        <f>IF(R$4&gt;=$C57,'Indexed REC Strike Price'!R57-INDEX('Inputs_Indexed REC'!O$18:O$20,MATCH('Indexed REC Prices'!$B57,'Inputs_Indexed REC'!$B$18:$B$20,0)),0)</f>
        <v>55.559581349206354</v>
      </c>
      <c r="S57" s="226">
        <f>IF(S$4&gt;=$C57,'Indexed REC Strike Price'!S57-INDEX('Inputs_Indexed REC'!P$18:P$20,MATCH('Indexed REC Prices'!$B57,'Inputs_Indexed REC'!$B$18:$B$20,0)),0)</f>
        <v>54.321094246031748</v>
      </c>
      <c r="T57" s="226">
        <f>IF(T$4&gt;=$C57,'Indexed REC Strike Price'!T57-INDEX('Inputs_Indexed REC'!Q$18:Q$20,MATCH('Indexed REC Prices'!$B57,'Inputs_Indexed REC'!$B$18:$B$20,0)),0)</f>
        <v>52.673621329365076</v>
      </c>
      <c r="U57" s="226">
        <f>IF(U$4&gt;=$C57,'Indexed REC Strike Price'!U57-INDEX('Inputs_Indexed REC'!R$18:R$20,MATCH('Indexed REC Prices'!$B57,'Inputs_Indexed REC'!$B$18:$B$20,0)),0)</f>
        <v>51.521559920634928</v>
      </c>
      <c r="V57" s="226">
        <f>IF(V$4&gt;=$C57,'Indexed REC Strike Price'!V57-INDEX('Inputs_Indexed REC'!S$18:S$20,MATCH('Indexed REC Prices'!$B57,'Inputs_Indexed REC'!$B$18:$B$20,0)),0)</f>
        <v>52.565770734126986</v>
      </c>
      <c r="W57" s="226">
        <f>IF(W$4&gt;=$C57,'Indexed REC Strike Price'!W57-INDEX('Inputs_Indexed REC'!T$18:T$20,MATCH('Indexed REC Prices'!$B57,'Inputs_Indexed REC'!$B$18:$B$20,0)),0)</f>
        <v>51.826232936507942</v>
      </c>
      <c r="X57" s="226">
        <f>IF(X$4&gt;=$C57,'Indexed REC Strike Price'!X57-INDEX('Inputs_Indexed REC'!U$18:U$20,MATCH('Indexed REC Prices'!$B57,'Inputs_Indexed REC'!$B$18:$B$20,0)),0)</f>
        <v>51.799646726190481</v>
      </c>
      <c r="Y57" s="226">
        <f>IF(Y$4&gt;=$C57,'Indexed REC Strike Price'!Y57-INDEX('Inputs_Indexed REC'!V$18:V$20,MATCH('Indexed REC Prices'!$B57,'Inputs_Indexed REC'!$B$18:$B$20,0)),0)</f>
        <v>51.643345833333335</v>
      </c>
      <c r="Z57" s="226">
        <f>IF(Z$4&gt;=$C57,'Indexed REC Strike Price'!Z57-INDEX('Inputs_Indexed REC'!W$18:W$20,MATCH('Indexed REC Prices'!$B57,'Inputs_Indexed REC'!$B$18:$B$20,0)),0)</f>
        <v>51.27200357142857</v>
      </c>
      <c r="AA57" s="226">
        <f>IF(AA$4&gt;=$C57,'Indexed REC Strike Price'!AA57-INDEX('Inputs_Indexed REC'!X$18:X$20,MATCH('Indexed REC Prices'!$B57,'Inputs_Indexed REC'!$B$18:$B$20,0)),0)</f>
        <v>51.030910714285724</v>
      </c>
      <c r="AB57" s="226">
        <f>IF(AB$4&gt;=$C57,'Indexed REC Strike Price'!AB57-INDEX('Inputs_Indexed REC'!Y$18:Y$20,MATCH('Indexed REC Prices'!$B57,'Inputs_Indexed REC'!$B$18:$B$20,0)),0)</f>
        <v>50.79343313492064</v>
      </c>
      <c r="AC57" s="226">
        <f>IF(AC$4&gt;=$C57,'Indexed REC Strike Price'!AC57-INDEX('Inputs_Indexed REC'!Z$18:Z$20,MATCH('Indexed REC Prices'!$B57,'Inputs_Indexed REC'!$B$18:$B$20,0)),0)</f>
        <v>49.959701797619054</v>
      </c>
      <c r="AD57" s="226">
        <f>IF(AD$4&gt;=$C57,'Indexed REC Strike Price'!AD57-INDEX('Inputs_Indexed REC'!AA$18:AA$20,MATCH('Indexed REC Prices'!$B57,'Inputs_Indexed REC'!$B$18:$B$20,0)),0)</f>
        <v>49.109295833571437</v>
      </c>
      <c r="AE57" s="226">
        <f>IF(AE$4&gt;=$C57,'Indexed REC Strike Price'!AE57-INDEX('Inputs_Indexed REC'!AB$18:AB$20,MATCH('Indexed REC Prices'!$B57,'Inputs_Indexed REC'!$B$18:$B$20,0)),0)</f>
        <v>48.241881750242868</v>
      </c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</row>
    <row r="58" spans="2:50">
      <c r="B58" s="321" t="s">
        <v>73</v>
      </c>
      <c r="C58" s="320">
        <f t="shared" ref="C58:C81" si="3">C57+1</f>
        <v>2023</v>
      </c>
      <c r="D58" s="262" t="s">
        <v>87</v>
      </c>
      <c r="G58" s="226">
        <f>IF(G$4&gt;=$C58,'Indexed REC Strike Price'!G58-INDEX('Inputs_Indexed REC'!D$18:D$20,MATCH('Indexed REC Prices'!$B58,'Inputs_Indexed REC'!$B$18:$B$20,0)),0)</f>
        <v>0</v>
      </c>
      <c r="H58" s="226">
        <f>IF(H$4&gt;=$C58,'Indexed REC Strike Price'!H58-INDEX('Inputs_Indexed REC'!E$18:E$20,MATCH('Indexed REC Prices'!$B58,'Inputs_Indexed REC'!$B$18:$B$20,0)),0)</f>
        <v>96.86</v>
      </c>
      <c r="I58" s="226">
        <f>IF(I$4&gt;=$C58,'Indexed REC Strike Price'!I58-INDEX('Inputs_Indexed REC'!F$18:F$20,MATCH('Indexed REC Prices'!$B58,'Inputs_Indexed REC'!$B$18:$B$20,0)),0)</f>
        <v>96.86</v>
      </c>
      <c r="J58" s="226">
        <f>IF(J$4&gt;=$C58,'Indexed REC Strike Price'!J58-INDEX('Inputs_Indexed REC'!G$18:G$20,MATCH('Indexed REC Prices'!$B58,'Inputs_Indexed REC'!$B$18:$B$20,0)),0)</f>
        <v>53.171037142857138</v>
      </c>
      <c r="K58" s="226">
        <f>IF(K$4&gt;=$C58,'Indexed REC Strike Price'!K58-INDEX('Inputs_Indexed REC'!H$18:H$20,MATCH('Indexed REC Prices'!$B58,'Inputs_Indexed REC'!$B$18:$B$20,0)),0)</f>
        <v>52.804714682539682</v>
      </c>
      <c r="L58" s="226">
        <f>IF(L$4&gt;=$C58,'Indexed REC Strike Price'!L58-INDEX('Inputs_Indexed REC'!I$18:I$20,MATCH('Indexed REC Prices'!$B58,'Inputs_Indexed REC'!$B$18:$B$20,0)),0)</f>
        <v>55.627216666666669</v>
      </c>
      <c r="M58" s="226">
        <f>IF(M$4&gt;=$C58,'Indexed REC Strike Price'!M58-INDEX('Inputs_Indexed REC'!J$18:J$20,MATCH('Indexed REC Prices'!$B58,'Inputs_Indexed REC'!$B$18:$B$20,0)),0)</f>
        <v>57.273532539682535</v>
      </c>
      <c r="N58" s="226">
        <f>IF(N$4&gt;=$C58,'Indexed REC Strike Price'!N58-INDEX('Inputs_Indexed REC'!K$18:K$20,MATCH('Indexed REC Prices'!$B58,'Inputs_Indexed REC'!$B$18:$B$20,0)),0)</f>
        <v>58.03390257936509</v>
      </c>
      <c r="O58" s="226">
        <f>IF(O$4&gt;=$C58,'Indexed REC Strike Price'!O58-INDEX('Inputs_Indexed REC'!L$18:L$20,MATCH('Indexed REC Prices'!$B58,'Inputs_Indexed REC'!$B$18:$B$20,0)),0)</f>
        <v>58.332884126984126</v>
      </c>
      <c r="P58" s="226">
        <f>IF(P$4&gt;=$C58,'Indexed REC Strike Price'!P58-INDEX('Inputs_Indexed REC'!M$18:M$20,MATCH('Indexed REC Prices'!$B58,'Inputs_Indexed REC'!$B$18:$B$20,0)),0)</f>
        <v>58.650454166666663</v>
      </c>
      <c r="Q58" s="226">
        <f>IF(Q$4&gt;=$C58,'Indexed REC Strike Price'!Q58-INDEX('Inputs_Indexed REC'!N$18:N$20,MATCH('Indexed REC Prices'!$B58,'Inputs_Indexed REC'!$B$18:$B$20,0)),0)</f>
        <v>59.550434424603175</v>
      </c>
      <c r="R58" s="226">
        <f>IF(R$4&gt;=$C58,'Indexed REC Strike Price'!R58-INDEX('Inputs_Indexed REC'!O$18:O$20,MATCH('Indexed REC Prices'!$B58,'Inputs_Indexed REC'!$B$18:$B$20,0)),0)</f>
        <v>59.93958134920635</v>
      </c>
      <c r="S58" s="226">
        <f>IF(S$4&gt;=$C58,'Indexed REC Strike Price'!S58-INDEX('Inputs_Indexed REC'!P$18:P$20,MATCH('Indexed REC Prices'!$B58,'Inputs_Indexed REC'!$B$18:$B$20,0)),0)</f>
        <v>58.701094246031744</v>
      </c>
      <c r="T58" s="226">
        <f>IF(T$4&gt;=$C58,'Indexed REC Strike Price'!T58-INDEX('Inputs_Indexed REC'!Q$18:Q$20,MATCH('Indexed REC Prices'!$B58,'Inputs_Indexed REC'!$B$18:$B$20,0)),0)</f>
        <v>57.053621329365072</v>
      </c>
      <c r="U58" s="226">
        <f>IF(U$4&gt;=$C58,'Indexed REC Strike Price'!U58-INDEX('Inputs_Indexed REC'!R$18:R$20,MATCH('Indexed REC Prices'!$B58,'Inputs_Indexed REC'!$B$18:$B$20,0)),0)</f>
        <v>55.901559920634924</v>
      </c>
      <c r="V58" s="226">
        <f>IF(V$4&gt;=$C58,'Indexed REC Strike Price'!V58-INDEX('Inputs_Indexed REC'!S$18:S$20,MATCH('Indexed REC Prices'!$B58,'Inputs_Indexed REC'!$B$18:$B$20,0)),0)</f>
        <v>56.945770734126981</v>
      </c>
      <c r="W58" s="226">
        <f>IF(W$4&gt;=$C58,'Indexed REC Strike Price'!W58-INDEX('Inputs_Indexed REC'!T$18:T$20,MATCH('Indexed REC Prices'!$B58,'Inputs_Indexed REC'!$B$18:$B$20,0)),0)</f>
        <v>56.206232936507938</v>
      </c>
      <c r="X58" s="226">
        <f>IF(X$4&gt;=$C58,'Indexed REC Strike Price'!X58-INDEX('Inputs_Indexed REC'!U$18:U$20,MATCH('Indexed REC Prices'!$B58,'Inputs_Indexed REC'!$B$18:$B$20,0)),0)</f>
        <v>56.179646726190477</v>
      </c>
      <c r="Y58" s="226">
        <f>IF(Y$4&gt;=$C58,'Indexed REC Strike Price'!Y58-INDEX('Inputs_Indexed REC'!V$18:V$20,MATCH('Indexed REC Prices'!$B58,'Inputs_Indexed REC'!$B$18:$B$20,0)),0)</f>
        <v>56.02334583333333</v>
      </c>
      <c r="Z58" s="226">
        <f>IF(Z$4&gt;=$C58,'Indexed REC Strike Price'!Z58-INDEX('Inputs_Indexed REC'!W$18:W$20,MATCH('Indexed REC Prices'!$B58,'Inputs_Indexed REC'!$B$18:$B$20,0)),0)</f>
        <v>55.652003571428565</v>
      </c>
      <c r="AA58" s="226">
        <f>IF(AA$4&gt;=$C58,'Indexed REC Strike Price'!AA58-INDEX('Inputs_Indexed REC'!X$18:X$20,MATCH('Indexed REC Prices'!$B58,'Inputs_Indexed REC'!$B$18:$B$20,0)),0)</f>
        <v>55.41091071428572</v>
      </c>
      <c r="AB58" s="226">
        <f>IF(AB$4&gt;=$C58,'Indexed REC Strike Price'!AB58-INDEX('Inputs_Indexed REC'!Y$18:Y$20,MATCH('Indexed REC Prices'!$B58,'Inputs_Indexed REC'!$B$18:$B$20,0)),0)</f>
        <v>55.173433134920636</v>
      </c>
      <c r="AC58" s="226">
        <f>IF(AC$4&gt;=$C58,'Indexed REC Strike Price'!AC58-INDEX('Inputs_Indexed REC'!Z$18:Z$20,MATCH('Indexed REC Prices'!$B58,'Inputs_Indexed REC'!$B$18:$B$20,0)),0)</f>
        <v>54.33970179761905</v>
      </c>
      <c r="AD58" s="226">
        <f>IF(AD$4&gt;=$C58,'Indexed REC Strike Price'!AD58-INDEX('Inputs_Indexed REC'!AA$18:AA$20,MATCH('Indexed REC Prices'!$B58,'Inputs_Indexed REC'!$B$18:$B$20,0)),0)</f>
        <v>53.489295833571433</v>
      </c>
      <c r="AE58" s="226">
        <f>IF(AE$4&gt;=$C58,'Indexed REC Strike Price'!AE58-INDEX('Inputs_Indexed REC'!AB$18:AB$20,MATCH('Indexed REC Prices'!$B58,'Inputs_Indexed REC'!$B$18:$B$20,0)),0)</f>
        <v>52.621881750242864</v>
      </c>
    </row>
    <row r="59" spans="2:50">
      <c r="B59" s="321" t="s">
        <v>73</v>
      </c>
      <c r="C59" s="320">
        <f t="shared" si="3"/>
        <v>2024</v>
      </c>
      <c r="D59" s="262" t="s">
        <v>87</v>
      </c>
      <c r="G59" s="226">
        <f>IF(G$4&gt;=$C59,'Indexed REC Strike Price'!G59-INDEX('Inputs_Indexed REC'!D$18:D$20,MATCH('Indexed REC Prices'!$B59,'Inputs_Indexed REC'!$B$18:$B$20,0)),0)</f>
        <v>0</v>
      </c>
      <c r="H59" s="226">
        <f>IF(H$4&gt;=$C59,'Indexed REC Strike Price'!H59-INDEX('Inputs_Indexed REC'!E$18:E$20,MATCH('Indexed REC Prices'!$B59,'Inputs_Indexed REC'!$B$18:$B$20,0)),0)</f>
        <v>0</v>
      </c>
      <c r="I59" s="226">
        <f>IF(I$4&gt;=$C59,'Indexed REC Strike Price'!I59-INDEX('Inputs_Indexed REC'!F$18:F$20,MATCH('Indexed REC Prices'!$B59,'Inputs_Indexed REC'!$B$18:$B$20,0)),0)</f>
        <v>96.86</v>
      </c>
      <c r="J59" s="226">
        <f>IF(J$4&gt;=$C59,'Indexed REC Strike Price'!J59-INDEX('Inputs_Indexed REC'!G$18:G$20,MATCH('Indexed REC Prices'!$B59,'Inputs_Indexed REC'!$B$18:$B$20,0)),0)</f>
        <v>53.171037142857138</v>
      </c>
      <c r="K59" s="226">
        <f>IF(K$4&gt;=$C59,'Indexed REC Strike Price'!K59-INDEX('Inputs_Indexed REC'!H$18:H$20,MATCH('Indexed REC Prices'!$B59,'Inputs_Indexed REC'!$B$18:$B$20,0)),0)</f>
        <v>52.804714682539682</v>
      </c>
      <c r="L59" s="226">
        <f>IF(L$4&gt;=$C59,'Indexed REC Strike Price'!L59-INDEX('Inputs_Indexed REC'!I$18:I$20,MATCH('Indexed REC Prices'!$B59,'Inputs_Indexed REC'!$B$18:$B$20,0)),0)</f>
        <v>55.627216666666669</v>
      </c>
      <c r="M59" s="226">
        <f>IF(M$4&gt;=$C59,'Indexed REC Strike Price'!M59-INDEX('Inputs_Indexed REC'!J$18:J$20,MATCH('Indexed REC Prices'!$B59,'Inputs_Indexed REC'!$B$18:$B$20,0)),0)</f>
        <v>57.273532539682535</v>
      </c>
      <c r="N59" s="226">
        <f>IF(N$4&gt;=$C59,'Indexed REC Strike Price'!N59-INDEX('Inputs_Indexed REC'!K$18:K$20,MATCH('Indexed REC Prices'!$B59,'Inputs_Indexed REC'!$B$18:$B$20,0)),0)</f>
        <v>58.03390257936509</v>
      </c>
      <c r="O59" s="226">
        <f>IF(O$4&gt;=$C59,'Indexed REC Strike Price'!O59-INDEX('Inputs_Indexed REC'!L$18:L$20,MATCH('Indexed REC Prices'!$B59,'Inputs_Indexed REC'!$B$18:$B$20,0)),0)</f>
        <v>58.332884126984126</v>
      </c>
      <c r="P59" s="226">
        <f>IF(P$4&gt;=$C59,'Indexed REC Strike Price'!P59-INDEX('Inputs_Indexed REC'!M$18:M$20,MATCH('Indexed REC Prices'!$B59,'Inputs_Indexed REC'!$B$18:$B$20,0)),0)</f>
        <v>58.650454166666663</v>
      </c>
      <c r="Q59" s="226">
        <f>IF(Q$4&gt;=$C59,'Indexed REC Strike Price'!Q59-INDEX('Inputs_Indexed REC'!N$18:N$20,MATCH('Indexed REC Prices'!$B59,'Inputs_Indexed REC'!$B$18:$B$20,0)),0)</f>
        <v>59.550434424603175</v>
      </c>
      <c r="R59" s="226">
        <f>IF(R$4&gt;=$C59,'Indexed REC Strike Price'!R59-INDEX('Inputs_Indexed REC'!O$18:O$20,MATCH('Indexed REC Prices'!$B59,'Inputs_Indexed REC'!$B$18:$B$20,0)),0)</f>
        <v>59.93958134920635</v>
      </c>
      <c r="S59" s="226">
        <f>IF(S$4&gt;=$C59,'Indexed REC Strike Price'!S59-INDEX('Inputs_Indexed REC'!P$18:P$20,MATCH('Indexed REC Prices'!$B59,'Inputs_Indexed REC'!$B$18:$B$20,0)),0)</f>
        <v>58.701094246031744</v>
      </c>
      <c r="T59" s="226">
        <f>IF(T$4&gt;=$C59,'Indexed REC Strike Price'!T59-INDEX('Inputs_Indexed REC'!Q$18:Q$20,MATCH('Indexed REC Prices'!$B59,'Inputs_Indexed REC'!$B$18:$B$20,0)),0)</f>
        <v>57.053621329365072</v>
      </c>
      <c r="U59" s="226">
        <f>IF(U$4&gt;=$C59,'Indexed REC Strike Price'!U59-INDEX('Inputs_Indexed REC'!R$18:R$20,MATCH('Indexed REC Prices'!$B59,'Inputs_Indexed REC'!$B$18:$B$20,0)),0)</f>
        <v>55.901559920634924</v>
      </c>
      <c r="V59" s="226">
        <f>IF(V$4&gt;=$C59,'Indexed REC Strike Price'!V59-INDEX('Inputs_Indexed REC'!S$18:S$20,MATCH('Indexed REC Prices'!$B59,'Inputs_Indexed REC'!$B$18:$B$20,0)),0)</f>
        <v>56.945770734126981</v>
      </c>
      <c r="W59" s="226">
        <f>IF(W$4&gt;=$C59,'Indexed REC Strike Price'!W59-INDEX('Inputs_Indexed REC'!T$18:T$20,MATCH('Indexed REC Prices'!$B59,'Inputs_Indexed REC'!$B$18:$B$20,0)),0)</f>
        <v>56.206232936507938</v>
      </c>
      <c r="X59" s="226">
        <f>IF(X$4&gt;=$C59,'Indexed REC Strike Price'!X59-INDEX('Inputs_Indexed REC'!U$18:U$20,MATCH('Indexed REC Prices'!$B59,'Inputs_Indexed REC'!$B$18:$B$20,0)),0)</f>
        <v>56.179646726190477</v>
      </c>
      <c r="Y59" s="226">
        <f>IF(Y$4&gt;=$C59,'Indexed REC Strike Price'!Y59-INDEX('Inputs_Indexed REC'!V$18:V$20,MATCH('Indexed REC Prices'!$B59,'Inputs_Indexed REC'!$B$18:$B$20,0)),0)</f>
        <v>56.02334583333333</v>
      </c>
      <c r="Z59" s="226">
        <f>IF(Z$4&gt;=$C59,'Indexed REC Strike Price'!Z59-INDEX('Inputs_Indexed REC'!W$18:W$20,MATCH('Indexed REC Prices'!$B59,'Inputs_Indexed REC'!$B$18:$B$20,0)),0)</f>
        <v>55.652003571428565</v>
      </c>
      <c r="AA59" s="226">
        <f>IF(AA$4&gt;=$C59,'Indexed REC Strike Price'!AA59-INDEX('Inputs_Indexed REC'!X$18:X$20,MATCH('Indexed REC Prices'!$B59,'Inputs_Indexed REC'!$B$18:$B$20,0)),0)</f>
        <v>55.41091071428572</v>
      </c>
      <c r="AB59" s="226">
        <f>IF(AB$4&gt;=$C59,'Indexed REC Strike Price'!AB59-INDEX('Inputs_Indexed REC'!Y$18:Y$20,MATCH('Indexed REC Prices'!$B59,'Inputs_Indexed REC'!$B$18:$B$20,0)),0)</f>
        <v>55.173433134920636</v>
      </c>
      <c r="AC59" s="226">
        <f>IF(AC$4&gt;=$C59,'Indexed REC Strike Price'!AC59-INDEX('Inputs_Indexed REC'!Z$18:Z$20,MATCH('Indexed REC Prices'!$B59,'Inputs_Indexed REC'!$B$18:$B$20,0)),0)</f>
        <v>54.33970179761905</v>
      </c>
      <c r="AD59" s="226">
        <f>IF(AD$4&gt;=$C59,'Indexed REC Strike Price'!AD59-INDEX('Inputs_Indexed REC'!AA$18:AA$20,MATCH('Indexed REC Prices'!$B59,'Inputs_Indexed REC'!$B$18:$B$20,0)),0)</f>
        <v>53.489295833571433</v>
      </c>
      <c r="AE59" s="226">
        <f>IF(AE$4&gt;=$C59,'Indexed REC Strike Price'!AE59-INDEX('Inputs_Indexed REC'!AB$18:AB$20,MATCH('Indexed REC Prices'!$B59,'Inputs_Indexed REC'!$B$18:$B$20,0)),0)</f>
        <v>52.621881750242864</v>
      </c>
    </row>
    <row r="60" spans="2:50">
      <c r="B60" s="321" t="s">
        <v>73</v>
      </c>
      <c r="C60" s="320">
        <f t="shared" si="3"/>
        <v>2025</v>
      </c>
      <c r="D60" s="262" t="s">
        <v>87</v>
      </c>
      <c r="G60" s="226">
        <f>IF(G$4&gt;=$C60,'Indexed REC Strike Price'!G60-INDEX('Inputs_Indexed REC'!D$18:D$20,MATCH('Indexed REC Prices'!$B60,'Inputs_Indexed REC'!$B$18:$B$20,0)),0)</f>
        <v>0</v>
      </c>
      <c r="H60" s="226">
        <f>IF(H$4&gt;=$C60,'Indexed REC Strike Price'!H60-INDEX('Inputs_Indexed REC'!E$18:E$20,MATCH('Indexed REC Prices'!$B60,'Inputs_Indexed REC'!$B$18:$B$20,0)),0)</f>
        <v>0</v>
      </c>
      <c r="I60" s="226">
        <f>IF(I$4&gt;=$C60,'Indexed REC Strike Price'!I60-INDEX('Inputs_Indexed REC'!F$18:F$20,MATCH('Indexed REC Prices'!$B60,'Inputs_Indexed REC'!$B$18:$B$20,0)),0)</f>
        <v>0</v>
      </c>
      <c r="J60" s="226">
        <f>IF(J$4&gt;=$C60,'Indexed REC Strike Price'!J60-INDEX('Inputs_Indexed REC'!G$18:G$20,MATCH('Indexed REC Prices'!$B60,'Inputs_Indexed REC'!$B$18:$B$20,0)),0)</f>
        <v>53.171037142857138</v>
      </c>
      <c r="K60" s="226">
        <f>IF(K$4&gt;=$C60,'Indexed REC Strike Price'!K60-INDEX('Inputs_Indexed REC'!H$18:H$20,MATCH('Indexed REC Prices'!$B60,'Inputs_Indexed REC'!$B$18:$B$20,0)),0)</f>
        <v>52.804714682539682</v>
      </c>
      <c r="L60" s="226">
        <f>IF(L$4&gt;=$C60,'Indexed REC Strike Price'!L60-INDEX('Inputs_Indexed REC'!I$18:I$20,MATCH('Indexed REC Prices'!$B60,'Inputs_Indexed REC'!$B$18:$B$20,0)),0)</f>
        <v>55.627216666666669</v>
      </c>
      <c r="M60" s="226">
        <f>IF(M$4&gt;=$C60,'Indexed REC Strike Price'!M60-INDEX('Inputs_Indexed REC'!J$18:J$20,MATCH('Indexed REC Prices'!$B60,'Inputs_Indexed REC'!$B$18:$B$20,0)),0)</f>
        <v>57.273532539682535</v>
      </c>
      <c r="N60" s="226">
        <f>IF(N$4&gt;=$C60,'Indexed REC Strike Price'!N60-INDEX('Inputs_Indexed REC'!K$18:K$20,MATCH('Indexed REC Prices'!$B60,'Inputs_Indexed REC'!$B$18:$B$20,0)),0)</f>
        <v>58.03390257936509</v>
      </c>
      <c r="O60" s="226">
        <f>IF(O$4&gt;=$C60,'Indexed REC Strike Price'!O60-INDEX('Inputs_Indexed REC'!L$18:L$20,MATCH('Indexed REC Prices'!$B60,'Inputs_Indexed REC'!$B$18:$B$20,0)),0)</f>
        <v>58.332884126984126</v>
      </c>
      <c r="P60" s="226">
        <f>IF(P$4&gt;=$C60,'Indexed REC Strike Price'!P60-INDEX('Inputs_Indexed REC'!M$18:M$20,MATCH('Indexed REC Prices'!$B60,'Inputs_Indexed REC'!$B$18:$B$20,0)),0)</f>
        <v>58.650454166666663</v>
      </c>
      <c r="Q60" s="226">
        <f>IF(Q$4&gt;=$C60,'Indexed REC Strike Price'!Q60-INDEX('Inputs_Indexed REC'!N$18:N$20,MATCH('Indexed REC Prices'!$B60,'Inputs_Indexed REC'!$B$18:$B$20,0)),0)</f>
        <v>59.550434424603175</v>
      </c>
      <c r="R60" s="226">
        <f>IF(R$4&gt;=$C60,'Indexed REC Strike Price'!R60-INDEX('Inputs_Indexed REC'!O$18:O$20,MATCH('Indexed REC Prices'!$B60,'Inputs_Indexed REC'!$B$18:$B$20,0)),0)</f>
        <v>59.93958134920635</v>
      </c>
      <c r="S60" s="226">
        <f>IF(S$4&gt;=$C60,'Indexed REC Strike Price'!S60-INDEX('Inputs_Indexed REC'!P$18:P$20,MATCH('Indexed REC Prices'!$B60,'Inputs_Indexed REC'!$B$18:$B$20,0)),0)</f>
        <v>58.701094246031744</v>
      </c>
      <c r="T60" s="226">
        <f>IF(T$4&gt;=$C60,'Indexed REC Strike Price'!T60-INDEX('Inputs_Indexed REC'!Q$18:Q$20,MATCH('Indexed REC Prices'!$B60,'Inputs_Indexed REC'!$B$18:$B$20,0)),0)</f>
        <v>57.053621329365072</v>
      </c>
      <c r="U60" s="226">
        <f>IF(U$4&gt;=$C60,'Indexed REC Strike Price'!U60-INDEX('Inputs_Indexed REC'!R$18:R$20,MATCH('Indexed REC Prices'!$B60,'Inputs_Indexed REC'!$B$18:$B$20,0)),0)</f>
        <v>55.901559920634924</v>
      </c>
      <c r="V60" s="226">
        <f>IF(V$4&gt;=$C60,'Indexed REC Strike Price'!V60-INDEX('Inputs_Indexed REC'!S$18:S$20,MATCH('Indexed REC Prices'!$B60,'Inputs_Indexed REC'!$B$18:$B$20,0)),0)</f>
        <v>56.945770734126981</v>
      </c>
      <c r="W60" s="226">
        <f>IF(W$4&gt;=$C60,'Indexed REC Strike Price'!W60-INDEX('Inputs_Indexed REC'!T$18:T$20,MATCH('Indexed REC Prices'!$B60,'Inputs_Indexed REC'!$B$18:$B$20,0)),0)</f>
        <v>56.206232936507938</v>
      </c>
      <c r="X60" s="226">
        <f>IF(X$4&gt;=$C60,'Indexed REC Strike Price'!X60-INDEX('Inputs_Indexed REC'!U$18:U$20,MATCH('Indexed REC Prices'!$B60,'Inputs_Indexed REC'!$B$18:$B$20,0)),0)</f>
        <v>56.179646726190477</v>
      </c>
      <c r="Y60" s="226">
        <f>IF(Y$4&gt;=$C60,'Indexed REC Strike Price'!Y60-INDEX('Inputs_Indexed REC'!V$18:V$20,MATCH('Indexed REC Prices'!$B60,'Inputs_Indexed REC'!$B$18:$B$20,0)),0)</f>
        <v>56.02334583333333</v>
      </c>
      <c r="Z60" s="226">
        <f>IF(Z$4&gt;=$C60,'Indexed REC Strike Price'!Z60-INDEX('Inputs_Indexed REC'!W$18:W$20,MATCH('Indexed REC Prices'!$B60,'Inputs_Indexed REC'!$B$18:$B$20,0)),0)</f>
        <v>55.652003571428565</v>
      </c>
      <c r="AA60" s="226">
        <f>IF(AA$4&gt;=$C60,'Indexed REC Strike Price'!AA60-INDEX('Inputs_Indexed REC'!X$18:X$20,MATCH('Indexed REC Prices'!$B60,'Inputs_Indexed REC'!$B$18:$B$20,0)),0)</f>
        <v>55.41091071428572</v>
      </c>
      <c r="AB60" s="226">
        <f>IF(AB$4&gt;=$C60,'Indexed REC Strike Price'!AB60-INDEX('Inputs_Indexed REC'!Y$18:Y$20,MATCH('Indexed REC Prices'!$B60,'Inputs_Indexed REC'!$B$18:$B$20,0)),0)</f>
        <v>55.173433134920636</v>
      </c>
      <c r="AC60" s="226">
        <f>IF(AC$4&gt;=$C60,'Indexed REC Strike Price'!AC60-INDEX('Inputs_Indexed REC'!Z$18:Z$20,MATCH('Indexed REC Prices'!$B60,'Inputs_Indexed REC'!$B$18:$B$20,0)),0)</f>
        <v>54.33970179761905</v>
      </c>
      <c r="AD60" s="226">
        <f>IF(AD$4&gt;=$C60,'Indexed REC Strike Price'!AD60-INDEX('Inputs_Indexed REC'!AA$18:AA$20,MATCH('Indexed REC Prices'!$B60,'Inputs_Indexed REC'!$B$18:$B$20,0)),0)</f>
        <v>53.489295833571433</v>
      </c>
      <c r="AE60" s="226">
        <f>IF(AE$4&gt;=$C60,'Indexed REC Strike Price'!AE60-INDEX('Inputs_Indexed REC'!AB$18:AB$20,MATCH('Indexed REC Prices'!$B60,'Inputs_Indexed REC'!$B$18:$B$20,0)),0)</f>
        <v>52.621881750242864</v>
      </c>
    </row>
    <row r="61" spans="2:50">
      <c r="B61" s="321" t="s">
        <v>73</v>
      </c>
      <c r="C61" s="320">
        <f t="shared" si="3"/>
        <v>2026</v>
      </c>
      <c r="D61" s="262" t="s">
        <v>87</v>
      </c>
      <c r="G61" s="226">
        <f>IF(G$4&gt;=$C61,'Indexed REC Strike Price'!G61-INDEX('Inputs_Indexed REC'!D$18:D$20,MATCH('Indexed REC Prices'!$B61,'Inputs_Indexed REC'!$B$18:$B$20,0)),0)</f>
        <v>0</v>
      </c>
      <c r="H61" s="226">
        <f>IF(H$4&gt;=$C61,'Indexed REC Strike Price'!H61-INDEX('Inputs_Indexed REC'!E$18:E$20,MATCH('Indexed REC Prices'!$B61,'Inputs_Indexed REC'!$B$18:$B$20,0)),0)</f>
        <v>0</v>
      </c>
      <c r="I61" s="226">
        <f>IF(I$4&gt;=$C61,'Indexed REC Strike Price'!I61-INDEX('Inputs_Indexed REC'!F$18:F$20,MATCH('Indexed REC Prices'!$B61,'Inputs_Indexed REC'!$B$18:$B$20,0)),0)</f>
        <v>0</v>
      </c>
      <c r="J61" s="226">
        <f>IF(J$4&gt;=$C61,'Indexed REC Strike Price'!J61-INDEX('Inputs_Indexed REC'!G$18:G$20,MATCH('Indexed REC Prices'!$B61,'Inputs_Indexed REC'!$B$18:$B$20,0)),0)</f>
        <v>0</v>
      </c>
      <c r="K61" s="226">
        <f>IF(K$4&gt;=$C61,'Indexed REC Strike Price'!K61-INDEX('Inputs_Indexed REC'!H$18:H$20,MATCH('Indexed REC Prices'!$B61,'Inputs_Indexed REC'!$B$18:$B$20,0)),0)</f>
        <v>52.804714682539682</v>
      </c>
      <c r="L61" s="226">
        <f>IF(L$4&gt;=$C61,'Indexed REC Strike Price'!L61-INDEX('Inputs_Indexed REC'!I$18:I$20,MATCH('Indexed REC Prices'!$B61,'Inputs_Indexed REC'!$B$18:$B$20,0)),0)</f>
        <v>55.627216666666669</v>
      </c>
      <c r="M61" s="226">
        <f>IF(M$4&gt;=$C61,'Indexed REC Strike Price'!M61-INDEX('Inputs_Indexed REC'!J$18:J$20,MATCH('Indexed REC Prices'!$B61,'Inputs_Indexed REC'!$B$18:$B$20,0)),0)</f>
        <v>57.273532539682535</v>
      </c>
      <c r="N61" s="226">
        <f>IF(N$4&gt;=$C61,'Indexed REC Strike Price'!N61-INDEX('Inputs_Indexed REC'!K$18:K$20,MATCH('Indexed REC Prices'!$B61,'Inputs_Indexed REC'!$B$18:$B$20,0)),0)</f>
        <v>58.03390257936509</v>
      </c>
      <c r="O61" s="226">
        <f>IF(O$4&gt;=$C61,'Indexed REC Strike Price'!O61-INDEX('Inputs_Indexed REC'!L$18:L$20,MATCH('Indexed REC Prices'!$B61,'Inputs_Indexed REC'!$B$18:$B$20,0)),0)</f>
        <v>58.332884126984126</v>
      </c>
      <c r="P61" s="226">
        <f>IF(P$4&gt;=$C61,'Indexed REC Strike Price'!P61-INDEX('Inputs_Indexed REC'!M$18:M$20,MATCH('Indexed REC Prices'!$B61,'Inputs_Indexed REC'!$B$18:$B$20,0)),0)</f>
        <v>58.650454166666663</v>
      </c>
      <c r="Q61" s="226">
        <f>IF(Q$4&gt;=$C61,'Indexed REC Strike Price'!Q61-INDEX('Inputs_Indexed REC'!N$18:N$20,MATCH('Indexed REC Prices'!$B61,'Inputs_Indexed REC'!$B$18:$B$20,0)),0)</f>
        <v>59.550434424603175</v>
      </c>
      <c r="R61" s="226">
        <f>IF(R$4&gt;=$C61,'Indexed REC Strike Price'!R61-INDEX('Inputs_Indexed REC'!O$18:O$20,MATCH('Indexed REC Prices'!$B61,'Inputs_Indexed REC'!$B$18:$B$20,0)),0)</f>
        <v>59.93958134920635</v>
      </c>
      <c r="S61" s="226">
        <f>IF(S$4&gt;=$C61,'Indexed REC Strike Price'!S61-INDEX('Inputs_Indexed REC'!P$18:P$20,MATCH('Indexed REC Prices'!$B61,'Inputs_Indexed REC'!$B$18:$B$20,0)),0)</f>
        <v>58.701094246031744</v>
      </c>
      <c r="T61" s="226">
        <f>IF(T$4&gt;=$C61,'Indexed REC Strike Price'!T61-INDEX('Inputs_Indexed REC'!Q$18:Q$20,MATCH('Indexed REC Prices'!$B61,'Inputs_Indexed REC'!$B$18:$B$20,0)),0)</f>
        <v>57.053621329365072</v>
      </c>
      <c r="U61" s="226">
        <f>IF(U$4&gt;=$C61,'Indexed REC Strike Price'!U61-INDEX('Inputs_Indexed REC'!R$18:R$20,MATCH('Indexed REC Prices'!$B61,'Inputs_Indexed REC'!$B$18:$B$20,0)),0)</f>
        <v>55.901559920634924</v>
      </c>
      <c r="V61" s="226">
        <f>IF(V$4&gt;=$C61,'Indexed REC Strike Price'!V61-INDEX('Inputs_Indexed REC'!S$18:S$20,MATCH('Indexed REC Prices'!$B61,'Inputs_Indexed REC'!$B$18:$B$20,0)),0)</f>
        <v>56.945770734126981</v>
      </c>
      <c r="W61" s="226">
        <f>IF(W$4&gt;=$C61,'Indexed REC Strike Price'!W61-INDEX('Inputs_Indexed REC'!T$18:T$20,MATCH('Indexed REC Prices'!$B61,'Inputs_Indexed REC'!$B$18:$B$20,0)),0)</f>
        <v>56.206232936507938</v>
      </c>
      <c r="X61" s="226">
        <f>IF(X$4&gt;=$C61,'Indexed REC Strike Price'!X61-INDEX('Inputs_Indexed REC'!U$18:U$20,MATCH('Indexed REC Prices'!$B61,'Inputs_Indexed REC'!$B$18:$B$20,0)),0)</f>
        <v>56.179646726190477</v>
      </c>
      <c r="Y61" s="226">
        <f>IF(Y$4&gt;=$C61,'Indexed REC Strike Price'!Y61-INDEX('Inputs_Indexed REC'!V$18:V$20,MATCH('Indexed REC Prices'!$B61,'Inputs_Indexed REC'!$B$18:$B$20,0)),0)</f>
        <v>56.02334583333333</v>
      </c>
      <c r="Z61" s="226">
        <f>IF(Z$4&gt;=$C61,'Indexed REC Strike Price'!Z61-INDEX('Inputs_Indexed REC'!W$18:W$20,MATCH('Indexed REC Prices'!$B61,'Inputs_Indexed REC'!$B$18:$B$20,0)),0)</f>
        <v>55.652003571428565</v>
      </c>
      <c r="AA61" s="226">
        <f>IF(AA$4&gt;=$C61,'Indexed REC Strike Price'!AA61-INDEX('Inputs_Indexed REC'!X$18:X$20,MATCH('Indexed REC Prices'!$B61,'Inputs_Indexed REC'!$B$18:$B$20,0)),0)</f>
        <v>55.41091071428572</v>
      </c>
      <c r="AB61" s="226">
        <f>IF(AB$4&gt;=$C61,'Indexed REC Strike Price'!AB61-INDEX('Inputs_Indexed REC'!Y$18:Y$20,MATCH('Indexed REC Prices'!$B61,'Inputs_Indexed REC'!$B$18:$B$20,0)),0)</f>
        <v>55.173433134920636</v>
      </c>
      <c r="AC61" s="226">
        <f>IF(AC$4&gt;=$C61,'Indexed REC Strike Price'!AC61-INDEX('Inputs_Indexed REC'!Z$18:Z$20,MATCH('Indexed REC Prices'!$B61,'Inputs_Indexed REC'!$B$18:$B$20,0)),0)</f>
        <v>54.33970179761905</v>
      </c>
      <c r="AD61" s="226">
        <f>IF(AD$4&gt;=$C61,'Indexed REC Strike Price'!AD61-INDEX('Inputs_Indexed REC'!AA$18:AA$20,MATCH('Indexed REC Prices'!$B61,'Inputs_Indexed REC'!$B$18:$B$20,0)),0)</f>
        <v>53.489295833571433</v>
      </c>
      <c r="AE61" s="226">
        <f>IF(AE$4&gt;=$C61,'Indexed REC Strike Price'!AE61-INDEX('Inputs_Indexed REC'!AB$18:AB$20,MATCH('Indexed REC Prices'!$B61,'Inputs_Indexed REC'!$B$18:$B$20,0)),0)</f>
        <v>52.621881750242864</v>
      </c>
    </row>
    <row r="62" spans="2:50">
      <c r="B62" s="321" t="s">
        <v>73</v>
      </c>
      <c r="C62" s="320">
        <f t="shared" si="3"/>
        <v>2027</v>
      </c>
      <c r="D62" s="262" t="s">
        <v>87</v>
      </c>
      <c r="G62" s="226">
        <f>IF(G$4&gt;=$C62,'Indexed REC Strike Price'!G62-INDEX('Inputs_Indexed REC'!D$18:D$20,MATCH('Indexed REC Prices'!$B62,'Inputs_Indexed REC'!$B$18:$B$20,0)),0)</f>
        <v>0</v>
      </c>
      <c r="H62" s="226">
        <f>IF(H$4&gt;=$C62,'Indexed REC Strike Price'!H62-INDEX('Inputs_Indexed REC'!E$18:E$20,MATCH('Indexed REC Prices'!$B62,'Inputs_Indexed REC'!$B$18:$B$20,0)),0)</f>
        <v>0</v>
      </c>
      <c r="I62" s="226">
        <f>IF(I$4&gt;=$C62,'Indexed REC Strike Price'!I62-INDEX('Inputs_Indexed REC'!F$18:F$20,MATCH('Indexed REC Prices'!$B62,'Inputs_Indexed REC'!$B$18:$B$20,0)),0)</f>
        <v>0</v>
      </c>
      <c r="J62" s="226">
        <f>IF(J$4&gt;=$C62,'Indexed REC Strike Price'!J62-INDEX('Inputs_Indexed REC'!G$18:G$20,MATCH('Indexed REC Prices'!$B62,'Inputs_Indexed REC'!$B$18:$B$20,0)),0)</f>
        <v>0</v>
      </c>
      <c r="K62" s="226">
        <f>IF(K$4&gt;=$C62,'Indexed REC Strike Price'!K62-INDEX('Inputs_Indexed REC'!H$18:H$20,MATCH('Indexed REC Prices'!$B62,'Inputs_Indexed REC'!$B$18:$B$20,0)),0)</f>
        <v>0</v>
      </c>
      <c r="L62" s="226">
        <f>IF(L$4&gt;=$C62,'Indexed REC Strike Price'!L62-INDEX('Inputs_Indexed REC'!I$18:I$20,MATCH('Indexed REC Prices'!$B62,'Inputs_Indexed REC'!$B$18:$B$20,0)),0)</f>
        <v>55.627216666666669</v>
      </c>
      <c r="M62" s="226">
        <f>IF(M$4&gt;=$C62,'Indexed REC Strike Price'!M62-INDEX('Inputs_Indexed REC'!J$18:J$20,MATCH('Indexed REC Prices'!$B62,'Inputs_Indexed REC'!$B$18:$B$20,0)),0)</f>
        <v>57.273532539682535</v>
      </c>
      <c r="N62" s="226">
        <f>IF(N$4&gt;=$C62,'Indexed REC Strike Price'!N62-INDEX('Inputs_Indexed REC'!K$18:K$20,MATCH('Indexed REC Prices'!$B62,'Inputs_Indexed REC'!$B$18:$B$20,0)),0)</f>
        <v>58.03390257936509</v>
      </c>
      <c r="O62" s="226">
        <f>IF(O$4&gt;=$C62,'Indexed REC Strike Price'!O62-INDEX('Inputs_Indexed REC'!L$18:L$20,MATCH('Indexed REC Prices'!$B62,'Inputs_Indexed REC'!$B$18:$B$20,0)),0)</f>
        <v>58.332884126984126</v>
      </c>
      <c r="P62" s="226">
        <f>IF(P$4&gt;=$C62,'Indexed REC Strike Price'!P62-INDEX('Inputs_Indexed REC'!M$18:M$20,MATCH('Indexed REC Prices'!$B62,'Inputs_Indexed REC'!$B$18:$B$20,0)),0)</f>
        <v>58.650454166666663</v>
      </c>
      <c r="Q62" s="226">
        <f>IF(Q$4&gt;=$C62,'Indexed REC Strike Price'!Q62-INDEX('Inputs_Indexed REC'!N$18:N$20,MATCH('Indexed REC Prices'!$B62,'Inputs_Indexed REC'!$B$18:$B$20,0)),0)</f>
        <v>59.550434424603175</v>
      </c>
      <c r="R62" s="226">
        <f>IF(R$4&gt;=$C62,'Indexed REC Strike Price'!R62-INDEX('Inputs_Indexed REC'!O$18:O$20,MATCH('Indexed REC Prices'!$B62,'Inputs_Indexed REC'!$B$18:$B$20,0)),0)</f>
        <v>59.93958134920635</v>
      </c>
      <c r="S62" s="226">
        <f>IF(S$4&gt;=$C62,'Indexed REC Strike Price'!S62-INDEX('Inputs_Indexed REC'!P$18:P$20,MATCH('Indexed REC Prices'!$B62,'Inputs_Indexed REC'!$B$18:$B$20,0)),0)</f>
        <v>58.701094246031744</v>
      </c>
      <c r="T62" s="226">
        <f>IF(T$4&gt;=$C62,'Indexed REC Strike Price'!T62-INDEX('Inputs_Indexed REC'!Q$18:Q$20,MATCH('Indexed REC Prices'!$B62,'Inputs_Indexed REC'!$B$18:$B$20,0)),0)</f>
        <v>57.053621329365072</v>
      </c>
      <c r="U62" s="226">
        <f>IF(U$4&gt;=$C62,'Indexed REC Strike Price'!U62-INDEX('Inputs_Indexed REC'!R$18:R$20,MATCH('Indexed REC Prices'!$B62,'Inputs_Indexed REC'!$B$18:$B$20,0)),0)</f>
        <v>55.901559920634924</v>
      </c>
      <c r="V62" s="226">
        <f>IF(V$4&gt;=$C62,'Indexed REC Strike Price'!V62-INDEX('Inputs_Indexed REC'!S$18:S$20,MATCH('Indexed REC Prices'!$B62,'Inputs_Indexed REC'!$B$18:$B$20,0)),0)</f>
        <v>56.945770734126981</v>
      </c>
      <c r="W62" s="226">
        <f>IF(W$4&gt;=$C62,'Indexed REC Strike Price'!W62-INDEX('Inputs_Indexed REC'!T$18:T$20,MATCH('Indexed REC Prices'!$B62,'Inputs_Indexed REC'!$B$18:$B$20,0)),0)</f>
        <v>56.206232936507938</v>
      </c>
      <c r="X62" s="226">
        <f>IF(X$4&gt;=$C62,'Indexed REC Strike Price'!X62-INDEX('Inputs_Indexed REC'!U$18:U$20,MATCH('Indexed REC Prices'!$B62,'Inputs_Indexed REC'!$B$18:$B$20,0)),0)</f>
        <v>56.179646726190477</v>
      </c>
      <c r="Y62" s="226">
        <f>IF(Y$4&gt;=$C62,'Indexed REC Strike Price'!Y62-INDEX('Inputs_Indexed REC'!V$18:V$20,MATCH('Indexed REC Prices'!$B62,'Inputs_Indexed REC'!$B$18:$B$20,0)),0)</f>
        <v>56.02334583333333</v>
      </c>
      <c r="Z62" s="226">
        <f>IF(Z$4&gt;=$C62,'Indexed REC Strike Price'!Z62-INDEX('Inputs_Indexed REC'!W$18:W$20,MATCH('Indexed REC Prices'!$B62,'Inputs_Indexed REC'!$B$18:$B$20,0)),0)</f>
        <v>55.652003571428565</v>
      </c>
      <c r="AA62" s="226">
        <f>IF(AA$4&gt;=$C62,'Indexed REC Strike Price'!AA62-INDEX('Inputs_Indexed REC'!X$18:X$20,MATCH('Indexed REC Prices'!$B62,'Inputs_Indexed REC'!$B$18:$B$20,0)),0)</f>
        <v>55.41091071428572</v>
      </c>
      <c r="AB62" s="226">
        <f>IF(AB$4&gt;=$C62,'Indexed REC Strike Price'!AB62-INDEX('Inputs_Indexed REC'!Y$18:Y$20,MATCH('Indexed REC Prices'!$B62,'Inputs_Indexed REC'!$B$18:$B$20,0)),0)</f>
        <v>55.173433134920636</v>
      </c>
      <c r="AC62" s="226">
        <f>IF(AC$4&gt;=$C62,'Indexed REC Strike Price'!AC62-INDEX('Inputs_Indexed REC'!Z$18:Z$20,MATCH('Indexed REC Prices'!$B62,'Inputs_Indexed REC'!$B$18:$B$20,0)),0)</f>
        <v>54.33970179761905</v>
      </c>
      <c r="AD62" s="226">
        <f>IF(AD$4&gt;=$C62,'Indexed REC Strike Price'!AD62-INDEX('Inputs_Indexed REC'!AA$18:AA$20,MATCH('Indexed REC Prices'!$B62,'Inputs_Indexed REC'!$B$18:$B$20,0)),0)</f>
        <v>53.489295833571433</v>
      </c>
      <c r="AE62" s="226">
        <f>IF(AE$4&gt;=$C62,'Indexed REC Strike Price'!AE62-INDEX('Inputs_Indexed REC'!AB$18:AB$20,MATCH('Indexed REC Prices'!$B62,'Inputs_Indexed REC'!$B$18:$B$20,0)),0)</f>
        <v>52.621881750242864</v>
      </c>
    </row>
    <row r="63" spans="2:50">
      <c r="B63" s="321" t="s">
        <v>73</v>
      </c>
      <c r="C63" s="320">
        <f t="shared" si="3"/>
        <v>2028</v>
      </c>
      <c r="D63" s="262" t="s">
        <v>87</v>
      </c>
      <c r="G63" s="226">
        <f>IF(G$4&gt;=$C63,'Indexed REC Strike Price'!G63-INDEX('Inputs_Indexed REC'!D$18:D$20,MATCH('Indexed REC Prices'!$B63,'Inputs_Indexed REC'!$B$18:$B$20,0)),0)</f>
        <v>0</v>
      </c>
      <c r="H63" s="226">
        <f>IF(H$4&gt;=$C63,'Indexed REC Strike Price'!H63-INDEX('Inputs_Indexed REC'!E$18:E$20,MATCH('Indexed REC Prices'!$B63,'Inputs_Indexed REC'!$B$18:$B$20,0)),0)</f>
        <v>0</v>
      </c>
      <c r="I63" s="226">
        <f>IF(I$4&gt;=$C63,'Indexed REC Strike Price'!I63-INDEX('Inputs_Indexed REC'!F$18:F$20,MATCH('Indexed REC Prices'!$B63,'Inputs_Indexed REC'!$B$18:$B$20,0)),0)</f>
        <v>0</v>
      </c>
      <c r="J63" s="226">
        <f>IF(J$4&gt;=$C63,'Indexed REC Strike Price'!J63-INDEX('Inputs_Indexed REC'!G$18:G$20,MATCH('Indexed REC Prices'!$B63,'Inputs_Indexed REC'!$B$18:$B$20,0)),0)</f>
        <v>0</v>
      </c>
      <c r="K63" s="226">
        <f>IF(K$4&gt;=$C63,'Indexed REC Strike Price'!K63-INDEX('Inputs_Indexed REC'!H$18:H$20,MATCH('Indexed REC Prices'!$B63,'Inputs_Indexed REC'!$B$18:$B$20,0)),0)</f>
        <v>0</v>
      </c>
      <c r="L63" s="226">
        <f>IF(L$4&gt;=$C63,'Indexed REC Strike Price'!L63-INDEX('Inputs_Indexed REC'!I$18:I$20,MATCH('Indexed REC Prices'!$B63,'Inputs_Indexed REC'!$B$18:$B$20,0)),0)</f>
        <v>0</v>
      </c>
      <c r="M63" s="226">
        <f>IF(M$4&gt;=$C63,'Indexed REC Strike Price'!M63-INDEX('Inputs_Indexed REC'!J$18:J$20,MATCH('Indexed REC Prices'!$B63,'Inputs_Indexed REC'!$B$18:$B$20,0)),0)</f>
        <v>57.273532539682535</v>
      </c>
      <c r="N63" s="226">
        <f>IF(N$4&gt;=$C63,'Indexed REC Strike Price'!N63-INDEX('Inputs_Indexed REC'!K$18:K$20,MATCH('Indexed REC Prices'!$B63,'Inputs_Indexed REC'!$B$18:$B$20,0)),0)</f>
        <v>58.03390257936509</v>
      </c>
      <c r="O63" s="226">
        <f>IF(O$4&gt;=$C63,'Indexed REC Strike Price'!O63-INDEX('Inputs_Indexed REC'!L$18:L$20,MATCH('Indexed REC Prices'!$B63,'Inputs_Indexed REC'!$B$18:$B$20,0)),0)</f>
        <v>58.332884126984126</v>
      </c>
      <c r="P63" s="226">
        <f>IF(P$4&gt;=$C63,'Indexed REC Strike Price'!P63-INDEX('Inputs_Indexed REC'!M$18:M$20,MATCH('Indexed REC Prices'!$B63,'Inputs_Indexed REC'!$B$18:$B$20,0)),0)</f>
        <v>58.650454166666663</v>
      </c>
      <c r="Q63" s="226">
        <f>IF(Q$4&gt;=$C63,'Indexed REC Strike Price'!Q63-INDEX('Inputs_Indexed REC'!N$18:N$20,MATCH('Indexed REC Prices'!$B63,'Inputs_Indexed REC'!$B$18:$B$20,0)),0)</f>
        <v>59.550434424603175</v>
      </c>
      <c r="R63" s="226">
        <f>IF(R$4&gt;=$C63,'Indexed REC Strike Price'!R63-INDEX('Inputs_Indexed REC'!O$18:O$20,MATCH('Indexed REC Prices'!$B63,'Inputs_Indexed REC'!$B$18:$B$20,0)),0)</f>
        <v>59.93958134920635</v>
      </c>
      <c r="S63" s="226">
        <f>IF(S$4&gt;=$C63,'Indexed REC Strike Price'!S63-INDEX('Inputs_Indexed REC'!P$18:P$20,MATCH('Indexed REC Prices'!$B63,'Inputs_Indexed REC'!$B$18:$B$20,0)),0)</f>
        <v>58.701094246031744</v>
      </c>
      <c r="T63" s="226">
        <f>IF(T$4&gt;=$C63,'Indexed REC Strike Price'!T63-INDEX('Inputs_Indexed REC'!Q$18:Q$20,MATCH('Indexed REC Prices'!$B63,'Inputs_Indexed REC'!$B$18:$B$20,0)),0)</f>
        <v>57.053621329365072</v>
      </c>
      <c r="U63" s="226">
        <f>IF(U$4&gt;=$C63,'Indexed REC Strike Price'!U63-INDEX('Inputs_Indexed REC'!R$18:R$20,MATCH('Indexed REC Prices'!$B63,'Inputs_Indexed REC'!$B$18:$B$20,0)),0)</f>
        <v>55.901559920634924</v>
      </c>
      <c r="V63" s="226">
        <f>IF(V$4&gt;=$C63,'Indexed REC Strike Price'!V63-INDEX('Inputs_Indexed REC'!S$18:S$20,MATCH('Indexed REC Prices'!$B63,'Inputs_Indexed REC'!$B$18:$B$20,0)),0)</f>
        <v>56.945770734126981</v>
      </c>
      <c r="W63" s="226">
        <f>IF(W$4&gt;=$C63,'Indexed REC Strike Price'!W63-INDEX('Inputs_Indexed REC'!T$18:T$20,MATCH('Indexed REC Prices'!$B63,'Inputs_Indexed REC'!$B$18:$B$20,0)),0)</f>
        <v>56.206232936507938</v>
      </c>
      <c r="X63" s="226">
        <f>IF(X$4&gt;=$C63,'Indexed REC Strike Price'!X63-INDEX('Inputs_Indexed REC'!U$18:U$20,MATCH('Indexed REC Prices'!$B63,'Inputs_Indexed REC'!$B$18:$B$20,0)),0)</f>
        <v>56.179646726190477</v>
      </c>
      <c r="Y63" s="226">
        <f>IF(Y$4&gt;=$C63,'Indexed REC Strike Price'!Y63-INDEX('Inputs_Indexed REC'!V$18:V$20,MATCH('Indexed REC Prices'!$B63,'Inputs_Indexed REC'!$B$18:$B$20,0)),0)</f>
        <v>56.02334583333333</v>
      </c>
      <c r="Z63" s="226">
        <f>IF(Z$4&gt;=$C63,'Indexed REC Strike Price'!Z63-INDEX('Inputs_Indexed REC'!W$18:W$20,MATCH('Indexed REC Prices'!$B63,'Inputs_Indexed REC'!$B$18:$B$20,0)),0)</f>
        <v>55.652003571428565</v>
      </c>
      <c r="AA63" s="226">
        <f>IF(AA$4&gt;=$C63,'Indexed REC Strike Price'!AA63-INDEX('Inputs_Indexed REC'!X$18:X$20,MATCH('Indexed REC Prices'!$B63,'Inputs_Indexed REC'!$B$18:$B$20,0)),0)</f>
        <v>55.41091071428572</v>
      </c>
      <c r="AB63" s="226">
        <f>IF(AB$4&gt;=$C63,'Indexed REC Strike Price'!AB63-INDEX('Inputs_Indexed REC'!Y$18:Y$20,MATCH('Indexed REC Prices'!$B63,'Inputs_Indexed REC'!$B$18:$B$20,0)),0)</f>
        <v>55.173433134920636</v>
      </c>
      <c r="AC63" s="226">
        <f>IF(AC$4&gt;=$C63,'Indexed REC Strike Price'!AC63-INDEX('Inputs_Indexed REC'!Z$18:Z$20,MATCH('Indexed REC Prices'!$B63,'Inputs_Indexed REC'!$B$18:$B$20,0)),0)</f>
        <v>54.33970179761905</v>
      </c>
      <c r="AD63" s="226">
        <f>IF(AD$4&gt;=$C63,'Indexed REC Strike Price'!AD63-INDEX('Inputs_Indexed REC'!AA$18:AA$20,MATCH('Indexed REC Prices'!$B63,'Inputs_Indexed REC'!$B$18:$B$20,0)),0)</f>
        <v>53.489295833571433</v>
      </c>
      <c r="AE63" s="226">
        <f>IF(AE$4&gt;=$C63,'Indexed REC Strike Price'!AE63-INDEX('Inputs_Indexed REC'!AB$18:AB$20,MATCH('Indexed REC Prices'!$B63,'Inputs_Indexed REC'!$B$18:$B$20,0)),0)</f>
        <v>52.621881750242864</v>
      </c>
    </row>
    <row r="64" spans="2:50">
      <c r="B64" s="321" t="s">
        <v>73</v>
      </c>
      <c r="C64" s="320">
        <f t="shared" si="3"/>
        <v>2029</v>
      </c>
      <c r="D64" s="262" t="s">
        <v>87</v>
      </c>
      <c r="G64" s="226">
        <f>IF(G$4&gt;=$C64,'Indexed REC Strike Price'!G64-INDEX('Inputs_Indexed REC'!D$18:D$20,MATCH('Indexed REC Prices'!$B64,'Inputs_Indexed REC'!$B$18:$B$20,0)),0)</f>
        <v>0</v>
      </c>
      <c r="H64" s="226">
        <f>IF(H$4&gt;=$C64,'Indexed REC Strike Price'!H64-INDEX('Inputs_Indexed REC'!E$18:E$20,MATCH('Indexed REC Prices'!$B64,'Inputs_Indexed REC'!$B$18:$B$20,0)),0)</f>
        <v>0</v>
      </c>
      <c r="I64" s="226">
        <f>IF(I$4&gt;=$C64,'Indexed REC Strike Price'!I64-INDEX('Inputs_Indexed REC'!F$18:F$20,MATCH('Indexed REC Prices'!$B64,'Inputs_Indexed REC'!$B$18:$B$20,0)),0)</f>
        <v>0</v>
      </c>
      <c r="J64" s="226">
        <f>IF(J$4&gt;=$C64,'Indexed REC Strike Price'!J64-INDEX('Inputs_Indexed REC'!G$18:G$20,MATCH('Indexed REC Prices'!$B64,'Inputs_Indexed REC'!$B$18:$B$20,0)),0)</f>
        <v>0</v>
      </c>
      <c r="K64" s="226">
        <f>IF(K$4&gt;=$C64,'Indexed REC Strike Price'!K64-INDEX('Inputs_Indexed REC'!H$18:H$20,MATCH('Indexed REC Prices'!$B64,'Inputs_Indexed REC'!$B$18:$B$20,0)),0)</f>
        <v>0</v>
      </c>
      <c r="L64" s="226">
        <f>IF(L$4&gt;=$C64,'Indexed REC Strike Price'!L64-INDEX('Inputs_Indexed REC'!I$18:I$20,MATCH('Indexed REC Prices'!$B64,'Inputs_Indexed REC'!$B$18:$B$20,0)),0)</f>
        <v>0</v>
      </c>
      <c r="M64" s="226">
        <f>IF(M$4&gt;=$C64,'Indexed REC Strike Price'!M64-INDEX('Inputs_Indexed REC'!J$18:J$20,MATCH('Indexed REC Prices'!$B64,'Inputs_Indexed REC'!$B$18:$B$20,0)),0)</f>
        <v>0</v>
      </c>
      <c r="N64" s="226">
        <f>IF(N$4&gt;=$C64,'Indexed REC Strike Price'!N64-INDEX('Inputs_Indexed REC'!K$18:K$20,MATCH('Indexed REC Prices'!$B64,'Inputs_Indexed REC'!$B$18:$B$20,0)),0)</f>
        <v>58.03390257936509</v>
      </c>
      <c r="O64" s="226">
        <f>IF(O$4&gt;=$C64,'Indexed REC Strike Price'!O64-INDEX('Inputs_Indexed REC'!L$18:L$20,MATCH('Indexed REC Prices'!$B64,'Inputs_Indexed REC'!$B$18:$B$20,0)),0)</f>
        <v>58.332884126984126</v>
      </c>
      <c r="P64" s="226">
        <f>IF(P$4&gt;=$C64,'Indexed REC Strike Price'!P64-INDEX('Inputs_Indexed REC'!M$18:M$20,MATCH('Indexed REC Prices'!$B64,'Inputs_Indexed REC'!$B$18:$B$20,0)),0)</f>
        <v>58.650454166666663</v>
      </c>
      <c r="Q64" s="226">
        <f>IF(Q$4&gt;=$C64,'Indexed REC Strike Price'!Q64-INDEX('Inputs_Indexed REC'!N$18:N$20,MATCH('Indexed REC Prices'!$B64,'Inputs_Indexed REC'!$B$18:$B$20,0)),0)</f>
        <v>59.550434424603175</v>
      </c>
      <c r="R64" s="226">
        <f>IF(R$4&gt;=$C64,'Indexed REC Strike Price'!R64-INDEX('Inputs_Indexed REC'!O$18:O$20,MATCH('Indexed REC Prices'!$B64,'Inputs_Indexed REC'!$B$18:$B$20,0)),0)</f>
        <v>59.93958134920635</v>
      </c>
      <c r="S64" s="226">
        <f>IF(S$4&gt;=$C64,'Indexed REC Strike Price'!S64-INDEX('Inputs_Indexed REC'!P$18:P$20,MATCH('Indexed REC Prices'!$B64,'Inputs_Indexed REC'!$B$18:$B$20,0)),0)</f>
        <v>58.701094246031744</v>
      </c>
      <c r="T64" s="226">
        <f>IF(T$4&gt;=$C64,'Indexed REC Strike Price'!T64-INDEX('Inputs_Indexed REC'!Q$18:Q$20,MATCH('Indexed REC Prices'!$B64,'Inputs_Indexed REC'!$B$18:$B$20,0)),0)</f>
        <v>57.053621329365072</v>
      </c>
      <c r="U64" s="226">
        <f>IF(U$4&gt;=$C64,'Indexed REC Strike Price'!U64-INDEX('Inputs_Indexed REC'!R$18:R$20,MATCH('Indexed REC Prices'!$B64,'Inputs_Indexed REC'!$B$18:$B$20,0)),0)</f>
        <v>55.901559920634924</v>
      </c>
      <c r="V64" s="226">
        <f>IF(V$4&gt;=$C64,'Indexed REC Strike Price'!V64-INDEX('Inputs_Indexed REC'!S$18:S$20,MATCH('Indexed REC Prices'!$B64,'Inputs_Indexed REC'!$B$18:$B$20,0)),0)</f>
        <v>56.945770734126981</v>
      </c>
      <c r="W64" s="226">
        <f>IF(W$4&gt;=$C64,'Indexed REC Strike Price'!W64-INDEX('Inputs_Indexed REC'!T$18:T$20,MATCH('Indexed REC Prices'!$B64,'Inputs_Indexed REC'!$B$18:$B$20,0)),0)</f>
        <v>56.206232936507938</v>
      </c>
      <c r="X64" s="226">
        <f>IF(X$4&gt;=$C64,'Indexed REC Strike Price'!X64-INDEX('Inputs_Indexed REC'!U$18:U$20,MATCH('Indexed REC Prices'!$B64,'Inputs_Indexed REC'!$B$18:$B$20,0)),0)</f>
        <v>56.179646726190477</v>
      </c>
      <c r="Y64" s="226">
        <f>IF(Y$4&gt;=$C64,'Indexed REC Strike Price'!Y64-INDEX('Inputs_Indexed REC'!V$18:V$20,MATCH('Indexed REC Prices'!$B64,'Inputs_Indexed REC'!$B$18:$B$20,0)),0)</f>
        <v>56.02334583333333</v>
      </c>
      <c r="Z64" s="226">
        <f>IF(Z$4&gt;=$C64,'Indexed REC Strike Price'!Z64-INDEX('Inputs_Indexed REC'!W$18:W$20,MATCH('Indexed REC Prices'!$B64,'Inputs_Indexed REC'!$B$18:$B$20,0)),0)</f>
        <v>55.652003571428565</v>
      </c>
      <c r="AA64" s="226">
        <f>IF(AA$4&gt;=$C64,'Indexed REC Strike Price'!AA64-INDEX('Inputs_Indexed REC'!X$18:X$20,MATCH('Indexed REC Prices'!$B64,'Inputs_Indexed REC'!$B$18:$B$20,0)),0)</f>
        <v>55.41091071428572</v>
      </c>
      <c r="AB64" s="226">
        <f>IF(AB$4&gt;=$C64,'Indexed REC Strike Price'!AB64-INDEX('Inputs_Indexed REC'!Y$18:Y$20,MATCH('Indexed REC Prices'!$B64,'Inputs_Indexed REC'!$B$18:$B$20,0)),0)</f>
        <v>55.173433134920636</v>
      </c>
      <c r="AC64" s="226">
        <f>IF(AC$4&gt;=$C64,'Indexed REC Strike Price'!AC64-INDEX('Inputs_Indexed REC'!Z$18:Z$20,MATCH('Indexed REC Prices'!$B64,'Inputs_Indexed REC'!$B$18:$B$20,0)),0)</f>
        <v>54.33970179761905</v>
      </c>
      <c r="AD64" s="226">
        <f>IF(AD$4&gt;=$C64,'Indexed REC Strike Price'!AD64-INDEX('Inputs_Indexed REC'!AA$18:AA$20,MATCH('Indexed REC Prices'!$B64,'Inputs_Indexed REC'!$B$18:$B$20,0)),0)</f>
        <v>53.489295833571433</v>
      </c>
      <c r="AE64" s="226">
        <f>IF(AE$4&gt;=$C64,'Indexed REC Strike Price'!AE64-INDEX('Inputs_Indexed REC'!AB$18:AB$20,MATCH('Indexed REC Prices'!$B64,'Inputs_Indexed REC'!$B$18:$B$20,0)),0)</f>
        <v>52.621881750242864</v>
      </c>
    </row>
    <row r="65" spans="2:31">
      <c r="B65" s="321" t="s">
        <v>73</v>
      </c>
      <c r="C65" s="320">
        <f t="shared" si="3"/>
        <v>2030</v>
      </c>
      <c r="D65" s="262" t="s">
        <v>87</v>
      </c>
      <c r="G65" s="226">
        <f>IF(G$4&gt;=$C65,'Indexed REC Strike Price'!G65-INDEX('Inputs_Indexed REC'!D$18:D$20,MATCH('Indexed REC Prices'!$B65,'Inputs_Indexed REC'!$B$18:$B$20,0)),0)</f>
        <v>0</v>
      </c>
      <c r="H65" s="226">
        <f>IF(H$4&gt;=$C65,'Indexed REC Strike Price'!H65-INDEX('Inputs_Indexed REC'!E$18:E$20,MATCH('Indexed REC Prices'!$B65,'Inputs_Indexed REC'!$B$18:$B$20,0)),0)</f>
        <v>0</v>
      </c>
      <c r="I65" s="226">
        <f>IF(I$4&gt;=$C65,'Indexed REC Strike Price'!I65-INDEX('Inputs_Indexed REC'!F$18:F$20,MATCH('Indexed REC Prices'!$B65,'Inputs_Indexed REC'!$B$18:$B$20,0)),0)</f>
        <v>0</v>
      </c>
      <c r="J65" s="226">
        <f>IF(J$4&gt;=$C65,'Indexed REC Strike Price'!J65-INDEX('Inputs_Indexed REC'!G$18:G$20,MATCH('Indexed REC Prices'!$B65,'Inputs_Indexed REC'!$B$18:$B$20,0)),0)</f>
        <v>0</v>
      </c>
      <c r="K65" s="226">
        <f>IF(K$4&gt;=$C65,'Indexed REC Strike Price'!K65-INDEX('Inputs_Indexed REC'!H$18:H$20,MATCH('Indexed REC Prices'!$B65,'Inputs_Indexed REC'!$B$18:$B$20,0)),0)</f>
        <v>0</v>
      </c>
      <c r="L65" s="226">
        <f>IF(L$4&gt;=$C65,'Indexed REC Strike Price'!L65-INDEX('Inputs_Indexed REC'!I$18:I$20,MATCH('Indexed REC Prices'!$B65,'Inputs_Indexed REC'!$B$18:$B$20,0)),0)</f>
        <v>0</v>
      </c>
      <c r="M65" s="226">
        <f>IF(M$4&gt;=$C65,'Indexed REC Strike Price'!M65-INDEX('Inputs_Indexed REC'!J$18:J$20,MATCH('Indexed REC Prices'!$B65,'Inputs_Indexed REC'!$B$18:$B$20,0)),0)</f>
        <v>0</v>
      </c>
      <c r="N65" s="226">
        <f>IF(N$4&gt;=$C65,'Indexed REC Strike Price'!N65-INDEX('Inputs_Indexed REC'!K$18:K$20,MATCH('Indexed REC Prices'!$B65,'Inputs_Indexed REC'!$B$18:$B$20,0)),0)</f>
        <v>0</v>
      </c>
      <c r="O65" s="226">
        <f>IF(O$4&gt;=$C65,'Indexed REC Strike Price'!O65-INDEX('Inputs_Indexed REC'!L$18:L$20,MATCH('Indexed REC Prices'!$B65,'Inputs_Indexed REC'!$B$18:$B$20,0)),0)</f>
        <v>58.332884126984126</v>
      </c>
      <c r="P65" s="226">
        <f>IF(P$4&gt;=$C65,'Indexed REC Strike Price'!P65-INDEX('Inputs_Indexed REC'!M$18:M$20,MATCH('Indexed REC Prices'!$B65,'Inputs_Indexed REC'!$B$18:$B$20,0)),0)</f>
        <v>58.650454166666663</v>
      </c>
      <c r="Q65" s="226">
        <f>IF(Q$4&gt;=$C65,'Indexed REC Strike Price'!Q65-INDEX('Inputs_Indexed REC'!N$18:N$20,MATCH('Indexed REC Prices'!$B65,'Inputs_Indexed REC'!$B$18:$B$20,0)),0)</f>
        <v>59.550434424603175</v>
      </c>
      <c r="R65" s="226">
        <f>IF(R$4&gt;=$C65,'Indexed REC Strike Price'!R65-INDEX('Inputs_Indexed REC'!O$18:O$20,MATCH('Indexed REC Prices'!$B65,'Inputs_Indexed REC'!$B$18:$B$20,0)),0)</f>
        <v>59.93958134920635</v>
      </c>
      <c r="S65" s="226">
        <f>IF(S$4&gt;=$C65,'Indexed REC Strike Price'!S65-INDEX('Inputs_Indexed REC'!P$18:P$20,MATCH('Indexed REC Prices'!$B65,'Inputs_Indexed REC'!$B$18:$B$20,0)),0)</f>
        <v>58.701094246031744</v>
      </c>
      <c r="T65" s="226">
        <f>IF(T$4&gt;=$C65,'Indexed REC Strike Price'!T65-INDEX('Inputs_Indexed REC'!Q$18:Q$20,MATCH('Indexed REC Prices'!$B65,'Inputs_Indexed REC'!$B$18:$B$20,0)),0)</f>
        <v>57.053621329365072</v>
      </c>
      <c r="U65" s="226">
        <f>IF(U$4&gt;=$C65,'Indexed REC Strike Price'!U65-INDEX('Inputs_Indexed REC'!R$18:R$20,MATCH('Indexed REC Prices'!$B65,'Inputs_Indexed REC'!$B$18:$B$20,0)),0)</f>
        <v>55.901559920634924</v>
      </c>
      <c r="V65" s="226">
        <f>IF(V$4&gt;=$C65,'Indexed REC Strike Price'!V65-INDEX('Inputs_Indexed REC'!S$18:S$20,MATCH('Indexed REC Prices'!$B65,'Inputs_Indexed REC'!$B$18:$B$20,0)),0)</f>
        <v>56.945770734126981</v>
      </c>
      <c r="W65" s="226">
        <f>IF(W$4&gt;=$C65,'Indexed REC Strike Price'!W65-INDEX('Inputs_Indexed REC'!T$18:T$20,MATCH('Indexed REC Prices'!$B65,'Inputs_Indexed REC'!$B$18:$B$20,0)),0)</f>
        <v>56.206232936507938</v>
      </c>
      <c r="X65" s="226">
        <f>IF(X$4&gt;=$C65,'Indexed REC Strike Price'!X65-INDEX('Inputs_Indexed REC'!U$18:U$20,MATCH('Indexed REC Prices'!$B65,'Inputs_Indexed REC'!$B$18:$B$20,0)),0)</f>
        <v>56.179646726190477</v>
      </c>
      <c r="Y65" s="226">
        <f>IF(Y$4&gt;=$C65,'Indexed REC Strike Price'!Y65-INDEX('Inputs_Indexed REC'!V$18:V$20,MATCH('Indexed REC Prices'!$B65,'Inputs_Indexed REC'!$B$18:$B$20,0)),0)</f>
        <v>56.02334583333333</v>
      </c>
      <c r="Z65" s="226">
        <f>IF(Z$4&gt;=$C65,'Indexed REC Strike Price'!Z65-INDEX('Inputs_Indexed REC'!W$18:W$20,MATCH('Indexed REC Prices'!$B65,'Inputs_Indexed REC'!$B$18:$B$20,0)),0)</f>
        <v>55.652003571428565</v>
      </c>
      <c r="AA65" s="226">
        <f>IF(AA$4&gt;=$C65,'Indexed REC Strike Price'!AA65-INDEX('Inputs_Indexed REC'!X$18:X$20,MATCH('Indexed REC Prices'!$B65,'Inputs_Indexed REC'!$B$18:$B$20,0)),0)</f>
        <v>55.41091071428572</v>
      </c>
      <c r="AB65" s="226">
        <f>IF(AB$4&gt;=$C65,'Indexed REC Strike Price'!AB65-INDEX('Inputs_Indexed REC'!Y$18:Y$20,MATCH('Indexed REC Prices'!$B65,'Inputs_Indexed REC'!$B$18:$B$20,0)),0)</f>
        <v>55.173433134920636</v>
      </c>
      <c r="AC65" s="226">
        <f>IF(AC$4&gt;=$C65,'Indexed REC Strike Price'!AC65-INDEX('Inputs_Indexed REC'!Z$18:Z$20,MATCH('Indexed REC Prices'!$B65,'Inputs_Indexed REC'!$B$18:$B$20,0)),0)</f>
        <v>54.33970179761905</v>
      </c>
      <c r="AD65" s="226">
        <f>IF(AD$4&gt;=$C65,'Indexed REC Strike Price'!AD65-INDEX('Inputs_Indexed REC'!AA$18:AA$20,MATCH('Indexed REC Prices'!$B65,'Inputs_Indexed REC'!$B$18:$B$20,0)),0)</f>
        <v>53.489295833571433</v>
      </c>
      <c r="AE65" s="226">
        <f>IF(AE$4&gt;=$C65,'Indexed REC Strike Price'!AE65-INDEX('Inputs_Indexed REC'!AB$18:AB$20,MATCH('Indexed REC Prices'!$B65,'Inputs_Indexed REC'!$B$18:$B$20,0)),0)</f>
        <v>52.621881750242864</v>
      </c>
    </row>
    <row r="66" spans="2:31">
      <c r="B66" s="321" t="s">
        <v>73</v>
      </c>
      <c r="C66" s="320">
        <f t="shared" si="3"/>
        <v>2031</v>
      </c>
      <c r="D66" s="262" t="s">
        <v>87</v>
      </c>
      <c r="G66" s="226">
        <f>IF(G$4&gt;=$C66,'Indexed REC Strike Price'!G66-INDEX('Inputs_Indexed REC'!D$18:D$20,MATCH('Indexed REC Prices'!$B66,'Inputs_Indexed REC'!$B$18:$B$20,0)),0)</f>
        <v>0</v>
      </c>
      <c r="H66" s="226">
        <f>IF(H$4&gt;=$C66,'Indexed REC Strike Price'!H66-INDEX('Inputs_Indexed REC'!E$18:E$20,MATCH('Indexed REC Prices'!$B66,'Inputs_Indexed REC'!$B$18:$B$20,0)),0)</f>
        <v>0</v>
      </c>
      <c r="I66" s="226">
        <f>IF(I$4&gt;=$C66,'Indexed REC Strike Price'!I66-INDEX('Inputs_Indexed REC'!F$18:F$20,MATCH('Indexed REC Prices'!$B66,'Inputs_Indexed REC'!$B$18:$B$20,0)),0)</f>
        <v>0</v>
      </c>
      <c r="J66" s="226">
        <f>IF(J$4&gt;=$C66,'Indexed REC Strike Price'!J66-INDEX('Inputs_Indexed REC'!G$18:G$20,MATCH('Indexed REC Prices'!$B66,'Inputs_Indexed REC'!$B$18:$B$20,0)),0)</f>
        <v>0</v>
      </c>
      <c r="K66" s="226">
        <f>IF(K$4&gt;=$C66,'Indexed REC Strike Price'!K66-INDEX('Inputs_Indexed REC'!H$18:H$20,MATCH('Indexed REC Prices'!$B66,'Inputs_Indexed REC'!$B$18:$B$20,0)),0)</f>
        <v>0</v>
      </c>
      <c r="L66" s="226">
        <f>IF(L$4&gt;=$C66,'Indexed REC Strike Price'!L66-INDEX('Inputs_Indexed REC'!I$18:I$20,MATCH('Indexed REC Prices'!$B66,'Inputs_Indexed REC'!$B$18:$B$20,0)),0)</f>
        <v>0</v>
      </c>
      <c r="M66" s="226">
        <f>IF(M$4&gt;=$C66,'Indexed REC Strike Price'!M66-INDEX('Inputs_Indexed REC'!J$18:J$20,MATCH('Indexed REC Prices'!$B66,'Inputs_Indexed REC'!$B$18:$B$20,0)),0)</f>
        <v>0</v>
      </c>
      <c r="N66" s="226">
        <f>IF(N$4&gt;=$C66,'Indexed REC Strike Price'!N66-INDEX('Inputs_Indexed REC'!K$18:K$20,MATCH('Indexed REC Prices'!$B66,'Inputs_Indexed REC'!$B$18:$B$20,0)),0)</f>
        <v>0</v>
      </c>
      <c r="O66" s="226">
        <f>IF(O$4&gt;=$C66,'Indexed REC Strike Price'!O66-INDEX('Inputs_Indexed REC'!L$18:L$20,MATCH('Indexed REC Prices'!$B66,'Inputs_Indexed REC'!$B$18:$B$20,0)),0)</f>
        <v>0</v>
      </c>
      <c r="P66" s="226">
        <f>IF(P$4&gt;=$C66,'Indexed REC Strike Price'!P66-INDEX('Inputs_Indexed REC'!M$18:M$20,MATCH('Indexed REC Prices'!$B66,'Inputs_Indexed REC'!$B$18:$B$20,0)),0)</f>
        <v>58.650454166666663</v>
      </c>
      <c r="Q66" s="226">
        <f>IF(Q$4&gt;=$C66,'Indexed REC Strike Price'!Q66-INDEX('Inputs_Indexed REC'!N$18:N$20,MATCH('Indexed REC Prices'!$B66,'Inputs_Indexed REC'!$B$18:$B$20,0)),0)</f>
        <v>59.550434424603175</v>
      </c>
      <c r="R66" s="226">
        <f>IF(R$4&gt;=$C66,'Indexed REC Strike Price'!R66-INDEX('Inputs_Indexed REC'!O$18:O$20,MATCH('Indexed REC Prices'!$B66,'Inputs_Indexed REC'!$B$18:$B$20,0)),0)</f>
        <v>59.93958134920635</v>
      </c>
      <c r="S66" s="226">
        <f>IF(S$4&gt;=$C66,'Indexed REC Strike Price'!S66-INDEX('Inputs_Indexed REC'!P$18:P$20,MATCH('Indexed REC Prices'!$B66,'Inputs_Indexed REC'!$B$18:$B$20,0)),0)</f>
        <v>58.701094246031744</v>
      </c>
      <c r="T66" s="226">
        <f>IF(T$4&gt;=$C66,'Indexed REC Strike Price'!T66-INDEX('Inputs_Indexed REC'!Q$18:Q$20,MATCH('Indexed REC Prices'!$B66,'Inputs_Indexed REC'!$B$18:$B$20,0)),0)</f>
        <v>57.053621329365072</v>
      </c>
      <c r="U66" s="226">
        <f>IF(U$4&gt;=$C66,'Indexed REC Strike Price'!U66-INDEX('Inputs_Indexed REC'!R$18:R$20,MATCH('Indexed REC Prices'!$B66,'Inputs_Indexed REC'!$B$18:$B$20,0)),0)</f>
        <v>55.901559920634924</v>
      </c>
      <c r="V66" s="226">
        <f>IF(V$4&gt;=$C66,'Indexed REC Strike Price'!V66-INDEX('Inputs_Indexed REC'!S$18:S$20,MATCH('Indexed REC Prices'!$B66,'Inputs_Indexed REC'!$B$18:$B$20,0)),0)</f>
        <v>56.945770734126981</v>
      </c>
      <c r="W66" s="226">
        <f>IF(W$4&gt;=$C66,'Indexed REC Strike Price'!W66-INDEX('Inputs_Indexed REC'!T$18:T$20,MATCH('Indexed REC Prices'!$B66,'Inputs_Indexed REC'!$B$18:$B$20,0)),0)</f>
        <v>56.206232936507938</v>
      </c>
      <c r="X66" s="226">
        <f>IF(X$4&gt;=$C66,'Indexed REC Strike Price'!X66-INDEX('Inputs_Indexed REC'!U$18:U$20,MATCH('Indexed REC Prices'!$B66,'Inputs_Indexed REC'!$B$18:$B$20,0)),0)</f>
        <v>56.179646726190477</v>
      </c>
      <c r="Y66" s="226">
        <f>IF(Y$4&gt;=$C66,'Indexed REC Strike Price'!Y66-INDEX('Inputs_Indexed REC'!V$18:V$20,MATCH('Indexed REC Prices'!$B66,'Inputs_Indexed REC'!$B$18:$B$20,0)),0)</f>
        <v>56.02334583333333</v>
      </c>
      <c r="Z66" s="226">
        <f>IF(Z$4&gt;=$C66,'Indexed REC Strike Price'!Z66-INDEX('Inputs_Indexed REC'!W$18:W$20,MATCH('Indexed REC Prices'!$B66,'Inputs_Indexed REC'!$B$18:$B$20,0)),0)</f>
        <v>55.652003571428565</v>
      </c>
      <c r="AA66" s="226">
        <f>IF(AA$4&gt;=$C66,'Indexed REC Strike Price'!AA66-INDEX('Inputs_Indexed REC'!X$18:X$20,MATCH('Indexed REC Prices'!$B66,'Inputs_Indexed REC'!$B$18:$B$20,0)),0)</f>
        <v>55.41091071428572</v>
      </c>
      <c r="AB66" s="226">
        <f>IF(AB$4&gt;=$C66,'Indexed REC Strike Price'!AB66-INDEX('Inputs_Indexed REC'!Y$18:Y$20,MATCH('Indexed REC Prices'!$B66,'Inputs_Indexed REC'!$B$18:$B$20,0)),0)</f>
        <v>55.173433134920636</v>
      </c>
      <c r="AC66" s="226">
        <f>IF(AC$4&gt;=$C66,'Indexed REC Strike Price'!AC66-INDEX('Inputs_Indexed REC'!Z$18:Z$20,MATCH('Indexed REC Prices'!$B66,'Inputs_Indexed REC'!$B$18:$B$20,0)),0)</f>
        <v>54.33970179761905</v>
      </c>
      <c r="AD66" s="226">
        <f>IF(AD$4&gt;=$C66,'Indexed REC Strike Price'!AD66-INDEX('Inputs_Indexed REC'!AA$18:AA$20,MATCH('Indexed REC Prices'!$B66,'Inputs_Indexed REC'!$B$18:$B$20,0)),0)</f>
        <v>53.489295833571433</v>
      </c>
      <c r="AE66" s="226">
        <f>IF(AE$4&gt;=$C66,'Indexed REC Strike Price'!AE66-INDEX('Inputs_Indexed REC'!AB$18:AB$20,MATCH('Indexed REC Prices'!$B66,'Inputs_Indexed REC'!$B$18:$B$20,0)),0)</f>
        <v>52.621881750242864</v>
      </c>
    </row>
    <row r="67" spans="2:31">
      <c r="B67" s="321" t="s">
        <v>73</v>
      </c>
      <c r="C67" s="320">
        <f t="shared" si="3"/>
        <v>2032</v>
      </c>
      <c r="D67" s="262" t="s">
        <v>87</v>
      </c>
      <c r="G67" s="226">
        <f>IF(G$4&gt;=$C67,'Indexed REC Strike Price'!G67-INDEX('Inputs_Indexed REC'!D$18:D$20,MATCH('Indexed REC Prices'!$B67,'Inputs_Indexed REC'!$B$18:$B$20,0)),0)</f>
        <v>0</v>
      </c>
      <c r="H67" s="226">
        <f>IF(H$4&gt;=$C67,'Indexed REC Strike Price'!H67-INDEX('Inputs_Indexed REC'!E$18:E$20,MATCH('Indexed REC Prices'!$B67,'Inputs_Indexed REC'!$B$18:$B$20,0)),0)</f>
        <v>0</v>
      </c>
      <c r="I67" s="226">
        <f>IF(I$4&gt;=$C67,'Indexed REC Strike Price'!I67-INDEX('Inputs_Indexed REC'!F$18:F$20,MATCH('Indexed REC Prices'!$B67,'Inputs_Indexed REC'!$B$18:$B$20,0)),0)</f>
        <v>0</v>
      </c>
      <c r="J67" s="226">
        <f>IF(J$4&gt;=$C67,'Indexed REC Strike Price'!J67-INDEX('Inputs_Indexed REC'!G$18:G$20,MATCH('Indexed REC Prices'!$B67,'Inputs_Indexed REC'!$B$18:$B$20,0)),0)</f>
        <v>0</v>
      </c>
      <c r="K67" s="226">
        <f>IF(K$4&gt;=$C67,'Indexed REC Strike Price'!K67-INDEX('Inputs_Indexed REC'!H$18:H$20,MATCH('Indexed REC Prices'!$B67,'Inputs_Indexed REC'!$B$18:$B$20,0)),0)</f>
        <v>0</v>
      </c>
      <c r="L67" s="226">
        <f>IF(L$4&gt;=$C67,'Indexed REC Strike Price'!L67-INDEX('Inputs_Indexed REC'!I$18:I$20,MATCH('Indexed REC Prices'!$B67,'Inputs_Indexed REC'!$B$18:$B$20,0)),0)</f>
        <v>0</v>
      </c>
      <c r="M67" s="226">
        <f>IF(M$4&gt;=$C67,'Indexed REC Strike Price'!M67-INDEX('Inputs_Indexed REC'!J$18:J$20,MATCH('Indexed REC Prices'!$B67,'Inputs_Indexed REC'!$B$18:$B$20,0)),0)</f>
        <v>0</v>
      </c>
      <c r="N67" s="226">
        <f>IF(N$4&gt;=$C67,'Indexed REC Strike Price'!N67-INDEX('Inputs_Indexed REC'!K$18:K$20,MATCH('Indexed REC Prices'!$B67,'Inputs_Indexed REC'!$B$18:$B$20,0)),0)</f>
        <v>0</v>
      </c>
      <c r="O67" s="226">
        <f>IF(O$4&gt;=$C67,'Indexed REC Strike Price'!O67-INDEX('Inputs_Indexed REC'!L$18:L$20,MATCH('Indexed REC Prices'!$B67,'Inputs_Indexed REC'!$B$18:$B$20,0)),0)</f>
        <v>0</v>
      </c>
      <c r="P67" s="226">
        <f>IF(P$4&gt;=$C67,'Indexed REC Strike Price'!P67-INDEX('Inputs_Indexed REC'!M$18:M$20,MATCH('Indexed REC Prices'!$B67,'Inputs_Indexed REC'!$B$18:$B$20,0)),0)</f>
        <v>0</v>
      </c>
      <c r="Q67" s="226">
        <f>IF(Q$4&gt;=$C67,'Indexed REC Strike Price'!Q67-INDEX('Inputs_Indexed REC'!N$18:N$20,MATCH('Indexed REC Prices'!$B67,'Inputs_Indexed REC'!$B$18:$B$20,0)),0)</f>
        <v>59.550434424603175</v>
      </c>
      <c r="R67" s="226">
        <f>IF(R$4&gt;=$C67,'Indexed REC Strike Price'!R67-INDEX('Inputs_Indexed REC'!O$18:O$20,MATCH('Indexed REC Prices'!$B67,'Inputs_Indexed REC'!$B$18:$B$20,0)),0)</f>
        <v>59.93958134920635</v>
      </c>
      <c r="S67" s="226">
        <f>IF(S$4&gt;=$C67,'Indexed REC Strike Price'!S67-INDEX('Inputs_Indexed REC'!P$18:P$20,MATCH('Indexed REC Prices'!$B67,'Inputs_Indexed REC'!$B$18:$B$20,0)),0)</f>
        <v>58.701094246031744</v>
      </c>
      <c r="T67" s="226">
        <f>IF(T$4&gt;=$C67,'Indexed REC Strike Price'!T67-INDEX('Inputs_Indexed REC'!Q$18:Q$20,MATCH('Indexed REC Prices'!$B67,'Inputs_Indexed REC'!$B$18:$B$20,0)),0)</f>
        <v>57.053621329365072</v>
      </c>
      <c r="U67" s="226">
        <f>IF(U$4&gt;=$C67,'Indexed REC Strike Price'!U67-INDEX('Inputs_Indexed REC'!R$18:R$20,MATCH('Indexed REC Prices'!$B67,'Inputs_Indexed REC'!$B$18:$B$20,0)),0)</f>
        <v>55.901559920634924</v>
      </c>
      <c r="V67" s="226">
        <f>IF(V$4&gt;=$C67,'Indexed REC Strike Price'!V67-INDEX('Inputs_Indexed REC'!S$18:S$20,MATCH('Indexed REC Prices'!$B67,'Inputs_Indexed REC'!$B$18:$B$20,0)),0)</f>
        <v>56.945770734126981</v>
      </c>
      <c r="W67" s="226">
        <f>IF(W$4&gt;=$C67,'Indexed REC Strike Price'!W67-INDEX('Inputs_Indexed REC'!T$18:T$20,MATCH('Indexed REC Prices'!$B67,'Inputs_Indexed REC'!$B$18:$B$20,0)),0)</f>
        <v>56.206232936507938</v>
      </c>
      <c r="X67" s="226">
        <f>IF(X$4&gt;=$C67,'Indexed REC Strike Price'!X67-INDEX('Inputs_Indexed REC'!U$18:U$20,MATCH('Indexed REC Prices'!$B67,'Inputs_Indexed REC'!$B$18:$B$20,0)),0)</f>
        <v>56.179646726190477</v>
      </c>
      <c r="Y67" s="226">
        <f>IF(Y$4&gt;=$C67,'Indexed REC Strike Price'!Y67-INDEX('Inputs_Indexed REC'!V$18:V$20,MATCH('Indexed REC Prices'!$B67,'Inputs_Indexed REC'!$B$18:$B$20,0)),0)</f>
        <v>56.02334583333333</v>
      </c>
      <c r="Z67" s="226">
        <f>IF(Z$4&gt;=$C67,'Indexed REC Strike Price'!Z67-INDEX('Inputs_Indexed REC'!W$18:W$20,MATCH('Indexed REC Prices'!$B67,'Inputs_Indexed REC'!$B$18:$B$20,0)),0)</f>
        <v>55.652003571428565</v>
      </c>
      <c r="AA67" s="226">
        <f>IF(AA$4&gt;=$C67,'Indexed REC Strike Price'!AA67-INDEX('Inputs_Indexed REC'!X$18:X$20,MATCH('Indexed REC Prices'!$B67,'Inputs_Indexed REC'!$B$18:$B$20,0)),0)</f>
        <v>55.41091071428572</v>
      </c>
      <c r="AB67" s="226">
        <f>IF(AB$4&gt;=$C67,'Indexed REC Strike Price'!AB67-INDEX('Inputs_Indexed REC'!Y$18:Y$20,MATCH('Indexed REC Prices'!$B67,'Inputs_Indexed REC'!$B$18:$B$20,0)),0)</f>
        <v>55.173433134920636</v>
      </c>
      <c r="AC67" s="226">
        <f>IF(AC$4&gt;=$C67,'Indexed REC Strike Price'!AC67-INDEX('Inputs_Indexed REC'!Z$18:Z$20,MATCH('Indexed REC Prices'!$B67,'Inputs_Indexed REC'!$B$18:$B$20,0)),0)</f>
        <v>54.33970179761905</v>
      </c>
      <c r="AD67" s="226">
        <f>IF(AD$4&gt;=$C67,'Indexed REC Strike Price'!AD67-INDEX('Inputs_Indexed REC'!AA$18:AA$20,MATCH('Indexed REC Prices'!$B67,'Inputs_Indexed REC'!$B$18:$B$20,0)),0)</f>
        <v>53.489295833571433</v>
      </c>
      <c r="AE67" s="226">
        <f>IF(AE$4&gt;=$C67,'Indexed REC Strike Price'!AE67-INDEX('Inputs_Indexed REC'!AB$18:AB$20,MATCH('Indexed REC Prices'!$B67,'Inputs_Indexed REC'!$B$18:$B$20,0)),0)</f>
        <v>52.621881750242864</v>
      </c>
    </row>
    <row r="68" spans="2:31">
      <c r="B68" s="321" t="s">
        <v>73</v>
      </c>
      <c r="C68" s="320">
        <f t="shared" si="3"/>
        <v>2033</v>
      </c>
      <c r="D68" s="262" t="s">
        <v>87</v>
      </c>
      <c r="G68" s="226">
        <f>IF(G$4&gt;=$C68,'Indexed REC Strike Price'!G68-INDEX('Inputs_Indexed REC'!D$18:D$20,MATCH('Indexed REC Prices'!$B68,'Inputs_Indexed REC'!$B$18:$B$20,0)),0)</f>
        <v>0</v>
      </c>
      <c r="H68" s="226">
        <f>IF(H$4&gt;=$C68,'Indexed REC Strike Price'!H68-INDEX('Inputs_Indexed REC'!E$18:E$20,MATCH('Indexed REC Prices'!$B68,'Inputs_Indexed REC'!$B$18:$B$20,0)),0)</f>
        <v>0</v>
      </c>
      <c r="I68" s="226">
        <f>IF(I$4&gt;=$C68,'Indexed REC Strike Price'!I68-INDEX('Inputs_Indexed REC'!F$18:F$20,MATCH('Indexed REC Prices'!$B68,'Inputs_Indexed REC'!$B$18:$B$20,0)),0)</f>
        <v>0</v>
      </c>
      <c r="J68" s="226">
        <f>IF(J$4&gt;=$C68,'Indexed REC Strike Price'!J68-INDEX('Inputs_Indexed REC'!G$18:G$20,MATCH('Indexed REC Prices'!$B68,'Inputs_Indexed REC'!$B$18:$B$20,0)),0)</f>
        <v>0</v>
      </c>
      <c r="K68" s="226">
        <f>IF(K$4&gt;=$C68,'Indexed REC Strike Price'!K68-INDEX('Inputs_Indexed REC'!H$18:H$20,MATCH('Indexed REC Prices'!$B68,'Inputs_Indexed REC'!$B$18:$B$20,0)),0)</f>
        <v>0</v>
      </c>
      <c r="L68" s="226">
        <f>IF(L$4&gt;=$C68,'Indexed REC Strike Price'!L68-INDEX('Inputs_Indexed REC'!I$18:I$20,MATCH('Indexed REC Prices'!$B68,'Inputs_Indexed REC'!$B$18:$B$20,0)),0)</f>
        <v>0</v>
      </c>
      <c r="M68" s="226">
        <f>IF(M$4&gt;=$C68,'Indexed REC Strike Price'!M68-INDEX('Inputs_Indexed REC'!J$18:J$20,MATCH('Indexed REC Prices'!$B68,'Inputs_Indexed REC'!$B$18:$B$20,0)),0)</f>
        <v>0</v>
      </c>
      <c r="N68" s="226">
        <f>IF(N$4&gt;=$C68,'Indexed REC Strike Price'!N68-INDEX('Inputs_Indexed REC'!K$18:K$20,MATCH('Indexed REC Prices'!$B68,'Inputs_Indexed REC'!$B$18:$B$20,0)),0)</f>
        <v>0</v>
      </c>
      <c r="O68" s="226">
        <f>IF(O$4&gt;=$C68,'Indexed REC Strike Price'!O68-INDEX('Inputs_Indexed REC'!L$18:L$20,MATCH('Indexed REC Prices'!$B68,'Inputs_Indexed REC'!$B$18:$B$20,0)),0)</f>
        <v>0</v>
      </c>
      <c r="P68" s="226">
        <f>IF(P$4&gt;=$C68,'Indexed REC Strike Price'!P68-INDEX('Inputs_Indexed REC'!M$18:M$20,MATCH('Indexed REC Prices'!$B68,'Inputs_Indexed REC'!$B$18:$B$20,0)),0)</f>
        <v>0</v>
      </c>
      <c r="Q68" s="226">
        <f>IF(Q$4&gt;=$C68,'Indexed REC Strike Price'!Q68-INDEX('Inputs_Indexed REC'!N$18:N$20,MATCH('Indexed REC Prices'!$B68,'Inputs_Indexed REC'!$B$18:$B$20,0)),0)</f>
        <v>0</v>
      </c>
      <c r="R68" s="226">
        <f>IF(R$4&gt;=$C68,'Indexed REC Strike Price'!R68-INDEX('Inputs_Indexed REC'!O$18:O$20,MATCH('Indexed REC Prices'!$B68,'Inputs_Indexed REC'!$B$18:$B$20,0)),0)</f>
        <v>59.93958134920635</v>
      </c>
      <c r="S68" s="226">
        <f>IF(S$4&gt;=$C68,'Indexed REC Strike Price'!S68-INDEX('Inputs_Indexed REC'!P$18:P$20,MATCH('Indexed REC Prices'!$B68,'Inputs_Indexed REC'!$B$18:$B$20,0)),0)</f>
        <v>58.701094246031744</v>
      </c>
      <c r="T68" s="226">
        <f>IF(T$4&gt;=$C68,'Indexed REC Strike Price'!T68-INDEX('Inputs_Indexed REC'!Q$18:Q$20,MATCH('Indexed REC Prices'!$B68,'Inputs_Indexed REC'!$B$18:$B$20,0)),0)</f>
        <v>57.053621329365072</v>
      </c>
      <c r="U68" s="226">
        <f>IF(U$4&gt;=$C68,'Indexed REC Strike Price'!U68-INDEX('Inputs_Indexed REC'!R$18:R$20,MATCH('Indexed REC Prices'!$B68,'Inputs_Indexed REC'!$B$18:$B$20,0)),0)</f>
        <v>55.901559920634924</v>
      </c>
      <c r="V68" s="226">
        <f>IF(V$4&gt;=$C68,'Indexed REC Strike Price'!V68-INDEX('Inputs_Indexed REC'!S$18:S$20,MATCH('Indexed REC Prices'!$B68,'Inputs_Indexed REC'!$B$18:$B$20,0)),0)</f>
        <v>56.945770734126981</v>
      </c>
      <c r="W68" s="226">
        <f>IF(W$4&gt;=$C68,'Indexed REC Strike Price'!W68-INDEX('Inputs_Indexed REC'!T$18:T$20,MATCH('Indexed REC Prices'!$B68,'Inputs_Indexed REC'!$B$18:$B$20,0)),0)</f>
        <v>56.206232936507938</v>
      </c>
      <c r="X68" s="226">
        <f>IF(X$4&gt;=$C68,'Indexed REC Strike Price'!X68-INDEX('Inputs_Indexed REC'!U$18:U$20,MATCH('Indexed REC Prices'!$B68,'Inputs_Indexed REC'!$B$18:$B$20,0)),0)</f>
        <v>56.179646726190477</v>
      </c>
      <c r="Y68" s="226">
        <f>IF(Y$4&gt;=$C68,'Indexed REC Strike Price'!Y68-INDEX('Inputs_Indexed REC'!V$18:V$20,MATCH('Indexed REC Prices'!$B68,'Inputs_Indexed REC'!$B$18:$B$20,0)),0)</f>
        <v>56.02334583333333</v>
      </c>
      <c r="Z68" s="226">
        <f>IF(Z$4&gt;=$C68,'Indexed REC Strike Price'!Z68-INDEX('Inputs_Indexed REC'!W$18:W$20,MATCH('Indexed REC Prices'!$B68,'Inputs_Indexed REC'!$B$18:$B$20,0)),0)</f>
        <v>55.652003571428565</v>
      </c>
      <c r="AA68" s="226">
        <f>IF(AA$4&gt;=$C68,'Indexed REC Strike Price'!AA68-INDEX('Inputs_Indexed REC'!X$18:X$20,MATCH('Indexed REC Prices'!$B68,'Inputs_Indexed REC'!$B$18:$B$20,0)),0)</f>
        <v>55.41091071428572</v>
      </c>
      <c r="AB68" s="226">
        <f>IF(AB$4&gt;=$C68,'Indexed REC Strike Price'!AB68-INDEX('Inputs_Indexed REC'!Y$18:Y$20,MATCH('Indexed REC Prices'!$B68,'Inputs_Indexed REC'!$B$18:$B$20,0)),0)</f>
        <v>55.173433134920636</v>
      </c>
      <c r="AC68" s="226">
        <f>IF(AC$4&gt;=$C68,'Indexed REC Strike Price'!AC68-INDEX('Inputs_Indexed REC'!Z$18:Z$20,MATCH('Indexed REC Prices'!$B68,'Inputs_Indexed REC'!$B$18:$B$20,0)),0)</f>
        <v>54.33970179761905</v>
      </c>
      <c r="AD68" s="226">
        <f>IF(AD$4&gt;=$C68,'Indexed REC Strike Price'!AD68-INDEX('Inputs_Indexed REC'!AA$18:AA$20,MATCH('Indexed REC Prices'!$B68,'Inputs_Indexed REC'!$B$18:$B$20,0)),0)</f>
        <v>53.489295833571433</v>
      </c>
      <c r="AE68" s="226">
        <f>IF(AE$4&gt;=$C68,'Indexed REC Strike Price'!AE68-INDEX('Inputs_Indexed REC'!AB$18:AB$20,MATCH('Indexed REC Prices'!$B68,'Inputs_Indexed REC'!$B$18:$B$20,0)),0)</f>
        <v>52.621881750242864</v>
      </c>
    </row>
    <row r="69" spans="2:31">
      <c r="B69" s="321" t="s">
        <v>73</v>
      </c>
      <c r="C69" s="320">
        <f t="shared" si="3"/>
        <v>2034</v>
      </c>
      <c r="D69" s="262" t="s">
        <v>87</v>
      </c>
      <c r="G69" s="226">
        <f>IF(G$4&gt;=$C69,'Indexed REC Strike Price'!G69-INDEX('Inputs_Indexed REC'!D$18:D$20,MATCH('Indexed REC Prices'!$B69,'Inputs_Indexed REC'!$B$18:$B$20,0)),0)</f>
        <v>0</v>
      </c>
      <c r="H69" s="226">
        <f>IF(H$4&gt;=$C69,'Indexed REC Strike Price'!H69-INDEX('Inputs_Indexed REC'!E$18:E$20,MATCH('Indexed REC Prices'!$B69,'Inputs_Indexed REC'!$B$18:$B$20,0)),0)</f>
        <v>0</v>
      </c>
      <c r="I69" s="226">
        <f>IF(I$4&gt;=$C69,'Indexed REC Strike Price'!I69-INDEX('Inputs_Indexed REC'!F$18:F$20,MATCH('Indexed REC Prices'!$B69,'Inputs_Indexed REC'!$B$18:$B$20,0)),0)</f>
        <v>0</v>
      </c>
      <c r="J69" s="226">
        <f>IF(J$4&gt;=$C69,'Indexed REC Strike Price'!J69-INDEX('Inputs_Indexed REC'!G$18:G$20,MATCH('Indexed REC Prices'!$B69,'Inputs_Indexed REC'!$B$18:$B$20,0)),0)</f>
        <v>0</v>
      </c>
      <c r="K69" s="226">
        <f>IF(K$4&gt;=$C69,'Indexed REC Strike Price'!K69-INDEX('Inputs_Indexed REC'!H$18:H$20,MATCH('Indexed REC Prices'!$B69,'Inputs_Indexed REC'!$B$18:$B$20,0)),0)</f>
        <v>0</v>
      </c>
      <c r="L69" s="226">
        <f>IF(L$4&gt;=$C69,'Indexed REC Strike Price'!L69-INDEX('Inputs_Indexed REC'!I$18:I$20,MATCH('Indexed REC Prices'!$B69,'Inputs_Indexed REC'!$B$18:$B$20,0)),0)</f>
        <v>0</v>
      </c>
      <c r="M69" s="226">
        <f>IF(M$4&gt;=$C69,'Indexed REC Strike Price'!M69-INDEX('Inputs_Indexed REC'!J$18:J$20,MATCH('Indexed REC Prices'!$B69,'Inputs_Indexed REC'!$B$18:$B$20,0)),0)</f>
        <v>0</v>
      </c>
      <c r="N69" s="226">
        <f>IF(N$4&gt;=$C69,'Indexed REC Strike Price'!N69-INDEX('Inputs_Indexed REC'!K$18:K$20,MATCH('Indexed REC Prices'!$B69,'Inputs_Indexed REC'!$B$18:$B$20,0)),0)</f>
        <v>0</v>
      </c>
      <c r="O69" s="226">
        <f>IF(O$4&gt;=$C69,'Indexed REC Strike Price'!O69-INDEX('Inputs_Indexed REC'!L$18:L$20,MATCH('Indexed REC Prices'!$B69,'Inputs_Indexed REC'!$B$18:$B$20,0)),0)</f>
        <v>0</v>
      </c>
      <c r="P69" s="226">
        <f>IF(P$4&gt;=$C69,'Indexed REC Strike Price'!P69-INDEX('Inputs_Indexed REC'!M$18:M$20,MATCH('Indexed REC Prices'!$B69,'Inputs_Indexed REC'!$B$18:$B$20,0)),0)</f>
        <v>0</v>
      </c>
      <c r="Q69" s="226">
        <f>IF(Q$4&gt;=$C69,'Indexed REC Strike Price'!Q69-INDEX('Inputs_Indexed REC'!N$18:N$20,MATCH('Indexed REC Prices'!$B69,'Inputs_Indexed REC'!$B$18:$B$20,0)),0)</f>
        <v>0</v>
      </c>
      <c r="R69" s="226">
        <f>IF(R$4&gt;=$C69,'Indexed REC Strike Price'!R69-INDEX('Inputs_Indexed REC'!O$18:O$20,MATCH('Indexed REC Prices'!$B69,'Inputs_Indexed REC'!$B$18:$B$20,0)),0)</f>
        <v>0</v>
      </c>
      <c r="S69" s="226">
        <f>IF(S$4&gt;=$C69,'Indexed REC Strike Price'!S69-INDEX('Inputs_Indexed REC'!P$18:P$20,MATCH('Indexed REC Prices'!$B69,'Inputs_Indexed REC'!$B$18:$B$20,0)),0)</f>
        <v>58.701094246031744</v>
      </c>
      <c r="T69" s="226">
        <f>IF(T$4&gt;=$C69,'Indexed REC Strike Price'!T69-INDEX('Inputs_Indexed REC'!Q$18:Q$20,MATCH('Indexed REC Prices'!$B69,'Inputs_Indexed REC'!$B$18:$B$20,0)),0)</f>
        <v>57.053621329365072</v>
      </c>
      <c r="U69" s="226">
        <f>IF(U$4&gt;=$C69,'Indexed REC Strike Price'!U69-INDEX('Inputs_Indexed REC'!R$18:R$20,MATCH('Indexed REC Prices'!$B69,'Inputs_Indexed REC'!$B$18:$B$20,0)),0)</f>
        <v>55.901559920634924</v>
      </c>
      <c r="V69" s="226">
        <f>IF(V$4&gt;=$C69,'Indexed REC Strike Price'!V69-INDEX('Inputs_Indexed REC'!S$18:S$20,MATCH('Indexed REC Prices'!$B69,'Inputs_Indexed REC'!$B$18:$B$20,0)),0)</f>
        <v>56.945770734126981</v>
      </c>
      <c r="W69" s="226">
        <f>IF(W$4&gt;=$C69,'Indexed REC Strike Price'!W69-INDEX('Inputs_Indexed REC'!T$18:T$20,MATCH('Indexed REC Prices'!$B69,'Inputs_Indexed REC'!$B$18:$B$20,0)),0)</f>
        <v>56.206232936507938</v>
      </c>
      <c r="X69" s="226">
        <f>IF(X$4&gt;=$C69,'Indexed REC Strike Price'!X69-INDEX('Inputs_Indexed REC'!U$18:U$20,MATCH('Indexed REC Prices'!$B69,'Inputs_Indexed REC'!$B$18:$B$20,0)),0)</f>
        <v>56.179646726190477</v>
      </c>
      <c r="Y69" s="226">
        <f>IF(Y$4&gt;=$C69,'Indexed REC Strike Price'!Y69-INDEX('Inputs_Indexed REC'!V$18:V$20,MATCH('Indexed REC Prices'!$B69,'Inputs_Indexed REC'!$B$18:$B$20,0)),0)</f>
        <v>56.02334583333333</v>
      </c>
      <c r="Z69" s="226">
        <f>IF(Z$4&gt;=$C69,'Indexed REC Strike Price'!Z69-INDEX('Inputs_Indexed REC'!W$18:W$20,MATCH('Indexed REC Prices'!$B69,'Inputs_Indexed REC'!$B$18:$B$20,0)),0)</f>
        <v>55.652003571428565</v>
      </c>
      <c r="AA69" s="226">
        <f>IF(AA$4&gt;=$C69,'Indexed REC Strike Price'!AA69-INDEX('Inputs_Indexed REC'!X$18:X$20,MATCH('Indexed REC Prices'!$B69,'Inputs_Indexed REC'!$B$18:$B$20,0)),0)</f>
        <v>55.41091071428572</v>
      </c>
      <c r="AB69" s="226">
        <f>IF(AB$4&gt;=$C69,'Indexed REC Strike Price'!AB69-INDEX('Inputs_Indexed REC'!Y$18:Y$20,MATCH('Indexed REC Prices'!$B69,'Inputs_Indexed REC'!$B$18:$B$20,0)),0)</f>
        <v>55.173433134920636</v>
      </c>
      <c r="AC69" s="226">
        <f>IF(AC$4&gt;=$C69,'Indexed REC Strike Price'!AC69-INDEX('Inputs_Indexed REC'!Z$18:Z$20,MATCH('Indexed REC Prices'!$B69,'Inputs_Indexed REC'!$B$18:$B$20,0)),0)</f>
        <v>54.33970179761905</v>
      </c>
      <c r="AD69" s="226">
        <f>IF(AD$4&gt;=$C69,'Indexed REC Strike Price'!AD69-INDEX('Inputs_Indexed REC'!AA$18:AA$20,MATCH('Indexed REC Prices'!$B69,'Inputs_Indexed REC'!$B$18:$B$20,0)),0)</f>
        <v>53.489295833571433</v>
      </c>
      <c r="AE69" s="226">
        <f>IF(AE$4&gt;=$C69,'Indexed REC Strike Price'!AE69-INDEX('Inputs_Indexed REC'!AB$18:AB$20,MATCH('Indexed REC Prices'!$B69,'Inputs_Indexed REC'!$B$18:$B$20,0)),0)</f>
        <v>52.621881750242864</v>
      </c>
    </row>
    <row r="70" spans="2:31">
      <c r="B70" s="321" t="s">
        <v>73</v>
      </c>
      <c r="C70" s="320">
        <f t="shared" si="3"/>
        <v>2035</v>
      </c>
      <c r="D70" s="262" t="s">
        <v>87</v>
      </c>
      <c r="G70" s="226">
        <f>IF(G$4&gt;=$C70,'Indexed REC Strike Price'!G70-INDEX('Inputs_Indexed REC'!D$18:D$20,MATCH('Indexed REC Prices'!$B70,'Inputs_Indexed REC'!$B$18:$B$20,0)),0)</f>
        <v>0</v>
      </c>
      <c r="H70" s="226">
        <f>IF(H$4&gt;=$C70,'Indexed REC Strike Price'!H70-INDEX('Inputs_Indexed REC'!E$18:E$20,MATCH('Indexed REC Prices'!$B70,'Inputs_Indexed REC'!$B$18:$B$20,0)),0)</f>
        <v>0</v>
      </c>
      <c r="I70" s="226">
        <f>IF(I$4&gt;=$C70,'Indexed REC Strike Price'!I70-INDEX('Inputs_Indexed REC'!F$18:F$20,MATCH('Indexed REC Prices'!$B70,'Inputs_Indexed REC'!$B$18:$B$20,0)),0)</f>
        <v>0</v>
      </c>
      <c r="J70" s="226">
        <f>IF(J$4&gt;=$C70,'Indexed REC Strike Price'!J70-INDEX('Inputs_Indexed REC'!G$18:G$20,MATCH('Indexed REC Prices'!$B70,'Inputs_Indexed REC'!$B$18:$B$20,0)),0)</f>
        <v>0</v>
      </c>
      <c r="K70" s="226">
        <f>IF(K$4&gt;=$C70,'Indexed REC Strike Price'!K70-INDEX('Inputs_Indexed REC'!H$18:H$20,MATCH('Indexed REC Prices'!$B70,'Inputs_Indexed REC'!$B$18:$B$20,0)),0)</f>
        <v>0</v>
      </c>
      <c r="L70" s="226">
        <f>IF(L$4&gt;=$C70,'Indexed REC Strike Price'!L70-INDEX('Inputs_Indexed REC'!I$18:I$20,MATCH('Indexed REC Prices'!$B70,'Inputs_Indexed REC'!$B$18:$B$20,0)),0)</f>
        <v>0</v>
      </c>
      <c r="M70" s="226">
        <f>IF(M$4&gt;=$C70,'Indexed REC Strike Price'!M70-INDEX('Inputs_Indexed REC'!J$18:J$20,MATCH('Indexed REC Prices'!$B70,'Inputs_Indexed REC'!$B$18:$B$20,0)),0)</f>
        <v>0</v>
      </c>
      <c r="N70" s="226">
        <f>IF(N$4&gt;=$C70,'Indexed REC Strike Price'!N70-INDEX('Inputs_Indexed REC'!K$18:K$20,MATCH('Indexed REC Prices'!$B70,'Inputs_Indexed REC'!$B$18:$B$20,0)),0)</f>
        <v>0</v>
      </c>
      <c r="O70" s="226">
        <f>IF(O$4&gt;=$C70,'Indexed REC Strike Price'!O70-INDEX('Inputs_Indexed REC'!L$18:L$20,MATCH('Indexed REC Prices'!$B70,'Inputs_Indexed REC'!$B$18:$B$20,0)),0)</f>
        <v>0</v>
      </c>
      <c r="P70" s="226">
        <f>IF(P$4&gt;=$C70,'Indexed REC Strike Price'!P70-INDEX('Inputs_Indexed REC'!M$18:M$20,MATCH('Indexed REC Prices'!$B70,'Inputs_Indexed REC'!$B$18:$B$20,0)),0)</f>
        <v>0</v>
      </c>
      <c r="Q70" s="226">
        <f>IF(Q$4&gt;=$C70,'Indexed REC Strike Price'!Q70-INDEX('Inputs_Indexed REC'!N$18:N$20,MATCH('Indexed REC Prices'!$B70,'Inputs_Indexed REC'!$B$18:$B$20,0)),0)</f>
        <v>0</v>
      </c>
      <c r="R70" s="226">
        <f>IF(R$4&gt;=$C70,'Indexed REC Strike Price'!R70-INDEX('Inputs_Indexed REC'!O$18:O$20,MATCH('Indexed REC Prices'!$B70,'Inputs_Indexed REC'!$B$18:$B$20,0)),0)</f>
        <v>0</v>
      </c>
      <c r="S70" s="226">
        <f>IF(S$4&gt;=$C70,'Indexed REC Strike Price'!S70-INDEX('Inputs_Indexed REC'!P$18:P$20,MATCH('Indexed REC Prices'!$B70,'Inputs_Indexed REC'!$B$18:$B$20,0)),0)</f>
        <v>0</v>
      </c>
      <c r="T70" s="226">
        <f>IF(T$4&gt;=$C70,'Indexed REC Strike Price'!T70-INDEX('Inputs_Indexed REC'!Q$18:Q$20,MATCH('Indexed REC Prices'!$B70,'Inputs_Indexed REC'!$B$18:$B$20,0)),0)</f>
        <v>57.053621329365072</v>
      </c>
      <c r="U70" s="226">
        <f>IF(U$4&gt;=$C70,'Indexed REC Strike Price'!U70-INDEX('Inputs_Indexed REC'!R$18:R$20,MATCH('Indexed REC Prices'!$B70,'Inputs_Indexed REC'!$B$18:$B$20,0)),0)</f>
        <v>55.901559920634924</v>
      </c>
      <c r="V70" s="226">
        <f>IF(V$4&gt;=$C70,'Indexed REC Strike Price'!V70-INDEX('Inputs_Indexed REC'!S$18:S$20,MATCH('Indexed REC Prices'!$B70,'Inputs_Indexed REC'!$B$18:$B$20,0)),0)</f>
        <v>56.945770734126981</v>
      </c>
      <c r="W70" s="226">
        <f>IF(W$4&gt;=$C70,'Indexed REC Strike Price'!W70-INDEX('Inputs_Indexed REC'!T$18:T$20,MATCH('Indexed REC Prices'!$B70,'Inputs_Indexed REC'!$B$18:$B$20,0)),0)</f>
        <v>56.206232936507938</v>
      </c>
      <c r="X70" s="226">
        <f>IF(X$4&gt;=$C70,'Indexed REC Strike Price'!X70-INDEX('Inputs_Indexed REC'!U$18:U$20,MATCH('Indexed REC Prices'!$B70,'Inputs_Indexed REC'!$B$18:$B$20,0)),0)</f>
        <v>56.179646726190477</v>
      </c>
      <c r="Y70" s="226">
        <f>IF(Y$4&gt;=$C70,'Indexed REC Strike Price'!Y70-INDEX('Inputs_Indexed REC'!V$18:V$20,MATCH('Indexed REC Prices'!$B70,'Inputs_Indexed REC'!$B$18:$B$20,0)),0)</f>
        <v>56.02334583333333</v>
      </c>
      <c r="Z70" s="226">
        <f>IF(Z$4&gt;=$C70,'Indexed REC Strike Price'!Z70-INDEX('Inputs_Indexed REC'!W$18:W$20,MATCH('Indexed REC Prices'!$B70,'Inputs_Indexed REC'!$B$18:$B$20,0)),0)</f>
        <v>55.652003571428565</v>
      </c>
      <c r="AA70" s="226">
        <f>IF(AA$4&gt;=$C70,'Indexed REC Strike Price'!AA70-INDEX('Inputs_Indexed REC'!X$18:X$20,MATCH('Indexed REC Prices'!$B70,'Inputs_Indexed REC'!$B$18:$B$20,0)),0)</f>
        <v>55.41091071428572</v>
      </c>
      <c r="AB70" s="226">
        <f>IF(AB$4&gt;=$C70,'Indexed REC Strike Price'!AB70-INDEX('Inputs_Indexed REC'!Y$18:Y$20,MATCH('Indexed REC Prices'!$B70,'Inputs_Indexed REC'!$B$18:$B$20,0)),0)</f>
        <v>55.173433134920636</v>
      </c>
      <c r="AC70" s="226">
        <f>IF(AC$4&gt;=$C70,'Indexed REC Strike Price'!AC70-INDEX('Inputs_Indexed REC'!Z$18:Z$20,MATCH('Indexed REC Prices'!$B70,'Inputs_Indexed REC'!$B$18:$B$20,0)),0)</f>
        <v>54.33970179761905</v>
      </c>
      <c r="AD70" s="226">
        <f>IF(AD$4&gt;=$C70,'Indexed REC Strike Price'!AD70-INDEX('Inputs_Indexed REC'!AA$18:AA$20,MATCH('Indexed REC Prices'!$B70,'Inputs_Indexed REC'!$B$18:$B$20,0)),0)</f>
        <v>53.489295833571433</v>
      </c>
      <c r="AE70" s="226">
        <f>IF(AE$4&gt;=$C70,'Indexed REC Strike Price'!AE70-INDEX('Inputs_Indexed REC'!AB$18:AB$20,MATCH('Indexed REC Prices'!$B70,'Inputs_Indexed REC'!$B$18:$B$20,0)),0)</f>
        <v>52.621881750242864</v>
      </c>
    </row>
    <row r="71" spans="2:31">
      <c r="B71" s="321" t="s">
        <v>73</v>
      </c>
      <c r="C71" s="320">
        <f t="shared" si="3"/>
        <v>2036</v>
      </c>
      <c r="D71" s="262" t="s">
        <v>87</v>
      </c>
      <c r="G71" s="226">
        <f>IF(G$4&gt;=$C71,'Indexed REC Strike Price'!G71-INDEX('Inputs_Indexed REC'!D$18:D$20,MATCH('Indexed REC Prices'!$B71,'Inputs_Indexed REC'!$B$18:$B$20,0)),0)</f>
        <v>0</v>
      </c>
      <c r="H71" s="226">
        <f>IF(H$4&gt;=$C71,'Indexed REC Strike Price'!H71-INDEX('Inputs_Indexed REC'!E$18:E$20,MATCH('Indexed REC Prices'!$B71,'Inputs_Indexed REC'!$B$18:$B$20,0)),0)</f>
        <v>0</v>
      </c>
      <c r="I71" s="226">
        <f>IF(I$4&gt;=$C71,'Indexed REC Strike Price'!I71-INDEX('Inputs_Indexed REC'!F$18:F$20,MATCH('Indexed REC Prices'!$B71,'Inputs_Indexed REC'!$B$18:$B$20,0)),0)</f>
        <v>0</v>
      </c>
      <c r="J71" s="226">
        <f>IF(J$4&gt;=$C71,'Indexed REC Strike Price'!J71-INDEX('Inputs_Indexed REC'!G$18:G$20,MATCH('Indexed REC Prices'!$B71,'Inputs_Indexed REC'!$B$18:$B$20,0)),0)</f>
        <v>0</v>
      </c>
      <c r="K71" s="226">
        <f>IF(K$4&gt;=$C71,'Indexed REC Strike Price'!K71-INDEX('Inputs_Indexed REC'!H$18:H$20,MATCH('Indexed REC Prices'!$B71,'Inputs_Indexed REC'!$B$18:$B$20,0)),0)</f>
        <v>0</v>
      </c>
      <c r="L71" s="226">
        <f>IF(L$4&gt;=$C71,'Indexed REC Strike Price'!L71-INDEX('Inputs_Indexed REC'!I$18:I$20,MATCH('Indexed REC Prices'!$B71,'Inputs_Indexed REC'!$B$18:$B$20,0)),0)</f>
        <v>0</v>
      </c>
      <c r="M71" s="226">
        <f>IF(M$4&gt;=$C71,'Indexed REC Strike Price'!M71-INDEX('Inputs_Indexed REC'!J$18:J$20,MATCH('Indexed REC Prices'!$B71,'Inputs_Indexed REC'!$B$18:$B$20,0)),0)</f>
        <v>0</v>
      </c>
      <c r="N71" s="226">
        <f>IF(N$4&gt;=$C71,'Indexed REC Strike Price'!N71-INDEX('Inputs_Indexed REC'!K$18:K$20,MATCH('Indexed REC Prices'!$B71,'Inputs_Indexed REC'!$B$18:$B$20,0)),0)</f>
        <v>0</v>
      </c>
      <c r="O71" s="226">
        <f>IF(O$4&gt;=$C71,'Indexed REC Strike Price'!O71-INDEX('Inputs_Indexed REC'!L$18:L$20,MATCH('Indexed REC Prices'!$B71,'Inputs_Indexed REC'!$B$18:$B$20,0)),0)</f>
        <v>0</v>
      </c>
      <c r="P71" s="226">
        <f>IF(P$4&gt;=$C71,'Indexed REC Strike Price'!P71-INDEX('Inputs_Indexed REC'!M$18:M$20,MATCH('Indexed REC Prices'!$B71,'Inputs_Indexed REC'!$B$18:$B$20,0)),0)</f>
        <v>0</v>
      </c>
      <c r="Q71" s="226">
        <f>IF(Q$4&gt;=$C71,'Indexed REC Strike Price'!Q71-INDEX('Inputs_Indexed REC'!N$18:N$20,MATCH('Indexed REC Prices'!$B71,'Inputs_Indexed REC'!$B$18:$B$20,0)),0)</f>
        <v>0</v>
      </c>
      <c r="R71" s="226">
        <f>IF(R$4&gt;=$C71,'Indexed REC Strike Price'!R71-INDEX('Inputs_Indexed REC'!O$18:O$20,MATCH('Indexed REC Prices'!$B71,'Inputs_Indexed REC'!$B$18:$B$20,0)),0)</f>
        <v>0</v>
      </c>
      <c r="S71" s="226">
        <f>IF(S$4&gt;=$C71,'Indexed REC Strike Price'!S71-INDEX('Inputs_Indexed REC'!P$18:P$20,MATCH('Indexed REC Prices'!$B71,'Inputs_Indexed REC'!$B$18:$B$20,0)),0)</f>
        <v>0</v>
      </c>
      <c r="T71" s="226">
        <f>IF(T$4&gt;=$C71,'Indexed REC Strike Price'!T71-INDEX('Inputs_Indexed REC'!Q$18:Q$20,MATCH('Indexed REC Prices'!$B71,'Inputs_Indexed REC'!$B$18:$B$20,0)),0)</f>
        <v>0</v>
      </c>
      <c r="U71" s="226">
        <f>IF(U$4&gt;=$C71,'Indexed REC Strike Price'!U71-INDEX('Inputs_Indexed REC'!R$18:R$20,MATCH('Indexed REC Prices'!$B71,'Inputs_Indexed REC'!$B$18:$B$20,0)),0)</f>
        <v>55.901559920634924</v>
      </c>
      <c r="V71" s="226">
        <f>IF(V$4&gt;=$C71,'Indexed REC Strike Price'!V71-INDEX('Inputs_Indexed REC'!S$18:S$20,MATCH('Indexed REC Prices'!$B71,'Inputs_Indexed REC'!$B$18:$B$20,0)),0)</f>
        <v>56.945770734126981</v>
      </c>
      <c r="W71" s="226">
        <f>IF(W$4&gt;=$C71,'Indexed REC Strike Price'!W71-INDEX('Inputs_Indexed REC'!T$18:T$20,MATCH('Indexed REC Prices'!$B71,'Inputs_Indexed REC'!$B$18:$B$20,0)),0)</f>
        <v>56.206232936507938</v>
      </c>
      <c r="X71" s="226">
        <f>IF(X$4&gt;=$C71,'Indexed REC Strike Price'!X71-INDEX('Inputs_Indexed REC'!U$18:U$20,MATCH('Indexed REC Prices'!$B71,'Inputs_Indexed REC'!$B$18:$B$20,0)),0)</f>
        <v>56.179646726190477</v>
      </c>
      <c r="Y71" s="226">
        <f>IF(Y$4&gt;=$C71,'Indexed REC Strike Price'!Y71-INDEX('Inputs_Indexed REC'!V$18:V$20,MATCH('Indexed REC Prices'!$B71,'Inputs_Indexed REC'!$B$18:$B$20,0)),0)</f>
        <v>56.02334583333333</v>
      </c>
      <c r="Z71" s="226">
        <f>IF(Z$4&gt;=$C71,'Indexed REC Strike Price'!Z71-INDEX('Inputs_Indexed REC'!W$18:W$20,MATCH('Indexed REC Prices'!$B71,'Inputs_Indexed REC'!$B$18:$B$20,0)),0)</f>
        <v>55.652003571428565</v>
      </c>
      <c r="AA71" s="226">
        <f>IF(AA$4&gt;=$C71,'Indexed REC Strike Price'!AA71-INDEX('Inputs_Indexed REC'!X$18:X$20,MATCH('Indexed REC Prices'!$B71,'Inputs_Indexed REC'!$B$18:$B$20,0)),0)</f>
        <v>55.41091071428572</v>
      </c>
      <c r="AB71" s="226">
        <f>IF(AB$4&gt;=$C71,'Indexed REC Strike Price'!AB71-INDEX('Inputs_Indexed REC'!Y$18:Y$20,MATCH('Indexed REC Prices'!$B71,'Inputs_Indexed REC'!$B$18:$B$20,0)),0)</f>
        <v>55.173433134920636</v>
      </c>
      <c r="AC71" s="226">
        <f>IF(AC$4&gt;=$C71,'Indexed REC Strike Price'!AC71-INDEX('Inputs_Indexed REC'!Z$18:Z$20,MATCH('Indexed REC Prices'!$B71,'Inputs_Indexed REC'!$B$18:$B$20,0)),0)</f>
        <v>54.33970179761905</v>
      </c>
      <c r="AD71" s="226">
        <f>IF(AD$4&gt;=$C71,'Indexed REC Strike Price'!AD71-INDEX('Inputs_Indexed REC'!AA$18:AA$20,MATCH('Indexed REC Prices'!$B71,'Inputs_Indexed REC'!$B$18:$B$20,0)),0)</f>
        <v>53.489295833571433</v>
      </c>
      <c r="AE71" s="226">
        <f>IF(AE$4&gt;=$C71,'Indexed REC Strike Price'!AE71-INDEX('Inputs_Indexed REC'!AB$18:AB$20,MATCH('Indexed REC Prices'!$B71,'Inputs_Indexed REC'!$B$18:$B$20,0)),0)</f>
        <v>52.621881750242864</v>
      </c>
    </row>
    <row r="72" spans="2:31">
      <c r="B72" s="321" t="s">
        <v>73</v>
      </c>
      <c r="C72" s="320">
        <f t="shared" si="3"/>
        <v>2037</v>
      </c>
      <c r="D72" s="262" t="s">
        <v>87</v>
      </c>
      <c r="G72" s="226">
        <f>IF(G$4&gt;=$C72,'Indexed REC Strike Price'!G72-INDEX('Inputs_Indexed REC'!D$18:D$20,MATCH('Indexed REC Prices'!$B72,'Inputs_Indexed REC'!$B$18:$B$20,0)),0)</f>
        <v>0</v>
      </c>
      <c r="H72" s="226">
        <f>IF(H$4&gt;=$C72,'Indexed REC Strike Price'!H72-INDEX('Inputs_Indexed REC'!E$18:E$20,MATCH('Indexed REC Prices'!$B72,'Inputs_Indexed REC'!$B$18:$B$20,0)),0)</f>
        <v>0</v>
      </c>
      <c r="I72" s="226">
        <f>IF(I$4&gt;=$C72,'Indexed REC Strike Price'!I72-INDEX('Inputs_Indexed REC'!F$18:F$20,MATCH('Indexed REC Prices'!$B72,'Inputs_Indexed REC'!$B$18:$B$20,0)),0)</f>
        <v>0</v>
      </c>
      <c r="J72" s="226">
        <f>IF(J$4&gt;=$C72,'Indexed REC Strike Price'!J72-INDEX('Inputs_Indexed REC'!G$18:G$20,MATCH('Indexed REC Prices'!$B72,'Inputs_Indexed REC'!$B$18:$B$20,0)),0)</f>
        <v>0</v>
      </c>
      <c r="K72" s="226">
        <f>IF(K$4&gt;=$C72,'Indexed REC Strike Price'!K72-INDEX('Inputs_Indexed REC'!H$18:H$20,MATCH('Indexed REC Prices'!$B72,'Inputs_Indexed REC'!$B$18:$B$20,0)),0)</f>
        <v>0</v>
      </c>
      <c r="L72" s="226">
        <f>IF(L$4&gt;=$C72,'Indexed REC Strike Price'!L72-INDEX('Inputs_Indexed REC'!I$18:I$20,MATCH('Indexed REC Prices'!$B72,'Inputs_Indexed REC'!$B$18:$B$20,0)),0)</f>
        <v>0</v>
      </c>
      <c r="M72" s="226">
        <f>IF(M$4&gt;=$C72,'Indexed REC Strike Price'!M72-INDEX('Inputs_Indexed REC'!J$18:J$20,MATCH('Indexed REC Prices'!$B72,'Inputs_Indexed REC'!$B$18:$B$20,0)),0)</f>
        <v>0</v>
      </c>
      <c r="N72" s="226">
        <f>IF(N$4&gt;=$C72,'Indexed REC Strike Price'!N72-INDEX('Inputs_Indexed REC'!K$18:K$20,MATCH('Indexed REC Prices'!$B72,'Inputs_Indexed REC'!$B$18:$B$20,0)),0)</f>
        <v>0</v>
      </c>
      <c r="O72" s="226">
        <f>IF(O$4&gt;=$C72,'Indexed REC Strike Price'!O72-INDEX('Inputs_Indexed REC'!L$18:L$20,MATCH('Indexed REC Prices'!$B72,'Inputs_Indexed REC'!$B$18:$B$20,0)),0)</f>
        <v>0</v>
      </c>
      <c r="P72" s="226">
        <f>IF(P$4&gt;=$C72,'Indexed REC Strike Price'!P72-INDEX('Inputs_Indexed REC'!M$18:M$20,MATCH('Indexed REC Prices'!$B72,'Inputs_Indexed REC'!$B$18:$B$20,0)),0)</f>
        <v>0</v>
      </c>
      <c r="Q72" s="226">
        <f>IF(Q$4&gt;=$C72,'Indexed REC Strike Price'!Q72-INDEX('Inputs_Indexed REC'!N$18:N$20,MATCH('Indexed REC Prices'!$B72,'Inputs_Indexed REC'!$B$18:$B$20,0)),0)</f>
        <v>0</v>
      </c>
      <c r="R72" s="226">
        <f>IF(R$4&gt;=$C72,'Indexed REC Strike Price'!R72-INDEX('Inputs_Indexed REC'!O$18:O$20,MATCH('Indexed REC Prices'!$B72,'Inputs_Indexed REC'!$B$18:$B$20,0)),0)</f>
        <v>0</v>
      </c>
      <c r="S72" s="226">
        <f>IF(S$4&gt;=$C72,'Indexed REC Strike Price'!S72-INDEX('Inputs_Indexed REC'!P$18:P$20,MATCH('Indexed REC Prices'!$B72,'Inputs_Indexed REC'!$B$18:$B$20,0)),0)</f>
        <v>0</v>
      </c>
      <c r="T72" s="226">
        <f>IF(T$4&gt;=$C72,'Indexed REC Strike Price'!T72-INDEX('Inputs_Indexed REC'!Q$18:Q$20,MATCH('Indexed REC Prices'!$B72,'Inputs_Indexed REC'!$B$18:$B$20,0)),0)</f>
        <v>0</v>
      </c>
      <c r="U72" s="226">
        <f>IF(U$4&gt;=$C72,'Indexed REC Strike Price'!U72-INDEX('Inputs_Indexed REC'!R$18:R$20,MATCH('Indexed REC Prices'!$B72,'Inputs_Indexed REC'!$B$18:$B$20,0)),0)</f>
        <v>0</v>
      </c>
      <c r="V72" s="226">
        <f>IF(V$4&gt;=$C72,'Indexed REC Strike Price'!V72-INDEX('Inputs_Indexed REC'!S$18:S$20,MATCH('Indexed REC Prices'!$B72,'Inputs_Indexed REC'!$B$18:$B$20,0)),0)</f>
        <v>56.945770734126981</v>
      </c>
      <c r="W72" s="226">
        <f>IF(W$4&gt;=$C72,'Indexed REC Strike Price'!W72-INDEX('Inputs_Indexed REC'!T$18:T$20,MATCH('Indexed REC Prices'!$B72,'Inputs_Indexed REC'!$B$18:$B$20,0)),0)</f>
        <v>56.206232936507938</v>
      </c>
      <c r="X72" s="226">
        <f>IF(X$4&gt;=$C72,'Indexed REC Strike Price'!X72-INDEX('Inputs_Indexed REC'!U$18:U$20,MATCH('Indexed REC Prices'!$B72,'Inputs_Indexed REC'!$B$18:$B$20,0)),0)</f>
        <v>56.179646726190477</v>
      </c>
      <c r="Y72" s="226">
        <f>IF(Y$4&gt;=$C72,'Indexed REC Strike Price'!Y72-INDEX('Inputs_Indexed REC'!V$18:V$20,MATCH('Indexed REC Prices'!$B72,'Inputs_Indexed REC'!$B$18:$B$20,0)),0)</f>
        <v>56.02334583333333</v>
      </c>
      <c r="Z72" s="226">
        <f>IF(Z$4&gt;=$C72,'Indexed REC Strike Price'!Z72-INDEX('Inputs_Indexed REC'!W$18:W$20,MATCH('Indexed REC Prices'!$B72,'Inputs_Indexed REC'!$B$18:$B$20,0)),0)</f>
        <v>55.652003571428565</v>
      </c>
      <c r="AA72" s="226">
        <f>IF(AA$4&gt;=$C72,'Indexed REC Strike Price'!AA72-INDEX('Inputs_Indexed REC'!X$18:X$20,MATCH('Indexed REC Prices'!$B72,'Inputs_Indexed REC'!$B$18:$B$20,0)),0)</f>
        <v>55.41091071428572</v>
      </c>
      <c r="AB72" s="226">
        <f>IF(AB$4&gt;=$C72,'Indexed REC Strike Price'!AB72-INDEX('Inputs_Indexed REC'!Y$18:Y$20,MATCH('Indexed REC Prices'!$B72,'Inputs_Indexed REC'!$B$18:$B$20,0)),0)</f>
        <v>55.173433134920636</v>
      </c>
      <c r="AC72" s="226">
        <f>IF(AC$4&gt;=$C72,'Indexed REC Strike Price'!AC72-INDEX('Inputs_Indexed REC'!Z$18:Z$20,MATCH('Indexed REC Prices'!$B72,'Inputs_Indexed REC'!$B$18:$B$20,0)),0)</f>
        <v>54.33970179761905</v>
      </c>
      <c r="AD72" s="226">
        <f>IF(AD$4&gt;=$C72,'Indexed REC Strike Price'!AD72-INDEX('Inputs_Indexed REC'!AA$18:AA$20,MATCH('Indexed REC Prices'!$B72,'Inputs_Indexed REC'!$B$18:$B$20,0)),0)</f>
        <v>53.489295833571433</v>
      </c>
      <c r="AE72" s="226">
        <f>IF(AE$4&gt;=$C72,'Indexed REC Strike Price'!AE72-INDEX('Inputs_Indexed REC'!AB$18:AB$20,MATCH('Indexed REC Prices'!$B72,'Inputs_Indexed REC'!$B$18:$B$20,0)),0)</f>
        <v>52.621881750242864</v>
      </c>
    </row>
    <row r="73" spans="2:31">
      <c r="B73" s="321" t="s">
        <v>73</v>
      </c>
      <c r="C73" s="320">
        <f t="shared" si="3"/>
        <v>2038</v>
      </c>
      <c r="D73" s="262" t="s">
        <v>87</v>
      </c>
      <c r="G73" s="226">
        <f>IF(G$4&gt;=$C73,'Indexed REC Strike Price'!G73-INDEX('Inputs_Indexed REC'!D$18:D$20,MATCH('Indexed REC Prices'!$B73,'Inputs_Indexed REC'!$B$18:$B$20,0)),0)</f>
        <v>0</v>
      </c>
      <c r="H73" s="226">
        <f>IF(H$4&gt;=$C73,'Indexed REC Strike Price'!H73-INDEX('Inputs_Indexed REC'!E$18:E$20,MATCH('Indexed REC Prices'!$B73,'Inputs_Indexed REC'!$B$18:$B$20,0)),0)</f>
        <v>0</v>
      </c>
      <c r="I73" s="226">
        <f>IF(I$4&gt;=$C73,'Indexed REC Strike Price'!I73-INDEX('Inputs_Indexed REC'!F$18:F$20,MATCH('Indexed REC Prices'!$B73,'Inputs_Indexed REC'!$B$18:$B$20,0)),0)</f>
        <v>0</v>
      </c>
      <c r="J73" s="226">
        <f>IF(J$4&gt;=$C73,'Indexed REC Strike Price'!J73-INDEX('Inputs_Indexed REC'!G$18:G$20,MATCH('Indexed REC Prices'!$B73,'Inputs_Indexed REC'!$B$18:$B$20,0)),0)</f>
        <v>0</v>
      </c>
      <c r="K73" s="226">
        <f>IF(K$4&gt;=$C73,'Indexed REC Strike Price'!K73-INDEX('Inputs_Indexed REC'!H$18:H$20,MATCH('Indexed REC Prices'!$B73,'Inputs_Indexed REC'!$B$18:$B$20,0)),0)</f>
        <v>0</v>
      </c>
      <c r="L73" s="226">
        <f>IF(L$4&gt;=$C73,'Indexed REC Strike Price'!L73-INDEX('Inputs_Indexed REC'!I$18:I$20,MATCH('Indexed REC Prices'!$B73,'Inputs_Indexed REC'!$B$18:$B$20,0)),0)</f>
        <v>0</v>
      </c>
      <c r="M73" s="226">
        <f>IF(M$4&gt;=$C73,'Indexed REC Strike Price'!M73-INDEX('Inputs_Indexed REC'!J$18:J$20,MATCH('Indexed REC Prices'!$B73,'Inputs_Indexed REC'!$B$18:$B$20,0)),0)</f>
        <v>0</v>
      </c>
      <c r="N73" s="226">
        <f>IF(N$4&gt;=$C73,'Indexed REC Strike Price'!N73-INDEX('Inputs_Indexed REC'!K$18:K$20,MATCH('Indexed REC Prices'!$B73,'Inputs_Indexed REC'!$B$18:$B$20,0)),0)</f>
        <v>0</v>
      </c>
      <c r="O73" s="226">
        <f>IF(O$4&gt;=$C73,'Indexed REC Strike Price'!O73-INDEX('Inputs_Indexed REC'!L$18:L$20,MATCH('Indexed REC Prices'!$B73,'Inputs_Indexed REC'!$B$18:$B$20,0)),0)</f>
        <v>0</v>
      </c>
      <c r="P73" s="226">
        <f>IF(P$4&gt;=$C73,'Indexed REC Strike Price'!P73-INDEX('Inputs_Indexed REC'!M$18:M$20,MATCH('Indexed REC Prices'!$B73,'Inputs_Indexed REC'!$B$18:$B$20,0)),0)</f>
        <v>0</v>
      </c>
      <c r="Q73" s="226">
        <f>IF(Q$4&gt;=$C73,'Indexed REC Strike Price'!Q73-INDEX('Inputs_Indexed REC'!N$18:N$20,MATCH('Indexed REC Prices'!$B73,'Inputs_Indexed REC'!$B$18:$B$20,0)),0)</f>
        <v>0</v>
      </c>
      <c r="R73" s="226">
        <f>IF(R$4&gt;=$C73,'Indexed REC Strike Price'!R73-INDEX('Inputs_Indexed REC'!O$18:O$20,MATCH('Indexed REC Prices'!$B73,'Inputs_Indexed REC'!$B$18:$B$20,0)),0)</f>
        <v>0</v>
      </c>
      <c r="S73" s="226">
        <f>IF(S$4&gt;=$C73,'Indexed REC Strike Price'!S73-INDEX('Inputs_Indexed REC'!P$18:P$20,MATCH('Indexed REC Prices'!$B73,'Inputs_Indexed REC'!$B$18:$B$20,0)),0)</f>
        <v>0</v>
      </c>
      <c r="T73" s="226">
        <f>IF(T$4&gt;=$C73,'Indexed REC Strike Price'!T73-INDEX('Inputs_Indexed REC'!Q$18:Q$20,MATCH('Indexed REC Prices'!$B73,'Inputs_Indexed REC'!$B$18:$B$20,0)),0)</f>
        <v>0</v>
      </c>
      <c r="U73" s="226">
        <f>IF(U$4&gt;=$C73,'Indexed REC Strike Price'!U73-INDEX('Inputs_Indexed REC'!R$18:R$20,MATCH('Indexed REC Prices'!$B73,'Inputs_Indexed REC'!$B$18:$B$20,0)),0)</f>
        <v>0</v>
      </c>
      <c r="V73" s="226">
        <f>IF(V$4&gt;=$C73,'Indexed REC Strike Price'!V73-INDEX('Inputs_Indexed REC'!S$18:S$20,MATCH('Indexed REC Prices'!$B73,'Inputs_Indexed REC'!$B$18:$B$20,0)),0)</f>
        <v>0</v>
      </c>
      <c r="W73" s="226">
        <f>IF(W$4&gt;=$C73,'Indexed REC Strike Price'!W73-INDEX('Inputs_Indexed REC'!T$18:T$20,MATCH('Indexed REC Prices'!$B73,'Inputs_Indexed REC'!$B$18:$B$20,0)),0)</f>
        <v>56.206232936507938</v>
      </c>
      <c r="X73" s="226">
        <f>IF(X$4&gt;=$C73,'Indexed REC Strike Price'!X73-INDEX('Inputs_Indexed REC'!U$18:U$20,MATCH('Indexed REC Prices'!$B73,'Inputs_Indexed REC'!$B$18:$B$20,0)),0)</f>
        <v>56.179646726190477</v>
      </c>
      <c r="Y73" s="226">
        <f>IF(Y$4&gt;=$C73,'Indexed REC Strike Price'!Y73-INDEX('Inputs_Indexed REC'!V$18:V$20,MATCH('Indexed REC Prices'!$B73,'Inputs_Indexed REC'!$B$18:$B$20,0)),0)</f>
        <v>56.02334583333333</v>
      </c>
      <c r="Z73" s="226">
        <f>IF(Z$4&gt;=$C73,'Indexed REC Strike Price'!Z73-INDEX('Inputs_Indexed REC'!W$18:W$20,MATCH('Indexed REC Prices'!$B73,'Inputs_Indexed REC'!$B$18:$B$20,0)),0)</f>
        <v>55.652003571428565</v>
      </c>
      <c r="AA73" s="226">
        <f>IF(AA$4&gt;=$C73,'Indexed REC Strike Price'!AA73-INDEX('Inputs_Indexed REC'!X$18:X$20,MATCH('Indexed REC Prices'!$B73,'Inputs_Indexed REC'!$B$18:$B$20,0)),0)</f>
        <v>55.41091071428572</v>
      </c>
      <c r="AB73" s="226">
        <f>IF(AB$4&gt;=$C73,'Indexed REC Strike Price'!AB73-INDEX('Inputs_Indexed REC'!Y$18:Y$20,MATCH('Indexed REC Prices'!$B73,'Inputs_Indexed REC'!$B$18:$B$20,0)),0)</f>
        <v>55.173433134920636</v>
      </c>
      <c r="AC73" s="226">
        <f>IF(AC$4&gt;=$C73,'Indexed REC Strike Price'!AC73-INDEX('Inputs_Indexed REC'!Z$18:Z$20,MATCH('Indexed REC Prices'!$B73,'Inputs_Indexed REC'!$B$18:$B$20,0)),0)</f>
        <v>54.33970179761905</v>
      </c>
      <c r="AD73" s="226">
        <f>IF(AD$4&gt;=$C73,'Indexed REC Strike Price'!AD73-INDEX('Inputs_Indexed REC'!AA$18:AA$20,MATCH('Indexed REC Prices'!$B73,'Inputs_Indexed REC'!$B$18:$B$20,0)),0)</f>
        <v>53.489295833571433</v>
      </c>
      <c r="AE73" s="226">
        <f>IF(AE$4&gt;=$C73,'Indexed REC Strike Price'!AE73-INDEX('Inputs_Indexed REC'!AB$18:AB$20,MATCH('Indexed REC Prices'!$B73,'Inputs_Indexed REC'!$B$18:$B$20,0)),0)</f>
        <v>52.621881750242864</v>
      </c>
    </row>
    <row r="74" spans="2:31">
      <c r="B74" s="321" t="s">
        <v>73</v>
      </c>
      <c r="C74" s="320">
        <f t="shared" si="3"/>
        <v>2039</v>
      </c>
      <c r="D74" s="262" t="s">
        <v>87</v>
      </c>
      <c r="G74" s="226">
        <f>IF(G$4&gt;=$C74,'Indexed REC Strike Price'!G74-INDEX('Inputs_Indexed REC'!D$18:D$20,MATCH('Indexed REC Prices'!$B74,'Inputs_Indexed REC'!$B$18:$B$20,0)),0)</f>
        <v>0</v>
      </c>
      <c r="H74" s="226">
        <f>IF(H$4&gt;=$C74,'Indexed REC Strike Price'!H74-INDEX('Inputs_Indexed REC'!E$18:E$20,MATCH('Indexed REC Prices'!$B74,'Inputs_Indexed REC'!$B$18:$B$20,0)),0)</f>
        <v>0</v>
      </c>
      <c r="I74" s="226">
        <f>IF(I$4&gt;=$C74,'Indexed REC Strike Price'!I74-INDEX('Inputs_Indexed REC'!F$18:F$20,MATCH('Indexed REC Prices'!$B74,'Inputs_Indexed REC'!$B$18:$B$20,0)),0)</f>
        <v>0</v>
      </c>
      <c r="J74" s="226">
        <f>IF(J$4&gt;=$C74,'Indexed REC Strike Price'!J74-INDEX('Inputs_Indexed REC'!G$18:G$20,MATCH('Indexed REC Prices'!$B74,'Inputs_Indexed REC'!$B$18:$B$20,0)),0)</f>
        <v>0</v>
      </c>
      <c r="K74" s="226">
        <f>IF(K$4&gt;=$C74,'Indexed REC Strike Price'!K74-INDEX('Inputs_Indexed REC'!H$18:H$20,MATCH('Indexed REC Prices'!$B74,'Inputs_Indexed REC'!$B$18:$B$20,0)),0)</f>
        <v>0</v>
      </c>
      <c r="L74" s="226">
        <f>IF(L$4&gt;=$C74,'Indexed REC Strike Price'!L74-INDEX('Inputs_Indexed REC'!I$18:I$20,MATCH('Indexed REC Prices'!$B74,'Inputs_Indexed REC'!$B$18:$B$20,0)),0)</f>
        <v>0</v>
      </c>
      <c r="M74" s="226">
        <f>IF(M$4&gt;=$C74,'Indexed REC Strike Price'!M74-INDEX('Inputs_Indexed REC'!J$18:J$20,MATCH('Indexed REC Prices'!$B74,'Inputs_Indexed REC'!$B$18:$B$20,0)),0)</f>
        <v>0</v>
      </c>
      <c r="N74" s="226">
        <f>IF(N$4&gt;=$C74,'Indexed REC Strike Price'!N74-INDEX('Inputs_Indexed REC'!K$18:K$20,MATCH('Indexed REC Prices'!$B74,'Inputs_Indexed REC'!$B$18:$B$20,0)),0)</f>
        <v>0</v>
      </c>
      <c r="O74" s="226">
        <f>IF(O$4&gt;=$C74,'Indexed REC Strike Price'!O74-INDEX('Inputs_Indexed REC'!L$18:L$20,MATCH('Indexed REC Prices'!$B74,'Inputs_Indexed REC'!$B$18:$B$20,0)),0)</f>
        <v>0</v>
      </c>
      <c r="P74" s="226">
        <f>IF(P$4&gt;=$C74,'Indexed REC Strike Price'!P74-INDEX('Inputs_Indexed REC'!M$18:M$20,MATCH('Indexed REC Prices'!$B74,'Inputs_Indexed REC'!$B$18:$B$20,0)),0)</f>
        <v>0</v>
      </c>
      <c r="Q74" s="226">
        <f>IF(Q$4&gt;=$C74,'Indexed REC Strike Price'!Q74-INDEX('Inputs_Indexed REC'!N$18:N$20,MATCH('Indexed REC Prices'!$B74,'Inputs_Indexed REC'!$B$18:$B$20,0)),0)</f>
        <v>0</v>
      </c>
      <c r="R74" s="226">
        <f>IF(R$4&gt;=$C74,'Indexed REC Strike Price'!R74-INDEX('Inputs_Indexed REC'!O$18:O$20,MATCH('Indexed REC Prices'!$B74,'Inputs_Indexed REC'!$B$18:$B$20,0)),0)</f>
        <v>0</v>
      </c>
      <c r="S74" s="226">
        <f>IF(S$4&gt;=$C74,'Indexed REC Strike Price'!S74-INDEX('Inputs_Indexed REC'!P$18:P$20,MATCH('Indexed REC Prices'!$B74,'Inputs_Indexed REC'!$B$18:$B$20,0)),0)</f>
        <v>0</v>
      </c>
      <c r="T74" s="226">
        <f>IF(T$4&gt;=$C74,'Indexed REC Strike Price'!T74-INDEX('Inputs_Indexed REC'!Q$18:Q$20,MATCH('Indexed REC Prices'!$B74,'Inputs_Indexed REC'!$B$18:$B$20,0)),0)</f>
        <v>0</v>
      </c>
      <c r="U74" s="226">
        <f>IF(U$4&gt;=$C74,'Indexed REC Strike Price'!U74-INDEX('Inputs_Indexed REC'!R$18:R$20,MATCH('Indexed REC Prices'!$B74,'Inputs_Indexed REC'!$B$18:$B$20,0)),0)</f>
        <v>0</v>
      </c>
      <c r="V74" s="226">
        <f>IF(V$4&gt;=$C74,'Indexed REC Strike Price'!V74-INDEX('Inputs_Indexed REC'!S$18:S$20,MATCH('Indexed REC Prices'!$B74,'Inputs_Indexed REC'!$B$18:$B$20,0)),0)</f>
        <v>0</v>
      </c>
      <c r="W74" s="226">
        <f>IF(W$4&gt;=$C74,'Indexed REC Strike Price'!W74-INDEX('Inputs_Indexed REC'!T$18:T$20,MATCH('Indexed REC Prices'!$B74,'Inputs_Indexed REC'!$B$18:$B$20,0)),0)</f>
        <v>0</v>
      </c>
      <c r="X74" s="226">
        <f>IF(X$4&gt;=$C74,'Indexed REC Strike Price'!X74-INDEX('Inputs_Indexed REC'!U$18:U$20,MATCH('Indexed REC Prices'!$B74,'Inputs_Indexed REC'!$B$18:$B$20,0)),0)</f>
        <v>56.179646726190477</v>
      </c>
      <c r="Y74" s="226">
        <f>IF(Y$4&gt;=$C74,'Indexed REC Strike Price'!Y74-INDEX('Inputs_Indexed REC'!V$18:V$20,MATCH('Indexed REC Prices'!$B74,'Inputs_Indexed REC'!$B$18:$B$20,0)),0)</f>
        <v>56.02334583333333</v>
      </c>
      <c r="Z74" s="226">
        <f>IF(Z$4&gt;=$C74,'Indexed REC Strike Price'!Z74-INDEX('Inputs_Indexed REC'!W$18:W$20,MATCH('Indexed REC Prices'!$B74,'Inputs_Indexed REC'!$B$18:$B$20,0)),0)</f>
        <v>55.652003571428565</v>
      </c>
      <c r="AA74" s="226">
        <f>IF(AA$4&gt;=$C74,'Indexed REC Strike Price'!AA74-INDEX('Inputs_Indexed REC'!X$18:X$20,MATCH('Indexed REC Prices'!$B74,'Inputs_Indexed REC'!$B$18:$B$20,0)),0)</f>
        <v>55.41091071428572</v>
      </c>
      <c r="AB74" s="226">
        <f>IF(AB$4&gt;=$C74,'Indexed REC Strike Price'!AB74-INDEX('Inputs_Indexed REC'!Y$18:Y$20,MATCH('Indexed REC Prices'!$B74,'Inputs_Indexed REC'!$B$18:$B$20,0)),0)</f>
        <v>55.173433134920636</v>
      </c>
      <c r="AC74" s="226">
        <f>IF(AC$4&gt;=$C74,'Indexed REC Strike Price'!AC74-INDEX('Inputs_Indexed REC'!Z$18:Z$20,MATCH('Indexed REC Prices'!$B74,'Inputs_Indexed REC'!$B$18:$B$20,0)),0)</f>
        <v>54.33970179761905</v>
      </c>
      <c r="AD74" s="226">
        <f>IF(AD$4&gt;=$C74,'Indexed REC Strike Price'!AD74-INDEX('Inputs_Indexed REC'!AA$18:AA$20,MATCH('Indexed REC Prices'!$B74,'Inputs_Indexed REC'!$B$18:$B$20,0)),0)</f>
        <v>53.489295833571433</v>
      </c>
      <c r="AE74" s="226">
        <f>IF(AE$4&gt;=$C74,'Indexed REC Strike Price'!AE74-INDEX('Inputs_Indexed REC'!AB$18:AB$20,MATCH('Indexed REC Prices'!$B74,'Inputs_Indexed REC'!$B$18:$B$20,0)),0)</f>
        <v>52.621881750242864</v>
      </c>
    </row>
    <row r="75" spans="2:31">
      <c r="B75" s="321" t="s">
        <v>73</v>
      </c>
      <c r="C75" s="320">
        <f t="shared" si="3"/>
        <v>2040</v>
      </c>
      <c r="D75" s="262" t="s">
        <v>87</v>
      </c>
      <c r="G75" s="226">
        <f>IF(G$4&gt;=$C75,'Indexed REC Strike Price'!G75-INDEX('Inputs_Indexed REC'!D$18:D$20,MATCH('Indexed REC Prices'!$B75,'Inputs_Indexed REC'!$B$18:$B$20,0)),0)</f>
        <v>0</v>
      </c>
      <c r="H75" s="226">
        <f>IF(H$4&gt;=$C75,'Indexed REC Strike Price'!H75-INDEX('Inputs_Indexed REC'!E$18:E$20,MATCH('Indexed REC Prices'!$B75,'Inputs_Indexed REC'!$B$18:$B$20,0)),0)</f>
        <v>0</v>
      </c>
      <c r="I75" s="226">
        <f>IF(I$4&gt;=$C75,'Indexed REC Strike Price'!I75-INDEX('Inputs_Indexed REC'!F$18:F$20,MATCH('Indexed REC Prices'!$B75,'Inputs_Indexed REC'!$B$18:$B$20,0)),0)</f>
        <v>0</v>
      </c>
      <c r="J75" s="226">
        <f>IF(J$4&gt;=$C75,'Indexed REC Strike Price'!J75-INDEX('Inputs_Indexed REC'!G$18:G$20,MATCH('Indexed REC Prices'!$B75,'Inputs_Indexed REC'!$B$18:$B$20,0)),0)</f>
        <v>0</v>
      </c>
      <c r="K75" s="226">
        <f>IF(K$4&gt;=$C75,'Indexed REC Strike Price'!K75-INDEX('Inputs_Indexed REC'!H$18:H$20,MATCH('Indexed REC Prices'!$B75,'Inputs_Indexed REC'!$B$18:$B$20,0)),0)</f>
        <v>0</v>
      </c>
      <c r="L75" s="226">
        <f>IF(L$4&gt;=$C75,'Indexed REC Strike Price'!L75-INDEX('Inputs_Indexed REC'!I$18:I$20,MATCH('Indexed REC Prices'!$B75,'Inputs_Indexed REC'!$B$18:$B$20,0)),0)</f>
        <v>0</v>
      </c>
      <c r="M75" s="226">
        <f>IF(M$4&gt;=$C75,'Indexed REC Strike Price'!M75-INDEX('Inputs_Indexed REC'!J$18:J$20,MATCH('Indexed REC Prices'!$B75,'Inputs_Indexed REC'!$B$18:$B$20,0)),0)</f>
        <v>0</v>
      </c>
      <c r="N75" s="226">
        <f>IF(N$4&gt;=$C75,'Indexed REC Strike Price'!N75-INDEX('Inputs_Indexed REC'!K$18:K$20,MATCH('Indexed REC Prices'!$B75,'Inputs_Indexed REC'!$B$18:$B$20,0)),0)</f>
        <v>0</v>
      </c>
      <c r="O75" s="226">
        <f>IF(O$4&gt;=$C75,'Indexed REC Strike Price'!O75-INDEX('Inputs_Indexed REC'!L$18:L$20,MATCH('Indexed REC Prices'!$B75,'Inputs_Indexed REC'!$B$18:$B$20,0)),0)</f>
        <v>0</v>
      </c>
      <c r="P75" s="226">
        <f>IF(P$4&gt;=$C75,'Indexed REC Strike Price'!P75-INDEX('Inputs_Indexed REC'!M$18:M$20,MATCH('Indexed REC Prices'!$B75,'Inputs_Indexed REC'!$B$18:$B$20,0)),0)</f>
        <v>0</v>
      </c>
      <c r="Q75" s="226">
        <f>IF(Q$4&gt;=$C75,'Indexed REC Strike Price'!Q75-INDEX('Inputs_Indexed REC'!N$18:N$20,MATCH('Indexed REC Prices'!$B75,'Inputs_Indexed REC'!$B$18:$B$20,0)),0)</f>
        <v>0</v>
      </c>
      <c r="R75" s="226">
        <f>IF(R$4&gt;=$C75,'Indexed REC Strike Price'!R75-INDEX('Inputs_Indexed REC'!O$18:O$20,MATCH('Indexed REC Prices'!$B75,'Inputs_Indexed REC'!$B$18:$B$20,0)),0)</f>
        <v>0</v>
      </c>
      <c r="S75" s="226">
        <f>IF(S$4&gt;=$C75,'Indexed REC Strike Price'!S75-INDEX('Inputs_Indexed REC'!P$18:P$20,MATCH('Indexed REC Prices'!$B75,'Inputs_Indexed REC'!$B$18:$B$20,0)),0)</f>
        <v>0</v>
      </c>
      <c r="T75" s="226">
        <f>IF(T$4&gt;=$C75,'Indexed REC Strike Price'!T75-INDEX('Inputs_Indexed REC'!Q$18:Q$20,MATCH('Indexed REC Prices'!$B75,'Inputs_Indexed REC'!$B$18:$B$20,0)),0)</f>
        <v>0</v>
      </c>
      <c r="U75" s="226">
        <f>IF(U$4&gt;=$C75,'Indexed REC Strike Price'!U75-INDEX('Inputs_Indexed REC'!R$18:R$20,MATCH('Indexed REC Prices'!$B75,'Inputs_Indexed REC'!$B$18:$B$20,0)),0)</f>
        <v>0</v>
      </c>
      <c r="V75" s="226">
        <f>IF(V$4&gt;=$C75,'Indexed REC Strike Price'!V75-INDEX('Inputs_Indexed REC'!S$18:S$20,MATCH('Indexed REC Prices'!$B75,'Inputs_Indexed REC'!$B$18:$B$20,0)),0)</f>
        <v>0</v>
      </c>
      <c r="W75" s="226">
        <f>IF(W$4&gt;=$C75,'Indexed REC Strike Price'!W75-INDEX('Inputs_Indexed REC'!T$18:T$20,MATCH('Indexed REC Prices'!$B75,'Inputs_Indexed REC'!$B$18:$B$20,0)),0)</f>
        <v>0</v>
      </c>
      <c r="X75" s="226">
        <f>IF(X$4&gt;=$C75,'Indexed REC Strike Price'!X75-INDEX('Inputs_Indexed REC'!U$18:U$20,MATCH('Indexed REC Prices'!$B75,'Inputs_Indexed REC'!$B$18:$B$20,0)),0)</f>
        <v>0</v>
      </c>
      <c r="Y75" s="226">
        <f>IF(Y$4&gt;=$C75,'Indexed REC Strike Price'!Y75-INDEX('Inputs_Indexed REC'!V$18:V$20,MATCH('Indexed REC Prices'!$B75,'Inputs_Indexed REC'!$B$18:$B$20,0)),0)</f>
        <v>56.02334583333333</v>
      </c>
      <c r="Z75" s="226">
        <f>IF(Z$4&gt;=$C75,'Indexed REC Strike Price'!Z75-INDEX('Inputs_Indexed REC'!W$18:W$20,MATCH('Indexed REC Prices'!$B75,'Inputs_Indexed REC'!$B$18:$B$20,0)),0)</f>
        <v>55.652003571428565</v>
      </c>
      <c r="AA75" s="226">
        <f>IF(AA$4&gt;=$C75,'Indexed REC Strike Price'!AA75-INDEX('Inputs_Indexed REC'!X$18:X$20,MATCH('Indexed REC Prices'!$B75,'Inputs_Indexed REC'!$B$18:$B$20,0)),0)</f>
        <v>55.41091071428572</v>
      </c>
      <c r="AB75" s="226">
        <f>IF(AB$4&gt;=$C75,'Indexed REC Strike Price'!AB75-INDEX('Inputs_Indexed REC'!Y$18:Y$20,MATCH('Indexed REC Prices'!$B75,'Inputs_Indexed REC'!$B$18:$B$20,0)),0)</f>
        <v>55.173433134920636</v>
      </c>
      <c r="AC75" s="226">
        <f>IF(AC$4&gt;=$C75,'Indexed REC Strike Price'!AC75-INDEX('Inputs_Indexed REC'!Z$18:Z$20,MATCH('Indexed REC Prices'!$B75,'Inputs_Indexed REC'!$B$18:$B$20,0)),0)</f>
        <v>54.33970179761905</v>
      </c>
      <c r="AD75" s="226">
        <f>IF(AD$4&gt;=$C75,'Indexed REC Strike Price'!AD75-INDEX('Inputs_Indexed REC'!AA$18:AA$20,MATCH('Indexed REC Prices'!$B75,'Inputs_Indexed REC'!$B$18:$B$20,0)),0)</f>
        <v>53.489295833571433</v>
      </c>
      <c r="AE75" s="226">
        <f>IF(AE$4&gt;=$C75,'Indexed REC Strike Price'!AE75-INDEX('Inputs_Indexed REC'!AB$18:AB$20,MATCH('Indexed REC Prices'!$B75,'Inputs_Indexed REC'!$B$18:$B$20,0)),0)</f>
        <v>52.621881750242864</v>
      </c>
    </row>
    <row r="76" spans="2:31">
      <c r="B76" s="321" t="s">
        <v>73</v>
      </c>
      <c r="C76" s="320">
        <f t="shared" si="3"/>
        <v>2041</v>
      </c>
      <c r="D76" s="262" t="s">
        <v>87</v>
      </c>
      <c r="G76" s="226">
        <f>IF(G$4&gt;=$C76,'Indexed REC Strike Price'!G76-INDEX('Inputs_Indexed REC'!D$18:D$20,MATCH('Indexed REC Prices'!$B76,'Inputs_Indexed REC'!$B$18:$B$20,0)),0)</f>
        <v>0</v>
      </c>
      <c r="H76" s="226">
        <f>IF(H$4&gt;=$C76,'Indexed REC Strike Price'!H76-INDEX('Inputs_Indexed REC'!E$18:E$20,MATCH('Indexed REC Prices'!$B76,'Inputs_Indexed REC'!$B$18:$B$20,0)),0)</f>
        <v>0</v>
      </c>
      <c r="I76" s="226">
        <f>IF(I$4&gt;=$C76,'Indexed REC Strike Price'!I76-INDEX('Inputs_Indexed REC'!F$18:F$20,MATCH('Indexed REC Prices'!$B76,'Inputs_Indexed REC'!$B$18:$B$20,0)),0)</f>
        <v>0</v>
      </c>
      <c r="J76" s="226">
        <f>IF(J$4&gt;=$C76,'Indexed REC Strike Price'!J76-INDEX('Inputs_Indexed REC'!G$18:G$20,MATCH('Indexed REC Prices'!$B76,'Inputs_Indexed REC'!$B$18:$B$20,0)),0)</f>
        <v>0</v>
      </c>
      <c r="K76" s="226">
        <f>IF(K$4&gt;=$C76,'Indexed REC Strike Price'!K76-INDEX('Inputs_Indexed REC'!H$18:H$20,MATCH('Indexed REC Prices'!$B76,'Inputs_Indexed REC'!$B$18:$B$20,0)),0)</f>
        <v>0</v>
      </c>
      <c r="L76" s="226">
        <f>IF(L$4&gt;=$C76,'Indexed REC Strike Price'!L76-INDEX('Inputs_Indexed REC'!I$18:I$20,MATCH('Indexed REC Prices'!$B76,'Inputs_Indexed REC'!$B$18:$B$20,0)),0)</f>
        <v>0</v>
      </c>
      <c r="M76" s="226">
        <f>IF(M$4&gt;=$C76,'Indexed REC Strike Price'!M76-INDEX('Inputs_Indexed REC'!J$18:J$20,MATCH('Indexed REC Prices'!$B76,'Inputs_Indexed REC'!$B$18:$B$20,0)),0)</f>
        <v>0</v>
      </c>
      <c r="N76" s="226">
        <f>IF(N$4&gt;=$C76,'Indexed REC Strike Price'!N76-INDEX('Inputs_Indexed REC'!K$18:K$20,MATCH('Indexed REC Prices'!$B76,'Inputs_Indexed REC'!$B$18:$B$20,0)),0)</f>
        <v>0</v>
      </c>
      <c r="O76" s="226">
        <f>IF(O$4&gt;=$C76,'Indexed REC Strike Price'!O76-INDEX('Inputs_Indexed REC'!L$18:L$20,MATCH('Indexed REC Prices'!$B76,'Inputs_Indexed REC'!$B$18:$B$20,0)),0)</f>
        <v>0</v>
      </c>
      <c r="P76" s="226">
        <f>IF(P$4&gt;=$C76,'Indexed REC Strike Price'!P76-INDEX('Inputs_Indexed REC'!M$18:M$20,MATCH('Indexed REC Prices'!$B76,'Inputs_Indexed REC'!$B$18:$B$20,0)),0)</f>
        <v>0</v>
      </c>
      <c r="Q76" s="226">
        <f>IF(Q$4&gt;=$C76,'Indexed REC Strike Price'!Q76-INDEX('Inputs_Indexed REC'!N$18:N$20,MATCH('Indexed REC Prices'!$B76,'Inputs_Indexed REC'!$B$18:$B$20,0)),0)</f>
        <v>0</v>
      </c>
      <c r="R76" s="226">
        <f>IF(R$4&gt;=$C76,'Indexed REC Strike Price'!R76-INDEX('Inputs_Indexed REC'!O$18:O$20,MATCH('Indexed REC Prices'!$B76,'Inputs_Indexed REC'!$B$18:$B$20,0)),0)</f>
        <v>0</v>
      </c>
      <c r="S76" s="226">
        <f>IF(S$4&gt;=$C76,'Indexed REC Strike Price'!S76-INDEX('Inputs_Indexed REC'!P$18:P$20,MATCH('Indexed REC Prices'!$B76,'Inputs_Indexed REC'!$B$18:$B$20,0)),0)</f>
        <v>0</v>
      </c>
      <c r="T76" s="226">
        <f>IF(T$4&gt;=$C76,'Indexed REC Strike Price'!T76-INDEX('Inputs_Indexed REC'!Q$18:Q$20,MATCH('Indexed REC Prices'!$B76,'Inputs_Indexed REC'!$B$18:$B$20,0)),0)</f>
        <v>0</v>
      </c>
      <c r="U76" s="226">
        <f>IF(U$4&gt;=$C76,'Indexed REC Strike Price'!U76-INDEX('Inputs_Indexed REC'!R$18:R$20,MATCH('Indexed REC Prices'!$B76,'Inputs_Indexed REC'!$B$18:$B$20,0)),0)</f>
        <v>0</v>
      </c>
      <c r="V76" s="226">
        <f>IF(V$4&gt;=$C76,'Indexed REC Strike Price'!V76-INDEX('Inputs_Indexed REC'!S$18:S$20,MATCH('Indexed REC Prices'!$B76,'Inputs_Indexed REC'!$B$18:$B$20,0)),0)</f>
        <v>0</v>
      </c>
      <c r="W76" s="226">
        <f>IF(W$4&gt;=$C76,'Indexed REC Strike Price'!W76-INDEX('Inputs_Indexed REC'!T$18:T$20,MATCH('Indexed REC Prices'!$B76,'Inputs_Indexed REC'!$B$18:$B$20,0)),0)</f>
        <v>0</v>
      </c>
      <c r="X76" s="226">
        <f>IF(X$4&gt;=$C76,'Indexed REC Strike Price'!X76-INDEX('Inputs_Indexed REC'!U$18:U$20,MATCH('Indexed REC Prices'!$B76,'Inputs_Indexed REC'!$B$18:$B$20,0)),0)</f>
        <v>0</v>
      </c>
      <c r="Y76" s="226">
        <f>IF(Y$4&gt;=$C76,'Indexed REC Strike Price'!Y76-INDEX('Inputs_Indexed REC'!V$18:V$20,MATCH('Indexed REC Prices'!$B76,'Inputs_Indexed REC'!$B$18:$B$20,0)),0)</f>
        <v>0</v>
      </c>
      <c r="Z76" s="226">
        <f>IF(Z$4&gt;=$C76,'Indexed REC Strike Price'!Z76-INDEX('Inputs_Indexed REC'!W$18:W$20,MATCH('Indexed REC Prices'!$B76,'Inputs_Indexed REC'!$B$18:$B$20,0)),0)</f>
        <v>55.652003571428565</v>
      </c>
      <c r="AA76" s="226">
        <f>IF(AA$4&gt;=$C76,'Indexed REC Strike Price'!AA76-INDEX('Inputs_Indexed REC'!X$18:X$20,MATCH('Indexed REC Prices'!$B76,'Inputs_Indexed REC'!$B$18:$B$20,0)),0)</f>
        <v>55.41091071428572</v>
      </c>
      <c r="AB76" s="226">
        <f>IF(AB$4&gt;=$C76,'Indexed REC Strike Price'!AB76-INDEX('Inputs_Indexed REC'!Y$18:Y$20,MATCH('Indexed REC Prices'!$B76,'Inputs_Indexed REC'!$B$18:$B$20,0)),0)</f>
        <v>55.173433134920636</v>
      </c>
      <c r="AC76" s="226">
        <f>IF(AC$4&gt;=$C76,'Indexed REC Strike Price'!AC76-INDEX('Inputs_Indexed REC'!Z$18:Z$20,MATCH('Indexed REC Prices'!$B76,'Inputs_Indexed REC'!$B$18:$B$20,0)),0)</f>
        <v>54.33970179761905</v>
      </c>
      <c r="AD76" s="226">
        <f>IF(AD$4&gt;=$C76,'Indexed REC Strike Price'!AD76-INDEX('Inputs_Indexed REC'!AA$18:AA$20,MATCH('Indexed REC Prices'!$B76,'Inputs_Indexed REC'!$B$18:$B$20,0)),0)</f>
        <v>53.489295833571433</v>
      </c>
      <c r="AE76" s="226">
        <f>IF(AE$4&gt;=$C76,'Indexed REC Strike Price'!AE76-INDEX('Inputs_Indexed REC'!AB$18:AB$20,MATCH('Indexed REC Prices'!$B76,'Inputs_Indexed REC'!$B$18:$B$20,0)),0)</f>
        <v>52.621881750242864</v>
      </c>
    </row>
    <row r="77" spans="2:31">
      <c r="B77" s="321" t="s">
        <v>73</v>
      </c>
      <c r="C77" s="320">
        <f t="shared" si="3"/>
        <v>2042</v>
      </c>
      <c r="D77" s="262" t="s">
        <v>87</v>
      </c>
      <c r="G77" s="226">
        <f>IF(G$4&gt;=$C77,'Indexed REC Strike Price'!G77-INDEX('Inputs_Indexed REC'!D$18:D$20,MATCH('Indexed REC Prices'!$B77,'Inputs_Indexed REC'!$B$18:$B$20,0)),0)</f>
        <v>0</v>
      </c>
      <c r="H77" s="226">
        <f>IF(H$4&gt;=$C77,'Indexed REC Strike Price'!H77-INDEX('Inputs_Indexed REC'!E$18:E$20,MATCH('Indexed REC Prices'!$B77,'Inputs_Indexed REC'!$B$18:$B$20,0)),0)</f>
        <v>0</v>
      </c>
      <c r="I77" s="226">
        <f>IF(I$4&gt;=$C77,'Indexed REC Strike Price'!I77-INDEX('Inputs_Indexed REC'!F$18:F$20,MATCH('Indexed REC Prices'!$B77,'Inputs_Indexed REC'!$B$18:$B$20,0)),0)</f>
        <v>0</v>
      </c>
      <c r="J77" s="226">
        <f>IF(J$4&gt;=$C77,'Indexed REC Strike Price'!J77-INDEX('Inputs_Indexed REC'!G$18:G$20,MATCH('Indexed REC Prices'!$B77,'Inputs_Indexed REC'!$B$18:$B$20,0)),0)</f>
        <v>0</v>
      </c>
      <c r="K77" s="226">
        <f>IF(K$4&gt;=$C77,'Indexed REC Strike Price'!K77-INDEX('Inputs_Indexed REC'!H$18:H$20,MATCH('Indexed REC Prices'!$B77,'Inputs_Indexed REC'!$B$18:$B$20,0)),0)</f>
        <v>0</v>
      </c>
      <c r="L77" s="226">
        <f>IF(L$4&gt;=$C77,'Indexed REC Strike Price'!L77-INDEX('Inputs_Indexed REC'!I$18:I$20,MATCH('Indexed REC Prices'!$B77,'Inputs_Indexed REC'!$B$18:$B$20,0)),0)</f>
        <v>0</v>
      </c>
      <c r="M77" s="226">
        <f>IF(M$4&gt;=$C77,'Indexed REC Strike Price'!M77-INDEX('Inputs_Indexed REC'!J$18:J$20,MATCH('Indexed REC Prices'!$B77,'Inputs_Indexed REC'!$B$18:$B$20,0)),0)</f>
        <v>0</v>
      </c>
      <c r="N77" s="226">
        <f>IF(N$4&gt;=$C77,'Indexed REC Strike Price'!N77-INDEX('Inputs_Indexed REC'!K$18:K$20,MATCH('Indexed REC Prices'!$B77,'Inputs_Indexed REC'!$B$18:$B$20,0)),0)</f>
        <v>0</v>
      </c>
      <c r="O77" s="226">
        <f>IF(O$4&gt;=$C77,'Indexed REC Strike Price'!O77-INDEX('Inputs_Indexed REC'!L$18:L$20,MATCH('Indexed REC Prices'!$B77,'Inputs_Indexed REC'!$B$18:$B$20,0)),0)</f>
        <v>0</v>
      </c>
      <c r="P77" s="226">
        <f>IF(P$4&gt;=$C77,'Indexed REC Strike Price'!P77-INDEX('Inputs_Indexed REC'!M$18:M$20,MATCH('Indexed REC Prices'!$B77,'Inputs_Indexed REC'!$B$18:$B$20,0)),0)</f>
        <v>0</v>
      </c>
      <c r="Q77" s="226">
        <f>IF(Q$4&gt;=$C77,'Indexed REC Strike Price'!Q77-INDEX('Inputs_Indexed REC'!N$18:N$20,MATCH('Indexed REC Prices'!$B77,'Inputs_Indexed REC'!$B$18:$B$20,0)),0)</f>
        <v>0</v>
      </c>
      <c r="R77" s="226">
        <f>IF(R$4&gt;=$C77,'Indexed REC Strike Price'!R77-INDEX('Inputs_Indexed REC'!O$18:O$20,MATCH('Indexed REC Prices'!$B77,'Inputs_Indexed REC'!$B$18:$B$20,0)),0)</f>
        <v>0</v>
      </c>
      <c r="S77" s="226">
        <f>IF(S$4&gt;=$C77,'Indexed REC Strike Price'!S77-INDEX('Inputs_Indexed REC'!P$18:P$20,MATCH('Indexed REC Prices'!$B77,'Inputs_Indexed REC'!$B$18:$B$20,0)),0)</f>
        <v>0</v>
      </c>
      <c r="T77" s="226">
        <f>IF(T$4&gt;=$C77,'Indexed REC Strike Price'!T77-INDEX('Inputs_Indexed REC'!Q$18:Q$20,MATCH('Indexed REC Prices'!$B77,'Inputs_Indexed REC'!$B$18:$B$20,0)),0)</f>
        <v>0</v>
      </c>
      <c r="U77" s="226">
        <f>IF(U$4&gt;=$C77,'Indexed REC Strike Price'!U77-INDEX('Inputs_Indexed REC'!R$18:R$20,MATCH('Indexed REC Prices'!$B77,'Inputs_Indexed REC'!$B$18:$B$20,0)),0)</f>
        <v>0</v>
      </c>
      <c r="V77" s="226">
        <f>IF(V$4&gt;=$C77,'Indexed REC Strike Price'!V77-INDEX('Inputs_Indexed REC'!S$18:S$20,MATCH('Indexed REC Prices'!$B77,'Inputs_Indexed REC'!$B$18:$B$20,0)),0)</f>
        <v>0</v>
      </c>
      <c r="W77" s="226">
        <f>IF(W$4&gt;=$C77,'Indexed REC Strike Price'!W77-INDEX('Inputs_Indexed REC'!T$18:T$20,MATCH('Indexed REC Prices'!$B77,'Inputs_Indexed REC'!$B$18:$B$20,0)),0)</f>
        <v>0</v>
      </c>
      <c r="X77" s="226">
        <f>IF(X$4&gt;=$C77,'Indexed REC Strike Price'!X77-INDEX('Inputs_Indexed REC'!U$18:U$20,MATCH('Indexed REC Prices'!$B77,'Inputs_Indexed REC'!$B$18:$B$20,0)),0)</f>
        <v>0</v>
      </c>
      <c r="Y77" s="226">
        <f>IF(Y$4&gt;=$C77,'Indexed REC Strike Price'!Y77-INDEX('Inputs_Indexed REC'!V$18:V$20,MATCH('Indexed REC Prices'!$B77,'Inputs_Indexed REC'!$B$18:$B$20,0)),0)</f>
        <v>0</v>
      </c>
      <c r="Z77" s="226">
        <f>IF(Z$4&gt;=$C77,'Indexed REC Strike Price'!Z77-INDEX('Inputs_Indexed REC'!W$18:W$20,MATCH('Indexed REC Prices'!$B77,'Inputs_Indexed REC'!$B$18:$B$20,0)),0)</f>
        <v>0</v>
      </c>
      <c r="AA77" s="226">
        <f>IF(AA$4&gt;=$C77,'Indexed REC Strike Price'!AA77-INDEX('Inputs_Indexed REC'!X$18:X$20,MATCH('Indexed REC Prices'!$B77,'Inputs_Indexed REC'!$B$18:$B$20,0)),0)</f>
        <v>55.41091071428572</v>
      </c>
      <c r="AB77" s="226">
        <f>IF(AB$4&gt;=$C77,'Indexed REC Strike Price'!AB77-INDEX('Inputs_Indexed REC'!Y$18:Y$20,MATCH('Indexed REC Prices'!$B77,'Inputs_Indexed REC'!$B$18:$B$20,0)),0)</f>
        <v>55.173433134920636</v>
      </c>
      <c r="AC77" s="226">
        <f>IF(AC$4&gt;=$C77,'Indexed REC Strike Price'!AC77-INDEX('Inputs_Indexed REC'!Z$18:Z$20,MATCH('Indexed REC Prices'!$B77,'Inputs_Indexed REC'!$B$18:$B$20,0)),0)</f>
        <v>54.33970179761905</v>
      </c>
      <c r="AD77" s="226">
        <f>IF(AD$4&gt;=$C77,'Indexed REC Strike Price'!AD77-INDEX('Inputs_Indexed REC'!AA$18:AA$20,MATCH('Indexed REC Prices'!$B77,'Inputs_Indexed REC'!$B$18:$B$20,0)),0)</f>
        <v>53.489295833571433</v>
      </c>
      <c r="AE77" s="226">
        <f>IF(AE$4&gt;=$C77,'Indexed REC Strike Price'!AE77-INDEX('Inputs_Indexed REC'!AB$18:AB$20,MATCH('Indexed REC Prices'!$B77,'Inputs_Indexed REC'!$B$18:$B$20,0)),0)</f>
        <v>52.621881750242864</v>
      </c>
    </row>
    <row r="78" spans="2:31">
      <c r="B78" s="321" t="s">
        <v>73</v>
      </c>
      <c r="C78" s="320">
        <f t="shared" si="3"/>
        <v>2043</v>
      </c>
      <c r="D78" s="262" t="s">
        <v>87</v>
      </c>
      <c r="G78" s="226">
        <f>IF(G$4&gt;=$C78,'Indexed REC Strike Price'!G78-INDEX('Inputs_Indexed REC'!D$18:D$20,MATCH('Indexed REC Prices'!$B78,'Inputs_Indexed REC'!$B$18:$B$20,0)),0)</f>
        <v>0</v>
      </c>
      <c r="H78" s="226">
        <f>IF(H$4&gt;=$C78,'Indexed REC Strike Price'!H78-INDEX('Inputs_Indexed REC'!E$18:E$20,MATCH('Indexed REC Prices'!$B78,'Inputs_Indexed REC'!$B$18:$B$20,0)),0)</f>
        <v>0</v>
      </c>
      <c r="I78" s="226">
        <f>IF(I$4&gt;=$C78,'Indexed REC Strike Price'!I78-INDEX('Inputs_Indexed REC'!F$18:F$20,MATCH('Indexed REC Prices'!$B78,'Inputs_Indexed REC'!$B$18:$B$20,0)),0)</f>
        <v>0</v>
      </c>
      <c r="J78" s="226">
        <f>IF(J$4&gt;=$C78,'Indexed REC Strike Price'!J78-INDEX('Inputs_Indexed REC'!G$18:G$20,MATCH('Indexed REC Prices'!$B78,'Inputs_Indexed REC'!$B$18:$B$20,0)),0)</f>
        <v>0</v>
      </c>
      <c r="K78" s="226">
        <f>IF(K$4&gt;=$C78,'Indexed REC Strike Price'!K78-INDEX('Inputs_Indexed REC'!H$18:H$20,MATCH('Indexed REC Prices'!$B78,'Inputs_Indexed REC'!$B$18:$B$20,0)),0)</f>
        <v>0</v>
      </c>
      <c r="L78" s="226">
        <f>IF(L$4&gt;=$C78,'Indexed REC Strike Price'!L78-INDEX('Inputs_Indexed REC'!I$18:I$20,MATCH('Indexed REC Prices'!$B78,'Inputs_Indexed REC'!$B$18:$B$20,0)),0)</f>
        <v>0</v>
      </c>
      <c r="M78" s="226">
        <f>IF(M$4&gt;=$C78,'Indexed REC Strike Price'!M78-INDEX('Inputs_Indexed REC'!J$18:J$20,MATCH('Indexed REC Prices'!$B78,'Inputs_Indexed REC'!$B$18:$B$20,0)),0)</f>
        <v>0</v>
      </c>
      <c r="N78" s="226">
        <f>IF(N$4&gt;=$C78,'Indexed REC Strike Price'!N78-INDEX('Inputs_Indexed REC'!K$18:K$20,MATCH('Indexed REC Prices'!$B78,'Inputs_Indexed REC'!$B$18:$B$20,0)),0)</f>
        <v>0</v>
      </c>
      <c r="O78" s="226">
        <f>IF(O$4&gt;=$C78,'Indexed REC Strike Price'!O78-INDEX('Inputs_Indexed REC'!L$18:L$20,MATCH('Indexed REC Prices'!$B78,'Inputs_Indexed REC'!$B$18:$B$20,0)),0)</f>
        <v>0</v>
      </c>
      <c r="P78" s="226">
        <f>IF(P$4&gt;=$C78,'Indexed REC Strike Price'!P78-INDEX('Inputs_Indexed REC'!M$18:M$20,MATCH('Indexed REC Prices'!$B78,'Inputs_Indexed REC'!$B$18:$B$20,0)),0)</f>
        <v>0</v>
      </c>
      <c r="Q78" s="226">
        <f>IF(Q$4&gt;=$C78,'Indexed REC Strike Price'!Q78-INDEX('Inputs_Indexed REC'!N$18:N$20,MATCH('Indexed REC Prices'!$B78,'Inputs_Indexed REC'!$B$18:$B$20,0)),0)</f>
        <v>0</v>
      </c>
      <c r="R78" s="226">
        <f>IF(R$4&gt;=$C78,'Indexed REC Strike Price'!R78-INDEX('Inputs_Indexed REC'!O$18:O$20,MATCH('Indexed REC Prices'!$B78,'Inputs_Indexed REC'!$B$18:$B$20,0)),0)</f>
        <v>0</v>
      </c>
      <c r="S78" s="226">
        <f>IF(S$4&gt;=$C78,'Indexed REC Strike Price'!S78-INDEX('Inputs_Indexed REC'!P$18:P$20,MATCH('Indexed REC Prices'!$B78,'Inputs_Indexed REC'!$B$18:$B$20,0)),0)</f>
        <v>0</v>
      </c>
      <c r="T78" s="226">
        <f>IF(T$4&gt;=$C78,'Indexed REC Strike Price'!T78-INDEX('Inputs_Indexed REC'!Q$18:Q$20,MATCH('Indexed REC Prices'!$B78,'Inputs_Indexed REC'!$B$18:$B$20,0)),0)</f>
        <v>0</v>
      </c>
      <c r="U78" s="226">
        <f>IF(U$4&gt;=$C78,'Indexed REC Strike Price'!U78-INDEX('Inputs_Indexed REC'!R$18:R$20,MATCH('Indexed REC Prices'!$B78,'Inputs_Indexed REC'!$B$18:$B$20,0)),0)</f>
        <v>0</v>
      </c>
      <c r="V78" s="226">
        <f>IF(V$4&gt;=$C78,'Indexed REC Strike Price'!V78-INDEX('Inputs_Indexed REC'!S$18:S$20,MATCH('Indexed REC Prices'!$B78,'Inputs_Indexed REC'!$B$18:$B$20,0)),0)</f>
        <v>0</v>
      </c>
      <c r="W78" s="226">
        <f>IF(W$4&gt;=$C78,'Indexed REC Strike Price'!W78-INDEX('Inputs_Indexed REC'!T$18:T$20,MATCH('Indexed REC Prices'!$B78,'Inputs_Indexed REC'!$B$18:$B$20,0)),0)</f>
        <v>0</v>
      </c>
      <c r="X78" s="226">
        <f>IF(X$4&gt;=$C78,'Indexed REC Strike Price'!X78-INDEX('Inputs_Indexed REC'!U$18:U$20,MATCH('Indexed REC Prices'!$B78,'Inputs_Indexed REC'!$B$18:$B$20,0)),0)</f>
        <v>0</v>
      </c>
      <c r="Y78" s="226">
        <f>IF(Y$4&gt;=$C78,'Indexed REC Strike Price'!Y78-INDEX('Inputs_Indexed REC'!V$18:V$20,MATCH('Indexed REC Prices'!$B78,'Inputs_Indexed REC'!$B$18:$B$20,0)),0)</f>
        <v>0</v>
      </c>
      <c r="Z78" s="226">
        <f>IF(Z$4&gt;=$C78,'Indexed REC Strike Price'!Z78-INDEX('Inputs_Indexed REC'!W$18:W$20,MATCH('Indexed REC Prices'!$B78,'Inputs_Indexed REC'!$B$18:$B$20,0)),0)</f>
        <v>0</v>
      </c>
      <c r="AA78" s="226">
        <f>IF(AA$4&gt;=$C78,'Indexed REC Strike Price'!AA78-INDEX('Inputs_Indexed REC'!X$18:X$20,MATCH('Indexed REC Prices'!$B78,'Inputs_Indexed REC'!$B$18:$B$20,0)),0)</f>
        <v>0</v>
      </c>
      <c r="AB78" s="226">
        <f>IF(AB$4&gt;=$C78,'Indexed REC Strike Price'!AB78-INDEX('Inputs_Indexed REC'!Y$18:Y$20,MATCH('Indexed REC Prices'!$B78,'Inputs_Indexed REC'!$B$18:$B$20,0)),0)</f>
        <v>55.173433134920636</v>
      </c>
      <c r="AC78" s="226">
        <f>IF(AC$4&gt;=$C78,'Indexed REC Strike Price'!AC78-INDEX('Inputs_Indexed REC'!Z$18:Z$20,MATCH('Indexed REC Prices'!$B78,'Inputs_Indexed REC'!$B$18:$B$20,0)),0)</f>
        <v>54.33970179761905</v>
      </c>
      <c r="AD78" s="226">
        <f>IF(AD$4&gt;=$C78,'Indexed REC Strike Price'!AD78-INDEX('Inputs_Indexed REC'!AA$18:AA$20,MATCH('Indexed REC Prices'!$B78,'Inputs_Indexed REC'!$B$18:$B$20,0)),0)</f>
        <v>53.489295833571433</v>
      </c>
      <c r="AE78" s="226">
        <f>IF(AE$4&gt;=$C78,'Indexed REC Strike Price'!AE78-INDEX('Inputs_Indexed REC'!AB$18:AB$20,MATCH('Indexed REC Prices'!$B78,'Inputs_Indexed REC'!$B$18:$B$20,0)),0)</f>
        <v>52.621881750242864</v>
      </c>
    </row>
    <row r="79" spans="2:31">
      <c r="B79" s="321" t="s">
        <v>73</v>
      </c>
      <c r="C79" s="320">
        <f t="shared" si="3"/>
        <v>2044</v>
      </c>
      <c r="D79" s="262" t="s">
        <v>87</v>
      </c>
      <c r="G79" s="226">
        <f>IF(G$4&gt;=$C79,'Indexed REC Strike Price'!G79-INDEX('Inputs_Indexed REC'!D$18:D$20,MATCH('Indexed REC Prices'!$B79,'Inputs_Indexed REC'!$B$18:$B$20,0)),0)</f>
        <v>0</v>
      </c>
      <c r="H79" s="226">
        <f>IF(H$4&gt;=$C79,'Indexed REC Strike Price'!H79-INDEX('Inputs_Indexed REC'!E$18:E$20,MATCH('Indexed REC Prices'!$B79,'Inputs_Indexed REC'!$B$18:$B$20,0)),0)</f>
        <v>0</v>
      </c>
      <c r="I79" s="226">
        <f>IF(I$4&gt;=$C79,'Indexed REC Strike Price'!I79-INDEX('Inputs_Indexed REC'!F$18:F$20,MATCH('Indexed REC Prices'!$B79,'Inputs_Indexed REC'!$B$18:$B$20,0)),0)</f>
        <v>0</v>
      </c>
      <c r="J79" s="226">
        <f>IF(J$4&gt;=$C79,'Indexed REC Strike Price'!J79-INDEX('Inputs_Indexed REC'!G$18:G$20,MATCH('Indexed REC Prices'!$B79,'Inputs_Indexed REC'!$B$18:$B$20,0)),0)</f>
        <v>0</v>
      </c>
      <c r="K79" s="226">
        <f>IF(K$4&gt;=$C79,'Indexed REC Strike Price'!K79-INDEX('Inputs_Indexed REC'!H$18:H$20,MATCH('Indexed REC Prices'!$B79,'Inputs_Indexed REC'!$B$18:$B$20,0)),0)</f>
        <v>0</v>
      </c>
      <c r="L79" s="226">
        <f>IF(L$4&gt;=$C79,'Indexed REC Strike Price'!L79-INDEX('Inputs_Indexed REC'!I$18:I$20,MATCH('Indexed REC Prices'!$B79,'Inputs_Indexed REC'!$B$18:$B$20,0)),0)</f>
        <v>0</v>
      </c>
      <c r="M79" s="226">
        <f>IF(M$4&gt;=$C79,'Indexed REC Strike Price'!M79-INDEX('Inputs_Indexed REC'!J$18:J$20,MATCH('Indexed REC Prices'!$B79,'Inputs_Indexed REC'!$B$18:$B$20,0)),0)</f>
        <v>0</v>
      </c>
      <c r="N79" s="226">
        <f>IF(N$4&gt;=$C79,'Indexed REC Strike Price'!N79-INDEX('Inputs_Indexed REC'!K$18:K$20,MATCH('Indexed REC Prices'!$B79,'Inputs_Indexed REC'!$B$18:$B$20,0)),0)</f>
        <v>0</v>
      </c>
      <c r="O79" s="226">
        <f>IF(O$4&gt;=$C79,'Indexed REC Strike Price'!O79-INDEX('Inputs_Indexed REC'!L$18:L$20,MATCH('Indexed REC Prices'!$B79,'Inputs_Indexed REC'!$B$18:$B$20,0)),0)</f>
        <v>0</v>
      </c>
      <c r="P79" s="226">
        <f>IF(P$4&gt;=$C79,'Indexed REC Strike Price'!P79-INDEX('Inputs_Indexed REC'!M$18:M$20,MATCH('Indexed REC Prices'!$B79,'Inputs_Indexed REC'!$B$18:$B$20,0)),0)</f>
        <v>0</v>
      </c>
      <c r="Q79" s="226">
        <f>IF(Q$4&gt;=$C79,'Indexed REC Strike Price'!Q79-INDEX('Inputs_Indexed REC'!N$18:N$20,MATCH('Indexed REC Prices'!$B79,'Inputs_Indexed REC'!$B$18:$B$20,0)),0)</f>
        <v>0</v>
      </c>
      <c r="R79" s="226">
        <f>IF(R$4&gt;=$C79,'Indexed REC Strike Price'!R79-INDEX('Inputs_Indexed REC'!O$18:O$20,MATCH('Indexed REC Prices'!$B79,'Inputs_Indexed REC'!$B$18:$B$20,0)),0)</f>
        <v>0</v>
      </c>
      <c r="S79" s="226">
        <f>IF(S$4&gt;=$C79,'Indexed REC Strike Price'!S79-INDEX('Inputs_Indexed REC'!P$18:P$20,MATCH('Indexed REC Prices'!$B79,'Inputs_Indexed REC'!$B$18:$B$20,0)),0)</f>
        <v>0</v>
      </c>
      <c r="T79" s="226">
        <f>IF(T$4&gt;=$C79,'Indexed REC Strike Price'!T79-INDEX('Inputs_Indexed REC'!Q$18:Q$20,MATCH('Indexed REC Prices'!$B79,'Inputs_Indexed REC'!$B$18:$B$20,0)),0)</f>
        <v>0</v>
      </c>
      <c r="U79" s="226">
        <f>IF(U$4&gt;=$C79,'Indexed REC Strike Price'!U79-INDEX('Inputs_Indexed REC'!R$18:R$20,MATCH('Indexed REC Prices'!$B79,'Inputs_Indexed REC'!$B$18:$B$20,0)),0)</f>
        <v>0</v>
      </c>
      <c r="V79" s="226">
        <f>IF(V$4&gt;=$C79,'Indexed REC Strike Price'!V79-INDEX('Inputs_Indexed REC'!S$18:S$20,MATCH('Indexed REC Prices'!$B79,'Inputs_Indexed REC'!$B$18:$B$20,0)),0)</f>
        <v>0</v>
      </c>
      <c r="W79" s="226">
        <f>IF(W$4&gt;=$C79,'Indexed REC Strike Price'!W79-INDEX('Inputs_Indexed REC'!T$18:T$20,MATCH('Indexed REC Prices'!$B79,'Inputs_Indexed REC'!$B$18:$B$20,0)),0)</f>
        <v>0</v>
      </c>
      <c r="X79" s="226">
        <f>IF(X$4&gt;=$C79,'Indexed REC Strike Price'!X79-INDEX('Inputs_Indexed REC'!U$18:U$20,MATCH('Indexed REC Prices'!$B79,'Inputs_Indexed REC'!$B$18:$B$20,0)),0)</f>
        <v>0</v>
      </c>
      <c r="Y79" s="226">
        <f>IF(Y$4&gt;=$C79,'Indexed REC Strike Price'!Y79-INDEX('Inputs_Indexed REC'!V$18:V$20,MATCH('Indexed REC Prices'!$B79,'Inputs_Indexed REC'!$B$18:$B$20,0)),0)</f>
        <v>0</v>
      </c>
      <c r="Z79" s="226">
        <f>IF(Z$4&gt;=$C79,'Indexed REC Strike Price'!Z79-INDEX('Inputs_Indexed REC'!W$18:W$20,MATCH('Indexed REC Prices'!$B79,'Inputs_Indexed REC'!$B$18:$B$20,0)),0)</f>
        <v>0</v>
      </c>
      <c r="AA79" s="226">
        <f>IF(AA$4&gt;=$C79,'Indexed REC Strike Price'!AA79-INDEX('Inputs_Indexed REC'!X$18:X$20,MATCH('Indexed REC Prices'!$B79,'Inputs_Indexed REC'!$B$18:$B$20,0)),0)</f>
        <v>0</v>
      </c>
      <c r="AB79" s="226">
        <f>IF(AB$4&gt;=$C79,'Indexed REC Strike Price'!AB79-INDEX('Inputs_Indexed REC'!Y$18:Y$20,MATCH('Indexed REC Prices'!$B79,'Inputs_Indexed REC'!$B$18:$B$20,0)),0)</f>
        <v>0</v>
      </c>
      <c r="AC79" s="226">
        <f>IF(AC$4&gt;=$C79,'Indexed REC Strike Price'!AC79-INDEX('Inputs_Indexed REC'!Z$18:Z$20,MATCH('Indexed REC Prices'!$B79,'Inputs_Indexed REC'!$B$18:$B$20,0)),0)</f>
        <v>54.33970179761905</v>
      </c>
      <c r="AD79" s="226">
        <f>IF(AD$4&gt;=$C79,'Indexed REC Strike Price'!AD79-INDEX('Inputs_Indexed REC'!AA$18:AA$20,MATCH('Indexed REC Prices'!$B79,'Inputs_Indexed REC'!$B$18:$B$20,0)),0)</f>
        <v>53.489295833571433</v>
      </c>
      <c r="AE79" s="226">
        <f>IF(AE$4&gt;=$C79,'Indexed REC Strike Price'!AE79-INDEX('Inputs_Indexed REC'!AB$18:AB$20,MATCH('Indexed REC Prices'!$B79,'Inputs_Indexed REC'!$B$18:$B$20,0)),0)</f>
        <v>52.621881750242864</v>
      </c>
    </row>
    <row r="80" spans="2:31">
      <c r="B80" s="321" t="s">
        <v>73</v>
      </c>
      <c r="C80" s="320">
        <f t="shared" si="3"/>
        <v>2045</v>
      </c>
      <c r="D80" s="262" t="s">
        <v>87</v>
      </c>
      <c r="G80" s="226">
        <f>IF(G$4&gt;=$C80,'Indexed REC Strike Price'!G80-INDEX('Inputs_Indexed REC'!D$18:D$20,MATCH('Indexed REC Prices'!$B80,'Inputs_Indexed REC'!$B$18:$B$20,0)),0)</f>
        <v>0</v>
      </c>
      <c r="H80" s="226">
        <f>IF(H$4&gt;=$C80,'Indexed REC Strike Price'!H80-INDEX('Inputs_Indexed REC'!E$18:E$20,MATCH('Indexed REC Prices'!$B80,'Inputs_Indexed REC'!$B$18:$B$20,0)),0)</f>
        <v>0</v>
      </c>
      <c r="I80" s="226">
        <f>IF(I$4&gt;=$C80,'Indexed REC Strike Price'!I80-INDEX('Inputs_Indexed REC'!F$18:F$20,MATCH('Indexed REC Prices'!$B80,'Inputs_Indexed REC'!$B$18:$B$20,0)),0)</f>
        <v>0</v>
      </c>
      <c r="J80" s="226">
        <f>IF(J$4&gt;=$C80,'Indexed REC Strike Price'!J80-INDEX('Inputs_Indexed REC'!G$18:G$20,MATCH('Indexed REC Prices'!$B80,'Inputs_Indexed REC'!$B$18:$B$20,0)),0)</f>
        <v>0</v>
      </c>
      <c r="K80" s="226">
        <f>IF(K$4&gt;=$C80,'Indexed REC Strike Price'!K80-INDEX('Inputs_Indexed REC'!H$18:H$20,MATCH('Indexed REC Prices'!$B80,'Inputs_Indexed REC'!$B$18:$B$20,0)),0)</f>
        <v>0</v>
      </c>
      <c r="L80" s="226">
        <f>IF(L$4&gt;=$C80,'Indexed REC Strike Price'!L80-INDEX('Inputs_Indexed REC'!I$18:I$20,MATCH('Indexed REC Prices'!$B80,'Inputs_Indexed REC'!$B$18:$B$20,0)),0)</f>
        <v>0</v>
      </c>
      <c r="M80" s="226">
        <f>IF(M$4&gt;=$C80,'Indexed REC Strike Price'!M80-INDEX('Inputs_Indexed REC'!J$18:J$20,MATCH('Indexed REC Prices'!$B80,'Inputs_Indexed REC'!$B$18:$B$20,0)),0)</f>
        <v>0</v>
      </c>
      <c r="N80" s="226">
        <f>IF(N$4&gt;=$C80,'Indexed REC Strike Price'!N80-INDEX('Inputs_Indexed REC'!K$18:K$20,MATCH('Indexed REC Prices'!$B80,'Inputs_Indexed REC'!$B$18:$B$20,0)),0)</f>
        <v>0</v>
      </c>
      <c r="O80" s="226">
        <f>IF(O$4&gt;=$C80,'Indexed REC Strike Price'!O80-INDEX('Inputs_Indexed REC'!L$18:L$20,MATCH('Indexed REC Prices'!$B80,'Inputs_Indexed REC'!$B$18:$B$20,0)),0)</f>
        <v>0</v>
      </c>
      <c r="P80" s="226">
        <f>IF(P$4&gt;=$C80,'Indexed REC Strike Price'!P80-INDEX('Inputs_Indexed REC'!M$18:M$20,MATCH('Indexed REC Prices'!$B80,'Inputs_Indexed REC'!$B$18:$B$20,0)),0)</f>
        <v>0</v>
      </c>
      <c r="Q80" s="226">
        <f>IF(Q$4&gt;=$C80,'Indexed REC Strike Price'!Q80-INDEX('Inputs_Indexed REC'!N$18:N$20,MATCH('Indexed REC Prices'!$B80,'Inputs_Indexed REC'!$B$18:$B$20,0)),0)</f>
        <v>0</v>
      </c>
      <c r="R80" s="226">
        <f>IF(R$4&gt;=$C80,'Indexed REC Strike Price'!R80-INDEX('Inputs_Indexed REC'!O$18:O$20,MATCH('Indexed REC Prices'!$B80,'Inputs_Indexed REC'!$B$18:$B$20,0)),0)</f>
        <v>0</v>
      </c>
      <c r="S80" s="226">
        <f>IF(S$4&gt;=$C80,'Indexed REC Strike Price'!S80-INDEX('Inputs_Indexed REC'!P$18:P$20,MATCH('Indexed REC Prices'!$B80,'Inputs_Indexed REC'!$B$18:$B$20,0)),0)</f>
        <v>0</v>
      </c>
      <c r="T80" s="226">
        <f>IF(T$4&gt;=$C80,'Indexed REC Strike Price'!T80-INDEX('Inputs_Indexed REC'!Q$18:Q$20,MATCH('Indexed REC Prices'!$B80,'Inputs_Indexed REC'!$B$18:$B$20,0)),0)</f>
        <v>0</v>
      </c>
      <c r="U80" s="226">
        <f>IF(U$4&gt;=$C80,'Indexed REC Strike Price'!U80-INDEX('Inputs_Indexed REC'!R$18:R$20,MATCH('Indexed REC Prices'!$B80,'Inputs_Indexed REC'!$B$18:$B$20,0)),0)</f>
        <v>0</v>
      </c>
      <c r="V80" s="226">
        <f>IF(V$4&gt;=$C80,'Indexed REC Strike Price'!V80-INDEX('Inputs_Indexed REC'!S$18:S$20,MATCH('Indexed REC Prices'!$B80,'Inputs_Indexed REC'!$B$18:$B$20,0)),0)</f>
        <v>0</v>
      </c>
      <c r="W80" s="226">
        <f>IF(W$4&gt;=$C80,'Indexed REC Strike Price'!W80-INDEX('Inputs_Indexed REC'!T$18:T$20,MATCH('Indexed REC Prices'!$B80,'Inputs_Indexed REC'!$B$18:$B$20,0)),0)</f>
        <v>0</v>
      </c>
      <c r="X80" s="226">
        <f>IF(X$4&gt;=$C80,'Indexed REC Strike Price'!X80-INDEX('Inputs_Indexed REC'!U$18:U$20,MATCH('Indexed REC Prices'!$B80,'Inputs_Indexed REC'!$B$18:$B$20,0)),0)</f>
        <v>0</v>
      </c>
      <c r="Y80" s="226">
        <f>IF(Y$4&gt;=$C80,'Indexed REC Strike Price'!Y80-INDEX('Inputs_Indexed REC'!V$18:V$20,MATCH('Indexed REC Prices'!$B80,'Inputs_Indexed REC'!$B$18:$B$20,0)),0)</f>
        <v>0</v>
      </c>
      <c r="Z80" s="226">
        <f>IF(Z$4&gt;=$C80,'Indexed REC Strike Price'!Z80-INDEX('Inputs_Indexed REC'!W$18:W$20,MATCH('Indexed REC Prices'!$B80,'Inputs_Indexed REC'!$B$18:$B$20,0)),0)</f>
        <v>0</v>
      </c>
      <c r="AA80" s="226">
        <f>IF(AA$4&gt;=$C80,'Indexed REC Strike Price'!AA80-INDEX('Inputs_Indexed REC'!X$18:X$20,MATCH('Indexed REC Prices'!$B80,'Inputs_Indexed REC'!$B$18:$B$20,0)),0)</f>
        <v>0</v>
      </c>
      <c r="AB80" s="226">
        <f>IF(AB$4&gt;=$C80,'Indexed REC Strike Price'!AB80-INDEX('Inputs_Indexed REC'!Y$18:Y$20,MATCH('Indexed REC Prices'!$B80,'Inputs_Indexed REC'!$B$18:$B$20,0)),0)</f>
        <v>0</v>
      </c>
      <c r="AC80" s="226">
        <f>IF(AC$4&gt;=$C80,'Indexed REC Strike Price'!AC80-INDEX('Inputs_Indexed REC'!Z$18:Z$20,MATCH('Indexed REC Prices'!$B80,'Inputs_Indexed REC'!$B$18:$B$20,0)),0)</f>
        <v>0</v>
      </c>
      <c r="AD80" s="226">
        <f>IF(AD$4&gt;=$C80,'Indexed REC Strike Price'!AD80-INDEX('Inputs_Indexed REC'!AA$18:AA$20,MATCH('Indexed REC Prices'!$B80,'Inputs_Indexed REC'!$B$18:$B$20,0)),0)</f>
        <v>53.489295833571433</v>
      </c>
      <c r="AE80" s="226">
        <f>IF(AE$4&gt;=$C80,'Indexed REC Strike Price'!AE80-INDEX('Inputs_Indexed REC'!AB$18:AB$20,MATCH('Indexed REC Prices'!$B80,'Inputs_Indexed REC'!$B$18:$B$20,0)),0)</f>
        <v>52.621881750242864</v>
      </c>
    </row>
    <row r="81" spans="2:31">
      <c r="B81" s="321" t="s">
        <v>73</v>
      </c>
      <c r="C81" s="320">
        <f t="shared" si="3"/>
        <v>2046</v>
      </c>
      <c r="D81" s="262" t="s">
        <v>87</v>
      </c>
      <c r="G81" s="226">
        <f>IF(G$4&gt;=$C81,'Indexed REC Strike Price'!G81-INDEX('Inputs_Indexed REC'!D$18:D$20,MATCH('Indexed REC Prices'!$B81,'Inputs_Indexed REC'!$B$18:$B$20,0)),0)</f>
        <v>0</v>
      </c>
      <c r="H81" s="226">
        <f>IF(H$4&gt;=$C81,'Indexed REC Strike Price'!H81-INDEX('Inputs_Indexed REC'!E$18:E$20,MATCH('Indexed REC Prices'!$B81,'Inputs_Indexed REC'!$B$18:$B$20,0)),0)</f>
        <v>0</v>
      </c>
      <c r="I81" s="226">
        <f>IF(I$4&gt;=$C81,'Indexed REC Strike Price'!I81-INDEX('Inputs_Indexed REC'!F$18:F$20,MATCH('Indexed REC Prices'!$B81,'Inputs_Indexed REC'!$B$18:$B$20,0)),0)</f>
        <v>0</v>
      </c>
      <c r="J81" s="226">
        <f>IF(J$4&gt;=$C81,'Indexed REC Strike Price'!J81-INDEX('Inputs_Indexed REC'!G$18:G$20,MATCH('Indexed REC Prices'!$B81,'Inputs_Indexed REC'!$B$18:$B$20,0)),0)</f>
        <v>0</v>
      </c>
      <c r="K81" s="226">
        <f>IF(K$4&gt;=$C81,'Indexed REC Strike Price'!K81-INDEX('Inputs_Indexed REC'!H$18:H$20,MATCH('Indexed REC Prices'!$B81,'Inputs_Indexed REC'!$B$18:$B$20,0)),0)</f>
        <v>0</v>
      </c>
      <c r="L81" s="226">
        <f>IF(L$4&gt;=$C81,'Indexed REC Strike Price'!L81-INDEX('Inputs_Indexed REC'!I$18:I$20,MATCH('Indexed REC Prices'!$B81,'Inputs_Indexed REC'!$B$18:$B$20,0)),0)</f>
        <v>0</v>
      </c>
      <c r="M81" s="226">
        <f>IF(M$4&gt;=$C81,'Indexed REC Strike Price'!M81-INDEX('Inputs_Indexed REC'!J$18:J$20,MATCH('Indexed REC Prices'!$B81,'Inputs_Indexed REC'!$B$18:$B$20,0)),0)</f>
        <v>0</v>
      </c>
      <c r="N81" s="226">
        <f>IF(N$4&gt;=$C81,'Indexed REC Strike Price'!N81-INDEX('Inputs_Indexed REC'!K$18:K$20,MATCH('Indexed REC Prices'!$B81,'Inputs_Indexed REC'!$B$18:$B$20,0)),0)</f>
        <v>0</v>
      </c>
      <c r="O81" s="226">
        <f>IF(O$4&gt;=$C81,'Indexed REC Strike Price'!O81-INDEX('Inputs_Indexed REC'!L$18:L$20,MATCH('Indexed REC Prices'!$B81,'Inputs_Indexed REC'!$B$18:$B$20,0)),0)</f>
        <v>0</v>
      </c>
      <c r="P81" s="226">
        <f>IF(P$4&gt;=$C81,'Indexed REC Strike Price'!P81-INDEX('Inputs_Indexed REC'!M$18:M$20,MATCH('Indexed REC Prices'!$B81,'Inputs_Indexed REC'!$B$18:$B$20,0)),0)</f>
        <v>0</v>
      </c>
      <c r="Q81" s="226">
        <f>IF(Q$4&gt;=$C81,'Indexed REC Strike Price'!Q81-INDEX('Inputs_Indexed REC'!N$18:N$20,MATCH('Indexed REC Prices'!$B81,'Inputs_Indexed REC'!$B$18:$B$20,0)),0)</f>
        <v>0</v>
      </c>
      <c r="R81" s="226">
        <f>IF(R$4&gt;=$C81,'Indexed REC Strike Price'!R81-INDEX('Inputs_Indexed REC'!O$18:O$20,MATCH('Indexed REC Prices'!$B81,'Inputs_Indexed REC'!$B$18:$B$20,0)),0)</f>
        <v>0</v>
      </c>
      <c r="S81" s="226">
        <f>IF(S$4&gt;=$C81,'Indexed REC Strike Price'!S81-INDEX('Inputs_Indexed REC'!P$18:P$20,MATCH('Indexed REC Prices'!$B81,'Inputs_Indexed REC'!$B$18:$B$20,0)),0)</f>
        <v>0</v>
      </c>
      <c r="T81" s="226">
        <f>IF(T$4&gt;=$C81,'Indexed REC Strike Price'!T81-INDEX('Inputs_Indexed REC'!Q$18:Q$20,MATCH('Indexed REC Prices'!$B81,'Inputs_Indexed REC'!$B$18:$B$20,0)),0)</f>
        <v>0</v>
      </c>
      <c r="U81" s="226">
        <f>IF(U$4&gt;=$C81,'Indexed REC Strike Price'!U81-INDEX('Inputs_Indexed REC'!R$18:R$20,MATCH('Indexed REC Prices'!$B81,'Inputs_Indexed REC'!$B$18:$B$20,0)),0)</f>
        <v>0</v>
      </c>
      <c r="V81" s="226">
        <f>IF(V$4&gt;=$C81,'Indexed REC Strike Price'!V81-INDEX('Inputs_Indexed REC'!S$18:S$20,MATCH('Indexed REC Prices'!$B81,'Inputs_Indexed REC'!$B$18:$B$20,0)),0)</f>
        <v>0</v>
      </c>
      <c r="W81" s="226">
        <f>IF(W$4&gt;=$C81,'Indexed REC Strike Price'!W81-INDEX('Inputs_Indexed REC'!T$18:T$20,MATCH('Indexed REC Prices'!$B81,'Inputs_Indexed REC'!$B$18:$B$20,0)),0)</f>
        <v>0</v>
      </c>
      <c r="X81" s="226">
        <f>IF(X$4&gt;=$C81,'Indexed REC Strike Price'!X81-INDEX('Inputs_Indexed REC'!U$18:U$20,MATCH('Indexed REC Prices'!$B81,'Inputs_Indexed REC'!$B$18:$B$20,0)),0)</f>
        <v>0</v>
      </c>
      <c r="Y81" s="226">
        <f>IF(Y$4&gt;=$C81,'Indexed REC Strike Price'!Y81-INDEX('Inputs_Indexed REC'!V$18:V$20,MATCH('Indexed REC Prices'!$B81,'Inputs_Indexed REC'!$B$18:$B$20,0)),0)</f>
        <v>0</v>
      </c>
      <c r="Z81" s="226">
        <f>IF(Z$4&gt;=$C81,'Indexed REC Strike Price'!Z81-INDEX('Inputs_Indexed REC'!W$18:W$20,MATCH('Indexed REC Prices'!$B81,'Inputs_Indexed REC'!$B$18:$B$20,0)),0)</f>
        <v>0</v>
      </c>
      <c r="AA81" s="226">
        <f>IF(AA$4&gt;=$C81,'Indexed REC Strike Price'!AA81-INDEX('Inputs_Indexed REC'!X$18:X$20,MATCH('Indexed REC Prices'!$B81,'Inputs_Indexed REC'!$B$18:$B$20,0)),0)</f>
        <v>0</v>
      </c>
      <c r="AB81" s="226">
        <f>IF(AB$4&gt;=$C81,'Indexed REC Strike Price'!AB81-INDEX('Inputs_Indexed REC'!Y$18:Y$20,MATCH('Indexed REC Prices'!$B81,'Inputs_Indexed REC'!$B$18:$B$20,0)),0)</f>
        <v>0</v>
      </c>
      <c r="AC81" s="226">
        <f>IF(AC$4&gt;=$C81,'Indexed REC Strike Price'!AC81-INDEX('Inputs_Indexed REC'!Z$18:Z$20,MATCH('Indexed REC Prices'!$B81,'Inputs_Indexed REC'!$B$18:$B$20,0)),0)</f>
        <v>0</v>
      </c>
      <c r="AD81" s="226">
        <f>IF(AD$4&gt;=$C81,'Indexed REC Strike Price'!AD81-INDEX('Inputs_Indexed REC'!AA$18:AA$20,MATCH('Indexed REC Prices'!$B81,'Inputs_Indexed REC'!$B$18:$B$20,0)),0)</f>
        <v>0</v>
      </c>
      <c r="AE81" s="226">
        <f>IF(AE$4&gt;=$C81,'Indexed REC Strike Price'!AE81-INDEX('Inputs_Indexed REC'!AB$18:AB$20,MATCH('Indexed REC Prices'!$B81,'Inputs_Indexed REC'!$B$18:$B$20,0)),0)</f>
        <v>52.621881750242864</v>
      </c>
    </row>
    <row r="82" spans="2:31">
      <c r="L82" s="219"/>
    </row>
  </sheetData>
  <dataConsolidate/>
  <pageMargins left="0.7" right="0.7" top="0.75" bottom="0.75" header="0.3" footer="0.3"/>
  <pageSetup scale="29" fitToHeight="3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B7A44-3D4F-8841-816B-389EB0BB65DC}">
  <sheetPr>
    <pageSetUpPr fitToPage="1"/>
  </sheetPr>
  <dimension ref="B1:AX82"/>
  <sheetViews>
    <sheetView zoomScale="70" zoomScaleNormal="70" workbookViewId="0">
      <selection activeCell="R94" sqref="R94"/>
    </sheetView>
  </sheetViews>
  <sheetFormatPr defaultColWidth="9.5703125" defaultRowHeight="15"/>
  <cols>
    <col min="1" max="1" width="21.5703125" style="214" customWidth="1"/>
    <col min="2" max="2" width="12" style="216" bestFit="1" customWidth="1"/>
    <col min="3" max="3" width="20" style="217" bestFit="1" customWidth="1"/>
    <col min="4" max="4" width="20" style="217" customWidth="1"/>
    <col min="5" max="5" width="12.5703125" style="217" customWidth="1"/>
    <col min="6" max="6" width="5.5703125" style="214" customWidth="1"/>
    <col min="7" max="31" width="10.5703125" style="214" customWidth="1"/>
    <col min="32" max="16384" width="9.5703125" style="214"/>
  </cols>
  <sheetData>
    <row r="1" spans="2:31" ht="15.95" customHeight="1"/>
    <row r="2" spans="2:31" ht="15.95" customHeight="1" thickBot="1">
      <c r="B2" s="209" t="s">
        <v>246</v>
      </c>
    </row>
    <row r="3" spans="2:31">
      <c r="G3" s="220" t="s">
        <v>244</v>
      </c>
    </row>
    <row r="4" spans="2:31">
      <c r="B4" s="284" t="s">
        <v>165</v>
      </c>
      <c r="C4" s="319" t="s">
        <v>70</v>
      </c>
      <c r="D4" s="319" t="s">
        <v>14</v>
      </c>
      <c r="E4" s="319" t="s">
        <v>6</v>
      </c>
      <c r="G4" s="284">
        <v>2022</v>
      </c>
      <c r="H4" s="284">
        <f t="shared" ref="H4:AE4" si="0">G4+1</f>
        <v>2023</v>
      </c>
      <c r="I4" s="284">
        <f t="shared" si="0"/>
        <v>2024</v>
      </c>
      <c r="J4" s="284">
        <f t="shared" si="0"/>
        <v>2025</v>
      </c>
      <c r="K4" s="284">
        <f t="shared" si="0"/>
        <v>2026</v>
      </c>
      <c r="L4" s="284">
        <f t="shared" si="0"/>
        <v>2027</v>
      </c>
      <c r="M4" s="284">
        <f t="shared" si="0"/>
        <v>2028</v>
      </c>
      <c r="N4" s="284">
        <f t="shared" si="0"/>
        <v>2029</v>
      </c>
      <c r="O4" s="284">
        <f t="shared" si="0"/>
        <v>2030</v>
      </c>
      <c r="P4" s="284">
        <f t="shared" si="0"/>
        <v>2031</v>
      </c>
      <c r="Q4" s="284">
        <f t="shared" si="0"/>
        <v>2032</v>
      </c>
      <c r="R4" s="284">
        <f t="shared" si="0"/>
        <v>2033</v>
      </c>
      <c r="S4" s="284">
        <f t="shared" si="0"/>
        <v>2034</v>
      </c>
      <c r="T4" s="284">
        <f t="shared" si="0"/>
        <v>2035</v>
      </c>
      <c r="U4" s="284">
        <f t="shared" si="0"/>
        <v>2036</v>
      </c>
      <c r="V4" s="284">
        <f t="shared" si="0"/>
        <v>2037</v>
      </c>
      <c r="W4" s="284">
        <f t="shared" si="0"/>
        <v>2038</v>
      </c>
      <c r="X4" s="284">
        <f t="shared" si="0"/>
        <v>2039</v>
      </c>
      <c r="Y4" s="284">
        <f t="shared" si="0"/>
        <v>2040</v>
      </c>
      <c r="Z4" s="284">
        <f t="shared" si="0"/>
        <v>2041</v>
      </c>
      <c r="AA4" s="284">
        <f t="shared" si="0"/>
        <v>2042</v>
      </c>
      <c r="AB4" s="284">
        <f t="shared" si="0"/>
        <v>2043</v>
      </c>
      <c r="AC4" s="284">
        <f t="shared" si="0"/>
        <v>2044</v>
      </c>
      <c r="AD4" s="284">
        <f t="shared" si="0"/>
        <v>2045</v>
      </c>
      <c r="AE4" s="284">
        <f t="shared" si="0"/>
        <v>2046</v>
      </c>
    </row>
    <row r="5" spans="2:31">
      <c r="B5" s="239" t="s">
        <v>71</v>
      </c>
      <c r="C5" s="320">
        <v>2022</v>
      </c>
      <c r="D5" s="262" t="s">
        <v>87</v>
      </c>
      <c r="E5" s="227">
        <v>0</v>
      </c>
      <c r="G5" s="226">
        <f>IF(G$4=$C5,$E5,
IF(G$4&gt;$C5,F5*(1+INDEX('Inputs_Indexed REC'!$D$12:$AC$14,MATCH('Indexed REC Strike Price'!$B5,'Inputs_Indexed REC'!$B$12:$B$14,0),MATCH('Indexed REC Prices'!G$4,'Inputs_Indexed REC'!$D$11:$AC$11,0))),
IF(G$4&lt;$C5,0,$E5)))</f>
        <v>0</v>
      </c>
      <c r="H5" s="226">
        <f>IF(H$4=$C5,$E5,
IF(H$4&gt;$C5,G5*(1+INDEX('Inputs_Indexed REC'!$D$12:$AC$14,MATCH('Indexed REC Strike Price'!$B5,'Inputs_Indexed REC'!$B$12:$B$14,0),MATCH('Indexed REC Prices'!H$4,'Inputs_Indexed REC'!$D$11:$AC$11,0))),
IF(H$4&lt;$C5,0,$E5)))</f>
        <v>0</v>
      </c>
      <c r="I5" s="226">
        <f>IF(I$4=$C5,$E5,
IF(I$4&gt;$C5,H5*(1+INDEX('Inputs_Indexed REC'!$D$12:$AC$14,MATCH('Indexed REC Strike Price'!$B5,'Inputs_Indexed REC'!$B$12:$B$14,0),MATCH('Indexed REC Prices'!I$4,'Inputs_Indexed REC'!$D$11:$AC$11,0))),
IF(I$4&lt;$C5,0,$E5)))</f>
        <v>0</v>
      </c>
      <c r="J5" s="226">
        <f>IF(J$4=$C5,$E5,
IF(J$4&gt;$C5,I5*(1+INDEX('Inputs_Indexed REC'!$D$12:$AC$14,MATCH('Indexed REC Strike Price'!$B5,'Inputs_Indexed REC'!$B$12:$B$14,0),MATCH('Indexed REC Prices'!J$4,'Inputs_Indexed REC'!$D$11:$AC$11,0))),
IF(J$4&lt;$C5,0,$E5)))</f>
        <v>0</v>
      </c>
      <c r="K5" s="226">
        <f>IF(K$4=$C5,$E5,
IF(K$4&gt;$C5,J5*(1+INDEX('Inputs_Indexed REC'!$D$12:$AC$14,MATCH('Indexed REC Strike Price'!$B5,'Inputs_Indexed REC'!$B$12:$B$14,0),MATCH('Indexed REC Prices'!K$4,'Inputs_Indexed REC'!$D$11:$AC$11,0))),
IF(K$4&lt;$C5,0,$E5)))</f>
        <v>0</v>
      </c>
      <c r="L5" s="226">
        <f>IF(L$4=$C5,$E5,
IF(L$4&gt;$C5,K5*(1+INDEX('Inputs_Indexed REC'!$D$12:$AC$14,MATCH('Indexed REC Strike Price'!$B5,'Inputs_Indexed REC'!$B$12:$B$14,0),MATCH('Indexed REC Prices'!L$4,'Inputs_Indexed REC'!$D$11:$AC$11,0))),
IF(L$4&lt;$C5,0,$E5)))</f>
        <v>0</v>
      </c>
      <c r="M5" s="226">
        <f>IF(M$4=$C5,$E5,
IF(M$4&gt;$C5,L5*(1+INDEX('Inputs_Indexed REC'!$D$12:$AC$14,MATCH('Indexed REC Strike Price'!$B5,'Inputs_Indexed REC'!$B$12:$B$14,0),MATCH('Indexed REC Prices'!M$4,'Inputs_Indexed REC'!$D$11:$AC$11,0))),
IF(M$4&lt;$C5,0,$E5)))</f>
        <v>0</v>
      </c>
      <c r="N5" s="226">
        <f>IF(N$4=$C5,$E5,
IF(N$4&gt;$C5,M5*(1+INDEX('Inputs_Indexed REC'!$D$12:$AC$14,MATCH('Indexed REC Strike Price'!$B5,'Inputs_Indexed REC'!$B$12:$B$14,0),MATCH('Indexed REC Prices'!N$4,'Inputs_Indexed REC'!$D$11:$AC$11,0))),
IF(N$4&lt;$C5,0,$E5)))</f>
        <v>0</v>
      </c>
      <c r="O5" s="226">
        <f>IF(O$4=$C5,$E5,
IF(O$4&gt;$C5,N5*(1+INDEX('Inputs_Indexed REC'!$D$12:$AC$14,MATCH('Indexed REC Strike Price'!$B5,'Inputs_Indexed REC'!$B$12:$B$14,0),MATCH('Indexed REC Prices'!O$4,'Inputs_Indexed REC'!$D$11:$AC$11,0))),
IF(O$4&lt;$C5,0,$E5)))</f>
        <v>0</v>
      </c>
      <c r="P5" s="226">
        <f>IF(P$4=$C5,$E5,
IF(P$4&gt;$C5,O5*(1+INDEX('Inputs_Indexed REC'!$D$12:$AC$14,MATCH('Indexed REC Strike Price'!$B5,'Inputs_Indexed REC'!$B$12:$B$14,0),MATCH('Indexed REC Prices'!P$4,'Inputs_Indexed REC'!$D$11:$AC$11,0))),
IF(P$4&lt;$C5,0,$E5)))</f>
        <v>0</v>
      </c>
      <c r="Q5" s="226">
        <f>IF(Q$4=$C5,$E5,
IF(Q$4&gt;$C5,P5*(1+INDEX('Inputs_Indexed REC'!$D$12:$AC$14,MATCH('Indexed REC Strike Price'!$B5,'Inputs_Indexed REC'!$B$12:$B$14,0),MATCH('Indexed REC Prices'!Q$4,'Inputs_Indexed REC'!$D$11:$AC$11,0))),
IF(Q$4&lt;$C5,0,$E5)))</f>
        <v>0</v>
      </c>
      <c r="R5" s="226">
        <f>IF(R$4=$C5,$E5,
IF(R$4&gt;$C5,Q5*(1+INDEX('Inputs_Indexed REC'!$D$12:$AC$14,MATCH('Indexed REC Strike Price'!$B5,'Inputs_Indexed REC'!$B$12:$B$14,0),MATCH('Indexed REC Prices'!R$4,'Inputs_Indexed REC'!$D$11:$AC$11,0))),
IF(R$4&lt;$C5,0,$E5)))</f>
        <v>0</v>
      </c>
      <c r="S5" s="226">
        <f>IF(S$4=$C5,$E5,
IF(S$4&gt;$C5,R5*(1+INDEX('Inputs_Indexed REC'!$D$12:$AC$14,MATCH('Indexed REC Strike Price'!$B5,'Inputs_Indexed REC'!$B$12:$B$14,0),MATCH('Indexed REC Prices'!S$4,'Inputs_Indexed REC'!$D$11:$AC$11,0))),
IF(S$4&lt;$C5,0,$E5)))</f>
        <v>0</v>
      </c>
      <c r="T5" s="226">
        <f>IF(T$4=$C5,$E5,
IF(T$4&gt;$C5,S5*(1+INDEX('Inputs_Indexed REC'!$D$12:$AC$14,MATCH('Indexed REC Strike Price'!$B5,'Inputs_Indexed REC'!$B$12:$B$14,0),MATCH('Indexed REC Prices'!T$4,'Inputs_Indexed REC'!$D$11:$AC$11,0))),
IF(T$4&lt;$C5,0,$E5)))</f>
        <v>0</v>
      </c>
      <c r="U5" s="226">
        <f>IF(U$4=$C5,$E5,
IF(U$4&gt;$C5,T5*(1+INDEX('Inputs_Indexed REC'!$D$12:$AC$14,MATCH('Indexed REC Strike Price'!$B5,'Inputs_Indexed REC'!$B$12:$B$14,0),MATCH('Indexed REC Prices'!U$4,'Inputs_Indexed REC'!$D$11:$AC$11,0))),
IF(U$4&lt;$C5,0,$E5)))</f>
        <v>0</v>
      </c>
      <c r="V5" s="226">
        <f>IF(V$4=$C5,$E5,
IF(V$4&gt;$C5,U5*(1+INDEX('Inputs_Indexed REC'!$D$12:$AC$14,MATCH('Indexed REC Strike Price'!$B5,'Inputs_Indexed REC'!$B$12:$B$14,0),MATCH('Indexed REC Prices'!V$4,'Inputs_Indexed REC'!$D$11:$AC$11,0))),
IF(V$4&lt;$C5,0,$E5)))</f>
        <v>0</v>
      </c>
      <c r="W5" s="226">
        <f>IF(W$4=$C5,$E5,
IF(W$4&gt;$C5,V5*(1+INDEX('Inputs_Indexed REC'!$D$12:$AC$14,MATCH('Indexed REC Strike Price'!$B5,'Inputs_Indexed REC'!$B$12:$B$14,0),MATCH('Indexed REC Prices'!W$4,'Inputs_Indexed REC'!$D$11:$AC$11,0))),
IF(W$4&lt;$C5,0,$E5)))</f>
        <v>0</v>
      </c>
      <c r="X5" s="226">
        <f>IF(X$4=$C5,$E5,
IF(X$4&gt;$C5,W5*(1+INDEX('Inputs_Indexed REC'!$D$12:$AC$14,MATCH('Indexed REC Strike Price'!$B5,'Inputs_Indexed REC'!$B$12:$B$14,0),MATCH('Indexed REC Prices'!X$4,'Inputs_Indexed REC'!$D$11:$AC$11,0))),
IF(X$4&lt;$C5,0,$E5)))</f>
        <v>0</v>
      </c>
      <c r="Y5" s="226">
        <f>IF(Y$4=$C5,$E5,
IF(Y$4&gt;$C5,X5*(1+INDEX('Inputs_Indexed REC'!$D$12:$AC$14,MATCH('Indexed REC Strike Price'!$B5,'Inputs_Indexed REC'!$B$12:$B$14,0),MATCH('Indexed REC Prices'!Y$4,'Inputs_Indexed REC'!$D$11:$AC$11,0))),
IF(Y$4&lt;$C5,0,$E5)))</f>
        <v>0</v>
      </c>
      <c r="Z5" s="226">
        <f>IF(Z$4=$C5,$E5,
IF(Z$4&gt;$C5,Y5*(1+INDEX('Inputs_Indexed REC'!$D$12:$AC$14,MATCH('Indexed REC Strike Price'!$B5,'Inputs_Indexed REC'!$B$12:$B$14,0),MATCH('Indexed REC Prices'!Z$4,'Inputs_Indexed REC'!$D$11:$AC$11,0))),
IF(Z$4&lt;$C5,0,$E5)))</f>
        <v>0</v>
      </c>
      <c r="AA5" s="226">
        <f>IF(AA$4=$C5,$E5,
IF(AA$4&gt;$C5,Z5*(1+INDEX('Inputs_Indexed REC'!$D$12:$AC$14,MATCH('Indexed REC Strike Price'!$B5,'Inputs_Indexed REC'!$B$12:$B$14,0),MATCH('Indexed REC Prices'!AA$4,'Inputs_Indexed REC'!$D$11:$AC$11,0))),
IF(AA$4&lt;$C5,0,$E5)))</f>
        <v>0</v>
      </c>
      <c r="AB5" s="226">
        <f>IF(AB$4=$C5,$E5,
IF(AB$4&gt;$C5,AA5*(1+INDEX('Inputs_Indexed REC'!$D$12:$AC$14,MATCH('Indexed REC Strike Price'!$B5,'Inputs_Indexed REC'!$B$12:$B$14,0),MATCH('Indexed REC Prices'!AB$4,'Inputs_Indexed REC'!$D$11:$AC$11,0))),
IF(AB$4&lt;$C5,0,$E5)))</f>
        <v>0</v>
      </c>
      <c r="AC5" s="226">
        <f>IF(AC$4=$C5,$E5,
IF(AC$4&gt;$C5,AB5*(1+INDEX('Inputs_Indexed REC'!$D$12:$AC$14,MATCH('Indexed REC Strike Price'!$B5,'Inputs_Indexed REC'!$B$12:$B$14,0),MATCH('Indexed REC Prices'!AC$4,'Inputs_Indexed REC'!$D$11:$AC$11,0))),
IF(AC$4&lt;$C5,0,$E5)))</f>
        <v>0</v>
      </c>
      <c r="AD5" s="226">
        <f>IF(AD$4=$C5,$E5,
IF(AD$4&gt;$C5,AC5*(1+INDEX('Inputs_Indexed REC'!$D$12:$AC$14,MATCH('Indexed REC Strike Price'!$B5,'Inputs_Indexed REC'!$B$12:$B$14,0),MATCH('Indexed REC Prices'!AD$4,'Inputs_Indexed REC'!$D$11:$AC$11,0))),
IF(AD$4&lt;$C5,0,$E5)))</f>
        <v>0</v>
      </c>
      <c r="AE5" s="226">
        <f>IF(AE$4=$C5,$E5,
IF(AE$4&gt;$C5,AD5*(1+INDEX('Inputs_Indexed REC'!$D$12:$AC$14,MATCH('Indexed REC Strike Price'!$B5,'Inputs_Indexed REC'!$B$12:$B$14,0),MATCH('Indexed REC Prices'!AE$4,'Inputs_Indexed REC'!$D$11:$AC$11,0))),
IF(AE$4&lt;$C5,0,$E5)))</f>
        <v>0</v>
      </c>
    </row>
    <row r="6" spans="2:31">
      <c r="B6" s="239" t="s">
        <v>71</v>
      </c>
      <c r="C6" s="320">
        <f>C5+1</f>
        <v>2023</v>
      </c>
      <c r="D6" s="262" t="s">
        <v>87</v>
      </c>
      <c r="E6" s="227">
        <v>69.959999999999994</v>
      </c>
      <c r="G6" s="226">
        <f>IF(G$4=$C6,$E6,
IF(G$4&gt;$C6,F6*(1+INDEX('Inputs_Indexed REC'!$D$12:$AC$14,MATCH('Indexed REC Strike Price'!$B6,'Inputs_Indexed REC'!$B$12:$B$14,0),MATCH('Indexed REC Prices'!G$4,'Inputs_Indexed REC'!$D$11:$AC$11,0))),
IF(G$4&lt;$C6,0,$E6)))</f>
        <v>0</v>
      </c>
      <c r="H6" s="226">
        <f>IF(H$4=$C6,$E6,
IF(H$4&gt;$C6,G6*(1+INDEX('Inputs_Indexed REC'!$D$12:$AC$14,MATCH('Indexed REC Strike Price'!$B6,'Inputs_Indexed REC'!$B$12:$B$14,0),MATCH('Indexed REC Prices'!H$4,'Inputs_Indexed REC'!$D$11:$AC$11,0))),
IF(H$4&lt;$C6,0,$E6)))</f>
        <v>69.959999999999994</v>
      </c>
      <c r="I6" s="226">
        <f>IF(I$4=$C6,$E6,
IF(I$4&gt;$C6,H6*(1+INDEX('Inputs_Indexed REC'!$D$12:$AC$14,MATCH('Indexed REC Strike Price'!$B6,'Inputs_Indexed REC'!$B$12:$B$14,0),MATCH('Indexed REC Prices'!I$4,'Inputs_Indexed REC'!$D$11:$AC$11,0))),
IF(I$4&lt;$C6,0,$E6)))</f>
        <v>69.959999999999994</v>
      </c>
      <c r="J6" s="226">
        <f>IF(J$4=$C6,$E6,
IF(J$4&gt;$C6,I6*(1+INDEX('Inputs_Indexed REC'!$D$12:$AC$14,MATCH('Indexed REC Strike Price'!$B6,'Inputs_Indexed REC'!$B$12:$B$14,0),MATCH('Indexed REC Prices'!J$4,'Inputs_Indexed REC'!$D$11:$AC$11,0))),
IF(J$4&lt;$C6,0,$E6)))</f>
        <v>69.959999999999994</v>
      </c>
      <c r="K6" s="226">
        <f>IF(K$4=$C6,$E6,
IF(K$4&gt;$C6,J6*(1+INDEX('Inputs_Indexed REC'!$D$12:$AC$14,MATCH('Indexed REC Strike Price'!$B6,'Inputs_Indexed REC'!$B$12:$B$14,0),MATCH('Indexed REC Prices'!K$4,'Inputs_Indexed REC'!$D$11:$AC$11,0))),
IF(K$4&lt;$C6,0,$E6)))</f>
        <v>69.959999999999994</v>
      </c>
      <c r="L6" s="226">
        <f>IF(L$4=$C6,$E6,
IF(L$4&gt;$C6,K6*(1+INDEX('Inputs_Indexed REC'!$D$12:$AC$14,MATCH('Indexed REC Strike Price'!$B6,'Inputs_Indexed REC'!$B$12:$B$14,0),MATCH('Indexed REC Prices'!L$4,'Inputs_Indexed REC'!$D$11:$AC$11,0))),
IF(L$4&lt;$C6,0,$E6)))</f>
        <v>69.959999999999994</v>
      </c>
      <c r="M6" s="226">
        <f>IF(M$4=$C6,$E6,
IF(M$4&gt;$C6,L6*(1+INDEX('Inputs_Indexed REC'!$D$12:$AC$14,MATCH('Indexed REC Strike Price'!$B6,'Inputs_Indexed REC'!$B$12:$B$14,0),MATCH('Indexed REC Prices'!M$4,'Inputs_Indexed REC'!$D$11:$AC$11,0))),
IF(M$4&lt;$C6,0,$E6)))</f>
        <v>69.959999999999994</v>
      </c>
      <c r="N6" s="226">
        <f>IF(N$4=$C6,$E6,
IF(N$4&gt;$C6,M6*(1+INDEX('Inputs_Indexed REC'!$D$12:$AC$14,MATCH('Indexed REC Strike Price'!$B6,'Inputs_Indexed REC'!$B$12:$B$14,0),MATCH('Indexed REC Prices'!N$4,'Inputs_Indexed REC'!$D$11:$AC$11,0))),
IF(N$4&lt;$C6,0,$E6)))</f>
        <v>69.959999999999994</v>
      </c>
      <c r="O6" s="226">
        <f>IF(O$4=$C6,$E6,
IF(O$4&gt;$C6,N6*(1+INDEX('Inputs_Indexed REC'!$D$12:$AC$14,MATCH('Indexed REC Strike Price'!$B6,'Inputs_Indexed REC'!$B$12:$B$14,0),MATCH('Indexed REC Prices'!O$4,'Inputs_Indexed REC'!$D$11:$AC$11,0))),
IF(O$4&lt;$C6,0,$E6)))</f>
        <v>69.959999999999994</v>
      </c>
      <c r="P6" s="226">
        <f>IF(P$4=$C6,$E6,
IF(P$4&gt;$C6,O6*(1+INDEX('Inputs_Indexed REC'!$D$12:$AC$14,MATCH('Indexed REC Strike Price'!$B6,'Inputs_Indexed REC'!$B$12:$B$14,0),MATCH('Indexed REC Prices'!P$4,'Inputs_Indexed REC'!$D$11:$AC$11,0))),
IF(P$4&lt;$C6,0,$E6)))</f>
        <v>69.959999999999994</v>
      </c>
      <c r="Q6" s="226">
        <f>IF(Q$4=$C6,$E6,
IF(Q$4&gt;$C6,P6*(1+INDEX('Inputs_Indexed REC'!$D$12:$AC$14,MATCH('Indexed REC Strike Price'!$B6,'Inputs_Indexed REC'!$B$12:$B$14,0),MATCH('Indexed REC Prices'!Q$4,'Inputs_Indexed REC'!$D$11:$AC$11,0))),
IF(Q$4&lt;$C6,0,$E6)))</f>
        <v>69.959999999999994</v>
      </c>
      <c r="R6" s="226">
        <f>IF(R$4=$C6,$E6,
IF(R$4&gt;$C6,Q6*(1+INDEX('Inputs_Indexed REC'!$D$12:$AC$14,MATCH('Indexed REC Strike Price'!$B6,'Inputs_Indexed REC'!$B$12:$B$14,0),MATCH('Indexed REC Prices'!R$4,'Inputs_Indexed REC'!$D$11:$AC$11,0))),
IF(R$4&lt;$C6,0,$E6)))</f>
        <v>69.959999999999994</v>
      </c>
      <c r="S6" s="226">
        <f>IF(S$4=$C6,$E6,
IF(S$4&gt;$C6,R6*(1+INDEX('Inputs_Indexed REC'!$D$12:$AC$14,MATCH('Indexed REC Strike Price'!$B6,'Inputs_Indexed REC'!$B$12:$B$14,0),MATCH('Indexed REC Prices'!S$4,'Inputs_Indexed REC'!$D$11:$AC$11,0))),
IF(S$4&lt;$C6,0,$E6)))</f>
        <v>69.959999999999994</v>
      </c>
      <c r="T6" s="226">
        <f>IF(T$4=$C6,$E6,
IF(T$4&gt;$C6,S6*(1+INDEX('Inputs_Indexed REC'!$D$12:$AC$14,MATCH('Indexed REC Strike Price'!$B6,'Inputs_Indexed REC'!$B$12:$B$14,0),MATCH('Indexed REC Prices'!T$4,'Inputs_Indexed REC'!$D$11:$AC$11,0))),
IF(T$4&lt;$C6,0,$E6)))</f>
        <v>69.959999999999994</v>
      </c>
      <c r="U6" s="226">
        <f>IF(U$4=$C6,$E6,
IF(U$4&gt;$C6,T6*(1+INDEX('Inputs_Indexed REC'!$D$12:$AC$14,MATCH('Indexed REC Strike Price'!$B6,'Inputs_Indexed REC'!$B$12:$B$14,0),MATCH('Indexed REC Prices'!U$4,'Inputs_Indexed REC'!$D$11:$AC$11,0))),
IF(U$4&lt;$C6,0,$E6)))</f>
        <v>69.959999999999994</v>
      </c>
      <c r="V6" s="226">
        <f>IF(V$4=$C6,$E6,
IF(V$4&gt;$C6,U6*(1+INDEX('Inputs_Indexed REC'!$D$12:$AC$14,MATCH('Indexed REC Strike Price'!$B6,'Inputs_Indexed REC'!$B$12:$B$14,0),MATCH('Indexed REC Prices'!V$4,'Inputs_Indexed REC'!$D$11:$AC$11,0))),
IF(V$4&lt;$C6,0,$E6)))</f>
        <v>69.959999999999994</v>
      </c>
      <c r="W6" s="226">
        <f>IF(W$4=$C6,$E6,
IF(W$4&gt;$C6,V6*(1+INDEX('Inputs_Indexed REC'!$D$12:$AC$14,MATCH('Indexed REC Strike Price'!$B6,'Inputs_Indexed REC'!$B$12:$B$14,0),MATCH('Indexed REC Prices'!W$4,'Inputs_Indexed REC'!$D$11:$AC$11,0))),
IF(W$4&lt;$C6,0,$E6)))</f>
        <v>69.959999999999994</v>
      </c>
      <c r="X6" s="226">
        <f>IF(X$4=$C6,$E6,
IF(X$4&gt;$C6,W6*(1+INDEX('Inputs_Indexed REC'!$D$12:$AC$14,MATCH('Indexed REC Strike Price'!$B6,'Inputs_Indexed REC'!$B$12:$B$14,0),MATCH('Indexed REC Prices'!X$4,'Inputs_Indexed REC'!$D$11:$AC$11,0))),
IF(X$4&lt;$C6,0,$E6)))</f>
        <v>69.959999999999994</v>
      </c>
      <c r="Y6" s="226">
        <f>IF(Y$4=$C6,$E6,
IF(Y$4&gt;$C6,X6*(1+INDEX('Inputs_Indexed REC'!$D$12:$AC$14,MATCH('Indexed REC Strike Price'!$B6,'Inputs_Indexed REC'!$B$12:$B$14,0),MATCH('Indexed REC Prices'!Y$4,'Inputs_Indexed REC'!$D$11:$AC$11,0))),
IF(Y$4&lt;$C6,0,$E6)))</f>
        <v>69.959999999999994</v>
      </c>
      <c r="Z6" s="226">
        <f>IF(Z$4=$C6,$E6,
IF(Z$4&gt;$C6,Y6*(1+INDEX('Inputs_Indexed REC'!$D$12:$AC$14,MATCH('Indexed REC Strike Price'!$B6,'Inputs_Indexed REC'!$B$12:$B$14,0),MATCH('Indexed REC Prices'!Z$4,'Inputs_Indexed REC'!$D$11:$AC$11,0))),
IF(Z$4&lt;$C6,0,$E6)))</f>
        <v>69.959999999999994</v>
      </c>
      <c r="AA6" s="226">
        <f>IF(AA$4=$C6,$E6,
IF(AA$4&gt;$C6,Z6*(1+INDEX('Inputs_Indexed REC'!$D$12:$AC$14,MATCH('Indexed REC Strike Price'!$B6,'Inputs_Indexed REC'!$B$12:$B$14,0),MATCH('Indexed REC Prices'!AA$4,'Inputs_Indexed REC'!$D$11:$AC$11,0))),
IF(AA$4&lt;$C6,0,$E6)))</f>
        <v>69.959999999999994</v>
      </c>
      <c r="AB6" s="226">
        <f>IF(AB$4=$C6,$E6,
IF(AB$4&gt;$C6,AA6*(1+INDEX('Inputs_Indexed REC'!$D$12:$AC$14,MATCH('Indexed REC Strike Price'!$B6,'Inputs_Indexed REC'!$B$12:$B$14,0),MATCH('Indexed REC Prices'!AB$4,'Inputs_Indexed REC'!$D$11:$AC$11,0))),
IF(AB$4&lt;$C6,0,$E6)))</f>
        <v>69.959999999999994</v>
      </c>
      <c r="AC6" s="226">
        <f>IF(AC$4=$C6,$E6,
IF(AC$4&gt;$C6,AB6*(1+INDEX('Inputs_Indexed REC'!$D$12:$AC$14,MATCH('Indexed REC Strike Price'!$B6,'Inputs_Indexed REC'!$B$12:$B$14,0),MATCH('Indexed REC Prices'!AC$4,'Inputs_Indexed REC'!$D$11:$AC$11,0))),
IF(AC$4&lt;$C6,0,$E6)))</f>
        <v>69.959999999999994</v>
      </c>
      <c r="AD6" s="226">
        <f>IF(AD$4=$C6,$E6,
IF(AD$4&gt;$C6,AC6*(1+INDEX('Inputs_Indexed REC'!$D$12:$AC$14,MATCH('Indexed REC Strike Price'!$B6,'Inputs_Indexed REC'!$B$12:$B$14,0),MATCH('Indexed REC Prices'!AD$4,'Inputs_Indexed REC'!$D$11:$AC$11,0))),
IF(AD$4&lt;$C6,0,$E6)))</f>
        <v>69.959999999999994</v>
      </c>
      <c r="AE6" s="226">
        <f>IF(AE$4=$C6,$E6,
IF(AE$4&gt;$C6,AD6*(1+INDEX('Inputs_Indexed REC'!$D$12:$AC$14,MATCH('Indexed REC Strike Price'!$B6,'Inputs_Indexed REC'!$B$12:$B$14,0),MATCH('Indexed REC Prices'!AE$4,'Inputs_Indexed REC'!$D$11:$AC$11,0))),
IF(AE$4&lt;$C6,0,$E6)))</f>
        <v>69.959999999999994</v>
      </c>
    </row>
    <row r="7" spans="2:31">
      <c r="B7" s="239" t="s">
        <v>71</v>
      </c>
      <c r="C7" s="320">
        <f t="shared" ref="C7:C29" si="1">C6+1</f>
        <v>2024</v>
      </c>
      <c r="D7" s="262" t="s">
        <v>87</v>
      </c>
      <c r="E7" s="227">
        <v>76.349999999999994</v>
      </c>
      <c r="G7" s="226">
        <f>IF(G$4=$C7,$E7,
IF(G$4&gt;$C7,F7*(1+INDEX('Inputs_Indexed REC'!$D$12:$AC$14,MATCH('Indexed REC Strike Price'!$B7,'Inputs_Indexed REC'!$B$12:$B$14,0),MATCH('Indexed REC Prices'!G$4,'Inputs_Indexed REC'!$D$11:$AC$11,0))),
IF(G$4&lt;$C7,0,$E7)))</f>
        <v>0</v>
      </c>
      <c r="H7" s="226">
        <f>IF(H$4=$C7,$E7,
IF(H$4&gt;$C7,G7*(1+INDEX('Inputs_Indexed REC'!$D$12:$AC$14,MATCH('Indexed REC Strike Price'!$B7,'Inputs_Indexed REC'!$B$12:$B$14,0),MATCH('Indexed REC Prices'!H$4,'Inputs_Indexed REC'!$D$11:$AC$11,0))),
IF(H$4&lt;$C7,0,$E7)))</f>
        <v>0</v>
      </c>
      <c r="I7" s="226">
        <f>IF(I$4=$C7,$E7,
IF(I$4&gt;$C7,H7*(1+INDEX('Inputs_Indexed REC'!$D$12:$AC$14,MATCH('Indexed REC Strike Price'!$B7,'Inputs_Indexed REC'!$B$12:$B$14,0),MATCH('Indexed REC Prices'!I$4,'Inputs_Indexed REC'!$D$11:$AC$11,0))),
IF(I$4&lt;$C7,0,$E7)))</f>
        <v>76.349999999999994</v>
      </c>
      <c r="J7" s="226">
        <f>IF(J$4=$C7,$E7,
IF(J$4&gt;$C7,I7*(1+INDEX('Inputs_Indexed REC'!$D$12:$AC$14,MATCH('Indexed REC Strike Price'!$B7,'Inputs_Indexed REC'!$B$12:$B$14,0),MATCH('Indexed REC Prices'!J$4,'Inputs_Indexed REC'!$D$11:$AC$11,0))),
IF(J$4&lt;$C7,0,$E7)))</f>
        <v>76.349999999999994</v>
      </c>
      <c r="K7" s="226">
        <f>IF(K$4=$C7,$E7,
IF(K$4&gt;$C7,J7*(1+INDEX('Inputs_Indexed REC'!$D$12:$AC$14,MATCH('Indexed REC Strike Price'!$B7,'Inputs_Indexed REC'!$B$12:$B$14,0),MATCH('Indexed REC Prices'!K$4,'Inputs_Indexed REC'!$D$11:$AC$11,0))),
IF(K$4&lt;$C7,0,$E7)))</f>
        <v>76.349999999999994</v>
      </c>
      <c r="L7" s="226">
        <f>IF(L$4=$C7,$E7,
IF(L$4&gt;$C7,K7*(1+INDEX('Inputs_Indexed REC'!$D$12:$AC$14,MATCH('Indexed REC Strike Price'!$B7,'Inputs_Indexed REC'!$B$12:$B$14,0),MATCH('Indexed REC Prices'!L$4,'Inputs_Indexed REC'!$D$11:$AC$11,0))),
IF(L$4&lt;$C7,0,$E7)))</f>
        <v>76.349999999999994</v>
      </c>
      <c r="M7" s="226">
        <f>IF(M$4=$C7,$E7,
IF(M$4&gt;$C7,L7*(1+INDEX('Inputs_Indexed REC'!$D$12:$AC$14,MATCH('Indexed REC Strike Price'!$B7,'Inputs_Indexed REC'!$B$12:$B$14,0),MATCH('Indexed REC Prices'!M$4,'Inputs_Indexed REC'!$D$11:$AC$11,0))),
IF(M$4&lt;$C7,0,$E7)))</f>
        <v>76.349999999999994</v>
      </c>
      <c r="N7" s="226">
        <f>IF(N$4=$C7,$E7,
IF(N$4&gt;$C7,M7*(1+INDEX('Inputs_Indexed REC'!$D$12:$AC$14,MATCH('Indexed REC Strike Price'!$B7,'Inputs_Indexed REC'!$B$12:$B$14,0),MATCH('Indexed REC Prices'!N$4,'Inputs_Indexed REC'!$D$11:$AC$11,0))),
IF(N$4&lt;$C7,0,$E7)))</f>
        <v>76.349999999999994</v>
      </c>
      <c r="O7" s="226">
        <f>IF(O$4=$C7,$E7,
IF(O$4&gt;$C7,N7*(1+INDEX('Inputs_Indexed REC'!$D$12:$AC$14,MATCH('Indexed REC Strike Price'!$B7,'Inputs_Indexed REC'!$B$12:$B$14,0),MATCH('Indexed REC Prices'!O$4,'Inputs_Indexed REC'!$D$11:$AC$11,0))),
IF(O$4&lt;$C7,0,$E7)))</f>
        <v>76.349999999999994</v>
      </c>
      <c r="P7" s="226">
        <f>IF(P$4=$C7,$E7,
IF(P$4&gt;$C7,O7*(1+INDEX('Inputs_Indexed REC'!$D$12:$AC$14,MATCH('Indexed REC Strike Price'!$B7,'Inputs_Indexed REC'!$B$12:$B$14,0),MATCH('Indexed REC Prices'!P$4,'Inputs_Indexed REC'!$D$11:$AC$11,0))),
IF(P$4&lt;$C7,0,$E7)))</f>
        <v>76.349999999999994</v>
      </c>
      <c r="Q7" s="226">
        <f>IF(Q$4=$C7,$E7,
IF(Q$4&gt;$C7,P7*(1+INDEX('Inputs_Indexed REC'!$D$12:$AC$14,MATCH('Indexed REC Strike Price'!$B7,'Inputs_Indexed REC'!$B$12:$B$14,0),MATCH('Indexed REC Prices'!Q$4,'Inputs_Indexed REC'!$D$11:$AC$11,0))),
IF(Q$4&lt;$C7,0,$E7)))</f>
        <v>76.349999999999994</v>
      </c>
      <c r="R7" s="226">
        <f>IF(R$4=$C7,$E7,
IF(R$4&gt;$C7,Q7*(1+INDEX('Inputs_Indexed REC'!$D$12:$AC$14,MATCH('Indexed REC Strike Price'!$B7,'Inputs_Indexed REC'!$B$12:$B$14,0),MATCH('Indexed REC Prices'!R$4,'Inputs_Indexed REC'!$D$11:$AC$11,0))),
IF(R$4&lt;$C7,0,$E7)))</f>
        <v>76.349999999999994</v>
      </c>
      <c r="S7" s="226">
        <f>IF(S$4=$C7,$E7,
IF(S$4&gt;$C7,R7*(1+INDEX('Inputs_Indexed REC'!$D$12:$AC$14,MATCH('Indexed REC Strike Price'!$B7,'Inputs_Indexed REC'!$B$12:$B$14,0),MATCH('Indexed REC Prices'!S$4,'Inputs_Indexed REC'!$D$11:$AC$11,0))),
IF(S$4&lt;$C7,0,$E7)))</f>
        <v>76.349999999999994</v>
      </c>
      <c r="T7" s="226">
        <f>IF(T$4=$C7,$E7,
IF(T$4&gt;$C7,S7*(1+INDEX('Inputs_Indexed REC'!$D$12:$AC$14,MATCH('Indexed REC Strike Price'!$B7,'Inputs_Indexed REC'!$B$12:$B$14,0),MATCH('Indexed REC Prices'!T$4,'Inputs_Indexed REC'!$D$11:$AC$11,0))),
IF(T$4&lt;$C7,0,$E7)))</f>
        <v>76.349999999999994</v>
      </c>
      <c r="U7" s="226">
        <f>IF(U$4=$C7,$E7,
IF(U$4&gt;$C7,T7*(1+INDEX('Inputs_Indexed REC'!$D$12:$AC$14,MATCH('Indexed REC Strike Price'!$B7,'Inputs_Indexed REC'!$B$12:$B$14,0),MATCH('Indexed REC Prices'!U$4,'Inputs_Indexed REC'!$D$11:$AC$11,0))),
IF(U$4&lt;$C7,0,$E7)))</f>
        <v>76.349999999999994</v>
      </c>
      <c r="V7" s="226">
        <f>IF(V$4=$C7,$E7,
IF(V$4&gt;$C7,U7*(1+INDEX('Inputs_Indexed REC'!$D$12:$AC$14,MATCH('Indexed REC Strike Price'!$B7,'Inputs_Indexed REC'!$B$12:$B$14,0),MATCH('Indexed REC Prices'!V$4,'Inputs_Indexed REC'!$D$11:$AC$11,0))),
IF(V$4&lt;$C7,0,$E7)))</f>
        <v>76.349999999999994</v>
      </c>
      <c r="W7" s="226">
        <f>IF(W$4=$C7,$E7,
IF(W$4&gt;$C7,V7*(1+INDEX('Inputs_Indexed REC'!$D$12:$AC$14,MATCH('Indexed REC Strike Price'!$B7,'Inputs_Indexed REC'!$B$12:$B$14,0),MATCH('Indexed REC Prices'!W$4,'Inputs_Indexed REC'!$D$11:$AC$11,0))),
IF(W$4&lt;$C7,0,$E7)))</f>
        <v>76.349999999999994</v>
      </c>
      <c r="X7" s="226">
        <f>IF(X$4=$C7,$E7,
IF(X$4&gt;$C7,W7*(1+INDEX('Inputs_Indexed REC'!$D$12:$AC$14,MATCH('Indexed REC Strike Price'!$B7,'Inputs_Indexed REC'!$B$12:$B$14,0),MATCH('Indexed REC Prices'!X$4,'Inputs_Indexed REC'!$D$11:$AC$11,0))),
IF(X$4&lt;$C7,0,$E7)))</f>
        <v>76.349999999999994</v>
      </c>
      <c r="Y7" s="226">
        <f>IF(Y$4=$C7,$E7,
IF(Y$4&gt;$C7,X7*(1+INDEX('Inputs_Indexed REC'!$D$12:$AC$14,MATCH('Indexed REC Strike Price'!$B7,'Inputs_Indexed REC'!$B$12:$B$14,0),MATCH('Indexed REC Prices'!Y$4,'Inputs_Indexed REC'!$D$11:$AC$11,0))),
IF(Y$4&lt;$C7,0,$E7)))</f>
        <v>76.349999999999994</v>
      </c>
      <c r="Z7" s="226">
        <f>IF(Z$4=$C7,$E7,
IF(Z$4&gt;$C7,Y7*(1+INDEX('Inputs_Indexed REC'!$D$12:$AC$14,MATCH('Indexed REC Strike Price'!$B7,'Inputs_Indexed REC'!$B$12:$B$14,0),MATCH('Indexed REC Prices'!Z$4,'Inputs_Indexed REC'!$D$11:$AC$11,0))),
IF(Z$4&lt;$C7,0,$E7)))</f>
        <v>76.349999999999994</v>
      </c>
      <c r="AA7" s="226">
        <f>IF(AA$4=$C7,$E7,
IF(AA$4&gt;$C7,Z7*(1+INDEX('Inputs_Indexed REC'!$D$12:$AC$14,MATCH('Indexed REC Strike Price'!$B7,'Inputs_Indexed REC'!$B$12:$B$14,0),MATCH('Indexed REC Prices'!AA$4,'Inputs_Indexed REC'!$D$11:$AC$11,0))),
IF(AA$4&lt;$C7,0,$E7)))</f>
        <v>76.349999999999994</v>
      </c>
      <c r="AB7" s="226">
        <f>IF(AB$4=$C7,$E7,
IF(AB$4&gt;$C7,AA7*(1+INDEX('Inputs_Indexed REC'!$D$12:$AC$14,MATCH('Indexed REC Strike Price'!$B7,'Inputs_Indexed REC'!$B$12:$B$14,0),MATCH('Indexed REC Prices'!AB$4,'Inputs_Indexed REC'!$D$11:$AC$11,0))),
IF(AB$4&lt;$C7,0,$E7)))</f>
        <v>76.349999999999994</v>
      </c>
      <c r="AC7" s="226">
        <f>IF(AC$4=$C7,$E7,
IF(AC$4&gt;$C7,AB7*(1+INDEX('Inputs_Indexed REC'!$D$12:$AC$14,MATCH('Indexed REC Strike Price'!$B7,'Inputs_Indexed REC'!$B$12:$B$14,0),MATCH('Indexed REC Prices'!AC$4,'Inputs_Indexed REC'!$D$11:$AC$11,0))),
IF(AC$4&lt;$C7,0,$E7)))</f>
        <v>76.349999999999994</v>
      </c>
      <c r="AD7" s="226">
        <f>IF(AD$4=$C7,$E7,
IF(AD$4&gt;$C7,AC7*(1+INDEX('Inputs_Indexed REC'!$D$12:$AC$14,MATCH('Indexed REC Strike Price'!$B7,'Inputs_Indexed REC'!$B$12:$B$14,0),MATCH('Indexed REC Prices'!AD$4,'Inputs_Indexed REC'!$D$11:$AC$11,0))),
IF(AD$4&lt;$C7,0,$E7)))</f>
        <v>76.349999999999994</v>
      </c>
      <c r="AE7" s="226">
        <f>IF(AE$4=$C7,$E7,
IF(AE$4&gt;$C7,AD7*(1+INDEX('Inputs_Indexed REC'!$D$12:$AC$14,MATCH('Indexed REC Strike Price'!$B7,'Inputs_Indexed REC'!$B$12:$B$14,0),MATCH('Indexed REC Prices'!AE$4,'Inputs_Indexed REC'!$D$11:$AC$11,0))),
IF(AE$4&lt;$C7,0,$E7)))</f>
        <v>76.349999999999994</v>
      </c>
    </row>
    <row r="8" spans="2:31">
      <c r="B8" s="239" t="s">
        <v>71</v>
      </c>
      <c r="C8" s="320">
        <f t="shared" si="1"/>
        <v>2025</v>
      </c>
      <c r="D8" s="262" t="s">
        <v>87</v>
      </c>
      <c r="E8" s="227">
        <v>76.349999999999994</v>
      </c>
      <c r="G8" s="226">
        <f>IF(G$4=$C8,$E8,
IF(G$4&gt;$C8,F8*(1+INDEX('Inputs_Indexed REC'!$D$12:$AC$14,MATCH('Indexed REC Strike Price'!$B8,'Inputs_Indexed REC'!$B$12:$B$14,0),MATCH('Indexed REC Prices'!G$4,'Inputs_Indexed REC'!$D$11:$AC$11,0))),
IF(G$4&lt;$C8,0,$E8)))</f>
        <v>0</v>
      </c>
      <c r="H8" s="226">
        <f>IF(H$4=$C8,$E8,
IF(H$4&gt;$C8,G8*(1+INDEX('Inputs_Indexed REC'!$D$12:$AC$14,MATCH('Indexed REC Strike Price'!$B8,'Inputs_Indexed REC'!$B$12:$B$14,0),MATCH('Indexed REC Prices'!H$4,'Inputs_Indexed REC'!$D$11:$AC$11,0))),
IF(H$4&lt;$C8,0,$E8)))</f>
        <v>0</v>
      </c>
      <c r="I8" s="226">
        <f>IF(I$4=$C8,$E8,
IF(I$4&gt;$C8,H8*(1+INDEX('Inputs_Indexed REC'!$D$12:$AC$14,MATCH('Indexed REC Strike Price'!$B8,'Inputs_Indexed REC'!$B$12:$B$14,0),MATCH('Indexed REC Prices'!I$4,'Inputs_Indexed REC'!$D$11:$AC$11,0))),
IF(I$4&lt;$C8,0,$E8)))</f>
        <v>0</v>
      </c>
      <c r="J8" s="226">
        <f>IF(J$4=$C8,$E8,
IF(J$4&gt;$C8,I8*(1+INDEX('Inputs_Indexed REC'!$D$12:$AC$14,MATCH('Indexed REC Strike Price'!$B8,'Inputs_Indexed REC'!$B$12:$B$14,0),MATCH('Indexed REC Prices'!J$4,'Inputs_Indexed REC'!$D$11:$AC$11,0))),
IF(J$4&lt;$C8,0,$E8)))</f>
        <v>76.349999999999994</v>
      </c>
      <c r="K8" s="226">
        <f>IF(K$4=$C8,$E8,
IF(K$4&gt;$C8,J8*(1+INDEX('Inputs_Indexed REC'!$D$12:$AC$14,MATCH('Indexed REC Strike Price'!$B8,'Inputs_Indexed REC'!$B$12:$B$14,0),MATCH('Indexed REC Prices'!K$4,'Inputs_Indexed REC'!$D$11:$AC$11,0))),
IF(K$4&lt;$C8,0,$E8)))</f>
        <v>76.349999999999994</v>
      </c>
      <c r="L8" s="226">
        <f>IF(L$4=$C8,$E8,
IF(L$4&gt;$C8,K8*(1+INDEX('Inputs_Indexed REC'!$D$12:$AC$14,MATCH('Indexed REC Strike Price'!$B8,'Inputs_Indexed REC'!$B$12:$B$14,0),MATCH('Indexed REC Prices'!L$4,'Inputs_Indexed REC'!$D$11:$AC$11,0))),
IF(L$4&lt;$C8,0,$E8)))</f>
        <v>76.349999999999994</v>
      </c>
      <c r="M8" s="226">
        <f>IF(M$4=$C8,$E8,
IF(M$4&gt;$C8,L8*(1+INDEX('Inputs_Indexed REC'!$D$12:$AC$14,MATCH('Indexed REC Strike Price'!$B8,'Inputs_Indexed REC'!$B$12:$B$14,0),MATCH('Indexed REC Prices'!M$4,'Inputs_Indexed REC'!$D$11:$AC$11,0))),
IF(M$4&lt;$C8,0,$E8)))</f>
        <v>76.349999999999994</v>
      </c>
      <c r="N8" s="226">
        <f>IF(N$4=$C8,$E8,
IF(N$4&gt;$C8,M8*(1+INDEX('Inputs_Indexed REC'!$D$12:$AC$14,MATCH('Indexed REC Strike Price'!$B8,'Inputs_Indexed REC'!$B$12:$B$14,0),MATCH('Indexed REC Prices'!N$4,'Inputs_Indexed REC'!$D$11:$AC$11,0))),
IF(N$4&lt;$C8,0,$E8)))</f>
        <v>76.349999999999994</v>
      </c>
      <c r="O8" s="226">
        <f>IF(O$4=$C8,$E8,
IF(O$4&gt;$C8,N8*(1+INDEX('Inputs_Indexed REC'!$D$12:$AC$14,MATCH('Indexed REC Strike Price'!$B8,'Inputs_Indexed REC'!$B$12:$B$14,0),MATCH('Indexed REC Prices'!O$4,'Inputs_Indexed REC'!$D$11:$AC$11,0))),
IF(O$4&lt;$C8,0,$E8)))</f>
        <v>76.349999999999994</v>
      </c>
      <c r="P8" s="226">
        <f>IF(P$4=$C8,$E8,
IF(P$4&gt;$C8,O8*(1+INDEX('Inputs_Indexed REC'!$D$12:$AC$14,MATCH('Indexed REC Strike Price'!$B8,'Inputs_Indexed REC'!$B$12:$B$14,0),MATCH('Indexed REC Prices'!P$4,'Inputs_Indexed REC'!$D$11:$AC$11,0))),
IF(P$4&lt;$C8,0,$E8)))</f>
        <v>76.349999999999994</v>
      </c>
      <c r="Q8" s="226">
        <f>IF(Q$4=$C8,$E8,
IF(Q$4&gt;$C8,P8*(1+INDEX('Inputs_Indexed REC'!$D$12:$AC$14,MATCH('Indexed REC Strike Price'!$B8,'Inputs_Indexed REC'!$B$12:$B$14,0),MATCH('Indexed REC Prices'!Q$4,'Inputs_Indexed REC'!$D$11:$AC$11,0))),
IF(Q$4&lt;$C8,0,$E8)))</f>
        <v>76.349999999999994</v>
      </c>
      <c r="R8" s="226">
        <f>IF(R$4=$C8,$E8,
IF(R$4&gt;$C8,Q8*(1+INDEX('Inputs_Indexed REC'!$D$12:$AC$14,MATCH('Indexed REC Strike Price'!$B8,'Inputs_Indexed REC'!$B$12:$B$14,0),MATCH('Indexed REC Prices'!R$4,'Inputs_Indexed REC'!$D$11:$AC$11,0))),
IF(R$4&lt;$C8,0,$E8)))</f>
        <v>76.349999999999994</v>
      </c>
      <c r="S8" s="226">
        <f>IF(S$4=$C8,$E8,
IF(S$4&gt;$C8,R8*(1+INDEX('Inputs_Indexed REC'!$D$12:$AC$14,MATCH('Indexed REC Strike Price'!$B8,'Inputs_Indexed REC'!$B$12:$B$14,0),MATCH('Indexed REC Prices'!S$4,'Inputs_Indexed REC'!$D$11:$AC$11,0))),
IF(S$4&lt;$C8,0,$E8)))</f>
        <v>76.349999999999994</v>
      </c>
      <c r="T8" s="226">
        <f>IF(T$4=$C8,$E8,
IF(T$4&gt;$C8,S8*(1+INDEX('Inputs_Indexed REC'!$D$12:$AC$14,MATCH('Indexed REC Strike Price'!$B8,'Inputs_Indexed REC'!$B$12:$B$14,0),MATCH('Indexed REC Prices'!T$4,'Inputs_Indexed REC'!$D$11:$AC$11,0))),
IF(T$4&lt;$C8,0,$E8)))</f>
        <v>76.349999999999994</v>
      </c>
      <c r="U8" s="226">
        <f>IF(U$4=$C8,$E8,
IF(U$4&gt;$C8,T8*(1+INDEX('Inputs_Indexed REC'!$D$12:$AC$14,MATCH('Indexed REC Strike Price'!$B8,'Inputs_Indexed REC'!$B$12:$B$14,0),MATCH('Indexed REC Prices'!U$4,'Inputs_Indexed REC'!$D$11:$AC$11,0))),
IF(U$4&lt;$C8,0,$E8)))</f>
        <v>76.349999999999994</v>
      </c>
      <c r="V8" s="226">
        <f>IF(V$4=$C8,$E8,
IF(V$4&gt;$C8,U8*(1+INDEX('Inputs_Indexed REC'!$D$12:$AC$14,MATCH('Indexed REC Strike Price'!$B8,'Inputs_Indexed REC'!$B$12:$B$14,0),MATCH('Indexed REC Prices'!V$4,'Inputs_Indexed REC'!$D$11:$AC$11,0))),
IF(V$4&lt;$C8,0,$E8)))</f>
        <v>76.349999999999994</v>
      </c>
      <c r="W8" s="226">
        <f>IF(W$4=$C8,$E8,
IF(W$4&gt;$C8,V8*(1+INDEX('Inputs_Indexed REC'!$D$12:$AC$14,MATCH('Indexed REC Strike Price'!$B8,'Inputs_Indexed REC'!$B$12:$B$14,0),MATCH('Indexed REC Prices'!W$4,'Inputs_Indexed REC'!$D$11:$AC$11,0))),
IF(W$4&lt;$C8,0,$E8)))</f>
        <v>76.349999999999994</v>
      </c>
      <c r="X8" s="226">
        <f>IF(X$4=$C8,$E8,
IF(X$4&gt;$C8,W8*(1+INDEX('Inputs_Indexed REC'!$D$12:$AC$14,MATCH('Indexed REC Strike Price'!$B8,'Inputs_Indexed REC'!$B$12:$B$14,0),MATCH('Indexed REC Prices'!X$4,'Inputs_Indexed REC'!$D$11:$AC$11,0))),
IF(X$4&lt;$C8,0,$E8)))</f>
        <v>76.349999999999994</v>
      </c>
      <c r="Y8" s="226">
        <f>IF(Y$4=$C8,$E8,
IF(Y$4&gt;$C8,X8*(1+INDEX('Inputs_Indexed REC'!$D$12:$AC$14,MATCH('Indexed REC Strike Price'!$B8,'Inputs_Indexed REC'!$B$12:$B$14,0),MATCH('Indexed REC Prices'!Y$4,'Inputs_Indexed REC'!$D$11:$AC$11,0))),
IF(Y$4&lt;$C8,0,$E8)))</f>
        <v>76.349999999999994</v>
      </c>
      <c r="Z8" s="226">
        <f>IF(Z$4=$C8,$E8,
IF(Z$4&gt;$C8,Y8*(1+INDEX('Inputs_Indexed REC'!$D$12:$AC$14,MATCH('Indexed REC Strike Price'!$B8,'Inputs_Indexed REC'!$B$12:$B$14,0),MATCH('Indexed REC Prices'!Z$4,'Inputs_Indexed REC'!$D$11:$AC$11,0))),
IF(Z$4&lt;$C8,0,$E8)))</f>
        <v>76.349999999999994</v>
      </c>
      <c r="AA8" s="226">
        <f>IF(AA$4=$C8,$E8,
IF(AA$4&gt;$C8,Z8*(1+INDEX('Inputs_Indexed REC'!$D$12:$AC$14,MATCH('Indexed REC Strike Price'!$B8,'Inputs_Indexed REC'!$B$12:$B$14,0),MATCH('Indexed REC Prices'!AA$4,'Inputs_Indexed REC'!$D$11:$AC$11,0))),
IF(AA$4&lt;$C8,0,$E8)))</f>
        <v>76.349999999999994</v>
      </c>
      <c r="AB8" s="226">
        <f>IF(AB$4=$C8,$E8,
IF(AB$4&gt;$C8,AA8*(1+INDEX('Inputs_Indexed REC'!$D$12:$AC$14,MATCH('Indexed REC Strike Price'!$B8,'Inputs_Indexed REC'!$B$12:$B$14,0),MATCH('Indexed REC Prices'!AB$4,'Inputs_Indexed REC'!$D$11:$AC$11,0))),
IF(AB$4&lt;$C8,0,$E8)))</f>
        <v>76.349999999999994</v>
      </c>
      <c r="AC8" s="226">
        <f>IF(AC$4=$C8,$E8,
IF(AC$4&gt;$C8,AB8*(1+INDEX('Inputs_Indexed REC'!$D$12:$AC$14,MATCH('Indexed REC Strike Price'!$B8,'Inputs_Indexed REC'!$B$12:$B$14,0),MATCH('Indexed REC Prices'!AC$4,'Inputs_Indexed REC'!$D$11:$AC$11,0))),
IF(AC$4&lt;$C8,0,$E8)))</f>
        <v>76.349999999999994</v>
      </c>
      <c r="AD8" s="226">
        <f>IF(AD$4=$C8,$E8,
IF(AD$4&gt;$C8,AC8*(1+INDEX('Inputs_Indexed REC'!$D$12:$AC$14,MATCH('Indexed REC Strike Price'!$B8,'Inputs_Indexed REC'!$B$12:$B$14,0),MATCH('Indexed REC Prices'!AD$4,'Inputs_Indexed REC'!$D$11:$AC$11,0))),
IF(AD$4&lt;$C8,0,$E8)))</f>
        <v>76.349999999999994</v>
      </c>
      <c r="AE8" s="226">
        <f>IF(AE$4=$C8,$E8,
IF(AE$4&gt;$C8,AD8*(1+INDEX('Inputs_Indexed REC'!$D$12:$AC$14,MATCH('Indexed REC Strike Price'!$B8,'Inputs_Indexed REC'!$B$12:$B$14,0),MATCH('Indexed REC Prices'!AE$4,'Inputs_Indexed REC'!$D$11:$AC$11,0))),
IF(AE$4&lt;$C8,0,$E8)))</f>
        <v>76.349999999999994</v>
      </c>
    </row>
    <row r="9" spans="2:31">
      <c r="B9" s="239" t="s">
        <v>71</v>
      </c>
      <c r="C9" s="320">
        <f t="shared" si="1"/>
        <v>2026</v>
      </c>
      <c r="D9" s="262" t="s">
        <v>87</v>
      </c>
      <c r="E9" s="322">
        <f>E8</f>
        <v>76.349999999999994</v>
      </c>
      <c r="G9" s="226">
        <f>IF(G$4=$C9,$E9,
IF(G$4&gt;$C9,F9*(1+INDEX('Inputs_Indexed REC'!$D$12:$AC$14,MATCH('Indexed REC Strike Price'!$B9,'Inputs_Indexed REC'!$B$12:$B$14,0),MATCH('Indexed REC Prices'!G$4,'Inputs_Indexed REC'!$D$11:$AC$11,0))),
IF(G$4&lt;$C9,0,$E9)))</f>
        <v>0</v>
      </c>
      <c r="H9" s="226">
        <f>IF(H$4=$C9,$E9,
IF(H$4&gt;$C9,G9*(1+INDEX('Inputs_Indexed REC'!$D$12:$AC$14,MATCH('Indexed REC Strike Price'!$B9,'Inputs_Indexed REC'!$B$12:$B$14,0),MATCH('Indexed REC Prices'!H$4,'Inputs_Indexed REC'!$D$11:$AC$11,0))),
IF(H$4&lt;$C9,0,$E9)))</f>
        <v>0</v>
      </c>
      <c r="I9" s="226">
        <f>IF(I$4=$C9,$E9,
IF(I$4&gt;$C9,H9*(1+INDEX('Inputs_Indexed REC'!$D$12:$AC$14,MATCH('Indexed REC Strike Price'!$B9,'Inputs_Indexed REC'!$B$12:$B$14,0),MATCH('Indexed REC Prices'!I$4,'Inputs_Indexed REC'!$D$11:$AC$11,0))),
IF(I$4&lt;$C9,0,$E9)))</f>
        <v>0</v>
      </c>
      <c r="J9" s="226">
        <f>IF(J$4=$C9,$E9,
IF(J$4&gt;$C9,I9*(1+INDEX('Inputs_Indexed REC'!$D$12:$AC$14,MATCH('Indexed REC Strike Price'!$B9,'Inputs_Indexed REC'!$B$12:$B$14,0),MATCH('Indexed REC Prices'!J$4,'Inputs_Indexed REC'!$D$11:$AC$11,0))),
IF(J$4&lt;$C9,0,$E9)))</f>
        <v>0</v>
      </c>
      <c r="K9" s="226">
        <f>IF(K$4=$C9,$E9,
IF(K$4&gt;$C9,J9*(1+INDEX('Inputs_Indexed REC'!$D$12:$AC$14,MATCH('Indexed REC Strike Price'!$B9,'Inputs_Indexed REC'!$B$12:$B$14,0),MATCH('Indexed REC Prices'!K$4,'Inputs_Indexed REC'!$D$11:$AC$11,0))),
IF(K$4&lt;$C9,0,$E9)))</f>
        <v>76.349999999999994</v>
      </c>
      <c r="L9" s="226">
        <f>IF(L$4=$C9,$E9,
IF(L$4&gt;$C9,K9*(1+INDEX('Inputs_Indexed REC'!$D$12:$AC$14,MATCH('Indexed REC Strike Price'!$B9,'Inputs_Indexed REC'!$B$12:$B$14,0),MATCH('Indexed REC Prices'!L$4,'Inputs_Indexed REC'!$D$11:$AC$11,0))),
IF(L$4&lt;$C9,0,$E9)))</f>
        <v>76.349999999999994</v>
      </c>
      <c r="M9" s="226">
        <f>IF(M$4=$C9,$E9,
IF(M$4&gt;$C9,L9*(1+INDEX('Inputs_Indexed REC'!$D$12:$AC$14,MATCH('Indexed REC Strike Price'!$B9,'Inputs_Indexed REC'!$B$12:$B$14,0),MATCH('Indexed REC Prices'!M$4,'Inputs_Indexed REC'!$D$11:$AC$11,0))),
IF(M$4&lt;$C9,0,$E9)))</f>
        <v>76.349999999999994</v>
      </c>
      <c r="N9" s="226">
        <f>IF(N$4=$C9,$E9,
IF(N$4&gt;$C9,M9*(1+INDEX('Inputs_Indexed REC'!$D$12:$AC$14,MATCH('Indexed REC Strike Price'!$B9,'Inputs_Indexed REC'!$B$12:$B$14,0),MATCH('Indexed REC Prices'!N$4,'Inputs_Indexed REC'!$D$11:$AC$11,0))),
IF(N$4&lt;$C9,0,$E9)))</f>
        <v>76.349999999999994</v>
      </c>
      <c r="O9" s="226">
        <f>IF(O$4=$C9,$E9,
IF(O$4&gt;$C9,N9*(1+INDEX('Inputs_Indexed REC'!$D$12:$AC$14,MATCH('Indexed REC Strike Price'!$B9,'Inputs_Indexed REC'!$B$12:$B$14,0),MATCH('Indexed REC Prices'!O$4,'Inputs_Indexed REC'!$D$11:$AC$11,0))),
IF(O$4&lt;$C9,0,$E9)))</f>
        <v>76.349999999999994</v>
      </c>
      <c r="P9" s="226">
        <f>IF(P$4=$C9,$E9,
IF(P$4&gt;$C9,O9*(1+INDEX('Inputs_Indexed REC'!$D$12:$AC$14,MATCH('Indexed REC Strike Price'!$B9,'Inputs_Indexed REC'!$B$12:$B$14,0),MATCH('Indexed REC Prices'!P$4,'Inputs_Indexed REC'!$D$11:$AC$11,0))),
IF(P$4&lt;$C9,0,$E9)))</f>
        <v>76.349999999999994</v>
      </c>
      <c r="Q9" s="226">
        <f>IF(Q$4=$C9,$E9,
IF(Q$4&gt;$C9,P9*(1+INDEX('Inputs_Indexed REC'!$D$12:$AC$14,MATCH('Indexed REC Strike Price'!$B9,'Inputs_Indexed REC'!$B$12:$B$14,0),MATCH('Indexed REC Prices'!Q$4,'Inputs_Indexed REC'!$D$11:$AC$11,0))),
IF(Q$4&lt;$C9,0,$E9)))</f>
        <v>76.349999999999994</v>
      </c>
      <c r="R9" s="226">
        <f>IF(R$4=$C9,$E9,
IF(R$4&gt;$C9,Q9*(1+INDEX('Inputs_Indexed REC'!$D$12:$AC$14,MATCH('Indexed REC Strike Price'!$B9,'Inputs_Indexed REC'!$B$12:$B$14,0),MATCH('Indexed REC Prices'!R$4,'Inputs_Indexed REC'!$D$11:$AC$11,0))),
IF(R$4&lt;$C9,0,$E9)))</f>
        <v>76.349999999999994</v>
      </c>
      <c r="S9" s="226">
        <f>IF(S$4=$C9,$E9,
IF(S$4&gt;$C9,R9*(1+INDEX('Inputs_Indexed REC'!$D$12:$AC$14,MATCH('Indexed REC Strike Price'!$B9,'Inputs_Indexed REC'!$B$12:$B$14,0),MATCH('Indexed REC Prices'!S$4,'Inputs_Indexed REC'!$D$11:$AC$11,0))),
IF(S$4&lt;$C9,0,$E9)))</f>
        <v>76.349999999999994</v>
      </c>
      <c r="T9" s="226">
        <f>IF(T$4=$C9,$E9,
IF(T$4&gt;$C9,S9*(1+INDEX('Inputs_Indexed REC'!$D$12:$AC$14,MATCH('Indexed REC Strike Price'!$B9,'Inputs_Indexed REC'!$B$12:$B$14,0),MATCH('Indexed REC Prices'!T$4,'Inputs_Indexed REC'!$D$11:$AC$11,0))),
IF(T$4&lt;$C9,0,$E9)))</f>
        <v>76.349999999999994</v>
      </c>
      <c r="U9" s="226">
        <f>IF(U$4=$C9,$E9,
IF(U$4&gt;$C9,T9*(1+INDEX('Inputs_Indexed REC'!$D$12:$AC$14,MATCH('Indexed REC Strike Price'!$B9,'Inputs_Indexed REC'!$B$12:$B$14,0),MATCH('Indexed REC Prices'!U$4,'Inputs_Indexed REC'!$D$11:$AC$11,0))),
IF(U$4&lt;$C9,0,$E9)))</f>
        <v>76.349999999999994</v>
      </c>
      <c r="V9" s="226">
        <f>IF(V$4=$C9,$E9,
IF(V$4&gt;$C9,U9*(1+INDEX('Inputs_Indexed REC'!$D$12:$AC$14,MATCH('Indexed REC Strike Price'!$B9,'Inputs_Indexed REC'!$B$12:$B$14,0),MATCH('Indexed REC Prices'!V$4,'Inputs_Indexed REC'!$D$11:$AC$11,0))),
IF(V$4&lt;$C9,0,$E9)))</f>
        <v>76.349999999999994</v>
      </c>
      <c r="W9" s="226">
        <f>IF(W$4=$C9,$E9,
IF(W$4&gt;$C9,V9*(1+INDEX('Inputs_Indexed REC'!$D$12:$AC$14,MATCH('Indexed REC Strike Price'!$B9,'Inputs_Indexed REC'!$B$12:$B$14,0),MATCH('Indexed REC Prices'!W$4,'Inputs_Indexed REC'!$D$11:$AC$11,0))),
IF(W$4&lt;$C9,0,$E9)))</f>
        <v>76.349999999999994</v>
      </c>
      <c r="X9" s="226">
        <f>IF(X$4=$C9,$E9,
IF(X$4&gt;$C9,W9*(1+INDEX('Inputs_Indexed REC'!$D$12:$AC$14,MATCH('Indexed REC Strike Price'!$B9,'Inputs_Indexed REC'!$B$12:$B$14,0),MATCH('Indexed REC Prices'!X$4,'Inputs_Indexed REC'!$D$11:$AC$11,0))),
IF(X$4&lt;$C9,0,$E9)))</f>
        <v>76.349999999999994</v>
      </c>
      <c r="Y9" s="226">
        <f>IF(Y$4=$C9,$E9,
IF(Y$4&gt;$C9,X9*(1+INDEX('Inputs_Indexed REC'!$D$12:$AC$14,MATCH('Indexed REC Strike Price'!$B9,'Inputs_Indexed REC'!$B$12:$B$14,0),MATCH('Indexed REC Prices'!Y$4,'Inputs_Indexed REC'!$D$11:$AC$11,0))),
IF(Y$4&lt;$C9,0,$E9)))</f>
        <v>76.349999999999994</v>
      </c>
      <c r="Z9" s="226">
        <f>IF(Z$4=$C9,$E9,
IF(Z$4&gt;$C9,Y9*(1+INDEX('Inputs_Indexed REC'!$D$12:$AC$14,MATCH('Indexed REC Strike Price'!$B9,'Inputs_Indexed REC'!$B$12:$B$14,0),MATCH('Indexed REC Prices'!Z$4,'Inputs_Indexed REC'!$D$11:$AC$11,0))),
IF(Z$4&lt;$C9,0,$E9)))</f>
        <v>76.349999999999994</v>
      </c>
      <c r="AA9" s="226">
        <f>IF(AA$4=$C9,$E9,
IF(AA$4&gt;$C9,Z9*(1+INDEX('Inputs_Indexed REC'!$D$12:$AC$14,MATCH('Indexed REC Strike Price'!$B9,'Inputs_Indexed REC'!$B$12:$B$14,0),MATCH('Indexed REC Prices'!AA$4,'Inputs_Indexed REC'!$D$11:$AC$11,0))),
IF(AA$4&lt;$C9,0,$E9)))</f>
        <v>76.349999999999994</v>
      </c>
      <c r="AB9" s="226">
        <f>IF(AB$4=$C9,$E9,
IF(AB$4&gt;$C9,AA9*(1+INDEX('Inputs_Indexed REC'!$D$12:$AC$14,MATCH('Indexed REC Strike Price'!$B9,'Inputs_Indexed REC'!$B$12:$B$14,0),MATCH('Indexed REC Prices'!AB$4,'Inputs_Indexed REC'!$D$11:$AC$11,0))),
IF(AB$4&lt;$C9,0,$E9)))</f>
        <v>76.349999999999994</v>
      </c>
      <c r="AC9" s="226">
        <f>IF(AC$4=$C9,$E9,
IF(AC$4&gt;$C9,AB9*(1+INDEX('Inputs_Indexed REC'!$D$12:$AC$14,MATCH('Indexed REC Strike Price'!$B9,'Inputs_Indexed REC'!$B$12:$B$14,0),MATCH('Indexed REC Prices'!AC$4,'Inputs_Indexed REC'!$D$11:$AC$11,0))),
IF(AC$4&lt;$C9,0,$E9)))</f>
        <v>76.349999999999994</v>
      </c>
      <c r="AD9" s="226">
        <f>IF(AD$4=$C9,$E9,
IF(AD$4&gt;$C9,AC9*(1+INDEX('Inputs_Indexed REC'!$D$12:$AC$14,MATCH('Indexed REC Strike Price'!$B9,'Inputs_Indexed REC'!$B$12:$B$14,0),MATCH('Indexed REC Prices'!AD$4,'Inputs_Indexed REC'!$D$11:$AC$11,0))),
IF(AD$4&lt;$C9,0,$E9)))</f>
        <v>76.349999999999994</v>
      </c>
      <c r="AE9" s="226">
        <f>IF(AE$4=$C9,$E9,
IF(AE$4&gt;$C9,AD9*(1+INDEX('Inputs_Indexed REC'!$D$12:$AC$14,MATCH('Indexed REC Strike Price'!$B9,'Inputs_Indexed REC'!$B$12:$B$14,0),MATCH('Indexed REC Prices'!AE$4,'Inputs_Indexed REC'!$D$11:$AC$11,0))),
IF(AE$4&lt;$C9,0,$E9)))</f>
        <v>76.349999999999994</v>
      </c>
    </row>
    <row r="10" spans="2:31">
      <c r="B10" s="239" t="s">
        <v>71</v>
      </c>
      <c r="C10" s="320">
        <f t="shared" si="1"/>
        <v>2027</v>
      </c>
      <c r="D10" s="262" t="s">
        <v>87</v>
      </c>
      <c r="E10" s="322">
        <f t="shared" ref="E10:E29" si="2">E9</f>
        <v>76.349999999999994</v>
      </c>
      <c r="G10" s="226">
        <f>IF(G$4=$C10,$E10,
IF(G$4&gt;$C10,F10*(1+INDEX('Inputs_Indexed REC'!$D$12:$AC$14,MATCH('Indexed REC Strike Price'!$B10,'Inputs_Indexed REC'!$B$12:$B$14,0),MATCH('Indexed REC Prices'!G$4,'Inputs_Indexed REC'!$D$11:$AC$11,0))),
IF(G$4&lt;$C10,0,$E10)))</f>
        <v>0</v>
      </c>
      <c r="H10" s="226">
        <f>IF(H$4=$C10,$E10,
IF(H$4&gt;$C10,G10*(1+INDEX('Inputs_Indexed REC'!$D$12:$AC$14,MATCH('Indexed REC Strike Price'!$B10,'Inputs_Indexed REC'!$B$12:$B$14,0),MATCH('Indexed REC Prices'!H$4,'Inputs_Indexed REC'!$D$11:$AC$11,0))),
IF(H$4&lt;$C10,0,$E10)))</f>
        <v>0</v>
      </c>
      <c r="I10" s="226">
        <f>IF(I$4=$C10,$E10,
IF(I$4&gt;$C10,H10*(1+INDEX('Inputs_Indexed REC'!$D$12:$AC$14,MATCH('Indexed REC Strike Price'!$B10,'Inputs_Indexed REC'!$B$12:$B$14,0),MATCH('Indexed REC Prices'!I$4,'Inputs_Indexed REC'!$D$11:$AC$11,0))),
IF(I$4&lt;$C10,0,$E10)))</f>
        <v>0</v>
      </c>
      <c r="J10" s="226">
        <f>IF(J$4=$C10,$E10,
IF(J$4&gt;$C10,I10*(1+INDEX('Inputs_Indexed REC'!$D$12:$AC$14,MATCH('Indexed REC Strike Price'!$B10,'Inputs_Indexed REC'!$B$12:$B$14,0),MATCH('Indexed REC Prices'!J$4,'Inputs_Indexed REC'!$D$11:$AC$11,0))),
IF(J$4&lt;$C10,0,$E10)))</f>
        <v>0</v>
      </c>
      <c r="K10" s="226">
        <f>IF(K$4=$C10,$E10,
IF(K$4&gt;$C10,J10*(1+INDEX('Inputs_Indexed REC'!$D$12:$AC$14,MATCH('Indexed REC Strike Price'!$B10,'Inputs_Indexed REC'!$B$12:$B$14,0),MATCH('Indexed REC Prices'!K$4,'Inputs_Indexed REC'!$D$11:$AC$11,0))),
IF(K$4&lt;$C10,0,$E10)))</f>
        <v>0</v>
      </c>
      <c r="L10" s="226">
        <f>IF(L$4=$C10,$E10,
IF(L$4&gt;$C10,K10*(1+INDEX('Inputs_Indexed REC'!$D$12:$AC$14,MATCH('Indexed REC Strike Price'!$B10,'Inputs_Indexed REC'!$B$12:$B$14,0),MATCH('Indexed REC Prices'!L$4,'Inputs_Indexed REC'!$D$11:$AC$11,0))),
IF(L$4&lt;$C10,0,$E10)))</f>
        <v>76.349999999999994</v>
      </c>
      <c r="M10" s="226">
        <f>IF(M$4=$C10,$E10,
IF(M$4&gt;$C10,L10*(1+INDEX('Inputs_Indexed REC'!$D$12:$AC$14,MATCH('Indexed REC Strike Price'!$B10,'Inputs_Indexed REC'!$B$12:$B$14,0),MATCH('Indexed REC Prices'!M$4,'Inputs_Indexed REC'!$D$11:$AC$11,0))),
IF(M$4&lt;$C10,0,$E10)))</f>
        <v>76.349999999999994</v>
      </c>
      <c r="N10" s="226">
        <f>IF(N$4=$C10,$E10,
IF(N$4&gt;$C10,M10*(1+INDEX('Inputs_Indexed REC'!$D$12:$AC$14,MATCH('Indexed REC Strike Price'!$B10,'Inputs_Indexed REC'!$B$12:$B$14,0),MATCH('Indexed REC Prices'!N$4,'Inputs_Indexed REC'!$D$11:$AC$11,0))),
IF(N$4&lt;$C10,0,$E10)))</f>
        <v>76.349999999999994</v>
      </c>
      <c r="O10" s="226">
        <f>IF(O$4=$C10,$E10,
IF(O$4&gt;$C10,N10*(1+INDEX('Inputs_Indexed REC'!$D$12:$AC$14,MATCH('Indexed REC Strike Price'!$B10,'Inputs_Indexed REC'!$B$12:$B$14,0),MATCH('Indexed REC Prices'!O$4,'Inputs_Indexed REC'!$D$11:$AC$11,0))),
IF(O$4&lt;$C10,0,$E10)))</f>
        <v>76.349999999999994</v>
      </c>
      <c r="P10" s="226">
        <f>IF(P$4=$C10,$E10,
IF(P$4&gt;$C10,O10*(1+INDEX('Inputs_Indexed REC'!$D$12:$AC$14,MATCH('Indexed REC Strike Price'!$B10,'Inputs_Indexed REC'!$B$12:$B$14,0),MATCH('Indexed REC Prices'!P$4,'Inputs_Indexed REC'!$D$11:$AC$11,0))),
IF(P$4&lt;$C10,0,$E10)))</f>
        <v>76.349999999999994</v>
      </c>
      <c r="Q10" s="226">
        <f>IF(Q$4=$C10,$E10,
IF(Q$4&gt;$C10,P10*(1+INDEX('Inputs_Indexed REC'!$D$12:$AC$14,MATCH('Indexed REC Strike Price'!$B10,'Inputs_Indexed REC'!$B$12:$B$14,0),MATCH('Indexed REC Prices'!Q$4,'Inputs_Indexed REC'!$D$11:$AC$11,0))),
IF(Q$4&lt;$C10,0,$E10)))</f>
        <v>76.349999999999994</v>
      </c>
      <c r="R10" s="226">
        <f>IF(R$4=$C10,$E10,
IF(R$4&gt;$C10,Q10*(1+INDEX('Inputs_Indexed REC'!$D$12:$AC$14,MATCH('Indexed REC Strike Price'!$B10,'Inputs_Indexed REC'!$B$12:$B$14,0),MATCH('Indexed REC Prices'!R$4,'Inputs_Indexed REC'!$D$11:$AC$11,0))),
IF(R$4&lt;$C10,0,$E10)))</f>
        <v>76.349999999999994</v>
      </c>
      <c r="S10" s="226">
        <f>IF(S$4=$C10,$E10,
IF(S$4&gt;$C10,R10*(1+INDEX('Inputs_Indexed REC'!$D$12:$AC$14,MATCH('Indexed REC Strike Price'!$B10,'Inputs_Indexed REC'!$B$12:$B$14,0),MATCH('Indexed REC Prices'!S$4,'Inputs_Indexed REC'!$D$11:$AC$11,0))),
IF(S$4&lt;$C10,0,$E10)))</f>
        <v>76.349999999999994</v>
      </c>
      <c r="T10" s="226">
        <f>IF(T$4=$C10,$E10,
IF(T$4&gt;$C10,S10*(1+INDEX('Inputs_Indexed REC'!$D$12:$AC$14,MATCH('Indexed REC Strike Price'!$B10,'Inputs_Indexed REC'!$B$12:$B$14,0),MATCH('Indexed REC Prices'!T$4,'Inputs_Indexed REC'!$D$11:$AC$11,0))),
IF(T$4&lt;$C10,0,$E10)))</f>
        <v>76.349999999999994</v>
      </c>
      <c r="U10" s="226">
        <f>IF(U$4=$C10,$E10,
IF(U$4&gt;$C10,T10*(1+INDEX('Inputs_Indexed REC'!$D$12:$AC$14,MATCH('Indexed REC Strike Price'!$B10,'Inputs_Indexed REC'!$B$12:$B$14,0),MATCH('Indexed REC Prices'!U$4,'Inputs_Indexed REC'!$D$11:$AC$11,0))),
IF(U$4&lt;$C10,0,$E10)))</f>
        <v>76.349999999999994</v>
      </c>
      <c r="V10" s="226">
        <f>IF(V$4=$C10,$E10,
IF(V$4&gt;$C10,U10*(1+INDEX('Inputs_Indexed REC'!$D$12:$AC$14,MATCH('Indexed REC Strike Price'!$B10,'Inputs_Indexed REC'!$B$12:$B$14,0),MATCH('Indexed REC Prices'!V$4,'Inputs_Indexed REC'!$D$11:$AC$11,0))),
IF(V$4&lt;$C10,0,$E10)))</f>
        <v>76.349999999999994</v>
      </c>
      <c r="W10" s="226">
        <f>IF(W$4=$C10,$E10,
IF(W$4&gt;$C10,V10*(1+INDEX('Inputs_Indexed REC'!$D$12:$AC$14,MATCH('Indexed REC Strike Price'!$B10,'Inputs_Indexed REC'!$B$12:$B$14,0),MATCH('Indexed REC Prices'!W$4,'Inputs_Indexed REC'!$D$11:$AC$11,0))),
IF(W$4&lt;$C10,0,$E10)))</f>
        <v>76.349999999999994</v>
      </c>
      <c r="X10" s="226">
        <f>IF(X$4=$C10,$E10,
IF(X$4&gt;$C10,W10*(1+INDEX('Inputs_Indexed REC'!$D$12:$AC$14,MATCH('Indexed REC Strike Price'!$B10,'Inputs_Indexed REC'!$B$12:$B$14,0),MATCH('Indexed REC Prices'!X$4,'Inputs_Indexed REC'!$D$11:$AC$11,0))),
IF(X$4&lt;$C10,0,$E10)))</f>
        <v>76.349999999999994</v>
      </c>
      <c r="Y10" s="226">
        <f>IF(Y$4=$C10,$E10,
IF(Y$4&gt;$C10,X10*(1+INDEX('Inputs_Indexed REC'!$D$12:$AC$14,MATCH('Indexed REC Strike Price'!$B10,'Inputs_Indexed REC'!$B$12:$B$14,0),MATCH('Indexed REC Prices'!Y$4,'Inputs_Indexed REC'!$D$11:$AC$11,0))),
IF(Y$4&lt;$C10,0,$E10)))</f>
        <v>76.349999999999994</v>
      </c>
      <c r="Z10" s="226">
        <f>IF(Z$4=$C10,$E10,
IF(Z$4&gt;$C10,Y10*(1+INDEX('Inputs_Indexed REC'!$D$12:$AC$14,MATCH('Indexed REC Strike Price'!$B10,'Inputs_Indexed REC'!$B$12:$B$14,0),MATCH('Indexed REC Prices'!Z$4,'Inputs_Indexed REC'!$D$11:$AC$11,0))),
IF(Z$4&lt;$C10,0,$E10)))</f>
        <v>76.349999999999994</v>
      </c>
      <c r="AA10" s="226">
        <f>IF(AA$4=$C10,$E10,
IF(AA$4&gt;$C10,Z10*(1+INDEX('Inputs_Indexed REC'!$D$12:$AC$14,MATCH('Indexed REC Strike Price'!$B10,'Inputs_Indexed REC'!$B$12:$B$14,0),MATCH('Indexed REC Prices'!AA$4,'Inputs_Indexed REC'!$D$11:$AC$11,0))),
IF(AA$4&lt;$C10,0,$E10)))</f>
        <v>76.349999999999994</v>
      </c>
      <c r="AB10" s="226">
        <f>IF(AB$4=$C10,$E10,
IF(AB$4&gt;$C10,AA10*(1+INDEX('Inputs_Indexed REC'!$D$12:$AC$14,MATCH('Indexed REC Strike Price'!$B10,'Inputs_Indexed REC'!$B$12:$B$14,0),MATCH('Indexed REC Prices'!AB$4,'Inputs_Indexed REC'!$D$11:$AC$11,0))),
IF(AB$4&lt;$C10,0,$E10)))</f>
        <v>76.349999999999994</v>
      </c>
      <c r="AC10" s="226">
        <f>IF(AC$4=$C10,$E10,
IF(AC$4&gt;$C10,AB10*(1+INDEX('Inputs_Indexed REC'!$D$12:$AC$14,MATCH('Indexed REC Strike Price'!$B10,'Inputs_Indexed REC'!$B$12:$B$14,0),MATCH('Indexed REC Prices'!AC$4,'Inputs_Indexed REC'!$D$11:$AC$11,0))),
IF(AC$4&lt;$C10,0,$E10)))</f>
        <v>76.349999999999994</v>
      </c>
      <c r="AD10" s="226">
        <f>IF(AD$4=$C10,$E10,
IF(AD$4&gt;$C10,AC10*(1+INDEX('Inputs_Indexed REC'!$D$12:$AC$14,MATCH('Indexed REC Strike Price'!$B10,'Inputs_Indexed REC'!$B$12:$B$14,0),MATCH('Indexed REC Prices'!AD$4,'Inputs_Indexed REC'!$D$11:$AC$11,0))),
IF(AD$4&lt;$C10,0,$E10)))</f>
        <v>76.349999999999994</v>
      </c>
      <c r="AE10" s="226">
        <f>IF(AE$4=$C10,$E10,
IF(AE$4&gt;$C10,AD10*(1+INDEX('Inputs_Indexed REC'!$D$12:$AC$14,MATCH('Indexed REC Strike Price'!$B10,'Inputs_Indexed REC'!$B$12:$B$14,0),MATCH('Indexed REC Prices'!AE$4,'Inputs_Indexed REC'!$D$11:$AC$11,0))),
IF(AE$4&lt;$C10,0,$E10)))</f>
        <v>76.349999999999994</v>
      </c>
    </row>
    <row r="11" spans="2:31">
      <c r="B11" s="239" t="s">
        <v>71</v>
      </c>
      <c r="C11" s="320">
        <f t="shared" si="1"/>
        <v>2028</v>
      </c>
      <c r="D11" s="262" t="s">
        <v>87</v>
      </c>
      <c r="E11" s="322">
        <f t="shared" si="2"/>
        <v>76.349999999999994</v>
      </c>
      <c r="G11" s="226">
        <f>IF(G$4=$C11,$E11,
IF(G$4&gt;$C11,F11*(1+INDEX('Inputs_Indexed REC'!$D$12:$AC$14,MATCH('Indexed REC Strike Price'!$B11,'Inputs_Indexed REC'!$B$12:$B$14,0),MATCH('Indexed REC Prices'!G$4,'Inputs_Indexed REC'!$D$11:$AC$11,0))),
IF(G$4&lt;$C11,0,$E11)))</f>
        <v>0</v>
      </c>
      <c r="H11" s="226">
        <f>IF(H$4=$C11,$E11,
IF(H$4&gt;$C11,G11*(1+INDEX('Inputs_Indexed REC'!$D$12:$AC$14,MATCH('Indexed REC Strike Price'!$B11,'Inputs_Indexed REC'!$B$12:$B$14,0),MATCH('Indexed REC Prices'!H$4,'Inputs_Indexed REC'!$D$11:$AC$11,0))),
IF(H$4&lt;$C11,0,$E11)))</f>
        <v>0</v>
      </c>
      <c r="I11" s="226">
        <f>IF(I$4=$C11,$E11,
IF(I$4&gt;$C11,H11*(1+INDEX('Inputs_Indexed REC'!$D$12:$AC$14,MATCH('Indexed REC Strike Price'!$B11,'Inputs_Indexed REC'!$B$12:$B$14,0),MATCH('Indexed REC Prices'!I$4,'Inputs_Indexed REC'!$D$11:$AC$11,0))),
IF(I$4&lt;$C11,0,$E11)))</f>
        <v>0</v>
      </c>
      <c r="J11" s="226">
        <f>IF(J$4=$C11,$E11,
IF(J$4&gt;$C11,I11*(1+INDEX('Inputs_Indexed REC'!$D$12:$AC$14,MATCH('Indexed REC Strike Price'!$B11,'Inputs_Indexed REC'!$B$12:$B$14,0),MATCH('Indexed REC Prices'!J$4,'Inputs_Indexed REC'!$D$11:$AC$11,0))),
IF(J$4&lt;$C11,0,$E11)))</f>
        <v>0</v>
      </c>
      <c r="K11" s="226">
        <f>IF(K$4=$C11,$E11,
IF(K$4&gt;$C11,J11*(1+INDEX('Inputs_Indexed REC'!$D$12:$AC$14,MATCH('Indexed REC Strike Price'!$B11,'Inputs_Indexed REC'!$B$12:$B$14,0),MATCH('Indexed REC Prices'!K$4,'Inputs_Indexed REC'!$D$11:$AC$11,0))),
IF(K$4&lt;$C11,0,$E11)))</f>
        <v>0</v>
      </c>
      <c r="L11" s="226">
        <f>IF(L$4=$C11,$E11,
IF(L$4&gt;$C11,K11*(1+INDEX('Inputs_Indexed REC'!$D$12:$AC$14,MATCH('Indexed REC Strike Price'!$B11,'Inputs_Indexed REC'!$B$12:$B$14,0),MATCH('Indexed REC Prices'!L$4,'Inputs_Indexed REC'!$D$11:$AC$11,0))),
IF(L$4&lt;$C11,0,$E11)))</f>
        <v>0</v>
      </c>
      <c r="M11" s="226">
        <f>IF(M$4=$C11,$E11,
IF(M$4&gt;$C11,L11*(1+INDEX('Inputs_Indexed REC'!$D$12:$AC$14,MATCH('Indexed REC Strike Price'!$B11,'Inputs_Indexed REC'!$B$12:$B$14,0),MATCH('Indexed REC Prices'!M$4,'Inputs_Indexed REC'!$D$11:$AC$11,0))),
IF(M$4&lt;$C11,0,$E11)))</f>
        <v>76.349999999999994</v>
      </c>
      <c r="N11" s="226">
        <f>IF(N$4=$C11,$E11,
IF(N$4&gt;$C11,M11*(1+INDEX('Inputs_Indexed REC'!$D$12:$AC$14,MATCH('Indexed REC Strike Price'!$B11,'Inputs_Indexed REC'!$B$12:$B$14,0),MATCH('Indexed REC Prices'!N$4,'Inputs_Indexed REC'!$D$11:$AC$11,0))),
IF(N$4&lt;$C11,0,$E11)))</f>
        <v>76.349999999999994</v>
      </c>
      <c r="O11" s="226">
        <f>IF(O$4=$C11,$E11,
IF(O$4&gt;$C11,N11*(1+INDEX('Inputs_Indexed REC'!$D$12:$AC$14,MATCH('Indexed REC Strike Price'!$B11,'Inputs_Indexed REC'!$B$12:$B$14,0),MATCH('Indexed REC Prices'!O$4,'Inputs_Indexed REC'!$D$11:$AC$11,0))),
IF(O$4&lt;$C11,0,$E11)))</f>
        <v>76.349999999999994</v>
      </c>
      <c r="P11" s="226">
        <f>IF(P$4=$C11,$E11,
IF(P$4&gt;$C11,O11*(1+INDEX('Inputs_Indexed REC'!$D$12:$AC$14,MATCH('Indexed REC Strike Price'!$B11,'Inputs_Indexed REC'!$B$12:$B$14,0),MATCH('Indexed REC Prices'!P$4,'Inputs_Indexed REC'!$D$11:$AC$11,0))),
IF(P$4&lt;$C11,0,$E11)))</f>
        <v>76.349999999999994</v>
      </c>
      <c r="Q11" s="226">
        <f>IF(Q$4=$C11,$E11,
IF(Q$4&gt;$C11,P11*(1+INDEX('Inputs_Indexed REC'!$D$12:$AC$14,MATCH('Indexed REC Strike Price'!$B11,'Inputs_Indexed REC'!$B$12:$B$14,0),MATCH('Indexed REC Prices'!Q$4,'Inputs_Indexed REC'!$D$11:$AC$11,0))),
IF(Q$4&lt;$C11,0,$E11)))</f>
        <v>76.349999999999994</v>
      </c>
      <c r="R11" s="226">
        <f>IF(R$4=$C11,$E11,
IF(R$4&gt;$C11,Q11*(1+INDEX('Inputs_Indexed REC'!$D$12:$AC$14,MATCH('Indexed REC Strike Price'!$B11,'Inputs_Indexed REC'!$B$12:$B$14,0),MATCH('Indexed REC Prices'!R$4,'Inputs_Indexed REC'!$D$11:$AC$11,0))),
IF(R$4&lt;$C11,0,$E11)))</f>
        <v>76.349999999999994</v>
      </c>
      <c r="S11" s="226">
        <f>IF(S$4=$C11,$E11,
IF(S$4&gt;$C11,R11*(1+INDEX('Inputs_Indexed REC'!$D$12:$AC$14,MATCH('Indexed REC Strike Price'!$B11,'Inputs_Indexed REC'!$B$12:$B$14,0),MATCH('Indexed REC Prices'!S$4,'Inputs_Indexed REC'!$D$11:$AC$11,0))),
IF(S$4&lt;$C11,0,$E11)))</f>
        <v>76.349999999999994</v>
      </c>
      <c r="T11" s="226">
        <f>IF(T$4=$C11,$E11,
IF(T$4&gt;$C11,S11*(1+INDEX('Inputs_Indexed REC'!$D$12:$AC$14,MATCH('Indexed REC Strike Price'!$B11,'Inputs_Indexed REC'!$B$12:$B$14,0),MATCH('Indexed REC Prices'!T$4,'Inputs_Indexed REC'!$D$11:$AC$11,0))),
IF(T$4&lt;$C11,0,$E11)))</f>
        <v>76.349999999999994</v>
      </c>
      <c r="U11" s="226">
        <f>IF(U$4=$C11,$E11,
IF(U$4&gt;$C11,T11*(1+INDEX('Inputs_Indexed REC'!$D$12:$AC$14,MATCH('Indexed REC Strike Price'!$B11,'Inputs_Indexed REC'!$B$12:$B$14,0),MATCH('Indexed REC Prices'!U$4,'Inputs_Indexed REC'!$D$11:$AC$11,0))),
IF(U$4&lt;$C11,0,$E11)))</f>
        <v>76.349999999999994</v>
      </c>
      <c r="V11" s="226">
        <f>IF(V$4=$C11,$E11,
IF(V$4&gt;$C11,U11*(1+INDEX('Inputs_Indexed REC'!$D$12:$AC$14,MATCH('Indexed REC Strike Price'!$B11,'Inputs_Indexed REC'!$B$12:$B$14,0),MATCH('Indexed REC Prices'!V$4,'Inputs_Indexed REC'!$D$11:$AC$11,0))),
IF(V$4&lt;$C11,0,$E11)))</f>
        <v>76.349999999999994</v>
      </c>
      <c r="W11" s="226">
        <f>IF(W$4=$C11,$E11,
IF(W$4&gt;$C11,V11*(1+INDEX('Inputs_Indexed REC'!$D$12:$AC$14,MATCH('Indexed REC Strike Price'!$B11,'Inputs_Indexed REC'!$B$12:$B$14,0),MATCH('Indexed REC Prices'!W$4,'Inputs_Indexed REC'!$D$11:$AC$11,0))),
IF(W$4&lt;$C11,0,$E11)))</f>
        <v>76.349999999999994</v>
      </c>
      <c r="X11" s="226">
        <f>IF(X$4=$C11,$E11,
IF(X$4&gt;$C11,W11*(1+INDEX('Inputs_Indexed REC'!$D$12:$AC$14,MATCH('Indexed REC Strike Price'!$B11,'Inputs_Indexed REC'!$B$12:$B$14,0),MATCH('Indexed REC Prices'!X$4,'Inputs_Indexed REC'!$D$11:$AC$11,0))),
IF(X$4&lt;$C11,0,$E11)))</f>
        <v>76.349999999999994</v>
      </c>
      <c r="Y11" s="226">
        <f>IF(Y$4=$C11,$E11,
IF(Y$4&gt;$C11,X11*(1+INDEX('Inputs_Indexed REC'!$D$12:$AC$14,MATCH('Indexed REC Strike Price'!$B11,'Inputs_Indexed REC'!$B$12:$B$14,0),MATCH('Indexed REC Prices'!Y$4,'Inputs_Indexed REC'!$D$11:$AC$11,0))),
IF(Y$4&lt;$C11,0,$E11)))</f>
        <v>76.349999999999994</v>
      </c>
      <c r="Z11" s="226">
        <f>IF(Z$4=$C11,$E11,
IF(Z$4&gt;$C11,Y11*(1+INDEX('Inputs_Indexed REC'!$D$12:$AC$14,MATCH('Indexed REC Strike Price'!$B11,'Inputs_Indexed REC'!$B$12:$B$14,0),MATCH('Indexed REC Prices'!Z$4,'Inputs_Indexed REC'!$D$11:$AC$11,0))),
IF(Z$4&lt;$C11,0,$E11)))</f>
        <v>76.349999999999994</v>
      </c>
      <c r="AA11" s="226">
        <f>IF(AA$4=$C11,$E11,
IF(AA$4&gt;$C11,Z11*(1+INDEX('Inputs_Indexed REC'!$D$12:$AC$14,MATCH('Indexed REC Strike Price'!$B11,'Inputs_Indexed REC'!$B$12:$B$14,0),MATCH('Indexed REC Prices'!AA$4,'Inputs_Indexed REC'!$D$11:$AC$11,0))),
IF(AA$4&lt;$C11,0,$E11)))</f>
        <v>76.349999999999994</v>
      </c>
      <c r="AB11" s="226">
        <f>IF(AB$4=$C11,$E11,
IF(AB$4&gt;$C11,AA11*(1+INDEX('Inputs_Indexed REC'!$D$12:$AC$14,MATCH('Indexed REC Strike Price'!$B11,'Inputs_Indexed REC'!$B$12:$B$14,0),MATCH('Indexed REC Prices'!AB$4,'Inputs_Indexed REC'!$D$11:$AC$11,0))),
IF(AB$4&lt;$C11,0,$E11)))</f>
        <v>76.349999999999994</v>
      </c>
      <c r="AC11" s="226">
        <f>IF(AC$4=$C11,$E11,
IF(AC$4&gt;$C11,AB11*(1+INDEX('Inputs_Indexed REC'!$D$12:$AC$14,MATCH('Indexed REC Strike Price'!$B11,'Inputs_Indexed REC'!$B$12:$B$14,0),MATCH('Indexed REC Prices'!AC$4,'Inputs_Indexed REC'!$D$11:$AC$11,0))),
IF(AC$4&lt;$C11,0,$E11)))</f>
        <v>76.349999999999994</v>
      </c>
      <c r="AD11" s="226">
        <f>IF(AD$4=$C11,$E11,
IF(AD$4&gt;$C11,AC11*(1+INDEX('Inputs_Indexed REC'!$D$12:$AC$14,MATCH('Indexed REC Strike Price'!$B11,'Inputs_Indexed REC'!$B$12:$B$14,0),MATCH('Indexed REC Prices'!AD$4,'Inputs_Indexed REC'!$D$11:$AC$11,0))),
IF(AD$4&lt;$C11,0,$E11)))</f>
        <v>76.349999999999994</v>
      </c>
      <c r="AE11" s="226">
        <f>IF(AE$4=$C11,$E11,
IF(AE$4&gt;$C11,AD11*(1+INDEX('Inputs_Indexed REC'!$D$12:$AC$14,MATCH('Indexed REC Strike Price'!$B11,'Inputs_Indexed REC'!$B$12:$B$14,0),MATCH('Indexed REC Prices'!AE$4,'Inputs_Indexed REC'!$D$11:$AC$11,0))),
IF(AE$4&lt;$C11,0,$E11)))</f>
        <v>76.349999999999994</v>
      </c>
    </row>
    <row r="12" spans="2:31">
      <c r="B12" s="239" t="s">
        <v>71</v>
      </c>
      <c r="C12" s="320">
        <f t="shared" si="1"/>
        <v>2029</v>
      </c>
      <c r="D12" s="262" t="s">
        <v>87</v>
      </c>
      <c r="E12" s="322">
        <f t="shared" si="2"/>
        <v>76.349999999999994</v>
      </c>
      <c r="G12" s="226">
        <f>IF(G$4=$C12,$E12,
IF(G$4&gt;$C12,F12*(1+INDEX('Inputs_Indexed REC'!$D$12:$AC$14,MATCH('Indexed REC Strike Price'!$B12,'Inputs_Indexed REC'!$B$12:$B$14,0),MATCH('Indexed REC Prices'!G$4,'Inputs_Indexed REC'!$D$11:$AC$11,0))),
IF(G$4&lt;$C12,0,$E12)))</f>
        <v>0</v>
      </c>
      <c r="H12" s="226">
        <f>IF(H$4=$C12,$E12,
IF(H$4&gt;$C12,G12*(1+INDEX('Inputs_Indexed REC'!$D$12:$AC$14,MATCH('Indexed REC Strike Price'!$B12,'Inputs_Indexed REC'!$B$12:$B$14,0),MATCH('Indexed REC Prices'!H$4,'Inputs_Indexed REC'!$D$11:$AC$11,0))),
IF(H$4&lt;$C12,0,$E12)))</f>
        <v>0</v>
      </c>
      <c r="I12" s="226">
        <f>IF(I$4=$C12,$E12,
IF(I$4&gt;$C12,H12*(1+INDEX('Inputs_Indexed REC'!$D$12:$AC$14,MATCH('Indexed REC Strike Price'!$B12,'Inputs_Indexed REC'!$B$12:$B$14,0),MATCH('Indexed REC Prices'!I$4,'Inputs_Indexed REC'!$D$11:$AC$11,0))),
IF(I$4&lt;$C12,0,$E12)))</f>
        <v>0</v>
      </c>
      <c r="J12" s="226">
        <f>IF(J$4=$C12,$E12,
IF(J$4&gt;$C12,I12*(1+INDEX('Inputs_Indexed REC'!$D$12:$AC$14,MATCH('Indexed REC Strike Price'!$B12,'Inputs_Indexed REC'!$B$12:$B$14,0),MATCH('Indexed REC Prices'!J$4,'Inputs_Indexed REC'!$D$11:$AC$11,0))),
IF(J$4&lt;$C12,0,$E12)))</f>
        <v>0</v>
      </c>
      <c r="K12" s="226">
        <f>IF(K$4=$C12,$E12,
IF(K$4&gt;$C12,J12*(1+INDEX('Inputs_Indexed REC'!$D$12:$AC$14,MATCH('Indexed REC Strike Price'!$B12,'Inputs_Indexed REC'!$B$12:$B$14,0),MATCH('Indexed REC Prices'!K$4,'Inputs_Indexed REC'!$D$11:$AC$11,0))),
IF(K$4&lt;$C12,0,$E12)))</f>
        <v>0</v>
      </c>
      <c r="L12" s="226">
        <f>IF(L$4=$C12,$E12,
IF(L$4&gt;$C12,K12*(1+INDEX('Inputs_Indexed REC'!$D$12:$AC$14,MATCH('Indexed REC Strike Price'!$B12,'Inputs_Indexed REC'!$B$12:$B$14,0),MATCH('Indexed REC Prices'!L$4,'Inputs_Indexed REC'!$D$11:$AC$11,0))),
IF(L$4&lt;$C12,0,$E12)))</f>
        <v>0</v>
      </c>
      <c r="M12" s="226">
        <f>IF(M$4=$C12,$E12,
IF(M$4&gt;$C12,L12*(1+INDEX('Inputs_Indexed REC'!$D$12:$AC$14,MATCH('Indexed REC Strike Price'!$B12,'Inputs_Indexed REC'!$B$12:$B$14,0),MATCH('Indexed REC Prices'!M$4,'Inputs_Indexed REC'!$D$11:$AC$11,0))),
IF(M$4&lt;$C12,0,$E12)))</f>
        <v>0</v>
      </c>
      <c r="N12" s="226">
        <f>IF(N$4=$C12,$E12,
IF(N$4&gt;$C12,M12*(1+INDEX('Inputs_Indexed REC'!$D$12:$AC$14,MATCH('Indexed REC Strike Price'!$B12,'Inputs_Indexed REC'!$B$12:$B$14,0),MATCH('Indexed REC Prices'!N$4,'Inputs_Indexed REC'!$D$11:$AC$11,0))),
IF(N$4&lt;$C12,0,$E12)))</f>
        <v>76.349999999999994</v>
      </c>
      <c r="O12" s="226">
        <f>IF(O$4=$C12,$E12,
IF(O$4&gt;$C12,N12*(1+INDEX('Inputs_Indexed REC'!$D$12:$AC$14,MATCH('Indexed REC Strike Price'!$B12,'Inputs_Indexed REC'!$B$12:$B$14,0),MATCH('Indexed REC Prices'!O$4,'Inputs_Indexed REC'!$D$11:$AC$11,0))),
IF(O$4&lt;$C12,0,$E12)))</f>
        <v>76.349999999999994</v>
      </c>
      <c r="P12" s="226">
        <f>IF(P$4=$C12,$E12,
IF(P$4&gt;$C12,O12*(1+INDEX('Inputs_Indexed REC'!$D$12:$AC$14,MATCH('Indexed REC Strike Price'!$B12,'Inputs_Indexed REC'!$B$12:$B$14,0),MATCH('Indexed REC Prices'!P$4,'Inputs_Indexed REC'!$D$11:$AC$11,0))),
IF(P$4&lt;$C12,0,$E12)))</f>
        <v>76.349999999999994</v>
      </c>
      <c r="Q12" s="226">
        <f>IF(Q$4=$C12,$E12,
IF(Q$4&gt;$C12,P12*(1+INDEX('Inputs_Indexed REC'!$D$12:$AC$14,MATCH('Indexed REC Strike Price'!$B12,'Inputs_Indexed REC'!$B$12:$B$14,0),MATCH('Indexed REC Prices'!Q$4,'Inputs_Indexed REC'!$D$11:$AC$11,0))),
IF(Q$4&lt;$C12,0,$E12)))</f>
        <v>76.349999999999994</v>
      </c>
      <c r="R12" s="226">
        <f>IF(R$4=$C12,$E12,
IF(R$4&gt;$C12,Q12*(1+INDEX('Inputs_Indexed REC'!$D$12:$AC$14,MATCH('Indexed REC Strike Price'!$B12,'Inputs_Indexed REC'!$B$12:$B$14,0),MATCH('Indexed REC Prices'!R$4,'Inputs_Indexed REC'!$D$11:$AC$11,0))),
IF(R$4&lt;$C12,0,$E12)))</f>
        <v>76.349999999999994</v>
      </c>
      <c r="S12" s="226">
        <f>IF(S$4=$C12,$E12,
IF(S$4&gt;$C12,R12*(1+INDEX('Inputs_Indexed REC'!$D$12:$AC$14,MATCH('Indexed REC Strike Price'!$B12,'Inputs_Indexed REC'!$B$12:$B$14,0),MATCH('Indexed REC Prices'!S$4,'Inputs_Indexed REC'!$D$11:$AC$11,0))),
IF(S$4&lt;$C12,0,$E12)))</f>
        <v>76.349999999999994</v>
      </c>
      <c r="T12" s="226">
        <f>IF(T$4=$C12,$E12,
IF(T$4&gt;$C12,S12*(1+INDEX('Inputs_Indexed REC'!$D$12:$AC$14,MATCH('Indexed REC Strike Price'!$B12,'Inputs_Indexed REC'!$B$12:$B$14,0),MATCH('Indexed REC Prices'!T$4,'Inputs_Indexed REC'!$D$11:$AC$11,0))),
IF(T$4&lt;$C12,0,$E12)))</f>
        <v>76.349999999999994</v>
      </c>
      <c r="U12" s="226">
        <f>IF(U$4=$C12,$E12,
IF(U$4&gt;$C12,T12*(1+INDEX('Inputs_Indexed REC'!$D$12:$AC$14,MATCH('Indexed REC Strike Price'!$B12,'Inputs_Indexed REC'!$B$12:$B$14,0),MATCH('Indexed REC Prices'!U$4,'Inputs_Indexed REC'!$D$11:$AC$11,0))),
IF(U$4&lt;$C12,0,$E12)))</f>
        <v>76.349999999999994</v>
      </c>
      <c r="V12" s="226">
        <f>IF(V$4=$C12,$E12,
IF(V$4&gt;$C12,U12*(1+INDEX('Inputs_Indexed REC'!$D$12:$AC$14,MATCH('Indexed REC Strike Price'!$B12,'Inputs_Indexed REC'!$B$12:$B$14,0),MATCH('Indexed REC Prices'!V$4,'Inputs_Indexed REC'!$D$11:$AC$11,0))),
IF(V$4&lt;$C12,0,$E12)))</f>
        <v>76.349999999999994</v>
      </c>
      <c r="W12" s="226">
        <f>IF(W$4=$C12,$E12,
IF(W$4&gt;$C12,V12*(1+INDEX('Inputs_Indexed REC'!$D$12:$AC$14,MATCH('Indexed REC Strike Price'!$B12,'Inputs_Indexed REC'!$B$12:$B$14,0),MATCH('Indexed REC Prices'!W$4,'Inputs_Indexed REC'!$D$11:$AC$11,0))),
IF(W$4&lt;$C12,0,$E12)))</f>
        <v>76.349999999999994</v>
      </c>
      <c r="X12" s="226">
        <f>IF(X$4=$C12,$E12,
IF(X$4&gt;$C12,W12*(1+INDEX('Inputs_Indexed REC'!$D$12:$AC$14,MATCH('Indexed REC Strike Price'!$B12,'Inputs_Indexed REC'!$B$12:$B$14,0),MATCH('Indexed REC Prices'!X$4,'Inputs_Indexed REC'!$D$11:$AC$11,0))),
IF(X$4&lt;$C12,0,$E12)))</f>
        <v>76.349999999999994</v>
      </c>
      <c r="Y12" s="226">
        <f>IF(Y$4=$C12,$E12,
IF(Y$4&gt;$C12,X12*(1+INDEX('Inputs_Indexed REC'!$D$12:$AC$14,MATCH('Indexed REC Strike Price'!$B12,'Inputs_Indexed REC'!$B$12:$B$14,0),MATCH('Indexed REC Prices'!Y$4,'Inputs_Indexed REC'!$D$11:$AC$11,0))),
IF(Y$4&lt;$C12,0,$E12)))</f>
        <v>76.349999999999994</v>
      </c>
      <c r="Z12" s="226">
        <f>IF(Z$4=$C12,$E12,
IF(Z$4&gt;$C12,Y12*(1+INDEX('Inputs_Indexed REC'!$D$12:$AC$14,MATCH('Indexed REC Strike Price'!$B12,'Inputs_Indexed REC'!$B$12:$B$14,0),MATCH('Indexed REC Prices'!Z$4,'Inputs_Indexed REC'!$D$11:$AC$11,0))),
IF(Z$4&lt;$C12,0,$E12)))</f>
        <v>76.349999999999994</v>
      </c>
      <c r="AA12" s="226">
        <f>IF(AA$4=$C12,$E12,
IF(AA$4&gt;$C12,Z12*(1+INDEX('Inputs_Indexed REC'!$D$12:$AC$14,MATCH('Indexed REC Strike Price'!$B12,'Inputs_Indexed REC'!$B$12:$B$14,0),MATCH('Indexed REC Prices'!AA$4,'Inputs_Indexed REC'!$D$11:$AC$11,0))),
IF(AA$4&lt;$C12,0,$E12)))</f>
        <v>76.349999999999994</v>
      </c>
      <c r="AB12" s="226">
        <f>IF(AB$4=$C12,$E12,
IF(AB$4&gt;$C12,AA12*(1+INDEX('Inputs_Indexed REC'!$D$12:$AC$14,MATCH('Indexed REC Strike Price'!$B12,'Inputs_Indexed REC'!$B$12:$B$14,0),MATCH('Indexed REC Prices'!AB$4,'Inputs_Indexed REC'!$D$11:$AC$11,0))),
IF(AB$4&lt;$C12,0,$E12)))</f>
        <v>76.349999999999994</v>
      </c>
      <c r="AC12" s="226">
        <f>IF(AC$4=$C12,$E12,
IF(AC$4&gt;$C12,AB12*(1+INDEX('Inputs_Indexed REC'!$D$12:$AC$14,MATCH('Indexed REC Strike Price'!$B12,'Inputs_Indexed REC'!$B$12:$B$14,0),MATCH('Indexed REC Prices'!AC$4,'Inputs_Indexed REC'!$D$11:$AC$11,0))),
IF(AC$4&lt;$C12,0,$E12)))</f>
        <v>76.349999999999994</v>
      </c>
      <c r="AD12" s="226">
        <f>IF(AD$4=$C12,$E12,
IF(AD$4&gt;$C12,AC12*(1+INDEX('Inputs_Indexed REC'!$D$12:$AC$14,MATCH('Indexed REC Strike Price'!$B12,'Inputs_Indexed REC'!$B$12:$B$14,0),MATCH('Indexed REC Prices'!AD$4,'Inputs_Indexed REC'!$D$11:$AC$11,0))),
IF(AD$4&lt;$C12,0,$E12)))</f>
        <v>76.349999999999994</v>
      </c>
      <c r="AE12" s="226">
        <f>IF(AE$4=$C12,$E12,
IF(AE$4&gt;$C12,AD12*(1+INDEX('Inputs_Indexed REC'!$D$12:$AC$14,MATCH('Indexed REC Strike Price'!$B12,'Inputs_Indexed REC'!$B$12:$B$14,0),MATCH('Indexed REC Prices'!AE$4,'Inputs_Indexed REC'!$D$11:$AC$11,0))),
IF(AE$4&lt;$C12,0,$E12)))</f>
        <v>76.349999999999994</v>
      </c>
    </row>
    <row r="13" spans="2:31">
      <c r="B13" s="239" t="s">
        <v>71</v>
      </c>
      <c r="C13" s="320">
        <f t="shared" si="1"/>
        <v>2030</v>
      </c>
      <c r="D13" s="262" t="s">
        <v>87</v>
      </c>
      <c r="E13" s="322">
        <f t="shared" si="2"/>
        <v>76.349999999999994</v>
      </c>
      <c r="G13" s="226">
        <f>IF(G$4=$C13,$E13,
IF(G$4&gt;$C13,F13*(1+INDEX('Inputs_Indexed REC'!$D$12:$AC$14,MATCH('Indexed REC Strike Price'!$B13,'Inputs_Indexed REC'!$B$12:$B$14,0),MATCH('Indexed REC Prices'!G$4,'Inputs_Indexed REC'!$D$11:$AC$11,0))),
IF(G$4&lt;$C13,0,$E13)))</f>
        <v>0</v>
      </c>
      <c r="H13" s="226">
        <f>IF(H$4=$C13,$E13,
IF(H$4&gt;$C13,G13*(1+INDEX('Inputs_Indexed REC'!$D$12:$AC$14,MATCH('Indexed REC Strike Price'!$B13,'Inputs_Indexed REC'!$B$12:$B$14,0),MATCH('Indexed REC Prices'!H$4,'Inputs_Indexed REC'!$D$11:$AC$11,0))),
IF(H$4&lt;$C13,0,$E13)))</f>
        <v>0</v>
      </c>
      <c r="I13" s="226">
        <f>IF(I$4=$C13,$E13,
IF(I$4&gt;$C13,H13*(1+INDEX('Inputs_Indexed REC'!$D$12:$AC$14,MATCH('Indexed REC Strike Price'!$B13,'Inputs_Indexed REC'!$B$12:$B$14,0),MATCH('Indexed REC Prices'!I$4,'Inputs_Indexed REC'!$D$11:$AC$11,0))),
IF(I$4&lt;$C13,0,$E13)))</f>
        <v>0</v>
      </c>
      <c r="J13" s="226">
        <f>IF(J$4=$C13,$E13,
IF(J$4&gt;$C13,I13*(1+INDEX('Inputs_Indexed REC'!$D$12:$AC$14,MATCH('Indexed REC Strike Price'!$B13,'Inputs_Indexed REC'!$B$12:$B$14,0),MATCH('Indexed REC Prices'!J$4,'Inputs_Indexed REC'!$D$11:$AC$11,0))),
IF(J$4&lt;$C13,0,$E13)))</f>
        <v>0</v>
      </c>
      <c r="K13" s="226">
        <f>IF(K$4=$C13,$E13,
IF(K$4&gt;$C13,J13*(1+INDEX('Inputs_Indexed REC'!$D$12:$AC$14,MATCH('Indexed REC Strike Price'!$B13,'Inputs_Indexed REC'!$B$12:$B$14,0),MATCH('Indexed REC Prices'!K$4,'Inputs_Indexed REC'!$D$11:$AC$11,0))),
IF(K$4&lt;$C13,0,$E13)))</f>
        <v>0</v>
      </c>
      <c r="L13" s="226">
        <f>IF(L$4=$C13,$E13,
IF(L$4&gt;$C13,K13*(1+INDEX('Inputs_Indexed REC'!$D$12:$AC$14,MATCH('Indexed REC Strike Price'!$B13,'Inputs_Indexed REC'!$B$12:$B$14,0),MATCH('Indexed REC Prices'!L$4,'Inputs_Indexed REC'!$D$11:$AC$11,0))),
IF(L$4&lt;$C13,0,$E13)))</f>
        <v>0</v>
      </c>
      <c r="M13" s="226">
        <f>IF(M$4=$C13,$E13,
IF(M$4&gt;$C13,L13*(1+INDEX('Inputs_Indexed REC'!$D$12:$AC$14,MATCH('Indexed REC Strike Price'!$B13,'Inputs_Indexed REC'!$B$12:$B$14,0),MATCH('Indexed REC Prices'!M$4,'Inputs_Indexed REC'!$D$11:$AC$11,0))),
IF(M$4&lt;$C13,0,$E13)))</f>
        <v>0</v>
      </c>
      <c r="N13" s="226">
        <f>IF(N$4=$C13,$E13,
IF(N$4&gt;$C13,M13*(1+INDEX('Inputs_Indexed REC'!$D$12:$AC$14,MATCH('Indexed REC Strike Price'!$B13,'Inputs_Indexed REC'!$B$12:$B$14,0),MATCH('Indexed REC Prices'!N$4,'Inputs_Indexed REC'!$D$11:$AC$11,0))),
IF(N$4&lt;$C13,0,$E13)))</f>
        <v>0</v>
      </c>
      <c r="O13" s="226">
        <f>IF(O$4=$C13,$E13,
IF(O$4&gt;$C13,N13*(1+INDEX('Inputs_Indexed REC'!$D$12:$AC$14,MATCH('Indexed REC Strike Price'!$B13,'Inputs_Indexed REC'!$B$12:$B$14,0),MATCH('Indexed REC Prices'!O$4,'Inputs_Indexed REC'!$D$11:$AC$11,0))),
IF(O$4&lt;$C13,0,$E13)))</f>
        <v>76.349999999999994</v>
      </c>
      <c r="P13" s="226">
        <f>IF(P$4=$C13,$E13,
IF(P$4&gt;$C13,O13*(1+INDEX('Inputs_Indexed REC'!$D$12:$AC$14,MATCH('Indexed REC Strike Price'!$B13,'Inputs_Indexed REC'!$B$12:$B$14,0),MATCH('Indexed REC Prices'!P$4,'Inputs_Indexed REC'!$D$11:$AC$11,0))),
IF(P$4&lt;$C13,0,$E13)))</f>
        <v>76.349999999999994</v>
      </c>
      <c r="Q13" s="226">
        <f>IF(Q$4=$C13,$E13,
IF(Q$4&gt;$C13,P13*(1+INDEX('Inputs_Indexed REC'!$D$12:$AC$14,MATCH('Indexed REC Strike Price'!$B13,'Inputs_Indexed REC'!$B$12:$B$14,0),MATCH('Indexed REC Prices'!Q$4,'Inputs_Indexed REC'!$D$11:$AC$11,0))),
IF(Q$4&lt;$C13,0,$E13)))</f>
        <v>76.349999999999994</v>
      </c>
      <c r="R13" s="226">
        <f>IF(R$4=$C13,$E13,
IF(R$4&gt;$C13,Q13*(1+INDEX('Inputs_Indexed REC'!$D$12:$AC$14,MATCH('Indexed REC Strike Price'!$B13,'Inputs_Indexed REC'!$B$12:$B$14,0),MATCH('Indexed REC Prices'!R$4,'Inputs_Indexed REC'!$D$11:$AC$11,0))),
IF(R$4&lt;$C13,0,$E13)))</f>
        <v>76.349999999999994</v>
      </c>
      <c r="S13" s="226">
        <f>IF(S$4=$C13,$E13,
IF(S$4&gt;$C13,R13*(1+INDEX('Inputs_Indexed REC'!$D$12:$AC$14,MATCH('Indexed REC Strike Price'!$B13,'Inputs_Indexed REC'!$B$12:$B$14,0),MATCH('Indexed REC Prices'!S$4,'Inputs_Indexed REC'!$D$11:$AC$11,0))),
IF(S$4&lt;$C13,0,$E13)))</f>
        <v>76.349999999999994</v>
      </c>
      <c r="T13" s="226">
        <f>IF(T$4=$C13,$E13,
IF(T$4&gt;$C13,S13*(1+INDEX('Inputs_Indexed REC'!$D$12:$AC$14,MATCH('Indexed REC Strike Price'!$B13,'Inputs_Indexed REC'!$B$12:$B$14,0),MATCH('Indexed REC Prices'!T$4,'Inputs_Indexed REC'!$D$11:$AC$11,0))),
IF(T$4&lt;$C13,0,$E13)))</f>
        <v>76.349999999999994</v>
      </c>
      <c r="U13" s="226">
        <f>IF(U$4=$C13,$E13,
IF(U$4&gt;$C13,T13*(1+INDEX('Inputs_Indexed REC'!$D$12:$AC$14,MATCH('Indexed REC Strike Price'!$B13,'Inputs_Indexed REC'!$B$12:$B$14,0),MATCH('Indexed REC Prices'!U$4,'Inputs_Indexed REC'!$D$11:$AC$11,0))),
IF(U$4&lt;$C13,0,$E13)))</f>
        <v>76.349999999999994</v>
      </c>
      <c r="V13" s="226">
        <f>IF(V$4=$C13,$E13,
IF(V$4&gt;$C13,U13*(1+INDEX('Inputs_Indexed REC'!$D$12:$AC$14,MATCH('Indexed REC Strike Price'!$B13,'Inputs_Indexed REC'!$B$12:$B$14,0),MATCH('Indexed REC Prices'!V$4,'Inputs_Indexed REC'!$D$11:$AC$11,0))),
IF(V$4&lt;$C13,0,$E13)))</f>
        <v>76.349999999999994</v>
      </c>
      <c r="W13" s="226">
        <f>IF(W$4=$C13,$E13,
IF(W$4&gt;$C13,V13*(1+INDEX('Inputs_Indexed REC'!$D$12:$AC$14,MATCH('Indexed REC Strike Price'!$B13,'Inputs_Indexed REC'!$B$12:$B$14,0),MATCH('Indexed REC Prices'!W$4,'Inputs_Indexed REC'!$D$11:$AC$11,0))),
IF(W$4&lt;$C13,0,$E13)))</f>
        <v>76.349999999999994</v>
      </c>
      <c r="X13" s="226">
        <f>IF(X$4=$C13,$E13,
IF(X$4&gt;$C13,W13*(1+INDEX('Inputs_Indexed REC'!$D$12:$AC$14,MATCH('Indexed REC Strike Price'!$B13,'Inputs_Indexed REC'!$B$12:$B$14,0),MATCH('Indexed REC Prices'!X$4,'Inputs_Indexed REC'!$D$11:$AC$11,0))),
IF(X$4&lt;$C13,0,$E13)))</f>
        <v>76.349999999999994</v>
      </c>
      <c r="Y13" s="226">
        <f>IF(Y$4=$C13,$E13,
IF(Y$4&gt;$C13,X13*(1+INDEX('Inputs_Indexed REC'!$D$12:$AC$14,MATCH('Indexed REC Strike Price'!$B13,'Inputs_Indexed REC'!$B$12:$B$14,0),MATCH('Indexed REC Prices'!Y$4,'Inputs_Indexed REC'!$D$11:$AC$11,0))),
IF(Y$4&lt;$C13,0,$E13)))</f>
        <v>76.349999999999994</v>
      </c>
      <c r="Z13" s="226">
        <f>IF(Z$4=$C13,$E13,
IF(Z$4&gt;$C13,Y13*(1+INDEX('Inputs_Indexed REC'!$D$12:$AC$14,MATCH('Indexed REC Strike Price'!$B13,'Inputs_Indexed REC'!$B$12:$B$14,0),MATCH('Indexed REC Prices'!Z$4,'Inputs_Indexed REC'!$D$11:$AC$11,0))),
IF(Z$4&lt;$C13,0,$E13)))</f>
        <v>76.349999999999994</v>
      </c>
      <c r="AA13" s="226">
        <f>IF(AA$4=$C13,$E13,
IF(AA$4&gt;$C13,Z13*(1+INDEX('Inputs_Indexed REC'!$D$12:$AC$14,MATCH('Indexed REC Strike Price'!$B13,'Inputs_Indexed REC'!$B$12:$B$14,0),MATCH('Indexed REC Prices'!AA$4,'Inputs_Indexed REC'!$D$11:$AC$11,0))),
IF(AA$4&lt;$C13,0,$E13)))</f>
        <v>76.349999999999994</v>
      </c>
      <c r="AB13" s="226">
        <f>IF(AB$4=$C13,$E13,
IF(AB$4&gt;$C13,AA13*(1+INDEX('Inputs_Indexed REC'!$D$12:$AC$14,MATCH('Indexed REC Strike Price'!$B13,'Inputs_Indexed REC'!$B$12:$B$14,0),MATCH('Indexed REC Prices'!AB$4,'Inputs_Indexed REC'!$D$11:$AC$11,0))),
IF(AB$4&lt;$C13,0,$E13)))</f>
        <v>76.349999999999994</v>
      </c>
      <c r="AC13" s="226">
        <f>IF(AC$4=$C13,$E13,
IF(AC$4&gt;$C13,AB13*(1+INDEX('Inputs_Indexed REC'!$D$12:$AC$14,MATCH('Indexed REC Strike Price'!$B13,'Inputs_Indexed REC'!$B$12:$B$14,0),MATCH('Indexed REC Prices'!AC$4,'Inputs_Indexed REC'!$D$11:$AC$11,0))),
IF(AC$4&lt;$C13,0,$E13)))</f>
        <v>76.349999999999994</v>
      </c>
      <c r="AD13" s="226">
        <f>IF(AD$4=$C13,$E13,
IF(AD$4&gt;$C13,AC13*(1+INDEX('Inputs_Indexed REC'!$D$12:$AC$14,MATCH('Indexed REC Strike Price'!$B13,'Inputs_Indexed REC'!$B$12:$B$14,0),MATCH('Indexed REC Prices'!AD$4,'Inputs_Indexed REC'!$D$11:$AC$11,0))),
IF(AD$4&lt;$C13,0,$E13)))</f>
        <v>76.349999999999994</v>
      </c>
      <c r="AE13" s="226">
        <f>IF(AE$4=$C13,$E13,
IF(AE$4&gt;$C13,AD13*(1+INDEX('Inputs_Indexed REC'!$D$12:$AC$14,MATCH('Indexed REC Strike Price'!$B13,'Inputs_Indexed REC'!$B$12:$B$14,0),MATCH('Indexed REC Prices'!AE$4,'Inputs_Indexed REC'!$D$11:$AC$11,0))),
IF(AE$4&lt;$C13,0,$E13)))</f>
        <v>76.349999999999994</v>
      </c>
    </row>
    <row r="14" spans="2:31">
      <c r="B14" s="239" t="s">
        <v>71</v>
      </c>
      <c r="C14" s="320">
        <f t="shared" si="1"/>
        <v>2031</v>
      </c>
      <c r="D14" s="262" t="s">
        <v>87</v>
      </c>
      <c r="E14" s="322">
        <f t="shared" si="2"/>
        <v>76.349999999999994</v>
      </c>
      <c r="G14" s="226">
        <f>IF(G$4=$C14,$E14,
IF(G$4&gt;$C14,F14*(1+INDEX('Inputs_Indexed REC'!$D$12:$AC$14,MATCH('Indexed REC Strike Price'!$B14,'Inputs_Indexed REC'!$B$12:$B$14,0),MATCH('Indexed REC Prices'!G$4,'Inputs_Indexed REC'!$D$11:$AC$11,0))),
IF(G$4&lt;$C14,0,$E14)))</f>
        <v>0</v>
      </c>
      <c r="H14" s="226">
        <f>IF(H$4=$C14,$E14,
IF(H$4&gt;$C14,G14*(1+INDEX('Inputs_Indexed REC'!$D$12:$AC$14,MATCH('Indexed REC Strike Price'!$B14,'Inputs_Indexed REC'!$B$12:$B$14,0),MATCH('Indexed REC Prices'!H$4,'Inputs_Indexed REC'!$D$11:$AC$11,0))),
IF(H$4&lt;$C14,0,$E14)))</f>
        <v>0</v>
      </c>
      <c r="I14" s="226">
        <f>IF(I$4=$C14,$E14,
IF(I$4&gt;$C14,H14*(1+INDEX('Inputs_Indexed REC'!$D$12:$AC$14,MATCH('Indexed REC Strike Price'!$B14,'Inputs_Indexed REC'!$B$12:$B$14,0),MATCH('Indexed REC Prices'!I$4,'Inputs_Indexed REC'!$D$11:$AC$11,0))),
IF(I$4&lt;$C14,0,$E14)))</f>
        <v>0</v>
      </c>
      <c r="J14" s="226">
        <f>IF(J$4=$C14,$E14,
IF(J$4&gt;$C14,I14*(1+INDEX('Inputs_Indexed REC'!$D$12:$AC$14,MATCH('Indexed REC Strike Price'!$B14,'Inputs_Indexed REC'!$B$12:$B$14,0),MATCH('Indexed REC Prices'!J$4,'Inputs_Indexed REC'!$D$11:$AC$11,0))),
IF(J$4&lt;$C14,0,$E14)))</f>
        <v>0</v>
      </c>
      <c r="K14" s="226">
        <f>IF(K$4=$C14,$E14,
IF(K$4&gt;$C14,J14*(1+INDEX('Inputs_Indexed REC'!$D$12:$AC$14,MATCH('Indexed REC Strike Price'!$B14,'Inputs_Indexed REC'!$B$12:$B$14,0),MATCH('Indexed REC Prices'!K$4,'Inputs_Indexed REC'!$D$11:$AC$11,0))),
IF(K$4&lt;$C14,0,$E14)))</f>
        <v>0</v>
      </c>
      <c r="L14" s="226">
        <f>IF(L$4=$C14,$E14,
IF(L$4&gt;$C14,K14*(1+INDEX('Inputs_Indexed REC'!$D$12:$AC$14,MATCH('Indexed REC Strike Price'!$B14,'Inputs_Indexed REC'!$B$12:$B$14,0),MATCH('Indexed REC Prices'!L$4,'Inputs_Indexed REC'!$D$11:$AC$11,0))),
IF(L$4&lt;$C14,0,$E14)))</f>
        <v>0</v>
      </c>
      <c r="M14" s="226">
        <f>IF(M$4=$C14,$E14,
IF(M$4&gt;$C14,L14*(1+INDEX('Inputs_Indexed REC'!$D$12:$AC$14,MATCH('Indexed REC Strike Price'!$B14,'Inputs_Indexed REC'!$B$12:$B$14,0),MATCH('Indexed REC Prices'!M$4,'Inputs_Indexed REC'!$D$11:$AC$11,0))),
IF(M$4&lt;$C14,0,$E14)))</f>
        <v>0</v>
      </c>
      <c r="N14" s="226">
        <f>IF(N$4=$C14,$E14,
IF(N$4&gt;$C14,M14*(1+INDEX('Inputs_Indexed REC'!$D$12:$AC$14,MATCH('Indexed REC Strike Price'!$B14,'Inputs_Indexed REC'!$B$12:$B$14,0),MATCH('Indexed REC Prices'!N$4,'Inputs_Indexed REC'!$D$11:$AC$11,0))),
IF(N$4&lt;$C14,0,$E14)))</f>
        <v>0</v>
      </c>
      <c r="O14" s="226">
        <f>IF(O$4=$C14,$E14,
IF(O$4&gt;$C14,N14*(1+INDEX('Inputs_Indexed REC'!$D$12:$AC$14,MATCH('Indexed REC Strike Price'!$B14,'Inputs_Indexed REC'!$B$12:$B$14,0),MATCH('Indexed REC Prices'!O$4,'Inputs_Indexed REC'!$D$11:$AC$11,0))),
IF(O$4&lt;$C14,0,$E14)))</f>
        <v>0</v>
      </c>
      <c r="P14" s="226">
        <f>IF(P$4=$C14,$E14,
IF(P$4&gt;$C14,O14*(1+INDEX('Inputs_Indexed REC'!$D$12:$AC$14,MATCH('Indexed REC Strike Price'!$B14,'Inputs_Indexed REC'!$B$12:$B$14,0),MATCH('Indexed REC Prices'!P$4,'Inputs_Indexed REC'!$D$11:$AC$11,0))),
IF(P$4&lt;$C14,0,$E14)))</f>
        <v>76.349999999999994</v>
      </c>
      <c r="Q14" s="226">
        <f>IF(Q$4=$C14,$E14,
IF(Q$4&gt;$C14,P14*(1+INDEX('Inputs_Indexed REC'!$D$12:$AC$14,MATCH('Indexed REC Strike Price'!$B14,'Inputs_Indexed REC'!$B$12:$B$14,0),MATCH('Indexed REC Prices'!Q$4,'Inputs_Indexed REC'!$D$11:$AC$11,0))),
IF(Q$4&lt;$C14,0,$E14)))</f>
        <v>76.349999999999994</v>
      </c>
      <c r="R14" s="226">
        <f>IF(R$4=$C14,$E14,
IF(R$4&gt;$C14,Q14*(1+INDEX('Inputs_Indexed REC'!$D$12:$AC$14,MATCH('Indexed REC Strike Price'!$B14,'Inputs_Indexed REC'!$B$12:$B$14,0),MATCH('Indexed REC Prices'!R$4,'Inputs_Indexed REC'!$D$11:$AC$11,0))),
IF(R$4&lt;$C14,0,$E14)))</f>
        <v>76.349999999999994</v>
      </c>
      <c r="S14" s="226">
        <f>IF(S$4=$C14,$E14,
IF(S$4&gt;$C14,R14*(1+INDEX('Inputs_Indexed REC'!$D$12:$AC$14,MATCH('Indexed REC Strike Price'!$B14,'Inputs_Indexed REC'!$B$12:$B$14,0),MATCH('Indexed REC Prices'!S$4,'Inputs_Indexed REC'!$D$11:$AC$11,0))),
IF(S$4&lt;$C14,0,$E14)))</f>
        <v>76.349999999999994</v>
      </c>
      <c r="T14" s="226">
        <f>IF(T$4=$C14,$E14,
IF(T$4&gt;$C14,S14*(1+INDEX('Inputs_Indexed REC'!$D$12:$AC$14,MATCH('Indexed REC Strike Price'!$B14,'Inputs_Indexed REC'!$B$12:$B$14,0),MATCH('Indexed REC Prices'!T$4,'Inputs_Indexed REC'!$D$11:$AC$11,0))),
IF(T$4&lt;$C14,0,$E14)))</f>
        <v>76.349999999999994</v>
      </c>
      <c r="U14" s="226">
        <f>IF(U$4=$C14,$E14,
IF(U$4&gt;$C14,T14*(1+INDEX('Inputs_Indexed REC'!$D$12:$AC$14,MATCH('Indexed REC Strike Price'!$B14,'Inputs_Indexed REC'!$B$12:$B$14,0),MATCH('Indexed REC Prices'!U$4,'Inputs_Indexed REC'!$D$11:$AC$11,0))),
IF(U$4&lt;$C14,0,$E14)))</f>
        <v>76.349999999999994</v>
      </c>
      <c r="V14" s="226">
        <f>IF(V$4=$C14,$E14,
IF(V$4&gt;$C14,U14*(1+INDEX('Inputs_Indexed REC'!$D$12:$AC$14,MATCH('Indexed REC Strike Price'!$B14,'Inputs_Indexed REC'!$B$12:$B$14,0),MATCH('Indexed REC Prices'!V$4,'Inputs_Indexed REC'!$D$11:$AC$11,0))),
IF(V$4&lt;$C14,0,$E14)))</f>
        <v>76.349999999999994</v>
      </c>
      <c r="W14" s="226">
        <f>IF(W$4=$C14,$E14,
IF(W$4&gt;$C14,V14*(1+INDEX('Inputs_Indexed REC'!$D$12:$AC$14,MATCH('Indexed REC Strike Price'!$B14,'Inputs_Indexed REC'!$B$12:$B$14,0),MATCH('Indexed REC Prices'!W$4,'Inputs_Indexed REC'!$D$11:$AC$11,0))),
IF(W$4&lt;$C14,0,$E14)))</f>
        <v>76.349999999999994</v>
      </c>
      <c r="X14" s="226">
        <f>IF(X$4=$C14,$E14,
IF(X$4&gt;$C14,W14*(1+INDEX('Inputs_Indexed REC'!$D$12:$AC$14,MATCH('Indexed REC Strike Price'!$B14,'Inputs_Indexed REC'!$B$12:$B$14,0),MATCH('Indexed REC Prices'!X$4,'Inputs_Indexed REC'!$D$11:$AC$11,0))),
IF(X$4&lt;$C14,0,$E14)))</f>
        <v>76.349999999999994</v>
      </c>
      <c r="Y14" s="226">
        <f>IF(Y$4=$C14,$E14,
IF(Y$4&gt;$C14,X14*(1+INDEX('Inputs_Indexed REC'!$D$12:$AC$14,MATCH('Indexed REC Strike Price'!$B14,'Inputs_Indexed REC'!$B$12:$B$14,0),MATCH('Indexed REC Prices'!Y$4,'Inputs_Indexed REC'!$D$11:$AC$11,0))),
IF(Y$4&lt;$C14,0,$E14)))</f>
        <v>76.349999999999994</v>
      </c>
      <c r="Z14" s="226">
        <f>IF(Z$4=$C14,$E14,
IF(Z$4&gt;$C14,Y14*(1+INDEX('Inputs_Indexed REC'!$D$12:$AC$14,MATCH('Indexed REC Strike Price'!$B14,'Inputs_Indexed REC'!$B$12:$B$14,0),MATCH('Indexed REC Prices'!Z$4,'Inputs_Indexed REC'!$D$11:$AC$11,0))),
IF(Z$4&lt;$C14,0,$E14)))</f>
        <v>76.349999999999994</v>
      </c>
      <c r="AA14" s="226">
        <f>IF(AA$4=$C14,$E14,
IF(AA$4&gt;$C14,Z14*(1+INDEX('Inputs_Indexed REC'!$D$12:$AC$14,MATCH('Indexed REC Strike Price'!$B14,'Inputs_Indexed REC'!$B$12:$B$14,0),MATCH('Indexed REC Prices'!AA$4,'Inputs_Indexed REC'!$D$11:$AC$11,0))),
IF(AA$4&lt;$C14,0,$E14)))</f>
        <v>76.349999999999994</v>
      </c>
      <c r="AB14" s="226">
        <f>IF(AB$4=$C14,$E14,
IF(AB$4&gt;$C14,AA14*(1+INDEX('Inputs_Indexed REC'!$D$12:$AC$14,MATCH('Indexed REC Strike Price'!$B14,'Inputs_Indexed REC'!$B$12:$B$14,0),MATCH('Indexed REC Prices'!AB$4,'Inputs_Indexed REC'!$D$11:$AC$11,0))),
IF(AB$4&lt;$C14,0,$E14)))</f>
        <v>76.349999999999994</v>
      </c>
      <c r="AC14" s="226">
        <f>IF(AC$4=$C14,$E14,
IF(AC$4&gt;$C14,AB14*(1+INDEX('Inputs_Indexed REC'!$D$12:$AC$14,MATCH('Indexed REC Strike Price'!$B14,'Inputs_Indexed REC'!$B$12:$B$14,0),MATCH('Indexed REC Prices'!AC$4,'Inputs_Indexed REC'!$D$11:$AC$11,0))),
IF(AC$4&lt;$C14,0,$E14)))</f>
        <v>76.349999999999994</v>
      </c>
      <c r="AD14" s="226">
        <f>IF(AD$4=$C14,$E14,
IF(AD$4&gt;$C14,AC14*(1+INDEX('Inputs_Indexed REC'!$D$12:$AC$14,MATCH('Indexed REC Strike Price'!$B14,'Inputs_Indexed REC'!$B$12:$B$14,0),MATCH('Indexed REC Prices'!AD$4,'Inputs_Indexed REC'!$D$11:$AC$11,0))),
IF(AD$4&lt;$C14,0,$E14)))</f>
        <v>76.349999999999994</v>
      </c>
      <c r="AE14" s="226">
        <f>IF(AE$4=$C14,$E14,
IF(AE$4&gt;$C14,AD14*(1+INDEX('Inputs_Indexed REC'!$D$12:$AC$14,MATCH('Indexed REC Strike Price'!$B14,'Inputs_Indexed REC'!$B$12:$B$14,0),MATCH('Indexed REC Prices'!AE$4,'Inputs_Indexed REC'!$D$11:$AC$11,0))),
IF(AE$4&lt;$C14,0,$E14)))</f>
        <v>76.349999999999994</v>
      </c>
    </row>
    <row r="15" spans="2:31">
      <c r="B15" s="239" t="s">
        <v>71</v>
      </c>
      <c r="C15" s="320">
        <f t="shared" si="1"/>
        <v>2032</v>
      </c>
      <c r="D15" s="262" t="s">
        <v>87</v>
      </c>
      <c r="E15" s="322">
        <f t="shared" si="2"/>
        <v>76.349999999999994</v>
      </c>
      <c r="G15" s="226">
        <f>IF(G$4=$C15,$E15,
IF(G$4&gt;$C15,F15*(1+INDEX('Inputs_Indexed REC'!$D$12:$AC$14,MATCH('Indexed REC Strike Price'!$B15,'Inputs_Indexed REC'!$B$12:$B$14,0),MATCH('Indexed REC Prices'!G$4,'Inputs_Indexed REC'!$D$11:$AC$11,0))),
IF(G$4&lt;$C15,0,$E15)))</f>
        <v>0</v>
      </c>
      <c r="H15" s="226">
        <f>IF(H$4=$C15,$E15,
IF(H$4&gt;$C15,G15*(1+INDEX('Inputs_Indexed REC'!$D$12:$AC$14,MATCH('Indexed REC Strike Price'!$B15,'Inputs_Indexed REC'!$B$12:$B$14,0),MATCH('Indexed REC Prices'!H$4,'Inputs_Indexed REC'!$D$11:$AC$11,0))),
IF(H$4&lt;$C15,0,$E15)))</f>
        <v>0</v>
      </c>
      <c r="I15" s="226">
        <f>IF(I$4=$C15,$E15,
IF(I$4&gt;$C15,H15*(1+INDEX('Inputs_Indexed REC'!$D$12:$AC$14,MATCH('Indexed REC Strike Price'!$B15,'Inputs_Indexed REC'!$B$12:$B$14,0),MATCH('Indexed REC Prices'!I$4,'Inputs_Indexed REC'!$D$11:$AC$11,0))),
IF(I$4&lt;$C15,0,$E15)))</f>
        <v>0</v>
      </c>
      <c r="J15" s="226">
        <f>IF(J$4=$C15,$E15,
IF(J$4&gt;$C15,I15*(1+INDEX('Inputs_Indexed REC'!$D$12:$AC$14,MATCH('Indexed REC Strike Price'!$B15,'Inputs_Indexed REC'!$B$12:$B$14,0),MATCH('Indexed REC Prices'!J$4,'Inputs_Indexed REC'!$D$11:$AC$11,0))),
IF(J$4&lt;$C15,0,$E15)))</f>
        <v>0</v>
      </c>
      <c r="K15" s="226">
        <f>IF(K$4=$C15,$E15,
IF(K$4&gt;$C15,J15*(1+INDEX('Inputs_Indexed REC'!$D$12:$AC$14,MATCH('Indexed REC Strike Price'!$B15,'Inputs_Indexed REC'!$B$12:$B$14,0),MATCH('Indexed REC Prices'!K$4,'Inputs_Indexed REC'!$D$11:$AC$11,0))),
IF(K$4&lt;$C15,0,$E15)))</f>
        <v>0</v>
      </c>
      <c r="L15" s="226">
        <f>IF(L$4=$C15,$E15,
IF(L$4&gt;$C15,K15*(1+INDEX('Inputs_Indexed REC'!$D$12:$AC$14,MATCH('Indexed REC Strike Price'!$B15,'Inputs_Indexed REC'!$B$12:$B$14,0),MATCH('Indexed REC Prices'!L$4,'Inputs_Indexed REC'!$D$11:$AC$11,0))),
IF(L$4&lt;$C15,0,$E15)))</f>
        <v>0</v>
      </c>
      <c r="M15" s="226">
        <f>IF(M$4=$C15,$E15,
IF(M$4&gt;$C15,L15*(1+INDEX('Inputs_Indexed REC'!$D$12:$AC$14,MATCH('Indexed REC Strike Price'!$B15,'Inputs_Indexed REC'!$B$12:$B$14,0),MATCH('Indexed REC Prices'!M$4,'Inputs_Indexed REC'!$D$11:$AC$11,0))),
IF(M$4&lt;$C15,0,$E15)))</f>
        <v>0</v>
      </c>
      <c r="N15" s="226">
        <f>IF(N$4=$C15,$E15,
IF(N$4&gt;$C15,M15*(1+INDEX('Inputs_Indexed REC'!$D$12:$AC$14,MATCH('Indexed REC Strike Price'!$B15,'Inputs_Indexed REC'!$B$12:$B$14,0),MATCH('Indexed REC Prices'!N$4,'Inputs_Indexed REC'!$D$11:$AC$11,0))),
IF(N$4&lt;$C15,0,$E15)))</f>
        <v>0</v>
      </c>
      <c r="O15" s="226">
        <f>IF(O$4=$C15,$E15,
IF(O$4&gt;$C15,N15*(1+INDEX('Inputs_Indexed REC'!$D$12:$AC$14,MATCH('Indexed REC Strike Price'!$B15,'Inputs_Indexed REC'!$B$12:$B$14,0),MATCH('Indexed REC Prices'!O$4,'Inputs_Indexed REC'!$D$11:$AC$11,0))),
IF(O$4&lt;$C15,0,$E15)))</f>
        <v>0</v>
      </c>
      <c r="P15" s="226">
        <f>IF(P$4=$C15,$E15,
IF(P$4&gt;$C15,O15*(1+INDEX('Inputs_Indexed REC'!$D$12:$AC$14,MATCH('Indexed REC Strike Price'!$B15,'Inputs_Indexed REC'!$B$12:$B$14,0),MATCH('Indexed REC Prices'!P$4,'Inputs_Indexed REC'!$D$11:$AC$11,0))),
IF(P$4&lt;$C15,0,$E15)))</f>
        <v>0</v>
      </c>
      <c r="Q15" s="226">
        <f>IF(Q$4=$C15,$E15,
IF(Q$4&gt;$C15,P15*(1+INDEX('Inputs_Indexed REC'!$D$12:$AC$14,MATCH('Indexed REC Strike Price'!$B15,'Inputs_Indexed REC'!$B$12:$B$14,0),MATCH('Indexed REC Prices'!Q$4,'Inputs_Indexed REC'!$D$11:$AC$11,0))),
IF(Q$4&lt;$C15,0,$E15)))</f>
        <v>76.349999999999994</v>
      </c>
      <c r="R15" s="226">
        <f>IF(R$4=$C15,$E15,
IF(R$4&gt;$C15,Q15*(1+INDEX('Inputs_Indexed REC'!$D$12:$AC$14,MATCH('Indexed REC Strike Price'!$B15,'Inputs_Indexed REC'!$B$12:$B$14,0),MATCH('Indexed REC Prices'!R$4,'Inputs_Indexed REC'!$D$11:$AC$11,0))),
IF(R$4&lt;$C15,0,$E15)))</f>
        <v>76.349999999999994</v>
      </c>
      <c r="S15" s="226">
        <f>IF(S$4=$C15,$E15,
IF(S$4&gt;$C15,R15*(1+INDEX('Inputs_Indexed REC'!$D$12:$AC$14,MATCH('Indexed REC Strike Price'!$B15,'Inputs_Indexed REC'!$B$12:$B$14,0),MATCH('Indexed REC Prices'!S$4,'Inputs_Indexed REC'!$D$11:$AC$11,0))),
IF(S$4&lt;$C15,0,$E15)))</f>
        <v>76.349999999999994</v>
      </c>
      <c r="T15" s="226">
        <f>IF(T$4=$C15,$E15,
IF(T$4&gt;$C15,S15*(1+INDEX('Inputs_Indexed REC'!$D$12:$AC$14,MATCH('Indexed REC Strike Price'!$B15,'Inputs_Indexed REC'!$B$12:$B$14,0),MATCH('Indexed REC Prices'!T$4,'Inputs_Indexed REC'!$D$11:$AC$11,0))),
IF(T$4&lt;$C15,0,$E15)))</f>
        <v>76.349999999999994</v>
      </c>
      <c r="U15" s="226">
        <f>IF(U$4=$C15,$E15,
IF(U$4&gt;$C15,T15*(1+INDEX('Inputs_Indexed REC'!$D$12:$AC$14,MATCH('Indexed REC Strike Price'!$B15,'Inputs_Indexed REC'!$B$12:$B$14,0),MATCH('Indexed REC Prices'!U$4,'Inputs_Indexed REC'!$D$11:$AC$11,0))),
IF(U$4&lt;$C15,0,$E15)))</f>
        <v>76.349999999999994</v>
      </c>
      <c r="V15" s="226">
        <f>IF(V$4=$C15,$E15,
IF(V$4&gt;$C15,U15*(1+INDEX('Inputs_Indexed REC'!$D$12:$AC$14,MATCH('Indexed REC Strike Price'!$B15,'Inputs_Indexed REC'!$B$12:$B$14,0),MATCH('Indexed REC Prices'!V$4,'Inputs_Indexed REC'!$D$11:$AC$11,0))),
IF(V$4&lt;$C15,0,$E15)))</f>
        <v>76.349999999999994</v>
      </c>
      <c r="W15" s="226">
        <f>IF(W$4=$C15,$E15,
IF(W$4&gt;$C15,V15*(1+INDEX('Inputs_Indexed REC'!$D$12:$AC$14,MATCH('Indexed REC Strike Price'!$B15,'Inputs_Indexed REC'!$B$12:$B$14,0),MATCH('Indexed REC Prices'!W$4,'Inputs_Indexed REC'!$D$11:$AC$11,0))),
IF(W$4&lt;$C15,0,$E15)))</f>
        <v>76.349999999999994</v>
      </c>
      <c r="X15" s="226">
        <f>IF(X$4=$C15,$E15,
IF(X$4&gt;$C15,W15*(1+INDEX('Inputs_Indexed REC'!$D$12:$AC$14,MATCH('Indexed REC Strike Price'!$B15,'Inputs_Indexed REC'!$B$12:$B$14,0),MATCH('Indexed REC Prices'!X$4,'Inputs_Indexed REC'!$D$11:$AC$11,0))),
IF(X$4&lt;$C15,0,$E15)))</f>
        <v>76.349999999999994</v>
      </c>
      <c r="Y15" s="226">
        <f>IF(Y$4=$C15,$E15,
IF(Y$4&gt;$C15,X15*(1+INDEX('Inputs_Indexed REC'!$D$12:$AC$14,MATCH('Indexed REC Strike Price'!$B15,'Inputs_Indexed REC'!$B$12:$B$14,0),MATCH('Indexed REC Prices'!Y$4,'Inputs_Indexed REC'!$D$11:$AC$11,0))),
IF(Y$4&lt;$C15,0,$E15)))</f>
        <v>76.349999999999994</v>
      </c>
      <c r="Z15" s="226">
        <f>IF(Z$4=$C15,$E15,
IF(Z$4&gt;$C15,Y15*(1+INDEX('Inputs_Indexed REC'!$D$12:$AC$14,MATCH('Indexed REC Strike Price'!$B15,'Inputs_Indexed REC'!$B$12:$B$14,0),MATCH('Indexed REC Prices'!Z$4,'Inputs_Indexed REC'!$D$11:$AC$11,0))),
IF(Z$4&lt;$C15,0,$E15)))</f>
        <v>76.349999999999994</v>
      </c>
      <c r="AA15" s="226">
        <f>IF(AA$4=$C15,$E15,
IF(AA$4&gt;$C15,Z15*(1+INDEX('Inputs_Indexed REC'!$D$12:$AC$14,MATCH('Indexed REC Strike Price'!$B15,'Inputs_Indexed REC'!$B$12:$B$14,0),MATCH('Indexed REC Prices'!AA$4,'Inputs_Indexed REC'!$D$11:$AC$11,0))),
IF(AA$4&lt;$C15,0,$E15)))</f>
        <v>76.349999999999994</v>
      </c>
      <c r="AB15" s="226">
        <f>IF(AB$4=$C15,$E15,
IF(AB$4&gt;$C15,AA15*(1+INDEX('Inputs_Indexed REC'!$D$12:$AC$14,MATCH('Indexed REC Strike Price'!$B15,'Inputs_Indexed REC'!$B$12:$B$14,0),MATCH('Indexed REC Prices'!AB$4,'Inputs_Indexed REC'!$D$11:$AC$11,0))),
IF(AB$4&lt;$C15,0,$E15)))</f>
        <v>76.349999999999994</v>
      </c>
      <c r="AC15" s="226">
        <f>IF(AC$4=$C15,$E15,
IF(AC$4&gt;$C15,AB15*(1+INDEX('Inputs_Indexed REC'!$D$12:$AC$14,MATCH('Indexed REC Strike Price'!$B15,'Inputs_Indexed REC'!$B$12:$B$14,0),MATCH('Indexed REC Prices'!AC$4,'Inputs_Indexed REC'!$D$11:$AC$11,0))),
IF(AC$4&lt;$C15,0,$E15)))</f>
        <v>76.349999999999994</v>
      </c>
      <c r="AD15" s="226">
        <f>IF(AD$4=$C15,$E15,
IF(AD$4&gt;$C15,AC15*(1+INDEX('Inputs_Indexed REC'!$D$12:$AC$14,MATCH('Indexed REC Strike Price'!$B15,'Inputs_Indexed REC'!$B$12:$B$14,0),MATCH('Indexed REC Prices'!AD$4,'Inputs_Indexed REC'!$D$11:$AC$11,0))),
IF(AD$4&lt;$C15,0,$E15)))</f>
        <v>76.349999999999994</v>
      </c>
      <c r="AE15" s="226">
        <f>IF(AE$4=$C15,$E15,
IF(AE$4&gt;$C15,AD15*(1+INDEX('Inputs_Indexed REC'!$D$12:$AC$14,MATCH('Indexed REC Strike Price'!$B15,'Inputs_Indexed REC'!$B$12:$B$14,0),MATCH('Indexed REC Prices'!AE$4,'Inputs_Indexed REC'!$D$11:$AC$11,0))),
IF(AE$4&lt;$C15,0,$E15)))</f>
        <v>76.349999999999994</v>
      </c>
    </row>
    <row r="16" spans="2:31">
      <c r="B16" s="239" t="s">
        <v>71</v>
      </c>
      <c r="C16" s="320">
        <f t="shared" si="1"/>
        <v>2033</v>
      </c>
      <c r="D16" s="262" t="s">
        <v>87</v>
      </c>
      <c r="E16" s="322">
        <f t="shared" si="2"/>
        <v>76.349999999999994</v>
      </c>
      <c r="G16" s="226">
        <f>IF(G$4=$C16,$E16,
IF(G$4&gt;$C16,F16*(1+INDEX('Inputs_Indexed REC'!$D$12:$AC$14,MATCH('Indexed REC Strike Price'!$B16,'Inputs_Indexed REC'!$B$12:$B$14,0),MATCH('Indexed REC Prices'!G$4,'Inputs_Indexed REC'!$D$11:$AC$11,0))),
IF(G$4&lt;$C16,0,$E16)))</f>
        <v>0</v>
      </c>
      <c r="H16" s="226">
        <f>IF(H$4=$C16,$E16,
IF(H$4&gt;$C16,G16*(1+INDEX('Inputs_Indexed REC'!$D$12:$AC$14,MATCH('Indexed REC Strike Price'!$B16,'Inputs_Indexed REC'!$B$12:$B$14,0),MATCH('Indexed REC Prices'!H$4,'Inputs_Indexed REC'!$D$11:$AC$11,0))),
IF(H$4&lt;$C16,0,$E16)))</f>
        <v>0</v>
      </c>
      <c r="I16" s="226">
        <f>IF(I$4=$C16,$E16,
IF(I$4&gt;$C16,H16*(1+INDEX('Inputs_Indexed REC'!$D$12:$AC$14,MATCH('Indexed REC Strike Price'!$B16,'Inputs_Indexed REC'!$B$12:$B$14,0),MATCH('Indexed REC Prices'!I$4,'Inputs_Indexed REC'!$D$11:$AC$11,0))),
IF(I$4&lt;$C16,0,$E16)))</f>
        <v>0</v>
      </c>
      <c r="J16" s="226">
        <f>IF(J$4=$C16,$E16,
IF(J$4&gt;$C16,I16*(1+INDEX('Inputs_Indexed REC'!$D$12:$AC$14,MATCH('Indexed REC Strike Price'!$B16,'Inputs_Indexed REC'!$B$12:$B$14,0),MATCH('Indexed REC Prices'!J$4,'Inputs_Indexed REC'!$D$11:$AC$11,0))),
IF(J$4&lt;$C16,0,$E16)))</f>
        <v>0</v>
      </c>
      <c r="K16" s="226">
        <f>IF(K$4=$C16,$E16,
IF(K$4&gt;$C16,J16*(1+INDEX('Inputs_Indexed REC'!$D$12:$AC$14,MATCH('Indexed REC Strike Price'!$B16,'Inputs_Indexed REC'!$B$12:$B$14,0),MATCH('Indexed REC Prices'!K$4,'Inputs_Indexed REC'!$D$11:$AC$11,0))),
IF(K$4&lt;$C16,0,$E16)))</f>
        <v>0</v>
      </c>
      <c r="L16" s="226">
        <f>IF(L$4=$C16,$E16,
IF(L$4&gt;$C16,K16*(1+INDEX('Inputs_Indexed REC'!$D$12:$AC$14,MATCH('Indexed REC Strike Price'!$B16,'Inputs_Indexed REC'!$B$12:$B$14,0),MATCH('Indexed REC Prices'!L$4,'Inputs_Indexed REC'!$D$11:$AC$11,0))),
IF(L$4&lt;$C16,0,$E16)))</f>
        <v>0</v>
      </c>
      <c r="M16" s="226">
        <f>IF(M$4=$C16,$E16,
IF(M$4&gt;$C16,L16*(1+INDEX('Inputs_Indexed REC'!$D$12:$AC$14,MATCH('Indexed REC Strike Price'!$B16,'Inputs_Indexed REC'!$B$12:$B$14,0),MATCH('Indexed REC Prices'!M$4,'Inputs_Indexed REC'!$D$11:$AC$11,0))),
IF(M$4&lt;$C16,0,$E16)))</f>
        <v>0</v>
      </c>
      <c r="N16" s="226">
        <f>IF(N$4=$C16,$E16,
IF(N$4&gt;$C16,M16*(1+INDEX('Inputs_Indexed REC'!$D$12:$AC$14,MATCH('Indexed REC Strike Price'!$B16,'Inputs_Indexed REC'!$B$12:$B$14,0),MATCH('Indexed REC Prices'!N$4,'Inputs_Indexed REC'!$D$11:$AC$11,0))),
IF(N$4&lt;$C16,0,$E16)))</f>
        <v>0</v>
      </c>
      <c r="O16" s="226">
        <f>IF(O$4=$C16,$E16,
IF(O$4&gt;$C16,N16*(1+INDEX('Inputs_Indexed REC'!$D$12:$AC$14,MATCH('Indexed REC Strike Price'!$B16,'Inputs_Indexed REC'!$B$12:$B$14,0),MATCH('Indexed REC Prices'!O$4,'Inputs_Indexed REC'!$D$11:$AC$11,0))),
IF(O$4&lt;$C16,0,$E16)))</f>
        <v>0</v>
      </c>
      <c r="P16" s="226">
        <f>IF(P$4=$C16,$E16,
IF(P$4&gt;$C16,O16*(1+INDEX('Inputs_Indexed REC'!$D$12:$AC$14,MATCH('Indexed REC Strike Price'!$B16,'Inputs_Indexed REC'!$B$12:$B$14,0),MATCH('Indexed REC Prices'!P$4,'Inputs_Indexed REC'!$D$11:$AC$11,0))),
IF(P$4&lt;$C16,0,$E16)))</f>
        <v>0</v>
      </c>
      <c r="Q16" s="226">
        <f>IF(Q$4=$C16,$E16,
IF(Q$4&gt;$C16,P16*(1+INDEX('Inputs_Indexed REC'!$D$12:$AC$14,MATCH('Indexed REC Strike Price'!$B16,'Inputs_Indexed REC'!$B$12:$B$14,0),MATCH('Indexed REC Prices'!Q$4,'Inputs_Indexed REC'!$D$11:$AC$11,0))),
IF(Q$4&lt;$C16,0,$E16)))</f>
        <v>0</v>
      </c>
      <c r="R16" s="226">
        <f>IF(R$4=$C16,$E16,
IF(R$4&gt;$C16,Q16*(1+INDEX('Inputs_Indexed REC'!$D$12:$AC$14,MATCH('Indexed REC Strike Price'!$B16,'Inputs_Indexed REC'!$B$12:$B$14,0),MATCH('Indexed REC Prices'!R$4,'Inputs_Indexed REC'!$D$11:$AC$11,0))),
IF(R$4&lt;$C16,0,$E16)))</f>
        <v>76.349999999999994</v>
      </c>
      <c r="S16" s="226">
        <f>IF(S$4=$C16,$E16,
IF(S$4&gt;$C16,R16*(1+INDEX('Inputs_Indexed REC'!$D$12:$AC$14,MATCH('Indexed REC Strike Price'!$B16,'Inputs_Indexed REC'!$B$12:$B$14,0),MATCH('Indexed REC Prices'!S$4,'Inputs_Indexed REC'!$D$11:$AC$11,0))),
IF(S$4&lt;$C16,0,$E16)))</f>
        <v>76.349999999999994</v>
      </c>
      <c r="T16" s="226">
        <f>IF(T$4=$C16,$E16,
IF(T$4&gt;$C16,S16*(1+INDEX('Inputs_Indexed REC'!$D$12:$AC$14,MATCH('Indexed REC Strike Price'!$B16,'Inputs_Indexed REC'!$B$12:$B$14,0),MATCH('Indexed REC Prices'!T$4,'Inputs_Indexed REC'!$D$11:$AC$11,0))),
IF(T$4&lt;$C16,0,$E16)))</f>
        <v>76.349999999999994</v>
      </c>
      <c r="U16" s="226">
        <f>IF(U$4=$C16,$E16,
IF(U$4&gt;$C16,T16*(1+INDEX('Inputs_Indexed REC'!$D$12:$AC$14,MATCH('Indexed REC Strike Price'!$B16,'Inputs_Indexed REC'!$B$12:$B$14,0),MATCH('Indexed REC Prices'!U$4,'Inputs_Indexed REC'!$D$11:$AC$11,0))),
IF(U$4&lt;$C16,0,$E16)))</f>
        <v>76.349999999999994</v>
      </c>
      <c r="V16" s="226">
        <f>IF(V$4=$C16,$E16,
IF(V$4&gt;$C16,U16*(1+INDEX('Inputs_Indexed REC'!$D$12:$AC$14,MATCH('Indexed REC Strike Price'!$B16,'Inputs_Indexed REC'!$B$12:$B$14,0),MATCH('Indexed REC Prices'!V$4,'Inputs_Indexed REC'!$D$11:$AC$11,0))),
IF(V$4&lt;$C16,0,$E16)))</f>
        <v>76.349999999999994</v>
      </c>
      <c r="W16" s="226">
        <f>IF(W$4=$C16,$E16,
IF(W$4&gt;$C16,V16*(1+INDEX('Inputs_Indexed REC'!$D$12:$AC$14,MATCH('Indexed REC Strike Price'!$B16,'Inputs_Indexed REC'!$B$12:$B$14,0),MATCH('Indexed REC Prices'!W$4,'Inputs_Indexed REC'!$D$11:$AC$11,0))),
IF(W$4&lt;$C16,0,$E16)))</f>
        <v>76.349999999999994</v>
      </c>
      <c r="X16" s="226">
        <f>IF(X$4=$C16,$E16,
IF(X$4&gt;$C16,W16*(1+INDEX('Inputs_Indexed REC'!$D$12:$AC$14,MATCH('Indexed REC Strike Price'!$B16,'Inputs_Indexed REC'!$B$12:$B$14,0),MATCH('Indexed REC Prices'!X$4,'Inputs_Indexed REC'!$D$11:$AC$11,0))),
IF(X$4&lt;$C16,0,$E16)))</f>
        <v>76.349999999999994</v>
      </c>
      <c r="Y16" s="226">
        <f>IF(Y$4=$C16,$E16,
IF(Y$4&gt;$C16,X16*(1+INDEX('Inputs_Indexed REC'!$D$12:$AC$14,MATCH('Indexed REC Strike Price'!$B16,'Inputs_Indexed REC'!$B$12:$B$14,0),MATCH('Indexed REC Prices'!Y$4,'Inputs_Indexed REC'!$D$11:$AC$11,0))),
IF(Y$4&lt;$C16,0,$E16)))</f>
        <v>76.349999999999994</v>
      </c>
      <c r="Z16" s="226">
        <f>IF(Z$4=$C16,$E16,
IF(Z$4&gt;$C16,Y16*(1+INDEX('Inputs_Indexed REC'!$D$12:$AC$14,MATCH('Indexed REC Strike Price'!$B16,'Inputs_Indexed REC'!$B$12:$B$14,0),MATCH('Indexed REC Prices'!Z$4,'Inputs_Indexed REC'!$D$11:$AC$11,0))),
IF(Z$4&lt;$C16,0,$E16)))</f>
        <v>76.349999999999994</v>
      </c>
      <c r="AA16" s="226">
        <f>IF(AA$4=$C16,$E16,
IF(AA$4&gt;$C16,Z16*(1+INDEX('Inputs_Indexed REC'!$D$12:$AC$14,MATCH('Indexed REC Strike Price'!$B16,'Inputs_Indexed REC'!$B$12:$B$14,0),MATCH('Indexed REC Prices'!AA$4,'Inputs_Indexed REC'!$D$11:$AC$11,0))),
IF(AA$4&lt;$C16,0,$E16)))</f>
        <v>76.349999999999994</v>
      </c>
      <c r="AB16" s="226">
        <f>IF(AB$4=$C16,$E16,
IF(AB$4&gt;$C16,AA16*(1+INDEX('Inputs_Indexed REC'!$D$12:$AC$14,MATCH('Indexed REC Strike Price'!$B16,'Inputs_Indexed REC'!$B$12:$B$14,0),MATCH('Indexed REC Prices'!AB$4,'Inputs_Indexed REC'!$D$11:$AC$11,0))),
IF(AB$4&lt;$C16,0,$E16)))</f>
        <v>76.349999999999994</v>
      </c>
      <c r="AC16" s="226">
        <f>IF(AC$4=$C16,$E16,
IF(AC$4&gt;$C16,AB16*(1+INDEX('Inputs_Indexed REC'!$D$12:$AC$14,MATCH('Indexed REC Strike Price'!$B16,'Inputs_Indexed REC'!$B$12:$B$14,0),MATCH('Indexed REC Prices'!AC$4,'Inputs_Indexed REC'!$D$11:$AC$11,0))),
IF(AC$4&lt;$C16,0,$E16)))</f>
        <v>76.349999999999994</v>
      </c>
      <c r="AD16" s="226">
        <f>IF(AD$4=$C16,$E16,
IF(AD$4&gt;$C16,AC16*(1+INDEX('Inputs_Indexed REC'!$D$12:$AC$14,MATCH('Indexed REC Strike Price'!$B16,'Inputs_Indexed REC'!$B$12:$B$14,0),MATCH('Indexed REC Prices'!AD$4,'Inputs_Indexed REC'!$D$11:$AC$11,0))),
IF(AD$4&lt;$C16,0,$E16)))</f>
        <v>76.349999999999994</v>
      </c>
      <c r="AE16" s="226">
        <f>IF(AE$4=$C16,$E16,
IF(AE$4&gt;$C16,AD16*(1+INDEX('Inputs_Indexed REC'!$D$12:$AC$14,MATCH('Indexed REC Strike Price'!$B16,'Inputs_Indexed REC'!$B$12:$B$14,0),MATCH('Indexed REC Prices'!AE$4,'Inputs_Indexed REC'!$D$11:$AC$11,0))),
IF(AE$4&lt;$C16,0,$E16)))</f>
        <v>76.349999999999994</v>
      </c>
    </row>
    <row r="17" spans="2:31">
      <c r="B17" s="239" t="s">
        <v>71</v>
      </c>
      <c r="C17" s="320">
        <f t="shared" si="1"/>
        <v>2034</v>
      </c>
      <c r="D17" s="262" t="s">
        <v>87</v>
      </c>
      <c r="E17" s="322">
        <f t="shared" si="2"/>
        <v>76.349999999999994</v>
      </c>
      <c r="G17" s="226">
        <f>IF(G$4=$C17,$E17,
IF(G$4&gt;$C17,F17*(1+INDEX('Inputs_Indexed REC'!$D$12:$AC$14,MATCH('Indexed REC Strike Price'!$B17,'Inputs_Indexed REC'!$B$12:$B$14,0),MATCH('Indexed REC Prices'!G$4,'Inputs_Indexed REC'!$D$11:$AC$11,0))),
IF(G$4&lt;$C17,0,$E17)))</f>
        <v>0</v>
      </c>
      <c r="H17" s="226">
        <f>IF(H$4=$C17,$E17,
IF(H$4&gt;$C17,G17*(1+INDEX('Inputs_Indexed REC'!$D$12:$AC$14,MATCH('Indexed REC Strike Price'!$B17,'Inputs_Indexed REC'!$B$12:$B$14,0),MATCH('Indexed REC Prices'!H$4,'Inputs_Indexed REC'!$D$11:$AC$11,0))),
IF(H$4&lt;$C17,0,$E17)))</f>
        <v>0</v>
      </c>
      <c r="I17" s="226">
        <f>IF(I$4=$C17,$E17,
IF(I$4&gt;$C17,H17*(1+INDEX('Inputs_Indexed REC'!$D$12:$AC$14,MATCH('Indexed REC Strike Price'!$B17,'Inputs_Indexed REC'!$B$12:$B$14,0),MATCH('Indexed REC Prices'!I$4,'Inputs_Indexed REC'!$D$11:$AC$11,0))),
IF(I$4&lt;$C17,0,$E17)))</f>
        <v>0</v>
      </c>
      <c r="J17" s="226">
        <f>IF(J$4=$C17,$E17,
IF(J$4&gt;$C17,I17*(1+INDEX('Inputs_Indexed REC'!$D$12:$AC$14,MATCH('Indexed REC Strike Price'!$B17,'Inputs_Indexed REC'!$B$12:$B$14,0),MATCH('Indexed REC Prices'!J$4,'Inputs_Indexed REC'!$D$11:$AC$11,0))),
IF(J$4&lt;$C17,0,$E17)))</f>
        <v>0</v>
      </c>
      <c r="K17" s="226">
        <f>IF(K$4=$C17,$E17,
IF(K$4&gt;$C17,J17*(1+INDEX('Inputs_Indexed REC'!$D$12:$AC$14,MATCH('Indexed REC Strike Price'!$B17,'Inputs_Indexed REC'!$B$12:$B$14,0),MATCH('Indexed REC Prices'!K$4,'Inputs_Indexed REC'!$D$11:$AC$11,0))),
IF(K$4&lt;$C17,0,$E17)))</f>
        <v>0</v>
      </c>
      <c r="L17" s="226">
        <f>IF(L$4=$C17,$E17,
IF(L$4&gt;$C17,K17*(1+INDEX('Inputs_Indexed REC'!$D$12:$AC$14,MATCH('Indexed REC Strike Price'!$B17,'Inputs_Indexed REC'!$B$12:$B$14,0),MATCH('Indexed REC Prices'!L$4,'Inputs_Indexed REC'!$D$11:$AC$11,0))),
IF(L$4&lt;$C17,0,$E17)))</f>
        <v>0</v>
      </c>
      <c r="M17" s="226">
        <f>IF(M$4=$C17,$E17,
IF(M$4&gt;$C17,L17*(1+INDEX('Inputs_Indexed REC'!$D$12:$AC$14,MATCH('Indexed REC Strike Price'!$B17,'Inputs_Indexed REC'!$B$12:$B$14,0),MATCH('Indexed REC Prices'!M$4,'Inputs_Indexed REC'!$D$11:$AC$11,0))),
IF(M$4&lt;$C17,0,$E17)))</f>
        <v>0</v>
      </c>
      <c r="N17" s="226">
        <f>IF(N$4=$C17,$E17,
IF(N$4&gt;$C17,M17*(1+INDEX('Inputs_Indexed REC'!$D$12:$AC$14,MATCH('Indexed REC Strike Price'!$B17,'Inputs_Indexed REC'!$B$12:$B$14,0),MATCH('Indexed REC Prices'!N$4,'Inputs_Indexed REC'!$D$11:$AC$11,0))),
IF(N$4&lt;$C17,0,$E17)))</f>
        <v>0</v>
      </c>
      <c r="O17" s="226">
        <f>IF(O$4=$C17,$E17,
IF(O$4&gt;$C17,N17*(1+INDEX('Inputs_Indexed REC'!$D$12:$AC$14,MATCH('Indexed REC Strike Price'!$B17,'Inputs_Indexed REC'!$B$12:$B$14,0),MATCH('Indexed REC Prices'!O$4,'Inputs_Indexed REC'!$D$11:$AC$11,0))),
IF(O$4&lt;$C17,0,$E17)))</f>
        <v>0</v>
      </c>
      <c r="P17" s="226">
        <f>IF(P$4=$C17,$E17,
IF(P$4&gt;$C17,O17*(1+INDEX('Inputs_Indexed REC'!$D$12:$AC$14,MATCH('Indexed REC Strike Price'!$B17,'Inputs_Indexed REC'!$B$12:$B$14,0),MATCH('Indexed REC Prices'!P$4,'Inputs_Indexed REC'!$D$11:$AC$11,0))),
IF(P$4&lt;$C17,0,$E17)))</f>
        <v>0</v>
      </c>
      <c r="Q17" s="226">
        <f>IF(Q$4=$C17,$E17,
IF(Q$4&gt;$C17,P17*(1+INDEX('Inputs_Indexed REC'!$D$12:$AC$14,MATCH('Indexed REC Strike Price'!$B17,'Inputs_Indexed REC'!$B$12:$B$14,0),MATCH('Indexed REC Prices'!Q$4,'Inputs_Indexed REC'!$D$11:$AC$11,0))),
IF(Q$4&lt;$C17,0,$E17)))</f>
        <v>0</v>
      </c>
      <c r="R17" s="226">
        <f>IF(R$4=$C17,$E17,
IF(R$4&gt;$C17,Q17*(1+INDEX('Inputs_Indexed REC'!$D$12:$AC$14,MATCH('Indexed REC Strike Price'!$B17,'Inputs_Indexed REC'!$B$12:$B$14,0),MATCH('Indexed REC Prices'!R$4,'Inputs_Indexed REC'!$D$11:$AC$11,0))),
IF(R$4&lt;$C17,0,$E17)))</f>
        <v>0</v>
      </c>
      <c r="S17" s="226">
        <f>IF(S$4=$C17,$E17,
IF(S$4&gt;$C17,R17*(1+INDEX('Inputs_Indexed REC'!$D$12:$AC$14,MATCH('Indexed REC Strike Price'!$B17,'Inputs_Indexed REC'!$B$12:$B$14,0),MATCH('Indexed REC Prices'!S$4,'Inputs_Indexed REC'!$D$11:$AC$11,0))),
IF(S$4&lt;$C17,0,$E17)))</f>
        <v>76.349999999999994</v>
      </c>
      <c r="T17" s="226">
        <f>IF(T$4=$C17,$E17,
IF(T$4&gt;$C17,S17*(1+INDEX('Inputs_Indexed REC'!$D$12:$AC$14,MATCH('Indexed REC Strike Price'!$B17,'Inputs_Indexed REC'!$B$12:$B$14,0),MATCH('Indexed REC Prices'!T$4,'Inputs_Indexed REC'!$D$11:$AC$11,0))),
IF(T$4&lt;$C17,0,$E17)))</f>
        <v>76.349999999999994</v>
      </c>
      <c r="U17" s="226">
        <f>IF(U$4=$C17,$E17,
IF(U$4&gt;$C17,T17*(1+INDEX('Inputs_Indexed REC'!$D$12:$AC$14,MATCH('Indexed REC Strike Price'!$B17,'Inputs_Indexed REC'!$B$12:$B$14,0),MATCH('Indexed REC Prices'!U$4,'Inputs_Indexed REC'!$D$11:$AC$11,0))),
IF(U$4&lt;$C17,0,$E17)))</f>
        <v>76.349999999999994</v>
      </c>
      <c r="V17" s="226">
        <f>IF(V$4=$C17,$E17,
IF(V$4&gt;$C17,U17*(1+INDEX('Inputs_Indexed REC'!$D$12:$AC$14,MATCH('Indexed REC Strike Price'!$B17,'Inputs_Indexed REC'!$B$12:$B$14,0),MATCH('Indexed REC Prices'!V$4,'Inputs_Indexed REC'!$D$11:$AC$11,0))),
IF(V$4&lt;$C17,0,$E17)))</f>
        <v>76.349999999999994</v>
      </c>
      <c r="W17" s="226">
        <f>IF(W$4=$C17,$E17,
IF(W$4&gt;$C17,V17*(1+INDEX('Inputs_Indexed REC'!$D$12:$AC$14,MATCH('Indexed REC Strike Price'!$B17,'Inputs_Indexed REC'!$B$12:$B$14,0),MATCH('Indexed REC Prices'!W$4,'Inputs_Indexed REC'!$D$11:$AC$11,0))),
IF(W$4&lt;$C17,0,$E17)))</f>
        <v>76.349999999999994</v>
      </c>
      <c r="X17" s="226">
        <f>IF(X$4=$C17,$E17,
IF(X$4&gt;$C17,W17*(1+INDEX('Inputs_Indexed REC'!$D$12:$AC$14,MATCH('Indexed REC Strike Price'!$B17,'Inputs_Indexed REC'!$B$12:$B$14,0),MATCH('Indexed REC Prices'!X$4,'Inputs_Indexed REC'!$D$11:$AC$11,0))),
IF(X$4&lt;$C17,0,$E17)))</f>
        <v>76.349999999999994</v>
      </c>
      <c r="Y17" s="226">
        <f>IF(Y$4=$C17,$E17,
IF(Y$4&gt;$C17,X17*(1+INDEX('Inputs_Indexed REC'!$D$12:$AC$14,MATCH('Indexed REC Strike Price'!$B17,'Inputs_Indexed REC'!$B$12:$B$14,0),MATCH('Indexed REC Prices'!Y$4,'Inputs_Indexed REC'!$D$11:$AC$11,0))),
IF(Y$4&lt;$C17,0,$E17)))</f>
        <v>76.349999999999994</v>
      </c>
      <c r="Z17" s="226">
        <f>IF(Z$4=$C17,$E17,
IF(Z$4&gt;$C17,Y17*(1+INDEX('Inputs_Indexed REC'!$D$12:$AC$14,MATCH('Indexed REC Strike Price'!$B17,'Inputs_Indexed REC'!$B$12:$B$14,0),MATCH('Indexed REC Prices'!Z$4,'Inputs_Indexed REC'!$D$11:$AC$11,0))),
IF(Z$4&lt;$C17,0,$E17)))</f>
        <v>76.349999999999994</v>
      </c>
      <c r="AA17" s="226">
        <f>IF(AA$4=$C17,$E17,
IF(AA$4&gt;$C17,Z17*(1+INDEX('Inputs_Indexed REC'!$D$12:$AC$14,MATCH('Indexed REC Strike Price'!$B17,'Inputs_Indexed REC'!$B$12:$B$14,0),MATCH('Indexed REC Prices'!AA$4,'Inputs_Indexed REC'!$D$11:$AC$11,0))),
IF(AA$4&lt;$C17,0,$E17)))</f>
        <v>76.349999999999994</v>
      </c>
      <c r="AB17" s="226">
        <f>IF(AB$4=$C17,$E17,
IF(AB$4&gt;$C17,AA17*(1+INDEX('Inputs_Indexed REC'!$D$12:$AC$14,MATCH('Indexed REC Strike Price'!$B17,'Inputs_Indexed REC'!$B$12:$B$14,0),MATCH('Indexed REC Prices'!AB$4,'Inputs_Indexed REC'!$D$11:$AC$11,0))),
IF(AB$4&lt;$C17,0,$E17)))</f>
        <v>76.349999999999994</v>
      </c>
      <c r="AC17" s="226">
        <f>IF(AC$4=$C17,$E17,
IF(AC$4&gt;$C17,AB17*(1+INDEX('Inputs_Indexed REC'!$D$12:$AC$14,MATCH('Indexed REC Strike Price'!$B17,'Inputs_Indexed REC'!$B$12:$B$14,0),MATCH('Indexed REC Prices'!AC$4,'Inputs_Indexed REC'!$D$11:$AC$11,0))),
IF(AC$4&lt;$C17,0,$E17)))</f>
        <v>76.349999999999994</v>
      </c>
      <c r="AD17" s="226">
        <f>IF(AD$4=$C17,$E17,
IF(AD$4&gt;$C17,AC17*(1+INDEX('Inputs_Indexed REC'!$D$12:$AC$14,MATCH('Indexed REC Strike Price'!$B17,'Inputs_Indexed REC'!$B$12:$B$14,0),MATCH('Indexed REC Prices'!AD$4,'Inputs_Indexed REC'!$D$11:$AC$11,0))),
IF(AD$4&lt;$C17,0,$E17)))</f>
        <v>76.349999999999994</v>
      </c>
      <c r="AE17" s="226">
        <f>IF(AE$4=$C17,$E17,
IF(AE$4&gt;$C17,AD17*(1+INDEX('Inputs_Indexed REC'!$D$12:$AC$14,MATCH('Indexed REC Strike Price'!$B17,'Inputs_Indexed REC'!$B$12:$B$14,0),MATCH('Indexed REC Prices'!AE$4,'Inputs_Indexed REC'!$D$11:$AC$11,0))),
IF(AE$4&lt;$C17,0,$E17)))</f>
        <v>76.349999999999994</v>
      </c>
    </row>
    <row r="18" spans="2:31">
      <c r="B18" s="239" t="s">
        <v>71</v>
      </c>
      <c r="C18" s="320">
        <f t="shared" si="1"/>
        <v>2035</v>
      </c>
      <c r="D18" s="262" t="s">
        <v>87</v>
      </c>
      <c r="E18" s="322">
        <f t="shared" si="2"/>
        <v>76.349999999999994</v>
      </c>
      <c r="G18" s="226">
        <f>IF(G$4=$C18,$E18,
IF(G$4&gt;$C18,F18*(1+INDEX('Inputs_Indexed REC'!$D$12:$AC$14,MATCH('Indexed REC Strike Price'!$B18,'Inputs_Indexed REC'!$B$12:$B$14,0),MATCH('Indexed REC Prices'!G$4,'Inputs_Indexed REC'!$D$11:$AC$11,0))),
IF(G$4&lt;$C18,0,$E18)))</f>
        <v>0</v>
      </c>
      <c r="H18" s="226">
        <f>IF(H$4=$C18,$E18,
IF(H$4&gt;$C18,G18*(1+INDEX('Inputs_Indexed REC'!$D$12:$AC$14,MATCH('Indexed REC Strike Price'!$B18,'Inputs_Indexed REC'!$B$12:$B$14,0),MATCH('Indexed REC Prices'!H$4,'Inputs_Indexed REC'!$D$11:$AC$11,0))),
IF(H$4&lt;$C18,0,$E18)))</f>
        <v>0</v>
      </c>
      <c r="I18" s="226">
        <f>IF(I$4=$C18,$E18,
IF(I$4&gt;$C18,H18*(1+INDEX('Inputs_Indexed REC'!$D$12:$AC$14,MATCH('Indexed REC Strike Price'!$B18,'Inputs_Indexed REC'!$B$12:$B$14,0),MATCH('Indexed REC Prices'!I$4,'Inputs_Indexed REC'!$D$11:$AC$11,0))),
IF(I$4&lt;$C18,0,$E18)))</f>
        <v>0</v>
      </c>
      <c r="J18" s="226">
        <f>IF(J$4=$C18,$E18,
IF(J$4&gt;$C18,I18*(1+INDEX('Inputs_Indexed REC'!$D$12:$AC$14,MATCH('Indexed REC Strike Price'!$B18,'Inputs_Indexed REC'!$B$12:$B$14,0),MATCH('Indexed REC Prices'!J$4,'Inputs_Indexed REC'!$D$11:$AC$11,0))),
IF(J$4&lt;$C18,0,$E18)))</f>
        <v>0</v>
      </c>
      <c r="K18" s="226">
        <f>IF(K$4=$C18,$E18,
IF(K$4&gt;$C18,J18*(1+INDEX('Inputs_Indexed REC'!$D$12:$AC$14,MATCH('Indexed REC Strike Price'!$B18,'Inputs_Indexed REC'!$B$12:$B$14,0),MATCH('Indexed REC Prices'!K$4,'Inputs_Indexed REC'!$D$11:$AC$11,0))),
IF(K$4&lt;$C18,0,$E18)))</f>
        <v>0</v>
      </c>
      <c r="L18" s="226">
        <f>IF(L$4=$C18,$E18,
IF(L$4&gt;$C18,K18*(1+INDEX('Inputs_Indexed REC'!$D$12:$AC$14,MATCH('Indexed REC Strike Price'!$B18,'Inputs_Indexed REC'!$B$12:$B$14,0),MATCH('Indexed REC Prices'!L$4,'Inputs_Indexed REC'!$D$11:$AC$11,0))),
IF(L$4&lt;$C18,0,$E18)))</f>
        <v>0</v>
      </c>
      <c r="M18" s="226">
        <f>IF(M$4=$C18,$E18,
IF(M$4&gt;$C18,L18*(1+INDEX('Inputs_Indexed REC'!$D$12:$AC$14,MATCH('Indexed REC Strike Price'!$B18,'Inputs_Indexed REC'!$B$12:$B$14,0),MATCH('Indexed REC Prices'!M$4,'Inputs_Indexed REC'!$D$11:$AC$11,0))),
IF(M$4&lt;$C18,0,$E18)))</f>
        <v>0</v>
      </c>
      <c r="N18" s="226">
        <f>IF(N$4=$C18,$E18,
IF(N$4&gt;$C18,M18*(1+INDEX('Inputs_Indexed REC'!$D$12:$AC$14,MATCH('Indexed REC Strike Price'!$B18,'Inputs_Indexed REC'!$B$12:$B$14,0),MATCH('Indexed REC Prices'!N$4,'Inputs_Indexed REC'!$D$11:$AC$11,0))),
IF(N$4&lt;$C18,0,$E18)))</f>
        <v>0</v>
      </c>
      <c r="O18" s="226">
        <f>IF(O$4=$C18,$E18,
IF(O$4&gt;$C18,N18*(1+INDEX('Inputs_Indexed REC'!$D$12:$AC$14,MATCH('Indexed REC Strike Price'!$B18,'Inputs_Indexed REC'!$B$12:$B$14,0),MATCH('Indexed REC Prices'!O$4,'Inputs_Indexed REC'!$D$11:$AC$11,0))),
IF(O$4&lt;$C18,0,$E18)))</f>
        <v>0</v>
      </c>
      <c r="P18" s="226">
        <f>IF(P$4=$C18,$E18,
IF(P$4&gt;$C18,O18*(1+INDEX('Inputs_Indexed REC'!$D$12:$AC$14,MATCH('Indexed REC Strike Price'!$B18,'Inputs_Indexed REC'!$B$12:$B$14,0),MATCH('Indexed REC Prices'!P$4,'Inputs_Indexed REC'!$D$11:$AC$11,0))),
IF(P$4&lt;$C18,0,$E18)))</f>
        <v>0</v>
      </c>
      <c r="Q18" s="226">
        <f>IF(Q$4=$C18,$E18,
IF(Q$4&gt;$C18,P18*(1+INDEX('Inputs_Indexed REC'!$D$12:$AC$14,MATCH('Indexed REC Strike Price'!$B18,'Inputs_Indexed REC'!$B$12:$B$14,0),MATCH('Indexed REC Prices'!Q$4,'Inputs_Indexed REC'!$D$11:$AC$11,0))),
IF(Q$4&lt;$C18,0,$E18)))</f>
        <v>0</v>
      </c>
      <c r="R18" s="226">
        <f>IF(R$4=$C18,$E18,
IF(R$4&gt;$C18,Q18*(1+INDEX('Inputs_Indexed REC'!$D$12:$AC$14,MATCH('Indexed REC Strike Price'!$B18,'Inputs_Indexed REC'!$B$12:$B$14,0),MATCH('Indexed REC Prices'!R$4,'Inputs_Indexed REC'!$D$11:$AC$11,0))),
IF(R$4&lt;$C18,0,$E18)))</f>
        <v>0</v>
      </c>
      <c r="S18" s="226">
        <f>IF(S$4=$C18,$E18,
IF(S$4&gt;$C18,R18*(1+INDEX('Inputs_Indexed REC'!$D$12:$AC$14,MATCH('Indexed REC Strike Price'!$B18,'Inputs_Indexed REC'!$B$12:$B$14,0),MATCH('Indexed REC Prices'!S$4,'Inputs_Indexed REC'!$D$11:$AC$11,0))),
IF(S$4&lt;$C18,0,$E18)))</f>
        <v>0</v>
      </c>
      <c r="T18" s="226">
        <f>IF(T$4=$C18,$E18,
IF(T$4&gt;$C18,S18*(1+INDEX('Inputs_Indexed REC'!$D$12:$AC$14,MATCH('Indexed REC Strike Price'!$B18,'Inputs_Indexed REC'!$B$12:$B$14,0),MATCH('Indexed REC Prices'!T$4,'Inputs_Indexed REC'!$D$11:$AC$11,0))),
IF(T$4&lt;$C18,0,$E18)))</f>
        <v>76.349999999999994</v>
      </c>
      <c r="U18" s="226">
        <f>IF(U$4=$C18,$E18,
IF(U$4&gt;$C18,T18*(1+INDEX('Inputs_Indexed REC'!$D$12:$AC$14,MATCH('Indexed REC Strike Price'!$B18,'Inputs_Indexed REC'!$B$12:$B$14,0),MATCH('Indexed REC Prices'!U$4,'Inputs_Indexed REC'!$D$11:$AC$11,0))),
IF(U$4&lt;$C18,0,$E18)))</f>
        <v>76.349999999999994</v>
      </c>
      <c r="V18" s="226">
        <f>IF(V$4=$C18,$E18,
IF(V$4&gt;$C18,U18*(1+INDEX('Inputs_Indexed REC'!$D$12:$AC$14,MATCH('Indexed REC Strike Price'!$B18,'Inputs_Indexed REC'!$B$12:$B$14,0),MATCH('Indexed REC Prices'!V$4,'Inputs_Indexed REC'!$D$11:$AC$11,0))),
IF(V$4&lt;$C18,0,$E18)))</f>
        <v>76.349999999999994</v>
      </c>
      <c r="W18" s="226">
        <f>IF(W$4=$C18,$E18,
IF(W$4&gt;$C18,V18*(1+INDEX('Inputs_Indexed REC'!$D$12:$AC$14,MATCH('Indexed REC Strike Price'!$B18,'Inputs_Indexed REC'!$B$12:$B$14,0),MATCH('Indexed REC Prices'!W$4,'Inputs_Indexed REC'!$D$11:$AC$11,0))),
IF(W$4&lt;$C18,0,$E18)))</f>
        <v>76.349999999999994</v>
      </c>
      <c r="X18" s="226">
        <f>IF(X$4=$C18,$E18,
IF(X$4&gt;$C18,W18*(1+INDEX('Inputs_Indexed REC'!$D$12:$AC$14,MATCH('Indexed REC Strike Price'!$B18,'Inputs_Indexed REC'!$B$12:$B$14,0),MATCH('Indexed REC Prices'!X$4,'Inputs_Indexed REC'!$D$11:$AC$11,0))),
IF(X$4&lt;$C18,0,$E18)))</f>
        <v>76.349999999999994</v>
      </c>
      <c r="Y18" s="226">
        <f>IF(Y$4=$C18,$E18,
IF(Y$4&gt;$C18,X18*(1+INDEX('Inputs_Indexed REC'!$D$12:$AC$14,MATCH('Indexed REC Strike Price'!$B18,'Inputs_Indexed REC'!$B$12:$B$14,0),MATCH('Indexed REC Prices'!Y$4,'Inputs_Indexed REC'!$D$11:$AC$11,0))),
IF(Y$4&lt;$C18,0,$E18)))</f>
        <v>76.349999999999994</v>
      </c>
      <c r="Z18" s="226">
        <f>IF(Z$4=$C18,$E18,
IF(Z$4&gt;$C18,Y18*(1+INDEX('Inputs_Indexed REC'!$D$12:$AC$14,MATCH('Indexed REC Strike Price'!$B18,'Inputs_Indexed REC'!$B$12:$B$14,0),MATCH('Indexed REC Prices'!Z$4,'Inputs_Indexed REC'!$D$11:$AC$11,0))),
IF(Z$4&lt;$C18,0,$E18)))</f>
        <v>76.349999999999994</v>
      </c>
      <c r="AA18" s="226">
        <f>IF(AA$4=$C18,$E18,
IF(AA$4&gt;$C18,Z18*(1+INDEX('Inputs_Indexed REC'!$D$12:$AC$14,MATCH('Indexed REC Strike Price'!$B18,'Inputs_Indexed REC'!$B$12:$B$14,0),MATCH('Indexed REC Prices'!AA$4,'Inputs_Indexed REC'!$D$11:$AC$11,0))),
IF(AA$4&lt;$C18,0,$E18)))</f>
        <v>76.349999999999994</v>
      </c>
      <c r="AB18" s="226">
        <f>IF(AB$4=$C18,$E18,
IF(AB$4&gt;$C18,AA18*(1+INDEX('Inputs_Indexed REC'!$D$12:$AC$14,MATCH('Indexed REC Strike Price'!$B18,'Inputs_Indexed REC'!$B$12:$B$14,0),MATCH('Indexed REC Prices'!AB$4,'Inputs_Indexed REC'!$D$11:$AC$11,0))),
IF(AB$4&lt;$C18,0,$E18)))</f>
        <v>76.349999999999994</v>
      </c>
      <c r="AC18" s="226">
        <f>IF(AC$4=$C18,$E18,
IF(AC$4&gt;$C18,AB18*(1+INDEX('Inputs_Indexed REC'!$D$12:$AC$14,MATCH('Indexed REC Strike Price'!$B18,'Inputs_Indexed REC'!$B$12:$B$14,0),MATCH('Indexed REC Prices'!AC$4,'Inputs_Indexed REC'!$D$11:$AC$11,0))),
IF(AC$4&lt;$C18,0,$E18)))</f>
        <v>76.349999999999994</v>
      </c>
      <c r="AD18" s="226">
        <f>IF(AD$4=$C18,$E18,
IF(AD$4&gt;$C18,AC18*(1+INDEX('Inputs_Indexed REC'!$D$12:$AC$14,MATCH('Indexed REC Strike Price'!$B18,'Inputs_Indexed REC'!$B$12:$B$14,0),MATCH('Indexed REC Prices'!AD$4,'Inputs_Indexed REC'!$D$11:$AC$11,0))),
IF(AD$4&lt;$C18,0,$E18)))</f>
        <v>76.349999999999994</v>
      </c>
      <c r="AE18" s="226">
        <f>IF(AE$4=$C18,$E18,
IF(AE$4&gt;$C18,AD18*(1+INDEX('Inputs_Indexed REC'!$D$12:$AC$14,MATCH('Indexed REC Strike Price'!$B18,'Inputs_Indexed REC'!$B$12:$B$14,0),MATCH('Indexed REC Prices'!AE$4,'Inputs_Indexed REC'!$D$11:$AC$11,0))),
IF(AE$4&lt;$C18,0,$E18)))</f>
        <v>76.349999999999994</v>
      </c>
    </row>
    <row r="19" spans="2:31">
      <c r="B19" s="239" t="s">
        <v>71</v>
      </c>
      <c r="C19" s="320">
        <f t="shared" si="1"/>
        <v>2036</v>
      </c>
      <c r="D19" s="262" t="s">
        <v>87</v>
      </c>
      <c r="E19" s="322">
        <f t="shared" si="2"/>
        <v>76.349999999999994</v>
      </c>
      <c r="G19" s="226">
        <f>IF(G$4=$C19,$E19,
IF(G$4&gt;$C19,F19*(1+INDEX('Inputs_Indexed REC'!$D$12:$AC$14,MATCH('Indexed REC Strike Price'!$B19,'Inputs_Indexed REC'!$B$12:$B$14,0),MATCH('Indexed REC Prices'!G$4,'Inputs_Indexed REC'!$D$11:$AC$11,0))),
IF(G$4&lt;$C19,0,$E19)))</f>
        <v>0</v>
      </c>
      <c r="H19" s="226">
        <f>IF(H$4=$C19,$E19,
IF(H$4&gt;$C19,G19*(1+INDEX('Inputs_Indexed REC'!$D$12:$AC$14,MATCH('Indexed REC Strike Price'!$B19,'Inputs_Indexed REC'!$B$12:$B$14,0),MATCH('Indexed REC Prices'!H$4,'Inputs_Indexed REC'!$D$11:$AC$11,0))),
IF(H$4&lt;$C19,0,$E19)))</f>
        <v>0</v>
      </c>
      <c r="I19" s="226">
        <f>IF(I$4=$C19,$E19,
IF(I$4&gt;$C19,H19*(1+INDEX('Inputs_Indexed REC'!$D$12:$AC$14,MATCH('Indexed REC Strike Price'!$B19,'Inputs_Indexed REC'!$B$12:$B$14,0),MATCH('Indexed REC Prices'!I$4,'Inputs_Indexed REC'!$D$11:$AC$11,0))),
IF(I$4&lt;$C19,0,$E19)))</f>
        <v>0</v>
      </c>
      <c r="J19" s="226">
        <f>IF(J$4=$C19,$E19,
IF(J$4&gt;$C19,I19*(1+INDEX('Inputs_Indexed REC'!$D$12:$AC$14,MATCH('Indexed REC Strike Price'!$B19,'Inputs_Indexed REC'!$B$12:$B$14,0),MATCH('Indexed REC Prices'!J$4,'Inputs_Indexed REC'!$D$11:$AC$11,0))),
IF(J$4&lt;$C19,0,$E19)))</f>
        <v>0</v>
      </c>
      <c r="K19" s="226">
        <f>IF(K$4=$C19,$E19,
IF(K$4&gt;$C19,J19*(1+INDEX('Inputs_Indexed REC'!$D$12:$AC$14,MATCH('Indexed REC Strike Price'!$B19,'Inputs_Indexed REC'!$B$12:$B$14,0),MATCH('Indexed REC Prices'!K$4,'Inputs_Indexed REC'!$D$11:$AC$11,0))),
IF(K$4&lt;$C19,0,$E19)))</f>
        <v>0</v>
      </c>
      <c r="L19" s="226">
        <f>IF(L$4=$C19,$E19,
IF(L$4&gt;$C19,K19*(1+INDEX('Inputs_Indexed REC'!$D$12:$AC$14,MATCH('Indexed REC Strike Price'!$B19,'Inputs_Indexed REC'!$B$12:$B$14,0),MATCH('Indexed REC Prices'!L$4,'Inputs_Indexed REC'!$D$11:$AC$11,0))),
IF(L$4&lt;$C19,0,$E19)))</f>
        <v>0</v>
      </c>
      <c r="M19" s="226">
        <f>IF(M$4=$C19,$E19,
IF(M$4&gt;$C19,L19*(1+INDEX('Inputs_Indexed REC'!$D$12:$AC$14,MATCH('Indexed REC Strike Price'!$B19,'Inputs_Indexed REC'!$B$12:$B$14,0),MATCH('Indexed REC Prices'!M$4,'Inputs_Indexed REC'!$D$11:$AC$11,0))),
IF(M$4&lt;$C19,0,$E19)))</f>
        <v>0</v>
      </c>
      <c r="N19" s="226">
        <f>IF(N$4=$C19,$E19,
IF(N$4&gt;$C19,M19*(1+INDEX('Inputs_Indexed REC'!$D$12:$AC$14,MATCH('Indexed REC Strike Price'!$B19,'Inputs_Indexed REC'!$B$12:$B$14,0),MATCH('Indexed REC Prices'!N$4,'Inputs_Indexed REC'!$D$11:$AC$11,0))),
IF(N$4&lt;$C19,0,$E19)))</f>
        <v>0</v>
      </c>
      <c r="O19" s="226">
        <f>IF(O$4=$C19,$E19,
IF(O$4&gt;$C19,N19*(1+INDEX('Inputs_Indexed REC'!$D$12:$AC$14,MATCH('Indexed REC Strike Price'!$B19,'Inputs_Indexed REC'!$B$12:$B$14,0),MATCH('Indexed REC Prices'!O$4,'Inputs_Indexed REC'!$D$11:$AC$11,0))),
IF(O$4&lt;$C19,0,$E19)))</f>
        <v>0</v>
      </c>
      <c r="P19" s="226">
        <f>IF(P$4=$C19,$E19,
IF(P$4&gt;$C19,O19*(1+INDEX('Inputs_Indexed REC'!$D$12:$AC$14,MATCH('Indexed REC Strike Price'!$B19,'Inputs_Indexed REC'!$B$12:$B$14,0),MATCH('Indexed REC Prices'!P$4,'Inputs_Indexed REC'!$D$11:$AC$11,0))),
IF(P$4&lt;$C19,0,$E19)))</f>
        <v>0</v>
      </c>
      <c r="Q19" s="226">
        <f>IF(Q$4=$C19,$E19,
IF(Q$4&gt;$C19,P19*(1+INDEX('Inputs_Indexed REC'!$D$12:$AC$14,MATCH('Indexed REC Strike Price'!$B19,'Inputs_Indexed REC'!$B$12:$B$14,0),MATCH('Indexed REC Prices'!Q$4,'Inputs_Indexed REC'!$D$11:$AC$11,0))),
IF(Q$4&lt;$C19,0,$E19)))</f>
        <v>0</v>
      </c>
      <c r="R19" s="226">
        <f>IF(R$4=$C19,$E19,
IF(R$4&gt;$C19,Q19*(1+INDEX('Inputs_Indexed REC'!$D$12:$AC$14,MATCH('Indexed REC Strike Price'!$B19,'Inputs_Indexed REC'!$B$12:$B$14,0),MATCH('Indexed REC Prices'!R$4,'Inputs_Indexed REC'!$D$11:$AC$11,0))),
IF(R$4&lt;$C19,0,$E19)))</f>
        <v>0</v>
      </c>
      <c r="S19" s="226">
        <f>IF(S$4=$C19,$E19,
IF(S$4&gt;$C19,R19*(1+INDEX('Inputs_Indexed REC'!$D$12:$AC$14,MATCH('Indexed REC Strike Price'!$B19,'Inputs_Indexed REC'!$B$12:$B$14,0),MATCH('Indexed REC Prices'!S$4,'Inputs_Indexed REC'!$D$11:$AC$11,0))),
IF(S$4&lt;$C19,0,$E19)))</f>
        <v>0</v>
      </c>
      <c r="T19" s="226">
        <f>IF(T$4=$C19,$E19,
IF(T$4&gt;$C19,S19*(1+INDEX('Inputs_Indexed REC'!$D$12:$AC$14,MATCH('Indexed REC Strike Price'!$B19,'Inputs_Indexed REC'!$B$12:$B$14,0),MATCH('Indexed REC Prices'!T$4,'Inputs_Indexed REC'!$D$11:$AC$11,0))),
IF(T$4&lt;$C19,0,$E19)))</f>
        <v>0</v>
      </c>
      <c r="U19" s="226">
        <f>IF(U$4=$C19,$E19,
IF(U$4&gt;$C19,T19*(1+INDEX('Inputs_Indexed REC'!$D$12:$AC$14,MATCH('Indexed REC Strike Price'!$B19,'Inputs_Indexed REC'!$B$12:$B$14,0),MATCH('Indexed REC Prices'!U$4,'Inputs_Indexed REC'!$D$11:$AC$11,0))),
IF(U$4&lt;$C19,0,$E19)))</f>
        <v>76.349999999999994</v>
      </c>
      <c r="V19" s="226">
        <f>IF(V$4=$C19,$E19,
IF(V$4&gt;$C19,U19*(1+INDEX('Inputs_Indexed REC'!$D$12:$AC$14,MATCH('Indexed REC Strike Price'!$B19,'Inputs_Indexed REC'!$B$12:$B$14,0),MATCH('Indexed REC Prices'!V$4,'Inputs_Indexed REC'!$D$11:$AC$11,0))),
IF(V$4&lt;$C19,0,$E19)))</f>
        <v>76.349999999999994</v>
      </c>
      <c r="W19" s="226">
        <f>IF(W$4=$C19,$E19,
IF(W$4&gt;$C19,V19*(1+INDEX('Inputs_Indexed REC'!$D$12:$AC$14,MATCH('Indexed REC Strike Price'!$B19,'Inputs_Indexed REC'!$B$12:$B$14,0),MATCH('Indexed REC Prices'!W$4,'Inputs_Indexed REC'!$D$11:$AC$11,0))),
IF(W$4&lt;$C19,0,$E19)))</f>
        <v>76.349999999999994</v>
      </c>
      <c r="X19" s="226">
        <f>IF(X$4=$C19,$E19,
IF(X$4&gt;$C19,W19*(1+INDEX('Inputs_Indexed REC'!$D$12:$AC$14,MATCH('Indexed REC Strike Price'!$B19,'Inputs_Indexed REC'!$B$12:$B$14,0),MATCH('Indexed REC Prices'!X$4,'Inputs_Indexed REC'!$D$11:$AC$11,0))),
IF(X$4&lt;$C19,0,$E19)))</f>
        <v>76.349999999999994</v>
      </c>
      <c r="Y19" s="226">
        <f>IF(Y$4=$C19,$E19,
IF(Y$4&gt;$C19,X19*(1+INDEX('Inputs_Indexed REC'!$D$12:$AC$14,MATCH('Indexed REC Strike Price'!$B19,'Inputs_Indexed REC'!$B$12:$B$14,0),MATCH('Indexed REC Prices'!Y$4,'Inputs_Indexed REC'!$D$11:$AC$11,0))),
IF(Y$4&lt;$C19,0,$E19)))</f>
        <v>76.349999999999994</v>
      </c>
      <c r="Z19" s="226">
        <f>IF(Z$4=$C19,$E19,
IF(Z$4&gt;$C19,Y19*(1+INDEX('Inputs_Indexed REC'!$D$12:$AC$14,MATCH('Indexed REC Strike Price'!$B19,'Inputs_Indexed REC'!$B$12:$B$14,0),MATCH('Indexed REC Prices'!Z$4,'Inputs_Indexed REC'!$D$11:$AC$11,0))),
IF(Z$4&lt;$C19,0,$E19)))</f>
        <v>76.349999999999994</v>
      </c>
      <c r="AA19" s="226">
        <f>IF(AA$4=$C19,$E19,
IF(AA$4&gt;$C19,Z19*(1+INDEX('Inputs_Indexed REC'!$D$12:$AC$14,MATCH('Indexed REC Strike Price'!$B19,'Inputs_Indexed REC'!$B$12:$B$14,0),MATCH('Indexed REC Prices'!AA$4,'Inputs_Indexed REC'!$D$11:$AC$11,0))),
IF(AA$4&lt;$C19,0,$E19)))</f>
        <v>76.349999999999994</v>
      </c>
      <c r="AB19" s="226">
        <f>IF(AB$4=$C19,$E19,
IF(AB$4&gt;$C19,AA19*(1+INDEX('Inputs_Indexed REC'!$D$12:$AC$14,MATCH('Indexed REC Strike Price'!$B19,'Inputs_Indexed REC'!$B$12:$B$14,0),MATCH('Indexed REC Prices'!AB$4,'Inputs_Indexed REC'!$D$11:$AC$11,0))),
IF(AB$4&lt;$C19,0,$E19)))</f>
        <v>76.349999999999994</v>
      </c>
      <c r="AC19" s="226">
        <f>IF(AC$4=$C19,$E19,
IF(AC$4&gt;$C19,AB19*(1+INDEX('Inputs_Indexed REC'!$D$12:$AC$14,MATCH('Indexed REC Strike Price'!$B19,'Inputs_Indexed REC'!$B$12:$B$14,0),MATCH('Indexed REC Prices'!AC$4,'Inputs_Indexed REC'!$D$11:$AC$11,0))),
IF(AC$4&lt;$C19,0,$E19)))</f>
        <v>76.349999999999994</v>
      </c>
      <c r="AD19" s="226">
        <f>IF(AD$4=$C19,$E19,
IF(AD$4&gt;$C19,AC19*(1+INDEX('Inputs_Indexed REC'!$D$12:$AC$14,MATCH('Indexed REC Strike Price'!$B19,'Inputs_Indexed REC'!$B$12:$B$14,0),MATCH('Indexed REC Prices'!AD$4,'Inputs_Indexed REC'!$D$11:$AC$11,0))),
IF(AD$4&lt;$C19,0,$E19)))</f>
        <v>76.349999999999994</v>
      </c>
      <c r="AE19" s="226">
        <f>IF(AE$4=$C19,$E19,
IF(AE$4&gt;$C19,AD19*(1+INDEX('Inputs_Indexed REC'!$D$12:$AC$14,MATCH('Indexed REC Strike Price'!$B19,'Inputs_Indexed REC'!$B$12:$B$14,0),MATCH('Indexed REC Prices'!AE$4,'Inputs_Indexed REC'!$D$11:$AC$11,0))),
IF(AE$4&lt;$C19,0,$E19)))</f>
        <v>76.349999999999994</v>
      </c>
    </row>
    <row r="20" spans="2:31">
      <c r="B20" s="239" t="s">
        <v>71</v>
      </c>
      <c r="C20" s="320">
        <f t="shared" si="1"/>
        <v>2037</v>
      </c>
      <c r="D20" s="262" t="s">
        <v>87</v>
      </c>
      <c r="E20" s="322">
        <f t="shared" si="2"/>
        <v>76.349999999999994</v>
      </c>
      <c r="G20" s="226">
        <f>IF(G$4=$C20,$E20,
IF(G$4&gt;$C20,F20*(1+INDEX('Inputs_Indexed REC'!$D$12:$AC$14,MATCH('Indexed REC Strike Price'!$B20,'Inputs_Indexed REC'!$B$12:$B$14,0),MATCH('Indexed REC Prices'!G$4,'Inputs_Indexed REC'!$D$11:$AC$11,0))),
IF(G$4&lt;$C20,0,$E20)))</f>
        <v>0</v>
      </c>
      <c r="H20" s="226">
        <f>IF(H$4=$C20,$E20,
IF(H$4&gt;$C20,G20*(1+INDEX('Inputs_Indexed REC'!$D$12:$AC$14,MATCH('Indexed REC Strike Price'!$B20,'Inputs_Indexed REC'!$B$12:$B$14,0),MATCH('Indexed REC Prices'!H$4,'Inputs_Indexed REC'!$D$11:$AC$11,0))),
IF(H$4&lt;$C20,0,$E20)))</f>
        <v>0</v>
      </c>
      <c r="I20" s="226">
        <f>IF(I$4=$C20,$E20,
IF(I$4&gt;$C20,H20*(1+INDEX('Inputs_Indexed REC'!$D$12:$AC$14,MATCH('Indexed REC Strike Price'!$B20,'Inputs_Indexed REC'!$B$12:$B$14,0),MATCH('Indexed REC Prices'!I$4,'Inputs_Indexed REC'!$D$11:$AC$11,0))),
IF(I$4&lt;$C20,0,$E20)))</f>
        <v>0</v>
      </c>
      <c r="J20" s="226">
        <f>IF(J$4=$C20,$E20,
IF(J$4&gt;$C20,I20*(1+INDEX('Inputs_Indexed REC'!$D$12:$AC$14,MATCH('Indexed REC Strike Price'!$B20,'Inputs_Indexed REC'!$B$12:$B$14,0),MATCH('Indexed REC Prices'!J$4,'Inputs_Indexed REC'!$D$11:$AC$11,0))),
IF(J$4&lt;$C20,0,$E20)))</f>
        <v>0</v>
      </c>
      <c r="K20" s="226">
        <f>IF(K$4=$C20,$E20,
IF(K$4&gt;$C20,J20*(1+INDEX('Inputs_Indexed REC'!$D$12:$AC$14,MATCH('Indexed REC Strike Price'!$B20,'Inputs_Indexed REC'!$B$12:$B$14,0),MATCH('Indexed REC Prices'!K$4,'Inputs_Indexed REC'!$D$11:$AC$11,0))),
IF(K$4&lt;$C20,0,$E20)))</f>
        <v>0</v>
      </c>
      <c r="L20" s="226">
        <f>IF(L$4=$C20,$E20,
IF(L$4&gt;$C20,K20*(1+INDEX('Inputs_Indexed REC'!$D$12:$AC$14,MATCH('Indexed REC Strike Price'!$B20,'Inputs_Indexed REC'!$B$12:$B$14,0),MATCH('Indexed REC Prices'!L$4,'Inputs_Indexed REC'!$D$11:$AC$11,0))),
IF(L$4&lt;$C20,0,$E20)))</f>
        <v>0</v>
      </c>
      <c r="M20" s="226">
        <f>IF(M$4=$C20,$E20,
IF(M$4&gt;$C20,L20*(1+INDEX('Inputs_Indexed REC'!$D$12:$AC$14,MATCH('Indexed REC Strike Price'!$B20,'Inputs_Indexed REC'!$B$12:$B$14,0),MATCH('Indexed REC Prices'!M$4,'Inputs_Indexed REC'!$D$11:$AC$11,0))),
IF(M$4&lt;$C20,0,$E20)))</f>
        <v>0</v>
      </c>
      <c r="N20" s="226">
        <f>IF(N$4=$C20,$E20,
IF(N$4&gt;$C20,M20*(1+INDEX('Inputs_Indexed REC'!$D$12:$AC$14,MATCH('Indexed REC Strike Price'!$B20,'Inputs_Indexed REC'!$B$12:$B$14,0),MATCH('Indexed REC Prices'!N$4,'Inputs_Indexed REC'!$D$11:$AC$11,0))),
IF(N$4&lt;$C20,0,$E20)))</f>
        <v>0</v>
      </c>
      <c r="O20" s="226">
        <f>IF(O$4=$C20,$E20,
IF(O$4&gt;$C20,N20*(1+INDEX('Inputs_Indexed REC'!$D$12:$AC$14,MATCH('Indexed REC Strike Price'!$B20,'Inputs_Indexed REC'!$B$12:$B$14,0),MATCH('Indexed REC Prices'!O$4,'Inputs_Indexed REC'!$D$11:$AC$11,0))),
IF(O$4&lt;$C20,0,$E20)))</f>
        <v>0</v>
      </c>
      <c r="P20" s="226">
        <f>IF(P$4=$C20,$E20,
IF(P$4&gt;$C20,O20*(1+INDEX('Inputs_Indexed REC'!$D$12:$AC$14,MATCH('Indexed REC Strike Price'!$B20,'Inputs_Indexed REC'!$B$12:$B$14,0),MATCH('Indexed REC Prices'!P$4,'Inputs_Indexed REC'!$D$11:$AC$11,0))),
IF(P$4&lt;$C20,0,$E20)))</f>
        <v>0</v>
      </c>
      <c r="Q20" s="226">
        <f>IF(Q$4=$C20,$E20,
IF(Q$4&gt;$C20,P20*(1+INDEX('Inputs_Indexed REC'!$D$12:$AC$14,MATCH('Indexed REC Strike Price'!$B20,'Inputs_Indexed REC'!$B$12:$B$14,0),MATCH('Indexed REC Prices'!Q$4,'Inputs_Indexed REC'!$D$11:$AC$11,0))),
IF(Q$4&lt;$C20,0,$E20)))</f>
        <v>0</v>
      </c>
      <c r="R20" s="226">
        <f>IF(R$4=$C20,$E20,
IF(R$4&gt;$C20,Q20*(1+INDEX('Inputs_Indexed REC'!$D$12:$AC$14,MATCH('Indexed REC Strike Price'!$B20,'Inputs_Indexed REC'!$B$12:$B$14,0),MATCH('Indexed REC Prices'!R$4,'Inputs_Indexed REC'!$D$11:$AC$11,0))),
IF(R$4&lt;$C20,0,$E20)))</f>
        <v>0</v>
      </c>
      <c r="S20" s="226">
        <f>IF(S$4=$C20,$E20,
IF(S$4&gt;$C20,R20*(1+INDEX('Inputs_Indexed REC'!$D$12:$AC$14,MATCH('Indexed REC Strike Price'!$B20,'Inputs_Indexed REC'!$B$12:$B$14,0),MATCH('Indexed REC Prices'!S$4,'Inputs_Indexed REC'!$D$11:$AC$11,0))),
IF(S$4&lt;$C20,0,$E20)))</f>
        <v>0</v>
      </c>
      <c r="T20" s="226">
        <f>IF(T$4=$C20,$E20,
IF(T$4&gt;$C20,S20*(1+INDEX('Inputs_Indexed REC'!$D$12:$AC$14,MATCH('Indexed REC Strike Price'!$B20,'Inputs_Indexed REC'!$B$12:$B$14,0),MATCH('Indexed REC Prices'!T$4,'Inputs_Indexed REC'!$D$11:$AC$11,0))),
IF(T$4&lt;$C20,0,$E20)))</f>
        <v>0</v>
      </c>
      <c r="U20" s="226">
        <f>IF(U$4=$C20,$E20,
IF(U$4&gt;$C20,T20*(1+INDEX('Inputs_Indexed REC'!$D$12:$AC$14,MATCH('Indexed REC Strike Price'!$B20,'Inputs_Indexed REC'!$B$12:$B$14,0),MATCH('Indexed REC Prices'!U$4,'Inputs_Indexed REC'!$D$11:$AC$11,0))),
IF(U$4&lt;$C20,0,$E20)))</f>
        <v>0</v>
      </c>
      <c r="V20" s="226">
        <f>IF(V$4=$C20,$E20,
IF(V$4&gt;$C20,U20*(1+INDEX('Inputs_Indexed REC'!$D$12:$AC$14,MATCH('Indexed REC Strike Price'!$B20,'Inputs_Indexed REC'!$B$12:$B$14,0),MATCH('Indexed REC Prices'!V$4,'Inputs_Indexed REC'!$D$11:$AC$11,0))),
IF(V$4&lt;$C20,0,$E20)))</f>
        <v>76.349999999999994</v>
      </c>
      <c r="W20" s="226">
        <f>IF(W$4=$C20,$E20,
IF(W$4&gt;$C20,V20*(1+INDEX('Inputs_Indexed REC'!$D$12:$AC$14,MATCH('Indexed REC Strike Price'!$B20,'Inputs_Indexed REC'!$B$12:$B$14,0),MATCH('Indexed REC Prices'!W$4,'Inputs_Indexed REC'!$D$11:$AC$11,0))),
IF(W$4&lt;$C20,0,$E20)))</f>
        <v>76.349999999999994</v>
      </c>
      <c r="X20" s="226">
        <f>IF(X$4=$C20,$E20,
IF(X$4&gt;$C20,W20*(1+INDEX('Inputs_Indexed REC'!$D$12:$AC$14,MATCH('Indexed REC Strike Price'!$B20,'Inputs_Indexed REC'!$B$12:$B$14,0),MATCH('Indexed REC Prices'!X$4,'Inputs_Indexed REC'!$D$11:$AC$11,0))),
IF(X$4&lt;$C20,0,$E20)))</f>
        <v>76.349999999999994</v>
      </c>
      <c r="Y20" s="226">
        <f>IF(Y$4=$C20,$E20,
IF(Y$4&gt;$C20,X20*(1+INDEX('Inputs_Indexed REC'!$D$12:$AC$14,MATCH('Indexed REC Strike Price'!$B20,'Inputs_Indexed REC'!$B$12:$B$14,0),MATCH('Indexed REC Prices'!Y$4,'Inputs_Indexed REC'!$D$11:$AC$11,0))),
IF(Y$4&lt;$C20,0,$E20)))</f>
        <v>76.349999999999994</v>
      </c>
      <c r="Z20" s="226">
        <f>IF(Z$4=$C20,$E20,
IF(Z$4&gt;$C20,Y20*(1+INDEX('Inputs_Indexed REC'!$D$12:$AC$14,MATCH('Indexed REC Strike Price'!$B20,'Inputs_Indexed REC'!$B$12:$B$14,0),MATCH('Indexed REC Prices'!Z$4,'Inputs_Indexed REC'!$D$11:$AC$11,0))),
IF(Z$4&lt;$C20,0,$E20)))</f>
        <v>76.349999999999994</v>
      </c>
      <c r="AA20" s="226">
        <f>IF(AA$4=$C20,$E20,
IF(AA$4&gt;$C20,Z20*(1+INDEX('Inputs_Indexed REC'!$D$12:$AC$14,MATCH('Indexed REC Strike Price'!$B20,'Inputs_Indexed REC'!$B$12:$B$14,0),MATCH('Indexed REC Prices'!AA$4,'Inputs_Indexed REC'!$D$11:$AC$11,0))),
IF(AA$4&lt;$C20,0,$E20)))</f>
        <v>76.349999999999994</v>
      </c>
      <c r="AB20" s="226">
        <f>IF(AB$4=$C20,$E20,
IF(AB$4&gt;$C20,AA20*(1+INDEX('Inputs_Indexed REC'!$D$12:$AC$14,MATCH('Indexed REC Strike Price'!$B20,'Inputs_Indexed REC'!$B$12:$B$14,0),MATCH('Indexed REC Prices'!AB$4,'Inputs_Indexed REC'!$D$11:$AC$11,0))),
IF(AB$4&lt;$C20,0,$E20)))</f>
        <v>76.349999999999994</v>
      </c>
      <c r="AC20" s="226">
        <f>IF(AC$4=$C20,$E20,
IF(AC$4&gt;$C20,AB20*(1+INDEX('Inputs_Indexed REC'!$D$12:$AC$14,MATCH('Indexed REC Strike Price'!$B20,'Inputs_Indexed REC'!$B$12:$B$14,0),MATCH('Indexed REC Prices'!AC$4,'Inputs_Indexed REC'!$D$11:$AC$11,0))),
IF(AC$4&lt;$C20,0,$E20)))</f>
        <v>76.349999999999994</v>
      </c>
      <c r="AD20" s="226">
        <f>IF(AD$4=$C20,$E20,
IF(AD$4&gt;$C20,AC20*(1+INDEX('Inputs_Indexed REC'!$D$12:$AC$14,MATCH('Indexed REC Strike Price'!$B20,'Inputs_Indexed REC'!$B$12:$B$14,0),MATCH('Indexed REC Prices'!AD$4,'Inputs_Indexed REC'!$D$11:$AC$11,0))),
IF(AD$4&lt;$C20,0,$E20)))</f>
        <v>76.349999999999994</v>
      </c>
      <c r="AE20" s="226">
        <f>IF(AE$4=$C20,$E20,
IF(AE$4&gt;$C20,AD20*(1+INDEX('Inputs_Indexed REC'!$D$12:$AC$14,MATCH('Indexed REC Strike Price'!$B20,'Inputs_Indexed REC'!$B$12:$B$14,0),MATCH('Indexed REC Prices'!AE$4,'Inputs_Indexed REC'!$D$11:$AC$11,0))),
IF(AE$4&lt;$C20,0,$E20)))</f>
        <v>76.349999999999994</v>
      </c>
    </row>
    <row r="21" spans="2:31">
      <c r="B21" s="239" t="s">
        <v>71</v>
      </c>
      <c r="C21" s="320">
        <f t="shared" si="1"/>
        <v>2038</v>
      </c>
      <c r="D21" s="262" t="s">
        <v>87</v>
      </c>
      <c r="E21" s="322">
        <f t="shared" si="2"/>
        <v>76.349999999999994</v>
      </c>
      <c r="G21" s="226">
        <f>IF(G$4=$C21,$E21,
IF(G$4&gt;$C21,F21*(1+INDEX('Inputs_Indexed REC'!$D$12:$AC$14,MATCH('Indexed REC Strike Price'!$B21,'Inputs_Indexed REC'!$B$12:$B$14,0),MATCH('Indexed REC Prices'!G$4,'Inputs_Indexed REC'!$D$11:$AC$11,0))),
IF(G$4&lt;$C21,0,$E21)))</f>
        <v>0</v>
      </c>
      <c r="H21" s="226">
        <f>IF(H$4=$C21,$E21,
IF(H$4&gt;$C21,G21*(1+INDEX('Inputs_Indexed REC'!$D$12:$AC$14,MATCH('Indexed REC Strike Price'!$B21,'Inputs_Indexed REC'!$B$12:$B$14,0),MATCH('Indexed REC Prices'!H$4,'Inputs_Indexed REC'!$D$11:$AC$11,0))),
IF(H$4&lt;$C21,0,$E21)))</f>
        <v>0</v>
      </c>
      <c r="I21" s="226">
        <f>IF(I$4=$C21,$E21,
IF(I$4&gt;$C21,H21*(1+INDEX('Inputs_Indexed REC'!$D$12:$AC$14,MATCH('Indexed REC Strike Price'!$B21,'Inputs_Indexed REC'!$B$12:$B$14,0),MATCH('Indexed REC Prices'!I$4,'Inputs_Indexed REC'!$D$11:$AC$11,0))),
IF(I$4&lt;$C21,0,$E21)))</f>
        <v>0</v>
      </c>
      <c r="J21" s="226">
        <f>IF(J$4=$C21,$E21,
IF(J$4&gt;$C21,I21*(1+INDEX('Inputs_Indexed REC'!$D$12:$AC$14,MATCH('Indexed REC Strike Price'!$B21,'Inputs_Indexed REC'!$B$12:$B$14,0),MATCH('Indexed REC Prices'!J$4,'Inputs_Indexed REC'!$D$11:$AC$11,0))),
IF(J$4&lt;$C21,0,$E21)))</f>
        <v>0</v>
      </c>
      <c r="K21" s="226">
        <f>IF(K$4=$C21,$E21,
IF(K$4&gt;$C21,J21*(1+INDEX('Inputs_Indexed REC'!$D$12:$AC$14,MATCH('Indexed REC Strike Price'!$B21,'Inputs_Indexed REC'!$B$12:$B$14,0),MATCH('Indexed REC Prices'!K$4,'Inputs_Indexed REC'!$D$11:$AC$11,0))),
IF(K$4&lt;$C21,0,$E21)))</f>
        <v>0</v>
      </c>
      <c r="L21" s="226">
        <f>IF(L$4=$C21,$E21,
IF(L$4&gt;$C21,K21*(1+INDEX('Inputs_Indexed REC'!$D$12:$AC$14,MATCH('Indexed REC Strike Price'!$B21,'Inputs_Indexed REC'!$B$12:$B$14,0),MATCH('Indexed REC Prices'!L$4,'Inputs_Indexed REC'!$D$11:$AC$11,0))),
IF(L$4&lt;$C21,0,$E21)))</f>
        <v>0</v>
      </c>
      <c r="M21" s="226">
        <f>IF(M$4=$C21,$E21,
IF(M$4&gt;$C21,L21*(1+INDEX('Inputs_Indexed REC'!$D$12:$AC$14,MATCH('Indexed REC Strike Price'!$B21,'Inputs_Indexed REC'!$B$12:$B$14,0),MATCH('Indexed REC Prices'!M$4,'Inputs_Indexed REC'!$D$11:$AC$11,0))),
IF(M$4&lt;$C21,0,$E21)))</f>
        <v>0</v>
      </c>
      <c r="N21" s="226">
        <f>IF(N$4=$C21,$E21,
IF(N$4&gt;$C21,M21*(1+INDEX('Inputs_Indexed REC'!$D$12:$AC$14,MATCH('Indexed REC Strike Price'!$B21,'Inputs_Indexed REC'!$B$12:$B$14,0),MATCH('Indexed REC Prices'!N$4,'Inputs_Indexed REC'!$D$11:$AC$11,0))),
IF(N$4&lt;$C21,0,$E21)))</f>
        <v>0</v>
      </c>
      <c r="O21" s="226">
        <f>IF(O$4=$C21,$E21,
IF(O$4&gt;$C21,N21*(1+INDEX('Inputs_Indexed REC'!$D$12:$AC$14,MATCH('Indexed REC Strike Price'!$B21,'Inputs_Indexed REC'!$B$12:$B$14,0),MATCH('Indexed REC Prices'!O$4,'Inputs_Indexed REC'!$D$11:$AC$11,0))),
IF(O$4&lt;$C21,0,$E21)))</f>
        <v>0</v>
      </c>
      <c r="P21" s="226">
        <f>IF(P$4=$C21,$E21,
IF(P$4&gt;$C21,O21*(1+INDEX('Inputs_Indexed REC'!$D$12:$AC$14,MATCH('Indexed REC Strike Price'!$B21,'Inputs_Indexed REC'!$B$12:$B$14,0),MATCH('Indexed REC Prices'!P$4,'Inputs_Indexed REC'!$D$11:$AC$11,0))),
IF(P$4&lt;$C21,0,$E21)))</f>
        <v>0</v>
      </c>
      <c r="Q21" s="226">
        <f>IF(Q$4=$C21,$E21,
IF(Q$4&gt;$C21,P21*(1+INDEX('Inputs_Indexed REC'!$D$12:$AC$14,MATCH('Indexed REC Strike Price'!$B21,'Inputs_Indexed REC'!$B$12:$B$14,0),MATCH('Indexed REC Prices'!Q$4,'Inputs_Indexed REC'!$D$11:$AC$11,0))),
IF(Q$4&lt;$C21,0,$E21)))</f>
        <v>0</v>
      </c>
      <c r="R21" s="226">
        <f>IF(R$4=$C21,$E21,
IF(R$4&gt;$C21,Q21*(1+INDEX('Inputs_Indexed REC'!$D$12:$AC$14,MATCH('Indexed REC Strike Price'!$B21,'Inputs_Indexed REC'!$B$12:$B$14,0),MATCH('Indexed REC Prices'!R$4,'Inputs_Indexed REC'!$D$11:$AC$11,0))),
IF(R$4&lt;$C21,0,$E21)))</f>
        <v>0</v>
      </c>
      <c r="S21" s="226">
        <f>IF(S$4=$C21,$E21,
IF(S$4&gt;$C21,R21*(1+INDEX('Inputs_Indexed REC'!$D$12:$AC$14,MATCH('Indexed REC Strike Price'!$B21,'Inputs_Indexed REC'!$B$12:$B$14,0),MATCH('Indexed REC Prices'!S$4,'Inputs_Indexed REC'!$D$11:$AC$11,0))),
IF(S$4&lt;$C21,0,$E21)))</f>
        <v>0</v>
      </c>
      <c r="T21" s="226">
        <f>IF(T$4=$C21,$E21,
IF(T$4&gt;$C21,S21*(1+INDEX('Inputs_Indexed REC'!$D$12:$AC$14,MATCH('Indexed REC Strike Price'!$B21,'Inputs_Indexed REC'!$B$12:$B$14,0),MATCH('Indexed REC Prices'!T$4,'Inputs_Indexed REC'!$D$11:$AC$11,0))),
IF(T$4&lt;$C21,0,$E21)))</f>
        <v>0</v>
      </c>
      <c r="U21" s="226">
        <f>IF(U$4=$C21,$E21,
IF(U$4&gt;$C21,T21*(1+INDEX('Inputs_Indexed REC'!$D$12:$AC$14,MATCH('Indexed REC Strike Price'!$B21,'Inputs_Indexed REC'!$B$12:$B$14,0),MATCH('Indexed REC Prices'!U$4,'Inputs_Indexed REC'!$D$11:$AC$11,0))),
IF(U$4&lt;$C21,0,$E21)))</f>
        <v>0</v>
      </c>
      <c r="V21" s="226">
        <f>IF(V$4=$C21,$E21,
IF(V$4&gt;$C21,U21*(1+INDEX('Inputs_Indexed REC'!$D$12:$AC$14,MATCH('Indexed REC Strike Price'!$B21,'Inputs_Indexed REC'!$B$12:$B$14,0),MATCH('Indexed REC Prices'!V$4,'Inputs_Indexed REC'!$D$11:$AC$11,0))),
IF(V$4&lt;$C21,0,$E21)))</f>
        <v>0</v>
      </c>
      <c r="W21" s="226">
        <f>IF(W$4=$C21,$E21,
IF(W$4&gt;$C21,V21*(1+INDEX('Inputs_Indexed REC'!$D$12:$AC$14,MATCH('Indexed REC Strike Price'!$B21,'Inputs_Indexed REC'!$B$12:$B$14,0),MATCH('Indexed REC Prices'!W$4,'Inputs_Indexed REC'!$D$11:$AC$11,0))),
IF(W$4&lt;$C21,0,$E21)))</f>
        <v>76.349999999999994</v>
      </c>
      <c r="X21" s="226">
        <f>IF(X$4=$C21,$E21,
IF(X$4&gt;$C21,W21*(1+INDEX('Inputs_Indexed REC'!$D$12:$AC$14,MATCH('Indexed REC Strike Price'!$B21,'Inputs_Indexed REC'!$B$12:$B$14,0),MATCH('Indexed REC Prices'!X$4,'Inputs_Indexed REC'!$D$11:$AC$11,0))),
IF(X$4&lt;$C21,0,$E21)))</f>
        <v>76.349999999999994</v>
      </c>
      <c r="Y21" s="226">
        <f>IF(Y$4=$C21,$E21,
IF(Y$4&gt;$C21,X21*(1+INDEX('Inputs_Indexed REC'!$D$12:$AC$14,MATCH('Indexed REC Strike Price'!$B21,'Inputs_Indexed REC'!$B$12:$B$14,0),MATCH('Indexed REC Prices'!Y$4,'Inputs_Indexed REC'!$D$11:$AC$11,0))),
IF(Y$4&lt;$C21,0,$E21)))</f>
        <v>76.349999999999994</v>
      </c>
      <c r="Z21" s="226">
        <f>IF(Z$4=$C21,$E21,
IF(Z$4&gt;$C21,Y21*(1+INDEX('Inputs_Indexed REC'!$D$12:$AC$14,MATCH('Indexed REC Strike Price'!$B21,'Inputs_Indexed REC'!$B$12:$B$14,0),MATCH('Indexed REC Prices'!Z$4,'Inputs_Indexed REC'!$D$11:$AC$11,0))),
IF(Z$4&lt;$C21,0,$E21)))</f>
        <v>76.349999999999994</v>
      </c>
      <c r="AA21" s="226">
        <f>IF(AA$4=$C21,$E21,
IF(AA$4&gt;$C21,Z21*(1+INDEX('Inputs_Indexed REC'!$D$12:$AC$14,MATCH('Indexed REC Strike Price'!$B21,'Inputs_Indexed REC'!$B$12:$B$14,0),MATCH('Indexed REC Prices'!AA$4,'Inputs_Indexed REC'!$D$11:$AC$11,0))),
IF(AA$4&lt;$C21,0,$E21)))</f>
        <v>76.349999999999994</v>
      </c>
      <c r="AB21" s="226">
        <f>IF(AB$4=$C21,$E21,
IF(AB$4&gt;$C21,AA21*(1+INDEX('Inputs_Indexed REC'!$D$12:$AC$14,MATCH('Indexed REC Strike Price'!$B21,'Inputs_Indexed REC'!$B$12:$B$14,0),MATCH('Indexed REC Prices'!AB$4,'Inputs_Indexed REC'!$D$11:$AC$11,0))),
IF(AB$4&lt;$C21,0,$E21)))</f>
        <v>76.349999999999994</v>
      </c>
      <c r="AC21" s="226">
        <f>IF(AC$4=$C21,$E21,
IF(AC$4&gt;$C21,AB21*(1+INDEX('Inputs_Indexed REC'!$D$12:$AC$14,MATCH('Indexed REC Strike Price'!$B21,'Inputs_Indexed REC'!$B$12:$B$14,0),MATCH('Indexed REC Prices'!AC$4,'Inputs_Indexed REC'!$D$11:$AC$11,0))),
IF(AC$4&lt;$C21,0,$E21)))</f>
        <v>76.349999999999994</v>
      </c>
      <c r="AD21" s="226">
        <f>IF(AD$4=$C21,$E21,
IF(AD$4&gt;$C21,AC21*(1+INDEX('Inputs_Indexed REC'!$D$12:$AC$14,MATCH('Indexed REC Strike Price'!$B21,'Inputs_Indexed REC'!$B$12:$B$14,0),MATCH('Indexed REC Prices'!AD$4,'Inputs_Indexed REC'!$D$11:$AC$11,0))),
IF(AD$4&lt;$C21,0,$E21)))</f>
        <v>76.349999999999994</v>
      </c>
      <c r="AE21" s="226">
        <f>IF(AE$4=$C21,$E21,
IF(AE$4&gt;$C21,AD21*(1+INDEX('Inputs_Indexed REC'!$D$12:$AC$14,MATCH('Indexed REC Strike Price'!$B21,'Inputs_Indexed REC'!$B$12:$B$14,0),MATCH('Indexed REC Prices'!AE$4,'Inputs_Indexed REC'!$D$11:$AC$11,0))),
IF(AE$4&lt;$C21,0,$E21)))</f>
        <v>76.349999999999994</v>
      </c>
    </row>
    <row r="22" spans="2:31">
      <c r="B22" s="239" t="s">
        <v>71</v>
      </c>
      <c r="C22" s="320">
        <f t="shared" si="1"/>
        <v>2039</v>
      </c>
      <c r="D22" s="262" t="s">
        <v>87</v>
      </c>
      <c r="E22" s="322">
        <f t="shared" si="2"/>
        <v>76.349999999999994</v>
      </c>
      <c r="G22" s="226">
        <f>IF(G$4=$C22,$E22,
IF(G$4&gt;$C22,F22*(1+INDEX('Inputs_Indexed REC'!$D$12:$AC$14,MATCH('Indexed REC Strike Price'!$B22,'Inputs_Indexed REC'!$B$12:$B$14,0),MATCH('Indexed REC Prices'!G$4,'Inputs_Indexed REC'!$D$11:$AC$11,0))),
IF(G$4&lt;$C22,0,$E22)))</f>
        <v>0</v>
      </c>
      <c r="H22" s="226">
        <f>IF(H$4=$C22,$E22,
IF(H$4&gt;$C22,G22*(1+INDEX('Inputs_Indexed REC'!$D$12:$AC$14,MATCH('Indexed REC Strike Price'!$B22,'Inputs_Indexed REC'!$B$12:$B$14,0),MATCH('Indexed REC Prices'!H$4,'Inputs_Indexed REC'!$D$11:$AC$11,0))),
IF(H$4&lt;$C22,0,$E22)))</f>
        <v>0</v>
      </c>
      <c r="I22" s="226">
        <f>IF(I$4=$C22,$E22,
IF(I$4&gt;$C22,H22*(1+INDEX('Inputs_Indexed REC'!$D$12:$AC$14,MATCH('Indexed REC Strike Price'!$B22,'Inputs_Indexed REC'!$B$12:$B$14,0),MATCH('Indexed REC Prices'!I$4,'Inputs_Indexed REC'!$D$11:$AC$11,0))),
IF(I$4&lt;$C22,0,$E22)))</f>
        <v>0</v>
      </c>
      <c r="J22" s="226">
        <f>IF(J$4=$C22,$E22,
IF(J$4&gt;$C22,I22*(1+INDEX('Inputs_Indexed REC'!$D$12:$AC$14,MATCH('Indexed REC Strike Price'!$B22,'Inputs_Indexed REC'!$B$12:$B$14,0),MATCH('Indexed REC Prices'!J$4,'Inputs_Indexed REC'!$D$11:$AC$11,0))),
IF(J$4&lt;$C22,0,$E22)))</f>
        <v>0</v>
      </c>
      <c r="K22" s="226">
        <f>IF(K$4=$C22,$E22,
IF(K$4&gt;$C22,J22*(1+INDEX('Inputs_Indexed REC'!$D$12:$AC$14,MATCH('Indexed REC Strike Price'!$B22,'Inputs_Indexed REC'!$B$12:$B$14,0),MATCH('Indexed REC Prices'!K$4,'Inputs_Indexed REC'!$D$11:$AC$11,0))),
IF(K$4&lt;$C22,0,$E22)))</f>
        <v>0</v>
      </c>
      <c r="L22" s="226">
        <f>IF(L$4=$C22,$E22,
IF(L$4&gt;$C22,K22*(1+INDEX('Inputs_Indexed REC'!$D$12:$AC$14,MATCH('Indexed REC Strike Price'!$B22,'Inputs_Indexed REC'!$B$12:$B$14,0),MATCH('Indexed REC Prices'!L$4,'Inputs_Indexed REC'!$D$11:$AC$11,0))),
IF(L$4&lt;$C22,0,$E22)))</f>
        <v>0</v>
      </c>
      <c r="M22" s="226">
        <f>IF(M$4=$C22,$E22,
IF(M$4&gt;$C22,L22*(1+INDEX('Inputs_Indexed REC'!$D$12:$AC$14,MATCH('Indexed REC Strike Price'!$B22,'Inputs_Indexed REC'!$B$12:$B$14,0),MATCH('Indexed REC Prices'!M$4,'Inputs_Indexed REC'!$D$11:$AC$11,0))),
IF(M$4&lt;$C22,0,$E22)))</f>
        <v>0</v>
      </c>
      <c r="N22" s="226">
        <f>IF(N$4=$C22,$E22,
IF(N$4&gt;$C22,M22*(1+INDEX('Inputs_Indexed REC'!$D$12:$AC$14,MATCH('Indexed REC Strike Price'!$B22,'Inputs_Indexed REC'!$B$12:$B$14,0),MATCH('Indexed REC Prices'!N$4,'Inputs_Indexed REC'!$D$11:$AC$11,0))),
IF(N$4&lt;$C22,0,$E22)))</f>
        <v>0</v>
      </c>
      <c r="O22" s="226">
        <f>IF(O$4=$C22,$E22,
IF(O$4&gt;$C22,N22*(1+INDEX('Inputs_Indexed REC'!$D$12:$AC$14,MATCH('Indexed REC Strike Price'!$B22,'Inputs_Indexed REC'!$B$12:$B$14,0),MATCH('Indexed REC Prices'!O$4,'Inputs_Indexed REC'!$D$11:$AC$11,0))),
IF(O$4&lt;$C22,0,$E22)))</f>
        <v>0</v>
      </c>
      <c r="P22" s="226">
        <f>IF(P$4=$C22,$E22,
IF(P$4&gt;$C22,O22*(1+INDEX('Inputs_Indexed REC'!$D$12:$AC$14,MATCH('Indexed REC Strike Price'!$B22,'Inputs_Indexed REC'!$B$12:$B$14,0),MATCH('Indexed REC Prices'!P$4,'Inputs_Indexed REC'!$D$11:$AC$11,0))),
IF(P$4&lt;$C22,0,$E22)))</f>
        <v>0</v>
      </c>
      <c r="Q22" s="226">
        <f>IF(Q$4=$C22,$E22,
IF(Q$4&gt;$C22,P22*(1+INDEX('Inputs_Indexed REC'!$D$12:$AC$14,MATCH('Indexed REC Strike Price'!$B22,'Inputs_Indexed REC'!$B$12:$B$14,0),MATCH('Indexed REC Prices'!Q$4,'Inputs_Indexed REC'!$D$11:$AC$11,0))),
IF(Q$4&lt;$C22,0,$E22)))</f>
        <v>0</v>
      </c>
      <c r="R22" s="226">
        <f>IF(R$4=$C22,$E22,
IF(R$4&gt;$C22,Q22*(1+INDEX('Inputs_Indexed REC'!$D$12:$AC$14,MATCH('Indexed REC Strike Price'!$B22,'Inputs_Indexed REC'!$B$12:$B$14,0),MATCH('Indexed REC Prices'!R$4,'Inputs_Indexed REC'!$D$11:$AC$11,0))),
IF(R$4&lt;$C22,0,$E22)))</f>
        <v>0</v>
      </c>
      <c r="S22" s="226">
        <f>IF(S$4=$C22,$E22,
IF(S$4&gt;$C22,R22*(1+INDEX('Inputs_Indexed REC'!$D$12:$AC$14,MATCH('Indexed REC Strike Price'!$B22,'Inputs_Indexed REC'!$B$12:$B$14,0),MATCH('Indexed REC Prices'!S$4,'Inputs_Indexed REC'!$D$11:$AC$11,0))),
IF(S$4&lt;$C22,0,$E22)))</f>
        <v>0</v>
      </c>
      <c r="T22" s="226">
        <f>IF(T$4=$C22,$E22,
IF(T$4&gt;$C22,S22*(1+INDEX('Inputs_Indexed REC'!$D$12:$AC$14,MATCH('Indexed REC Strike Price'!$B22,'Inputs_Indexed REC'!$B$12:$B$14,0),MATCH('Indexed REC Prices'!T$4,'Inputs_Indexed REC'!$D$11:$AC$11,0))),
IF(T$4&lt;$C22,0,$E22)))</f>
        <v>0</v>
      </c>
      <c r="U22" s="226">
        <f>IF(U$4=$C22,$E22,
IF(U$4&gt;$C22,T22*(1+INDEX('Inputs_Indexed REC'!$D$12:$AC$14,MATCH('Indexed REC Strike Price'!$B22,'Inputs_Indexed REC'!$B$12:$B$14,0),MATCH('Indexed REC Prices'!U$4,'Inputs_Indexed REC'!$D$11:$AC$11,0))),
IF(U$4&lt;$C22,0,$E22)))</f>
        <v>0</v>
      </c>
      <c r="V22" s="226">
        <f>IF(V$4=$C22,$E22,
IF(V$4&gt;$C22,U22*(1+INDEX('Inputs_Indexed REC'!$D$12:$AC$14,MATCH('Indexed REC Strike Price'!$B22,'Inputs_Indexed REC'!$B$12:$B$14,0),MATCH('Indexed REC Prices'!V$4,'Inputs_Indexed REC'!$D$11:$AC$11,0))),
IF(V$4&lt;$C22,0,$E22)))</f>
        <v>0</v>
      </c>
      <c r="W22" s="226">
        <f>IF(W$4=$C22,$E22,
IF(W$4&gt;$C22,V22*(1+INDEX('Inputs_Indexed REC'!$D$12:$AC$14,MATCH('Indexed REC Strike Price'!$B22,'Inputs_Indexed REC'!$B$12:$B$14,0),MATCH('Indexed REC Prices'!W$4,'Inputs_Indexed REC'!$D$11:$AC$11,0))),
IF(W$4&lt;$C22,0,$E22)))</f>
        <v>0</v>
      </c>
      <c r="X22" s="226">
        <f>IF(X$4=$C22,$E22,
IF(X$4&gt;$C22,W22*(1+INDEX('Inputs_Indexed REC'!$D$12:$AC$14,MATCH('Indexed REC Strike Price'!$B22,'Inputs_Indexed REC'!$B$12:$B$14,0),MATCH('Indexed REC Prices'!X$4,'Inputs_Indexed REC'!$D$11:$AC$11,0))),
IF(X$4&lt;$C22,0,$E22)))</f>
        <v>76.349999999999994</v>
      </c>
      <c r="Y22" s="226">
        <f>IF(Y$4=$C22,$E22,
IF(Y$4&gt;$C22,X22*(1+INDEX('Inputs_Indexed REC'!$D$12:$AC$14,MATCH('Indexed REC Strike Price'!$B22,'Inputs_Indexed REC'!$B$12:$B$14,0),MATCH('Indexed REC Prices'!Y$4,'Inputs_Indexed REC'!$D$11:$AC$11,0))),
IF(Y$4&lt;$C22,0,$E22)))</f>
        <v>76.349999999999994</v>
      </c>
      <c r="Z22" s="226">
        <f>IF(Z$4=$C22,$E22,
IF(Z$4&gt;$C22,Y22*(1+INDEX('Inputs_Indexed REC'!$D$12:$AC$14,MATCH('Indexed REC Strike Price'!$B22,'Inputs_Indexed REC'!$B$12:$B$14,0),MATCH('Indexed REC Prices'!Z$4,'Inputs_Indexed REC'!$D$11:$AC$11,0))),
IF(Z$4&lt;$C22,0,$E22)))</f>
        <v>76.349999999999994</v>
      </c>
      <c r="AA22" s="226">
        <f>IF(AA$4=$C22,$E22,
IF(AA$4&gt;$C22,Z22*(1+INDEX('Inputs_Indexed REC'!$D$12:$AC$14,MATCH('Indexed REC Strike Price'!$B22,'Inputs_Indexed REC'!$B$12:$B$14,0),MATCH('Indexed REC Prices'!AA$4,'Inputs_Indexed REC'!$D$11:$AC$11,0))),
IF(AA$4&lt;$C22,0,$E22)))</f>
        <v>76.349999999999994</v>
      </c>
      <c r="AB22" s="226">
        <f>IF(AB$4=$C22,$E22,
IF(AB$4&gt;$C22,AA22*(1+INDEX('Inputs_Indexed REC'!$D$12:$AC$14,MATCH('Indexed REC Strike Price'!$B22,'Inputs_Indexed REC'!$B$12:$B$14,0),MATCH('Indexed REC Prices'!AB$4,'Inputs_Indexed REC'!$D$11:$AC$11,0))),
IF(AB$4&lt;$C22,0,$E22)))</f>
        <v>76.349999999999994</v>
      </c>
      <c r="AC22" s="226">
        <f>IF(AC$4=$C22,$E22,
IF(AC$4&gt;$C22,AB22*(1+INDEX('Inputs_Indexed REC'!$D$12:$AC$14,MATCH('Indexed REC Strike Price'!$B22,'Inputs_Indexed REC'!$B$12:$B$14,0),MATCH('Indexed REC Prices'!AC$4,'Inputs_Indexed REC'!$D$11:$AC$11,0))),
IF(AC$4&lt;$C22,0,$E22)))</f>
        <v>76.349999999999994</v>
      </c>
      <c r="AD22" s="226">
        <f>IF(AD$4=$C22,$E22,
IF(AD$4&gt;$C22,AC22*(1+INDEX('Inputs_Indexed REC'!$D$12:$AC$14,MATCH('Indexed REC Strike Price'!$B22,'Inputs_Indexed REC'!$B$12:$B$14,0),MATCH('Indexed REC Prices'!AD$4,'Inputs_Indexed REC'!$D$11:$AC$11,0))),
IF(AD$4&lt;$C22,0,$E22)))</f>
        <v>76.349999999999994</v>
      </c>
      <c r="AE22" s="226">
        <f>IF(AE$4=$C22,$E22,
IF(AE$4&gt;$C22,AD22*(1+INDEX('Inputs_Indexed REC'!$D$12:$AC$14,MATCH('Indexed REC Strike Price'!$B22,'Inputs_Indexed REC'!$B$12:$B$14,0),MATCH('Indexed REC Prices'!AE$4,'Inputs_Indexed REC'!$D$11:$AC$11,0))),
IF(AE$4&lt;$C22,0,$E22)))</f>
        <v>76.349999999999994</v>
      </c>
    </row>
    <row r="23" spans="2:31">
      <c r="B23" s="239" t="s">
        <v>71</v>
      </c>
      <c r="C23" s="320">
        <f t="shared" si="1"/>
        <v>2040</v>
      </c>
      <c r="D23" s="262" t="s">
        <v>87</v>
      </c>
      <c r="E23" s="322">
        <f t="shared" si="2"/>
        <v>76.349999999999994</v>
      </c>
      <c r="G23" s="226">
        <f>IF(G$4=$C23,$E23,
IF(G$4&gt;$C23,F23*(1+INDEX('Inputs_Indexed REC'!$D$12:$AC$14,MATCH('Indexed REC Strike Price'!$B23,'Inputs_Indexed REC'!$B$12:$B$14,0),MATCH('Indexed REC Prices'!G$4,'Inputs_Indexed REC'!$D$11:$AC$11,0))),
IF(G$4&lt;$C23,0,$E23)))</f>
        <v>0</v>
      </c>
      <c r="H23" s="226">
        <f>IF(H$4=$C23,$E23,
IF(H$4&gt;$C23,G23*(1+INDEX('Inputs_Indexed REC'!$D$12:$AC$14,MATCH('Indexed REC Strike Price'!$B23,'Inputs_Indexed REC'!$B$12:$B$14,0),MATCH('Indexed REC Prices'!H$4,'Inputs_Indexed REC'!$D$11:$AC$11,0))),
IF(H$4&lt;$C23,0,$E23)))</f>
        <v>0</v>
      </c>
      <c r="I23" s="226">
        <f>IF(I$4=$C23,$E23,
IF(I$4&gt;$C23,H23*(1+INDEX('Inputs_Indexed REC'!$D$12:$AC$14,MATCH('Indexed REC Strike Price'!$B23,'Inputs_Indexed REC'!$B$12:$B$14,0),MATCH('Indexed REC Prices'!I$4,'Inputs_Indexed REC'!$D$11:$AC$11,0))),
IF(I$4&lt;$C23,0,$E23)))</f>
        <v>0</v>
      </c>
      <c r="J23" s="226">
        <f>IF(J$4=$C23,$E23,
IF(J$4&gt;$C23,I23*(1+INDEX('Inputs_Indexed REC'!$D$12:$AC$14,MATCH('Indexed REC Strike Price'!$B23,'Inputs_Indexed REC'!$B$12:$B$14,0),MATCH('Indexed REC Prices'!J$4,'Inputs_Indexed REC'!$D$11:$AC$11,0))),
IF(J$4&lt;$C23,0,$E23)))</f>
        <v>0</v>
      </c>
      <c r="K23" s="226">
        <f>IF(K$4=$C23,$E23,
IF(K$4&gt;$C23,J23*(1+INDEX('Inputs_Indexed REC'!$D$12:$AC$14,MATCH('Indexed REC Strike Price'!$B23,'Inputs_Indexed REC'!$B$12:$B$14,0),MATCH('Indexed REC Prices'!K$4,'Inputs_Indexed REC'!$D$11:$AC$11,0))),
IF(K$4&lt;$C23,0,$E23)))</f>
        <v>0</v>
      </c>
      <c r="L23" s="226">
        <f>IF(L$4=$C23,$E23,
IF(L$4&gt;$C23,K23*(1+INDEX('Inputs_Indexed REC'!$D$12:$AC$14,MATCH('Indexed REC Strike Price'!$B23,'Inputs_Indexed REC'!$B$12:$B$14,0),MATCH('Indexed REC Prices'!L$4,'Inputs_Indexed REC'!$D$11:$AC$11,0))),
IF(L$4&lt;$C23,0,$E23)))</f>
        <v>0</v>
      </c>
      <c r="M23" s="226">
        <f>IF(M$4=$C23,$E23,
IF(M$4&gt;$C23,L23*(1+INDEX('Inputs_Indexed REC'!$D$12:$AC$14,MATCH('Indexed REC Strike Price'!$B23,'Inputs_Indexed REC'!$B$12:$B$14,0),MATCH('Indexed REC Prices'!M$4,'Inputs_Indexed REC'!$D$11:$AC$11,0))),
IF(M$4&lt;$C23,0,$E23)))</f>
        <v>0</v>
      </c>
      <c r="N23" s="226">
        <f>IF(N$4=$C23,$E23,
IF(N$4&gt;$C23,M23*(1+INDEX('Inputs_Indexed REC'!$D$12:$AC$14,MATCH('Indexed REC Strike Price'!$B23,'Inputs_Indexed REC'!$B$12:$B$14,0),MATCH('Indexed REC Prices'!N$4,'Inputs_Indexed REC'!$D$11:$AC$11,0))),
IF(N$4&lt;$C23,0,$E23)))</f>
        <v>0</v>
      </c>
      <c r="O23" s="226">
        <f>IF(O$4=$C23,$E23,
IF(O$4&gt;$C23,N23*(1+INDEX('Inputs_Indexed REC'!$D$12:$AC$14,MATCH('Indexed REC Strike Price'!$B23,'Inputs_Indexed REC'!$B$12:$B$14,0),MATCH('Indexed REC Prices'!O$4,'Inputs_Indexed REC'!$D$11:$AC$11,0))),
IF(O$4&lt;$C23,0,$E23)))</f>
        <v>0</v>
      </c>
      <c r="P23" s="226">
        <f>IF(P$4=$C23,$E23,
IF(P$4&gt;$C23,O23*(1+INDEX('Inputs_Indexed REC'!$D$12:$AC$14,MATCH('Indexed REC Strike Price'!$B23,'Inputs_Indexed REC'!$B$12:$B$14,0),MATCH('Indexed REC Prices'!P$4,'Inputs_Indexed REC'!$D$11:$AC$11,0))),
IF(P$4&lt;$C23,0,$E23)))</f>
        <v>0</v>
      </c>
      <c r="Q23" s="226">
        <f>IF(Q$4=$C23,$E23,
IF(Q$4&gt;$C23,P23*(1+INDEX('Inputs_Indexed REC'!$D$12:$AC$14,MATCH('Indexed REC Strike Price'!$B23,'Inputs_Indexed REC'!$B$12:$B$14,0),MATCH('Indexed REC Prices'!Q$4,'Inputs_Indexed REC'!$D$11:$AC$11,0))),
IF(Q$4&lt;$C23,0,$E23)))</f>
        <v>0</v>
      </c>
      <c r="R23" s="226">
        <f>IF(R$4=$C23,$E23,
IF(R$4&gt;$C23,Q23*(1+INDEX('Inputs_Indexed REC'!$D$12:$AC$14,MATCH('Indexed REC Strike Price'!$B23,'Inputs_Indexed REC'!$B$12:$B$14,0),MATCH('Indexed REC Prices'!R$4,'Inputs_Indexed REC'!$D$11:$AC$11,0))),
IF(R$4&lt;$C23,0,$E23)))</f>
        <v>0</v>
      </c>
      <c r="S23" s="226">
        <f>IF(S$4=$C23,$E23,
IF(S$4&gt;$C23,R23*(1+INDEX('Inputs_Indexed REC'!$D$12:$AC$14,MATCH('Indexed REC Strike Price'!$B23,'Inputs_Indexed REC'!$B$12:$B$14,0),MATCH('Indexed REC Prices'!S$4,'Inputs_Indexed REC'!$D$11:$AC$11,0))),
IF(S$4&lt;$C23,0,$E23)))</f>
        <v>0</v>
      </c>
      <c r="T23" s="226">
        <f>IF(T$4=$C23,$E23,
IF(T$4&gt;$C23,S23*(1+INDEX('Inputs_Indexed REC'!$D$12:$AC$14,MATCH('Indexed REC Strike Price'!$B23,'Inputs_Indexed REC'!$B$12:$B$14,0),MATCH('Indexed REC Prices'!T$4,'Inputs_Indexed REC'!$D$11:$AC$11,0))),
IF(T$4&lt;$C23,0,$E23)))</f>
        <v>0</v>
      </c>
      <c r="U23" s="226">
        <f>IF(U$4=$C23,$E23,
IF(U$4&gt;$C23,T23*(1+INDEX('Inputs_Indexed REC'!$D$12:$AC$14,MATCH('Indexed REC Strike Price'!$B23,'Inputs_Indexed REC'!$B$12:$B$14,0),MATCH('Indexed REC Prices'!U$4,'Inputs_Indexed REC'!$D$11:$AC$11,0))),
IF(U$4&lt;$C23,0,$E23)))</f>
        <v>0</v>
      </c>
      <c r="V23" s="226">
        <f>IF(V$4=$C23,$E23,
IF(V$4&gt;$C23,U23*(1+INDEX('Inputs_Indexed REC'!$D$12:$AC$14,MATCH('Indexed REC Strike Price'!$B23,'Inputs_Indexed REC'!$B$12:$B$14,0),MATCH('Indexed REC Prices'!V$4,'Inputs_Indexed REC'!$D$11:$AC$11,0))),
IF(V$4&lt;$C23,0,$E23)))</f>
        <v>0</v>
      </c>
      <c r="W23" s="226">
        <f>IF(W$4=$C23,$E23,
IF(W$4&gt;$C23,V23*(1+INDEX('Inputs_Indexed REC'!$D$12:$AC$14,MATCH('Indexed REC Strike Price'!$B23,'Inputs_Indexed REC'!$B$12:$B$14,0),MATCH('Indexed REC Prices'!W$4,'Inputs_Indexed REC'!$D$11:$AC$11,0))),
IF(W$4&lt;$C23,0,$E23)))</f>
        <v>0</v>
      </c>
      <c r="X23" s="226">
        <f>IF(X$4=$C23,$E23,
IF(X$4&gt;$C23,W23*(1+INDEX('Inputs_Indexed REC'!$D$12:$AC$14,MATCH('Indexed REC Strike Price'!$B23,'Inputs_Indexed REC'!$B$12:$B$14,0),MATCH('Indexed REC Prices'!X$4,'Inputs_Indexed REC'!$D$11:$AC$11,0))),
IF(X$4&lt;$C23,0,$E23)))</f>
        <v>0</v>
      </c>
      <c r="Y23" s="226">
        <f>IF(Y$4=$C23,$E23,
IF(Y$4&gt;$C23,X23*(1+INDEX('Inputs_Indexed REC'!$D$12:$AC$14,MATCH('Indexed REC Strike Price'!$B23,'Inputs_Indexed REC'!$B$12:$B$14,0),MATCH('Indexed REC Prices'!Y$4,'Inputs_Indexed REC'!$D$11:$AC$11,0))),
IF(Y$4&lt;$C23,0,$E23)))</f>
        <v>76.349999999999994</v>
      </c>
      <c r="Z23" s="226">
        <f>IF(Z$4=$C23,$E23,
IF(Z$4&gt;$C23,Y23*(1+INDEX('Inputs_Indexed REC'!$D$12:$AC$14,MATCH('Indexed REC Strike Price'!$B23,'Inputs_Indexed REC'!$B$12:$B$14,0),MATCH('Indexed REC Prices'!Z$4,'Inputs_Indexed REC'!$D$11:$AC$11,0))),
IF(Z$4&lt;$C23,0,$E23)))</f>
        <v>76.349999999999994</v>
      </c>
      <c r="AA23" s="226">
        <f>IF(AA$4=$C23,$E23,
IF(AA$4&gt;$C23,Z23*(1+INDEX('Inputs_Indexed REC'!$D$12:$AC$14,MATCH('Indexed REC Strike Price'!$B23,'Inputs_Indexed REC'!$B$12:$B$14,0),MATCH('Indexed REC Prices'!AA$4,'Inputs_Indexed REC'!$D$11:$AC$11,0))),
IF(AA$4&lt;$C23,0,$E23)))</f>
        <v>76.349999999999994</v>
      </c>
      <c r="AB23" s="226">
        <f>IF(AB$4=$C23,$E23,
IF(AB$4&gt;$C23,AA23*(1+INDEX('Inputs_Indexed REC'!$D$12:$AC$14,MATCH('Indexed REC Strike Price'!$B23,'Inputs_Indexed REC'!$B$12:$B$14,0),MATCH('Indexed REC Prices'!AB$4,'Inputs_Indexed REC'!$D$11:$AC$11,0))),
IF(AB$4&lt;$C23,0,$E23)))</f>
        <v>76.349999999999994</v>
      </c>
      <c r="AC23" s="226">
        <f>IF(AC$4=$C23,$E23,
IF(AC$4&gt;$C23,AB23*(1+INDEX('Inputs_Indexed REC'!$D$12:$AC$14,MATCH('Indexed REC Strike Price'!$B23,'Inputs_Indexed REC'!$B$12:$B$14,0),MATCH('Indexed REC Prices'!AC$4,'Inputs_Indexed REC'!$D$11:$AC$11,0))),
IF(AC$4&lt;$C23,0,$E23)))</f>
        <v>76.349999999999994</v>
      </c>
      <c r="AD23" s="226">
        <f>IF(AD$4=$C23,$E23,
IF(AD$4&gt;$C23,AC23*(1+INDEX('Inputs_Indexed REC'!$D$12:$AC$14,MATCH('Indexed REC Strike Price'!$B23,'Inputs_Indexed REC'!$B$12:$B$14,0),MATCH('Indexed REC Prices'!AD$4,'Inputs_Indexed REC'!$D$11:$AC$11,0))),
IF(AD$4&lt;$C23,0,$E23)))</f>
        <v>76.349999999999994</v>
      </c>
      <c r="AE23" s="226">
        <f>IF(AE$4=$C23,$E23,
IF(AE$4&gt;$C23,AD23*(1+INDEX('Inputs_Indexed REC'!$D$12:$AC$14,MATCH('Indexed REC Strike Price'!$B23,'Inputs_Indexed REC'!$B$12:$B$14,0),MATCH('Indexed REC Prices'!AE$4,'Inputs_Indexed REC'!$D$11:$AC$11,0))),
IF(AE$4&lt;$C23,0,$E23)))</f>
        <v>76.349999999999994</v>
      </c>
    </row>
    <row r="24" spans="2:31">
      <c r="B24" s="239" t="s">
        <v>71</v>
      </c>
      <c r="C24" s="320">
        <f t="shared" si="1"/>
        <v>2041</v>
      </c>
      <c r="D24" s="262" t="s">
        <v>87</v>
      </c>
      <c r="E24" s="322">
        <f t="shared" si="2"/>
        <v>76.349999999999994</v>
      </c>
      <c r="G24" s="226">
        <f>IF(G$4=$C24,$E24,
IF(G$4&gt;$C24,F24*(1+INDEX('Inputs_Indexed REC'!$D$12:$AC$14,MATCH('Indexed REC Strike Price'!$B24,'Inputs_Indexed REC'!$B$12:$B$14,0),MATCH('Indexed REC Prices'!G$4,'Inputs_Indexed REC'!$D$11:$AC$11,0))),
IF(G$4&lt;$C24,0,$E24)))</f>
        <v>0</v>
      </c>
      <c r="H24" s="226">
        <f>IF(H$4=$C24,$E24,
IF(H$4&gt;$C24,G24*(1+INDEX('Inputs_Indexed REC'!$D$12:$AC$14,MATCH('Indexed REC Strike Price'!$B24,'Inputs_Indexed REC'!$B$12:$B$14,0),MATCH('Indexed REC Prices'!H$4,'Inputs_Indexed REC'!$D$11:$AC$11,0))),
IF(H$4&lt;$C24,0,$E24)))</f>
        <v>0</v>
      </c>
      <c r="I24" s="226">
        <f>IF(I$4=$C24,$E24,
IF(I$4&gt;$C24,H24*(1+INDEX('Inputs_Indexed REC'!$D$12:$AC$14,MATCH('Indexed REC Strike Price'!$B24,'Inputs_Indexed REC'!$B$12:$B$14,0),MATCH('Indexed REC Prices'!I$4,'Inputs_Indexed REC'!$D$11:$AC$11,0))),
IF(I$4&lt;$C24,0,$E24)))</f>
        <v>0</v>
      </c>
      <c r="J24" s="226">
        <f>IF(J$4=$C24,$E24,
IF(J$4&gt;$C24,I24*(1+INDEX('Inputs_Indexed REC'!$D$12:$AC$14,MATCH('Indexed REC Strike Price'!$B24,'Inputs_Indexed REC'!$B$12:$B$14,0),MATCH('Indexed REC Prices'!J$4,'Inputs_Indexed REC'!$D$11:$AC$11,0))),
IF(J$4&lt;$C24,0,$E24)))</f>
        <v>0</v>
      </c>
      <c r="K24" s="226">
        <f>IF(K$4=$C24,$E24,
IF(K$4&gt;$C24,J24*(1+INDEX('Inputs_Indexed REC'!$D$12:$AC$14,MATCH('Indexed REC Strike Price'!$B24,'Inputs_Indexed REC'!$B$12:$B$14,0),MATCH('Indexed REC Prices'!K$4,'Inputs_Indexed REC'!$D$11:$AC$11,0))),
IF(K$4&lt;$C24,0,$E24)))</f>
        <v>0</v>
      </c>
      <c r="L24" s="226">
        <f>IF(L$4=$C24,$E24,
IF(L$4&gt;$C24,K24*(1+INDEX('Inputs_Indexed REC'!$D$12:$AC$14,MATCH('Indexed REC Strike Price'!$B24,'Inputs_Indexed REC'!$B$12:$B$14,0),MATCH('Indexed REC Prices'!L$4,'Inputs_Indexed REC'!$D$11:$AC$11,0))),
IF(L$4&lt;$C24,0,$E24)))</f>
        <v>0</v>
      </c>
      <c r="M24" s="226">
        <f>IF(M$4=$C24,$E24,
IF(M$4&gt;$C24,L24*(1+INDEX('Inputs_Indexed REC'!$D$12:$AC$14,MATCH('Indexed REC Strike Price'!$B24,'Inputs_Indexed REC'!$B$12:$B$14,0),MATCH('Indexed REC Prices'!M$4,'Inputs_Indexed REC'!$D$11:$AC$11,0))),
IF(M$4&lt;$C24,0,$E24)))</f>
        <v>0</v>
      </c>
      <c r="N24" s="226">
        <f>IF(N$4=$C24,$E24,
IF(N$4&gt;$C24,M24*(1+INDEX('Inputs_Indexed REC'!$D$12:$AC$14,MATCH('Indexed REC Strike Price'!$B24,'Inputs_Indexed REC'!$B$12:$B$14,0),MATCH('Indexed REC Prices'!N$4,'Inputs_Indexed REC'!$D$11:$AC$11,0))),
IF(N$4&lt;$C24,0,$E24)))</f>
        <v>0</v>
      </c>
      <c r="O24" s="226">
        <f>IF(O$4=$C24,$E24,
IF(O$4&gt;$C24,N24*(1+INDEX('Inputs_Indexed REC'!$D$12:$AC$14,MATCH('Indexed REC Strike Price'!$B24,'Inputs_Indexed REC'!$B$12:$B$14,0),MATCH('Indexed REC Prices'!O$4,'Inputs_Indexed REC'!$D$11:$AC$11,0))),
IF(O$4&lt;$C24,0,$E24)))</f>
        <v>0</v>
      </c>
      <c r="P24" s="226">
        <f>IF(P$4=$C24,$E24,
IF(P$4&gt;$C24,O24*(1+INDEX('Inputs_Indexed REC'!$D$12:$AC$14,MATCH('Indexed REC Strike Price'!$B24,'Inputs_Indexed REC'!$B$12:$B$14,0),MATCH('Indexed REC Prices'!P$4,'Inputs_Indexed REC'!$D$11:$AC$11,0))),
IF(P$4&lt;$C24,0,$E24)))</f>
        <v>0</v>
      </c>
      <c r="Q24" s="226">
        <f>IF(Q$4=$C24,$E24,
IF(Q$4&gt;$C24,P24*(1+INDEX('Inputs_Indexed REC'!$D$12:$AC$14,MATCH('Indexed REC Strike Price'!$B24,'Inputs_Indexed REC'!$B$12:$B$14,0),MATCH('Indexed REC Prices'!Q$4,'Inputs_Indexed REC'!$D$11:$AC$11,0))),
IF(Q$4&lt;$C24,0,$E24)))</f>
        <v>0</v>
      </c>
      <c r="R24" s="226">
        <f>IF(R$4=$C24,$E24,
IF(R$4&gt;$C24,Q24*(1+INDEX('Inputs_Indexed REC'!$D$12:$AC$14,MATCH('Indexed REC Strike Price'!$B24,'Inputs_Indexed REC'!$B$12:$B$14,0),MATCH('Indexed REC Prices'!R$4,'Inputs_Indexed REC'!$D$11:$AC$11,0))),
IF(R$4&lt;$C24,0,$E24)))</f>
        <v>0</v>
      </c>
      <c r="S24" s="226">
        <f>IF(S$4=$C24,$E24,
IF(S$4&gt;$C24,R24*(1+INDEX('Inputs_Indexed REC'!$D$12:$AC$14,MATCH('Indexed REC Strike Price'!$B24,'Inputs_Indexed REC'!$B$12:$B$14,0),MATCH('Indexed REC Prices'!S$4,'Inputs_Indexed REC'!$D$11:$AC$11,0))),
IF(S$4&lt;$C24,0,$E24)))</f>
        <v>0</v>
      </c>
      <c r="T24" s="226">
        <f>IF(T$4=$C24,$E24,
IF(T$4&gt;$C24,S24*(1+INDEX('Inputs_Indexed REC'!$D$12:$AC$14,MATCH('Indexed REC Strike Price'!$B24,'Inputs_Indexed REC'!$B$12:$B$14,0),MATCH('Indexed REC Prices'!T$4,'Inputs_Indexed REC'!$D$11:$AC$11,0))),
IF(T$4&lt;$C24,0,$E24)))</f>
        <v>0</v>
      </c>
      <c r="U24" s="226">
        <f>IF(U$4=$C24,$E24,
IF(U$4&gt;$C24,T24*(1+INDEX('Inputs_Indexed REC'!$D$12:$AC$14,MATCH('Indexed REC Strike Price'!$B24,'Inputs_Indexed REC'!$B$12:$B$14,0),MATCH('Indexed REC Prices'!U$4,'Inputs_Indexed REC'!$D$11:$AC$11,0))),
IF(U$4&lt;$C24,0,$E24)))</f>
        <v>0</v>
      </c>
      <c r="V24" s="226">
        <f>IF(V$4=$C24,$E24,
IF(V$4&gt;$C24,U24*(1+INDEX('Inputs_Indexed REC'!$D$12:$AC$14,MATCH('Indexed REC Strike Price'!$B24,'Inputs_Indexed REC'!$B$12:$B$14,0),MATCH('Indexed REC Prices'!V$4,'Inputs_Indexed REC'!$D$11:$AC$11,0))),
IF(V$4&lt;$C24,0,$E24)))</f>
        <v>0</v>
      </c>
      <c r="W24" s="226">
        <f>IF(W$4=$C24,$E24,
IF(W$4&gt;$C24,V24*(1+INDEX('Inputs_Indexed REC'!$D$12:$AC$14,MATCH('Indexed REC Strike Price'!$B24,'Inputs_Indexed REC'!$B$12:$B$14,0),MATCH('Indexed REC Prices'!W$4,'Inputs_Indexed REC'!$D$11:$AC$11,0))),
IF(W$4&lt;$C24,0,$E24)))</f>
        <v>0</v>
      </c>
      <c r="X24" s="226">
        <f>IF(X$4=$C24,$E24,
IF(X$4&gt;$C24,W24*(1+INDEX('Inputs_Indexed REC'!$D$12:$AC$14,MATCH('Indexed REC Strike Price'!$B24,'Inputs_Indexed REC'!$B$12:$B$14,0),MATCH('Indexed REC Prices'!X$4,'Inputs_Indexed REC'!$D$11:$AC$11,0))),
IF(X$4&lt;$C24,0,$E24)))</f>
        <v>0</v>
      </c>
      <c r="Y24" s="226">
        <f>IF(Y$4=$C24,$E24,
IF(Y$4&gt;$C24,X24*(1+INDEX('Inputs_Indexed REC'!$D$12:$AC$14,MATCH('Indexed REC Strike Price'!$B24,'Inputs_Indexed REC'!$B$12:$B$14,0),MATCH('Indexed REC Prices'!Y$4,'Inputs_Indexed REC'!$D$11:$AC$11,0))),
IF(Y$4&lt;$C24,0,$E24)))</f>
        <v>0</v>
      </c>
      <c r="Z24" s="226">
        <f>IF(Z$4=$C24,$E24,
IF(Z$4&gt;$C24,Y24*(1+INDEX('Inputs_Indexed REC'!$D$12:$AC$14,MATCH('Indexed REC Strike Price'!$B24,'Inputs_Indexed REC'!$B$12:$B$14,0),MATCH('Indexed REC Prices'!Z$4,'Inputs_Indexed REC'!$D$11:$AC$11,0))),
IF(Z$4&lt;$C24,0,$E24)))</f>
        <v>76.349999999999994</v>
      </c>
      <c r="AA24" s="226">
        <f>IF(AA$4=$C24,$E24,
IF(AA$4&gt;$C24,Z24*(1+INDEX('Inputs_Indexed REC'!$D$12:$AC$14,MATCH('Indexed REC Strike Price'!$B24,'Inputs_Indexed REC'!$B$12:$B$14,0),MATCH('Indexed REC Prices'!AA$4,'Inputs_Indexed REC'!$D$11:$AC$11,0))),
IF(AA$4&lt;$C24,0,$E24)))</f>
        <v>76.349999999999994</v>
      </c>
      <c r="AB24" s="226">
        <f>IF(AB$4=$C24,$E24,
IF(AB$4&gt;$C24,AA24*(1+INDEX('Inputs_Indexed REC'!$D$12:$AC$14,MATCH('Indexed REC Strike Price'!$B24,'Inputs_Indexed REC'!$B$12:$B$14,0),MATCH('Indexed REC Prices'!AB$4,'Inputs_Indexed REC'!$D$11:$AC$11,0))),
IF(AB$4&lt;$C24,0,$E24)))</f>
        <v>76.349999999999994</v>
      </c>
      <c r="AC24" s="226">
        <f>IF(AC$4=$C24,$E24,
IF(AC$4&gt;$C24,AB24*(1+INDEX('Inputs_Indexed REC'!$D$12:$AC$14,MATCH('Indexed REC Strike Price'!$B24,'Inputs_Indexed REC'!$B$12:$B$14,0),MATCH('Indexed REC Prices'!AC$4,'Inputs_Indexed REC'!$D$11:$AC$11,0))),
IF(AC$4&lt;$C24,0,$E24)))</f>
        <v>76.349999999999994</v>
      </c>
      <c r="AD24" s="226">
        <f>IF(AD$4=$C24,$E24,
IF(AD$4&gt;$C24,AC24*(1+INDEX('Inputs_Indexed REC'!$D$12:$AC$14,MATCH('Indexed REC Strike Price'!$B24,'Inputs_Indexed REC'!$B$12:$B$14,0),MATCH('Indexed REC Prices'!AD$4,'Inputs_Indexed REC'!$D$11:$AC$11,0))),
IF(AD$4&lt;$C24,0,$E24)))</f>
        <v>76.349999999999994</v>
      </c>
      <c r="AE24" s="226">
        <f>IF(AE$4=$C24,$E24,
IF(AE$4&gt;$C24,AD24*(1+INDEX('Inputs_Indexed REC'!$D$12:$AC$14,MATCH('Indexed REC Strike Price'!$B24,'Inputs_Indexed REC'!$B$12:$B$14,0),MATCH('Indexed REC Prices'!AE$4,'Inputs_Indexed REC'!$D$11:$AC$11,0))),
IF(AE$4&lt;$C24,0,$E24)))</f>
        <v>76.349999999999994</v>
      </c>
    </row>
    <row r="25" spans="2:31">
      <c r="B25" s="239" t="s">
        <v>71</v>
      </c>
      <c r="C25" s="320">
        <f t="shared" si="1"/>
        <v>2042</v>
      </c>
      <c r="D25" s="262" t="s">
        <v>87</v>
      </c>
      <c r="E25" s="322">
        <f t="shared" si="2"/>
        <v>76.349999999999994</v>
      </c>
      <c r="G25" s="226">
        <f>IF(G$4=$C25,$E25,
IF(G$4&gt;$C25,F25*(1+INDEX('Inputs_Indexed REC'!$D$12:$AC$14,MATCH('Indexed REC Strike Price'!$B25,'Inputs_Indexed REC'!$B$12:$B$14,0),MATCH('Indexed REC Prices'!G$4,'Inputs_Indexed REC'!$D$11:$AC$11,0))),
IF(G$4&lt;$C25,0,$E25)))</f>
        <v>0</v>
      </c>
      <c r="H25" s="226">
        <f>IF(H$4=$C25,$E25,
IF(H$4&gt;$C25,G25*(1+INDEX('Inputs_Indexed REC'!$D$12:$AC$14,MATCH('Indexed REC Strike Price'!$B25,'Inputs_Indexed REC'!$B$12:$B$14,0),MATCH('Indexed REC Prices'!H$4,'Inputs_Indexed REC'!$D$11:$AC$11,0))),
IF(H$4&lt;$C25,0,$E25)))</f>
        <v>0</v>
      </c>
      <c r="I25" s="226">
        <f>IF(I$4=$C25,$E25,
IF(I$4&gt;$C25,H25*(1+INDEX('Inputs_Indexed REC'!$D$12:$AC$14,MATCH('Indexed REC Strike Price'!$B25,'Inputs_Indexed REC'!$B$12:$B$14,0),MATCH('Indexed REC Prices'!I$4,'Inputs_Indexed REC'!$D$11:$AC$11,0))),
IF(I$4&lt;$C25,0,$E25)))</f>
        <v>0</v>
      </c>
      <c r="J25" s="226">
        <f>IF(J$4=$C25,$E25,
IF(J$4&gt;$C25,I25*(1+INDEX('Inputs_Indexed REC'!$D$12:$AC$14,MATCH('Indexed REC Strike Price'!$B25,'Inputs_Indexed REC'!$B$12:$B$14,0),MATCH('Indexed REC Prices'!J$4,'Inputs_Indexed REC'!$D$11:$AC$11,0))),
IF(J$4&lt;$C25,0,$E25)))</f>
        <v>0</v>
      </c>
      <c r="K25" s="226">
        <f>IF(K$4=$C25,$E25,
IF(K$4&gt;$C25,J25*(1+INDEX('Inputs_Indexed REC'!$D$12:$AC$14,MATCH('Indexed REC Strike Price'!$B25,'Inputs_Indexed REC'!$B$12:$B$14,0),MATCH('Indexed REC Prices'!K$4,'Inputs_Indexed REC'!$D$11:$AC$11,0))),
IF(K$4&lt;$C25,0,$E25)))</f>
        <v>0</v>
      </c>
      <c r="L25" s="226">
        <f>IF(L$4=$C25,$E25,
IF(L$4&gt;$C25,K25*(1+INDEX('Inputs_Indexed REC'!$D$12:$AC$14,MATCH('Indexed REC Strike Price'!$B25,'Inputs_Indexed REC'!$B$12:$B$14,0),MATCH('Indexed REC Prices'!L$4,'Inputs_Indexed REC'!$D$11:$AC$11,0))),
IF(L$4&lt;$C25,0,$E25)))</f>
        <v>0</v>
      </c>
      <c r="M25" s="226">
        <f>IF(M$4=$C25,$E25,
IF(M$4&gt;$C25,L25*(1+INDEX('Inputs_Indexed REC'!$D$12:$AC$14,MATCH('Indexed REC Strike Price'!$B25,'Inputs_Indexed REC'!$B$12:$B$14,0),MATCH('Indexed REC Prices'!M$4,'Inputs_Indexed REC'!$D$11:$AC$11,0))),
IF(M$4&lt;$C25,0,$E25)))</f>
        <v>0</v>
      </c>
      <c r="N25" s="226">
        <f>IF(N$4=$C25,$E25,
IF(N$4&gt;$C25,M25*(1+INDEX('Inputs_Indexed REC'!$D$12:$AC$14,MATCH('Indexed REC Strike Price'!$B25,'Inputs_Indexed REC'!$B$12:$B$14,0),MATCH('Indexed REC Prices'!N$4,'Inputs_Indexed REC'!$D$11:$AC$11,0))),
IF(N$4&lt;$C25,0,$E25)))</f>
        <v>0</v>
      </c>
      <c r="O25" s="226">
        <f>IF(O$4=$C25,$E25,
IF(O$4&gt;$C25,N25*(1+INDEX('Inputs_Indexed REC'!$D$12:$AC$14,MATCH('Indexed REC Strike Price'!$B25,'Inputs_Indexed REC'!$B$12:$B$14,0),MATCH('Indexed REC Prices'!O$4,'Inputs_Indexed REC'!$D$11:$AC$11,0))),
IF(O$4&lt;$C25,0,$E25)))</f>
        <v>0</v>
      </c>
      <c r="P25" s="226">
        <f>IF(P$4=$C25,$E25,
IF(P$4&gt;$C25,O25*(1+INDEX('Inputs_Indexed REC'!$D$12:$AC$14,MATCH('Indexed REC Strike Price'!$B25,'Inputs_Indexed REC'!$B$12:$B$14,0),MATCH('Indexed REC Prices'!P$4,'Inputs_Indexed REC'!$D$11:$AC$11,0))),
IF(P$4&lt;$C25,0,$E25)))</f>
        <v>0</v>
      </c>
      <c r="Q25" s="226">
        <f>IF(Q$4=$C25,$E25,
IF(Q$4&gt;$C25,P25*(1+INDEX('Inputs_Indexed REC'!$D$12:$AC$14,MATCH('Indexed REC Strike Price'!$B25,'Inputs_Indexed REC'!$B$12:$B$14,0),MATCH('Indexed REC Prices'!Q$4,'Inputs_Indexed REC'!$D$11:$AC$11,0))),
IF(Q$4&lt;$C25,0,$E25)))</f>
        <v>0</v>
      </c>
      <c r="R25" s="226">
        <f>IF(R$4=$C25,$E25,
IF(R$4&gt;$C25,Q25*(1+INDEX('Inputs_Indexed REC'!$D$12:$AC$14,MATCH('Indexed REC Strike Price'!$B25,'Inputs_Indexed REC'!$B$12:$B$14,0),MATCH('Indexed REC Prices'!R$4,'Inputs_Indexed REC'!$D$11:$AC$11,0))),
IF(R$4&lt;$C25,0,$E25)))</f>
        <v>0</v>
      </c>
      <c r="S25" s="226">
        <f>IF(S$4=$C25,$E25,
IF(S$4&gt;$C25,R25*(1+INDEX('Inputs_Indexed REC'!$D$12:$AC$14,MATCH('Indexed REC Strike Price'!$B25,'Inputs_Indexed REC'!$B$12:$B$14,0),MATCH('Indexed REC Prices'!S$4,'Inputs_Indexed REC'!$D$11:$AC$11,0))),
IF(S$4&lt;$C25,0,$E25)))</f>
        <v>0</v>
      </c>
      <c r="T25" s="226">
        <f>IF(T$4=$C25,$E25,
IF(T$4&gt;$C25,S25*(1+INDEX('Inputs_Indexed REC'!$D$12:$AC$14,MATCH('Indexed REC Strike Price'!$B25,'Inputs_Indexed REC'!$B$12:$B$14,0),MATCH('Indexed REC Prices'!T$4,'Inputs_Indexed REC'!$D$11:$AC$11,0))),
IF(T$4&lt;$C25,0,$E25)))</f>
        <v>0</v>
      </c>
      <c r="U25" s="226">
        <f>IF(U$4=$C25,$E25,
IF(U$4&gt;$C25,T25*(1+INDEX('Inputs_Indexed REC'!$D$12:$AC$14,MATCH('Indexed REC Strike Price'!$B25,'Inputs_Indexed REC'!$B$12:$B$14,0),MATCH('Indexed REC Prices'!U$4,'Inputs_Indexed REC'!$D$11:$AC$11,0))),
IF(U$4&lt;$C25,0,$E25)))</f>
        <v>0</v>
      </c>
      <c r="V25" s="226">
        <f>IF(V$4=$C25,$E25,
IF(V$4&gt;$C25,U25*(1+INDEX('Inputs_Indexed REC'!$D$12:$AC$14,MATCH('Indexed REC Strike Price'!$B25,'Inputs_Indexed REC'!$B$12:$B$14,0),MATCH('Indexed REC Prices'!V$4,'Inputs_Indexed REC'!$D$11:$AC$11,0))),
IF(V$4&lt;$C25,0,$E25)))</f>
        <v>0</v>
      </c>
      <c r="W25" s="226">
        <f>IF(W$4=$C25,$E25,
IF(W$4&gt;$C25,V25*(1+INDEX('Inputs_Indexed REC'!$D$12:$AC$14,MATCH('Indexed REC Strike Price'!$B25,'Inputs_Indexed REC'!$B$12:$B$14,0),MATCH('Indexed REC Prices'!W$4,'Inputs_Indexed REC'!$D$11:$AC$11,0))),
IF(W$4&lt;$C25,0,$E25)))</f>
        <v>0</v>
      </c>
      <c r="X25" s="226">
        <f>IF(X$4=$C25,$E25,
IF(X$4&gt;$C25,W25*(1+INDEX('Inputs_Indexed REC'!$D$12:$AC$14,MATCH('Indexed REC Strike Price'!$B25,'Inputs_Indexed REC'!$B$12:$B$14,0),MATCH('Indexed REC Prices'!X$4,'Inputs_Indexed REC'!$D$11:$AC$11,0))),
IF(X$4&lt;$C25,0,$E25)))</f>
        <v>0</v>
      </c>
      <c r="Y25" s="226">
        <f>IF(Y$4=$C25,$E25,
IF(Y$4&gt;$C25,X25*(1+INDEX('Inputs_Indexed REC'!$D$12:$AC$14,MATCH('Indexed REC Strike Price'!$B25,'Inputs_Indexed REC'!$B$12:$B$14,0),MATCH('Indexed REC Prices'!Y$4,'Inputs_Indexed REC'!$D$11:$AC$11,0))),
IF(Y$4&lt;$C25,0,$E25)))</f>
        <v>0</v>
      </c>
      <c r="Z25" s="226">
        <f>IF(Z$4=$C25,$E25,
IF(Z$4&gt;$C25,Y25*(1+INDEX('Inputs_Indexed REC'!$D$12:$AC$14,MATCH('Indexed REC Strike Price'!$B25,'Inputs_Indexed REC'!$B$12:$B$14,0),MATCH('Indexed REC Prices'!Z$4,'Inputs_Indexed REC'!$D$11:$AC$11,0))),
IF(Z$4&lt;$C25,0,$E25)))</f>
        <v>0</v>
      </c>
      <c r="AA25" s="226">
        <f>IF(AA$4=$C25,$E25,
IF(AA$4&gt;$C25,Z25*(1+INDEX('Inputs_Indexed REC'!$D$12:$AC$14,MATCH('Indexed REC Strike Price'!$B25,'Inputs_Indexed REC'!$B$12:$B$14,0),MATCH('Indexed REC Prices'!AA$4,'Inputs_Indexed REC'!$D$11:$AC$11,0))),
IF(AA$4&lt;$C25,0,$E25)))</f>
        <v>76.349999999999994</v>
      </c>
      <c r="AB25" s="226">
        <f>IF(AB$4=$C25,$E25,
IF(AB$4&gt;$C25,AA25*(1+INDEX('Inputs_Indexed REC'!$D$12:$AC$14,MATCH('Indexed REC Strike Price'!$B25,'Inputs_Indexed REC'!$B$12:$B$14,0),MATCH('Indexed REC Prices'!AB$4,'Inputs_Indexed REC'!$D$11:$AC$11,0))),
IF(AB$4&lt;$C25,0,$E25)))</f>
        <v>76.349999999999994</v>
      </c>
      <c r="AC25" s="226">
        <f>IF(AC$4=$C25,$E25,
IF(AC$4&gt;$C25,AB25*(1+INDEX('Inputs_Indexed REC'!$D$12:$AC$14,MATCH('Indexed REC Strike Price'!$B25,'Inputs_Indexed REC'!$B$12:$B$14,0),MATCH('Indexed REC Prices'!AC$4,'Inputs_Indexed REC'!$D$11:$AC$11,0))),
IF(AC$4&lt;$C25,0,$E25)))</f>
        <v>76.349999999999994</v>
      </c>
      <c r="AD25" s="226">
        <f>IF(AD$4=$C25,$E25,
IF(AD$4&gt;$C25,AC25*(1+INDEX('Inputs_Indexed REC'!$D$12:$AC$14,MATCH('Indexed REC Strike Price'!$B25,'Inputs_Indexed REC'!$B$12:$B$14,0),MATCH('Indexed REC Prices'!AD$4,'Inputs_Indexed REC'!$D$11:$AC$11,0))),
IF(AD$4&lt;$C25,0,$E25)))</f>
        <v>76.349999999999994</v>
      </c>
      <c r="AE25" s="226">
        <f>IF(AE$4=$C25,$E25,
IF(AE$4&gt;$C25,AD25*(1+INDEX('Inputs_Indexed REC'!$D$12:$AC$14,MATCH('Indexed REC Strike Price'!$B25,'Inputs_Indexed REC'!$B$12:$B$14,0),MATCH('Indexed REC Prices'!AE$4,'Inputs_Indexed REC'!$D$11:$AC$11,0))),
IF(AE$4&lt;$C25,0,$E25)))</f>
        <v>76.349999999999994</v>
      </c>
    </row>
    <row r="26" spans="2:31">
      <c r="B26" s="239" t="s">
        <v>71</v>
      </c>
      <c r="C26" s="320">
        <f t="shared" si="1"/>
        <v>2043</v>
      </c>
      <c r="D26" s="262" t="s">
        <v>87</v>
      </c>
      <c r="E26" s="322">
        <f t="shared" si="2"/>
        <v>76.349999999999994</v>
      </c>
      <c r="G26" s="226">
        <f>IF(G$4=$C26,$E26,
IF(G$4&gt;$C26,F26*(1+INDEX('Inputs_Indexed REC'!$D$12:$AC$14,MATCH('Indexed REC Strike Price'!$B26,'Inputs_Indexed REC'!$B$12:$B$14,0),MATCH('Indexed REC Prices'!G$4,'Inputs_Indexed REC'!$D$11:$AC$11,0))),
IF(G$4&lt;$C26,0,$E26)))</f>
        <v>0</v>
      </c>
      <c r="H26" s="226">
        <f>IF(H$4=$C26,$E26,
IF(H$4&gt;$C26,G26*(1+INDEX('Inputs_Indexed REC'!$D$12:$AC$14,MATCH('Indexed REC Strike Price'!$B26,'Inputs_Indexed REC'!$B$12:$B$14,0),MATCH('Indexed REC Prices'!H$4,'Inputs_Indexed REC'!$D$11:$AC$11,0))),
IF(H$4&lt;$C26,0,$E26)))</f>
        <v>0</v>
      </c>
      <c r="I26" s="226">
        <f>IF(I$4=$C26,$E26,
IF(I$4&gt;$C26,H26*(1+INDEX('Inputs_Indexed REC'!$D$12:$AC$14,MATCH('Indexed REC Strike Price'!$B26,'Inputs_Indexed REC'!$B$12:$B$14,0),MATCH('Indexed REC Prices'!I$4,'Inputs_Indexed REC'!$D$11:$AC$11,0))),
IF(I$4&lt;$C26,0,$E26)))</f>
        <v>0</v>
      </c>
      <c r="J26" s="226">
        <f>IF(J$4=$C26,$E26,
IF(J$4&gt;$C26,I26*(1+INDEX('Inputs_Indexed REC'!$D$12:$AC$14,MATCH('Indexed REC Strike Price'!$B26,'Inputs_Indexed REC'!$B$12:$B$14,0),MATCH('Indexed REC Prices'!J$4,'Inputs_Indexed REC'!$D$11:$AC$11,0))),
IF(J$4&lt;$C26,0,$E26)))</f>
        <v>0</v>
      </c>
      <c r="K26" s="226">
        <f>IF(K$4=$C26,$E26,
IF(K$4&gt;$C26,J26*(1+INDEX('Inputs_Indexed REC'!$D$12:$AC$14,MATCH('Indexed REC Strike Price'!$B26,'Inputs_Indexed REC'!$B$12:$B$14,0),MATCH('Indexed REC Prices'!K$4,'Inputs_Indexed REC'!$D$11:$AC$11,0))),
IF(K$4&lt;$C26,0,$E26)))</f>
        <v>0</v>
      </c>
      <c r="L26" s="226">
        <f>IF(L$4=$C26,$E26,
IF(L$4&gt;$C26,K26*(1+INDEX('Inputs_Indexed REC'!$D$12:$AC$14,MATCH('Indexed REC Strike Price'!$B26,'Inputs_Indexed REC'!$B$12:$B$14,0),MATCH('Indexed REC Prices'!L$4,'Inputs_Indexed REC'!$D$11:$AC$11,0))),
IF(L$4&lt;$C26,0,$E26)))</f>
        <v>0</v>
      </c>
      <c r="M26" s="226">
        <f>IF(M$4=$C26,$E26,
IF(M$4&gt;$C26,L26*(1+INDEX('Inputs_Indexed REC'!$D$12:$AC$14,MATCH('Indexed REC Strike Price'!$B26,'Inputs_Indexed REC'!$B$12:$B$14,0),MATCH('Indexed REC Prices'!M$4,'Inputs_Indexed REC'!$D$11:$AC$11,0))),
IF(M$4&lt;$C26,0,$E26)))</f>
        <v>0</v>
      </c>
      <c r="N26" s="226">
        <f>IF(N$4=$C26,$E26,
IF(N$4&gt;$C26,M26*(1+INDEX('Inputs_Indexed REC'!$D$12:$AC$14,MATCH('Indexed REC Strike Price'!$B26,'Inputs_Indexed REC'!$B$12:$B$14,0),MATCH('Indexed REC Prices'!N$4,'Inputs_Indexed REC'!$D$11:$AC$11,0))),
IF(N$4&lt;$C26,0,$E26)))</f>
        <v>0</v>
      </c>
      <c r="O26" s="226">
        <f>IF(O$4=$C26,$E26,
IF(O$4&gt;$C26,N26*(1+INDEX('Inputs_Indexed REC'!$D$12:$AC$14,MATCH('Indexed REC Strike Price'!$B26,'Inputs_Indexed REC'!$B$12:$B$14,0),MATCH('Indexed REC Prices'!O$4,'Inputs_Indexed REC'!$D$11:$AC$11,0))),
IF(O$4&lt;$C26,0,$E26)))</f>
        <v>0</v>
      </c>
      <c r="P26" s="226">
        <f>IF(P$4=$C26,$E26,
IF(P$4&gt;$C26,O26*(1+INDEX('Inputs_Indexed REC'!$D$12:$AC$14,MATCH('Indexed REC Strike Price'!$B26,'Inputs_Indexed REC'!$B$12:$B$14,0),MATCH('Indexed REC Prices'!P$4,'Inputs_Indexed REC'!$D$11:$AC$11,0))),
IF(P$4&lt;$C26,0,$E26)))</f>
        <v>0</v>
      </c>
      <c r="Q26" s="226">
        <f>IF(Q$4=$C26,$E26,
IF(Q$4&gt;$C26,P26*(1+INDEX('Inputs_Indexed REC'!$D$12:$AC$14,MATCH('Indexed REC Strike Price'!$B26,'Inputs_Indexed REC'!$B$12:$B$14,0),MATCH('Indexed REC Prices'!Q$4,'Inputs_Indexed REC'!$D$11:$AC$11,0))),
IF(Q$4&lt;$C26,0,$E26)))</f>
        <v>0</v>
      </c>
      <c r="R26" s="226">
        <f>IF(R$4=$C26,$E26,
IF(R$4&gt;$C26,Q26*(1+INDEX('Inputs_Indexed REC'!$D$12:$AC$14,MATCH('Indexed REC Strike Price'!$B26,'Inputs_Indexed REC'!$B$12:$B$14,0),MATCH('Indexed REC Prices'!R$4,'Inputs_Indexed REC'!$D$11:$AC$11,0))),
IF(R$4&lt;$C26,0,$E26)))</f>
        <v>0</v>
      </c>
      <c r="S26" s="226">
        <f>IF(S$4=$C26,$E26,
IF(S$4&gt;$C26,R26*(1+INDEX('Inputs_Indexed REC'!$D$12:$AC$14,MATCH('Indexed REC Strike Price'!$B26,'Inputs_Indexed REC'!$B$12:$B$14,0),MATCH('Indexed REC Prices'!S$4,'Inputs_Indexed REC'!$D$11:$AC$11,0))),
IF(S$4&lt;$C26,0,$E26)))</f>
        <v>0</v>
      </c>
      <c r="T26" s="226">
        <f>IF(T$4=$C26,$E26,
IF(T$4&gt;$C26,S26*(1+INDEX('Inputs_Indexed REC'!$D$12:$AC$14,MATCH('Indexed REC Strike Price'!$B26,'Inputs_Indexed REC'!$B$12:$B$14,0),MATCH('Indexed REC Prices'!T$4,'Inputs_Indexed REC'!$D$11:$AC$11,0))),
IF(T$4&lt;$C26,0,$E26)))</f>
        <v>0</v>
      </c>
      <c r="U26" s="226">
        <f>IF(U$4=$C26,$E26,
IF(U$4&gt;$C26,T26*(1+INDEX('Inputs_Indexed REC'!$D$12:$AC$14,MATCH('Indexed REC Strike Price'!$B26,'Inputs_Indexed REC'!$B$12:$B$14,0),MATCH('Indexed REC Prices'!U$4,'Inputs_Indexed REC'!$D$11:$AC$11,0))),
IF(U$4&lt;$C26,0,$E26)))</f>
        <v>0</v>
      </c>
      <c r="V26" s="226">
        <f>IF(V$4=$C26,$E26,
IF(V$4&gt;$C26,U26*(1+INDEX('Inputs_Indexed REC'!$D$12:$AC$14,MATCH('Indexed REC Strike Price'!$B26,'Inputs_Indexed REC'!$B$12:$B$14,0),MATCH('Indexed REC Prices'!V$4,'Inputs_Indexed REC'!$D$11:$AC$11,0))),
IF(V$4&lt;$C26,0,$E26)))</f>
        <v>0</v>
      </c>
      <c r="W26" s="226">
        <f>IF(W$4=$C26,$E26,
IF(W$4&gt;$C26,V26*(1+INDEX('Inputs_Indexed REC'!$D$12:$AC$14,MATCH('Indexed REC Strike Price'!$B26,'Inputs_Indexed REC'!$B$12:$B$14,0),MATCH('Indexed REC Prices'!W$4,'Inputs_Indexed REC'!$D$11:$AC$11,0))),
IF(W$4&lt;$C26,0,$E26)))</f>
        <v>0</v>
      </c>
      <c r="X26" s="226">
        <f>IF(X$4=$C26,$E26,
IF(X$4&gt;$C26,W26*(1+INDEX('Inputs_Indexed REC'!$D$12:$AC$14,MATCH('Indexed REC Strike Price'!$B26,'Inputs_Indexed REC'!$B$12:$B$14,0),MATCH('Indexed REC Prices'!X$4,'Inputs_Indexed REC'!$D$11:$AC$11,0))),
IF(X$4&lt;$C26,0,$E26)))</f>
        <v>0</v>
      </c>
      <c r="Y26" s="226">
        <f>IF(Y$4=$C26,$E26,
IF(Y$4&gt;$C26,X26*(1+INDEX('Inputs_Indexed REC'!$D$12:$AC$14,MATCH('Indexed REC Strike Price'!$B26,'Inputs_Indexed REC'!$B$12:$B$14,0),MATCH('Indexed REC Prices'!Y$4,'Inputs_Indexed REC'!$D$11:$AC$11,0))),
IF(Y$4&lt;$C26,0,$E26)))</f>
        <v>0</v>
      </c>
      <c r="Z26" s="226">
        <f>IF(Z$4=$C26,$E26,
IF(Z$4&gt;$C26,Y26*(1+INDEX('Inputs_Indexed REC'!$D$12:$AC$14,MATCH('Indexed REC Strike Price'!$B26,'Inputs_Indexed REC'!$B$12:$B$14,0),MATCH('Indexed REC Prices'!Z$4,'Inputs_Indexed REC'!$D$11:$AC$11,0))),
IF(Z$4&lt;$C26,0,$E26)))</f>
        <v>0</v>
      </c>
      <c r="AA26" s="226">
        <f>IF(AA$4=$C26,$E26,
IF(AA$4&gt;$C26,Z26*(1+INDEX('Inputs_Indexed REC'!$D$12:$AC$14,MATCH('Indexed REC Strike Price'!$B26,'Inputs_Indexed REC'!$B$12:$B$14,0),MATCH('Indexed REC Prices'!AA$4,'Inputs_Indexed REC'!$D$11:$AC$11,0))),
IF(AA$4&lt;$C26,0,$E26)))</f>
        <v>0</v>
      </c>
      <c r="AB26" s="226">
        <f>IF(AB$4=$C26,$E26,
IF(AB$4&gt;$C26,AA26*(1+INDEX('Inputs_Indexed REC'!$D$12:$AC$14,MATCH('Indexed REC Strike Price'!$B26,'Inputs_Indexed REC'!$B$12:$B$14,0),MATCH('Indexed REC Prices'!AB$4,'Inputs_Indexed REC'!$D$11:$AC$11,0))),
IF(AB$4&lt;$C26,0,$E26)))</f>
        <v>76.349999999999994</v>
      </c>
      <c r="AC26" s="226">
        <f>IF(AC$4=$C26,$E26,
IF(AC$4&gt;$C26,AB26*(1+INDEX('Inputs_Indexed REC'!$D$12:$AC$14,MATCH('Indexed REC Strike Price'!$B26,'Inputs_Indexed REC'!$B$12:$B$14,0),MATCH('Indexed REC Prices'!AC$4,'Inputs_Indexed REC'!$D$11:$AC$11,0))),
IF(AC$4&lt;$C26,0,$E26)))</f>
        <v>76.349999999999994</v>
      </c>
      <c r="AD26" s="226">
        <f>IF(AD$4=$C26,$E26,
IF(AD$4&gt;$C26,AC26*(1+INDEX('Inputs_Indexed REC'!$D$12:$AC$14,MATCH('Indexed REC Strike Price'!$B26,'Inputs_Indexed REC'!$B$12:$B$14,0),MATCH('Indexed REC Prices'!AD$4,'Inputs_Indexed REC'!$D$11:$AC$11,0))),
IF(AD$4&lt;$C26,0,$E26)))</f>
        <v>76.349999999999994</v>
      </c>
      <c r="AE26" s="226">
        <f>IF(AE$4=$C26,$E26,
IF(AE$4&gt;$C26,AD26*(1+INDEX('Inputs_Indexed REC'!$D$12:$AC$14,MATCH('Indexed REC Strike Price'!$B26,'Inputs_Indexed REC'!$B$12:$B$14,0),MATCH('Indexed REC Prices'!AE$4,'Inputs_Indexed REC'!$D$11:$AC$11,0))),
IF(AE$4&lt;$C26,0,$E26)))</f>
        <v>76.349999999999994</v>
      </c>
    </row>
    <row r="27" spans="2:31">
      <c r="B27" s="239" t="s">
        <v>71</v>
      </c>
      <c r="C27" s="320">
        <f t="shared" si="1"/>
        <v>2044</v>
      </c>
      <c r="D27" s="262" t="s">
        <v>87</v>
      </c>
      <c r="E27" s="322">
        <f t="shared" si="2"/>
        <v>76.349999999999994</v>
      </c>
      <c r="G27" s="226">
        <f>IF(G$4=$C27,$E27,
IF(G$4&gt;$C27,F27*(1+INDEX('Inputs_Indexed REC'!$D$12:$AC$14,MATCH('Indexed REC Strike Price'!$B27,'Inputs_Indexed REC'!$B$12:$B$14,0),MATCH('Indexed REC Prices'!G$4,'Inputs_Indexed REC'!$D$11:$AC$11,0))),
IF(G$4&lt;$C27,0,$E27)))</f>
        <v>0</v>
      </c>
      <c r="H27" s="226">
        <f>IF(H$4=$C27,$E27,
IF(H$4&gt;$C27,G27*(1+INDEX('Inputs_Indexed REC'!$D$12:$AC$14,MATCH('Indexed REC Strike Price'!$B27,'Inputs_Indexed REC'!$B$12:$B$14,0),MATCH('Indexed REC Prices'!H$4,'Inputs_Indexed REC'!$D$11:$AC$11,0))),
IF(H$4&lt;$C27,0,$E27)))</f>
        <v>0</v>
      </c>
      <c r="I27" s="226">
        <f>IF(I$4=$C27,$E27,
IF(I$4&gt;$C27,H27*(1+INDEX('Inputs_Indexed REC'!$D$12:$AC$14,MATCH('Indexed REC Strike Price'!$B27,'Inputs_Indexed REC'!$B$12:$B$14,0),MATCH('Indexed REC Prices'!I$4,'Inputs_Indexed REC'!$D$11:$AC$11,0))),
IF(I$4&lt;$C27,0,$E27)))</f>
        <v>0</v>
      </c>
      <c r="J27" s="226">
        <f>IF(J$4=$C27,$E27,
IF(J$4&gt;$C27,I27*(1+INDEX('Inputs_Indexed REC'!$D$12:$AC$14,MATCH('Indexed REC Strike Price'!$B27,'Inputs_Indexed REC'!$B$12:$B$14,0),MATCH('Indexed REC Prices'!J$4,'Inputs_Indexed REC'!$D$11:$AC$11,0))),
IF(J$4&lt;$C27,0,$E27)))</f>
        <v>0</v>
      </c>
      <c r="K27" s="226">
        <f>IF(K$4=$C27,$E27,
IF(K$4&gt;$C27,J27*(1+INDEX('Inputs_Indexed REC'!$D$12:$AC$14,MATCH('Indexed REC Strike Price'!$B27,'Inputs_Indexed REC'!$B$12:$B$14,0),MATCH('Indexed REC Prices'!K$4,'Inputs_Indexed REC'!$D$11:$AC$11,0))),
IF(K$4&lt;$C27,0,$E27)))</f>
        <v>0</v>
      </c>
      <c r="L27" s="226">
        <f>IF(L$4=$C27,$E27,
IF(L$4&gt;$C27,K27*(1+INDEX('Inputs_Indexed REC'!$D$12:$AC$14,MATCH('Indexed REC Strike Price'!$B27,'Inputs_Indexed REC'!$B$12:$B$14,0),MATCH('Indexed REC Prices'!L$4,'Inputs_Indexed REC'!$D$11:$AC$11,0))),
IF(L$4&lt;$C27,0,$E27)))</f>
        <v>0</v>
      </c>
      <c r="M27" s="226">
        <f>IF(M$4=$C27,$E27,
IF(M$4&gt;$C27,L27*(1+INDEX('Inputs_Indexed REC'!$D$12:$AC$14,MATCH('Indexed REC Strike Price'!$B27,'Inputs_Indexed REC'!$B$12:$B$14,0),MATCH('Indexed REC Prices'!M$4,'Inputs_Indexed REC'!$D$11:$AC$11,0))),
IF(M$4&lt;$C27,0,$E27)))</f>
        <v>0</v>
      </c>
      <c r="N27" s="226">
        <f>IF(N$4=$C27,$E27,
IF(N$4&gt;$C27,M27*(1+INDEX('Inputs_Indexed REC'!$D$12:$AC$14,MATCH('Indexed REC Strike Price'!$B27,'Inputs_Indexed REC'!$B$12:$B$14,0),MATCH('Indexed REC Prices'!N$4,'Inputs_Indexed REC'!$D$11:$AC$11,0))),
IF(N$4&lt;$C27,0,$E27)))</f>
        <v>0</v>
      </c>
      <c r="O27" s="226">
        <f>IF(O$4=$C27,$E27,
IF(O$4&gt;$C27,N27*(1+INDEX('Inputs_Indexed REC'!$D$12:$AC$14,MATCH('Indexed REC Strike Price'!$B27,'Inputs_Indexed REC'!$B$12:$B$14,0),MATCH('Indexed REC Prices'!O$4,'Inputs_Indexed REC'!$D$11:$AC$11,0))),
IF(O$4&lt;$C27,0,$E27)))</f>
        <v>0</v>
      </c>
      <c r="P27" s="226">
        <f>IF(P$4=$C27,$E27,
IF(P$4&gt;$C27,O27*(1+INDEX('Inputs_Indexed REC'!$D$12:$AC$14,MATCH('Indexed REC Strike Price'!$B27,'Inputs_Indexed REC'!$B$12:$B$14,0),MATCH('Indexed REC Prices'!P$4,'Inputs_Indexed REC'!$D$11:$AC$11,0))),
IF(P$4&lt;$C27,0,$E27)))</f>
        <v>0</v>
      </c>
      <c r="Q27" s="226">
        <f>IF(Q$4=$C27,$E27,
IF(Q$4&gt;$C27,P27*(1+INDEX('Inputs_Indexed REC'!$D$12:$AC$14,MATCH('Indexed REC Strike Price'!$B27,'Inputs_Indexed REC'!$B$12:$B$14,0),MATCH('Indexed REC Prices'!Q$4,'Inputs_Indexed REC'!$D$11:$AC$11,0))),
IF(Q$4&lt;$C27,0,$E27)))</f>
        <v>0</v>
      </c>
      <c r="R27" s="226">
        <f>IF(R$4=$C27,$E27,
IF(R$4&gt;$C27,Q27*(1+INDEX('Inputs_Indexed REC'!$D$12:$AC$14,MATCH('Indexed REC Strike Price'!$B27,'Inputs_Indexed REC'!$B$12:$B$14,0),MATCH('Indexed REC Prices'!R$4,'Inputs_Indexed REC'!$D$11:$AC$11,0))),
IF(R$4&lt;$C27,0,$E27)))</f>
        <v>0</v>
      </c>
      <c r="S27" s="226">
        <f>IF(S$4=$C27,$E27,
IF(S$4&gt;$C27,R27*(1+INDEX('Inputs_Indexed REC'!$D$12:$AC$14,MATCH('Indexed REC Strike Price'!$B27,'Inputs_Indexed REC'!$B$12:$B$14,0),MATCH('Indexed REC Prices'!S$4,'Inputs_Indexed REC'!$D$11:$AC$11,0))),
IF(S$4&lt;$C27,0,$E27)))</f>
        <v>0</v>
      </c>
      <c r="T27" s="226">
        <f>IF(T$4=$C27,$E27,
IF(T$4&gt;$C27,S27*(1+INDEX('Inputs_Indexed REC'!$D$12:$AC$14,MATCH('Indexed REC Strike Price'!$B27,'Inputs_Indexed REC'!$B$12:$B$14,0),MATCH('Indexed REC Prices'!T$4,'Inputs_Indexed REC'!$D$11:$AC$11,0))),
IF(T$4&lt;$C27,0,$E27)))</f>
        <v>0</v>
      </c>
      <c r="U27" s="226">
        <f>IF(U$4=$C27,$E27,
IF(U$4&gt;$C27,T27*(1+INDEX('Inputs_Indexed REC'!$D$12:$AC$14,MATCH('Indexed REC Strike Price'!$B27,'Inputs_Indexed REC'!$B$12:$B$14,0),MATCH('Indexed REC Prices'!U$4,'Inputs_Indexed REC'!$D$11:$AC$11,0))),
IF(U$4&lt;$C27,0,$E27)))</f>
        <v>0</v>
      </c>
      <c r="V27" s="226">
        <f>IF(V$4=$C27,$E27,
IF(V$4&gt;$C27,U27*(1+INDEX('Inputs_Indexed REC'!$D$12:$AC$14,MATCH('Indexed REC Strike Price'!$B27,'Inputs_Indexed REC'!$B$12:$B$14,0),MATCH('Indexed REC Prices'!V$4,'Inputs_Indexed REC'!$D$11:$AC$11,0))),
IF(V$4&lt;$C27,0,$E27)))</f>
        <v>0</v>
      </c>
      <c r="W27" s="226">
        <f>IF(W$4=$C27,$E27,
IF(W$4&gt;$C27,V27*(1+INDEX('Inputs_Indexed REC'!$D$12:$AC$14,MATCH('Indexed REC Strike Price'!$B27,'Inputs_Indexed REC'!$B$12:$B$14,0),MATCH('Indexed REC Prices'!W$4,'Inputs_Indexed REC'!$D$11:$AC$11,0))),
IF(W$4&lt;$C27,0,$E27)))</f>
        <v>0</v>
      </c>
      <c r="X27" s="226">
        <f>IF(X$4=$C27,$E27,
IF(X$4&gt;$C27,W27*(1+INDEX('Inputs_Indexed REC'!$D$12:$AC$14,MATCH('Indexed REC Strike Price'!$B27,'Inputs_Indexed REC'!$B$12:$B$14,0),MATCH('Indexed REC Prices'!X$4,'Inputs_Indexed REC'!$D$11:$AC$11,0))),
IF(X$4&lt;$C27,0,$E27)))</f>
        <v>0</v>
      </c>
      <c r="Y27" s="226">
        <f>IF(Y$4=$C27,$E27,
IF(Y$4&gt;$C27,X27*(1+INDEX('Inputs_Indexed REC'!$D$12:$AC$14,MATCH('Indexed REC Strike Price'!$B27,'Inputs_Indexed REC'!$B$12:$B$14,0),MATCH('Indexed REC Prices'!Y$4,'Inputs_Indexed REC'!$D$11:$AC$11,0))),
IF(Y$4&lt;$C27,0,$E27)))</f>
        <v>0</v>
      </c>
      <c r="Z27" s="226">
        <f>IF(Z$4=$C27,$E27,
IF(Z$4&gt;$C27,Y27*(1+INDEX('Inputs_Indexed REC'!$D$12:$AC$14,MATCH('Indexed REC Strike Price'!$B27,'Inputs_Indexed REC'!$B$12:$B$14,0),MATCH('Indexed REC Prices'!Z$4,'Inputs_Indexed REC'!$D$11:$AC$11,0))),
IF(Z$4&lt;$C27,0,$E27)))</f>
        <v>0</v>
      </c>
      <c r="AA27" s="226">
        <f>IF(AA$4=$C27,$E27,
IF(AA$4&gt;$C27,Z27*(1+INDEX('Inputs_Indexed REC'!$D$12:$AC$14,MATCH('Indexed REC Strike Price'!$B27,'Inputs_Indexed REC'!$B$12:$B$14,0),MATCH('Indexed REC Prices'!AA$4,'Inputs_Indexed REC'!$D$11:$AC$11,0))),
IF(AA$4&lt;$C27,0,$E27)))</f>
        <v>0</v>
      </c>
      <c r="AB27" s="226">
        <f>IF(AB$4=$C27,$E27,
IF(AB$4&gt;$C27,AA27*(1+INDEX('Inputs_Indexed REC'!$D$12:$AC$14,MATCH('Indexed REC Strike Price'!$B27,'Inputs_Indexed REC'!$B$12:$B$14,0),MATCH('Indexed REC Prices'!AB$4,'Inputs_Indexed REC'!$D$11:$AC$11,0))),
IF(AB$4&lt;$C27,0,$E27)))</f>
        <v>0</v>
      </c>
      <c r="AC27" s="226">
        <f>IF(AC$4=$C27,$E27,
IF(AC$4&gt;$C27,AB27*(1+INDEX('Inputs_Indexed REC'!$D$12:$AC$14,MATCH('Indexed REC Strike Price'!$B27,'Inputs_Indexed REC'!$B$12:$B$14,0),MATCH('Indexed REC Prices'!AC$4,'Inputs_Indexed REC'!$D$11:$AC$11,0))),
IF(AC$4&lt;$C27,0,$E27)))</f>
        <v>76.349999999999994</v>
      </c>
      <c r="AD27" s="226">
        <f>IF(AD$4=$C27,$E27,
IF(AD$4&gt;$C27,AC27*(1+INDEX('Inputs_Indexed REC'!$D$12:$AC$14,MATCH('Indexed REC Strike Price'!$B27,'Inputs_Indexed REC'!$B$12:$B$14,0),MATCH('Indexed REC Prices'!AD$4,'Inputs_Indexed REC'!$D$11:$AC$11,0))),
IF(AD$4&lt;$C27,0,$E27)))</f>
        <v>76.349999999999994</v>
      </c>
      <c r="AE27" s="226">
        <f>IF(AE$4=$C27,$E27,
IF(AE$4&gt;$C27,AD27*(1+INDEX('Inputs_Indexed REC'!$D$12:$AC$14,MATCH('Indexed REC Strike Price'!$B27,'Inputs_Indexed REC'!$B$12:$B$14,0),MATCH('Indexed REC Prices'!AE$4,'Inputs_Indexed REC'!$D$11:$AC$11,0))),
IF(AE$4&lt;$C27,0,$E27)))</f>
        <v>76.349999999999994</v>
      </c>
    </row>
    <row r="28" spans="2:31">
      <c r="B28" s="239" t="s">
        <v>71</v>
      </c>
      <c r="C28" s="320">
        <f t="shared" si="1"/>
        <v>2045</v>
      </c>
      <c r="D28" s="262" t="s">
        <v>87</v>
      </c>
      <c r="E28" s="322">
        <f t="shared" si="2"/>
        <v>76.349999999999994</v>
      </c>
      <c r="G28" s="226">
        <f>IF(G$4=$C28,$E28,
IF(G$4&gt;$C28,F28*(1+INDEX('Inputs_Indexed REC'!$D$12:$AC$14,MATCH('Indexed REC Strike Price'!$B28,'Inputs_Indexed REC'!$B$12:$B$14,0),MATCH('Indexed REC Prices'!G$4,'Inputs_Indexed REC'!$D$11:$AC$11,0))),
IF(G$4&lt;$C28,0,$E28)))</f>
        <v>0</v>
      </c>
      <c r="H28" s="226">
        <f>IF(H$4=$C28,$E28,
IF(H$4&gt;$C28,G28*(1+INDEX('Inputs_Indexed REC'!$D$12:$AC$14,MATCH('Indexed REC Strike Price'!$B28,'Inputs_Indexed REC'!$B$12:$B$14,0),MATCH('Indexed REC Prices'!H$4,'Inputs_Indexed REC'!$D$11:$AC$11,0))),
IF(H$4&lt;$C28,0,$E28)))</f>
        <v>0</v>
      </c>
      <c r="I28" s="226">
        <f>IF(I$4=$C28,$E28,
IF(I$4&gt;$C28,H28*(1+INDEX('Inputs_Indexed REC'!$D$12:$AC$14,MATCH('Indexed REC Strike Price'!$B28,'Inputs_Indexed REC'!$B$12:$B$14,0),MATCH('Indexed REC Prices'!I$4,'Inputs_Indexed REC'!$D$11:$AC$11,0))),
IF(I$4&lt;$C28,0,$E28)))</f>
        <v>0</v>
      </c>
      <c r="J28" s="226">
        <f>IF(J$4=$C28,$E28,
IF(J$4&gt;$C28,I28*(1+INDEX('Inputs_Indexed REC'!$D$12:$AC$14,MATCH('Indexed REC Strike Price'!$B28,'Inputs_Indexed REC'!$B$12:$B$14,0),MATCH('Indexed REC Prices'!J$4,'Inputs_Indexed REC'!$D$11:$AC$11,0))),
IF(J$4&lt;$C28,0,$E28)))</f>
        <v>0</v>
      </c>
      <c r="K28" s="226">
        <f>IF(K$4=$C28,$E28,
IF(K$4&gt;$C28,J28*(1+INDEX('Inputs_Indexed REC'!$D$12:$AC$14,MATCH('Indexed REC Strike Price'!$B28,'Inputs_Indexed REC'!$B$12:$B$14,0),MATCH('Indexed REC Prices'!K$4,'Inputs_Indexed REC'!$D$11:$AC$11,0))),
IF(K$4&lt;$C28,0,$E28)))</f>
        <v>0</v>
      </c>
      <c r="L28" s="226">
        <f>IF(L$4=$C28,$E28,
IF(L$4&gt;$C28,K28*(1+INDEX('Inputs_Indexed REC'!$D$12:$AC$14,MATCH('Indexed REC Strike Price'!$B28,'Inputs_Indexed REC'!$B$12:$B$14,0),MATCH('Indexed REC Prices'!L$4,'Inputs_Indexed REC'!$D$11:$AC$11,0))),
IF(L$4&lt;$C28,0,$E28)))</f>
        <v>0</v>
      </c>
      <c r="M28" s="226">
        <f>IF(M$4=$C28,$E28,
IF(M$4&gt;$C28,L28*(1+INDEX('Inputs_Indexed REC'!$D$12:$AC$14,MATCH('Indexed REC Strike Price'!$B28,'Inputs_Indexed REC'!$B$12:$B$14,0),MATCH('Indexed REC Prices'!M$4,'Inputs_Indexed REC'!$D$11:$AC$11,0))),
IF(M$4&lt;$C28,0,$E28)))</f>
        <v>0</v>
      </c>
      <c r="N28" s="226">
        <f>IF(N$4=$C28,$E28,
IF(N$4&gt;$C28,M28*(1+INDEX('Inputs_Indexed REC'!$D$12:$AC$14,MATCH('Indexed REC Strike Price'!$B28,'Inputs_Indexed REC'!$B$12:$B$14,0),MATCH('Indexed REC Prices'!N$4,'Inputs_Indexed REC'!$D$11:$AC$11,0))),
IF(N$4&lt;$C28,0,$E28)))</f>
        <v>0</v>
      </c>
      <c r="O28" s="226">
        <f>IF(O$4=$C28,$E28,
IF(O$4&gt;$C28,N28*(1+INDEX('Inputs_Indexed REC'!$D$12:$AC$14,MATCH('Indexed REC Strike Price'!$B28,'Inputs_Indexed REC'!$B$12:$B$14,0),MATCH('Indexed REC Prices'!O$4,'Inputs_Indexed REC'!$D$11:$AC$11,0))),
IF(O$4&lt;$C28,0,$E28)))</f>
        <v>0</v>
      </c>
      <c r="P28" s="226">
        <f>IF(P$4=$C28,$E28,
IF(P$4&gt;$C28,O28*(1+INDEX('Inputs_Indexed REC'!$D$12:$AC$14,MATCH('Indexed REC Strike Price'!$B28,'Inputs_Indexed REC'!$B$12:$B$14,0),MATCH('Indexed REC Prices'!P$4,'Inputs_Indexed REC'!$D$11:$AC$11,0))),
IF(P$4&lt;$C28,0,$E28)))</f>
        <v>0</v>
      </c>
      <c r="Q28" s="226">
        <f>IF(Q$4=$C28,$E28,
IF(Q$4&gt;$C28,P28*(1+INDEX('Inputs_Indexed REC'!$D$12:$AC$14,MATCH('Indexed REC Strike Price'!$B28,'Inputs_Indexed REC'!$B$12:$B$14,0),MATCH('Indexed REC Prices'!Q$4,'Inputs_Indexed REC'!$D$11:$AC$11,0))),
IF(Q$4&lt;$C28,0,$E28)))</f>
        <v>0</v>
      </c>
      <c r="R28" s="226">
        <f>IF(R$4=$C28,$E28,
IF(R$4&gt;$C28,Q28*(1+INDEX('Inputs_Indexed REC'!$D$12:$AC$14,MATCH('Indexed REC Strike Price'!$B28,'Inputs_Indexed REC'!$B$12:$B$14,0),MATCH('Indexed REC Prices'!R$4,'Inputs_Indexed REC'!$D$11:$AC$11,0))),
IF(R$4&lt;$C28,0,$E28)))</f>
        <v>0</v>
      </c>
      <c r="S28" s="226">
        <f>IF(S$4=$C28,$E28,
IF(S$4&gt;$C28,R28*(1+INDEX('Inputs_Indexed REC'!$D$12:$AC$14,MATCH('Indexed REC Strike Price'!$B28,'Inputs_Indexed REC'!$B$12:$B$14,0),MATCH('Indexed REC Prices'!S$4,'Inputs_Indexed REC'!$D$11:$AC$11,0))),
IF(S$4&lt;$C28,0,$E28)))</f>
        <v>0</v>
      </c>
      <c r="T28" s="226">
        <f>IF(T$4=$C28,$E28,
IF(T$4&gt;$C28,S28*(1+INDEX('Inputs_Indexed REC'!$D$12:$AC$14,MATCH('Indexed REC Strike Price'!$B28,'Inputs_Indexed REC'!$B$12:$B$14,0),MATCH('Indexed REC Prices'!T$4,'Inputs_Indexed REC'!$D$11:$AC$11,0))),
IF(T$4&lt;$C28,0,$E28)))</f>
        <v>0</v>
      </c>
      <c r="U28" s="226">
        <f>IF(U$4=$C28,$E28,
IF(U$4&gt;$C28,T28*(1+INDEX('Inputs_Indexed REC'!$D$12:$AC$14,MATCH('Indexed REC Strike Price'!$B28,'Inputs_Indexed REC'!$B$12:$B$14,0),MATCH('Indexed REC Prices'!U$4,'Inputs_Indexed REC'!$D$11:$AC$11,0))),
IF(U$4&lt;$C28,0,$E28)))</f>
        <v>0</v>
      </c>
      <c r="V28" s="226">
        <f>IF(V$4=$C28,$E28,
IF(V$4&gt;$C28,U28*(1+INDEX('Inputs_Indexed REC'!$D$12:$AC$14,MATCH('Indexed REC Strike Price'!$B28,'Inputs_Indexed REC'!$B$12:$B$14,0),MATCH('Indexed REC Prices'!V$4,'Inputs_Indexed REC'!$D$11:$AC$11,0))),
IF(V$4&lt;$C28,0,$E28)))</f>
        <v>0</v>
      </c>
      <c r="W28" s="226">
        <f>IF(W$4=$C28,$E28,
IF(W$4&gt;$C28,V28*(1+INDEX('Inputs_Indexed REC'!$D$12:$AC$14,MATCH('Indexed REC Strike Price'!$B28,'Inputs_Indexed REC'!$B$12:$B$14,0),MATCH('Indexed REC Prices'!W$4,'Inputs_Indexed REC'!$D$11:$AC$11,0))),
IF(W$4&lt;$C28,0,$E28)))</f>
        <v>0</v>
      </c>
      <c r="X28" s="226">
        <f>IF(X$4=$C28,$E28,
IF(X$4&gt;$C28,W28*(1+INDEX('Inputs_Indexed REC'!$D$12:$AC$14,MATCH('Indexed REC Strike Price'!$B28,'Inputs_Indexed REC'!$B$12:$B$14,0),MATCH('Indexed REC Prices'!X$4,'Inputs_Indexed REC'!$D$11:$AC$11,0))),
IF(X$4&lt;$C28,0,$E28)))</f>
        <v>0</v>
      </c>
      <c r="Y28" s="226">
        <f>IF(Y$4=$C28,$E28,
IF(Y$4&gt;$C28,X28*(1+INDEX('Inputs_Indexed REC'!$D$12:$AC$14,MATCH('Indexed REC Strike Price'!$B28,'Inputs_Indexed REC'!$B$12:$B$14,0),MATCH('Indexed REC Prices'!Y$4,'Inputs_Indexed REC'!$D$11:$AC$11,0))),
IF(Y$4&lt;$C28,0,$E28)))</f>
        <v>0</v>
      </c>
      <c r="Z28" s="226">
        <f>IF(Z$4=$C28,$E28,
IF(Z$4&gt;$C28,Y28*(1+INDEX('Inputs_Indexed REC'!$D$12:$AC$14,MATCH('Indexed REC Strike Price'!$B28,'Inputs_Indexed REC'!$B$12:$B$14,0),MATCH('Indexed REC Prices'!Z$4,'Inputs_Indexed REC'!$D$11:$AC$11,0))),
IF(Z$4&lt;$C28,0,$E28)))</f>
        <v>0</v>
      </c>
      <c r="AA28" s="226">
        <f>IF(AA$4=$C28,$E28,
IF(AA$4&gt;$C28,Z28*(1+INDEX('Inputs_Indexed REC'!$D$12:$AC$14,MATCH('Indexed REC Strike Price'!$B28,'Inputs_Indexed REC'!$B$12:$B$14,0),MATCH('Indexed REC Prices'!AA$4,'Inputs_Indexed REC'!$D$11:$AC$11,0))),
IF(AA$4&lt;$C28,0,$E28)))</f>
        <v>0</v>
      </c>
      <c r="AB28" s="226">
        <f>IF(AB$4=$C28,$E28,
IF(AB$4&gt;$C28,AA28*(1+INDEX('Inputs_Indexed REC'!$D$12:$AC$14,MATCH('Indexed REC Strike Price'!$B28,'Inputs_Indexed REC'!$B$12:$B$14,0),MATCH('Indexed REC Prices'!AB$4,'Inputs_Indexed REC'!$D$11:$AC$11,0))),
IF(AB$4&lt;$C28,0,$E28)))</f>
        <v>0</v>
      </c>
      <c r="AC28" s="226">
        <f>IF(AC$4=$C28,$E28,
IF(AC$4&gt;$C28,AB28*(1+INDEX('Inputs_Indexed REC'!$D$12:$AC$14,MATCH('Indexed REC Strike Price'!$B28,'Inputs_Indexed REC'!$B$12:$B$14,0),MATCH('Indexed REC Prices'!AC$4,'Inputs_Indexed REC'!$D$11:$AC$11,0))),
IF(AC$4&lt;$C28,0,$E28)))</f>
        <v>0</v>
      </c>
      <c r="AD28" s="226">
        <f>IF(AD$4=$C28,$E28,
IF(AD$4&gt;$C28,AC28*(1+INDEX('Inputs_Indexed REC'!$D$12:$AC$14,MATCH('Indexed REC Strike Price'!$B28,'Inputs_Indexed REC'!$B$12:$B$14,0),MATCH('Indexed REC Prices'!AD$4,'Inputs_Indexed REC'!$D$11:$AC$11,0))),
IF(AD$4&lt;$C28,0,$E28)))</f>
        <v>76.349999999999994</v>
      </c>
      <c r="AE28" s="226">
        <f>IF(AE$4=$C28,$E28,
IF(AE$4&gt;$C28,AD28*(1+INDEX('Inputs_Indexed REC'!$D$12:$AC$14,MATCH('Indexed REC Strike Price'!$B28,'Inputs_Indexed REC'!$B$12:$B$14,0),MATCH('Indexed REC Prices'!AE$4,'Inputs_Indexed REC'!$D$11:$AC$11,0))),
IF(AE$4&lt;$C28,0,$E28)))</f>
        <v>76.349999999999994</v>
      </c>
    </row>
    <row r="29" spans="2:31">
      <c r="B29" s="239" t="s">
        <v>71</v>
      </c>
      <c r="C29" s="320">
        <f t="shared" si="1"/>
        <v>2046</v>
      </c>
      <c r="D29" s="262" t="s">
        <v>87</v>
      </c>
      <c r="E29" s="322">
        <f t="shared" si="2"/>
        <v>76.349999999999994</v>
      </c>
      <c r="G29" s="226">
        <f>IF(G$4=$C29,$E29,
IF(G$4&gt;$C29,F29*(1+INDEX('Inputs_Indexed REC'!$D$12:$AC$14,MATCH('Indexed REC Strike Price'!$B29,'Inputs_Indexed REC'!$B$12:$B$14,0),MATCH('Indexed REC Prices'!G$4,'Inputs_Indexed REC'!$D$11:$AC$11,0))),
IF(G$4&lt;$C29,0,$E29)))</f>
        <v>0</v>
      </c>
      <c r="H29" s="226">
        <f>IF(H$4=$C29,$E29,
IF(H$4&gt;$C29,G29*(1+INDEX('Inputs_Indexed REC'!$D$12:$AC$14,MATCH('Indexed REC Strike Price'!$B29,'Inputs_Indexed REC'!$B$12:$B$14,0),MATCH('Indexed REC Prices'!H$4,'Inputs_Indexed REC'!$D$11:$AC$11,0))),
IF(H$4&lt;$C29,0,$E29)))</f>
        <v>0</v>
      </c>
      <c r="I29" s="226">
        <f>IF(I$4=$C29,$E29,
IF(I$4&gt;$C29,H29*(1+INDEX('Inputs_Indexed REC'!$D$12:$AC$14,MATCH('Indexed REC Strike Price'!$B29,'Inputs_Indexed REC'!$B$12:$B$14,0),MATCH('Indexed REC Prices'!I$4,'Inputs_Indexed REC'!$D$11:$AC$11,0))),
IF(I$4&lt;$C29,0,$E29)))</f>
        <v>0</v>
      </c>
      <c r="J29" s="226">
        <f>IF(J$4=$C29,$E29,
IF(J$4&gt;$C29,I29*(1+INDEX('Inputs_Indexed REC'!$D$12:$AC$14,MATCH('Indexed REC Strike Price'!$B29,'Inputs_Indexed REC'!$B$12:$B$14,0),MATCH('Indexed REC Prices'!J$4,'Inputs_Indexed REC'!$D$11:$AC$11,0))),
IF(J$4&lt;$C29,0,$E29)))</f>
        <v>0</v>
      </c>
      <c r="K29" s="226">
        <f>IF(K$4=$C29,$E29,
IF(K$4&gt;$C29,J29*(1+INDEX('Inputs_Indexed REC'!$D$12:$AC$14,MATCH('Indexed REC Strike Price'!$B29,'Inputs_Indexed REC'!$B$12:$B$14,0),MATCH('Indexed REC Prices'!K$4,'Inputs_Indexed REC'!$D$11:$AC$11,0))),
IF(K$4&lt;$C29,0,$E29)))</f>
        <v>0</v>
      </c>
      <c r="L29" s="226">
        <f>IF(L$4=$C29,$E29,
IF(L$4&gt;$C29,K29*(1+INDEX('Inputs_Indexed REC'!$D$12:$AC$14,MATCH('Indexed REC Strike Price'!$B29,'Inputs_Indexed REC'!$B$12:$B$14,0),MATCH('Indexed REC Prices'!L$4,'Inputs_Indexed REC'!$D$11:$AC$11,0))),
IF(L$4&lt;$C29,0,$E29)))</f>
        <v>0</v>
      </c>
      <c r="M29" s="226">
        <f>IF(M$4=$C29,$E29,
IF(M$4&gt;$C29,L29*(1+INDEX('Inputs_Indexed REC'!$D$12:$AC$14,MATCH('Indexed REC Strike Price'!$B29,'Inputs_Indexed REC'!$B$12:$B$14,0),MATCH('Indexed REC Prices'!M$4,'Inputs_Indexed REC'!$D$11:$AC$11,0))),
IF(M$4&lt;$C29,0,$E29)))</f>
        <v>0</v>
      </c>
      <c r="N29" s="226">
        <f>IF(N$4=$C29,$E29,
IF(N$4&gt;$C29,M29*(1+INDEX('Inputs_Indexed REC'!$D$12:$AC$14,MATCH('Indexed REC Strike Price'!$B29,'Inputs_Indexed REC'!$B$12:$B$14,0),MATCH('Indexed REC Prices'!N$4,'Inputs_Indexed REC'!$D$11:$AC$11,0))),
IF(N$4&lt;$C29,0,$E29)))</f>
        <v>0</v>
      </c>
      <c r="O29" s="226">
        <f>IF(O$4=$C29,$E29,
IF(O$4&gt;$C29,N29*(1+INDEX('Inputs_Indexed REC'!$D$12:$AC$14,MATCH('Indexed REC Strike Price'!$B29,'Inputs_Indexed REC'!$B$12:$B$14,0),MATCH('Indexed REC Prices'!O$4,'Inputs_Indexed REC'!$D$11:$AC$11,0))),
IF(O$4&lt;$C29,0,$E29)))</f>
        <v>0</v>
      </c>
      <c r="P29" s="226">
        <f>IF(P$4=$C29,$E29,
IF(P$4&gt;$C29,O29*(1+INDEX('Inputs_Indexed REC'!$D$12:$AC$14,MATCH('Indexed REC Strike Price'!$B29,'Inputs_Indexed REC'!$B$12:$B$14,0),MATCH('Indexed REC Prices'!P$4,'Inputs_Indexed REC'!$D$11:$AC$11,0))),
IF(P$4&lt;$C29,0,$E29)))</f>
        <v>0</v>
      </c>
      <c r="Q29" s="226">
        <f>IF(Q$4=$C29,$E29,
IF(Q$4&gt;$C29,P29*(1+INDEX('Inputs_Indexed REC'!$D$12:$AC$14,MATCH('Indexed REC Strike Price'!$B29,'Inputs_Indexed REC'!$B$12:$B$14,0),MATCH('Indexed REC Prices'!Q$4,'Inputs_Indexed REC'!$D$11:$AC$11,0))),
IF(Q$4&lt;$C29,0,$E29)))</f>
        <v>0</v>
      </c>
      <c r="R29" s="226">
        <f>IF(R$4=$C29,$E29,
IF(R$4&gt;$C29,Q29*(1+INDEX('Inputs_Indexed REC'!$D$12:$AC$14,MATCH('Indexed REC Strike Price'!$B29,'Inputs_Indexed REC'!$B$12:$B$14,0),MATCH('Indexed REC Prices'!R$4,'Inputs_Indexed REC'!$D$11:$AC$11,0))),
IF(R$4&lt;$C29,0,$E29)))</f>
        <v>0</v>
      </c>
      <c r="S29" s="226">
        <f>IF(S$4=$C29,$E29,
IF(S$4&gt;$C29,R29*(1+INDEX('Inputs_Indexed REC'!$D$12:$AC$14,MATCH('Indexed REC Strike Price'!$B29,'Inputs_Indexed REC'!$B$12:$B$14,0),MATCH('Indexed REC Prices'!S$4,'Inputs_Indexed REC'!$D$11:$AC$11,0))),
IF(S$4&lt;$C29,0,$E29)))</f>
        <v>0</v>
      </c>
      <c r="T29" s="226">
        <f>IF(T$4=$C29,$E29,
IF(T$4&gt;$C29,S29*(1+INDEX('Inputs_Indexed REC'!$D$12:$AC$14,MATCH('Indexed REC Strike Price'!$B29,'Inputs_Indexed REC'!$B$12:$B$14,0),MATCH('Indexed REC Prices'!T$4,'Inputs_Indexed REC'!$D$11:$AC$11,0))),
IF(T$4&lt;$C29,0,$E29)))</f>
        <v>0</v>
      </c>
      <c r="U29" s="226">
        <f>IF(U$4=$C29,$E29,
IF(U$4&gt;$C29,T29*(1+INDEX('Inputs_Indexed REC'!$D$12:$AC$14,MATCH('Indexed REC Strike Price'!$B29,'Inputs_Indexed REC'!$B$12:$B$14,0),MATCH('Indexed REC Prices'!U$4,'Inputs_Indexed REC'!$D$11:$AC$11,0))),
IF(U$4&lt;$C29,0,$E29)))</f>
        <v>0</v>
      </c>
      <c r="V29" s="226">
        <f>IF(V$4=$C29,$E29,
IF(V$4&gt;$C29,U29*(1+INDEX('Inputs_Indexed REC'!$D$12:$AC$14,MATCH('Indexed REC Strike Price'!$B29,'Inputs_Indexed REC'!$B$12:$B$14,0),MATCH('Indexed REC Prices'!V$4,'Inputs_Indexed REC'!$D$11:$AC$11,0))),
IF(V$4&lt;$C29,0,$E29)))</f>
        <v>0</v>
      </c>
      <c r="W29" s="226">
        <f>IF(W$4=$C29,$E29,
IF(W$4&gt;$C29,V29*(1+INDEX('Inputs_Indexed REC'!$D$12:$AC$14,MATCH('Indexed REC Strike Price'!$B29,'Inputs_Indexed REC'!$B$12:$B$14,0),MATCH('Indexed REC Prices'!W$4,'Inputs_Indexed REC'!$D$11:$AC$11,0))),
IF(W$4&lt;$C29,0,$E29)))</f>
        <v>0</v>
      </c>
      <c r="X29" s="226">
        <f>IF(X$4=$C29,$E29,
IF(X$4&gt;$C29,W29*(1+INDEX('Inputs_Indexed REC'!$D$12:$AC$14,MATCH('Indexed REC Strike Price'!$B29,'Inputs_Indexed REC'!$B$12:$B$14,0),MATCH('Indexed REC Prices'!X$4,'Inputs_Indexed REC'!$D$11:$AC$11,0))),
IF(X$4&lt;$C29,0,$E29)))</f>
        <v>0</v>
      </c>
      <c r="Y29" s="226">
        <f>IF(Y$4=$C29,$E29,
IF(Y$4&gt;$C29,X29*(1+INDEX('Inputs_Indexed REC'!$D$12:$AC$14,MATCH('Indexed REC Strike Price'!$B29,'Inputs_Indexed REC'!$B$12:$B$14,0),MATCH('Indexed REC Prices'!Y$4,'Inputs_Indexed REC'!$D$11:$AC$11,0))),
IF(Y$4&lt;$C29,0,$E29)))</f>
        <v>0</v>
      </c>
      <c r="Z29" s="226">
        <f>IF(Z$4=$C29,$E29,
IF(Z$4&gt;$C29,Y29*(1+INDEX('Inputs_Indexed REC'!$D$12:$AC$14,MATCH('Indexed REC Strike Price'!$B29,'Inputs_Indexed REC'!$B$12:$B$14,0),MATCH('Indexed REC Prices'!Z$4,'Inputs_Indexed REC'!$D$11:$AC$11,0))),
IF(Z$4&lt;$C29,0,$E29)))</f>
        <v>0</v>
      </c>
      <c r="AA29" s="226">
        <f>IF(AA$4=$C29,$E29,
IF(AA$4&gt;$C29,Z29*(1+INDEX('Inputs_Indexed REC'!$D$12:$AC$14,MATCH('Indexed REC Strike Price'!$B29,'Inputs_Indexed REC'!$B$12:$B$14,0),MATCH('Indexed REC Prices'!AA$4,'Inputs_Indexed REC'!$D$11:$AC$11,0))),
IF(AA$4&lt;$C29,0,$E29)))</f>
        <v>0</v>
      </c>
      <c r="AB29" s="226">
        <f>IF(AB$4=$C29,$E29,
IF(AB$4&gt;$C29,AA29*(1+INDEX('Inputs_Indexed REC'!$D$12:$AC$14,MATCH('Indexed REC Strike Price'!$B29,'Inputs_Indexed REC'!$B$12:$B$14,0),MATCH('Indexed REC Prices'!AB$4,'Inputs_Indexed REC'!$D$11:$AC$11,0))),
IF(AB$4&lt;$C29,0,$E29)))</f>
        <v>0</v>
      </c>
      <c r="AC29" s="226">
        <f>IF(AC$4=$C29,$E29,
IF(AC$4&gt;$C29,AB29*(1+INDEX('Inputs_Indexed REC'!$D$12:$AC$14,MATCH('Indexed REC Strike Price'!$B29,'Inputs_Indexed REC'!$B$12:$B$14,0),MATCH('Indexed REC Prices'!AC$4,'Inputs_Indexed REC'!$D$11:$AC$11,0))),
IF(AC$4&lt;$C29,0,$E29)))</f>
        <v>0</v>
      </c>
      <c r="AD29" s="226">
        <f>IF(AD$4=$C29,$E29,
IF(AD$4&gt;$C29,AC29*(1+INDEX('Inputs_Indexed REC'!$D$12:$AC$14,MATCH('Indexed REC Strike Price'!$B29,'Inputs_Indexed REC'!$B$12:$B$14,0),MATCH('Indexed REC Prices'!AD$4,'Inputs_Indexed REC'!$D$11:$AC$11,0))),
IF(AD$4&lt;$C29,0,$E29)))</f>
        <v>0</v>
      </c>
      <c r="AE29" s="226">
        <f>IF(AE$4=$C29,$E29,
IF(AE$4&gt;$C29,AD29*(1+INDEX('Inputs_Indexed REC'!$D$12:$AC$14,MATCH('Indexed REC Strike Price'!$B29,'Inputs_Indexed REC'!$B$12:$B$14,0),MATCH('Indexed REC Prices'!AE$4,'Inputs_Indexed REC'!$D$11:$AC$11,0))),
IF(AE$4&lt;$C29,0,$E29)))</f>
        <v>76.349999999999994</v>
      </c>
    </row>
    <row r="30" spans="2:31">
      <c r="B30" s="214"/>
    </row>
    <row r="31" spans="2:31">
      <c r="B31" s="321" t="s">
        <v>72</v>
      </c>
      <c r="C31" s="320">
        <v>2022</v>
      </c>
      <c r="D31" s="262" t="s">
        <v>87</v>
      </c>
      <c r="E31" s="227">
        <v>69.790000000000006</v>
      </c>
      <c r="G31" s="226">
        <f>IF(G$4=$C31,$E31,
IF(G$4&gt;$C31,F31*(1+INDEX('Inputs_Indexed REC'!$D$12:$AC$14,MATCH('Indexed REC Strike Price'!$B31,'Inputs_Indexed REC'!$B$12:$B$14,0),MATCH('Indexed REC Prices'!G$4,'Inputs_Indexed REC'!$D$11:$AC$11,0))),
IF(G$4&lt;$C31,0,$E31)))</f>
        <v>69.790000000000006</v>
      </c>
      <c r="H31" s="226">
        <f>IF(H$4=$C31,$E31,
IF(H$4&gt;$C31,G31*(1+INDEX('Inputs_Indexed REC'!$D$12:$AC$14,MATCH('Indexed REC Strike Price'!$B31,'Inputs_Indexed REC'!$B$12:$B$14,0),MATCH('Indexed REC Prices'!H$4,'Inputs_Indexed REC'!$D$11:$AC$11,0))),
IF(H$4&lt;$C31,0,$E31)))</f>
        <v>69.790000000000006</v>
      </c>
      <c r="I31" s="226">
        <f>IF(I$4=$C31,$E31,
IF(I$4&gt;$C31,H31*(1+INDEX('Inputs_Indexed REC'!$D$12:$AC$14,MATCH('Indexed REC Strike Price'!$B31,'Inputs_Indexed REC'!$B$12:$B$14,0),MATCH('Indexed REC Prices'!I$4,'Inputs_Indexed REC'!$D$11:$AC$11,0))),
IF(I$4&lt;$C31,0,$E31)))</f>
        <v>69.790000000000006</v>
      </c>
      <c r="J31" s="226">
        <f>IF(J$4=$C31,$E31,
IF(J$4&gt;$C31,I31*(1+INDEX('Inputs_Indexed REC'!$D$12:$AC$14,MATCH('Indexed REC Strike Price'!$B31,'Inputs_Indexed REC'!$B$12:$B$14,0),MATCH('Indexed REC Prices'!J$4,'Inputs_Indexed REC'!$D$11:$AC$11,0))),
IF(J$4&lt;$C31,0,$E31)))</f>
        <v>69.790000000000006</v>
      </c>
      <c r="K31" s="226">
        <f>IF(K$4=$C31,$E31,
IF(K$4&gt;$C31,J31*(1+INDEX('Inputs_Indexed REC'!$D$12:$AC$14,MATCH('Indexed REC Strike Price'!$B31,'Inputs_Indexed REC'!$B$12:$B$14,0),MATCH('Indexed REC Prices'!K$4,'Inputs_Indexed REC'!$D$11:$AC$11,0))),
IF(K$4&lt;$C31,0,$E31)))</f>
        <v>69.790000000000006</v>
      </c>
      <c r="L31" s="226">
        <f>IF(L$4=$C31,$E31,
IF(L$4&gt;$C31,K31*(1+INDEX('Inputs_Indexed REC'!$D$12:$AC$14,MATCH('Indexed REC Strike Price'!$B31,'Inputs_Indexed REC'!$B$12:$B$14,0),MATCH('Indexed REC Prices'!L$4,'Inputs_Indexed REC'!$D$11:$AC$11,0))),
IF(L$4&lt;$C31,0,$E31)))</f>
        <v>69.790000000000006</v>
      </c>
      <c r="M31" s="226">
        <f>IF(M$4=$C31,$E31,
IF(M$4&gt;$C31,L31*(1+INDEX('Inputs_Indexed REC'!$D$12:$AC$14,MATCH('Indexed REC Strike Price'!$B31,'Inputs_Indexed REC'!$B$12:$B$14,0),MATCH('Indexed REC Prices'!M$4,'Inputs_Indexed REC'!$D$11:$AC$11,0))),
IF(M$4&lt;$C31,0,$E31)))</f>
        <v>69.790000000000006</v>
      </c>
      <c r="N31" s="226">
        <f>IF(N$4=$C31,$E31,
IF(N$4&gt;$C31,M31*(1+INDEX('Inputs_Indexed REC'!$D$12:$AC$14,MATCH('Indexed REC Strike Price'!$B31,'Inputs_Indexed REC'!$B$12:$B$14,0),MATCH('Indexed REC Prices'!N$4,'Inputs_Indexed REC'!$D$11:$AC$11,0))),
IF(N$4&lt;$C31,0,$E31)))</f>
        <v>69.790000000000006</v>
      </c>
      <c r="O31" s="226">
        <f>IF(O$4=$C31,$E31,
IF(O$4&gt;$C31,N31*(1+INDEX('Inputs_Indexed REC'!$D$12:$AC$14,MATCH('Indexed REC Strike Price'!$B31,'Inputs_Indexed REC'!$B$12:$B$14,0),MATCH('Indexed REC Prices'!O$4,'Inputs_Indexed REC'!$D$11:$AC$11,0))),
IF(O$4&lt;$C31,0,$E31)))</f>
        <v>69.790000000000006</v>
      </c>
      <c r="P31" s="226">
        <f>IF(P$4=$C31,$E31,
IF(P$4&gt;$C31,O31*(1+INDEX('Inputs_Indexed REC'!$D$12:$AC$14,MATCH('Indexed REC Strike Price'!$B31,'Inputs_Indexed REC'!$B$12:$B$14,0),MATCH('Indexed REC Prices'!P$4,'Inputs_Indexed REC'!$D$11:$AC$11,0))),
IF(P$4&lt;$C31,0,$E31)))</f>
        <v>69.790000000000006</v>
      </c>
      <c r="Q31" s="226">
        <f>IF(Q$4=$C31,$E31,
IF(Q$4&gt;$C31,P31*(1+INDEX('Inputs_Indexed REC'!$D$12:$AC$14,MATCH('Indexed REC Strike Price'!$B31,'Inputs_Indexed REC'!$B$12:$B$14,0),MATCH('Indexed REC Prices'!Q$4,'Inputs_Indexed REC'!$D$11:$AC$11,0))),
IF(Q$4&lt;$C31,0,$E31)))</f>
        <v>69.790000000000006</v>
      </c>
      <c r="R31" s="226">
        <f>IF(R$4=$C31,$E31,
IF(R$4&gt;$C31,Q31*(1+INDEX('Inputs_Indexed REC'!$D$12:$AC$14,MATCH('Indexed REC Strike Price'!$B31,'Inputs_Indexed REC'!$B$12:$B$14,0),MATCH('Indexed REC Prices'!R$4,'Inputs_Indexed REC'!$D$11:$AC$11,0))),
IF(R$4&lt;$C31,0,$E31)))</f>
        <v>69.790000000000006</v>
      </c>
      <c r="S31" s="226">
        <f>IF(S$4=$C31,$E31,
IF(S$4&gt;$C31,R31*(1+INDEX('Inputs_Indexed REC'!$D$12:$AC$14,MATCH('Indexed REC Strike Price'!$B31,'Inputs_Indexed REC'!$B$12:$B$14,0),MATCH('Indexed REC Prices'!S$4,'Inputs_Indexed REC'!$D$11:$AC$11,0))),
IF(S$4&lt;$C31,0,$E31)))</f>
        <v>69.790000000000006</v>
      </c>
      <c r="T31" s="226">
        <f>IF(T$4=$C31,$E31,
IF(T$4&gt;$C31,S31*(1+INDEX('Inputs_Indexed REC'!$D$12:$AC$14,MATCH('Indexed REC Strike Price'!$B31,'Inputs_Indexed REC'!$B$12:$B$14,0),MATCH('Indexed REC Prices'!T$4,'Inputs_Indexed REC'!$D$11:$AC$11,0))),
IF(T$4&lt;$C31,0,$E31)))</f>
        <v>69.790000000000006</v>
      </c>
      <c r="U31" s="226">
        <f>IF(U$4=$C31,$E31,
IF(U$4&gt;$C31,T31*(1+INDEX('Inputs_Indexed REC'!$D$12:$AC$14,MATCH('Indexed REC Strike Price'!$B31,'Inputs_Indexed REC'!$B$12:$B$14,0),MATCH('Indexed REC Prices'!U$4,'Inputs_Indexed REC'!$D$11:$AC$11,0))),
IF(U$4&lt;$C31,0,$E31)))</f>
        <v>69.790000000000006</v>
      </c>
      <c r="V31" s="226">
        <f>IF(V$4=$C31,$E31,
IF(V$4&gt;$C31,U31*(1+INDEX('Inputs_Indexed REC'!$D$12:$AC$14,MATCH('Indexed REC Strike Price'!$B31,'Inputs_Indexed REC'!$B$12:$B$14,0),MATCH('Indexed REC Prices'!V$4,'Inputs_Indexed REC'!$D$11:$AC$11,0))),
IF(V$4&lt;$C31,0,$E31)))</f>
        <v>69.790000000000006</v>
      </c>
      <c r="W31" s="226">
        <f>IF(W$4=$C31,$E31,
IF(W$4&gt;$C31,V31*(1+INDEX('Inputs_Indexed REC'!$D$12:$AC$14,MATCH('Indexed REC Strike Price'!$B31,'Inputs_Indexed REC'!$B$12:$B$14,0),MATCH('Indexed REC Prices'!W$4,'Inputs_Indexed REC'!$D$11:$AC$11,0))),
IF(W$4&lt;$C31,0,$E31)))</f>
        <v>69.790000000000006</v>
      </c>
      <c r="X31" s="226">
        <f>IF(X$4=$C31,$E31,
IF(X$4&gt;$C31,W31*(1+INDEX('Inputs_Indexed REC'!$D$12:$AC$14,MATCH('Indexed REC Strike Price'!$B31,'Inputs_Indexed REC'!$B$12:$B$14,0),MATCH('Indexed REC Prices'!X$4,'Inputs_Indexed REC'!$D$11:$AC$11,0))),
IF(X$4&lt;$C31,0,$E31)))</f>
        <v>69.790000000000006</v>
      </c>
      <c r="Y31" s="226">
        <f>IF(Y$4=$C31,$E31,
IF(Y$4&gt;$C31,X31*(1+INDEX('Inputs_Indexed REC'!$D$12:$AC$14,MATCH('Indexed REC Strike Price'!$B31,'Inputs_Indexed REC'!$B$12:$B$14,0),MATCH('Indexed REC Prices'!Y$4,'Inputs_Indexed REC'!$D$11:$AC$11,0))),
IF(Y$4&lt;$C31,0,$E31)))</f>
        <v>69.790000000000006</v>
      </c>
      <c r="Z31" s="226">
        <f>IF(Z$4=$C31,$E31,
IF(Z$4&gt;$C31,Y31*(1+INDEX('Inputs_Indexed REC'!$D$12:$AC$14,MATCH('Indexed REC Strike Price'!$B31,'Inputs_Indexed REC'!$B$12:$B$14,0),MATCH('Indexed REC Prices'!Z$4,'Inputs_Indexed REC'!$D$11:$AC$11,0))),
IF(Z$4&lt;$C31,0,$E31)))</f>
        <v>69.790000000000006</v>
      </c>
      <c r="AA31" s="226">
        <f>IF(AA$4=$C31,$E31,
IF(AA$4&gt;$C31,Z31*(1+INDEX('Inputs_Indexed REC'!$D$12:$AC$14,MATCH('Indexed REC Strike Price'!$B31,'Inputs_Indexed REC'!$B$12:$B$14,0),MATCH('Indexed REC Prices'!AA$4,'Inputs_Indexed REC'!$D$11:$AC$11,0))),
IF(AA$4&lt;$C31,0,$E31)))</f>
        <v>69.790000000000006</v>
      </c>
      <c r="AB31" s="226">
        <f>IF(AB$4=$C31,$E31,
IF(AB$4&gt;$C31,AA31*(1+INDEX('Inputs_Indexed REC'!$D$12:$AC$14,MATCH('Indexed REC Strike Price'!$B31,'Inputs_Indexed REC'!$B$12:$B$14,0),MATCH('Indexed REC Prices'!AB$4,'Inputs_Indexed REC'!$D$11:$AC$11,0))),
IF(AB$4&lt;$C31,0,$E31)))</f>
        <v>69.790000000000006</v>
      </c>
      <c r="AC31" s="226">
        <f>IF(AC$4=$C31,$E31,
IF(AC$4&gt;$C31,AB31*(1+INDEX('Inputs_Indexed REC'!$D$12:$AC$14,MATCH('Indexed REC Strike Price'!$B31,'Inputs_Indexed REC'!$B$12:$B$14,0),MATCH('Indexed REC Prices'!AC$4,'Inputs_Indexed REC'!$D$11:$AC$11,0))),
IF(AC$4&lt;$C31,0,$E31)))</f>
        <v>69.790000000000006</v>
      </c>
      <c r="AD31" s="226">
        <f>IF(AD$4=$C31,$E31,
IF(AD$4&gt;$C31,AC31*(1+INDEX('Inputs_Indexed REC'!$D$12:$AC$14,MATCH('Indexed REC Strike Price'!$B31,'Inputs_Indexed REC'!$B$12:$B$14,0),MATCH('Indexed REC Prices'!AD$4,'Inputs_Indexed REC'!$D$11:$AC$11,0))),
IF(AD$4&lt;$C31,0,$E31)))</f>
        <v>69.790000000000006</v>
      </c>
      <c r="AE31" s="226">
        <f>IF(AE$4=$C31,$E31,
IF(AE$4&gt;$C31,AD31*(1+INDEX('Inputs_Indexed REC'!$D$12:$AC$14,MATCH('Indexed REC Strike Price'!$B31,'Inputs_Indexed REC'!$B$12:$B$14,0),MATCH('Indexed REC Prices'!AE$4,'Inputs_Indexed REC'!$D$11:$AC$11,0))),
IF(AE$4&lt;$C31,0,$E31)))</f>
        <v>69.790000000000006</v>
      </c>
    </row>
    <row r="32" spans="2:31">
      <c r="B32" s="321" t="s">
        <v>72</v>
      </c>
      <c r="C32" s="320">
        <f>C31+1</f>
        <v>2023</v>
      </c>
      <c r="D32" s="262" t="s">
        <v>87</v>
      </c>
      <c r="E32" s="227">
        <v>72.47</v>
      </c>
      <c r="G32" s="226">
        <f>IF(G$4=$C32,$E32,
IF(G$4&gt;$C32,F32*(1+INDEX('Inputs_Indexed REC'!$D$12:$AC$14,MATCH('Indexed REC Strike Price'!$B32,'Inputs_Indexed REC'!$B$12:$B$14,0),MATCH('Indexed REC Prices'!G$4,'Inputs_Indexed REC'!$D$11:$AC$11,0))),
IF(G$4&lt;$C32,0,$E32)))</f>
        <v>0</v>
      </c>
      <c r="H32" s="226">
        <f>IF(H$4=$C32,$E32,
IF(H$4&gt;$C32,G32*(1+INDEX('Inputs_Indexed REC'!$D$12:$AC$14,MATCH('Indexed REC Strike Price'!$B32,'Inputs_Indexed REC'!$B$12:$B$14,0),MATCH('Indexed REC Prices'!H$4,'Inputs_Indexed REC'!$D$11:$AC$11,0))),
IF(H$4&lt;$C32,0,$E32)))</f>
        <v>72.47</v>
      </c>
      <c r="I32" s="226">
        <f>IF(I$4=$C32,$E32,
IF(I$4&gt;$C32,H32*(1+INDEX('Inputs_Indexed REC'!$D$12:$AC$14,MATCH('Indexed REC Strike Price'!$B32,'Inputs_Indexed REC'!$B$12:$B$14,0),MATCH('Indexed REC Prices'!I$4,'Inputs_Indexed REC'!$D$11:$AC$11,0))),
IF(I$4&lt;$C32,0,$E32)))</f>
        <v>72.47</v>
      </c>
      <c r="J32" s="226">
        <f>IF(J$4=$C32,$E32,
IF(J$4&gt;$C32,I32*(1+INDEX('Inputs_Indexed REC'!$D$12:$AC$14,MATCH('Indexed REC Strike Price'!$B32,'Inputs_Indexed REC'!$B$12:$B$14,0),MATCH('Indexed REC Prices'!J$4,'Inputs_Indexed REC'!$D$11:$AC$11,0))),
IF(J$4&lt;$C32,0,$E32)))</f>
        <v>72.47</v>
      </c>
      <c r="K32" s="226">
        <f>IF(K$4=$C32,$E32,
IF(K$4&gt;$C32,J32*(1+INDEX('Inputs_Indexed REC'!$D$12:$AC$14,MATCH('Indexed REC Strike Price'!$B32,'Inputs_Indexed REC'!$B$12:$B$14,0),MATCH('Indexed REC Prices'!K$4,'Inputs_Indexed REC'!$D$11:$AC$11,0))),
IF(K$4&lt;$C32,0,$E32)))</f>
        <v>72.47</v>
      </c>
      <c r="L32" s="226">
        <f>IF(L$4=$C32,$E32,
IF(L$4&gt;$C32,K32*(1+INDEX('Inputs_Indexed REC'!$D$12:$AC$14,MATCH('Indexed REC Strike Price'!$B32,'Inputs_Indexed REC'!$B$12:$B$14,0),MATCH('Indexed REC Prices'!L$4,'Inputs_Indexed REC'!$D$11:$AC$11,0))),
IF(L$4&lt;$C32,0,$E32)))</f>
        <v>72.47</v>
      </c>
      <c r="M32" s="226">
        <f>IF(M$4=$C32,$E32,
IF(M$4&gt;$C32,L32*(1+INDEX('Inputs_Indexed REC'!$D$12:$AC$14,MATCH('Indexed REC Strike Price'!$B32,'Inputs_Indexed REC'!$B$12:$B$14,0),MATCH('Indexed REC Prices'!M$4,'Inputs_Indexed REC'!$D$11:$AC$11,0))),
IF(M$4&lt;$C32,0,$E32)))</f>
        <v>72.47</v>
      </c>
      <c r="N32" s="226">
        <f>IF(N$4=$C32,$E32,
IF(N$4&gt;$C32,M32*(1+INDEX('Inputs_Indexed REC'!$D$12:$AC$14,MATCH('Indexed REC Strike Price'!$B32,'Inputs_Indexed REC'!$B$12:$B$14,0),MATCH('Indexed REC Prices'!N$4,'Inputs_Indexed REC'!$D$11:$AC$11,0))),
IF(N$4&lt;$C32,0,$E32)))</f>
        <v>72.47</v>
      </c>
      <c r="O32" s="226">
        <f>IF(O$4=$C32,$E32,
IF(O$4&gt;$C32,N32*(1+INDEX('Inputs_Indexed REC'!$D$12:$AC$14,MATCH('Indexed REC Strike Price'!$B32,'Inputs_Indexed REC'!$B$12:$B$14,0),MATCH('Indexed REC Prices'!O$4,'Inputs_Indexed REC'!$D$11:$AC$11,0))),
IF(O$4&lt;$C32,0,$E32)))</f>
        <v>72.47</v>
      </c>
      <c r="P32" s="226">
        <f>IF(P$4=$C32,$E32,
IF(P$4&gt;$C32,O32*(1+INDEX('Inputs_Indexed REC'!$D$12:$AC$14,MATCH('Indexed REC Strike Price'!$B32,'Inputs_Indexed REC'!$B$12:$B$14,0),MATCH('Indexed REC Prices'!P$4,'Inputs_Indexed REC'!$D$11:$AC$11,0))),
IF(P$4&lt;$C32,0,$E32)))</f>
        <v>72.47</v>
      </c>
      <c r="Q32" s="226">
        <f>IF(Q$4=$C32,$E32,
IF(Q$4&gt;$C32,P32*(1+INDEX('Inputs_Indexed REC'!$D$12:$AC$14,MATCH('Indexed REC Strike Price'!$B32,'Inputs_Indexed REC'!$B$12:$B$14,0),MATCH('Indexed REC Prices'!Q$4,'Inputs_Indexed REC'!$D$11:$AC$11,0))),
IF(Q$4&lt;$C32,0,$E32)))</f>
        <v>72.47</v>
      </c>
      <c r="R32" s="226">
        <f>IF(R$4=$C32,$E32,
IF(R$4&gt;$C32,Q32*(1+INDEX('Inputs_Indexed REC'!$D$12:$AC$14,MATCH('Indexed REC Strike Price'!$B32,'Inputs_Indexed REC'!$B$12:$B$14,0),MATCH('Indexed REC Prices'!R$4,'Inputs_Indexed REC'!$D$11:$AC$11,0))),
IF(R$4&lt;$C32,0,$E32)))</f>
        <v>72.47</v>
      </c>
      <c r="S32" s="226">
        <f>IF(S$4=$C32,$E32,
IF(S$4&gt;$C32,R32*(1+INDEX('Inputs_Indexed REC'!$D$12:$AC$14,MATCH('Indexed REC Strike Price'!$B32,'Inputs_Indexed REC'!$B$12:$B$14,0),MATCH('Indexed REC Prices'!S$4,'Inputs_Indexed REC'!$D$11:$AC$11,0))),
IF(S$4&lt;$C32,0,$E32)))</f>
        <v>72.47</v>
      </c>
      <c r="T32" s="226">
        <f>IF(T$4=$C32,$E32,
IF(T$4&gt;$C32,S32*(1+INDEX('Inputs_Indexed REC'!$D$12:$AC$14,MATCH('Indexed REC Strike Price'!$B32,'Inputs_Indexed REC'!$B$12:$B$14,0),MATCH('Indexed REC Prices'!T$4,'Inputs_Indexed REC'!$D$11:$AC$11,0))),
IF(T$4&lt;$C32,0,$E32)))</f>
        <v>72.47</v>
      </c>
      <c r="U32" s="226">
        <f>IF(U$4=$C32,$E32,
IF(U$4&gt;$C32,T32*(1+INDEX('Inputs_Indexed REC'!$D$12:$AC$14,MATCH('Indexed REC Strike Price'!$B32,'Inputs_Indexed REC'!$B$12:$B$14,0),MATCH('Indexed REC Prices'!U$4,'Inputs_Indexed REC'!$D$11:$AC$11,0))),
IF(U$4&lt;$C32,0,$E32)))</f>
        <v>72.47</v>
      </c>
      <c r="V32" s="226">
        <f>IF(V$4=$C32,$E32,
IF(V$4&gt;$C32,U32*(1+INDEX('Inputs_Indexed REC'!$D$12:$AC$14,MATCH('Indexed REC Strike Price'!$B32,'Inputs_Indexed REC'!$B$12:$B$14,0),MATCH('Indexed REC Prices'!V$4,'Inputs_Indexed REC'!$D$11:$AC$11,0))),
IF(V$4&lt;$C32,0,$E32)))</f>
        <v>72.47</v>
      </c>
      <c r="W32" s="226">
        <f>IF(W$4=$C32,$E32,
IF(W$4&gt;$C32,V32*(1+INDEX('Inputs_Indexed REC'!$D$12:$AC$14,MATCH('Indexed REC Strike Price'!$B32,'Inputs_Indexed REC'!$B$12:$B$14,0),MATCH('Indexed REC Prices'!W$4,'Inputs_Indexed REC'!$D$11:$AC$11,0))),
IF(W$4&lt;$C32,0,$E32)))</f>
        <v>72.47</v>
      </c>
      <c r="X32" s="226">
        <f>IF(X$4=$C32,$E32,
IF(X$4&gt;$C32,W32*(1+INDEX('Inputs_Indexed REC'!$D$12:$AC$14,MATCH('Indexed REC Strike Price'!$B32,'Inputs_Indexed REC'!$B$12:$B$14,0),MATCH('Indexed REC Prices'!X$4,'Inputs_Indexed REC'!$D$11:$AC$11,0))),
IF(X$4&lt;$C32,0,$E32)))</f>
        <v>72.47</v>
      </c>
      <c r="Y32" s="226">
        <f>IF(Y$4=$C32,$E32,
IF(Y$4&gt;$C32,X32*(1+INDEX('Inputs_Indexed REC'!$D$12:$AC$14,MATCH('Indexed REC Strike Price'!$B32,'Inputs_Indexed REC'!$B$12:$B$14,0),MATCH('Indexed REC Prices'!Y$4,'Inputs_Indexed REC'!$D$11:$AC$11,0))),
IF(Y$4&lt;$C32,0,$E32)))</f>
        <v>72.47</v>
      </c>
      <c r="Z32" s="226">
        <f>IF(Z$4=$C32,$E32,
IF(Z$4&gt;$C32,Y32*(1+INDEX('Inputs_Indexed REC'!$D$12:$AC$14,MATCH('Indexed REC Strike Price'!$B32,'Inputs_Indexed REC'!$B$12:$B$14,0),MATCH('Indexed REC Prices'!Z$4,'Inputs_Indexed REC'!$D$11:$AC$11,0))),
IF(Z$4&lt;$C32,0,$E32)))</f>
        <v>72.47</v>
      </c>
      <c r="AA32" s="226">
        <f>IF(AA$4=$C32,$E32,
IF(AA$4&gt;$C32,Z32*(1+INDEX('Inputs_Indexed REC'!$D$12:$AC$14,MATCH('Indexed REC Strike Price'!$B32,'Inputs_Indexed REC'!$B$12:$B$14,0),MATCH('Indexed REC Prices'!AA$4,'Inputs_Indexed REC'!$D$11:$AC$11,0))),
IF(AA$4&lt;$C32,0,$E32)))</f>
        <v>72.47</v>
      </c>
      <c r="AB32" s="226">
        <f>IF(AB$4=$C32,$E32,
IF(AB$4&gt;$C32,AA32*(1+INDEX('Inputs_Indexed REC'!$D$12:$AC$14,MATCH('Indexed REC Strike Price'!$B32,'Inputs_Indexed REC'!$B$12:$B$14,0),MATCH('Indexed REC Prices'!AB$4,'Inputs_Indexed REC'!$D$11:$AC$11,0))),
IF(AB$4&lt;$C32,0,$E32)))</f>
        <v>72.47</v>
      </c>
      <c r="AC32" s="226">
        <f>IF(AC$4=$C32,$E32,
IF(AC$4&gt;$C32,AB32*(1+INDEX('Inputs_Indexed REC'!$D$12:$AC$14,MATCH('Indexed REC Strike Price'!$B32,'Inputs_Indexed REC'!$B$12:$B$14,0),MATCH('Indexed REC Prices'!AC$4,'Inputs_Indexed REC'!$D$11:$AC$11,0))),
IF(AC$4&lt;$C32,0,$E32)))</f>
        <v>72.47</v>
      </c>
      <c r="AD32" s="226">
        <f>IF(AD$4=$C32,$E32,
IF(AD$4&gt;$C32,AC32*(1+INDEX('Inputs_Indexed REC'!$D$12:$AC$14,MATCH('Indexed REC Strike Price'!$B32,'Inputs_Indexed REC'!$B$12:$B$14,0),MATCH('Indexed REC Prices'!AD$4,'Inputs_Indexed REC'!$D$11:$AC$11,0))),
IF(AD$4&lt;$C32,0,$E32)))</f>
        <v>72.47</v>
      </c>
      <c r="AE32" s="226">
        <f>IF(AE$4=$C32,$E32,
IF(AE$4&gt;$C32,AD32*(1+INDEX('Inputs_Indexed REC'!$D$12:$AC$14,MATCH('Indexed REC Strike Price'!$B32,'Inputs_Indexed REC'!$B$12:$B$14,0),MATCH('Indexed REC Prices'!AE$4,'Inputs_Indexed REC'!$D$11:$AC$11,0))),
IF(AE$4&lt;$C32,0,$E32)))</f>
        <v>72.47</v>
      </c>
    </row>
    <row r="33" spans="2:31">
      <c r="B33" s="321" t="s">
        <v>72</v>
      </c>
      <c r="C33" s="320">
        <f t="shared" ref="C33:C55" si="3">C32+1</f>
        <v>2024</v>
      </c>
      <c r="D33" s="262" t="s">
        <v>87</v>
      </c>
      <c r="E33" s="227">
        <v>75.36</v>
      </c>
      <c r="G33" s="226">
        <f>IF(G$4=$C33,$E33,
IF(G$4&gt;$C33,F33*(1+INDEX('Inputs_Indexed REC'!$D$12:$AC$14,MATCH('Indexed REC Strike Price'!$B33,'Inputs_Indexed REC'!$B$12:$B$14,0),MATCH('Indexed REC Prices'!G$4,'Inputs_Indexed REC'!$D$11:$AC$11,0))),
IF(G$4&lt;$C33,0,$E33)))</f>
        <v>0</v>
      </c>
      <c r="H33" s="226">
        <f>IF(H$4=$C33,$E33,
IF(H$4&gt;$C33,G33*(1+INDEX('Inputs_Indexed REC'!$D$12:$AC$14,MATCH('Indexed REC Strike Price'!$B33,'Inputs_Indexed REC'!$B$12:$B$14,0),MATCH('Indexed REC Prices'!H$4,'Inputs_Indexed REC'!$D$11:$AC$11,0))),
IF(H$4&lt;$C33,0,$E33)))</f>
        <v>0</v>
      </c>
      <c r="I33" s="226">
        <f>IF(I$4=$C33,$E33,
IF(I$4&gt;$C33,H33*(1+INDEX('Inputs_Indexed REC'!$D$12:$AC$14,MATCH('Indexed REC Strike Price'!$B33,'Inputs_Indexed REC'!$B$12:$B$14,0),MATCH('Indexed REC Prices'!I$4,'Inputs_Indexed REC'!$D$11:$AC$11,0))),
IF(I$4&lt;$C33,0,$E33)))</f>
        <v>75.36</v>
      </c>
      <c r="J33" s="226">
        <f>IF(J$4=$C33,$E33,
IF(J$4&gt;$C33,I33*(1+INDEX('Inputs_Indexed REC'!$D$12:$AC$14,MATCH('Indexed REC Strike Price'!$B33,'Inputs_Indexed REC'!$B$12:$B$14,0),MATCH('Indexed REC Prices'!J$4,'Inputs_Indexed REC'!$D$11:$AC$11,0))),
IF(J$4&lt;$C33,0,$E33)))</f>
        <v>75.36</v>
      </c>
      <c r="K33" s="226">
        <f>IF(K$4=$C33,$E33,
IF(K$4&gt;$C33,J33*(1+INDEX('Inputs_Indexed REC'!$D$12:$AC$14,MATCH('Indexed REC Strike Price'!$B33,'Inputs_Indexed REC'!$B$12:$B$14,0),MATCH('Indexed REC Prices'!K$4,'Inputs_Indexed REC'!$D$11:$AC$11,0))),
IF(K$4&lt;$C33,0,$E33)))</f>
        <v>75.36</v>
      </c>
      <c r="L33" s="226">
        <f>IF(L$4=$C33,$E33,
IF(L$4&gt;$C33,K33*(1+INDEX('Inputs_Indexed REC'!$D$12:$AC$14,MATCH('Indexed REC Strike Price'!$B33,'Inputs_Indexed REC'!$B$12:$B$14,0),MATCH('Indexed REC Prices'!L$4,'Inputs_Indexed REC'!$D$11:$AC$11,0))),
IF(L$4&lt;$C33,0,$E33)))</f>
        <v>75.36</v>
      </c>
      <c r="M33" s="226">
        <f>IF(M$4=$C33,$E33,
IF(M$4&gt;$C33,L33*(1+INDEX('Inputs_Indexed REC'!$D$12:$AC$14,MATCH('Indexed REC Strike Price'!$B33,'Inputs_Indexed REC'!$B$12:$B$14,0),MATCH('Indexed REC Prices'!M$4,'Inputs_Indexed REC'!$D$11:$AC$11,0))),
IF(M$4&lt;$C33,0,$E33)))</f>
        <v>75.36</v>
      </c>
      <c r="N33" s="226">
        <f>IF(N$4=$C33,$E33,
IF(N$4&gt;$C33,M33*(1+INDEX('Inputs_Indexed REC'!$D$12:$AC$14,MATCH('Indexed REC Strike Price'!$B33,'Inputs_Indexed REC'!$B$12:$B$14,0),MATCH('Indexed REC Prices'!N$4,'Inputs_Indexed REC'!$D$11:$AC$11,0))),
IF(N$4&lt;$C33,0,$E33)))</f>
        <v>75.36</v>
      </c>
      <c r="O33" s="226">
        <f>IF(O$4=$C33,$E33,
IF(O$4&gt;$C33,N33*(1+INDEX('Inputs_Indexed REC'!$D$12:$AC$14,MATCH('Indexed REC Strike Price'!$B33,'Inputs_Indexed REC'!$B$12:$B$14,0),MATCH('Indexed REC Prices'!O$4,'Inputs_Indexed REC'!$D$11:$AC$11,0))),
IF(O$4&lt;$C33,0,$E33)))</f>
        <v>75.36</v>
      </c>
      <c r="P33" s="226">
        <f>IF(P$4=$C33,$E33,
IF(P$4&gt;$C33,O33*(1+INDEX('Inputs_Indexed REC'!$D$12:$AC$14,MATCH('Indexed REC Strike Price'!$B33,'Inputs_Indexed REC'!$B$12:$B$14,0),MATCH('Indexed REC Prices'!P$4,'Inputs_Indexed REC'!$D$11:$AC$11,0))),
IF(P$4&lt;$C33,0,$E33)))</f>
        <v>75.36</v>
      </c>
      <c r="Q33" s="226">
        <f>IF(Q$4=$C33,$E33,
IF(Q$4&gt;$C33,P33*(1+INDEX('Inputs_Indexed REC'!$D$12:$AC$14,MATCH('Indexed REC Strike Price'!$B33,'Inputs_Indexed REC'!$B$12:$B$14,0),MATCH('Indexed REC Prices'!Q$4,'Inputs_Indexed REC'!$D$11:$AC$11,0))),
IF(Q$4&lt;$C33,0,$E33)))</f>
        <v>75.36</v>
      </c>
      <c r="R33" s="226">
        <f>IF(R$4=$C33,$E33,
IF(R$4&gt;$C33,Q33*(1+INDEX('Inputs_Indexed REC'!$D$12:$AC$14,MATCH('Indexed REC Strike Price'!$B33,'Inputs_Indexed REC'!$B$12:$B$14,0),MATCH('Indexed REC Prices'!R$4,'Inputs_Indexed REC'!$D$11:$AC$11,0))),
IF(R$4&lt;$C33,0,$E33)))</f>
        <v>75.36</v>
      </c>
      <c r="S33" s="226">
        <f>IF(S$4=$C33,$E33,
IF(S$4&gt;$C33,R33*(1+INDEX('Inputs_Indexed REC'!$D$12:$AC$14,MATCH('Indexed REC Strike Price'!$B33,'Inputs_Indexed REC'!$B$12:$B$14,0),MATCH('Indexed REC Prices'!S$4,'Inputs_Indexed REC'!$D$11:$AC$11,0))),
IF(S$4&lt;$C33,0,$E33)))</f>
        <v>75.36</v>
      </c>
      <c r="T33" s="226">
        <f>IF(T$4=$C33,$E33,
IF(T$4&gt;$C33,S33*(1+INDEX('Inputs_Indexed REC'!$D$12:$AC$14,MATCH('Indexed REC Strike Price'!$B33,'Inputs_Indexed REC'!$B$12:$B$14,0),MATCH('Indexed REC Prices'!T$4,'Inputs_Indexed REC'!$D$11:$AC$11,0))),
IF(T$4&lt;$C33,0,$E33)))</f>
        <v>75.36</v>
      </c>
      <c r="U33" s="226">
        <f>IF(U$4=$C33,$E33,
IF(U$4&gt;$C33,T33*(1+INDEX('Inputs_Indexed REC'!$D$12:$AC$14,MATCH('Indexed REC Strike Price'!$B33,'Inputs_Indexed REC'!$B$12:$B$14,0),MATCH('Indexed REC Prices'!U$4,'Inputs_Indexed REC'!$D$11:$AC$11,0))),
IF(U$4&lt;$C33,0,$E33)))</f>
        <v>75.36</v>
      </c>
      <c r="V33" s="226">
        <f>IF(V$4=$C33,$E33,
IF(V$4&gt;$C33,U33*(1+INDEX('Inputs_Indexed REC'!$D$12:$AC$14,MATCH('Indexed REC Strike Price'!$B33,'Inputs_Indexed REC'!$B$12:$B$14,0),MATCH('Indexed REC Prices'!V$4,'Inputs_Indexed REC'!$D$11:$AC$11,0))),
IF(V$4&lt;$C33,0,$E33)))</f>
        <v>75.36</v>
      </c>
      <c r="W33" s="226">
        <f>IF(W$4=$C33,$E33,
IF(W$4&gt;$C33,V33*(1+INDEX('Inputs_Indexed REC'!$D$12:$AC$14,MATCH('Indexed REC Strike Price'!$B33,'Inputs_Indexed REC'!$B$12:$B$14,0),MATCH('Indexed REC Prices'!W$4,'Inputs_Indexed REC'!$D$11:$AC$11,0))),
IF(W$4&lt;$C33,0,$E33)))</f>
        <v>75.36</v>
      </c>
      <c r="X33" s="226">
        <f>IF(X$4=$C33,$E33,
IF(X$4&gt;$C33,W33*(1+INDEX('Inputs_Indexed REC'!$D$12:$AC$14,MATCH('Indexed REC Strike Price'!$B33,'Inputs_Indexed REC'!$B$12:$B$14,0),MATCH('Indexed REC Prices'!X$4,'Inputs_Indexed REC'!$D$11:$AC$11,0))),
IF(X$4&lt;$C33,0,$E33)))</f>
        <v>75.36</v>
      </c>
      <c r="Y33" s="226">
        <f>IF(Y$4=$C33,$E33,
IF(Y$4&gt;$C33,X33*(1+INDEX('Inputs_Indexed REC'!$D$12:$AC$14,MATCH('Indexed REC Strike Price'!$B33,'Inputs_Indexed REC'!$B$12:$B$14,0),MATCH('Indexed REC Prices'!Y$4,'Inputs_Indexed REC'!$D$11:$AC$11,0))),
IF(Y$4&lt;$C33,0,$E33)))</f>
        <v>75.36</v>
      </c>
      <c r="Z33" s="226">
        <f>IF(Z$4=$C33,$E33,
IF(Z$4&gt;$C33,Y33*(1+INDEX('Inputs_Indexed REC'!$D$12:$AC$14,MATCH('Indexed REC Strike Price'!$B33,'Inputs_Indexed REC'!$B$12:$B$14,0),MATCH('Indexed REC Prices'!Z$4,'Inputs_Indexed REC'!$D$11:$AC$11,0))),
IF(Z$4&lt;$C33,0,$E33)))</f>
        <v>75.36</v>
      </c>
      <c r="AA33" s="226">
        <f>IF(AA$4=$C33,$E33,
IF(AA$4&gt;$C33,Z33*(1+INDEX('Inputs_Indexed REC'!$D$12:$AC$14,MATCH('Indexed REC Strike Price'!$B33,'Inputs_Indexed REC'!$B$12:$B$14,0),MATCH('Indexed REC Prices'!AA$4,'Inputs_Indexed REC'!$D$11:$AC$11,0))),
IF(AA$4&lt;$C33,0,$E33)))</f>
        <v>75.36</v>
      </c>
      <c r="AB33" s="226">
        <f>IF(AB$4=$C33,$E33,
IF(AB$4&gt;$C33,AA33*(1+INDEX('Inputs_Indexed REC'!$D$12:$AC$14,MATCH('Indexed REC Strike Price'!$B33,'Inputs_Indexed REC'!$B$12:$B$14,0),MATCH('Indexed REC Prices'!AB$4,'Inputs_Indexed REC'!$D$11:$AC$11,0))),
IF(AB$4&lt;$C33,0,$E33)))</f>
        <v>75.36</v>
      </c>
      <c r="AC33" s="226">
        <f>IF(AC$4=$C33,$E33,
IF(AC$4&gt;$C33,AB33*(1+INDEX('Inputs_Indexed REC'!$D$12:$AC$14,MATCH('Indexed REC Strike Price'!$B33,'Inputs_Indexed REC'!$B$12:$B$14,0),MATCH('Indexed REC Prices'!AC$4,'Inputs_Indexed REC'!$D$11:$AC$11,0))),
IF(AC$4&lt;$C33,0,$E33)))</f>
        <v>75.36</v>
      </c>
      <c r="AD33" s="226">
        <f>IF(AD$4=$C33,$E33,
IF(AD$4&gt;$C33,AC33*(1+INDEX('Inputs_Indexed REC'!$D$12:$AC$14,MATCH('Indexed REC Strike Price'!$B33,'Inputs_Indexed REC'!$B$12:$B$14,0),MATCH('Indexed REC Prices'!AD$4,'Inputs_Indexed REC'!$D$11:$AC$11,0))),
IF(AD$4&lt;$C33,0,$E33)))</f>
        <v>75.36</v>
      </c>
      <c r="AE33" s="226">
        <f>IF(AE$4=$C33,$E33,
IF(AE$4&gt;$C33,AD33*(1+INDEX('Inputs_Indexed REC'!$D$12:$AC$14,MATCH('Indexed REC Strike Price'!$B33,'Inputs_Indexed REC'!$B$12:$B$14,0),MATCH('Indexed REC Prices'!AE$4,'Inputs_Indexed REC'!$D$11:$AC$11,0))),
IF(AE$4&lt;$C33,0,$E33)))</f>
        <v>75.36</v>
      </c>
    </row>
    <row r="34" spans="2:31">
      <c r="B34" s="321" t="s">
        <v>72</v>
      </c>
      <c r="C34" s="320">
        <f t="shared" si="3"/>
        <v>2025</v>
      </c>
      <c r="D34" s="262" t="s">
        <v>87</v>
      </c>
      <c r="E34" s="227">
        <v>75.36</v>
      </c>
      <c r="G34" s="226">
        <f>IF(G$4=$C34,$E34,
IF(G$4&gt;$C34,F34*(1+INDEX('Inputs_Indexed REC'!$D$12:$AC$14,MATCH('Indexed REC Strike Price'!$B34,'Inputs_Indexed REC'!$B$12:$B$14,0),MATCH('Indexed REC Prices'!G$4,'Inputs_Indexed REC'!$D$11:$AC$11,0))),
IF(G$4&lt;$C34,0,$E34)))</f>
        <v>0</v>
      </c>
      <c r="H34" s="226">
        <f>IF(H$4=$C34,$E34,
IF(H$4&gt;$C34,G34*(1+INDEX('Inputs_Indexed REC'!$D$12:$AC$14,MATCH('Indexed REC Strike Price'!$B34,'Inputs_Indexed REC'!$B$12:$B$14,0),MATCH('Indexed REC Prices'!H$4,'Inputs_Indexed REC'!$D$11:$AC$11,0))),
IF(H$4&lt;$C34,0,$E34)))</f>
        <v>0</v>
      </c>
      <c r="I34" s="226">
        <f>IF(I$4=$C34,$E34,
IF(I$4&gt;$C34,H34*(1+INDEX('Inputs_Indexed REC'!$D$12:$AC$14,MATCH('Indexed REC Strike Price'!$B34,'Inputs_Indexed REC'!$B$12:$B$14,0),MATCH('Indexed REC Prices'!I$4,'Inputs_Indexed REC'!$D$11:$AC$11,0))),
IF(I$4&lt;$C34,0,$E34)))</f>
        <v>0</v>
      </c>
      <c r="J34" s="226">
        <f>IF(J$4=$C34,$E34,
IF(J$4&gt;$C34,I34*(1+INDEX('Inputs_Indexed REC'!$D$12:$AC$14,MATCH('Indexed REC Strike Price'!$B34,'Inputs_Indexed REC'!$B$12:$B$14,0),MATCH('Indexed REC Prices'!J$4,'Inputs_Indexed REC'!$D$11:$AC$11,0))),
IF(J$4&lt;$C34,0,$E34)))</f>
        <v>75.36</v>
      </c>
      <c r="K34" s="226">
        <f>IF(K$4=$C34,$E34,
IF(K$4&gt;$C34,J34*(1+INDEX('Inputs_Indexed REC'!$D$12:$AC$14,MATCH('Indexed REC Strike Price'!$B34,'Inputs_Indexed REC'!$B$12:$B$14,0),MATCH('Indexed REC Prices'!K$4,'Inputs_Indexed REC'!$D$11:$AC$11,0))),
IF(K$4&lt;$C34,0,$E34)))</f>
        <v>75.36</v>
      </c>
      <c r="L34" s="226">
        <f>IF(L$4=$C34,$E34,
IF(L$4&gt;$C34,K34*(1+INDEX('Inputs_Indexed REC'!$D$12:$AC$14,MATCH('Indexed REC Strike Price'!$B34,'Inputs_Indexed REC'!$B$12:$B$14,0),MATCH('Indexed REC Prices'!L$4,'Inputs_Indexed REC'!$D$11:$AC$11,0))),
IF(L$4&lt;$C34,0,$E34)))</f>
        <v>75.36</v>
      </c>
      <c r="M34" s="226">
        <f>IF(M$4=$C34,$E34,
IF(M$4&gt;$C34,L34*(1+INDEX('Inputs_Indexed REC'!$D$12:$AC$14,MATCH('Indexed REC Strike Price'!$B34,'Inputs_Indexed REC'!$B$12:$B$14,0),MATCH('Indexed REC Prices'!M$4,'Inputs_Indexed REC'!$D$11:$AC$11,0))),
IF(M$4&lt;$C34,0,$E34)))</f>
        <v>75.36</v>
      </c>
      <c r="N34" s="226">
        <f>IF(N$4=$C34,$E34,
IF(N$4&gt;$C34,M34*(1+INDEX('Inputs_Indexed REC'!$D$12:$AC$14,MATCH('Indexed REC Strike Price'!$B34,'Inputs_Indexed REC'!$B$12:$B$14,0),MATCH('Indexed REC Prices'!N$4,'Inputs_Indexed REC'!$D$11:$AC$11,0))),
IF(N$4&lt;$C34,0,$E34)))</f>
        <v>75.36</v>
      </c>
      <c r="O34" s="226">
        <f>IF(O$4=$C34,$E34,
IF(O$4&gt;$C34,N34*(1+INDEX('Inputs_Indexed REC'!$D$12:$AC$14,MATCH('Indexed REC Strike Price'!$B34,'Inputs_Indexed REC'!$B$12:$B$14,0),MATCH('Indexed REC Prices'!O$4,'Inputs_Indexed REC'!$D$11:$AC$11,0))),
IF(O$4&lt;$C34,0,$E34)))</f>
        <v>75.36</v>
      </c>
      <c r="P34" s="226">
        <f>IF(P$4=$C34,$E34,
IF(P$4&gt;$C34,O34*(1+INDEX('Inputs_Indexed REC'!$D$12:$AC$14,MATCH('Indexed REC Strike Price'!$B34,'Inputs_Indexed REC'!$B$12:$B$14,0),MATCH('Indexed REC Prices'!P$4,'Inputs_Indexed REC'!$D$11:$AC$11,0))),
IF(P$4&lt;$C34,0,$E34)))</f>
        <v>75.36</v>
      </c>
      <c r="Q34" s="226">
        <f>IF(Q$4=$C34,$E34,
IF(Q$4&gt;$C34,P34*(1+INDEX('Inputs_Indexed REC'!$D$12:$AC$14,MATCH('Indexed REC Strike Price'!$B34,'Inputs_Indexed REC'!$B$12:$B$14,0),MATCH('Indexed REC Prices'!Q$4,'Inputs_Indexed REC'!$D$11:$AC$11,0))),
IF(Q$4&lt;$C34,0,$E34)))</f>
        <v>75.36</v>
      </c>
      <c r="R34" s="226">
        <f>IF(R$4=$C34,$E34,
IF(R$4&gt;$C34,Q34*(1+INDEX('Inputs_Indexed REC'!$D$12:$AC$14,MATCH('Indexed REC Strike Price'!$B34,'Inputs_Indexed REC'!$B$12:$B$14,0),MATCH('Indexed REC Prices'!R$4,'Inputs_Indexed REC'!$D$11:$AC$11,0))),
IF(R$4&lt;$C34,0,$E34)))</f>
        <v>75.36</v>
      </c>
      <c r="S34" s="226">
        <f>IF(S$4=$C34,$E34,
IF(S$4&gt;$C34,R34*(1+INDEX('Inputs_Indexed REC'!$D$12:$AC$14,MATCH('Indexed REC Strike Price'!$B34,'Inputs_Indexed REC'!$B$12:$B$14,0),MATCH('Indexed REC Prices'!S$4,'Inputs_Indexed REC'!$D$11:$AC$11,0))),
IF(S$4&lt;$C34,0,$E34)))</f>
        <v>75.36</v>
      </c>
      <c r="T34" s="226">
        <f>IF(T$4=$C34,$E34,
IF(T$4&gt;$C34,S34*(1+INDEX('Inputs_Indexed REC'!$D$12:$AC$14,MATCH('Indexed REC Strike Price'!$B34,'Inputs_Indexed REC'!$B$12:$B$14,0),MATCH('Indexed REC Prices'!T$4,'Inputs_Indexed REC'!$D$11:$AC$11,0))),
IF(T$4&lt;$C34,0,$E34)))</f>
        <v>75.36</v>
      </c>
      <c r="U34" s="226">
        <f>IF(U$4=$C34,$E34,
IF(U$4&gt;$C34,T34*(1+INDEX('Inputs_Indexed REC'!$D$12:$AC$14,MATCH('Indexed REC Strike Price'!$B34,'Inputs_Indexed REC'!$B$12:$B$14,0),MATCH('Indexed REC Prices'!U$4,'Inputs_Indexed REC'!$D$11:$AC$11,0))),
IF(U$4&lt;$C34,0,$E34)))</f>
        <v>75.36</v>
      </c>
      <c r="V34" s="226">
        <f>IF(V$4=$C34,$E34,
IF(V$4&gt;$C34,U34*(1+INDEX('Inputs_Indexed REC'!$D$12:$AC$14,MATCH('Indexed REC Strike Price'!$B34,'Inputs_Indexed REC'!$B$12:$B$14,0),MATCH('Indexed REC Prices'!V$4,'Inputs_Indexed REC'!$D$11:$AC$11,0))),
IF(V$4&lt;$C34,0,$E34)))</f>
        <v>75.36</v>
      </c>
      <c r="W34" s="226">
        <f>IF(W$4=$C34,$E34,
IF(W$4&gt;$C34,V34*(1+INDEX('Inputs_Indexed REC'!$D$12:$AC$14,MATCH('Indexed REC Strike Price'!$B34,'Inputs_Indexed REC'!$B$12:$B$14,0),MATCH('Indexed REC Prices'!W$4,'Inputs_Indexed REC'!$D$11:$AC$11,0))),
IF(W$4&lt;$C34,0,$E34)))</f>
        <v>75.36</v>
      </c>
      <c r="X34" s="226">
        <f>IF(X$4=$C34,$E34,
IF(X$4&gt;$C34,W34*(1+INDEX('Inputs_Indexed REC'!$D$12:$AC$14,MATCH('Indexed REC Strike Price'!$B34,'Inputs_Indexed REC'!$B$12:$B$14,0),MATCH('Indexed REC Prices'!X$4,'Inputs_Indexed REC'!$D$11:$AC$11,0))),
IF(X$4&lt;$C34,0,$E34)))</f>
        <v>75.36</v>
      </c>
      <c r="Y34" s="226">
        <f>IF(Y$4=$C34,$E34,
IF(Y$4&gt;$C34,X34*(1+INDEX('Inputs_Indexed REC'!$D$12:$AC$14,MATCH('Indexed REC Strike Price'!$B34,'Inputs_Indexed REC'!$B$12:$B$14,0),MATCH('Indexed REC Prices'!Y$4,'Inputs_Indexed REC'!$D$11:$AC$11,0))),
IF(Y$4&lt;$C34,0,$E34)))</f>
        <v>75.36</v>
      </c>
      <c r="Z34" s="226">
        <f>IF(Z$4=$C34,$E34,
IF(Z$4&gt;$C34,Y34*(1+INDEX('Inputs_Indexed REC'!$D$12:$AC$14,MATCH('Indexed REC Strike Price'!$B34,'Inputs_Indexed REC'!$B$12:$B$14,0),MATCH('Indexed REC Prices'!Z$4,'Inputs_Indexed REC'!$D$11:$AC$11,0))),
IF(Z$4&lt;$C34,0,$E34)))</f>
        <v>75.36</v>
      </c>
      <c r="AA34" s="226">
        <f>IF(AA$4=$C34,$E34,
IF(AA$4&gt;$C34,Z34*(1+INDEX('Inputs_Indexed REC'!$D$12:$AC$14,MATCH('Indexed REC Strike Price'!$B34,'Inputs_Indexed REC'!$B$12:$B$14,0),MATCH('Indexed REC Prices'!AA$4,'Inputs_Indexed REC'!$D$11:$AC$11,0))),
IF(AA$4&lt;$C34,0,$E34)))</f>
        <v>75.36</v>
      </c>
      <c r="AB34" s="226">
        <f>IF(AB$4=$C34,$E34,
IF(AB$4&gt;$C34,AA34*(1+INDEX('Inputs_Indexed REC'!$D$12:$AC$14,MATCH('Indexed REC Strike Price'!$B34,'Inputs_Indexed REC'!$B$12:$B$14,0),MATCH('Indexed REC Prices'!AB$4,'Inputs_Indexed REC'!$D$11:$AC$11,0))),
IF(AB$4&lt;$C34,0,$E34)))</f>
        <v>75.36</v>
      </c>
      <c r="AC34" s="226">
        <f>IF(AC$4=$C34,$E34,
IF(AC$4&gt;$C34,AB34*(1+INDEX('Inputs_Indexed REC'!$D$12:$AC$14,MATCH('Indexed REC Strike Price'!$B34,'Inputs_Indexed REC'!$B$12:$B$14,0),MATCH('Indexed REC Prices'!AC$4,'Inputs_Indexed REC'!$D$11:$AC$11,0))),
IF(AC$4&lt;$C34,0,$E34)))</f>
        <v>75.36</v>
      </c>
      <c r="AD34" s="226">
        <f>IF(AD$4=$C34,$E34,
IF(AD$4&gt;$C34,AC34*(1+INDEX('Inputs_Indexed REC'!$D$12:$AC$14,MATCH('Indexed REC Strike Price'!$B34,'Inputs_Indexed REC'!$B$12:$B$14,0),MATCH('Indexed REC Prices'!AD$4,'Inputs_Indexed REC'!$D$11:$AC$11,0))),
IF(AD$4&lt;$C34,0,$E34)))</f>
        <v>75.36</v>
      </c>
      <c r="AE34" s="226">
        <f>IF(AE$4=$C34,$E34,
IF(AE$4&gt;$C34,AD34*(1+INDEX('Inputs_Indexed REC'!$D$12:$AC$14,MATCH('Indexed REC Strike Price'!$B34,'Inputs_Indexed REC'!$B$12:$B$14,0),MATCH('Indexed REC Prices'!AE$4,'Inputs_Indexed REC'!$D$11:$AC$11,0))),
IF(AE$4&lt;$C34,0,$E34)))</f>
        <v>75.36</v>
      </c>
    </row>
    <row r="35" spans="2:31">
      <c r="B35" s="321" t="s">
        <v>72</v>
      </c>
      <c r="C35" s="320">
        <f t="shared" si="3"/>
        <v>2026</v>
      </c>
      <c r="D35" s="262" t="s">
        <v>87</v>
      </c>
      <c r="E35" s="322">
        <f>E34</f>
        <v>75.36</v>
      </c>
      <c r="G35" s="226">
        <f>IF(G$4=$C35,$E35,
IF(G$4&gt;$C35,F35*(1+INDEX('Inputs_Indexed REC'!$D$12:$AC$14,MATCH('Indexed REC Strike Price'!$B35,'Inputs_Indexed REC'!$B$12:$B$14,0),MATCH('Indexed REC Prices'!G$4,'Inputs_Indexed REC'!$D$11:$AC$11,0))),
IF(G$4&lt;$C35,0,$E35)))</f>
        <v>0</v>
      </c>
      <c r="H35" s="226">
        <f>IF(H$4=$C35,$E35,
IF(H$4&gt;$C35,G35*(1+INDEX('Inputs_Indexed REC'!$D$12:$AC$14,MATCH('Indexed REC Strike Price'!$B35,'Inputs_Indexed REC'!$B$12:$B$14,0),MATCH('Indexed REC Prices'!H$4,'Inputs_Indexed REC'!$D$11:$AC$11,0))),
IF(H$4&lt;$C35,0,$E35)))</f>
        <v>0</v>
      </c>
      <c r="I35" s="226">
        <f>IF(I$4=$C35,$E35,
IF(I$4&gt;$C35,H35*(1+INDEX('Inputs_Indexed REC'!$D$12:$AC$14,MATCH('Indexed REC Strike Price'!$B35,'Inputs_Indexed REC'!$B$12:$B$14,0),MATCH('Indexed REC Prices'!I$4,'Inputs_Indexed REC'!$D$11:$AC$11,0))),
IF(I$4&lt;$C35,0,$E35)))</f>
        <v>0</v>
      </c>
      <c r="J35" s="226">
        <f>IF(J$4=$C35,$E35,
IF(J$4&gt;$C35,I35*(1+INDEX('Inputs_Indexed REC'!$D$12:$AC$14,MATCH('Indexed REC Strike Price'!$B35,'Inputs_Indexed REC'!$B$12:$B$14,0),MATCH('Indexed REC Prices'!J$4,'Inputs_Indexed REC'!$D$11:$AC$11,0))),
IF(J$4&lt;$C35,0,$E35)))</f>
        <v>0</v>
      </c>
      <c r="K35" s="226">
        <f>IF(K$4=$C35,$E35,
IF(K$4&gt;$C35,J35*(1+INDEX('Inputs_Indexed REC'!$D$12:$AC$14,MATCH('Indexed REC Strike Price'!$B35,'Inputs_Indexed REC'!$B$12:$B$14,0),MATCH('Indexed REC Prices'!K$4,'Inputs_Indexed REC'!$D$11:$AC$11,0))),
IF(K$4&lt;$C35,0,$E35)))</f>
        <v>75.36</v>
      </c>
      <c r="L35" s="226">
        <f>IF(L$4=$C35,$E35,
IF(L$4&gt;$C35,K35*(1+INDEX('Inputs_Indexed REC'!$D$12:$AC$14,MATCH('Indexed REC Strike Price'!$B35,'Inputs_Indexed REC'!$B$12:$B$14,0),MATCH('Indexed REC Prices'!L$4,'Inputs_Indexed REC'!$D$11:$AC$11,0))),
IF(L$4&lt;$C35,0,$E35)))</f>
        <v>75.36</v>
      </c>
      <c r="M35" s="226">
        <f>IF(M$4=$C35,$E35,
IF(M$4&gt;$C35,L35*(1+INDEX('Inputs_Indexed REC'!$D$12:$AC$14,MATCH('Indexed REC Strike Price'!$B35,'Inputs_Indexed REC'!$B$12:$B$14,0),MATCH('Indexed REC Prices'!M$4,'Inputs_Indexed REC'!$D$11:$AC$11,0))),
IF(M$4&lt;$C35,0,$E35)))</f>
        <v>75.36</v>
      </c>
      <c r="N35" s="226">
        <f>IF(N$4=$C35,$E35,
IF(N$4&gt;$C35,M35*(1+INDEX('Inputs_Indexed REC'!$D$12:$AC$14,MATCH('Indexed REC Strike Price'!$B35,'Inputs_Indexed REC'!$B$12:$B$14,0),MATCH('Indexed REC Prices'!N$4,'Inputs_Indexed REC'!$D$11:$AC$11,0))),
IF(N$4&lt;$C35,0,$E35)))</f>
        <v>75.36</v>
      </c>
      <c r="O35" s="226">
        <f>IF(O$4=$C35,$E35,
IF(O$4&gt;$C35,N35*(1+INDEX('Inputs_Indexed REC'!$D$12:$AC$14,MATCH('Indexed REC Strike Price'!$B35,'Inputs_Indexed REC'!$B$12:$B$14,0),MATCH('Indexed REC Prices'!O$4,'Inputs_Indexed REC'!$D$11:$AC$11,0))),
IF(O$4&lt;$C35,0,$E35)))</f>
        <v>75.36</v>
      </c>
      <c r="P35" s="226">
        <f>IF(P$4=$C35,$E35,
IF(P$4&gt;$C35,O35*(1+INDEX('Inputs_Indexed REC'!$D$12:$AC$14,MATCH('Indexed REC Strike Price'!$B35,'Inputs_Indexed REC'!$B$12:$B$14,0),MATCH('Indexed REC Prices'!P$4,'Inputs_Indexed REC'!$D$11:$AC$11,0))),
IF(P$4&lt;$C35,0,$E35)))</f>
        <v>75.36</v>
      </c>
      <c r="Q35" s="226">
        <f>IF(Q$4=$C35,$E35,
IF(Q$4&gt;$C35,P35*(1+INDEX('Inputs_Indexed REC'!$D$12:$AC$14,MATCH('Indexed REC Strike Price'!$B35,'Inputs_Indexed REC'!$B$12:$B$14,0),MATCH('Indexed REC Prices'!Q$4,'Inputs_Indexed REC'!$D$11:$AC$11,0))),
IF(Q$4&lt;$C35,0,$E35)))</f>
        <v>75.36</v>
      </c>
      <c r="R35" s="226">
        <f>IF(R$4=$C35,$E35,
IF(R$4&gt;$C35,Q35*(1+INDEX('Inputs_Indexed REC'!$D$12:$AC$14,MATCH('Indexed REC Strike Price'!$B35,'Inputs_Indexed REC'!$B$12:$B$14,0),MATCH('Indexed REC Prices'!R$4,'Inputs_Indexed REC'!$D$11:$AC$11,0))),
IF(R$4&lt;$C35,0,$E35)))</f>
        <v>75.36</v>
      </c>
      <c r="S35" s="226">
        <f>IF(S$4=$C35,$E35,
IF(S$4&gt;$C35,R35*(1+INDEX('Inputs_Indexed REC'!$D$12:$AC$14,MATCH('Indexed REC Strike Price'!$B35,'Inputs_Indexed REC'!$B$12:$B$14,0),MATCH('Indexed REC Prices'!S$4,'Inputs_Indexed REC'!$D$11:$AC$11,0))),
IF(S$4&lt;$C35,0,$E35)))</f>
        <v>75.36</v>
      </c>
      <c r="T35" s="226">
        <f>IF(T$4=$C35,$E35,
IF(T$4&gt;$C35,S35*(1+INDEX('Inputs_Indexed REC'!$D$12:$AC$14,MATCH('Indexed REC Strike Price'!$B35,'Inputs_Indexed REC'!$B$12:$B$14,0),MATCH('Indexed REC Prices'!T$4,'Inputs_Indexed REC'!$D$11:$AC$11,0))),
IF(T$4&lt;$C35,0,$E35)))</f>
        <v>75.36</v>
      </c>
      <c r="U35" s="226">
        <f>IF(U$4=$C35,$E35,
IF(U$4&gt;$C35,T35*(1+INDEX('Inputs_Indexed REC'!$D$12:$AC$14,MATCH('Indexed REC Strike Price'!$B35,'Inputs_Indexed REC'!$B$12:$B$14,0),MATCH('Indexed REC Prices'!U$4,'Inputs_Indexed REC'!$D$11:$AC$11,0))),
IF(U$4&lt;$C35,0,$E35)))</f>
        <v>75.36</v>
      </c>
      <c r="V35" s="226">
        <f>IF(V$4=$C35,$E35,
IF(V$4&gt;$C35,U35*(1+INDEX('Inputs_Indexed REC'!$D$12:$AC$14,MATCH('Indexed REC Strike Price'!$B35,'Inputs_Indexed REC'!$B$12:$B$14,0),MATCH('Indexed REC Prices'!V$4,'Inputs_Indexed REC'!$D$11:$AC$11,0))),
IF(V$4&lt;$C35,0,$E35)))</f>
        <v>75.36</v>
      </c>
      <c r="W35" s="226">
        <f>IF(W$4=$C35,$E35,
IF(W$4&gt;$C35,V35*(1+INDEX('Inputs_Indexed REC'!$D$12:$AC$14,MATCH('Indexed REC Strike Price'!$B35,'Inputs_Indexed REC'!$B$12:$B$14,0),MATCH('Indexed REC Prices'!W$4,'Inputs_Indexed REC'!$D$11:$AC$11,0))),
IF(W$4&lt;$C35,0,$E35)))</f>
        <v>75.36</v>
      </c>
      <c r="X35" s="226">
        <f>IF(X$4=$C35,$E35,
IF(X$4&gt;$C35,W35*(1+INDEX('Inputs_Indexed REC'!$D$12:$AC$14,MATCH('Indexed REC Strike Price'!$B35,'Inputs_Indexed REC'!$B$12:$B$14,0),MATCH('Indexed REC Prices'!X$4,'Inputs_Indexed REC'!$D$11:$AC$11,0))),
IF(X$4&lt;$C35,0,$E35)))</f>
        <v>75.36</v>
      </c>
      <c r="Y35" s="226">
        <f>IF(Y$4=$C35,$E35,
IF(Y$4&gt;$C35,X35*(1+INDEX('Inputs_Indexed REC'!$D$12:$AC$14,MATCH('Indexed REC Strike Price'!$B35,'Inputs_Indexed REC'!$B$12:$B$14,0),MATCH('Indexed REC Prices'!Y$4,'Inputs_Indexed REC'!$D$11:$AC$11,0))),
IF(Y$4&lt;$C35,0,$E35)))</f>
        <v>75.36</v>
      </c>
      <c r="Z35" s="226">
        <f>IF(Z$4=$C35,$E35,
IF(Z$4&gt;$C35,Y35*(1+INDEX('Inputs_Indexed REC'!$D$12:$AC$14,MATCH('Indexed REC Strike Price'!$B35,'Inputs_Indexed REC'!$B$12:$B$14,0),MATCH('Indexed REC Prices'!Z$4,'Inputs_Indexed REC'!$D$11:$AC$11,0))),
IF(Z$4&lt;$C35,0,$E35)))</f>
        <v>75.36</v>
      </c>
      <c r="AA35" s="226">
        <f>IF(AA$4=$C35,$E35,
IF(AA$4&gt;$C35,Z35*(1+INDEX('Inputs_Indexed REC'!$D$12:$AC$14,MATCH('Indexed REC Strike Price'!$B35,'Inputs_Indexed REC'!$B$12:$B$14,0),MATCH('Indexed REC Prices'!AA$4,'Inputs_Indexed REC'!$D$11:$AC$11,0))),
IF(AA$4&lt;$C35,0,$E35)))</f>
        <v>75.36</v>
      </c>
      <c r="AB35" s="226">
        <f>IF(AB$4=$C35,$E35,
IF(AB$4&gt;$C35,AA35*(1+INDEX('Inputs_Indexed REC'!$D$12:$AC$14,MATCH('Indexed REC Strike Price'!$B35,'Inputs_Indexed REC'!$B$12:$B$14,0),MATCH('Indexed REC Prices'!AB$4,'Inputs_Indexed REC'!$D$11:$AC$11,0))),
IF(AB$4&lt;$C35,0,$E35)))</f>
        <v>75.36</v>
      </c>
      <c r="AC35" s="226">
        <f>IF(AC$4=$C35,$E35,
IF(AC$4&gt;$C35,AB35*(1+INDEX('Inputs_Indexed REC'!$D$12:$AC$14,MATCH('Indexed REC Strike Price'!$B35,'Inputs_Indexed REC'!$B$12:$B$14,0),MATCH('Indexed REC Prices'!AC$4,'Inputs_Indexed REC'!$D$11:$AC$11,0))),
IF(AC$4&lt;$C35,0,$E35)))</f>
        <v>75.36</v>
      </c>
      <c r="AD35" s="226">
        <f>IF(AD$4=$C35,$E35,
IF(AD$4&gt;$C35,AC35*(1+INDEX('Inputs_Indexed REC'!$D$12:$AC$14,MATCH('Indexed REC Strike Price'!$B35,'Inputs_Indexed REC'!$B$12:$B$14,0),MATCH('Indexed REC Prices'!AD$4,'Inputs_Indexed REC'!$D$11:$AC$11,0))),
IF(AD$4&lt;$C35,0,$E35)))</f>
        <v>75.36</v>
      </c>
      <c r="AE35" s="226">
        <f>IF(AE$4=$C35,$E35,
IF(AE$4&gt;$C35,AD35*(1+INDEX('Inputs_Indexed REC'!$D$12:$AC$14,MATCH('Indexed REC Strike Price'!$B35,'Inputs_Indexed REC'!$B$12:$B$14,0),MATCH('Indexed REC Prices'!AE$4,'Inputs_Indexed REC'!$D$11:$AC$11,0))),
IF(AE$4&lt;$C35,0,$E35)))</f>
        <v>75.36</v>
      </c>
    </row>
    <row r="36" spans="2:31">
      <c r="B36" s="321" t="s">
        <v>72</v>
      </c>
      <c r="C36" s="320">
        <f t="shared" si="3"/>
        <v>2027</v>
      </c>
      <c r="D36" s="262" t="s">
        <v>87</v>
      </c>
      <c r="E36" s="322">
        <f t="shared" ref="E36:E55" si="4">E35</f>
        <v>75.36</v>
      </c>
      <c r="G36" s="226">
        <f>IF(G$4=$C36,$E36,
IF(G$4&gt;$C36,F36*(1+INDEX('Inputs_Indexed REC'!$D$12:$AC$14,MATCH('Indexed REC Strike Price'!$B36,'Inputs_Indexed REC'!$B$12:$B$14,0),MATCH('Indexed REC Prices'!G$4,'Inputs_Indexed REC'!$D$11:$AC$11,0))),
IF(G$4&lt;$C36,0,$E36)))</f>
        <v>0</v>
      </c>
      <c r="H36" s="226">
        <f>IF(H$4=$C36,$E36,
IF(H$4&gt;$C36,G36*(1+INDEX('Inputs_Indexed REC'!$D$12:$AC$14,MATCH('Indexed REC Strike Price'!$B36,'Inputs_Indexed REC'!$B$12:$B$14,0),MATCH('Indexed REC Prices'!H$4,'Inputs_Indexed REC'!$D$11:$AC$11,0))),
IF(H$4&lt;$C36,0,$E36)))</f>
        <v>0</v>
      </c>
      <c r="I36" s="226">
        <f>IF(I$4=$C36,$E36,
IF(I$4&gt;$C36,H36*(1+INDEX('Inputs_Indexed REC'!$D$12:$AC$14,MATCH('Indexed REC Strike Price'!$B36,'Inputs_Indexed REC'!$B$12:$B$14,0),MATCH('Indexed REC Prices'!I$4,'Inputs_Indexed REC'!$D$11:$AC$11,0))),
IF(I$4&lt;$C36,0,$E36)))</f>
        <v>0</v>
      </c>
      <c r="J36" s="226">
        <f>IF(J$4=$C36,$E36,
IF(J$4&gt;$C36,I36*(1+INDEX('Inputs_Indexed REC'!$D$12:$AC$14,MATCH('Indexed REC Strike Price'!$B36,'Inputs_Indexed REC'!$B$12:$B$14,0),MATCH('Indexed REC Prices'!J$4,'Inputs_Indexed REC'!$D$11:$AC$11,0))),
IF(J$4&lt;$C36,0,$E36)))</f>
        <v>0</v>
      </c>
      <c r="K36" s="226">
        <f>IF(K$4=$C36,$E36,
IF(K$4&gt;$C36,J36*(1+INDEX('Inputs_Indexed REC'!$D$12:$AC$14,MATCH('Indexed REC Strike Price'!$B36,'Inputs_Indexed REC'!$B$12:$B$14,0),MATCH('Indexed REC Prices'!K$4,'Inputs_Indexed REC'!$D$11:$AC$11,0))),
IF(K$4&lt;$C36,0,$E36)))</f>
        <v>0</v>
      </c>
      <c r="L36" s="226">
        <f>IF(L$4=$C36,$E36,
IF(L$4&gt;$C36,K36*(1+INDEX('Inputs_Indexed REC'!$D$12:$AC$14,MATCH('Indexed REC Strike Price'!$B36,'Inputs_Indexed REC'!$B$12:$B$14,0),MATCH('Indexed REC Prices'!L$4,'Inputs_Indexed REC'!$D$11:$AC$11,0))),
IF(L$4&lt;$C36,0,$E36)))</f>
        <v>75.36</v>
      </c>
      <c r="M36" s="226">
        <f>IF(M$4=$C36,$E36,
IF(M$4&gt;$C36,L36*(1+INDEX('Inputs_Indexed REC'!$D$12:$AC$14,MATCH('Indexed REC Strike Price'!$B36,'Inputs_Indexed REC'!$B$12:$B$14,0),MATCH('Indexed REC Prices'!M$4,'Inputs_Indexed REC'!$D$11:$AC$11,0))),
IF(M$4&lt;$C36,0,$E36)))</f>
        <v>75.36</v>
      </c>
      <c r="N36" s="226">
        <f>IF(N$4=$C36,$E36,
IF(N$4&gt;$C36,M36*(1+INDEX('Inputs_Indexed REC'!$D$12:$AC$14,MATCH('Indexed REC Strike Price'!$B36,'Inputs_Indexed REC'!$B$12:$B$14,0),MATCH('Indexed REC Prices'!N$4,'Inputs_Indexed REC'!$D$11:$AC$11,0))),
IF(N$4&lt;$C36,0,$E36)))</f>
        <v>75.36</v>
      </c>
      <c r="O36" s="226">
        <f>IF(O$4=$C36,$E36,
IF(O$4&gt;$C36,N36*(1+INDEX('Inputs_Indexed REC'!$D$12:$AC$14,MATCH('Indexed REC Strike Price'!$B36,'Inputs_Indexed REC'!$B$12:$B$14,0),MATCH('Indexed REC Prices'!O$4,'Inputs_Indexed REC'!$D$11:$AC$11,0))),
IF(O$4&lt;$C36,0,$E36)))</f>
        <v>75.36</v>
      </c>
      <c r="P36" s="226">
        <f>IF(P$4=$C36,$E36,
IF(P$4&gt;$C36,O36*(1+INDEX('Inputs_Indexed REC'!$D$12:$AC$14,MATCH('Indexed REC Strike Price'!$B36,'Inputs_Indexed REC'!$B$12:$B$14,0),MATCH('Indexed REC Prices'!P$4,'Inputs_Indexed REC'!$D$11:$AC$11,0))),
IF(P$4&lt;$C36,0,$E36)))</f>
        <v>75.36</v>
      </c>
      <c r="Q36" s="226">
        <f>IF(Q$4=$C36,$E36,
IF(Q$4&gt;$C36,P36*(1+INDEX('Inputs_Indexed REC'!$D$12:$AC$14,MATCH('Indexed REC Strike Price'!$B36,'Inputs_Indexed REC'!$B$12:$B$14,0),MATCH('Indexed REC Prices'!Q$4,'Inputs_Indexed REC'!$D$11:$AC$11,0))),
IF(Q$4&lt;$C36,0,$E36)))</f>
        <v>75.36</v>
      </c>
      <c r="R36" s="226">
        <f>IF(R$4=$C36,$E36,
IF(R$4&gt;$C36,Q36*(1+INDEX('Inputs_Indexed REC'!$D$12:$AC$14,MATCH('Indexed REC Strike Price'!$B36,'Inputs_Indexed REC'!$B$12:$B$14,0),MATCH('Indexed REC Prices'!R$4,'Inputs_Indexed REC'!$D$11:$AC$11,0))),
IF(R$4&lt;$C36,0,$E36)))</f>
        <v>75.36</v>
      </c>
      <c r="S36" s="226">
        <f>IF(S$4=$C36,$E36,
IF(S$4&gt;$C36,R36*(1+INDEX('Inputs_Indexed REC'!$D$12:$AC$14,MATCH('Indexed REC Strike Price'!$B36,'Inputs_Indexed REC'!$B$12:$B$14,0),MATCH('Indexed REC Prices'!S$4,'Inputs_Indexed REC'!$D$11:$AC$11,0))),
IF(S$4&lt;$C36,0,$E36)))</f>
        <v>75.36</v>
      </c>
      <c r="T36" s="226">
        <f>IF(T$4=$C36,$E36,
IF(T$4&gt;$C36,S36*(1+INDEX('Inputs_Indexed REC'!$D$12:$AC$14,MATCH('Indexed REC Strike Price'!$B36,'Inputs_Indexed REC'!$B$12:$B$14,0),MATCH('Indexed REC Prices'!T$4,'Inputs_Indexed REC'!$D$11:$AC$11,0))),
IF(T$4&lt;$C36,0,$E36)))</f>
        <v>75.36</v>
      </c>
      <c r="U36" s="226">
        <f>IF(U$4=$C36,$E36,
IF(U$4&gt;$C36,T36*(1+INDEX('Inputs_Indexed REC'!$D$12:$AC$14,MATCH('Indexed REC Strike Price'!$B36,'Inputs_Indexed REC'!$B$12:$B$14,0),MATCH('Indexed REC Prices'!U$4,'Inputs_Indexed REC'!$D$11:$AC$11,0))),
IF(U$4&lt;$C36,0,$E36)))</f>
        <v>75.36</v>
      </c>
      <c r="V36" s="226">
        <f>IF(V$4=$C36,$E36,
IF(V$4&gt;$C36,U36*(1+INDEX('Inputs_Indexed REC'!$D$12:$AC$14,MATCH('Indexed REC Strike Price'!$B36,'Inputs_Indexed REC'!$B$12:$B$14,0),MATCH('Indexed REC Prices'!V$4,'Inputs_Indexed REC'!$D$11:$AC$11,0))),
IF(V$4&lt;$C36,0,$E36)))</f>
        <v>75.36</v>
      </c>
      <c r="W36" s="226">
        <f>IF(W$4=$C36,$E36,
IF(W$4&gt;$C36,V36*(1+INDEX('Inputs_Indexed REC'!$D$12:$AC$14,MATCH('Indexed REC Strike Price'!$B36,'Inputs_Indexed REC'!$B$12:$B$14,0),MATCH('Indexed REC Prices'!W$4,'Inputs_Indexed REC'!$D$11:$AC$11,0))),
IF(W$4&lt;$C36,0,$E36)))</f>
        <v>75.36</v>
      </c>
      <c r="X36" s="226">
        <f>IF(X$4=$C36,$E36,
IF(X$4&gt;$C36,W36*(1+INDEX('Inputs_Indexed REC'!$D$12:$AC$14,MATCH('Indexed REC Strike Price'!$B36,'Inputs_Indexed REC'!$B$12:$B$14,0),MATCH('Indexed REC Prices'!X$4,'Inputs_Indexed REC'!$D$11:$AC$11,0))),
IF(X$4&lt;$C36,0,$E36)))</f>
        <v>75.36</v>
      </c>
      <c r="Y36" s="226">
        <f>IF(Y$4=$C36,$E36,
IF(Y$4&gt;$C36,X36*(1+INDEX('Inputs_Indexed REC'!$D$12:$AC$14,MATCH('Indexed REC Strike Price'!$B36,'Inputs_Indexed REC'!$B$12:$B$14,0),MATCH('Indexed REC Prices'!Y$4,'Inputs_Indexed REC'!$D$11:$AC$11,0))),
IF(Y$4&lt;$C36,0,$E36)))</f>
        <v>75.36</v>
      </c>
      <c r="Z36" s="226">
        <f>IF(Z$4=$C36,$E36,
IF(Z$4&gt;$C36,Y36*(1+INDEX('Inputs_Indexed REC'!$D$12:$AC$14,MATCH('Indexed REC Strike Price'!$B36,'Inputs_Indexed REC'!$B$12:$B$14,0),MATCH('Indexed REC Prices'!Z$4,'Inputs_Indexed REC'!$D$11:$AC$11,0))),
IF(Z$4&lt;$C36,0,$E36)))</f>
        <v>75.36</v>
      </c>
      <c r="AA36" s="226">
        <f>IF(AA$4=$C36,$E36,
IF(AA$4&gt;$C36,Z36*(1+INDEX('Inputs_Indexed REC'!$D$12:$AC$14,MATCH('Indexed REC Strike Price'!$B36,'Inputs_Indexed REC'!$B$12:$B$14,0),MATCH('Indexed REC Prices'!AA$4,'Inputs_Indexed REC'!$D$11:$AC$11,0))),
IF(AA$4&lt;$C36,0,$E36)))</f>
        <v>75.36</v>
      </c>
      <c r="AB36" s="226">
        <f>IF(AB$4=$C36,$E36,
IF(AB$4&gt;$C36,AA36*(1+INDEX('Inputs_Indexed REC'!$D$12:$AC$14,MATCH('Indexed REC Strike Price'!$B36,'Inputs_Indexed REC'!$B$12:$B$14,0),MATCH('Indexed REC Prices'!AB$4,'Inputs_Indexed REC'!$D$11:$AC$11,0))),
IF(AB$4&lt;$C36,0,$E36)))</f>
        <v>75.36</v>
      </c>
      <c r="AC36" s="226">
        <f>IF(AC$4=$C36,$E36,
IF(AC$4&gt;$C36,AB36*(1+INDEX('Inputs_Indexed REC'!$D$12:$AC$14,MATCH('Indexed REC Strike Price'!$B36,'Inputs_Indexed REC'!$B$12:$B$14,0),MATCH('Indexed REC Prices'!AC$4,'Inputs_Indexed REC'!$D$11:$AC$11,0))),
IF(AC$4&lt;$C36,0,$E36)))</f>
        <v>75.36</v>
      </c>
      <c r="AD36" s="226">
        <f>IF(AD$4=$C36,$E36,
IF(AD$4&gt;$C36,AC36*(1+INDEX('Inputs_Indexed REC'!$D$12:$AC$14,MATCH('Indexed REC Strike Price'!$B36,'Inputs_Indexed REC'!$B$12:$B$14,0),MATCH('Indexed REC Prices'!AD$4,'Inputs_Indexed REC'!$D$11:$AC$11,0))),
IF(AD$4&lt;$C36,0,$E36)))</f>
        <v>75.36</v>
      </c>
      <c r="AE36" s="226">
        <f>IF(AE$4=$C36,$E36,
IF(AE$4&gt;$C36,AD36*(1+INDEX('Inputs_Indexed REC'!$D$12:$AC$14,MATCH('Indexed REC Strike Price'!$B36,'Inputs_Indexed REC'!$B$12:$B$14,0),MATCH('Indexed REC Prices'!AE$4,'Inputs_Indexed REC'!$D$11:$AC$11,0))),
IF(AE$4&lt;$C36,0,$E36)))</f>
        <v>75.36</v>
      </c>
    </row>
    <row r="37" spans="2:31">
      <c r="B37" s="321" t="s">
        <v>72</v>
      </c>
      <c r="C37" s="320">
        <f t="shared" si="3"/>
        <v>2028</v>
      </c>
      <c r="D37" s="262" t="s">
        <v>87</v>
      </c>
      <c r="E37" s="322">
        <f t="shared" si="4"/>
        <v>75.36</v>
      </c>
      <c r="G37" s="226">
        <f>IF(G$4=$C37,$E37,
IF(G$4&gt;$C37,F37*(1+INDEX('Inputs_Indexed REC'!$D$12:$AC$14,MATCH('Indexed REC Strike Price'!$B37,'Inputs_Indexed REC'!$B$12:$B$14,0),MATCH('Indexed REC Prices'!G$4,'Inputs_Indexed REC'!$D$11:$AC$11,0))),
IF(G$4&lt;$C37,0,$E37)))</f>
        <v>0</v>
      </c>
      <c r="H37" s="226">
        <f>IF(H$4=$C37,$E37,
IF(H$4&gt;$C37,G37*(1+INDEX('Inputs_Indexed REC'!$D$12:$AC$14,MATCH('Indexed REC Strike Price'!$B37,'Inputs_Indexed REC'!$B$12:$B$14,0),MATCH('Indexed REC Prices'!H$4,'Inputs_Indexed REC'!$D$11:$AC$11,0))),
IF(H$4&lt;$C37,0,$E37)))</f>
        <v>0</v>
      </c>
      <c r="I37" s="226">
        <f>IF(I$4=$C37,$E37,
IF(I$4&gt;$C37,H37*(1+INDEX('Inputs_Indexed REC'!$D$12:$AC$14,MATCH('Indexed REC Strike Price'!$B37,'Inputs_Indexed REC'!$B$12:$B$14,0),MATCH('Indexed REC Prices'!I$4,'Inputs_Indexed REC'!$D$11:$AC$11,0))),
IF(I$4&lt;$C37,0,$E37)))</f>
        <v>0</v>
      </c>
      <c r="J37" s="226">
        <f>IF(J$4=$C37,$E37,
IF(J$4&gt;$C37,I37*(1+INDEX('Inputs_Indexed REC'!$D$12:$AC$14,MATCH('Indexed REC Strike Price'!$B37,'Inputs_Indexed REC'!$B$12:$B$14,0),MATCH('Indexed REC Prices'!J$4,'Inputs_Indexed REC'!$D$11:$AC$11,0))),
IF(J$4&lt;$C37,0,$E37)))</f>
        <v>0</v>
      </c>
      <c r="K37" s="226">
        <f>IF(K$4=$C37,$E37,
IF(K$4&gt;$C37,J37*(1+INDEX('Inputs_Indexed REC'!$D$12:$AC$14,MATCH('Indexed REC Strike Price'!$B37,'Inputs_Indexed REC'!$B$12:$B$14,0),MATCH('Indexed REC Prices'!K$4,'Inputs_Indexed REC'!$D$11:$AC$11,0))),
IF(K$4&lt;$C37,0,$E37)))</f>
        <v>0</v>
      </c>
      <c r="L37" s="226">
        <f>IF(L$4=$C37,$E37,
IF(L$4&gt;$C37,K37*(1+INDEX('Inputs_Indexed REC'!$D$12:$AC$14,MATCH('Indexed REC Strike Price'!$B37,'Inputs_Indexed REC'!$B$12:$B$14,0),MATCH('Indexed REC Prices'!L$4,'Inputs_Indexed REC'!$D$11:$AC$11,0))),
IF(L$4&lt;$C37,0,$E37)))</f>
        <v>0</v>
      </c>
      <c r="M37" s="226">
        <f>IF(M$4=$C37,$E37,
IF(M$4&gt;$C37,L37*(1+INDEX('Inputs_Indexed REC'!$D$12:$AC$14,MATCH('Indexed REC Strike Price'!$B37,'Inputs_Indexed REC'!$B$12:$B$14,0),MATCH('Indexed REC Prices'!M$4,'Inputs_Indexed REC'!$D$11:$AC$11,0))),
IF(M$4&lt;$C37,0,$E37)))</f>
        <v>75.36</v>
      </c>
      <c r="N37" s="226">
        <f>IF(N$4=$C37,$E37,
IF(N$4&gt;$C37,M37*(1+INDEX('Inputs_Indexed REC'!$D$12:$AC$14,MATCH('Indexed REC Strike Price'!$B37,'Inputs_Indexed REC'!$B$12:$B$14,0),MATCH('Indexed REC Prices'!N$4,'Inputs_Indexed REC'!$D$11:$AC$11,0))),
IF(N$4&lt;$C37,0,$E37)))</f>
        <v>75.36</v>
      </c>
      <c r="O37" s="226">
        <f>IF(O$4=$C37,$E37,
IF(O$4&gt;$C37,N37*(1+INDEX('Inputs_Indexed REC'!$D$12:$AC$14,MATCH('Indexed REC Strike Price'!$B37,'Inputs_Indexed REC'!$B$12:$B$14,0),MATCH('Indexed REC Prices'!O$4,'Inputs_Indexed REC'!$D$11:$AC$11,0))),
IF(O$4&lt;$C37,0,$E37)))</f>
        <v>75.36</v>
      </c>
      <c r="P37" s="226">
        <f>IF(P$4=$C37,$E37,
IF(P$4&gt;$C37,O37*(1+INDEX('Inputs_Indexed REC'!$D$12:$AC$14,MATCH('Indexed REC Strike Price'!$B37,'Inputs_Indexed REC'!$B$12:$B$14,0),MATCH('Indexed REC Prices'!P$4,'Inputs_Indexed REC'!$D$11:$AC$11,0))),
IF(P$4&lt;$C37,0,$E37)))</f>
        <v>75.36</v>
      </c>
      <c r="Q37" s="226">
        <f>IF(Q$4=$C37,$E37,
IF(Q$4&gt;$C37,P37*(1+INDEX('Inputs_Indexed REC'!$D$12:$AC$14,MATCH('Indexed REC Strike Price'!$B37,'Inputs_Indexed REC'!$B$12:$B$14,0),MATCH('Indexed REC Prices'!Q$4,'Inputs_Indexed REC'!$D$11:$AC$11,0))),
IF(Q$4&lt;$C37,0,$E37)))</f>
        <v>75.36</v>
      </c>
      <c r="R37" s="226">
        <f>IF(R$4=$C37,$E37,
IF(R$4&gt;$C37,Q37*(1+INDEX('Inputs_Indexed REC'!$D$12:$AC$14,MATCH('Indexed REC Strike Price'!$B37,'Inputs_Indexed REC'!$B$12:$B$14,0),MATCH('Indexed REC Prices'!R$4,'Inputs_Indexed REC'!$D$11:$AC$11,0))),
IF(R$4&lt;$C37,0,$E37)))</f>
        <v>75.36</v>
      </c>
      <c r="S37" s="226">
        <f>IF(S$4=$C37,$E37,
IF(S$4&gt;$C37,R37*(1+INDEX('Inputs_Indexed REC'!$D$12:$AC$14,MATCH('Indexed REC Strike Price'!$B37,'Inputs_Indexed REC'!$B$12:$B$14,0),MATCH('Indexed REC Prices'!S$4,'Inputs_Indexed REC'!$D$11:$AC$11,0))),
IF(S$4&lt;$C37,0,$E37)))</f>
        <v>75.36</v>
      </c>
      <c r="T37" s="226">
        <f>IF(T$4=$C37,$E37,
IF(T$4&gt;$C37,S37*(1+INDEX('Inputs_Indexed REC'!$D$12:$AC$14,MATCH('Indexed REC Strike Price'!$B37,'Inputs_Indexed REC'!$B$12:$B$14,0),MATCH('Indexed REC Prices'!T$4,'Inputs_Indexed REC'!$D$11:$AC$11,0))),
IF(T$4&lt;$C37,0,$E37)))</f>
        <v>75.36</v>
      </c>
      <c r="U37" s="226">
        <f>IF(U$4=$C37,$E37,
IF(U$4&gt;$C37,T37*(1+INDEX('Inputs_Indexed REC'!$D$12:$AC$14,MATCH('Indexed REC Strike Price'!$B37,'Inputs_Indexed REC'!$B$12:$B$14,0),MATCH('Indexed REC Prices'!U$4,'Inputs_Indexed REC'!$D$11:$AC$11,0))),
IF(U$4&lt;$C37,0,$E37)))</f>
        <v>75.36</v>
      </c>
      <c r="V37" s="226">
        <f>IF(V$4=$C37,$E37,
IF(V$4&gt;$C37,U37*(1+INDEX('Inputs_Indexed REC'!$D$12:$AC$14,MATCH('Indexed REC Strike Price'!$B37,'Inputs_Indexed REC'!$B$12:$B$14,0),MATCH('Indexed REC Prices'!V$4,'Inputs_Indexed REC'!$D$11:$AC$11,0))),
IF(V$4&lt;$C37,0,$E37)))</f>
        <v>75.36</v>
      </c>
      <c r="W37" s="226">
        <f>IF(W$4=$C37,$E37,
IF(W$4&gt;$C37,V37*(1+INDEX('Inputs_Indexed REC'!$D$12:$AC$14,MATCH('Indexed REC Strike Price'!$B37,'Inputs_Indexed REC'!$B$12:$B$14,0),MATCH('Indexed REC Prices'!W$4,'Inputs_Indexed REC'!$D$11:$AC$11,0))),
IF(W$4&lt;$C37,0,$E37)))</f>
        <v>75.36</v>
      </c>
      <c r="X37" s="226">
        <f>IF(X$4=$C37,$E37,
IF(X$4&gt;$C37,W37*(1+INDEX('Inputs_Indexed REC'!$D$12:$AC$14,MATCH('Indexed REC Strike Price'!$B37,'Inputs_Indexed REC'!$B$12:$B$14,0),MATCH('Indexed REC Prices'!X$4,'Inputs_Indexed REC'!$D$11:$AC$11,0))),
IF(X$4&lt;$C37,0,$E37)))</f>
        <v>75.36</v>
      </c>
      <c r="Y37" s="226">
        <f>IF(Y$4=$C37,$E37,
IF(Y$4&gt;$C37,X37*(1+INDEX('Inputs_Indexed REC'!$D$12:$AC$14,MATCH('Indexed REC Strike Price'!$B37,'Inputs_Indexed REC'!$B$12:$B$14,0),MATCH('Indexed REC Prices'!Y$4,'Inputs_Indexed REC'!$D$11:$AC$11,0))),
IF(Y$4&lt;$C37,0,$E37)))</f>
        <v>75.36</v>
      </c>
      <c r="Z37" s="226">
        <f>IF(Z$4=$C37,$E37,
IF(Z$4&gt;$C37,Y37*(1+INDEX('Inputs_Indexed REC'!$D$12:$AC$14,MATCH('Indexed REC Strike Price'!$B37,'Inputs_Indexed REC'!$B$12:$B$14,0),MATCH('Indexed REC Prices'!Z$4,'Inputs_Indexed REC'!$D$11:$AC$11,0))),
IF(Z$4&lt;$C37,0,$E37)))</f>
        <v>75.36</v>
      </c>
      <c r="AA37" s="226">
        <f>IF(AA$4=$C37,$E37,
IF(AA$4&gt;$C37,Z37*(1+INDEX('Inputs_Indexed REC'!$D$12:$AC$14,MATCH('Indexed REC Strike Price'!$B37,'Inputs_Indexed REC'!$B$12:$B$14,0),MATCH('Indexed REC Prices'!AA$4,'Inputs_Indexed REC'!$D$11:$AC$11,0))),
IF(AA$4&lt;$C37,0,$E37)))</f>
        <v>75.36</v>
      </c>
      <c r="AB37" s="226">
        <f>IF(AB$4=$C37,$E37,
IF(AB$4&gt;$C37,AA37*(1+INDEX('Inputs_Indexed REC'!$D$12:$AC$14,MATCH('Indexed REC Strike Price'!$B37,'Inputs_Indexed REC'!$B$12:$B$14,0),MATCH('Indexed REC Prices'!AB$4,'Inputs_Indexed REC'!$D$11:$AC$11,0))),
IF(AB$4&lt;$C37,0,$E37)))</f>
        <v>75.36</v>
      </c>
      <c r="AC37" s="226">
        <f>IF(AC$4=$C37,$E37,
IF(AC$4&gt;$C37,AB37*(1+INDEX('Inputs_Indexed REC'!$D$12:$AC$14,MATCH('Indexed REC Strike Price'!$B37,'Inputs_Indexed REC'!$B$12:$B$14,0),MATCH('Indexed REC Prices'!AC$4,'Inputs_Indexed REC'!$D$11:$AC$11,0))),
IF(AC$4&lt;$C37,0,$E37)))</f>
        <v>75.36</v>
      </c>
      <c r="AD37" s="226">
        <f>IF(AD$4=$C37,$E37,
IF(AD$4&gt;$C37,AC37*(1+INDEX('Inputs_Indexed REC'!$D$12:$AC$14,MATCH('Indexed REC Strike Price'!$B37,'Inputs_Indexed REC'!$B$12:$B$14,0),MATCH('Indexed REC Prices'!AD$4,'Inputs_Indexed REC'!$D$11:$AC$11,0))),
IF(AD$4&lt;$C37,0,$E37)))</f>
        <v>75.36</v>
      </c>
      <c r="AE37" s="226">
        <f>IF(AE$4=$C37,$E37,
IF(AE$4&gt;$C37,AD37*(1+INDEX('Inputs_Indexed REC'!$D$12:$AC$14,MATCH('Indexed REC Strike Price'!$B37,'Inputs_Indexed REC'!$B$12:$B$14,0),MATCH('Indexed REC Prices'!AE$4,'Inputs_Indexed REC'!$D$11:$AC$11,0))),
IF(AE$4&lt;$C37,0,$E37)))</f>
        <v>75.36</v>
      </c>
    </row>
    <row r="38" spans="2:31">
      <c r="B38" s="321" t="s">
        <v>72</v>
      </c>
      <c r="C38" s="320">
        <f t="shared" si="3"/>
        <v>2029</v>
      </c>
      <c r="D38" s="262" t="s">
        <v>87</v>
      </c>
      <c r="E38" s="322">
        <f t="shared" si="4"/>
        <v>75.36</v>
      </c>
      <c r="G38" s="226">
        <f>IF(G$4=$C38,$E38,
IF(G$4&gt;$C38,F38*(1+INDEX('Inputs_Indexed REC'!$D$12:$AC$14,MATCH('Indexed REC Strike Price'!$B38,'Inputs_Indexed REC'!$B$12:$B$14,0),MATCH('Indexed REC Prices'!G$4,'Inputs_Indexed REC'!$D$11:$AC$11,0))),
IF(G$4&lt;$C38,0,$E38)))</f>
        <v>0</v>
      </c>
      <c r="H38" s="226">
        <f>IF(H$4=$C38,$E38,
IF(H$4&gt;$C38,G38*(1+INDEX('Inputs_Indexed REC'!$D$12:$AC$14,MATCH('Indexed REC Strike Price'!$B38,'Inputs_Indexed REC'!$B$12:$B$14,0),MATCH('Indexed REC Prices'!H$4,'Inputs_Indexed REC'!$D$11:$AC$11,0))),
IF(H$4&lt;$C38,0,$E38)))</f>
        <v>0</v>
      </c>
      <c r="I38" s="226">
        <f>IF(I$4=$C38,$E38,
IF(I$4&gt;$C38,H38*(1+INDEX('Inputs_Indexed REC'!$D$12:$AC$14,MATCH('Indexed REC Strike Price'!$B38,'Inputs_Indexed REC'!$B$12:$B$14,0),MATCH('Indexed REC Prices'!I$4,'Inputs_Indexed REC'!$D$11:$AC$11,0))),
IF(I$4&lt;$C38,0,$E38)))</f>
        <v>0</v>
      </c>
      <c r="J38" s="226">
        <f>IF(J$4=$C38,$E38,
IF(J$4&gt;$C38,I38*(1+INDEX('Inputs_Indexed REC'!$D$12:$AC$14,MATCH('Indexed REC Strike Price'!$B38,'Inputs_Indexed REC'!$B$12:$B$14,0),MATCH('Indexed REC Prices'!J$4,'Inputs_Indexed REC'!$D$11:$AC$11,0))),
IF(J$4&lt;$C38,0,$E38)))</f>
        <v>0</v>
      </c>
      <c r="K38" s="226">
        <f>IF(K$4=$C38,$E38,
IF(K$4&gt;$C38,J38*(1+INDEX('Inputs_Indexed REC'!$D$12:$AC$14,MATCH('Indexed REC Strike Price'!$B38,'Inputs_Indexed REC'!$B$12:$B$14,0),MATCH('Indexed REC Prices'!K$4,'Inputs_Indexed REC'!$D$11:$AC$11,0))),
IF(K$4&lt;$C38,0,$E38)))</f>
        <v>0</v>
      </c>
      <c r="L38" s="226">
        <f>IF(L$4=$C38,$E38,
IF(L$4&gt;$C38,K38*(1+INDEX('Inputs_Indexed REC'!$D$12:$AC$14,MATCH('Indexed REC Strike Price'!$B38,'Inputs_Indexed REC'!$B$12:$B$14,0),MATCH('Indexed REC Prices'!L$4,'Inputs_Indexed REC'!$D$11:$AC$11,0))),
IF(L$4&lt;$C38,0,$E38)))</f>
        <v>0</v>
      </c>
      <c r="M38" s="226">
        <f>IF(M$4=$C38,$E38,
IF(M$4&gt;$C38,L38*(1+INDEX('Inputs_Indexed REC'!$D$12:$AC$14,MATCH('Indexed REC Strike Price'!$B38,'Inputs_Indexed REC'!$B$12:$B$14,0),MATCH('Indexed REC Prices'!M$4,'Inputs_Indexed REC'!$D$11:$AC$11,0))),
IF(M$4&lt;$C38,0,$E38)))</f>
        <v>0</v>
      </c>
      <c r="N38" s="226">
        <f>IF(N$4=$C38,$E38,
IF(N$4&gt;$C38,M38*(1+INDEX('Inputs_Indexed REC'!$D$12:$AC$14,MATCH('Indexed REC Strike Price'!$B38,'Inputs_Indexed REC'!$B$12:$B$14,0),MATCH('Indexed REC Prices'!N$4,'Inputs_Indexed REC'!$D$11:$AC$11,0))),
IF(N$4&lt;$C38,0,$E38)))</f>
        <v>75.36</v>
      </c>
      <c r="O38" s="226">
        <f>IF(O$4=$C38,$E38,
IF(O$4&gt;$C38,N38*(1+INDEX('Inputs_Indexed REC'!$D$12:$AC$14,MATCH('Indexed REC Strike Price'!$B38,'Inputs_Indexed REC'!$B$12:$B$14,0),MATCH('Indexed REC Prices'!O$4,'Inputs_Indexed REC'!$D$11:$AC$11,0))),
IF(O$4&lt;$C38,0,$E38)))</f>
        <v>75.36</v>
      </c>
      <c r="P38" s="226">
        <f>IF(P$4=$C38,$E38,
IF(P$4&gt;$C38,O38*(1+INDEX('Inputs_Indexed REC'!$D$12:$AC$14,MATCH('Indexed REC Strike Price'!$B38,'Inputs_Indexed REC'!$B$12:$B$14,0),MATCH('Indexed REC Prices'!P$4,'Inputs_Indexed REC'!$D$11:$AC$11,0))),
IF(P$4&lt;$C38,0,$E38)))</f>
        <v>75.36</v>
      </c>
      <c r="Q38" s="226">
        <f>IF(Q$4=$C38,$E38,
IF(Q$4&gt;$C38,P38*(1+INDEX('Inputs_Indexed REC'!$D$12:$AC$14,MATCH('Indexed REC Strike Price'!$B38,'Inputs_Indexed REC'!$B$12:$B$14,0),MATCH('Indexed REC Prices'!Q$4,'Inputs_Indexed REC'!$D$11:$AC$11,0))),
IF(Q$4&lt;$C38,0,$E38)))</f>
        <v>75.36</v>
      </c>
      <c r="R38" s="226">
        <f>IF(R$4=$C38,$E38,
IF(R$4&gt;$C38,Q38*(1+INDEX('Inputs_Indexed REC'!$D$12:$AC$14,MATCH('Indexed REC Strike Price'!$B38,'Inputs_Indexed REC'!$B$12:$B$14,0),MATCH('Indexed REC Prices'!R$4,'Inputs_Indexed REC'!$D$11:$AC$11,0))),
IF(R$4&lt;$C38,0,$E38)))</f>
        <v>75.36</v>
      </c>
      <c r="S38" s="226">
        <f>IF(S$4=$C38,$E38,
IF(S$4&gt;$C38,R38*(1+INDEX('Inputs_Indexed REC'!$D$12:$AC$14,MATCH('Indexed REC Strike Price'!$B38,'Inputs_Indexed REC'!$B$12:$B$14,0),MATCH('Indexed REC Prices'!S$4,'Inputs_Indexed REC'!$D$11:$AC$11,0))),
IF(S$4&lt;$C38,0,$E38)))</f>
        <v>75.36</v>
      </c>
      <c r="T38" s="226">
        <f>IF(T$4=$C38,$E38,
IF(T$4&gt;$C38,S38*(1+INDEX('Inputs_Indexed REC'!$D$12:$AC$14,MATCH('Indexed REC Strike Price'!$B38,'Inputs_Indexed REC'!$B$12:$B$14,0),MATCH('Indexed REC Prices'!T$4,'Inputs_Indexed REC'!$D$11:$AC$11,0))),
IF(T$4&lt;$C38,0,$E38)))</f>
        <v>75.36</v>
      </c>
      <c r="U38" s="226">
        <f>IF(U$4=$C38,$E38,
IF(U$4&gt;$C38,T38*(1+INDEX('Inputs_Indexed REC'!$D$12:$AC$14,MATCH('Indexed REC Strike Price'!$B38,'Inputs_Indexed REC'!$B$12:$B$14,0),MATCH('Indexed REC Prices'!U$4,'Inputs_Indexed REC'!$D$11:$AC$11,0))),
IF(U$4&lt;$C38,0,$E38)))</f>
        <v>75.36</v>
      </c>
      <c r="V38" s="226">
        <f>IF(V$4=$C38,$E38,
IF(V$4&gt;$C38,U38*(1+INDEX('Inputs_Indexed REC'!$D$12:$AC$14,MATCH('Indexed REC Strike Price'!$B38,'Inputs_Indexed REC'!$B$12:$B$14,0),MATCH('Indexed REC Prices'!V$4,'Inputs_Indexed REC'!$D$11:$AC$11,0))),
IF(V$4&lt;$C38,0,$E38)))</f>
        <v>75.36</v>
      </c>
      <c r="W38" s="226">
        <f>IF(W$4=$C38,$E38,
IF(W$4&gt;$C38,V38*(1+INDEX('Inputs_Indexed REC'!$D$12:$AC$14,MATCH('Indexed REC Strike Price'!$B38,'Inputs_Indexed REC'!$B$12:$B$14,0),MATCH('Indexed REC Prices'!W$4,'Inputs_Indexed REC'!$D$11:$AC$11,0))),
IF(W$4&lt;$C38,0,$E38)))</f>
        <v>75.36</v>
      </c>
      <c r="X38" s="226">
        <f>IF(X$4=$C38,$E38,
IF(X$4&gt;$C38,W38*(1+INDEX('Inputs_Indexed REC'!$D$12:$AC$14,MATCH('Indexed REC Strike Price'!$B38,'Inputs_Indexed REC'!$B$12:$B$14,0),MATCH('Indexed REC Prices'!X$4,'Inputs_Indexed REC'!$D$11:$AC$11,0))),
IF(X$4&lt;$C38,0,$E38)))</f>
        <v>75.36</v>
      </c>
      <c r="Y38" s="226">
        <f>IF(Y$4=$C38,$E38,
IF(Y$4&gt;$C38,X38*(1+INDEX('Inputs_Indexed REC'!$D$12:$AC$14,MATCH('Indexed REC Strike Price'!$B38,'Inputs_Indexed REC'!$B$12:$B$14,0),MATCH('Indexed REC Prices'!Y$4,'Inputs_Indexed REC'!$D$11:$AC$11,0))),
IF(Y$4&lt;$C38,0,$E38)))</f>
        <v>75.36</v>
      </c>
      <c r="Z38" s="226">
        <f>IF(Z$4=$C38,$E38,
IF(Z$4&gt;$C38,Y38*(1+INDEX('Inputs_Indexed REC'!$D$12:$AC$14,MATCH('Indexed REC Strike Price'!$B38,'Inputs_Indexed REC'!$B$12:$B$14,0),MATCH('Indexed REC Prices'!Z$4,'Inputs_Indexed REC'!$D$11:$AC$11,0))),
IF(Z$4&lt;$C38,0,$E38)))</f>
        <v>75.36</v>
      </c>
      <c r="AA38" s="226">
        <f>IF(AA$4=$C38,$E38,
IF(AA$4&gt;$C38,Z38*(1+INDEX('Inputs_Indexed REC'!$D$12:$AC$14,MATCH('Indexed REC Strike Price'!$B38,'Inputs_Indexed REC'!$B$12:$B$14,0),MATCH('Indexed REC Prices'!AA$4,'Inputs_Indexed REC'!$D$11:$AC$11,0))),
IF(AA$4&lt;$C38,0,$E38)))</f>
        <v>75.36</v>
      </c>
      <c r="AB38" s="226">
        <f>IF(AB$4=$C38,$E38,
IF(AB$4&gt;$C38,AA38*(1+INDEX('Inputs_Indexed REC'!$D$12:$AC$14,MATCH('Indexed REC Strike Price'!$B38,'Inputs_Indexed REC'!$B$12:$B$14,0),MATCH('Indexed REC Prices'!AB$4,'Inputs_Indexed REC'!$D$11:$AC$11,0))),
IF(AB$4&lt;$C38,0,$E38)))</f>
        <v>75.36</v>
      </c>
      <c r="AC38" s="226">
        <f>IF(AC$4=$C38,$E38,
IF(AC$4&gt;$C38,AB38*(1+INDEX('Inputs_Indexed REC'!$D$12:$AC$14,MATCH('Indexed REC Strike Price'!$B38,'Inputs_Indexed REC'!$B$12:$B$14,0),MATCH('Indexed REC Prices'!AC$4,'Inputs_Indexed REC'!$D$11:$AC$11,0))),
IF(AC$4&lt;$C38,0,$E38)))</f>
        <v>75.36</v>
      </c>
      <c r="AD38" s="226">
        <f>IF(AD$4=$C38,$E38,
IF(AD$4&gt;$C38,AC38*(1+INDEX('Inputs_Indexed REC'!$D$12:$AC$14,MATCH('Indexed REC Strike Price'!$B38,'Inputs_Indexed REC'!$B$12:$B$14,0),MATCH('Indexed REC Prices'!AD$4,'Inputs_Indexed REC'!$D$11:$AC$11,0))),
IF(AD$4&lt;$C38,0,$E38)))</f>
        <v>75.36</v>
      </c>
      <c r="AE38" s="226">
        <f>IF(AE$4=$C38,$E38,
IF(AE$4&gt;$C38,AD38*(1+INDEX('Inputs_Indexed REC'!$D$12:$AC$14,MATCH('Indexed REC Strike Price'!$B38,'Inputs_Indexed REC'!$B$12:$B$14,0),MATCH('Indexed REC Prices'!AE$4,'Inputs_Indexed REC'!$D$11:$AC$11,0))),
IF(AE$4&lt;$C38,0,$E38)))</f>
        <v>75.36</v>
      </c>
    </row>
    <row r="39" spans="2:31">
      <c r="B39" s="321" t="s">
        <v>72</v>
      </c>
      <c r="C39" s="320">
        <f t="shared" si="3"/>
        <v>2030</v>
      </c>
      <c r="D39" s="262" t="s">
        <v>87</v>
      </c>
      <c r="E39" s="322">
        <f t="shared" si="4"/>
        <v>75.36</v>
      </c>
      <c r="G39" s="226">
        <f>IF(G$4=$C39,$E39,
IF(G$4&gt;$C39,F39*(1+INDEX('Inputs_Indexed REC'!$D$12:$AC$14,MATCH('Indexed REC Strike Price'!$B39,'Inputs_Indexed REC'!$B$12:$B$14,0),MATCH('Indexed REC Prices'!G$4,'Inputs_Indexed REC'!$D$11:$AC$11,0))),
IF(G$4&lt;$C39,0,$E39)))</f>
        <v>0</v>
      </c>
      <c r="H39" s="226">
        <f>IF(H$4=$C39,$E39,
IF(H$4&gt;$C39,G39*(1+INDEX('Inputs_Indexed REC'!$D$12:$AC$14,MATCH('Indexed REC Strike Price'!$B39,'Inputs_Indexed REC'!$B$12:$B$14,0),MATCH('Indexed REC Prices'!H$4,'Inputs_Indexed REC'!$D$11:$AC$11,0))),
IF(H$4&lt;$C39,0,$E39)))</f>
        <v>0</v>
      </c>
      <c r="I39" s="226">
        <f>IF(I$4=$C39,$E39,
IF(I$4&gt;$C39,H39*(1+INDEX('Inputs_Indexed REC'!$D$12:$AC$14,MATCH('Indexed REC Strike Price'!$B39,'Inputs_Indexed REC'!$B$12:$B$14,0),MATCH('Indexed REC Prices'!I$4,'Inputs_Indexed REC'!$D$11:$AC$11,0))),
IF(I$4&lt;$C39,0,$E39)))</f>
        <v>0</v>
      </c>
      <c r="J39" s="226">
        <f>IF(J$4=$C39,$E39,
IF(J$4&gt;$C39,I39*(1+INDEX('Inputs_Indexed REC'!$D$12:$AC$14,MATCH('Indexed REC Strike Price'!$B39,'Inputs_Indexed REC'!$B$12:$B$14,0),MATCH('Indexed REC Prices'!J$4,'Inputs_Indexed REC'!$D$11:$AC$11,0))),
IF(J$4&lt;$C39,0,$E39)))</f>
        <v>0</v>
      </c>
      <c r="K39" s="226">
        <f>IF(K$4=$C39,$E39,
IF(K$4&gt;$C39,J39*(1+INDEX('Inputs_Indexed REC'!$D$12:$AC$14,MATCH('Indexed REC Strike Price'!$B39,'Inputs_Indexed REC'!$B$12:$B$14,0),MATCH('Indexed REC Prices'!K$4,'Inputs_Indexed REC'!$D$11:$AC$11,0))),
IF(K$4&lt;$C39,0,$E39)))</f>
        <v>0</v>
      </c>
      <c r="L39" s="226">
        <f>IF(L$4=$C39,$E39,
IF(L$4&gt;$C39,K39*(1+INDEX('Inputs_Indexed REC'!$D$12:$AC$14,MATCH('Indexed REC Strike Price'!$B39,'Inputs_Indexed REC'!$B$12:$B$14,0),MATCH('Indexed REC Prices'!L$4,'Inputs_Indexed REC'!$D$11:$AC$11,0))),
IF(L$4&lt;$C39,0,$E39)))</f>
        <v>0</v>
      </c>
      <c r="M39" s="226">
        <f>IF(M$4=$C39,$E39,
IF(M$4&gt;$C39,L39*(1+INDEX('Inputs_Indexed REC'!$D$12:$AC$14,MATCH('Indexed REC Strike Price'!$B39,'Inputs_Indexed REC'!$B$12:$B$14,0),MATCH('Indexed REC Prices'!M$4,'Inputs_Indexed REC'!$D$11:$AC$11,0))),
IF(M$4&lt;$C39,0,$E39)))</f>
        <v>0</v>
      </c>
      <c r="N39" s="226">
        <f>IF(N$4=$C39,$E39,
IF(N$4&gt;$C39,M39*(1+INDEX('Inputs_Indexed REC'!$D$12:$AC$14,MATCH('Indexed REC Strike Price'!$B39,'Inputs_Indexed REC'!$B$12:$B$14,0),MATCH('Indexed REC Prices'!N$4,'Inputs_Indexed REC'!$D$11:$AC$11,0))),
IF(N$4&lt;$C39,0,$E39)))</f>
        <v>0</v>
      </c>
      <c r="O39" s="226">
        <f>IF(O$4=$C39,$E39,
IF(O$4&gt;$C39,N39*(1+INDEX('Inputs_Indexed REC'!$D$12:$AC$14,MATCH('Indexed REC Strike Price'!$B39,'Inputs_Indexed REC'!$B$12:$B$14,0),MATCH('Indexed REC Prices'!O$4,'Inputs_Indexed REC'!$D$11:$AC$11,0))),
IF(O$4&lt;$C39,0,$E39)))</f>
        <v>75.36</v>
      </c>
      <c r="P39" s="226">
        <f>IF(P$4=$C39,$E39,
IF(P$4&gt;$C39,O39*(1+INDEX('Inputs_Indexed REC'!$D$12:$AC$14,MATCH('Indexed REC Strike Price'!$B39,'Inputs_Indexed REC'!$B$12:$B$14,0),MATCH('Indexed REC Prices'!P$4,'Inputs_Indexed REC'!$D$11:$AC$11,0))),
IF(P$4&lt;$C39,0,$E39)))</f>
        <v>75.36</v>
      </c>
      <c r="Q39" s="226">
        <f>IF(Q$4=$C39,$E39,
IF(Q$4&gt;$C39,P39*(1+INDEX('Inputs_Indexed REC'!$D$12:$AC$14,MATCH('Indexed REC Strike Price'!$B39,'Inputs_Indexed REC'!$B$12:$B$14,0),MATCH('Indexed REC Prices'!Q$4,'Inputs_Indexed REC'!$D$11:$AC$11,0))),
IF(Q$4&lt;$C39,0,$E39)))</f>
        <v>75.36</v>
      </c>
      <c r="R39" s="226">
        <f>IF(R$4=$C39,$E39,
IF(R$4&gt;$C39,Q39*(1+INDEX('Inputs_Indexed REC'!$D$12:$AC$14,MATCH('Indexed REC Strike Price'!$B39,'Inputs_Indexed REC'!$B$12:$B$14,0),MATCH('Indexed REC Prices'!R$4,'Inputs_Indexed REC'!$D$11:$AC$11,0))),
IF(R$4&lt;$C39,0,$E39)))</f>
        <v>75.36</v>
      </c>
      <c r="S39" s="226">
        <f>IF(S$4=$C39,$E39,
IF(S$4&gt;$C39,R39*(1+INDEX('Inputs_Indexed REC'!$D$12:$AC$14,MATCH('Indexed REC Strike Price'!$B39,'Inputs_Indexed REC'!$B$12:$B$14,0),MATCH('Indexed REC Prices'!S$4,'Inputs_Indexed REC'!$D$11:$AC$11,0))),
IF(S$4&lt;$C39,0,$E39)))</f>
        <v>75.36</v>
      </c>
      <c r="T39" s="226">
        <f>IF(T$4=$C39,$E39,
IF(T$4&gt;$C39,S39*(1+INDEX('Inputs_Indexed REC'!$D$12:$AC$14,MATCH('Indexed REC Strike Price'!$B39,'Inputs_Indexed REC'!$B$12:$B$14,0),MATCH('Indexed REC Prices'!T$4,'Inputs_Indexed REC'!$D$11:$AC$11,0))),
IF(T$4&lt;$C39,0,$E39)))</f>
        <v>75.36</v>
      </c>
      <c r="U39" s="226">
        <f>IF(U$4=$C39,$E39,
IF(U$4&gt;$C39,T39*(1+INDEX('Inputs_Indexed REC'!$D$12:$AC$14,MATCH('Indexed REC Strike Price'!$B39,'Inputs_Indexed REC'!$B$12:$B$14,0),MATCH('Indexed REC Prices'!U$4,'Inputs_Indexed REC'!$D$11:$AC$11,0))),
IF(U$4&lt;$C39,0,$E39)))</f>
        <v>75.36</v>
      </c>
      <c r="V39" s="226">
        <f>IF(V$4=$C39,$E39,
IF(V$4&gt;$C39,U39*(1+INDEX('Inputs_Indexed REC'!$D$12:$AC$14,MATCH('Indexed REC Strike Price'!$B39,'Inputs_Indexed REC'!$B$12:$B$14,0),MATCH('Indexed REC Prices'!V$4,'Inputs_Indexed REC'!$D$11:$AC$11,0))),
IF(V$4&lt;$C39,0,$E39)))</f>
        <v>75.36</v>
      </c>
      <c r="W39" s="226">
        <f>IF(W$4=$C39,$E39,
IF(W$4&gt;$C39,V39*(1+INDEX('Inputs_Indexed REC'!$D$12:$AC$14,MATCH('Indexed REC Strike Price'!$B39,'Inputs_Indexed REC'!$B$12:$B$14,0),MATCH('Indexed REC Prices'!W$4,'Inputs_Indexed REC'!$D$11:$AC$11,0))),
IF(W$4&lt;$C39,0,$E39)))</f>
        <v>75.36</v>
      </c>
      <c r="X39" s="226">
        <f>IF(X$4=$C39,$E39,
IF(X$4&gt;$C39,W39*(1+INDEX('Inputs_Indexed REC'!$D$12:$AC$14,MATCH('Indexed REC Strike Price'!$B39,'Inputs_Indexed REC'!$B$12:$B$14,0),MATCH('Indexed REC Prices'!X$4,'Inputs_Indexed REC'!$D$11:$AC$11,0))),
IF(X$4&lt;$C39,0,$E39)))</f>
        <v>75.36</v>
      </c>
      <c r="Y39" s="226">
        <f>IF(Y$4=$C39,$E39,
IF(Y$4&gt;$C39,X39*(1+INDEX('Inputs_Indexed REC'!$D$12:$AC$14,MATCH('Indexed REC Strike Price'!$B39,'Inputs_Indexed REC'!$B$12:$B$14,0),MATCH('Indexed REC Prices'!Y$4,'Inputs_Indexed REC'!$D$11:$AC$11,0))),
IF(Y$4&lt;$C39,0,$E39)))</f>
        <v>75.36</v>
      </c>
      <c r="Z39" s="226">
        <f>IF(Z$4=$C39,$E39,
IF(Z$4&gt;$C39,Y39*(1+INDEX('Inputs_Indexed REC'!$D$12:$AC$14,MATCH('Indexed REC Strike Price'!$B39,'Inputs_Indexed REC'!$B$12:$B$14,0),MATCH('Indexed REC Prices'!Z$4,'Inputs_Indexed REC'!$D$11:$AC$11,0))),
IF(Z$4&lt;$C39,0,$E39)))</f>
        <v>75.36</v>
      </c>
      <c r="AA39" s="226">
        <f>IF(AA$4=$C39,$E39,
IF(AA$4&gt;$C39,Z39*(1+INDEX('Inputs_Indexed REC'!$D$12:$AC$14,MATCH('Indexed REC Strike Price'!$B39,'Inputs_Indexed REC'!$B$12:$B$14,0),MATCH('Indexed REC Prices'!AA$4,'Inputs_Indexed REC'!$D$11:$AC$11,0))),
IF(AA$4&lt;$C39,0,$E39)))</f>
        <v>75.36</v>
      </c>
      <c r="AB39" s="226">
        <f>IF(AB$4=$C39,$E39,
IF(AB$4&gt;$C39,AA39*(1+INDEX('Inputs_Indexed REC'!$D$12:$AC$14,MATCH('Indexed REC Strike Price'!$B39,'Inputs_Indexed REC'!$B$12:$B$14,0),MATCH('Indexed REC Prices'!AB$4,'Inputs_Indexed REC'!$D$11:$AC$11,0))),
IF(AB$4&lt;$C39,0,$E39)))</f>
        <v>75.36</v>
      </c>
      <c r="AC39" s="226">
        <f>IF(AC$4=$C39,$E39,
IF(AC$4&gt;$C39,AB39*(1+INDEX('Inputs_Indexed REC'!$D$12:$AC$14,MATCH('Indexed REC Strike Price'!$B39,'Inputs_Indexed REC'!$B$12:$B$14,0),MATCH('Indexed REC Prices'!AC$4,'Inputs_Indexed REC'!$D$11:$AC$11,0))),
IF(AC$4&lt;$C39,0,$E39)))</f>
        <v>75.36</v>
      </c>
      <c r="AD39" s="226">
        <f>IF(AD$4=$C39,$E39,
IF(AD$4&gt;$C39,AC39*(1+INDEX('Inputs_Indexed REC'!$D$12:$AC$14,MATCH('Indexed REC Strike Price'!$B39,'Inputs_Indexed REC'!$B$12:$B$14,0),MATCH('Indexed REC Prices'!AD$4,'Inputs_Indexed REC'!$D$11:$AC$11,0))),
IF(AD$4&lt;$C39,0,$E39)))</f>
        <v>75.36</v>
      </c>
      <c r="AE39" s="226">
        <f>IF(AE$4=$C39,$E39,
IF(AE$4&gt;$C39,AD39*(1+INDEX('Inputs_Indexed REC'!$D$12:$AC$14,MATCH('Indexed REC Strike Price'!$B39,'Inputs_Indexed REC'!$B$12:$B$14,0),MATCH('Indexed REC Prices'!AE$4,'Inputs_Indexed REC'!$D$11:$AC$11,0))),
IF(AE$4&lt;$C39,0,$E39)))</f>
        <v>75.36</v>
      </c>
    </row>
    <row r="40" spans="2:31">
      <c r="B40" s="321" t="s">
        <v>72</v>
      </c>
      <c r="C40" s="320">
        <f t="shared" si="3"/>
        <v>2031</v>
      </c>
      <c r="D40" s="262" t="s">
        <v>87</v>
      </c>
      <c r="E40" s="322">
        <f t="shared" si="4"/>
        <v>75.36</v>
      </c>
      <c r="G40" s="226">
        <f>IF(G$4=$C40,$E40,
IF(G$4&gt;$C40,F40*(1+INDEX('Inputs_Indexed REC'!$D$12:$AC$14,MATCH('Indexed REC Strike Price'!$B40,'Inputs_Indexed REC'!$B$12:$B$14,0),MATCH('Indexed REC Prices'!G$4,'Inputs_Indexed REC'!$D$11:$AC$11,0))),
IF(G$4&lt;$C40,0,$E40)))</f>
        <v>0</v>
      </c>
      <c r="H40" s="226">
        <f>IF(H$4=$C40,$E40,
IF(H$4&gt;$C40,G40*(1+INDEX('Inputs_Indexed REC'!$D$12:$AC$14,MATCH('Indexed REC Strike Price'!$B40,'Inputs_Indexed REC'!$B$12:$B$14,0),MATCH('Indexed REC Prices'!H$4,'Inputs_Indexed REC'!$D$11:$AC$11,0))),
IF(H$4&lt;$C40,0,$E40)))</f>
        <v>0</v>
      </c>
      <c r="I40" s="226">
        <f>IF(I$4=$C40,$E40,
IF(I$4&gt;$C40,H40*(1+INDEX('Inputs_Indexed REC'!$D$12:$AC$14,MATCH('Indexed REC Strike Price'!$B40,'Inputs_Indexed REC'!$B$12:$B$14,0),MATCH('Indexed REC Prices'!I$4,'Inputs_Indexed REC'!$D$11:$AC$11,0))),
IF(I$4&lt;$C40,0,$E40)))</f>
        <v>0</v>
      </c>
      <c r="J40" s="226">
        <f>IF(J$4=$C40,$E40,
IF(J$4&gt;$C40,I40*(1+INDEX('Inputs_Indexed REC'!$D$12:$AC$14,MATCH('Indexed REC Strike Price'!$B40,'Inputs_Indexed REC'!$B$12:$B$14,0),MATCH('Indexed REC Prices'!J$4,'Inputs_Indexed REC'!$D$11:$AC$11,0))),
IF(J$4&lt;$C40,0,$E40)))</f>
        <v>0</v>
      </c>
      <c r="K40" s="226">
        <f>IF(K$4=$C40,$E40,
IF(K$4&gt;$C40,J40*(1+INDEX('Inputs_Indexed REC'!$D$12:$AC$14,MATCH('Indexed REC Strike Price'!$B40,'Inputs_Indexed REC'!$B$12:$B$14,0),MATCH('Indexed REC Prices'!K$4,'Inputs_Indexed REC'!$D$11:$AC$11,0))),
IF(K$4&lt;$C40,0,$E40)))</f>
        <v>0</v>
      </c>
      <c r="L40" s="226">
        <f>IF(L$4=$C40,$E40,
IF(L$4&gt;$C40,K40*(1+INDEX('Inputs_Indexed REC'!$D$12:$AC$14,MATCH('Indexed REC Strike Price'!$B40,'Inputs_Indexed REC'!$B$12:$B$14,0),MATCH('Indexed REC Prices'!L$4,'Inputs_Indexed REC'!$D$11:$AC$11,0))),
IF(L$4&lt;$C40,0,$E40)))</f>
        <v>0</v>
      </c>
      <c r="M40" s="226">
        <f>IF(M$4=$C40,$E40,
IF(M$4&gt;$C40,L40*(1+INDEX('Inputs_Indexed REC'!$D$12:$AC$14,MATCH('Indexed REC Strike Price'!$B40,'Inputs_Indexed REC'!$B$12:$B$14,0),MATCH('Indexed REC Prices'!M$4,'Inputs_Indexed REC'!$D$11:$AC$11,0))),
IF(M$4&lt;$C40,0,$E40)))</f>
        <v>0</v>
      </c>
      <c r="N40" s="226">
        <f>IF(N$4=$C40,$E40,
IF(N$4&gt;$C40,M40*(1+INDEX('Inputs_Indexed REC'!$D$12:$AC$14,MATCH('Indexed REC Strike Price'!$B40,'Inputs_Indexed REC'!$B$12:$B$14,0),MATCH('Indexed REC Prices'!N$4,'Inputs_Indexed REC'!$D$11:$AC$11,0))),
IF(N$4&lt;$C40,0,$E40)))</f>
        <v>0</v>
      </c>
      <c r="O40" s="226">
        <f>IF(O$4=$C40,$E40,
IF(O$4&gt;$C40,N40*(1+INDEX('Inputs_Indexed REC'!$D$12:$AC$14,MATCH('Indexed REC Strike Price'!$B40,'Inputs_Indexed REC'!$B$12:$B$14,0),MATCH('Indexed REC Prices'!O$4,'Inputs_Indexed REC'!$D$11:$AC$11,0))),
IF(O$4&lt;$C40,0,$E40)))</f>
        <v>0</v>
      </c>
      <c r="P40" s="226">
        <f>IF(P$4=$C40,$E40,
IF(P$4&gt;$C40,O40*(1+INDEX('Inputs_Indexed REC'!$D$12:$AC$14,MATCH('Indexed REC Strike Price'!$B40,'Inputs_Indexed REC'!$B$12:$B$14,0),MATCH('Indexed REC Prices'!P$4,'Inputs_Indexed REC'!$D$11:$AC$11,0))),
IF(P$4&lt;$C40,0,$E40)))</f>
        <v>75.36</v>
      </c>
      <c r="Q40" s="226">
        <f>IF(Q$4=$C40,$E40,
IF(Q$4&gt;$C40,P40*(1+INDEX('Inputs_Indexed REC'!$D$12:$AC$14,MATCH('Indexed REC Strike Price'!$B40,'Inputs_Indexed REC'!$B$12:$B$14,0),MATCH('Indexed REC Prices'!Q$4,'Inputs_Indexed REC'!$D$11:$AC$11,0))),
IF(Q$4&lt;$C40,0,$E40)))</f>
        <v>75.36</v>
      </c>
      <c r="R40" s="226">
        <f>IF(R$4=$C40,$E40,
IF(R$4&gt;$C40,Q40*(1+INDEX('Inputs_Indexed REC'!$D$12:$AC$14,MATCH('Indexed REC Strike Price'!$B40,'Inputs_Indexed REC'!$B$12:$B$14,0),MATCH('Indexed REC Prices'!R$4,'Inputs_Indexed REC'!$D$11:$AC$11,0))),
IF(R$4&lt;$C40,0,$E40)))</f>
        <v>75.36</v>
      </c>
      <c r="S40" s="226">
        <f>IF(S$4=$C40,$E40,
IF(S$4&gt;$C40,R40*(1+INDEX('Inputs_Indexed REC'!$D$12:$AC$14,MATCH('Indexed REC Strike Price'!$B40,'Inputs_Indexed REC'!$B$12:$B$14,0),MATCH('Indexed REC Prices'!S$4,'Inputs_Indexed REC'!$D$11:$AC$11,0))),
IF(S$4&lt;$C40,0,$E40)))</f>
        <v>75.36</v>
      </c>
      <c r="T40" s="226">
        <f>IF(T$4=$C40,$E40,
IF(T$4&gt;$C40,S40*(1+INDEX('Inputs_Indexed REC'!$D$12:$AC$14,MATCH('Indexed REC Strike Price'!$B40,'Inputs_Indexed REC'!$B$12:$B$14,0),MATCH('Indexed REC Prices'!T$4,'Inputs_Indexed REC'!$D$11:$AC$11,0))),
IF(T$4&lt;$C40,0,$E40)))</f>
        <v>75.36</v>
      </c>
      <c r="U40" s="226">
        <f>IF(U$4=$C40,$E40,
IF(U$4&gt;$C40,T40*(1+INDEX('Inputs_Indexed REC'!$D$12:$AC$14,MATCH('Indexed REC Strike Price'!$B40,'Inputs_Indexed REC'!$B$12:$B$14,0),MATCH('Indexed REC Prices'!U$4,'Inputs_Indexed REC'!$D$11:$AC$11,0))),
IF(U$4&lt;$C40,0,$E40)))</f>
        <v>75.36</v>
      </c>
      <c r="V40" s="226">
        <f>IF(V$4=$C40,$E40,
IF(V$4&gt;$C40,U40*(1+INDEX('Inputs_Indexed REC'!$D$12:$AC$14,MATCH('Indexed REC Strike Price'!$B40,'Inputs_Indexed REC'!$B$12:$B$14,0),MATCH('Indexed REC Prices'!V$4,'Inputs_Indexed REC'!$D$11:$AC$11,0))),
IF(V$4&lt;$C40,0,$E40)))</f>
        <v>75.36</v>
      </c>
      <c r="W40" s="226">
        <f>IF(W$4=$C40,$E40,
IF(W$4&gt;$C40,V40*(1+INDEX('Inputs_Indexed REC'!$D$12:$AC$14,MATCH('Indexed REC Strike Price'!$B40,'Inputs_Indexed REC'!$B$12:$B$14,0),MATCH('Indexed REC Prices'!W$4,'Inputs_Indexed REC'!$D$11:$AC$11,0))),
IF(W$4&lt;$C40,0,$E40)))</f>
        <v>75.36</v>
      </c>
      <c r="X40" s="226">
        <f>IF(X$4=$C40,$E40,
IF(X$4&gt;$C40,W40*(1+INDEX('Inputs_Indexed REC'!$D$12:$AC$14,MATCH('Indexed REC Strike Price'!$B40,'Inputs_Indexed REC'!$B$12:$B$14,0),MATCH('Indexed REC Prices'!X$4,'Inputs_Indexed REC'!$D$11:$AC$11,0))),
IF(X$4&lt;$C40,0,$E40)))</f>
        <v>75.36</v>
      </c>
      <c r="Y40" s="226">
        <f>IF(Y$4=$C40,$E40,
IF(Y$4&gt;$C40,X40*(1+INDEX('Inputs_Indexed REC'!$D$12:$AC$14,MATCH('Indexed REC Strike Price'!$B40,'Inputs_Indexed REC'!$B$12:$B$14,0),MATCH('Indexed REC Prices'!Y$4,'Inputs_Indexed REC'!$D$11:$AC$11,0))),
IF(Y$4&lt;$C40,0,$E40)))</f>
        <v>75.36</v>
      </c>
      <c r="Z40" s="226">
        <f>IF(Z$4=$C40,$E40,
IF(Z$4&gt;$C40,Y40*(1+INDEX('Inputs_Indexed REC'!$D$12:$AC$14,MATCH('Indexed REC Strike Price'!$B40,'Inputs_Indexed REC'!$B$12:$B$14,0),MATCH('Indexed REC Prices'!Z$4,'Inputs_Indexed REC'!$D$11:$AC$11,0))),
IF(Z$4&lt;$C40,0,$E40)))</f>
        <v>75.36</v>
      </c>
      <c r="AA40" s="226">
        <f>IF(AA$4=$C40,$E40,
IF(AA$4&gt;$C40,Z40*(1+INDEX('Inputs_Indexed REC'!$D$12:$AC$14,MATCH('Indexed REC Strike Price'!$B40,'Inputs_Indexed REC'!$B$12:$B$14,0),MATCH('Indexed REC Prices'!AA$4,'Inputs_Indexed REC'!$D$11:$AC$11,0))),
IF(AA$4&lt;$C40,0,$E40)))</f>
        <v>75.36</v>
      </c>
      <c r="AB40" s="226">
        <f>IF(AB$4=$C40,$E40,
IF(AB$4&gt;$C40,AA40*(1+INDEX('Inputs_Indexed REC'!$D$12:$AC$14,MATCH('Indexed REC Strike Price'!$B40,'Inputs_Indexed REC'!$B$12:$B$14,0),MATCH('Indexed REC Prices'!AB$4,'Inputs_Indexed REC'!$D$11:$AC$11,0))),
IF(AB$4&lt;$C40,0,$E40)))</f>
        <v>75.36</v>
      </c>
      <c r="AC40" s="226">
        <f>IF(AC$4=$C40,$E40,
IF(AC$4&gt;$C40,AB40*(1+INDEX('Inputs_Indexed REC'!$D$12:$AC$14,MATCH('Indexed REC Strike Price'!$B40,'Inputs_Indexed REC'!$B$12:$B$14,0),MATCH('Indexed REC Prices'!AC$4,'Inputs_Indexed REC'!$D$11:$AC$11,0))),
IF(AC$4&lt;$C40,0,$E40)))</f>
        <v>75.36</v>
      </c>
      <c r="AD40" s="226">
        <f>IF(AD$4=$C40,$E40,
IF(AD$4&gt;$C40,AC40*(1+INDEX('Inputs_Indexed REC'!$D$12:$AC$14,MATCH('Indexed REC Strike Price'!$B40,'Inputs_Indexed REC'!$B$12:$B$14,0),MATCH('Indexed REC Prices'!AD$4,'Inputs_Indexed REC'!$D$11:$AC$11,0))),
IF(AD$4&lt;$C40,0,$E40)))</f>
        <v>75.36</v>
      </c>
      <c r="AE40" s="226">
        <f>IF(AE$4=$C40,$E40,
IF(AE$4&gt;$C40,AD40*(1+INDEX('Inputs_Indexed REC'!$D$12:$AC$14,MATCH('Indexed REC Strike Price'!$B40,'Inputs_Indexed REC'!$B$12:$B$14,0),MATCH('Indexed REC Prices'!AE$4,'Inputs_Indexed REC'!$D$11:$AC$11,0))),
IF(AE$4&lt;$C40,0,$E40)))</f>
        <v>75.36</v>
      </c>
    </row>
    <row r="41" spans="2:31">
      <c r="B41" s="321" t="s">
        <v>72</v>
      </c>
      <c r="C41" s="320">
        <f t="shared" si="3"/>
        <v>2032</v>
      </c>
      <c r="D41" s="262" t="s">
        <v>87</v>
      </c>
      <c r="E41" s="322">
        <f t="shared" si="4"/>
        <v>75.36</v>
      </c>
      <c r="G41" s="226">
        <f>IF(G$4=$C41,$E41,
IF(G$4&gt;$C41,F41*(1+INDEX('Inputs_Indexed REC'!$D$12:$AC$14,MATCH('Indexed REC Strike Price'!$B41,'Inputs_Indexed REC'!$B$12:$B$14,0),MATCH('Indexed REC Prices'!G$4,'Inputs_Indexed REC'!$D$11:$AC$11,0))),
IF(G$4&lt;$C41,0,$E41)))</f>
        <v>0</v>
      </c>
      <c r="H41" s="226">
        <f>IF(H$4=$C41,$E41,
IF(H$4&gt;$C41,G41*(1+INDEX('Inputs_Indexed REC'!$D$12:$AC$14,MATCH('Indexed REC Strike Price'!$B41,'Inputs_Indexed REC'!$B$12:$B$14,0),MATCH('Indexed REC Prices'!H$4,'Inputs_Indexed REC'!$D$11:$AC$11,0))),
IF(H$4&lt;$C41,0,$E41)))</f>
        <v>0</v>
      </c>
      <c r="I41" s="226">
        <f>IF(I$4=$C41,$E41,
IF(I$4&gt;$C41,H41*(1+INDEX('Inputs_Indexed REC'!$D$12:$AC$14,MATCH('Indexed REC Strike Price'!$B41,'Inputs_Indexed REC'!$B$12:$B$14,0),MATCH('Indexed REC Prices'!I$4,'Inputs_Indexed REC'!$D$11:$AC$11,0))),
IF(I$4&lt;$C41,0,$E41)))</f>
        <v>0</v>
      </c>
      <c r="J41" s="226">
        <f>IF(J$4=$C41,$E41,
IF(J$4&gt;$C41,I41*(1+INDEX('Inputs_Indexed REC'!$D$12:$AC$14,MATCH('Indexed REC Strike Price'!$B41,'Inputs_Indexed REC'!$B$12:$B$14,0),MATCH('Indexed REC Prices'!J$4,'Inputs_Indexed REC'!$D$11:$AC$11,0))),
IF(J$4&lt;$C41,0,$E41)))</f>
        <v>0</v>
      </c>
      <c r="K41" s="226">
        <f>IF(K$4=$C41,$E41,
IF(K$4&gt;$C41,J41*(1+INDEX('Inputs_Indexed REC'!$D$12:$AC$14,MATCH('Indexed REC Strike Price'!$B41,'Inputs_Indexed REC'!$B$12:$B$14,0),MATCH('Indexed REC Prices'!K$4,'Inputs_Indexed REC'!$D$11:$AC$11,0))),
IF(K$4&lt;$C41,0,$E41)))</f>
        <v>0</v>
      </c>
      <c r="L41" s="226">
        <f>IF(L$4=$C41,$E41,
IF(L$4&gt;$C41,K41*(1+INDEX('Inputs_Indexed REC'!$D$12:$AC$14,MATCH('Indexed REC Strike Price'!$B41,'Inputs_Indexed REC'!$B$12:$B$14,0),MATCH('Indexed REC Prices'!L$4,'Inputs_Indexed REC'!$D$11:$AC$11,0))),
IF(L$4&lt;$C41,0,$E41)))</f>
        <v>0</v>
      </c>
      <c r="M41" s="226">
        <f>IF(M$4=$C41,$E41,
IF(M$4&gt;$C41,L41*(1+INDEX('Inputs_Indexed REC'!$D$12:$AC$14,MATCH('Indexed REC Strike Price'!$B41,'Inputs_Indexed REC'!$B$12:$B$14,0),MATCH('Indexed REC Prices'!M$4,'Inputs_Indexed REC'!$D$11:$AC$11,0))),
IF(M$4&lt;$C41,0,$E41)))</f>
        <v>0</v>
      </c>
      <c r="N41" s="226">
        <f>IF(N$4=$C41,$E41,
IF(N$4&gt;$C41,M41*(1+INDEX('Inputs_Indexed REC'!$D$12:$AC$14,MATCH('Indexed REC Strike Price'!$B41,'Inputs_Indexed REC'!$B$12:$B$14,0),MATCH('Indexed REC Prices'!N$4,'Inputs_Indexed REC'!$D$11:$AC$11,0))),
IF(N$4&lt;$C41,0,$E41)))</f>
        <v>0</v>
      </c>
      <c r="O41" s="226">
        <f>IF(O$4=$C41,$E41,
IF(O$4&gt;$C41,N41*(1+INDEX('Inputs_Indexed REC'!$D$12:$AC$14,MATCH('Indexed REC Strike Price'!$B41,'Inputs_Indexed REC'!$B$12:$B$14,0),MATCH('Indexed REC Prices'!O$4,'Inputs_Indexed REC'!$D$11:$AC$11,0))),
IF(O$4&lt;$C41,0,$E41)))</f>
        <v>0</v>
      </c>
      <c r="P41" s="226">
        <f>IF(P$4=$C41,$E41,
IF(P$4&gt;$C41,O41*(1+INDEX('Inputs_Indexed REC'!$D$12:$AC$14,MATCH('Indexed REC Strike Price'!$B41,'Inputs_Indexed REC'!$B$12:$B$14,0),MATCH('Indexed REC Prices'!P$4,'Inputs_Indexed REC'!$D$11:$AC$11,0))),
IF(P$4&lt;$C41,0,$E41)))</f>
        <v>0</v>
      </c>
      <c r="Q41" s="226">
        <f>IF(Q$4=$C41,$E41,
IF(Q$4&gt;$C41,P41*(1+INDEX('Inputs_Indexed REC'!$D$12:$AC$14,MATCH('Indexed REC Strike Price'!$B41,'Inputs_Indexed REC'!$B$12:$B$14,0),MATCH('Indexed REC Prices'!Q$4,'Inputs_Indexed REC'!$D$11:$AC$11,0))),
IF(Q$4&lt;$C41,0,$E41)))</f>
        <v>75.36</v>
      </c>
      <c r="R41" s="226">
        <f>IF(R$4=$C41,$E41,
IF(R$4&gt;$C41,Q41*(1+INDEX('Inputs_Indexed REC'!$D$12:$AC$14,MATCH('Indexed REC Strike Price'!$B41,'Inputs_Indexed REC'!$B$12:$B$14,0),MATCH('Indexed REC Prices'!R$4,'Inputs_Indexed REC'!$D$11:$AC$11,0))),
IF(R$4&lt;$C41,0,$E41)))</f>
        <v>75.36</v>
      </c>
      <c r="S41" s="226">
        <f>IF(S$4=$C41,$E41,
IF(S$4&gt;$C41,R41*(1+INDEX('Inputs_Indexed REC'!$D$12:$AC$14,MATCH('Indexed REC Strike Price'!$B41,'Inputs_Indexed REC'!$B$12:$B$14,0),MATCH('Indexed REC Prices'!S$4,'Inputs_Indexed REC'!$D$11:$AC$11,0))),
IF(S$4&lt;$C41,0,$E41)))</f>
        <v>75.36</v>
      </c>
      <c r="T41" s="226">
        <f>IF(T$4=$C41,$E41,
IF(T$4&gt;$C41,S41*(1+INDEX('Inputs_Indexed REC'!$D$12:$AC$14,MATCH('Indexed REC Strike Price'!$B41,'Inputs_Indexed REC'!$B$12:$B$14,0),MATCH('Indexed REC Prices'!T$4,'Inputs_Indexed REC'!$D$11:$AC$11,0))),
IF(T$4&lt;$C41,0,$E41)))</f>
        <v>75.36</v>
      </c>
      <c r="U41" s="226">
        <f>IF(U$4=$C41,$E41,
IF(U$4&gt;$C41,T41*(1+INDEX('Inputs_Indexed REC'!$D$12:$AC$14,MATCH('Indexed REC Strike Price'!$B41,'Inputs_Indexed REC'!$B$12:$B$14,0),MATCH('Indexed REC Prices'!U$4,'Inputs_Indexed REC'!$D$11:$AC$11,0))),
IF(U$4&lt;$C41,0,$E41)))</f>
        <v>75.36</v>
      </c>
      <c r="V41" s="226">
        <f>IF(V$4=$C41,$E41,
IF(V$4&gt;$C41,U41*(1+INDEX('Inputs_Indexed REC'!$D$12:$AC$14,MATCH('Indexed REC Strike Price'!$B41,'Inputs_Indexed REC'!$B$12:$B$14,0),MATCH('Indexed REC Prices'!V$4,'Inputs_Indexed REC'!$D$11:$AC$11,0))),
IF(V$4&lt;$C41,0,$E41)))</f>
        <v>75.36</v>
      </c>
      <c r="W41" s="226">
        <f>IF(W$4=$C41,$E41,
IF(W$4&gt;$C41,V41*(1+INDEX('Inputs_Indexed REC'!$D$12:$AC$14,MATCH('Indexed REC Strike Price'!$B41,'Inputs_Indexed REC'!$B$12:$B$14,0),MATCH('Indexed REC Prices'!W$4,'Inputs_Indexed REC'!$D$11:$AC$11,0))),
IF(W$4&lt;$C41,0,$E41)))</f>
        <v>75.36</v>
      </c>
      <c r="X41" s="226">
        <f>IF(X$4=$C41,$E41,
IF(X$4&gt;$C41,W41*(1+INDEX('Inputs_Indexed REC'!$D$12:$AC$14,MATCH('Indexed REC Strike Price'!$B41,'Inputs_Indexed REC'!$B$12:$B$14,0),MATCH('Indexed REC Prices'!X$4,'Inputs_Indexed REC'!$D$11:$AC$11,0))),
IF(X$4&lt;$C41,0,$E41)))</f>
        <v>75.36</v>
      </c>
      <c r="Y41" s="226">
        <f>IF(Y$4=$C41,$E41,
IF(Y$4&gt;$C41,X41*(1+INDEX('Inputs_Indexed REC'!$D$12:$AC$14,MATCH('Indexed REC Strike Price'!$B41,'Inputs_Indexed REC'!$B$12:$B$14,0),MATCH('Indexed REC Prices'!Y$4,'Inputs_Indexed REC'!$D$11:$AC$11,0))),
IF(Y$4&lt;$C41,0,$E41)))</f>
        <v>75.36</v>
      </c>
      <c r="Z41" s="226">
        <f>IF(Z$4=$C41,$E41,
IF(Z$4&gt;$C41,Y41*(1+INDEX('Inputs_Indexed REC'!$D$12:$AC$14,MATCH('Indexed REC Strike Price'!$B41,'Inputs_Indexed REC'!$B$12:$B$14,0),MATCH('Indexed REC Prices'!Z$4,'Inputs_Indexed REC'!$D$11:$AC$11,0))),
IF(Z$4&lt;$C41,0,$E41)))</f>
        <v>75.36</v>
      </c>
      <c r="AA41" s="226">
        <f>IF(AA$4=$C41,$E41,
IF(AA$4&gt;$C41,Z41*(1+INDEX('Inputs_Indexed REC'!$D$12:$AC$14,MATCH('Indexed REC Strike Price'!$B41,'Inputs_Indexed REC'!$B$12:$B$14,0),MATCH('Indexed REC Prices'!AA$4,'Inputs_Indexed REC'!$D$11:$AC$11,0))),
IF(AA$4&lt;$C41,0,$E41)))</f>
        <v>75.36</v>
      </c>
      <c r="AB41" s="226">
        <f>IF(AB$4=$C41,$E41,
IF(AB$4&gt;$C41,AA41*(1+INDEX('Inputs_Indexed REC'!$D$12:$AC$14,MATCH('Indexed REC Strike Price'!$B41,'Inputs_Indexed REC'!$B$12:$B$14,0),MATCH('Indexed REC Prices'!AB$4,'Inputs_Indexed REC'!$D$11:$AC$11,0))),
IF(AB$4&lt;$C41,0,$E41)))</f>
        <v>75.36</v>
      </c>
      <c r="AC41" s="226">
        <f>IF(AC$4=$C41,$E41,
IF(AC$4&gt;$C41,AB41*(1+INDEX('Inputs_Indexed REC'!$D$12:$AC$14,MATCH('Indexed REC Strike Price'!$B41,'Inputs_Indexed REC'!$B$12:$B$14,0),MATCH('Indexed REC Prices'!AC$4,'Inputs_Indexed REC'!$D$11:$AC$11,0))),
IF(AC$4&lt;$C41,0,$E41)))</f>
        <v>75.36</v>
      </c>
      <c r="AD41" s="226">
        <f>IF(AD$4=$C41,$E41,
IF(AD$4&gt;$C41,AC41*(1+INDEX('Inputs_Indexed REC'!$D$12:$AC$14,MATCH('Indexed REC Strike Price'!$B41,'Inputs_Indexed REC'!$B$12:$B$14,0),MATCH('Indexed REC Prices'!AD$4,'Inputs_Indexed REC'!$D$11:$AC$11,0))),
IF(AD$4&lt;$C41,0,$E41)))</f>
        <v>75.36</v>
      </c>
      <c r="AE41" s="226">
        <f>IF(AE$4=$C41,$E41,
IF(AE$4&gt;$C41,AD41*(1+INDEX('Inputs_Indexed REC'!$D$12:$AC$14,MATCH('Indexed REC Strike Price'!$B41,'Inputs_Indexed REC'!$B$12:$B$14,0),MATCH('Indexed REC Prices'!AE$4,'Inputs_Indexed REC'!$D$11:$AC$11,0))),
IF(AE$4&lt;$C41,0,$E41)))</f>
        <v>75.36</v>
      </c>
    </row>
    <row r="42" spans="2:31">
      <c r="B42" s="321" t="s">
        <v>72</v>
      </c>
      <c r="C42" s="320">
        <f t="shared" si="3"/>
        <v>2033</v>
      </c>
      <c r="D42" s="262" t="s">
        <v>87</v>
      </c>
      <c r="E42" s="322">
        <f t="shared" si="4"/>
        <v>75.36</v>
      </c>
      <c r="G42" s="226">
        <f>IF(G$4=$C42,$E42,
IF(G$4&gt;$C42,F42*(1+INDEX('Inputs_Indexed REC'!$D$12:$AC$14,MATCH('Indexed REC Strike Price'!$B42,'Inputs_Indexed REC'!$B$12:$B$14,0),MATCH('Indexed REC Prices'!G$4,'Inputs_Indexed REC'!$D$11:$AC$11,0))),
IF(G$4&lt;$C42,0,$E42)))</f>
        <v>0</v>
      </c>
      <c r="H42" s="226">
        <f>IF(H$4=$C42,$E42,
IF(H$4&gt;$C42,G42*(1+INDEX('Inputs_Indexed REC'!$D$12:$AC$14,MATCH('Indexed REC Strike Price'!$B42,'Inputs_Indexed REC'!$B$12:$B$14,0),MATCH('Indexed REC Prices'!H$4,'Inputs_Indexed REC'!$D$11:$AC$11,0))),
IF(H$4&lt;$C42,0,$E42)))</f>
        <v>0</v>
      </c>
      <c r="I42" s="226">
        <f>IF(I$4=$C42,$E42,
IF(I$4&gt;$C42,H42*(1+INDEX('Inputs_Indexed REC'!$D$12:$AC$14,MATCH('Indexed REC Strike Price'!$B42,'Inputs_Indexed REC'!$B$12:$B$14,0),MATCH('Indexed REC Prices'!I$4,'Inputs_Indexed REC'!$D$11:$AC$11,0))),
IF(I$4&lt;$C42,0,$E42)))</f>
        <v>0</v>
      </c>
      <c r="J42" s="226">
        <f>IF(J$4=$C42,$E42,
IF(J$4&gt;$C42,I42*(1+INDEX('Inputs_Indexed REC'!$D$12:$AC$14,MATCH('Indexed REC Strike Price'!$B42,'Inputs_Indexed REC'!$B$12:$B$14,0),MATCH('Indexed REC Prices'!J$4,'Inputs_Indexed REC'!$D$11:$AC$11,0))),
IF(J$4&lt;$C42,0,$E42)))</f>
        <v>0</v>
      </c>
      <c r="K42" s="226">
        <f>IF(K$4=$C42,$E42,
IF(K$4&gt;$C42,J42*(1+INDEX('Inputs_Indexed REC'!$D$12:$AC$14,MATCH('Indexed REC Strike Price'!$B42,'Inputs_Indexed REC'!$B$12:$B$14,0),MATCH('Indexed REC Prices'!K$4,'Inputs_Indexed REC'!$D$11:$AC$11,0))),
IF(K$4&lt;$C42,0,$E42)))</f>
        <v>0</v>
      </c>
      <c r="L42" s="226">
        <f>IF(L$4=$C42,$E42,
IF(L$4&gt;$C42,K42*(1+INDEX('Inputs_Indexed REC'!$D$12:$AC$14,MATCH('Indexed REC Strike Price'!$B42,'Inputs_Indexed REC'!$B$12:$B$14,0),MATCH('Indexed REC Prices'!L$4,'Inputs_Indexed REC'!$D$11:$AC$11,0))),
IF(L$4&lt;$C42,0,$E42)))</f>
        <v>0</v>
      </c>
      <c r="M42" s="226">
        <f>IF(M$4=$C42,$E42,
IF(M$4&gt;$C42,L42*(1+INDEX('Inputs_Indexed REC'!$D$12:$AC$14,MATCH('Indexed REC Strike Price'!$B42,'Inputs_Indexed REC'!$B$12:$B$14,0),MATCH('Indexed REC Prices'!M$4,'Inputs_Indexed REC'!$D$11:$AC$11,0))),
IF(M$4&lt;$C42,0,$E42)))</f>
        <v>0</v>
      </c>
      <c r="N42" s="226">
        <f>IF(N$4=$C42,$E42,
IF(N$4&gt;$C42,M42*(1+INDEX('Inputs_Indexed REC'!$D$12:$AC$14,MATCH('Indexed REC Strike Price'!$B42,'Inputs_Indexed REC'!$B$12:$B$14,0),MATCH('Indexed REC Prices'!N$4,'Inputs_Indexed REC'!$D$11:$AC$11,0))),
IF(N$4&lt;$C42,0,$E42)))</f>
        <v>0</v>
      </c>
      <c r="O42" s="226">
        <f>IF(O$4=$C42,$E42,
IF(O$4&gt;$C42,N42*(1+INDEX('Inputs_Indexed REC'!$D$12:$AC$14,MATCH('Indexed REC Strike Price'!$B42,'Inputs_Indexed REC'!$B$12:$B$14,0),MATCH('Indexed REC Prices'!O$4,'Inputs_Indexed REC'!$D$11:$AC$11,0))),
IF(O$4&lt;$C42,0,$E42)))</f>
        <v>0</v>
      </c>
      <c r="P42" s="226">
        <f>IF(P$4=$C42,$E42,
IF(P$4&gt;$C42,O42*(1+INDEX('Inputs_Indexed REC'!$D$12:$AC$14,MATCH('Indexed REC Strike Price'!$B42,'Inputs_Indexed REC'!$B$12:$B$14,0),MATCH('Indexed REC Prices'!P$4,'Inputs_Indexed REC'!$D$11:$AC$11,0))),
IF(P$4&lt;$C42,0,$E42)))</f>
        <v>0</v>
      </c>
      <c r="Q42" s="226">
        <f>IF(Q$4=$C42,$E42,
IF(Q$4&gt;$C42,P42*(1+INDEX('Inputs_Indexed REC'!$D$12:$AC$14,MATCH('Indexed REC Strike Price'!$B42,'Inputs_Indexed REC'!$B$12:$B$14,0),MATCH('Indexed REC Prices'!Q$4,'Inputs_Indexed REC'!$D$11:$AC$11,0))),
IF(Q$4&lt;$C42,0,$E42)))</f>
        <v>0</v>
      </c>
      <c r="R42" s="226">
        <f>IF(R$4=$C42,$E42,
IF(R$4&gt;$C42,Q42*(1+INDEX('Inputs_Indexed REC'!$D$12:$AC$14,MATCH('Indexed REC Strike Price'!$B42,'Inputs_Indexed REC'!$B$12:$B$14,0),MATCH('Indexed REC Prices'!R$4,'Inputs_Indexed REC'!$D$11:$AC$11,0))),
IF(R$4&lt;$C42,0,$E42)))</f>
        <v>75.36</v>
      </c>
      <c r="S42" s="226">
        <f>IF(S$4=$C42,$E42,
IF(S$4&gt;$C42,R42*(1+INDEX('Inputs_Indexed REC'!$D$12:$AC$14,MATCH('Indexed REC Strike Price'!$B42,'Inputs_Indexed REC'!$B$12:$B$14,0),MATCH('Indexed REC Prices'!S$4,'Inputs_Indexed REC'!$D$11:$AC$11,0))),
IF(S$4&lt;$C42,0,$E42)))</f>
        <v>75.36</v>
      </c>
      <c r="T42" s="226">
        <f>IF(T$4=$C42,$E42,
IF(T$4&gt;$C42,S42*(1+INDEX('Inputs_Indexed REC'!$D$12:$AC$14,MATCH('Indexed REC Strike Price'!$B42,'Inputs_Indexed REC'!$B$12:$B$14,0),MATCH('Indexed REC Prices'!T$4,'Inputs_Indexed REC'!$D$11:$AC$11,0))),
IF(T$4&lt;$C42,0,$E42)))</f>
        <v>75.36</v>
      </c>
      <c r="U42" s="226">
        <f>IF(U$4=$C42,$E42,
IF(U$4&gt;$C42,T42*(1+INDEX('Inputs_Indexed REC'!$D$12:$AC$14,MATCH('Indexed REC Strike Price'!$B42,'Inputs_Indexed REC'!$B$12:$B$14,0),MATCH('Indexed REC Prices'!U$4,'Inputs_Indexed REC'!$D$11:$AC$11,0))),
IF(U$4&lt;$C42,0,$E42)))</f>
        <v>75.36</v>
      </c>
      <c r="V42" s="226">
        <f>IF(V$4=$C42,$E42,
IF(V$4&gt;$C42,U42*(1+INDEX('Inputs_Indexed REC'!$D$12:$AC$14,MATCH('Indexed REC Strike Price'!$B42,'Inputs_Indexed REC'!$B$12:$B$14,0),MATCH('Indexed REC Prices'!V$4,'Inputs_Indexed REC'!$D$11:$AC$11,0))),
IF(V$4&lt;$C42,0,$E42)))</f>
        <v>75.36</v>
      </c>
      <c r="W42" s="226">
        <f>IF(W$4=$C42,$E42,
IF(W$4&gt;$C42,V42*(1+INDEX('Inputs_Indexed REC'!$D$12:$AC$14,MATCH('Indexed REC Strike Price'!$B42,'Inputs_Indexed REC'!$B$12:$B$14,0),MATCH('Indexed REC Prices'!W$4,'Inputs_Indexed REC'!$D$11:$AC$11,0))),
IF(W$4&lt;$C42,0,$E42)))</f>
        <v>75.36</v>
      </c>
      <c r="X42" s="226">
        <f>IF(X$4=$C42,$E42,
IF(X$4&gt;$C42,W42*(1+INDEX('Inputs_Indexed REC'!$D$12:$AC$14,MATCH('Indexed REC Strike Price'!$B42,'Inputs_Indexed REC'!$B$12:$B$14,0),MATCH('Indexed REC Prices'!X$4,'Inputs_Indexed REC'!$D$11:$AC$11,0))),
IF(X$4&lt;$C42,0,$E42)))</f>
        <v>75.36</v>
      </c>
      <c r="Y42" s="226">
        <f>IF(Y$4=$C42,$E42,
IF(Y$4&gt;$C42,X42*(1+INDEX('Inputs_Indexed REC'!$D$12:$AC$14,MATCH('Indexed REC Strike Price'!$B42,'Inputs_Indexed REC'!$B$12:$B$14,0),MATCH('Indexed REC Prices'!Y$4,'Inputs_Indexed REC'!$D$11:$AC$11,0))),
IF(Y$4&lt;$C42,0,$E42)))</f>
        <v>75.36</v>
      </c>
      <c r="Z42" s="226">
        <f>IF(Z$4=$C42,$E42,
IF(Z$4&gt;$C42,Y42*(1+INDEX('Inputs_Indexed REC'!$D$12:$AC$14,MATCH('Indexed REC Strike Price'!$B42,'Inputs_Indexed REC'!$B$12:$B$14,0),MATCH('Indexed REC Prices'!Z$4,'Inputs_Indexed REC'!$D$11:$AC$11,0))),
IF(Z$4&lt;$C42,0,$E42)))</f>
        <v>75.36</v>
      </c>
      <c r="AA42" s="226">
        <f>IF(AA$4=$C42,$E42,
IF(AA$4&gt;$C42,Z42*(1+INDEX('Inputs_Indexed REC'!$D$12:$AC$14,MATCH('Indexed REC Strike Price'!$B42,'Inputs_Indexed REC'!$B$12:$B$14,0),MATCH('Indexed REC Prices'!AA$4,'Inputs_Indexed REC'!$D$11:$AC$11,0))),
IF(AA$4&lt;$C42,0,$E42)))</f>
        <v>75.36</v>
      </c>
      <c r="AB42" s="226">
        <f>IF(AB$4=$C42,$E42,
IF(AB$4&gt;$C42,AA42*(1+INDEX('Inputs_Indexed REC'!$D$12:$AC$14,MATCH('Indexed REC Strike Price'!$B42,'Inputs_Indexed REC'!$B$12:$B$14,0),MATCH('Indexed REC Prices'!AB$4,'Inputs_Indexed REC'!$D$11:$AC$11,0))),
IF(AB$4&lt;$C42,0,$E42)))</f>
        <v>75.36</v>
      </c>
      <c r="AC42" s="226">
        <f>IF(AC$4=$C42,$E42,
IF(AC$4&gt;$C42,AB42*(1+INDEX('Inputs_Indexed REC'!$D$12:$AC$14,MATCH('Indexed REC Strike Price'!$B42,'Inputs_Indexed REC'!$B$12:$B$14,0),MATCH('Indexed REC Prices'!AC$4,'Inputs_Indexed REC'!$D$11:$AC$11,0))),
IF(AC$4&lt;$C42,0,$E42)))</f>
        <v>75.36</v>
      </c>
      <c r="AD42" s="226">
        <f>IF(AD$4=$C42,$E42,
IF(AD$4&gt;$C42,AC42*(1+INDEX('Inputs_Indexed REC'!$D$12:$AC$14,MATCH('Indexed REC Strike Price'!$B42,'Inputs_Indexed REC'!$B$12:$B$14,0),MATCH('Indexed REC Prices'!AD$4,'Inputs_Indexed REC'!$D$11:$AC$11,0))),
IF(AD$4&lt;$C42,0,$E42)))</f>
        <v>75.36</v>
      </c>
      <c r="AE42" s="226">
        <f>IF(AE$4=$C42,$E42,
IF(AE$4&gt;$C42,AD42*(1+INDEX('Inputs_Indexed REC'!$D$12:$AC$14,MATCH('Indexed REC Strike Price'!$B42,'Inputs_Indexed REC'!$B$12:$B$14,0),MATCH('Indexed REC Prices'!AE$4,'Inputs_Indexed REC'!$D$11:$AC$11,0))),
IF(AE$4&lt;$C42,0,$E42)))</f>
        <v>75.36</v>
      </c>
    </row>
    <row r="43" spans="2:31">
      <c r="B43" s="321" t="s">
        <v>72</v>
      </c>
      <c r="C43" s="320">
        <f t="shared" si="3"/>
        <v>2034</v>
      </c>
      <c r="D43" s="262" t="s">
        <v>87</v>
      </c>
      <c r="E43" s="322">
        <f t="shared" si="4"/>
        <v>75.36</v>
      </c>
      <c r="G43" s="226">
        <f>IF(G$4=$C43,$E43,
IF(G$4&gt;$C43,F43*(1+INDEX('Inputs_Indexed REC'!$D$12:$AC$14,MATCH('Indexed REC Strike Price'!$B43,'Inputs_Indexed REC'!$B$12:$B$14,0),MATCH('Indexed REC Prices'!G$4,'Inputs_Indexed REC'!$D$11:$AC$11,0))),
IF(G$4&lt;$C43,0,$E43)))</f>
        <v>0</v>
      </c>
      <c r="H43" s="226">
        <f>IF(H$4=$C43,$E43,
IF(H$4&gt;$C43,G43*(1+INDEX('Inputs_Indexed REC'!$D$12:$AC$14,MATCH('Indexed REC Strike Price'!$B43,'Inputs_Indexed REC'!$B$12:$B$14,0),MATCH('Indexed REC Prices'!H$4,'Inputs_Indexed REC'!$D$11:$AC$11,0))),
IF(H$4&lt;$C43,0,$E43)))</f>
        <v>0</v>
      </c>
      <c r="I43" s="226">
        <f>IF(I$4=$C43,$E43,
IF(I$4&gt;$C43,H43*(1+INDEX('Inputs_Indexed REC'!$D$12:$AC$14,MATCH('Indexed REC Strike Price'!$B43,'Inputs_Indexed REC'!$B$12:$B$14,0),MATCH('Indexed REC Prices'!I$4,'Inputs_Indexed REC'!$D$11:$AC$11,0))),
IF(I$4&lt;$C43,0,$E43)))</f>
        <v>0</v>
      </c>
      <c r="J43" s="226">
        <f>IF(J$4=$C43,$E43,
IF(J$4&gt;$C43,I43*(1+INDEX('Inputs_Indexed REC'!$D$12:$AC$14,MATCH('Indexed REC Strike Price'!$B43,'Inputs_Indexed REC'!$B$12:$B$14,0),MATCH('Indexed REC Prices'!J$4,'Inputs_Indexed REC'!$D$11:$AC$11,0))),
IF(J$4&lt;$C43,0,$E43)))</f>
        <v>0</v>
      </c>
      <c r="K43" s="226">
        <f>IF(K$4=$C43,$E43,
IF(K$4&gt;$C43,J43*(1+INDEX('Inputs_Indexed REC'!$D$12:$AC$14,MATCH('Indexed REC Strike Price'!$B43,'Inputs_Indexed REC'!$B$12:$B$14,0),MATCH('Indexed REC Prices'!K$4,'Inputs_Indexed REC'!$D$11:$AC$11,0))),
IF(K$4&lt;$C43,0,$E43)))</f>
        <v>0</v>
      </c>
      <c r="L43" s="226">
        <f>IF(L$4=$C43,$E43,
IF(L$4&gt;$C43,K43*(1+INDEX('Inputs_Indexed REC'!$D$12:$AC$14,MATCH('Indexed REC Strike Price'!$B43,'Inputs_Indexed REC'!$B$12:$B$14,0),MATCH('Indexed REC Prices'!L$4,'Inputs_Indexed REC'!$D$11:$AC$11,0))),
IF(L$4&lt;$C43,0,$E43)))</f>
        <v>0</v>
      </c>
      <c r="M43" s="226">
        <f>IF(M$4=$C43,$E43,
IF(M$4&gt;$C43,L43*(1+INDEX('Inputs_Indexed REC'!$D$12:$AC$14,MATCH('Indexed REC Strike Price'!$B43,'Inputs_Indexed REC'!$B$12:$B$14,0),MATCH('Indexed REC Prices'!M$4,'Inputs_Indexed REC'!$D$11:$AC$11,0))),
IF(M$4&lt;$C43,0,$E43)))</f>
        <v>0</v>
      </c>
      <c r="N43" s="226">
        <f>IF(N$4=$C43,$E43,
IF(N$4&gt;$C43,M43*(1+INDEX('Inputs_Indexed REC'!$D$12:$AC$14,MATCH('Indexed REC Strike Price'!$B43,'Inputs_Indexed REC'!$B$12:$B$14,0),MATCH('Indexed REC Prices'!N$4,'Inputs_Indexed REC'!$D$11:$AC$11,0))),
IF(N$4&lt;$C43,0,$E43)))</f>
        <v>0</v>
      </c>
      <c r="O43" s="226">
        <f>IF(O$4=$C43,$E43,
IF(O$4&gt;$C43,N43*(1+INDEX('Inputs_Indexed REC'!$D$12:$AC$14,MATCH('Indexed REC Strike Price'!$B43,'Inputs_Indexed REC'!$B$12:$B$14,0),MATCH('Indexed REC Prices'!O$4,'Inputs_Indexed REC'!$D$11:$AC$11,0))),
IF(O$4&lt;$C43,0,$E43)))</f>
        <v>0</v>
      </c>
      <c r="P43" s="226">
        <f>IF(P$4=$C43,$E43,
IF(P$4&gt;$C43,O43*(1+INDEX('Inputs_Indexed REC'!$D$12:$AC$14,MATCH('Indexed REC Strike Price'!$B43,'Inputs_Indexed REC'!$B$12:$B$14,0),MATCH('Indexed REC Prices'!P$4,'Inputs_Indexed REC'!$D$11:$AC$11,0))),
IF(P$4&lt;$C43,0,$E43)))</f>
        <v>0</v>
      </c>
      <c r="Q43" s="226">
        <f>IF(Q$4=$C43,$E43,
IF(Q$4&gt;$C43,P43*(1+INDEX('Inputs_Indexed REC'!$D$12:$AC$14,MATCH('Indexed REC Strike Price'!$B43,'Inputs_Indexed REC'!$B$12:$B$14,0),MATCH('Indexed REC Prices'!Q$4,'Inputs_Indexed REC'!$D$11:$AC$11,0))),
IF(Q$4&lt;$C43,0,$E43)))</f>
        <v>0</v>
      </c>
      <c r="R43" s="226">
        <f>IF(R$4=$C43,$E43,
IF(R$4&gt;$C43,Q43*(1+INDEX('Inputs_Indexed REC'!$D$12:$AC$14,MATCH('Indexed REC Strike Price'!$B43,'Inputs_Indexed REC'!$B$12:$B$14,0),MATCH('Indexed REC Prices'!R$4,'Inputs_Indexed REC'!$D$11:$AC$11,0))),
IF(R$4&lt;$C43,0,$E43)))</f>
        <v>0</v>
      </c>
      <c r="S43" s="226">
        <f>IF(S$4=$C43,$E43,
IF(S$4&gt;$C43,R43*(1+INDEX('Inputs_Indexed REC'!$D$12:$AC$14,MATCH('Indexed REC Strike Price'!$B43,'Inputs_Indexed REC'!$B$12:$B$14,0),MATCH('Indexed REC Prices'!S$4,'Inputs_Indexed REC'!$D$11:$AC$11,0))),
IF(S$4&lt;$C43,0,$E43)))</f>
        <v>75.36</v>
      </c>
      <c r="T43" s="226">
        <f>IF(T$4=$C43,$E43,
IF(T$4&gt;$C43,S43*(1+INDEX('Inputs_Indexed REC'!$D$12:$AC$14,MATCH('Indexed REC Strike Price'!$B43,'Inputs_Indexed REC'!$B$12:$B$14,0),MATCH('Indexed REC Prices'!T$4,'Inputs_Indexed REC'!$D$11:$AC$11,0))),
IF(T$4&lt;$C43,0,$E43)))</f>
        <v>75.36</v>
      </c>
      <c r="U43" s="226">
        <f>IF(U$4=$C43,$E43,
IF(U$4&gt;$C43,T43*(1+INDEX('Inputs_Indexed REC'!$D$12:$AC$14,MATCH('Indexed REC Strike Price'!$B43,'Inputs_Indexed REC'!$B$12:$B$14,0),MATCH('Indexed REC Prices'!U$4,'Inputs_Indexed REC'!$D$11:$AC$11,0))),
IF(U$4&lt;$C43,0,$E43)))</f>
        <v>75.36</v>
      </c>
      <c r="V43" s="226">
        <f>IF(V$4=$C43,$E43,
IF(V$4&gt;$C43,U43*(1+INDEX('Inputs_Indexed REC'!$D$12:$AC$14,MATCH('Indexed REC Strike Price'!$B43,'Inputs_Indexed REC'!$B$12:$B$14,0),MATCH('Indexed REC Prices'!V$4,'Inputs_Indexed REC'!$D$11:$AC$11,0))),
IF(V$4&lt;$C43,0,$E43)))</f>
        <v>75.36</v>
      </c>
      <c r="W43" s="226">
        <f>IF(W$4=$C43,$E43,
IF(W$4&gt;$C43,V43*(1+INDEX('Inputs_Indexed REC'!$D$12:$AC$14,MATCH('Indexed REC Strike Price'!$B43,'Inputs_Indexed REC'!$B$12:$B$14,0),MATCH('Indexed REC Prices'!W$4,'Inputs_Indexed REC'!$D$11:$AC$11,0))),
IF(W$4&lt;$C43,0,$E43)))</f>
        <v>75.36</v>
      </c>
      <c r="X43" s="226">
        <f>IF(X$4=$C43,$E43,
IF(X$4&gt;$C43,W43*(1+INDEX('Inputs_Indexed REC'!$D$12:$AC$14,MATCH('Indexed REC Strike Price'!$B43,'Inputs_Indexed REC'!$B$12:$B$14,0),MATCH('Indexed REC Prices'!X$4,'Inputs_Indexed REC'!$D$11:$AC$11,0))),
IF(X$4&lt;$C43,0,$E43)))</f>
        <v>75.36</v>
      </c>
      <c r="Y43" s="226">
        <f>IF(Y$4=$C43,$E43,
IF(Y$4&gt;$C43,X43*(1+INDEX('Inputs_Indexed REC'!$D$12:$AC$14,MATCH('Indexed REC Strike Price'!$B43,'Inputs_Indexed REC'!$B$12:$B$14,0),MATCH('Indexed REC Prices'!Y$4,'Inputs_Indexed REC'!$D$11:$AC$11,0))),
IF(Y$4&lt;$C43,0,$E43)))</f>
        <v>75.36</v>
      </c>
      <c r="Z43" s="226">
        <f>IF(Z$4=$C43,$E43,
IF(Z$4&gt;$C43,Y43*(1+INDEX('Inputs_Indexed REC'!$D$12:$AC$14,MATCH('Indexed REC Strike Price'!$B43,'Inputs_Indexed REC'!$B$12:$B$14,0),MATCH('Indexed REC Prices'!Z$4,'Inputs_Indexed REC'!$D$11:$AC$11,0))),
IF(Z$4&lt;$C43,0,$E43)))</f>
        <v>75.36</v>
      </c>
      <c r="AA43" s="226">
        <f>IF(AA$4=$C43,$E43,
IF(AA$4&gt;$C43,Z43*(1+INDEX('Inputs_Indexed REC'!$D$12:$AC$14,MATCH('Indexed REC Strike Price'!$B43,'Inputs_Indexed REC'!$B$12:$B$14,0),MATCH('Indexed REC Prices'!AA$4,'Inputs_Indexed REC'!$D$11:$AC$11,0))),
IF(AA$4&lt;$C43,0,$E43)))</f>
        <v>75.36</v>
      </c>
      <c r="AB43" s="226">
        <f>IF(AB$4=$C43,$E43,
IF(AB$4&gt;$C43,AA43*(1+INDEX('Inputs_Indexed REC'!$D$12:$AC$14,MATCH('Indexed REC Strike Price'!$B43,'Inputs_Indexed REC'!$B$12:$B$14,0),MATCH('Indexed REC Prices'!AB$4,'Inputs_Indexed REC'!$D$11:$AC$11,0))),
IF(AB$4&lt;$C43,0,$E43)))</f>
        <v>75.36</v>
      </c>
      <c r="AC43" s="226">
        <f>IF(AC$4=$C43,$E43,
IF(AC$4&gt;$C43,AB43*(1+INDEX('Inputs_Indexed REC'!$D$12:$AC$14,MATCH('Indexed REC Strike Price'!$B43,'Inputs_Indexed REC'!$B$12:$B$14,0),MATCH('Indexed REC Prices'!AC$4,'Inputs_Indexed REC'!$D$11:$AC$11,0))),
IF(AC$4&lt;$C43,0,$E43)))</f>
        <v>75.36</v>
      </c>
      <c r="AD43" s="226">
        <f>IF(AD$4=$C43,$E43,
IF(AD$4&gt;$C43,AC43*(1+INDEX('Inputs_Indexed REC'!$D$12:$AC$14,MATCH('Indexed REC Strike Price'!$B43,'Inputs_Indexed REC'!$B$12:$B$14,0),MATCH('Indexed REC Prices'!AD$4,'Inputs_Indexed REC'!$D$11:$AC$11,0))),
IF(AD$4&lt;$C43,0,$E43)))</f>
        <v>75.36</v>
      </c>
      <c r="AE43" s="226">
        <f>IF(AE$4=$C43,$E43,
IF(AE$4&gt;$C43,AD43*(1+INDEX('Inputs_Indexed REC'!$D$12:$AC$14,MATCH('Indexed REC Strike Price'!$B43,'Inputs_Indexed REC'!$B$12:$B$14,0),MATCH('Indexed REC Prices'!AE$4,'Inputs_Indexed REC'!$D$11:$AC$11,0))),
IF(AE$4&lt;$C43,0,$E43)))</f>
        <v>75.36</v>
      </c>
    </row>
    <row r="44" spans="2:31">
      <c r="B44" s="321" t="s">
        <v>72</v>
      </c>
      <c r="C44" s="320">
        <f t="shared" si="3"/>
        <v>2035</v>
      </c>
      <c r="D44" s="262" t="s">
        <v>87</v>
      </c>
      <c r="E44" s="322">
        <f t="shared" si="4"/>
        <v>75.36</v>
      </c>
      <c r="G44" s="226">
        <f>IF(G$4=$C44,$E44,
IF(G$4&gt;$C44,F44*(1+INDEX('Inputs_Indexed REC'!$D$12:$AC$14,MATCH('Indexed REC Strike Price'!$B44,'Inputs_Indexed REC'!$B$12:$B$14,0),MATCH('Indexed REC Prices'!G$4,'Inputs_Indexed REC'!$D$11:$AC$11,0))),
IF(G$4&lt;$C44,0,$E44)))</f>
        <v>0</v>
      </c>
      <c r="H44" s="226">
        <f>IF(H$4=$C44,$E44,
IF(H$4&gt;$C44,G44*(1+INDEX('Inputs_Indexed REC'!$D$12:$AC$14,MATCH('Indexed REC Strike Price'!$B44,'Inputs_Indexed REC'!$B$12:$B$14,0),MATCH('Indexed REC Prices'!H$4,'Inputs_Indexed REC'!$D$11:$AC$11,0))),
IF(H$4&lt;$C44,0,$E44)))</f>
        <v>0</v>
      </c>
      <c r="I44" s="226">
        <f>IF(I$4=$C44,$E44,
IF(I$4&gt;$C44,H44*(1+INDEX('Inputs_Indexed REC'!$D$12:$AC$14,MATCH('Indexed REC Strike Price'!$B44,'Inputs_Indexed REC'!$B$12:$B$14,0),MATCH('Indexed REC Prices'!I$4,'Inputs_Indexed REC'!$D$11:$AC$11,0))),
IF(I$4&lt;$C44,0,$E44)))</f>
        <v>0</v>
      </c>
      <c r="J44" s="226">
        <f>IF(J$4=$C44,$E44,
IF(J$4&gt;$C44,I44*(1+INDEX('Inputs_Indexed REC'!$D$12:$AC$14,MATCH('Indexed REC Strike Price'!$B44,'Inputs_Indexed REC'!$B$12:$B$14,0),MATCH('Indexed REC Prices'!J$4,'Inputs_Indexed REC'!$D$11:$AC$11,0))),
IF(J$4&lt;$C44,0,$E44)))</f>
        <v>0</v>
      </c>
      <c r="K44" s="226">
        <f>IF(K$4=$C44,$E44,
IF(K$4&gt;$C44,J44*(1+INDEX('Inputs_Indexed REC'!$D$12:$AC$14,MATCH('Indexed REC Strike Price'!$B44,'Inputs_Indexed REC'!$B$12:$B$14,0),MATCH('Indexed REC Prices'!K$4,'Inputs_Indexed REC'!$D$11:$AC$11,0))),
IF(K$4&lt;$C44,0,$E44)))</f>
        <v>0</v>
      </c>
      <c r="L44" s="226">
        <f>IF(L$4=$C44,$E44,
IF(L$4&gt;$C44,K44*(1+INDEX('Inputs_Indexed REC'!$D$12:$AC$14,MATCH('Indexed REC Strike Price'!$B44,'Inputs_Indexed REC'!$B$12:$B$14,0),MATCH('Indexed REC Prices'!L$4,'Inputs_Indexed REC'!$D$11:$AC$11,0))),
IF(L$4&lt;$C44,0,$E44)))</f>
        <v>0</v>
      </c>
      <c r="M44" s="226">
        <f>IF(M$4=$C44,$E44,
IF(M$4&gt;$C44,L44*(1+INDEX('Inputs_Indexed REC'!$D$12:$AC$14,MATCH('Indexed REC Strike Price'!$B44,'Inputs_Indexed REC'!$B$12:$B$14,0),MATCH('Indexed REC Prices'!M$4,'Inputs_Indexed REC'!$D$11:$AC$11,0))),
IF(M$4&lt;$C44,0,$E44)))</f>
        <v>0</v>
      </c>
      <c r="N44" s="226">
        <f>IF(N$4=$C44,$E44,
IF(N$4&gt;$C44,M44*(1+INDEX('Inputs_Indexed REC'!$D$12:$AC$14,MATCH('Indexed REC Strike Price'!$B44,'Inputs_Indexed REC'!$B$12:$B$14,0),MATCH('Indexed REC Prices'!N$4,'Inputs_Indexed REC'!$D$11:$AC$11,0))),
IF(N$4&lt;$C44,0,$E44)))</f>
        <v>0</v>
      </c>
      <c r="O44" s="226">
        <f>IF(O$4=$C44,$E44,
IF(O$4&gt;$C44,N44*(1+INDEX('Inputs_Indexed REC'!$D$12:$AC$14,MATCH('Indexed REC Strike Price'!$B44,'Inputs_Indexed REC'!$B$12:$B$14,0),MATCH('Indexed REC Prices'!O$4,'Inputs_Indexed REC'!$D$11:$AC$11,0))),
IF(O$4&lt;$C44,0,$E44)))</f>
        <v>0</v>
      </c>
      <c r="P44" s="226">
        <f>IF(P$4=$C44,$E44,
IF(P$4&gt;$C44,O44*(1+INDEX('Inputs_Indexed REC'!$D$12:$AC$14,MATCH('Indexed REC Strike Price'!$B44,'Inputs_Indexed REC'!$B$12:$B$14,0),MATCH('Indexed REC Prices'!P$4,'Inputs_Indexed REC'!$D$11:$AC$11,0))),
IF(P$4&lt;$C44,0,$E44)))</f>
        <v>0</v>
      </c>
      <c r="Q44" s="226">
        <f>IF(Q$4=$C44,$E44,
IF(Q$4&gt;$C44,P44*(1+INDEX('Inputs_Indexed REC'!$D$12:$AC$14,MATCH('Indexed REC Strike Price'!$B44,'Inputs_Indexed REC'!$B$12:$B$14,0),MATCH('Indexed REC Prices'!Q$4,'Inputs_Indexed REC'!$D$11:$AC$11,0))),
IF(Q$4&lt;$C44,0,$E44)))</f>
        <v>0</v>
      </c>
      <c r="R44" s="226">
        <f>IF(R$4=$C44,$E44,
IF(R$4&gt;$C44,Q44*(1+INDEX('Inputs_Indexed REC'!$D$12:$AC$14,MATCH('Indexed REC Strike Price'!$B44,'Inputs_Indexed REC'!$B$12:$B$14,0),MATCH('Indexed REC Prices'!R$4,'Inputs_Indexed REC'!$D$11:$AC$11,0))),
IF(R$4&lt;$C44,0,$E44)))</f>
        <v>0</v>
      </c>
      <c r="S44" s="226">
        <f>IF(S$4=$C44,$E44,
IF(S$4&gt;$C44,R44*(1+INDEX('Inputs_Indexed REC'!$D$12:$AC$14,MATCH('Indexed REC Strike Price'!$B44,'Inputs_Indexed REC'!$B$12:$B$14,0),MATCH('Indexed REC Prices'!S$4,'Inputs_Indexed REC'!$D$11:$AC$11,0))),
IF(S$4&lt;$C44,0,$E44)))</f>
        <v>0</v>
      </c>
      <c r="T44" s="226">
        <f>IF(T$4=$C44,$E44,
IF(T$4&gt;$C44,S44*(1+INDEX('Inputs_Indexed REC'!$D$12:$AC$14,MATCH('Indexed REC Strike Price'!$B44,'Inputs_Indexed REC'!$B$12:$B$14,0),MATCH('Indexed REC Prices'!T$4,'Inputs_Indexed REC'!$D$11:$AC$11,0))),
IF(T$4&lt;$C44,0,$E44)))</f>
        <v>75.36</v>
      </c>
      <c r="U44" s="226">
        <f>IF(U$4=$C44,$E44,
IF(U$4&gt;$C44,T44*(1+INDEX('Inputs_Indexed REC'!$D$12:$AC$14,MATCH('Indexed REC Strike Price'!$B44,'Inputs_Indexed REC'!$B$12:$B$14,0),MATCH('Indexed REC Prices'!U$4,'Inputs_Indexed REC'!$D$11:$AC$11,0))),
IF(U$4&lt;$C44,0,$E44)))</f>
        <v>75.36</v>
      </c>
      <c r="V44" s="226">
        <f>IF(V$4=$C44,$E44,
IF(V$4&gt;$C44,U44*(1+INDEX('Inputs_Indexed REC'!$D$12:$AC$14,MATCH('Indexed REC Strike Price'!$B44,'Inputs_Indexed REC'!$B$12:$B$14,0),MATCH('Indexed REC Prices'!V$4,'Inputs_Indexed REC'!$D$11:$AC$11,0))),
IF(V$4&lt;$C44,0,$E44)))</f>
        <v>75.36</v>
      </c>
      <c r="W44" s="226">
        <f>IF(W$4=$C44,$E44,
IF(W$4&gt;$C44,V44*(1+INDEX('Inputs_Indexed REC'!$D$12:$AC$14,MATCH('Indexed REC Strike Price'!$B44,'Inputs_Indexed REC'!$B$12:$B$14,0),MATCH('Indexed REC Prices'!W$4,'Inputs_Indexed REC'!$D$11:$AC$11,0))),
IF(W$4&lt;$C44,0,$E44)))</f>
        <v>75.36</v>
      </c>
      <c r="X44" s="226">
        <f>IF(X$4=$C44,$E44,
IF(X$4&gt;$C44,W44*(1+INDEX('Inputs_Indexed REC'!$D$12:$AC$14,MATCH('Indexed REC Strike Price'!$B44,'Inputs_Indexed REC'!$B$12:$B$14,0),MATCH('Indexed REC Prices'!X$4,'Inputs_Indexed REC'!$D$11:$AC$11,0))),
IF(X$4&lt;$C44,0,$E44)))</f>
        <v>75.36</v>
      </c>
      <c r="Y44" s="226">
        <f>IF(Y$4=$C44,$E44,
IF(Y$4&gt;$C44,X44*(1+INDEX('Inputs_Indexed REC'!$D$12:$AC$14,MATCH('Indexed REC Strike Price'!$B44,'Inputs_Indexed REC'!$B$12:$B$14,0),MATCH('Indexed REC Prices'!Y$4,'Inputs_Indexed REC'!$D$11:$AC$11,0))),
IF(Y$4&lt;$C44,0,$E44)))</f>
        <v>75.36</v>
      </c>
      <c r="Z44" s="226">
        <f>IF(Z$4=$C44,$E44,
IF(Z$4&gt;$C44,Y44*(1+INDEX('Inputs_Indexed REC'!$D$12:$AC$14,MATCH('Indexed REC Strike Price'!$B44,'Inputs_Indexed REC'!$B$12:$B$14,0),MATCH('Indexed REC Prices'!Z$4,'Inputs_Indexed REC'!$D$11:$AC$11,0))),
IF(Z$4&lt;$C44,0,$E44)))</f>
        <v>75.36</v>
      </c>
      <c r="AA44" s="226">
        <f>IF(AA$4=$C44,$E44,
IF(AA$4&gt;$C44,Z44*(1+INDEX('Inputs_Indexed REC'!$D$12:$AC$14,MATCH('Indexed REC Strike Price'!$B44,'Inputs_Indexed REC'!$B$12:$B$14,0),MATCH('Indexed REC Prices'!AA$4,'Inputs_Indexed REC'!$D$11:$AC$11,0))),
IF(AA$4&lt;$C44,0,$E44)))</f>
        <v>75.36</v>
      </c>
      <c r="AB44" s="226">
        <f>IF(AB$4=$C44,$E44,
IF(AB$4&gt;$C44,AA44*(1+INDEX('Inputs_Indexed REC'!$D$12:$AC$14,MATCH('Indexed REC Strike Price'!$B44,'Inputs_Indexed REC'!$B$12:$B$14,0),MATCH('Indexed REC Prices'!AB$4,'Inputs_Indexed REC'!$D$11:$AC$11,0))),
IF(AB$4&lt;$C44,0,$E44)))</f>
        <v>75.36</v>
      </c>
      <c r="AC44" s="226">
        <f>IF(AC$4=$C44,$E44,
IF(AC$4&gt;$C44,AB44*(1+INDEX('Inputs_Indexed REC'!$D$12:$AC$14,MATCH('Indexed REC Strike Price'!$B44,'Inputs_Indexed REC'!$B$12:$B$14,0),MATCH('Indexed REC Prices'!AC$4,'Inputs_Indexed REC'!$D$11:$AC$11,0))),
IF(AC$4&lt;$C44,0,$E44)))</f>
        <v>75.36</v>
      </c>
      <c r="AD44" s="226">
        <f>IF(AD$4=$C44,$E44,
IF(AD$4&gt;$C44,AC44*(1+INDEX('Inputs_Indexed REC'!$D$12:$AC$14,MATCH('Indexed REC Strike Price'!$B44,'Inputs_Indexed REC'!$B$12:$B$14,0),MATCH('Indexed REC Prices'!AD$4,'Inputs_Indexed REC'!$D$11:$AC$11,0))),
IF(AD$4&lt;$C44,0,$E44)))</f>
        <v>75.36</v>
      </c>
      <c r="AE44" s="226">
        <f>IF(AE$4=$C44,$E44,
IF(AE$4&gt;$C44,AD44*(1+INDEX('Inputs_Indexed REC'!$D$12:$AC$14,MATCH('Indexed REC Strike Price'!$B44,'Inputs_Indexed REC'!$B$12:$B$14,0),MATCH('Indexed REC Prices'!AE$4,'Inputs_Indexed REC'!$D$11:$AC$11,0))),
IF(AE$4&lt;$C44,0,$E44)))</f>
        <v>75.36</v>
      </c>
    </row>
    <row r="45" spans="2:31">
      <c r="B45" s="321" t="s">
        <v>72</v>
      </c>
      <c r="C45" s="320">
        <f t="shared" si="3"/>
        <v>2036</v>
      </c>
      <c r="D45" s="262" t="s">
        <v>87</v>
      </c>
      <c r="E45" s="322">
        <f t="shared" si="4"/>
        <v>75.36</v>
      </c>
      <c r="G45" s="226">
        <f>IF(G$4=$C45,$E45,
IF(G$4&gt;$C45,F45*(1+INDEX('Inputs_Indexed REC'!$D$12:$AC$14,MATCH('Indexed REC Strike Price'!$B45,'Inputs_Indexed REC'!$B$12:$B$14,0),MATCH('Indexed REC Prices'!G$4,'Inputs_Indexed REC'!$D$11:$AC$11,0))),
IF(G$4&lt;$C45,0,$E45)))</f>
        <v>0</v>
      </c>
      <c r="H45" s="226">
        <f>IF(H$4=$C45,$E45,
IF(H$4&gt;$C45,G45*(1+INDEX('Inputs_Indexed REC'!$D$12:$AC$14,MATCH('Indexed REC Strike Price'!$B45,'Inputs_Indexed REC'!$B$12:$B$14,0),MATCH('Indexed REC Prices'!H$4,'Inputs_Indexed REC'!$D$11:$AC$11,0))),
IF(H$4&lt;$C45,0,$E45)))</f>
        <v>0</v>
      </c>
      <c r="I45" s="226">
        <f>IF(I$4=$C45,$E45,
IF(I$4&gt;$C45,H45*(1+INDEX('Inputs_Indexed REC'!$D$12:$AC$14,MATCH('Indexed REC Strike Price'!$B45,'Inputs_Indexed REC'!$B$12:$B$14,0),MATCH('Indexed REC Prices'!I$4,'Inputs_Indexed REC'!$D$11:$AC$11,0))),
IF(I$4&lt;$C45,0,$E45)))</f>
        <v>0</v>
      </c>
      <c r="J45" s="226">
        <f>IF(J$4=$C45,$E45,
IF(J$4&gt;$C45,I45*(1+INDEX('Inputs_Indexed REC'!$D$12:$AC$14,MATCH('Indexed REC Strike Price'!$B45,'Inputs_Indexed REC'!$B$12:$B$14,0),MATCH('Indexed REC Prices'!J$4,'Inputs_Indexed REC'!$D$11:$AC$11,0))),
IF(J$4&lt;$C45,0,$E45)))</f>
        <v>0</v>
      </c>
      <c r="K45" s="226">
        <f>IF(K$4=$C45,$E45,
IF(K$4&gt;$C45,J45*(1+INDEX('Inputs_Indexed REC'!$D$12:$AC$14,MATCH('Indexed REC Strike Price'!$B45,'Inputs_Indexed REC'!$B$12:$B$14,0),MATCH('Indexed REC Prices'!K$4,'Inputs_Indexed REC'!$D$11:$AC$11,0))),
IF(K$4&lt;$C45,0,$E45)))</f>
        <v>0</v>
      </c>
      <c r="L45" s="226">
        <f>IF(L$4=$C45,$E45,
IF(L$4&gt;$C45,K45*(1+INDEX('Inputs_Indexed REC'!$D$12:$AC$14,MATCH('Indexed REC Strike Price'!$B45,'Inputs_Indexed REC'!$B$12:$B$14,0),MATCH('Indexed REC Prices'!L$4,'Inputs_Indexed REC'!$D$11:$AC$11,0))),
IF(L$4&lt;$C45,0,$E45)))</f>
        <v>0</v>
      </c>
      <c r="M45" s="226">
        <f>IF(M$4=$C45,$E45,
IF(M$4&gt;$C45,L45*(1+INDEX('Inputs_Indexed REC'!$D$12:$AC$14,MATCH('Indexed REC Strike Price'!$B45,'Inputs_Indexed REC'!$B$12:$B$14,0),MATCH('Indexed REC Prices'!M$4,'Inputs_Indexed REC'!$D$11:$AC$11,0))),
IF(M$4&lt;$C45,0,$E45)))</f>
        <v>0</v>
      </c>
      <c r="N45" s="226">
        <f>IF(N$4=$C45,$E45,
IF(N$4&gt;$C45,M45*(1+INDEX('Inputs_Indexed REC'!$D$12:$AC$14,MATCH('Indexed REC Strike Price'!$B45,'Inputs_Indexed REC'!$B$12:$B$14,0),MATCH('Indexed REC Prices'!N$4,'Inputs_Indexed REC'!$D$11:$AC$11,0))),
IF(N$4&lt;$C45,0,$E45)))</f>
        <v>0</v>
      </c>
      <c r="O45" s="226">
        <f>IF(O$4=$C45,$E45,
IF(O$4&gt;$C45,N45*(1+INDEX('Inputs_Indexed REC'!$D$12:$AC$14,MATCH('Indexed REC Strike Price'!$B45,'Inputs_Indexed REC'!$B$12:$B$14,0),MATCH('Indexed REC Prices'!O$4,'Inputs_Indexed REC'!$D$11:$AC$11,0))),
IF(O$4&lt;$C45,0,$E45)))</f>
        <v>0</v>
      </c>
      <c r="P45" s="226">
        <f>IF(P$4=$C45,$E45,
IF(P$4&gt;$C45,O45*(1+INDEX('Inputs_Indexed REC'!$D$12:$AC$14,MATCH('Indexed REC Strike Price'!$B45,'Inputs_Indexed REC'!$B$12:$B$14,0),MATCH('Indexed REC Prices'!P$4,'Inputs_Indexed REC'!$D$11:$AC$11,0))),
IF(P$4&lt;$C45,0,$E45)))</f>
        <v>0</v>
      </c>
      <c r="Q45" s="226">
        <f>IF(Q$4=$C45,$E45,
IF(Q$4&gt;$C45,P45*(1+INDEX('Inputs_Indexed REC'!$D$12:$AC$14,MATCH('Indexed REC Strike Price'!$B45,'Inputs_Indexed REC'!$B$12:$B$14,0),MATCH('Indexed REC Prices'!Q$4,'Inputs_Indexed REC'!$D$11:$AC$11,0))),
IF(Q$4&lt;$C45,0,$E45)))</f>
        <v>0</v>
      </c>
      <c r="R45" s="226">
        <f>IF(R$4=$C45,$E45,
IF(R$4&gt;$C45,Q45*(1+INDEX('Inputs_Indexed REC'!$D$12:$AC$14,MATCH('Indexed REC Strike Price'!$B45,'Inputs_Indexed REC'!$B$12:$B$14,0),MATCH('Indexed REC Prices'!R$4,'Inputs_Indexed REC'!$D$11:$AC$11,0))),
IF(R$4&lt;$C45,0,$E45)))</f>
        <v>0</v>
      </c>
      <c r="S45" s="226">
        <f>IF(S$4=$C45,$E45,
IF(S$4&gt;$C45,R45*(1+INDEX('Inputs_Indexed REC'!$D$12:$AC$14,MATCH('Indexed REC Strike Price'!$B45,'Inputs_Indexed REC'!$B$12:$B$14,0),MATCH('Indexed REC Prices'!S$4,'Inputs_Indexed REC'!$D$11:$AC$11,0))),
IF(S$4&lt;$C45,0,$E45)))</f>
        <v>0</v>
      </c>
      <c r="T45" s="226">
        <f>IF(T$4=$C45,$E45,
IF(T$4&gt;$C45,S45*(1+INDEX('Inputs_Indexed REC'!$D$12:$AC$14,MATCH('Indexed REC Strike Price'!$B45,'Inputs_Indexed REC'!$B$12:$B$14,0),MATCH('Indexed REC Prices'!T$4,'Inputs_Indexed REC'!$D$11:$AC$11,0))),
IF(T$4&lt;$C45,0,$E45)))</f>
        <v>0</v>
      </c>
      <c r="U45" s="226">
        <f>IF(U$4=$C45,$E45,
IF(U$4&gt;$C45,T45*(1+INDEX('Inputs_Indexed REC'!$D$12:$AC$14,MATCH('Indexed REC Strike Price'!$B45,'Inputs_Indexed REC'!$B$12:$B$14,0),MATCH('Indexed REC Prices'!U$4,'Inputs_Indexed REC'!$D$11:$AC$11,0))),
IF(U$4&lt;$C45,0,$E45)))</f>
        <v>75.36</v>
      </c>
      <c r="V45" s="226">
        <f>IF(V$4=$C45,$E45,
IF(V$4&gt;$C45,U45*(1+INDEX('Inputs_Indexed REC'!$D$12:$AC$14,MATCH('Indexed REC Strike Price'!$B45,'Inputs_Indexed REC'!$B$12:$B$14,0),MATCH('Indexed REC Prices'!V$4,'Inputs_Indexed REC'!$D$11:$AC$11,0))),
IF(V$4&lt;$C45,0,$E45)))</f>
        <v>75.36</v>
      </c>
      <c r="W45" s="226">
        <f>IF(W$4=$C45,$E45,
IF(W$4&gt;$C45,V45*(1+INDEX('Inputs_Indexed REC'!$D$12:$AC$14,MATCH('Indexed REC Strike Price'!$B45,'Inputs_Indexed REC'!$B$12:$B$14,0),MATCH('Indexed REC Prices'!W$4,'Inputs_Indexed REC'!$D$11:$AC$11,0))),
IF(W$4&lt;$C45,0,$E45)))</f>
        <v>75.36</v>
      </c>
      <c r="X45" s="226">
        <f>IF(X$4=$C45,$E45,
IF(X$4&gt;$C45,W45*(1+INDEX('Inputs_Indexed REC'!$D$12:$AC$14,MATCH('Indexed REC Strike Price'!$B45,'Inputs_Indexed REC'!$B$12:$B$14,0),MATCH('Indexed REC Prices'!X$4,'Inputs_Indexed REC'!$D$11:$AC$11,0))),
IF(X$4&lt;$C45,0,$E45)))</f>
        <v>75.36</v>
      </c>
      <c r="Y45" s="226">
        <f>IF(Y$4=$C45,$E45,
IF(Y$4&gt;$C45,X45*(1+INDEX('Inputs_Indexed REC'!$D$12:$AC$14,MATCH('Indexed REC Strike Price'!$B45,'Inputs_Indexed REC'!$B$12:$B$14,0),MATCH('Indexed REC Prices'!Y$4,'Inputs_Indexed REC'!$D$11:$AC$11,0))),
IF(Y$4&lt;$C45,0,$E45)))</f>
        <v>75.36</v>
      </c>
      <c r="Z45" s="226">
        <f>IF(Z$4=$C45,$E45,
IF(Z$4&gt;$C45,Y45*(1+INDEX('Inputs_Indexed REC'!$D$12:$AC$14,MATCH('Indexed REC Strike Price'!$B45,'Inputs_Indexed REC'!$B$12:$B$14,0),MATCH('Indexed REC Prices'!Z$4,'Inputs_Indexed REC'!$D$11:$AC$11,0))),
IF(Z$4&lt;$C45,0,$E45)))</f>
        <v>75.36</v>
      </c>
      <c r="AA45" s="226">
        <f>IF(AA$4=$C45,$E45,
IF(AA$4&gt;$C45,Z45*(1+INDEX('Inputs_Indexed REC'!$D$12:$AC$14,MATCH('Indexed REC Strike Price'!$B45,'Inputs_Indexed REC'!$B$12:$B$14,0),MATCH('Indexed REC Prices'!AA$4,'Inputs_Indexed REC'!$D$11:$AC$11,0))),
IF(AA$4&lt;$C45,0,$E45)))</f>
        <v>75.36</v>
      </c>
      <c r="AB45" s="226">
        <f>IF(AB$4=$C45,$E45,
IF(AB$4&gt;$C45,AA45*(1+INDEX('Inputs_Indexed REC'!$D$12:$AC$14,MATCH('Indexed REC Strike Price'!$B45,'Inputs_Indexed REC'!$B$12:$B$14,0),MATCH('Indexed REC Prices'!AB$4,'Inputs_Indexed REC'!$D$11:$AC$11,0))),
IF(AB$4&lt;$C45,0,$E45)))</f>
        <v>75.36</v>
      </c>
      <c r="AC45" s="226">
        <f>IF(AC$4=$C45,$E45,
IF(AC$4&gt;$C45,AB45*(1+INDEX('Inputs_Indexed REC'!$D$12:$AC$14,MATCH('Indexed REC Strike Price'!$B45,'Inputs_Indexed REC'!$B$12:$B$14,0),MATCH('Indexed REC Prices'!AC$4,'Inputs_Indexed REC'!$D$11:$AC$11,0))),
IF(AC$4&lt;$C45,0,$E45)))</f>
        <v>75.36</v>
      </c>
      <c r="AD45" s="226">
        <f>IF(AD$4=$C45,$E45,
IF(AD$4&gt;$C45,AC45*(1+INDEX('Inputs_Indexed REC'!$D$12:$AC$14,MATCH('Indexed REC Strike Price'!$B45,'Inputs_Indexed REC'!$B$12:$B$14,0),MATCH('Indexed REC Prices'!AD$4,'Inputs_Indexed REC'!$D$11:$AC$11,0))),
IF(AD$4&lt;$C45,0,$E45)))</f>
        <v>75.36</v>
      </c>
      <c r="AE45" s="226">
        <f>IF(AE$4=$C45,$E45,
IF(AE$4&gt;$C45,AD45*(1+INDEX('Inputs_Indexed REC'!$D$12:$AC$14,MATCH('Indexed REC Strike Price'!$B45,'Inputs_Indexed REC'!$B$12:$B$14,0),MATCH('Indexed REC Prices'!AE$4,'Inputs_Indexed REC'!$D$11:$AC$11,0))),
IF(AE$4&lt;$C45,0,$E45)))</f>
        <v>75.36</v>
      </c>
    </row>
    <row r="46" spans="2:31">
      <c r="B46" s="321" t="s">
        <v>72</v>
      </c>
      <c r="C46" s="320">
        <f t="shared" si="3"/>
        <v>2037</v>
      </c>
      <c r="D46" s="262" t="s">
        <v>87</v>
      </c>
      <c r="E46" s="322">
        <f t="shared" si="4"/>
        <v>75.36</v>
      </c>
      <c r="G46" s="226">
        <f>IF(G$4=$C46,$E46,
IF(G$4&gt;$C46,F46*(1+INDEX('Inputs_Indexed REC'!$D$12:$AC$14,MATCH('Indexed REC Strike Price'!$B46,'Inputs_Indexed REC'!$B$12:$B$14,0),MATCH('Indexed REC Prices'!G$4,'Inputs_Indexed REC'!$D$11:$AC$11,0))),
IF(G$4&lt;$C46,0,$E46)))</f>
        <v>0</v>
      </c>
      <c r="H46" s="226">
        <f>IF(H$4=$C46,$E46,
IF(H$4&gt;$C46,G46*(1+INDEX('Inputs_Indexed REC'!$D$12:$AC$14,MATCH('Indexed REC Strike Price'!$B46,'Inputs_Indexed REC'!$B$12:$B$14,0),MATCH('Indexed REC Prices'!H$4,'Inputs_Indexed REC'!$D$11:$AC$11,0))),
IF(H$4&lt;$C46,0,$E46)))</f>
        <v>0</v>
      </c>
      <c r="I46" s="226">
        <f>IF(I$4=$C46,$E46,
IF(I$4&gt;$C46,H46*(1+INDEX('Inputs_Indexed REC'!$D$12:$AC$14,MATCH('Indexed REC Strike Price'!$B46,'Inputs_Indexed REC'!$B$12:$B$14,0),MATCH('Indexed REC Prices'!I$4,'Inputs_Indexed REC'!$D$11:$AC$11,0))),
IF(I$4&lt;$C46,0,$E46)))</f>
        <v>0</v>
      </c>
      <c r="J46" s="226">
        <f>IF(J$4=$C46,$E46,
IF(J$4&gt;$C46,I46*(1+INDEX('Inputs_Indexed REC'!$D$12:$AC$14,MATCH('Indexed REC Strike Price'!$B46,'Inputs_Indexed REC'!$B$12:$B$14,0),MATCH('Indexed REC Prices'!J$4,'Inputs_Indexed REC'!$D$11:$AC$11,0))),
IF(J$4&lt;$C46,0,$E46)))</f>
        <v>0</v>
      </c>
      <c r="K46" s="226">
        <f>IF(K$4=$C46,$E46,
IF(K$4&gt;$C46,J46*(1+INDEX('Inputs_Indexed REC'!$D$12:$AC$14,MATCH('Indexed REC Strike Price'!$B46,'Inputs_Indexed REC'!$B$12:$B$14,0),MATCH('Indexed REC Prices'!K$4,'Inputs_Indexed REC'!$D$11:$AC$11,0))),
IF(K$4&lt;$C46,0,$E46)))</f>
        <v>0</v>
      </c>
      <c r="L46" s="226">
        <f>IF(L$4=$C46,$E46,
IF(L$4&gt;$C46,K46*(1+INDEX('Inputs_Indexed REC'!$D$12:$AC$14,MATCH('Indexed REC Strike Price'!$B46,'Inputs_Indexed REC'!$B$12:$B$14,0),MATCH('Indexed REC Prices'!L$4,'Inputs_Indexed REC'!$D$11:$AC$11,0))),
IF(L$4&lt;$C46,0,$E46)))</f>
        <v>0</v>
      </c>
      <c r="M46" s="226">
        <f>IF(M$4=$C46,$E46,
IF(M$4&gt;$C46,L46*(1+INDEX('Inputs_Indexed REC'!$D$12:$AC$14,MATCH('Indexed REC Strike Price'!$B46,'Inputs_Indexed REC'!$B$12:$B$14,0),MATCH('Indexed REC Prices'!M$4,'Inputs_Indexed REC'!$D$11:$AC$11,0))),
IF(M$4&lt;$C46,0,$E46)))</f>
        <v>0</v>
      </c>
      <c r="N46" s="226">
        <f>IF(N$4=$C46,$E46,
IF(N$4&gt;$C46,M46*(1+INDEX('Inputs_Indexed REC'!$D$12:$AC$14,MATCH('Indexed REC Strike Price'!$B46,'Inputs_Indexed REC'!$B$12:$B$14,0),MATCH('Indexed REC Prices'!N$4,'Inputs_Indexed REC'!$D$11:$AC$11,0))),
IF(N$4&lt;$C46,0,$E46)))</f>
        <v>0</v>
      </c>
      <c r="O46" s="226">
        <f>IF(O$4=$C46,$E46,
IF(O$4&gt;$C46,N46*(1+INDEX('Inputs_Indexed REC'!$D$12:$AC$14,MATCH('Indexed REC Strike Price'!$B46,'Inputs_Indexed REC'!$B$12:$B$14,0),MATCH('Indexed REC Prices'!O$4,'Inputs_Indexed REC'!$D$11:$AC$11,0))),
IF(O$4&lt;$C46,0,$E46)))</f>
        <v>0</v>
      </c>
      <c r="P46" s="226">
        <f>IF(P$4=$C46,$E46,
IF(P$4&gt;$C46,O46*(1+INDEX('Inputs_Indexed REC'!$D$12:$AC$14,MATCH('Indexed REC Strike Price'!$B46,'Inputs_Indexed REC'!$B$12:$B$14,0),MATCH('Indexed REC Prices'!P$4,'Inputs_Indexed REC'!$D$11:$AC$11,0))),
IF(P$4&lt;$C46,0,$E46)))</f>
        <v>0</v>
      </c>
      <c r="Q46" s="226">
        <f>IF(Q$4=$C46,$E46,
IF(Q$4&gt;$C46,P46*(1+INDEX('Inputs_Indexed REC'!$D$12:$AC$14,MATCH('Indexed REC Strike Price'!$B46,'Inputs_Indexed REC'!$B$12:$B$14,0),MATCH('Indexed REC Prices'!Q$4,'Inputs_Indexed REC'!$D$11:$AC$11,0))),
IF(Q$4&lt;$C46,0,$E46)))</f>
        <v>0</v>
      </c>
      <c r="R46" s="226">
        <f>IF(R$4=$C46,$E46,
IF(R$4&gt;$C46,Q46*(1+INDEX('Inputs_Indexed REC'!$D$12:$AC$14,MATCH('Indexed REC Strike Price'!$B46,'Inputs_Indexed REC'!$B$12:$B$14,0),MATCH('Indexed REC Prices'!R$4,'Inputs_Indexed REC'!$D$11:$AC$11,0))),
IF(R$4&lt;$C46,0,$E46)))</f>
        <v>0</v>
      </c>
      <c r="S46" s="226">
        <f>IF(S$4=$C46,$E46,
IF(S$4&gt;$C46,R46*(1+INDEX('Inputs_Indexed REC'!$D$12:$AC$14,MATCH('Indexed REC Strike Price'!$B46,'Inputs_Indexed REC'!$B$12:$B$14,0),MATCH('Indexed REC Prices'!S$4,'Inputs_Indexed REC'!$D$11:$AC$11,0))),
IF(S$4&lt;$C46,0,$E46)))</f>
        <v>0</v>
      </c>
      <c r="T46" s="226">
        <f>IF(T$4=$C46,$E46,
IF(T$4&gt;$C46,S46*(1+INDEX('Inputs_Indexed REC'!$D$12:$AC$14,MATCH('Indexed REC Strike Price'!$B46,'Inputs_Indexed REC'!$B$12:$B$14,0),MATCH('Indexed REC Prices'!T$4,'Inputs_Indexed REC'!$D$11:$AC$11,0))),
IF(T$4&lt;$C46,0,$E46)))</f>
        <v>0</v>
      </c>
      <c r="U46" s="226">
        <f>IF(U$4=$C46,$E46,
IF(U$4&gt;$C46,T46*(1+INDEX('Inputs_Indexed REC'!$D$12:$AC$14,MATCH('Indexed REC Strike Price'!$B46,'Inputs_Indexed REC'!$B$12:$B$14,0),MATCH('Indexed REC Prices'!U$4,'Inputs_Indexed REC'!$D$11:$AC$11,0))),
IF(U$4&lt;$C46,0,$E46)))</f>
        <v>0</v>
      </c>
      <c r="V46" s="226">
        <f>IF(V$4=$C46,$E46,
IF(V$4&gt;$C46,U46*(1+INDEX('Inputs_Indexed REC'!$D$12:$AC$14,MATCH('Indexed REC Strike Price'!$B46,'Inputs_Indexed REC'!$B$12:$B$14,0),MATCH('Indexed REC Prices'!V$4,'Inputs_Indexed REC'!$D$11:$AC$11,0))),
IF(V$4&lt;$C46,0,$E46)))</f>
        <v>75.36</v>
      </c>
      <c r="W46" s="226">
        <f>IF(W$4=$C46,$E46,
IF(W$4&gt;$C46,V46*(1+INDEX('Inputs_Indexed REC'!$D$12:$AC$14,MATCH('Indexed REC Strike Price'!$B46,'Inputs_Indexed REC'!$B$12:$B$14,0),MATCH('Indexed REC Prices'!W$4,'Inputs_Indexed REC'!$D$11:$AC$11,0))),
IF(W$4&lt;$C46,0,$E46)))</f>
        <v>75.36</v>
      </c>
      <c r="X46" s="226">
        <f>IF(X$4=$C46,$E46,
IF(X$4&gt;$C46,W46*(1+INDEX('Inputs_Indexed REC'!$D$12:$AC$14,MATCH('Indexed REC Strike Price'!$B46,'Inputs_Indexed REC'!$B$12:$B$14,0),MATCH('Indexed REC Prices'!X$4,'Inputs_Indexed REC'!$D$11:$AC$11,0))),
IF(X$4&lt;$C46,0,$E46)))</f>
        <v>75.36</v>
      </c>
      <c r="Y46" s="226">
        <f>IF(Y$4=$C46,$E46,
IF(Y$4&gt;$C46,X46*(1+INDEX('Inputs_Indexed REC'!$D$12:$AC$14,MATCH('Indexed REC Strike Price'!$B46,'Inputs_Indexed REC'!$B$12:$B$14,0),MATCH('Indexed REC Prices'!Y$4,'Inputs_Indexed REC'!$D$11:$AC$11,0))),
IF(Y$4&lt;$C46,0,$E46)))</f>
        <v>75.36</v>
      </c>
      <c r="Z46" s="226">
        <f>IF(Z$4=$C46,$E46,
IF(Z$4&gt;$C46,Y46*(1+INDEX('Inputs_Indexed REC'!$D$12:$AC$14,MATCH('Indexed REC Strike Price'!$B46,'Inputs_Indexed REC'!$B$12:$B$14,0),MATCH('Indexed REC Prices'!Z$4,'Inputs_Indexed REC'!$D$11:$AC$11,0))),
IF(Z$4&lt;$C46,0,$E46)))</f>
        <v>75.36</v>
      </c>
      <c r="AA46" s="226">
        <f>IF(AA$4=$C46,$E46,
IF(AA$4&gt;$C46,Z46*(1+INDEX('Inputs_Indexed REC'!$D$12:$AC$14,MATCH('Indexed REC Strike Price'!$B46,'Inputs_Indexed REC'!$B$12:$B$14,0),MATCH('Indexed REC Prices'!AA$4,'Inputs_Indexed REC'!$D$11:$AC$11,0))),
IF(AA$4&lt;$C46,0,$E46)))</f>
        <v>75.36</v>
      </c>
      <c r="AB46" s="226">
        <f>IF(AB$4=$C46,$E46,
IF(AB$4&gt;$C46,AA46*(1+INDEX('Inputs_Indexed REC'!$D$12:$AC$14,MATCH('Indexed REC Strike Price'!$B46,'Inputs_Indexed REC'!$B$12:$B$14,0),MATCH('Indexed REC Prices'!AB$4,'Inputs_Indexed REC'!$D$11:$AC$11,0))),
IF(AB$4&lt;$C46,0,$E46)))</f>
        <v>75.36</v>
      </c>
      <c r="AC46" s="226">
        <f>IF(AC$4=$C46,$E46,
IF(AC$4&gt;$C46,AB46*(1+INDEX('Inputs_Indexed REC'!$D$12:$AC$14,MATCH('Indexed REC Strike Price'!$B46,'Inputs_Indexed REC'!$B$12:$B$14,0),MATCH('Indexed REC Prices'!AC$4,'Inputs_Indexed REC'!$D$11:$AC$11,0))),
IF(AC$4&lt;$C46,0,$E46)))</f>
        <v>75.36</v>
      </c>
      <c r="AD46" s="226">
        <f>IF(AD$4=$C46,$E46,
IF(AD$4&gt;$C46,AC46*(1+INDEX('Inputs_Indexed REC'!$D$12:$AC$14,MATCH('Indexed REC Strike Price'!$B46,'Inputs_Indexed REC'!$B$12:$B$14,0),MATCH('Indexed REC Prices'!AD$4,'Inputs_Indexed REC'!$D$11:$AC$11,0))),
IF(AD$4&lt;$C46,0,$E46)))</f>
        <v>75.36</v>
      </c>
      <c r="AE46" s="226">
        <f>IF(AE$4=$C46,$E46,
IF(AE$4&gt;$C46,AD46*(1+INDEX('Inputs_Indexed REC'!$D$12:$AC$14,MATCH('Indexed REC Strike Price'!$B46,'Inputs_Indexed REC'!$B$12:$B$14,0),MATCH('Indexed REC Prices'!AE$4,'Inputs_Indexed REC'!$D$11:$AC$11,0))),
IF(AE$4&lt;$C46,0,$E46)))</f>
        <v>75.36</v>
      </c>
    </row>
    <row r="47" spans="2:31">
      <c r="B47" s="321" t="s">
        <v>72</v>
      </c>
      <c r="C47" s="320">
        <f t="shared" si="3"/>
        <v>2038</v>
      </c>
      <c r="D47" s="262" t="s">
        <v>87</v>
      </c>
      <c r="E47" s="322">
        <f t="shared" si="4"/>
        <v>75.36</v>
      </c>
      <c r="G47" s="226">
        <f>IF(G$4=$C47,$E47,
IF(G$4&gt;$C47,F47*(1+INDEX('Inputs_Indexed REC'!$D$12:$AC$14,MATCH('Indexed REC Strike Price'!$B47,'Inputs_Indexed REC'!$B$12:$B$14,0),MATCH('Indexed REC Prices'!G$4,'Inputs_Indexed REC'!$D$11:$AC$11,0))),
IF(G$4&lt;$C47,0,$E47)))</f>
        <v>0</v>
      </c>
      <c r="H47" s="226">
        <f>IF(H$4=$C47,$E47,
IF(H$4&gt;$C47,G47*(1+INDEX('Inputs_Indexed REC'!$D$12:$AC$14,MATCH('Indexed REC Strike Price'!$B47,'Inputs_Indexed REC'!$B$12:$B$14,0),MATCH('Indexed REC Prices'!H$4,'Inputs_Indexed REC'!$D$11:$AC$11,0))),
IF(H$4&lt;$C47,0,$E47)))</f>
        <v>0</v>
      </c>
      <c r="I47" s="226">
        <f>IF(I$4=$C47,$E47,
IF(I$4&gt;$C47,H47*(1+INDEX('Inputs_Indexed REC'!$D$12:$AC$14,MATCH('Indexed REC Strike Price'!$B47,'Inputs_Indexed REC'!$B$12:$B$14,0),MATCH('Indexed REC Prices'!I$4,'Inputs_Indexed REC'!$D$11:$AC$11,0))),
IF(I$4&lt;$C47,0,$E47)))</f>
        <v>0</v>
      </c>
      <c r="J47" s="226">
        <f>IF(J$4=$C47,$E47,
IF(J$4&gt;$C47,I47*(1+INDEX('Inputs_Indexed REC'!$D$12:$AC$14,MATCH('Indexed REC Strike Price'!$B47,'Inputs_Indexed REC'!$B$12:$B$14,0),MATCH('Indexed REC Prices'!J$4,'Inputs_Indexed REC'!$D$11:$AC$11,0))),
IF(J$4&lt;$C47,0,$E47)))</f>
        <v>0</v>
      </c>
      <c r="K47" s="226">
        <f>IF(K$4=$C47,$E47,
IF(K$4&gt;$C47,J47*(1+INDEX('Inputs_Indexed REC'!$D$12:$AC$14,MATCH('Indexed REC Strike Price'!$B47,'Inputs_Indexed REC'!$B$12:$B$14,0),MATCH('Indexed REC Prices'!K$4,'Inputs_Indexed REC'!$D$11:$AC$11,0))),
IF(K$4&lt;$C47,0,$E47)))</f>
        <v>0</v>
      </c>
      <c r="L47" s="226">
        <f>IF(L$4=$C47,$E47,
IF(L$4&gt;$C47,K47*(1+INDEX('Inputs_Indexed REC'!$D$12:$AC$14,MATCH('Indexed REC Strike Price'!$B47,'Inputs_Indexed REC'!$B$12:$B$14,0),MATCH('Indexed REC Prices'!L$4,'Inputs_Indexed REC'!$D$11:$AC$11,0))),
IF(L$4&lt;$C47,0,$E47)))</f>
        <v>0</v>
      </c>
      <c r="M47" s="226">
        <f>IF(M$4=$C47,$E47,
IF(M$4&gt;$C47,L47*(1+INDEX('Inputs_Indexed REC'!$D$12:$AC$14,MATCH('Indexed REC Strike Price'!$B47,'Inputs_Indexed REC'!$B$12:$B$14,0),MATCH('Indexed REC Prices'!M$4,'Inputs_Indexed REC'!$D$11:$AC$11,0))),
IF(M$4&lt;$C47,0,$E47)))</f>
        <v>0</v>
      </c>
      <c r="N47" s="226">
        <f>IF(N$4=$C47,$E47,
IF(N$4&gt;$C47,M47*(1+INDEX('Inputs_Indexed REC'!$D$12:$AC$14,MATCH('Indexed REC Strike Price'!$B47,'Inputs_Indexed REC'!$B$12:$B$14,0),MATCH('Indexed REC Prices'!N$4,'Inputs_Indexed REC'!$D$11:$AC$11,0))),
IF(N$4&lt;$C47,0,$E47)))</f>
        <v>0</v>
      </c>
      <c r="O47" s="226">
        <f>IF(O$4=$C47,$E47,
IF(O$4&gt;$C47,N47*(1+INDEX('Inputs_Indexed REC'!$D$12:$AC$14,MATCH('Indexed REC Strike Price'!$B47,'Inputs_Indexed REC'!$B$12:$B$14,0),MATCH('Indexed REC Prices'!O$4,'Inputs_Indexed REC'!$D$11:$AC$11,0))),
IF(O$4&lt;$C47,0,$E47)))</f>
        <v>0</v>
      </c>
      <c r="P47" s="226">
        <f>IF(P$4=$C47,$E47,
IF(P$4&gt;$C47,O47*(1+INDEX('Inputs_Indexed REC'!$D$12:$AC$14,MATCH('Indexed REC Strike Price'!$B47,'Inputs_Indexed REC'!$B$12:$B$14,0),MATCH('Indexed REC Prices'!P$4,'Inputs_Indexed REC'!$D$11:$AC$11,0))),
IF(P$4&lt;$C47,0,$E47)))</f>
        <v>0</v>
      </c>
      <c r="Q47" s="226">
        <f>IF(Q$4=$C47,$E47,
IF(Q$4&gt;$C47,P47*(1+INDEX('Inputs_Indexed REC'!$D$12:$AC$14,MATCH('Indexed REC Strike Price'!$B47,'Inputs_Indexed REC'!$B$12:$B$14,0),MATCH('Indexed REC Prices'!Q$4,'Inputs_Indexed REC'!$D$11:$AC$11,0))),
IF(Q$4&lt;$C47,0,$E47)))</f>
        <v>0</v>
      </c>
      <c r="R47" s="226">
        <f>IF(R$4=$C47,$E47,
IF(R$4&gt;$C47,Q47*(1+INDEX('Inputs_Indexed REC'!$D$12:$AC$14,MATCH('Indexed REC Strike Price'!$B47,'Inputs_Indexed REC'!$B$12:$B$14,0),MATCH('Indexed REC Prices'!R$4,'Inputs_Indexed REC'!$D$11:$AC$11,0))),
IF(R$4&lt;$C47,0,$E47)))</f>
        <v>0</v>
      </c>
      <c r="S47" s="226">
        <f>IF(S$4=$C47,$E47,
IF(S$4&gt;$C47,R47*(1+INDEX('Inputs_Indexed REC'!$D$12:$AC$14,MATCH('Indexed REC Strike Price'!$B47,'Inputs_Indexed REC'!$B$12:$B$14,0),MATCH('Indexed REC Prices'!S$4,'Inputs_Indexed REC'!$D$11:$AC$11,0))),
IF(S$4&lt;$C47,0,$E47)))</f>
        <v>0</v>
      </c>
      <c r="T47" s="226">
        <f>IF(T$4=$C47,$E47,
IF(T$4&gt;$C47,S47*(1+INDEX('Inputs_Indexed REC'!$D$12:$AC$14,MATCH('Indexed REC Strike Price'!$B47,'Inputs_Indexed REC'!$B$12:$B$14,0),MATCH('Indexed REC Prices'!T$4,'Inputs_Indexed REC'!$D$11:$AC$11,0))),
IF(T$4&lt;$C47,0,$E47)))</f>
        <v>0</v>
      </c>
      <c r="U47" s="226">
        <f>IF(U$4=$C47,$E47,
IF(U$4&gt;$C47,T47*(1+INDEX('Inputs_Indexed REC'!$D$12:$AC$14,MATCH('Indexed REC Strike Price'!$B47,'Inputs_Indexed REC'!$B$12:$B$14,0),MATCH('Indexed REC Prices'!U$4,'Inputs_Indexed REC'!$D$11:$AC$11,0))),
IF(U$4&lt;$C47,0,$E47)))</f>
        <v>0</v>
      </c>
      <c r="V47" s="226">
        <f>IF(V$4=$C47,$E47,
IF(V$4&gt;$C47,U47*(1+INDEX('Inputs_Indexed REC'!$D$12:$AC$14,MATCH('Indexed REC Strike Price'!$B47,'Inputs_Indexed REC'!$B$12:$B$14,0),MATCH('Indexed REC Prices'!V$4,'Inputs_Indexed REC'!$D$11:$AC$11,0))),
IF(V$4&lt;$C47,0,$E47)))</f>
        <v>0</v>
      </c>
      <c r="W47" s="226">
        <f>IF(W$4=$C47,$E47,
IF(W$4&gt;$C47,V47*(1+INDEX('Inputs_Indexed REC'!$D$12:$AC$14,MATCH('Indexed REC Strike Price'!$B47,'Inputs_Indexed REC'!$B$12:$B$14,0),MATCH('Indexed REC Prices'!W$4,'Inputs_Indexed REC'!$D$11:$AC$11,0))),
IF(W$4&lt;$C47,0,$E47)))</f>
        <v>75.36</v>
      </c>
      <c r="X47" s="226">
        <f>IF(X$4=$C47,$E47,
IF(X$4&gt;$C47,W47*(1+INDEX('Inputs_Indexed REC'!$D$12:$AC$14,MATCH('Indexed REC Strike Price'!$B47,'Inputs_Indexed REC'!$B$12:$B$14,0),MATCH('Indexed REC Prices'!X$4,'Inputs_Indexed REC'!$D$11:$AC$11,0))),
IF(X$4&lt;$C47,0,$E47)))</f>
        <v>75.36</v>
      </c>
      <c r="Y47" s="226">
        <f>IF(Y$4=$C47,$E47,
IF(Y$4&gt;$C47,X47*(1+INDEX('Inputs_Indexed REC'!$D$12:$AC$14,MATCH('Indexed REC Strike Price'!$B47,'Inputs_Indexed REC'!$B$12:$B$14,0),MATCH('Indexed REC Prices'!Y$4,'Inputs_Indexed REC'!$D$11:$AC$11,0))),
IF(Y$4&lt;$C47,0,$E47)))</f>
        <v>75.36</v>
      </c>
      <c r="Z47" s="226">
        <f>IF(Z$4=$C47,$E47,
IF(Z$4&gt;$C47,Y47*(1+INDEX('Inputs_Indexed REC'!$D$12:$AC$14,MATCH('Indexed REC Strike Price'!$B47,'Inputs_Indexed REC'!$B$12:$B$14,0),MATCH('Indexed REC Prices'!Z$4,'Inputs_Indexed REC'!$D$11:$AC$11,0))),
IF(Z$4&lt;$C47,0,$E47)))</f>
        <v>75.36</v>
      </c>
      <c r="AA47" s="226">
        <f>IF(AA$4=$C47,$E47,
IF(AA$4&gt;$C47,Z47*(1+INDEX('Inputs_Indexed REC'!$D$12:$AC$14,MATCH('Indexed REC Strike Price'!$B47,'Inputs_Indexed REC'!$B$12:$B$14,0),MATCH('Indexed REC Prices'!AA$4,'Inputs_Indexed REC'!$D$11:$AC$11,0))),
IF(AA$4&lt;$C47,0,$E47)))</f>
        <v>75.36</v>
      </c>
      <c r="AB47" s="226">
        <f>IF(AB$4=$C47,$E47,
IF(AB$4&gt;$C47,AA47*(1+INDEX('Inputs_Indexed REC'!$D$12:$AC$14,MATCH('Indexed REC Strike Price'!$B47,'Inputs_Indexed REC'!$B$12:$B$14,0),MATCH('Indexed REC Prices'!AB$4,'Inputs_Indexed REC'!$D$11:$AC$11,0))),
IF(AB$4&lt;$C47,0,$E47)))</f>
        <v>75.36</v>
      </c>
      <c r="AC47" s="226">
        <f>IF(AC$4=$C47,$E47,
IF(AC$4&gt;$C47,AB47*(1+INDEX('Inputs_Indexed REC'!$D$12:$AC$14,MATCH('Indexed REC Strike Price'!$B47,'Inputs_Indexed REC'!$B$12:$B$14,0),MATCH('Indexed REC Prices'!AC$4,'Inputs_Indexed REC'!$D$11:$AC$11,0))),
IF(AC$4&lt;$C47,0,$E47)))</f>
        <v>75.36</v>
      </c>
      <c r="AD47" s="226">
        <f>IF(AD$4=$C47,$E47,
IF(AD$4&gt;$C47,AC47*(1+INDEX('Inputs_Indexed REC'!$D$12:$AC$14,MATCH('Indexed REC Strike Price'!$B47,'Inputs_Indexed REC'!$B$12:$B$14,0),MATCH('Indexed REC Prices'!AD$4,'Inputs_Indexed REC'!$D$11:$AC$11,0))),
IF(AD$4&lt;$C47,0,$E47)))</f>
        <v>75.36</v>
      </c>
      <c r="AE47" s="226">
        <f>IF(AE$4=$C47,$E47,
IF(AE$4&gt;$C47,AD47*(1+INDEX('Inputs_Indexed REC'!$D$12:$AC$14,MATCH('Indexed REC Strike Price'!$B47,'Inputs_Indexed REC'!$B$12:$B$14,0),MATCH('Indexed REC Prices'!AE$4,'Inputs_Indexed REC'!$D$11:$AC$11,0))),
IF(AE$4&lt;$C47,0,$E47)))</f>
        <v>75.36</v>
      </c>
    </row>
    <row r="48" spans="2:31">
      <c r="B48" s="321" t="s">
        <v>72</v>
      </c>
      <c r="C48" s="320">
        <f t="shared" si="3"/>
        <v>2039</v>
      </c>
      <c r="D48" s="262" t="s">
        <v>87</v>
      </c>
      <c r="E48" s="322">
        <f t="shared" si="4"/>
        <v>75.36</v>
      </c>
      <c r="G48" s="226">
        <f>IF(G$4=$C48,$E48,
IF(G$4&gt;$C48,F48*(1+INDEX('Inputs_Indexed REC'!$D$12:$AC$14,MATCH('Indexed REC Strike Price'!$B48,'Inputs_Indexed REC'!$B$12:$B$14,0),MATCH('Indexed REC Prices'!G$4,'Inputs_Indexed REC'!$D$11:$AC$11,0))),
IF(G$4&lt;$C48,0,$E48)))</f>
        <v>0</v>
      </c>
      <c r="H48" s="226">
        <f>IF(H$4=$C48,$E48,
IF(H$4&gt;$C48,G48*(1+INDEX('Inputs_Indexed REC'!$D$12:$AC$14,MATCH('Indexed REC Strike Price'!$B48,'Inputs_Indexed REC'!$B$12:$B$14,0),MATCH('Indexed REC Prices'!H$4,'Inputs_Indexed REC'!$D$11:$AC$11,0))),
IF(H$4&lt;$C48,0,$E48)))</f>
        <v>0</v>
      </c>
      <c r="I48" s="226">
        <f>IF(I$4=$C48,$E48,
IF(I$4&gt;$C48,H48*(1+INDEX('Inputs_Indexed REC'!$D$12:$AC$14,MATCH('Indexed REC Strike Price'!$B48,'Inputs_Indexed REC'!$B$12:$B$14,0),MATCH('Indexed REC Prices'!I$4,'Inputs_Indexed REC'!$D$11:$AC$11,0))),
IF(I$4&lt;$C48,0,$E48)))</f>
        <v>0</v>
      </c>
      <c r="J48" s="226">
        <f>IF(J$4=$C48,$E48,
IF(J$4&gt;$C48,I48*(1+INDEX('Inputs_Indexed REC'!$D$12:$AC$14,MATCH('Indexed REC Strike Price'!$B48,'Inputs_Indexed REC'!$B$12:$B$14,0),MATCH('Indexed REC Prices'!J$4,'Inputs_Indexed REC'!$D$11:$AC$11,0))),
IF(J$4&lt;$C48,0,$E48)))</f>
        <v>0</v>
      </c>
      <c r="K48" s="226">
        <f>IF(K$4=$C48,$E48,
IF(K$4&gt;$C48,J48*(1+INDEX('Inputs_Indexed REC'!$D$12:$AC$14,MATCH('Indexed REC Strike Price'!$B48,'Inputs_Indexed REC'!$B$12:$B$14,0),MATCH('Indexed REC Prices'!K$4,'Inputs_Indexed REC'!$D$11:$AC$11,0))),
IF(K$4&lt;$C48,0,$E48)))</f>
        <v>0</v>
      </c>
      <c r="L48" s="226">
        <f>IF(L$4=$C48,$E48,
IF(L$4&gt;$C48,K48*(1+INDEX('Inputs_Indexed REC'!$D$12:$AC$14,MATCH('Indexed REC Strike Price'!$B48,'Inputs_Indexed REC'!$B$12:$B$14,0),MATCH('Indexed REC Prices'!L$4,'Inputs_Indexed REC'!$D$11:$AC$11,0))),
IF(L$4&lt;$C48,0,$E48)))</f>
        <v>0</v>
      </c>
      <c r="M48" s="226">
        <f>IF(M$4=$C48,$E48,
IF(M$4&gt;$C48,L48*(1+INDEX('Inputs_Indexed REC'!$D$12:$AC$14,MATCH('Indexed REC Strike Price'!$B48,'Inputs_Indexed REC'!$B$12:$B$14,0),MATCH('Indexed REC Prices'!M$4,'Inputs_Indexed REC'!$D$11:$AC$11,0))),
IF(M$4&lt;$C48,0,$E48)))</f>
        <v>0</v>
      </c>
      <c r="N48" s="226">
        <f>IF(N$4=$C48,$E48,
IF(N$4&gt;$C48,M48*(1+INDEX('Inputs_Indexed REC'!$D$12:$AC$14,MATCH('Indexed REC Strike Price'!$B48,'Inputs_Indexed REC'!$B$12:$B$14,0),MATCH('Indexed REC Prices'!N$4,'Inputs_Indexed REC'!$D$11:$AC$11,0))),
IF(N$4&lt;$C48,0,$E48)))</f>
        <v>0</v>
      </c>
      <c r="O48" s="226">
        <f>IF(O$4=$C48,$E48,
IF(O$4&gt;$C48,N48*(1+INDEX('Inputs_Indexed REC'!$D$12:$AC$14,MATCH('Indexed REC Strike Price'!$B48,'Inputs_Indexed REC'!$B$12:$B$14,0),MATCH('Indexed REC Prices'!O$4,'Inputs_Indexed REC'!$D$11:$AC$11,0))),
IF(O$4&lt;$C48,0,$E48)))</f>
        <v>0</v>
      </c>
      <c r="P48" s="226">
        <f>IF(P$4=$C48,$E48,
IF(P$4&gt;$C48,O48*(1+INDEX('Inputs_Indexed REC'!$D$12:$AC$14,MATCH('Indexed REC Strike Price'!$B48,'Inputs_Indexed REC'!$B$12:$B$14,0),MATCH('Indexed REC Prices'!P$4,'Inputs_Indexed REC'!$D$11:$AC$11,0))),
IF(P$4&lt;$C48,0,$E48)))</f>
        <v>0</v>
      </c>
      <c r="Q48" s="226">
        <f>IF(Q$4=$C48,$E48,
IF(Q$4&gt;$C48,P48*(1+INDEX('Inputs_Indexed REC'!$D$12:$AC$14,MATCH('Indexed REC Strike Price'!$B48,'Inputs_Indexed REC'!$B$12:$B$14,0),MATCH('Indexed REC Prices'!Q$4,'Inputs_Indexed REC'!$D$11:$AC$11,0))),
IF(Q$4&lt;$C48,0,$E48)))</f>
        <v>0</v>
      </c>
      <c r="R48" s="226">
        <f>IF(R$4=$C48,$E48,
IF(R$4&gt;$C48,Q48*(1+INDEX('Inputs_Indexed REC'!$D$12:$AC$14,MATCH('Indexed REC Strike Price'!$B48,'Inputs_Indexed REC'!$B$12:$B$14,0),MATCH('Indexed REC Prices'!R$4,'Inputs_Indexed REC'!$D$11:$AC$11,0))),
IF(R$4&lt;$C48,0,$E48)))</f>
        <v>0</v>
      </c>
      <c r="S48" s="226">
        <f>IF(S$4=$C48,$E48,
IF(S$4&gt;$C48,R48*(1+INDEX('Inputs_Indexed REC'!$D$12:$AC$14,MATCH('Indexed REC Strike Price'!$B48,'Inputs_Indexed REC'!$B$12:$B$14,0),MATCH('Indexed REC Prices'!S$4,'Inputs_Indexed REC'!$D$11:$AC$11,0))),
IF(S$4&lt;$C48,0,$E48)))</f>
        <v>0</v>
      </c>
      <c r="T48" s="226">
        <f>IF(T$4=$C48,$E48,
IF(T$4&gt;$C48,S48*(1+INDEX('Inputs_Indexed REC'!$D$12:$AC$14,MATCH('Indexed REC Strike Price'!$B48,'Inputs_Indexed REC'!$B$12:$B$14,0),MATCH('Indexed REC Prices'!T$4,'Inputs_Indexed REC'!$D$11:$AC$11,0))),
IF(T$4&lt;$C48,0,$E48)))</f>
        <v>0</v>
      </c>
      <c r="U48" s="226">
        <f>IF(U$4=$C48,$E48,
IF(U$4&gt;$C48,T48*(1+INDEX('Inputs_Indexed REC'!$D$12:$AC$14,MATCH('Indexed REC Strike Price'!$B48,'Inputs_Indexed REC'!$B$12:$B$14,0),MATCH('Indexed REC Prices'!U$4,'Inputs_Indexed REC'!$D$11:$AC$11,0))),
IF(U$4&lt;$C48,0,$E48)))</f>
        <v>0</v>
      </c>
      <c r="V48" s="226">
        <f>IF(V$4=$C48,$E48,
IF(V$4&gt;$C48,U48*(1+INDEX('Inputs_Indexed REC'!$D$12:$AC$14,MATCH('Indexed REC Strike Price'!$B48,'Inputs_Indexed REC'!$B$12:$B$14,0),MATCH('Indexed REC Prices'!V$4,'Inputs_Indexed REC'!$D$11:$AC$11,0))),
IF(V$4&lt;$C48,0,$E48)))</f>
        <v>0</v>
      </c>
      <c r="W48" s="226">
        <f>IF(W$4=$C48,$E48,
IF(W$4&gt;$C48,V48*(1+INDEX('Inputs_Indexed REC'!$D$12:$AC$14,MATCH('Indexed REC Strike Price'!$B48,'Inputs_Indexed REC'!$B$12:$B$14,0),MATCH('Indexed REC Prices'!W$4,'Inputs_Indexed REC'!$D$11:$AC$11,0))),
IF(W$4&lt;$C48,0,$E48)))</f>
        <v>0</v>
      </c>
      <c r="X48" s="226">
        <f>IF(X$4=$C48,$E48,
IF(X$4&gt;$C48,W48*(1+INDEX('Inputs_Indexed REC'!$D$12:$AC$14,MATCH('Indexed REC Strike Price'!$B48,'Inputs_Indexed REC'!$B$12:$B$14,0),MATCH('Indexed REC Prices'!X$4,'Inputs_Indexed REC'!$D$11:$AC$11,0))),
IF(X$4&lt;$C48,0,$E48)))</f>
        <v>75.36</v>
      </c>
      <c r="Y48" s="226">
        <f>IF(Y$4=$C48,$E48,
IF(Y$4&gt;$C48,X48*(1+INDEX('Inputs_Indexed REC'!$D$12:$AC$14,MATCH('Indexed REC Strike Price'!$B48,'Inputs_Indexed REC'!$B$12:$B$14,0),MATCH('Indexed REC Prices'!Y$4,'Inputs_Indexed REC'!$D$11:$AC$11,0))),
IF(Y$4&lt;$C48,0,$E48)))</f>
        <v>75.36</v>
      </c>
      <c r="Z48" s="226">
        <f>IF(Z$4=$C48,$E48,
IF(Z$4&gt;$C48,Y48*(1+INDEX('Inputs_Indexed REC'!$D$12:$AC$14,MATCH('Indexed REC Strike Price'!$B48,'Inputs_Indexed REC'!$B$12:$B$14,0),MATCH('Indexed REC Prices'!Z$4,'Inputs_Indexed REC'!$D$11:$AC$11,0))),
IF(Z$4&lt;$C48,0,$E48)))</f>
        <v>75.36</v>
      </c>
      <c r="AA48" s="226">
        <f>IF(AA$4=$C48,$E48,
IF(AA$4&gt;$C48,Z48*(1+INDEX('Inputs_Indexed REC'!$D$12:$AC$14,MATCH('Indexed REC Strike Price'!$B48,'Inputs_Indexed REC'!$B$12:$B$14,0),MATCH('Indexed REC Prices'!AA$4,'Inputs_Indexed REC'!$D$11:$AC$11,0))),
IF(AA$4&lt;$C48,0,$E48)))</f>
        <v>75.36</v>
      </c>
      <c r="AB48" s="226">
        <f>IF(AB$4=$C48,$E48,
IF(AB$4&gt;$C48,AA48*(1+INDEX('Inputs_Indexed REC'!$D$12:$AC$14,MATCH('Indexed REC Strike Price'!$B48,'Inputs_Indexed REC'!$B$12:$B$14,0),MATCH('Indexed REC Prices'!AB$4,'Inputs_Indexed REC'!$D$11:$AC$11,0))),
IF(AB$4&lt;$C48,0,$E48)))</f>
        <v>75.36</v>
      </c>
      <c r="AC48" s="226">
        <f>IF(AC$4=$C48,$E48,
IF(AC$4&gt;$C48,AB48*(1+INDEX('Inputs_Indexed REC'!$D$12:$AC$14,MATCH('Indexed REC Strike Price'!$B48,'Inputs_Indexed REC'!$B$12:$B$14,0),MATCH('Indexed REC Prices'!AC$4,'Inputs_Indexed REC'!$D$11:$AC$11,0))),
IF(AC$4&lt;$C48,0,$E48)))</f>
        <v>75.36</v>
      </c>
      <c r="AD48" s="226">
        <f>IF(AD$4=$C48,$E48,
IF(AD$4&gt;$C48,AC48*(1+INDEX('Inputs_Indexed REC'!$D$12:$AC$14,MATCH('Indexed REC Strike Price'!$B48,'Inputs_Indexed REC'!$B$12:$B$14,0),MATCH('Indexed REC Prices'!AD$4,'Inputs_Indexed REC'!$D$11:$AC$11,0))),
IF(AD$4&lt;$C48,0,$E48)))</f>
        <v>75.36</v>
      </c>
      <c r="AE48" s="226">
        <f>IF(AE$4=$C48,$E48,
IF(AE$4&gt;$C48,AD48*(1+INDEX('Inputs_Indexed REC'!$D$12:$AC$14,MATCH('Indexed REC Strike Price'!$B48,'Inputs_Indexed REC'!$B$12:$B$14,0),MATCH('Indexed REC Prices'!AE$4,'Inputs_Indexed REC'!$D$11:$AC$11,0))),
IF(AE$4&lt;$C48,0,$E48)))</f>
        <v>75.36</v>
      </c>
    </row>
    <row r="49" spans="2:50">
      <c r="B49" s="321" t="s">
        <v>72</v>
      </c>
      <c r="C49" s="320">
        <f t="shared" si="3"/>
        <v>2040</v>
      </c>
      <c r="D49" s="262" t="s">
        <v>87</v>
      </c>
      <c r="E49" s="322">
        <f t="shared" si="4"/>
        <v>75.36</v>
      </c>
      <c r="G49" s="226">
        <f>IF(G$4=$C49,$E49,
IF(G$4&gt;$C49,F49*(1+INDEX('Inputs_Indexed REC'!$D$12:$AC$14,MATCH('Indexed REC Strike Price'!$B49,'Inputs_Indexed REC'!$B$12:$B$14,0),MATCH('Indexed REC Prices'!G$4,'Inputs_Indexed REC'!$D$11:$AC$11,0))),
IF(G$4&lt;$C49,0,$E49)))</f>
        <v>0</v>
      </c>
      <c r="H49" s="226">
        <f>IF(H$4=$C49,$E49,
IF(H$4&gt;$C49,G49*(1+INDEX('Inputs_Indexed REC'!$D$12:$AC$14,MATCH('Indexed REC Strike Price'!$B49,'Inputs_Indexed REC'!$B$12:$B$14,0),MATCH('Indexed REC Prices'!H$4,'Inputs_Indexed REC'!$D$11:$AC$11,0))),
IF(H$4&lt;$C49,0,$E49)))</f>
        <v>0</v>
      </c>
      <c r="I49" s="226">
        <f>IF(I$4=$C49,$E49,
IF(I$4&gt;$C49,H49*(1+INDEX('Inputs_Indexed REC'!$D$12:$AC$14,MATCH('Indexed REC Strike Price'!$B49,'Inputs_Indexed REC'!$B$12:$B$14,0),MATCH('Indexed REC Prices'!I$4,'Inputs_Indexed REC'!$D$11:$AC$11,0))),
IF(I$4&lt;$C49,0,$E49)))</f>
        <v>0</v>
      </c>
      <c r="J49" s="226">
        <f>IF(J$4=$C49,$E49,
IF(J$4&gt;$C49,I49*(1+INDEX('Inputs_Indexed REC'!$D$12:$AC$14,MATCH('Indexed REC Strike Price'!$B49,'Inputs_Indexed REC'!$B$12:$B$14,0),MATCH('Indexed REC Prices'!J$4,'Inputs_Indexed REC'!$D$11:$AC$11,0))),
IF(J$4&lt;$C49,0,$E49)))</f>
        <v>0</v>
      </c>
      <c r="K49" s="226">
        <f>IF(K$4=$C49,$E49,
IF(K$4&gt;$C49,J49*(1+INDEX('Inputs_Indexed REC'!$D$12:$AC$14,MATCH('Indexed REC Strike Price'!$B49,'Inputs_Indexed REC'!$B$12:$B$14,0),MATCH('Indexed REC Prices'!K$4,'Inputs_Indexed REC'!$D$11:$AC$11,0))),
IF(K$4&lt;$C49,0,$E49)))</f>
        <v>0</v>
      </c>
      <c r="L49" s="226">
        <f>IF(L$4=$C49,$E49,
IF(L$4&gt;$C49,K49*(1+INDEX('Inputs_Indexed REC'!$D$12:$AC$14,MATCH('Indexed REC Strike Price'!$B49,'Inputs_Indexed REC'!$B$12:$B$14,0),MATCH('Indexed REC Prices'!L$4,'Inputs_Indexed REC'!$D$11:$AC$11,0))),
IF(L$4&lt;$C49,0,$E49)))</f>
        <v>0</v>
      </c>
      <c r="M49" s="226">
        <f>IF(M$4=$C49,$E49,
IF(M$4&gt;$C49,L49*(1+INDEX('Inputs_Indexed REC'!$D$12:$AC$14,MATCH('Indexed REC Strike Price'!$B49,'Inputs_Indexed REC'!$B$12:$B$14,0),MATCH('Indexed REC Prices'!M$4,'Inputs_Indexed REC'!$D$11:$AC$11,0))),
IF(M$4&lt;$C49,0,$E49)))</f>
        <v>0</v>
      </c>
      <c r="N49" s="226">
        <f>IF(N$4=$C49,$E49,
IF(N$4&gt;$C49,M49*(1+INDEX('Inputs_Indexed REC'!$D$12:$AC$14,MATCH('Indexed REC Strike Price'!$B49,'Inputs_Indexed REC'!$B$12:$B$14,0),MATCH('Indexed REC Prices'!N$4,'Inputs_Indexed REC'!$D$11:$AC$11,0))),
IF(N$4&lt;$C49,0,$E49)))</f>
        <v>0</v>
      </c>
      <c r="O49" s="226">
        <f>IF(O$4=$C49,$E49,
IF(O$4&gt;$C49,N49*(1+INDEX('Inputs_Indexed REC'!$D$12:$AC$14,MATCH('Indexed REC Strike Price'!$B49,'Inputs_Indexed REC'!$B$12:$B$14,0),MATCH('Indexed REC Prices'!O$4,'Inputs_Indexed REC'!$D$11:$AC$11,0))),
IF(O$4&lt;$C49,0,$E49)))</f>
        <v>0</v>
      </c>
      <c r="P49" s="226">
        <f>IF(P$4=$C49,$E49,
IF(P$4&gt;$C49,O49*(1+INDEX('Inputs_Indexed REC'!$D$12:$AC$14,MATCH('Indexed REC Strike Price'!$B49,'Inputs_Indexed REC'!$B$12:$B$14,0),MATCH('Indexed REC Prices'!P$4,'Inputs_Indexed REC'!$D$11:$AC$11,0))),
IF(P$4&lt;$C49,0,$E49)))</f>
        <v>0</v>
      </c>
      <c r="Q49" s="226">
        <f>IF(Q$4=$C49,$E49,
IF(Q$4&gt;$C49,P49*(1+INDEX('Inputs_Indexed REC'!$D$12:$AC$14,MATCH('Indexed REC Strike Price'!$B49,'Inputs_Indexed REC'!$B$12:$B$14,0),MATCH('Indexed REC Prices'!Q$4,'Inputs_Indexed REC'!$D$11:$AC$11,0))),
IF(Q$4&lt;$C49,0,$E49)))</f>
        <v>0</v>
      </c>
      <c r="R49" s="226">
        <f>IF(R$4=$C49,$E49,
IF(R$4&gt;$C49,Q49*(1+INDEX('Inputs_Indexed REC'!$D$12:$AC$14,MATCH('Indexed REC Strike Price'!$B49,'Inputs_Indexed REC'!$B$12:$B$14,0),MATCH('Indexed REC Prices'!R$4,'Inputs_Indexed REC'!$D$11:$AC$11,0))),
IF(R$4&lt;$C49,0,$E49)))</f>
        <v>0</v>
      </c>
      <c r="S49" s="226">
        <f>IF(S$4=$C49,$E49,
IF(S$4&gt;$C49,R49*(1+INDEX('Inputs_Indexed REC'!$D$12:$AC$14,MATCH('Indexed REC Strike Price'!$B49,'Inputs_Indexed REC'!$B$12:$B$14,0),MATCH('Indexed REC Prices'!S$4,'Inputs_Indexed REC'!$D$11:$AC$11,0))),
IF(S$4&lt;$C49,0,$E49)))</f>
        <v>0</v>
      </c>
      <c r="T49" s="226">
        <f>IF(T$4=$C49,$E49,
IF(T$4&gt;$C49,S49*(1+INDEX('Inputs_Indexed REC'!$D$12:$AC$14,MATCH('Indexed REC Strike Price'!$B49,'Inputs_Indexed REC'!$B$12:$B$14,0),MATCH('Indexed REC Prices'!T$4,'Inputs_Indexed REC'!$D$11:$AC$11,0))),
IF(T$4&lt;$C49,0,$E49)))</f>
        <v>0</v>
      </c>
      <c r="U49" s="226">
        <f>IF(U$4=$C49,$E49,
IF(U$4&gt;$C49,T49*(1+INDEX('Inputs_Indexed REC'!$D$12:$AC$14,MATCH('Indexed REC Strike Price'!$B49,'Inputs_Indexed REC'!$B$12:$B$14,0),MATCH('Indexed REC Prices'!U$4,'Inputs_Indexed REC'!$D$11:$AC$11,0))),
IF(U$4&lt;$C49,0,$E49)))</f>
        <v>0</v>
      </c>
      <c r="V49" s="226">
        <f>IF(V$4=$C49,$E49,
IF(V$4&gt;$C49,U49*(1+INDEX('Inputs_Indexed REC'!$D$12:$AC$14,MATCH('Indexed REC Strike Price'!$B49,'Inputs_Indexed REC'!$B$12:$B$14,0),MATCH('Indexed REC Prices'!V$4,'Inputs_Indexed REC'!$D$11:$AC$11,0))),
IF(V$4&lt;$C49,0,$E49)))</f>
        <v>0</v>
      </c>
      <c r="W49" s="226">
        <f>IF(W$4=$C49,$E49,
IF(W$4&gt;$C49,V49*(1+INDEX('Inputs_Indexed REC'!$D$12:$AC$14,MATCH('Indexed REC Strike Price'!$B49,'Inputs_Indexed REC'!$B$12:$B$14,0),MATCH('Indexed REC Prices'!W$4,'Inputs_Indexed REC'!$D$11:$AC$11,0))),
IF(W$4&lt;$C49,0,$E49)))</f>
        <v>0</v>
      </c>
      <c r="X49" s="226">
        <f>IF(X$4=$C49,$E49,
IF(X$4&gt;$C49,W49*(1+INDEX('Inputs_Indexed REC'!$D$12:$AC$14,MATCH('Indexed REC Strike Price'!$B49,'Inputs_Indexed REC'!$B$12:$B$14,0),MATCH('Indexed REC Prices'!X$4,'Inputs_Indexed REC'!$D$11:$AC$11,0))),
IF(X$4&lt;$C49,0,$E49)))</f>
        <v>0</v>
      </c>
      <c r="Y49" s="226">
        <f>IF(Y$4=$C49,$E49,
IF(Y$4&gt;$C49,X49*(1+INDEX('Inputs_Indexed REC'!$D$12:$AC$14,MATCH('Indexed REC Strike Price'!$B49,'Inputs_Indexed REC'!$B$12:$B$14,0),MATCH('Indexed REC Prices'!Y$4,'Inputs_Indexed REC'!$D$11:$AC$11,0))),
IF(Y$4&lt;$C49,0,$E49)))</f>
        <v>75.36</v>
      </c>
      <c r="Z49" s="226">
        <f>IF(Z$4=$C49,$E49,
IF(Z$4&gt;$C49,Y49*(1+INDEX('Inputs_Indexed REC'!$D$12:$AC$14,MATCH('Indexed REC Strike Price'!$B49,'Inputs_Indexed REC'!$B$12:$B$14,0),MATCH('Indexed REC Prices'!Z$4,'Inputs_Indexed REC'!$D$11:$AC$11,0))),
IF(Z$4&lt;$C49,0,$E49)))</f>
        <v>75.36</v>
      </c>
      <c r="AA49" s="226">
        <f>IF(AA$4=$C49,$E49,
IF(AA$4&gt;$C49,Z49*(1+INDEX('Inputs_Indexed REC'!$D$12:$AC$14,MATCH('Indexed REC Strike Price'!$B49,'Inputs_Indexed REC'!$B$12:$B$14,0),MATCH('Indexed REC Prices'!AA$4,'Inputs_Indexed REC'!$D$11:$AC$11,0))),
IF(AA$4&lt;$C49,0,$E49)))</f>
        <v>75.36</v>
      </c>
      <c r="AB49" s="226">
        <f>IF(AB$4=$C49,$E49,
IF(AB$4&gt;$C49,AA49*(1+INDEX('Inputs_Indexed REC'!$D$12:$AC$14,MATCH('Indexed REC Strike Price'!$B49,'Inputs_Indexed REC'!$B$12:$B$14,0),MATCH('Indexed REC Prices'!AB$4,'Inputs_Indexed REC'!$D$11:$AC$11,0))),
IF(AB$4&lt;$C49,0,$E49)))</f>
        <v>75.36</v>
      </c>
      <c r="AC49" s="226">
        <f>IF(AC$4=$C49,$E49,
IF(AC$4&gt;$C49,AB49*(1+INDEX('Inputs_Indexed REC'!$D$12:$AC$14,MATCH('Indexed REC Strike Price'!$B49,'Inputs_Indexed REC'!$B$12:$B$14,0),MATCH('Indexed REC Prices'!AC$4,'Inputs_Indexed REC'!$D$11:$AC$11,0))),
IF(AC$4&lt;$C49,0,$E49)))</f>
        <v>75.36</v>
      </c>
      <c r="AD49" s="226">
        <f>IF(AD$4=$C49,$E49,
IF(AD$4&gt;$C49,AC49*(1+INDEX('Inputs_Indexed REC'!$D$12:$AC$14,MATCH('Indexed REC Strike Price'!$B49,'Inputs_Indexed REC'!$B$12:$B$14,0),MATCH('Indexed REC Prices'!AD$4,'Inputs_Indexed REC'!$D$11:$AC$11,0))),
IF(AD$4&lt;$C49,0,$E49)))</f>
        <v>75.36</v>
      </c>
      <c r="AE49" s="226">
        <f>IF(AE$4=$C49,$E49,
IF(AE$4&gt;$C49,AD49*(1+INDEX('Inputs_Indexed REC'!$D$12:$AC$14,MATCH('Indexed REC Strike Price'!$B49,'Inputs_Indexed REC'!$B$12:$B$14,0),MATCH('Indexed REC Prices'!AE$4,'Inputs_Indexed REC'!$D$11:$AC$11,0))),
IF(AE$4&lt;$C49,0,$E49)))</f>
        <v>75.36</v>
      </c>
    </row>
    <row r="50" spans="2:50">
      <c r="B50" s="321" t="s">
        <v>72</v>
      </c>
      <c r="C50" s="320">
        <f t="shared" si="3"/>
        <v>2041</v>
      </c>
      <c r="D50" s="262" t="s">
        <v>87</v>
      </c>
      <c r="E50" s="322">
        <f t="shared" si="4"/>
        <v>75.36</v>
      </c>
      <c r="G50" s="226">
        <f>IF(G$4=$C50,$E50,
IF(G$4&gt;$C50,F50*(1+INDEX('Inputs_Indexed REC'!$D$12:$AC$14,MATCH('Indexed REC Strike Price'!$B50,'Inputs_Indexed REC'!$B$12:$B$14,0),MATCH('Indexed REC Prices'!G$4,'Inputs_Indexed REC'!$D$11:$AC$11,0))),
IF(G$4&lt;$C50,0,$E50)))</f>
        <v>0</v>
      </c>
      <c r="H50" s="226">
        <f>IF(H$4=$C50,$E50,
IF(H$4&gt;$C50,G50*(1+INDEX('Inputs_Indexed REC'!$D$12:$AC$14,MATCH('Indexed REC Strike Price'!$B50,'Inputs_Indexed REC'!$B$12:$B$14,0),MATCH('Indexed REC Prices'!H$4,'Inputs_Indexed REC'!$D$11:$AC$11,0))),
IF(H$4&lt;$C50,0,$E50)))</f>
        <v>0</v>
      </c>
      <c r="I50" s="226">
        <f>IF(I$4=$C50,$E50,
IF(I$4&gt;$C50,H50*(1+INDEX('Inputs_Indexed REC'!$D$12:$AC$14,MATCH('Indexed REC Strike Price'!$B50,'Inputs_Indexed REC'!$B$12:$B$14,0),MATCH('Indexed REC Prices'!I$4,'Inputs_Indexed REC'!$D$11:$AC$11,0))),
IF(I$4&lt;$C50,0,$E50)))</f>
        <v>0</v>
      </c>
      <c r="J50" s="226">
        <f>IF(J$4=$C50,$E50,
IF(J$4&gt;$C50,I50*(1+INDEX('Inputs_Indexed REC'!$D$12:$AC$14,MATCH('Indexed REC Strike Price'!$B50,'Inputs_Indexed REC'!$B$12:$B$14,0),MATCH('Indexed REC Prices'!J$4,'Inputs_Indexed REC'!$D$11:$AC$11,0))),
IF(J$4&lt;$C50,0,$E50)))</f>
        <v>0</v>
      </c>
      <c r="K50" s="226">
        <f>IF(K$4=$C50,$E50,
IF(K$4&gt;$C50,J50*(1+INDEX('Inputs_Indexed REC'!$D$12:$AC$14,MATCH('Indexed REC Strike Price'!$B50,'Inputs_Indexed REC'!$B$12:$B$14,0),MATCH('Indexed REC Prices'!K$4,'Inputs_Indexed REC'!$D$11:$AC$11,0))),
IF(K$4&lt;$C50,0,$E50)))</f>
        <v>0</v>
      </c>
      <c r="L50" s="226">
        <f>IF(L$4=$C50,$E50,
IF(L$4&gt;$C50,K50*(1+INDEX('Inputs_Indexed REC'!$D$12:$AC$14,MATCH('Indexed REC Strike Price'!$B50,'Inputs_Indexed REC'!$B$12:$B$14,0),MATCH('Indexed REC Prices'!L$4,'Inputs_Indexed REC'!$D$11:$AC$11,0))),
IF(L$4&lt;$C50,0,$E50)))</f>
        <v>0</v>
      </c>
      <c r="M50" s="226">
        <f>IF(M$4=$C50,$E50,
IF(M$4&gt;$C50,L50*(1+INDEX('Inputs_Indexed REC'!$D$12:$AC$14,MATCH('Indexed REC Strike Price'!$B50,'Inputs_Indexed REC'!$B$12:$B$14,0),MATCH('Indexed REC Prices'!M$4,'Inputs_Indexed REC'!$D$11:$AC$11,0))),
IF(M$4&lt;$C50,0,$E50)))</f>
        <v>0</v>
      </c>
      <c r="N50" s="226">
        <f>IF(N$4=$C50,$E50,
IF(N$4&gt;$C50,M50*(1+INDEX('Inputs_Indexed REC'!$D$12:$AC$14,MATCH('Indexed REC Strike Price'!$B50,'Inputs_Indexed REC'!$B$12:$B$14,0),MATCH('Indexed REC Prices'!N$4,'Inputs_Indexed REC'!$D$11:$AC$11,0))),
IF(N$4&lt;$C50,0,$E50)))</f>
        <v>0</v>
      </c>
      <c r="O50" s="226">
        <f>IF(O$4=$C50,$E50,
IF(O$4&gt;$C50,N50*(1+INDEX('Inputs_Indexed REC'!$D$12:$AC$14,MATCH('Indexed REC Strike Price'!$B50,'Inputs_Indexed REC'!$B$12:$B$14,0),MATCH('Indexed REC Prices'!O$4,'Inputs_Indexed REC'!$D$11:$AC$11,0))),
IF(O$4&lt;$C50,0,$E50)))</f>
        <v>0</v>
      </c>
      <c r="P50" s="226">
        <f>IF(P$4=$C50,$E50,
IF(P$4&gt;$C50,O50*(1+INDEX('Inputs_Indexed REC'!$D$12:$AC$14,MATCH('Indexed REC Strike Price'!$B50,'Inputs_Indexed REC'!$B$12:$B$14,0),MATCH('Indexed REC Prices'!P$4,'Inputs_Indexed REC'!$D$11:$AC$11,0))),
IF(P$4&lt;$C50,0,$E50)))</f>
        <v>0</v>
      </c>
      <c r="Q50" s="226">
        <f>IF(Q$4=$C50,$E50,
IF(Q$4&gt;$C50,P50*(1+INDEX('Inputs_Indexed REC'!$D$12:$AC$14,MATCH('Indexed REC Strike Price'!$B50,'Inputs_Indexed REC'!$B$12:$B$14,0),MATCH('Indexed REC Prices'!Q$4,'Inputs_Indexed REC'!$D$11:$AC$11,0))),
IF(Q$4&lt;$C50,0,$E50)))</f>
        <v>0</v>
      </c>
      <c r="R50" s="226">
        <f>IF(R$4=$C50,$E50,
IF(R$4&gt;$C50,Q50*(1+INDEX('Inputs_Indexed REC'!$D$12:$AC$14,MATCH('Indexed REC Strike Price'!$B50,'Inputs_Indexed REC'!$B$12:$B$14,0),MATCH('Indexed REC Prices'!R$4,'Inputs_Indexed REC'!$D$11:$AC$11,0))),
IF(R$4&lt;$C50,0,$E50)))</f>
        <v>0</v>
      </c>
      <c r="S50" s="226">
        <f>IF(S$4=$C50,$E50,
IF(S$4&gt;$C50,R50*(1+INDEX('Inputs_Indexed REC'!$D$12:$AC$14,MATCH('Indexed REC Strike Price'!$B50,'Inputs_Indexed REC'!$B$12:$B$14,0),MATCH('Indexed REC Prices'!S$4,'Inputs_Indexed REC'!$D$11:$AC$11,0))),
IF(S$4&lt;$C50,0,$E50)))</f>
        <v>0</v>
      </c>
      <c r="T50" s="226">
        <f>IF(T$4=$C50,$E50,
IF(T$4&gt;$C50,S50*(1+INDEX('Inputs_Indexed REC'!$D$12:$AC$14,MATCH('Indexed REC Strike Price'!$B50,'Inputs_Indexed REC'!$B$12:$B$14,0),MATCH('Indexed REC Prices'!T$4,'Inputs_Indexed REC'!$D$11:$AC$11,0))),
IF(T$4&lt;$C50,0,$E50)))</f>
        <v>0</v>
      </c>
      <c r="U50" s="226">
        <f>IF(U$4=$C50,$E50,
IF(U$4&gt;$C50,T50*(1+INDEX('Inputs_Indexed REC'!$D$12:$AC$14,MATCH('Indexed REC Strike Price'!$B50,'Inputs_Indexed REC'!$B$12:$B$14,0),MATCH('Indexed REC Prices'!U$4,'Inputs_Indexed REC'!$D$11:$AC$11,0))),
IF(U$4&lt;$C50,0,$E50)))</f>
        <v>0</v>
      </c>
      <c r="V50" s="226">
        <f>IF(V$4=$C50,$E50,
IF(V$4&gt;$C50,U50*(1+INDEX('Inputs_Indexed REC'!$D$12:$AC$14,MATCH('Indexed REC Strike Price'!$B50,'Inputs_Indexed REC'!$B$12:$B$14,0),MATCH('Indexed REC Prices'!V$4,'Inputs_Indexed REC'!$D$11:$AC$11,0))),
IF(V$4&lt;$C50,0,$E50)))</f>
        <v>0</v>
      </c>
      <c r="W50" s="226">
        <f>IF(W$4=$C50,$E50,
IF(W$4&gt;$C50,V50*(1+INDEX('Inputs_Indexed REC'!$D$12:$AC$14,MATCH('Indexed REC Strike Price'!$B50,'Inputs_Indexed REC'!$B$12:$B$14,0),MATCH('Indexed REC Prices'!W$4,'Inputs_Indexed REC'!$D$11:$AC$11,0))),
IF(W$4&lt;$C50,0,$E50)))</f>
        <v>0</v>
      </c>
      <c r="X50" s="226">
        <f>IF(X$4=$C50,$E50,
IF(X$4&gt;$C50,W50*(1+INDEX('Inputs_Indexed REC'!$D$12:$AC$14,MATCH('Indexed REC Strike Price'!$B50,'Inputs_Indexed REC'!$B$12:$B$14,0),MATCH('Indexed REC Prices'!X$4,'Inputs_Indexed REC'!$D$11:$AC$11,0))),
IF(X$4&lt;$C50,0,$E50)))</f>
        <v>0</v>
      </c>
      <c r="Y50" s="226">
        <f>IF(Y$4=$C50,$E50,
IF(Y$4&gt;$C50,X50*(1+INDEX('Inputs_Indexed REC'!$D$12:$AC$14,MATCH('Indexed REC Strike Price'!$B50,'Inputs_Indexed REC'!$B$12:$B$14,0),MATCH('Indexed REC Prices'!Y$4,'Inputs_Indexed REC'!$D$11:$AC$11,0))),
IF(Y$4&lt;$C50,0,$E50)))</f>
        <v>0</v>
      </c>
      <c r="Z50" s="226">
        <f>IF(Z$4=$C50,$E50,
IF(Z$4&gt;$C50,Y50*(1+INDEX('Inputs_Indexed REC'!$D$12:$AC$14,MATCH('Indexed REC Strike Price'!$B50,'Inputs_Indexed REC'!$B$12:$B$14,0),MATCH('Indexed REC Prices'!Z$4,'Inputs_Indexed REC'!$D$11:$AC$11,0))),
IF(Z$4&lt;$C50,0,$E50)))</f>
        <v>75.36</v>
      </c>
      <c r="AA50" s="226">
        <f>IF(AA$4=$C50,$E50,
IF(AA$4&gt;$C50,Z50*(1+INDEX('Inputs_Indexed REC'!$D$12:$AC$14,MATCH('Indexed REC Strike Price'!$B50,'Inputs_Indexed REC'!$B$12:$B$14,0),MATCH('Indexed REC Prices'!AA$4,'Inputs_Indexed REC'!$D$11:$AC$11,0))),
IF(AA$4&lt;$C50,0,$E50)))</f>
        <v>75.36</v>
      </c>
      <c r="AB50" s="226">
        <f>IF(AB$4=$C50,$E50,
IF(AB$4&gt;$C50,AA50*(1+INDEX('Inputs_Indexed REC'!$D$12:$AC$14,MATCH('Indexed REC Strike Price'!$B50,'Inputs_Indexed REC'!$B$12:$B$14,0),MATCH('Indexed REC Prices'!AB$4,'Inputs_Indexed REC'!$D$11:$AC$11,0))),
IF(AB$4&lt;$C50,0,$E50)))</f>
        <v>75.36</v>
      </c>
      <c r="AC50" s="226">
        <f>IF(AC$4=$C50,$E50,
IF(AC$4&gt;$C50,AB50*(1+INDEX('Inputs_Indexed REC'!$D$12:$AC$14,MATCH('Indexed REC Strike Price'!$B50,'Inputs_Indexed REC'!$B$12:$B$14,0),MATCH('Indexed REC Prices'!AC$4,'Inputs_Indexed REC'!$D$11:$AC$11,0))),
IF(AC$4&lt;$C50,0,$E50)))</f>
        <v>75.36</v>
      </c>
      <c r="AD50" s="226">
        <f>IF(AD$4=$C50,$E50,
IF(AD$4&gt;$C50,AC50*(1+INDEX('Inputs_Indexed REC'!$D$12:$AC$14,MATCH('Indexed REC Strike Price'!$B50,'Inputs_Indexed REC'!$B$12:$B$14,0),MATCH('Indexed REC Prices'!AD$4,'Inputs_Indexed REC'!$D$11:$AC$11,0))),
IF(AD$4&lt;$C50,0,$E50)))</f>
        <v>75.36</v>
      </c>
      <c r="AE50" s="226">
        <f>IF(AE$4=$C50,$E50,
IF(AE$4&gt;$C50,AD50*(1+INDEX('Inputs_Indexed REC'!$D$12:$AC$14,MATCH('Indexed REC Strike Price'!$B50,'Inputs_Indexed REC'!$B$12:$B$14,0),MATCH('Indexed REC Prices'!AE$4,'Inputs_Indexed REC'!$D$11:$AC$11,0))),
IF(AE$4&lt;$C50,0,$E50)))</f>
        <v>75.36</v>
      </c>
    </row>
    <row r="51" spans="2:50">
      <c r="B51" s="321" t="s">
        <v>72</v>
      </c>
      <c r="C51" s="320">
        <f t="shared" si="3"/>
        <v>2042</v>
      </c>
      <c r="D51" s="262" t="s">
        <v>87</v>
      </c>
      <c r="E51" s="322">
        <f t="shared" si="4"/>
        <v>75.36</v>
      </c>
      <c r="G51" s="226">
        <f>IF(G$4=$C51,$E51,
IF(G$4&gt;$C51,F51*(1+INDEX('Inputs_Indexed REC'!$D$12:$AC$14,MATCH('Indexed REC Strike Price'!$B51,'Inputs_Indexed REC'!$B$12:$B$14,0),MATCH('Indexed REC Prices'!G$4,'Inputs_Indexed REC'!$D$11:$AC$11,0))),
IF(G$4&lt;$C51,0,$E51)))</f>
        <v>0</v>
      </c>
      <c r="H51" s="226">
        <f>IF(H$4=$C51,$E51,
IF(H$4&gt;$C51,G51*(1+INDEX('Inputs_Indexed REC'!$D$12:$AC$14,MATCH('Indexed REC Strike Price'!$B51,'Inputs_Indexed REC'!$B$12:$B$14,0),MATCH('Indexed REC Prices'!H$4,'Inputs_Indexed REC'!$D$11:$AC$11,0))),
IF(H$4&lt;$C51,0,$E51)))</f>
        <v>0</v>
      </c>
      <c r="I51" s="226">
        <f>IF(I$4=$C51,$E51,
IF(I$4&gt;$C51,H51*(1+INDEX('Inputs_Indexed REC'!$D$12:$AC$14,MATCH('Indexed REC Strike Price'!$B51,'Inputs_Indexed REC'!$B$12:$B$14,0),MATCH('Indexed REC Prices'!I$4,'Inputs_Indexed REC'!$D$11:$AC$11,0))),
IF(I$4&lt;$C51,0,$E51)))</f>
        <v>0</v>
      </c>
      <c r="J51" s="226">
        <f>IF(J$4=$C51,$E51,
IF(J$4&gt;$C51,I51*(1+INDEX('Inputs_Indexed REC'!$D$12:$AC$14,MATCH('Indexed REC Strike Price'!$B51,'Inputs_Indexed REC'!$B$12:$B$14,0),MATCH('Indexed REC Prices'!J$4,'Inputs_Indexed REC'!$D$11:$AC$11,0))),
IF(J$4&lt;$C51,0,$E51)))</f>
        <v>0</v>
      </c>
      <c r="K51" s="226">
        <f>IF(K$4=$C51,$E51,
IF(K$4&gt;$C51,J51*(1+INDEX('Inputs_Indexed REC'!$D$12:$AC$14,MATCH('Indexed REC Strike Price'!$B51,'Inputs_Indexed REC'!$B$12:$B$14,0),MATCH('Indexed REC Prices'!K$4,'Inputs_Indexed REC'!$D$11:$AC$11,0))),
IF(K$4&lt;$C51,0,$E51)))</f>
        <v>0</v>
      </c>
      <c r="L51" s="226">
        <f>IF(L$4=$C51,$E51,
IF(L$4&gt;$C51,K51*(1+INDEX('Inputs_Indexed REC'!$D$12:$AC$14,MATCH('Indexed REC Strike Price'!$B51,'Inputs_Indexed REC'!$B$12:$B$14,0),MATCH('Indexed REC Prices'!L$4,'Inputs_Indexed REC'!$D$11:$AC$11,0))),
IF(L$4&lt;$C51,0,$E51)))</f>
        <v>0</v>
      </c>
      <c r="M51" s="226">
        <f>IF(M$4=$C51,$E51,
IF(M$4&gt;$C51,L51*(1+INDEX('Inputs_Indexed REC'!$D$12:$AC$14,MATCH('Indexed REC Strike Price'!$B51,'Inputs_Indexed REC'!$B$12:$B$14,0),MATCH('Indexed REC Prices'!M$4,'Inputs_Indexed REC'!$D$11:$AC$11,0))),
IF(M$4&lt;$C51,0,$E51)))</f>
        <v>0</v>
      </c>
      <c r="N51" s="226">
        <f>IF(N$4=$C51,$E51,
IF(N$4&gt;$C51,M51*(1+INDEX('Inputs_Indexed REC'!$D$12:$AC$14,MATCH('Indexed REC Strike Price'!$B51,'Inputs_Indexed REC'!$B$12:$B$14,0),MATCH('Indexed REC Prices'!N$4,'Inputs_Indexed REC'!$D$11:$AC$11,0))),
IF(N$4&lt;$C51,0,$E51)))</f>
        <v>0</v>
      </c>
      <c r="O51" s="226">
        <f>IF(O$4=$C51,$E51,
IF(O$4&gt;$C51,N51*(1+INDEX('Inputs_Indexed REC'!$D$12:$AC$14,MATCH('Indexed REC Strike Price'!$B51,'Inputs_Indexed REC'!$B$12:$B$14,0),MATCH('Indexed REC Prices'!O$4,'Inputs_Indexed REC'!$D$11:$AC$11,0))),
IF(O$4&lt;$C51,0,$E51)))</f>
        <v>0</v>
      </c>
      <c r="P51" s="226">
        <f>IF(P$4=$C51,$E51,
IF(P$4&gt;$C51,O51*(1+INDEX('Inputs_Indexed REC'!$D$12:$AC$14,MATCH('Indexed REC Strike Price'!$B51,'Inputs_Indexed REC'!$B$12:$B$14,0),MATCH('Indexed REC Prices'!P$4,'Inputs_Indexed REC'!$D$11:$AC$11,0))),
IF(P$4&lt;$C51,0,$E51)))</f>
        <v>0</v>
      </c>
      <c r="Q51" s="226">
        <f>IF(Q$4=$C51,$E51,
IF(Q$4&gt;$C51,P51*(1+INDEX('Inputs_Indexed REC'!$D$12:$AC$14,MATCH('Indexed REC Strike Price'!$B51,'Inputs_Indexed REC'!$B$12:$B$14,0),MATCH('Indexed REC Prices'!Q$4,'Inputs_Indexed REC'!$D$11:$AC$11,0))),
IF(Q$4&lt;$C51,0,$E51)))</f>
        <v>0</v>
      </c>
      <c r="R51" s="226">
        <f>IF(R$4=$C51,$E51,
IF(R$4&gt;$C51,Q51*(1+INDEX('Inputs_Indexed REC'!$D$12:$AC$14,MATCH('Indexed REC Strike Price'!$B51,'Inputs_Indexed REC'!$B$12:$B$14,0),MATCH('Indexed REC Prices'!R$4,'Inputs_Indexed REC'!$D$11:$AC$11,0))),
IF(R$4&lt;$C51,0,$E51)))</f>
        <v>0</v>
      </c>
      <c r="S51" s="226">
        <f>IF(S$4=$C51,$E51,
IF(S$4&gt;$C51,R51*(1+INDEX('Inputs_Indexed REC'!$D$12:$AC$14,MATCH('Indexed REC Strike Price'!$B51,'Inputs_Indexed REC'!$B$12:$B$14,0),MATCH('Indexed REC Prices'!S$4,'Inputs_Indexed REC'!$D$11:$AC$11,0))),
IF(S$4&lt;$C51,0,$E51)))</f>
        <v>0</v>
      </c>
      <c r="T51" s="226">
        <f>IF(T$4=$C51,$E51,
IF(T$4&gt;$C51,S51*(1+INDEX('Inputs_Indexed REC'!$D$12:$AC$14,MATCH('Indexed REC Strike Price'!$B51,'Inputs_Indexed REC'!$B$12:$B$14,0),MATCH('Indexed REC Prices'!T$4,'Inputs_Indexed REC'!$D$11:$AC$11,0))),
IF(T$4&lt;$C51,0,$E51)))</f>
        <v>0</v>
      </c>
      <c r="U51" s="226">
        <f>IF(U$4=$C51,$E51,
IF(U$4&gt;$C51,T51*(1+INDEX('Inputs_Indexed REC'!$D$12:$AC$14,MATCH('Indexed REC Strike Price'!$B51,'Inputs_Indexed REC'!$B$12:$B$14,0),MATCH('Indexed REC Prices'!U$4,'Inputs_Indexed REC'!$D$11:$AC$11,0))),
IF(U$4&lt;$C51,0,$E51)))</f>
        <v>0</v>
      </c>
      <c r="V51" s="226">
        <f>IF(V$4=$C51,$E51,
IF(V$4&gt;$C51,U51*(1+INDEX('Inputs_Indexed REC'!$D$12:$AC$14,MATCH('Indexed REC Strike Price'!$B51,'Inputs_Indexed REC'!$B$12:$B$14,0),MATCH('Indexed REC Prices'!V$4,'Inputs_Indexed REC'!$D$11:$AC$11,0))),
IF(V$4&lt;$C51,0,$E51)))</f>
        <v>0</v>
      </c>
      <c r="W51" s="226">
        <f>IF(W$4=$C51,$E51,
IF(W$4&gt;$C51,V51*(1+INDEX('Inputs_Indexed REC'!$D$12:$AC$14,MATCH('Indexed REC Strike Price'!$B51,'Inputs_Indexed REC'!$B$12:$B$14,0),MATCH('Indexed REC Prices'!W$4,'Inputs_Indexed REC'!$D$11:$AC$11,0))),
IF(W$4&lt;$C51,0,$E51)))</f>
        <v>0</v>
      </c>
      <c r="X51" s="226">
        <f>IF(X$4=$C51,$E51,
IF(X$4&gt;$C51,W51*(1+INDEX('Inputs_Indexed REC'!$D$12:$AC$14,MATCH('Indexed REC Strike Price'!$B51,'Inputs_Indexed REC'!$B$12:$B$14,0),MATCH('Indexed REC Prices'!X$4,'Inputs_Indexed REC'!$D$11:$AC$11,0))),
IF(X$4&lt;$C51,0,$E51)))</f>
        <v>0</v>
      </c>
      <c r="Y51" s="226">
        <f>IF(Y$4=$C51,$E51,
IF(Y$4&gt;$C51,X51*(1+INDEX('Inputs_Indexed REC'!$D$12:$AC$14,MATCH('Indexed REC Strike Price'!$B51,'Inputs_Indexed REC'!$B$12:$B$14,0),MATCH('Indexed REC Prices'!Y$4,'Inputs_Indexed REC'!$D$11:$AC$11,0))),
IF(Y$4&lt;$C51,0,$E51)))</f>
        <v>0</v>
      </c>
      <c r="Z51" s="226">
        <f>IF(Z$4=$C51,$E51,
IF(Z$4&gt;$C51,Y51*(1+INDEX('Inputs_Indexed REC'!$D$12:$AC$14,MATCH('Indexed REC Strike Price'!$B51,'Inputs_Indexed REC'!$B$12:$B$14,0),MATCH('Indexed REC Prices'!Z$4,'Inputs_Indexed REC'!$D$11:$AC$11,0))),
IF(Z$4&lt;$C51,0,$E51)))</f>
        <v>0</v>
      </c>
      <c r="AA51" s="226">
        <f>IF(AA$4=$C51,$E51,
IF(AA$4&gt;$C51,Z51*(1+INDEX('Inputs_Indexed REC'!$D$12:$AC$14,MATCH('Indexed REC Strike Price'!$B51,'Inputs_Indexed REC'!$B$12:$B$14,0),MATCH('Indexed REC Prices'!AA$4,'Inputs_Indexed REC'!$D$11:$AC$11,0))),
IF(AA$4&lt;$C51,0,$E51)))</f>
        <v>75.36</v>
      </c>
      <c r="AB51" s="226">
        <f>IF(AB$4=$C51,$E51,
IF(AB$4&gt;$C51,AA51*(1+INDEX('Inputs_Indexed REC'!$D$12:$AC$14,MATCH('Indexed REC Strike Price'!$B51,'Inputs_Indexed REC'!$B$12:$B$14,0),MATCH('Indexed REC Prices'!AB$4,'Inputs_Indexed REC'!$D$11:$AC$11,0))),
IF(AB$4&lt;$C51,0,$E51)))</f>
        <v>75.36</v>
      </c>
      <c r="AC51" s="226">
        <f>IF(AC$4=$C51,$E51,
IF(AC$4&gt;$C51,AB51*(1+INDEX('Inputs_Indexed REC'!$D$12:$AC$14,MATCH('Indexed REC Strike Price'!$B51,'Inputs_Indexed REC'!$B$12:$B$14,0),MATCH('Indexed REC Prices'!AC$4,'Inputs_Indexed REC'!$D$11:$AC$11,0))),
IF(AC$4&lt;$C51,0,$E51)))</f>
        <v>75.36</v>
      </c>
      <c r="AD51" s="226">
        <f>IF(AD$4=$C51,$E51,
IF(AD$4&gt;$C51,AC51*(1+INDEX('Inputs_Indexed REC'!$D$12:$AC$14,MATCH('Indexed REC Strike Price'!$B51,'Inputs_Indexed REC'!$B$12:$B$14,0),MATCH('Indexed REC Prices'!AD$4,'Inputs_Indexed REC'!$D$11:$AC$11,0))),
IF(AD$4&lt;$C51,0,$E51)))</f>
        <v>75.36</v>
      </c>
      <c r="AE51" s="226">
        <f>IF(AE$4=$C51,$E51,
IF(AE$4&gt;$C51,AD51*(1+INDEX('Inputs_Indexed REC'!$D$12:$AC$14,MATCH('Indexed REC Strike Price'!$B51,'Inputs_Indexed REC'!$B$12:$B$14,0),MATCH('Indexed REC Prices'!AE$4,'Inputs_Indexed REC'!$D$11:$AC$11,0))),
IF(AE$4&lt;$C51,0,$E51)))</f>
        <v>75.36</v>
      </c>
    </row>
    <row r="52" spans="2:50">
      <c r="B52" s="321" t="s">
        <v>72</v>
      </c>
      <c r="C52" s="320">
        <f t="shared" si="3"/>
        <v>2043</v>
      </c>
      <c r="D52" s="262" t="s">
        <v>87</v>
      </c>
      <c r="E52" s="322">
        <f t="shared" si="4"/>
        <v>75.36</v>
      </c>
      <c r="G52" s="226">
        <f>IF(G$4=$C52,$E52,
IF(G$4&gt;$C52,F52*(1+INDEX('Inputs_Indexed REC'!$D$12:$AC$14,MATCH('Indexed REC Strike Price'!$B52,'Inputs_Indexed REC'!$B$12:$B$14,0),MATCH('Indexed REC Prices'!G$4,'Inputs_Indexed REC'!$D$11:$AC$11,0))),
IF(G$4&lt;$C52,0,$E52)))</f>
        <v>0</v>
      </c>
      <c r="H52" s="226">
        <f>IF(H$4=$C52,$E52,
IF(H$4&gt;$C52,G52*(1+INDEX('Inputs_Indexed REC'!$D$12:$AC$14,MATCH('Indexed REC Strike Price'!$B52,'Inputs_Indexed REC'!$B$12:$B$14,0),MATCH('Indexed REC Prices'!H$4,'Inputs_Indexed REC'!$D$11:$AC$11,0))),
IF(H$4&lt;$C52,0,$E52)))</f>
        <v>0</v>
      </c>
      <c r="I52" s="226">
        <f>IF(I$4=$C52,$E52,
IF(I$4&gt;$C52,H52*(1+INDEX('Inputs_Indexed REC'!$D$12:$AC$14,MATCH('Indexed REC Strike Price'!$B52,'Inputs_Indexed REC'!$B$12:$B$14,0),MATCH('Indexed REC Prices'!I$4,'Inputs_Indexed REC'!$D$11:$AC$11,0))),
IF(I$4&lt;$C52,0,$E52)))</f>
        <v>0</v>
      </c>
      <c r="J52" s="226">
        <f>IF(J$4=$C52,$E52,
IF(J$4&gt;$C52,I52*(1+INDEX('Inputs_Indexed REC'!$D$12:$AC$14,MATCH('Indexed REC Strike Price'!$B52,'Inputs_Indexed REC'!$B$12:$B$14,0),MATCH('Indexed REC Prices'!J$4,'Inputs_Indexed REC'!$D$11:$AC$11,0))),
IF(J$4&lt;$C52,0,$E52)))</f>
        <v>0</v>
      </c>
      <c r="K52" s="226">
        <f>IF(K$4=$C52,$E52,
IF(K$4&gt;$C52,J52*(1+INDEX('Inputs_Indexed REC'!$D$12:$AC$14,MATCH('Indexed REC Strike Price'!$B52,'Inputs_Indexed REC'!$B$12:$B$14,0),MATCH('Indexed REC Prices'!K$4,'Inputs_Indexed REC'!$D$11:$AC$11,0))),
IF(K$4&lt;$C52,0,$E52)))</f>
        <v>0</v>
      </c>
      <c r="L52" s="226">
        <f>IF(L$4=$C52,$E52,
IF(L$4&gt;$C52,K52*(1+INDEX('Inputs_Indexed REC'!$D$12:$AC$14,MATCH('Indexed REC Strike Price'!$B52,'Inputs_Indexed REC'!$B$12:$B$14,0),MATCH('Indexed REC Prices'!L$4,'Inputs_Indexed REC'!$D$11:$AC$11,0))),
IF(L$4&lt;$C52,0,$E52)))</f>
        <v>0</v>
      </c>
      <c r="M52" s="226">
        <f>IF(M$4=$C52,$E52,
IF(M$4&gt;$C52,L52*(1+INDEX('Inputs_Indexed REC'!$D$12:$AC$14,MATCH('Indexed REC Strike Price'!$B52,'Inputs_Indexed REC'!$B$12:$B$14,0),MATCH('Indexed REC Prices'!M$4,'Inputs_Indexed REC'!$D$11:$AC$11,0))),
IF(M$4&lt;$C52,0,$E52)))</f>
        <v>0</v>
      </c>
      <c r="N52" s="226">
        <f>IF(N$4=$C52,$E52,
IF(N$4&gt;$C52,M52*(1+INDEX('Inputs_Indexed REC'!$D$12:$AC$14,MATCH('Indexed REC Strike Price'!$B52,'Inputs_Indexed REC'!$B$12:$B$14,0),MATCH('Indexed REC Prices'!N$4,'Inputs_Indexed REC'!$D$11:$AC$11,0))),
IF(N$4&lt;$C52,0,$E52)))</f>
        <v>0</v>
      </c>
      <c r="O52" s="226">
        <f>IF(O$4=$C52,$E52,
IF(O$4&gt;$C52,N52*(1+INDEX('Inputs_Indexed REC'!$D$12:$AC$14,MATCH('Indexed REC Strike Price'!$B52,'Inputs_Indexed REC'!$B$12:$B$14,0),MATCH('Indexed REC Prices'!O$4,'Inputs_Indexed REC'!$D$11:$AC$11,0))),
IF(O$4&lt;$C52,0,$E52)))</f>
        <v>0</v>
      </c>
      <c r="P52" s="226">
        <f>IF(P$4=$C52,$E52,
IF(P$4&gt;$C52,O52*(1+INDEX('Inputs_Indexed REC'!$D$12:$AC$14,MATCH('Indexed REC Strike Price'!$B52,'Inputs_Indexed REC'!$B$12:$B$14,0),MATCH('Indexed REC Prices'!P$4,'Inputs_Indexed REC'!$D$11:$AC$11,0))),
IF(P$4&lt;$C52,0,$E52)))</f>
        <v>0</v>
      </c>
      <c r="Q52" s="226">
        <f>IF(Q$4=$C52,$E52,
IF(Q$4&gt;$C52,P52*(1+INDEX('Inputs_Indexed REC'!$D$12:$AC$14,MATCH('Indexed REC Strike Price'!$B52,'Inputs_Indexed REC'!$B$12:$B$14,0),MATCH('Indexed REC Prices'!Q$4,'Inputs_Indexed REC'!$D$11:$AC$11,0))),
IF(Q$4&lt;$C52,0,$E52)))</f>
        <v>0</v>
      </c>
      <c r="R52" s="226">
        <f>IF(R$4=$C52,$E52,
IF(R$4&gt;$C52,Q52*(1+INDEX('Inputs_Indexed REC'!$D$12:$AC$14,MATCH('Indexed REC Strike Price'!$B52,'Inputs_Indexed REC'!$B$12:$B$14,0),MATCH('Indexed REC Prices'!R$4,'Inputs_Indexed REC'!$D$11:$AC$11,0))),
IF(R$4&lt;$C52,0,$E52)))</f>
        <v>0</v>
      </c>
      <c r="S52" s="226">
        <f>IF(S$4=$C52,$E52,
IF(S$4&gt;$C52,R52*(1+INDEX('Inputs_Indexed REC'!$D$12:$AC$14,MATCH('Indexed REC Strike Price'!$B52,'Inputs_Indexed REC'!$B$12:$B$14,0),MATCH('Indexed REC Prices'!S$4,'Inputs_Indexed REC'!$D$11:$AC$11,0))),
IF(S$4&lt;$C52,0,$E52)))</f>
        <v>0</v>
      </c>
      <c r="T52" s="226">
        <f>IF(T$4=$C52,$E52,
IF(T$4&gt;$C52,S52*(1+INDEX('Inputs_Indexed REC'!$D$12:$AC$14,MATCH('Indexed REC Strike Price'!$B52,'Inputs_Indexed REC'!$B$12:$B$14,0),MATCH('Indexed REC Prices'!T$4,'Inputs_Indexed REC'!$D$11:$AC$11,0))),
IF(T$4&lt;$C52,0,$E52)))</f>
        <v>0</v>
      </c>
      <c r="U52" s="226">
        <f>IF(U$4=$C52,$E52,
IF(U$4&gt;$C52,T52*(1+INDEX('Inputs_Indexed REC'!$D$12:$AC$14,MATCH('Indexed REC Strike Price'!$B52,'Inputs_Indexed REC'!$B$12:$B$14,0),MATCH('Indexed REC Prices'!U$4,'Inputs_Indexed REC'!$D$11:$AC$11,0))),
IF(U$4&lt;$C52,0,$E52)))</f>
        <v>0</v>
      </c>
      <c r="V52" s="226">
        <f>IF(V$4=$C52,$E52,
IF(V$4&gt;$C52,U52*(1+INDEX('Inputs_Indexed REC'!$D$12:$AC$14,MATCH('Indexed REC Strike Price'!$B52,'Inputs_Indexed REC'!$B$12:$B$14,0),MATCH('Indexed REC Prices'!V$4,'Inputs_Indexed REC'!$D$11:$AC$11,0))),
IF(V$4&lt;$C52,0,$E52)))</f>
        <v>0</v>
      </c>
      <c r="W52" s="226">
        <f>IF(W$4=$C52,$E52,
IF(W$4&gt;$C52,V52*(1+INDEX('Inputs_Indexed REC'!$D$12:$AC$14,MATCH('Indexed REC Strike Price'!$B52,'Inputs_Indexed REC'!$B$12:$B$14,0),MATCH('Indexed REC Prices'!W$4,'Inputs_Indexed REC'!$D$11:$AC$11,0))),
IF(W$4&lt;$C52,0,$E52)))</f>
        <v>0</v>
      </c>
      <c r="X52" s="226">
        <f>IF(X$4=$C52,$E52,
IF(X$4&gt;$C52,W52*(1+INDEX('Inputs_Indexed REC'!$D$12:$AC$14,MATCH('Indexed REC Strike Price'!$B52,'Inputs_Indexed REC'!$B$12:$B$14,0),MATCH('Indexed REC Prices'!X$4,'Inputs_Indexed REC'!$D$11:$AC$11,0))),
IF(X$4&lt;$C52,0,$E52)))</f>
        <v>0</v>
      </c>
      <c r="Y52" s="226">
        <f>IF(Y$4=$C52,$E52,
IF(Y$4&gt;$C52,X52*(1+INDEX('Inputs_Indexed REC'!$D$12:$AC$14,MATCH('Indexed REC Strike Price'!$B52,'Inputs_Indexed REC'!$B$12:$B$14,0),MATCH('Indexed REC Prices'!Y$4,'Inputs_Indexed REC'!$D$11:$AC$11,0))),
IF(Y$4&lt;$C52,0,$E52)))</f>
        <v>0</v>
      </c>
      <c r="Z52" s="226">
        <f>IF(Z$4=$C52,$E52,
IF(Z$4&gt;$C52,Y52*(1+INDEX('Inputs_Indexed REC'!$D$12:$AC$14,MATCH('Indexed REC Strike Price'!$B52,'Inputs_Indexed REC'!$B$12:$B$14,0),MATCH('Indexed REC Prices'!Z$4,'Inputs_Indexed REC'!$D$11:$AC$11,0))),
IF(Z$4&lt;$C52,0,$E52)))</f>
        <v>0</v>
      </c>
      <c r="AA52" s="226">
        <f>IF(AA$4=$C52,$E52,
IF(AA$4&gt;$C52,Z52*(1+INDEX('Inputs_Indexed REC'!$D$12:$AC$14,MATCH('Indexed REC Strike Price'!$B52,'Inputs_Indexed REC'!$B$12:$B$14,0),MATCH('Indexed REC Prices'!AA$4,'Inputs_Indexed REC'!$D$11:$AC$11,0))),
IF(AA$4&lt;$C52,0,$E52)))</f>
        <v>0</v>
      </c>
      <c r="AB52" s="226">
        <f>IF(AB$4=$C52,$E52,
IF(AB$4&gt;$C52,AA52*(1+INDEX('Inputs_Indexed REC'!$D$12:$AC$14,MATCH('Indexed REC Strike Price'!$B52,'Inputs_Indexed REC'!$B$12:$B$14,0),MATCH('Indexed REC Prices'!AB$4,'Inputs_Indexed REC'!$D$11:$AC$11,0))),
IF(AB$4&lt;$C52,0,$E52)))</f>
        <v>75.36</v>
      </c>
      <c r="AC52" s="226">
        <f>IF(AC$4=$C52,$E52,
IF(AC$4&gt;$C52,AB52*(1+INDEX('Inputs_Indexed REC'!$D$12:$AC$14,MATCH('Indexed REC Strike Price'!$B52,'Inputs_Indexed REC'!$B$12:$B$14,0),MATCH('Indexed REC Prices'!AC$4,'Inputs_Indexed REC'!$D$11:$AC$11,0))),
IF(AC$4&lt;$C52,0,$E52)))</f>
        <v>75.36</v>
      </c>
      <c r="AD52" s="226">
        <f>IF(AD$4=$C52,$E52,
IF(AD$4&gt;$C52,AC52*(1+INDEX('Inputs_Indexed REC'!$D$12:$AC$14,MATCH('Indexed REC Strike Price'!$B52,'Inputs_Indexed REC'!$B$12:$B$14,0),MATCH('Indexed REC Prices'!AD$4,'Inputs_Indexed REC'!$D$11:$AC$11,0))),
IF(AD$4&lt;$C52,0,$E52)))</f>
        <v>75.36</v>
      </c>
      <c r="AE52" s="226">
        <f>IF(AE$4=$C52,$E52,
IF(AE$4&gt;$C52,AD52*(1+INDEX('Inputs_Indexed REC'!$D$12:$AC$14,MATCH('Indexed REC Strike Price'!$B52,'Inputs_Indexed REC'!$B$12:$B$14,0),MATCH('Indexed REC Prices'!AE$4,'Inputs_Indexed REC'!$D$11:$AC$11,0))),
IF(AE$4&lt;$C52,0,$E52)))</f>
        <v>75.36</v>
      </c>
    </row>
    <row r="53" spans="2:50">
      <c r="B53" s="321" t="s">
        <v>72</v>
      </c>
      <c r="C53" s="320">
        <f t="shared" si="3"/>
        <v>2044</v>
      </c>
      <c r="D53" s="262" t="s">
        <v>87</v>
      </c>
      <c r="E53" s="322">
        <f t="shared" si="4"/>
        <v>75.36</v>
      </c>
      <c r="G53" s="226">
        <f>IF(G$4=$C53,$E53,
IF(G$4&gt;$C53,F53*(1+INDEX('Inputs_Indexed REC'!$D$12:$AC$14,MATCH('Indexed REC Strike Price'!$B53,'Inputs_Indexed REC'!$B$12:$B$14,0),MATCH('Indexed REC Prices'!G$4,'Inputs_Indexed REC'!$D$11:$AC$11,0))),
IF(G$4&lt;$C53,0,$E53)))</f>
        <v>0</v>
      </c>
      <c r="H53" s="226">
        <f>IF(H$4=$C53,$E53,
IF(H$4&gt;$C53,G53*(1+INDEX('Inputs_Indexed REC'!$D$12:$AC$14,MATCH('Indexed REC Strike Price'!$B53,'Inputs_Indexed REC'!$B$12:$B$14,0),MATCH('Indexed REC Prices'!H$4,'Inputs_Indexed REC'!$D$11:$AC$11,0))),
IF(H$4&lt;$C53,0,$E53)))</f>
        <v>0</v>
      </c>
      <c r="I53" s="226">
        <f>IF(I$4=$C53,$E53,
IF(I$4&gt;$C53,H53*(1+INDEX('Inputs_Indexed REC'!$D$12:$AC$14,MATCH('Indexed REC Strike Price'!$B53,'Inputs_Indexed REC'!$B$12:$B$14,0),MATCH('Indexed REC Prices'!I$4,'Inputs_Indexed REC'!$D$11:$AC$11,0))),
IF(I$4&lt;$C53,0,$E53)))</f>
        <v>0</v>
      </c>
      <c r="J53" s="226">
        <f>IF(J$4=$C53,$E53,
IF(J$4&gt;$C53,I53*(1+INDEX('Inputs_Indexed REC'!$D$12:$AC$14,MATCH('Indexed REC Strike Price'!$B53,'Inputs_Indexed REC'!$B$12:$B$14,0),MATCH('Indexed REC Prices'!J$4,'Inputs_Indexed REC'!$D$11:$AC$11,0))),
IF(J$4&lt;$C53,0,$E53)))</f>
        <v>0</v>
      </c>
      <c r="K53" s="226">
        <f>IF(K$4=$C53,$E53,
IF(K$4&gt;$C53,J53*(1+INDEX('Inputs_Indexed REC'!$D$12:$AC$14,MATCH('Indexed REC Strike Price'!$B53,'Inputs_Indexed REC'!$B$12:$B$14,0),MATCH('Indexed REC Prices'!K$4,'Inputs_Indexed REC'!$D$11:$AC$11,0))),
IF(K$4&lt;$C53,0,$E53)))</f>
        <v>0</v>
      </c>
      <c r="L53" s="226">
        <f>IF(L$4=$C53,$E53,
IF(L$4&gt;$C53,K53*(1+INDEX('Inputs_Indexed REC'!$D$12:$AC$14,MATCH('Indexed REC Strike Price'!$B53,'Inputs_Indexed REC'!$B$12:$B$14,0),MATCH('Indexed REC Prices'!L$4,'Inputs_Indexed REC'!$D$11:$AC$11,0))),
IF(L$4&lt;$C53,0,$E53)))</f>
        <v>0</v>
      </c>
      <c r="M53" s="226">
        <f>IF(M$4=$C53,$E53,
IF(M$4&gt;$C53,L53*(1+INDEX('Inputs_Indexed REC'!$D$12:$AC$14,MATCH('Indexed REC Strike Price'!$B53,'Inputs_Indexed REC'!$B$12:$B$14,0),MATCH('Indexed REC Prices'!M$4,'Inputs_Indexed REC'!$D$11:$AC$11,0))),
IF(M$4&lt;$C53,0,$E53)))</f>
        <v>0</v>
      </c>
      <c r="N53" s="226">
        <f>IF(N$4=$C53,$E53,
IF(N$4&gt;$C53,M53*(1+INDEX('Inputs_Indexed REC'!$D$12:$AC$14,MATCH('Indexed REC Strike Price'!$B53,'Inputs_Indexed REC'!$B$12:$B$14,0),MATCH('Indexed REC Prices'!N$4,'Inputs_Indexed REC'!$D$11:$AC$11,0))),
IF(N$4&lt;$C53,0,$E53)))</f>
        <v>0</v>
      </c>
      <c r="O53" s="226">
        <f>IF(O$4=$C53,$E53,
IF(O$4&gt;$C53,N53*(1+INDEX('Inputs_Indexed REC'!$D$12:$AC$14,MATCH('Indexed REC Strike Price'!$B53,'Inputs_Indexed REC'!$B$12:$B$14,0),MATCH('Indexed REC Prices'!O$4,'Inputs_Indexed REC'!$D$11:$AC$11,0))),
IF(O$4&lt;$C53,0,$E53)))</f>
        <v>0</v>
      </c>
      <c r="P53" s="226">
        <f>IF(P$4=$C53,$E53,
IF(P$4&gt;$C53,O53*(1+INDEX('Inputs_Indexed REC'!$D$12:$AC$14,MATCH('Indexed REC Strike Price'!$B53,'Inputs_Indexed REC'!$B$12:$B$14,0),MATCH('Indexed REC Prices'!P$4,'Inputs_Indexed REC'!$D$11:$AC$11,0))),
IF(P$4&lt;$C53,0,$E53)))</f>
        <v>0</v>
      </c>
      <c r="Q53" s="226">
        <f>IF(Q$4=$C53,$E53,
IF(Q$4&gt;$C53,P53*(1+INDEX('Inputs_Indexed REC'!$D$12:$AC$14,MATCH('Indexed REC Strike Price'!$B53,'Inputs_Indexed REC'!$B$12:$B$14,0),MATCH('Indexed REC Prices'!Q$4,'Inputs_Indexed REC'!$D$11:$AC$11,0))),
IF(Q$4&lt;$C53,0,$E53)))</f>
        <v>0</v>
      </c>
      <c r="R53" s="226">
        <f>IF(R$4=$C53,$E53,
IF(R$4&gt;$C53,Q53*(1+INDEX('Inputs_Indexed REC'!$D$12:$AC$14,MATCH('Indexed REC Strike Price'!$B53,'Inputs_Indexed REC'!$B$12:$B$14,0),MATCH('Indexed REC Prices'!R$4,'Inputs_Indexed REC'!$D$11:$AC$11,0))),
IF(R$4&lt;$C53,0,$E53)))</f>
        <v>0</v>
      </c>
      <c r="S53" s="226">
        <f>IF(S$4=$C53,$E53,
IF(S$4&gt;$C53,R53*(1+INDEX('Inputs_Indexed REC'!$D$12:$AC$14,MATCH('Indexed REC Strike Price'!$B53,'Inputs_Indexed REC'!$B$12:$B$14,0),MATCH('Indexed REC Prices'!S$4,'Inputs_Indexed REC'!$D$11:$AC$11,0))),
IF(S$4&lt;$C53,0,$E53)))</f>
        <v>0</v>
      </c>
      <c r="T53" s="226">
        <f>IF(T$4=$C53,$E53,
IF(T$4&gt;$C53,S53*(1+INDEX('Inputs_Indexed REC'!$D$12:$AC$14,MATCH('Indexed REC Strike Price'!$B53,'Inputs_Indexed REC'!$B$12:$B$14,0),MATCH('Indexed REC Prices'!T$4,'Inputs_Indexed REC'!$D$11:$AC$11,0))),
IF(T$4&lt;$C53,0,$E53)))</f>
        <v>0</v>
      </c>
      <c r="U53" s="226">
        <f>IF(U$4=$C53,$E53,
IF(U$4&gt;$C53,T53*(1+INDEX('Inputs_Indexed REC'!$D$12:$AC$14,MATCH('Indexed REC Strike Price'!$B53,'Inputs_Indexed REC'!$B$12:$B$14,0),MATCH('Indexed REC Prices'!U$4,'Inputs_Indexed REC'!$D$11:$AC$11,0))),
IF(U$4&lt;$C53,0,$E53)))</f>
        <v>0</v>
      </c>
      <c r="V53" s="226">
        <f>IF(V$4=$C53,$E53,
IF(V$4&gt;$C53,U53*(1+INDEX('Inputs_Indexed REC'!$D$12:$AC$14,MATCH('Indexed REC Strike Price'!$B53,'Inputs_Indexed REC'!$B$12:$B$14,0),MATCH('Indexed REC Prices'!V$4,'Inputs_Indexed REC'!$D$11:$AC$11,0))),
IF(V$4&lt;$C53,0,$E53)))</f>
        <v>0</v>
      </c>
      <c r="W53" s="226">
        <f>IF(W$4=$C53,$E53,
IF(W$4&gt;$C53,V53*(1+INDEX('Inputs_Indexed REC'!$D$12:$AC$14,MATCH('Indexed REC Strike Price'!$B53,'Inputs_Indexed REC'!$B$12:$B$14,0),MATCH('Indexed REC Prices'!W$4,'Inputs_Indexed REC'!$D$11:$AC$11,0))),
IF(W$4&lt;$C53,0,$E53)))</f>
        <v>0</v>
      </c>
      <c r="X53" s="226">
        <f>IF(X$4=$C53,$E53,
IF(X$4&gt;$C53,W53*(1+INDEX('Inputs_Indexed REC'!$D$12:$AC$14,MATCH('Indexed REC Strike Price'!$B53,'Inputs_Indexed REC'!$B$12:$B$14,0),MATCH('Indexed REC Prices'!X$4,'Inputs_Indexed REC'!$D$11:$AC$11,0))),
IF(X$4&lt;$C53,0,$E53)))</f>
        <v>0</v>
      </c>
      <c r="Y53" s="226">
        <f>IF(Y$4=$C53,$E53,
IF(Y$4&gt;$C53,X53*(1+INDEX('Inputs_Indexed REC'!$D$12:$AC$14,MATCH('Indexed REC Strike Price'!$B53,'Inputs_Indexed REC'!$B$12:$B$14,0),MATCH('Indexed REC Prices'!Y$4,'Inputs_Indexed REC'!$D$11:$AC$11,0))),
IF(Y$4&lt;$C53,0,$E53)))</f>
        <v>0</v>
      </c>
      <c r="Z53" s="226">
        <f>IF(Z$4=$C53,$E53,
IF(Z$4&gt;$C53,Y53*(1+INDEX('Inputs_Indexed REC'!$D$12:$AC$14,MATCH('Indexed REC Strike Price'!$B53,'Inputs_Indexed REC'!$B$12:$B$14,0),MATCH('Indexed REC Prices'!Z$4,'Inputs_Indexed REC'!$D$11:$AC$11,0))),
IF(Z$4&lt;$C53,0,$E53)))</f>
        <v>0</v>
      </c>
      <c r="AA53" s="226">
        <f>IF(AA$4=$C53,$E53,
IF(AA$4&gt;$C53,Z53*(1+INDEX('Inputs_Indexed REC'!$D$12:$AC$14,MATCH('Indexed REC Strike Price'!$B53,'Inputs_Indexed REC'!$B$12:$B$14,0),MATCH('Indexed REC Prices'!AA$4,'Inputs_Indexed REC'!$D$11:$AC$11,0))),
IF(AA$4&lt;$C53,0,$E53)))</f>
        <v>0</v>
      </c>
      <c r="AB53" s="226">
        <f>IF(AB$4=$C53,$E53,
IF(AB$4&gt;$C53,AA53*(1+INDEX('Inputs_Indexed REC'!$D$12:$AC$14,MATCH('Indexed REC Strike Price'!$B53,'Inputs_Indexed REC'!$B$12:$B$14,0),MATCH('Indexed REC Prices'!AB$4,'Inputs_Indexed REC'!$D$11:$AC$11,0))),
IF(AB$4&lt;$C53,0,$E53)))</f>
        <v>0</v>
      </c>
      <c r="AC53" s="226">
        <f>IF(AC$4=$C53,$E53,
IF(AC$4&gt;$C53,AB53*(1+INDEX('Inputs_Indexed REC'!$D$12:$AC$14,MATCH('Indexed REC Strike Price'!$B53,'Inputs_Indexed REC'!$B$12:$B$14,0),MATCH('Indexed REC Prices'!AC$4,'Inputs_Indexed REC'!$D$11:$AC$11,0))),
IF(AC$4&lt;$C53,0,$E53)))</f>
        <v>75.36</v>
      </c>
      <c r="AD53" s="226">
        <f>IF(AD$4=$C53,$E53,
IF(AD$4&gt;$C53,AC53*(1+INDEX('Inputs_Indexed REC'!$D$12:$AC$14,MATCH('Indexed REC Strike Price'!$B53,'Inputs_Indexed REC'!$B$12:$B$14,0),MATCH('Indexed REC Prices'!AD$4,'Inputs_Indexed REC'!$D$11:$AC$11,0))),
IF(AD$4&lt;$C53,0,$E53)))</f>
        <v>75.36</v>
      </c>
      <c r="AE53" s="226">
        <f>IF(AE$4=$C53,$E53,
IF(AE$4&gt;$C53,AD53*(1+INDEX('Inputs_Indexed REC'!$D$12:$AC$14,MATCH('Indexed REC Strike Price'!$B53,'Inputs_Indexed REC'!$B$12:$B$14,0),MATCH('Indexed REC Prices'!AE$4,'Inputs_Indexed REC'!$D$11:$AC$11,0))),
IF(AE$4&lt;$C53,0,$E53)))</f>
        <v>75.36</v>
      </c>
    </row>
    <row r="54" spans="2:50">
      <c r="B54" s="321" t="s">
        <v>72</v>
      </c>
      <c r="C54" s="320">
        <f t="shared" si="3"/>
        <v>2045</v>
      </c>
      <c r="D54" s="262" t="s">
        <v>87</v>
      </c>
      <c r="E54" s="322">
        <f t="shared" si="4"/>
        <v>75.36</v>
      </c>
      <c r="G54" s="226">
        <f>IF(G$4=$C54,$E54,
IF(G$4&gt;$C54,F54*(1+INDEX('Inputs_Indexed REC'!$D$12:$AC$14,MATCH('Indexed REC Strike Price'!$B54,'Inputs_Indexed REC'!$B$12:$B$14,0),MATCH('Indexed REC Prices'!G$4,'Inputs_Indexed REC'!$D$11:$AC$11,0))),
IF(G$4&lt;$C54,0,$E54)))</f>
        <v>0</v>
      </c>
      <c r="H54" s="226">
        <f>IF(H$4=$C54,$E54,
IF(H$4&gt;$C54,G54*(1+INDEX('Inputs_Indexed REC'!$D$12:$AC$14,MATCH('Indexed REC Strike Price'!$B54,'Inputs_Indexed REC'!$B$12:$B$14,0),MATCH('Indexed REC Prices'!H$4,'Inputs_Indexed REC'!$D$11:$AC$11,0))),
IF(H$4&lt;$C54,0,$E54)))</f>
        <v>0</v>
      </c>
      <c r="I54" s="226">
        <f>IF(I$4=$C54,$E54,
IF(I$4&gt;$C54,H54*(1+INDEX('Inputs_Indexed REC'!$D$12:$AC$14,MATCH('Indexed REC Strike Price'!$B54,'Inputs_Indexed REC'!$B$12:$B$14,0),MATCH('Indexed REC Prices'!I$4,'Inputs_Indexed REC'!$D$11:$AC$11,0))),
IF(I$4&lt;$C54,0,$E54)))</f>
        <v>0</v>
      </c>
      <c r="J54" s="226">
        <f>IF(J$4=$C54,$E54,
IF(J$4&gt;$C54,I54*(1+INDEX('Inputs_Indexed REC'!$D$12:$AC$14,MATCH('Indexed REC Strike Price'!$B54,'Inputs_Indexed REC'!$B$12:$B$14,0),MATCH('Indexed REC Prices'!J$4,'Inputs_Indexed REC'!$D$11:$AC$11,0))),
IF(J$4&lt;$C54,0,$E54)))</f>
        <v>0</v>
      </c>
      <c r="K54" s="226">
        <f>IF(K$4=$C54,$E54,
IF(K$4&gt;$C54,J54*(1+INDEX('Inputs_Indexed REC'!$D$12:$AC$14,MATCH('Indexed REC Strike Price'!$B54,'Inputs_Indexed REC'!$B$12:$B$14,0),MATCH('Indexed REC Prices'!K$4,'Inputs_Indexed REC'!$D$11:$AC$11,0))),
IF(K$4&lt;$C54,0,$E54)))</f>
        <v>0</v>
      </c>
      <c r="L54" s="226">
        <f>IF(L$4=$C54,$E54,
IF(L$4&gt;$C54,K54*(1+INDEX('Inputs_Indexed REC'!$D$12:$AC$14,MATCH('Indexed REC Strike Price'!$B54,'Inputs_Indexed REC'!$B$12:$B$14,0),MATCH('Indexed REC Prices'!L$4,'Inputs_Indexed REC'!$D$11:$AC$11,0))),
IF(L$4&lt;$C54,0,$E54)))</f>
        <v>0</v>
      </c>
      <c r="M54" s="226">
        <f>IF(M$4=$C54,$E54,
IF(M$4&gt;$C54,L54*(1+INDEX('Inputs_Indexed REC'!$D$12:$AC$14,MATCH('Indexed REC Strike Price'!$B54,'Inputs_Indexed REC'!$B$12:$B$14,0),MATCH('Indexed REC Prices'!M$4,'Inputs_Indexed REC'!$D$11:$AC$11,0))),
IF(M$4&lt;$C54,0,$E54)))</f>
        <v>0</v>
      </c>
      <c r="N54" s="226">
        <f>IF(N$4=$C54,$E54,
IF(N$4&gt;$C54,M54*(1+INDEX('Inputs_Indexed REC'!$D$12:$AC$14,MATCH('Indexed REC Strike Price'!$B54,'Inputs_Indexed REC'!$B$12:$B$14,0),MATCH('Indexed REC Prices'!N$4,'Inputs_Indexed REC'!$D$11:$AC$11,0))),
IF(N$4&lt;$C54,0,$E54)))</f>
        <v>0</v>
      </c>
      <c r="O54" s="226">
        <f>IF(O$4=$C54,$E54,
IF(O$4&gt;$C54,N54*(1+INDEX('Inputs_Indexed REC'!$D$12:$AC$14,MATCH('Indexed REC Strike Price'!$B54,'Inputs_Indexed REC'!$B$12:$B$14,0),MATCH('Indexed REC Prices'!O$4,'Inputs_Indexed REC'!$D$11:$AC$11,0))),
IF(O$4&lt;$C54,0,$E54)))</f>
        <v>0</v>
      </c>
      <c r="P54" s="226">
        <f>IF(P$4=$C54,$E54,
IF(P$4&gt;$C54,O54*(1+INDEX('Inputs_Indexed REC'!$D$12:$AC$14,MATCH('Indexed REC Strike Price'!$B54,'Inputs_Indexed REC'!$B$12:$B$14,0),MATCH('Indexed REC Prices'!P$4,'Inputs_Indexed REC'!$D$11:$AC$11,0))),
IF(P$4&lt;$C54,0,$E54)))</f>
        <v>0</v>
      </c>
      <c r="Q54" s="226">
        <f>IF(Q$4=$C54,$E54,
IF(Q$4&gt;$C54,P54*(1+INDEX('Inputs_Indexed REC'!$D$12:$AC$14,MATCH('Indexed REC Strike Price'!$B54,'Inputs_Indexed REC'!$B$12:$B$14,0),MATCH('Indexed REC Prices'!Q$4,'Inputs_Indexed REC'!$D$11:$AC$11,0))),
IF(Q$4&lt;$C54,0,$E54)))</f>
        <v>0</v>
      </c>
      <c r="R54" s="226">
        <f>IF(R$4=$C54,$E54,
IF(R$4&gt;$C54,Q54*(1+INDEX('Inputs_Indexed REC'!$D$12:$AC$14,MATCH('Indexed REC Strike Price'!$B54,'Inputs_Indexed REC'!$B$12:$B$14,0),MATCH('Indexed REC Prices'!R$4,'Inputs_Indexed REC'!$D$11:$AC$11,0))),
IF(R$4&lt;$C54,0,$E54)))</f>
        <v>0</v>
      </c>
      <c r="S54" s="226">
        <f>IF(S$4=$C54,$E54,
IF(S$4&gt;$C54,R54*(1+INDEX('Inputs_Indexed REC'!$D$12:$AC$14,MATCH('Indexed REC Strike Price'!$B54,'Inputs_Indexed REC'!$B$12:$B$14,0),MATCH('Indexed REC Prices'!S$4,'Inputs_Indexed REC'!$D$11:$AC$11,0))),
IF(S$4&lt;$C54,0,$E54)))</f>
        <v>0</v>
      </c>
      <c r="T54" s="226">
        <f>IF(T$4=$C54,$E54,
IF(T$4&gt;$C54,S54*(1+INDEX('Inputs_Indexed REC'!$D$12:$AC$14,MATCH('Indexed REC Strike Price'!$B54,'Inputs_Indexed REC'!$B$12:$B$14,0),MATCH('Indexed REC Prices'!T$4,'Inputs_Indexed REC'!$D$11:$AC$11,0))),
IF(T$4&lt;$C54,0,$E54)))</f>
        <v>0</v>
      </c>
      <c r="U54" s="226">
        <f>IF(U$4=$C54,$E54,
IF(U$4&gt;$C54,T54*(1+INDEX('Inputs_Indexed REC'!$D$12:$AC$14,MATCH('Indexed REC Strike Price'!$B54,'Inputs_Indexed REC'!$B$12:$B$14,0),MATCH('Indexed REC Prices'!U$4,'Inputs_Indexed REC'!$D$11:$AC$11,0))),
IF(U$4&lt;$C54,0,$E54)))</f>
        <v>0</v>
      </c>
      <c r="V54" s="226">
        <f>IF(V$4=$C54,$E54,
IF(V$4&gt;$C54,U54*(1+INDEX('Inputs_Indexed REC'!$D$12:$AC$14,MATCH('Indexed REC Strike Price'!$B54,'Inputs_Indexed REC'!$B$12:$B$14,0),MATCH('Indexed REC Prices'!V$4,'Inputs_Indexed REC'!$D$11:$AC$11,0))),
IF(V$4&lt;$C54,0,$E54)))</f>
        <v>0</v>
      </c>
      <c r="W54" s="226">
        <f>IF(W$4=$C54,$E54,
IF(W$4&gt;$C54,V54*(1+INDEX('Inputs_Indexed REC'!$D$12:$AC$14,MATCH('Indexed REC Strike Price'!$B54,'Inputs_Indexed REC'!$B$12:$B$14,0),MATCH('Indexed REC Prices'!W$4,'Inputs_Indexed REC'!$D$11:$AC$11,0))),
IF(W$4&lt;$C54,0,$E54)))</f>
        <v>0</v>
      </c>
      <c r="X54" s="226">
        <f>IF(X$4=$C54,$E54,
IF(X$4&gt;$C54,W54*(1+INDEX('Inputs_Indexed REC'!$D$12:$AC$14,MATCH('Indexed REC Strike Price'!$B54,'Inputs_Indexed REC'!$B$12:$B$14,0),MATCH('Indexed REC Prices'!X$4,'Inputs_Indexed REC'!$D$11:$AC$11,0))),
IF(X$4&lt;$C54,0,$E54)))</f>
        <v>0</v>
      </c>
      <c r="Y54" s="226">
        <f>IF(Y$4=$C54,$E54,
IF(Y$4&gt;$C54,X54*(1+INDEX('Inputs_Indexed REC'!$D$12:$AC$14,MATCH('Indexed REC Strike Price'!$B54,'Inputs_Indexed REC'!$B$12:$B$14,0),MATCH('Indexed REC Prices'!Y$4,'Inputs_Indexed REC'!$D$11:$AC$11,0))),
IF(Y$4&lt;$C54,0,$E54)))</f>
        <v>0</v>
      </c>
      <c r="Z54" s="226">
        <f>IF(Z$4=$C54,$E54,
IF(Z$4&gt;$C54,Y54*(1+INDEX('Inputs_Indexed REC'!$D$12:$AC$14,MATCH('Indexed REC Strike Price'!$B54,'Inputs_Indexed REC'!$B$12:$B$14,0),MATCH('Indexed REC Prices'!Z$4,'Inputs_Indexed REC'!$D$11:$AC$11,0))),
IF(Z$4&lt;$C54,0,$E54)))</f>
        <v>0</v>
      </c>
      <c r="AA54" s="226">
        <f>IF(AA$4=$C54,$E54,
IF(AA$4&gt;$C54,Z54*(1+INDEX('Inputs_Indexed REC'!$D$12:$AC$14,MATCH('Indexed REC Strike Price'!$B54,'Inputs_Indexed REC'!$B$12:$B$14,0),MATCH('Indexed REC Prices'!AA$4,'Inputs_Indexed REC'!$D$11:$AC$11,0))),
IF(AA$4&lt;$C54,0,$E54)))</f>
        <v>0</v>
      </c>
      <c r="AB54" s="226">
        <f>IF(AB$4=$C54,$E54,
IF(AB$4&gt;$C54,AA54*(1+INDEX('Inputs_Indexed REC'!$D$12:$AC$14,MATCH('Indexed REC Strike Price'!$B54,'Inputs_Indexed REC'!$B$12:$B$14,0),MATCH('Indexed REC Prices'!AB$4,'Inputs_Indexed REC'!$D$11:$AC$11,0))),
IF(AB$4&lt;$C54,0,$E54)))</f>
        <v>0</v>
      </c>
      <c r="AC54" s="226">
        <f>IF(AC$4=$C54,$E54,
IF(AC$4&gt;$C54,AB54*(1+INDEX('Inputs_Indexed REC'!$D$12:$AC$14,MATCH('Indexed REC Strike Price'!$B54,'Inputs_Indexed REC'!$B$12:$B$14,0),MATCH('Indexed REC Prices'!AC$4,'Inputs_Indexed REC'!$D$11:$AC$11,0))),
IF(AC$4&lt;$C54,0,$E54)))</f>
        <v>0</v>
      </c>
      <c r="AD54" s="226">
        <f>IF(AD$4=$C54,$E54,
IF(AD$4&gt;$C54,AC54*(1+INDEX('Inputs_Indexed REC'!$D$12:$AC$14,MATCH('Indexed REC Strike Price'!$B54,'Inputs_Indexed REC'!$B$12:$B$14,0),MATCH('Indexed REC Prices'!AD$4,'Inputs_Indexed REC'!$D$11:$AC$11,0))),
IF(AD$4&lt;$C54,0,$E54)))</f>
        <v>75.36</v>
      </c>
      <c r="AE54" s="226">
        <f>IF(AE$4=$C54,$E54,
IF(AE$4&gt;$C54,AD54*(1+INDEX('Inputs_Indexed REC'!$D$12:$AC$14,MATCH('Indexed REC Strike Price'!$B54,'Inputs_Indexed REC'!$B$12:$B$14,0),MATCH('Indexed REC Prices'!AE$4,'Inputs_Indexed REC'!$D$11:$AC$11,0))),
IF(AE$4&lt;$C54,0,$E54)))</f>
        <v>75.36</v>
      </c>
    </row>
    <row r="55" spans="2:50">
      <c r="B55" s="321" t="s">
        <v>72</v>
      </c>
      <c r="C55" s="320">
        <f t="shared" si="3"/>
        <v>2046</v>
      </c>
      <c r="D55" s="262" t="s">
        <v>87</v>
      </c>
      <c r="E55" s="322">
        <f t="shared" si="4"/>
        <v>75.36</v>
      </c>
      <c r="G55" s="226">
        <f>IF(G$4=$C55,$E55,
IF(G$4&gt;$C55,F55*(1+INDEX('Inputs_Indexed REC'!$D$12:$AC$14,MATCH('Indexed REC Strike Price'!$B55,'Inputs_Indexed REC'!$B$12:$B$14,0),MATCH('Indexed REC Prices'!G$4,'Inputs_Indexed REC'!$D$11:$AC$11,0))),
IF(G$4&lt;$C55,0,$E55)))</f>
        <v>0</v>
      </c>
      <c r="H55" s="226">
        <f>IF(H$4=$C55,$E55,
IF(H$4&gt;$C55,G55*(1+INDEX('Inputs_Indexed REC'!$D$12:$AC$14,MATCH('Indexed REC Strike Price'!$B55,'Inputs_Indexed REC'!$B$12:$B$14,0),MATCH('Indexed REC Prices'!H$4,'Inputs_Indexed REC'!$D$11:$AC$11,0))),
IF(H$4&lt;$C55,0,$E55)))</f>
        <v>0</v>
      </c>
      <c r="I55" s="226">
        <f>IF(I$4=$C55,$E55,
IF(I$4&gt;$C55,H55*(1+INDEX('Inputs_Indexed REC'!$D$12:$AC$14,MATCH('Indexed REC Strike Price'!$B55,'Inputs_Indexed REC'!$B$12:$B$14,0),MATCH('Indexed REC Prices'!I$4,'Inputs_Indexed REC'!$D$11:$AC$11,0))),
IF(I$4&lt;$C55,0,$E55)))</f>
        <v>0</v>
      </c>
      <c r="J55" s="226">
        <f>IF(J$4=$C55,$E55,
IF(J$4&gt;$C55,I55*(1+INDEX('Inputs_Indexed REC'!$D$12:$AC$14,MATCH('Indexed REC Strike Price'!$B55,'Inputs_Indexed REC'!$B$12:$B$14,0),MATCH('Indexed REC Prices'!J$4,'Inputs_Indexed REC'!$D$11:$AC$11,0))),
IF(J$4&lt;$C55,0,$E55)))</f>
        <v>0</v>
      </c>
      <c r="K55" s="226">
        <f>IF(K$4=$C55,$E55,
IF(K$4&gt;$C55,J55*(1+INDEX('Inputs_Indexed REC'!$D$12:$AC$14,MATCH('Indexed REC Strike Price'!$B55,'Inputs_Indexed REC'!$B$12:$B$14,0),MATCH('Indexed REC Prices'!K$4,'Inputs_Indexed REC'!$D$11:$AC$11,0))),
IF(K$4&lt;$C55,0,$E55)))</f>
        <v>0</v>
      </c>
      <c r="L55" s="226">
        <f>IF(L$4=$C55,$E55,
IF(L$4&gt;$C55,K55*(1+INDEX('Inputs_Indexed REC'!$D$12:$AC$14,MATCH('Indexed REC Strike Price'!$B55,'Inputs_Indexed REC'!$B$12:$B$14,0),MATCH('Indexed REC Prices'!L$4,'Inputs_Indexed REC'!$D$11:$AC$11,0))),
IF(L$4&lt;$C55,0,$E55)))</f>
        <v>0</v>
      </c>
      <c r="M55" s="226">
        <f>IF(M$4=$C55,$E55,
IF(M$4&gt;$C55,L55*(1+INDEX('Inputs_Indexed REC'!$D$12:$AC$14,MATCH('Indexed REC Strike Price'!$B55,'Inputs_Indexed REC'!$B$12:$B$14,0),MATCH('Indexed REC Prices'!M$4,'Inputs_Indexed REC'!$D$11:$AC$11,0))),
IF(M$4&lt;$C55,0,$E55)))</f>
        <v>0</v>
      </c>
      <c r="N55" s="226">
        <f>IF(N$4=$C55,$E55,
IF(N$4&gt;$C55,M55*(1+INDEX('Inputs_Indexed REC'!$D$12:$AC$14,MATCH('Indexed REC Strike Price'!$B55,'Inputs_Indexed REC'!$B$12:$B$14,0),MATCH('Indexed REC Prices'!N$4,'Inputs_Indexed REC'!$D$11:$AC$11,0))),
IF(N$4&lt;$C55,0,$E55)))</f>
        <v>0</v>
      </c>
      <c r="O55" s="226">
        <f>IF(O$4=$C55,$E55,
IF(O$4&gt;$C55,N55*(1+INDEX('Inputs_Indexed REC'!$D$12:$AC$14,MATCH('Indexed REC Strike Price'!$B55,'Inputs_Indexed REC'!$B$12:$B$14,0),MATCH('Indexed REC Prices'!O$4,'Inputs_Indexed REC'!$D$11:$AC$11,0))),
IF(O$4&lt;$C55,0,$E55)))</f>
        <v>0</v>
      </c>
      <c r="P55" s="226">
        <f>IF(P$4=$C55,$E55,
IF(P$4&gt;$C55,O55*(1+INDEX('Inputs_Indexed REC'!$D$12:$AC$14,MATCH('Indexed REC Strike Price'!$B55,'Inputs_Indexed REC'!$B$12:$B$14,0),MATCH('Indexed REC Prices'!P$4,'Inputs_Indexed REC'!$D$11:$AC$11,0))),
IF(P$4&lt;$C55,0,$E55)))</f>
        <v>0</v>
      </c>
      <c r="Q55" s="226">
        <f>IF(Q$4=$C55,$E55,
IF(Q$4&gt;$C55,P55*(1+INDEX('Inputs_Indexed REC'!$D$12:$AC$14,MATCH('Indexed REC Strike Price'!$B55,'Inputs_Indexed REC'!$B$12:$B$14,0),MATCH('Indexed REC Prices'!Q$4,'Inputs_Indexed REC'!$D$11:$AC$11,0))),
IF(Q$4&lt;$C55,0,$E55)))</f>
        <v>0</v>
      </c>
      <c r="R55" s="226">
        <f>IF(R$4=$C55,$E55,
IF(R$4&gt;$C55,Q55*(1+INDEX('Inputs_Indexed REC'!$D$12:$AC$14,MATCH('Indexed REC Strike Price'!$B55,'Inputs_Indexed REC'!$B$12:$B$14,0),MATCH('Indexed REC Prices'!R$4,'Inputs_Indexed REC'!$D$11:$AC$11,0))),
IF(R$4&lt;$C55,0,$E55)))</f>
        <v>0</v>
      </c>
      <c r="S55" s="226">
        <f>IF(S$4=$C55,$E55,
IF(S$4&gt;$C55,R55*(1+INDEX('Inputs_Indexed REC'!$D$12:$AC$14,MATCH('Indexed REC Strike Price'!$B55,'Inputs_Indexed REC'!$B$12:$B$14,0),MATCH('Indexed REC Prices'!S$4,'Inputs_Indexed REC'!$D$11:$AC$11,0))),
IF(S$4&lt;$C55,0,$E55)))</f>
        <v>0</v>
      </c>
      <c r="T55" s="226">
        <f>IF(T$4=$C55,$E55,
IF(T$4&gt;$C55,S55*(1+INDEX('Inputs_Indexed REC'!$D$12:$AC$14,MATCH('Indexed REC Strike Price'!$B55,'Inputs_Indexed REC'!$B$12:$B$14,0),MATCH('Indexed REC Prices'!T$4,'Inputs_Indexed REC'!$D$11:$AC$11,0))),
IF(T$4&lt;$C55,0,$E55)))</f>
        <v>0</v>
      </c>
      <c r="U55" s="226">
        <f>IF(U$4=$C55,$E55,
IF(U$4&gt;$C55,T55*(1+INDEX('Inputs_Indexed REC'!$D$12:$AC$14,MATCH('Indexed REC Strike Price'!$B55,'Inputs_Indexed REC'!$B$12:$B$14,0),MATCH('Indexed REC Prices'!U$4,'Inputs_Indexed REC'!$D$11:$AC$11,0))),
IF(U$4&lt;$C55,0,$E55)))</f>
        <v>0</v>
      </c>
      <c r="V55" s="226">
        <f>IF(V$4=$C55,$E55,
IF(V$4&gt;$C55,U55*(1+INDEX('Inputs_Indexed REC'!$D$12:$AC$14,MATCH('Indexed REC Strike Price'!$B55,'Inputs_Indexed REC'!$B$12:$B$14,0),MATCH('Indexed REC Prices'!V$4,'Inputs_Indexed REC'!$D$11:$AC$11,0))),
IF(V$4&lt;$C55,0,$E55)))</f>
        <v>0</v>
      </c>
      <c r="W55" s="226">
        <f>IF(W$4=$C55,$E55,
IF(W$4&gt;$C55,V55*(1+INDEX('Inputs_Indexed REC'!$D$12:$AC$14,MATCH('Indexed REC Strike Price'!$B55,'Inputs_Indexed REC'!$B$12:$B$14,0),MATCH('Indexed REC Prices'!W$4,'Inputs_Indexed REC'!$D$11:$AC$11,0))),
IF(W$4&lt;$C55,0,$E55)))</f>
        <v>0</v>
      </c>
      <c r="X55" s="226">
        <f>IF(X$4=$C55,$E55,
IF(X$4&gt;$C55,W55*(1+INDEX('Inputs_Indexed REC'!$D$12:$AC$14,MATCH('Indexed REC Strike Price'!$B55,'Inputs_Indexed REC'!$B$12:$B$14,0),MATCH('Indexed REC Prices'!X$4,'Inputs_Indexed REC'!$D$11:$AC$11,0))),
IF(X$4&lt;$C55,0,$E55)))</f>
        <v>0</v>
      </c>
      <c r="Y55" s="226">
        <f>IF(Y$4=$C55,$E55,
IF(Y$4&gt;$C55,X55*(1+INDEX('Inputs_Indexed REC'!$D$12:$AC$14,MATCH('Indexed REC Strike Price'!$B55,'Inputs_Indexed REC'!$B$12:$B$14,0),MATCH('Indexed REC Prices'!Y$4,'Inputs_Indexed REC'!$D$11:$AC$11,0))),
IF(Y$4&lt;$C55,0,$E55)))</f>
        <v>0</v>
      </c>
      <c r="Z55" s="226">
        <f>IF(Z$4=$C55,$E55,
IF(Z$4&gt;$C55,Y55*(1+INDEX('Inputs_Indexed REC'!$D$12:$AC$14,MATCH('Indexed REC Strike Price'!$B55,'Inputs_Indexed REC'!$B$12:$B$14,0),MATCH('Indexed REC Prices'!Z$4,'Inputs_Indexed REC'!$D$11:$AC$11,0))),
IF(Z$4&lt;$C55,0,$E55)))</f>
        <v>0</v>
      </c>
      <c r="AA55" s="226">
        <f>IF(AA$4=$C55,$E55,
IF(AA$4&gt;$C55,Z55*(1+INDEX('Inputs_Indexed REC'!$D$12:$AC$14,MATCH('Indexed REC Strike Price'!$B55,'Inputs_Indexed REC'!$B$12:$B$14,0),MATCH('Indexed REC Prices'!AA$4,'Inputs_Indexed REC'!$D$11:$AC$11,0))),
IF(AA$4&lt;$C55,0,$E55)))</f>
        <v>0</v>
      </c>
      <c r="AB55" s="226">
        <f>IF(AB$4=$C55,$E55,
IF(AB$4&gt;$C55,AA55*(1+INDEX('Inputs_Indexed REC'!$D$12:$AC$14,MATCH('Indexed REC Strike Price'!$B55,'Inputs_Indexed REC'!$B$12:$B$14,0),MATCH('Indexed REC Prices'!AB$4,'Inputs_Indexed REC'!$D$11:$AC$11,0))),
IF(AB$4&lt;$C55,0,$E55)))</f>
        <v>0</v>
      </c>
      <c r="AC55" s="226">
        <f>IF(AC$4=$C55,$E55,
IF(AC$4&gt;$C55,AB55*(1+INDEX('Inputs_Indexed REC'!$D$12:$AC$14,MATCH('Indexed REC Strike Price'!$B55,'Inputs_Indexed REC'!$B$12:$B$14,0),MATCH('Indexed REC Prices'!AC$4,'Inputs_Indexed REC'!$D$11:$AC$11,0))),
IF(AC$4&lt;$C55,0,$E55)))</f>
        <v>0</v>
      </c>
      <c r="AD55" s="226">
        <f>IF(AD$4=$C55,$E55,
IF(AD$4&gt;$C55,AC55*(1+INDEX('Inputs_Indexed REC'!$D$12:$AC$14,MATCH('Indexed REC Strike Price'!$B55,'Inputs_Indexed REC'!$B$12:$B$14,0),MATCH('Indexed REC Prices'!AD$4,'Inputs_Indexed REC'!$D$11:$AC$11,0))),
IF(AD$4&lt;$C55,0,$E55)))</f>
        <v>0</v>
      </c>
      <c r="AE55" s="226">
        <f>IF(AE$4=$C55,$E55,
IF(AE$4&gt;$C55,AD55*(1+INDEX('Inputs_Indexed REC'!$D$12:$AC$14,MATCH('Indexed REC Strike Price'!$B55,'Inputs_Indexed REC'!$B$12:$B$14,0),MATCH('Indexed REC Prices'!AE$4,'Inputs_Indexed REC'!$D$11:$AC$11,0))),
IF(AE$4&lt;$C55,0,$E55)))</f>
        <v>75.36</v>
      </c>
    </row>
    <row r="56" spans="2:50">
      <c r="B56" s="214"/>
    </row>
    <row r="57" spans="2:50">
      <c r="B57" s="321" t="s">
        <v>73</v>
      </c>
      <c r="C57" s="320">
        <v>2022</v>
      </c>
      <c r="D57" s="262" t="s">
        <v>87</v>
      </c>
      <c r="E57" s="227">
        <v>92.48</v>
      </c>
      <c r="F57" s="219"/>
      <c r="G57" s="226">
        <f>IF(G$4=$C57,$E57,
IF(G$4&gt;$C57,F57*(1+INDEX('Inputs_Indexed REC'!$D$12:$AC$14,MATCH('Indexed REC Strike Price'!$B57,'Inputs_Indexed REC'!$B$12:$B$14,0),MATCH('Indexed REC Prices'!G$4,'Inputs_Indexed REC'!$D$11:$AC$11,0))),
IF(G$4&lt;$C57,0,$E57)))</f>
        <v>92.48</v>
      </c>
      <c r="H57" s="226">
        <f>IF(H$4=$C57,$E57,
IF(H$4&gt;$C57,G57*(1+INDEX('Inputs_Indexed REC'!$D$12:$AC$14,MATCH('Indexed REC Strike Price'!$B57,'Inputs_Indexed REC'!$B$12:$B$14,0),MATCH('Indexed REC Prices'!H$4,'Inputs_Indexed REC'!$D$11:$AC$11,0))),
IF(H$4&lt;$C57,0,$E57)))</f>
        <v>92.48</v>
      </c>
      <c r="I57" s="226">
        <f>IF(I$4=$C57,$E57,
IF(I$4&gt;$C57,H57*(1+INDEX('Inputs_Indexed REC'!$D$12:$AC$14,MATCH('Indexed REC Strike Price'!$B57,'Inputs_Indexed REC'!$B$12:$B$14,0),MATCH('Indexed REC Prices'!I$4,'Inputs_Indexed REC'!$D$11:$AC$11,0))),
IF(I$4&lt;$C57,0,$E57)))</f>
        <v>92.48</v>
      </c>
      <c r="J57" s="226">
        <f>IF(J$4=$C57,$E57,
IF(J$4&gt;$C57,I57*(1+INDEX('Inputs_Indexed REC'!$D$12:$AC$14,MATCH('Indexed REC Strike Price'!$B57,'Inputs_Indexed REC'!$B$12:$B$14,0),MATCH('Indexed REC Prices'!J$4,'Inputs_Indexed REC'!$D$11:$AC$11,0))),
IF(J$4&lt;$C57,0,$E57)))</f>
        <v>92.48</v>
      </c>
      <c r="K57" s="226">
        <f>IF(K$4=$C57,$E57,
IF(K$4&gt;$C57,J57*(1+INDEX('Inputs_Indexed REC'!$D$12:$AC$14,MATCH('Indexed REC Strike Price'!$B57,'Inputs_Indexed REC'!$B$12:$B$14,0),MATCH('Indexed REC Prices'!K$4,'Inputs_Indexed REC'!$D$11:$AC$11,0))),
IF(K$4&lt;$C57,0,$E57)))</f>
        <v>92.48</v>
      </c>
      <c r="L57" s="226">
        <f>IF(L$4=$C57,$E57,
IF(L$4&gt;$C57,K57*(1+INDEX('Inputs_Indexed REC'!$D$12:$AC$14,MATCH('Indexed REC Strike Price'!$B57,'Inputs_Indexed REC'!$B$12:$B$14,0),MATCH('Indexed REC Prices'!L$4,'Inputs_Indexed REC'!$D$11:$AC$11,0))),
IF(L$4&lt;$C57,0,$E57)))</f>
        <v>92.48</v>
      </c>
      <c r="M57" s="226">
        <f>IF(M$4=$C57,$E57,
IF(M$4&gt;$C57,L57*(1+INDEX('Inputs_Indexed REC'!$D$12:$AC$14,MATCH('Indexed REC Strike Price'!$B57,'Inputs_Indexed REC'!$B$12:$B$14,0),MATCH('Indexed REC Prices'!M$4,'Inputs_Indexed REC'!$D$11:$AC$11,0))),
IF(M$4&lt;$C57,0,$E57)))</f>
        <v>92.48</v>
      </c>
      <c r="N57" s="226">
        <f>IF(N$4=$C57,$E57,
IF(N$4&gt;$C57,M57*(1+INDEX('Inputs_Indexed REC'!$D$12:$AC$14,MATCH('Indexed REC Strike Price'!$B57,'Inputs_Indexed REC'!$B$12:$B$14,0),MATCH('Indexed REC Prices'!N$4,'Inputs_Indexed REC'!$D$11:$AC$11,0))),
IF(N$4&lt;$C57,0,$E57)))</f>
        <v>92.48</v>
      </c>
      <c r="O57" s="226">
        <f>IF(O$4=$C57,$E57,
IF(O$4&gt;$C57,N57*(1+INDEX('Inputs_Indexed REC'!$D$12:$AC$14,MATCH('Indexed REC Strike Price'!$B57,'Inputs_Indexed REC'!$B$12:$B$14,0),MATCH('Indexed REC Prices'!O$4,'Inputs_Indexed REC'!$D$11:$AC$11,0))),
IF(O$4&lt;$C57,0,$E57)))</f>
        <v>92.48</v>
      </c>
      <c r="P57" s="226">
        <f>IF(P$4=$C57,$E57,
IF(P$4&gt;$C57,O57*(1+INDEX('Inputs_Indexed REC'!$D$12:$AC$14,MATCH('Indexed REC Strike Price'!$B57,'Inputs_Indexed REC'!$B$12:$B$14,0),MATCH('Indexed REC Prices'!P$4,'Inputs_Indexed REC'!$D$11:$AC$11,0))),
IF(P$4&lt;$C57,0,$E57)))</f>
        <v>92.48</v>
      </c>
      <c r="Q57" s="226">
        <f>IF(Q$4=$C57,$E57,
IF(Q$4&gt;$C57,P57*(1+INDEX('Inputs_Indexed REC'!$D$12:$AC$14,MATCH('Indexed REC Strike Price'!$B57,'Inputs_Indexed REC'!$B$12:$B$14,0),MATCH('Indexed REC Prices'!Q$4,'Inputs_Indexed REC'!$D$11:$AC$11,0))),
IF(Q$4&lt;$C57,0,$E57)))</f>
        <v>92.48</v>
      </c>
      <c r="R57" s="226">
        <f>IF(R$4=$C57,$E57,
IF(R$4&gt;$C57,Q57*(1+INDEX('Inputs_Indexed REC'!$D$12:$AC$14,MATCH('Indexed REC Strike Price'!$B57,'Inputs_Indexed REC'!$B$12:$B$14,0),MATCH('Indexed REC Prices'!R$4,'Inputs_Indexed REC'!$D$11:$AC$11,0))),
IF(R$4&lt;$C57,0,$E57)))</f>
        <v>92.48</v>
      </c>
      <c r="S57" s="226">
        <f>IF(S$4=$C57,$E57,
IF(S$4&gt;$C57,R57*(1+INDEX('Inputs_Indexed REC'!$D$12:$AC$14,MATCH('Indexed REC Strike Price'!$B57,'Inputs_Indexed REC'!$B$12:$B$14,0),MATCH('Indexed REC Prices'!S$4,'Inputs_Indexed REC'!$D$11:$AC$11,0))),
IF(S$4&lt;$C57,0,$E57)))</f>
        <v>92.48</v>
      </c>
      <c r="T57" s="226">
        <f>IF(T$4=$C57,$E57,
IF(T$4&gt;$C57,S57*(1+INDEX('Inputs_Indexed REC'!$D$12:$AC$14,MATCH('Indexed REC Strike Price'!$B57,'Inputs_Indexed REC'!$B$12:$B$14,0),MATCH('Indexed REC Prices'!T$4,'Inputs_Indexed REC'!$D$11:$AC$11,0))),
IF(T$4&lt;$C57,0,$E57)))</f>
        <v>92.48</v>
      </c>
      <c r="U57" s="226">
        <f>IF(U$4=$C57,$E57,
IF(U$4&gt;$C57,T57*(1+INDEX('Inputs_Indexed REC'!$D$12:$AC$14,MATCH('Indexed REC Strike Price'!$B57,'Inputs_Indexed REC'!$B$12:$B$14,0),MATCH('Indexed REC Prices'!U$4,'Inputs_Indexed REC'!$D$11:$AC$11,0))),
IF(U$4&lt;$C57,0,$E57)))</f>
        <v>92.48</v>
      </c>
      <c r="V57" s="226">
        <f>IF(V$4=$C57,$E57,
IF(V$4&gt;$C57,U57*(1+INDEX('Inputs_Indexed REC'!$D$12:$AC$14,MATCH('Indexed REC Strike Price'!$B57,'Inputs_Indexed REC'!$B$12:$B$14,0),MATCH('Indexed REC Prices'!V$4,'Inputs_Indexed REC'!$D$11:$AC$11,0))),
IF(V$4&lt;$C57,0,$E57)))</f>
        <v>92.48</v>
      </c>
      <c r="W57" s="226">
        <f>IF(W$4=$C57,$E57,
IF(W$4&gt;$C57,V57*(1+INDEX('Inputs_Indexed REC'!$D$12:$AC$14,MATCH('Indexed REC Strike Price'!$B57,'Inputs_Indexed REC'!$B$12:$B$14,0),MATCH('Indexed REC Prices'!W$4,'Inputs_Indexed REC'!$D$11:$AC$11,0))),
IF(W$4&lt;$C57,0,$E57)))</f>
        <v>92.48</v>
      </c>
      <c r="X57" s="226">
        <f>IF(X$4=$C57,$E57,
IF(X$4&gt;$C57,W57*(1+INDEX('Inputs_Indexed REC'!$D$12:$AC$14,MATCH('Indexed REC Strike Price'!$B57,'Inputs_Indexed REC'!$B$12:$B$14,0),MATCH('Indexed REC Prices'!X$4,'Inputs_Indexed REC'!$D$11:$AC$11,0))),
IF(X$4&lt;$C57,0,$E57)))</f>
        <v>92.48</v>
      </c>
      <c r="Y57" s="226">
        <f>IF(Y$4=$C57,$E57,
IF(Y$4&gt;$C57,X57*(1+INDEX('Inputs_Indexed REC'!$D$12:$AC$14,MATCH('Indexed REC Strike Price'!$B57,'Inputs_Indexed REC'!$B$12:$B$14,0),MATCH('Indexed REC Prices'!Y$4,'Inputs_Indexed REC'!$D$11:$AC$11,0))),
IF(Y$4&lt;$C57,0,$E57)))</f>
        <v>92.48</v>
      </c>
      <c r="Z57" s="226">
        <f>IF(Z$4=$C57,$E57,
IF(Z$4&gt;$C57,Y57*(1+INDEX('Inputs_Indexed REC'!$D$12:$AC$14,MATCH('Indexed REC Strike Price'!$B57,'Inputs_Indexed REC'!$B$12:$B$14,0),MATCH('Indexed REC Prices'!Z$4,'Inputs_Indexed REC'!$D$11:$AC$11,0))),
IF(Z$4&lt;$C57,0,$E57)))</f>
        <v>92.48</v>
      </c>
      <c r="AA57" s="226">
        <f>IF(AA$4=$C57,$E57,
IF(AA$4&gt;$C57,Z57*(1+INDEX('Inputs_Indexed REC'!$D$12:$AC$14,MATCH('Indexed REC Strike Price'!$B57,'Inputs_Indexed REC'!$B$12:$B$14,0),MATCH('Indexed REC Prices'!AA$4,'Inputs_Indexed REC'!$D$11:$AC$11,0))),
IF(AA$4&lt;$C57,0,$E57)))</f>
        <v>92.48</v>
      </c>
      <c r="AB57" s="226">
        <f>IF(AB$4=$C57,$E57,
IF(AB$4&gt;$C57,AA57*(1+INDEX('Inputs_Indexed REC'!$D$12:$AC$14,MATCH('Indexed REC Strike Price'!$B57,'Inputs_Indexed REC'!$B$12:$B$14,0),MATCH('Indexed REC Prices'!AB$4,'Inputs_Indexed REC'!$D$11:$AC$11,0))),
IF(AB$4&lt;$C57,0,$E57)))</f>
        <v>92.48</v>
      </c>
      <c r="AC57" s="226">
        <f>IF(AC$4=$C57,$E57,
IF(AC$4&gt;$C57,AB57*(1+INDEX('Inputs_Indexed REC'!$D$12:$AC$14,MATCH('Indexed REC Strike Price'!$B57,'Inputs_Indexed REC'!$B$12:$B$14,0),MATCH('Indexed REC Prices'!AC$4,'Inputs_Indexed REC'!$D$11:$AC$11,0))),
IF(AC$4&lt;$C57,0,$E57)))</f>
        <v>92.48</v>
      </c>
      <c r="AD57" s="226">
        <f>IF(AD$4=$C57,$E57,
IF(AD$4&gt;$C57,AC57*(1+INDEX('Inputs_Indexed REC'!$D$12:$AC$14,MATCH('Indexed REC Strike Price'!$B57,'Inputs_Indexed REC'!$B$12:$B$14,0),MATCH('Indexed REC Prices'!AD$4,'Inputs_Indexed REC'!$D$11:$AC$11,0))),
IF(AD$4&lt;$C57,0,$E57)))</f>
        <v>92.48</v>
      </c>
      <c r="AE57" s="226">
        <f>IF(AE$4=$C57,$E57,
IF(AE$4&gt;$C57,AD57*(1+INDEX('Inputs_Indexed REC'!$D$12:$AC$14,MATCH('Indexed REC Strike Price'!$B57,'Inputs_Indexed REC'!$B$12:$B$14,0),MATCH('Indexed REC Prices'!AE$4,'Inputs_Indexed REC'!$D$11:$AC$11,0))),
IF(AE$4&lt;$C57,0,$E57)))</f>
        <v>92.48</v>
      </c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</row>
    <row r="58" spans="2:50">
      <c r="B58" s="321" t="s">
        <v>73</v>
      </c>
      <c r="C58" s="320">
        <f t="shared" ref="C58:C81" si="5">C57+1</f>
        <v>2023</v>
      </c>
      <c r="D58" s="262" t="s">
        <v>87</v>
      </c>
      <c r="E58" s="227">
        <v>96.86</v>
      </c>
      <c r="G58" s="226">
        <f>IF(G$4=$C58,$E58,
IF(G$4&gt;$C58,F58*(1+INDEX('Inputs_Indexed REC'!$D$12:$AC$14,MATCH('Indexed REC Strike Price'!$B58,'Inputs_Indexed REC'!$B$12:$B$14,0),MATCH('Indexed REC Prices'!G$4,'Inputs_Indexed REC'!$D$11:$AC$11,0))),
IF(G$4&lt;$C58,0,$E58)))</f>
        <v>0</v>
      </c>
      <c r="H58" s="226">
        <f>IF(H$4=$C58,$E58,
IF(H$4&gt;$C58,G58*(1+INDEX('Inputs_Indexed REC'!$D$12:$AC$14,MATCH('Indexed REC Strike Price'!$B58,'Inputs_Indexed REC'!$B$12:$B$14,0),MATCH('Indexed REC Prices'!H$4,'Inputs_Indexed REC'!$D$11:$AC$11,0))),
IF(H$4&lt;$C58,0,$E58)))</f>
        <v>96.86</v>
      </c>
      <c r="I58" s="226">
        <f>IF(I$4=$C58,$E58,
IF(I$4&gt;$C58,H58*(1+INDEX('Inputs_Indexed REC'!$D$12:$AC$14,MATCH('Indexed REC Strike Price'!$B58,'Inputs_Indexed REC'!$B$12:$B$14,0),MATCH('Indexed REC Prices'!I$4,'Inputs_Indexed REC'!$D$11:$AC$11,0))),
IF(I$4&lt;$C58,0,$E58)))</f>
        <v>96.86</v>
      </c>
      <c r="J58" s="226">
        <f>IF(J$4=$C58,$E58,
IF(J$4&gt;$C58,I58*(1+INDEX('Inputs_Indexed REC'!$D$12:$AC$14,MATCH('Indexed REC Strike Price'!$B58,'Inputs_Indexed REC'!$B$12:$B$14,0),MATCH('Indexed REC Prices'!J$4,'Inputs_Indexed REC'!$D$11:$AC$11,0))),
IF(J$4&lt;$C58,0,$E58)))</f>
        <v>96.86</v>
      </c>
      <c r="K58" s="226">
        <f>IF(K$4=$C58,$E58,
IF(K$4&gt;$C58,J58*(1+INDEX('Inputs_Indexed REC'!$D$12:$AC$14,MATCH('Indexed REC Strike Price'!$B58,'Inputs_Indexed REC'!$B$12:$B$14,0),MATCH('Indexed REC Prices'!K$4,'Inputs_Indexed REC'!$D$11:$AC$11,0))),
IF(K$4&lt;$C58,0,$E58)))</f>
        <v>96.86</v>
      </c>
      <c r="L58" s="226">
        <f>IF(L$4=$C58,$E58,
IF(L$4&gt;$C58,K58*(1+INDEX('Inputs_Indexed REC'!$D$12:$AC$14,MATCH('Indexed REC Strike Price'!$B58,'Inputs_Indexed REC'!$B$12:$B$14,0),MATCH('Indexed REC Prices'!L$4,'Inputs_Indexed REC'!$D$11:$AC$11,0))),
IF(L$4&lt;$C58,0,$E58)))</f>
        <v>96.86</v>
      </c>
      <c r="M58" s="226">
        <f>IF(M$4=$C58,$E58,
IF(M$4&gt;$C58,L58*(1+INDEX('Inputs_Indexed REC'!$D$12:$AC$14,MATCH('Indexed REC Strike Price'!$B58,'Inputs_Indexed REC'!$B$12:$B$14,0),MATCH('Indexed REC Prices'!M$4,'Inputs_Indexed REC'!$D$11:$AC$11,0))),
IF(M$4&lt;$C58,0,$E58)))</f>
        <v>96.86</v>
      </c>
      <c r="N58" s="226">
        <f>IF(N$4=$C58,$E58,
IF(N$4&gt;$C58,M58*(1+INDEX('Inputs_Indexed REC'!$D$12:$AC$14,MATCH('Indexed REC Strike Price'!$B58,'Inputs_Indexed REC'!$B$12:$B$14,0),MATCH('Indexed REC Prices'!N$4,'Inputs_Indexed REC'!$D$11:$AC$11,0))),
IF(N$4&lt;$C58,0,$E58)))</f>
        <v>96.86</v>
      </c>
      <c r="O58" s="226">
        <f>IF(O$4=$C58,$E58,
IF(O$4&gt;$C58,N58*(1+INDEX('Inputs_Indexed REC'!$D$12:$AC$14,MATCH('Indexed REC Strike Price'!$B58,'Inputs_Indexed REC'!$B$12:$B$14,0),MATCH('Indexed REC Prices'!O$4,'Inputs_Indexed REC'!$D$11:$AC$11,0))),
IF(O$4&lt;$C58,0,$E58)))</f>
        <v>96.86</v>
      </c>
      <c r="P58" s="226">
        <f>IF(P$4=$C58,$E58,
IF(P$4&gt;$C58,O58*(1+INDEX('Inputs_Indexed REC'!$D$12:$AC$14,MATCH('Indexed REC Strike Price'!$B58,'Inputs_Indexed REC'!$B$12:$B$14,0),MATCH('Indexed REC Prices'!P$4,'Inputs_Indexed REC'!$D$11:$AC$11,0))),
IF(P$4&lt;$C58,0,$E58)))</f>
        <v>96.86</v>
      </c>
      <c r="Q58" s="226">
        <f>IF(Q$4=$C58,$E58,
IF(Q$4&gt;$C58,P58*(1+INDEX('Inputs_Indexed REC'!$D$12:$AC$14,MATCH('Indexed REC Strike Price'!$B58,'Inputs_Indexed REC'!$B$12:$B$14,0),MATCH('Indexed REC Prices'!Q$4,'Inputs_Indexed REC'!$D$11:$AC$11,0))),
IF(Q$4&lt;$C58,0,$E58)))</f>
        <v>96.86</v>
      </c>
      <c r="R58" s="226">
        <f>IF(R$4=$C58,$E58,
IF(R$4&gt;$C58,Q58*(1+INDEX('Inputs_Indexed REC'!$D$12:$AC$14,MATCH('Indexed REC Strike Price'!$B58,'Inputs_Indexed REC'!$B$12:$B$14,0),MATCH('Indexed REC Prices'!R$4,'Inputs_Indexed REC'!$D$11:$AC$11,0))),
IF(R$4&lt;$C58,0,$E58)))</f>
        <v>96.86</v>
      </c>
      <c r="S58" s="226">
        <f>IF(S$4=$C58,$E58,
IF(S$4&gt;$C58,R58*(1+INDEX('Inputs_Indexed REC'!$D$12:$AC$14,MATCH('Indexed REC Strike Price'!$B58,'Inputs_Indexed REC'!$B$12:$B$14,0),MATCH('Indexed REC Prices'!S$4,'Inputs_Indexed REC'!$D$11:$AC$11,0))),
IF(S$4&lt;$C58,0,$E58)))</f>
        <v>96.86</v>
      </c>
      <c r="T58" s="226">
        <f>IF(T$4=$C58,$E58,
IF(T$4&gt;$C58,S58*(1+INDEX('Inputs_Indexed REC'!$D$12:$AC$14,MATCH('Indexed REC Strike Price'!$B58,'Inputs_Indexed REC'!$B$12:$B$14,0),MATCH('Indexed REC Prices'!T$4,'Inputs_Indexed REC'!$D$11:$AC$11,0))),
IF(T$4&lt;$C58,0,$E58)))</f>
        <v>96.86</v>
      </c>
      <c r="U58" s="226">
        <f>IF(U$4=$C58,$E58,
IF(U$4&gt;$C58,T58*(1+INDEX('Inputs_Indexed REC'!$D$12:$AC$14,MATCH('Indexed REC Strike Price'!$B58,'Inputs_Indexed REC'!$B$12:$B$14,0),MATCH('Indexed REC Prices'!U$4,'Inputs_Indexed REC'!$D$11:$AC$11,0))),
IF(U$4&lt;$C58,0,$E58)))</f>
        <v>96.86</v>
      </c>
      <c r="V58" s="226">
        <f>IF(V$4=$C58,$E58,
IF(V$4&gt;$C58,U58*(1+INDEX('Inputs_Indexed REC'!$D$12:$AC$14,MATCH('Indexed REC Strike Price'!$B58,'Inputs_Indexed REC'!$B$12:$B$14,0),MATCH('Indexed REC Prices'!V$4,'Inputs_Indexed REC'!$D$11:$AC$11,0))),
IF(V$4&lt;$C58,0,$E58)))</f>
        <v>96.86</v>
      </c>
      <c r="W58" s="226">
        <f>IF(W$4=$C58,$E58,
IF(W$4&gt;$C58,V58*(1+INDEX('Inputs_Indexed REC'!$D$12:$AC$14,MATCH('Indexed REC Strike Price'!$B58,'Inputs_Indexed REC'!$B$12:$B$14,0),MATCH('Indexed REC Prices'!W$4,'Inputs_Indexed REC'!$D$11:$AC$11,0))),
IF(W$4&lt;$C58,0,$E58)))</f>
        <v>96.86</v>
      </c>
      <c r="X58" s="226">
        <f>IF(X$4=$C58,$E58,
IF(X$4&gt;$C58,W58*(1+INDEX('Inputs_Indexed REC'!$D$12:$AC$14,MATCH('Indexed REC Strike Price'!$B58,'Inputs_Indexed REC'!$B$12:$B$14,0),MATCH('Indexed REC Prices'!X$4,'Inputs_Indexed REC'!$D$11:$AC$11,0))),
IF(X$4&lt;$C58,0,$E58)))</f>
        <v>96.86</v>
      </c>
      <c r="Y58" s="226">
        <f>IF(Y$4=$C58,$E58,
IF(Y$4&gt;$C58,X58*(1+INDEX('Inputs_Indexed REC'!$D$12:$AC$14,MATCH('Indexed REC Strike Price'!$B58,'Inputs_Indexed REC'!$B$12:$B$14,0),MATCH('Indexed REC Prices'!Y$4,'Inputs_Indexed REC'!$D$11:$AC$11,0))),
IF(Y$4&lt;$C58,0,$E58)))</f>
        <v>96.86</v>
      </c>
      <c r="Z58" s="226">
        <f>IF(Z$4=$C58,$E58,
IF(Z$4&gt;$C58,Y58*(1+INDEX('Inputs_Indexed REC'!$D$12:$AC$14,MATCH('Indexed REC Strike Price'!$B58,'Inputs_Indexed REC'!$B$12:$B$14,0),MATCH('Indexed REC Prices'!Z$4,'Inputs_Indexed REC'!$D$11:$AC$11,0))),
IF(Z$4&lt;$C58,0,$E58)))</f>
        <v>96.86</v>
      </c>
      <c r="AA58" s="226">
        <f>IF(AA$4=$C58,$E58,
IF(AA$4&gt;$C58,Z58*(1+INDEX('Inputs_Indexed REC'!$D$12:$AC$14,MATCH('Indexed REC Strike Price'!$B58,'Inputs_Indexed REC'!$B$12:$B$14,0),MATCH('Indexed REC Prices'!AA$4,'Inputs_Indexed REC'!$D$11:$AC$11,0))),
IF(AA$4&lt;$C58,0,$E58)))</f>
        <v>96.86</v>
      </c>
      <c r="AB58" s="226">
        <f>IF(AB$4=$C58,$E58,
IF(AB$4&gt;$C58,AA58*(1+INDEX('Inputs_Indexed REC'!$D$12:$AC$14,MATCH('Indexed REC Strike Price'!$B58,'Inputs_Indexed REC'!$B$12:$B$14,0),MATCH('Indexed REC Prices'!AB$4,'Inputs_Indexed REC'!$D$11:$AC$11,0))),
IF(AB$4&lt;$C58,0,$E58)))</f>
        <v>96.86</v>
      </c>
      <c r="AC58" s="226">
        <f>IF(AC$4=$C58,$E58,
IF(AC$4&gt;$C58,AB58*(1+INDEX('Inputs_Indexed REC'!$D$12:$AC$14,MATCH('Indexed REC Strike Price'!$B58,'Inputs_Indexed REC'!$B$12:$B$14,0),MATCH('Indexed REC Prices'!AC$4,'Inputs_Indexed REC'!$D$11:$AC$11,0))),
IF(AC$4&lt;$C58,0,$E58)))</f>
        <v>96.86</v>
      </c>
      <c r="AD58" s="226">
        <f>IF(AD$4=$C58,$E58,
IF(AD$4&gt;$C58,AC58*(1+INDEX('Inputs_Indexed REC'!$D$12:$AC$14,MATCH('Indexed REC Strike Price'!$B58,'Inputs_Indexed REC'!$B$12:$B$14,0),MATCH('Indexed REC Prices'!AD$4,'Inputs_Indexed REC'!$D$11:$AC$11,0))),
IF(AD$4&lt;$C58,0,$E58)))</f>
        <v>96.86</v>
      </c>
      <c r="AE58" s="226">
        <f>IF(AE$4=$C58,$E58,
IF(AE$4&gt;$C58,AD58*(1+INDEX('Inputs_Indexed REC'!$D$12:$AC$14,MATCH('Indexed REC Strike Price'!$B58,'Inputs_Indexed REC'!$B$12:$B$14,0),MATCH('Indexed REC Prices'!AE$4,'Inputs_Indexed REC'!$D$11:$AC$11,0))),
IF(AE$4&lt;$C58,0,$E58)))</f>
        <v>96.86</v>
      </c>
    </row>
    <row r="59" spans="2:50">
      <c r="B59" s="321" t="s">
        <v>73</v>
      </c>
      <c r="C59" s="320">
        <f t="shared" si="5"/>
        <v>2024</v>
      </c>
      <c r="D59" s="262" t="s">
        <v>87</v>
      </c>
      <c r="E59" s="227">
        <v>96.86</v>
      </c>
      <c r="G59" s="226">
        <f>IF(G$4=$C59,$E59,
IF(G$4&gt;$C59,F59*(1+INDEX('Inputs_Indexed REC'!$D$12:$AC$14,MATCH('Indexed REC Strike Price'!$B59,'Inputs_Indexed REC'!$B$12:$B$14,0),MATCH('Indexed REC Prices'!G$4,'Inputs_Indexed REC'!$D$11:$AC$11,0))),
IF(G$4&lt;$C59,0,$E59)))</f>
        <v>0</v>
      </c>
      <c r="H59" s="226">
        <f>IF(H$4=$C59,$E59,
IF(H$4&gt;$C59,G59*(1+INDEX('Inputs_Indexed REC'!$D$12:$AC$14,MATCH('Indexed REC Strike Price'!$B59,'Inputs_Indexed REC'!$B$12:$B$14,0),MATCH('Indexed REC Prices'!H$4,'Inputs_Indexed REC'!$D$11:$AC$11,0))),
IF(H$4&lt;$C59,0,$E59)))</f>
        <v>0</v>
      </c>
      <c r="I59" s="226">
        <f>IF(I$4=$C59,$E59,
IF(I$4&gt;$C59,H59*(1+INDEX('Inputs_Indexed REC'!$D$12:$AC$14,MATCH('Indexed REC Strike Price'!$B59,'Inputs_Indexed REC'!$B$12:$B$14,0),MATCH('Indexed REC Prices'!I$4,'Inputs_Indexed REC'!$D$11:$AC$11,0))),
IF(I$4&lt;$C59,0,$E59)))</f>
        <v>96.86</v>
      </c>
      <c r="J59" s="226">
        <f>IF(J$4=$C59,$E59,
IF(J$4&gt;$C59,I59*(1+INDEX('Inputs_Indexed REC'!$D$12:$AC$14,MATCH('Indexed REC Strike Price'!$B59,'Inputs_Indexed REC'!$B$12:$B$14,0),MATCH('Indexed REC Prices'!J$4,'Inputs_Indexed REC'!$D$11:$AC$11,0))),
IF(J$4&lt;$C59,0,$E59)))</f>
        <v>96.86</v>
      </c>
      <c r="K59" s="226">
        <f>IF(K$4=$C59,$E59,
IF(K$4&gt;$C59,J59*(1+INDEX('Inputs_Indexed REC'!$D$12:$AC$14,MATCH('Indexed REC Strike Price'!$B59,'Inputs_Indexed REC'!$B$12:$B$14,0),MATCH('Indexed REC Prices'!K$4,'Inputs_Indexed REC'!$D$11:$AC$11,0))),
IF(K$4&lt;$C59,0,$E59)))</f>
        <v>96.86</v>
      </c>
      <c r="L59" s="226">
        <f>IF(L$4=$C59,$E59,
IF(L$4&gt;$C59,K59*(1+INDEX('Inputs_Indexed REC'!$D$12:$AC$14,MATCH('Indexed REC Strike Price'!$B59,'Inputs_Indexed REC'!$B$12:$B$14,0),MATCH('Indexed REC Prices'!L$4,'Inputs_Indexed REC'!$D$11:$AC$11,0))),
IF(L$4&lt;$C59,0,$E59)))</f>
        <v>96.86</v>
      </c>
      <c r="M59" s="226">
        <f>IF(M$4=$C59,$E59,
IF(M$4&gt;$C59,L59*(1+INDEX('Inputs_Indexed REC'!$D$12:$AC$14,MATCH('Indexed REC Strike Price'!$B59,'Inputs_Indexed REC'!$B$12:$B$14,0),MATCH('Indexed REC Prices'!M$4,'Inputs_Indexed REC'!$D$11:$AC$11,0))),
IF(M$4&lt;$C59,0,$E59)))</f>
        <v>96.86</v>
      </c>
      <c r="N59" s="226">
        <f>IF(N$4=$C59,$E59,
IF(N$4&gt;$C59,M59*(1+INDEX('Inputs_Indexed REC'!$D$12:$AC$14,MATCH('Indexed REC Strike Price'!$B59,'Inputs_Indexed REC'!$B$12:$B$14,0),MATCH('Indexed REC Prices'!N$4,'Inputs_Indexed REC'!$D$11:$AC$11,0))),
IF(N$4&lt;$C59,0,$E59)))</f>
        <v>96.86</v>
      </c>
      <c r="O59" s="226">
        <f>IF(O$4=$C59,$E59,
IF(O$4&gt;$C59,N59*(1+INDEX('Inputs_Indexed REC'!$D$12:$AC$14,MATCH('Indexed REC Strike Price'!$B59,'Inputs_Indexed REC'!$B$12:$B$14,0),MATCH('Indexed REC Prices'!O$4,'Inputs_Indexed REC'!$D$11:$AC$11,0))),
IF(O$4&lt;$C59,0,$E59)))</f>
        <v>96.86</v>
      </c>
      <c r="P59" s="226">
        <f>IF(P$4=$C59,$E59,
IF(P$4&gt;$C59,O59*(1+INDEX('Inputs_Indexed REC'!$D$12:$AC$14,MATCH('Indexed REC Strike Price'!$B59,'Inputs_Indexed REC'!$B$12:$B$14,0),MATCH('Indexed REC Prices'!P$4,'Inputs_Indexed REC'!$D$11:$AC$11,0))),
IF(P$4&lt;$C59,0,$E59)))</f>
        <v>96.86</v>
      </c>
      <c r="Q59" s="226">
        <f>IF(Q$4=$C59,$E59,
IF(Q$4&gt;$C59,P59*(1+INDEX('Inputs_Indexed REC'!$D$12:$AC$14,MATCH('Indexed REC Strike Price'!$B59,'Inputs_Indexed REC'!$B$12:$B$14,0),MATCH('Indexed REC Prices'!Q$4,'Inputs_Indexed REC'!$D$11:$AC$11,0))),
IF(Q$4&lt;$C59,0,$E59)))</f>
        <v>96.86</v>
      </c>
      <c r="R59" s="226">
        <f>IF(R$4=$C59,$E59,
IF(R$4&gt;$C59,Q59*(1+INDEX('Inputs_Indexed REC'!$D$12:$AC$14,MATCH('Indexed REC Strike Price'!$B59,'Inputs_Indexed REC'!$B$12:$B$14,0),MATCH('Indexed REC Prices'!R$4,'Inputs_Indexed REC'!$D$11:$AC$11,0))),
IF(R$4&lt;$C59,0,$E59)))</f>
        <v>96.86</v>
      </c>
      <c r="S59" s="226">
        <f>IF(S$4=$C59,$E59,
IF(S$4&gt;$C59,R59*(1+INDEX('Inputs_Indexed REC'!$D$12:$AC$14,MATCH('Indexed REC Strike Price'!$B59,'Inputs_Indexed REC'!$B$12:$B$14,0),MATCH('Indexed REC Prices'!S$4,'Inputs_Indexed REC'!$D$11:$AC$11,0))),
IF(S$4&lt;$C59,0,$E59)))</f>
        <v>96.86</v>
      </c>
      <c r="T59" s="226">
        <f>IF(T$4=$C59,$E59,
IF(T$4&gt;$C59,S59*(1+INDEX('Inputs_Indexed REC'!$D$12:$AC$14,MATCH('Indexed REC Strike Price'!$B59,'Inputs_Indexed REC'!$B$12:$B$14,0),MATCH('Indexed REC Prices'!T$4,'Inputs_Indexed REC'!$D$11:$AC$11,0))),
IF(T$4&lt;$C59,0,$E59)))</f>
        <v>96.86</v>
      </c>
      <c r="U59" s="226">
        <f>IF(U$4=$C59,$E59,
IF(U$4&gt;$C59,T59*(1+INDEX('Inputs_Indexed REC'!$D$12:$AC$14,MATCH('Indexed REC Strike Price'!$B59,'Inputs_Indexed REC'!$B$12:$B$14,0),MATCH('Indexed REC Prices'!U$4,'Inputs_Indexed REC'!$D$11:$AC$11,0))),
IF(U$4&lt;$C59,0,$E59)))</f>
        <v>96.86</v>
      </c>
      <c r="V59" s="226">
        <f>IF(V$4=$C59,$E59,
IF(V$4&gt;$C59,U59*(1+INDEX('Inputs_Indexed REC'!$D$12:$AC$14,MATCH('Indexed REC Strike Price'!$B59,'Inputs_Indexed REC'!$B$12:$B$14,0),MATCH('Indexed REC Prices'!V$4,'Inputs_Indexed REC'!$D$11:$AC$11,0))),
IF(V$4&lt;$C59,0,$E59)))</f>
        <v>96.86</v>
      </c>
      <c r="W59" s="226">
        <f>IF(W$4=$C59,$E59,
IF(W$4&gt;$C59,V59*(1+INDEX('Inputs_Indexed REC'!$D$12:$AC$14,MATCH('Indexed REC Strike Price'!$B59,'Inputs_Indexed REC'!$B$12:$B$14,0),MATCH('Indexed REC Prices'!W$4,'Inputs_Indexed REC'!$D$11:$AC$11,0))),
IF(W$4&lt;$C59,0,$E59)))</f>
        <v>96.86</v>
      </c>
      <c r="X59" s="226">
        <f>IF(X$4=$C59,$E59,
IF(X$4&gt;$C59,W59*(1+INDEX('Inputs_Indexed REC'!$D$12:$AC$14,MATCH('Indexed REC Strike Price'!$B59,'Inputs_Indexed REC'!$B$12:$B$14,0),MATCH('Indexed REC Prices'!X$4,'Inputs_Indexed REC'!$D$11:$AC$11,0))),
IF(X$4&lt;$C59,0,$E59)))</f>
        <v>96.86</v>
      </c>
      <c r="Y59" s="226">
        <f>IF(Y$4=$C59,$E59,
IF(Y$4&gt;$C59,X59*(1+INDEX('Inputs_Indexed REC'!$D$12:$AC$14,MATCH('Indexed REC Strike Price'!$B59,'Inputs_Indexed REC'!$B$12:$B$14,0),MATCH('Indexed REC Prices'!Y$4,'Inputs_Indexed REC'!$D$11:$AC$11,0))),
IF(Y$4&lt;$C59,0,$E59)))</f>
        <v>96.86</v>
      </c>
      <c r="Z59" s="226">
        <f>IF(Z$4=$C59,$E59,
IF(Z$4&gt;$C59,Y59*(1+INDEX('Inputs_Indexed REC'!$D$12:$AC$14,MATCH('Indexed REC Strike Price'!$B59,'Inputs_Indexed REC'!$B$12:$B$14,0),MATCH('Indexed REC Prices'!Z$4,'Inputs_Indexed REC'!$D$11:$AC$11,0))),
IF(Z$4&lt;$C59,0,$E59)))</f>
        <v>96.86</v>
      </c>
      <c r="AA59" s="226">
        <f>IF(AA$4=$C59,$E59,
IF(AA$4&gt;$C59,Z59*(1+INDEX('Inputs_Indexed REC'!$D$12:$AC$14,MATCH('Indexed REC Strike Price'!$B59,'Inputs_Indexed REC'!$B$12:$B$14,0),MATCH('Indexed REC Prices'!AA$4,'Inputs_Indexed REC'!$D$11:$AC$11,0))),
IF(AA$4&lt;$C59,0,$E59)))</f>
        <v>96.86</v>
      </c>
      <c r="AB59" s="226">
        <f>IF(AB$4=$C59,$E59,
IF(AB$4&gt;$C59,AA59*(1+INDEX('Inputs_Indexed REC'!$D$12:$AC$14,MATCH('Indexed REC Strike Price'!$B59,'Inputs_Indexed REC'!$B$12:$B$14,0),MATCH('Indexed REC Prices'!AB$4,'Inputs_Indexed REC'!$D$11:$AC$11,0))),
IF(AB$4&lt;$C59,0,$E59)))</f>
        <v>96.86</v>
      </c>
      <c r="AC59" s="226">
        <f>IF(AC$4=$C59,$E59,
IF(AC$4&gt;$C59,AB59*(1+INDEX('Inputs_Indexed REC'!$D$12:$AC$14,MATCH('Indexed REC Strike Price'!$B59,'Inputs_Indexed REC'!$B$12:$B$14,0),MATCH('Indexed REC Prices'!AC$4,'Inputs_Indexed REC'!$D$11:$AC$11,0))),
IF(AC$4&lt;$C59,0,$E59)))</f>
        <v>96.86</v>
      </c>
      <c r="AD59" s="226">
        <f>IF(AD$4=$C59,$E59,
IF(AD$4&gt;$C59,AC59*(1+INDEX('Inputs_Indexed REC'!$D$12:$AC$14,MATCH('Indexed REC Strike Price'!$B59,'Inputs_Indexed REC'!$B$12:$B$14,0),MATCH('Indexed REC Prices'!AD$4,'Inputs_Indexed REC'!$D$11:$AC$11,0))),
IF(AD$4&lt;$C59,0,$E59)))</f>
        <v>96.86</v>
      </c>
      <c r="AE59" s="226">
        <f>IF(AE$4=$C59,$E59,
IF(AE$4&gt;$C59,AD59*(1+INDEX('Inputs_Indexed REC'!$D$12:$AC$14,MATCH('Indexed REC Strike Price'!$B59,'Inputs_Indexed REC'!$B$12:$B$14,0),MATCH('Indexed REC Prices'!AE$4,'Inputs_Indexed REC'!$D$11:$AC$11,0))),
IF(AE$4&lt;$C59,0,$E59)))</f>
        <v>96.86</v>
      </c>
    </row>
    <row r="60" spans="2:50">
      <c r="B60" s="321" t="s">
        <v>73</v>
      </c>
      <c r="C60" s="320">
        <f t="shared" si="5"/>
        <v>2025</v>
      </c>
      <c r="D60" s="262" t="s">
        <v>87</v>
      </c>
      <c r="E60" s="227">
        <v>96.86</v>
      </c>
      <c r="G60" s="226">
        <f>IF(G$4=$C60,$E60,
IF(G$4&gt;$C60,F60*(1+INDEX('Inputs_Indexed REC'!$D$12:$AC$14,MATCH('Indexed REC Strike Price'!$B60,'Inputs_Indexed REC'!$B$12:$B$14,0),MATCH('Indexed REC Prices'!G$4,'Inputs_Indexed REC'!$D$11:$AC$11,0))),
IF(G$4&lt;$C60,0,$E60)))</f>
        <v>0</v>
      </c>
      <c r="H60" s="226">
        <f>IF(H$4=$C60,$E60,
IF(H$4&gt;$C60,G60*(1+INDEX('Inputs_Indexed REC'!$D$12:$AC$14,MATCH('Indexed REC Strike Price'!$B60,'Inputs_Indexed REC'!$B$12:$B$14,0),MATCH('Indexed REC Prices'!H$4,'Inputs_Indexed REC'!$D$11:$AC$11,0))),
IF(H$4&lt;$C60,0,$E60)))</f>
        <v>0</v>
      </c>
      <c r="I60" s="226">
        <f>IF(I$4=$C60,$E60,
IF(I$4&gt;$C60,H60*(1+INDEX('Inputs_Indexed REC'!$D$12:$AC$14,MATCH('Indexed REC Strike Price'!$B60,'Inputs_Indexed REC'!$B$12:$B$14,0),MATCH('Indexed REC Prices'!I$4,'Inputs_Indexed REC'!$D$11:$AC$11,0))),
IF(I$4&lt;$C60,0,$E60)))</f>
        <v>0</v>
      </c>
      <c r="J60" s="226">
        <f>IF(J$4=$C60,$E60,
IF(J$4&gt;$C60,I60*(1+INDEX('Inputs_Indexed REC'!$D$12:$AC$14,MATCH('Indexed REC Strike Price'!$B60,'Inputs_Indexed REC'!$B$12:$B$14,0),MATCH('Indexed REC Prices'!J$4,'Inputs_Indexed REC'!$D$11:$AC$11,0))),
IF(J$4&lt;$C60,0,$E60)))</f>
        <v>96.86</v>
      </c>
      <c r="K60" s="226">
        <f>IF(K$4=$C60,$E60,
IF(K$4&gt;$C60,J60*(1+INDEX('Inputs_Indexed REC'!$D$12:$AC$14,MATCH('Indexed REC Strike Price'!$B60,'Inputs_Indexed REC'!$B$12:$B$14,0),MATCH('Indexed REC Prices'!K$4,'Inputs_Indexed REC'!$D$11:$AC$11,0))),
IF(K$4&lt;$C60,0,$E60)))</f>
        <v>96.86</v>
      </c>
      <c r="L60" s="226">
        <f>IF(L$4=$C60,$E60,
IF(L$4&gt;$C60,K60*(1+INDEX('Inputs_Indexed REC'!$D$12:$AC$14,MATCH('Indexed REC Strike Price'!$B60,'Inputs_Indexed REC'!$B$12:$B$14,0),MATCH('Indexed REC Prices'!L$4,'Inputs_Indexed REC'!$D$11:$AC$11,0))),
IF(L$4&lt;$C60,0,$E60)))</f>
        <v>96.86</v>
      </c>
      <c r="M60" s="226">
        <f>IF(M$4=$C60,$E60,
IF(M$4&gt;$C60,L60*(1+INDEX('Inputs_Indexed REC'!$D$12:$AC$14,MATCH('Indexed REC Strike Price'!$B60,'Inputs_Indexed REC'!$B$12:$B$14,0),MATCH('Indexed REC Prices'!M$4,'Inputs_Indexed REC'!$D$11:$AC$11,0))),
IF(M$4&lt;$C60,0,$E60)))</f>
        <v>96.86</v>
      </c>
      <c r="N60" s="226">
        <f>IF(N$4=$C60,$E60,
IF(N$4&gt;$C60,M60*(1+INDEX('Inputs_Indexed REC'!$D$12:$AC$14,MATCH('Indexed REC Strike Price'!$B60,'Inputs_Indexed REC'!$B$12:$B$14,0),MATCH('Indexed REC Prices'!N$4,'Inputs_Indexed REC'!$D$11:$AC$11,0))),
IF(N$4&lt;$C60,0,$E60)))</f>
        <v>96.86</v>
      </c>
      <c r="O60" s="226">
        <f>IF(O$4=$C60,$E60,
IF(O$4&gt;$C60,N60*(1+INDEX('Inputs_Indexed REC'!$D$12:$AC$14,MATCH('Indexed REC Strike Price'!$B60,'Inputs_Indexed REC'!$B$12:$B$14,0),MATCH('Indexed REC Prices'!O$4,'Inputs_Indexed REC'!$D$11:$AC$11,0))),
IF(O$4&lt;$C60,0,$E60)))</f>
        <v>96.86</v>
      </c>
      <c r="P60" s="226">
        <f>IF(P$4=$C60,$E60,
IF(P$4&gt;$C60,O60*(1+INDEX('Inputs_Indexed REC'!$D$12:$AC$14,MATCH('Indexed REC Strike Price'!$B60,'Inputs_Indexed REC'!$B$12:$B$14,0),MATCH('Indexed REC Prices'!P$4,'Inputs_Indexed REC'!$D$11:$AC$11,0))),
IF(P$4&lt;$C60,0,$E60)))</f>
        <v>96.86</v>
      </c>
      <c r="Q60" s="226">
        <f>IF(Q$4=$C60,$E60,
IF(Q$4&gt;$C60,P60*(1+INDEX('Inputs_Indexed REC'!$D$12:$AC$14,MATCH('Indexed REC Strike Price'!$B60,'Inputs_Indexed REC'!$B$12:$B$14,0),MATCH('Indexed REC Prices'!Q$4,'Inputs_Indexed REC'!$D$11:$AC$11,0))),
IF(Q$4&lt;$C60,0,$E60)))</f>
        <v>96.86</v>
      </c>
      <c r="R60" s="226">
        <f>IF(R$4=$C60,$E60,
IF(R$4&gt;$C60,Q60*(1+INDEX('Inputs_Indexed REC'!$D$12:$AC$14,MATCH('Indexed REC Strike Price'!$B60,'Inputs_Indexed REC'!$B$12:$B$14,0),MATCH('Indexed REC Prices'!R$4,'Inputs_Indexed REC'!$D$11:$AC$11,0))),
IF(R$4&lt;$C60,0,$E60)))</f>
        <v>96.86</v>
      </c>
      <c r="S60" s="226">
        <f>IF(S$4=$C60,$E60,
IF(S$4&gt;$C60,R60*(1+INDEX('Inputs_Indexed REC'!$D$12:$AC$14,MATCH('Indexed REC Strike Price'!$B60,'Inputs_Indexed REC'!$B$12:$B$14,0),MATCH('Indexed REC Prices'!S$4,'Inputs_Indexed REC'!$D$11:$AC$11,0))),
IF(S$4&lt;$C60,0,$E60)))</f>
        <v>96.86</v>
      </c>
      <c r="T60" s="226">
        <f>IF(T$4=$C60,$E60,
IF(T$4&gt;$C60,S60*(1+INDEX('Inputs_Indexed REC'!$D$12:$AC$14,MATCH('Indexed REC Strike Price'!$B60,'Inputs_Indexed REC'!$B$12:$B$14,0),MATCH('Indexed REC Prices'!T$4,'Inputs_Indexed REC'!$D$11:$AC$11,0))),
IF(T$4&lt;$C60,0,$E60)))</f>
        <v>96.86</v>
      </c>
      <c r="U60" s="226">
        <f>IF(U$4=$C60,$E60,
IF(U$4&gt;$C60,T60*(1+INDEX('Inputs_Indexed REC'!$D$12:$AC$14,MATCH('Indexed REC Strike Price'!$B60,'Inputs_Indexed REC'!$B$12:$B$14,0),MATCH('Indexed REC Prices'!U$4,'Inputs_Indexed REC'!$D$11:$AC$11,0))),
IF(U$4&lt;$C60,0,$E60)))</f>
        <v>96.86</v>
      </c>
      <c r="V60" s="226">
        <f>IF(V$4=$C60,$E60,
IF(V$4&gt;$C60,U60*(1+INDEX('Inputs_Indexed REC'!$D$12:$AC$14,MATCH('Indexed REC Strike Price'!$B60,'Inputs_Indexed REC'!$B$12:$B$14,0),MATCH('Indexed REC Prices'!V$4,'Inputs_Indexed REC'!$D$11:$AC$11,0))),
IF(V$4&lt;$C60,0,$E60)))</f>
        <v>96.86</v>
      </c>
      <c r="W60" s="226">
        <f>IF(W$4=$C60,$E60,
IF(W$4&gt;$C60,V60*(1+INDEX('Inputs_Indexed REC'!$D$12:$AC$14,MATCH('Indexed REC Strike Price'!$B60,'Inputs_Indexed REC'!$B$12:$B$14,0),MATCH('Indexed REC Prices'!W$4,'Inputs_Indexed REC'!$D$11:$AC$11,0))),
IF(W$4&lt;$C60,0,$E60)))</f>
        <v>96.86</v>
      </c>
      <c r="X60" s="226">
        <f>IF(X$4=$C60,$E60,
IF(X$4&gt;$C60,W60*(1+INDEX('Inputs_Indexed REC'!$D$12:$AC$14,MATCH('Indexed REC Strike Price'!$B60,'Inputs_Indexed REC'!$B$12:$B$14,0),MATCH('Indexed REC Prices'!X$4,'Inputs_Indexed REC'!$D$11:$AC$11,0))),
IF(X$4&lt;$C60,0,$E60)))</f>
        <v>96.86</v>
      </c>
      <c r="Y60" s="226">
        <f>IF(Y$4=$C60,$E60,
IF(Y$4&gt;$C60,X60*(1+INDEX('Inputs_Indexed REC'!$D$12:$AC$14,MATCH('Indexed REC Strike Price'!$B60,'Inputs_Indexed REC'!$B$12:$B$14,0),MATCH('Indexed REC Prices'!Y$4,'Inputs_Indexed REC'!$D$11:$AC$11,0))),
IF(Y$4&lt;$C60,0,$E60)))</f>
        <v>96.86</v>
      </c>
      <c r="Z60" s="226">
        <f>IF(Z$4=$C60,$E60,
IF(Z$4&gt;$C60,Y60*(1+INDEX('Inputs_Indexed REC'!$D$12:$AC$14,MATCH('Indexed REC Strike Price'!$B60,'Inputs_Indexed REC'!$B$12:$B$14,0),MATCH('Indexed REC Prices'!Z$4,'Inputs_Indexed REC'!$D$11:$AC$11,0))),
IF(Z$4&lt;$C60,0,$E60)))</f>
        <v>96.86</v>
      </c>
      <c r="AA60" s="226">
        <f>IF(AA$4=$C60,$E60,
IF(AA$4&gt;$C60,Z60*(1+INDEX('Inputs_Indexed REC'!$D$12:$AC$14,MATCH('Indexed REC Strike Price'!$B60,'Inputs_Indexed REC'!$B$12:$B$14,0),MATCH('Indexed REC Prices'!AA$4,'Inputs_Indexed REC'!$D$11:$AC$11,0))),
IF(AA$4&lt;$C60,0,$E60)))</f>
        <v>96.86</v>
      </c>
      <c r="AB60" s="226">
        <f>IF(AB$4=$C60,$E60,
IF(AB$4&gt;$C60,AA60*(1+INDEX('Inputs_Indexed REC'!$D$12:$AC$14,MATCH('Indexed REC Strike Price'!$B60,'Inputs_Indexed REC'!$B$12:$B$14,0),MATCH('Indexed REC Prices'!AB$4,'Inputs_Indexed REC'!$D$11:$AC$11,0))),
IF(AB$4&lt;$C60,0,$E60)))</f>
        <v>96.86</v>
      </c>
      <c r="AC60" s="226">
        <f>IF(AC$4=$C60,$E60,
IF(AC$4&gt;$C60,AB60*(1+INDEX('Inputs_Indexed REC'!$D$12:$AC$14,MATCH('Indexed REC Strike Price'!$B60,'Inputs_Indexed REC'!$B$12:$B$14,0),MATCH('Indexed REC Prices'!AC$4,'Inputs_Indexed REC'!$D$11:$AC$11,0))),
IF(AC$4&lt;$C60,0,$E60)))</f>
        <v>96.86</v>
      </c>
      <c r="AD60" s="226">
        <f>IF(AD$4=$C60,$E60,
IF(AD$4&gt;$C60,AC60*(1+INDEX('Inputs_Indexed REC'!$D$12:$AC$14,MATCH('Indexed REC Strike Price'!$B60,'Inputs_Indexed REC'!$B$12:$B$14,0),MATCH('Indexed REC Prices'!AD$4,'Inputs_Indexed REC'!$D$11:$AC$11,0))),
IF(AD$4&lt;$C60,0,$E60)))</f>
        <v>96.86</v>
      </c>
      <c r="AE60" s="226">
        <f>IF(AE$4=$C60,$E60,
IF(AE$4&gt;$C60,AD60*(1+INDEX('Inputs_Indexed REC'!$D$12:$AC$14,MATCH('Indexed REC Strike Price'!$B60,'Inputs_Indexed REC'!$B$12:$B$14,0),MATCH('Indexed REC Prices'!AE$4,'Inputs_Indexed REC'!$D$11:$AC$11,0))),
IF(AE$4&lt;$C60,0,$E60)))</f>
        <v>96.86</v>
      </c>
    </row>
    <row r="61" spans="2:50">
      <c r="B61" s="321" t="s">
        <v>73</v>
      </c>
      <c r="C61" s="320">
        <f t="shared" si="5"/>
        <v>2026</v>
      </c>
      <c r="D61" s="262" t="s">
        <v>87</v>
      </c>
      <c r="E61" s="227">
        <v>96.86</v>
      </c>
      <c r="G61" s="226">
        <f>IF(G$4=$C61,$E61,
IF(G$4&gt;$C61,F61*(1+INDEX('Inputs_Indexed REC'!$D$12:$AC$14,MATCH('Indexed REC Strike Price'!$B61,'Inputs_Indexed REC'!$B$12:$B$14,0),MATCH('Indexed REC Prices'!G$4,'Inputs_Indexed REC'!$D$11:$AC$11,0))),
IF(G$4&lt;$C61,0,$E61)))</f>
        <v>0</v>
      </c>
      <c r="H61" s="226">
        <f>IF(H$4=$C61,$E61,
IF(H$4&gt;$C61,G61*(1+INDEX('Inputs_Indexed REC'!$D$12:$AC$14,MATCH('Indexed REC Strike Price'!$B61,'Inputs_Indexed REC'!$B$12:$B$14,0),MATCH('Indexed REC Prices'!H$4,'Inputs_Indexed REC'!$D$11:$AC$11,0))),
IF(H$4&lt;$C61,0,$E61)))</f>
        <v>0</v>
      </c>
      <c r="I61" s="226">
        <f>IF(I$4=$C61,$E61,
IF(I$4&gt;$C61,H61*(1+INDEX('Inputs_Indexed REC'!$D$12:$AC$14,MATCH('Indexed REC Strike Price'!$B61,'Inputs_Indexed REC'!$B$12:$B$14,0),MATCH('Indexed REC Prices'!I$4,'Inputs_Indexed REC'!$D$11:$AC$11,0))),
IF(I$4&lt;$C61,0,$E61)))</f>
        <v>0</v>
      </c>
      <c r="J61" s="226">
        <f>IF(J$4=$C61,$E61,
IF(J$4&gt;$C61,I61*(1+INDEX('Inputs_Indexed REC'!$D$12:$AC$14,MATCH('Indexed REC Strike Price'!$B61,'Inputs_Indexed REC'!$B$12:$B$14,0),MATCH('Indexed REC Prices'!J$4,'Inputs_Indexed REC'!$D$11:$AC$11,0))),
IF(J$4&lt;$C61,0,$E61)))</f>
        <v>0</v>
      </c>
      <c r="K61" s="226">
        <f>IF(K$4=$C61,$E61,
IF(K$4&gt;$C61,J61*(1+INDEX('Inputs_Indexed REC'!$D$12:$AC$14,MATCH('Indexed REC Strike Price'!$B61,'Inputs_Indexed REC'!$B$12:$B$14,0),MATCH('Indexed REC Prices'!K$4,'Inputs_Indexed REC'!$D$11:$AC$11,0))),
IF(K$4&lt;$C61,0,$E61)))</f>
        <v>96.86</v>
      </c>
      <c r="L61" s="226">
        <f>IF(L$4=$C61,$E61,
IF(L$4&gt;$C61,K61*(1+INDEX('Inputs_Indexed REC'!$D$12:$AC$14,MATCH('Indexed REC Strike Price'!$B61,'Inputs_Indexed REC'!$B$12:$B$14,0),MATCH('Indexed REC Prices'!L$4,'Inputs_Indexed REC'!$D$11:$AC$11,0))),
IF(L$4&lt;$C61,0,$E61)))</f>
        <v>96.86</v>
      </c>
      <c r="M61" s="226">
        <f>IF(M$4=$C61,$E61,
IF(M$4&gt;$C61,L61*(1+INDEX('Inputs_Indexed REC'!$D$12:$AC$14,MATCH('Indexed REC Strike Price'!$B61,'Inputs_Indexed REC'!$B$12:$B$14,0),MATCH('Indexed REC Prices'!M$4,'Inputs_Indexed REC'!$D$11:$AC$11,0))),
IF(M$4&lt;$C61,0,$E61)))</f>
        <v>96.86</v>
      </c>
      <c r="N61" s="226">
        <f>IF(N$4=$C61,$E61,
IF(N$4&gt;$C61,M61*(1+INDEX('Inputs_Indexed REC'!$D$12:$AC$14,MATCH('Indexed REC Strike Price'!$B61,'Inputs_Indexed REC'!$B$12:$B$14,0),MATCH('Indexed REC Prices'!N$4,'Inputs_Indexed REC'!$D$11:$AC$11,0))),
IF(N$4&lt;$C61,0,$E61)))</f>
        <v>96.86</v>
      </c>
      <c r="O61" s="226">
        <f>IF(O$4=$C61,$E61,
IF(O$4&gt;$C61,N61*(1+INDEX('Inputs_Indexed REC'!$D$12:$AC$14,MATCH('Indexed REC Strike Price'!$B61,'Inputs_Indexed REC'!$B$12:$B$14,0),MATCH('Indexed REC Prices'!O$4,'Inputs_Indexed REC'!$D$11:$AC$11,0))),
IF(O$4&lt;$C61,0,$E61)))</f>
        <v>96.86</v>
      </c>
      <c r="P61" s="226">
        <f>IF(P$4=$C61,$E61,
IF(P$4&gt;$C61,O61*(1+INDEX('Inputs_Indexed REC'!$D$12:$AC$14,MATCH('Indexed REC Strike Price'!$B61,'Inputs_Indexed REC'!$B$12:$B$14,0),MATCH('Indexed REC Prices'!P$4,'Inputs_Indexed REC'!$D$11:$AC$11,0))),
IF(P$4&lt;$C61,0,$E61)))</f>
        <v>96.86</v>
      </c>
      <c r="Q61" s="226">
        <f>IF(Q$4=$C61,$E61,
IF(Q$4&gt;$C61,P61*(1+INDEX('Inputs_Indexed REC'!$D$12:$AC$14,MATCH('Indexed REC Strike Price'!$B61,'Inputs_Indexed REC'!$B$12:$B$14,0),MATCH('Indexed REC Prices'!Q$4,'Inputs_Indexed REC'!$D$11:$AC$11,0))),
IF(Q$4&lt;$C61,0,$E61)))</f>
        <v>96.86</v>
      </c>
      <c r="R61" s="226">
        <f>IF(R$4=$C61,$E61,
IF(R$4&gt;$C61,Q61*(1+INDEX('Inputs_Indexed REC'!$D$12:$AC$14,MATCH('Indexed REC Strike Price'!$B61,'Inputs_Indexed REC'!$B$12:$B$14,0),MATCH('Indexed REC Prices'!R$4,'Inputs_Indexed REC'!$D$11:$AC$11,0))),
IF(R$4&lt;$C61,0,$E61)))</f>
        <v>96.86</v>
      </c>
      <c r="S61" s="226">
        <f>IF(S$4=$C61,$E61,
IF(S$4&gt;$C61,R61*(1+INDEX('Inputs_Indexed REC'!$D$12:$AC$14,MATCH('Indexed REC Strike Price'!$B61,'Inputs_Indexed REC'!$B$12:$B$14,0),MATCH('Indexed REC Prices'!S$4,'Inputs_Indexed REC'!$D$11:$AC$11,0))),
IF(S$4&lt;$C61,0,$E61)))</f>
        <v>96.86</v>
      </c>
      <c r="T61" s="226">
        <f>IF(T$4=$C61,$E61,
IF(T$4&gt;$C61,S61*(1+INDEX('Inputs_Indexed REC'!$D$12:$AC$14,MATCH('Indexed REC Strike Price'!$B61,'Inputs_Indexed REC'!$B$12:$B$14,0),MATCH('Indexed REC Prices'!T$4,'Inputs_Indexed REC'!$D$11:$AC$11,0))),
IF(T$4&lt;$C61,0,$E61)))</f>
        <v>96.86</v>
      </c>
      <c r="U61" s="226">
        <f>IF(U$4=$C61,$E61,
IF(U$4&gt;$C61,T61*(1+INDEX('Inputs_Indexed REC'!$D$12:$AC$14,MATCH('Indexed REC Strike Price'!$B61,'Inputs_Indexed REC'!$B$12:$B$14,0),MATCH('Indexed REC Prices'!U$4,'Inputs_Indexed REC'!$D$11:$AC$11,0))),
IF(U$4&lt;$C61,0,$E61)))</f>
        <v>96.86</v>
      </c>
      <c r="V61" s="226">
        <f>IF(V$4=$C61,$E61,
IF(V$4&gt;$C61,U61*(1+INDEX('Inputs_Indexed REC'!$D$12:$AC$14,MATCH('Indexed REC Strike Price'!$B61,'Inputs_Indexed REC'!$B$12:$B$14,0),MATCH('Indexed REC Prices'!V$4,'Inputs_Indexed REC'!$D$11:$AC$11,0))),
IF(V$4&lt;$C61,0,$E61)))</f>
        <v>96.86</v>
      </c>
      <c r="W61" s="226">
        <f>IF(W$4=$C61,$E61,
IF(W$4&gt;$C61,V61*(1+INDEX('Inputs_Indexed REC'!$D$12:$AC$14,MATCH('Indexed REC Strike Price'!$B61,'Inputs_Indexed REC'!$B$12:$B$14,0),MATCH('Indexed REC Prices'!W$4,'Inputs_Indexed REC'!$D$11:$AC$11,0))),
IF(W$4&lt;$C61,0,$E61)))</f>
        <v>96.86</v>
      </c>
      <c r="X61" s="226">
        <f>IF(X$4=$C61,$E61,
IF(X$4&gt;$C61,W61*(1+INDEX('Inputs_Indexed REC'!$D$12:$AC$14,MATCH('Indexed REC Strike Price'!$B61,'Inputs_Indexed REC'!$B$12:$B$14,0),MATCH('Indexed REC Prices'!X$4,'Inputs_Indexed REC'!$D$11:$AC$11,0))),
IF(X$4&lt;$C61,0,$E61)))</f>
        <v>96.86</v>
      </c>
      <c r="Y61" s="226">
        <f>IF(Y$4=$C61,$E61,
IF(Y$4&gt;$C61,X61*(1+INDEX('Inputs_Indexed REC'!$D$12:$AC$14,MATCH('Indexed REC Strike Price'!$B61,'Inputs_Indexed REC'!$B$12:$B$14,0),MATCH('Indexed REC Prices'!Y$4,'Inputs_Indexed REC'!$D$11:$AC$11,0))),
IF(Y$4&lt;$C61,0,$E61)))</f>
        <v>96.86</v>
      </c>
      <c r="Z61" s="226">
        <f>IF(Z$4=$C61,$E61,
IF(Z$4&gt;$C61,Y61*(1+INDEX('Inputs_Indexed REC'!$D$12:$AC$14,MATCH('Indexed REC Strike Price'!$B61,'Inputs_Indexed REC'!$B$12:$B$14,0),MATCH('Indexed REC Prices'!Z$4,'Inputs_Indexed REC'!$D$11:$AC$11,0))),
IF(Z$4&lt;$C61,0,$E61)))</f>
        <v>96.86</v>
      </c>
      <c r="AA61" s="226">
        <f>IF(AA$4=$C61,$E61,
IF(AA$4&gt;$C61,Z61*(1+INDEX('Inputs_Indexed REC'!$D$12:$AC$14,MATCH('Indexed REC Strike Price'!$B61,'Inputs_Indexed REC'!$B$12:$B$14,0),MATCH('Indexed REC Prices'!AA$4,'Inputs_Indexed REC'!$D$11:$AC$11,0))),
IF(AA$4&lt;$C61,0,$E61)))</f>
        <v>96.86</v>
      </c>
      <c r="AB61" s="226">
        <f>IF(AB$4=$C61,$E61,
IF(AB$4&gt;$C61,AA61*(1+INDEX('Inputs_Indexed REC'!$D$12:$AC$14,MATCH('Indexed REC Strike Price'!$B61,'Inputs_Indexed REC'!$B$12:$B$14,0),MATCH('Indexed REC Prices'!AB$4,'Inputs_Indexed REC'!$D$11:$AC$11,0))),
IF(AB$4&lt;$C61,0,$E61)))</f>
        <v>96.86</v>
      </c>
      <c r="AC61" s="226">
        <f>IF(AC$4=$C61,$E61,
IF(AC$4&gt;$C61,AB61*(1+INDEX('Inputs_Indexed REC'!$D$12:$AC$14,MATCH('Indexed REC Strike Price'!$B61,'Inputs_Indexed REC'!$B$12:$B$14,0),MATCH('Indexed REC Prices'!AC$4,'Inputs_Indexed REC'!$D$11:$AC$11,0))),
IF(AC$4&lt;$C61,0,$E61)))</f>
        <v>96.86</v>
      </c>
      <c r="AD61" s="226">
        <f>IF(AD$4=$C61,$E61,
IF(AD$4&gt;$C61,AC61*(1+INDEX('Inputs_Indexed REC'!$D$12:$AC$14,MATCH('Indexed REC Strike Price'!$B61,'Inputs_Indexed REC'!$B$12:$B$14,0),MATCH('Indexed REC Prices'!AD$4,'Inputs_Indexed REC'!$D$11:$AC$11,0))),
IF(AD$4&lt;$C61,0,$E61)))</f>
        <v>96.86</v>
      </c>
      <c r="AE61" s="226">
        <f>IF(AE$4=$C61,$E61,
IF(AE$4&gt;$C61,AD61*(1+INDEX('Inputs_Indexed REC'!$D$12:$AC$14,MATCH('Indexed REC Strike Price'!$B61,'Inputs_Indexed REC'!$B$12:$B$14,0),MATCH('Indexed REC Prices'!AE$4,'Inputs_Indexed REC'!$D$11:$AC$11,0))),
IF(AE$4&lt;$C61,0,$E61)))</f>
        <v>96.86</v>
      </c>
    </row>
    <row r="62" spans="2:50">
      <c r="B62" s="321" t="s">
        <v>73</v>
      </c>
      <c r="C62" s="320">
        <f t="shared" si="5"/>
        <v>2027</v>
      </c>
      <c r="D62" s="262" t="s">
        <v>87</v>
      </c>
      <c r="E62" s="227">
        <v>96.86</v>
      </c>
      <c r="G62" s="226">
        <f>IF(G$4=$C62,$E62,
IF(G$4&gt;$C62,F62*(1+INDEX('Inputs_Indexed REC'!$D$12:$AC$14,MATCH('Indexed REC Strike Price'!$B62,'Inputs_Indexed REC'!$B$12:$B$14,0),MATCH('Indexed REC Prices'!G$4,'Inputs_Indexed REC'!$D$11:$AC$11,0))),
IF(G$4&lt;$C62,0,$E62)))</f>
        <v>0</v>
      </c>
      <c r="H62" s="226">
        <f>IF(H$4=$C62,$E62,
IF(H$4&gt;$C62,G62*(1+INDEX('Inputs_Indexed REC'!$D$12:$AC$14,MATCH('Indexed REC Strike Price'!$B62,'Inputs_Indexed REC'!$B$12:$B$14,0),MATCH('Indexed REC Prices'!H$4,'Inputs_Indexed REC'!$D$11:$AC$11,0))),
IF(H$4&lt;$C62,0,$E62)))</f>
        <v>0</v>
      </c>
      <c r="I62" s="226">
        <f>IF(I$4=$C62,$E62,
IF(I$4&gt;$C62,H62*(1+INDEX('Inputs_Indexed REC'!$D$12:$AC$14,MATCH('Indexed REC Strike Price'!$B62,'Inputs_Indexed REC'!$B$12:$B$14,0),MATCH('Indexed REC Prices'!I$4,'Inputs_Indexed REC'!$D$11:$AC$11,0))),
IF(I$4&lt;$C62,0,$E62)))</f>
        <v>0</v>
      </c>
      <c r="J62" s="226">
        <f>IF(J$4=$C62,$E62,
IF(J$4&gt;$C62,I62*(1+INDEX('Inputs_Indexed REC'!$D$12:$AC$14,MATCH('Indexed REC Strike Price'!$B62,'Inputs_Indexed REC'!$B$12:$B$14,0),MATCH('Indexed REC Prices'!J$4,'Inputs_Indexed REC'!$D$11:$AC$11,0))),
IF(J$4&lt;$C62,0,$E62)))</f>
        <v>0</v>
      </c>
      <c r="K62" s="226">
        <f>IF(K$4=$C62,$E62,
IF(K$4&gt;$C62,J62*(1+INDEX('Inputs_Indexed REC'!$D$12:$AC$14,MATCH('Indexed REC Strike Price'!$B62,'Inputs_Indexed REC'!$B$12:$B$14,0),MATCH('Indexed REC Prices'!K$4,'Inputs_Indexed REC'!$D$11:$AC$11,0))),
IF(K$4&lt;$C62,0,$E62)))</f>
        <v>0</v>
      </c>
      <c r="L62" s="226">
        <f>IF(L$4=$C62,$E62,
IF(L$4&gt;$C62,K62*(1+INDEX('Inputs_Indexed REC'!$D$12:$AC$14,MATCH('Indexed REC Strike Price'!$B62,'Inputs_Indexed REC'!$B$12:$B$14,0),MATCH('Indexed REC Prices'!L$4,'Inputs_Indexed REC'!$D$11:$AC$11,0))),
IF(L$4&lt;$C62,0,$E62)))</f>
        <v>96.86</v>
      </c>
      <c r="M62" s="226">
        <f>IF(M$4=$C62,$E62,
IF(M$4&gt;$C62,L62*(1+INDEX('Inputs_Indexed REC'!$D$12:$AC$14,MATCH('Indexed REC Strike Price'!$B62,'Inputs_Indexed REC'!$B$12:$B$14,0),MATCH('Indexed REC Prices'!M$4,'Inputs_Indexed REC'!$D$11:$AC$11,0))),
IF(M$4&lt;$C62,0,$E62)))</f>
        <v>96.86</v>
      </c>
      <c r="N62" s="226">
        <f>IF(N$4=$C62,$E62,
IF(N$4&gt;$C62,M62*(1+INDEX('Inputs_Indexed REC'!$D$12:$AC$14,MATCH('Indexed REC Strike Price'!$B62,'Inputs_Indexed REC'!$B$12:$B$14,0),MATCH('Indexed REC Prices'!N$4,'Inputs_Indexed REC'!$D$11:$AC$11,0))),
IF(N$4&lt;$C62,0,$E62)))</f>
        <v>96.86</v>
      </c>
      <c r="O62" s="226">
        <f>IF(O$4=$C62,$E62,
IF(O$4&gt;$C62,N62*(1+INDEX('Inputs_Indexed REC'!$D$12:$AC$14,MATCH('Indexed REC Strike Price'!$B62,'Inputs_Indexed REC'!$B$12:$B$14,0),MATCH('Indexed REC Prices'!O$4,'Inputs_Indexed REC'!$D$11:$AC$11,0))),
IF(O$4&lt;$C62,0,$E62)))</f>
        <v>96.86</v>
      </c>
      <c r="P62" s="226">
        <f>IF(P$4=$C62,$E62,
IF(P$4&gt;$C62,O62*(1+INDEX('Inputs_Indexed REC'!$D$12:$AC$14,MATCH('Indexed REC Strike Price'!$B62,'Inputs_Indexed REC'!$B$12:$B$14,0),MATCH('Indexed REC Prices'!P$4,'Inputs_Indexed REC'!$D$11:$AC$11,0))),
IF(P$4&lt;$C62,0,$E62)))</f>
        <v>96.86</v>
      </c>
      <c r="Q62" s="226">
        <f>IF(Q$4=$C62,$E62,
IF(Q$4&gt;$C62,P62*(1+INDEX('Inputs_Indexed REC'!$D$12:$AC$14,MATCH('Indexed REC Strike Price'!$B62,'Inputs_Indexed REC'!$B$12:$B$14,0),MATCH('Indexed REC Prices'!Q$4,'Inputs_Indexed REC'!$D$11:$AC$11,0))),
IF(Q$4&lt;$C62,0,$E62)))</f>
        <v>96.86</v>
      </c>
      <c r="R62" s="226">
        <f>IF(R$4=$C62,$E62,
IF(R$4&gt;$C62,Q62*(1+INDEX('Inputs_Indexed REC'!$D$12:$AC$14,MATCH('Indexed REC Strike Price'!$B62,'Inputs_Indexed REC'!$B$12:$B$14,0),MATCH('Indexed REC Prices'!R$4,'Inputs_Indexed REC'!$D$11:$AC$11,0))),
IF(R$4&lt;$C62,0,$E62)))</f>
        <v>96.86</v>
      </c>
      <c r="S62" s="226">
        <f>IF(S$4=$C62,$E62,
IF(S$4&gt;$C62,R62*(1+INDEX('Inputs_Indexed REC'!$D$12:$AC$14,MATCH('Indexed REC Strike Price'!$B62,'Inputs_Indexed REC'!$B$12:$B$14,0),MATCH('Indexed REC Prices'!S$4,'Inputs_Indexed REC'!$D$11:$AC$11,0))),
IF(S$4&lt;$C62,0,$E62)))</f>
        <v>96.86</v>
      </c>
      <c r="T62" s="226">
        <f>IF(T$4=$C62,$E62,
IF(T$4&gt;$C62,S62*(1+INDEX('Inputs_Indexed REC'!$D$12:$AC$14,MATCH('Indexed REC Strike Price'!$B62,'Inputs_Indexed REC'!$B$12:$B$14,0),MATCH('Indexed REC Prices'!T$4,'Inputs_Indexed REC'!$D$11:$AC$11,0))),
IF(T$4&lt;$C62,0,$E62)))</f>
        <v>96.86</v>
      </c>
      <c r="U62" s="226">
        <f>IF(U$4=$C62,$E62,
IF(U$4&gt;$C62,T62*(1+INDEX('Inputs_Indexed REC'!$D$12:$AC$14,MATCH('Indexed REC Strike Price'!$B62,'Inputs_Indexed REC'!$B$12:$B$14,0),MATCH('Indexed REC Prices'!U$4,'Inputs_Indexed REC'!$D$11:$AC$11,0))),
IF(U$4&lt;$C62,0,$E62)))</f>
        <v>96.86</v>
      </c>
      <c r="V62" s="226">
        <f>IF(V$4=$C62,$E62,
IF(V$4&gt;$C62,U62*(1+INDEX('Inputs_Indexed REC'!$D$12:$AC$14,MATCH('Indexed REC Strike Price'!$B62,'Inputs_Indexed REC'!$B$12:$B$14,0),MATCH('Indexed REC Prices'!V$4,'Inputs_Indexed REC'!$D$11:$AC$11,0))),
IF(V$4&lt;$C62,0,$E62)))</f>
        <v>96.86</v>
      </c>
      <c r="W62" s="226">
        <f>IF(W$4=$C62,$E62,
IF(W$4&gt;$C62,V62*(1+INDEX('Inputs_Indexed REC'!$D$12:$AC$14,MATCH('Indexed REC Strike Price'!$B62,'Inputs_Indexed REC'!$B$12:$B$14,0),MATCH('Indexed REC Prices'!W$4,'Inputs_Indexed REC'!$D$11:$AC$11,0))),
IF(W$4&lt;$C62,0,$E62)))</f>
        <v>96.86</v>
      </c>
      <c r="X62" s="226">
        <f>IF(X$4=$C62,$E62,
IF(X$4&gt;$C62,W62*(1+INDEX('Inputs_Indexed REC'!$D$12:$AC$14,MATCH('Indexed REC Strike Price'!$B62,'Inputs_Indexed REC'!$B$12:$B$14,0),MATCH('Indexed REC Prices'!X$4,'Inputs_Indexed REC'!$D$11:$AC$11,0))),
IF(X$4&lt;$C62,0,$E62)))</f>
        <v>96.86</v>
      </c>
      <c r="Y62" s="226">
        <f>IF(Y$4=$C62,$E62,
IF(Y$4&gt;$C62,X62*(1+INDEX('Inputs_Indexed REC'!$D$12:$AC$14,MATCH('Indexed REC Strike Price'!$B62,'Inputs_Indexed REC'!$B$12:$B$14,0),MATCH('Indexed REC Prices'!Y$4,'Inputs_Indexed REC'!$D$11:$AC$11,0))),
IF(Y$4&lt;$C62,0,$E62)))</f>
        <v>96.86</v>
      </c>
      <c r="Z62" s="226">
        <f>IF(Z$4=$C62,$E62,
IF(Z$4&gt;$C62,Y62*(1+INDEX('Inputs_Indexed REC'!$D$12:$AC$14,MATCH('Indexed REC Strike Price'!$B62,'Inputs_Indexed REC'!$B$12:$B$14,0),MATCH('Indexed REC Prices'!Z$4,'Inputs_Indexed REC'!$D$11:$AC$11,0))),
IF(Z$4&lt;$C62,0,$E62)))</f>
        <v>96.86</v>
      </c>
      <c r="AA62" s="226">
        <f>IF(AA$4=$C62,$E62,
IF(AA$4&gt;$C62,Z62*(1+INDEX('Inputs_Indexed REC'!$D$12:$AC$14,MATCH('Indexed REC Strike Price'!$B62,'Inputs_Indexed REC'!$B$12:$B$14,0),MATCH('Indexed REC Prices'!AA$4,'Inputs_Indexed REC'!$D$11:$AC$11,0))),
IF(AA$4&lt;$C62,0,$E62)))</f>
        <v>96.86</v>
      </c>
      <c r="AB62" s="226">
        <f>IF(AB$4=$C62,$E62,
IF(AB$4&gt;$C62,AA62*(1+INDEX('Inputs_Indexed REC'!$D$12:$AC$14,MATCH('Indexed REC Strike Price'!$B62,'Inputs_Indexed REC'!$B$12:$B$14,0),MATCH('Indexed REC Prices'!AB$4,'Inputs_Indexed REC'!$D$11:$AC$11,0))),
IF(AB$4&lt;$C62,0,$E62)))</f>
        <v>96.86</v>
      </c>
      <c r="AC62" s="226">
        <f>IF(AC$4=$C62,$E62,
IF(AC$4&gt;$C62,AB62*(1+INDEX('Inputs_Indexed REC'!$D$12:$AC$14,MATCH('Indexed REC Strike Price'!$B62,'Inputs_Indexed REC'!$B$12:$B$14,0),MATCH('Indexed REC Prices'!AC$4,'Inputs_Indexed REC'!$D$11:$AC$11,0))),
IF(AC$4&lt;$C62,0,$E62)))</f>
        <v>96.86</v>
      </c>
      <c r="AD62" s="226">
        <f>IF(AD$4=$C62,$E62,
IF(AD$4&gt;$C62,AC62*(1+INDEX('Inputs_Indexed REC'!$D$12:$AC$14,MATCH('Indexed REC Strike Price'!$B62,'Inputs_Indexed REC'!$B$12:$B$14,0),MATCH('Indexed REC Prices'!AD$4,'Inputs_Indexed REC'!$D$11:$AC$11,0))),
IF(AD$4&lt;$C62,0,$E62)))</f>
        <v>96.86</v>
      </c>
      <c r="AE62" s="226">
        <f>IF(AE$4=$C62,$E62,
IF(AE$4&gt;$C62,AD62*(1+INDEX('Inputs_Indexed REC'!$D$12:$AC$14,MATCH('Indexed REC Strike Price'!$B62,'Inputs_Indexed REC'!$B$12:$B$14,0),MATCH('Indexed REC Prices'!AE$4,'Inputs_Indexed REC'!$D$11:$AC$11,0))),
IF(AE$4&lt;$C62,0,$E62)))</f>
        <v>96.86</v>
      </c>
    </row>
    <row r="63" spans="2:50">
      <c r="B63" s="321" t="s">
        <v>73</v>
      </c>
      <c r="C63" s="320">
        <f t="shared" si="5"/>
        <v>2028</v>
      </c>
      <c r="D63" s="262" t="s">
        <v>87</v>
      </c>
      <c r="E63" s="227">
        <v>96.86</v>
      </c>
      <c r="G63" s="226">
        <f>IF(G$4=$C63,$E63,
IF(G$4&gt;$C63,F63*(1+INDEX('Inputs_Indexed REC'!$D$12:$AC$14,MATCH('Indexed REC Strike Price'!$B63,'Inputs_Indexed REC'!$B$12:$B$14,0),MATCH('Indexed REC Prices'!G$4,'Inputs_Indexed REC'!$D$11:$AC$11,0))),
IF(G$4&lt;$C63,0,$E63)))</f>
        <v>0</v>
      </c>
      <c r="H63" s="226">
        <f>IF(H$4=$C63,$E63,
IF(H$4&gt;$C63,G63*(1+INDEX('Inputs_Indexed REC'!$D$12:$AC$14,MATCH('Indexed REC Strike Price'!$B63,'Inputs_Indexed REC'!$B$12:$B$14,0),MATCH('Indexed REC Prices'!H$4,'Inputs_Indexed REC'!$D$11:$AC$11,0))),
IF(H$4&lt;$C63,0,$E63)))</f>
        <v>0</v>
      </c>
      <c r="I63" s="226">
        <f>IF(I$4=$C63,$E63,
IF(I$4&gt;$C63,H63*(1+INDEX('Inputs_Indexed REC'!$D$12:$AC$14,MATCH('Indexed REC Strike Price'!$B63,'Inputs_Indexed REC'!$B$12:$B$14,0),MATCH('Indexed REC Prices'!I$4,'Inputs_Indexed REC'!$D$11:$AC$11,0))),
IF(I$4&lt;$C63,0,$E63)))</f>
        <v>0</v>
      </c>
      <c r="J63" s="226">
        <f>IF(J$4=$C63,$E63,
IF(J$4&gt;$C63,I63*(1+INDEX('Inputs_Indexed REC'!$D$12:$AC$14,MATCH('Indexed REC Strike Price'!$B63,'Inputs_Indexed REC'!$B$12:$B$14,0),MATCH('Indexed REC Prices'!J$4,'Inputs_Indexed REC'!$D$11:$AC$11,0))),
IF(J$4&lt;$C63,0,$E63)))</f>
        <v>0</v>
      </c>
      <c r="K63" s="226">
        <f>IF(K$4=$C63,$E63,
IF(K$4&gt;$C63,J63*(1+INDEX('Inputs_Indexed REC'!$D$12:$AC$14,MATCH('Indexed REC Strike Price'!$B63,'Inputs_Indexed REC'!$B$12:$B$14,0),MATCH('Indexed REC Prices'!K$4,'Inputs_Indexed REC'!$D$11:$AC$11,0))),
IF(K$4&lt;$C63,0,$E63)))</f>
        <v>0</v>
      </c>
      <c r="L63" s="226">
        <f>IF(L$4=$C63,$E63,
IF(L$4&gt;$C63,K63*(1+INDEX('Inputs_Indexed REC'!$D$12:$AC$14,MATCH('Indexed REC Strike Price'!$B63,'Inputs_Indexed REC'!$B$12:$B$14,0),MATCH('Indexed REC Prices'!L$4,'Inputs_Indexed REC'!$D$11:$AC$11,0))),
IF(L$4&lt;$C63,0,$E63)))</f>
        <v>0</v>
      </c>
      <c r="M63" s="226">
        <f>IF(M$4=$C63,$E63,
IF(M$4&gt;$C63,L63*(1+INDEX('Inputs_Indexed REC'!$D$12:$AC$14,MATCH('Indexed REC Strike Price'!$B63,'Inputs_Indexed REC'!$B$12:$B$14,0),MATCH('Indexed REC Prices'!M$4,'Inputs_Indexed REC'!$D$11:$AC$11,0))),
IF(M$4&lt;$C63,0,$E63)))</f>
        <v>96.86</v>
      </c>
      <c r="N63" s="226">
        <f>IF(N$4=$C63,$E63,
IF(N$4&gt;$C63,M63*(1+INDEX('Inputs_Indexed REC'!$D$12:$AC$14,MATCH('Indexed REC Strike Price'!$B63,'Inputs_Indexed REC'!$B$12:$B$14,0),MATCH('Indexed REC Prices'!N$4,'Inputs_Indexed REC'!$D$11:$AC$11,0))),
IF(N$4&lt;$C63,0,$E63)))</f>
        <v>96.86</v>
      </c>
      <c r="O63" s="226">
        <f>IF(O$4=$C63,$E63,
IF(O$4&gt;$C63,N63*(1+INDEX('Inputs_Indexed REC'!$D$12:$AC$14,MATCH('Indexed REC Strike Price'!$B63,'Inputs_Indexed REC'!$B$12:$B$14,0),MATCH('Indexed REC Prices'!O$4,'Inputs_Indexed REC'!$D$11:$AC$11,0))),
IF(O$4&lt;$C63,0,$E63)))</f>
        <v>96.86</v>
      </c>
      <c r="P63" s="226">
        <f>IF(P$4=$C63,$E63,
IF(P$4&gt;$C63,O63*(1+INDEX('Inputs_Indexed REC'!$D$12:$AC$14,MATCH('Indexed REC Strike Price'!$B63,'Inputs_Indexed REC'!$B$12:$B$14,0),MATCH('Indexed REC Prices'!P$4,'Inputs_Indexed REC'!$D$11:$AC$11,0))),
IF(P$4&lt;$C63,0,$E63)))</f>
        <v>96.86</v>
      </c>
      <c r="Q63" s="226">
        <f>IF(Q$4=$C63,$E63,
IF(Q$4&gt;$C63,P63*(1+INDEX('Inputs_Indexed REC'!$D$12:$AC$14,MATCH('Indexed REC Strike Price'!$B63,'Inputs_Indexed REC'!$B$12:$B$14,0),MATCH('Indexed REC Prices'!Q$4,'Inputs_Indexed REC'!$D$11:$AC$11,0))),
IF(Q$4&lt;$C63,0,$E63)))</f>
        <v>96.86</v>
      </c>
      <c r="R63" s="226">
        <f>IF(R$4=$C63,$E63,
IF(R$4&gt;$C63,Q63*(1+INDEX('Inputs_Indexed REC'!$D$12:$AC$14,MATCH('Indexed REC Strike Price'!$B63,'Inputs_Indexed REC'!$B$12:$B$14,0),MATCH('Indexed REC Prices'!R$4,'Inputs_Indexed REC'!$D$11:$AC$11,0))),
IF(R$4&lt;$C63,0,$E63)))</f>
        <v>96.86</v>
      </c>
      <c r="S63" s="226">
        <f>IF(S$4=$C63,$E63,
IF(S$4&gt;$C63,R63*(1+INDEX('Inputs_Indexed REC'!$D$12:$AC$14,MATCH('Indexed REC Strike Price'!$B63,'Inputs_Indexed REC'!$B$12:$B$14,0),MATCH('Indexed REC Prices'!S$4,'Inputs_Indexed REC'!$D$11:$AC$11,0))),
IF(S$4&lt;$C63,0,$E63)))</f>
        <v>96.86</v>
      </c>
      <c r="T63" s="226">
        <f>IF(T$4=$C63,$E63,
IF(T$4&gt;$C63,S63*(1+INDEX('Inputs_Indexed REC'!$D$12:$AC$14,MATCH('Indexed REC Strike Price'!$B63,'Inputs_Indexed REC'!$B$12:$B$14,0),MATCH('Indexed REC Prices'!T$4,'Inputs_Indexed REC'!$D$11:$AC$11,0))),
IF(T$4&lt;$C63,0,$E63)))</f>
        <v>96.86</v>
      </c>
      <c r="U63" s="226">
        <f>IF(U$4=$C63,$E63,
IF(U$4&gt;$C63,T63*(1+INDEX('Inputs_Indexed REC'!$D$12:$AC$14,MATCH('Indexed REC Strike Price'!$B63,'Inputs_Indexed REC'!$B$12:$B$14,0),MATCH('Indexed REC Prices'!U$4,'Inputs_Indexed REC'!$D$11:$AC$11,0))),
IF(U$4&lt;$C63,0,$E63)))</f>
        <v>96.86</v>
      </c>
      <c r="V63" s="226">
        <f>IF(V$4=$C63,$E63,
IF(V$4&gt;$C63,U63*(1+INDEX('Inputs_Indexed REC'!$D$12:$AC$14,MATCH('Indexed REC Strike Price'!$B63,'Inputs_Indexed REC'!$B$12:$B$14,0),MATCH('Indexed REC Prices'!V$4,'Inputs_Indexed REC'!$D$11:$AC$11,0))),
IF(V$4&lt;$C63,0,$E63)))</f>
        <v>96.86</v>
      </c>
      <c r="W63" s="226">
        <f>IF(W$4=$C63,$E63,
IF(W$4&gt;$C63,V63*(1+INDEX('Inputs_Indexed REC'!$D$12:$AC$14,MATCH('Indexed REC Strike Price'!$B63,'Inputs_Indexed REC'!$B$12:$B$14,0),MATCH('Indexed REC Prices'!W$4,'Inputs_Indexed REC'!$D$11:$AC$11,0))),
IF(W$4&lt;$C63,0,$E63)))</f>
        <v>96.86</v>
      </c>
      <c r="X63" s="226">
        <f>IF(X$4=$C63,$E63,
IF(X$4&gt;$C63,W63*(1+INDEX('Inputs_Indexed REC'!$D$12:$AC$14,MATCH('Indexed REC Strike Price'!$B63,'Inputs_Indexed REC'!$B$12:$B$14,0),MATCH('Indexed REC Prices'!X$4,'Inputs_Indexed REC'!$D$11:$AC$11,0))),
IF(X$4&lt;$C63,0,$E63)))</f>
        <v>96.86</v>
      </c>
      <c r="Y63" s="226">
        <f>IF(Y$4=$C63,$E63,
IF(Y$4&gt;$C63,X63*(1+INDEX('Inputs_Indexed REC'!$D$12:$AC$14,MATCH('Indexed REC Strike Price'!$B63,'Inputs_Indexed REC'!$B$12:$B$14,0),MATCH('Indexed REC Prices'!Y$4,'Inputs_Indexed REC'!$D$11:$AC$11,0))),
IF(Y$4&lt;$C63,0,$E63)))</f>
        <v>96.86</v>
      </c>
      <c r="Z63" s="226">
        <f>IF(Z$4=$C63,$E63,
IF(Z$4&gt;$C63,Y63*(1+INDEX('Inputs_Indexed REC'!$D$12:$AC$14,MATCH('Indexed REC Strike Price'!$B63,'Inputs_Indexed REC'!$B$12:$B$14,0),MATCH('Indexed REC Prices'!Z$4,'Inputs_Indexed REC'!$D$11:$AC$11,0))),
IF(Z$4&lt;$C63,0,$E63)))</f>
        <v>96.86</v>
      </c>
      <c r="AA63" s="226">
        <f>IF(AA$4=$C63,$E63,
IF(AA$4&gt;$C63,Z63*(1+INDEX('Inputs_Indexed REC'!$D$12:$AC$14,MATCH('Indexed REC Strike Price'!$B63,'Inputs_Indexed REC'!$B$12:$B$14,0),MATCH('Indexed REC Prices'!AA$4,'Inputs_Indexed REC'!$D$11:$AC$11,0))),
IF(AA$4&lt;$C63,0,$E63)))</f>
        <v>96.86</v>
      </c>
      <c r="AB63" s="226">
        <f>IF(AB$4=$C63,$E63,
IF(AB$4&gt;$C63,AA63*(1+INDEX('Inputs_Indexed REC'!$D$12:$AC$14,MATCH('Indexed REC Strike Price'!$B63,'Inputs_Indexed REC'!$B$12:$B$14,0),MATCH('Indexed REC Prices'!AB$4,'Inputs_Indexed REC'!$D$11:$AC$11,0))),
IF(AB$4&lt;$C63,0,$E63)))</f>
        <v>96.86</v>
      </c>
      <c r="AC63" s="226">
        <f>IF(AC$4=$C63,$E63,
IF(AC$4&gt;$C63,AB63*(1+INDEX('Inputs_Indexed REC'!$D$12:$AC$14,MATCH('Indexed REC Strike Price'!$B63,'Inputs_Indexed REC'!$B$12:$B$14,0),MATCH('Indexed REC Prices'!AC$4,'Inputs_Indexed REC'!$D$11:$AC$11,0))),
IF(AC$4&lt;$C63,0,$E63)))</f>
        <v>96.86</v>
      </c>
      <c r="AD63" s="226">
        <f>IF(AD$4=$C63,$E63,
IF(AD$4&gt;$C63,AC63*(1+INDEX('Inputs_Indexed REC'!$D$12:$AC$14,MATCH('Indexed REC Strike Price'!$B63,'Inputs_Indexed REC'!$B$12:$B$14,0),MATCH('Indexed REC Prices'!AD$4,'Inputs_Indexed REC'!$D$11:$AC$11,0))),
IF(AD$4&lt;$C63,0,$E63)))</f>
        <v>96.86</v>
      </c>
      <c r="AE63" s="226">
        <f>IF(AE$4=$C63,$E63,
IF(AE$4&gt;$C63,AD63*(1+INDEX('Inputs_Indexed REC'!$D$12:$AC$14,MATCH('Indexed REC Strike Price'!$B63,'Inputs_Indexed REC'!$B$12:$B$14,0),MATCH('Indexed REC Prices'!AE$4,'Inputs_Indexed REC'!$D$11:$AC$11,0))),
IF(AE$4&lt;$C63,0,$E63)))</f>
        <v>96.86</v>
      </c>
    </row>
    <row r="64" spans="2:50">
      <c r="B64" s="321" t="s">
        <v>73</v>
      </c>
      <c r="C64" s="320">
        <f t="shared" si="5"/>
        <v>2029</v>
      </c>
      <c r="D64" s="262" t="s">
        <v>87</v>
      </c>
      <c r="E64" s="227">
        <v>96.86</v>
      </c>
      <c r="G64" s="226">
        <f>IF(G$4=$C64,$E64,
IF(G$4&gt;$C64,F64*(1+INDEX('Inputs_Indexed REC'!$D$12:$AC$14,MATCH('Indexed REC Strike Price'!$B64,'Inputs_Indexed REC'!$B$12:$B$14,0),MATCH('Indexed REC Prices'!G$4,'Inputs_Indexed REC'!$D$11:$AC$11,0))),
IF(G$4&lt;$C64,0,$E64)))</f>
        <v>0</v>
      </c>
      <c r="H64" s="226">
        <f>IF(H$4=$C64,$E64,
IF(H$4&gt;$C64,G64*(1+INDEX('Inputs_Indexed REC'!$D$12:$AC$14,MATCH('Indexed REC Strike Price'!$B64,'Inputs_Indexed REC'!$B$12:$B$14,0),MATCH('Indexed REC Prices'!H$4,'Inputs_Indexed REC'!$D$11:$AC$11,0))),
IF(H$4&lt;$C64,0,$E64)))</f>
        <v>0</v>
      </c>
      <c r="I64" s="226">
        <f>IF(I$4=$C64,$E64,
IF(I$4&gt;$C64,H64*(1+INDEX('Inputs_Indexed REC'!$D$12:$AC$14,MATCH('Indexed REC Strike Price'!$B64,'Inputs_Indexed REC'!$B$12:$B$14,0),MATCH('Indexed REC Prices'!I$4,'Inputs_Indexed REC'!$D$11:$AC$11,0))),
IF(I$4&lt;$C64,0,$E64)))</f>
        <v>0</v>
      </c>
      <c r="J64" s="226">
        <f>IF(J$4=$C64,$E64,
IF(J$4&gt;$C64,I64*(1+INDEX('Inputs_Indexed REC'!$D$12:$AC$14,MATCH('Indexed REC Strike Price'!$B64,'Inputs_Indexed REC'!$B$12:$B$14,0),MATCH('Indexed REC Prices'!J$4,'Inputs_Indexed REC'!$D$11:$AC$11,0))),
IF(J$4&lt;$C64,0,$E64)))</f>
        <v>0</v>
      </c>
      <c r="K64" s="226">
        <f>IF(K$4=$C64,$E64,
IF(K$4&gt;$C64,J64*(1+INDEX('Inputs_Indexed REC'!$D$12:$AC$14,MATCH('Indexed REC Strike Price'!$B64,'Inputs_Indexed REC'!$B$12:$B$14,0),MATCH('Indexed REC Prices'!K$4,'Inputs_Indexed REC'!$D$11:$AC$11,0))),
IF(K$4&lt;$C64,0,$E64)))</f>
        <v>0</v>
      </c>
      <c r="L64" s="226">
        <f>IF(L$4=$C64,$E64,
IF(L$4&gt;$C64,K64*(1+INDEX('Inputs_Indexed REC'!$D$12:$AC$14,MATCH('Indexed REC Strike Price'!$B64,'Inputs_Indexed REC'!$B$12:$B$14,0),MATCH('Indexed REC Prices'!L$4,'Inputs_Indexed REC'!$D$11:$AC$11,0))),
IF(L$4&lt;$C64,0,$E64)))</f>
        <v>0</v>
      </c>
      <c r="M64" s="226">
        <f>IF(M$4=$C64,$E64,
IF(M$4&gt;$C64,L64*(1+INDEX('Inputs_Indexed REC'!$D$12:$AC$14,MATCH('Indexed REC Strike Price'!$B64,'Inputs_Indexed REC'!$B$12:$B$14,0),MATCH('Indexed REC Prices'!M$4,'Inputs_Indexed REC'!$D$11:$AC$11,0))),
IF(M$4&lt;$C64,0,$E64)))</f>
        <v>0</v>
      </c>
      <c r="N64" s="226">
        <f>IF(N$4=$C64,$E64,
IF(N$4&gt;$C64,M64*(1+INDEX('Inputs_Indexed REC'!$D$12:$AC$14,MATCH('Indexed REC Strike Price'!$B64,'Inputs_Indexed REC'!$B$12:$B$14,0),MATCH('Indexed REC Prices'!N$4,'Inputs_Indexed REC'!$D$11:$AC$11,0))),
IF(N$4&lt;$C64,0,$E64)))</f>
        <v>96.86</v>
      </c>
      <c r="O64" s="226">
        <f>IF(O$4=$C64,$E64,
IF(O$4&gt;$C64,N64*(1+INDEX('Inputs_Indexed REC'!$D$12:$AC$14,MATCH('Indexed REC Strike Price'!$B64,'Inputs_Indexed REC'!$B$12:$B$14,0),MATCH('Indexed REC Prices'!O$4,'Inputs_Indexed REC'!$D$11:$AC$11,0))),
IF(O$4&lt;$C64,0,$E64)))</f>
        <v>96.86</v>
      </c>
      <c r="P64" s="226">
        <f>IF(P$4=$C64,$E64,
IF(P$4&gt;$C64,O64*(1+INDEX('Inputs_Indexed REC'!$D$12:$AC$14,MATCH('Indexed REC Strike Price'!$B64,'Inputs_Indexed REC'!$B$12:$B$14,0),MATCH('Indexed REC Prices'!P$4,'Inputs_Indexed REC'!$D$11:$AC$11,0))),
IF(P$4&lt;$C64,0,$E64)))</f>
        <v>96.86</v>
      </c>
      <c r="Q64" s="226">
        <f>IF(Q$4=$C64,$E64,
IF(Q$4&gt;$C64,P64*(1+INDEX('Inputs_Indexed REC'!$D$12:$AC$14,MATCH('Indexed REC Strike Price'!$B64,'Inputs_Indexed REC'!$B$12:$B$14,0),MATCH('Indexed REC Prices'!Q$4,'Inputs_Indexed REC'!$D$11:$AC$11,0))),
IF(Q$4&lt;$C64,0,$E64)))</f>
        <v>96.86</v>
      </c>
      <c r="R64" s="226">
        <f>IF(R$4=$C64,$E64,
IF(R$4&gt;$C64,Q64*(1+INDEX('Inputs_Indexed REC'!$D$12:$AC$14,MATCH('Indexed REC Strike Price'!$B64,'Inputs_Indexed REC'!$B$12:$B$14,0),MATCH('Indexed REC Prices'!R$4,'Inputs_Indexed REC'!$D$11:$AC$11,0))),
IF(R$4&lt;$C64,0,$E64)))</f>
        <v>96.86</v>
      </c>
      <c r="S64" s="226">
        <f>IF(S$4=$C64,$E64,
IF(S$4&gt;$C64,R64*(1+INDEX('Inputs_Indexed REC'!$D$12:$AC$14,MATCH('Indexed REC Strike Price'!$B64,'Inputs_Indexed REC'!$B$12:$B$14,0),MATCH('Indexed REC Prices'!S$4,'Inputs_Indexed REC'!$D$11:$AC$11,0))),
IF(S$4&lt;$C64,0,$E64)))</f>
        <v>96.86</v>
      </c>
      <c r="T64" s="226">
        <f>IF(T$4=$C64,$E64,
IF(T$4&gt;$C64,S64*(1+INDEX('Inputs_Indexed REC'!$D$12:$AC$14,MATCH('Indexed REC Strike Price'!$B64,'Inputs_Indexed REC'!$B$12:$B$14,0),MATCH('Indexed REC Prices'!T$4,'Inputs_Indexed REC'!$D$11:$AC$11,0))),
IF(T$4&lt;$C64,0,$E64)))</f>
        <v>96.86</v>
      </c>
      <c r="U64" s="226">
        <f>IF(U$4=$C64,$E64,
IF(U$4&gt;$C64,T64*(1+INDEX('Inputs_Indexed REC'!$D$12:$AC$14,MATCH('Indexed REC Strike Price'!$B64,'Inputs_Indexed REC'!$B$12:$B$14,0),MATCH('Indexed REC Prices'!U$4,'Inputs_Indexed REC'!$D$11:$AC$11,0))),
IF(U$4&lt;$C64,0,$E64)))</f>
        <v>96.86</v>
      </c>
      <c r="V64" s="226">
        <f>IF(V$4=$C64,$E64,
IF(V$4&gt;$C64,U64*(1+INDEX('Inputs_Indexed REC'!$D$12:$AC$14,MATCH('Indexed REC Strike Price'!$B64,'Inputs_Indexed REC'!$B$12:$B$14,0),MATCH('Indexed REC Prices'!V$4,'Inputs_Indexed REC'!$D$11:$AC$11,0))),
IF(V$4&lt;$C64,0,$E64)))</f>
        <v>96.86</v>
      </c>
      <c r="W64" s="226">
        <f>IF(W$4=$C64,$E64,
IF(W$4&gt;$C64,V64*(1+INDEX('Inputs_Indexed REC'!$D$12:$AC$14,MATCH('Indexed REC Strike Price'!$B64,'Inputs_Indexed REC'!$B$12:$B$14,0),MATCH('Indexed REC Prices'!W$4,'Inputs_Indexed REC'!$D$11:$AC$11,0))),
IF(W$4&lt;$C64,0,$E64)))</f>
        <v>96.86</v>
      </c>
      <c r="X64" s="226">
        <f>IF(X$4=$C64,$E64,
IF(X$4&gt;$C64,W64*(1+INDEX('Inputs_Indexed REC'!$D$12:$AC$14,MATCH('Indexed REC Strike Price'!$B64,'Inputs_Indexed REC'!$B$12:$B$14,0),MATCH('Indexed REC Prices'!X$4,'Inputs_Indexed REC'!$D$11:$AC$11,0))),
IF(X$4&lt;$C64,0,$E64)))</f>
        <v>96.86</v>
      </c>
      <c r="Y64" s="226">
        <f>IF(Y$4=$C64,$E64,
IF(Y$4&gt;$C64,X64*(1+INDEX('Inputs_Indexed REC'!$D$12:$AC$14,MATCH('Indexed REC Strike Price'!$B64,'Inputs_Indexed REC'!$B$12:$B$14,0),MATCH('Indexed REC Prices'!Y$4,'Inputs_Indexed REC'!$D$11:$AC$11,0))),
IF(Y$4&lt;$C64,0,$E64)))</f>
        <v>96.86</v>
      </c>
      <c r="Z64" s="226">
        <f>IF(Z$4=$C64,$E64,
IF(Z$4&gt;$C64,Y64*(1+INDEX('Inputs_Indexed REC'!$D$12:$AC$14,MATCH('Indexed REC Strike Price'!$B64,'Inputs_Indexed REC'!$B$12:$B$14,0),MATCH('Indexed REC Prices'!Z$4,'Inputs_Indexed REC'!$D$11:$AC$11,0))),
IF(Z$4&lt;$C64,0,$E64)))</f>
        <v>96.86</v>
      </c>
      <c r="AA64" s="226">
        <f>IF(AA$4=$C64,$E64,
IF(AA$4&gt;$C64,Z64*(1+INDEX('Inputs_Indexed REC'!$D$12:$AC$14,MATCH('Indexed REC Strike Price'!$B64,'Inputs_Indexed REC'!$B$12:$B$14,0),MATCH('Indexed REC Prices'!AA$4,'Inputs_Indexed REC'!$D$11:$AC$11,0))),
IF(AA$4&lt;$C64,0,$E64)))</f>
        <v>96.86</v>
      </c>
      <c r="AB64" s="226">
        <f>IF(AB$4=$C64,$E64,
IF(AB$4&gt;$C64,AA64*(1+INDEX('Inputs_Indexed REC'!$D$12:$AC$14,MATCH('Indexed REC Strike Price'!$B64,'Inputs_Indexed REC'!$B$12:$B$14,0),MATCH('Indexed REC Prices'!AB$4,'Inputs_Indexed REC'!$D$11:$AC$11,0))),
IF(AB$4&lt;$C64,0,$E64)))</f>
        <v>96.86</v>
      </c>
      <c r="AC64" s="226">
        <f>IF(AC$4=$C64,$E64,
IF(AC$4&gt;$C64,AB64*(1+INDEX('Inputs_Indexed REC'!$D$12:$AC$14,MATCH('Indexed REC Strike Price'!$B64,'Inputs_Indexed REC'!$B$12:$B$14,0),MATCH('Indexed REC Prices'!AC$4,'Inputs_Indexed REC'!$D$11:$AC$11,0))),
IF(AC$4&lt;$C64,0,$E64)))</f>
        <v>96.86</v>
      </c>
      <c r="AD64" s="226">
        <f>IF(AD$4=$C64,$E64,
IF(AD$4&gt;$C64,AC64*(1+INDEX('Inputs_Indexed REC'!$D$12:$AC$14,MATCH('Indexed REC Strike Price'!$B64,'Inputs_Indexed REC'!$B$12:$B$14,0),MATCH('Indexed REC Prices'!AD$4,'Inputs_Indexed REC'!$D$11:$AC$11,0))),
IF(AD$4&lt;$C64,0,$E64)))</f>
        <v>96.86</v>
      </c>
      <c r="AE64" s="226">
        <f>IF(AE$4=$C64,$E64,
IF(AE$4&gt;$C64,AD64*(1+INDEX('Inputs_Indexed REC'!$D$12:$AC$14,MATCH('Indexed REC Strike Price'!$B64,'Inputs_Indexed REC'!$B$12:$B$14,0),MATCH('Indexed REC Prices'!AE$4,'Inputs_Indexed REC'!$D$11:$AC$11,0))),
IF(AE$4&lt;$C64,0,$E64)))</f>
        <v>96.86</v>
      </c>
    </row>
    <row r="65" spans="2:31">
      <c r="B65" s="321" t="s">
        <v>73</v>
      </c>
      <c r="C65" s="320">
        <f t="shared" si="5"/>
        <v>2030</v>
      </c>
      <c r="D65" s="262" t="s">
        <v>87</v>
      </c>
      <c r="E65" s="227">
        <v>96.86</v>
      </c>
      <c r="G65" s="226">
        <f>IF(G$4=$C65,$E65,
IF(G$4&gt;$C65,F65*(1+INDEX('Inputs_Indexed REC'!$D$12:$AC$14,MATCH('Indexed REC Strike Price'!$B65,'Inputs_Indexed REC'!$B$12:$B$14,0),MATCH('Indexed REC Prices'!G$4,'Inputs_Indexed REC'!$D$11:$AC$11,0))),
IF(G$4&lt;$C65,0,$E65)))</f>
        <v>0</v>
      </c>
      <c r="H65" s="226">
        <f>IF(H$4=$C65,$E65,
IF(H$4&gt;$C65,G65*(1+INDEX('Inputs_Indexed REC'!$D$12:$AC$14,MATCH('Indexed REC Strike Price'!$B65,'Inputs_Indexed REC'!$B$12:$B$14,0),MATCH('Indexed REC Prices'!H$4,'Inputs_Indexed REC'!$D$11:$AC$11,0))),
IF(H$4&lt;$C65,0,$E65)))</f>
        <v>0</v>
      </c>
      <c r="I65" s="226">
        <f>IF(I$4=$C65,$E65,
IF(I$4&gt;$C65,H65*(1+INDEX('Inputs_Indexed REC'!$D$12:$AC$14,MATCH('Indexed REC Strike Price'!$B65,'Inputs_Indexed REC'!$B$12:$B$14,0),MATCH('Indexed REC Prices'!I$4,'Inputs_Indexed REC'!$D$11:$AC$11,0))),
IF(I$4&lt;$C65,0,$E65)))</f>
        <v>0</v>
      </c>
      <c r="J65" s="226">
        <f>IF(J$4=$C65,$E65,
IF(J$4&gt;$C65,I65*(1+INDEX('Inputs_Indexed REC'!$D$12:$AC$14,MATCH('Indexed REC Strike Price'!$B65,'Inputs_Indexed REC'!$B$12:$B$14,0),MATCH('Indexed REC Prices'!J$4,'Inputs_Indexed REC'!$D$11:$AC$11,0))),
IF(J$4&lt;$C65,0,$E65)))</f>
        <v>0</v>
      </c>
      <c r="K65" s="226">
        <f>IF(K$4=$C65,$E65,
IF(K$4&gt;$C65,J65*(1+INDEX('Inputs_Indexed REC'!$D$12:$AC$14,MATCH('Indexed REC Strike Price'!$B65,'Inputs_Indexed REC'!$B$12:$B$14,0),MATCH('Indexed REC Prices'!K$4,'Inputs_Indexed REC'!$D$11:$AC$11,0))),
IF(K$4&lt;$C65,0,$E65)))</f>
        <v>0</v>
      </c>
      <c r="L65" s="226">
        <f>IF(L$4=$C65,$E65,
IF(L$4&gt;$C65,K65*(1+INDEX('Inputs_Indexed REC'!$D$12:$AC$14,MATCH('Indexed REC Strike Price'!$B65,'Inputs_Indexed REC'!$B$12:$B$14,0),MATCH('Indexed REC Prices'!L$4,'Inputs_Indexed REC'!$D$11:$AC$11,0))),
IF(L$4&lt;$C65,0,$E65)))</f>
        <v>0</v>
      </c>
      <c r="M65" s="226">
        <f>IF(M$4=$C65,$E65,
IF(M$4&gt;$C65,L65*(1+INDEX('Inputs_Indexed REC'!$D$12:$AC$14,MATCH('Indexed REC Strike Price'!$B65,'Inputs_Indexed REC'!$B$12:$B$14,0),MATCH('Indexed REC Prices'!M$4,'Inputs_Indexed REC'!$D$11:$AC$11,0))),
IF(M$4&lt;$C65,0,$E65)))</f>
        <v>0</v>
      </c>
      <c r="N65" s="226">
        <f>IF(N$4=$C65,$E65,
IF(N$4&gt;$C65,M65*(1+INDEX('Inputs_Indexed REC'!$D$12:$AC$14,MATCH('Indexed REC Strike Price'!$B65,'Inputs_Indexed REC'!$B$12:$B$14,0),MATCH('Indexed REC Prices'!N$4,'Inputs_Indexed REC'!$D$11:$AC$11,0))),
IF(N$4&lt;$C65,0,$E65)))</f>
        <v>0</v>
      </c>
      <c r="O65" s="226">
        <f>IF(O$4=$C65,$E65,
IF(O$4&gt;$C65,N65*(1+INDEX('Inputs_Indexed REC'!$D$12:$AC$14,MATCH('Indexed REC Strike Price'!$B65,'Inputs_Indexed REC'!$B$12:$B$14,0),MATCH('Indexed REC Prices'!O$4,'Inputs_Indexed REC'!$D$11:$AC$11,0))),
IF(O$4&lt;$C65,0,$E65)))</f>
        <v>96.86</v>
      </c>
      <c r="P65" s="226">
        <f>IF(P$4=$C65,$E65,
IF(P$4&gt;$C65,O65*(1+INDEX('Inputs_Indexed REC'!$D$12:$AC$14,MATCH('Indexed REC Strike Price'!$B65,'Inputs_Indexed REC'!$B$12:$B$14,0),MATCH('Indexed REC Prices'!P$4,'Inputs_Indexed REC'!$D$11:$AC$11,0))),
IF(P$4&lt;$C65,0,$E65)))</f>
        <v>96.86</v>
      </c>
      <c r="Q65" s="226">
        <f>IF(Q$4=$C65,$E65,
IF(Q$4&gt;$C65,P65*(1+INDEX('Inputs_Indexed REC'!$D$12:$AC$14,MATCH('Indexed REC Strike Price'!$B65,'Inputs_Indexed REC'!$B$12:$B$14,0),MATCH('Indexed REC Prices'!Q$4,'Inputs_Indexed REC'!$D$11:$AC$11,0))),
IF(Q$4&lt;$C65,0,$E65)))</f>
        <v>96.86</v>
      </c>
      <c r="R65" s="226">
        <f>IF(R$4=$C65,$E65,
IF(R$4&gt;$C65,Q65*(1+INDEX('Inputs_Indexed REC'!$D$12:$AC$14,MATCH('Indexed REC Strike Price'!$B65,'Inputs_Indexed REC'!$B$12:$B$14,0),MATCH('Indexed REC Prices'!R$4,'Inputs_Indexed REC'!$D$11:$AC$11,0))),
IF(R$4&lt;$C65,0,$E65)))</f>
        <v>96.86</v>
      </c>
      <c r="S65" s="226">
        <f>IF(S$4=$C65,$E65,
IF(S$4&gt;$C65,R65*(1+INDEX('Inputs_Indexed REC'!$D$12:$AC$14,MATCH('Indexed REC Strike Price'!$B65,'Inputs_Indexed REC'!$B$12:$B$14,0),MATCH('Indexed REC Prices'!S$4,'Inputs_Indexed REC'!$D$11:$AC$11,0))),
IF(S$4&lt;$C65,0,$E65)))</f>
        <v>96.86</v>
      </c>
      <c r="T65" s="226">
        <f>IF(T$4=$C65,$E65,
IF(T$4&gt;$C65,S65*(1+INDEX('Inputs_Indexed REC'!$D$12:$AC$14,MATCH('Indexed REC Strike Price'!$B65,'Inputs_Indexed REC'!$B$12:$B$14,0),MATCH('Indexed REC Prices'!T$4,'Inputs_Indexed REC'!$D$11:$AC$11,0))),
IF(T$4&lt;$C65,0,$E65)))</f>
        <v>96.86</v>
      </c>
      <c r="U65" s="226">
        <f>IF(U$4=$C65,$E65,
IF(U$4&gt;$C65,T65*(1+INDEX('Inputs_Indexed REC'!$D$12:$AC$14,MATCH('Indexed REC Strike Price'!$B65,'Inputs_Indexed REC'!$B$12:$B$14,0),MATCH('Indexed REC Prices'!U$4,'Inputs_Indexed REC'!$D$11:$AC$11,0))),
IF(U$4&lt;$C65,0,$E65)))</f>
        <v>96.86</v>
      </c>
      <c r="V65" s="226">
        <f>IF(V$4=$C65,$E65,
IF(V$4&gt;$C65,U65*(1+INDEX('Inputs_Indexed REC'!$D$12:$AC$14,MATCH('Indexed REC Strike Price'!$B65,'Inputs_Indexed REC'!$B$12:$B$14,0),MATCH('Indexed REC Prices'!V$4,'Inputs_Indexed REC'!$D$11:$AC$11,0))),
IF(V$4&lt;$C65,0,$E65)))</f>
        <v>96.86</v>
      </c>
      <c r="W65" s="226">
        <f>IF(W$4=$C65,$E65,
IF(W$4&gt;$C65,V65*(1+INDEX('Inputs_Indexed REC'!$D$12:$AC$14,MATCH('Indexed REC Strike Price'!$B65,'Inputs_Indexed REC'!$B$12:$B$14,0),MATCH('Indexed REC Prices'!W$4,'Inputs_Indexed REC'!$D$11:$AC$11,0))),
IF(W$4&lt;$C65,0,$E65)))</f>
        <v>96.86</v>
      </c>
      <c r="X65" s="226">
        <f>IF(X$4=$C65,$E65,
IF(X$4&gt;$C65,W65*(1+INDEX('Inputs_Indexed REC'!$D$12:$AC$14,MATCH('Indexed REC Strike Price'!$B65,'Inputs_Indexed REC'!$B$12:$B$14,0),MATCH('Indexed REC Prices'!X$4,'Inputs_Indexed REC'!$D$11:$AC$11,0))),
IF(X$4&lt;$C65,0,$E65)))</f>
        <v>96.86</v>
      </c>
      <c r="Y65" s="226">
        <f>IF(Y$4=$C65,$E65,
IF(Y$4&gt;$C65,X65*(1+INDEX('Inputs_Indexed REC'!$D$12:$AC$14,MATCH('Indexed REC Strike Price'!$B65,'Inputs_Indexed REC'!$B$12:$B$14,0),MATCH('Indexed REC Prices'!Y$4,'Inputs_Indexed REC'!$D$11:$AC$11,0))),
IF(Y$4&lt;$C65,0,$E65)))</f>
        <v>96.86</v>
      </c>
      <c r="Z65" s="226">
        <f>IF(Z$4=$C65,$E65,
IF(Z$4&gt;$C65,Y65*(1+INDEX('Inputs_Indexed REC'!$D$12:$AC$14,MATCH('Indexed REC Strike Price'!$B65,'Inputs_Indexed REC'!$B$12:$B$14,0),MATCH('Indexed REC Prices'!Z$4,'Inputs_Indexed REC'!$D$11:$AC$11,0))),
IF(Z$4&lt;$C65,0,$E65)))</f>
        <v>96.86</v>
      </c>
      <c r="AA65" s="226">
        <f>IF(AA$4=$C65,$E65,
IF(AA$4&gt;$C65,Z65*(1+INDEX('Inputs_Indexed REC'!$D$12:$AC$14,MATCH('Indexed REC Strike Price'!$B65,'Inputs_Indexed REC'!$B$12:$B$14,0),MATCH('Indexed REC Prices'!AA$4,'Inputs_Indexed REC'!$D$11:$AC$11,0))),
IF(AA$4&lt;$C65,0,$E65)))</f>
        <v>96.86</v>
      </c>
      <c r="AB65" s="226">
        <f>IF(AB$4=$C65,$E65,
IF(AB$4&gt;$C65,AA65*(1+INDEX('Inputs_Indexed REC'!$D$12:$AC$14,MATCH('Indexed REC Strike Price'!$B65,'Inputs_Indexed REC'!$B$12:$B$14,0),MATCH('Indexed REC Prices'!AB$4,'Inputs_Indexed REC'!$D$11:$AC$11,0))),
IF(AB$4&lt;$C65,0,$E65)))</f>
        <v>96.86</v>
      </c>
      <c r="AC65" s="226">
        <f>IF(AC$4=$C65,$E65,
IF(AC$4&gt;$C65,AB65*(1+INDEX('Inputs_Indexed REC'!$D$12:$AC$14,MATCH('Indexed REC Strike Price'!$B65,'Inputs_Indexed REC'!$B$12:$B$14,0),MATCH('Indexed REC Prices'!AC$4,'Inputs_Indexed REC'!$D$11:$AC$11,0))),
IF(AC$4&lt;$C65,0,$E65)))</f>
        <v>96.86</v>
      </c>
      <c r="AD65" s="226">
        <f>IF(AD$4=$C65,$E65,
IF(AD$4&gt;$C65,AC65*(1+INDEX('Inputs_Indexed REC'!$D$12:$AC$14,MATCH('Indexed REC Strike Price'!$B65,'Inputs_Indexed REC'!$B$12:$B$14,0),MATCH('Indexed REC Prices'!AD$4,'Inputs_Indexed REC'!$D$11:$AC$11,0))),
IF(AD$4&lt;$C65,0,$E65)))</f>
        <v>96.86</v>
      </c>
      <c r="AE65" s="226">
        <f>IF(AE$4=$C65,$E65,
IF(AE$4&gt;$C65,AD65*(1+INDEX('Inputs_Indexed REC'!$D$12:$AC$14,MATCH('Indexed REC Strike Price'!$B65,'Inputs_Indexed REC'!$B$12:$B$14,0),MATCH('Indexed REC Prices'!AE$4,'Inputs_Indexed REC'!$D$11:$AC$11,0))),
IF(AE$4&lt;$C65,0,$E65)))</f>
        <v>96.86</v>
      </c>
    </row>
    <row r="66" spans="2:31">
      <c r="B66" s="321" t="s">
        <v>73</v>
      </c>
      <c r="C66" s="320">
        <f t="shared" si="5"/>
        <v>2031</v>
      </c>
      <c r="D66" s="262" t="s">
        <v>87</v>
      </c>
      <c r="E66" s="227">
        <v>96.86</v>
      </c>
      <c r="G66" s="226">
        <f>IF(G$4=$C66,$E66,
IF(G$4&gt;$C66,F66*(1+INDEX('Inputs_Indexed REC'!$D$12:$AC$14,MATCH('Indexed REC Strike Price'!$B66,'Inputs_Indexed REC'!$B$12:$B$14,0),MATCH('Indexed REC Prices'!G$4,'Inputs_Indexed REC'!$D$11:$AC$11,0))),
IF(G$4&lt;$C66,0,$E66)))</f>
        <v>0</v>
      </c>
      <c r="H66" s="226">
        <f>IF(H$4=$C66,$E66,
IF(H$4&gt;$C66,G66*(1+INDEX('Inputs_Indexed REC'!$D$12:$AC$14,MATCH('Indexed REC Strike Price'!$B66,'Inputs_Indexed REC'!$B$12:$B$14,0),MATCH('Indexed REC Prices'!H$4,'Inputs_Indexed REC'!$D$11:$AC$11,0))),
IF(H$4&lt;$C66,0,$E66)))</f>
        <v>0</v>
      </c>
      <c r="I66" s="226">
        <f>IF(I$4=$C66,$E66,
IF(I$4&gt;$C66,H66*(1+INDEX('Inputs_Indexed REC'!$D$12:$AC$14,MATCH('Indexed REC Strike Price'!$B66,'Inputs_Indexed REC'!$B$12:$B$14,0),MATCH('Indexed REC Prices'!I$4,'Inputs_Indexed REC'!$D$11:$AC$11,0))),
IF(I$4&lt;$C66,0,$E66)))</f>
        <v>0</v>
      </c>
      <c r="J66" s="226">
        <f>IF(J$4=$C66,$E66,
IF(J$4&gt;$C66,I66*(1+INDEX('Inputs_Indexed REC'!$D$12:$AC$14,MATCH('Indexed REC Strike Price'!$B66,'Inputs_Indexed REC'!$B$12:$B$14,0),MATCH('Indexed REC Prices'!J$4,'Inputs_Indexed REC'!$D$11:$AC$11,0))),
IF(J$4&lt;$C66,0,$E66)))</f>
        <v>0</v>
      </c>
      <c r="K66" s="226">
        <f>IF(K$4=$C66,$E66,
IF(K$4&gt;$C66,J66*(1+INDEX('Inputs_Indexed REC'!$D$12:$AC$14,MATCH('Indexed REC Strike Price'!$B66,'Inputs_Indexed REC'!$B$12:$B$14,0),MATCH('Indexed REC Prices'!K$4,'Inputs_Indexed REC'!$D$11:$AC$11,0))),
IF(K$4&lt;$C66,0,$E66)))</f>
        <v>0</v>
      </c>
      <c r="L66" s="226">
        <f>IF(L$4=$C66,$E66,
IF(L$4&gt;$C66,K66*(1+INDEX('Inputs_Indexed REC'!$D$12:$AC$14,MATCH('Indexed REC Strike Price'!$B66,'Inputs_Indexed REC'!$B$12:$B$14,0),MATCH('Indexed REC Prices'!L$4,'Inputs_Indexed REC'!$D$11:$AC$11,0))),
IF(L$4&lt;$C66,0,$E66)))</f>
        <v>0</v>
      </c>
      <c r="M66" s="226">
        <f>IF(M$4=$C66,$E66,
IF(M$4&gt;$C66,L66*(1+INDEX('Inputs_Indexed REC'!$D$12:$AC$14,MATCH('Indexed REC Strike Price'!$B66,'Inputs_Indexed REC'!$B$12:$B$14,0),MATCH('Indexed REC Prices'!M$4,'Inputs_Indexed REC'!$D$11:$AC$11,0))),
IF(M$4&lt;$C66,0,$E66)))</f>
        <v>0</v>
      </c>
      <c r="N66" s="226">
        <f>IF(N$4=$C66,$E66,
IF(N$4&gt;$C66,M66*(1+INDEX('Inputs_Indexed REC'!$D$12:$AC$14,MATCH('Indexed REC Strike Price'!$B66,'Inputs_Indexed REC'!$B$12:$B$14,0),MATCH('Indexed REC Prices'!N$4,'Inputs_Indexed REC'!$D$11:$AC$11,0))),
IF(N$4&lt;$C66,0,$E66)))</f>
        <v>0</v>
      </c>
      <c r="O66" s="226">
        <f>IF(O$4=$C66,$E66,
IF(O$4&gt;$C66,N66*(1+INDEX('Inputs_Indexed REC'!$D$12:$AC$14,MATCH('Indexed REC Strike Price'!$B66,'Inputs_Indexed REC'!$B$12:$B$14,0),MATCH('Indexed REC Prices'!O$4,'Inputs_Indexed REC'!$D$11:$AC$11,0))),
IF(O$4&lt;$C66,0,$E66)))</f>
        <v>0</v>
      </c>
      <c r="P66" s="226">
        <f>IF(P$4=$C66,$E66,
IF(P$4&gt;$C66,O66*(1+INDEX('Inputs_Indexed REC'!$D$12:$AC$14,MATCH('Indexed REC Strike Price'!$B66,'Inputs_Indexed REC'!$B$12:$B$14,0),MATCH('Indexed REC Prices'!P$4,'Inputs_Indexed REC'!$D$11:$AC$11,0))),
IF(P$4&lt;$C66,0,$E66)))</f>
        <v>96.86</v>
      </c>
      <c r="Q66" s="226">
        <f>IF(Q$4=$C66,$E66,
IF(Q$4&gt;$C66,P66*(1+INDEX('Inputs_Indexed REC'!$D$12:$AC$14,MATCH('Indexed REC Strike Price'!$B66,'Inputs_Indexed REC'!$B$12:$B$14,0),MATCH('Indexed REC Prices'!Q$4,'Inputs_Indexed REC'!$D$11:$AC$11,0))),
IF(Q$4&lt;$C66,0,$E66)))</f>
        <v>96.86</v>
      </c>
      <c r="R66" s="226">
        <f>IF(R$4=$C66,$E66,
IF(R$4&gt;$C66,Q66*(1+INDEX('Inputs_Indexed REC'!$D$12:$AC$14,MATCH('Indexed REC Strike Price'!$B66,'Inputs_Indexed REC'!$B$12:$B$14,0),MATCH('Indexed REC Prices'!R$4,'Inputs_Indexed REC'!$D$11:$AC$11,0))),
IF(R$4&lt;$C66,0,$E66)))</f>
        <v>96.86</v>
      </c>
      <c r="S66" s="226">
        <f>IF(S$4=$C66,$E66,
IF(S$4&gt;$C66,R66*(1+INDEX('Inputs_Indexed REC'!$D$12:$AC$14,MATCH('Indexed REC Strike Price'!$B66,'Inputs_Indexed REC'!$B$12:$B$14,0),MATCH('Indexed REC Prices'!S$4,'Inputs_Indexed REC'!$D$11:$AC$11,0))),
IF(S$4&lt;$C66,0,$E66)))</f>
        <v>96.86</v>
      </c>
      <c r="T66" s="226">
        <f>IF(T$4=$C66,$E66,
IF(T$4&gt;$C66,S66*(1+INDEX('Inputs_Indexed REC'!$D$12:$AC$14,MATCH('Indexed REC Strike Price'!$B66,'Inputs_Indexed REC'!$B$12:$B$14,0),MATCH('Indexed REC Prices'!T$4,'Inputs_Indexed REC'!$D$11:$AC$11,0))),
IF(T$4&lt;$C66,0,$E66)))</f>
        <v>96.86</v>
      </c>
      <c r="U66" s="226">
        <f>IF(U$4=$C66,$E66,
IF(U$4&gt;$C66,T66*(1+INDEX('Inputs_Indexed REC'!$D$12:$AC$14,MATCH('Indexed REC Strike Price'!$B66,'Inputs_Indexed REC'!$B$12:$B$14,0),MATCH('Indexed REC Prices'!U$4,'Inputs_Indexed REC'!$D$11:$AC$11,0))),
IF(U$4&lt;$C66,0,$E66)))</f>
        <v>96.86</v>
      </c>
      <c r="V66" s="226">
        <f>IF(V$4=$C66,$E66,
IF(V$4&gt;$C66,U66*(1+INDEX('Inputs_Indexed REC'!$D$12:$AC$14,MATCH('Indexed REC Strike Price'!$B66,'Inputs_Indexed REC'!$B$12:$B$14,0),MATCH('Indexed REC Prices'!V$4,'Inputs_Indexed REC'!$D$11:$AC$11,0))),
IF(V$4&lt;$C66,0,$E66)))</f>
        <v>96.86</v>
      </c>
      <c r="W66" s="226">
        <f>IF(W$4=$C66,$E66,
IF(W$4&gt;$C66,V66*(1+INDEX('Inputs_Indexed REC'!$D$12:$AC$14,MATCH('Indexed REC Strike Price'!$B66,'Inputs_Indexed REC'!$B$12:$B$14,0),MATCH('Indexed REC Prices'!W$4,'Inputs_Indexed REC'!$D$11:$AC$11,0))),
IF(W$4&lt;$C66,0,$E66)))</f>
        <v>96.86</v>
      </c>
      <c r="X66" s="226">
        <f>IF(X$4=$C66,$E66,
IF(X$4&gt;$C66,W66*(1+INDEX('Inputs_Indexed REC'!$D$12:$AC$14,MATCH('Indexed REC Strike Price'!$B66,'Inputs_Indexed REC'!$B$12:$B$14,0),MATCH('Indexed REC Prices'!X$4,'Inputs_Indexed REC'!$D$11:$AC$11,0))),
IF(X$4&lt;$C66,0,$E66)))</f>
        <v>96.86</v>
      </c>
      <c r="Y66" s="226">
        <f>IF(Y$4=$C66,$E66,
IF(Y$4&gt;$C66,X66*(1+INDEX('Inputs_Indexed REC'!$D$12:$AC$14,MATCH('Indexed REC Strike Price'!$B66,'Inputs_Indexed REC'!$B$12:$B$14,0),MATCH('Indexed REC Prices'!Y$4,'Inputs_Indexed REC'!$D$11:$AC$11,0))),
IF(Y$4&lt;$C66,0,$E66)))</f>
        <v>96.86</v>
      </c>
      <c r="Z66" s="226">
        <f>IF(Z$4=$C66,$E66,
IF(Z$4&gt;$C66,Y66*(1+INDEX('Inputs_Indexed REC'!$D$12:$AC$14,MATCH('Indexed REC Strike Price'!$B66,'Inputs_Indexed REC'!$B$12:$B$14,0),MATCH('Indexed REC Prices'!Z$4,'Inputs_Indexed REC'!$D$11:$AC$11,0))),
IF(Z$4&lt;$C66,0,$E66)))</f>
        <v>96.86</v>
      </c>
      <c r="AA66" s="226">
        <f>IF(AA$4=$C66,$E66,
IF(AA$4&gt;$C66,Z66*(1+INDEX('Inputs_Indexed REC'!$D$12:$AC$14,MATCH('Indexed REC Strike Price'!$B66,'Inputs_Indexed REC'!$B$12:$B$14,0),MATCH('Indexed REC Prices'!AA$4,'Inputs_Indexed REC'!$D$11:$AC$11,0))),
IF(AA$4&lt;$C66,0,$E66)))</f>
        <v>96.86</v>
      </c>
      <c r="AB66" s="226">
        <f>IF(AB$4=$C66,$E66,
IF(AB$4&gt;$C66,AA66*(1+INDEX('Inputs_Indexed REC'!$D$12:$AC$14,MATCH('Indexed REC Strike Price'!$B66,'Inputs_Indexed REC'!$B$12:$B$14,0),MATCH('Indexed REC Prices'!AB$4,'Inputs_Indexed REC'!$D$11:$AC$11,0))),
IF(AB$4&lt;$C66,0,$E66)))</f>
        <v>96.86</v>
      </c>
      <c r="AC66" s="226">
        <f>IF(AC$4=$C66,$E66,
IF(AC$4&gt;$C66,AB66*(1+INDEX('Inputs_Indexed REC'!$D$12:$AC$14,MATCH('Indexed REC Strike Price'!$B66,'Inputs_Indexed REC'!$B$12:$B$14,0),MATCH('Indexed REC Prices'!AC$4,'Inputs_Indexed REC'!$D$11:$AC$11,0))),
IF(AC$4&lt;$C66,0,$E66)))</f>
        <v>96.86</v>
      </c>
      <c r="AD66" s="226">
        <f>IF(AD$4=$C66,$E66,
IF(AD$4&gt;$C66,AC66*(1+INDEX('Inputs_Indexed REC'!$D$12:$AC$14,MATCH('Indexed REC Strike Price'!$B66,'Inputs_Indexed REC'!$B$12:$B$14,0),MATCH('Indexed REC Prices'!AD$4,'Inputs_Indexed REC'!$D$11:$AC$11,0))),
IF(AD$4&lt;$C66,0,$E66)))</f>
        <v>96.86</v>
      </c>
      <c r="AE66" s="226">
        <f>IF(AE$4=$C66,$E66,
IF(AE$4&gt;$C66,AD66*(1+INDEX('Inputs_Indexed REC'!$D$12:$AC$14,MATCH('Indexed REC Strike Price'!$B66,'Inputs_Indexed REC'!$B$12:$B$14,0),MATCH('Indexed REC Prices'!AE$4,'Inputs_Indexed REC'!$D$11:$AC$11,0))),
IF(AE$4&lt;$C66,0,$E66)))</f>
        <v>96.86</v>
      </c>
    </row>
    <row r="67" spans="2:31">
      <c r="B67" s="321" t="s">
        <v>73</v>
      </c>
      <c r="C67" s="320">
        <f t="shared" si="5"/>
        <v>2032</v>
      </c>
      <c r="D67" s="262" t="s">
        <v>87</v>
      </c>
      <c r="E67" s="227">
        <v>96.86</v>
      </c>
      <c r="G67" s="226">
        <f>IF(G$4=$C67,$E67,
IF(G$4&gt;$C67,F67*(1+INDEX('Inputs_Indexed REC'!$D$12:$AC$14,MATCH('Indexed REC Strike Price'!$B67,'Inputs_Indexed REC'!$B$12:$B$14,0),MATCH('Indexed REC Prices'!G$4,'Inputs_Indexed REC'!$D$11:$AC$11,0))),
IF(G$4&lt;$C67,0,$E67)))</f>
        <v>0</v>
      </c>
      <c r="H67" s="226">
        <f>IF(H$4=$C67,$E67,
IF(H$4&gt;$C67,G67*(1+INDEX('Inputs_Indexed REC'!$D$12:$AC$14,MATCH('Indexed REC Strike Price'!$B67,'Inputs_Indexed REC'!$B$12:$B$14,0),MATCH('Indexed REC Prices'!H$4,'Inputs_Indexed REC'!$D$11:$AC$11,0))),
IF(H$4&lt;$C67,0,$E67)))</f>
        <v>0</v>
      </c>
      <c r="I67" s="226">
        <f>IF(I$4=$C67,$E67,
IF(I$4&gt;$C67,H67*(1+INDEX('Inputs_Indexed REC'!$D$12:$AC$14,MATCH('Indexed REC Strike Price'!$B67,'Inputs_Indexed REC'!$B$12:$B$14,0),MATCH('Indexed REC Prices'!I$4,'Inputs_Indexed REC'!$D$11:$AC$11,0))),
IF(I$4&lt;$C67,0,$E67)))</f>
        <v>0</v>
      </c>
      <c r="J67" s="226">
        <f>IF(J$4=$C67,$E67,
IF(J$4&gt;$C67,I67*(1+INDEX('Inputs_Indexed REC'!$D$12:$AC$14,MATCH('Indexed REC Strike Price'!$B67,'Inputs_Indexed REC'!$B$12:$B$14,0),MATCH('Indexed REC Prices'!J$4,'Inputs_Indexed REC'!$D$11:$AC$11,0))),
IF(J$4&lt;$C67,0,$E67)))</f>
        <v>0</v>
      </c>
      <c r="K67" s="226">
        <f>IF(K$4=$C67,$E67,
IF(K$4&gt;$C67,J67*(1+INDEX('Inputs_Indexed REC'!$D$12:$AC$14,MATCH('Indexed REC Strike Price'!$B67,'Inputs_Indexed REC'!$B$12:$B$14,0),MATCH('Indexed REC Prices'!K$4,'Inputs_Indexed REC'!$D$11:$AC$11,0))),
IF(K$4&lt;$C67,0,$E67)))</f>
        <v>0</v>
      </c>
      <c r="L67" s="226">
        <f>IF(L$4=$C67,$E67,
IF(L$4&gt;$C67,K67*(1+INDEX('Inputs_Indexed REC'!$D$12:$AC$14,MATCH('Indexed REC Strike Price'!$B67,'Inputs_Indexed REC'!$B$12:$B$14,0),MATCH('Indexed REC Prices'!L$4,'Inputs_Indexed REC'!$D$11:$AC$11,0))),
IF(L$4&lt;$C67,0,$E67)))</f>
        <v>0</v>
      </c>
      <c r="M67" s="226">
        <f>IF(M$4=$C67,$E67,
IF(M$4&gt;$C67,L67*(1+INDEX('Inputs_Indexed REC'!$D$12:$AC$14,MATCH('Indexed REC Strike Price'!$B67,'Inputs_Indexed REC'!$B$12:$B$14,0),MATCH('Indexed REC Prices'!M$4,'Inputs_Indexed REC'!$D$11:$AC$11,0))),
IF(M$4&lt;$C67,0,$E67)))</f>
        <v>0</v>
      </c>
      <c r="N67" s="226">
        <f>IF(N$4=$C67,$E67,
IF(N$4&gt;$C67,M67*(1+INDEX('Inputs_Indexed REC'!$D$12:$AC$14,MATCH('Indexed REC Strike Price'!$B67,'Inputs_Indexed REC'!$B$12:$B$14,0),MATCH('Indexed REC Prices'!N$4,'Inputs_Indexed REC'!$D$11:$AC$11,0))),
IF(N$4&lt;$C67,0,$E67)))</f>
        <v>0</v>
      </c>
      <c r="O67" s="226">
        <f>IF(O$4=$C67,$E67,
IF(O$4&gt;$C67,N67*(1+INDEX('Inputs_Indexed REC'!$D$12:$AC$14,MATCH('Indexed REC Strike Price'!$B67,'Inputs_Indexed REC'!$B$12:$B$14,0),MATCH('Indexed REC Prices'!O$4,'Inputs_Indexed REC'!$D$11:$AC$11,0))),
IF(O$4&lt;$C67,0,$E67)))</f>
        <v>0</v>
      </c>
      <c r="P67" s="226">
        <f>IF(P$4=$C67,$E67,
IF(P$4&gt;$C67,O67*(1+INDEX('Inputs_Indexed REC'!$D$12:$AC$14,MATCH('Indexed REC Strike Price'!$B67,'Inputs_Indexed REC'!$B$12:$B$14,0),MATCH('Indexed REC Prices'!P$4,'Inputs_Indexed REC'!$D$11:$AC$11,0))),
IF(P$4&lt;$C67,0,$E67)))</f>
        <v>0</v>
      </c>
      <c r="Q67" s="226">
        <f>IF(Q$4=$C67,$E67,
IF(Q$4&gt;$C67,P67*(1+INDEX('Inputs_Indexed REC'!$D$12:$AC$14,MATCH('Indexed REC Strike Price'!$B67,'Inputs_Indexed REC'!$B$12:$B$14,0),MATCH('Indexed REC Prices'!Q$4,'Inputs_Indexed REC'!$D$11:$AC$11,0))),
IF(Q$4&lt;$C67,0,$E67)))</f>
        <v>96.86</v>
      </c>
      <c r="R67" s="226">
        <f>IF(R$4=$C67,$E67,
IF(R$4&gt;$C67,Q67*(1+INDEX('Inputs_Indexed REC'!$D$12:$AC$14,MATCH('Indexed REC Strike Price'!$B67,'Inputs_Indexed REC'!$B$12:$B$14,0),MATCH('Indexed REC Prices'!R$4,'Inputs_Indexed REC'!$D$11:$AC$11,0))),
IF(R$4&lt;$C67,0,$E67)))</f>
        <v>96.86</v>
      </c>
      <c r="S67" s="226">
        <f>IF(S$4=$C67,$E67,
IF(S$4&gt;$C67,R67*(1+INDEX('Inputs_Indexed REC'!$D$12:$AC$14,MATCH('Indexed REC Strike Price'!$B67,'Inputs_Indexed REC'!$B$12:$B$14,0),MATCH('Indexed REC Prices'!S$4,'Inputs_Indexed REC'!$D$11:$AC$11,0))),
IF(S$4&lt;$C67,0,$E67)))</f>
        <v>96.86</v>
      </c>
      <c r="T67" s="226">
        <f>IF(T$4=$C67,$E67,
IF(T$4&gt;$C67,S67*(1+INDEX('Inputs_Indexed REC'!$D$12:$AC$14,MATCH('Indexed REC Strike Price'!$B67,'Inputs_Indexed REC'!$B$12:$B$14,0),MATCH('Indexed REC Prices'!T$4,'Inputs_Indexed REC'!$D$11:$AC$11,0))),
IF(T$4&lt;$C67,0,$E67)))</f>
        <v>96.86</v>
      </c>
      <c r="U67" s="226">
        <f>IF(U$4=$C67,$E67,
IF(U$4&gt;$C67,T67*(1+INDEX('Inputs_Indexed REC'!$D$12:$AC$14,MATCH('Indexed REC Strike Price'!$B67,'Inputs_Indexed REC'!$B$12:$B$14,0),MATCH('Indexed REC Prices'!U$4,'Inputs_Indexed REC'!$D$11:$AC$11,0))),
IF(U$4&lt;$C67,0,$E67)))</f>
        <v>96.86</v>
      </c>
      <c r="V67" s="226">
        <f>IF(V$4=$C67,$E67,
IF(V$4&gt;$C67,U67*(1+INDEX('Inputs_Indexed REC'!$D$12:$AC$14,MATCH('Indexed REC Strike Price'!$B67,'Inputs_Indexed REC'!$B$12:$B$14,0),MATCH('Indexed REC Prices'!V$4,'Inputs_Indexed REC'!$D$11:$AC$11,0))),
IF(V$4&lt;$C67,0,$E67)))</f>
        <v>96.86</v>
      </c>
      <c r="W67" s="226">
        <f>IF(W$4=$C67,$E67,
IF(W$4&gt;$C67,V67*(1+INDEX('Inputs_Indexed REC'!$D$12:$AC$14,MATCH('Indexed REC Strike Price'!$B67,'Inputs_Indexed REC'!$B$12:$B$14,0),MATCH('Indexed REC Prices'!W$4,'Inputs_Indexed REC'!$D$11:$AC$11,0))),
IF(W$4&lt;$C67,0,$E67)))</f>
        <v>96.86</v>
      </c>
      <c r="X67" s="226">
        <f>IF(X$4=$C67,$E67,
IF(X$4&gt;$C67,W67*(1+INDEX('Inputs_Indexed REC'!$D$12:$AC$14,MATCH('Indexed REC Strike Price'!$B67,'Inputs_Indexed REC'!$B$12:$B$14,0),MATCH('Indexed REC Prices'!X$4,'Inputs_Indexed REC'!$D$11:$AC$11,0))),
IF(X$4&lt;$C67,0,$E67)))</f>
        <v>96.86</v>
      </c>
      <c r="Y67" s="226">
        <f>IF(Y$4=$C67,$E67,
IF(Y$4&gt;$C67,X67*(1+INDEX('Inputs_Indexed REC'!$D$12:$AC$14,MATCH('Indexed REC Strike Price'!$B67,'Inputs_Indexed REC'!$B$12:$B$14,0),MATCH('Indexed REC Prices'!Y$4,'Inputs_Indexed REC'!$D$11:$AC$11,0))),
IF(Y$4&lt;$C67,0,$E67)))</f>
        <v>96.86</v>
      </c>
      <c r="Z67" s="226">
        <f>IF(Z$4=$C67,$E67,
IF(Z$4&gt;$C67,Y67*(1+INDEX('Inputs_Indexed REC'!$D$12:$AC$14,MATCH('Indexed REC Strike Price'!$B67,'Inputs_Indexed REC'!$B$12:$B$14,0),MATCH('Indexed REC Prices'!Z$4,'Inputs_Indexed REC'!$D$11:$AC$11,0))),
IF(Z$4&lt;$C67,0,$E67)))</f>
        <v>96.86</v>
      </c>
      <c r="AA67" s="226">
        <f>IF(AA$4=$C67,$E67,
IF(AA$4&gt;$C67,Z67*(1+INDEX('Inputs_Indexed REC'!$D$12:$AC$14,MATCH('Indexed REC Strike Price'!$B67,'Inputs_Indexed REC'!$B$12:$B$14,0),MATCH('Indexed REC Prices'!AA$4,'Inputs_Indexed REC'!$D$11:$AC$11,0))),
IF(AA$4&lt;$C67,0,$E67)))</f>
        <v>96.86</v>
      </c>
      <c r="AB67" s="226">
        <f>IF(AB$4=$C67,$E67,
IF(AB$4&gt;$C67,AA67*(1+INDEX('Inputs_Indexed REC'!$D$12:$AC$14,MATCH('Indexed REC Strike Price'!$B67,'Inputs_Indexed REC'!$B$12:$B$14,0),MATCH('Indexed REC Prices'!AB$4,'Inputs_Indexed REC'!$D$11:$AC$11,0))),
IF(AB$4&lt;$C67,0,$E67)))</f>
        <v>96.86</v>
      </c>
      <c r="AC67" s="226">
        <f>IF(AC$4=$C67,$E67,
IF(AC$4&gt;$C67,AB67*(1+INDEX('Inputs_Indexed REC'!$D$12:$AC$14,MATCH('Indexed REC Strike Price'!$B67,'Inputs_Indexed REC'!$B$12:$B$14,0),MATCH('Indexed REC Prices'!AC$4,'Inputs_Indexed REC'!$D$11:$AC$11,0))),
IF(AC$4&lt;$C67,0,$E67)))</f>
        <v>96.86</v>
      </c>
      <c r="AD67" s="226">
        <f>IF(AD$4=$C67,$E67,
IF(AD$4&gt;$C67,AC67*(1+INDEX('Inputs_Indexed REC'!$D$12:$AC$14,MATCH('Indexed REC Strike Price'!$B67,'Inputs_Indexed REC'!$B$12:$B$14,0),MATCH('Indexed REC Prices'!AD$4,'Inputs_Indexed REC'!$D$11:$AC$11,0))),
IF(AD$4&lt;$C67,0,$E67)))</f>
        <v>96.86</v>
      </c>
      <c r="AE67" s="226">
        <f>IF(AE$4=$C67,$E67,
IF(AE$4&gt;$C67,AD67*(1+INDEX('Inputs_Indexed REC'!$D$12:$AC$14,MATCH('Indexed REC Strike Price'!$B67,'Inputs_Indexed REC'!$B$12:$B$14,0),MATCH('Indexed REC Prices'!AE$4,'Inputs_Indexed REC'!$D$11:$AC$11,0))),
IF(AE$4&lt;$C67,0,$E67)))</f>
        <v>96.86</v>
      </c>
    </row>
    <row r="68" spans="2:31">
      <c r="B68" s="321" t="s">
        <v>73</v>
      </c>
      <c r="C68" s="320">
        <f t="shared" si="5"/>
        <v>2033</v>
      </c>
      <c r="D68" s="262" t="s">
        <v>87</v>
      </c>
      <c r="E68" s="227">
        <v>96.86</v>
      </c>
      <c r="G68" s="226">
        <f>IF(G$4=$C68,$E68,
IF(G$4&gt;$C68,F68*(1+INDEX('Inputs_Indexed REC'!$D$12:$AC$14,MATCH('Indexed REC Strike Price'!$B68,'Inputs_Indexed REC'!$B$12:$B$14,0),MATCH('Indexed REC Prices'!G$4,'Inputs_Indexed REC'!$D$11:$AC$11,0))),
IF(G$4&lt;$C68,0,$E68)))</f>
        <v>0</v>
      </c>
      <c r="H68" s="226">
        <f>IF(H$4=$C68,$E68,
IF(H$4&gt;$C68,G68*(1+INDEX('Inputs_Indexed REC'!$D$12:$AC$14,MATCH('Indexed REC Strike Price'!$B68,'Inputs_Indexed REC'!$B$12:$B$14,0),MATCH('Indexed REC Prices'!H$4,'Inputs_Indexed REC'!$D$11:$AC$11,0))),
IF(H$4&lt;$C68,0,$E68)))</f>
        <v>0</v>
      </c>
      <c r="I68" s="226">
        <f>IF(I$4=$C68,$E68,
IF(I$4&gt;$C68,H68*(1+INDEX('Inputs_Indexed REC'!$D$12:$AC$14,MATCH('Indexed REC Strike Price'!$B68,'Inputs_Indexed REC'!$B$12:$B$14,0),MATCH('Indexed REC Prices'!I$4,'Inputs_Indexed REC'!$D$11:$AC$11,0))),
IF(I$4&lt;$C68,0,$E68)))</f>
        <v>0</v>
      </c>
      <c r="J68" s="226">
        <f>IF(J$4=$C68,$E68,
IF(J$4&gt;$C68,I68*(1+INDEX('Inputs_Indexed REC'!$D$12:$AC$14,MATCH('Indexed REC Strike Price'!$B68,'Inputs_Indexed REC'!$B$12:$B$14,0),MATCH('Indexed REC Prices'!J$4,'Inputs_Indexed REC'!$D$11:$AC$11,0))),
IF(J$4&lt;$C68,0,$E68)))</f>
        <v>0</v>
      </c>
      <c r="K68" s="226">
        <f>IF(K$4=$C68,$E68,
IF(K$4&gt;$C68,J68*(1+INDEX('Inputs_Indexed REC'!$D$12:$AC$14,MATCH('Indexed REC Strike Price'!$B68,'Inputs_Indexed REC'!$B$12:$B$14,0),MATCH('Indexed REC Prices'!K$4,'Inputs_Indexed REC'!$D$11:$AC$11,0))),
IF(K$4&lt;$C68,0,$E68)))</f>
        <v>0</v>
      </c>
      <c r="L68" s="226">
        <f>IF(L$4=$C68,$E68,
IF(L$4&gt;$C68,K68*(1+INDEX('Inputs_Indexed REC'!$D$12:$AC$14,MATCH('Indexed REC Strike Price'!$B68,'Inputs_Indexed REC'!$B$12:$B$14,0),MATCH('Indexed REC Prices'!L$4,'Inputs_Indexed REC'!$D$11:$AC$11,0))),
IF(L$4&lt;$C68,0,$E68)))</f>
        <v>0</v>
      </c>
      <c r="M68" s="226">
        <f>IF(M$4=$C68,$E68,
IF(M$4&gt;$C68,L68*(1+INDEX('Inputs_Indexed REC'!$D$12:$AC$14,MATCH('Indexed REC Strike Price'!$B68,'Inputs_Indexed REC'!$B$12:$B$14,0),MATCH('Indexed REC Prices'!M$4,'Inputs_Indexed REC'!$D$11:$AC$11,0))),
IF(M$4&lt;$C68,0,$E68)))</f>
        <v>0</v>
      </c>
      <c r="N68" s="226">
        <f>IF(N$4=$C68,$E68,
IF(N$4&gt;$C68,M68*(1+INDEX('Inputs_Indexed REC'!$D$12:$AC$14,MATCH('Indexed REC Strike Price'!$B68,'Inputs_Indexed REC'!$B$12:$B$14,0),MATCH('Indexed REC Prices'!N$4,'Inputs_Indexed REC'!$D$11:$AC$11,0))),
IF(N$4&lt;$C68,0,$E68)))</f>
        <v>0</v>
      </c>
      <c r="O68" s="226">
        <f>IF(O$4=$C68,$E68,
IF(O$4&gt;$C68,N68*(1+INDEX('Inputs_Indexed REC'!$D$12:$AC$14,MATCH('Indexed REC Strike Price'!$B68,'Inputs_Indexed REC'!$B$12:$B$14,0),MATCH('Indexed REC Prices'!O$4,'Inputs_Indexed REC'!$D$11:$AC$11,0))),
IF(O$4&lt;$C68,0,$E68)))</f>
        <v>0</v>
      </c>
      <c r="P68" s="226">
        <f>IF(P$4=$C68,$E68,
IF(P$4&gt;$C68,O68*(1+INDEX('Inputs_Indexed REC'!$D$12:$AC$14,MATCH('Indexed REC Strike Price'!$B68,'Inputs_Indexed REC'!$B$12:$B$14,0),MATCH('Indexed REC Prices'!P$4,'Inputs_Indexed REC'!$D$11:$AC$11,0))),
IF(P$4&lt;$C68,0,$E68)))</f>
        <v>0</v>
      </c>
      <c r="Q68" s="226">
        <f>IF(Q$4=$C68,$E68,
IF(Q$4&gt;$C68,P68*(1+INDEX('Inputs_Indexed REC'!$D$12:$AC$14,MATCH('Indexed REC Strike Price'!$B68,'Inputs_Indexed REC'!$B$12:$B$14,0),MATCH('Indexed REC Prices'!Q$4,'Inputs_Indexed REC'!$D$11:$AC$11,0))),
IF(Q$4&lt;$C68,0,$E68)))</f>
        <v>0</v>
      </c>
      <c r="R68" s="226">
        <f>IF(R$4=$C68,$E68,
IF(R$4&gt;$C68,Q68*(1+INDEX('Inputs_Indexed REC'!$D$12:$AC$14,MATCH('Indexed REC Strike Price'!$B68,'Inputs_Indexed REC'!$B$12:$B$14,0),MATCH('Indexed REC Prices'!R$4,'Inputs_Indexed REC'!$D$11:$AC$11,0))),
IF(R$4&lt;$C68,0,$E68)))</f>
        <v>96.86</v>
      </c>
      <c r="S68" s="226">
        <f>IF(S$4=$C68,$E68,
IF(S$4&gt;$C68,R68*(1+INDEX('Inputs_Indexed REC'!$D$12:$AC$14,MATCH('Indexed REC Strike Price'!$B68,'Inputs_Indexed REC'!$B$12:$B$14,0),MATCH('Indexed REC Prices'!S$4,'Inputs_Indexed REC'!$D$11:$AC$11,0))),
IF(S$4&lt;$C68,0,$E68)))</f>
        <v>96.86</v>
      </c>
      <c r="T68" s="226">
        <f>IF(T$4=$C68,$E68,
IF(T$4&gt;$C68,S68*(1+INDEX('Inputs_Indexed REC'!$D$12:$AC$14,MATCH('Indexed REC Strike Price'!$B68,'Inputs_Indexed REC'!$B$12:$B$14,0),MATCH('Indexed REC Prices'!T$4,'Inputs_Indexed REC'!$D$11:$AC$11,0))),
IF(T$4&lt;$C68,0,$E68)))</f>
        <v>96.86</v>
      </c>
      <c r="U68" s="226">
        <f>IF(U$4=$C68,$E68,
IF(U$4&gt;$C68,T68*(1+INDEX('Inputs_Indexed REC'!$D$12:$AC$14,MATCH('Indexed REC Strike Price'!$B68,'Inputs_Indexed REC'!$B$12:$B$14,0),MATCH('Indexed REC Prices'!U$4,'Inputs_Indexed REC'!$D$11:$AC$11,0))),
IF(U$4&lt;$C68,0,$E68)))</f>
        <v>96.86</v>
      </c>
      <c r="V68" s="226">
        <f>IF(V$4=$C68,$E68,
IF(V$4&gt;$C68,U68*(1+INDEX('Inputs_Indexed REC'!$D$12:$AC$14,MATCH('Indexed REC Strike Price'!$B68,'Inputs_Indexed REC'!$B$12:$B$14,0),MATCH('Indexed REC Prices'!V$4,'Inputs_Indexed REC'!$D$11:$AC$11,0))),
IF(V$4&lt;$C68,0,$E68)))</f>
        <v>96.86</v>
      </c>
      <c r="W68" s="226">
        <f>IF(W$4=$C68,$E68,
IF(W$4&gt;$C68,V68*(1+INDEX('Inputs_Indexed REC'!$D$12:$AC$14,MATCH('Indexed REC Strike Price'!$B68,'Inputs_Indexed REC'!$B$12:$B$14,0),MATCH('Indexed REC Prices'!W$4,'Inputs_Indexed REC'!$D$11:$AC$11,0))),
IF(W$4&lt;$C68,0,$E68)))</f>
        <v>96.86</v>
      </c>
      <c r="X68" s="226">
        <f>IF(X$4=$C68,$E68,
IF(X$4&gt;$C68,W68*(1+INDEX('Inputs_Indexed REC'!$D$12:$AC$14,MATCH('Indexed REC Strike Price'!$B68,'Inputs_Indexed REC'!$B$12:$B$14,0),MATCH('Indexed REC Prices'!X$4,'Inputs_Indexed REC'!$D$11:$AC$11,0))),
IF(X$4&lt;$C68,0,$E68)))</f>
        <v>96.86</v>
      </c>
      <c r="Y68" s="226">
        <f>IF(Y$4=$C68,$E68,
IF(Y$4&gt;$C68,X68*(1+INDEX('Inputs_Indexed REC'!$D$12:$AC$14,MATCH('Indexed REC Strike Price'!$B68,'Inputs_Indexed REC'!$B$12:$B$14,0),MATCH('Indexed REC Prices'!Y$4,'Inputs_Indexed REC'!$D$11:$AC$11,0))),
IF(Y$4&lt;$C68,0,$E68)))</f>
        <v>96.86</v>
      </c>
      <c r="Z68" s="226">
        <f>IF(Z$4=$C68,$E68,
IF(Z$4&gt;$C68,Y68*(1+INDEX('Inputs_Indexed REC'!$D$12:$AC$14,MATCH('Indexed REC Strike Price'!$B68,'Inputs_Indexed REC'!$B$12:$B$14,0),MATCH('Indexed REC Prices'!Z$4,'Inputs_Indexed REC'!$D$11:$AC$11,0))),
IF(Z$4&lt;$C68,0,$E68)))</f>
        <v>96.86</v>
      </c>
      <c r="AA68" s="226">
        <f>IF(AA$4=$C68,$E68,
IF(AA$4&gt;$C68,Z68*(1+INDEX('Inputs_Indexed REC'!$D$12:$AC$14,MATCH('Indexed REC Strike Price'!$B68,'Inputs_Indexed REC'!$B$12:$B$14,0),MATCH('Indexed REC Prices'!AA$4,'Inputs_Indexed REC'!$D$11:$AC$11,0))),
IF(AA$4&lt;$C68,0,$E68)))</f>
        <v>96.86</v>
      </c>
      <c r="AB68" s="226">
        <f>IF(AB$4=$C68,$E68,
IF(AB$4&gt;$C68,AA68*(1+INDEX('Inputs_Indexed REC'!$D$12:$AC$14,MATCH('Indexed REC Strike Price'!$B68,'Inputs_Indexed REC'!$B$12:$B$14,0),MATCH('Indexed REC Prices'!AB$4,'Inputs_Indexed REC'!$D$11:$AC$11,0))),
IF(AB$4&lt;$C68,0,$E68)))</f>
        <v>96.86</v>
      </c>
      <c r="AC68" s="226">
        <f>IF(AC$4=$C68,$E68,
IF(AC$4&gt;$C68,AB68*(1+INDEX('Inputs_Indexed REC'!$D$12:$AC$14,MATCH('Indexed REC Strike Price'!$B68,'Inputs_Indexed REC'!$B$12:$B$14,0),MATCH('Indexed REC Prices'!AC$4,'Inputs_Indexed REC'!$D$11:$AC$11,0))),
IF(AC$4&lt;$C68,0,$E68)))</f>
        <v>96.86</v>
      </c>
      <c r="AD68" s="226">
        <f>IF(AD$4=$C68,$E68,
IF(AD$4&gt;$C68,AC68*(1+INDEX('Inputs_Indexed REC'!$D$12:$AC$14,MATCH('Indexed REC Strike Price'!$B68,'Inputs_Indexed REC'!$B$12:$B$14,0),MATCH('Indexed REC Prices'!AD$4,'Inputs_Indexed REC'!$D$11:$AC$11,0))),
IF(AD$4&lt;$C68,0,$E68)))</f>
        <v>96.86</v>
      </c>
      <c r="AE68" s="226">
        <f>IF(AE$4=$C68,$E68,
IF(AE$4&gt;$C68,AD68*(1+INDEX('Inputs_Indexed REC'!$D$12:$AC$14,MATCH('Indexed REC Strike Price'!$B68,'Inputs_Indexed REC'!$B$12:$B$14,0),MATCH('Indexed REC Prices'!AE$4,'Inputs_Indexed REC'!$D$11:$AC$11,0))),
IF(AE$4&lt;$C68,0,$E68)))</f>
        <v>96.86</v>
      </c>
    </row>
    <row r="69" spans="2:31">
      <c r="B69" s="321" t="s">
        <v>73</v>
      </c>
      <c r="C69" s="320">
        <f t="shared" si="5"/>
        <v>2034</v>
      </c>
      <c r="D69" s="262" t="s">
        <v>87</v>
      </c>
      <c r="E69" s="227">
        <v>96.86</v>
      </c>
      <c r="G69" s="226">
        <f>IF(G$4=$C69,$E69,
IF(G$4&gt;$C69,F69*(1+INDEX('Inputs_Indexed REC'!$D$12:$AC$14,MATCH('Indexed REC Strike Price'!$B69,'Inputs_Indexed REC'!$B$12:$B$14,0),MATCH('Indexed REC Prices'!G$4,'Inputs_Indexed REC'!$D$11:$AC$11,0))),
IF(G$4&lt;$C69,0,$E69)))</f>
        <v>0</v>
      </c>
      <c r="H69" s="226">
        <f>IF(H$4=$C69,$E69,
IF(H$4&gt;$C69,G69*(1+INDEX('Inputs_Indexed REC'!$D$12:$AC$14,MATCH('Indexed REC Strike Price'!$B69,'Inputs_Indexed REC'!$B$12:$B$14,0),MATCH('Indexed REC Prices'!H$4,'Inputs_Indexed REC'!$D$11:$AC$11,0))),
IF(H$4&lt;$C69,0,$E69)))</f>
        <v>0</v>
      </c>
      <c r="I69" s="226">
        <f>IF(I$4=$C69,$E69,
IF(I$4&gt;$C69,H69*(1+INDEX('Inputs_Indexed REC'!$D$12:$AC$14,MATCH('Indexed REC Strike Price'!$B69,'Inputs_Indexed REC'!$B$12:$B$14,0),MATCH('Indexed REC Prices'!I$4,'Inputs_Indexed REC'!$D$11:$AC$11,0))),
IF(I$4&lt;$C69,0,$E69)))</f>
        <v>0</v>
      </c>
      <c r="J69" s="226">
        <f>IF(J$4=$C69,$E69,
IF(J$4&gt;$C69,I69*(1+INDEX('Inputs_Indexed REC'!$D$12:$AC$14,MATCH('Indexed REC Strike Price'!$B69,'Inputs_Indexed REC'!$B$12:$B$14,0),MATCH('Indexed REC Prices'!J$4,'Inputs_Indexed REC'!$D$11:$AC$11,0))),
IF(J$4&lt;$C69,0,$E69)))</f>
        <v>0</v>
      </c>
      <c r="K69" s="226">
        <f>IF(K$4=$C69,$E69,
IF(K$4&gt;$C69,J69*(1+INDEX('Inputs_Indexed REC'!$D$12:$AC$14,MATCH('Indexed REC Strike Price'!$B69,'Inputs_Indexed REC'!$B$12:$B$14,0),MATCH('Indexed REC Prices'!K$4,'Inputs_Indexed REC'!$D$11:$AC$11,0))),
IF(K$4&lt;$C69,0,$E69)))</f>
        <v>0</v>
      </c>
      <c r="L69" s="226">
        <f>IF(L$4=$C69,$E69,
IF(L$4&gt;$C69,K69*(1+INDEX('Inputs_Indexed REC'!$D$12:$AC$14,MATCH('Indexed REC Strike Price'!$B69,'Inputs_Indexed REC'!$B$12:$B$14,0),MATCH('Indexed REC Prices'!L$4,'Inputs_Indexed REC'!$D$11:$AC$11,0))),
IF(L$4&lt;$C69,0,$E69)))</f>
        <v>0</v>
      </c>
      <c r="M69" s="226">
        <f>IF(M$4=$C69,$E69,
IF(M$4&gt;$C69,L69*(1+INDEX('Inputs_Indexed REC'!$D$12:$AC$14,MATCH('Indexed REC Strike Price'!$B69,'Inputs_Indexed REC'!$B$12:$B$14,0),MATCH('Indexed REC Prices'!M$4,'Inputs_Indexed REC'!$D$11:$AC$11,0))),
IF(M$4&lt;$C69,0,$E69)))</f>
        <v>0</v>
      </c>
      <c r="N69" s="226">
        <f>IF(N$4=$C69,$E69,
IF(N$4&gt;$C69,M69*(1+INDEX('Inputs_Indexed REC'!$D$12:$AC$14,MATCH('Indexed REC Strike Price'!$B69,'Inputs_Indexed REC'!$B$12:$B$14,0),MATCH('Indexed REC Prices'!N$4,'Inputs_Indexed REC'!$D$11:$AC$11,0))),
IF(N$4&lt;$C69,0,$E69)))</f>
        <v>0</v>
      </c>
      <c r="O69" s="226">
        <f>IF(O$4=$C69,$E69,
IF(O$4&gt;$C69,N69*(1+INDEX('Inputs_Indexed REC'!$D$12:$AC$14,MATCH('Indexed REC Strike Price'!$B69,'Inputs_Indexed REC'!$B$12:$B$14,0),MATCH('Indexed REC Prices'!O$4,'Inputs_Indexed REC'!$D$11:$AC$11,0))),
IF(O$4&lt;$C69,0,$E69)))</f>
        <v>0</v>
      </c>
      <c r="P69" s="226">
        <f>IF(P$4=$C69,$E69,
IF(P$4&gt;$C69,O69*(1+INDEX('Inputs_Indexed REC'!$D$12:$AC$14,MATCH('Indexed REC Strike Price'!$B69,'Inputs_Indexed REC'!$B$12:$B$14,0),MATCH('Indexed REC Prices'!P$4,'Inputs_Indexed REC'!$D$11:$AC$11,0))),
IF(P$4&lt;$C69,0,$E69)))</f>
        <v>0</v>
      </c>
      <c r="Q69" s="226">
        <f>IF(Q$4=$C69,$E69,
IF(Q$4&gt;$C69,P69*(1+INDEX('Inputs_Indexed REC'!$D$12:$AC$14,MATCH('Indexed REC Strike Price'!$B69,'Inputs_Indexed REC'!$B$12:$B$14,0),MATCH('Indexed REC Prices'!Q$4,'Inputs_Indexed REC'!$D$11:$AC$11,0))),
IF(Q$4&lt;$C69,0,$E69)))</f>
        <v>0</v>
      </c>
      <c r="R69" s="226">
        <f>IF(R$4=$C69,$E69,
IF(R$4&gt;$C69,Q69*(1+INDEX('Inputs_Indexed REC'!$D$12:$AC$14,MATCH('Indexed REC Strike Price'!$B69,'Inputs_Indexed REC'!$B$12:$B$14,0),MATCH('Indexed REC Prices'!R$4,'Inputs_Indexed REC'!$D$11:$AC$11,0))),
IF(R$4&lt;$C69,0,$E69)))</f>
        <v>0</v>
      </c>
      <c r="S69" s="226">
        <f>IF(S$4=$C69,$E69,
IF(S$4&gt;$C69,R69*(1+INDEX('Inputs_Indexed REC'!$D$12:$AC$14,MATCH('Indexed REC Strike Price'!$B69,'Inputs_Indexed REC'!$B$12:$B$14,0),MATCH('Indexed REC Prices'!S$4,'Inputs_Indexed REC'!$D$11:$AC$11,0))),
IF(S$4&lt;$C69,0,$E69)))</f>
        <v>96.86</v>
      </c>
      <c r="T69" s="226">
        <f>IF(T$4=$C69,$E69,
IF(T$4&gt;$C69,S69*(1+INDEX('Inputs_Indexed REC'!$D$12:$AC$14,MATCH('Indexed REC Strike Price'!$B69,'Inputs_Indexed REC'!$B$12:$B$14,0),MATCH('Indexed REC Prices'!T$4,'Inputs_Indexed REC'!$D$11:$AC$11,0))),
IF(T$4&lt;$C69,0,$E69)))</f>
        <v>96.86</v>
      </c>
      <c r="U69" s="226">
        <f>IF(U$4=$C69,$E69,
IF(U$4&gt;$C69,T69*(1+INDEX('Inputs_Indexed REC'!$D$12:$AC$14,MATCH('Indexed REC Strike Price'!$B69,'Inputs_Indexed REC'!$B$12:$B$14,0),MATCH('Indexed REC Prices'!U$4,'Inputs_Indexed REC'!$D$11:$AC$11,0))),
IF(U$4&lt;$C69,0,$E69)))</f>
        <v>96.86</v>
      </c>
      <c r="V69" s="226">
        <f>IF(V$4=$C69,$E69,
IF(V$4&gt;$C69,U69*(1+INDEX('Inputs_Indexed REC'!$D$12:$AC$14,MATCH('Indexed REC Strike Price'!$B69,'Inputs_Indexed REC'!$B$12:$B$14,0),MATCH('Indexed REC Prices'!V$4,'Inputs_Indexed REC'!$D$11:$AC$11,0))),
IF(V$4&lt;$C69,0,$E69)))</f>
        <v>96.86</v>
      </c>
      <c r="W69" s="226">
        <f>IF(W$4=$C69,$E69,
IF(W$4&gt;$C69,V69*(1+INDEX('Inputs_Indexed REC'!$D$12:$AC$14,MATCH('Indexed REC Strike Price'!$B69,'Inputs_Indexed REC'!$B$12:$B$14,0),MATCH('Indexed REC Prices'!W$4,'Inputs_Indexed REC'!$D$11:$AC$11,0))),
IF(W$4&lt;$C69,0,$E69)))</f>
        <v>96.86</v>
      </c>
      <c r="X69" s="226">
        <f>IF(X$4=$C69,$E69,
IF(X$4&gt;$C69,W69*(1+INDEX('Inputs_Indexed REC'!$D$12:$AC$14,MATCH('Indexed REC Strike Price'!$B69,'Inputs_Indexed REC'!$B$12:$B$14,0),MATCH('Indexed REC Prices'!X$4,'Inputs_Indexed REC'!$D$11:$AC$11,0))),
IF(X$4&lt;$C69,0,$E69)))</f>
        <v>96.86</v>
      </c>
      <c r="Y69" s="226">
        <f>IF(Y$4=$C69,$E69,
IF(Y$4&gt;$C69,X69*(1+INDEX('Inputs_Indexed REC'!$D$12:$AC$14,MATCH('Indexed REC Strike Price'!$B69,'Inputs_Indexed REC'!$B$12:$B$14,0),MATCH('Indexed REC Prices'!Y$4,'Inputs_Indexed REC'!$D$11:$AC$11,0))),
IF(Y$4&lt;$C69,0,$E69)))</f>
        <v>96.86</v>
      </c>
      <c r="Z69" s="226">
        <f>IF(Z$4=$C69,$E69,
IF(Z$4&gt;$C69,Y69*(1+INDEX('Inputs_Indexed REC'!$D$12:$AC$14,MATCH('Indexed REC Strike Price'!$B69,'Inputs_Indexed REC'!$B$12:$B$14,0),MATCH('Indexed REC Prices'!Z$4,'Inputs_Indexed REC'!$D$11:$AC$11,0))),
IF(Z$4&lt;$C69,0,$E69)))</f>
        <v>96.86</v>
      </c>
      <c r="AA69" s="226">
        <f>IF(AA$4=$C69,$E69,
IF(AA$4&gt;$C69,Z69*(1+INDEX('Inputs_Indexed REC'!$D$12:$AC$14,MATCH('Indexed REC Strike Price'!$B69,'Inputs_Indexed REC'!$B$12:$B$14,0),MATCH('Indexed REC Prices'!AA$4,'Inputs_Indexed REC'!$D$11:$AC$11,0))),
IF(AA$4&lt;$C69,0,$E69)))</f>
        <v>96.86</v>
      </c>
      <c r="AB69" s="226">
        <f>IF(AB$4=$C69,$E69,
IF(AB$4&gt;$C69,AA69*(1+INDEX('Inputs_Indexed REC'!$D$12:$AC$14,MATCH('Indexed REC Strike Price'!$B69,'Inputs_Indexed REC'!$B$12:$B$14,0),MATCH('Indexed REC Prices'!AB$4,'Inputs_Indexed REC'!$D$11:$AC$11,0))),
IF(AB$4&lt;$C69,0,$E69)))</f>
        <v>96.86</v>
      </c>
      <c r="AC69" s="226">
        <f>IF(AC$4=$C69,$E69,
IF(AC$4&gt;$C69,AB69*(1+INDEX('Inputs_Indexed REC'!$D$12:$AC$14,MATCH('Indexed REC Strike Price'!$B69,'Inputs_Indexed REC'!$B$12:$B$14,0),MATCH('Indexed REC Prices'!AC$4,'Inputs_Indexed REC'!$D$11:$AC$11,0))),
IF(AC$4&lt;$C69,0,$E69)))</f>
        <v>96.86</v>
      </c>
      <c r="AD69" s="226">
        <f>IF(AD$4=$C69,$E69,
IF(AD$4&gt;$C69,AC69*(1+INDEX('Inputs_Indexed REC'!$D$12:$AC$14,MATCH('Indexed REC Strike Price'!$B69,'Inputs_Indexed REC'!$B$12:$B$14,0),MATCH('Indexed REC Prices'!AD$4,'Inputs_Indexed REC'!$D$11:$AC$11,0))),
IF(AD$4&lt;$C69,0,$E69)))</f>
        <v>96.86</v>
      </c>
      <c r="AE69" s="226">
        <f>IF(AE$4=$C69,$E69,
IF(AE$4&gt;$C69,AD69*(1+INDEX('Inputs_Indexed REC'!$D$12:$AC$14,MATCH('Indexed REC Strike Price'!$B69,'Inputs_Indexed REC'!$B$12:$B$14,0),MATCH('Indexed REC Prices'!AE$4,'Inputs_Indexed REC'!$D$11:$AC$11,0))),
IF(AE$4&lt;$C69,0,$E69)))</f>
        <v>96.86</v>
      </c>
    </row>
    <row r="70" spans="2:31">
      <c r="B70" s="321" t="s">
        <v>73</v>
      </c>
      <c r="C70" s="320">
        <f t="shared" si="5"/>
        <v>2035</v>
      </c>
      <c r="D70" s="262" t="s">
        <v>87</v>
      </c>
      <c r="E70" s="227">
        <v>96.86</v>
      </c>
      <c r="G70" s="226">
        <f>IF(G$4=$C70,$E70,
IF(G$4&gt;$C70,F70*(1+INDEX('Inputs_Indexed REC'!$D$12:$AC$14,MATCH('Indexed REC Strike Price'!$B70,'Inputs_Indexed REC'!$B$12:$B$14,0),MATCH('Indexed REC Prices'!G$4,'Inputs_Indexed REC'!$D$11:$AC$11,0))),
IF(G$4&lt;$C70,0,$E70)))</f>
        <v>0</v>
      </c>
      <c r="H70" s="226">
        <f>IF(H$4=$C70,$E70,
IF(H$4&gt;$C70,G70*(1+INDEX('Inputs_Indexed REC'!$D$12:$AC$14,MATCH('Indexed REC Strike Price'!$B70,'Inputs_Indexed REC'!$B$12:$B$14,0),MATCH('Indexed REC Prices'!H$4,'Inputs_Indexed REC'!$D$11:$AC$11,0))),
IF(H$4&lt;$C70,0,$E70)))</f>
        <v>0</v>
      </c>
      <c r="I70" s="226">
        <f>IF(I$4=$C70,$E70,
IF(I$4&gt;$C70,H70*(1+INDEX('Inputs_Indexed REC'!$D$12:$AC$14,MATCH('Indexed REC Strike Price'!$B70,'Inputs_Indexed REC'!$B$12:$B$14,0),MATCH('Indexed REC Prices'!I$4,'Inputs_Indexed REC'!$D$11:$AC$11,0))),
IF(I$4&lt;$C70,0,$E70)))</f>
        <v>0</v>
      </c>
      <c r="J70" s="226">
        <f>IF(J$4=$C70,$E70,
IF(J$4&gt;$C70,I70*(1+INDEX('Inputs_Indexed REC'!$D$12:$AC$14,MATCH('Indexed REC Strike Price'!$B70,'Inputs_Indexed REC'!$B$12:$B$14,0),MATCH('Indexed REC Prices'!J$4,'Inputs_Indexed REC'!$D$11:$AC$11,0))),
IF(J$4&lt;$C70,0,$E70)))</f>
        <v>0</v>
      </c>
      <c r="K70" s="226">
        <f>IF(K$4=$C70,$E70,
IF(K$4&gt;$C70,J70*(1+INDEX('Inputs_Indexed REC'!$D$12:$AC$14,MATCH('Indexed REC Strike Price'!$B70,'Inputs_Indexed REC'!$B$12:$B$14,0),MATCH('Indexed REC Prices'!K$4,'Inputs_Indexed REC'!$D$11:$AC$11,0))),
IF(K$4&lt;$C70,0,$E70)))</f>
        <v>0</v>
      </c>
      <c r="L70" s="226">
        <f>IF(L$4=$C70,$E70,
IF(L$4&gt;$C70,K70*(1+INDEX('Inputs_Indexed REC'!$D$12:$AC$14,MATCH('Indexed REC Strike Price'!$B70,'Inputs_Indexed REC'!$B$12:$B$14,0),MATCH('Indexed REC Prices'!L$4,'Inputs_Indexed REC'!$D$11:$AC$11,0))),
IF(L$4&lt;$C70,0,$E70)))</f>
        <v>0</v>
      </c>
      <c r="M70" s="226">
        <f>IF(M$4=$C70,$E70,
IF(M$4&gt;$C70,L70*(1+INDEX('Inputs_Indexed REC'!$D$12:$AC$14,MATCH('Indexed REC Strike Price'!$B70,'Inputs_Indexed REC'!$B$12:$B$14,0),MATCH('Indexed REC Prices'!M$4,'Inputs_Indexed REC'!$D$11:$AC$11,0))),
IF(M$4&lt;$C70,0,$E70)))</f>
        <v>0</v>
      </c>
      <c r="N70" s="226">
        <f>IF(N$4=$C70,$E70,
IF(N$4&gt;$C70,M70*(1+INDEX('Inputs_Indexed REC'!$D$12:$AC$14,MATCH('Indexed REC Strike Price'!$B70,'Inputs_Indexed REC'!$B$12:$B$14,0),MATCH('Indexed REC Prices'!N$4,'Inputs_Indexed REC'!$D$11:$AC$11,0))),
IF(N$4&lt;$C70,0,$E70)))</f>
        <v>0</v>
      </c>
      <c r="O70" s="226">
        <f>IF(O$4=$C70,$E70,
IF(O$4&gt;$C70,N70*(1+INDEX('Inputs_Indexed REC'!$D$12:$AC$14,MATCH('Indexed REC Strike Price'!$B70,'Inputs_Indexed REC'!$B$12:$B$14,0),MATCH('Indexed REC Prices'!O$4,'Inputs_Indexed REC'!$D$11:$AC$11,0))),
IF(O$4&lt;$C70,0,$E70)))</f>
        <v>0</v>
      </c>
      <c r="P70" s="226">
        <f>IF(P$4=$C70,$E70,
IF(P$4&gt;$C70,O70*(1+INDEX('Inputs_Indexed REC'!$D$12:$AC$14,MATCH('Indexed REC Strike Price'!$B70,'Inputs_Indexed REC'!$B$12:$B$14,0),MATCH('Indexed REC Prices'!P$4,'Inputs_Indexed REC'!$D$11:$AC$11,0))),
IF(P$4&lt;$C70,0,$E70)))</f>
        <v>0</v>
      </c>
      <c r="Q70" s="226">
        <f>IF(Q$4=$C70,$E70,
IF(Q$4&gt;$C70,P70*(1+INDEX('Inputs_Indexed REC'!$D$12:$AC$14,MATCH('Indexed REC Strike Price'!$B70,'Inputs_Indexed REC'!$B$12:$B$14,0),MATCH('Indexed REC Prices'!Q$4,'Inputs_Indexed REC'!$D$11:$AC$11,0))),
IF(Q$4&lt;$C70,0,$E70)))</f>
        <v>0</v>
      </c>
      <c r="R70" s="226">
        <f>IF(R$4=$C70,$E70,
IF(R$4&gt;$C70,Q70*(1+INDEX('Inputs_Indexed REC'!$D$12:$AC$14,MATCH('Indexed REC Strike Price'!$B70,'Inputs_Indexed REC'!$B$12:$B$14,0),MATCH('Indexed REC Prices'!R$4,'Inputs_Indexed REC'!$D$11:$AC$11,0))),
IF(R$4&lt;$C70,0,$E70)))</f>
        <v>0</v>
      </c>
      <c r="S70" s="226">
        <f>IF(S$4=$C70,$E70,
IF(S$4&gt;$C70,R70*(1+INDEX('Inputs_Indexed REC'!$D$12:$AC$14,MATCH('Indexed REC Strike Price'!$B70,'Inputs_Indexed REC'!$B$12:$B$14,0),MATCH('Indexed REC Prices'!S$4,'Inputs_Indexed REC'!$D$11:$AC$11,0))),
IF(S$4&lt;$C70,0,$E70)))</f>
        <v>0</v>
      </c>
      <c r="T70" s="226">
        <f>IF(T$4=$C70,$E70,
IF(T$4&gt;$C70,S70*(1+INDEX('Inputs_Indexed REC'!$D$12:$AC$14,MATCH('Indexed REC Strike Price'!$B70,'Inputs_Indexed REC'!$B$12:$B$14,0),MATCH('Indexed REC Prices'!T$4,'Inputs_Indexed REC'!$D$11:$AC$11,0))),
IF(T$4&lt;$C70,0,$E70)))</f>
        <v>96.86</v>
      </c>
      <c r="U70" s="226">
        <f>IF(U$4=$C70,$E70,
IF(U$4&gt;$C70,T70*(1+INDEX('Inputs_Indexed REC'!$D$12:$AC$14,MATCH('Indexed REC Strike Price'!$B70,'Inputs_Indexed REC'!$B$12:$B$14,0),MATCH('Indexed REC Prices'!U$4,'Inputs_Indexed REC'!$D$11:$AC$11,0))),
IF(U$4&lt;$C70,0,$E70)))</f>
        <v>96.86</v>
      </c>
      <c r="V70" s="226">
        <f>IF(V$4=$C70,$E70,
IF(V$4&gt;$C70,U70*(1+INDEX('Inputs_Indexed REC'!$D$12:$AC$14,MATCH('Indexed REC Strike Price'!$B70,'Inputs_Indexed REC'!$B$12:$B$14,0),MATCH('Indexed REC Prices'!V$4,'Inputs_Indexed REC'!$D$11:$AC$11,0))),
IF(V$4&lt;$C70,0,$E70)))</f>
        <v>96.86</v>
      </c>
      <c r="W70" s="226">
        <f>IF(W$4=$C70,$E70,
IF(W$4&gt;$C70,V70*(1+INDEX('Inputs_Indexed REC'!$D$12:$AC$14,MATCH('Indexed REC Strike Price'!$B70,'Inputs_Indexed REC'!$B$12:$B$14,0),MATCH('Indexed REC Prices'!W$4,'Inputs_Indexed REC'!$D$11:$AC$11,0))),
IF(W$4&lt;$C70,0,$E70)))</f>
        <v>96.86</v>
      </c>
      <c r="X70" s="226">
        <f>IF(X$4=$C70,$E70,
IF(X$4&gt;$C70,W70*(1+INDEX('Inputs_Indexed REC'!$D$12:$AC$14,MATCH('Indexed REC Strike Price'!$B70,'Inputs_Indexed REC'!$B$12:$B$14,0),MATCH('Indexed REC Prices'!X$4,'Inputs_Indexed REC'!$D$11:$AC$11,0))),
IF(X$4&lt;$C70,0,$E70)))</f>
        <v>96.86</v>
      </c>
      <c r="Y70" s="226">
        <f>IF(Y$4=$C70,$E70,
IF(Y$4&gt;$C70,X70*(1+INDEX('Inputs_Indexed REC'!$D$12:$AC$14,MATCH('Indexed REC Strike Price'!$B70,'Inputs_Indexed REC'!$B$12:$B$14,0),MATCH('Indexed REC Prices'!Y$4,'Inputs_Indexed REC'!$D$11:$AC$11,0))),
IF(Y$4&lt;$C70,0,$E70)))</f>
        <v>96.86</v>
      </c>
      <c r="Z70" s="226">
        <f>IF(Z$4=$C70,$E70,
IF(Z$4&gt;$C70,Y70*(1+INDEX('Inputs_Indexed REC'!$D$12:$AC$14,MATCH('Indexed REC Strike Price'!$B70,'Inputs_Indexed REC'!$B$12:$B$14,0),MATCH('Indexed REC Prices'!Z$4,'Inputs_Indexed REC'!$D$11:$AC$11,0))),
IF(Z$4&lt;$C70,0,$E70)))</f>
        <v>96.86</v>
      </c>
      <c r="AA70" s="226">
        <f>IF(AA$4=$C70,$E70,
IF(AA$4&gt;$C70,Z70*(1+INDEX('Inputs_Indexed REC'!$D$12:$AC$14,MATCH('Indexed REC Strike Price'!$B70,'Inputs_Indexed REC'!$B$12:$B$14,0),MATCH('Indexed REC Prices'!AA$4,'Inputs_Indexed REC'!$D$11:$AC$11,0))),
IF(AA$4&lt;$C70,0,$E70)))</f>
        <v>96.86</v>
      </c>
      <c r="AB70" s="226">
        <f>IF(AB$4=$C70,$E70,
IF(AB$4&gt;$C70,AA70*(1+INDEX('Inputs_Indexed REC'!$D$12:$AC$14,MATCH('Indexed REC Strike Price'!$B70,'Inputs_Indexed REC'!$B$12:$B$14,0),MATCH('Indexed REC Prices'!AB$4,'Inputs_Indexed REC'!$D$11:$AC$11,0))),
IF(AB$4&lt;$C70,0,$E70)))</f>
        <v>96.86</v>
      </c>
      <c r="AC70" s="226">
        <f>IF(AC$4=$C70,$E70,
IF(AC$4&gt;$C70,AB70*(1+INDEX('Inputs_Indexed REC'!$D$12:$AC$14,MATCH('Indexed REC Strike Price'!$B70,'Inputs_Indexed REC'!$B$12:$B$14,0),MATCH('Indexed REC Prices'!AC$4,'Inputs_Indexed REC'!$D$11:$AC$11,0))),
IF(AC$4&lt;$C70,0,$E70)))</f>
        <v>96.86</v>
      </c>
      <c r="AD70" s="226">
        <f>IF(AD$4=$C70,$E70,
IF(AD$4&gt;$C70,AC70*(1+INDEX('Inputs_Indexed REC'!$D$12:$AC$14,MATCH('Indexed REC Strike Price'!$B70,'Inputs_Indexed REC'!$B$12:$B$14,0),MATCH('Indexed REC Prices'!AD$4,'Inputs_Indexed REC'!$D$11:$AC$11,0))),
IF(AD$4&lt;$C70,0,$E70)))</f>
        <v>96.86</v>
      </c>
      <c r="AE70" s="226">
        <f>IF(AE$4=$C70,$E70,
IF(AE$4&gt;$C70,AD70*(1+INDEX('Inputs_Indexed REC'!$D$12:$AC$14,MATCH('Indexed REC Strike Price'!$B70,'Inputs_Indexed REC'!$B$12:$B$14,0),MATCH('Indexed REC Prices'!AE$4,'Inputs_Indexed REC'!$D$11:$AC$11,0))),
IF(AE$4&lt;$C70,0,$E70)))</f>
        <v>96.86</v>
      </c>
    </row>
    <row r="71" spans="2:31">
      <c r="B71" s="321" t="s">
        <v>73</v>
      </c>
      <c r="C71" s="320">
        <f t="shared" si="5"/>
        <v>2036</v>
      </c>
      <c r="D71" s="262" t="s">
        <v>87</v>
      </c>
      <c r="E71" s="227">
        <v>96.86</v>
      </c>
      <c r="G71" s="226">
        <f>IF(G$4=$C71,$E71,
IF(G$4&gt;$C71,F71*(1+INDEX('Inputs_Indexed REC'!$D$12:$AC$14,MATCH('Indexed REC Strike Price'!$B71,'Inputs_Indexed REC'!$B$12:$B$14,0),MATCH('Indexed REC Prices'!G$4,'Inputs_Indexed REC'!$D$11:$AC$11,0))),
IF(G$4&lt;$C71,0,$E71)))</f>
        <v>0</v>
      </c>
      <c r="H71" s="226">
        <f>IF(H$4=$C71,$E71,
IF(H$4&gt;$C71,G71*(1+INDEX('Inputs_Indexed REC'!$D$12:$AC$14,MATCH('Indexed REC Strike Price'!$B71,'Inputs_Indexed REC'!$B$12:$B$14,0),MATCH('Indexed REC Prices'!H$4,'Inputs_Indexed REC'!$D$11:$AC$11,0))),
IF(H$4&lt;$C71,0,$E71)))</f>
        <v>0</v>
      </c>
      <c r="I71" s="226">
        <f>IF(I$4=$C71,$E71,
IF(I$4&gt;$C71,H71*(1+INDEX('Inputs_Indexed REC'!$D$12:$AC$14,MATCH('Indexed REC Strike Price'!$B71,'Inputs_Indexed REC'!$B$12:$B$14,0),MATCH('Indexed REC Prices'!I$4,'Inputs_Indexed REC'!$D$11:$AC$11,0))),
IF(I$4&lt;$C71,0,$E71)))</f>
        <v>0</v>
      </c>
      <c r="J71" s="226">
        <f>IF(J$4=$C71,$E71,
IF(J$4&gt;$C71,I71*(1+INDEX('Inputs_Indexed REC'!$D$12:$AC$14,MATCH('Indexed REC Strike Price'!$B71,'Inputs_Indexed REC'!$B$12:$B$14,0),MATCH('Indexed REC Prices'!J$4,'Inputs_Indexed REC'!$D$11:$AC$11,0))),
IF(J$4&lt;$C71,0,$E71)))</f>
        <v>0</v>
      </c>
      <c r="K71" s="226">
        <f>IF(K$4=$C71,$E71,
IF(K$4&gt;$C71,J71*(1+INDEX('Inputs_Indexed REC'!$D$12:$AC$14,MATCH('Indexed REC Strike Price'!$B71,'Inputs_Indexed REC'!$B$12:$B$14,0),MATCH('Indexed REC Prices'!K$4,'Inputs_Indexed REC'!$D$11:$AC$11,0))),
IF(K$4&lt;$C71,0,$E71)))</f>
        <v>0</v>
      </c>
      <c r="L71" s="226">
        <f>IF(L$4=$C71,$E71,
IF(L$4&gt;$C71,K71*(1+INDEX('Inputs_Indexed REC'!$D$12:$AC$14,MATCH('Indexed REC Strike Price'!$B71,'Inputs_Indexed REC'!$B$12:$B$14,0),MATCH('Indexed REC Prices'!L$4,'Inputs_Indexed REC'!$D$11:$AC$11,0))),
IF(L$4&lt;$C71,0,$E71)))</f>
        <v>0</v>
      </c>
      <c r="M71" s="226">
        <f>IF(M$4=$C71,$E71,
IF(M$4&gt;$C71,L71*(1+INDEX('Inputs_Indexed REC'!$D$12:$AC$14,MATCH('Indexed REC Strike Price'!$B71,'Inputs_Indexed REC'!$B$12:$B$14,0),MATCH('Indexed REC Prices'!M$4,'Inputs_Indexed REC'!$D$11:$AC$11,0))),
IF(M$4&lt;$C71,0,$E71)))</f>
        <v>0</v>
      </c>
      <c r="N71" s="226">
        <f>IF(N$4=$C71,$E71,
IF(N$4&gt;$C71,M71*(1+INDEX('Inputs_Indexed REC'!$D$12:$AC$14,MATCH('Indexed REC Strike Price'!$B71,'Inputs_Indexed REC'!$B$12:$B$14,0),MATCH('Indexed REC Prices'!N$4,'Inputs_Indexed REC'!$D$11:$AC$11,0))),
IF(N$4&lt;$C71,0,$E71)))</f>
        <v>0</v>
      </c>
      <c r="O71" s="226">
        <f>IF(O$4=$C71,$E71,
IF(O$4&gt;$C71,N71*(1+INDEX('Inputs_Indexed REC'!$D$12:$AC$14,MATCH('Indexed REC Strike Price'!$B71,'Inputs_Indexed REC'!$B$12:$B$14,0),MATCH('Indexed REC Prices'!O$4,'Inputs_Indexed REC'!$D$11:$AC$11,0))),
IF(O$4&lt;$C71,0,$E71)))</f>
        <v>0</v>
      </c>
      <c r="P71" s="226">
        <f>IF(P$4=$C71,$E71,
IF(P$4&gt;$C71,O71*(1+INDEX('Inputs_Indexed REC'!$D$12:$AC$14,MATCH('Indexed REC Strike Price'!$B71,'Inputs_Indexed REC'!$B$12:$B$14,0),MATCH('Indexed REC Prices'!P$4,'Inputs_Indexed REC'!$D$11:$AC$11,0))),
IF(P$4&lt;$C71,0,$E71)))</f>
        <v>0</v>
      </c>
      <c r="Q71" s="226">
        <f>IF(Q$4=$C71,$E71,
IF(Q$4&gt;$C71,P71*(1+INDEX('Inputs_Indexed REC'!$D$12:$AC$14,MATCH('Indexed REC Strike Price'!$B71,'Inputs_Indexed REC'!$B$12:$B$14,0),MATCH('Indexed REC Prices'!Q$4,'Inputs_Indexed REC'!$D$11:$AC$11,0))),
IF(Q$4&lt;$C71,0,$E71)))</f>
        <v>0</v>
      </c>
      <c r="R71" s="226">
        <f>IF(R$4=$C71,$E71,
IF(R$4&gt;$C71,Q71*(1+INDEX('Inputs_Indexed REC'!$D$12:$AC$14,MATCH('Indexed REC Strike Price'!$B71,'Inputs_Indexed REC'!$B$12:$B$14,0),MATCH('Indexed REC Prices'!R$4,'Inputs_Indexed REC'!$D$11:$AC$11,0))),
IF(R$4&lt;$C71,0,$E71)))</f>
        <v>0</v>
      </c>
      <c r="S71" s="226">
        <f>IF(S$4=$C71,$E71,
IF(S$4&gt;$C71,R71*(1+INDEX('Inputs_Indexed REC'!$D$12:$AC$14,MATCH('Indexed REC Strike Price'!$B71,'Inputs_Indexed REC'!$B$12:$B$14,0),MATCH('Indexed REC Prices'!S$4,'Inputs_Indexed REC'!$D$11:$AC$11,0))),
IF(S$4&lt;$C71,0,$E71)))</f>
        <v>0</v>
      </c>
      <c r="T71" s="226">
        <f>IF(T$4=$C71,$E71,
IF(T$4&gt;$C71,S71*(1+INDEX('Inputs_Indexed REC'!$D$12:$AC$14,MATCH('Indexed REC Strike Price'!$B71,'Inputs_Indexed REC'!$B$12:$B$14,0),MATCH('Indexed REC Prices'!T$4,'Inputs_Indexed REC'!$D$11:$AC$11,0))),
IF(T$4&lt;$C71,0,$E71)))</f>
        <v>0</v>
      </c>
      <c r="U71" s="226">
        <f>IF(U$4=$C71,$E71,
IF(U$4&gt;$C71,T71*(1+INDEX('Inputs_Indexed REC'!$D$12:$AC$14,MATCH('Indexed REC Strike Price'!$B71,'Inputs_Indexed REC'!$B$12:$B$14,0),MATCH('Indexed REC Prices'!U$4,'Inputs_Indexed REC'!$D$11:$AC$11,0))),
IF(U$4&lt;$C71,0,$E71)))</f>
        <v>96.86</v>
      </c>
      <c r="V71" s="226">
        <f>IF(V$4=$C71,$E71,
IF(V$4&gt;$C71,U71*(1+INDEX('Inputs_Indexed REC'!$D$12:$AC$14,MATCH('Indexed REC Strike Price'!$B71,'Inputs_Indexed REC'!$B$12:$B$14,0),MATCH('Indexed REC Prices'!V$4,'Inputs_Indexed REC'!$D$11:$AC$11,0))),
IF(V$4&lt;$C71,0,$E71)))</f>
        <v>96.86</v>
      </c>
      <c r="W71" s="226">
        <f>IF(W$4=$C71,$E71,
IF(W$4&gt;$C71,V71*(1+INDEX('Inputs_Indexed REC'!$D$12:$AC$14,MATCH('Indexed REC Strike Price'!$B71,'Inputs_Indexed REC'!$B$12:$B$14,0),MATCH('Indexed REC Prices'!W$4,'Inputs_Indexed REC'!$D$11:$AC$11,0))),
IF(W$4&lt;$C71,0,$E71)))</f>
        <v>96.86</v>
      </c>
      <c r="X71" s="226">
        <f>IF(X$4=$C71,$E71,
IF(X$4&gt;$C71,W71*(1+INDEX('Inputs_Indexed REC'!$D$12:$AC$14,MATCH('Indexed REC Strike Price'!$B71,'Inputs_Indexed REC'!$B$12:$B$14,0),MATCH('Indexed REC Prices'!X$4,'Inputs_Indexed REC'!$D$11:$AC$11,0))),
IF(X$4&lt;$C71,0,$E71)))</f>
        <v>96.86</v>
      </c>
      <c r="Y71" s="226">
        <f>IF(Y$4=$C71,$E71,
IF(Y$4&gt;$C71,X71*(1+INDEX('Inputs_Indexed REC'!$D$12:$AC$14,MATCH('Indexed REC Strike Price'!$B71,'Inputs_Indexed REC'!$B$12:$B$14,0),MATCH('Indexed REC Prices'!Y$4,'Inputs_Indexed REC'!$D$11:$AC$11,0))),
IF(Y$4&lt;$C71,0,$E71)))</f>
        <v>96.86</v>
      </c>
      <c r="Z71" s="226">
        <f>IF(Z$4=$C71,$E71,
IF(Z$4&gt;$C71,Y71*(1+INDEX('Inputs_Indexed REC'!$D$12:$AC$14,MATCH('Indexed REC Strike Price'!$B71,'Inputs_Indexed REC'!$B$12:$B$14,0),MATCH('Indexed REC Prices'!Z$4,'Inputs_Indexed REC'!$D$11:$AC$11,0))),
IF(Z$4&lt;$C71,0,$E71)))</f>
        <v>96.86</v>
      </c>
      <c r="AA71" s="226">
        <f>IF(AA$4=$C71,$E71,
IF(AA$4&gt;$C71,Z71*(1+INDEX('Inputs_Indexed REC'!$D$12:$AC$14,MATCH('Indexed REC Strike Price'!$B71,'Inputs_Indexed REC'!$B$12:$B$14,0),MATCH('Indexed REC Prices'!AA$4,'Inputs_Indexed REC'!$D$11:$AC$11,0))),
IF(AA$4&lt;$C71,0,$E71)))</f>
        <v>96.86</v>
      </c>
      <c r="AB71" s="226">
        <f>IF(AB$4=$C71,$E71,
IF(AB$4&gt;$C71,AA71*(1+INDEX('Inputs_Indexed REC'!$D$12:$AC$14,MATCH('Indexed REC Strike Price'!$B71,'Inputs_Indexed REC'!$B$12:$B$14,0),MATCH('Indexed REC Prices'!AB$4,'Inputs_Indexed REC'!$D$11:$AC$11,0))),
IF(AB$4&lt;$C71,0,$E71)))</f>
        <v>96.86</v>
      </c>
      <c r="AC71" s="226">
        <f>IF(AC$4=$C71,$E71,
IF(AC$4&gt;$C71,AB71*(1+INDEX('Inputs_Indexed REC'!$D$12:$AC$14,MATCH('Indexed REC Strike Price'!$B71,'Inputs_Indexed REC'!$B$12:$B$14,0),MATCH('Indexed REC Prices'!AC$4,'Inputs_Indexed REC'!$D$11:$AC$11,0))),
IF(AC$4&lt;$C71,0,$E71)))</f>
        <v>96.86</v>
      </c>
      <c r="AD71" s="226">
        <f>IF(AD$4=$C71,$E71,
IF(AD$4&gt;$C71,AC71*(1+INDEX('Inputs_Indexed REC'!$D$12:$AC$14,MATCH('Indexed REC Strike Price'!$B71,'Inputs_Indexed REC'!$B$12:$B$14,0),MATCH('Indexed REC Prices'!AD$4,'Inputs_Indexed REC'!$D$11:$AC$11,0))),
IF(AD$4&lt;$C71,0,$E71)))</f>
        <v>96.86</v>
      </c>
      <c r="AE71" s="226">
        <f>IF(AE$4=$C71,$E71,
IF(AE$4&gt;$C71,AD71*(1+INDEX('Inputs_Indexed REC'!$D$12:$AC$14,MATCH('Indexed REC Strike Price'!$B71,'Inputs_Indexed REC'!$B$12:$B$14,0),MATCH('Indexed REC Prices'!AE$4,'Inputs_Indexed REC'!$D$11:$AC$11,0))),
IF(AE$4&lt;$C71,0,$E71)))</f>
        <v>96.86</v>
      </c>
    </row>
    <row r="72" spans="2:31">
      <c r="B72" s="321" t="s">
        <v>73</v>
      </c>
      <c r="C72" s="320">
        <f t="shared" si="5"/>
        <v>2037</v>
      </c>
      <c r="D72" s="262" t="s">
        <v>87</v>
      </c>
      <c r="E72" s="227">
        <v>96.86</v>
      </c>
      <c r="G72" s="226">
        <f>IF(G$4=$C72,$E72,
IF(G$4&gt;$C72,F72*(1+INDEX('Inputs_Indexed REC'!$D$12:$AC$14,MATCH('Indexed REC Strike Price'!$B72,'Inputs_Indexed REC'!$B$12:$B$14,0),MATCH('Indexed REC Prices'!G$4,'Inputs_Indexed REC'!$D$11:$AC$11,0))),
IF(G$4&lt;$C72,0,$E72)))</f>
        <v>0</v>
      </c>
      <c r="H72" s="226">
        <f>IF(H$4=$C72,$E72,
IF(H$4&gt;$C72,G72*(1+INDEX('Inputs_Indexed REC'!$D$12:$AC$14,MATCH('Indexed REC Strike Price'!$B72,'Inputs_Indexed REC'!$B$12:$B$14,0),MATCH('Indexed REC Prices'!H$4,'Inputs_Indexed REC'!$D$11:$AC$11,0))),
IF(H$4&lt;$C72,0,$E72)))</f>
        <v>0</v>
      </c>
      <c r="I72" s="226">
        <f>IF(I$4=$C72,$E72,
IF(I$4&gt;$C72,H72*(1+INDEX('Inputs_Indexed REC'!$D$12:$AC$14,MATCH('Indexed REC Strike Price'!$B72,'Inputs_Indexed REC'!$B$12:$B$14,0),MATCH('Indexed REC Prices'!I$4,'Inputs_Indexed REC'!$D$11:$AC$11,0))),
IF(I$4&lt;$C72,0,$E72)))</f>
        <v>0</v>
      </c>
      <c r="J72" s="226">
        <f>IF(J$4=$C72,$E72,
IF(J$4&gt;$C72,I72*(1+INDEX('Inputs_Indexed REC'!$D$12:$AC$14,MATCH('Indexed REC Strike Price'!$B72,'Inputs_Indexed REC'!$B$12:$B$14,0),MATCH('Indexed REC Prices'!J$4,'Inputs_Indexed REC'!$D$11:$AC$11,0))),
IF(J$4&lt;$C72,0,$E72)))</f>
        <v>0</v>
      </c>
      <c r="K72" s="226">
        <f>IF(K$4=$C72,$E72,
IF(K$4&gt;$C72,J72*(1+INDEX('Inputs_Indexed REC'!$D$12:$AC$14,MATCH('Indexed REC Strike Price'!$B72,'Inputs_Indexed REC'!$B$12:$B$14,0),MATCH('Indexed REC Prices'!K$4,'Inputs_Indexed REC'!$D$11:$AC$11,0))),
IF(K$4&lt;$C72,0,$E72)))</f>
        <v>0</v>
      </c>
      <c r="L72" s="226">
        <f>IF(L$4=$C72,$E72,
IF(L$4&gt;$C72,K72*(1+INDEX('Inputs_Indexed REC'!$D$12:$AC$14,MATCH('Indexed REC Strike Price'!$B72,'Inputs_Indexed REC'!$B$12:$B$14,0),MATCH('Indexed REC Prices'!L$4,'Inputs_Indexed REC'!$D$11:$AC$11,0))),
IF(L$4&lt;$C72,0,$E72)))</f>
        <v>0</v>
      </c>
      <c r="M72" s="226">
        <f>IF(M$4=$C72,$E72,
IF(M$4&gt;$C72,L72*(1+INDEX('Inputs_Indexed REC'!$D$12:$AC$14,MATCH('Indexed REC Strike Price'!$B72,'Inputs_Indexed REC'!$B$12:$B$14,0),MATCH('Indexed REC Prices'!M$4,'Inputs_Indexed REC'!$D$11:$AC$11,0))),
IF(M$4&lt;$C72,0,$E72)))</f>
        <v>0</v>
      </c>
      <c r="N72" s="226">
        <f>IF(N$4=$C72,$E72,
IF(N$4&gt;$C72,M72*(1+INDEX('Inputs_Indexed REC'!$D$12:$AC$14,MATCH('Indexed REC Strike Price'!$B72,'Inputs_Indexed REC'!$B$12:$B$14,0),MATCH('Indexed REC Prices'!N$4,'Inputs_Indexed REC'!$D$11:$AC$11,0))),
IF(N$4&lt;$C72,0,$E72)))</f>
        <v>0</v>
      </c>
      <c r="O72" s="226">
        <f>IF(O$4=$C72,$E72,
IF(O$4&gt;$C72,N72*(1+INDEX('Inputs_Indexed REC'!$D$12:$AC$14,MATCH('Indexed REC Strike Price'!$B72,'Inputs_Indexed REC'!$B$12:$B$14,0),MATCH('Indexed REC Prices'!O$4,'Inputs_Indexed REC'!$D$11:$AC$11,0))),
IF(O$4&lt;$C72,0,$E72)))</f>
        <v>0</v>
      </c>
      <c r="P72" s="226">
        <f>IF(P$4=$C72,$E72,
IF(P$4&gt;$C72,O72*(1+INDEX('Inputs_Indexed REC'!$D$12:$AC$14,MATCH('Indexed REC Strike Price'!$B72,'Inputs_Indexed REC'!$B$12:$B$14,0),MATCH('Indexed REC Prices'!P$4,'Inputs_Indexed REC'!$D$11:$AC$11,0))),
IF(P$4&lt;$C72,0,$E72)))</f>
        <v>0</v>
      </c>
      <c r="Q72" s="226">
        <f>IF(Q$4=$C72,$E72,
IF(Q$4&gt;$C72,P72*(1+INDEX('Inputs_Indexed REC'!$D$12:$AC$14,MATCH('Indexed REC Strike Price'!$B72,'Inputs_Indexed REC'!$B$12:$B$14,0),MATCH('Indexed REC Prices'!Q$4,'Inputs_Indexed REC'!$D$11:$AC$11,0))),
IF(Q$4&lt;$C72,0,$E72)))</f>
        <v>0</v>
      </c>
      <c r="R72" s="226">
        <f>IF(R$4=$C72,$E72,
IF(R$4&gt;$C72,Q72*(1+INDEX('Inputs_Indexed REC'!$D$12:$AC$14,MATCH('Indexed REC Strike Price'!$B72,'Inputs_Indexed REC'!$B$12:$B$14,0),MATCH('Indexed REC Prices'!R$4,'Inputs_Indexed REC'!$D$11:$AC$11,0))),
IF(R$4&lt;$C72,0,$E72)))</f>
        <v>0</v>
      </c>
      <c r="S72" s="226">
        <f>IF(S$4=$C72,$E72,
IF(S$4&gt;$C72,R72*(1+INDEX('Inputs_Indexed REC'!$D$12:$AC$14,MATCH('Indexed REC Strike Price'!$B72,'Inputs_Indexed REC'!$B$12:$B$14,0),MATCH('Indexed REC Prices'!S$4,'Inputs_Indexed REC'!$D$11:$AC$11,0))),
IF(S$4&lt;$C72,0,$E72)))</f>
        <v>0</v>
      </c>
      <c r="T72" s="226">
        <f>IF(T$4=$C72,$E72,
IF(T$4&gt;$C72,S72*(1+INDEX('Inputs_Indexed REC'!$D$12:$AC$14,MATCH('Indexed REC Strike Price'!$B72,'Inputs_Indexed REC'!$B$12:$B$14,0),MATCH('Indexed REC Prices'!T$4,'Inputs_Indexed REC'!$D$11:$AC$11,0))),
IF(T$4&lt;$C72,0,$E72)))</f>
        <v>0</v>
      </c>
      <c r="U72" s="226">
        <f>IF(U$4=$C72,$E72,
IF(U$4&gt;$C72,T72*(1+INDEX('Inputs_Indexed REC'!$D$12:$AC$14,MATCH('Indexed REC Strike Price'!$B72,'Inputs_Indexed REC'!$B$12:$B$14,0),MATCH('Indexed REC Prices'!U$4,'Inputs_Indexed REC'!$D$11:$AC$11,0))),
IF(U$4&lt;$C72,0,$E72)))</f>
        <v>0</v>
      </c>
      <c r="V72" s="226">
        <f>IF(V$4=$C72,$E72,
IF(V$4&gt;$C72,U72*(1+INDEX('Inputs_Indexed REC'!$D$12:$AC$14,MATCH('Indexed REC Strike Price'!$B72,'Inputs_Indexed REC'!$B$12:$B$14,0),MATCH('Indexed REC Prices'!V$4,'Inputs_Indexed REC'!$D$11:$AC$11,0))),
IF(V$4&lt;$C72,0,$E72)))</f>
        <v>96.86</v>
      </c>
      <c r="W72" s="226">
        <f>IF(W$4=$C72,$E72,
IF(W$4&gt;$C72,V72*(1+INDEX('Inputs_Indexed REC'!$D$12:$AC$14,MATCH('Indexed REC Strike Price'!$B72,'Inputs_Indexed REC'!$B$12:$B$14,0),MATCH('Indexed REC Prices'!W$4,'Inputs_Indexed REC'!$D$11:$AC$11,0))),
IF(W$4&lt;$C72,0,$E72)))</f>
        <v>96.86</v>
      </c>
      <c r="X72" s="226">
        <f>IF(X$4=$C72,$E72,
IF(X$4&gt;$C72,W72*(1+INDEX('Inputs_Indexed REC'!$D$12:$AC$14,MATCH('Indexed REC Strike Price'!$B72,'Inputs_Indexed REC'!$B$12:$B$14,0),MATCH('Indexed REC Prices'!X$4,'Inputs_Indexed REC'!$D$11:$AC$11,0))),
IF(X$4&lt;$C72,0,$E72)))</f>
        <v>96.86</v>
      </c>
      <c r="Y72" s="226">
        <f>IF(Y$4=$C72,$E72,
IF(Y$4&gt;$C72,X72*(1+INDEX('Inputs_Indexed REC'!$D$12:$AC$14,MATCH('Indexed REC Strike Price'!$B72,'Inputs_Indexed REC'!$B$12:$B$14,0),MATCH('Indexed REC Prices'!Y$4,'Inputs_Indexed REC'!$D$11:$AC$11,0))),
IF(Y$4&lt;$C72,0,$E72)))</f>
        <v>96.86</v>
      </c>
      <c r="Z72" s="226">
        <f>IF(Z$4=$C72,$E72,
IF(Z$4&gt;$C72,Y72*(1+INDEX('Inputs_Indexed REC'!$D$12:$AC$14,MATCH('Indexed REC Strike Price'!$B72,'Inputs_Indexed REC'!$B$12:$B$14,0),MATCH('Indexed REC Prices'!Z$4,'Inputs_Indexed REC'!$D$11:$AC$11,0))),
IF(Z$4&lt;$C72,0,$E72)))</f>
        <v>96.86</v>
      </c>
      <c r="AA72" s="226">
        <f>IF(AA$4=$C72,$E72,
IF(AA$4&gt;$C72,Z72*(1+INDEX('Inputs_Indexed REC'!$D$12:$AC$14,MATCH('Indexed REC Strike Price'!$B72,'Inputs_Indexed REC'!$B$12:$B$14,0),MATCH('Indexed REC Prices'!AA$4,'Inputs_Indexed REC'!$D$11:$AC$11,0))),
IF(AA$4&lt;$C72,0,$E72)))</f>
        <v>96.86</v>
      </c>
      <c r="AB72" s="226">
        <f>IF(AB$4=$C72,$E72,
IF(AB$4&gt;$C72,AA72*(1+INDEX('Inputs_Indexed REC'!$D$12:$AC$14,MATCH('Indexed REC Strike Price'!$B72,'Inputs_Indexed REC'!$B$12:$B$14,0),MATCH('Indexed REC Prices'!AB$4,'Inputs_Indexed REC'!$D$11:$AC$11,0))),
IF(AB$4&lt;$C72,0,$E72)))</f>
        <v>96.86</v>
      </c>
      <c r="AC72" s="226">
        <f>IF(AC$4=$C72,$E72,
IF(AC$4&gt;$C72,AB72*(1+INDEX('Inputs_Indexed REC'!$D$12:$AC$14,MATCH('Indexed REC Strike Price'!$B72,'Inputs_Indexed REC'!$B$12:$B$14,0),MATCH('Indexed REC Prices'!AC$4,'Inputs_Indexed REC'!$D$11:$AC$11,0))),
IF(AC$4&lt;$C72,0,$E72)))</f>
        <v>96.86</v>
      </c>
      <c r="AD72" s="226">
        <f>IF(AD$4=$C72,$E72,
IF(AD$4&gt;$C72,AC72*(1+INDEX('Inputs_Indexed REC'!$D$12:$AC$14,MATCH('Indexed REC Strike Price'!$B72,'Inputs_Indexed REC'!$B$12:$B$14,0),MATCH('Indexed REC Prices'!AD$4,'Inputs_Indexed REC'!$D$11:$AC$11,0))),
IF(AD$4&lt;$C72,0,$E72)))</f>
        <v>96.86</v>
      </c>
      <c r="AE72" s="226">
        <f>IF(AE$4=$C72,$E72,
IF(AE$4&gt;$C72,AD72*(1+INDEX('Inputs_Indexed REC'!$D$12:$AC$14,MATCH('Indexed REC Strike Price'!$B72,'Inputs_Indexed REC'!$B$12:$B$14,0),MATCH('Indexed REC Prices'!AE$4,'Inputs_Indexed REC'!$D$11:$AC$11,0))),
IF(AE$4&lt;$C72,0,$E72)))</f>
        <v>96.86</v>
      </c>
    </row>
    <row r="73" spans="2:31">
      <c r="B73" s="321" t="s">
        <v>73</v>
      </c>
      <c r="C73" s="320">
        <f t="shared" si="5"/>
        <v>2038</v>
      </c>
      <c r="D73" s="262" t="s">
        <v>87</v>
      </c>
      <c r="E73" s="227">
        <v>96.86</v>
      </c>
      <c r="G73" s="226">
        <f>IF(G$4=$C73,$E73,
IF(G$4&gt;$C73,F73*(1+INDEX('Inputs_Indexed REC'!$D$12:$AC$14,MATCH('Indexed REC Strike Price'!$B73,'Inputs_Indexed REC'!$B$12:$B$14,0),MATCH('Indexed REC Prices'!G$4,'Inputs_Indexed REC'!$D$11:$AC$11,0))),
IF(G$4&lt;$C73,0,$E73)))</f>
        <v>0</v>
      </c>
      <c r="H73" s="226">
        <f>IF(H$4=$C73,$E73,
IF(H$4&gt;$C73,G73*(1+INDEX('Inputs_Indexed REC'!$D$12:$AC$14,MATCH('Indexed REC Strike Price'!$B73,'Inputs_Indexed REC'!$B$12:$B$14,0),MATCH('Indexed REC Prices'!H$4,'Inputs_Indexed REC'!$D$11:$AC$11,0))),
IF(H$4&lt;$C73,0,$E73)))</f>
        <v>0</v>
      </c>
      <c r="I73" s="226">
        <f>IF(I$4=$C73,$E73,
IF(I$4&gt;$C73,H73*(1+INDEX('Inputs_Indexed REC'!$D$12:$AC$14,MATCH('Indexed REC Strike Price'!$B73,'Inputs_Indexed REC'!$B$12:$B$14,0),MATCH('Indexed REC Prices'!I$4,'Inputs_Indexed REC'!$D$11:$AC$11,0))),
IF(I$4&lt;$C73,0,$E73)))</f>
        <v>0</v>
      </c>
      <c r="J73" s="226">
        <f>IF(J$4=$C73,$E73,
IF(J$4&gt;$C73,I73*(1+INDEX('Inputs_Indexed REC'!$D$12:$AC$14,MATCH('Indexed REC Strike Price'!$B73,'Inputs_Indexed REC'!$B$12:$B$14,0),MATCH('Indexed REC Prices'!J$4,'Inputs_Indexed REC'!$D$11:$AC$11,0))),
IF(J$4&lt;$C73,0,$E73)))</f>
        <v>0</v>
      </c>
      <c r="K73" s="226">
        <f>IF(K$4=$C73,$E73,
IF(K$4&gt;$C73,J73*(1+INDEX('Inputs_Indexed REC'!$D$12:$AC$14,MATCH('Indexed REC Strike Price'!$B73,'Inputs_Indexed REC'!$B$12:$B$14,0),MATCH('Indexed REC Prices'!K$4,'Inputs_Indexed REC'!$D$11:$AC$11,0))),
IF(K$4&lt;$C73,0,$E73)))</f>
        <v>0</v>
      </c>
      <c r="L73" s="226">
        <f>IF(L$4=$C73,$E73,
IF(L$4&gt;$C73,K73*(1+INDEX('Inputs_Indexed REC'!$D$12:$AC$14,MATCH('Indexed REC Strike Price'!$B73,'Inputs_Indexed REC'!$B$12:$B$14,0),MATCH('Indexed REC Prices'!L$4,'Inputs_Indexed REC'!$D$11:$AC$11,0))),
IF(L$4&lt;$C73,0,$E73)))</f>
        <v>0</v>
      </c>
      <c r="M73" s="226">
        <f>IF(M$4=$C73,$E73,
IF(M$4&gt;$C73,L73*(1+INDEX('Inputs_Indexed REC'!$D$12:$AC$14,MATCH('Indexed REC Strike Price'!$B73,'Inputs_Indexed REC'!$B$12:$B$14,0),MATCH('Indexed REC Prices'!M$4,'Inputs_Indexed REC'!$D$11:$AC$11,0))),
IF(M$4&lt;$C73,0,$E73)))</f>
        <v>0</v>
      </c>
      <c r="N73" s="226">
        <f>IF(N$4=$C73,$E73,
IF(N$4&gt;$C73,M73*(1+INDEX('Inputs_Indexed REC'!$D$12:$AC$14,MATCH('Indexed REC Strike Price'!$B73,'Inputs_Indexed REC'!$B$12:$B$14,0),MATCH('Indexed REC Prices'!N$4,'Inputs_Indexed REC'!$D$11:$AC$11,0))),
IF(N$4&lt;$C73,0,$E73)))</f>
        <v>0</v>
      </c>
      <c r="O73" s="226">
        <f>IF(O$4=$C73,$E73,
IF(O$4&gt;$C73,N73*(1+INDEX('Inputs_Indexed REC'!$D$12:$AC$14,MATCH('Indexed REC Strike Price'!$B73,'Inputs_Indexed REC'!$B$12:$B$14,0),MATCH('Indexed REC Prices'!O$4,'Inputs_Indexed REC'!$D$11:$AC$11,0))),
IF(O$4&lt;$C73,0,$E73)))</f>
        <v>0</v>
      </c>
      <c r="P73" s="226">
        <f>IF(P$4=$C73,$E73,
IF(P$4&gt;$C73,O73*(1+INDEX('Inputs_Indexed REC'!$D$12:$AC$14,MATCH('Indexed REC Strike Price'!$B73,'Inputs_Indexed REC'!$B$12:$B$14,0),MATCH('Indexed REC Prices'!P$4,'Inputs_Indexed REC'!$D$11:$AC$11,0))),
IF(P$4&lt;$C73,0,$E73)))</f>
        <v>0</v>
      </c>
      <c r="Q73" s="226">
        <f>IF(Q$4=$C73,$E73,
IF(Q$4&gt;$C73,P73*(1+INDEX('Inputs_Indexed REC'!$D$12:$AC$14,MATCH('Indexed REC Strike Price'!$B73,'Inputs_Indexed REC'!$B$12:$B$14,0),MATCH('Indexed REC Prices'!Q$4,'Inputs_Indexed REC'!$D$11:$AC$11,0))),
IF(Q$4&lt;$C73,0,$E73)))</f>
        <v>0</v>
      </c>
      <c r="R73" s="226">
        <f>IF(R$4=$C73,$E73,
IF(R$4&gt;$C73,Q73*(1+INDEX('Inputs_Indexed REC'!$D$12:$AC$14,MATCH('Indexed REC Strike Price'!$B73,'Inputs_Indexed REC'!$B$12:$B$14,0),MATCH('Indexed REC Prices'!R$4,'Inputs_Indexed REC'!$D$11:$AC$11,0))),
IF(R$4&lt;$C73,0,$E73)))</f>
        <v>0</v>
      </c>
      <c r="S73" s="226">
        <f>IF(S$4=$C73,$E73,
IF(S$4&gt;$C73,R73*(1+INDEX('Inputs_Indexed REC'!$D$12:$AC$14,MATCH('Indexed REC Strike Price'!$B73,'Inputs_Indexed REC'!$B$12:$B$14,0),MATCH('Indexed REC Prices'!S$4,'Inputs_Indexed REC'!$D$11:$AC$11,0))),
IF(S$4&lt;$C73,0,$E73)))</f>
        <v>0</v>
      </c>
      <c r="T73" s="226">
        <f>IF(T$4=$C73,$E73,
IF(T$4&gt;$C73,S73*(1+INDEX('Inputs_Indexed REC'!$D$12:$AC$14,MATCH('Indexed REC Strike Price'!$B73,'Inputs_Indexed REC'!$B$12:$B$14,0),MATCH('Indexed REC Prices'!T$4,'Inputs_Indexed REC'!$D$11:$AC$11,0))),
IF(T$4&lt;$C73,0,$E73)))</f>
        <v>0</v>
      </c>
      <c r="U73" s="226">
        <f>IF(U$4=$C73,$E73,
IF(U$4&gt;$C73,T73*(1+INDEX('Inputs_Indexed REC'!$D$12:$AC$14,MATCH('Indexed REC Strike Price'!$B73,'Inputs_Indexed REC'!$B$12:$B$14,0),MATCH('Indexed REC Prices'!U$4,'Inputs_Indexed REC'!$D$11:$AC$11,0))),
IF(U$4&lt;$C73,0,$E73)))</f>
        <v>0</v>
      </c>
      <c r="V73" s="226">
        <f>IF(V$4=$C73,$E73,
IF(V$4&gt;$C73,U73*(1+INDEX('Inputs_Indexed REC'!$D$12:$AC$14,MATCH('Indexed REC Strike Price'!$B73,'Inputs_Indexed REC'!$B$12:$B$14,0),MATCH('Indexed REC Prices'!V$4,'Inputs_Indexed REC'!$D$11:$AC$11,0))),
IF(V$4&lt;$C73,0,$E73)))</f>
        <v>0</v>
      </c>
      <c r="W73" s="226">
        <f>IF(W$4=$C73,$E73,
IF(W$4&gt;$C73,V73*(1+INDEX('Inputs_Indexed REC'!$D$12:$AC$14,MATCH('Indexed REC Strike Price'!$B73,'Inputs_Indexed REC'!$B$12:$B$14,0),MATCH('Indexed REC Prices'!W$4,'Inputs_Indexed REC'!$D$11:$AC$11,0))),
IF(W$4&lt;$C73,0,$E73)))</f>
        <v>96.86</v>
      </c>
      <c r="X73" s="226">
        <f>IF(X$4=$C73,$E73,
IF(X$4&gt;$C73,W73*(1+INDEX('Inputs_Indexed REC'!$D$12:$AC$14,MATCH('Indexed REC Strike Price'!$B73,'Inputs_Indexed REC'!$B$12:$B$14,0),MATCH('Indexed REC Prices'!X$4,'Inputs_Indexed REC'!$D$11:$AC$11,0))),
IF(X$4&lt;$C73,0,$E73)))</f>
        <v>96.86</v>
      </c>
      <c r="Y73" s="226">
        <f>IF(Y$4=$C73,$E73,
IF(Y$4&gt;$C73,X73*(1+INDEX('Inputs_Indexed REC'!$D$12:$AC$14,MATCH('Indexed REC Strike Price'!$B73,'Inputs_Indexed REC'!$B$12:$B$14,0),MATCH('Indexed REC Prices'!Y$4,'Inputs_Indexed REC'!$D$11:$AC$11,0))),
IF(Y$4&lt;$C73,0,$E73)))</f>
        <v>96.86</v>
      </c>
      <c r="Z73" s="226">
        <f>IF(Z$4=$C73,$E73,
IF(Z$4&gt;$C73,Y73*(1+INDEX('Inputs_Indexed REC'!$D$12:$AC$14,MATCH('Indexed REC Strike Price'!$B73,'Inputs_Indexed REC'!$B$12:$B$14,0),MATCH('Indexed REC Prices'!Z$4,'Inputs_Indexed REC'!$D$11:$AC$11,0))),
IF(Z$4&lt;$C73,0,$E73)))</f>
        <v>96.86</v>
      </c>
      <c r="AA73" s="226">
        <f>IF(AA$4=$C73,$E73,
IF(AA$4&gt;$C73,Z73*(1+INDEX('Inputs_Indexed REC'!$D$12:$AC$14,MATCH('Indexed REC Strike Price'!$B73,'Inputs_Indexed REC'!$B$12:$B$14,0),MATCH('Indexed REC Prices'!AA$4,'Inputs_Indexed REC'!$D$11:$AC$11,0))),
IF(AA$4&lt;$C73,0,$E73)))</f>
        <v>96.86</v>
      </c>
      <c r="AB73" s="226">
        <f>IF(AB$4=$C73,$E73,
IF(AB$4&gt;$C73,AA73*(1+INDEX('Inputs_Indexed REC'!$D$12:$AC$14,MATCH('Indexed REC Strike Price'!$B73,'Inputs_Indexed REC'!$B$12:$B$14,0),MATCH('Indexed REC Prices'!AB$4,'Inputs_Indexed REC'!$D$11:$AC$11,0))),
IF(AB$4&lt;$C73,0,$E73)))</f>
        <v>96.86</v>
      </c>
      <c r="AC73" s="226">
        <f>IF(AC$4=$C73,$E73,
IF(AC$4&gt;$C73,AB73*(1+INDEX('Inputs_Indexed REC'!$D$12:$AC$14,MATCH('Indexed REC Strike Price'!$B73,'Inputs_Indexed REC'!$B$12:$B$14,0),MATCH('Indexed REC Prices'!AC$4,'Inputs_Indexed REC'!$D$11:$AC$11,0))),
IF(AC$4&lt;$C73,0,$E73)))</f>
        <v>96.86</v>
      </c>
      <c r="AD73" s="226">
        <f>IF(AD$4=$C73,$E73,
IF(AD$4&gt;$C73,AC73*(1+INDEX('Inputs_Indexed REC'!$D$12:$AC$14,MATCH('Indexed REC Strike Price'!$B73,'Inputs_Indexed REC'!$B$12:$B$14,0),MATCH('Indexed REC Prices'!AD$4,'Inputs_Indexed REC'!$D$11:$AC$11,0))),
IF(AD$4&lt;$C73,0,$E73)))</f>
        <v>96.86</v>
      </c>
      <c r="AE73" s="226">
        <f>IF(AE$4=$C73,$E73,
IF(AE$4&gt;$C73,AD73*(1+INDEX('Inputs_Indexed REC'!$D$12:$AC$14,MATCH('Indexed REC Strike Price'!$B73,'Inputs_Indexed REC'!$B$12:$B$14,0),MATCH('Indexed REC Prices'!AE$4,'Inputs_Indexed REC'!$D$11:$AC$11,0))),
IF(AE$4&lt;$C73,0,$E73)))</f>
        <v>96.86</v>
      </c>
    </row>
    <row r="74" spans="2:31">
      <c r="B74" s="321" t="s">
        <v>73</v>
      </c>
      <c r="C74" s="320">
        <f t="shared" si="5"/>
        <v>2039</v>
      </c>
      <c r="D74" s="262" t="s">
        <v>87</v>
      </c>
      <c r="E74" s="227">
        <v>96.86</v>
      </c>
      <c r="G74" s="226">
        <f>IF(G$4=$C74,$E74,
IF(G$4&gt;$C74,F74*(1+INDEX('Inputs_Indexed REC'!$D$12:$AC$14,MATCH('Indexed REC Strike Price'!$B74,'Inputs_Indexed REC'!$B$12:$B$14,0),MATCH('Indexed REC Prices'!G$4,'Inputs_Indexed REC'!$D$11:$AC$11,0))),
IF(G$4&lt;$C74,0,$E74)))</f>
        <v>0</v>
      </c>
      <c r="H74" s="226">
        <f>IF(H$4=$C74,$E74,
IF(H$4&gt;$C74,G74*(1+INDEX('Inputs_Indexed REC'!$D$12:$AC$14,MATCH('Indexed REC Strike Price'!$B74,'Inputs_Indexed REC'!$B$12:$B$14,0),MATCH('Indexed REC Prices'!H$4,'Inputs_Indexed REC'!$D$11:$AC$11,0))),
IF(H$4&lt;$C74,0,$E74)))</f>
        <v>0</v>
      </c>
      <c r="I74" s="226">
        <f>IF(I$4=$C74,$E74,
IF(I$4&gt;$C74,H74*(1+INDEX('Inputs_Indexed REC'!$D$12:$AC$14,MATCH('Indexed REC Strike Price'!$B74,'Inputs_Indexed REC'!$B$12:$B$14,0),MATCH('Indexed REC Prices'!I$4,'Inputs_Indexed REC'!$D$11:$AC$11,0))),
IF(I$4&lt;$C74,0,$E74)))</f>
        <v>0</v>
      </c>
      <c r="J74" s="226">
        <f>IF(J$4=$C74,$E74,
IF(J$4&gt;$C74,I74*(1+INDEX('Inputs_Indexed REC'!$D$12:$AC$14,MATCH('Indexed REC Strike Price'!$B74,'Inputs_Indexed REC'!$B$12:$B$14,0),MATCH('Indexed REC Prices'!J$4,'Inputs_Indexed REC'!$D$11:$AC$11,0))),
IF(J$4&lt;$C74,0,$E74)))</f>
        <v>0</v>
      </c>
      <c r="K74" s="226">
        <f>IF(K$4=$C74,$E74,
IF(K$4&gt;$C74,J74*(1+INDEX('Inputs_Indexed REC'!$D$12:$AC$14,MATCH('Indexed REC Strike Price'!$B74,'Inputs_Indexed REC'!$B$12:$B$14,0),MATCH('Indexed REC Prices'!K$4,'Inputs_Indexed REC'!$D$11:$AC$11,0))),
IF(K$4&lt;$C74,0,$E74)))</f>
        <v>0</v>
      </c>
      <c r="L74" s="226">
        <f>IF(L$4=$C74,$E74,
IF(L$4&gt;$C74,K74*(1+INDEX('Inputs_Indexed REC'!$D$12:$AC$14,MATCH('Indexed REC Strike Price'!$B74,'Inputs_Indexed REC'!$B$12:$B$14,0),MATCH('Indexed REC Prices'!L$4,'Inputs_Indexed REC'!$D$11:$AC$11,0))),
IF(L$4&lt;$C74,0,$E74)))</f>
        <v>0</v>
      </c>
      <c r="M74" s="226">
        <f>IF(M$4=$C74,$E74,
IF(M$4&gt;$C74,L74*(1+INDEX('Inputs_Indexed REC'!$D$12:$AC$14,MATCH('Indexed REC Strike Price'!$B74,'Inputs_Indexed REC'!$B$12:$B$14,0),MATCH('Indexed REC Prices'!M$4,'Inputs_Indexed REC'!$D$11:$AC$11,0))),
IF(M$4&lt;$C74,0,$E74)))</f>
        <v>0</v>
      </c>
      <c r="N74" s="226">
        <f>IF(N$4=$C74,$E74,
IF(N$4&gt;$C74,M74*(1+INDEX('Inputs_Indexed REC'!$D$12:$AC$14,MATCH('Indexed REC Strike Price'!$B74,'Inputs_Indexed REC'!$B$12:$B$14,0),MATCH('Indexed REC Prices'!N$4,'Inputs_Indexed REC'!$D$11:$AC$11,0))),
IF(N$4&lt;$C74,0,$E74)))</f>
        <v>0</v>
      </c>
      <c r="O74" s="226">
        <f>IF(O$4=$C74,$E74,
IF(O$4&gt;$C74,N74*(1+INDEX('Inputs_Indexed REC'!$D$12:$AC$14,MATCH('Indexed REC Strike Price'!$B74,'Inputs_Indexed REC'!$B$12:$B$14,0),MATCH('Indexed REC Prices'!O$4,'Inputs_Indexed REC'!$D$11:$AC$11,0))),
IF(O$4&lt;$C74,0,$E74)))</f>
        <v>0</v>
      </c>
      <c r="P74" s="226">
        <f>IF(P$4=$C74,$E74,
IF(P$4&gt;$C74,O74*(1+INDEX('Inputs_Indexed REC'!$D$12:$AC$14,MATCH('Indexed REC Strike Price'!$B74,'Inputs_Indexed REC'!$B$12:$B$14,0),MATCH('Indexed REC Prices'!P$4,'Inputs_Indexed REC'!$D$11:$AC$11,0))),
IF(P$4&lt;$C74,0,$E74)))</f>
        <v>0</v>
      </c>
      <c r="Q74" s="226">
        <f>IF(Q$4=$C74,$E74,
IF(Q$4&gt;$C74,P74*(1+INDEX('Inputs_Indexed REC'!$D$12:$AC$14,MATCH('Indexed REC Strike Price'!$B74,'Inputs_Indexed REC'!$B$12:$B$14,0),MATCH('Indexed REC Prices'!Q$4,'Inputs_Indexed REC'!$D$11:$AC$11,0))),
IF(Q$4&lt;$C74,0,$E74)))</f>
        <v>0</v>
      </c>
      <c r="R74" s="226">
        <f>IF(R$4=$C74,$E74,
IF(R$4&gt;$C74,Q74*(1+INDEX('Inputs_Indexed REC'!$D$12:$AC$14,MATCH('Indexed REC Strike Price'!$B74,'Inputs_Indexed REC'!$B$12:$B$14,0),MATCH('Indexed REC Prices'!R$4,'Inputs_Indexed REC'!$D$11:$AC$11,0))),
IF(R$4&lt;$C74,0,$E74)))</f>
        <v>0</v>
      </c>
      <c r="S74" s="226">
        <f>IF(S$4=$C74,$E74,
IF(S$4&gt;$C74,R74*(1+INDEX('Inputs_Indexed REC'!$D$12:$AC$14,MATCH('Indexed REC Strike Price'!$B74,'Inputs_Indexed REC'!$B$12:$B$14,0),MATCH('Indexed REC Prices'!S$4,'Inputs_Indexed REC'!$D$11:$AC$11,0))),
IF(S$4&lt;$C74,0,$E74)))</f>
        <v>0</v>
      </c>
      <c r="T74" s="226">
        <f>IF(T$4=$C74,$E74,
IF(T$4&gt;$C74,S74*(1+INDEX('Inputs_Indexed REC'!$D$12:$AC$14,MATCH('Indexed REC Strike Price'!$B74,'Inputs_Indexed REC'!$B$12:$B$14,0),MATCH('Indexed REC Prices'!T$4,'Inputs_Indexed REC'!$D$11:$AC$11,0))),
IF(T$4&lt;$C74,0,$E74)))</f>
        <v>0</v>
      </c>
      <c r="U74" s="226">
        <f>IF(U$4=$C74,$E74,
IF(U$4&gt;$C74,T74*(1+INDEX('Inputs_Indexed REC'!$D$12:$AC$14,MATCH('Indexed REC Strike Price'!$B74,'Inputs_Indexed REC'!$B$12:$B$14,0),MATCH('Indexed REC Prices'!U$4,'Inputs_Indexed REC'!$D$11:$AC$11,0))),
IF(U$4&lt;$C74,0,$E74)))</f>
        <v>0</v>
      </c>
      <c r="V74" s="226">
        <f>IF(V$4=$C74,$E74,
IF(V$4&gt;$C74,U74*(1+INDEX('Inputs_Indexed REC'!$D$12:$AC$14,MATCH('Indexed REC Strike Price'!$B74,'Inputs_Indexed REC'!$B$12:$B$14,0),MATCH('Indexed REC Prices'!V$4,'Inputs_Indexed REC'!$D$11:$AC$11,0))),
IF(V$4&lt;$C74,0,$E74)))</f>
        <v>0</v>
      </c>
      <c r="W74" s="226">
        <f>IF(W$4=$C74,$E74,
IF(W$4&gt;$C74,V74*(1+INDEX('Inputs_Indexed REC'!$D$12:$AC$14,MATCH('Indexed REC Strike Price'!$B74,'Inputs_Indexed REC'!$B$12:$B$14,0),MATCH('Indexed REC Prices'!W$4,'Inputs_Indexed REC'!$D$11:$AC$11,0))),
IF(W$4&lt;$C74,0,$E74)))</f>
        <v>0</v>
      </c>
      <c r="X74" s="226">
        <f>IF(X$4=$C74,$E74,
IF(X$4&gt;$C74,W74*(1+INDEX('Inputs_Indexed REC'!$D$12:$AC$14,MATCH('Indexed REC Strike Price'!$B74,'Inputs_Indexed REC'!$B$12:$B$14,0),MATCH('Indexed REC Prices'!X$4,'Inputs_Indexed REC'!$D$11:$AC$11,0))),
IF(X$4&lt;$C74,0,$E74)))</f>
        <v>96.86</v>
      </c>
      <c r="Y74" s="226">
        <f>IF(Y$4=$C74,$E74,
IF(Y$4&gt;$C74,X74*(1+INDEX('Inputs_Indexed REC'!$D$12:$AC$14,MATCH('Indexed REC Strike Price'!$B74,'Inputs_Indexed REC'!$B$12:$B$14,0),MATCH('Indexed REC Prices'!Y$4,'Inputs_Indexed REC'!$D$11:$AC$11,0))),
IF(Y$4&lt;$C74,0,$E74)))</f>
        <v>96.86</v>
      </c>
      <c r="Z74" s="226">
        <f>IF(Z$4=$C74,$E74,
IF(Z$4&gt;$C74,Y74*(1+INDEX('Inputs_Indexed REC'!$D$12:$AC$14,MATCH('Indexed REC Strike Price'!$B74,'Inputs_Indexed REC'!$B$12:$B$14,0),MATCH('Indexed REC Prices'!Z$4,'Inputs_Indexed REC'!$D$11:$AC$11,0))),
IF(Z$4&lt;$C74,0,$E74)))</f>
        <v>96.86</v>
      </c>
      <c r="AA74" s="226">
        <f>IF(AA$4=$C74,$E74,
IF(AA$4&gt;$C74,Z74*(1+INDEX('Inputs_Indexed REC'!$D$12:$AC$14,MATCH('Indexed REC Strike Price'!$B74,'Inputs_Indexed REC'!$B$12:$B$14,0),MATCH('Indexed REC Prices'!AA$4,'Inputs_Indexed REC'!$D$11:$AC$11,0))),
IF(AA$4&lt;$C74,0,$E74)))</f>
        <v>96.86</v>
      </c>
      <c r="AB74" s="226">
        <f>IF(AB$4=$C74,$E74,
IF(AB$4&gt;$C74,AA74*(1+INDEX('Inputs_Indexed REC'!$D$12:$AC$14,MATCH('Indexed REC Strike Price'!$B74,'Inputs_Indexed REC'!$B$12:$B$14,0),MATCH('Indexed REC Prices'!AB$4,'Inputs_Indexed REC'!$D$11:$AC$11,0))),
IF(AB$4&lt;$C74,0,$E74)))</f>
        <v>96.86</v>
      </c>
      <c r="AC74" s="226">
        <f>IF(AC$4=$C74,$E74,
IF(AC$4&gt;$C74,AB74*(1+INDEX('Inputs_Indexed REC'!$D$12:$AC$14,MATCH('Indexed REC Strike Price'!$B74,'Inputs_Indexed REC'!$B$12:$B$14,0),MATCH('Indexed REC Prices'!AC$4,'Inputs_Indexed REC'!$D$11:$AC$11,0))),
IF(AC$4&lt;$C74,0,$E74)))</f>
        <v>96.86</v>
      </c>
      <c r="AD74" s="226">
        <f>IF(AD$4=$C74,$E74,
IF(AD$4&gt;$C74,AC74*(1+INDEX('Inputs_Indexed REC'!$D$12:$AC$14,MATCH('Indexed REC Strike Price'!$B74,'Inputs_Indexed REC'!$B$12:$B$14,0),MATCH('Indexed REC Prices'!AD$4,'Inputs_Indexed REC'!$D$11:$AC$11,0))),
IF(AD$4&lt;$C74,0,$E74)))</f>
        <v>96.86</v>
      </c>
      <c r="AE74" s="226">
        <f>IF(AE$4=$C74,$E74,
IF(AE$4&gt;$C74,AD74*(1+INDEX('Inputs_Indexed REC'!$D$12:$AC$14,MATCH('Indexed REC Strike Price'!$B74,'Inputs_Indexed REC'!$B$12:$B$14,0),MATCH('Indexed REC Prices'!AE$4,'Inputs_Indexed REC'!$D$11:$AC$11,0))),
IF(AE$4&lt;$C74,0,$E74)))</f>
        <v>96.86</v>
      </c>
    </row>
    <row r="75" spans="2:31">
      <c r="B75" s="321" t="s">
        <v>73</v>
      </c>
      <c r="C75" s="320">
        <f t="shared" si="5"/>
        <v>2040</v>
      </c>
      <c r="D75" s="262" t="s">
        <v>87</v>
      </c>
      <c r="E75" s="227">
        <v>96.86</v>
      </c>
      <c r="G75" s="226">
        <f>IF(G$4=$C75,$E75,
IF(G$4&gt;$C75,F75*(1+INDEX('Inputs_Indexed REC'!$D$12:$AC$14,MATCH('Indexed REC Strike Price'!$B75,'Inputs_Indexed REC'!$B$12:$B$14,0),MATCH('Indexed REC Prices'!G$4,'Inputs_Indexed REC'!$D$11:$AC$11,0))),
IF(G$4&lt;$C75,0,$E75)))</f>
        <v>0</v>
      </c>
      <c r="H75" s="226">
        <f>IF(H$4=$C75,$E75,
IF(H$4&gt;$C75,G75*(1+INDEX('Inputs_Indexed REC'!$D$12:$AC$14,MATCH('Indexed REC Strike Price'!$B75,'Inputs_Indexed REC'!$B$12:$B$14,0),MATCH('Indexed REC Prices'!H$4,'Inputs_Indexed REC'!$D$11:$AC$11,0))),
IF(H$4&lt;$C75,0,$E75)))</f>
        <v>0</v>
      </c>
      <c r="I75" s="226">
        <f>IF(I$4=$C75,$E75,
IF(I$4&gt;$C75,H75*(1+INDEX('Inputs_Indexed REC'!$D$12:$AC$14,MATCH('Indexed REC Strike Price'!$B75,'Inputs_Indexed REC'!$B$12:$B$14,0),MATCH('Indexed REC Prices'!I$4,'Inputs_Indexed REC'!$D$11:$AC$11,0))),
IF(I$4&lt;$C75,0,$E75)))</f>
        <v>0</v>
      </c>
      <c r="J75" s="226">
        <f>IF(J$4=$C75,$E75,
IF(J$4&gt;$C75,I75*(1+INDEX('Inputs_Indexed REC'!$D$12:$AC$14,MATCH('Indexed REC Strike Price'!$B75,'Inputs_Indexed REC'!$B$12:$B$14,0),MATCH('Indexed REC Prices'!J$4,'Inputs_Indexed REC'!$D$11:$AC$11,0))),
IF(J$4&lt;$C75,0,$E75)))</f>
        <v>0</v>
      </c>
      <c r="K75" s="226">
        <f>IF(K$4=$C75,$E75,
IF(K$4&gt;$C75,J75*(1+INDEX('Inputs_Indexed REC'!$D$12:$AC$14,MATCH('Indexed REC Strike Price'!$B75,'Inputs_Indexed REC'!$B$12:$B$14,0),MATCH('Indexed REC Prices'!K$4,'Inputs_Indexed REC'!$D$11:$AC$11,0))),
IF(K$4&lt;$C75,0,$E75)))</f>
        <v>0</v>
      </c>
      <c r="L75" s="226">
        <f>IF(L$4=$C75,$E75,
IF(L$4&gt;$C75,K75*(1+INDEX('Inputs_Indexed REC'!$D$12:$AC$14,MATCH('Indexed REC Strike Price'!$B75,'Inputs_Indexed REC'!$B$12:$B$14,0),MATCH('Indexed REC Prices'!L$4,'Inputs_Indexed REC'!$D$11:$AC$11,0))),
IF(L$4&lt;$C75,0,$E75)))</f>
        <v>0</v>
      </c>
      <c r="M75" s="226">
        <f>IF(M$4=$C75,$E75,
IF(M$4&gt;$C75,L75*(1+INDEX('Inputs_Indexed REC'!$D$12:$AC$14,MATCH('Indexed REC Strike Price'!$B75,'Inputs_Indexed REC'!$B$12:$B$14,0),MATCH('Indexed REC Prices'!M$4,'Inputs_Indexed REC'!$D$11:$AC$11,0))),
IF(M$4&lt;$C75,0,$E75)))</f>
        <v>0</v>
      </c>
      <c r="N75" s="226">
        <f>IF(N$4=$C75,$E75,
IF(N$4&gt;$C75,M75*(1+INDEX('Inputs_Indexed REC'!$D$12:$AC$14,MATCH('Indexed REC Strike Price'!$B75,'Inputs_Indexed REC'!$B$12:$B$14,0),MATCH('Indexed REC Prices'!N$4,'Inputs_Indexed REC'!$D$11:$AC$11,0))),
IF(N$4&lt;$C75,0,$E75)))</f>
        <v>0</v>
      </c>
      <c r="O75" s="226">
        <f>IF(O$4=$C75,$E75,
IF(O$4&gt;$C75,N75*(1+INDEX('Inputs_Indexed REC'!$D$12:$AC$14,MATCH('Indexed REC Strike Price'!$B75,'Inputs_Indexed REC'!$B$12:$B$14,0),MATCH('Indexed REC Prices'!O$4,'Inputs_Indexed REC'!$D$11:$AC$11,0))),
IF(O$4&lt;$C75,0,$E75)))</f>
        <v>0</v>
      </c>
      <c r="P75" s="226">
        <f>IF(P$4=$C75,$E75,
IF(P$4&gt;$C75,O75*(1+INDEX('Inputs_Indexed REC'!$D$12:$AC$14,MATCH('Indexed REC Strike Price'!$B75,'Inputs_Indexed REC'!$B$12:$B$14,0),MATCH('Indexed REC Prices'!P$4,'Inputs_Indexed REC'!$D$11:$AC$11,0))),
IF(P$4&lt;$C75,0,$E75)))</f>
        <v>0</v>
      </c>
      <c r="Q75" s="226">
        <f>IF(Q$4=$C75,$E75,
IF(Q$4&gt;$C75,P75*(1+INDEX('Inputs_Indexed REC'!$D$12:$AC$14,MATCH('Indexed REC Strike Price'!$B75,'Inputs_Indexed REC'!$B$12:$B$14,0),MATCH('Indexed REC Prices'!Q$4,'Inputs_Indexed REC'!$D$11:$AC$11,0))),
IF(Q$4&lt;$C75,0,$E75)))</f>
        <v>0</v>
      </c>
      <c r="R75" s="226">
        <f>IF(R$4=$C75,$E75,
IF(R$4&gt;$C75,Q75*(1+INDEX('Inputs_Indexed REC'!$D$12:$AC$14,MATCH('Indexed REC Strike Price'!$B75,'Inputs_Indexed REC'!$B$12:$B$14,0),MATCH('Indexed REC Prices'!R$4,'Inputs_Indexed REC'!$D$11:$AC$11,0))),
IF(R$4&lt;$C75,0,$E75)))</f>
        <v>0</v>
      </c>
      <c r="S75" s="226">
        <f>IF(S$4=$C75,$E75,
IF(S$4&gt;$C75,R75*(1+INDEX('Inputs_Indexed REC'!$D$12:$AC$14,MATCH('Indexed REC Strike Price'!$B75,'Inputs_Indexed REC'!$B$12:$B$14,0),MATCH('Indexed REC Prices'!S$4,'Inputs_Indexed REC'!$D$11:$AC$11,0))),
IF(S$4&lt;$C75,0,$E75)))</f>
        <v>0</v>
      </c>
      <c r="T75" s="226">
        <f>IF(T$4=$C75,$E75,
IF(T$4&gt;$C75,S75*(1+INDEX('Inputs_Indexed REC'!$D$12:$AC$14,MATCH('Indexed REC Strike Price'!$B75,'Inputs_Indexed REC'!$B$12:$B$14,0),MATCH('Indexed REC Prices'!T$4,'Inputs_Indexed REC'!$D$11:$AC$11,0))),
IF(T$4&lt;$C75,0,$E75)))</f>
        <v>0</v>
      </c>
      <c r="U75" s="226">
        <f>IF(U$4=$C75,$E75,
IF(U$4&gt;$C75,T75*(1+INDEX('Inputs_Indexed REC'!$D$12:$AC$14,MATCH('Indexed REC Strike Price'!$B75,'Inputs_Indexed REC'!$B$12:$B$14,0),MATCH('Indexed REC Prices'!U$4,'Inputs_Indexed REC'!$D$11:$AC$11,0))),
IF(U$4&lt;$C75,0,$E75)))</f>
        <v>0</v>
      </c>
      <c r="V75" s="226">
        <f>IF(V$4=$C75,$E75,
IF(V$4&gt;$C75,U75*(1+INDEX('Inputs_Indexed REC'!$D$12:$AC$14,MATCH('Indexed REC Strike Price'!$B75,'Inputs_Indexed REC'!$B$12:$B$14,0),MATCH('Indexed REC Prices'!V$4,'Inputs_Indexed REC'!$D$11:$AC$11,0))),
IF(V$4&lt;$C75,0,$E75)))</f>
        <v>0</v>
      </c>
      <c r="W75" s="226">
        <f>IF(W$4=$C75,$E75,
IF(W$4&gt;$C75,V75*(1+INDEX('Inputs_Indexed REC'!$D$12:$AC$14,MATCH('Indexed REC Strike Price'!$B75,'Inputs_Indexed REC'!$B$12:$B$14,0),MATCH('Indexed REC Prices'!W$4,'Inputs_Indexed REC'!$D$11:$AC$11,0))),
IF(W$4&lt;$C75,0,$E75)))</f>
        <v>0</v>
      </c>
      <c r="X75" s="226">
        <f>IF(X$4=$C75,$E75,
IF(X$4&gt;$C75,W75*(1+INDEX('Inputs_Indexed REC'!$D$12:$AC$14,MATCH('Indexed REC Strike Price'!$B75,'Inputs_Indexed REC'!$B$12:$B$14,0),MATCH('Indexed REC Prices'!X$4,'Inputs_Indexed REC'!$D$11:$AC$11,0))),
IF(X$4&lt;$C75,0,$E75)))</f>
        <v>0</v>
      </c>
      <c r="Y75" s="226">
        <f>IF(Y$4=$C75,$E75,
IF(Y$4&gt;$C75,X75*(1+INDEX('Inputs_Indexed REC'!$D$12:$AC$14,MATCH('Indexed REC Strike Price'!$B75,'Inputs_Indexed REC'!$B$12:$B$14,0),MATCH('Indexed REC Prices'!Y$4,'Inputs_Indexed REC'!$D$11:$AC$11,0))),
IF(Y$4&lt;$C75,0,$E75)))</f>
        <v>96.86</v>
      </c>
      <c r="Z75" s="226">
        <f>IF(Z$4=$C75,$E75,
IF(Z$4&gt;$C75,Y75*(1+INDEX('Inputs_Indexed REC'!$D$12:$AC$14,MATCH('Indexed REC Strike Price'!$B75,'Inputs_Indexed REC'!$B$12:$B$14,0),MATCH('Indexed REC Prices'!Z$4,'Inputs_Indexed REC'!$D$11:$AC$11,0))),
IF(Z$4&lt;$C75,0,$E75)))</f>
        <v>96.86</v>
      </c>
      <c r="AA75" s="226">
        <f>IF(AA$4=$C75,$E75,
IF(AA$4&gt;$C75,Z75*(1+INDEX('Inputs_Indexed REC'!$D$12:$AC$14,MATCH('Indexed REC Strike Price'!$B75,'Inputs_Indexed REC'!$B$12:$B$14,0),MATCH('Indexed REC Prices'!AA$4,'Inputs_Indexed REC'!$D$11:$AC$11,0))),
IF(AA$4&lt;$C75,0,$E75)))</f>
        <v>96.86</v>
      </c>
      <c r="AB75" s="226">
        <f>IF(AB$4=$C75,$E75,
IF(AB$4&gt;$C75,AA75*(1+INDEX('Inputs_Indexed REC'!$D$12:$AC$14,MATCH('Indexed REC Strike Price'!$B75,'Inputs_Indexed REC'!$B$12:$B$14,0),MATCH('Indexed REC Prices'!AB$4,'Inputs_Indexed REC'!$D$11:$AC$11,0))),
IF(AB$4&lt;$C75,0,$E75)))</f>
        <v>96.86</v>
      </c>
      <c r="AC75" s="226">
        <f>IF(AC$4=$C75,$E75,
IF(AC$4&gt;$C75,AB75*(1+INDEX('Inputs_Indexed REC'!$D$12:$AC$14,MATCH('Indexed REC Strike Price'!$B75,'Inputs_Indexed REC'!$B$12:$B$14,0),MATCH('Indexed REC Prices'!AC$4,'Inputs_Indexed REC'!$D$11:$AC$11,0))),
IF(AC$4&lt;$C75,0,$E75)))</f>
        <v>96.86</v>
      </c>
      <c r="AD75" s="226">
        <f>IF(AD$4=$C75,$E75,
IF(AD$4&gt;$C75,AC75*(1+INDEX('Inputs_Indexed REC'!$D$12:$AC$14,MATCH('Indexed REC Strike Price'!$B75,'Inputs_Indexed REC'!$B$12:$B$14,0),MATCH('Indexed REC Prices'!AD$4,'Inputs_Indexed REC'!$D$11:$AC$11,0))),
IF(AD$4&lt;$C75,0,$E75)))</f>
        <v>96.86</v>
      </c>
      <c r="AE75" s="226">
        <f>IF(AE$4=$C75,$E75,
IF(AE$4&gt;$C75,AD75*(1+INDEX('Inputs_Indexed REC'!$D$12:$AC$14,MATCH('Indexed REC Strike Price'!$B75,'Inputs_Indexed REC'!$B$12:$B$14,0),MATCH('Indexed REC Prices'!AE$4,'Inputs_Indexed REC'!$D$11:$AC$11,0))),
IF(AE$4&lt;$C75,0,$E75)))</f>
        <v>96.86</v>
      </c>
    </row>
    <row r="76" spans="2:31">
      <c r="B76" s="321" t="s">
        <v>73</v>
      </c>
      <c r="C76" s="320">
        <f t="shared" si="5"/>
        <v>2041</v>
      </c>
      <c r="D76" s="262" t="s">
        <v>87</v>
      </c>
      <c r="E76" s="227">
        <v>96.86</v>
      </c>
      <c r="G76" s="226">
        <f>IF(G$4=$C76,$E76,
IF(G$4&gt;$C76,F76*(1+INDEX('Inputs_Indexed REC'!$D$12:$AC$14,MATCH('Indexed REC Strike Price'!$B76,'Inputs_Indexed REC'!$B$12:$B$14,0),MATCH('Indexed REC Prices'!G$4,'Inputs_Indexed REC'!$D$11:$AC$11,0))),
IF(G$4&lt;$C76,0,$E76)))</f>
        <v>0</v>
      </c>
      <c r="H76" s="226">
        <f>IF(H$4=$C76,$E76,
IF(H$4&gt;$C76,G76*(1+INDEX('Inputs_Indexed REC'!$D$12:$AC$14,MATCH('Indexed REC Strike Price'!$B76,'Inputs_Indexed REC'!$B$12:$B$14,0),MATCH('Indexed REC Prices'!H$4,'Inputs_Indexed REC'!$D$11:$AC$11,0))),
IF(H$4&lt;$C76,0,$E76)))</f>
        <v>0</v>
      </c>
      <c r="I76" s="226">
        <f>IF(I$4=$C76,$E76,
IF(I$4&gt;$C76,H76*(1+INDEX('Inputs_Indexed REC'!$D$12:$AC$14,MATCH('Indexed REC Strike Price'!$B76,'Inputs_Indexed REC'!$B$12:$B$14,0),MATCH('Indexed REC Prices'!I$4,'Inputs_Indexed REC'!$D$11:$AC$11,0))),
IF(I$4&lt;$C76,0,$E76)))</f>
        <v>0</v>
      </c>
      <c r="J76" s="226">
        <f>IF(J$4=$C76,$E76,
IF(J$4&gt;$C76,I76*(1+INDEX('Inputs_Indexed REC'!$D$12:$AC$14,MATCH('Indexed REC Strike Price'!$B76,'Inputs_Indexed REC'!$B$12:$B$14,0),MATCH('Indexed REC Prices'!J$4,'Inputs_Indexed REC'!$D$11:$AC$11,0))),
IF(J$4&lt;$C76,0,$E76)))</f>
        <v>0</v>
      </c>
      <c r="K76" s="226">
        <f>IF(K$4=$C76,$E76,
IF(K$4&gt;$C76,J76*(1+INDEX('Inputs_Indexed REC'!$D$12:$AC$14,MATCH('Indexed REC Strike Price'!$B76,'Inputs_Indexed REC'!$B$12:$B$14,0),MATCH('Indexed REC Prices'!K$4,'Inputs_Indexed REC'!$D$11:$AC$11,0))),
IF(K$4&lt;$C76,0,$E76)))</f>
        <v>0</v>
      </c>
      <c r="L76" s="226">
        <f>IF(L$4=$C76,$E76,
IF(L$4&gt;$C76,K76*(1+INDEX('Inputs_Indexed REC'!$D$12:$AC$14,MATCH('Indexed REC Strike Price'!$B76,'Inputs_Indexed REC'!$B$12:$B$14,0),MATCH('Indexed REC Prices'!L$4,'Inputs_Indexed REC'!$D$11:$AC$11,0))),
IF(L$4&lt;$C76,0,$E76)))</f>
        <v>0</v>
      </c>
      <c r="M76" s="226">
        <f>IF(M$4=$C76,$E76,
IF(M$4&gt;$C76,L76*(1+INDEX('Inputs_Indexed REC'!$D$12:$AC$14,MATCH('Indexed REC Strike Price'!$B76,'Inputs_Indexed REC'!$B$12:$B$14,0),MATCH('Indexed REC Prices'!M$4,'Inputs_Indexed REC'!$D$11:$AC$11,0))),
IF(M$4&lt;$C76,0,$E76)))</f>
        <v>0</v>
      </c>
      <c r="N76" s="226">
        <f>IF(N$4=$C76,$E76,
IF(N$4&gt;$C76,M76*(1+INDEX('Inputs_Indexed REC'!$D$12:$AC$14,MATCH('Indexed REC Strike Price'!$B76,'Inputs_Indexed REC'!$B$12:$B$14,0),MATCH('Indexed REC Prices'!N$4,'Inputs_Indexed REC'!$D$11:$AC$11,0))),
IF(N$4&lt;$C76,0,$E76)))</f>
        <v>0</v>
      </c>
      <c r="O76" s="226">
        <f>IF(O$4=$C76,$E76,
IF(O$4&gt;$C76,N76*(1+INDEX('Inputs_Indexed REC'!$D$12:$AC$14,MATCH('Indexed REC Strike Price'!$B76,'Inputs_Indexed REC'!$B$12:$B$14,0),MATCH('Indexed REC Prices'!O$4,'Inputs_Indexed REC'!$D$11:$AC$11,0))),
IF(O$4&lt;$C76,0,$E76)))</f>
        <v>0</v>
      </c>
      <c r="P76" s="226">
        <f>IF(P$4=$C76,$E76,
IF(P$4&gt;$C76,O76*(1+INDEX('Inputs_Indexed REC'!$D$12:$AC$14,MATCH('Indexed REC Strike Price'!$B76,'Inputs_Indexed REC'!$B$12:$B$14,0),MATCH('Indexed REC Prices'!P$4,'Inputs_Indexed REC'!$D$11:$AC$11,0))),
IF(P$4&lt;$C76,0,$E76)))</f>
        <v>0</v>
      </c>
      <c r="Q76" s="226">
        <f>IF(Q$4=$C76,$E76,
IF(Q$4&gt;$C76,P76*(1+INDEX('Inputs_Indexed REC'!$D$12:$AC$14,MATCH('Indexed REC Strike Price'!$B76,'Inputs_Indexed REC'!$B$12:$B$14,0),MATCH('Indexed REC Prices'!Q$4,'Inputs_Indexed REC'!$D$11:$AC$11,0))),
IF(Q$4&lt;$C76,0,$E76)))</f>
        <v>0</v>
      </c>
      <c r="R76" s="226">
        <f>IF(R$4=$C76,$E76,
IF(R$4&gt;$C76,Q76*(1+INDEX('Inputs_Indexed REC'!$D$12:$AC$14,MATCH('Indexed REC Strike Price'!$B76,'Inputs_Indexed REC'!$B$12:$B$14,0),MATCH('Indexed REC Prices'!R$4,'Inputs_Indexed REC'!$D$11:$AC$11,0))),
IF(R$4&lt;$C76,0,$E76)))</f>
        <v>0</v>
      </c>
      <c r="S76" s="226">
        <f>IF(S$4=$C76,$E76,
IF(S$4&gt;$C76,R76*(1+INDEX('Inputs_Indexed REC'!$D$12:$AC$14,MATCH('Indexed REC Strike Price'!$B76,'Inputs_Indexed REC'!$B$12:$B$14,0),MATCH('Indexed REC Prices'!S$4,'Inputs_Indexed REC'!$D$11:$AC$11,0))),
IF(S$4&lt;$C76,0,$E76)))</f>
        <v>0</v>
      </c>
      <c r="T76" s="226">
        <f>IF(T$4=$C76,$E76,
IF(T$4&gt;$C76,S76*(1+INDEX('Inputs_Indexed REC'!$D$12:$AC$14,MATCH('Indexed REC Strike Price'!$B76,'Inputs_Indexed REC'!$B$12:$B$14,0),MATCH('Indexed REC Prices'!T$4,'Inputs_Indexed REC'!$D$11:$AC$11,0))),
IF(T$4&lt;$C76,0,$E76)))</f>
        <v>0</v>
      </c>
      <c r="U76" s="226">
        <f>IF(U$4=$C76,$E76,
IF(U$4&gt;$C76,T76*(1+INDEX('Inputs_Indexed REC'!$D$12:$AC$14,MATCH('Indexed REC Strike Price'!$B76,'Inputs_Indexed REC'!$B$12:$B$14,0),MATCH('Indexed REC Prices'!U$4,'Inputs_Indexed REC'!$D$11:$AC$11,0))),
IF(U$4&lt;$C76,0,$E76)))</f>
        <v>0</v>
      </c>
      <c r="V76" s="226">
        <f>IF(V$4=$C76,$E76,
IF(V$4&gt;$C76,U76*(1+INDEX('Inputs_Indexed REC'!$D$12:$AC$14,MATCH('Indexed REC Strike Price'!$B76,'Inputs_Indexed REC'!$B$12:$B$14,0),MATCH('Indexed REC Prices'!V$4,'Inputs_Indexed REC'!$D$11:$AC$11,0))),
IF(V$4&lt;$C76,0,$E76)))</f>
        <v>0</v>
      </c>
      <c r="W76" s="226">
        <f>IF(W$4=$C76,$E76,
IF(W$4&gt;$C76,V76*(1+INDEX('Inputs_Indexed REC'!$D$12:$AC$14,MATCH('Indexed REC Strike Price'!$B76,'Inputs_Indexed REC'!$B$12:$B$14,0),MATCH('Indexed REC Prices'!W$4,'Inputs_Indexed REC'!$D$11:$AC$11,0))),
IF(W$4&lt;$C76,0,$E76)))</f>
        <v>0</v>
      </c>
      <c r="X76" s="226">
        <f>IF(X$4=$C76,$E76,
IF(X$4&gt;$C76,W76*(1+INDEX('Inputs_Indexed REC'!$D$12:$AC$14,MATCH('Indexed REC Strike Price'!$B76,'Inputs_Indexed REC'!$B$12:$B$14,0),MATCH('Indexed REC Prices'!X$4,'Inputs_Indexed REC'!$D$11:$AC$11,0))),
IF(X$4&lt;$C76,0,$E76)))</f>
        <v>0</v>
      </c>
      <c r="Y76" s="226">
        <f>IF(Y$4=$C76,$E76,
IF(Y$4&gt;$C76,X76*(1+INDEX('Inputs_Indexed REC'!$D$12:$AC$14,MATCH('Indexed REC Strike Price'!$B76,'Inputs_Indexed REC'!$B$12:$B$14,0),MATCH('Indexed REC Prices'!Y$4,'Inputs_Indexed REC'!$D$11:$AC$11,0))),
IF(Y$4&lt;$C76,0,$E76)))</f>
        <v>0</v>
      </c>
      <c r="Z76" s="226">
        <f>IF(Z$4=$C76,$E76,
IF(Z$4&gt;$C76,Y76*(1+INDEX('Inputs_Indexed REC'!$D$12:$AC$14,MATCH('Indexed REC Strike Price'!$B76,'Inputs_Indexed REC'!$B$12:$B$14,0),MATCH('Indexed REC Prices'!Z$4,'Inputs_Indexed REC'!$D$11:$AC$11,0))),
IF(Z$4&lt;$C76,0,$E76)))</f>
        <v>96.86</v>
      </c>
      <c r="AA76" s="226">
        <f>IF(AA$4=$C76,$E76,
IF(AA$4&gt;$C76,Z76*(1+INDEX('Inputs_Indexed REC'!$D$12:$AC$14,MATCH('Indexed REC Strike Price'!$B76,'Inputs_Indexed REC'!$B$12:$B$14,0),MATCH('Indexed REC Prices'!AA$4,'Inputs_Indexed REC'!$D$11:$AC$11,0))),
IF(AA$4&lt;$C76,0,$E76)))</f>
        <v>96.86</v>
      </c>
      <c r="AB76" s="226">
        <f>IF(AB$4=$C76,$E76,
IF(AB$4&gt;$C76,AA76*(1+INDEX('Inputs_Indexed REC'!$D$12:$AC$14,MATCH('Indexed REC Strike Price'!$B76,'Inputs_Indexed REC'!$B$12:$B$14,0),MATCH('Indexed REC Prices'!AB$4,'Inputs_Indexed REC'!$D$11:$AC$11,0))),
IF(AB$4&lt;$C76,0,$E76)))</f>
        <v>96.86</v>
      </c>
      <c r="AC76" s="226">
        <f>IF(AC$4=$C76,$E76,
IF(AC$4&gt;$C76,AB76*(1+INDEX('Inputs_Indexed REC'!$D$12:$AC$14,MATCH('Indexed REC Strike Price'!$B76,'Inputs_Indexed REC'!$B$12:$B$14,0),MATCH('Indexed REC Prices'!AC$4,'Inputs_Indexed REC'!$D$11:$AC$11,0))),
IF(AC$4&lt;$C76,0,$E76)))</f>
        <v>96.86</v>
      </c>
      <c r="AD76" s="226">
        <f>IF(AD$4=$C76,$E76,
IF(AD$4&gt;$C76,AC76*(1+INDEX('Inputs_Indexed REC'!$D$12:$AC$14,MATCH('Indexed REC Strike Price'!$B76,'Inputs_Indexed REC'!$B$12:$B$14,0),MATCH('Indexed REC Prices'!AD$4,'Inputs_Indexed REC'!$D$11:$AC$11,0))),
IF(AD$4&lt;$C76,0,$E76)))</f>
        <v>96.86</v>
      </c>
      <c r="AE76" s="226">
        <f>IF(AE$4=$C76,$E76,
IF(AE$4&gt;$C76,AD76*(1+INDEX('Inputs_Indexed REC'!$D$12:$AC$14,MATCH('Indexed REC Strike Price'!$B76,'Inputs_Indexed REC'!$B$12:$B$14,0),MATCH('Indexed REC Prices'!AE$4,'Inputs_Indexed REC'!$D$11:$AC$11,0))),
IF(AE$4&lt;$C76,0,$E76)))</f>
        <v>96.86</v>
      </c>
    </row>
    <row r="77" spans="2:31">
      <c r="B77" s="321" t="s">
        <v>73</v>
      </c>
      <c r="C77" s="320">
        <f t="shared" si="5"/>
        <v>2042</v>
      </c>
      <c r="D77" s="262" t="s">
        <v>87</v>
      </c>
      <c r="E77" s="227">
        <v>96.86</v>
      </c>
      <c r="G77" s="226">
        <f>IF(G$4=$C77,$E77,
IF(G$4&gt;$C77,F77*(1+INDEX('Inputs_Indexed REC'!$D$12:$AC$14,MATCH('Indexed REC Strike Price'!$B77,'Inputs_Indexed REC'!$B$12:$B$14,0),MATCH('Indexed REC Prices'!G$4,'Inputs_Indexed REC'!$D$11:$AC$11,0))),
IF(G$4&lt;$C77,0,$E77)))</f>
        <v>0</v>
      </c>
      <c r="H77" s="226">
        <f>IF(H$4=$C77,$E77,
IF(H$4&gt;$C77,G77*(1+INDEX('Inputs_Indexed REC'!$D$12:$AC$14,MATCH('Indexed REC Strike Price'!$B77,'Inputs_Indexed REC'!$B$12:$B$14,0),MATCH('Indexed REC Prices'!H$4,'Inputs_Indexed REC'!$D$11:$AC$11,0))),
IF(H$4&lt;$C77,0,$E77)))</f>
        <v>0</v>
      </c>
      <c r="I77" s="226">
        <f>IF(I$4=$C77,$E77,
IF(I$4&gt;$C77,H77*(1+INDEX('Inputs_Indexed REC'!$D$12:$AC$14,MATCH('Indexed REC Strike Price'!$B77,'Inputs_Indexed REC'!$B$12:$B$14,0),MATCH('Indexed REC Prices'!I$4,'Inputs_Indexed REC'!$D$11:$AC$11,0))),
IF(I$4&lt;$C77,0,$E77)))</f>
        <v>0</v>
      </c>
      <c r="J77" s="226">
        <f>IF(J$4=$C77,$E77,
IF(J$4&gt;$C77,I77*(1+INDEX('Inputs_Indexed REC'!$D$12:$AC$14,MATCH('Indexed REC Strike Price'!$B77,'Inputs_Indexed REC'!$B$12:$B$14,0),MATCH('Indexed REC Prices'!J$4,'Inputs_Indexed REC'!$D$11:$AC$11,0))),
IF(J$4&lt;$C77,0,$E77)))</f>
        <v>0</v>
      </c>
      <c r="K77" s="226">
        <f>IF(K$4=$C77,$E77,
IF(K$4&gt;$C77,J77*(1+INDEX('Inputs_Indexed REC'!$D$12:$AC$14,MATCH('Indexed REC Strike Price'!$B77,'Inputs_Indexed REC'!$B$12:$B$14,0),MATCH('Indexed REC Prices'!K$4,'Inputs_Indexed REC'!$D$11:$AC$11,0))),
IF(K$4&lt;$C77,0,$E77)))</f>
        <v>0</v>
      </c>
      <c r="L77" s="226">
        <f>IF(L$4=$C77,$E77,
IF(L$4&gt;$C77,K77*(1+INDEX('Inputs_Indexed REC'!$D$12:$AC$14,MATCH('Indexed REC Strike Price'!$B77,'Inputs_Indexed REC'!$B$12:$B$14,0),MATCH('Indexed REC Prices'!L$4,'Inputs_Indexed REC'!$D$11:$AC$11,0))),
IF(L$4&lt;$C77,0,$E77)))</f>
        <v>0</v>
      </c>
      <c r="M77" s="226">
        <f>IF(M$4=$C77,$E77,
IF(M$4&gt;$C77,L77*(1+INDEX('Inputs_Indexed REC'!$D$12:$AC$14,MATCH('Indexed REC Strike Price'!$B77,'Inputs_Indexed REC'!$B$12:$B$14,0),MATCH('Indexed REC Prices'!M$4,'Inputs_Indexed REC'!$D$11:$AC$11,0))),
IF(M$4&lt;$C77,0,$E77)))</f>
        <v>0</v>
      </c>
      <c r="N77" s="226">
        <f>IF(N$4=$C77,$E77,
IF(N$4&gt;$C77,M77*(1+INDEX('Inputs_Indexed REC'!$D$12:$AC$14,MATCH('Indexed REC Strike Price'!$B77,'Inputs_Indexed REC'!$B$12:$B$14,0),MATCH('Indexed REC Prices'!N$4,'Inputs_Indexed REC'!$D$11:$AC$11,0))),
IF(N$4&lt;$C77,0,$E77)))</f>
        <v>0</v>
      </c>
      <c r="O77" s="226">
        <f>IF(O$4=$C77,$E77,
IF(O$4&gt;$C77,N77*(1+INDEX('Inputs_Indexed REC'!$D$12:$AC$14,MATCH('Indexed REC Strike Price'!$B77,'Inputs_Indexed REC'!$B$12:$B$14,0),MATCH('Indexed REC Prices'!O$4,'Inputs_Indexed REC'!$D$11:$AC$11,0))),
IF(O$4&lt;$C77,0,$E77)))</f>
        <v>0</v>
      </c>
      <c r="P77" s="226">
        <f>IF(P$4=$C77,$E77,
IF(P$4&gt;$C77,O77*(1+INDEX('Inputs_Indexed REC'!$D$12:$AC$14,MATCH('Indexed REC Strike Price'!$B77,'Inputs_Indexed REC'!$B$12:$B$14,0),MATCH('Indexed REC Prices'!P$4,'Inputs_Indexed REC'!$D$11:$AC$11,0))),
IF(P$4&lt;$C77,0,$E77)))</f>
        <v>0</v>
      </c>
      <c r="Q77" s="226">
        <f>IF(Q$4=$C77,$E77,
IF(Q$4&gt;$C77,P77*(1+INDEX('Inputs_Indexed REC'!$D$12:$AC$14,MATCH('Indexed REC Strike Price'!$B77,'Inputs_Indexed REC'!$B$12:$B$14,0),MATCH('Indexed REC Prices'!Q$4,'Inputs_Indexed REC'!$D$11:$AC$11,0))),
IF(Q$4&lt;$C77,0,$E77)))</f>
        <v>0</v>
      </c>
      <c r="R77" s="226">
        <f>IF(R$4=$C77,$E77,
IF(R$4&gt;$C77,Q77*(1+INDEX('Inputs_Indexed REC'!$D$12:$AC$14,MATCH('Indexed REC Strike Price'!$B77,'Inputs_Indexed REC'!$B$12:$B$14,0),MATCH('Indexed REC Prices'!R$4,'Inputs_Indexed REC'!$D$11:$AC$11,0))),
IF(R$4&lt;$C77,0,$E77)))</f>
        <v>0</v>
      </c>
      <c r="S77" s="226">
        <f>IF(S$4=$C77,$E77,
IF(S$4&gt;$C77,R77*(1+INDEX('Inputs_Indexed REC'!$D$12:$AC$14,MATCH('Indexed REC Strike Price'!$B77,'Inputs_Indexed REC'!$B$12:$B$14,0),MATCH('Indexed REC Prices'!S$4,'Inputs_Indexed REC'!$D$11:$AC$11,0))),
IF(S$4&lt;$C77,0,$E77)))</f>
        <v>0</v>
      </c>
      <c r="T77" s="226">
        <f>IF(T$4=$C77,$E77,
IF(T$4&gt;$C77,S77*(1+INDEX('Inputs_Indexed REC'!$D$12:$AC$14,MATCH('Indexed REC Strike Price'!$B77,'Inputs_Indexed REC'!$B$12:$B$14,0),MATCH('Indexed REC Prices'!T$4,'Inputs_Indexed REC'!$D$11:$AC$11,0))),
IF(T$4&lt;$C77,0,$E77)))</f>
        <v>0</v>
      </c>
      <c r="U77" s="226">
        <f>IF(U$4=$C77,$E77,
IF(U$4&gt;$C77,T77*(1+INDEX('Inputs_Indexed REC'!$D$12:$AC$14,MATCH('Indexed REC Strike Price'!$B77,'Inputs_Indexed REC'!$B$12:$B$14,0),MATCH('Indexed REC Prices'!U$4,'Inputs_Indexed REC'!$D$11:$AC$11,0))),
IF(U$4&lt;$C77,0,$E77)))</f>
        <v>0</v>
      </c>
      <c r="V77" s="226">
        <f>IF(V$4=$C77,$E77,
IF(V$4&gt;$C77,U77*(1+INDEX('Inputs_Indexed REC'!$D$12:$AC$14,MATCH('Indexed REC Strike Price'!$B77,'Inputs_Indexed REC'!$B$12:$B$14,0),MATCH('Indexed REC Prices'!V$4,'Inputs_Indexed REC'!$D$11:$AC$11,0))),
IF(V$4&lt;$C77,0,$E77)))</f>
        <v>0</v>
      </c>
      <c r="W77" s="226">
        <f>IF(W$4=$C77,$E77,
IF(W$4&gt;$C77,V77*(1+INDEX('Inputs_Indexed REC'!$D$12:$AC$14,MATCH('Indexed REC Strike Price'!$B77,'Inputs_Indexed REC'!$B$12:$B$14,0),MATCH('Indexed REC Prices'!W$4,'Inputs_Indexed REC'!$D$11:$AC$11,0))),
IF(W$4&lt;$C77,0,$E77)))</f>
        <v>0</v>
      </c>
      <c r="X77" s="226">
        <f>IF(X$4=$C77,$E77,
IF(X$4&gt;$C77,W77*(1+INDEX('Inputs_Indexed REC'!$D$12:$AC$14,MATCH('Indexed REC Strike Price'!$B77,'Inputs_Indexed REC'!$B$12:$B$14,0),MATCH('Indexed REC Prices'!X$4,'Inputs_Indexed REC'!$D$11:$AC$11,0))),
IF(X$4&lt;$C77,0,$E77)))</f>
        <v>0</v>
      </c>
      <c r="Y77" s="226">
        <f>IF(Y$4=$C77,$E77,
IF(Y$4&gt;$C77,X77*(1+INDEX('Inputs_Indexed REC'!$D$12:$AC$14,MATCH('Indexed REC Strike Price'!$B77,'Inputs_Indexed REC'!$B$12:$B$14,0),MATCH('Indexed REC Prices'!Y$4,'Inputs_Indexed REC'!$D$11:$AC$11,0))),
IF(Y$4&lt;$C77,0,$E77)))</f>
        <v>0</v>
      </c>
      <c r="Z77" s="226">
        <f>IF(Z$4=$C77,$E77,
IF(Z$4&gt;$C77,Y77*(1+INDEX('Inputs_Indexed REC'!$D$12:$AC$14,MATCH('Indexed REC Strike Price'!$B77,'Inputs_Indexed REC'!$B$12:$B$14,0),MATCH('Indexed REC Prices'!Z$4,'Inputs_Indexed REC'!$D$11:$AC$11,0))),
IF(Z$4&lt;$C77,0,$E77)))</f>
        <v>0</v>
      </c>
      <c r="AA77" s="226">
        <f>IF(AA$4=$C77,$E77,
IF(AA$4&gt;$C77,Z77*(1+INDEX('Inputs_Indexed REC'!$D$12:$AC$14,MATCH('Indexed REC Strike Price'!$B77,'Inputs_Indexed REC'!$B$12:$B$14,0),MATCH('Indexed REC Prices'!AA$4,'Inputs_Indexed REC'!$D$11:$AC$11,0))),
IF(AA$4&lt;$C77,0,$E77)))</f>
        <v>96.86</v>
      </c>
      <c r="AB77" s="226">
        <f>IF(AB$4=$C77,$E77,
IF(AB$4&gt;$C77,AA77*(1+INDEX('Inputs_Indexed REC'!$D$12:$AC$14,MATCH('Indexed REC Strike Price'!$B77,'Inputs_Indexed REC'!$B$12:$B$14,0),MATCH('Indexed REC Prices'!AB$4,'Inputs_Indexed REC'!$D$11:$AC$11,0))),
IF(AB$4&lt;$C77,0,$E77)))</f>
        <v>96.86</v>
      </c>
      <c r="AC77" s="226">
        <f>IF(AC$4=$C77,$E77,
IF(AC$4&gt;$C77,AB77*(1+INDEX('Inputs_Indexed REC'!$D$12:$AC$14,MATCH('Indexed REC Strike Price'!$B77,'Inputs_Indexed REC'!$B$12:$B$14,0),MATCH('Indexed REC Prices'!AC$4,'Inputs_Indexed REC'!$D$11:$AC$11,0))),
IF(AC$4&lt;$C77,0,$E77)))</f>
        <v>96.86</v>
      </c>
      <c r="AD77" s="226">
        <f>IF(AD$4=$C77,$E77,
IF(AD$4&gt;$C77,AC77*(1+INDEX('Inputs_Indexed REC'!$D$12:$AC$14,MATCH('Indexed REC Strike Price'!$B77,'Inputs_Indexed REC'!$B$12:$B$14,0),MATCH('Indexed REC Prices'!AD$4,'Inputs_Indexed REC'!$D$11:$AC$11,0))),
IF(AD$4&lt;$C77,0,$E77)))</f>
        <v>96.86</v>
      </c>
      <c r="AE77" s="226">
        <f>IF(AE$4=$C77,$E77,
IF(AE$4&gt;$C77,AD77*(1+INDEX('Inputs_Indexed REC'!$D$12:$AC$14,MATCH('Indexed REC Strike Price'!$B77,'Inputs_Indexed REC'!$B$12:$B$14,0),MATCH('Indexed REC Prices'!AE$4,'Inputs_Indexed REC'!$D$11:$AC$11,0))),
IF(AE$4&lt;$C77,0,$E77)))</f>
        <v>96.86</v>
      </c>
    </row>
    <row r="78" spans="2:31">
      <c r="B78" s="321" t="s">
        <v>73</v>
      </c>
      <c r="C78" s="320">
        <f t="shared" si="5"/>
        <v>2043</v>
      </c>
      <c r="D78" s="262" t="s">
        <v>87</v>
      </c>
      <c r="E78" s="227">
        <v>96.86</v>
      </c>
      <c r="G78" s="226">
        <f>IF(G$4=$C78,$E78,
IF(G$4&gt;$C78,F78*(1+INDEX('Inputs_Indexed REC'!$D$12:$AC$14,MATCH('Indexed REC Strike Price'!$B78,'Inputs_Indexed REC'!$B$12:$B$14,0),MATCH('Indexed REC Prices'!G$4,'Inputs_Indexed REC'!$D$11:$AC$11,0))),
IF(G$4&lt;$C78,0,$E78)))</f>
        <v>0</v>
      </c>
      <c r="H78" s="226">
        <f>IF(H$4=$C78,$E78,
IF(H$4&gt;$C78,G78*(1+INDEX('Inputs_Indexed REC'!$D$12:$AC$14,MATCH('Indexed REC Strike Price'!$B78,'Inputs_Indexed REC'!$B$12:$B$14,0),MATCH('Indexed REC Prices'!H$4,'Inputs_Indexed REC'!$D$11:$AC$11,0))),
IF(H$4&lt;$C78,0,$E78)))</f>
        <v>0</v>
      </c>
      <c r="I78" s="226">
        <f>IF(I$4=$C78,$E78,
IF(I$4&gt;$C78,H78*(1+INDEX('Inputs_Indexed REC'!$D$12:$AC$14,MATCH('Indexed REC Strike Price'!$B78,'Inputs_Indexed REC'!$B$12:$B$14,0),MATCH('Indexed REC Prices'!I$4,'Inputs_Indexed REC'!$D$11:$AC$11,0))),
IF(I$4&lt;$C78,0,$E78)))</f>
        <v>0</v>
      </c>
      <c r="J78" s="226">
        <f>IF(J$4=$C78,$E78,
IF(J$4&gt;$C78,I78*(1+INDEX('Inputs_Indexed REC'!$D$12:$AC$14,MATCH('Indexed REC Strike Price'!$B78,'Inputs_Indexed REC'!$B$12:$B$14,0),MATCH('Indexed REC Prices'!J$4,'Inputs_Indexed REC'!$D$11:$AC$11,0))),
IF(J$4&lt;$C78,0,$E78)))</f>
        <v>0</v>
      </c>
      <c r="K78" s="226">
        <f>IF(K$4=$C78,$E78,
IF(K$4&gt;$C78,J78*(1+INDEX('Inputs_Indexed REC'!$D$12:$AC$14,MATCH('Indexed REC Strike Price'!$B78,'Inputs_Indexed REC'!$B$12:$B$14,0),MATCH('Indexed REC Prices'!K$4,'Inputs_Indexed REC'!$D$11:$AC$11,0))),
IF(K$4&lt;$C78,0,$E78)))</f>
        <v>0</v>
      </c>
      <c r="L78" s="226">
        <f>IF(L$4=$C78,$E78,
IF(L$4&gt;$C78,K78*(1+INDEX('Inputs_Indexed REC'!$D$12:$AC$14,MATCH('Indexed REC Strike Price'!$B78,'Inputs_Indexed REC'!$B$12:$B$14,0),MATCH('Indexed REC Prices'!L$4,'Inputs_Indexed REC'!$D$11:$AC$11,0))),
IF(L$4&lt;$C78,0,$E78)))</f>
        <v>0</v>
      </c>
      <c r="M78" s="226">
        <f>IF(M$4=$C78,$E78,
IF(M$4&gt;$C78,L78*(1+INDEX('Inputs_Indexed REC'!$D$12:$AC$14,MATCH('Indexed REC Strike Price'!$B78,'Inputs_Indexed REC'!$B$12:$B$14,0),MATCH('Indexed REC Prices'!M$4,'Inputs_Indexed REC'!$D$11:$AC$11,0))),
IF(M$4&lt;$C78,0,$E78)))</f>
        <v>0</v>
      </c>
      <c r="N78" s="226">
        <f>IF(N$4=$C78,$E78,
IF(N$4&gt;$C78,M78*(1+INDEX('Inputs_Indexed REC'!$D$12:$AC$14,MATCH('Indexed REC Strike Price'!$B78,'Inputs_Indexed REC'!$B$12:$B$14,0),MATCH('Indexed REC Prices'!N$4,'Inputs_Indexed REC'!$D$11:$AC$11,0))),
IF(N$4&lt;$C78,0,$E78)))</f>
        <v>0</v>
      </c>
      <c r="O78" s="226">
        <f>IF(O$4=$C78,$E78,
IF(O$4&gt;$C78,N78*(1+INDEX('Inputs_Indexed REC'!$D$12:$AC$14,MATCH('Indexed REC Strike Price'!$B78,'Inputs_Indexed REC'!$B$12:$B$14,0),MATCH('Indexed REC Prices'!O$4,'Inputs_Indexed REC'!$D$11:$AC$11,0))),
IF(O$4&lt;$C78,0,$E78)))</f>
        <v>0</v>
      </c>
      <c r="P78" s="226">
        <f>IF(P$4=$C78,$E78,
IF(P$4&gt;$C78,O78*(1+INDEX('Inputs_Indexed REC'!$D$12:$AC$14,MATCH('Indexed REC Strike Price'!$B78,'Inputs_Indexed REC'!$B$12:$B$14,0),MATCH('Indexed REC Prices'!P$4,'Inputs_Indexed REC'!$D$11:$AC$11,0))),
IF(P$4&lt;$C78,0,$E78)))</f>
        <v>0</v>
      </c>
      <c r="Q78" s="226">
        <f>IF(Q$4=$C78,$E78,
IF(Q$4&gt;$C78,P78*(1+INDEX('Inputs_Indexed REC'!$D$12:$AC$14,MATCH('Indexed REC Strike Price'!$B78,'Inputs_Indexed REC'!$B$12:$B$14,0),MATCH('Indexed REC Prices'!Q$4,'Inputs_Indexed REC'!$D$11:$AC$11,0))),
IF(Q$4&lt;$C78,0,$E78)))</f>
        <v>0</v>
      </c>
      <c r="R78" s="226">
        <f>IF(R$4=$C78,$E78,
IF(R$4&gt;$C78,Q78*(1+INDEX('Inputs_Indexed REC'!$D$12:$AC$14,MATCH('Indexed REC Strike Price'!$B78,'Inputs_Indexed REC'!$B$12:$B$14,0),MATCH('Indexed REC Prices'!R$4,'Inputs_Indexed REC'!$D$11:$AC$11,0))),
IF(R$4&lt;$C78,0,$E78)))</f>
        <v>0</v>
      </c>
      <c r="S78" s="226">
        <f>IF(S$4=$C78,$E78,
IF(S$4&gt;$C78,R78*(1+INDEX('Inputs_Indexed REC'!$D$12:$AC$14,MATCH('Indexed REC Strike Price'!$B78,'Inputs_Indexed REC'!$B$12:$B$14,0),MATCH('Indexed REC Prices'!S$4,'Inputs_Indexed REC'!$D$11:$AC$11,0))),
IF(S$4&lt;$C78,0,$E78)))</f>
        <v>0</v>
      </c>
      <c r="T78" s="226">
        <f>IF(T$4=$C78,$E78,
IF(T$4&gt;$C78,S78*(1+INDEX('Inputs_Indexed REC'!$D$12:$AC$14,MATCH('Indexed REC Strike Price'!$B78,'Inputs_Indexed REC'!$B$12:$B$14,0),MATCH('Indexed REC Prices'!T$4,'Inputs_Indexed REC'!$D$11:$AC$11,0))),
IF(T$4&lt;$C78,0,$E78)))</f>
        <v>0</v>
      </c>
      <c r="U78" s="226">
        <f>IF(U$4=$C78,$E78,
IF(U$4&gt;$C78,T78*(1+INDEX('Inputs_Indexed REC'!$D$12:$AC$14,MATCH('Indexed REC Strike Price'!$B78,'Inputs_Indexed REC'!$B$12:$B$14,0),MATCH('Indexed REC Prices'!U$4,'Inputs_Indexed REC'!$D$11:$AC$11,0))),
IF(U$4&lt;$C78,0,$E78)))</f>
        <v>0</v>
      </c>
      <c r="V78" s="226">
        <f>IF(V$4=$C78,$E78,
IF(V$4&gt;$C78,U78*(1+INDEX('Inputs_Indexed REC'!$D$12:$AC$14,MATCH('Indexed REC Strike Price'!$B78,'Inputs_Indexed REC'!$B$12:$B$14,0),MATCH('Indexed REC Prices'!V$4,'Inputs_Indexed REC'!$D$11:$AC$11,0))),
IF(V$4&lt;$C78,0,$E78)))</f>
        <v>0</v>
      </c>
      <c r="W78" s="226">
        <f>IF(W$4=$C78,$E78,
IF(W$4&gt;$C78,V78*(1+INDEX('Inputs_Indexed REC'!$D$12:$AC$14,MATCH('Indexed REC Strike Price'!$B78,'Inputs_Indexed REC'!$B$12:$B$14,0),MATCH('Indexed REC Prices'!W$4,'Inputs_Indexed REC'!$D$11:$AC$11,0))),
IF(W$4&lt;$C78,0,$E78)))</f>
        <v>0</v>
      </c>
      <c r="X78" s="226">
        <f>IF(X$4=$C78,$E78,
IF(X$4&gt;$C78,W78*(1+INDEX('Inputs_Indexed REC'!$D$12:$AC$14,MATCH('Indexed REC Strike Price'!$B78,'Inputs_Indexed REC'!$B$12:$B$14,0),MATCH('Indexed REC Prices'!X$4,'Inputs_Indexed REC'!$D$11:$AC$11,0))),
IF(X$4&lt;$C78,0,$E78)))</f>
        <v>0</v>
      </c>
      <c r="Y78" s="226">
        <f>IF(Y$4=$C78,$E78,
IF(Y$4&gt;$C78,X78*(1+INDEX('Inputs_Indexed REC'!$D$12:$AC$14,MATCH('Indexed REC Strike Price'!$B78,'Inputs_Indexed REC'!$B$12:$B$14,0),MATCH('Indexed REC Prices'!Y$4,'Inputs_Indexed REC'!$D$11:$AC$11,0))),
IF(Y$4&lt;$C78,0,$E78)))</f>
        <v>0</v>
      </c>
      <c r="Z78" s="226">
        <f>IF(Z$4=$C78,$E78,
IF(Z$4&gt;$C78,Y78*(1+INDEX('Inputs_Indexed REC'!$D$12:$AC$14,MATCH('Indexed REC Strike Price'!$B78,'Inputs_Indexed REC'!$B$12:$B$14,0),MATCH('Indexed REC Prices'!Z$4,'Inputs_Indexed REC'!$D$11:$AC$11,0))),
IF(Z$4&lt;$C78,0,$E78)))</f>
        <v>0</v>
      </c>
      <c r="AA78" s="226">
        <f>IF(AA$4=$C78,$E78,
IF(AA$4&gt;$C78,Z78*(1+INDEX('Inputs_Indexed REC'!$D$12:$AC$14,MATCH('Indexed REC Strike Price'!$B78,'Inputs_Indexed REC'!$B$12:$B$14,0),MATCH('Indexed REC Prices'!AA$4,'Inputs_Indexed REC'!$D$11:$AC$11,0))),
IF(AA$4&lt;$C78,0,$E78)))</f>
        <v>0</v>
      </c>
      <c r="AB78" s="226">
        <f>IF(AB$4=$C78,$E78,
IF(AB$4&gt;$C78,AA78*(1+INDEX('Inputs_Indexed REC'!$D$12:$AC$14,MATCH('Indexed REC Strike Price'!$B78,'Inputs_Indexed REC'!$B$12:$B$14,0),MATCH('Indexed REC Prices'!AB$4,'Inputs_Indexed REC'!$D$11:$AC$11,0))),
IF(AB$4&lt;$C78,0,$E78)))</f>
        <v>96.86</v>
      </c>
      <c r="AC78" s="226">
        <f>IF(AC$4=$C78,$E78,
IF(AC$4&gt;$C78,AB78*(1+INDEX('Inputs_Indexed REC'!$D$12:$AC$14,MATCH('Indexed REC Strike Price'!$B78,'Inputs_Indexed REC'!$B$12:$B$14,0),MATCH('Indexed REC Prices'!AC$4,'Inputs_Indexed REC'!$D$11:$AC$11,0))),
IF(AC$4&lt;$C78,0,$E78)))</f>
        <v>96.86</v>
      </c>
      <c r="AD78" s="226">
        <f>IF(AD$4=$C78,$E78,
IF(AD$4&gt;$C78,AC78*(1+INDEX('Inputs_Indexed REC'!$D$12:$AC$14,MATCH('Indexed REC Strike Price'!$B78,'Inputs_Indexed REC'!$B$12:$B$14,0),MATCH('Indexed REC Prices'!AD$4,'Inputs_Indexed REC'!$D$11:$AC$11,0))),
IF(AD$4&lt;$C78,0,$E78)))</f>
        <v>96.86</v>
      </c>
      <c r="AE78" s="226">
        <f>IF(AE$4=$C78,$E78,
IF(AE$4&gt;$C78,AD78*(1+INDEX('Inputs_Indexed REC'!$D$12:$AC$14,MATCH('Indexed REC Strike Price'!$B78,'Inputs_Indexed REC'!$B$12:$B$14,0),MATCH('Indexed REC Prices'!AE$4,'Inputs_Indexed REC'!$D$11:$AC$11,0))),
IF(AE$4&lt;$C78,0,$E78)))</f>
        <v>96.86</v>
      </c>
    </row>
    <row r="79" spans="2:31">
      <c r="B79" s="321" t="s">
        <v>73</v>
      </c>
      <c r="C79" s="320">
        <f t="shared" si="5"/>
        <v>2044</v>
      </c>
      <c r="D79" s="262" t="s">
        <v>87</v>
      </c>
      <c r="E79" s="227">
        <v>96.86</v>
      </c>
      <c r="G79" s="226">
        <f>IF(G$4=$C79,$E79,
IF(G$4&gt;$C79,F79*(1+INDEX('Inputs_Indexed REC'!$D$12:$AC$14,MATCH('Indexed REC Strike Price'!$B79,'Inputs_Indexed REC'!$B$12:$B$14,0),MATCH('Indexed REC Prices'!G$4,'Inputs_Indexed REC'!$D$11:$AC$11,0))),
IF(G$4&lt;$C79,0,$E79)))</f>
        <v>0</v>
      </c>
      <c r="H79" s="226">
        <f>IF(H$4=$C79,$E79,
IF(H$4&gt;$C79,G79*(1+INDEX('Inputs_Indexed REC'!$D$12:$AC$14,MATCH('Indexed REC Strike Price'!$B79,'Inputs_Indexed REC'!$B$12:$B$14,0),MATCH('Indexed REC Prices'!H$4,'Inputs_Indexed REC'!$D$11:$AC$11,0))),
IF(H$4&lt;$C79,0,$E79)))</f>
        <v>0</v>
      </c>
      <c r="I79" s="226">
        <f>IF(I$4=$C79,$E79,
IF(I$4&gt;$C79,H79*(1+INDEX('Inputs_Indexed REC'!$D$12:$AC$14,MATCH('Indexed REC Strike Price'!$B79,'Inputs_Indexed REC'!$B$12:$B$14,0),MATCH('Indexed REC Prices'!I$4,'Inputs_Indexed REC'!$D$11:$AC$11,0))),
IF(I$4&lt;$C79,0,$E79)))</f>
        <v>0</v>
      </c>
      <c r="J79" s="226">
        <f>IF(J$4=$C79,$E79,
IF(J$4&gt;$C79,I79*(1+INDEX('Inputs_Indexed REC'!$D$12:$AC$14,MATCH('Indexed REC Strike Price'!$B79,'Inputs_Indexed REC'!$B$12:$B$14,0),MATCH('Indexed REC Prices'!J$4,'Inputs_Indexed REC'!$D$11:$AC$11,0))),
IF(J$4&lt;$C79,0,$E79)))</f>
        <v>0</v>
      </c>
      <c r="K79" s="226">
        <f>IF(K$4=$C79,$E79,
IF(K$4&gt;$C79,J79*(1+INDEX('Inputs_Indexed REC'!$D$12:$AC$14,MATCH('Indexed REC Strike Price'!$B79,'Inputs_Indexed REC'!$B$12:$B$14,0),MATCH('Indexed REC Prices'!K$4,'Inputs_Indexed REC'!$D$11:$AC$11,0))),
IF(K$4&lt;$C79,0,$E79)))</f>
        <v>0</v>
      </c>
      <c r="L79" s="226">
        <f>IF(L$4=$C79,$E79,
IF(L$4&gt;$C79,K79*(1+INDEX('Inputs_Indexed REC'!$D$12:$AC$14,MATCH('Indexed REC Strike Price'!$B79,'Inputs_Indexed REC'!$B$12:$B$14,0),MATCH('Indexed REC Prices'!L$4,'Inputs_Indexed REC'!$D$11:$AC$11,0))),
IF(L$4&lt;$C79,0,$E79)))</f>
        <v>0</v>
      </c>
      <c r="M79" s="226">
        <f>IF(M$4=$C79,$E79,
IF(M$4&gt;$C79,L79*(1+INDEX('Inputs_Indexed REC'!$D$12:$AC$14,MATCH('Indexed REC Strike Price'!$B79,'Inputs_Indexed REC'!$B$12:$B$14,0),MATCH('Indexed REC Prices'!M$4,'Inputs_Indexed REC'!$D$11:$AC$11,0))),
IF(M$4&lt;$C79,0,$E79)))</f>
        <v>0</v>
      </c>
      <c r="N79" s="226">
        <f>IF(N$4=$C79,$E79,
IF(N$4&gt;$C79,M79*(1+INDEX('Inputs_Indexed REC'!$D$12:$AC$14,MATCH('Indexed REC Strike Price'!$B79,'Inputs_Indexed REC'!$B$12:$B$14,0),MATCH('Indexed REC Prices'!N$4,'Inputs_Indexed REC'!$D$11:$AC$11,0))),
IF(N$4&lt;$C79,0,$E79)))</f>
        <v>0</v>
      </c>
      <c r="O79" s="226">
        <f>IF(O$4=$C79,$E79,
IF(O$4&gt;$C79,N79*(1+INDEX('Inputs_Indexed REC'!$D$12:$AC$14,MATCH('Indexed REC Strike Price'!$B79,'Inputs_Indexed REC'!$B$12:$B$14,0),MATCH('Indexed REC Prices'!O$4,'Inputs_Indexed REC'!$D$11:$AC$11,0))),
IF(O$4&lt;$C79,0,$E79)))</f>
        <v>0</v>
      </c>
      <c r="P79" s="226">
        <f>IF(P$4=$C79,$E79,
IF(P$4&gt;$C79,O79*(1+INDEX('Inputs_Indexed REC'!$D$12:$AC$14,MATCH('Indexed REC Strike Price'!$B79,'Inputs_Indexed REC'!$B$12:$B$14,0),MATCH('Indexed REC Prices'!P$4,'Inputs_Indexed REC'!$D$11:$AC$11,0))),
IF(P$4&lt;$C79,0,$E79)))</f>
        <v>0</v>
      </c>
      <c r="Q79" s="226">
        <f>IF(Q$4=$C79,$E79,
IF(Q$4&gt;$C79,P79*(1+INDEX('Inputs_Indexed REC'!$D$12:$AC$14,MATCH('Indexed REC Strike Price'!$B79,'Inputs_Indexed REC'!$B$12:$B$14,0),MATCH('Indexed REC Prices'!Q$4,'Inputs_Indexed REC'!$D$11:$AC$11,0))),
IF(Q$4&lt;$C79,0,$E79)))</f>
        <v>0</v>
      </c>
      <c r="R79" s="226">
        <f>IF(R$4=$C79,$E79,
IF(R$4&gt;$C79,Q79*(1+INDEX('Inputs_Indexed REC'!$D$12:$AC$14,MATCH('Indexed REC Strike Price'!$B79,'Inputs_Indexed REC'!$B$12:$B$14,0),MATCH('Indexed REC Prices'!R$4,'Inputs_Indexed REC'!$D$11:$AC$11,0))),
IF(R$4&lt;$C79,0,$E79)))</f>
        <v>0</v>
      </c>
      <c r="S79" s="226">
        <f>IF(S$4=$C79,$E79,
IF(S$4&gt;$C79,R79*(1+INDEX('Inputs_Indexed REC'!$D$12:$AC$14,MATCH('Indexed REC Strike Price'!$B79,'Inputs_Indexed REC'!$B$12:$B$14,0),MATCH('Indexed REC Prices'!S$4,'Inputs_Indexed REC'!$D$11:$AC$11,0))),
IF(S$4&lt;$C79,0,$E79)))</f>
        <v>0</v>
      </c>
      <c r="T79" s="226">
        <f>IF(T$4=$C79,$E79,
IF(T$4&gt;$C79,S79*(1+INDEX('Inputs_Indexed REC'!$D$12:$AC$14,MATCH('Indexed REC Strike Price'!$B79,'Inputs_Indexed REC'!$B$12:$B$14,0),MATCH('Indexed REC Prices'!T$4,'Inputs_Indexed REC'!$D$11:$AC$11,0))),
IF(T$4&lt;$C79,0,$E79)))</f>
        <v>0</v>
      </c>
      <c r="U79" s="226">
        <f>IF(U$4=$C79,$E79,
IF(U$4&gt;$C79,T79*(1+INDEX('Inputs_Indexed REC'!$D$12:$AC$14,MATCH('Indexed REC Strike Price'!$B79,'Inputs_Indexed REC'!$B$12:$B$14,0),MATCH('Indexed REC Prices'!U$4,'Inputs_Indexed REC'!$D$11:$AC$11,0))),
IF(U$4&lt;$C79,0,$E79)))</f>
        <v>0</v>
      </c>
      <c r="V79" s="226">
        <f>IF(V$4=$C79,$E79,
IF(V$4&gt;$C79,U79*(1+INDEX('Inputs_Indexed REC'!$D$12:$AC$14,MATCH('Indexed REC Strike Price'!$B79,'Inputs_Indexed REC'!$B$12:$B$14,0),MATCH('Indexed REC Prices'!V$4,'Inputs_Indexed REC'!$D$11:$AC$11,0))),
IF(V$4&lt;$C79,0,$E79)))</f>
        <v>0</v>
      </c>
      <c r="W79" s="226">
        <f>IF(W$4=$C79,$E79,
IF(W$4&gt;$C79,V79*(1+INDEX('Inputs_Indexed REC'!$D$12:$AC$14,MATCH('Indexed REC Strike Price'!$B79,'Inputs_Indexed REC'!$B$12:$B$14,0),MATCH('Indexed REC Prices'!W$4,'Inputs_Indexed REC'!$D$11:$AC$11,0))),
IF(W$4&lt;$C79,0,$E79)))</f>
        <v>0</v>
      </c>
      <c r="X79" s="226">
        <f>IF(X$4=$C79,$E79,
IF(X$4&gt;$C79,W79*(1+INDEX('Inputs_Indexed REC'!$D$12:$AC$14,MATCH('Indexed REC Strike Price'!$B79,'Inputs_Indexed REC'!$B$12:$B$14,0),MATCH('Indexed REC Prices'!X$4,'Inputs_Indexed REC'!$D$11:$AC$11,0))),
IF(X$4&lt;$C79,0,$E79)))</f>
        <v>0</v>
      </c>
      <c r="Y79" s="226">
        <f>IF(Y$4=$C79,$E79,
IF(Y$4&gt;$C79,X79*(1+INDEX('Inputs_Indexed REC'!$D$12:$AC$14,MATCH('Indexed REC Strike Price'!$B79,'Inputs_Indexed REC'!$B$12:$B$14,0),MATCH('Indexed REC Prices'!Y$4,'Inputs_Indexed REC'!$D$11:$AC$11,0))),
IF(Y$4&lt;$C79,0,$E79)))</f>
        <v>0</v>
      </c>
      <c r="Z79" s="226">
        <f>IF(Z$4=$C79,$E79,
IF(Z$4&gt;$C79,Y79*(1+INDEX('Inputs_Indexed REC'!$D$12:$AC$14,MATCH('Indexed REC Strike Price'!$B79,'Inputs_Indexed REC'!$B$12:$B$14,0),MATCH('Indexed REC Prices'!Z$4,'Inputs_Indexed REC'!$D$11:$AC$11,0))),
IF(Z$4&lt;$C79,0,$E79)))</f>
        <v>0</v>
      </c>
      <c r="AA79" s="226">
        <f>IF(AA$4=$C79,$E79,
IF(AA$4&gt;$C79,Z79*(1+INDEX('Inputs_Indexed REC'!$D$12:$AC$14,MATCH('Indexed REC Strike Price'!$B79,'Inputs_Indexed REC'!$B$12:$B$14,0),MATCH('Indexed REC Prices'!AA$4,'Inputs_Indexed REC'!$D$11:$AC$11,0))),
IF(AA$4&lt;$C79,0,$E79)))</f>
        <v>0</v>
      </c>
      <c r="AB79" s="226">
        <f>IF(AB$4=$C79,$E79,
IF(AB$4&gt;$C79,AA79*(1+INDEX('Inputs_Indexed REC'!$D$12:$AC$14,MATCH('Indexed REC Strike Price'!$B79,'Inputs_Indexed REC'!$B$12:$B$14,0),MATCH('Indexed REC Prices'!AB$4,'Inputs_Indexed REC'!$D$11:$AC$11,0))),
IF(AB$4&lt;$C79,0,$E79)))</f>
        <v>0</v>
      </c>
      <c r="AC79" s="226">
        <f>IF(AC$4=$C79,$E79,
IF(AC$4&gt;$C79,AB79*(1+INDEX('Inputs_Indexed REC'!$D$12:$AC$14,MATCH('Indexed REC Strike Price'!$B79,'Inputs_Indexed REC'!$B$12:$B$14,0),MATCH('Indexed REC Prices'!AC$4,'Inputs_Indexed REC'!$D$11:$AC$11,0))),
IF(AC$4&lt;$C79,0,$E79)))</f>
        <v>96.86</v>
      </c>
      <c r="AD79" s="226">
        <f>IF(AD$4=$C79,$E79,
IF(AD$4&gt;$C79,AC79*(1+INDEX('Inputs_Indexed REC'!$D$12:$AC$14,MATCH('Indexed REC Strike Price'!$B79,'Inputs_Indexed REC'!$B$12:$B$14,0),MATCH('Indexed REC Prices'!AD$4,'Inputs_Indexed REC'!$D$11:$AC$11,0))),
IF(AD$4&lt;$C79,0,$E79)))</f>
        <v>96.86</v>
      </c>
      <c r="AE79" s="226">
        <f>IF(AE$4=$C79,$E79,
IF(AE$4&gt;$C79,AD79*(1+INDEX('Inputs_Indexed REC'!$D$12:$AC$14,MATCH('Indexed REC Strike Price'!$B79,'Inputs_Indexed REC'!$B$12:$B$14,0),MATCH('Indexed REC Prices'!AE$4,'Inputs_Indexed REC'!$D$11:$AC$11,0))),
IF(AE$4&lt;$C79,0,$E79)))</f>
        <v>96.86</v>
      </c>
    </row>
    <row r="80" spans="2:31">
      <c r="B80" s="321" t="s">
        <v>73</v>
      </c>
      <c r="C80" s="320">
        <f t="shared" si="5"/>
        <v>2045</v>
      </c>
      <c r="D80" s="262" t="s">
        <v>87</v>
      </c>
      <c r="E80" s="227">
        <v>96.86</v>
      </c>
      <c r="G80" s="226">
        <f>IF(G$4=$C80,$E80,
IF(G$4&gt;$C80,F80*(1+INDEX('Inputs_Indexed REC'!$D$12:$AC$14,MATCH('Indexed REC Strike Price'!$B80,'Inputs_Indexed REC'!$B$12:$B$14,0),MATCH('Indexed REC Prices'!G$4,'Inputs_Indexed REC'!$D$11:$AC$11,0))),
IF(G$4&lt;$C80,0,$E80)))</f>
        <v>0</v>
      </c>
      <c r="H80" s="226">
        <f>IF(H$4=$C80,$E80,
IF(H$4&gt;$C80,G80*(1+INDEX('Inputs_Indexed REC'!$D$12:$AC$14,MATCH('Indexed REC Strike Price'!$B80,'Inputs_Indexed REC'!$B$12:$B$14,0),MATCH('Indexed REC Prices'!H$4,'Inputs_Indexed REC'!$D$11:$AC$11,0))),
IF(H$4&lt;$C80,0,$E80)))</f>
        <v>0</v>
      </c>
      <c r="I80" s="226">
        <f>IF(I$4=$C80,$E80,
IF(I$4&gt;$C80,H80*(1+INDEX('Inputs_Indexed REC'!$D$12:$AC$14,MATCH('Indexed REC Strike Price'!$B80,'Inputs_Indexed REC'!$B$12:$B$14,0),MATCH('Indexed REC Prices'!I$4,'Inputs_Indexed REC'!$D$11:$AC$11,0))),
IF(I$4&lt;$C80,0,$E80)))</f>
        <v>0</v>
      </c>
      <c r="J80" s="226">
        <f>IF(J$4=$C80,$E80,
IF(J$4&gt;$C80,I80*(1+INDEX('Inputs_Indexed REC'!$D$12:$AC$14,MATCH('Indexed REC Strike Price'!$B80,'Inputs_Indexed REC'!$B$12:$B$14,0),MATCH('Indexed REC Prices'!J$4,'Inputs_Indexed REC'!$D$11:$AC$11,0))),
IF(J$4&lt;$C80,0,$E80)))</f>
        <v>0</v>
      </c>
      <c r="K80" s="226">
        <f>IF(K$4=$C80,$E80,
IF(K$4&gt;$C80,J80*(1+INDEX('Inputs_Indexed REC'!$D$12:$AC$14,MATCH('Indexed REC Strike Price'!$B80,'Inputs_Indexed REC'!$B$12:$B$14,0),MATCH('Indexed REC Prices'!K$4,'Inputs_Indexed REC'!$D$11:$AC$11,0))),
IF(K$4&lt;$C80,0,$E80)))</f>
        <v>0</v>
      </c>
      <c r="L80" s="226">
        <f>IF(L$4=$C80,$E80,
IF(L$4&gt;$C80,K80*(1+INDEX('Inputs_Indexed REC'!$D$12:$AC$14,MATCH('Indexed REC Strike Price'!$B80,'Inputs_Indexed REC'!$B$12:$B$14,0),MATCH('Indexed REC Prices'!L$4,'Inputs_Indexed REC'!$D$11:$AC$11,0))),
IF(L$4&lt;$C80,0,$E80)))</f>
        <v>0</v>
      </c>
      <c r="M80" s="226">
        <f>IF(M$4=$C80,$E80,
IF(M$4&gt;$C80,L80*(1+INDEX('Inputs_Indexed REC'!$D$12:$AC$14,MATCH('Indexed REC Strike Price'!$B80,'Inputs_Indexed REC'!$B$12:$B$14,0),MATCH('Indexed REC Prices'!M$4,'Inputs_Indexed REC'!$D$11:$AC$11,0))),
IF(M$4&lt;$C80,0,$E80)))</f>
        <v>0</v>
      </c>
      <c r="N80" s="226">
        <f>IF(N$4=$C80,$E80,
IF(N$4&gt;$C80,M80*(1+INDEX('Inputs_Indexed REC'!$D$12:$AC$14,MATCH('Indexed REC Strike Price'!$B80,'Inputs_Indexed REC'!$B$12:$B$14,0),MATCH('Indexed REC Prices'!N$4,'Inputs_Indexed REC'!$D$11:$AC$11,0))),
IF(N$4&lt;$C80,0,$E80)))</f>
        <v>0</v>
      </c>
      <c r="O80" s="226">
        <f>IF(O$4=$C80,$E80,
IF(O$4&gt;$C80,N80*(1+INDEX('Inputs_Indexed REC'!$D$12:$AC$14,MATCH('Indexed REC Strike Price'!$B80,'Inputs_Indexed REC'!$B$12:$B$14,0),MATCH('Indexed REC Prices'!O$4,'Inputs_Indexed REC'!$D$11:$AC$11,0))),
IF(O$4&lt;$C80,0,$E80)))</f>
        <v>0</v>
      </c>
      <c r="P80" s="226">
        <f>IF(P$4=$C80,$E80,
IF(P$4&gt;$C80,O80*(1+INDEX('Inputs_Indexed REC'!$D$12:$AC$14,MATCH('Indexed REC Strike Price'!$B80,'Inputs_Indexed REC'!$B$12:$B$14,0),MATCH('Indexed REC Prices'!P$4,'Inputs_Indexed REC'!$D$11:$AC$11,0))),
IF(P$4&lt;$C80,0,$E80)))</f>
        <v>0</v>
      </c>
      <c r="Q80" s="226">
        <f>IF(Q$4=$C80,$E80,
IF(Q$4&gt;$C80,P80*(1+INDEX('Inputs_Indexed REC'!$D$12:$AC$14,MATCH('Indexed REC Strike Price'!$B80,'Inputs_Indexed REC'!$B$12:$B$14,0),MATCH('Indexed REC Prices'!Q$4,'Inputs_Indexed REC'!$D$11:$AC$11,0))),
IF(Q$4&lt;$C80,0,$E80)))</f>
        <v>0</v>
      </c>
      <c r="R80" s="226">
        <f>IF(R$4=$C80,$E80,
IF(R$4&gt;$C80,Q80*(1+INDEX('Inputs_Indexed REC'!$D$12:$AC$14,MATCH('Indexed REC Strike Price'!$B80,'Inputs_Indexed REC'!$B$12:$B$14,0),MATCH('Indexed REC Prices'!R$4,'Inputs_Indexed REC'!$D$11:$AC$11,0))),
IF(R$4&lt;$C80,0,$E80)))</f>
        <v>0</v>
      </c>
      <c r="S80" s="226">
        <f>IF(S$4=$C80,$E80,
IF(S$4&gt;$C80,R80*(1+INDEX('Inputs_Indexed REC'!$D$12:$AC$14,MATCH('Indexed REC Strike Price'!$B80,'Inputs_Indexed REC'!$B$12:$B$14,0),MATCH('Indexed REC Prices'!S$4,'Inputs_Indexed REC'!$D$11:$AC$11,0))),
IF(S$4&lt;$C80,0,$E80)))</f>
        <v>0</v>
      </c>
      <c r="T80" s="226">
        <f>IF(T$4=$C80,$E80,
IF(T$4&gt;$C80,S80*(1+INDEX('Inputs_Indexed REC'!$D$12:$AC$14,MATCH('Indexed REC Strike Price'!$B80,'Inputs_Indexed REC'!$B$12:$B$14,0),MATCH('Indexed REC Prices'!T$4,'Inputs_Indexed REC'!$D$11:$AC$11,0))),
IF(T$4&lt;$C80,0,$E80)))</f>
        <v>0</v>
      </c>
      <c r="U80" s="226">
        <f>IF(U$4=$C80,$E80,
IF(U$4&gt;$C80,T80*(1+INDEX('Inputs_Indexed REC'!$D$12:$AC$14,MATCH('Indexed REC Strike Price'!$B80,'Inputs_Indexed REC'!$B$12:$B$14,0),MATCH('Indexed REC Prices'!U$4,'Inputs_Indexed REC'!$D$11:$AC$11,0))),
IF(U$4&lt;$C80,0,$E80)))</f>
        <v>0</v>
      </c>
      <c r="V80" s="226">
        <f>IF(V$4=$C80,$E80,
IF(V$4&gt;$C80,U80*(1+INDEX('Inputs_Indexed REC'!$D$12:$AC$14,MATCH('Indexed REC Strike Price'!$B80,'Inputs_Indexed REC'!$B$12:$B$14,0),MATCH('Indexed REC Prices'!V$4,'Inputs_Indexed REC'!$D$11:$AC$11,0))),
IF(V$4&lt;$C80,0,$E80)))</f>
        <v>0</v>
      </c>
      <c r="W80" s="226">
        <f>IF(W$4=$C80,$E80,
IF(W$4&gt;$C80,V80*(1+INDEX('Inputs_Indexed REC'!$D$12:$AC$14,MATCH('Indexed REC Strike Price'!$B80,'Inputs_Indexed REC'!$B$12:$B$14,0),MATCH('Indexed REC Prices'!W$4,'Inputs_Indexed REC'!$D$11:$AC$11,0))),
IF(W$4&lt;$C80,0,$E80)))</f>
        <v>0</v>
      </c>
      <c r="X80" s="226">
        <f>IF(X$4=$C80,$E80,
IF(X$4&gt;$C80,W80*(1+INDEX('Inputs_Indexed REC'!$D$12:$AC$14,MATCH('Indexed REC Strike Price'!$B80,'Inputs_Indexed REC'!$B$12:$B$14,0),MATCH('Indexed REC Prices'!X$4,'Inputs_Indexed REC'!$D$11:$AC$11,0))),
IF(X$4&lt;$C80,0,$E80)))</f>
        <v>0</v>
      </c>
      <c r="Y80" s="226">
        <f>IF(Y$4=$C80,$E80,
IF(Y$4&gt;$C80,X80*(1+INDEX('Inputs_Indexed REC'!$D$12:$AC$14,MATCH('Indexed REC Strike Price'!$B80,'Inputs_Indexed REC'!$B$12:$B$14,0),MATCH('Indexed REC Prices'!Y$4,'Inputs_Indexed REC'!$D$11:$AC$11,0))),
IF(Y$4&lt;$C80,0,$E80)))</f>
        <v>0</v>
      </c>
      <c r="Z80" s="226">
        <f>IF(Z$4=$C80,$E80,
IF(Z$4&gt;$C80,Y80*(1+INDEX('Inputs_Indexed REC'!$D$12:$AC$14,MATCH('Indexed REC Strike Price'!$B80,'Inputs_Indexed REC'!$B$12:$B$14,0),MATCH('Indexed REC Prices'!Z$4,'Inputs_Indexed REC'!$D$11:$AC$11,0))),
IF(Z$4&lt;$C80,0,$E80)))</f>
        <v>0</v>
      </c>
      <c r="AA80" s="226">
        <f>IF(AA$4=$C80,$E80,
IF(AA$4&gt;$C80,Z80*(1+INDEX('Inputs_Indexed REC'!$D$12:$AC$14,MATCH('Indexed REC Strike Price'!$B80,'Inputs_Indexed REC'!$B$12:$B$14,0),MATCH('Indexed REC Prices'!AA$4,'Inputs_Indexed REC'!$D$11:$AC$11,0))),
IF(AA$4&lt;$C80,0,$E80)))</f>
        <v>0</v>
      </c>
      <c r="AB80" s="226">
        <f>IF(AB$4=$C80,$E80,
IF(AB$4&gt;$C80,AA80*(1+INDEX('Inputs_Indexed REC'!$D$12:$AC$14,MATCH('Indexed REC Strike Price'!$B80,'Inputs_Indexed REC'!$B$12:$B$14,0),MATCH('Indexed REC Prices'!AB$4,'Inputs_Indexed REC'!$D$11:$AC$11,0))),
IF(AB$4&lt;$C80,0,$E80)))</f>
        <v>0</v>
      </c>
      <c r="AC80" s="226">
        <f>IF(AC$4=$C80,$E80,
IF(AC$4&gt;$C80,AB80*(1+INDEX('Inputs_Indexed REC'!$D$12:$AC$14,MATCH('Indexed REC Strike Price'!$B80,'Inputs_Indexed REC'!$B$12:$B$14,0),MATCH('Indexed REC Prices'!AC$4,'Inputs_Indexed REC'!$D$11:$AC$11,0))),
IF(AC$4&lt;$C80,0,$E80)))</f>
        <v>0</v>
      </c>
      <c r="AD80" s="226">
        <f>IF(AD$4=$C80,$E80,
IF(AD$4&gt;$C80,AC80*(1+INDEX('Inputs_Indexed REC'!$D$12:$AC$14,MATCH('Indexed REC Strike Price'!$B80,'Inputs_Indexed REC'!$B$12:$B$14,0),MATCH('Indexed REC Prices'!AD$4,'Inputs_Indexed REC'!$D$11:$AC$11,0))),
IF(AD$4&lt;$C80,0,$E80)))</f>
        <v>96.86</v>
      </c>
      <c r="AE80" s="226">
        <f>IF(AE$4=$C80,$E80,
IF(AE$4&gt;$C80,AD80*(1+INDEX('Inputs_Indexed REC'!$D$12:$AC$14,MATCH('Indexed REC Strike Price'!$B80,'Inputs_Indexed REC'!$B$12:$B$14,0),MATCH('Indexed REC Prices'!AE$4,'Inputs_Indexed REC'!$D$11:$AC$11,0))),
IF(AE$4&lt;$C80,0,$E80)))</f>
        <v>96.86</v>
      </c>
    </row>
    <row r="81" spans="2:31">
      <c r="B81" s="321" t="s">
        <v>73</v>
      </c>
      <c r="C81" s="320">
        <f t="shared" si="5"/>
        <v>2046</v>
      </c>
      <c r="D81" s="262" t="s">
        <v>87</v>
      </c>
      <c r="E81" s="227">
        <v>96.86</v>
      </c>
      <c r="G81" s="226">
        <f>IF(G$4=$C81,$E81,
IF(G$4&gt;$C81,F81*(1+INDEX('Inputs_Indexed REC'!$D$12:$AC$14,MATCH('Indexed REC Strike Price'!$B81,'Inputs_Indexed REC'!$B$12:$B$14,0),MATCH('Indexed REC Prices'!G$4,'Inputs_Indexed REC'!$D$11:$AC$11,0))),
IF(G$4&lt;$C81,0,$E81)))</f>
        <v>0</v>
      </c>
      <c r="H81" s="226">
        <f>IF(H$4=$C81,$E81,
IF(H$4&gt;$C81,G81*(1+INDEX('Inputs_Indexed REC'!$D$12:$AC$14,MATCH('Indexed REC Strike Price'!$B81,'Inputs_Indexed REC'!$B$12:$B$14,0),MATCH('Indexed REC Prices'!H$4,'Inputs_Indexed REC'!$D$11:$AC$11,0))),
IF(H$4&lt;$C81,0,$E81)))</f>
        <v>0</v>
      </c>
      <c r="I81" s="226">
        <f>IF(I$4=$C81,$E81,
IF(I$4&gt;$C81,H81*(1+INDEX('Inputs_Indexed REC'!$D$12:$AC$14,MATCH('Indexed REC Strike Price'!$B81,'Inputs_Indexed REC'!$B$12:$B$14,0),MATCH('Indexed REC Prices'!I$4,'Inputs_Indexed REC'!$D$11:$AC$11,0))),
IF(I$4&lt;$C81,0,$E81)))</f>
        <v>0</v>
      </c>
      <c r="J81" s="226">
        <f>IF(J$4=$C81,$E81,
IF(J$4&gt;$C81,I81*(1+INDEX('Inputs_Indexed REC'!$D$12:$AC$14,MATCH('Indexed REC Strike Price'!$B81,'Inputs_Indexed REC'!$B$12:$B$14,0),MATCH('Indexed REC Prices'!J$4,'Inputs_Indexed REC'!$D$11:$AC$11,0))),
IF(J$4&lt;$C81,0,$E81)))</f>
        <v>0</v>
      </c>
      <c r="K81" s="226">
        <f>IF(K$4=$C81,$E81,
IF(K$4&gt;$C81,J81*(1+INDEX('Inputs_Indexed REC'!$D$12:$AC$14,MATCH('Indexed REC Strike Price'!$B81,'Inputs_Indexed REC'!$B$12:$B$14,0),MATCH('Indexed REC Prices'!K$4,'Inputs_Indexed REC'!$D$11:$AC$11,0))),
IF(K$4&lt;$C81,0,$E81)))</f>
        <v>0</v>
      </c>
      <c r="L81" s="226">
        <f>IF(L$4=$C81,$E81,
IF(L$4&gt;$C81,K81*(1+INDEX('Inputs_Indexed REC'!$D$12:$AC$14,MATCH('Indexed REC Strike Price'!$B81,'Inputs_Indexed REC'!$B$12:$B$14,0),MATCH('Indexed REC Prices'!L$4,'Inputs_Indexed REC'!$D$11:$AC$11,0))),
IF(L$4&lt;$C81,0,$E81)))</f>
        <v>0</v>
      </c>
      <c r="M81" s="226">
        <f>IF(M$4=$C81,$E81,
IF(M$4&gt;$C81,L81*(1+INDEX('Inputs_Indexed REC'!$D$12:$AC$14,MATCH('Indexed REC Strike Price'!$B81,'Inputs_Indexed REC'!$B$12:$B$14,0),MATCH('Indexed REC Prices'!M$4,'Inputs_Indexed REC'!$D$11:$AC$11,0))),
IF(M$4&lt;$C81,0,$E81)))</f>
        <v>0</v>
      </c>
      <c r="N81" s="226">
        <f>IF(N$4=$C81,$E81,
IF(N$4&gt;$C81,M81*(1+INDEX('Inputs_Indexed REC'!$D$12:$AC$14,MATCH('Indexed REC Strike Price'!$B81,'Inputs_Indexed REC'!$B$12:$B$14,0),MATCH('Indexed REC Prices'!N$4,'Inputs_Indexed REC'!$D$11:$AC$11,0))),
IF(N$4&lt;$C81,0,$E81)))</f>
        <v>0</v>
      </c>
      <c r="O81" s="226">
        <f>IF(O$4=$C81,$E81,
IF(O$4&gt;$C81,N81*(1+INDEX('Inputs_Indexed REC'!$D$12:$AC$14,MATCH('Indexed REC Strike Price'!$B81,'Inputs_Indexed REC'!$B$12:$B$14,0),MATCH('Indexed REC Prices'!O$4,'Inputs_Indexed REC'!$D$11:$AC$11,0))),
IF(O$4&lt;$C81,0,$E81)))</f>
        <v>0</v>
      </c>
      <c r="P81" s="226">
        <f>IF(P$4=$C81,$E81,
IF(P$4&gt;$C81,O81*(1+INDEX('Inputs_Indexed REC'!$D$12:$AC$14,MATCH('Indexed REC Strike Price'!$B81,'Inputs_Indexed REC'!$B$12:$B$14,0),MATCH('Indexed REC Prices'!P$4,'Inputs_Indexed REC'!$D$11:$AC$11,0))),
IF(P$4&lt;$C81,0,$E81)))</f>
        <v>0</v>
      </c>
      <c r="Q81" s="226">
        <f>IF(Q$4=$C81,$E81,
IF(Q$4&gt;$C81,P81*(1+INDEX('Inputs_Indexed REC'!$D$12:$AC$14,MATCH('Indexed REC Strike Price'!$B81,'Inputs_Indexed REC'!$B$12:$B$14,0),MATCH('Indexed REC Prices'!Q$4,'Inputs_Indexed REC'!$D$11:$AC$11,0))),
IF(Q$4&lt;$C81,0,$E81)))</f>
        <v>0</v>
      </c>
      <c r="R81" s="226">
        <f>IF(R$4=$C81,$E81,
IF(R$4&gt;$C81,Q81*(1+INDEX('Inputs_Indexed REC'!$D$12:$AC$14,MATCH('Indexed REC Strike Price'!$B81,'Inputs_Indexed REC'!$B$12:$B$14,0),MATCH('Indexed REC Prices'!R$4,'Inputs_Indexed REC'!$D$11:$AC$11,0))),
IF(R$4&lt;$C81,0,$E81)))</f>
        <v>0</v>
      </c>
      <c r="S81" s="226">
        <f>IF(S$4=$C81,$E81,
IF(S$4&gt;$C81,R81*(1+INDEX('Inputs_Indexed REC'!$D$12:$AC$14,MATCH('Indexed REC Strike Price'!$B81,'Inputs_Indexed REC'!$B$12:$B$14,0),MATCH('Indexed REC Prices'!S$4,'Inputs_Indexed REC'!$D$11:$AC$11,0))),
IF(S$4&lt;$C81,0,$E81)))</f>
        <v>0</v>
      </c>
      <c r="T81" s="226">
        <f>IF(T$4=$C81,$E81,
IF(T$4&gt;$C81,S81*(1+INDEX('Inputs_Indexed REC'!$D$12:$AC$14,MATCH('Indexed REC Strike Price'!$B81,'Inputs_Indexed REC'!$B$12:$B$14,0),MATCH('Indexed REC Prices'!T$4,'Inputs_Indexed REC'!$D$11:$AC$11,0))),
IF(T$4&lt;$C81,0,$E81)))</f>
        <v>0</v>
      </c>
      <c r="U81" s="226">
        <f>IF(U$4=$C81,$E81,
IF(U$4&gt;$C81,T81*(1+INDEX('Inputs_Indexed REC'!$D$12:$AC$14,MATCH('Indexed REC Strike Price'!$B81,'Inputs_Indexed REC'!$B$12:$B$14,0),MATCH('Indexed REC Prices'!U$4,'Inputs_Indexed REC'!$D$11:$AC$11,0))),
IF(U$4&lt;$C81,0,$E81)))</f>
        <v>0</v>
      </c>
      <c r="V81" s="226">
        <f>IF(V$4=$C81,$E81,
IF(V$4&gt;$C81,U81*(1+INDEX('Inputs_Indexed REC'!$D$12:$AC$14,MATCH('Indexed REC Strike Price'!$B81,'Inputs_Indexed REC'!$B$12:$B$14,0),MATCH('Indexed REC Prices'!V$4,'Inputs_Indexed REC'!$D$11:$AC$11,0))),
IF(V$4&lt;$C81,0,$E81)))</f>
        <v>0</v>
      </c>
      <c r="W81" s="226">
        <f>IF(W$4=$C81,$E81,
IF(W$4&gt;$C81,V81*(1+INDEX('Inputs_Indexed REC'!$D$12:$AC$14,MATCH('Indexed REC Strike Price'!$B81,'Inputs_Indexed REC'!$B$12:$B$14,0),MATCH('Indexed REC Prices'!W$4,'Inputs_Indexed REC'!$D$11:$AC$11,0))),
IF(W$4&lt;$C81,0,$E81)))</f>
        <v>0</v>
      </c>
      <c r="X81" s="226">
        <f>IF(X$4=$C81,$E81,
IF(X$4&gt;$C81,W81*(1+INDEX('Inputs_Indexed REC'!$D$12:$AC$14,MATCH('Indexed REC Strike Price'!$B81,'Inputs_Indexed REC'!$B$12:$B$14,0),MATCH('Indexed REC Prices'!X$4,'Inputs_Indexed REC'!$D$11:$AC$11,0))),
IF(X$4&lt;$C81,0,$E81)))</f>
        <v>0</v>
      </c>
      <c r="Y81" s="226">
        <f>IF(Y$4=$C81,$E81,
IF(Y$4&gt;$C81,X81*(1+INDEX('Inputs_Indexed REC'!$D$12:$AC$14,MATCH('Indexed REC Strike Price'!$B81,'Inputs_Indexed REC'!$B$12:$B$14,0),MATCH('Indexed REC Prices'!Y$4,'Inputs_Indexed REC'!$D$11:$AC$11,0))),
IF(Y$4&lt;$C81,0,$E81)))</f>
        <v>0</v>
      </c>
      <c r="Z81" s="226">
        <f>IF(Z$4=$C81,$E81,
IF(Z$4&gt;$C81,Y81*(1+INDEX('Inputs_Indexed REC'!$D$12:$AC$14,MATCH('Indexed REC Strike Price'!$B81,'Inputs_Indexed REC'!$B$12:$B$14,0),MATCH('Indexed REC Prices'!Z$4,'Inputs_Indexed REC'!$D$11:$AC$11,0))),
IF(Z$4&lt;$C81,0,$E81)))</f>
        <v>0</v>
      </c>
      <c r="AA81" s="226">
        <f>IF(AA$4=$C81,$E81,
IF(AA$4&gt;$C81,Z81*(1+INDEX('Inputs_Indexed REC'!$D$12:$AC$14,MATCH('Indexed REC Strike Price'!$B81,'Inputs_Indexed REC'!$B$12:$B$14,0),MATCH('Indexed REC Prices'!AA$4,'Inputs_Indexed REC'!$D$11:$AC$11,0))),
IF(AA$4&lt;$C81,0,$E81)))</f>
        <v>0</v>
      </c>
      <c r="AB81" s="226">
        <f>IF(AB$4=$C81,$E81,
IF(AB$4&gt;$C81,AA81*(1+INDEX('Inputs_Indexed REC'!$D$12:$AC$14,MATCH('Indexed REC Strike Price'!$B81,'Inputs_Indexed REC'!$B$12:$B$14,0),MATCH('Indexed REC Prices'!AB$4,'Inputs_Indexed REC'!$D$11:$AC$11,0))),
IF(AB$4&lt;$C81,0,$E81)))</f>
        <v>0</v>
      </c>
      <c r="AC81" s="226">
        <f>IF(AC$4=$C81,$E81,
IF(AC$4&gt;$C81,AB81*(1+INDEX('Inputs_Indexed REC'!$D$12:$AC$14,MATCH('Indexed REC Strike Price'!$B81,'Inputs_Indexed REC'!$B$12:$B$14,0),MATCH('Indexed REC Prices'!AC$4,'Inputs_Indexed REC'!$D$11:$AC$11,0))),
IF(AC$4&lt;$C81,0,$E81)))</f>
        <v>0</v>
      </c>
      <c r="AD81" s="226">
        <f>IF(AD$4=$C81,$E81,
IF(AD$4&gt;$C81,AC81*(1+INDEX('Inputs_Indexed REC'!$D$12:$AC$14,MATCH('Indexed REC Strike Price'!$B81,'Inputs_Indexed REC'!$B$12:$B$14,0),MATCH('Indexed REC Prices'!AD$4,'Inputs_Indexed REC'!$D$11:$AC$11,0))),
IF(AD$4&lt;$C81,0,$E81)))</f>
        <v>0</v>
      </c>
      <c r="AE81" s="226">
        <f>IF(AE$4=$C81,$E81,
IF(AE$4&gt;$C81,AD81*(1+INDEX('Inputs_Indexed REC'!$D$12:$AC$14,MATCH('Indexed REC Strike Price'!$B81,'Inputs_Indexed REC'!$B$12:$B$14,0),MATCH('Indexed REC Prices'!AE$4,'Inputs_Indexed REC'!$D$11:$AC$11,0))),
IF(AE$4&lt;$C81,0,$E81)))</f>
        <v>96.86</v>
      </c>
    </row>
    <row r="82" spans="2:31">
      <c r="L82" s="219"/>
    </row>
  </sheetData>
  <dataConsolidate/>
  <pageMargins left="0.7" right="0.7" top="0.75" bottom="0.75" header="0.3" footer="0.3"/>
  <pageSetup scale="24" fitToHeight="3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EF9D4-09F5-4D16-80B5-1D33EA58F958}">
  <sheetPr>
    <tabColor theme="8" tint="0.79998168889431442"/>
  </sheetPr>
  <dimension ref="B2:AC64"/>
  <sheetViews>
    <sheetView showGridLines="0" zoomScaleNormal="70" workbookViewId="0">
      <selection activeCell="AD73" sqref="AD73"/>
    </sheetView>
  </sheetViews>
  <sheetFormatPr defaultColWidth="9" defaultRowHeight="12"/>
  <cols>
    <col min="2" max="2" width="50" customWidth="1"/>
    <col min="3" max="3" width="16.42578125" style="63" customWidth="1"/>
    <col min="4" max="4" width="13.140625" customWidth="1"/>
    <col min="5" max="10" width="9.140625" bestFit="1" customWidth="1"/>
    <col min="11" max="28" width="9.42578125" bestFit="1" customWidth="1"/>
  </cols>
  <sheetData>
    <row r="2" spans="2:29" s="1" customFormat="1" ht="15">
      <c r="B2" s="46" t="s">
        <v>55</v>
      </c>
      <c r="C2" s="74"/>
      <c r="D2" s="46"/>
    </row>
    <row r="3" spans="2:29" s="1" customFormat="1" ht="15">
      <c r="B3" s="65" t="s">
        <v>247</v>
      </c>
      <c r="C3" s="75" t="s">
        <v>248</v>
      </c>
      <c r="D3" s="186">
        <f>'Scenario Dashboard'!C3</f>
        <v>45746</v>
      </c>
      <c r="F3" s="118"/>
    </row>
    <row r="5" spans="2:29" s="1" customFormat="1" ht="15">
      <c r="B5" s="46" t="s">
        <v>249</v>
      </c>
      <c r="C5" s="74" t="s">
        <v>14</v>
      </c>
      <c r="D5" s="46"/>
    </row>
    <row r="6" spans="2:29" s="1" customFormat="1" ht="15">
      <c r="B6" s="65" t="s">
        <v>71</v>
      </c>
      <c r="C6" s="75" t="s">
        <v>17</v>
      </c>
      <c r="D6" s="52">
        <v>0</v>
      </c>
      <c r="F6" s="118"/>
    </row>
    <row r="7" spans="2:29" s="1" customFormat="1" ht="15">
      <c r="B7" s="65" t="s">
        <v>72</v>
      </c>
      <c r="C7" s="75" t="s">
        <v>17</v>
      </c>
      <c r="D7" s="52">
        <v>5.0000000000000001E-3</v>
      </c>
      <c r="F7"/>
    </row>
    <row r="8" spans="2:29" s="1" customFormat="1" ht="15">
      <c r="B8" s="65" t="s">
        <v>73</v>
      </c>
      <c r="C8" s="75" t="s">
        <v>17</v>
      </c>
      <c r="D8" s="52">
        <v>5.0000000000000001E-3</v>
      </c>
      <c r="F8"/>
    </row>
    <row r="10" spans="2:29" s="1" customFormat="1" ht="15">
      <c r="C10" s="3"/>
      <c r="D10" s="358" t="s">
        <v>93</v>
      </c>
    </row>
    <row r="11" spans="2:29" s="1" customFormat="1" ht="15">
      <c r="B11" s="46" t="s">
        <v>250</v>
      </c>
      <c r="C11" s="74" t="s">
        <v>14</v>
      </c>
      <c r="D11" s="46">
        <v>2022</v>
      </c>
      <c r="E11" s="46">
        <v>2023</v>
      </c>
      <c r="F11" s="46">
        <v>2024</v>
      </c>
      <c r="G11" s="46">
        <v>2025</v>
      </c>
      <c r="H11" s="46">
        <v>2026</v>
      </c>
      <c r="I11" s="46">
        <v>2027</v>
      </c>
      <c r="J11" s="46">
        <v>2028</v>
      </c>
      <c r="K11" s="46">
        <v>2029</v>
      </c>
      <c r="L11" s="46">
        <v>2030</v>
      </c>
      <c r="M11" s="46">
        <v>2031</v>
      </c>
      <c r="N11" s="46">
        <v>2032</v>
      </c>
      <c r="O11" s="46">
        <v>2033</v>
      </c>
      <c r="P11" s="46">
        <v>2034</v>
      </c>
      <c r="Q11" s="46">
        <v>2035</v>
      </c>
      <c r="R11" s="46">
        <v>2036</v>
      </c>
      <c r="S11" s="46">
        <v>2037</v>
      </c>
      <c r="T11" s="46">
        <v>2038</v>
      </c>
      <c r="U11" s="46">
        <v>2039</v>
      </c>
      <c r="V11" s="46">
        <v>2040</v>
      </c>
      <c r="W11" s="46">
        <v>2041</v>
      </c>
      <c r="X11" s="46">
        <v>2042</v>
      </c>
      <c r="Y11" s="46">
        <v>2043</v>
      </c>
      <c r="Z11" s="46">
        <v>2044</v>
      </c>
      <c r="AA11" s="46">
        <v>2045</v>
      </c>
      <c r="AB11" s="46">
        <v>2046</v>
      </c>
      <c r="AC11" s="69" t="s">
        <v>251</v>
      </c>
    </row>
    <row r="12" spans="2:29" s="1" customFormat="1" ht="15">
      <c r="B12" s="20" t="s">
        <v>71</v>
      </c>
      <c r="C12" s="76" t="s">
        <v>17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69"/>
    </row>
    <row r="13" spans="2:29" s="1" customFormat="1" ht="15">
      <c r="B13" s="20" t="s">
        <v>72</v>
      </c>
      <c r="C13" s="76" t="s">
        <v>17</v>
      </c>
      <c r="D13" s="31">
        <v>0</v>
      </c>
      <c r="E13" s="31">
        <v>0</v>
      </c>
      <c r="F13" s="31">
        <v>0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69"/>
    </row>
    <row r="14" spans="2:29" s="1" customFormat="1" ht="15">
      <c r="B14" s="20" t="s">
        <v>73</v>
      </c>
      <c r="C14" s="76" t="s">
        <v>17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69"/>
    </row>
    <row r="15" spans="2:29" s="1" customFormat="1" ht="15">
      <c r="C15" s="3"/>
    </row>
    <row r="16" spans="2:29" s="1" customFormat="1" ht="15">
      <c r="C16" s="3"/>
      <c r="D16" s="358" t="s">
        <v>93</v>
      </c>
    </row>
    <row r="17" spans="2:29" s="1" customFormat="1" ht="15">
      <c r="B17" s="46" t="s">
        <v>252</v>
      </c>
      <c r="C17" s="74" t="s">
        <v>14</v>
      </c>
      <c r="D17" s="46">
        <v>2022</v>
      </c>
      <c r="E17" s="46">
        <v>2023</v>
      </c>
      <c r="F17" s="46">
        <v>2024</v>
      </c>
      <c r="G17" s="46">
        <v>2025</v>
      </c>
      <c r="H17" s="46">
        <v>2026</v>
      </c>
      <c r="I17" s="46">
        <v>2027</v>
      </c>
      <c r="J17" s="46">
        <v>2028</v>
      </c>
      <c r="K17" s="46">
        <v>2029</v>
      </c>
      <c r="L17" s="46">
        <v>2030</v>
      </c>
      <c r="M17" s="46">
        <v>2031</v>
      </c>
      <c r="N17" s="46">
        <v>2032</v>
      </c>
      <c r="O17" s="46">
        <v>2033</v>
      </c>
      <c r="P17" s="46">
        <v>2034</v>
      </c>
      <c r="Q17" s="46">
        <v>2035</v>
      </c>
      <c r="R17" s="46">
        <v>2036</v>
      </c>
      <c r="S17" s="46">
        <v>2037</v>
      </c>
      <c r="T17" s="46">
        <v>2038</v>
      </c>
      <c r="U17" s="46">
        <v>2039</v>
      </c>
      <c r="V17" s="46">
        <v>2040</v>
      </c>
      <c r="W17" s="46">
        <v>2041</v>
      </c>
      <c r="X17" s="46">
        <v>2042</v>
      </c>
      <c r="Y17" s="46">
        <v>2043</v>
      </c>
      <c r="Z17" s="46">
        <v>2044</v>
      </c>
      <c r="AA17" s="46">
        <v>2045</v>
      </c>
      <c r="AB17" s="46">
        <v>2046</v>
      </c>
      <c r="AC17" s="69" t="s">
        <v>251</v>
      </c>
    </row>
    <row r="18" spans="2:29" s="1" customFormat="1" ht="15">
      <c r="B18" s="20" t="s">
        <v>71</v>
      </c>
      <c r="C18" s="76" t="s">
        <v>253</v>
      </c>
      <c r="D18" s="56">
        <f t="shared" ref="D18:Y18" si="0">INDEX(D$24:D$33,MATCH($D$3,$B$24:$B$33,0))</f>
        <v>0</v>
      </c>
      <c r="E18" s="56">
        <f t="shared" si="0"/>
        <v>0</v>
      </c>
      <c r="F18" s="56">
        <f t="shared" si="0"/>
        <v>0</v>
      </c>
      <c r="G18" s="56">
        <f t="shared" si="0"/>
        <v>43.688962857142862</v>
      </c>
      <c r="H18" s="56">
        <f t="shared" si="0"/>
        <v>44.055285317460317</v>
      </c>
      <c r="I18" s="56">
        <f t="shared" si="0"/>
        <v>41.23278333333333</v>
      </c>
      <c r="J18" s="56">
        <f t="shared" si="0"/>
        <v>39.586467460317465</v>
      </c>
      <c r="K18" s="56">
        <f t="shared" si="0"/>
        <v>38.826097420634909</v>
      </c>
      <c r="L18" s="56">
        <f t="shared" si="0"/>
        <v>38.527115873015873</v>
      </c>
      <c r="M18" s="56">
        <f t="shared" si="0"/>
        <v>38.209545833333337</v>
      </c>
      <c r="N18" s="56">
        <f t="shared" si="0"/>
        <v>37.309565575396824</v>
      </c>
      <c r="O18" s="56">
        <f t="shared" si="0"/>
        <v>36.92041865079365</v>
      </c>
      <c r="P18" s="56">
        <f t="shared" si="0"/>
        <v>38.158905753968256</v>
      </c>
      <c r="Q18" s="56">
        <f t="shared" si="0"/>
        <v>39.806378670634928</v>
      </c>
      <c r="R18" s="56">
        <f t="shared" si="0"/>
        <v>40.958440079365076</v>
      </c>
      <c r="S18" s="56">
        <f t="shared" si="0"/>
        <v>39.914229265873018</v>
      </c>
      <c r="T18" s="56">
        <f t="shared" si="0"/>
        <v>40.653767063492062</v>
      </c>
      <c r="U18" s="56">
        <f t="shared" si="0"/>
        <v>40.680353273809523</v>
      </c>
      <c r="V18" s="56">
        <f t="shared" si="0"/>
        <v>40.836654166666669</v>
      </c>
      <c r="W18" s="56">
        <f t="shared" si="0"/>
        <v>41.207996428571434</v>
      </c>
      <c r="X18" s="56">
        <f t="shared" si="0"/>
        <v>41.44908928571428</v>
      </c>
      <c r="Y18" s="56">
        <f t="shared" si="0"/>
        <v>41.686566865079364</v>
      </c>
      <c r="Z18" s="123">
        <f>Y18*(1+'General Inputs'!$D$4)</f>
        <v>42.52029820238095</v>
      </c>
      <c r="AA18" s="123">
        <f>Z18*(1+'General Inputs'!$D$4)</f>
        <v>43.370704166428567</v>
      </c>
      <c r="AB18" s="123">
        <f>AA18*(1+'General Inputs'!$D$4)</f>
        <v>44.238118249757136</v>
      </c>
      <c r="AC18" s="69"/>
    </row>
    <row r="19" spans="2:29" s="1" customFormat="1" ht="15">
      <c r="B19" s="20" t="s">
        <v>72</v>
      </c>
      <c r="C19" s="76" t="s">
        <v>253</v>
      </c>
      <c r="D19" s="124">
        <f>D18</f>
        <v>0</v>
      </c>
      <c r="E19" s="124">
        <f t="shared" ref="E19:AB20" si="1">E18</f>
        <v>0</v>
      </c>
      <c r="F19" s="124">
        <f t="shared" si="1"/>
        <v>0</v>
      </c>
      <c r="G19" s="124">
        <f t="shared" si="1"/>
        <v>43.688962857142862</v>
      </c>
      <c r="H19" s="124">
        <f t="shared" si="1"/>
        <v>44.055285317460317</v>
      </c>
      <c r="I19" s="124">
        <f t="shared" si="1"/>
        <v>41.23278333333333</v>
      </c>
      <c r="J19" s="124">
        <f t="shared" si="1"/>
        <v>39.586467460317465</v>
      </c>
      <c r="K19" s="124">
        <f t="shared" si="1"/>
        <v>38.826097420634909</v>
      </c>
      <c r="L19" s="124">
        <f t="shared" si="1"/>
        <v>38.527115873015873</v>
      </c>
      <c r="M19" s="124">
        <f t="shared" si="1"/>
        <v>38.209545833333337</v>
      </c>
      <c r="N19" s="124">
        <f t="shared" si="1"/>
        <v>37.309565575396824</v>
      </c>
      <c r="O19" s="124">
        <f t="shared" si="1"/>
        <v>36.92041865079365</v>
      </c>
      <c r="P19" s="124">
        <f t="shared" si="1"/>
        <v>38.158905753968256</v>
      </c>
      <c r="Q19" s="124">
        <f t="shared" si="1"/>
        <v>39.806378670634928</v>
      </c>
      <c r="R19" s="124">
        <f t="shared" si="1"/>
        <v>40.958440079365076</v>
      </c>
      <c r="S19" s="124">
        <f t="shared" si="1"/>
        <v>39.914229265873018</v>
      </c>
      <c r="T19" s="124">
        <f t="shared" si="1"/>
        <v>40.653767063492062</v>
      </c>
      <c r="U19" s="124">
        <f t="shared" si="1"/>
        <v>40.680353273809523</v>
      </c>
      <c r="V19" s="124">
        <f t="shared" si="1"/>
        <v>40.836654166666669</v>
      </c>
      <c r="W19" s="124">
        <f t="shared" si="1"/>
        <v>41.207996428571434</v>
      </c>
      <c r="X19" s="124">
        <f t="shared" si="1"/>
        <v>41.44908928571428</v>
      </c>
      <c r="Y19" s="124">
        <f t="shared" si="1"/>
        <v>41.686566865079364</v>
      </c>
      <c r="Z19" s="124">
        <f t="shared" si="1"/>
        <v>42.52029820238095</v>
      </c>
      <c r="AA19" s="124">
        <f t="shared" si="1"/>
        <v>43.370704166428567</v>
      </c>
      <c r="AB19" s="124">
        <f t="shared" si="1"/>
        <v>44.238118249757136</v>
      </c>
      <c r="AC19" s="69"/>
    </row>
    <row r="20" spans="2:29" s="1" customFormat="1" ht="15">
      <c r="B20" s="20" t="s">
        <v>73</v>
      </c>
      <c r="C20" s="76" t="s">
        <v>253</v>
      </c>
      <c r="D20" s="124">
        <f>D19</f>
        <v>0</v>
      </c>
      <c r="E20" s="124">
        <f t="shared" si="1"/>
        <v>0</v>
      </c>
      <c r="F20" s="124">
        <f t="shared" si="1"/>
        <v>0</v>
      </c>
      <c r="G20" s="124">
        <f t="shared" si="1"/>
        <v>43.688962857142862</v>
      </c>
      <c r="H20" s="124">
        <f t="shared" si="1"/>
        <v>44.055285317460317</v>
      </c>
      <c r="I20" s="124">
        <f t="shared" si="1"/>
        <v>41.23278333333333</v>
      </c>
      <c r="J20" s="124">
        <f t="shared" si="1"/>
        <v>39.586467460317465</v>
      </c>
      <c r="K20" s="124">
        <f t="shared" si="1"/>
        <v>38.826097420634909</v>
      </c>
      <c r="L20" s="124">
        <f t="shared" si="1"/>
        <v>38.527115873015873</v>
      </c>
      <c r="M20" s="124">
        <f t="shared" si="1"/>
        <v>38.209545833333337</v>
      </c>
      <c r="N20" s="124">
        <f t="shared" si="1"/>
        <v>37.309565575396824</v>
      </c>
      <c r="O20" s="124">
        <f t="shared" si="1"/>
        <v>36.92041865079365</v>
      </c>
      <c r="P20" s="124">
        <f t="shared" si="1"/>
        <v>38.158905753968256</v>
      </c>
      <c r="Q20" s="124">
        <f t="shared" si="1"/>
        <v>39.806378670634928</v>
      </c>
      <c r="R20" s="124">
        <f t="shared" si="1"/>
        <v>40.958440079365076</v>
      </c>
      <c r="S20" s="124">
        <f t="shared" si="1"/>
        <v>39.914229265873018</v>
      </c>
      <c r="T20" s="124">
        <f t="shared" si="1"/>
        <v>40.653767063492062</v>
      </c>
      <c r="U20" s="124">
        <f t="shared" si="1"/>
        <v>40.680353273809523</v>
      </c>
      <c r="V20" s="124">
        <f t="shared" si="1"/>
        <v>40.836654166666669</v>
      </c>
      <c r="W20" s="124">
        <f t="shared" si="1"/>
        <v>41.207996428571434</v>
      </c>
      <c r="X20" s="124">
        <f t="shared" si="1"/>
        <v>41.44908928571428</v>
      </c>
      <c r="Y20" s="124">
        <f t="shared" si="1"/>
        <v>41.686566865079364</v>
      </c>
      <c r="Z20" s="124">
        <f t="shared" si="1"/>
        <v>42.52029820238095</v>
      </c>
      <c r="AA20" s="124">
        <f t="shared" si="1"/>
        <v>43.370704166428567</v>
      </c>
      <c r="AB20" s="124">
        <f t="shared" si="1"/>
        <v>44.238118249757136</v>
      </c>
      <c r="AC20" s="69"/>
    </row>
    <row r="21" spans="2:29" s="1" customFormat="1" ht="15">
      <c r="C21" s="3"/>
      <c r="D21" s="51"/>
    </row>
    <row r="22" spans="2:29">
      <c r="D22" s="358" t="s">
        <v>93</v>
      </c>
    </row>
    <row r="23" spans="2:29" ht="15">
      <c r="B23" s="46" t="s">
        <v>252</v>
      </c>
      <c r="C23" s="74" t="s">
        <v>14</v>
      </c>
      <c r="D23" s="46">
        <v>2022</v>
      </c>
      <c r="E23" s="46">
        <v>2023</v>
      </c>
      <c r="F23" s="46">
        <v>2024</v>
      </c>
      <c r="G23" s="46">
        <v>2025</v>
      </c>
      <c r="H23" s="46">
        <v>2026</v>
      </c>
      <c r="I23" s="46">
        <v>2027</v>
      </c>
      <c r="J23" s="46">
        <v>2028</v>
      </c>
      <c r="K23" s="46">
        <v>2029</v>
      </c>
      <c r="L23" s="46">
        <v>2030</v>
      </c>
      <c r="M23" s="46">
        <v>2031</v>
      </c>
      <c r="N23" s="46">
        <v>2032</v>
      </c>
      <c r="O23" s="46">
        <v>2033</v>
      </c>
      <c r="P23" s="46">
        <v>2034</v>
      </c>
      <c r="Q23" s="46">
        <v>2035</v>
      </c>
      <c r="R23" s="46">
        <v>2036</v>
      </c>
      <c r="S23" s="46">
        <v>2037</v>
      </c>
      <c r="T23" s="46">
        <v>2038</v>
      </c>
      <c r="U23" s="46">
        <v>2039</v>
      </c>
      <c r="V23" s="46">
        <v>2040</v>
      </c>
      <c r="W23" s="46">
        <v>2041</v>
      </c>
      <c r="X23" s="46">
        <v>2042</v>
      </c>
      <c r="Y23" s="46">
        <v>2043</v>
      </c>
      <c r="Z23" s="46">
        <v>2044</v>
      </c>
      <c r="AA23" s="46">
        <v>2045</v>
      </c>
      <c r="AB23" s="46">
        <v>2046</v>
      </c>
      <c r="AC23" s="1"/>
    </row>
    <row r="24" spans="2:29" ht="15">
      <c r="B24" s="5">
        <v>44957</v>
      </c>
      <c r="C24" s="76" t="s">
        <v>253</v>
      </c>
      <c r="D24" s="55"/>
      <c r="E24" s="55"/>
      <c r="F24" s="55">
        <v>43.922291666666666</v>
      </c>
      <c r="G24" s="55">
        <v>43.623740079365078</v>
      </c>
      <c r="H24" s="55">
        <v>43.28147817460318</v>
      </c>
      <c r="I24" s="55">
        <v>43.624682539682539</v>
      </c>
      <c r="J24" s="55">
        <v>43.910347222222228</v>
      </c>
      <c r="K24" s="55">
        <v>46.266567460317461</v>
      </c>
      <c r="L24" s="55">
        <v>49.441914682539675</v>
      </c>
      <c r="M24" s="55">
        <v>51.029186507936508</v>
      </c>
      <c r="N24" s="55">
        <v>53.184533730158734</v>
      </c>
      <c r="O24" s="55">
        <v>55.326230158730155</v>
      </c>
      <c r="P24" s="55">
        <v>58.128829365079369</v>
      </c>
      <c r="Q24" s="55">
        <v>60.629722222222227</v>
      </c>
      <c r="R24" s="55">
        <v>63.112490079365081</v>
      </c>
      <c r="S24" s="55">
        <v>65.587291666666658</v>
      </c>
      <c r="T24" s="55">
        <v>68.042380952380938</v>
      </c>
      <c r="U24" s="55">
        <v>70.415426587301582</v>
      </c>
      <c r="V24" s="55">
        <v>72.735307539682537</v>
      </c>
      <c r="W24" s="55">
        <v>75.096478174603163</v>
      </c>
      <c r="X24" s="55">
        <v>77.421329365079359</v>
      </c>
      <c r="Y24" s="55"/>
      <c r="Z24" s="21"/>
      <c r="AA24" s="21"/>
      <c r="AB24" s="21"/>
    </row>
    <row r="25" spans="2:29" ht="15">
      <c r="B25" s="5">
        <v>45044</v>
      </c>
      <c r="C25" s="76" t="s">
        <v>253</v>
      </c>
      <c r="D25" s="55"/>
      <c r="E25" s="55"/>
      <c r="F25" s="55">
        <v>45.26</v>
      </c>
      <c r="G25" s="55">
        <v>48.02</v>
      </c>
      <c r="H25" s="55">
        <v>50.1</v>
      </c>
      <c r="I25" s="55">
        <v>51.87</v>
      </c>
      <c r="J25" s="55">
        <v>52.16</v>
      </c>
      <c r="K25" s="55">
        <v>54.03</v>
      </c>
      <c r="L25" s="55">
        <v>56.39</v>
      </c>
      <c r="M25" s="55">
        <v>56.95</v>
      </c>
      <c r="N25" s="55">
        <v>57.72</v>
      </c>
      <c r="O25" s="55">
        <v>58.95</v>
      </c>
      <c r="P25" s="55">
        <v>60.26</v>
      </c>
      <c r="Q25" s="55">
        <v>61.94</v>
      </c>
      <c r="R25" s="55">
        <v>63.32</v>
      </c>
      <c r="S25" s="55">
        <v>64.86</v>
      </c>
      <c r="T25" s="55">
        <v>66.41</v>
      </c>
      <c r="U25" s="55">
        <v>67.87</v>
      </c>
      <c r="V25" s="55">
        <v>69.27</v>
      </c>
      <c r="W25" s="55">
        <v>70.73</v>
      </c>
      <c r="X25" s="55">
        <v>72.16</v>
      </c>
      <c r="Y25" s="55">
        <v>77.09</v>
      </c>
      <c r="Z25" s="55"/>
      <c r="AA25" s="21"/>
      <c r="AB25" s="21"/>
    </row>
    <row r="26" spans="2:29" ht="15">
      <c r="B26" s="5">
        <v>45229</v>
      </c>
      <c r="C26" s="76" t="s">
        <v>253</v>
      </c>
      <c r="D26" s="55"/>
      <c r="E26" s="55"/>
      <c r="F26" s="55">
        <v>42.652053571428567</v>
      </c>
      <c r="G26" s="55">
        <v>44.368333333333332</v>
      </c>
      <c r="H26" s="55">
        <v>44.437490079365084</v>
      </c>
      <c r="I26" s="55">
        <v>44.937966269841269</v>
      </c>
      <c r="J26" s="55">
        <v>44.671984126984128</v>
      </c>
      <c r="K26" s="55">
        <v>45.306686507936504</v>
      </c>
      <c r="L26" s="55">
        <v>49.043759920634919</v>
      </c>
      <c r="M26" s="55">
        <v>49.068958333333335</v>
      </c>
      <c r="N26" s="55">
        <v>49.319017857142853</v>
      </c>
      <c r="O26" s="55">
        <v>50.634077380952377</v>
      </c>
      <c r="P26" s="55">
        <v>51.633779761904762</v>
      </c>
      <c r="Q26" s="55">
        <v>53.273541666666659</v>
      </c>
      <c r="R26" s="55">
        <v>54.753115079365088</v>
      </c>
      <c r="S26" s="55">
        <v>56.289533730158723</v>
      </c>
      <c r="T26" s="55">
        <v>57.780347222222218</v>
      </c>
      <c r="U26" s="55">
        <v>59.252430555555563</v>
      </c>
      <c r="V26" s="55">
        <v>60.651626984126992</v>
      </c>
      <c r="W26" s="55">
        <v>62.092123015873028</v>
      </c>
      <c r="X26" s="55">
        <v>63.495198412698414</v>
      </c>
      <c r="Y26" s="55">
        <v>66.171537698412706</v>
      </c>
      <c r="Z26" s="21"/>
      <c r="AA26" s="21"/>
      <c r="AB26" s="21"/>
    </row>
    <row r="27" spans="2:29" ht="15">
      <c r="B27" s="5">
        <v>45352</v>
      </c>
      <c r="C27" s="76" t="s">
        <v>253</v>
      </c>
      <c r="D27" s="55"/>
      <c r="E27" s="55"/>
      <c r="F27" s="55">
        <v>37.613780663780666</v>
      </c>
      <c r="G27" s="55">
        <v>44.955644841269844</v>
      </c>
      <c r="H27" s="55">
        <v>48.608571428571423</v>
      </c>
      <c r="I27" s="55">
        <v>49.615019841269842</v>
      </c>
      <c r="J27" s="55">
        <v>50.852212301587315</v>
      </c>
      <c r="K27" s="55">
        <v>51.05367063492065</v>
      </c>
      <c r="L27" s="55">
        <v>53.916884920634928</v>
      </c>
      <c r="M27" s="55">
        <v>52.77331349206348</v>
      </c>
      <c r="N27" s="55">
        <v>49.639583333333334</v>
      </c>
      <c r="O27" s="55">
        <v>48.957053571428574</v>
      </c>
      <c r="P27" s="55">
        <v>50.107996031746026</v>
      </c>
      <c r="Q27" s="55">
        <v>52.531825396825397</v>
      </c>
      <c r="R27" s="55">
        <v>54.128938492063497</v>
      </c>
      <c r="S27" s="55">
        <v>55.387113095238092</v>
      </c>
      <c r="T27" s="55">
        <v>56.706170634920632</v>
      </c>
      <c r="U27" s="55">
        <v>57.801765873015881</v>
      </c>
      <c r="V27" s="55">
        <v>58.812281746031744</v>
      </c>
      <c r="W27" s="55">
        <v>60.124315476190475</v>
      </c>
      <c r="X27" s="55">
        <v>61.200416666666669</v>
      </c>
      <c r="Y27" s="55">
        <v>62.253025793650792</v>
      </c>
      <c r="Z27" s="21"/>
      <c r="AA27" s="21"/>
      <c r="AB27" s="21"/>
    </row>
    <row r="28" spans="2:29" ht="15">
      <c r="B28" s="5">
        <v>45505</v>
      </c>
      <c r="C28" s="76" t="s">
        <v>253</v>
      </c>
      <c r="D28" s="55"/>
      <c r="E28" s="55"/>
      <c r="F28" s="55"/>
      <c r="G28" s="55">
        <v>32.216730158730158</v>
      </c>
      <c r="H28" s="55">
        <v>38.857202380952373</v>
      </c>
      <c r="I28" s="55">
        <v>41.179454365079366</v>
      </c>
      <c r="J28" s="55">
        <v>42.188472222222217</v>
      </c>
      <c r="K28" s="55">
        <v>42.633363095238096</v>
      </c>
      <c r="L28" s="55">
        <v>42.64163690476191</v>
      </c>
      <c r="M28" s="55">
        <v>43.593670634920628</v>
      </c>
      <c r="N28" s="55">
        <v>44.494682539682543</v>
      </c>
      <c r="O28" s="55">
        <v>43.42838293650793</v>
      </c>
      <c r="P28" s="55">
        <v>43.710565476190482</v>
      </c>
      <c r="Q28" s="55">
        <v>44.680327380952377</v>
      </c>
      <c r="R28" s="55">
        <v>45.952599206349198</v>
      </c>
      <c r="S28" s="55">
        <v>47.224513888888886</v>
      </c>
      <c r="T28" s="55">
        <v>48.061051587301591</v>
      </c>
      <c r="U28" s="55">
        <v>49.271279761904765</v>
      </c>
      <c r="V28" s="55">
        <v>50.342569444444443</v>
      </c>
      <c r="W28" s="55">
        <v>51.318660714285713</v>
      </c>
      <c r="X28" s="55">
        <v>52.38295634920636</v>
      </c>
      <c r="Y28" s="55">
        <v>53.453541666666673</v>
      </c>
      <c r="Z28" s="21"/>
      <c r="AA28" s="21"/>
      <c r="AB28" s="21"/>
      <c r="AC28" s="1"/>
    </row>
    <row r="29" spans="2:29" ht="15">
      <c r="B29" s="5">
        <v>45595</v>
      </c>
      <c r="C29" s="76" t="s">
        <v>253</v>
      </c>
      <c r="D29" s="55"/>
      <c r="E29" s="55"/>
      <c r="F29" s="55">
        <v>34.797341269841269</v>
      </c>
      <c r="G29" s="55">
        <v>37.843591269841269</v>
      </c>
      <c r="H29" s="55">
        <v>40.621180555555561</v>
      </c>
      <c r="I29" s="55">
        <v>41.864275793650791</v>
      </c>
      <c r="J29" s="55">
        <v>43.215753968253971</v>
      </c>
      <c r="K29" s="55">
        <v>43.404146825396822</v>
      </c>
      <c r="L29" s="55">
        <v>43.565763888888895</v>
      </c>
      <c r="M29" s="55">
        <v>47.014583333333334</v>
      </c>
      <c r="N29" s="55">
        <v>42.476736111111109</v>
      </c>
      <c r="O29" s="55">
        <v>41.40127976190476</v>
      </c>
      <c r="P29" s="55">
        <v>41.486994047619049</v>
      </c>
      <c r="Q29" s="55">
        <v>40.147103174603174</v>
      </c>
      <c r="R29" s="55">
        <v>38.9834126984127</v>
      </c>
      <c r="S29" s="55">
        <v>38.274474206349211</v>
      </c>
      <c r="T29" s="55">
        <v>37.007390873015872</v>
      </c>
      <c r="U29" s="55">
        <v>35.918918650793657</v>
      </c>
      <c r="V29" s="55">
        <v>34.875595238095244</v>
      </c>
      <c r="W29" s="55">
        <v>33.721517857142857</v>
      </c>
      <c r="X29" s="55">
        <v>32.633432539682545</v>
      </c>
      <c r="Y29" s="55">
        <v>31.582480158730164</v>
      </c>
      <c r="Z29" s="21"/>
      <c r="AA29" s="21"/>
      <c r="AB29" s="21"/>
      <c r="AC29" s="1"/>
    </row>
    <row r="30" spans="2:29" ht="15">
      <c r="B30" s="5">
        <v>45657</v>
      </c>
      <c r="C30" s="76" t="s">
        <v>253</v>
      </c>
      <c r="D30" s="55"/>
      <c r="E30" s="55"/>
      <c r="F30" s="55"/>
      <c r="G30" s="55">
        <v>38.285482503607497</v>
      </c>
      <c r="H30" s="55">
        <v>41.572490079365082</v>
      </c>
      <c r="I30" s="55">
        <v>44.785952380952381</v>
      </c>
      <c r="J30" s="55">
        <v>46.718323412698425</v>
      </c>
      <c r="K30" s="55">
        <v>46.948184523809516</v>
      </c>
      <c r="L30" s="55">
        <v>46.213859126984133</v>
      </c>
      <c r="M30" s="55">
        <v>46.146041666666669</v>
      </c>
      <c r="N30" s="55">
        <v>45.298343253968248</v>
      </c>
      <c r="O30" s="55">
        <v>45.177380952380943</v>
      </c>
      <c r="P30" s="55">
        <v>46.716636904761899</v>
      </c>
      <c r="Q30" s="55">
        <v>48.23985119047618</v>
      </c>
      <c r="R30" s="55">
        <v>45.249047619047616</v>
      </c>
      <c r="S30" s="55">
        <v>43.919335317460316</v>
      </c>
      <c r="T30" s="55">
        <v>43.553005952380957</v>
      </c>
      <c r="U30" s="55">
        <v>42.580059523809524</v>
      </c>
      <c r="V30" s="55">
        <v>41.687420634920635</v>
      </c>
      <c r="W30" s="55">
        <v>41.33999007936508</v>
      </c>
      <c r="X30" s="55">
        <v>40.777113095238093</v>
      </c>
      <c r="Y30" s="55">
        <v>40.017212301587307</v>
      </c>
      <c r="Z30" s="21"/>
      <c r="AA30" s="21"/>
      <c r="AB30" s="21"/>
      <c r="AC30" s="1"/>
    </row>
    <row r="31" spans="2:29" ht="15">
      <c r="B31" s="5">
        <v>45733</v>
      </c>
      <c r="C31" s="76" t="s">
        <v>253</v>
      </c>
      <c r="D31" s="55"/>
      <c r="E31" s="55"/>
      <c r="F31" s="55"/>
      <c r="G31" s="55">
        <v>42.477694444444445</v>
      </c>
      <c r="H31" s="55">
        <v>43.75133928571428</v>
      </c>
      <c r="I31" s="55">
        <v>40.60816468253968</v>
      </c>
      <c r="J31" s="55">
        <v>39.638799603174604</v>
      </c>
      <c r="K31" s="55">
        <v>39.428511904761912</v>
      </c>
      <c r="L31" s="55">
        <v>39.389226190476194</v>
      </c>
      <c r="M31" s="55">
        <v>39.484742063492064</v>
      </c>
      <c r="N31" s="55">
        <v>39.212668650793645</v>
      </c>
      <c r="O31" s="55">
        <v>38.982271825396822</v>
      </c>
      <c r="P31" s="55">
        <v>41.032222222222217</v>
      </c>
      <c r="Q31" s="55">
        <v>41.30992063492063</v>
      </c>
      <c r="R31" s="55">
        <v>38.846230158730158</v>
      </c>
      <c r="S31" s="55">
        <v>37.753075396825402</v>
      </c>
      <c r="T31" s="55">
        <v>35.943253968253963</v>
      </c>
      <c r="U31" s="55">
        <v>35.527976190476188</v>
      </c>
      <c r="V31" s="55">
        <v>35.208531746031738</v>
      </c>
      <c r="W31" s="55">
        <v>35.036607142857143</v>
      </c>
      <c r="X31" s="55">
        <v>34.906944444444441</v>
      </c>
      <c r="Y31" s="55">
        <v>34.778373015873015</v>
      </c>
      <c r="Z31" s="21"/>
      <c r="AA31" s="21"/>
      <c r="AB31" s="21"/>
      <c r="AC31" s="1"/>
    </row>
    <row r="32" spans="2:29" ht="15">
      <c r="B32" s="5">
        <v>45746</v>
      </c>
      <c r="C32" s="76" t="s">
        <v>253</v>
      </c>
      <c r="D32" s="55"/>
      <c r="E32" s="55"/>
      <c r="F32" s="55"/>
      <c r="G32" s="55">
        <v>43.688962857142862</v>
      </c>
      <c r="H32" s="55">
        <v>44.055285317460317</v>
      </c>
      <c r="I32" s="55">
        <v>41.23278333333333</v>
      </c>
      <c r="J32" s="55">
        <v>39.586467460317465</v>
      </c>
      <c r="K32" s="55">
        <v>38.826097420634909</v>
      </c>
      <c r="L32" s="55">
        <v>38.527115873015873</v>
      </c>
      <c r="M32" s="55">
        <v>38.209545833333337</v>
      </c>
      <c r="N32" s="55">
        <v>37.309565575396824</v>
      </c>
      <c r="O32" s="55">
        <v>36.92041865079365</v>
      </c>
      <c r="P32" s="55">
        <v>38.158905753968256</v>
      </c>
      <c r="Q32" s="55">
        <v>39.806378670634928</v>
      </c>
      <c r="R32" s="55">
        <v>40.958440079365076</v>
      </c>
      <c r="S32" s="55">
        <v>39.914229265873018</v>
      </c>
      <c r="T32" s="55">
        <v>40.653767063492062</v>
      </c>
      <c r="U32" s="55">
        <v>40.680353273809523</v>
      </c>
      <c r="V32" s="55">
        <v>40.836654166666669</v>
      </c>
      <c r="W32" s="55">
        <v>41.207996428571434</v>
      </c>
      <c r="X32" s="55">
        <v>41.44908928571428</v>
      </c>
      <c r="Y32" s="55">
        <v>41.686566865079364</v>
      </c>
      <c r="Z32" s="21"/>
      <c r="AA32" s="21"/>
      <c r="AB32" s="21"/>
      <c r="AC32" s="1"/>
    </row>
    <row r="33" spans="2:28">
      <c r="B33" s="126"/>
      <c r="C33" s="126" t="s">
        <v>251</v>
      </c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</row>
    <row r="35" spans="2:28" ht="15">
      <c r="B35" s="2"/>
      <c r="C35" s="67" t="s">
        <v>254</v>
      </c>
      <c r="G35" s="67" t="s">
        <v>255</v>
      </c>
      <c r="H35" s="1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</row>
    <row r="36" spans="2:28" ht="12.75">
      <c r="B36" s="19" t="s">
        <v>70</v>
      </c>
      <c r="C36" s="19" t="s">
        <v>71</v>
      </c>
      <c r="D36" s="19" t="s">
        <v>72</v>
      </c>
      <c r="E36" s="19" t="s">
        <v>73</v>
      </c>
      <c r="G36" s="19" t="s">
        <v>71</v>
      </c>
      <c r="H36" s="19" t="s">
        <v>72</v>
      </c>
      <c r="I36" s="19" t="s">
        <v>73</v>
      </c>
    </row>
    <row r="37" spans="2:28" ht="12.75">
      <c r="B37" s="19"/>
      <c r="C37" s="19"/>
      <c r="D37" s="19"/>
      <c r="E37" s="19"/>
      <c r="G37" s="19"/>
      <c r="H37" s="19"/>
      <c r="I37" s="19"/>
    </row>
    <row r="38" spans="2:28">
      <c r="B38" s="38" t="s">
        <v>84</v>
      </c>
      <c r="C38" s="38" t="s">
        <v>85</v>
      </c>
      <c r="D38" s="38" t="s">
        <v>85</v>
      </c>
      <c r="E38" s="38" t="s">
        <v>85</v>
      </c>
      <c r="G38" s="38" t="s">
        <v>256</v>
      </c>
      <c r="H38" s="38" t="s">
        <v>256</v>
      </c>
      <c r="I38" s="38" t="s">
        <v>256</v>
      </c>
    </row>
    <row r="39" spans="2:28">
      <c r="B39" s="20">
        <v>2022</v>
      </c>
      <c r="C39" s="41">
        <f>'Scenario Dashboard'!C15</f>
        <v>0</v>
      </c>
      <c r="D39" s="41">
        <f>'Scenario Dashboard'!D15</f>
        <v>0</v>
      </c>
      <c r="E39" s="41">
        <f>'Scenario Dashboard'!E15</f>
        <v>0</v>
      </c>
      <c r="G39" s="37" t="s">
        <v>257</v>
      </c>
      <c r="H39" s="37" t="s">
        <v>257</v>
      </c>
      <c r="I39" s="37" t="s">
        <v>257</v>
      </c>
    </row>
    <row r="40" spans="2:28">
      <c r="B40" s="20">
        <v>2023</v>
      </c>
      <c r="C40" s="41">
        <f>'Scenario Dashboard'!C16</f>
        <v>0</v>
      </c>
      <c r="D40" s="41">
        <f>'Scenario Dashboard'!D16</f>
        <v>0</v>
      </c>
      <c r="E40" s="41">
        <f>'Scenario Dashboard'!E16</f>
        <v>0</v>
      </c>
      <c r="G40" s="37" t="s">
        <v>257</v>
      </c>
      <c r="H40" s="37" t="s">
        <v>257</v>
      </c>
      <c r="I40" s="37" t="s">
        <v>257</v>
      </c>
    </row>
    <row r="41" spans="2:28">
      <c r="B41" s="20">
        <v>2024</v>
      </c>
      <c r="C41" s="41">
        <f>'Scenario Dashboard'!C17</f>
        <v>0</v>
      </c>
      <c r="D41" s="41">
        <f>'Scenario Dashboard'!D17</f>
        <v>0</v>
      </c>
      <c r="E41" s="41">
        <f>'Scenario Dashboard'!E17</f>
        <v>0</v>
      </c>
      <c r="G41" s="37" t="s">
        <v>257</v>
      </c>
      <c r="H41" s="37" t="s">
        <v>257</v>
      </c>
      <c r="I41" s="37" t="s">
        <v>257</v>
      </c>
    </row>
    <row r="42" spans="2:28">
      <c r="B42" s="20">
        <v>2025</v>
      </c>
      <c r="C42" s="41">
        <f>'Scenario Dashboard'!C18</f>
        <v>2500000</v>
      </c>
      <c r="D42" s="41">
        <f>'Scenario Dashboard'!D18</f>
        <v>666666</v>
      </c>
      <c r="E42" s="41">
        <f>'Scenario Dashboard'!E18</f>
        <v>85000</v>
      </c>
      <c r="G42" s="37">
        <v>1</v>
      </c>
      <c r="H42" s="37">
        <v>1</v>
      </c>
      <c r="I42" s="37">
        <v>1</v>
      </c>
    </row>
    <row r="43" spans="2:28">
      <c r="B43" s="20">
        <v>2026</v>
      </c>
      <c r="C43" s="41">
        <f>'Scenario Dashboard'!C19</f>
        <v>2500000</v>
      </c>
      <c r="D43" s="41">
        <f>'Scenario Dashboard'!D19</f>
        <v>1500000</v>
      </c>
      <c r="E43" s="41">
        <f>'Scenario Dashboard'!E19</f>
        <v>85000</v>
      </c>
      <c r="G43" s="37">
        <v>1</v>
      </c>
      <c r="H43" s="37">
        <v>1</v>
      </c>
      <c r="I43" s="37">
        <v>1</v>
      </c>
    </row>
    <row r="44" spans="2:28">
      <c r="B44" s="20">
        <v>2027</v>
      </c>
      <c r="C44" s="41">
        <f>'Scenario Dashboard'!C20</f>
        <v>2500000</v>
      </c>
      <c r="D44" s="41">
        <f>'Scenario Dashboard'!D20</f>
        <v>1500000</v>
      </c>
      <c r="E44" s="41">
        <f>'Scenario Dashboard'!E20</f>
        <v>85000</v>
      </c>
      <c r="G44" s="37">
        <v>1</v>
      </c>
      <c r="H44" s="37">
        <v>1</v>
      </c>
      <c r="I44" s="37">
        <v>1</v>
      </c>
    </row>
    <row r="45" spans="2:28">
      <c r="B45" s="20">
        <v>2028</v>
      </c>
      <c r="C45" s="41">
        <f>'Scenario Dashboard'!C21</f>
        <v>2500000</v>
      </c>
      <c r="D45" s="41">
        <f>'Scenario Dashboard'!D21</f>
        <v>1000000</v>
      </c>
      <c r="E45" s="41">
        <f>'Scenario Dashboard'!E21</f>
        <v>85000</v>
      </c>
      <c r="G45" s="37">
        <v>1</v>
      </c>
      <c r="H45" s="37">
        <v>1</v>
      </c>
      <c r="I45" s="37">
        <v>1</v>
      </c>
    </row>
    <row r="46" spans="2:28">
      <c r="B46" s="20">
        <v>2029</v>
      </c>
      <c r="C46" s="41">
        <f>'Scenario Dashboard'!C22</f>
        <v>2500000</v>
      </c>
      <c r="D46" s="41">
        <f>'Scenario Dashboard'!D22</f>
        <v>1000000</v>
      </c>
      <c r="E46" s="41">
        <f>'Scenario Dashboard'!E22</f>
        <v>85000</v>
      </c>
      <c r="G46" s="37">
        <v>1</v>
      </c>
      <c r="H46" s="37">
        <v>1</v>
      </c>
      <c r="I46" s="37">
        <v>1</v>
      </c>
    </row>
    <row r="47" spans="2:28">
      <c r="B47" s="20">
        <v>2030</v>
      </c>
      <c r="C47" s="41">
        <f>'Scenario Dashboard'!C23</f>
        <v>1000000</v>
      </c>
      <c r="D47" s="41">
        <f>'Scenario Dashboard'!D23</f>
        <v>750000</v>
      </c>
      <c r="E47" s="41">
        <f>'Scenario Dashboard'!E23</f>
        <v>85000</v>
      </c>
      <c r="G47" s="37">
        <v>1</v>
      </c>
      <c r="H47" s="37">
        <v>1</v>
      </c>
      <c r="I47" s="37">
        <v>1</v>
      </c>
    </row>
    <row r="48" spans="2:28">
      <c r="B48" s="20">
        <v>2031</v>
      </c>
      <c r="C48" s="41">
        <f>'Scenario Dashboard'!C24</f>
        <v>1000000</v>
      </c>
      <c r="D48" s="41">
        <f>'Scenario Dashboard'!D24</f>
        <v>750000</v>
      </c>
      <c r="E48" s="41">
        <f>'Scenario Dashboard'!E24</f>
        <v>85000</v>
      </c>
      <c r="G48" s="37">
        <v>1</v>
      </c>
      <c r="H48" s="37">
        <v>1</v>
      </c>
      <c r="I48" s="37">
        <v>1</v>
      </c>
    </row>
    <row r="49" spans="2:9">
      <c r="B49" s="20">
        <v>2032</v>
      </c>
      <c r="C49" s="41">
        <f>'Scenario Dashboard'!C25</f>
        <v>1000000</v>
      </c>
      <c r="D49" s="41">
        <f>'Scenario Dashboard'!D25</f>
        <v>750000</v>
      </c>
      <c r="E49" s="41">
        <f>'Scenario Dashboard'!E25</f>
        <v>85000</v>
      </c>
      <c r="G49" s="37">
        <v>1</v>
      </c>
      <c r="H49" s="37">
        <v>1</v>
      </c>
      <c r="I49" s="37">
        <v>1</v>
      </c>
    </row>
    <row r="50" spans="2:9">
      <c r="B50" s="20">
        <v>2033</v>
      </c>
      <c r="C50" s="41">
        <f>'Scenario Dashboard'!C26</f>
        <v>1000000</v>
      </c>
      <c r="D50" s="41">
        <f>'Scenario Dashboard'!D26</f>
        <v>750000</v>
      </c>
      <c r="E50" s="41">
        <f>'Scenario Dashboard'!E26</f>
        <v>85000</v>
      </c>
      <c r="G50" s="37">
        <v>1</v>
      </c>
      <c r="H50" s="37">
        <v>1</v>
      </c>
      <c r="I50" s="37">
        <v>1</v>
      </c>
    </row>
    <row r="51" spans="2:9">
      <c r="B51" s="20">
        <v>2034</v>
      </c>
      <c r="C51" s="41">
        <f>'Scenario Dashboard'!C27</f>
        <v>1000000</v>
      </c>
      <c r="D51" s="41">
        <f>'Scenario Dashboard'!D27</f>
        <v>750000</v>
      </c>
      <c r="E51" s="41">
        <f>'Scenario Dashboard'!E27</f>
        <v>85000</v>
      </c>
      <c r="G51" s="37">
        <v>1</v>
      </c>
      <c r="H51" s="37">
        <v>1</v>
      </c>
      <c r="I51" s="37">
        <v>1</v>
      </c>
    </row>
    <row r="52" spans="2:9">
      <c r="B52" s="20">
        <v>2035</v>
      </c>
      <c r="C52" s="41">
        <f>'Scenario Dashboard'!C28</f>
        <v>1000000</v>
      </c>
      <c r="D52" s="41">
        <f>'Scenario Dashboard'!D28</f>
        <v>750000</v>
      </c>
      <c r="E52" s="41">
        <f>'Scenario Dashboard'!E28</f>
        <v>85000</v>
      </c>
      <c r="G52" s="37">
        <v>1</v>
      </c>
      <c r="H52" s="37">
        <v>1</v>
      </c>
      <c r="I52" s="37">
        <v>1</v>
      </c>
    </row>
    <row r="53" spans="2:9">
      <c r="B53" s="20">
        <v>2036</v>
      </c>
      <c r="C53" s="41">
        <f>'Scenario Dashboard'!C29</f>
        <v>1000000</v>
      </c>
      <c r="D53" s="41">
        <f>'Scenario Dashboard'!D29</f>
        <v>750000</v>
      </c>
      <c r="E53" s="41">
        <f>'Scenario Dashboard'!E29</f>
        <v>85000</v>
      </c>
      <c r="G53" s="37">
        <v>1</v>
      </c>
      <c r="H53" s="37">
        <v>1</v>
      </c>
      <c r="I53" s="37">
        <v>1</v>
      </c>
    </row>
    <row r="54" spans="2:9">
      <c r="B54" s="20">
        <v>2037</v>
      </c>
      <c r="C54" s="41">
        <f>'Scenario Dashboard'!C30</f>
        <v>1000000</v>
      </c>
      <c r="D54" s="41">
        <f>'Scenario Dashboard'!D30</f>
        <v>750000</v>
      </c>
      <c r="E54" s="41">
        <f>'Scenario Dashboard'!E30</f>
        <v>85000</v>
      </c>
      <c r="G54" s="37">
        <v>1</v>
      </c>
      <c r="H54" s="37">
        <v>1</v>
      </c>
      <c r="I54" s="37">
        <v>1</v>
      </c>
    </row>
    <row r="55" spans="2:9">
      <c r="B55" s="20">
        <v>2038</v>
      </c>
      <c r="C55" s="41">
        <f>'Scenario Dashboard'!C31</f>
        <v>1000000</v>
      </c>
      <c r="D55" s="41">
        <f>'Scenario Dashboard'!D31</f>
        <v>750000</v>
      </c>
      <c r="E55" s="41">
        <f>'Scenario Dashboard'!E31</f>
        <v>85000</v>
      </c>
      <c r="G55" s="37">
        <v>1</v>
      </c>
      <c r="H55" s="37">
        <v>1</v>
      </c>
      <c r="I55" s="37">
        <v>1</v>
      </c>
    </row>
    <row r="56" spans="2:9">
      <c r="B56" s="20">
        <v>2039</v>
      </c>
      <c r="C56" s="41">
        <f>'Scenario Dashboard'!C32</f>
        <v>1000000</v>
      </c>
      <c r="D56" s="41">
        <f>'Scenario Dashboard'!D32</f>
        <v>750000</v>
      </c>
      <c r="E56" s="41">
        <f>'Scenario Dashboard'!E32</f>
        <v>85000</v>
      </c>
      <c r="G56" s="37">
        <v>1</v>
      </c>
      <c r="H56" s="37">
        <v>1</v>
      </c>
      <c r="I56" s="37">
        <v>1</v>
      </c>
    </row>
    <row r="57" spans="2:9">
      <c r="B57" s="20">
        <v>2040</v>
      </c>
      <c r="C57" s="41">
        <f>'Scenario Dashboard'!C33</f>
        <v>1000000</v>
      </c>
      <c r="D57" s="41">
        <f>'Scenario Dashboard'!D33</f>
        <v>750000</v>
      </c>
      <c r="E57" s="41">
        <f>'Scenario Dashboard'!E33</f>
        <v>85000</v>
      </c>
      <c r="G57" s="37">
        <v>1</v>
      </c>
      <c r="H57" s="37">
        <v>1</v>
      </c>
      <c r="I57" s="37">
        <v>1</v>
      </c>
    </row>
    <row r="58" spans="2:9">
      <c r="B58" s="65">
        <v>2041</v>
      </c>
      <c r="C58" s="41">
        <f>'Scenario Dashboard'!C34</f>
        <v>1000000</v>
      </c>
      <c r="D58" s="41">
        <f>'Scenario Dashboard'!D34</f>
        <v>750000</v>
      </c>
      <c r="E58" s="41">
        <f>'Scenario Dashboard'!E34</f>
        <v>85000</v>
      </c>
      <c r="G58" s="37">
        <v>1</v>
      </c>
      <c r="H58" s="37">
        <v>1</v>
      </c>
      <c r="I58" s="37">
        <v>1</v>
      </c>
    </row>
    <row r="59" spans="2:9">
      <c r="B59" s="65">
        <v>2042</v>
      </c>
      <c r="C59" s="41">
        <f>'Scenario Dashboard'!C35</f>
        <v>1000000</v>
      </c>
      <c r="D59" s="41">
        <f>'Scenario Dashboard'!D35</f>
        <v>750000</v>
      </c>
      <c r="E59" s="41">
        <f>'Scenario Dashboard'!E35</f>
        <v>85000</v>
      </c>
      <c r="G59" s="37">
        <v>1</v>
      </c>
      <c r="H59" s="37">
        <v>1</v>
      </c>
      <c r="I59" s="37">
        <v>1</v>
      </c>
    </row>
    <row r="60" spans="2:9">
      <c r="B60" s="65">
        <v>2043</v>
      </c>
      <c r="C60" s="41">
        <f>'Scenario Dashboard'!C36</f>
        <v>1000000</v>
      </c>
      <c r="D60" s="41">
        <f>'Scenario Dashboard'!D36</f>
        <v>750000</v>
      </c>
      <c r="E60" s="41">
        <f>'Scenario Dashboard'!E36</f>
        <v>85000</v>
      </c>
      <c r="G60" s="37">
        <v>1</v>
      </c>
      <c r="H60" s="37">
        <v>1</v>
      </c>
      <c r="I60" s="37">
        <v>1</v>
      </c>
    </row>
    <row r="61" spans="2:9">
      <c r="B61" s="65">
        <v>2044</v>
      </c>
      <c r="C61" s="41">
        <f>'Scenario Dashboard'!C37</f>
        <v>1000000</v>
      </c>
      <c r="D61" s="41">
        <f>'Scenario Dashboard'!D37</f>
        <v>750000</v>
      </c>
      <c r="E61" s="41">
        <f>'Scenario Dashboard'!E37</f>
        <v>85000</v>
      </c>
      <c r="G61" s="37">
        <v>1</v>
      </c>
      <c r="H61" s="37">
        <v>1</v>
      </c>
      <c r="I61" s="37">
        <v>1</v>
      </c>
    </row>
    <row r="62" spans="2:9">
      <c r="B62" s="65">
        <v>2045</v>
      </c>
      <c r="C62" s="41">
        <f>'Scenario Dashboard'!C38</f>
        <v>1000000</v>
      </c>
      <c r="D62" s="41">
        <f>'Scenario Dashboard'!D38</f>
        <v>750000</v>
      </c>
      <c r="E62" s="41">
        <f>'Scenario Dashboard'!E38</f>
        <v>85000</v>
      </c>
      <c r="G62" s="37">
        <v>1</v>
      </c>
      <c r="H62" s="37">
        <v>1</v>
      </c>
      <c r="I62" s="37">
        <v>1</v>
      </c>
    </row>
    <row r="63" spans="2:9">
      <c r="B63" s="65">
        <v>2046</v>
      </c>
      <c r="C63" s="41">
        <f>'Scenario Dashboard'!C39</f>
        <v>1000000</v>
      </c>
      <c r="D63" s="41">
        <f>'Scenario Dashboard'!D39</f>
        <v>750000</v>
      </c>
      <c r="E63" s="41">
        <f>'Scenario Dashboard'!E39</f>
        <v>85000</v>
      </c>
      <c r="G63" s="37">
        <v>1</v>
      </c>
      <c r="H63" s="37">
        <v>1</v>
      </c>
      <c r="I63" s="37">
        <v>1</v>
      </c>
    </row>
    <row r="64" spans="2:9">
      <c r="B64" s="66" t="s">
        <v>251</v>
      </c>
      <c r="C64" s="77"/>
      <c r="D64" s="77"/>
      <c r="E64" s="77"/>
      <c r="G64" s="77"/>
      <c r="H64" s="77"/>
      <c r="I64" s="77"/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C22C9-38B6-439C-BA76-F5102CC27CFE}">
  <sheetPr>
    <tabColor theme="3"/>
  </sheetPr>
  <dimension ref="A1"/>
  <sheetViews>
    <sheetView workbookViewId="0"/>
  </sheetViews>
  <sheetFormatPr defaultColWidth="9" defaultRowHeight="12"/>
  <cols>
    <col min="1" max="16384" width="9" style="79"/>
  </cols>
  <sheetData>
    <row r="1" spans="1:1">
      <c r="A1" s="92" t="s">
        <v>52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4BF9B-048F-4896-9C63-EE288983254A}">
  <dimension ref="C2:S108"/>
  <sheetViews>
    <sheetView workbookViewId="0"/>
  </sheetViews>
  <sheetFormatPr defaultColWidth="9" defaultRowHeight="12"/>
  <cols>
    <col min="3" max="3" width="46.140625" customWidth="1"/>
    <col min="4" max="4" width="33.42578125" customWidth="1"/>
    <col min="5" max="5" width="28.140625" customWidth="1"/>
    <col min="6" max="6" width="33" customWidth="1"/>
    <col min="7" max="8" width="27.42578125" customWidth="1"/>
    <col min="9" max="9" width="35.140625" customWidth="1"/>
    <col min="10" max="10" width="41.140625" customWidth="1"/>
    <col min="11" max="11" width="16.140625" customWidth="1"/>
    <col min="12" max="12" width="30.140625" customWidth="1"/>
    <col min="13" max="13" width="36.5703125" customWidth="1"/>
    <col min="15" max="15" width="29.140625" customWidth="1"/>
    <col min="16" max="16" width="28.5703125" customWidth="1"/>
    <col min="17" max="17" width="18" customWidth="1"/>
  </cols>
  <sheetData>
    <row r="2" spans="3:9" ht="12.75">
      <c r="C2" s="351" t="s">
        <v>258</v>
      </c>
      <c r="D2" s="352"/>
      <c r="E2" s="352"/>
    </row>
    <row r="3" spans="3:9" ht="18.75">
      <c r="C3" s="20"/>
      <c r="D3" s="20" t="s">
        <v>22</v>
      </c>
      <c r="E3" s="20" t="s">
        <v>23</v>
      </c>
      <c r="G3" s="4" t="s">
        <v>259</v>
      </c>
      <c r="H3" s="4"/>
      <c r="I3" s="4" t="s">
        <v>260</v>
      </c>
    </row>
    <row r="4" spans="3:9" ht="18.75">
      <c r="C4" s="9" t="s">
        <v>261</v>
      </c>
      <c r="D4" s="10">
        <v>800000</v>
      </c>
      <c r="E4" s="10">
        <v>800001</v>
      </c>
      <c r="G4" s="7">
        <v>2024</v>
      </c>
      <c r="H4" s="7"/>
      <c r="I4" s="7">
        <v>0.96</v>
      </c>
    </row>
    <row r="6" spans="3:9" ht="18.75">
      <c r="G6" s="17" t="s">
        <v>262</v>
      </c>
      <c r="H6" s="32"/>
    </row>
    <row r="7" spans="3:9" ht="18.75">
      <c r="C7" s="353" t="s">
        <v>263</v>
      </c>
      <c r="D7" s="353"/>
      <c r="E7" s="353"/>
      <c r="G7" s="7">
        <v>0.995</v>
      </c>
      <c r="H7" s="6"/>
    </row>
    <row r="8" spans="3:9">
      <c r="C8" s="20"/>
      <c r="D8" s="20" t="s">
        <v>22</v>
      </c>
      <c r="E8" s="20" t="s">
        <v>23</v>
      </c>
    </row>
    <row r="9" spans="3:9" ht="18.75">
      <c r="C9" s="11" t="s">
        <v>264</v>
      </c>
      <c r="D9" s="12">
        <v>0.18</v>
      </c>
      <c r="E9" s="12">
        <v>0.18</v>
      </c>
    </row>
    <row r="10" spans="3:9" ht="18.75">
      <c r="C10" s="11" t="s">
        <v>265</v>
      </c>
      <c r="D10" s="12">
        <v>0.18</v>
      </c>
      <c r="E10" s="12">
        <v>0.18</v>
      </c>
    </row>
    <row r="11" spans="3:9" ht="18.75">
      <c r="C11" s="11" t="s">
        <v>208</v>
      </c>
      <c r="D11" s="12">
        <v>0.27</v>
      </c>
      <c r="E11" s="12">
        <v>0.27</v>
      </c>
    </row>
    <row r="12" spans="3:9" ht="18.75">
      <c r="C12" s="11" t="s">
        <v>221</v>
      </c>
      <c r="D12" s="12">
        <v>0.13</v>
      </c>
      <c r="E12" s="12">
        <v>0.13</v>
      </c>
    </row>
    <row r="13" spans="3:9" ht="18.75">
      <c r="C13" s="11" t="s">
        <v>210</v>
      </c>
      <c r="D13" s="12">
        <v>0.04</v>
      </c>
      <c r="E13" s="12">
        <v>0.04</v>
      </c>
    </row>
    <row r="14" spans="3:9" ht="18.75">
      <c r="C14" s="18" t="s">
        <v>211</v>
      </c>
      <c r="D14" s="12">
        <v>0.2</v>
      </c>
      <c r="E14" s="12">
        <v>0.2</v>
      </c>
    </row>
    <row r="15" spans="3:9" ht="18.75">
      <c r="C15" s="28"/>
      <c r="D15" s="29"/>
      <c r="E15" s="29"/>
    </row>
    <row r="16" spans="3:9" ht="26.45" customHeight="1">
      <c r="C16" s="354" t="s">
        <v>266</v>
      </c>
      <c r="D16" s="354"/>
      <c r="E16" s="354"/>
      <c r="F16" s="19" t="s">
        <v>267</v>
      </c>
    </row>
    <row r="17" spans="3:17">
      <c r="C17" s="20"/>
      <c r="D17" s="20" t="s">
        <v>22</v>
      </c>
      <c r="E17" s="20" t="s">
        <v>23</v>
      </c>
      <c r="F17" s="20" t="s">
        <v>268</v>
      </c>
    </row>
    <row r="18" spans="3:17" ht="18.75">
      <c r="C18" s="11" t="s">
        <v>264</v>
      </c>
      <c r="D18" s="24">
        <f>D$4*D9</f>
        <v>144000</v>
      </c>
      <c r="E18" s="24">
        <f>E$4*E9</f>
        <v>144000.18</v>
      </c>
      <c r="F18" s="13">
        <v>17250.450999999201</v>
      </c>
    </row>
    <row r="19" spans="3:17" ht="18.75">
      <c r="C19" s="11" t="s">
        <v>265</v>
      </c>
      <c r="D19" s="24">
        <f t="shared" ref="D19:E23" si="0">D$4*D10</f>
        <v>144000</v>
      </c>
      <c r="E19" s="24">
        <f t="shared" si="0"/>
        <v>144000.18</v>
      </c>
      <c r="F19" s="16">
        <v>36114.059000000008</v>
      </c>
    </row>
    <row r="20" spans="3:17" ht="18.75">
      <c r="C20" s="11" t="s">
        <v>208</v>
      </c>
      <c r="D20" s="24">
        <f t="shared" si="0"/>
        <v>216000</v>
      </c>
      <c r="E20" s="24">
        <f t="shared" si="0"/>
        <v>216000.27000000002</v>
      </c>
      <c r="F20" s="16">
        <v>19291.03</v>
      </c>
    </row>
    <row r="21" spans="3:17" ht="18.75">
      <c r="C21" s="11" t="s">
        <v>221</v>
      </c>
      <c r="D21" s="24">
        <f t="shared" si="0"/>
        <v>104000</v>
      </c>
      <c r="E21" s="24">
        <f t="shared" si="0"/>
        <v>104000.13</v>
      </c>
      <c r="F21" s="16">
        <v>96415.42</v>
      </c>
    </row>
    <row r="22" spans="3:17" ht="18.75">
      <c r="C22" s="11" t="s">
        <v>210</v>
      </c>
      <c r="D22" s="24">
        <f t="shared" si="0"/>
        <v>32000</v>
      </c>
      <c r="E22" s="24">
        <f t="shared" si="0"/>
        <v>32000.04</v>
      </c>
      <c r="F22" s="16">
        <v>67490.793999999994</v>
      </c>
    </row>
    <row r="23" spans="3:17" ht="18.75">
      <c r="C23" s="18" t="s">
        <v>211</v>
      </c>
      <c r="D23" s="24">
        <f t="shared" si="0"/>
        <v>160000</v>
      </c>
      <c r="E23" s="24">
        <f t="shared" si="0"/>
        <v>160000.20000000001</v>
      </c>
      <c r="F23" s="16">
        <v>41364.020000000004</v>
      </c>
    </row>
    <row r="25" spans="3:17" ht="12.75">
      <c r="C25" s="355" t="s">
        <v>269</v>
      </c>
      <c r="D25" s="355"/>
      <c r="E25" s="355"/>
      <c r="F25" s="355"/>
      <c r="G25" s="355"/>
      <c r="H25" s="345"/>
      <c r="O25" t="s">
        <v>269</v>
      </c>
      <c r="P25" t="s">
        <v>269</v>
      </c>
      <c r="Q25" t="s">
        <v>270</v>
      </c>
    </row>
    <row r="26" spans="3:17" ht="81.599999999999994" customHeight="1">
      <c r="C26" s="20"/>
      <c r="D26" s="20" t="s">
        <v>22</v>
      </c>
      <c r="E26" s="20" t="s">
        <v>23</v>
      </c>
      <c r="F26" s="20" t="s">
        <v>22</v>
      </c>
      <c r="G26" s="20" t="s">
        <v>23</v>
      </c>
      <c r="H26" s="8" t="s">
        <v>267</v>
      </c>
      <c r="I26" s="20" t="s">
        <v>271</v>
      </c>
      <c r="J26" s="20" t="s">
        <v>272</v>
      </c>
      <c r="K26" s="20" t="s">
        <v>273</v>
      </c>
      <c r="L26" s="20"/>
      <c r="M26" s="31"/>
      <c r="O26" s="20" t="s">
        <v>22</v>
      </c>
      <c r="P26" s="20" t="s">
        <v>23</v>
      </c>
      <c r="Q26" s="20" t="s">
        <v>268</v>
      </c>
    </row>
    <row r="27" spans="3:17" ht="43.7" customHeight="1">
      <c r="C27" s="11" t="s">
        <v>264</v>
      </c>
      <c r="D27" s="25"/>
      <c r="E27" s="25"/>
      <c r="F27" s="13"/>
      <c r="G27" s="13"/>
      <c r="H27" s="33"/>
      <c r="I27" s="20"/>
      <c r="J27" s="36">
        <v>0.3</v>
      </c>
      <c r="K27" s="31">
        <v>0.7</v>
      </c>
      <c r="L27" s="20"/>
      <c r="M27" s="31"/>
      <c r="O27" s="35" t="e">
        <f>INDEX(D$18:D$23,MATCH($J31,$C$18:$C$23,0))*J32*M26</f>
        <v>#N/A</v>
      </c>
    </row>
    <row r="28" spans="3:17" ht="18.75">
      <c r="C28" s="14" t="s">
        <v>272</v>
      </c>
      <c r="D28" s="26"/>
      <c r="E28" s="26"/>
      <c r="F28" s="15">
        <v>43200</v>
      </c>
      <c r="G28" s="15">
        <v>43200</v>
      </c>
      <c r="H28" s="34"/>
      <c r="I28" s="20" t="s">
        <v>274</v>
      </c>
      <c r="J28" s="31">
        <v>0.38</v>
      </c>
      <c r="K28" s="31">
        <v>0.38</v>
      </c>
      <c r="L28" s="20"/>
      <c r="M28" s="31"/>
      <c r="O28" s="35" t="e">
        <f>INDEX(D$18:D$23,MATCH($I27,$C$18:$C$23,0))*K27*M27</f>
        <v>#N/A</v>
      </c>
    </row>
    <row r="29" spans="3:17" ht="18.75">
      <c r="C29" s="7" t="s">
        <v>275</v>
      </c>
      <c r="D29" s="27">
        <v>0.38</v>
      </c>
      <c r="E29" s="27">
        <v>0.38</v>
      </c>
      <c r="F29" s="15">
        <v>16416</v>
      </c>
      <c r="G29" s="15">
        <v>16416</v>
      </c>
      <c r="H29" s="34"/>
      <c r="I29" s="20" t="s">
        <v>276</v>
      </c>
      <c r="J29" s="31">
        <v>0.62</v>
      </c>
      <c r="K29" s="31">
        <v>0.62</v>
      </c>
      <c r="L29" s="20"/>
      <c r="M29" s="31"/>
      <c r="O29" s="35" t="e">
        <f>INDEX(D$18:D$23,MATCH($I28,$C$18:$C$23,0))*K28*M28</f>
        <v>#N/A</v>
      </c>
    </row>
    <row r="30" spans="3:17" ht="18.75">
      <c r="C30" s="7" t="s">
        <v>277</v>
      </c>
      <c r="D30" s="27">
        <v>0.62</v>
      </c>
      <c r="E30" s="27">
        <v>0.62</v>
      </c>
      <c r="F30" s="15">
        <v>26784</v>
      </c>
      <c r="G30" s="15">
        <v>26784</v>
      </c>
      <c r="H30" s="34"/>
      <c r="I30" s="20" t="s">
        <v>271</v>
      </c>
      <c r="J30" s="20" t="s">
        <v>278</v>
      </c>
      <c r="K30" s="20" t="s">
        <v>279</v>
      </c>
      <c r="O30" s="35" t="e">
        <f>INDEX(D$18:D$23,MATCH($I29,$C$18:$C$23,0))*K29*M29</f>
        <v>#N/A</v>
      </c>
    </row>
    <row r="31" spans="3:17" ht="18.75">
      <c r="C31" s="14" t="s">
        <v>280</v>
      </c>
      <c r="D31" s="26"/>
      <c r="E31" s="26"/>
      <c r="F31" s="15">
        <v>100800</v>
      </c>
      <c r="G31" s="15">
        <v>100800</v>
      </c>
      <c r="H31" s="34"/>
      <c r="J31" s="31">
        <v>0.3</v>
      </c>
      <c r="K31" s="31">
        <v>0.7</v>
      </c>
    </row>
    <row r="32" spans="3:17" ht="18.75">
      <c r="C32" s="7" t="s">
        <v>274</v>
      </c>
      <c r="D32" s="27">
        <v>0.38</v>
      </c>
      <c r="E32" s="27">
        <v>0.38</v>
      </c>
      <c r="F32" s="15">
        <v>38304</v>
      </c>
      <c r="G32" s="15">
        <v>38304</v>
      </c>
      <c r="H32" s="34"/>
      <c r="I32" s="20" t="s">
        <v>275</v>
      </c>
      <c r="J32" s="31">
        <v>0</v>
      </c>
      <c r="K32" s="31">
        <v>0</v>
      </c>
    </row>
    <row r="33" spans="3:19" ht="18.75">
      <c r="C33" s="7" t="s">
        <v>277</v>
      </c>
      <c r="D33" s="27">
        <v>0.62</v>
      </c>
      <c r="E33" s="27">
        <v>0.62</v>
      </c>
      <c r="F33" s="15">
        <v>62496</v>
      </c>
      <c r="G33" s="15">
        <v>62496</v>
      </c>
      <c r="H33" s="34"/>
      <c r="I33" s="20" t="s">
        <v>277</v>
      </c>
      <c r="J33" s="31">
        <v>0</v>
      </c>
      <c r="K33" s="31">
        <v>0</v>
      </c>
      <c r="O33" s="20" t="s">
        <v>276</v>
      </c>
      <c r="P33" s="19" t="s">
        <v>281</v>
      </c>
      <c r="Q33" s="19" t="s">
        <v>282</v>
      </c>
      <c r="R33" s="19" t="s">
        <v>283</v>
      </c>
      <c r="S33" s="19" t="s">
        <v>271</v>
      </c>
    </row>
    <row r="34" spans="3:19" ht="18.75">
      <c r="C34" s="11" t="s">
        <v>265</v>
      </c>
      <c r="D34" s="25">
        <v>0.18</v>
      </c>
      <c r="E34" s="25">
        <v>0.18</v>
      </c>
      <c r="F34" s="13">
        <v>144000</v>
      </c>
      <c r="G34" s="13">
        <v>144000</v>
      </c>
      <c r="H34" s="33"/>
      <c r="I34" s="20" t="s">
        <v>284</v>
      </c>
      <c r="J34" s="31">
        <v>0</v>
      </c>
      <c r="K34" s="31">
        <v>0</v>
      </c>
      <c r="O34" s="11" t="s">
        <v>265</v>
      </c>
      <c r="P34" s="20" t="s">
        <v>285</v>
      </c>
      <c r="Q34" s="31">
        <v>0.3</v>
      </c>
      <c r="R34" s="20" t="s">
        <v>286</v>
      </c>
      <c r="S34" s="31">
        <v>8.2589858081657974E-2</v>
      </c>
    </row>
    <row r="35" spans="3:19" ht="18.75">
      <c r="C35" s="14" t="s">
        <v>285</v>
      </c>
      <c r="D35" s="26"/>
      <c r="E35" s="26"/>
      <c r="F35" s="15">
        <v>43200</v>
      </c>
      <c r="G35" s="15">
        <v>43200</v>
      </c>
      <c r="H35" s="34"/>
      <c r="I35" s="20" t="s">
        <v>287</v>
      </c>
      <c r="J35" s="31">
        <v>0</v>
      </c>
      <c r="K35" s="31">
        <v>0</v>
      </c>
      <c r="O35" s="11" t="s">
        <v>265</v>
      </c>
      <c r="P35" s="20"/>
      <c r="Q35" s="31"/>
      <c r="R35" s="20" t="s">
        <v>287</v>
      </c>
      <c r="S35" s="31">
        <v>6.3796727298494463E-2</v>
      </c>
    </row>
    <row r="36" spans="3:19" ht="18.75">
      <c r="C36" s="7" t="s">
        <v>286</v>
      </c>
      <c r="D36" s="27">
        <v>8.2589858081657974E-2</v>
      </c>
      <c r="E36" s="27">
        <v>8.2589858081657974E-2</v>
      </c>
      <c r="F36" s="15">
        <v>3567.8818691276247</v>
      </c>
      <c r="G36" s="15">
        <v>3567.8818691276247</v>
      </c>
      <c r="H36" s="34"/>
      <c r="I36" s="20" t="s">
        <v>288</v>
      </c>
      <c r="J36" s="31">
        <v>0</v>
      </c>
      <c r="K36" s="31">
        <v>0</v>
      </c>
      <c r="O36" s="11" t="s">
        <v>265</v>
      </c>
      <c r="P36" s="20"/>
      <c r="Q36" s="31"/>
      <c r="R36" s="20" t="s">
        <v>288</v>
      </c>
      <c r="S36" s="31">
        <v>0.14809231752718796</v>
      </c>
    </row>
    <row r="37" spans="3:19" ht="18.75">
      <c r="C37" s="7" t="s">
        <v>287</v>
      </c>
      <c r="D37" s="27">
        <v>6.3796727298494463E-2</v>
      </c>
      <c r="E37" s="27">
        <v>6.3796727298494463E-2</v>
      </c>
      <c r="F37" s="15">
        <v>2756.0186192949609</v>
      </c>
      <c r="G37" s="15">
        <v>2756.0186192949609</v>
      </c>
      <c r="H37" s="34"/>
      <c r="I37" s="20" t="s">
        <v>289</v>
      </c>
      <c r="J37" s="31">
        <v>1</v>
      </c>
      <c r="K37" s="31">
        <v>1</v>
      </c>
      <c r="O37" s="11" t="s">
        <v>265</v>
      </c>
      <c r="P37" s="20"/>
      <c r="Q37" s="31"/>
      <c r="R37" s="20" t="s">
        <v>290</v>
      </c>
      <c r="S37" s="31">
        <v>0.7055190579627767</v>
      </c>
    </row>
    <row r="38" spans="3:19" ht="18.75">
      <c r="C38" s="7" t="s">
        <v>288</v>
      </c>
      <c r="D38" s="27">
        <v>0.14809231752718796</v>
      </c>
      <c r="E38" s="27">
        <v>0.14809231752718796</v>
      </c>
      <c r="F38" s="15">
        <v>6397.5881171745195</v>
      </c>
      <c r="G38" s="15">
        <v>6397.5881171745195</v>
      </c>
      <c r="H38" s="34"/>
      <c r="I38" s="20" t="s">
        <v>291</v>
      </c>
      <c r="J38" s="31">
        <v>0</v>
      </c>
      <c r="K38" s="31">
        <v>0</v>
      </c>
      <c r="O38" s="11" t="s">
        <v>265</v>
      </c>
      <c r="P38" s="20"/>
      <c r="Q38" s="31"/>
      <c r="R38" s="20" t="s">
        <v>292</v>
      </c>
      <c r="S38" s="31">
        <v>0</v>
      </c>
    </row>
    <row r="39" spans="3:19" ht="18.75">
      <c r="C39" s="7" t="s">
        <v>290</v>
      </c>
      <c r="D39" s="27">
        <v>0.7055190579627767</v>
      </c>
      <c r="E39" s="27">
        <v>0.7055190579627767</v>
      </c>
      <c r="F39" s="15">
        <v>30478.423303991953</v>
      </c>
      <c r="G39" s="15">
        <v>30478.423303991953</v>
      </c>
      <c r="H39" s="34"/>
      <c r="J39" s="20" t="s">
        <v>293</v>
      </c>
      <c r="K39" s="20" t="s">
        <v>294</v>
      </c>
      <c r="O39" s="11" t="s">
        <v>265</v>
      </c>
      <c r="P39" s="20" t="s">
        <v>295</v>
      </c>
      <c r="Q39" s="31">
        <v>0.7</v>
      </c>
      <c r="R39" s="20" t="s">
        <v>286</v>
      </c>
      <c r="S39" s="31">
        <v>3.7818107834294019E-2</v>
      </c>
    </row>
    <row r="40" spans="3:19" ht="18.75">
      <c r="C40" s="7" t="s">
        <v>292</v>
      </c>
      <c r="D40" s="27">
        <v>0</v>
      </c>
      <c r="E40" s="27">
        <v>0</v>
      </c>
      <c r="F40" s="15">
        <v>0</v>
      </c>
      <c r="G40" s="15">
        <v>0</v>
      </c>
      <c r="H40" s="34"/>
      <c r="O40" s="11" t="s">
        <v>265</v>
      </c>
      <c r="P40" s="20"/>
      <c r="Q40" s="31"/>
      <c r="R40" s="20" t="s">
        <v>287</v>
      </c>
      <c r="S40" s="31">
        <v>2.9448996157951057E-2</v>
      </c>
    </row>
    <row r="41" spans="3:19" ht="18.75">
      <c r="C41" s="14" t="s">
        <v>295</v>
      </c>
      <c r="D41" s="26"/>
      <c r="E41" s="26"/>
      <c r="F41" s="15">
        <v>100800</v>
      </c>
      <c r="G41" s="15">
        <v>100800</v>
      </c>
      <c r="H41" s="34"/>
      <c r="O41" s="11" t="s">
        <v>265</v>
      </c>
      <c r="P41" s="20"/>
      <c r="Q41" s="31"/>
      <c r="R41" s="20" t="s">
        <v>288</v>
      </c>
      <c r="S41" s="31">
        <v>0.1091491177452943</v>
      </c>
    </row>
    <row r="42" spans="3:19" ht="18.75">
      <c r="C42" s="7" t="s">
        <v>284</v>
      </c>
      <c r="D42" s="27">
        <v>3.7818107834294019E-2</v>
      </c>
      <c r="E42" s="27">
        <v>3.7818107834294019E-2</v>
      </c>
      <c r="F42" s="15">
        <v>3812.0652696968373</v>
      </c>
      <c r="G42" s="15">
        <v>3812.0652696968373</v>
      </c>
      <c r="H42" s="34"/>
      <c r="J42" s="19" t="s">
        <v>296</v>
      </c>
      <c r="K42" s="19" t="s">
        <v>282</v>
      </c>
      <c r="L42" s="19" t="s">
        <v>283</v>
      </c>
      <c r="M42" s="19" t="s">
        <v>271</v>
      </c>
      <c r="O42" s="11" t="s">
        <v>265</v>
      </c>
      <c r="P42" s="20"/>
      <c r="Q42" s="31"/>
      <c r="R42" s="20" t="s">
        <v>290</v>
      </c>
      <c r="S42" s="31">
        <v>0.82358343106844789</v>
      </c>
    </row>
    <row r="43" spans="3:19" ht="18.75">
      <c r="C43" s="7" t="s">
        <v>287</v>
      </c>
      <c r="D43" s="27">
        <v>2.9448996157951057E-2</v>
      </c>
      <c r="E43" s="27">
        <v>2.9448996157951057E-2</v>
      </c>
      <c r="F43" s="15">
        <v>2968.4588127214665</v>
      </c>
      <c r="G43" s="15">
        <v>2968.4588127214665</v>
      </c>
      <c r="H43" s="34"/>
      <c r="I43" s="11" t="s">
        <v>221</v>
      </c>
      <c r="J43" s="20" t="s">
        <v>293</v>
      </c>
      <c r="K43" s="31">
        <v>0.3</v>
      </c>
      <c r="L43" s="20" t="s">
        <v>297</v>
      </c>
      <c r="M43" s="31">
        <v>4.6296296296296294E-2</v>
      </c>
      <c r="O43" s="11" t="s">
        <v>265</v>
      </c>
      <c r="P43" s="20"/>
      <c r="Q43" s="31"/>
      <c r="R43" s="20" t="s">
        <v>292</v>
      </c>
      <c r="S43" s="31">
        <v>0</v>
      </c>
    </row>
    <row r="44" spans="3:19" ht="18.75">
      <c r="C44" s="7" t="s">
        <v>288</v>
      </c>
      <c r="D44" s="27">
        <v>0.1091491177452943</v>
      </c>
      <c r="E44" s="27">
        <v>0.1091491177452943</v>
      </c>
      <c r="F44" s="15">
        <v>11002.231068725665</v>
      </c>
      <c r="G44" s="15">
        <v>11002.231068725665</v>
      </c>
      <c r="H44" s="34"/>
      <c r="I44" s="11" t="s">
        <v>221</v>
      </c>
      <c r="J44" s="20"/>
      <c r="K44" s="31"/>
      <c r="L44" s="20" t="s">
        <v>284</v>
      </c>
      <c r="M44" s="31">
        <v>5.5555555555555552E-2</v>
      </c>
    </row>
    <row r="45" spans="3:19" ht="18.75">
      <c r="C45" s="7" t="s">
        <v>290</v>
      </c>
      <c r="D45" s="27">
        <v>0.82358343106844789</v>
      </c>
      <c r="E45" s="27">
        <v>0.82358343106844789</v>
      </c>
      <c r="F45" s="15">
        <v>83017.209851699547</v>
      </c>
      <c r="G45" s="15">
        <v>83017.209851699547</v>
      </c>
      <c r="H45" s="34"/>
      <c r="I45" s="11" t="s">
        <v>221</v>
      </c>
      <c r="J45" s="20"/>
      <c r="K45" s="31"/>
      <c r="L45" s="20" t="s">
        <v>287</v>
      </c>
      <c r="M45" s="31">
        <v>0.21296296296296297</v>
      </c>
    </row>
    <row r="46" spans="3:19" ht="18.75">
      <c r="C46" s="7" t="s">
        <v>292</v>
      </c>
      <c r="D46" s="27">
        <v>0</v>
      </c>
      <c r="E46" s="27">
        <v>0</v>
      </c>
      <c r="F46" s="15">
        <v>0</v>
      </c>
      <c r="G46" s="15">
        <v>0</v>
      </c>
      <c r="H46" s="34"/>
      <c r="I46" s="11" t="s">
        <v>221</v>
      </c>
      <c r="J46" s="20"/>
      <c r="K46" s="31"/>
      <c r="L46" s="20" t="s">
        <v>288</v>
      </c>
      <c r="M46" s="31">
        <v>0.45370370370370372</v>
      </c>
    </row>
    <row r="47" spans="3:19" ht="18.75">
      <c r="C47" s="11" t="s">
        <v>208</v>
      </c>
      <c r="D47" s="25">
        <v>0.27</v>
      </c>
      <c r="E47" s="25">
        <v>0.27</v>
      </c>
      <c r="F47" s="13">
        <v>216000</v>
      </c>
      <c r="G47" s="13">
        <v>216000</v>
      </c>
      <c r="H47" s="33"/>
      <c r="I47" s="11" t="s">
        <v>221</v>
      </c>
      <c r="J47" s="20"/>
      <c r="K47" s="31"/>
      <c r="L47" s="20" t="s">
        <v>290</v>
      </c>
      <c r="M47" s="31">
        <v>0.23148148148148148</v>
      </c>
    </row>
    <row r="48" spans="3:19" ht="18.75">
      <c r="C48" s="14" t="s">
        <v>278</v>
      </c>
      <c r="D48" s="26">
        <v>0.3</v>
      </c>
      <c r="E48" s="26">
        <v>0.3</v>
      </c>
      <c r="F48" s="15">
        <v>64800</v>
      </c>
      <c r="G48" s="15">
        <v>64800</v>
      </c>
      <c r="H48" s="34"/>
      <c r="I48" s="11" t="s">
        <v>221</v>
      </c>
      <c r="J48" s="20"/>
      <c r="K48" s="31"/>
      <c r="L48" s="20" t="s">
        <v>292</v>
      </c>
      <c r="M48" s="31">
        <v>0</v>
      </c>
    </row>
    <row r="49" spans="3:13" ht="18.75">
      <c r="C49" s="7" t="s">
        <v>275</v>
      </c>
      <c r="D49" s="27">
        <v>0</v>
      </c>
      <c r="E49" s="27">
        <v>0</v>
      </c>
      <c r="F49" s="15">
        <v>0</v>
      </c>
      <c r="G49" s="15">
        <v>0</v>
      </c>
      <c r="H49" s="34"/>
      <c r="I49" s="11" t="s">
        <v>221</v>
      </c>
      <c r="J49" s="20" t="s">
        <v>293</v>
      </c>
      <c r="K49" s="31">
        <v>0.7</v>
      </c>
      <c r="L49" s="20" t="s">
        <v>297</v>
      </c>
      <c r="M49" s="31">
        <v>4.6296296296296294E-2</v>
      </c>
    </row>
    <row r="50" spans="3:13" ht="18.75">
      <c r="C50" s="7" t="s">
        <v>277</v>
      </c>
      <c r="D50" s="27">
        <v>0</v>
      </c>
      <c r="E50" s="27">
        <v>0</v>
      </c>
      <c r="F50" s="15">
        <v>0</v>
      </c>
      <c r="G50" s="15">
        <v>0</v>
      </c>
      <c r="H50" s="34"/>
      <c r="I50" s="11" t="s">
        <v>221</v>
      </c>
      <c r="J50" s="20"/>
      <c r="K50" s="31"/>
      <c r="L50" s="20" t="s">
        <v>284</v>
      </c>
      <c r="M50" s="31">
        <v>5.5555555555555552E-2</v>
      </c>
    </row>
    <row r="51" spans="3:13" ht="18.75">
      <c r="C51" s="7" t="s">
        <v>284</v>
      </c>
      <c r="D51" s="27">
        <v>0</v>
      </c>
      <c r="E51" s="27">
        <v>0</v>
      </c>
      <c r="F51" s="15">
        <v>0</v>
      </c>
      <c r="G51" s="15">
        <v>0</v>
      </c>
      <c r="H51" s="34"/>
      <c r="I51" s="11" t="s">
        <v>221</v>
      </c>
      <c r="J51" s="20"/>
      <c r="K51" s="31"/>
      <c r="L51" s="20" t="s">
        <v>287</v>
      </c>
      <c r="M51" s="31">
        <v>0.21296296296296297</v>
      </c>
    </row>
    <row r="52" spans="3:13" ht="18.75">
      <c r="C52" s="7" t="s">
        <v>287</v>
      </c>
      <c r="D52" s="27">
        <v>0</v>
      </c>
      <c r="E52" s="27">
        <v>0</v>
      </c>
      <c r="F52" s="15">
        <v>0</v>
      </c>
      <c r="G52" s="15">
        <v>0</v>
      </c>
      <c r="H52" s="34"/>
      <c r="I52" s="11" t="s">
        <v>221</v>
      </c>
      <c r="J52" s="20"/>
      <c r="K52" s="31"/>
      <c r="L52" s="20" t="s">
        <v>288</v>
      </c>
      <c r="M52" s="31">
        <v>0.45370370370370372</v>
      </c>
    </row>
    <row r="53" spans="3:13" ht="18.75">
      <c r="C53" s="7" t="s">
        <v>288</v>
      </c>
      <c r="D53" s="27">
        <v>0</v>
      </c>
      <c r="E53" s="27">
        <v>0</v>
      </c>
      <c r="F53" s="15">
        <v>0</v>
      </c>
      <c r="G53" s="15">
        <v>0</v>
      </c>
      <c r="H53" s="34"/>
      <c r="I53" s="11" t="s">
        <v>221</v>
      </c>
      <c r="J53" s="20"/>
      <c r="K53" s="31"/>
      <c r="L53" s="20" t="s">
        <v>290</v>
      </c>
      <c r="M53" s="31">
        <v>0.23148148148148148</v>
      </c>
    </row>
    <row r="54" spans="3:13" ht="18.75">
      <c r="C54" s="7" t="s">
        <v>289</v>
      </c>
      <c r="D54" s="27">
        <v>1</v>
      </c>
      <c r="E54" s="27">
        <v>1</v>
      </c>
      <c r="F54" s="15">
        <v>60030</v>
      </c>
      <c r="G54" s="15">
        <v>60030</v>
      </c>
      <c r="H54" s="34"/>
      <c r="I54" s="11" t="s">
        <v>221</v>
      </c>
      <c r="J54" s="20"/>
      <c r="K54" s="31"/>
      <c r="L54" s="20" t="s">
        <v>292</v>
      </c>
      <c r="M54" s="31">
        <v>0</v>
      </c>
    </row>
    <row r="55" spans="3:13" ht="18.75">
      <c r="C55" s="7" t="s">
        <v>291</v>
      </c>
      <c r="D55" s="27">
        <v>0</v>
      </c>
      <c r="E55" s="27">
        <v>0</v>
      </c>
      <c r="F55" s="15">
        <v>0</v>
      </c>
      <c r="G55" s="15">
        <v>0</v>
      </c>
      <c r="H55" s="34"/>
    </row>
    <row r="56" spans="3:13" ht="18.75">
      <c r="C56" s="14" t="s">
        <v>279</v>
      </c>
      <c r="D56" s="26">
        <v>0.7</v>
      </c>
      <c r="E56" s="26">
        <v>0.7</v>
      </c>
      <c r="F56" s="15">
        <v>151200</v>
      </c>
      <c r="G56" s="15">
        <v>151200</v>
      </c>
      <c r="H56" s="34"/>
    </row>
    <row r="57" spans="3:13" ht="18.75">
      <c r="C57" s="7" t="s">
        <v>275</v>
      </c>
      <c r="D57" s="27">
        <v>0</v>
      </c>
      <c r="E57" s="27">
        <v>0</v>
      </c>
      <c r="F57" s="15">
        <v>0</v>
      </c>
      <c r="G57" s="15">
        <v>0</v>
      </c>
      <c r="H57" s="34"/>
      <c r="I57" s="11" t="s">
        <v>210</v>
      </c>
      <c r="J57" s="14" t="s">
        <v>298</v>
      </c>
      <c r="K57" s="26">
        <v>0.3</v>
      </c>
      <c r="L57" s="7" t="s">
        <v>275</v>
      </c>
      <c r="M57" s="27">
        <v>0</v>
      </c>
    </row>
    <row r="58" spans="3:13" ht="18.75">
      <c r="C58" s="7" t="s">
        <v>277</v>
      </c>
      <c r="D58" s="27">
        <v>0</v>
      </c>
      <c r="E58" s="27">
        <v>0</v>
      </c>
      <c r="F58" s="15">
        <v>0</v>
      </c>
      <c r="G58" s="15">
        <v>0</v>
      </c>
      <c r="H58" s="34"/>
      <c r="I58" s="11" t="s">
        <v>210</v>
      </c>
      <c r="L58" s="7" t="s">
        <v>277</v>
      </c>
      <c r="M58" s="27">
        <v>0</v>
      </c>
    </row>
    <row r="59" spans="3:13" ht="18.75">
      <c r="C59" s="7" t="s">
        <v>284</v>
      </c>
      <c r="D59" s="27">
        <v>0</v>
      </c>
      <c r="E59" s="27">
        <v>0</v>
      </c>
      <c r="F59" s="15">
        <v>0</v>
      </c>
      <c r="G59" s="15">
        <v>0</v>
      </c>
      <c r="H59" s="34"/>
      <c r="I59" s="11" t="s">
        <v>210</v>
      </c>
      <c r="L59" s="7" t="s">
        <v>284</v>
      </c>
      <c r="M59" s="27">
        <v>0</v>
      </c>
    </row>
    <row r="60" spans="3:13" ht="18.75">
      <c r="C60" s="7" t="s">
        <v>287</v>
      </c>
      <c r="D60" s="27">
        <v>0</v>
      </c>
      <c r="E60" s="27">
        <v>0</v>
      </c>
      <c r="F60" s="15">
        <v>0</v>
      </c>
      <c r="G60" s="15">
        <v>0</v>
      </c>
      <c r="H60" s="34"/>
      <c r="I60" s="11" t="s">
        <v>210</v>
      </c>
      <c r="L60" s="7" t="s">
        <v>287</v>
      </c>
      <c r="M60" s="27">
        <v>0</v>
      </c>
    </row>
    <row r="61" spans="3:13" ht="18.75">
      <c r="C61" s="7" t="s">
        <v>288</v>
      </c>
      <c r="D61" s="27">
        <v>0</v>
      </c>
      <c r="E61" s="27">
        <v>0</v>
      </c>
      <c r="F61" s="15">
        <v>0</v>
      </c>
      <c r="G61" s="15">
        <v>0</v>
      </c>
      <c r="H61" s="34"/>
      <c r="I61" s="11" t="s">
        <v>210</v>
      </c>
      <c r="L61" s="7" t="s">
        <v>288</v>
      </c>
      <c r="M61" s="27">
        <v>0</v>
      </c>
    </row>
    <row r="62" spans="3:13" ht="18.75">
      <c r="C62" s="7" t="s">
        <v>289</v>
      </c>
      <c r="D62" s="27">
        <v>1</v>
      </c>
      <c r="E62" s="27">
        <v>1</v>
      </c>
      <c r="F62" s="15">
        <v>140070</v>
      </c>
      <c r="G62" s="15">
        <v>140070</v>
      </c>
      <c r="H62" s="34"/>
      <c r="I62" s="11" t="s">
        <v>210</v>
      </c>
      <c r="L62" s="7" t="s">
        <v>289</v>
      </c>
      <c r="M62" s="27">
        <v>1</v>
      </c>
    </row>
    <row r="63" spans="3:13" ht="18.75">
      <c r="C63" s="7" t="s">
        <v>291</v>
      </c>
      <c r="D63" s="27">
        <v>0</v>
      </c>
      <c r="E63" s="27">
        <v>0</v>
      </c>
      <c r="F63" s="15">
        <v>0</v>
      </c>
      <c r="G63" s="15">
        <v>0</v>
      </c>
      <c r="H63" s="34"/>
      <c r="I63" s="11" t="s">
        <v>210</v>
      </c>
      <c r="L63" s="7" t="s">
        <v>291</v>
      </c>
      <c r="M63" s="27">
        <v>0</v>
      </c>
    </row>
    <row r="64" spans="3:13" ht="18.75">
      <c r="C64" s="11" t="s">
        <v>221</v>
      </c>
      <c r="D64" s="25">
        <v>0.13</v>
      </c>
      <c r="E64" s="25">
        <v>0.13</v>
      </c>
      <c r="F64" s="13">
        <v>104000</v>
      </c>
      <c r="G64" s="13">
        <v>104000</v>
      </c>
      <c r="H64" s="33"/>
      <c r="I64" s="11" t="s">
        <v>210</v>
      </c>
      <c r="J64" s="14" t="s">
        <v>299</v>
      </c>
      <c r="K64" s="26">
        <v>0.7</v>
      </c>
      <c r="L64" s="7" t="s">
        <v>275</v>
      </c>
      <c r="M64" s="27">
        <v>0</v>
      </c>
    </row>
    <row r="65" spans="3:13" ht="18.75">
      <c r="C65" s="14" t="s">
        <v>293</v>
      </c>
      <c r="D65" s="26"/>
      <c r="E65" s="26">
        <f>F65/F64</f>
        <v>0.3</v>
      </c>
      <c r="F65" s="15">
        <v>31200</v>
      </c>
      <c r="G65" s="15">
        <v>31200</v>
      </c>
      <c r="H65" s="34"/>
      <c r="I65" s="11" t="s">
        <v>210</v>
      </c>
      <c r="L65" s="7" t="s">
        <v>277</v>
      </c>
      <c r="M65" s="27">
        <v>0</v>
      </c>
    </row>
    <row r="66" spans="3:13" ht="18.75">
      <c r="C66" s="7" t="s">
        <v>297</v>
      </c>
      <c r="D66" s="27">
        <v>4.6296296296296294E-2</v>
      </c>
      <c r="E66" s="27">
        <v>4.6296296296296294E-2</v>
      </c>
      <c r="F66" s="15">
        <v>1444.4444444444443</v>
      </c>
      <c r="G66" s="15">
        <v>1444.4444444444443</v>
      </c>
      <c r="H66" s="34"/>
      <c r="I66" s="11" t="s">
        <v>210</v>
      </c>
      <c r="L66" s="7" t="s">
        <v>284</v>
      </c>
      <c r="M66" s="27">
        <v>0</v>
      </c>
    </row>
    <row r="67" spans="3:13" ht="18.75">
      <c r="C67" s="7" t="s">
        <v>284</v>
      </c>
      <c r="D67" s="27">
        <v>5.5555555555555552E-2</v>
      </c>
      <c r="E67" s="27">
        <v>5.5555555555555552E-2</v>
      </c>
      <c r="F67" s="15">
        <v>1733.3333333333333</v>
      </c>
      <c r="G67" s="15">
        <v>1733.3333333333333</v>
      </c>
      <c r="H67" s="34"/>
      <c r="I67" s="11" t="s">
        <v>210</v>
      </c>
      <c r="L67" s="7" t="s">
        <v>287</v>
      </c>
      <c r="M67" s="27">
        <v>0</v>
      </c>
    </row>
    <row r="68" spans="3:13" ht="18.75">
      <c r="C68" s="7" t="s">
        <v>287</v>
      </c>
      <c r="D68" s="27">
        <v>0.21296296296296297</v>
      </c>
      <c r="E68" s="27">
        <v>0.21296296296296297</v>
      </c>
      <c r="F68" s="15">
        <v>6644.4444444444443</v>
      </c>
      <c r="G68" s="15">
        <v>6644.4444444444443</v>
      </c>
      <c r="H68" s="34"/>
      <c r="I68" s="11" t="s">
        <v>210</v>
      </c>
      <c r="L68" s="7" t="s">
        <v>288</v>
      </c>
      <c r="M68" s="27">
        <v>0</v>
      </c>
    </row>
    <row r="69" spans="3:13" ht="18.75">
      <c r="C69" s="7" t="s">
        <v>288</v>
      </c>
      <c r="D69" s="27">
        <v>0.45370370370370372</v>
      </c>
      <c r="E69" s="27">
        <v>0.45370370370370372</v>
      </c>
      <c r="F69" s="15">
        <v>14155.555555555557</v>
      </c>
      <c r="G69" s="15">
        <v>14155.555555555557</v>
      </c>
      <c r="H69" s="34"/>
      <c r="I69" s="11" t="s">
        <v>210</v>
      </c>
      <c r="L69" s="7" t="s">
        <v>289</v>
      </c>
      <c r="M69" s="27">
        <v>1</v>
      </c>
    </row>
    <row r="70" spans="3:13" ht="18.75">
      <c r="C70" s="7" t="s">
        <v>290</v>
      </c>
      <c r="D70" s="27">
        <v>0.23148148148148148</v>
      </c>
      <c r="E70" s="27">
        <v>0.23148148148148148</v>
      </c>
      <c r="F70" s="15">
        <v>7222.2222222222226</v>
      </c>
      <c r="G70" s="15">
        <v>7222.2222222222226</v>
      </c>
      <c r="H70" s="34"/>
      <c r="I70" s="11" t="s">
        <v>210</v>
      </c>
      <c r="L70" s="7" t="s">
        <v>291</v>
      </c>
      <c r="M70" s="27">
        <v>0</v>
      </c>
    </row>
    <row r="71" spans="3:13" ht="18.75">
      <c r="C71" s="7" t="s">
        <v>292</v>
      </c>
      <c r="D71" s="27">
        <v>0</v>
      </c>
      <c r="E71" s="27">
        <v>0</v>
      </c>
      <c r="F71" s="15">
        <v>0</v>
      </c>
      <c r="G71" s="15">
        <v>0</v>
      </c>
      <c r="H71" s="34"/>
      <c r="J71" s="6"/>
    </row>
    <row r="72" spans="3:13" ht="18.75">
      <c r="C72" s="14" t="s">
        <v>294</v>
      </c>
      <c r="D72" s="26"/>
      <c r="E72" s="26"/>
      <c r="F72" s="15">
        <v>72800</v>
      </c>
      <c r="G72" s="15">
        <v>72800</v>
      </c>
      <c r="H72" s="34"/>
      <c r="J72" s="19" t="s">
        <v>300</v>
      </c>
      <c r="K72" s="19" t="s">
        <v>282</v>
      </c>
      <c r="L72" s="19" t="s">
        <v>283</v>
      </c>
      <c r="M72" s="19" t="s">
        <v>271</v>
      </c>
    </row>
    <row r="73" spans="3:13" ht="18.75">
      <c r="C73" s="7" t="s">
        <v>297</v>
      </c>
      <c r="D73" s="27">
        <v>4.6296296296296294E-2</v>
      </c>
      <c r="E73" s="27">
        <v>4.6296296296296294E-2</v>
      </c>
      <c r="F73" s="15">
        <v>3370.37037037037</v>
      </c>
      <c r="G73" s="15">
        <v>3370.37037037037</v>
      </c>
      <c r="H73" s="34"/>
      <c r="I73" s="18" t="s">
        <v>211</v>
      </c>
      <c r="J73" s="20" t="s">
        <v>301</v>
      </c>
      <c r="K73" s="31">
        <v>0.3</v>
      </c>
      <c r="L73" s="20" t="s">
        <v>286</v>
      </c>
      <c r="M73" s="31">
        <v>8.2589858081657974E-2</v>
      </c>
    </row>
    <row r="74" spans="3:13" ht="18.75">
      <c r="C74" s="7" t="s">
        <v>284</v>
      </c>
      <c r="D74" s="27">
        <v>5.5555555555555552E-2</v>
      </c>
      <c r="E74" s="27">
        <v>5.5555555555555552E-2</v>
      </c>
      <c r="F74" s="15">
        <v>4044.4444444444443</v>
      </c>
      <c r="G74" s="15">
        <v>4044.4444444444443</v>
      </c>
      <c r="H74" s="34"/>
      <c r="I74" s="18" t="s">
        <v>211</v>
      </c>
      <c r="J74" s="20"/>
      <c r="K74" s="31"/>
      <c r="L74" s="20" t="s">
        <v>287</v>
      </c>
      <c r="M74" s="31">
        <v>6.3796727298494463E-2</v>
      </c>
    </row>
    <row r="75" spans="3:13" ht="18.75">
      <c r="C75" s="7" t="s">
        <v>287</v>
      </c>
      <c r="D75" s="27">
        <v>0.21296296296296297</v>
      </c>
      <c r="E75" s="27">
        <v>0.21296296296296297</v>
      </c>
      <c r="F75" s="15">
        <v>15503.703703703704</v>
      </c>
      <c r="G75" s="15">
        <v>15503.703703703704</v>
      </c>
      <c r="H75" s="34"/>
      <c r="I75" s="18" t="s">
        <v>211</v>
      </c>
      <c r="J75" s="20"/>
      <c r="K75" s="31"/>
      <c r="L75" s="20" t="s">
        <v>288</v>
      </c>
      <c r="M75" s="31">
        <v>0.14809231752718796</v>
      </c>
    </row>
    <row r="76" spans="3:13" ht="18.75">
      <c r="C76" s="7" t="s">
        <v>288</v>
      </c>
      <c r="D76" s="27">
        <v>0.45370370370370372</v>
      </c>
      <c r="E76" s="27">
        <v>0.45370370370370372</v>
      </c>
      <c r="F76" s="15">
        <v>33029.629629629628</v>
      </c>
      <c r="G76" s="15">
        <v>33029.629629629628</v>
      </c>
      <c r="H76" s="34"/>
      <c r="I76" s="18" t="s">
        <v>211</v>
      </c>
      <c r="J76" s="20"/>
      <c r="K76" s="31"/>
      <c r="L76" s="20" t="s">
        <v>290</v>
      </c>
      <c r="M76" s="31">
        <v>0.7055190579627767</v>
      </c>
    </row>
    <row r="77" spans="3:13" ht="18.75">
      <c r="C77" s="7" t="s">
        <v>290</v>
      </c>
      <c r="D77" s="27">
        <v>0.23148148148148148</v>
      </c>
      <c r="E77" s="27">
        <v>0.23148148148148148</v>
      </c>
      <c r="F77" s="15">
        <v>16851.85185185185</v>
      </c>
      <c r="G77" s="15">
        <v>16851.85185185185</v>
      </c>
      <c r="H77" s="34"/>
      <c r="I77" s="18" t="s">
        <v>211</v>
      </c>
      <c r="J77" s="20"/>
      <c r="K77" s="31"/>
      <c r="L77" s="20" t="s">
        <v>292</v>
      </c>
      <c r="M77" s="31">
        <v>0</v>
      </c>
    </row>
    <row r="78" spans="3:13" ht="18.75">
      <c r="C78" s="7" t="s">
        <v>292</v>
      </c>
      <c r="D78" s="27">
        <v>0</v>
      </c>
      <c r="E78" s="27">
        <v>0</v>
      </c>
      <c r="F78" s="15">
        <v>0</v>
      </c>
      <c r="G78" s="15">
        <v>0</v>
      </c>
      <c r="H78" s="34"/>
      <c r="I78" s="18" t="s">
        <v>211</v>
      </c>
      <c r="J78" s="20" t="s">
        <v>302</v>
      </c>
      <c r="K78" s="31"/>
      <c r="L78" s="20" t="s">
        <v>284</v>
      </c>
      <c r="M78" s="31">
        <v>3.7818107834294019E-2</v>
      </c>
    </row>
    <row r="79" spans="3:13" ht="18.75">
      <c r="C79" s="11" t="s">
        <v>210</v>
      </c>
      <c r="D79" s="25">
        <v>0.04</v>
      </c>
      <c r="E79" s="25">
        <v>0.04</v>
      </c>
      <c r="F79" s="13">
        <v>32000</v>
      </c>
      <c r="G79" s="13">
        <v>32000</v>
      </c>
      <c r="H79" s="33"/>
      <c r="I79" s="18" t="s">
        <v>211</v>
      </c>
      <c r="J79" s="20"/>
      <c r="K79" s="31">
        <v>0.7</v>
      </c>
      <c r="L79" s="20" t="s">
        <v>287</v>
      </c>
      <c r="M79" s="31">
        <v>2.9448996157951057E-2</v>
      </c>
    </row>
    <row r="80" spans="3:13" ht="18.75">
      <c r="C80" s="14" t="s">
        <v>298</v>
      </c>
      <c r="D80" s="26">
        <v>0.3</v>
      </c>
      <c r="E80" s="26">
        <v>0.3</v>
      </c>
      <c r="F80" s="15">
        <v>9600</v>
      </c>
      <c r="G80" s="15">
        <v>9600</v>
      </c>
      <c r="H80" s="34"/>
      <c r="I80" s="18" t="s">
        <v>211</v>
      </c>
      <c r="J80" s="20"/>
      <c r="K80" s="31"/>
      <c r="L80" s="20" t="s">
        <v>288</v>
      </c>
      <c r="M80" s="31">
        <v>0.1091491177452943</v>
      </c>
    </row>
    <row r="81" spans="3:13" ht="18.75">
      <c r="C81" s="7" t="s">
        <v>275</v>
      </c>
      <c r="D81" s="27">
        <v>0</v>
      </c>
      <c r="E81" s="27">
        <v>0</v>
      </c>
      <c r="F81" s="15">
        <v>0</v>
      </c>
      <c r="G81" s="15">
        <v>0</v>
      </c>
      <c r="H81" s="34"/>
      <c r="I81" s="18" t="s">
        <v>211</v>
      </c>
      <c r="J81" s="20"/>
      <c r="K81" s="31"/>
      <c r="L81" s="20" t="s">
        <v>290</v>
      </c>
      <c r="M81" s="31">
        <v>0.82358343106844789</v>
      </c>
    </row>
    <row r="82" spans="3:13" ht="18.75">
      <c r="C82" s="7" t="s">
        <v>277</v>
      </c>
      <c r="D82" s="27">
        <v>0</v>
      </c>
      <c r="E82" s="27">
        <v>0</v>
      </c>
      <c r="F82" s="15">
        <v>0</v>
      </c>
      <c r="G82" s="15">
        <v>0</v>
      </c>
      <c r="H82" s="34"/>
      <c r="I82" s="18" t="s">
        <v>211</v>
      </c>
      <c r="J82" s="20"/>
      <c r="K82" s="31"/>
      <c r="L82" s="20" t="s">
        <v>292</v>
      </c>
      <c r="M82" s="31">
        <v>0</v>
      </c>
    </row>
    <row r="83" spans="3:13" ht="18.75">
      <c r="C83" s="7" t="s">
        <v>284</v>
      </c>
      <c r="D83" s="27">
        <v>0</v>
      </c>
      <c r="E83" s="27">
        <v>0</v>
      </c>
      <c r="F83" s="15">
        <v>0</v>
      </c>
      <c r="G83" s="15">
        <v>0</v>
      </c>
      <c r="H83" s="34"/>
    </row>
    <row r="84" spans="3:13" ht="18.75">
      <c r="C84" s="7" t="s">
        <v>287</v>
      </c>
      <c r="D84" s="27">
        <v>0</v>
      </c>
      <c r="E84" s="27">
        <v>0</v>
      </c>
      <c r="F84" s="15">
        <v>0</v>
      </c>
      <c r="G84" s="15">
        <v>0</v>
      </c>
      <c r="H84" s="34"/>
    </row>
    <row r="85" spans="3:13" ht="18.75">
      <c r="C85" s="7" t="s">
        <v>288</v>
      </c>
      <c r="D85" s="27">
        <v>0</v>
      </c>
      <c r="E85" s="27">
        <v>0</v>
      </c>
      <c r="F85" s="15">
        <v>0</v>
      </c>
      <c r="G85" s="15">
        <v>0</v>
      </c>
      <c r="H85" s="34"/>
    </row>
    <row r="86" spans="3:13" ht="18.75">
      <c r="C86" s="7" t="s">
        <v>289</v>
      </c>
      <c r="D86" s="27">
        <v>1</v>
      </c>
      <c r="E86" s="27">
        <v>1</v>
      </c>
      <c r="F86" s="15">
        <v>10005</v>
      </c>
      <c r="G86" s="15">
        <v>10005</v>
      </c>
      <c r="H86" s="34"/>
    </row>
    <row r="87" spans="3:13" ht="18.75">
      <c r="C87" s="7" t="s">
        <v>291</v>
      </c>
      <c r="D87" s="27">
        <v>0</v>
      </c>
      <c r="E87" s="27">
        <v>0</v>
      </c>
      <c r="F87" s="15">
        <v>0</v>
      </c>
      <c r="G87" s="15">
        <v>0</v>
      </c>
      <c r="H87" s="34"/>
    </row>
    <row r="88" spans="3:13" ht="18.75">
      <c r="C88" s="14" t="s">
        <v>299</v>
      </c>
      <c r="D88" s="26">
        <v>0.7</v>
      </c>
      <c r="E88" s="26">
        <v>0.7</v>
      </c>
      <c r="F88" s="15">
        <v>22400</v>
      </c>
      <c r="G88" s="15">
        <v>22400</v>
      </c>
      <c r="H88" s="34"/>
    </row>
    <row r="89" spans="3:13" ht="18.75">
      <c r="C89" s="7" t="s">
        <v>275</v>
      </c>
      <c r="D89" s="27">
        <v>0</v>
      </c>
      <c r="E89" s="27">
        <v>0</v>
      </c>
      <c r="F89" s="15">
        <v>0</v>
      </c>
      <c r="G89" s="15">
        <v>0</v>
      </c>
      <c r="H89" s="34"/>
    </row>
    <row r="90" spans="3:13" ht="18.75">
      <c r="C90" s="7" t="s">
        <v>277</v>
      </c>
      <c r="D90" s="27">
        <v>0</v>
      </c>
      <c r="E90" s="27">
        <v>0</v>
      </c>
      <c r="F90" s="15">
        <v>0</v>
      </c>
      <c r="G90" s="15">
        <v>0</v>
      </c>
      <c r="H90" s="34"/>
    </row>
    <row r="91" spans="3:13" ht="18.75">
      <c r="C91" s="7" t="s">
        <v>284</v>
      </c>
      <c r="D91" s="27">
        <v>0</v>
      </c>
      <c r="E91" s="27">
        <v>0</v>
      </c>
      <c r="F91" s="15">
        <v>0</v>
      </c>
      <c r="G91" s="15">
        <v>0</v>
      </c>
      <c r="H91" s="34"/>
    </row>
    <row r="92" spans="3:13" ht="18.75">
      <c r="C92" s="7" t="s">
        <v>287</v>
      </c>
      <c r="D92" s="27">
        <v>0</v>
      </c>
      <c r="E92" s="27">
        <v>0</v>
      </c>
      <c r="F92" s="15">
        <v>0</v>
      </c>
      <c r="G92" s="15">
        <v>0</v>
      </c>
      <c r="H92" s="34"/>
    </row>
    <row r="93" spans="3:13" ht="18.75">
      <c r="C93" s="7" t="s">
        <v>288</v>
      </c>
      <c r="D93" s="27">
        <v>0</v>
      </c>
      <c r="E93" s="27">
        <v>0</v>
      </c>
      <c r="F93" s="15">
        <v>0</v>
      </c>
      <c r="G93" s="15">
        <v>0</v>
      </c>
      <c r="H93" s="34"/>
    </row>
    <row r="94" spans="3:13" ht="18.75">
      <c r="C94" s="7" t="s">
        <v>289</v>
      </c>
      <c r="D94" s="27">
        <v>1</v>
      </c>
      <c r="E94" s="27">
        <v>1</v>
      </c>
      <c r="F94" s="15">
        <v>23345</v>
      </c>
      <c r="G94" s="15">
        <v>23345</v>
      </c>
      <c r="H94" s="34"/>
    </row>
    <row r="95" spans="3:13" ht="18.75">
      <c r="C95" s="7" t="s">
        <v>291</v>
      </c>
      <c r="D95" s="27">
        <v>0</v>
      </c>
      <c r="E95" s="27">
        <v>0</v>
      </c>
      <c r="F95" s="15">
        <v>0</v>
      </c>
      <c r="G95" s="15">
        <v>0</v>
      </c>
      <c r="H95" s="34"/>
    </row>
    <row r="96" spans="3:13" ht="18.75">
      <c r="C96" s="18" t="s">
        <v>211</v>
      </c>
      <c r="D96" s="25">
        <v>0.2</v>
      </c>
      <c r="E96" s="25">
        <v>0.2</v>
      </c>
      <c r="F96" s="13">
        <v>160000</v>
      </c>
      <c r="G96" s="13">
        <v>160000</v>
      </c>
      <c r="H96" s="33"/>
    </row>
    <row r="97" spans="3:8" ht="18.75">
      <c r="C97" s="14" t="s">
        <v>301</v>
      </c>
      <c r="D97" s="26">
        <f>F97/F96</f>
        <v>0.3</v>
      </c>
      <c r="E97" s="26"/>
      <c r="F97" s="15">
        <v>48000</v>
      </c>
      <c r="G97" s="15">
        <v>48000</v>
      </c>
      <c r="H97" s="34"/>
    </row>
    <row r="98" spans="3:8" ht="18.75">
      <c r="C98" s="7" t="s">
        <v>286</v>
      </c>
      <c r="D98" s="27">
        <v>8.2589858081657974E-2</v>
      </c>
      <c r="E98" s="27">
        <v>8.2589858081657974E-2</v>
      </c>
      <c r="F98" s="15">
        <v>3964.3131879195826</v>
      </c>
      <c r="G98" s="15">
        <v>3964.3131879195826</v>
      </c>
      <c r="H98" s="34"/>
    </row>
    <row r="99" spans="3:8" ht="18.75">
      <c r="C99" s="7" t="s">
        <v>287</v>
      </c>
      <c r="D99" s="27">
        <v>6.3796727298494463E-2</v>
      </c>
      <c r="E99" s="27">
        <v>6.3796727298494463E-2</v>
      </c>
      <c r="F99" s="15">
        <v>3062.2429103277341</v>
      </c>
      <c r="G99" s="15">
        <v>3062.2429103277341</v>
      </c>
      <c r="H99" s="34"/>
    </row>
    <row r="100" spans="3:8" ht="18.75">
      <c r="C100" s="7" t="s">
        <v>288</v>
      </c>
      <c r="D100" s="27">
        <v>0.14809231752718796</v>
      </c>
      <c r="E100" s="27">
        <v>0.14809231752718796</v>
      </c>
      <c r="F100" s="15">
        <v>7108.431241305022</v>
      </c>
      <c r="G100" s="15">
        <v>7108.431241305022</v>
      </c>
      <c r="H100" s="34"/>
    </row>
    <row r="101" spans="3:8" ht="18.75">
      <c r="C101" s="7" t="s">
        <v>290</v>
      </c>
      <c r="D101" s="27">
        <v>0.7055190579627767</v>
      </c>
      <c r="E101" s="27">
        <v>0.7055190579627767</v>
      </c>
      <c r="F101" s="15">
        <v>33864.91478221328</v>
      </c>
      <c r="G101" s="15">
        <v>33864.91478221328</v>
      </c>
      <c r="H101" s="34"/>
    </row>
    <row r="102" spans="3:8" ht="18.75">
      <c r="C102" s="7" t="s">
        <v>292</v>
      </c>
      <c r="D102" s="27">
        <v>0</v>
      </c>
      <c r="E102" s="27">
        <v>0</v>
      </c>
      <c r="F102" s="15">
        <v>0</v>
      </c>
      <c r="G102" s="15">
        <v>0</v>
      </c>
      <c r="H102" s="34"/>
    </row>
    <row r="103" spans="3:8" ht="18.75">
      <c r="C103" s="14" t="s">
        <v>302</v>
      </c>
      <c r="D103" s="26"/>
      <c r="E103" s="26"/>
      <c r="F103" s="15">
        <v>112000</v>
      </c>
      <c r="G103" s="15">
        <v>112000</v>
      </c>
      <c r="H103" s="34"/>
    </row>
    <row r="104" spans="3:8" ht="18.75">
      <c r="C104" s="7" t="s">
        <v>284</v>
      </c>
      <c r="D104" s="27">
        <v>3.7818107834294019E-2</v>
      </c>
      <c r="E104" s="27">
        <v>3.7818107834294019E-2</v>
      </c>
      <c r="F104" s="15">
        <v>4235.6280774409306</v>
      </c>
      <c r="G104" s="15">
        <v>4235.6280774409306</v>
      </c>
      <c r="H104" s="34"/>
    </row>
    <row r="105" spans="3:8" ht="18.75">
      <c r="C105" s="7" t="s">
        <v>287</v>
      </c>
      <c r="D105" s="27">
        <v>2.9448996157951057E-2</v>
      </c>
      <c r="E105" s="27">
        <v>2.9448996157951057E-2</v>
      </c>
      <c r="F105" s="15">
        <v>3298.2875696905185</v>
      </c>
      <c r="G105" s="15">
        <v>3298.2875696905185</v>
      </c>
      <c r="H105" s="34"/>
    </row>
    <row r="106" spans="3:8" ht="18.75">
      <c r="C106" s="7" t="s">
        <v>288</v>
      </c>
      <c r="D106" s="27">
        <v>0.1091491177452943</v>
      </c>
      <c r="E106" s="27">
        <v>0.1091491177452943</v>
      </c>
      <c r="F106" s="15">
        <v>12224.701187472961</v>
      </c>
      <c r="G106" s="15">
        <v>12224.701187472961</v>
      </c>
      <c r="H106" s="34"/>
    </row>
    <row r="107" spans="3:8" ht="18.75">
      <c r="C107" s="7" t="s">
        <v>290</v>
      </c>
      <c r="D107" s="27">
        <v>0.82358343106844789</v>
      </c>
      <c r="E107" s="27">
        <v>0.82358343106844789</v>
      </c>
      <c r="F107" s="15">
        <v>92241.344279666169</v>
      </c>
      <c r="G107" s="15">
        <v>92241.344279666169</v>
      </c>
      <c r="H107" s="34"/>
    </row>
    <row r="108" spans="3:8" ht="18.75">
      <c r="C108" s="7" t="s">
        <v>292</v>
      </c>
      <c r="D108" s="27">
        <v>0</v>
      </c>
      <c r="E108" s="27">
        <v>0</v>
      </c>
      <c r="F108" s="15">
        <v>0</v>
      </c>
      <c r="G108" s="15">
        <v>0</v>
      </c>
      <c r="H108" s="34"/>
    </row>
  </sheetData>
  <mergeCells count="4">
    <mergeCell ref="C2:E2"/>
    <mergeCell ref="C7:E7"/>
    <mergeCell ref="C16:E16"/>
    <mergeCell ref="C25:G2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F8DA1-26AE-D645-857B-3035AFBDC03A}">
  <sheetPr>
    <tabColor theme="7" tint="0.79998168889431442"/>
    <pageSetUpPr autoPageBreaks="0"/>
  </sheetPr>
  <dimension ref="A1:AD274"/>
  <sheetViews>
    <sheetView zoomScale="70" zoomScaleNormal="70" workbookViewId="0">
      <selection activeCell="D3" sqref="D3"/>
    </sheetView>
  </sheetViews>
  <sheetFormatPr defaultColWidth="11" defaultRowHeight="12"/>
  <cols>
    <col min="1" max="1" width="11" style="79"/>
    <col min="2" max="2" width="13.5703125" style="79" bestFit="1" customWidth="1"/>
    <col min="3" max="3" width="24" style="79" bestFit="1" customWidth="1"/>
    <col min="4" max="4" width="26.5703125" style="200" bestFit="1" customWidth="1"/>
    <col min="5" max="5" width="12.140625" style="233" bestFit="1" customWidth="1"/>
    <col min="6" max="6" width="10.42578125" style="200" bestFit="1" customWidth="1"/>
    <col min="7" max="7" width="23.5703125" style="200" bestFit="1" customWidth="1"/>
    <col min="8" max="8" width="21.42578125" style="79" bestFit="1" customWidth="1"/>
    <col min="9" max="30" width="12.5703125" style="79" customWidth="1"/>
    <col min="31" max="16384" width="11" style="79"/>
  </cols>
  <sheetData>
    <row r="1" spans="1:30" ht="15.95" customHeight="1">
      <c r="A1" s="229"/>
      <c r="B1" s="20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</row>
    <row r="2" spans="1:30" ht="15.95" customHeight="1" thickBot="1">
      <c r="A2" s="229"/>
      <c r="B2" s="209" t="s">
        <v>303</v>
      </c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</row>
    <row r="3" spans="1:30" ht="15.95" customHeight="1">
      <c r="A3" s="229"/>
      <c r="B3" s="20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  <c r="AB3" s="230"/>
      <c r="AC3" s="230"/>
      <c r="AD3" s="230"/>
    </row>
    <row r="4" spans="1:30" ht="14.45" customHeight="1">
      <c r="B4" s="200"/>
      <c r="F4" s="356" t="s">
        <v>304</v>
      </c>
      <c r="G4" s="356"/>
      <c r="H4" s="245" t="s">
        <v>244</v>
      </c>
      <c r="I4" s="120">
        <f>VALUE(LEFT(I5, FIND("-", I5)-1))</f>
        <v>2024</v>
      </c>
      <c r="J4" s="120">
        <f t="shared" ref="J4:AD4" si="0">VALUE(LEFT(J5, FIND("-", J5)-1))</f>
        <v>2025</v>
      </c>
      <c r="K4" s="120">
        <f t="shared" si="0"/>
        <v>2026</v>
      </c>
      <c r="L4" s="120">
        <f t="shared" si="0"/>
        <v>2027</v>
      </c>
      <c r="M4" s="120">
        <f t="shared" si="0"/>
        <v>2028</v>
      </c>
      <c r="N4" s="120">
        <f t="shared" si="0"/>
        <v>2029</v>
      </c>
      <c r="O4" s="120">
        <f t="shared" si="0"/>
        <v>2030</v>
      </c>
      <c r="P4" s="120">
        <f t="shared" si="0"/>
        <v>2031</v>
      </c>
      <c r="Q4" s="120">
        <f t="shared" si="0"/>
        <v>2032</v>
      </c>
      <c r="R4" s="120">
        <f t="shared" si="0"/>
        <v>2033</v>
      </c>
      <c r="S4" s="120">
        <f t="shared" si="0"/>
        <v>2034</v>
      </c>
      <c r="T4" s="120">
        <f t="shared" si="0"/>
        <v>2035</v>
      </c>
      <c r="U4" s="120">
        <f t="shared" si="0"/>
        <v>2036</v>
      </c>
      <c r="V4" s="120">
        <f t="shared" si="0"/>
        <v>2037</v>
      </c>
      <c r="W4" s="120">
        <f t="shared" si="0"/>
        <v>2038</v>
      </c>
      <c r="X4" s="120">
        <f t="shared" si="0"/>
        <v>2039</v>
      </c>
      <c r="Y4" s="120">
        <f t="shared" si="0"/>
        <v>2040</v>
      </c>
      <c r="Z4" s="120">
        <f t="shared" si="0"/>
        <v>2041</v>
      </c>
      <c r="AA4" s="120">
        <f t="shared" si="0"/>
        <v>2042</v>
      </c>
      <c r="AB4" s="120">
        <f t="shared" si="0"/>
        <v>2043</v>
      </c>
      <c r="AC4" s="120">
        <f t="shared" si="0"/>
        <v>2044</v>
      </c>
      <c r="AD4" s="120">
        <f t="shared" si="0"/>
        <v>2045</v>
      </c>
    </row>
    <row r="5" spans="1:30" ht="14.45" customHeight="1">
      <c r="B5" s="346" t="s">
        <v>305</v>
      </c>
      <c r="C5" s="346" t="s">
        <v>306</v>
      </c>
      <c r="D5" s="346" t="s">
        <v>307</v>
      </c>
      <c r="E5" s="232" t="s">
        <v>165</v>
      </c>
      <c r="F5" s="346" t="s">
        <v>308</v>
      </c>
      <c r="G5" s="346" t="s">
        <v>70</v>
      </c>
      <c r="H5" s="237" t="s">
        <v>309</v>
      </c>
      <c r="I5" s="242" t="s">
        <v>22</v>
      </c>
      <c r="J5" s="242" t="s">
        <v>23</v>
      </c>
      <c r="K5" s="242" t="s">
        <v>24</v>
      </c>
      <c r="L5" s="242" t="s">
        <v>25</v>
      </c>
      <c r="M5" s="242" t="s">
        <v>26</v>
      </c>
      <c r="N5" s="242" t="s">
        <v>27</v>
      </c>
      <c r="O5" s="242" t="s">
        <v>28</v>
      </c>
      <c r="P5" s="242" t="s">
        <v>29</v>
      </c>
      <c r="Q5" s="242" t="s">
        <v>30</v>
      </c>
      <c r="R5" s="242" t="s">
        <v>31</v>
      </c>
      <c r="S5" s="242" t="s">
        <v>32</v>
      </c>
      <c r="T5" s="242" t="s">
        <v>33</v>
      </c>
      <c r="U5" s="242" t="s">
        <v>34</v>
      </c>
      <c r="V5" s="242" t="s">
        <v>35</v>
      </c>
      <c r="W5" s="242" t="s">
        <v>36</v>
      </c>
      <c r="X5" s="242" t="s">
        <v>37</v>
      </c>
      <c r="Y5" s="242" t="s">
        <v>38</v>
      </c>
      <c r="Z5" s="242" t="s">
        <v>39</v>
      </c>
      <c r="AA5" s="242" t="s">
        <v>40</v>
      </c>
      <c r="AB5" s="242" t="s">
        <v>41</v>
      </c>
      <c r="AC5" s="242" t="s">
        <v>42</v>
      </c>
      <c r="AD5" s="242" t="s">
        <v>43</v>
      </c>
    </row>
    <row r="6" spans="1:30" ht="14.45" customHeight="1">
      <c r="B6" s="64">
        <v>0</v>
      </c>
      <c r="C6" s="64">
        <v>15</v>
      </c>
      <c r="D6" s="64">
        <v>0.5</v>
      </c>
      <c r="E6" s="234" t="s">
        <v>206</v>
      </c>
      <c r="F6" s="231" t="s">
        <v>230</v>
      </c>
      <c r="G6" s="231">
        <f>VALUE(LEFT(H6, FIND("-", H6)-1))</f>
        <v>2024</v>
      </c>
      <c r="H6" s="239" t="s">
        <v>22</v>
      </c>
      <c r="I6" s="246">
        <f>IF( (I$4-$G6) &lt; ($C6+$B6),
     IF( I$4 = $G6+$B6,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$D6,
     IF( I$4 =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         ) * (1-$D6),
     IF( I$4 &gt;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(1-Inputs_ByYear!$D$4)^(I$4-($G6+$B6+1)),
     0))),
0)</f>
        <v>2701.0575380452728</v>
      </c>
      <c r="J6" s="246">
        <f>IF( (J$4-$G6) &lt; ($C6+$B6),
     IF( J$4 = $G6+$B6,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$D6,
     IF( J$4 =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         ) * (1-$D6),
     IF( J$4 &gt;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(1-Inputs_ByYear!$D$4)^(J$4-($G6+$B6+1)),
     0))),
0)</f>
        <v>2701.0575380452728</v>
      </c>
      <c r="K6" s="246">
        <f>IF( (K$4-$G6) &lt; ($C6+$B6),
     IF( K$4 = $G6+$B6,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$D6,
     IF( K$4 =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         ) * (1-$D6),
     IF( K$4 &gt;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(1-Inputs_ByYear!$D$4)^(K$4-($G6+$B6+1)),
     0))),
0)</f>
        <v>5375.1045007100929</v>
      </c>
      <c r="L6" s="246">
        <f>IF( (L$4-$G6) &lt; ($C6+$B6),
     IF( L$4 = $G6+$B6,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$D6,
     IF( L$4 =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         ) * (1-$D6),
     IF( L$4 &gt;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(1-Inputs_ByYear!$D$4)^(L$4-($G6+$B6+1)),
     0))),
0)</f>
        <v>5348.2289782065427</v>
      </c>
      <c r="M6" s="246">
        <f>IF( (M$4-$G6) &lt; ($C6+$B6),
     IF( M$4 = $G6+$B6,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$D6,
     IF( M$4 =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         ) * (1-$D6),
     IF( M$4 &gt;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(1-Inputs_ByYear!$D$4)^(M$4-($G6+$B6+1)),
     0))),
0)</f>
        <v>5321.4878333155102</v>
      </c>
      <c r="N6" s="246">
        <f>IF( (N$4-$G6) &lt; ($C6+$B6),
     IF( N$4 = $G6+$B6,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$D6,
     IF( N$4 =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         ) * (1-$D6),
     IF( N$4 &gt;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(1-Inputs_ByYear!$D$4)^(N$4-($G6+$B6+1)),
     0))),
0)</f>
        <v>5294.8803941489323</v>
      </c>
      <c r="O6" s="246">
        <f>IF( (O$4-$G6) &lt; ($C6+$B6),
     IF( O$4 = $G6+$B6,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$D6,
     IF( O$4 =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         ) * (1-$D6),
     IF( O$4 &gt;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(1-Inputs_ByYear!$D$4)^(O$4-($G6+$B6+1)),
     0))),
0)</f>
        <v>5268.4059921781882</v>
      </c>
      <c r="P6" s="246">
        <f>IF( (P$4-$G6) &lt; ($C6+$B6),
     IF( P$4 = $G6+$B6,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$D6,
     IF( P$4 =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         ) * (1-$D6),
     IF( P$4 &gt;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(1-Inputs_ByYear!$D$4)^(P$4-($G6+$B6+1)),
     0))),
0)</f>
        <v>5242.0639622172976</v>
      </c>
      <c r="Q6" s="246">
        <f>IF( (Q$4-$G6) &lt; ($C6+$B6),
     IF( Q$4 = $G6+$B6,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$D6,
     IF( Q$4 =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         ) * (1-$D6),
     IF( Q$4 &gt;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(1-Inputs_ByYear!$D$4)^(Q$4-($G6+$B6+1)),
     0))),
0)</f>
        <v>5215.8536424062104</v>
      </c>
      <c r="R6" s="246">
        <f>IF( (R$4-$G6) &lt; ($C6+$B6),
     IF( R$4 = $G6+$B6,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$D6,
     IF( R$4 =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         ) * (1-$D6),
     IF( R$4 &gt;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(1-Inputs_ByYear!$D$4)^(R$4-($G6+$B6+1)),
     0))),
0)</f>
        <v>5189.7743741941795</v>
      </c>
      <c r="S6" s="246">
        <f>IF( (S$4-$G6) &lt; ($C6+$B6),
     IF( S$4 = $G6+$B6,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$D6,
     IF( S$4 =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         ) * (1-$D6),
     IF( S$4 &gt;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(1-Inputs_ByYear!$D$4)^(S$4-($G6+$B6+1)),
     0))),
0)</f>
        <v>5163.8255023232086</v>
      </c>
      <c r="T6" s="246">
        <f>IF( (T$4-$G6) &lt; ($C6+$B6),
     IF( T$4 = $G6+$B6,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$D6,
     IF( T$4 =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         ) * (1-$D6),
     IF( T$4 &gt;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(1-Inputs_ByYear!$D$4)^(T$4-($G6+$B6+1)),
     0))),
0)</f>
        <v>5138.0063748115927</v>
      </c>
      <c r="U6" s="246">
        <f>IF( (U$4-$G6) &lt; ($C6+$B6),
     IF( U$4 = $G6+$B6,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$D6,
     IF( U$4 =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         ) * (1-$D6),
     IF( U$4 &gt;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(1-Inputs_ByYear!$D$4)^(U$4-($G6+$B6+1)),
     0))),
0)</f>
        <v>5112.3163429375345</v>
      </c>
      <c r="V6" s="246">
        <f>IF( (V$4-$G6) &lt; ($C6+$B6),
     IF( V$4 = $G6+$B6,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$D6,
     IF( V$4 =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         ) * (1-$D6),
     IF( V$4 &gt;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(1-Inputs_ByYear!$D$4)^(V$4-($G6+$B6+1)),
     0))),
0)</f>
        <v>5086.7547612228473</v>
      </c>
      <c r="W6" s="246">
        <f>IF( (W$4-$G6) &lt; ($C6+$B6),
     IF( W$4 = $G6+$B6,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$D6,
     IF( W$4 =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         ) * (1-$D6),
     IF( W$4 &gt;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(1-Inputs_ByYear!$D$4)^(W$4-($G6+$B6+1)),
     0))),
0)</f>
        <v>5061.3209874167333</v>
      </c>
      <c r="X6" s="246">
        <f>IF( (X$4-$G6) &lt; ($C6+$B6),
     IF( X$4 = $G6+$B6,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$D6,
     IF( X$4 =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         ) * (1-$D6),
     IF( X$4 &gt;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(1-Inputs_ByYear!$D$4)^(X$4-($G6+$B6+1)),
     0))),
0)</f>
        <v>0</v>
      </c>
      <c r="Y6" s="246">
        <f>IF( (Y$4-$G6) &lt; ($C6+$B6),
     IF( Y$4 = $G6+$B6,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$D6,
     IF( Y$4 =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         ) * (1-$D6),
     IF( Y$4 &gt;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(1-Inputs_ByYear!$D$4)^(Y$4-($G6+$B6+1)),
     0))),
0)</f>
        <v>0</v>
      </c>
      <c r="Z6" s="246">
        <f>IF( (Z$4-$G6) &lt; ($C6+$B6),
     IF( Z$4 = $G6+$B6,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$D6,
     IF( Z$4 =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         ) * (1-$D6),
     IF( Z$4 &gt;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(1-Inputs_ByYear!$D$4)^(Z$4-($G6+$B6+1)),
     0))),
0)</f>
        <v>0</v>
      </c>
      <c r="AA6" s="246">
        <f>IF( (AA$4-$G6) &lt; ($C6+$B6),
     IF( AA$4 = $G6+$B6,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$D6,
     IF( AA$4 =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         ) * (1-$D6),
     IF( AA$4 &gt;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(1-Inputs_ByYear!$D$4)^(AA$4-($G6+$B6+1)),
     0))),
0)</f>
        <v>0</v>
      </c>
      <c r="AB6" s="246">
        <f>IF( (AB$4-$G6) &lt; ($C6+$B6),
     IF( AB$4 = $G6+$B6,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$D6,
     IF( AB$4 =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         ) * (1-$D6),
     IF( AB$4 &gt;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(1-Inputs_ByYear!$D$4)^(AB$4-($G6+$B6+1)),
     0))),
0)</f>
        <v>0</v>
      </c>
      <c r="AC6" s="246">
        <f>IF( (AC$4-$G6) &lt; ($C6+$B6),
     IF( AC$4 = $G6+$B6,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$D6,
     IF( AC$4 =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         ) * (1-$D6),
     IF( AC$4 &gt;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(1-Inputs_ByYear!$D$4)^(AC$4-($G6+$B6+1)),
     0))),
0)</f>
        <v>0</v>
      </c>
      <c r="AD6" s="246">
        <f>IF( (AD$4-$G6) &lt; ($C6+$B6),
     IF( AD$4 = $G6+$B6,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$D6,
     IF( AD$4 =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         ) * (1-$D6),
     IF( AD$4 &gt; $G6+$B6+1,
         SUMIFS(
            INDEX('ABP REC Calc'!$G$6:$AB$69,,
                  MATCH('ABP REC Deliveries'!$H6,'ABP REC Calc'!$G$5:$AB$5,0)),
            'ABP REC Calc'!$C$6:$C$69,'ABP REC Deliveries'!$E6,
            'ABP REC Calc'!$B$6:$B$69,'ABP REC Deliveries'!$F6
         ) * (1-Inputs_ByYear!$D$4)^(AD$4-($G6+$B6+1)),
     0))),
0)</f>
        <v>0</v>
      </c>
    </row>
    <row r="7" spans="1:30" ht="14.45" customHeight="1">
      <c r="B7" s="64">
        <v>0</v>
      </c>
      <c r="C7" s="64">
        <v>15</v>
      </c>
      <c r="D7" s="64">
        <v>0.5</v>
      </c>
      <c r="E7" s="234" t="s">
        <v>206</v>
      </c>
      <c r="F7" s="231" t="s">
        <v>230</v>
      </c>
      <c r="G7" s="231">
        <f t="shared" ref="G7:G27" si="1">VALUE(LEFT(H7, FIND("-", H7)-1))</f>
        <v>2025</v>
      </c>
      <c r="H7" s="239" t="s">
        <v>23</v>
      </c>
      <c r="I7" s="246">
        <f>IF( (I$4-$G7) &lt; ($C7+$B7),
     IF( I$4 = $G7+$B7,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$D7,
     IF( I$4 =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         ) * (1-$D7),
     IF( I$4 &gt;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(1-Inputs_ByYear!$D$4)^(I$4-($G7+$B7+1)),
     0))),
0)</f>
        <v>0</v>
      </c>
      <c r="J7" s="246">
        <f>IF( (J$4-$G7) &lt; ($C7+$B7),
     IF( J$4 = $G7+$B7,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$D7,
     IF( J$4 =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         ) * (1-$D7),
     IF( J$4 &gt;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(1-Inputs_ByYear!$D$4)^(J$4-($G7+$B7+1)),
     0))),
0)</f>
        <v>28451.501683200004</v>
      </c>
      <c r="K7" s="246">
        <f>IF( (K$4-$G7) &lt; ($C7+$B7),
     IF( K$4 = $G7+$B7,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$D7,
     IF( K$4 =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         ) * (1-$D7),
     IF( K$4 &gt;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(1-Inputs_ByYear!$D$4)^(K$4-($G7+$B7+1)),
     0))),
0)</f>
        <v>28451.501683200004</v>
      </c>
      <c r="L7" s="246">
        <f>IF( (L$4-$G7) &lt; ($C7+$B7),
     IF( L$4 = $G7+$B7,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$D7,
     IF( L$4 =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         ) * (1-$D7),
     IF( L$4 &gt;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(1-Inputs_ByYear!$D$4)^(L$4-($G7+$B7+1)),
     0))),
0)</f>
        <v>56618.488349568004</v>
      </c>
      <c r="M7" s="246">
        <f>IF( (M$4-$G7) &lt; ($C7+$B7),
     IF( M$4 = $G7+$B7,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$D7,
     IF( M$4 =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         ) * (1-$D7),
     IF( M$4 &gt;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(1-Inputs_ByYear!$D$4)^(M$4-($G7+$B7+1)),
     0))),
0)</f>
        <v>56335.395907820173</v>
      </c>
      <c r="N7" s="246">
        <f>IF( (N$4-$G7) &lt; ($C7+$B7),
     IF( N$4 = $G7+$B7,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$D7,
     IF( N$4 =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         ) * (1-$D7),
     IF( N$4 &gt;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(1-Inputs_ByYear!$D$4)^(N$4-($G7+$B7+1)),
     0))),
0)</f>
        <v>56053.718928281065</v>
      </c>
      <c r="O7" s="246">
        <f>IF( (O$4-$G7) &lt; ($C7+$B7),
     IF( O$4 = $G7+$B7,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$D7,
     IF( O$4 =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         ) * (1-$D7),
     IF( O$4 &gt;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(1-Inputs_ByYear!$D$4)^(O$4-($G7+$B7+1)),
     0))),
0)</f>
        <v>55773.450333639666</v>
      </c>
      <c r="P7" s="246">
        <f>IF( (P$4-$G7) &lt; ($C7+$B7),
     IF( P$4 = $G7+$B7,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$D7,
     IF( P$4 =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         ) * (1-$D7),
     IF( P$4 &gt;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(1-Inputs_ByYear!$D$4)^(P$4-($G7+$B7+1)),
     0))),
0)</f>
        <v>55494.583081971468</v>
      </c>
      <c r="Q7" s="246">
        <f>IF( (Q$4-$G7) &lt; ($C7+$B7),
     IF( Q$4 = $G7+$B7,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$D7,
     IF( Q$4 =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         ) * (1-$D7),
     IF( Q$4 &gt;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(1-Inputs_ByYear!$D$4)^(Q$4-($G7+$B7+1)),
     0))),
0)</f>
        <v>55217.110166561615</v>
      </c>
      <c r="R7" s="246">
        <f>IF( (R$4-$G7) &lt; ($C7+$B7),
     IF( R$4 = $G7+$B7,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$D7,
     IF( R$4 =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         ) * (1-$D7),
     IF( R$4 &gt;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(1-Inputs_ByYear!$D$4)^(R$4-($G7+$B7+1)),
     0))),
0)</f>
        <v>54941.024615728798</v>
      </c>
      <c r="S7" s="246">
        <f>IF( (S$4-$G7) &lt; ($C7+$B7),
     IF( S$4 = $G7+$B7,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$D7,
     IF( S$4 =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         ) * (1-$D7),
     IF( S$4 &gt;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(1-Inputs_ByYear!$D$4)^(S$4-($G7+$B7+1)),
     0))),
0)</f>
        <v>54666.31949265016</v>
      </c>
      <c r="T7" s="246">
        <f>IF( (T$4-$G7) &lt; ($C7+$B7),
     IF( T$4 = $G7+$B7,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$D7,
     IF( T$4 =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         ) * (1-$D7),
     IF( T$4 &gt;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(1-Inputs_ByYear!$D$4)^(T$4-($G7+$B7+1)),
     0))),
0)</f>
        <v>54392.987895186903</v>
      </c>
      <c r="U7" s="246">
        <f>IF( (U$4-$G7) &lt; ($C7+$B7),
     IF( U$4 = $G7+$B7,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$D7,
     IF( U$4 =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         ) * (1-$D7),
     IF( U$4 &gt;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(1-Inputs_ByYear!$D$4)^(U$4-($G7+$B7+1)),
     0))),
0)</f>
        <v>54121.022955710971</v>
      </c>
      <c r="V7" s="246">
        <f>IF( (V$4-$G7) &lt; ($C7+$B7),
     IF( V$4 = $G7+$B7,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$D7,
     IF( V$4 =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         ) * (1-$D7),
     IF( V$4 &gt;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(1-Inputs_ByYear!$D$4)^(V$4-($G7+$B7+1)),
     0))),
0)</f>
        <v>53850.417840932416</v>
      </c>
      <c r="W7" s="246">
        <f>IF( (W$4-$G7) &lt; ($C7+$B7),
     IF( W$4 = $G7+$B7,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$D7,
     IF( W$4 =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         ) * (1-$D7),
     IF( W$4 &gt;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(1-Inputs_ByYear!$D$4)^(W$4-($G7+$B7+1)),
     0))),
0)</f>
        <v>53581.165751727756</v>
      </c>
      <c r="X7" s="246">
        <f>IF( (X$4-$G7) &lt; ($C7+$B7),
     IF( X$4 = $G7+$B7,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$D7,
     IF( X$4 =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         ) * (1-$D7),
     IF( X$4 &gt;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(1-Inputs_ByYear!$D$4)^(X$4-($G7+$B7+1)),
     0))),
0)</f>
        <v>53313.259922969126</v>
      </c>
      <c r="Y7" s="246">
        <f>IF( (Y$4-$G7) &lt; ($C7+$B7),
     IF( Y$4 = $G7+$B7,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$D7,
     IF( Y$4 =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         ) * (1-$D7),
     IF( Y$4 &gt;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(1-Inputs_ByYear!$D$4)^(Y$4-($G7+$B7+1)),
     0))),
0)</f>
        <v>0</v>
      </c>
      <c r="Z7" s="246">
        <f>IF( (Z$4-$G7) &lt; ($C7+$B7),
     IF( Z$4 = $G7+$B7,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$D7,
     IF( Z$4 =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         ) * (1-$D7),
     IF( Z$4 &gt;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(1-Inputs_ByYear!$D$4)^(Z$4-($G7+$B7+1)),
     0))),
0)</f>
        <v>0</v>
      </c>
      <c r="AA7" s="246">
        <f>IF( (AA$4-$G7) &lt; ($C7+$B7),
     IF( AA$4 = $G7+$B7,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$D7,
     IF( AA$4 =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         ) * (1-$D7),
     IF( AA$4 &gt;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(1-Inputs_ByYear!$D$4)^(AA$4-($G7+$B7+1)),
     0))),
0)</f>
        <v>0</v>
      </c>
      <c r="AB7" s="246">
        <f>IF( (AB$4-$G7) &lt; ($C7+$B7),
     IF( AB$4 = $G7+$B7,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$D7,
     IF( AB$4 =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         ) * (1-$D7),
     IF( AB$4 &gt;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(1-Inputs_ByYear!$D$4)^(AB$4-($G7+$B7+1)),
     0))),
0)</f>
        <v>0</v>
      </c>
      <c r="AC7" s="246">
        <f>IF( (AC$4-$G7) &lt; ($C7+$B7),
     IF( AC$4 = $G7+$B7,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$D7,
     IF( AC$4 =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         ) * (1-$D7),
     IF( AC$4 &gt;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(1-Inputs_ByYear!$D$4)^(AC$4-($G7+$B7+1)),
     0))),
0)</f>
        <v>0</v>
      </c>
      <c r="AD7" s="246">
        <f>IF( (AD$4-$G7) &lt; ($C7+$B7),
     IF( AD$4 = $G7+$B7,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$D7,
     IF( AD$4 =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         ) * (1-$D7),
     IF( AD$4 &gt; $G7+$B7+1,
         SUMIFS(
            INDEX('ABP REC Calc'!$G$6:$AB$69,,
                  MATCH('ABP REC Deliveries'!$H7,'ABP REC Calc'!$G$5:$AB$5,0)),
            'ABP REC Calc'!$C$6:$C$69,'ABP REC Deliveries'!$E7,
            'ABP REC Calc'!$B$6:$B$69,'ABP REC Deliveries'!$F7
         ) * (1-Inputs_ByYear!$D$4)^(AD$4-($G7+$B7+1)),
     0))),
0)</f>
        <v>0</v>
      </c>
    </row>
    <row r="8" spans="1:30" ht="14.45" customHeight="1">
      <c r="B8" s="64">
        <v>0</v>
      </c>
      <c r="C8" s="64">
        <v>15</v>
      </c>
      <c r="D8" s="64">
        <v>0.5</v>
      </c>
      <c r="E8" s="234" t="s">
        <v>206</v>
      </c>
      <c r="F8" s="231" t="s">
        <v>230</v>
      </c>
      <c r="G8" s="231">
        <f t="shared" si="1"/>
        <v>2026</v>
      </c>
      <c r="H8" s="239" t="s">
        <v>24</v>
      </c>
      <c r="I8" s="246">
        <f>IF( (I$4-$G8) &lt; ($C8+$B8),
     IF( I$4 = $G8+$B8,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$D8,
     IF( I$4 =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         ) * (1-$D8),
     IF( I$4 &gt;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(1-Inputs_ByYear!$D$4)^(I$4-($G8+$B8+1)),
     0))),
0)</f>
        <v>0</v>
      </c>
      <c r="J8" s="246">
        <f>IF( (J$4-$G8) &lt; ($C8+$B8),
     IF( J$4 = $G8+$B8,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$D8,
     IF( J$4 =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         ) * (1-$D8),
     IF( J$4 &gt;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(1-Inputs_ByYear!$D$4)^(J$4-($G8+$B8+1)),
     0))),
0)</f>
        <v>0</v>
      </c>
      <c r="K8" s="246">
        <f>IF( (K$4-$G8) &lt; ($C8+$B8),
     IF( K$4 = $G8+$B8,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$D8,
     IF( K$4 =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         ) * (1-$D8),
     IF( K$4 &gt;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(1-Inputs_ByYear!$D$4)^(K$4-($G8+$B8+1)),
     0))),
0)</f>
        <v>28451.501683200004</v>
      </c>
      <c r="L8" s="246">
        <f>IF( (L$4-$G8) &lt; ($C8+$B8),
     IF( L$4 = $G8+$B8,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$D8,
     IF( L$4 =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         ) * (1-$D8),
     IF( L$4 &gt;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(1-Inputs_ByYear!$D$4)^(L$4-($G8+$B8+1)),
     0))),
0)</f>
        <v>28451.501683200004</v>
      </c>
      <c r="M8" s="246">
        <f>IF( (M$4-$G8) &lt; ($C8+$B8),
     IF( M$4 = $G8+$B8,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$D8,
     IF( M$4 =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         ) * (1-$D8),
     IF( M$4 &gt;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(1-Inputs_ByYear!$D$4)^(M$4-($G8+$B8+1)),
     0))),
0)</f>
        <v>56618.488349568004</v>
      </c>
      <c r="N8" s="246">
        <f>IF( (N$4-$G8) &lt; ($C8+$B8),
     IF( N$4 = $G8+$B8,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$D8,
     IF( N$4 =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         ) * (1-$D8),
     IF( N$4 &gt;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(1-Inputs_ByYear!$D$4)^(N$4-($G8+$B8+1)),
     0))),
0)</f>
        <v>56335.395907820173</v>
      </c>
      <c r="O8" s="246">
        <f>IF( (O$4-$G8) &lt; ($C8+$B8),
     IF( O$4 = $G8+$B8,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$D8,
     IF( O$4 =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         ) * (1-$D8),
     IF( O$4 &gt;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(1-Inputs_ByYear!$D$4)^(O$4-($G8+$B8+1)),
     0))),
0)</f>
        <v>56053.718928281065</v>
      </c>
      <c r="P8" s="246">
        <f>IF( (P$4-$G8) &lt; ($C8+$B8),
     IF( P$4 = $G8+$B8,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$D8,
     IF( P$4 =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         ) * (1-$D8),
     IF( P$4 &gt;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(1-Inputs_ByYear!$D$4)^(P$4-($G8+$B8+1)),
     0))),
0)</f>
        <v>55773.450333639666</v>
      </c>
      <c r="Q8" s="246">
        <f>IF( (Q$4-$G8) &lt; ($C8+$B8),
     IF( Q$4 = $G8+$B8,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$D8,
     IF( Q$4 =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         ) * (1-$D8),
     IF( Q$4 &gt;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(1-Inputs_ByYear!$D$4)^(Q$4-($G8+$B8+1)),
     0))),
0)</f>
        <v>55494.583081971468</v>
      </c>
      <c r="R8" s="246">
        <f>IF( (R$4-$G8) &lt; ($C8+$B8),
     IF( R$4 = $G8+$B8,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$D8,
     IF( R$4 =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         ) * (1-$D8),
     IF( R$4 &gt;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(1-Inputs_ByYear!$D$4)^(R$4-($G8+$B8+1)),
     0))),
0)</f>
        <v>55217.110166561615</v>
      </c>
      <c r="S8" s="246">
        <f>IF( (S$4-$G8) &lt; ($C8+$B8),
     IF( S$4 = $G8+$B8,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$D8,
     IF( S$4 =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         ) * (1-$D8),
     IF( S$4 &gt;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(1-Inputs_ByYear!$D$4)^(S$4-($G8+$B8+1)),
     0))),
0)</f>
        <v>54941.024615728798</v>
      </c>
      <c r="T8" s="246">
        <f>IF( (T$4-$G8) &lt; ($C8+$B8),
     IF( T$4 = $G8+$B8,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$D8,
     IF( T$4 =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         ) * (1-$D8),
     IF( T$4 &gt;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(1-Inputs_ByYear!$D$4)^(T$4-($G8+$B8+1)),
     0))),
0)</f>
        <v>54666.31949265016</v>
      </c>
      <c r="U8" s="246">
        <f>IF( (U$4-$G8) &lt; ($C8+$B8),
     IF( U$4 = $G8+$B8,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$D8,
     IF( U$4 =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         ) * (1-$D8),
     IF( U$4 &gt;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(1-Inputs_ByYear!$D$4)^(U$4-($G8+$B8+1)),
     0))),
0)</f>
        <v>54392.987895186903</v>
      </c>
      <c r="V8" s="246">
        <f>IF( (V$4-$G8) &lt; ($C8+$B8),
     IF( V$4 = $G8+$B8,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$D8,
     IF( V$4 =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         ) * (1-$D8),
     IF( V$4 &gt;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(1-Inputs_ByYear!$D$4)^(V$4-($G8+$B8+1)),
     0))),
0)</f>
        <v>54121.022955710971</v>
      </c>
      <c r="W8" s="246">
        <f>IF( (W$4-$G8) &lt; ($C8+$B8),
     IF( W$4 = $G8+$B8,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$D8,
     IF( W$4 =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         ) * (1-$D8),
     IF( W$4 &gt;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(1-Inputs_ByYear!$D$4)^(W$4-($G8+$B8+1)),
     0))),
0)</f>
        <v>53850.417840932416</v>
      </c>
      <c r="X8" s="246">
        <f>IF( (X$4-$G8) &lt; ($C8+$B8),
     IF( X$4 = $G8+$B8,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$D8,
     IF( X$4 =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         ) * (1-$D8),
     IF( X$4 &gt;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(1-Inputs_ByYear!$D$4)^(X$4-($G8+$B8+1)),
     0))),
0)</f>
        <v>53581.165751727756</v>
      </c>
      <c r="Y8" s="246">
        <f>IF( (Y$4-$G8) &lt; ($C8+$B8),
     IF( Y$4 = $G8+$B8,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$D8,
     IF( Y$4 =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         ) * (1-$D8),
     IF( Y$4 &gt;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(1-Inputs_ByYear!$D$4)^(Y$4-($G8+$B8+1)),
     0))),
0)</f>
        <v>53313.259922969126</v>
      </c>
      <c r="Z8" s="246">
        <f>IF( (Z$4-$G8) &lt; ($C8+$B8),
     IF( Z$4 = $G8+$B8,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$D8,
     IF( Z$4 =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         ) * (1-$D8),
     IF( Z$4 &gt;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(1-Inputs_ByYear!$D$4)^(Z$4-($G8+$B8+1)),
     0))),
0)</f>
        <v>0</v>
      </c>
      <c r="AA8" s="246">
        <f>IF( (AA$4-$G8) &lt; ($C8+$B8),
     IF( AA$4 = $G8+$B8,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$D8,
     IF( AA$4 =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         ) * (1-$D8),
     IF( AA$4 &gt;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(1-Inputs_ByYear!$D$4)^(AA$4-($G8+$B8+1)),
     0))),
0)</f>
        <v>0</v>
      </c>
      <c r="AB8" s="246">
        <f>IF( (AB$4-$G8) &lt; ($C8+$B8),
     IF( AB$4 = $G8+$B8,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$D8,
     IF( AB$4 =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         ) * (1-$D8),
     IF( AB$4 &gt;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(1-Inputs_ByYear!$D$4)^(AB$4-($G8+$B8+1)),
     0))),
0)</f>
        <v>0</v>
      </c>
      <c r="AC8" s="246">
        <f>IF( (AC$4-$G8) &lt; ($C8+$B8),
     IF( AC$4 = $G8+$B8,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$D8,
     IF( AC$4 =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         ) * (1-$D8),
     IF( AC$4 &gt;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(1-Inputs_ByYear!$D$4)^(AC$4-($G8+$B8+1)),
     0))),
0)</f>
        <v>0</v>
      </c>
      <c r="AD8" s="246">
        <f>IF( (AD$4-$G8) &lt; ($C8+$B8),
     IF( AD$4 = $G8+$B8,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$D8,
     IF( AD$4 =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         ) * (1-$D8),
     IF( AD$4 &gt; $G8+$B8+1,
         SUMIFS(
            INDEX('ABP REC Calc'!$G$6:$AB$69,,
                  MATCH('ABP REC Deliveries'!$H8,'ABP REC Calc'!$G$5:$AB$5,0)),
            'ABP REC Calc'!$C$6:$C$69,'ABP REC Deliveries'!$E8,
            'ABP REC Calc'!$B$6:$B$69,'ABP REC Deliveries'!$F8
         ) * (1-Inputs_ByYear!$D$4)^(AD$4-($G8+$B8+1)),
     0))),
0)</f>
        <v>0</v>
      </c>
    </row>
    <row r="9" spans="1:30" ht="14.45" customHeight="1">
      <c r="B9" s="64">
        <v>0</v>
      </c>
      <c r="C9" s="64">
        <v>15</v>
      </c>
      <c r="D9" s="64">
        <v>0.5</v>
      </c>
      <c r="E9" s="234" t="s">
        <v>206</v>
      </c>
      <c r="F9" s="231" t="s">
        <v>230</v>
      </c>
      <c r="G9" s="231">
        <f t="shared" si="1"/>
        <v>2027</v>
      </c>
      <c r="H9" s="239" t="s">
        <v>25</v>
      </c>
      <c r="I9" s="246">
        <f>IF( (I$4-$G9) &lt; ($C9+$B9),
     IF( I$4 = $G9+$B9,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$D9,
     IF( I$4 =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         ) * (1-$D9),
     IF( I$4 &gt;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(1-Inputs_ByYear!$D$4)^(I$4-($G9+$B9+1)),
     0))),
0)</f>
        <v>0</v>
      </c>
      <c r="J9" s="246">
        <f>IF( (J$4-$G9) &lt; ($C9+$B9),
     IF( J$4 = $G9+$B9,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$D9,
     IF( J$4 =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         ) * (1-$D9),
     IF( J$4 &gt;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(1-Inputs_ByYear!$D$4)^(J$4-($G9+$B9+1)),
     0))),
0)</f>
        <v>0</v>
      </c>
      <c r="K9" s="246">
        <f>IF( (K$4-$G9) &lt; ($C9+$B9),
     IF( K$4 = $G9+$B9,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$D9,
     IF( K$4 =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         ) * (1-$D9),
     IF( K$4 &gt;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(1-Inputs_ByYear!$D$4)^(K$4-($G9+$B9+1)),
     0))),
0)</f>
        <v>0</v>
      </c>
      <c r="L9" s="246">
        <f>IF( (L$4-$G9) &lt; ($C9+$B9),
     IF( L$4 = $G9+$B9,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$D9,
     IF( L$4 =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         ) * (1-$D9),
     IF( L$4 &gt;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(1-Inputs_ByYear!$D$4)^(L$4-($G9+$B9+1)),
     0))),
0)</f>
        <v>28451.501683200004</v>
      </c>
      <c r="M9" s="246">
        <f>IF( (M$4-$G9) &lt; ($C9+$B9),
     IF( M$4 = $G9+$B9,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$D9,
     IF( M$4 =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         ) * (1-$D9),
     IF( M$4 &gt;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(1-Inputs_ByYear!$D$4)^(M$4-($G9+$B9+1)),
     0))),
0)</f>
        <v>28451.501683200004</v>
      </c>
      <c r="N9" s="246">
        <f>IF( (N$4-$G9) &lt; ($C9+$B9),
     IF( N$4 = $G9+$B9,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$D9,
     IF( N$4 =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         ) * (1-$D9),
     IF( N$4 &gt;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(1-Inputs_ByYear!$D$4)^(N$4-($G9+$B9+1)),
     0))),
0)</f>
        <v>56618.488349568004</v>
      </c>
      <c r="O9" s="246">
        <f>IF( (O$4-$G9) &lt; ($C9+$B9),
     IF( O$4 = $G9+$B9,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$D9,
     IF( O$4 =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         ) * (1-$D9),
     IF( O$4 &gt;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(1-Inputs_ByYear!$D$4)^(O$4-($G9+$B9+1)),
     0))),
0)</f>
        <v>56335.395907820173</v>
      </c>
      <c r="P9" s="246">
        <f>IF( (P$4-$G9) &lt; ($C9+$B9),
     IF( P$4 = $G9+$B9,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$D9,
     IF( P$4 =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         ) * (1-$D9),
     IF( P$4 &gt;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(1-Inputs_ByYear!$D$4)^(P$4-($G9+$B9+1)),
     0))),
0)</f>
        <v>56053.718928281065</v>
      </c>
      <c r="Q9" s="246">
        <f>IF( (Q$4-$G9) &lt; ($C9+$B9),
     IF( Q$4 = $G9+$B9,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$D9,
     IF( Q$4 =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         ) * (1-$D9),
     IF( Q$4 &gt;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(1-Inputs_ByYear!$D$4)^(Q$4-($G9+$B9+1)),
     0))),
0)</f>
        <v>55773.450333639666</v>
      </c>
      <c r="R9" s="246">
        <f>IF( (R$4-$G9) &lt; ($C9+$B9),
     IF( R$4 = $G9+$B9,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$D9,
     IF( R$4 =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         ) * (1-$D9),
     IF( R$4 &gt;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(1-Inputs_ByYear!$D$4)^(R$4-($G9+$B9+1)),
     0))),
0)</f>
        <v>55494.583081971468</v>
      </c>
      <c r="S9" s="246">
        <f>IF( (S$4-$G9) &lt; ($C9+$B9),
     IF( S$4 = $G9+$B9,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$D9,
     IF( S$4 =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         ) * (1-$D9),
     IF( S$4 &gt;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(1-Inputs_ByYear!$D$4)^(S$4-($G9+$B9+1)),
     0))),
0)</f>
        <v>55217.110166561615</v>
      </c>
      <c r="T9" s="246">
        <f>IF( (T$4-$G9) &lt; ($C9+$B9),
     IF( T$4 = $G9+$B9,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$D9,
     IF( T$4 =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         ) * (1-$D9),
     IF( T$4 &gt;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(1-Inputs_ByYear!$D$4)^(T$4-($G9+$B9+1)),
     0))),
0)</f>
        <v>54941.024615728798</v>
      </c>
      <c r="U9" s="246">
        <f>IF( (U$4-$G9) &lt; ($C9+$B9),
     IF( U$4 = $G9+$B9,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$D9,
     IF( U$4 =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         ) * (1-$D9),
     IF( U$4 &gt;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(1-Inputs_ByYear!$D$4)^(U$4-($G9+$B9+1)),
     0))),
0)</f>
        <v>54666.31949265016</v>
      </c>
      <c r="V9" s="246">
        <f>IF( (V$4-$G9) &lt; ($C9+$B9),
     IF( V$4 = $G9+$B9,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$D9,
     IF( V$4 =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         ) * (1-$D9),
     IF( V$4 &gt;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(1-Inputs_ByYear!$D$4)^(V$4-($G9+$B9+1)),
     0))),
0)</f>
        <v>54392.987895186903</v>
      </c>
      <c r="W9" s="246">
        <f>IF( (W$4-$G9) &lt; ($C9+$B9),
     IF( W$4 = $G9+$B9,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$D9,
     IF( W$4 =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         ) * (1-$D9),
     IF( W$4 &gt;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(1-Inputs_ByYear!$D$4)^(W$4-($G9+$B9+1)),
     0))),
0)</f>
        <v>54121.022955710971</v>
      </c>
      <c r="X9" s="246">
        <f>IF( (X$4-$G9) &lt; ($C9+$B9),
     IF( X$4 = $G9+$B9,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$D9,
     IF( X$4 =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         ) * (1-$D9),
     IF( X$4 &gt;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(1-Inputs_ByYear!$D$4)^(X$4-($G9+$B9+1)),
     0))),
0)</f>
        <v>53850.417840932416</v>
      </c>
      <c r="Y9" s="246">
        <f>IF( (Y$4-$G9) &lt; ($C9+$B9),
     IF( Y$4 = $G9+$B9,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$D9,
     IF( Y$4 =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         ) * (1-$D9),
     IF( Y$4 &gt;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(1-Inputs_ByYear!$D$4)^(Y$4-($G9+$B9+1)),
     0))),
0)</f>
        <v>53581.165751727756</v>
      </c>
      <c r="Z9" s="246">
        <f>IF( (Z$4-$G9) &lt; ($C9+$B9),
     IF( Z$4 = $G9+$B9,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$D9,
     IF( Z$4 =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         ) * (1-$D9),
     IF( Z$4 &gt;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(1-Inputs_ByYear!$D$4)^(Z$4-($G9+$B9+1)),
     0))),
0)</f>
        <v>53313.259922969126</v>
      </c>
      <c r="AA9" s="246">
        <f>IF( (AA$4-$G9) &lt; ($C9+$B9),
     IF( AA$4 = $G9+$B9,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$D9,
     IF( AA$4 =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         ) * (1-$D9),
     IF( AA$4 &gt;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(1-Inputs_ByYear!$D$4)^(AA$4-($G9+$B9+1)),
     0))),
0)</f>
        <v>0</v>
      </c>
      <c r="AB9" s="246">
        <f>IF( (AB$4-$G9) &lt; ($C9+$B9),
     IF( AB$4 = $G9+$B9,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$D9,
     IF( AB$4 =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         ) * (1-$D9),
     IF( AB$4 &gt;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(1-Inputs_ByYear!$D$4)^(AB$4-($G9+$B9+1)),
     0))),
0)</f>
        <v>0</v>
      </c>
      <c r="AC9" s="246">
        <f>IF( (AC$4-$G9) &lt; ($C9+$B9),
     IF( AC$4 = $G9+$B9,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$D9,
     IF( AC$4 =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         ) * (1-$D9),
     IF( AC$4 &gt;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(1-Inputs_ByYear!$D$4)^(AC$4-($G9+$B9+1)),
     0))),
0)</f>
        <v>0</v>
      </c>
      <c r="AD9" s="246">
        <f>IF( (AD$4-$G9) &lt; ($C9+$B9),
     IF( AD$4 = $G9+$B9,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$D9,
     IF( AD$4 =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         ) * (1-$D9),
     IF( AD$4 &gt; $G9+$B9+1,
         SUMIFS(
            INDEX('ABP REC Calc'!$G$6:$AB$69,,
                  MATCH('ABP REC Deliveries'!$H9,'ABP REC Calc'!$G$5:$AB$5,0)),
            'ABP REC Calc'!$C$6:$C$69,'ABP REC Deliveries'!$E9,
            'ABP REC Calc'!$B$6:$B$69,'ABP REC Deliveries'!$F9
         ) * (1-Inputs_ByYear!$D$4)^(AD$4-($G9+$B9+1)),
     0))),
0)</f>
        <v>0</v>
      </c>
    </row>
    <row r="10" spans="1:30" ht="14.45" customHeight="1">
      <c r="B10" s="64">
        <v>0</v>
      </c>
      <c r="C10" s="64">
        <v>15</v>
      </c>
      <c r="D10" s="64">
        <v>0.5</v>
      </c>
      <c r="E10" s="234" t="s">
        <v>206</v>
      </c>
      <c r="F10" s="231" t="s">
        <v>230</v>
      </c>
      <c r="G10" s="231">
        <f t="shared" si="1"/>
        <v>2028</v>
      </c>
      <c r="H10" s="239" t="s">
        <v>26</v>
      </c>
      <c r="I10" s="246">
        <f>IF( (I$4-$G10) &lt; ($C10+$B10),
     IF( I$4 = $G10+$B10,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$D10,
     IF( I$4 =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         ) * (1-$D10),
     IF( I$4 &gt;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(1-Inputs_ByYear!$D$4)^(I$4-($G10+$B10+1)),
     0))),
0)</f>
        <v>0</v>
      </c>
      <c r="J10" s="246">
        <f>IF( (J$4-$G10) &lt; ($C10+$B10),
     IF( J$4 = $G10+$B10,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$D10,
     IF( J$4 =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         ) * (1-$D10),
     IF( J$4 &gt;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(1-Inputs_ByYear!$D$4)^(J$4-($G10+$B10+1)),
     0))),
0)</f>
        <v>0</v>
      </c>
      <c r="K10" s="246">
        <f>IF( (K$4-$G10) &lt; ($C10+$B10),
     IF( K$4 = $G10+$B10,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$D10,
     IF( K$4 =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         ) * (1-$D10),
     IF( K$4 &gt;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(1-Inputs_ByYear!$D$4)^(K$4-($G10+$B10+1)),
     0))),
0)</f>
        <v>0</v>
      </c>
      <c r="L10" s="246">
        <f>IF( (L$4-$G10) &lt; ($C10+$B10),
     IF( L$4 = $G10+$B10,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$D10,
     IF( L$4 =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         ) * (1-$D10),
     IF( L$4 &gt;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(1-Inputs_ByYear!$D$4)^(L$4-($G10+$B10+1)),
     0))),
0)</f>
        <v>0</v>
      </c>
      <c r="M10" s="246">
        <f>IF( (M$4-$G10) &lt; ($C10+$B10),
     IF( M$4 = $G10+$B10,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$D10,
     IF( M$4 =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         ) * (1-$D10),
     IF( M$4 &gt;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(1-Inputs_ByYear!$D$4)^(M$4-($G10+$B10+1)),
     0))),
0)</f>
        <v>28451.501683200004</v>
      </c>
      <c r="N10" s="246">
        <f>IF( (N$4-$G10) &lt; ($C10+$B10),
     IF( N$4 = $G10+$B10,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$D10,
     IF( N$4 =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         ) * (1-$D10),
     IF( N$4 &gt;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(1-Inputs_ByYear!$D$4)^(N$4-($G10+$B10+1)),
     0))),
0)</f>
        <v>28451.501683200004</v>
      </c>
      <c r="O10" s="246">
        <f>IF( (O$4-$G10) &lt; ($C10+$B10),
     IF( O$4 = $G10+$B10,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$D10,
     IF( O$4 =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         ) * (1-$D10),
     IF( O$4 &gt;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(1-Inputs_ByYear!$D$4)^(O$4-($G10+$B10+1)),
     0))),
0)</f>
        <v>56618.488349568004</v>
      </c>
      <c r="P10" s="246">
        <f>IF( (P$4-$G10) &lt; ($C10+$B10),
     IF( P$4 = $G10+$B10,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$D10,
     IF( P$4 =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         ) * (1-$D10),
     IF( P$4 &gt;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(1-Inputs_ByYear!$D$4)^(P$4-($G10+$B10+1)),
     0))),
0)</f>
        <v>56335.395907820173</v>
      </c>
      <c r="Q10" s="246">
        <f>IF( (Q$4-$G10) &lt; ($C10+$B10),
     IF( Q$4 = $G10+$B10,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$D10,
     IF( Q$4 =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         ) * (1-$D10),
     IF( Q$4 &gt;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(1-Inputs_ByYear!$D$4)^(Q$4-($G10+$B10+1)),
     0))),
0)</f>
        <v>56053.718928281065</v>
      </c>
      <c r="R10" s="246">
        <f>IF( (R$4-$G10) &lt; ($C10+$B10),
     IF( R$4 = $G10+$B10,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$D10,
     IF( R$4 =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         ) * (1-$D10),
     IF( R$4 &gt;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(1-Inputs_ByYear!$D$4)^(R$4-($G10+$B10+1)),
     0))),
0)</f>
        <v>55773.450333639666</v>
      </c>
      <c r="S10" s="246">
        <f>IF( (S$4-$G10) &lt; ($C10+$B10),
     IF( S$4 = $G10+$B10,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$D10,
     IF( S$4 =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         ) * (1-$D10),
     IF( S$4 &gt;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(1-Inputs_ByYear!$D$4)^(S$4-($G10+$B10+1)),
     0))),
0)</f>
        <v>55494.583081971468</v>
      </c>
      <c r="T10" s="246">
        <f>IF( (T$4-$G10) &lt; ($C10+$B10),
     IF( T$4 = $G10+$B10,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$D10,
     IF( T$4 =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         ) * (1-$D10),
     IF( T$4 &gt;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(1-Inputs_ByYear!$D$4)^(T$4-($G10+$B10+1)),
     0))),
0)</f>
        <v>55217.110166561615</v>
      </c>
      <c r="U10" s="246">
        <f>IF( (U$4-$G10) &lt; ($C10+$B10),
     IF( U$4 = $G10+$B10,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$D10,
     IF( U$4 =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         ) * (1-$D10),
     IF( U$4 &gt;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(1-Inputs_ByYear!$D$4)^(U$4-($G10+$B10+1)),
     0))),
0)</f>
        <v>54941.024615728798</v>
      </c>
      <c r="V10" s="246">
        <f>IF( (V$4-$G10) &lt; ($C10+$B10),
     IF( V$4 = $G10+$B10,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$D10,
     IF( V$4 =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         ) * (1-$D10),
     IF( V$4 &gt;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(1-Inputs_ByYear!$D$4)^(V$4-($G10+$B10+1)),
     0))),
0)</f>
        <v>54666.31949265016</v>
      </c>
      <c r="W10" s="246">
        <f>IF( (W$4-$G10) &lt; ($C10+$B10),
     IF( W$4 = $G10+$B10,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$D10,
     IF( W$4 =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         ) * (1-$D10),
     IF( W$4 &gt;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(1-Inputs_ByYear!$D$4)^(W$4-($G10+$B10+1)),
     0))),
0)</f>
        <v>54392.987895186903</v>
      </c>
      <c r="X10" s="246">
        <f>IF( (X$4-$G10) &lt; ($C10+$B10),
     IF( X$4 = $G10+$B10,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$D10,
     IF( X$4 =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         ) * (1-$D10),
     IF( X$4 &gt;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(1-Inputs_ByYear!$D$4)^(X$4-($G10+$B10+1)),
     0))),
0)</f>
        <v>54121.022955710971</v>
      </c>
      <c r="Y10" s="246">
        <f>IF( (Y$4-$G10) &lt; ($C10+$B10),
     IF( Y$4 = $G10+$B10,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$D10,
     IF( Y$4 =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         ) * (1-$D10),
     IF( Y$4 &gt;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(1-Inputs_ByYear!$D$4)^(Y$4-($G10+$B10+1)),
     0))),
0)</f>
        <v>53850.417840932416</v>
      </c>
      <c r="Z10" s="246">
        <f>IF( (Z$4-$G10) &lt; ($C10+$B10),
     IF( Z$4 = $G10+$B10,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$D10,
     IF( Z$4 =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         ) * (1-$D10),
     IF( Z$4 &gt;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(1-Inputs_ByYear!$D$4)^(Z$4-($G10+$B10+1)),
     0))),
0)</f>
        <v>53581.165751727756</v>
      </c>
      <c r="AA10" s="246">
        <f>IF( (AA$4-$G10) &lt; ($C10+$B10),
     IF( AA$4 = $G10+$B10,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$D10,
     IF( AA$4 =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         ) * (1-$D10),
     IF( AA$4 &gt;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(1-Inputs_ByYear!$D$4)^(AA$4-($G10+$B10+1)),
     0))),
0)</f>
        <v>53313.259922969126</v>
      </c>
      <c r="AB10" s="246">
        <f>IF( (AB$4-$G10) &lt; ($C10+$B10),
     IF( AB$4 = $G10+$B10,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$D10,
     IF( AB$4 =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         ) * (1-$D10),
     IF( AB$4 &gt;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(1-Inputs_ByYear!$D$4)^(AB$4-($G10+$B10+1)),
     0))),
0)</f>
        <v>0</v>
      </c>
      <c r="AC10" s="246">
        <f>IF( (AC$4-$G10) &lt; ($C10+$B10),
     IF( AC$4 = $G10+$B10,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$D10,
     IF( AC$4 =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         ) * (1-$D10),
     IF( AC$4 &gt;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(1-Inputs_ByYear!$D$4)^(AC$4-($G10+$B10+1)),
     0))),
0)</f>
        <v>0</v>
      </c>
      <c r="AD10" s="246">
        <f>IF( (AD$4-$G10) &lt; ($C10+$B10),
     IF( AD$4 = $G10+$B10,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$D10,
     IF( AD$4 =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         ) * (1-$D10),
     IF( AD$4 &gt; $G10+$B10+1,
         SUMIFS(
            INDEX('ABP REC Calc'!$G$6:$AB$69,,
                  MATCH('ABP REC Deliveries'!$H10,'ABP REC Calc'!$G$5:$AB$5,0)),
            'ABP REC Calc'!$C$6:$C$69,'ABP REC Deliveries'!$E10,
            'ABP REC Calc'!$B$6:$B$69,'ABP REC Deliveries'!$F10
         ) * (1-Inputs_ByYear!$D$4)^(AD$4-($G10+$B10+1)),
     0))),
0)</f>
        <v>0</v>
      </c>
    </row>
    <row r="11" spans="1:30" ht="14.45" customHeight="1">
      <c r="B11" s="64">
        <v>0</v>
      </c>
      <c r="C11" s="64">
        <v>15</v>
      </c>
      <c r="D11" s="64">
        <v>0.5</v>
      </c>
      <c r="E11" s="234" t="s">
        <v>206</v>
      </c>
      <c r="F11" s="231" t="s">
        <v>230</v>
      </c>
      <c r="G11" s="231">
        <f t="shared" si="1"/>
        <v>2029</v>
      </c>
      <c r="H11" s="239" t="s">
        <v>27</v>
      </c>
      <c r="I11" s="246">
        <f>IF( (I$4-$G11) &lt; ($C11+$B11),
     IF( I$4 = $G11+$B11,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$D11,
     IF( I$4 =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         ) * (1-$D11),
     IF( I$4 &gt;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(1-Inputs_ByYear!$D$4)^(I$4-($G11+$B11+1)),
     0))),
0)</f>
        <v>0</v>
      </c>
      <c r="J11" s="246">
        <f>IF( (J$4-$G11) &lt; ($C11+$B11),
     IF( J$4 = $G11+$B11,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$D11,
     IF( J$4 =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         ) * (1-$D11),
     IF( J$4 &gt;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(1-Inputs_ByYear!$D$4)^(J$4-($G11+$B11+1)),
     0))),
0)</f>
        <v>0</v>
      </c>
      <c r="K11" s="246">
        <f>IF( (K$4-$G11) &lt; ($C11+$B11),
     IF( K$4 = $G11+$B11,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$D11,
     IF( K$4 =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         ) * (1-$D11),
     IF( K$4 &gt;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(1-Inputs_ByYear!$D$4)^(K$4-($G11+$B11+1)),
     0))),
0)</f>
        <v>0</v>
      </c>
      <c r="L11" s="246">
        <f>IF( (L$4-$G11) &lt; ($C11+$B11),
     IF( L$4 = $G11+$B11,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$D11,
     IF( L$4 =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         ) * (1-$D11),
     IF( L$4 &gt;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(1-Inputs_ByYear!$D$4)^(L$4-($G11+$B11+1)),
     0))),
0)</f>
        <v>0</v>
      </c>
      <c r="M11" s="246">
        <f>IF( (M$4-$G11) &lt; ($C11+$B11),
     IF( M$4 = $G11+$B11,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$D11,
     IF( M$4 =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         ) * (1-$D11),
     IF( M$4 &gt;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(1-Inputs_ByYear!$D$4)^(M$4-($G11+$B11+1)),
     0))),
0)</f>
        <v>0</v>
      </c>
      <c r="N11" s="246">
        <f>IF( (N$4-$G11) &lt; ($C11+$B11),
     IF( N$4 = $G11+$B11,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$D11,
     IF( N$4 =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         ) * (1-$D11),
     IF( N$4 &gt;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(1-Inputs_ByYear!$D$4)^(N$4-($G11+$B11+1)),
     0))),
0)</f>
        <v>28451.501683200004</v>
      </c>
      <c r="O11" s="246">
        <f>IF( (O$4-$G11) &lt; ($C11+$B11),
     IF( O$4 = $G11+$B11,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$D11,
     IF( O$4 =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         ) * (1-$D11),
     IF( O$4 &gt;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(1-Inputs_ByYear!$D$4)^(O$4-($G11+$B11+1)),
     0))),
0)</f>
        <v>28451.501683200004</v>
      </c>
      <c r="P11" s="246">
        <f>IF( (P$4-$G11) &lt; ($C11+$B11),
     IF( P$4 = $G11+$B11,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$D11,
     IF( P$4 =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         ) * (1-$D11),
     IF( P$4 &gt;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(1-Inputs_ByYear!$D$4)^(P$4-($G11+$B11+1)),
     0))),
0)</f>
        <v>56618.488349568004</v>
      </c>
      <c r="Q11" s="246">
        <f>IF( (Q$4-$G11) &lt; ($C11+$B11),
     IF( Q$4 = $G11+$B11,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$D11,
     IF( Q$4 =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         ) * (1-$D11),
     IF( Q$4 &gt;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(1-Inputs_ByYear!$D$4)^(Q$4-($G11+$B11+1)),
     0))),
0)</f>
        <v>56335.395907820173</v>
      </c>
      <c r="R11" s="246">
        <f>IF( (R$4-$G11) &lt; ($C11+$B11),
     IF( R$4 = $G11+$B11,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$D11,
     IF( R$4 =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         ) * (1-$D11),
     IF( R$4 &gt;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(1-Inputs_ByYear!$D$4)^(R$4-($G11+$B11+1)),
     0))),
0)</f>
        <v>56053.718928281065</v>
      </c>
      <c r="S11" s="246">
        <f>IF( (S$4-$G11) &lt; ($C11+$B11),
     IF( S$4 = $G11+$B11,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$D11,
     IF( S$4 =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         ) * (1-$D11),
     IF( S$4 &gt;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(1-Inputs_ByYear!$D$4)^(S$4-($G11+$B11+1)),
     0))),
0)</f>
        <v>55773.450333639666</v>
      </c>
      <c r="T11" s="246">
        <f>IF( (T$4-$G11) &lt; ($C11+$B11),
     IF( T$4 = $G11+$B11,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$D11,
     IF( T$4 =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         ) * (1-$D11),
     IF( T$4 &gt;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(1-Inputs_ByYear!$D$4)^(T$4-($G11+$B11+1)),
     0))),
0)</f>
        <v>55494.583081971468</v>
      </c>
      <c r="U11" s="246">
        <f>IF( (U$4-$G11) &lt; ($C11+$B11),
     IF( U$4 = $G11+$B11,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$D11,
     IF( U$4 =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         ) * (1-$D11),
     IF( U$4 &gt;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(1-Inputs_ByYear!$D$4)^(U$4-($G11+$B11+1)),
     0))),
0)</f>
        <v>55217.110166561615</v>
      </c>
      <c r="V11" s="246">
        <f>IF( (V$4-$G11) &lt; ($C11+$B11),
     IF( V$4 = $G11+$B11,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$D11,
     IF( V$4 =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         ) * (1-$D11),
     IF( V$4 &gt;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(1-Inputs_ByYear!$D$4)^(V$4-($G11+$B11+1)),
     0))),
0)</f>
        <v>54941.024615728798</v>
      </c>
      <c r="W11" s="246">
        <f>IF( (W$4-$G11) &lt; ($C11+$B11),
     IF( W$4 = $G11+$B11,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$D11,
     IF( W$4 =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         ) * (1-$D11),
     IF( W$4 &gt;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(1-Inputs_ByYear!$D$4)^(W$4-($G11+$B11+1)),
     0))),
0)</f>
        <v>54666.31949265016</v>
      </c>
      <c r="X11" s="246">
        <f>IF( (X$4-$G11) &lt; ($C11+$B11),
     IF( X$4 = $G11+$B11,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$D11,
     IF( X$4 =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         ) * (1-$D11),
     IF( X$4 &gt;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(1-Inputs_ByYear!$D$4)^(X$4-($G11+$B11+1)),
     0))),
0)</f>
        <v>54392.987895186903</v>
      </c>
      <c r="Y11" s="246">
        <f>IF( (Y$4-$G11) &lt; ($C11+$B11),
     IF( Y$4 = $G11+$B11,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$D11,
     IF( Y$4 =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         ) * (1-$D11),
     IF( Y$4 &gt;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(1-Inputs_ByYear!$D$4)^(Y$4-($G11+$B11+1)),
     0))),
0)</f>
        <v>54121.022955710971</v>
      </c>
      <c r="Z11" s="246">
        <f>IF( (Z$4-$G11) &lt; ($C11+$B11),
     IF( Z$4 = $G11+$B11,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$D11,
     IF( Z$4 =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         ) * (1-$D11),
     IF( Z$4 &gt;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(1-Inputs_ByYear!$D$4)^(Z$4-($G11+$B11+1)),
     0))),
0)</f>
        <v>53850.417840932416</v>
      </c>
      <c r="AA11" s="246">
        <f>IF( (AA$4-$G11) &lt; ($C11+$B11),
     IF( AA$4 = $G11+$B11,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$D11,
     IF( AA$4 =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         ) * (1-$D11),
     IF( AA$4 &gt;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(1-Inputs_ByYear!$D$4)^(AA$4-($G11+$B11+1)),
     0))),
0)</f>
        <v>53581.165751727756</v>
      </c>
      <c r="AB11" s="246">
        <f>IF( (AB$4-$G11) &lt; ($C11+$B11),
     IF( AB$4 = $G11+$B11,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$D11,
     IF( AB$4 =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         ) * (1-$D11),
     IF( AB$4 &gt;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(1-Inputs_ByYear!$D$4)^(AB$4-($G11+$B11+1)),
     0))),
0)</f>
        <v>53313.259922969126</v>
      </c>
      <c r="AC11" s="246">
        <f>IF( (AC$4-$G11) &lt; ($C11+$B11),
     IF( AC$4 = $G11+$B11,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$D11,
     IF( AC$4 =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         ) * (1-$D11),
     IF( AC$4 &gt;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(1-Inputs_ByYear!$D$4)^(AC$4-($G11+$B11+1)),
     0))),
0)</f>
        <v>0</v>
      </c>
      <c r="AD11" s="246">
        <f>IF( (AD$4-$G11) &lt; ($C11+$B11),
     IF( AD$4 = $G11+$B11,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$D11,
     IF( AD$4 =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         ) * (1-$D11),
     IF( AD$4 &gt; $G11+$B11+1,
         SUMIFS(
            INDEX('ABP REC Calc'!$G$6:$AB$69,,
                  MATCH('ABP REC Deliveries'!$H11,'ABP REC Calc'!$G$5:$AB$5,0)),
            'ABP REC Calc'!$C$6:$C$69,'ABP REC Deliveries'!$E11,
            'ABP REC Calc'!$B$6:$B$69,'ABP REC Deliveries'!$F11
         ) * (1-Inputs_ByYear!$D$4)^(AD$4-($G11+$B11+1)),
     0))),
0)</f>
        <v>0</v>
      </c>
    </row>
    <row r="12" spans="1:30" ht="14.45" customHeight="1">
      <c r="B12" s="64">
        <v>0</v>
      </c>
      <c r="C12" s="64">
        <v>15</v>
      </c>
      <c r="D12" s="64">
        <v>0.5</v>
      </c>
      <c r="E12" s="234" t="s">
        <v>206</v>
      </c>
      <c r="F12" s="231" t="s">
        <v>230</v>
      </c>
      <c r="G12" s="231">
        <f t="shared" si="1"/>
        <v>2030</v>
      </c>
      <c r="H12" s="239" t="s">
        <v>28</v>
      </c>
      <c r="I12" s="246">
        <f>IF( (I$4-$G12) &lt; ($C12+$B12),
     IF( I$4 = $G12+$B12,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$D12,
     IF( I$4 =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         ) * (1-$D12),
     IF( I$4 &gt;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(1-Inputs_ByYear!$D$4)^(I$4-($G12+$B12+1)),
     0))),
0)</f>
        <v>0</v>
      </c>
      <c r="J12" s="246">
        <f>IF( (J$4-$G12) &lt; ($C12+$B12),
     IF( J$4 = $G12+$B12,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$D12,
     IF( J$4 =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         ) * (1-$D12),
     IF( J$4 &gt;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(1-Inputs_ByYear!$D$4)^(J$4-($G12+$B12+1)),
     0))),
0)</f>
        <v>0</v>
      </c>
      <c r="K12" s="246">
        <f>IF( (K$4-$G12) &lt; ($C12+$B12),
     IF( K$4 = $G12+$B12,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$D12,
     IF( K$4 =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         ) * (1-$D12),
     IF( K$4 &gt;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(1-Inputs_ByYear!$D$4)^(K$4-($G12+$B12+1)),
     0))),
0)</f>
        <v>0</v>
      </c>
      <c r="L12" s="246">
        <f>IF( (L$4-$G12) &lt; ($C12+$B12),
     IF( L$4 = $G12+$B12,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$D12,
     IF( L$4 =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         ) * (1-$D12),
     IF( L$4 &gt;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(1-Inputs_ByYear!$D$4)^(L$4-($G12+$B12+1)),
     0))),
0)</f>
        <v>0</v>
      </c>
      <c r="M12" s="246">
        <f>IF( (M$4-$G12) &lt; ($C12+$B12),
     IF( M$4 = $G12+$B12,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$D12,
     IF( M$4 =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         ) * (1-$D12),
     IF( M$4 &gt;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(1-Inputs_ByYear!$D$4)^(M$4-($G12+$B12+1)),
     0))),
0)</f>
        <v>0</v>
      </c>
      <c r="N12" s="246">
        <f>IF( (N$4-$G12) &lt; ($C12+$B12),
     IF( N$4 = $G12+$B12,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$D12,
     IF( N$4 =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         ) * (1-$D12),
     IF( N$4 &gt;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(1-Inputs_ByYear!$D$4)^(N$4-($G12+$B12+1)),
     0))),
0)</f>
        <v>0</v>
      </c>
      <c r="O12" s="246">
        <f>IF( (O$4-$G12) &lt; ($C12+$B12),
     IF( O$4 = $G12+$B12,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$D12,
     IF( O$4 =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         ) * (1-$D12),
     IF( O$4 &gt;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(1-Inputs_ByYear!$D$4)^(O$4-($G12+$B12+1)),
     0))),
0)</f>
        <v>28451.501683200004</v>
      </c>
      <c r="P12" s="246">
        <f>IF( (P$4-$G12) &lt; ($C12+$B12),
     IF( P$4 = $G12+$B12,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$D12,
     IF( P$4 =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         ) * (1-$D12),
     IF( P$4 &gt;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(1-Inputs_ByYear!$D$4)^(P$4-($G12+$B12+1)),
     0))),
0)</f>
        <v>28451.501683200004</v>
      </c>
      <c r="Q12" s="246">
        <f>IF( (Q$4-$G12) &lt; ($C12+$B12),
     IF( Q$4 = $G12+$B12,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$D12,
     IF( Q$4 =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         ) * (1-$D12),
     IF( Q$4 &gt;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(1-Inputs_ByYear!$D$4)^(Q$4-($G12+$B12+1)),
     0))),
0)</f>
        <v>56618.488349568004</v>
      </c>
      <c r="R12" s="246">
        <f>IF( (R$4-$G12) &lt; ($C12+$B12),
     IF( R$4 = $G12+$B12,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$D12,
     IF( R$4 =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         ) * (1-$D12),
     IF( R$4 &gt;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(1-Inputs_ByYear!$D$4)^(R$4-($G12+$B12+1)),
     0))),
0)</f>
        <v>56335.395907820173</v>
      </c>
      <c r="S12" s="246">
        <f>IF( (S$4-$G12) &lt; ($C12+$B12),
     IF( S$4 = $G12+$B12,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$D12,
     IF( S$4 =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         ) * (1-$D12),
     IF( S$4 &gt;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(1-Inputs_ByYear!$D$4)^(S$4-($G12+$B12+1)),
     0))),
0)</f>
        <v>56053.718928281065</v>
      </c>
      <c r="T12" s="246">
        <f>IF( (T$4-$G12) &lt; ($C12+$B12),
     IF( T$4 = $G12+$B12,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$D12,
     IF( T$4 =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         ) * (1-$D12),
     IF( T$4 &gt;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(1-Inputs_ByYear!$D$4)^(T$4-($G12+$B12+1)),
     0))),
0)</f>
        <v>55773.450333639666</v>
      </c>
      <c r="U12" s="246">
        <f>IF( (U$4-$G12) &lt; ($C12+$B12),
     IF( U$4 = $G12+$B12,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$D12,
     IF( U$4 =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         ) * (1-$D12),
     IF( U$4 &gt;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(1-Inputs_ByYear!$D$4)^(U$4-($G12+$B12+1)),
     0))),
0)</f>
        <v>55494.583081971468</v>
      </c>
      <c r="V12" s="246">
        <f>IF( (V$4-$G12) &lt; ($C12+$B12),
     IF( V$4 = $G12+$B12,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$D12,
     IF( V$4 =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         ) * (1-$D12),
     IF( V$4 &gt;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(1-Inputs_ByYear!$D$4)^(V$4-($G12+$B12+1)),
     0))),
0)</f>
        <v>55217.110166561615</v>
      </c>
      <c r="W12" s="246">
        <f>IF( (W$4-$G12) &lt; ($C12+$B12),
     IF( W$4 = $G12+$B12,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$D12,
     IF( W$4 =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         ) * (1-$D12),
     IF( W$4 &gt;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(1-Inputs_ByYear!$D$4)^(W$4-($G12+$B12+1)),
     0))),
0)</f>
        <v>54941.024615728798</v>
      </c>
      <c r="X12" s="246">
        <f>IF( (X$4-$G12) &lt; ($C12+$B12),
     IF( X$4 = $G12+$B12,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$D12,
     IF( X$4 =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         ) * (1-$D12),
     IF( X$4 &gt;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(1-Inputs_ByYear!$D$4)^(X$4-($G12+$B12+1)),
     0))),
0)</f>
        <v>54666.31949265016</v>
      </c>
      <c r="Y12" s="246">
        <f>IF( (Y$4-$G12) &lt; ($C12+$B12),
     IF( Y$4 = $G12+$B12,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$D12,
     IF( Y$4 =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         ) * (1-$D12),
     IF( Y$4 &gt;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(1-Inputs_ByYear!$D$4)^(Y$4-($G12+$B12+1)),
     0))),
0)</f>
        <v>54392.987895186903</v>
      </c>
      <c r="Z12" s="246">
        <f>IF( (Z$4-$G12) &lt; ($C12+$B12),
     IF( Z$4 = $G12+$B12,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$D12,
     IF( Z$4 =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         ) * (1-$D12),
     IF( Z$4 &gt;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(1-Inputs_ByYear!$D$4)^(Z$4-($G12+$B12+1)),
     0))),
0)</f>
        <v>54121.022955710971</v>
      </c>
      <c r="AA12" s="246">
        <f>IF( (AA$4-$G12) &lt; ($C12+$B12),
     IF( AA$4 = $G12+$B12,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$D12,
     IF( AA$4 =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         ) * (1-$D12),
     IF( AA$4 &gt;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(1-Inputs_ByYear!$D$4)^(AA$4-($G12+$B12+1)),
     0))),
0)</f>
        <v>53850.417840932416</v>
      </c>
      <c r="AB12" s="246">
        <f>IF( (AB$4-$G12) &lt; ($C12+$B12),
     IF( AB$4 = $G12+$B12,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$D12,
     IF( AB$4 =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         ) * (1-$D12),
     IF( AB$4 &gt;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(1-Inputs_ByYear!$D$4)^(AB$4-($G12+$B12+1)),
     0))),
0)</f>
        <v>53581.165751727756</v>
      </c>
      <c r="AC12" s="246">
        <f>IF( (AC$4-$G12) &lt; ($C12+$B12),
     IF( AC$4 = $G12+$B12,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$D12,
     IF( AC$4 =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         ) * (1-$D12),
     IF( AC$4 &gt;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(1-Inputs_ByYear!$D$4)^(AC$4-($G12+$B12+1)),
     0))),
0)</f>
        <v>53313.259922969126</v>
      </c>
      <c r="AD12" s="246">
        <f>IF( (AD$4-$G12) &lt; ($C12+$B12),
     IF( AD$4 = $G12+$B12,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$D12,
     IF( AD$4 =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         ) * (1-$D12),
     IF( AD$4 &gt; $G12+$B12+1,
         SUMIFS(
            INDEX('ABP REC Calc'!$G$6:$AB$69,,
                  MATCH('ABP REC Deliveries'!$H12,'ABP REC Calc'!$G$5:$AB$5,0)),
            'ABP REC Calc'!$C$6:$C$69,'ABP REC Deliveries'!$E12,
            'ABP REC Calc'!$B$6:$B$69,'ABP REC Deliveries'!$F12
         ) * (1-Inputs_ByYear!$D$4)^(AD$4-($G12+$B12+1)),
     0))),
0)</f>
        <v>0</v>
      </c>
    </row>
    <row r="13" spans="1:30" ht="14.45" customHeight="1">
      <c r="B13" s="64">
        <v>0</v>
      </c>
      <c r="C13" s="64">
        <v>15</v>
      </c>
      <c r="D13" s="64">
        <v>0.5</v>
      </c>
      <c r="E13" s="234" t="s">
        <v>206</v>
      </c>
      <c r="F13" s="231" t="s">
        <v>230</v>
      </c>
      <c r="G13" s="231">
        <f t="shared" si="1"/>
        <v>2031</v>
      </c>
      <c r="H13" s="239" t="s">
        <v>29</v>
      </c>
      <c r="I13" s="246">
        <f>IF( (I$4-$G13) &lt; ($C13+$B13),
     IF( I$4 = $G13+$B13,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$D13,
     IF( I$4 =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         ) * (1-$D13),
     IF( I$4 &gt;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(1-Inputs_ByYear!$D$4)^(I$4-($G13+$B13+1)),
     0))),
0)</f>
        <v>0</v>
      </c>
      <c r="J13" s="246">
        <f>IF( (J$4-$G13) &lt; ($C13+$B13),
     IF( J$4 = $G13+$B13,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$D13,
     IF( J$4 =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         ) * (1-$D13),
     IF( J$4 &gt;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(1-Inputs_ByYear!$D$4)^(J$4-($G13+$B13+1)),
     0))),
0)</f>
        <v>0</v>
      </c>
      <c r="K13" s="246">
        <f>IF( (K$4-$G13) &lt; ($C13+$B13),
     IF( K$4 = $G13+$B13,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$D13,
     IF( K$4 =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         ) * (1-$D13),
     IF( K$4 &gt;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(1-Inputs_ByYear!$D$4)^(K$4-($G13+$B13+1)),
     0))),
0)</f>
        <v>0</v>
      </c>
      <c r="L13" s="246">
        <f>IF( (L$4-$G13) &lt; ($C13+$B13),
     IF( L$4 = $G13+$B13,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$D13,
     IF( L$4 =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         ) * (1-$D13),
     IF( L$4 &gt;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(1-Inputs_ByYear!$D$4)^(L$4-($G13+$B13+1)),
     0))),
0)</f>
        <v>0</v>
      </c>
      <c r="M13" s="246">
        <f>IF( (M$4-$G13) &lt; ($C13+$B13),
     IF( M$4 = $G13+$B13,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$D13,
     IF( M$4 =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         ) * (1-$D13),
     IF( M$4 &gt;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(1-Inputs_ByYear!$D$4)^(M$4-($G13+$B13+1)),
     0))),
0)</f>
        <v>0</v>
      </c>
      <c r="N13" s="246">
        <f>IF( (N$4-$G13) &lt; ($C13+$B13),
     IF( N$4 = $G13+$B13,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$D13,
     IF( N$4 =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         ) * (1-$D13),
     IF( N$4 &gt;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(1-Inputs_ByYear!$D$4)^(N$4-($G13+$B13+1)),
     0))),
0)</f>
        <v>0</v>
      </c>
      <c r="O13" s="246">
        <f>IF( (O$4-$G13) &lt; ($C13+$B13),
     IF( O$4 = $G13+$B13,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$D13,
     IF( O$4 =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         ) * (1-$D13),
     IF( O$4 &gt;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(1-Inputs_ByYear!$D$4)^(O$4-($G13+$B13+1)),
     0))),
0)</f>
        <v>0</v>
      </c>
      <c r="P13" s="246">
        <f>IF( (P$4-$G13) &lt; ($C13+$B13),
     IF( P$4 = $G13+$B13,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$D13,
     IF( P$4 =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         ) * (1-$D13),
     IF( P$4 &gt;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(1-Inputs_ByYear!$D$4)^(P$4-($G13+$B13+1)),
     0))),
0)</f>
        <v>28451.501683200004</v>
      </c>
      <c r="Q13" s="246">
        <f>IF( (Q$4-$G13) &lt; ($C13+$B13),
     IF( Q$4 = $G13+$B13,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$D13,
     IF( Q$4 =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         ) * (1-$D13),
     IF( Q$4 &gt;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(1-Inputs_ByYear!$D$4)^(Q$4-($G13+$B13+1)),
     0))),
0)</f>
        <v>28451.501683200004</v>
      </c>
      <c r="R13" s="246">
        <f>IF( (R$4-$G13) &lt; ($C13+$B13),
     IF( R$4 = $G13+$B13,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$D13,
     IF( R$4 =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         ) * (1-$D13),
     IF( R$4 &gt;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(1-Inputs_ByYear!$D$4)^(R$4-($G13+$B13+1)),
     0))),
0)</f>
        <v>56618.488349568004</v>
      </c>
      <c r="S13" s="246">
        <f>IF( (S$4-$G13) &lt; ($C13+$B13),
     IF( S$4 = $G13+$B13,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$D13,
     IF( S$4 =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         ) * (1-$D13),
     IF( S$4 &gt;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(1-Inputs_ByYear!$D$4)^(S$4-($G13+$B13+1)),
     0))),
0)</f>
        <v>56335.395907820173</v>
      </c>
      <c r="T13" s="246">
        <f>IF( (T$4-$G13) &lt; ($C13+$B13),
     IF( T$4 = $G13+$B13,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$D13,
     IF( T$4 =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         ) * (1-$D13),
     IF( T$4 &gt;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(1-Inputs_ByYear!$D$4)^(T$4-($G13+$B13+1)),
     0))),
0)</f>
        <v>56053.718928281065</v>
      </c>
      <c r="U13" s="246">
        <f>IF( (U$4-$G13) &lt; ($C13+$B13),
     IF( U$4 = $G13+$B13,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$D13,
     IF( U$4 =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         ) * (1-$D13),
     IF( U$4 &gt;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(1-Inputs_ByYear!$D$4)^(U$4-($G13+$B13+1)),
     0))),
0)</f>
        <v>55773.450333639666</v>
      </c>
      <c r="V13" s="246">
        <f>IF( (V$4-$G13) &lt; ($C13+$B13),
     IF( V$4 = $G13+$B13,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$D13,
     IF( V$4 =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         ) * (1-$D13),
     IF( V$4 &gt;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(1-Inputs_ByYear!$D$4)^(V$4-($G13+$B13+1)),
     0))),
0)</f>
        <v>55494.583081971468</v>
      </c>
      <c r="W13" s="246">
        <f>IF( (W$4-$G13) &lt; ($C13+$B13),
     IF( W$4 = $G13+$B13,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$D13,
     IF( W$4 =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         ) * (1-$D13),
     IF( W$4 &gt;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(1-Inputs_ByYear!$D$4)^(W$4-($G13+$B13+1)),
     0))),
0)</f>
        <v>55217.110166561615</v>
      </c>
      <c r="X13" s="246">
        <f>IF( (X$4-$G13) &lt; ($C13+$B13),
     IF( X$4 = $G13+$B13,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$D13,
     IF( X$4 =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         ) * (1-$D13),
     IF( X$4 &gt;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(1-Inputs_ByYear!$D$4)^(X$4-($G13+$B13+1)),
     0))),
0)</f>
        <v>54941.024615728798</v>
      </c>
      <c r="Y13" s="246">
        <f>IF( (Y$4-$G13) &lt; ($C13+$B13),
     IF( Y$4 = $G13+$B13,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$D13,
     IF( Y$4 =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         ) * (1-$D13),
     IF( Y$4 &gt;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(1-Inputs_ByYear!$D$4)^(Y$4-($G13+$B13+1)),
     0))),
0)</f>
        <v>54666.31949265016</v>
      </c>
      <c r="Z13" s="246">
        <f>IF( (Z$4-$G13) &lt; ($C13+$B13),
     IF( Z$4 = $G13+$B13,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$D13,
     IF( Z$4 =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         ) * (1-$D13),
     IF( Z$4 &gt;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(1-Inputs_ByYear!$D$4)^(Z$4-($G13+$B13+1)),
     0))),
0)</f>
        <v>54392.987895186903</v>
      </c>
      <c r="AA13" s="246">
        <f>IF( (AA$4-$G13) &lt; ($C13+$B13),
     IF( AA$4 = $G13+$B13,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$D13,
     IF( AA$4 =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         ) * (1-$D13),
     IF( AA$4 &gt;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(1-Inputs_ByYear!$D$4)^(AA$4-($G13+$B13+1)),
     0))),
0)</f>
        <v>54121.022955710971</v>
      </c>
      <c r="AB13" s="246">
        <f>IF( (AB$4-$G13) &lt; ($C13+$B13),
     IF( AB$4 = $G13+$B13,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$D13,
     IF( AB$4 =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         ) * (1-$D13),
     IF( AB$4 &gt;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(1-Inputs_ByYear!$D$4)^(AB$4-($G13+$B13+1)),
     0))),
0)</f>
        <v>53850.417840932416</v>
      </c>
      <c r="AC13" s="246">
        <f>IF( (AC$4-$G13) &lt; ($C13+$B13),
     IF( AC$4 = $G13+$B13,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$D13,
     IF( AC$4 =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         ) * (1-$D13),
     IF( AC$4 &gt;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(1-Inputs_ByYear!$D$4)^(AC$4-($G13+$B13+1)),
     0))),
0)</f>
        <v>53581.165751727756</v>
      </c>
      <c r="AD13" s="246">
        <f>IF( (AD$4-$G13) &lt; ($C13+$B13),
     IF( AD$4 = $G13+$B13,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$D13,
     IF( AD$4 =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         ) * (1-$D13),
     IF( AD$4 &gt; $G13+$B13+1,
         SUMIFS(
            INDEX('ABP REC Calc'!$G$6:$AB$69,,
                  MATCH('ABP REC Deliveries'!$H13,'ABP REC Calc'!$G$5:$AB$5,0)),
            'ABP REC Calc'!$C$6:$C$69,'ABP REC Deliveries'!$E13,
            'ABP REC Calc'!$B$6:$B$69,'ABP REC Deliveries'!$F13
         ) * (1-Inputs_ByYear!$D$4)^(AD$4-($G13+$B13+1)),
     0))),
0)</f>
        <v>53313.259922969126</v>
      </c>
    </row>
    <row r="14" spans="1:30" ht="14.45" customHeight="1">
      <c r="B14" s="64">
        <v>0</v>
      </c>
      <c r="C14" s="64">
        <v>15</v>
      </c>
      <c r="D14" s="64">
        <v>0.5</v>
      </c>
      <c r="E14" s="234" t="s">
        <v>206</v>
      </c>
      <c r="F14" s="231" t="s">
        <v>230</v>
      </c>
      <c r="G14" s="231">
        <f t="shared" si="1"/>
        <v>2032</v>
      </c>
      <c r="H14" s="239" t="s">
        <v>30</v>
      </c>
      <c r="I14" s="246">
        <f>IF( (I$4-$G14) &lt; ($C14+$B14),
     IF( I$4 = $G14+$B14,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$D14,
     IF( I$4 =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         ) * (1-$D14),
     IF( I$4 &gt;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(1-Inputs_ByYear!$D$4)^(I$4-($G14+$B14+1)),
     0))),
0)</f>
        <v>0</v>
      </c>
      <c r="J14" s="246">
        <f>IF( (J$4-$G14) &lt; ($C14+$B14),
     IF( J$4 = $G14+$B14,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$D14,
     IF( J$4 =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         ) * (1-$D14),
     IF( J$4 &gt;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(1-Inputs_ByYear!$D$4)^(J$4-($G14+$B14+1)),
     0))),
0)</f>
        <v>0</v>
      </c>
      <c r="K14" s="246">
        <f>IF( (K$4-$G14) &lt; ($C14+$B14),
     IF( K$4 = $G14+$B14,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$D14,
     IF( K$4 =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         ) * (1-$D14),
     IF( K$4 &gt;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(1-Inputs_ByYear!$D$4)^(K$4-($G14+$B14+1)),
     0))),
0)</f>
        <v>0</v>
      </c>
      <c r="L14" s="246">
        <f>IF( (L$4-$G14) &lt; ($C14+$B14),
     IF( L$4 = $G14+$B14,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$D14,
     IF( L$4 =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         ) * (1-$D14),
     IF( L$4 &gt;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(1-Inputs_ByYear!$D$4)^(L$4-($G14+$B14+1)),
     0))),
0)</f>
        <v>0</v>
      </c>
      <c r="M14" s="246">
        <f>IF( (M$4-$G14) &lt; ($C14+$B14),
     IF( M$4 = $G14+$B14,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$D14,
     IF( M$4 =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         ) * (1-$D14),
     IF( M$4 &gt;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(1-Inputs_ByYear!$D$4)^(M$4-($G14+$B14+1)),
     0))),
0)</f>
        <v>0</v>
      </c>
      <c r="N14" s="246">
        <f>IF( (N$4-$G14) &lt; ($C14+$B14),
     IF( N$4 = $G14+$B14,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$D14,
     IF( N$4 =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         ) * (1-$D14),
     IF( N$4 &gt;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(1-Inputs_ByYear!$D$4)^(N$4-($G14+$B14+1)),
     0))),
0)</f>
        <v>0</v>
      </c>
      <c r="O14" s="246">
        <f>IF( (O$4-$G14) &lt; ($C14+$B14),
     IF( O$4 = $G14+$B14,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$D14,
     IF( O$4 =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         ) * (1-$D14),
     IF( O$4 &gt;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(1-Inputs_ByYear!$D$4)^(O$4-($G14+$B14+1)),
     0))),
0)</f>
        <v>0</v>
      </c>
      <c r="P14" s="246">
        <f>IF( (P$4-$G14) &lt; ($C14+$B14),
     IF( P$4 = $G14+$B14,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$D14,
     IF( P$4 =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         ) * (1-$D14),
     IF( P$4 &gt;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(1-Inputs_ByYear!$D$4)^(P$4-($G14+$B14+1)),
     0))),
0)</f>
        <v>0</v>
      </c>
      <c r="Q14" s="246">
        <f>IF( (Q$4-$G14) &lt; ($C14+$B14),
     IF( Q$4 = $G14+$B14,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$D14,
     IF( Q$4 =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         ) * (1-$D14),
     IF( Q$4 &gt;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(1-Inputs_ByYear!$D$4)^(Q$4-($G14+$B14+1)),
     0))),
0)</f>
        <v>28451.501683200004</v>
      </c>
      <c r="R14" s="246">
        <f>IF( (R$4-$G14) &lt; ($C14+$B14),
     IF( R$4 = $G14+$B14,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$D14,
     IF( R$4 =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         ) * (1-$D14),
     IF( R$4 &gt;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(1-Inputs_ByYear!$D$4)^(R$4-($G14+$B14+1)),
     0))),
0)</f>
        <v>28451.501683200004</v>
      </c>
      <c r="S14" s="246">
        <f>IF( (S$4-$G14) &lt; ($C14+$B14),
     IF( S$4 = $G14+$B14,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$D14,
     IF( S$4 =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         ) * (1-$D14),
     IF( S$4 &gt;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(1-Inputs_ByYear!$D$4)^(S$4-($G14+$B14+1)),
     0))),
0)</f>
        <v>56618.488349568004</v>
      </c>
      <c r="T14" s="246">
        <f>IF( (T$4-$G14) &lt; ($C14+$B14),
     IF( T$4 = $G14+$B14,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$D14,
     IF( T$4 =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         ) * (1-$D14),
     IF( T$4 &gt;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(1-Inputs_ByYear!$D$4)^(T$4-($G14+$B14+1)),
     0))),
0)</f>
        <v>56335.395907820173</v>
      </c>
      <c r="U14" s="246">
        <f>IF( (U$4-$G14) &lt; ($C14+$B14),
     IF( U$4 = $G14+$B14,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$D14,
     IF( U$4 =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         ) * (1-$D14),
     IF( U$4 &gt;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(1-Inputs_ByYear!$D$4)^(U$4-($G14+$B14+1)),
     0))),
0)</f>
        <v>56053.718928281065</v>
      </c>
      <c r="V14" s="246">
        <f>IF( (V$4-$G14) &lt; ($C14+$B14),
     IF( V$4 = $G14+$B14,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$D14,
     IF( V$4 =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         ) * (1-$D14),
     IF( V$4 &gt;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(1-Inputs_ByYear!$D$4)^(V$4-($G14+$B14+1)),
     0))),
0)</f>
        <v>55773.450333639666</v>
      </c>
      <c r="W14" s="246">
        <f>IF( (W$4-$G14) &lt; ($C14+$B14),
     IF( W$4 = $G14+$B14,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$D14,
     IF( W$4 =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         ) * (1-$D14),
     IF( W$4 &gt;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(1-Inputs_ByYear!$D$4)^(W$4-($G14+$B14+1)),
     0))),
0)</f>
        <v>55494.583081971468</v>
      </c>
      <c r="X14" s="246">
        <f>IF( (X$4-$G14) &lt; ($C14+$B14),
     IF( X$4 = $G14+$B14,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$D14,
     IF( X$4 =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         ) * (1-$D14),
     IF( X$4 &gt;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(1-Inputs_ByYear!$D$4)^(X$4-($G14+$B14+1)),
     0))),
0)</f>
        <v>55217.110166561615</v>
      </c>
      <c r="Y14" s="246">
        <f>IF( (Y$4-$G14) &lt; ($C14+$B14),
     IF( Y$4 = $G14+$B14,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$D14,
     IF( Y$4 =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         ) * (1-$D14),
     IF( Y$4 &gt;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(1-Inputs_ByYear!$D$4)^(Y$4-($G14+$B14+1)),
     0))),
0)</f>
        <v>54941.024615728798</v>
      </c>
      <c r="Z14" s="246">
        <f>IF( (Z$4-$G14) &lt; ($C14+$B14),
     IF( Z$4 = $G14+$B14,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$D14,
     IF( Z$4 =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         ) * (1-$D14),
     IF( Z$4 &gt;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(1-Inputs_ByYear!$D$4)^(Z$4-($G14+$B14+1)),
     0))),
0)</f>
        <v>54666.31949265016</v>
      </c>
      <c r="AA14" s="246">
        <f>IF( (AA$4-$G14) &lt; ($C14+$B14),
     IF( AA$4 = $G14+$B14,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$D14,
     IF( AA$4 =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         ) * (1-$D14),
     IF( AA$4 &gt;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(1-Inputs_ByYear!$D$4)^(AA$4-($G14+$B14+1)),
     0))),
0)</f>
        <v>54392.987895186903</v>
      </c>
      <c r="AB14" s="246">
        <f>IF( (AB$4-$G14) &lt; ($C14+$B14),
     IF( AB$4 = $G14+$B14,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$D14,
     IF( AB$4 =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         ) * (1-$D14),
     IF( AB$4 &gt;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(1-Inputs_ByYear!$D$4)^(AB$4-($G14+$B14+1)),
     0))),
0)</f>
        <v>54121.022955710971</v>
      </c>
      <c r="AC14" s="246">
        <f>IF( (AC$4-$G14) &lt; ($C14+$B14),
     IF( AC$4 = $G14+$B14,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$D14,
     IF( AC$4 =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         ) * (1-$D14),
     IF( AC$4 &gt;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(1-Inputs_ByYear!$D$4)^(AC$4-($G14+$B14+1)),
     0))),
0)</f>
        <v>53850.417840932416</v>
      </c>
      <c r="AD14" s="246">
        <f>IF( (AD$4-$G14) &lt; ($C14+$B14),
     IF( AD$4 = $G14+$B14,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$D14,
     IF( AD$4 =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         ) * (1-$D14),
     IF( AD$4 &gt; $G14+$B14+1,
         SUMIFS(
            INDEX('ABP REC Calc'!$G$6:$AB$69,,
                  MATCH('ABP REC Deliveries'!$H14,'ABP REC Calc'!$G$5:$AB$5,0)),
            'ABP REC Calc'!$C$6:$C$69,'ABP REC Deliveries'!$E14,
            'ABP REC Calc'!$B$6:$B$69,'ABP REC Deliveries'!$F14
         ) * (1-Inputs_ByYear!$D$4)^(AD$4-($G14+$B14+1)),
     0))),
0)</f>
        <v>53581.165751727756</v>
      </c>
    </row>
    <row r="15" spans="1:30" ht="14.45" customHeight="1">
      <c r="B15" s="64">
        <v>0</v>
      </c>
      <c r="C15" s="64">
        <v>15</v>
      </c>
      <c r="D15" s="64">
        <v>0.5</v>
      </c>
      <c r="E15" s="234" t="s">
        <v>206</v>
      </c>
      <c r="F15" s="231" t="s">
        <v>230</v>
      </c>
      <c r="G15" s="231">
        <f t="shared" si="1"/>
        <v>2033</v>
      </c>
      <c r="H15" s="239" t="s">
        <v>31</v>
      </c>
      <c r="I15" s="246">
        <f>IF( (I$4-$G15) &lt; ($C15+$B15),
     IF( I$4 = $G15+$B15,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$D15,
     IF( I$4 =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         ) * (1-$D15),
     IF( I$4 &gt;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(1-Inputs_ByYear!$D$4)^(I$4-($G15+$B15+1)),
     0))),
0)</f>
        <v>0</v>
      </c>
      <c r="J15" s="246">
        <f>IF( (J$4-$G15) &lt; ($C15+$B15),
     IF( J$4 = $G15+$B15,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$D15,
     IF( J$4 =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         ) * (1-$D15),
     IF( J$4 &gt;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(1-Inputs_ByYear!$D$4)^(J$4-($G15+$B15+1)),
     0))),
0)</f>
        <v>0</v>
      </c>
      <c r="K15" s="246">
        <f>IF( (K$4-$G15) &lt; ($C15+$B15),
     IF( K$4 = $G15+$B15,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$D15,
     IF( K$4 =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         ) * (1-$D15),
     IF( K$4 &gt;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(1-Inputs_ByYear!$D$4)^(K$4-($G15+$B15+1)),
     0))),
0)</f>
        <v>0</v>
      </c>
      <c r="L15" s="246">
        <f>IF( (L$4-$G15) &lt; ($C15+$B15),
     IF( L$4 = $G15+$B15,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$D15,
     IF( L$4 =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         ) * (1-$D15),
     IF( L$4 &gt;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(1-Inputs_ByYear!$D$4)^(L$4-($G15+$B15+1)),
     0))),
0)</f>
        <v>0</v>
      </c>
      <c r="M15" s="246">
        <f>IF( (M$4-$G15) &lt; ($C15+$B15),
     IF( M$4 = $G15+$B15,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$D15,
     IF( M$4 =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         ) * (1-$D15),
     IF( M$4 &gt;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(1-Inputs_ByYear!$D$4)^(M$4-($G15+$B15+1)),
     0))),
0)</f>
        <v>0</v>
      </c>
      <c r="N15" s="246">
        <f>IF( (N$4-$G15) &lt; ($C15+$B15),
     IF( N$4 = $G15+$B15,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$D15,
     IF( N$4 =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         ) * (1-$D15),
     IF( N$4 &gt;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(1-Inputs_ByYear!$D$4)^(N$4-($G15+$B15+1)),
     0))),
0)</f>
        <v>0</v>
      </c>
      <c r="O15" s="246">
        <f>IF( (O$4-$G15) &lt; ($C15+$B15),
     IF( O$4 = $G15+$B15,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$D15,
     IF( O$4 =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         ) * (1-$D15),
     IF( O$4 &gt;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(1-Inputs_ByYear!$D$4)^(O$4-($G15+$B15+1)),
     0))),
0)</f>
        <v>0</v>
      </c>
      <c r="P15" s="246">
        <f>IF( (P$4-$G15) &lt; ($C15+$B15),
     IF( P$4 = $G15+$B15,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$D15,
     IF( P$4 =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         ) * (1-$D15),
     IF( P$4 &gt;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(1-Inputs_ByYear!$D$4)^(P$4-($G15+$B15+1)),
     0))),
0)</f>
        <v>0</v>
      </c>
      <c r="Q15" s="246">
        <f>IF( (Q$4-$G15) &lt; ($C15+$B15),
     IF( Q$4 = $G15+$B15,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$D15,
     IF( Q$4 =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         ) * (1-$D15),
     IF( Q$4 &gt;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(1-Inputs_ByYear!$D$4)^(Q$4-($G15+$B15+1)),
     0))),
0)</f>
        <v>0</v>
      </c>
      <c r="R15" s="246">
        <f>IF( (R$4-$G15) &lt; ($C15+$B15),
     IF( R$4 = $G15+$B15,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$D15,
     IF( R$4 =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         ) * (1-$D15),
     IF( R$4 &gt;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(1-Inputs_ByYear!$D$4)^(R$4-($G15+$B15+1)),
     0))),
0)</f>
        <v>14225.750841600002</v>
      </c>
      <c r="S15" s="246">
        <f>IF( (S$4-$G15) &lt; ($C15+$B15),
     IF( S$4 = $G15+$B15,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$D15,
     IF( S$4 =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         ) * (1-$D15),
     IF( S$4 &gt;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(1-Inputs_ByYear!$D$4)^(S$4-($G15+$B15+1)),
     0))),
0)</f>
        <v>14225.750841600002</v>
      </c>
      <c r="T15" s="246">
        <f>IF( (T$4-$G15) &lt; ($C15+$B15),
     IF( T$4 = $G15+$B15,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$D15,
     IF( T$4 =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         ) * (1-$D15),
     IF( T$4 &gt;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(1-Inputs_ByYear!$D$4)^(T$4-($G15+$B15+1)),
     0))),
0)</f>
        <v>28309.244174784002</v>
      </c>
      <c r="U15" s="246">
        <f>IF( (U$4-$G15) &lt; ($C15+$B15),
     IF( U$4 = $G15+$B15,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$D15,
     IF( U$4 =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         ) * (1-$D15),
     IF( U$4 &gt;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(1-Inputs_ByYear!$D$4)^(U$4-($G15+$B15+1)),
     0))),
0)</f>
        <v>28167.697953910087</v>
      </c>
      <c r="V15" s="246">
        <f>IF( (V$4-$G15) &lt; ($C15+$B15),
     IF( V$4 = $G15+$B15,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$D15,
     IF( V$4 =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         ) * (1-$D15),
     IF( V$4 &gt;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(1-Inputs_ByYear!$D$4)^(V$4-($G15+$B15+1)),
     0))),
0)</f>
        <v>28026.859464140533</v>
      </c>
      <c r="W15" s="246">
        <f>IF( (W$4-$G15) &lt; ($C15+$B15),
     IF( W$4 = $G15+$B15,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$D15,
     IF( W$4 =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         ) * (1-$D15),
     IF( W$4 &gt;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(1-Inputs_ByYear!$D$4)^(W$4-($G15+$B15+1)),
     0))),
0)</f>
        <v>27886.725166819833</v>
      </c>
      <c r="X15" s="246">
        <f>IF( (X$4-$G15) &lt; ($C15+$B15),
     IF( X$4 = $G15+$B15,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$D15,
     IF( X$4 =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         ) * (1-$D15),
     IF( X$4 &gt;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(1-Inputs_ByYear!$D$4)^(X$4-($G15+$B15+1)),
     0))),
0)</f>
        <v>27747.291540985734</v>
      </c>
      <c r="Y15" s="246">
        <f>IF( (Y$4-$G15) &lt; ($C15+$B15),
     IF( Y$4 = $G15+$B15,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$D15,
     IF( Y$4 =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         ) * (1-$D15),
     IF( Y$4 &gt;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(1-Inputs_ByYear!$D$4)^(Y$4-($G15+$B15+1)),
     0))),
0)</f>
        <v>27608.555083280808</v>
      </c>
      <c r="Z15" s="246">
        <f>IF( (Z$4-$G15) &lt; ($C15+$B15),
     IF( Z$4 = $G15+$B15,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$D15,
     IF( Z$4 =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         ) * (1-$D15),
     IF( Z$4 &gt;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(1-Inputs_ByYear!$D$4)^(Z$4-($G15+$B15+1)),
     0))),
0)</f>
        <v>27470.512307864399</v>
      </c>
      <c r="AA15" s="246">
        <f>IF( (AA$4-$G15) &lt; ($C15+$B15),
     IF( AA$4 = $G15+$B15,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$D15,
     IF( AA$4 =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         ) * (1-$D15),
     IF( AA$4 &gt;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(1-Inputs_ByYear!$D$4)^(AA$4-($G15+$B15+1)),
     0))),
0)</f>
        <v>27333.15974632508</v>
      </c>
      <c r="AB15" s="246">
        <f>IF( (AB$4-$G15) &lt; ($C15+$B15),
     IF( AB$4 = $G15+$B15,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$D15,
     IF( AB$4 =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         ) * (1-$D15),
     IF( AB$4 &gt;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(1-Inputs_ByYear!$D$4)^(AB$4-($G15+$B15+1)),
     0))),
0)</f>
        <v>27196.493947593452</v>
      </c>
      <c r="AC15" s="246">
        <f>IF( (AC$4-$G15) &lt; ($C15+$B15),
     IF( AC$4 = $G15+$B15,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$D15,
     IF( AC$4 =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         ) * (1-$D15),
     IF( AC$4 &gt;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(1-Inputs_ByYear!$D$4)^(AC$4-($G15+$B15+1)),
     0))),
0)</f>
        <v>27060.511477855485</v>
      </c>
      <c r="AD15" s="246">
        <f>IF( (AD$4-$G15) &lt; ($C15+$B15),
     IF( AD$4 = $G15+$B15,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$D15,
     IF( AD$4 =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         ) * (1-$D15),
     IF( AD$4 &gt; $G15+$B15+1,
         SUMIFS(
            INDEX('ABP REC Calc'!$G$6:$AB$69,,
                  MATCH('ABP REC Deliveries'!$H15,'ABP REC Calc'!$G$5:$AB$5,0)),
            'ABP REC Calc'!$C$6:$C$69,'ABP REC Deliveries'!$E15,
            'ABP REC Calc'!$B$6:$B$69,'ABP REC Deliveries'!$F15
         ) * (1-Inputs_ByYear!$D$4)^(AD$4-($G15+$B15+1)),
     0))),
0)</f>
        <v>26925.208920466208</v>
      </c>
    </row>
    <row r="16" spans="1:30" ht="14.45" customHeight="1">
      <c r="B16" s="64">
        <v>0</v>
      </c>
      <c r="C16" s="64">
        <v>15</v>
      </c>
      <c r="D16" s="64">
        <v>0.5</v>
      </c>
      <c r="E16" s="234" t="s">
        <v>206</v>
      </c>
      <c r="F16" s="231" t="s">
        <v>230</v>
      </c>
      <c r="G16" s="231">
        <f t="shared" si="1"/>
        <v>2034</v>
      </c>
      <c r="H16" s="239" t="s">
        <v>32</v>
      </c>
      <c r="I16" s="246">
        <f>IF( (I$4-$G16) &lt; ($C16+$B16),
     IF( I$4 = $G16+$B16,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$D16,
     IF( I$4 =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         ) * (1-$D16),
     IF( I$4 &gt;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(1-Inputs_ByYear!$D$4)^(I$4-($G16+$B16+1)),
     0))),
0)</f>
        <v>0</v>
      </c>
      <c r="J16" s="246">
        <f>IF( (J$4-$G16) &lt; ($C16+$B16),
     IF( J$4 = $G16+$B16,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$D16,
     IF( J$4 =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         ) * (1-$D16),
     IF( J$4 &gt;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(1-Inputs_ByYear!$D$4)^(J$4-($G16+$B16+1)),
     0))),
0)</f>
        <v>0</v>
      </c>
      <c r="K16" s="246">
        <f>IF( (K$4-$G16) &lt; ($C16+$B16),
     IF( K$4 = $G16+$B16,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$D16,
     IF( K$4 =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         ) * (1-$D16),
     IF( K$4 &gt;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(1-Inputs_ByYear!$D$4)^(K$4-($G16+$B16+1)),
     0))),
0)</f>
        <v>0</v>
      </c>
      <c r="L16" s="246">
        <f>IF( (L$4-$G16) &lt; ($C16+$B16),
     IF( L$4 = $G16+$B16,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$D16,
     IF( L$4 =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         ) * (1-$D16),
     IF( L$4 &gt;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(1-Inputs_ByYear!$D$4)^(L$4-($G16+$B16+1)),
     0))),
0)</f>
        <v>0</v>
      </c>
      <c r="M16" s="246">
        <f>IF( (M$4-$G16) &lt; ($C16+$B16),
     IF( M$4 = $G16+$B16,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$D16,
     IF( M$4 =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         ) * (1-$D16),
     IF( M$4 &gt;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(1-Inputs_ByYear!$D$4)^(M$4-($G16+$B16+1)),
     0))),
0)</f>
        <v>0</v>
      </c>
      <c r="N16" s="246">
        <f>IF( (N$4-$G16) &lt; ($C16+$B16),
     IF( N$4 = $G16+$B16,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$D16,
     IF( N$4 =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         ) * (1-$D16),
     IF( N$4 &gt;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(1-Inputs_ByYear!$D$4)^(N$4-($G16+$B16+1)),
     0))),
0)</f>
        <v>0</v>
      </c>
      <c r="O16" s="246">
        <f>IF( (O$4-$G16) &lt; ($C16+$B16),
     IF( O$4 = $G16+$B16,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$D16,
     IF( O$4 =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         ) * (1-$D16),
     IF( O$4 &gt;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(1-Inputs_ByYear!$D$4)^(O$4-($G16+$B16+1)),
     0))),
0)</f>
        <v>0</v>
      </c>
      <c r="P16" s="246">
        <f>IF( (P$4-$G16) &lt; ($C16+$B16),
     IF( P$4 = $G16+$B16,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$D16,
     IF( P$4 =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         ) * (1-$D16),
     IF( P$4 &gt;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(1-Inputs_ByYear!$D$4)^(P$4-($G16+$B16+1)),
     0))),
0)</f>
        <v>0</v>
      </c>
      <c r="Q16" s="246">
        <f>IF( (Q$4-$G16) &lt; ($C16+$B16),
     IF( Q$4 = $G16+$B16,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$D16,
     IF( Q$4 =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         ) * (1-$D16),
     IF( Q$4 &gt;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(1-Inputs_ByYear!$D$4)^(Q$4-($G16+$B16+1)),
     0))),
0)</f>
        <v>0</v>
      </c>
      <c r="R16" s="246">
        <f>IF( (R$4-$G16) &lt; ($C16+$B16),
     IF( R$4 = $G16+$B16,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$D16,
     IF( R$4 =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         ) * (1-$D16),
     IF( R$4 &gt;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(1-Inputs_ByYear!$D$4)^(R$4-($G16+$B16+1)),
     0))),
0)</f>
        <v>0</v>
      </c>
      <c r="S16" s="246">
        <f>IF( (S$4-$G16) &lt; ($C16+$B16),
     IF( S$4 = $G16+$B16,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$D16,
     IF( S$4 =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         ) * (1-$D16),
     IF( S$4 &gt;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(1-Inputs_ByYear!$D$4)^(S$4-($G16+$B16+1)),
     0))),
0)</f>
        <v>14225.750841600002</v>
      </c>
      <c r="T16" s="246">
        <f>IF( (T$4-$G16) &lt; ($C16+$B16),
     IF( T$4 = $G16+$B16,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$D16,
     IF( T$4 =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         ) * (1-$D16),
     IF( T$4 &gt;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(1-Inputs_ByYear!$D$4)^(T$4-($G16+$B16+1)),
     0))),
0)</f>
        <v>14225.750841600002</v>
      </c>
      <c r="U16" s="246">
        <f>IF( (U$4-$G16) &lt; ($C16+$B16),
     IF( U$4 = $G16+$B16,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$D16,
     IF( U$4 =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         ) * (1-$D16),
     IF( U$4 &gt;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(1-Inputs_ByYear!$D$4)^(U$4-($G16+$B16+1)),
     0))),
0)</f>
        <v>28309.244174784002</v>
      </c>
      <c r="V16" s="246">
        <f>IF( (V$4-$G16) &lt; ($C16+$B16),
     IF( V$4 = $G16+$B16,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$D16,
     IF( V$4 =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         ) * (1-$D16),
     IF( V$4 &gt;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(1-Inputs_ByYear!$D$4)^(V$4-($G16+$B16+1)),
     0))),
0)</f>
        <v>28167.697953910087</v>
      </c>
      <c r="W16" s="246">
        <f>IF( (W$4-$G16) &lt; ($C16+$B16),
     IF( W$4 = $G16+$B16,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$D16,
     IF( W$4 =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         ) * (1-$D16),
     IF( W$4 &gt;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(1-Inputs_ByYear!$D$4)^(W$4-($G16+$B16+1)),
     0))),
0)</f>
        <v>28026.859464140533</v>
      </c>
      <c r="X16" s="246">
        <f>IF( (X$4-$G16) &lt; ($C16+$B16),
     IF( X$4 = $G16+$B16,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$D16,
     IF( X$4 =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         ) * (1-$D16),
     IF( X$4 &gt;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(1-Inputs_ByYear!$D$4)^(X$4-($G16+$B16+1)),
     0))),
0)</f>
        <v>27886.725166819833</v>
      </c>
      <c r="Y16" s="246">
        <f>IF( (Y$4-$G16) &lt; ($C16+$B16),
     IF( Y$4 = $G16+$B16,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$D16,
     IF( Y$4 =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         ) * (1-$D16),
     IF( Y$4 &gt;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(1-Inputs_ByYear!$D$4)^(Y$4-($G16+$B16+1)),
     0))),
0)</f>
        <v>27747.291540985734</v>
      </c>
      <c r="Z16" s="246">
        <f>IF( (Z$4-$G16) &lt; ($C16+$B16),
     IF( Z$4 = $G16+$B16,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$D16,
     IF( Z$4 =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         ) * (1-$D16),
     IF( Z$4 &gt;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(1-Inputs_ByYear!$D$4)^(Z$4-($G16+$B16+1)),
     0))),
0)</f>
        <v>27608.555083280808</v>
      </c>
      <c r="AA16" s="246">
        <f>IF( (AA$4-$G16) &lt; ($C16+$B16),
     IF( AA$4 = $G16+$B16,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$D16,
     IF( AA$4 =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         ) * (1-$D16),
     IF( AA$4 &gt;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(1-Inputs_ByYear!$D$4)^(AA$4-($G16+$B16+1)),
     0))),
0)</f>
        <v>27470.512307864399</v>
      </c>
      <c r="AB16" s="246">
        <f>IF( (AB$4-$G16) &lt; ($C16+$B16),
     IF( AB$4 = $G16+$B16,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$D16,
     IF( AB$4 =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         ) * (1-$D16),
     IF( AB$4 &gt;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(1-Inputs_ByYear!$D$4)^(AB$4-($G16+$B16+1)),
     0))),
0)</f>
        <v>27333.15974632508</v>
      </c>
      <c r="AC16" s="246">
        <f>IF( (AC$4-$G16) &lt; ($C16+$B16),
     IF( AC$4 = $G16+$B16,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$D16,
     IF( AC$4 =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         ) * (1-$D16),
     IF( AC$4 &gt;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(1-Inputs_ByYear!$D$4)^(AC$4-($G16+$B16+1)),
     0))),
0)</f>
        <v>27196.493947593452</v>
      </c>
      <c r="AD16" s="246">
        <f>IF( (AD$4-$G16) &lt; ($C16+$B16),
     IF( AD$4 = $G16+$B16,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$D16,
     IF( AD$4 =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         ) * (1-$D16),
     IF( AD$4 &gt; $G16+$B16+1,
         SUMIFS(
            INDEX('ABP REC Calc'!$G$6:$AB$69,,
                  MATCH('ABP REC Deliveries'!$H16,'ABP REC Calc'!$G$5:$AB$5,0)),
            'ABP REC Calc'!$C$6:$C$69,'ABP REC Deliveries'!$E16,
            'ABP REC Calc'!$B$6:$B$69,'ABP REC Deliveries'!$F16
         ) * (1-Inputs_ByYear!$D$4)^(AD$4-($G16+$B16+1)),
     0))),
0)</f>
        <v>27060.511477855485</v>
      </c>
    </row>
    <row r="17" spans="2:30" ht="14.45" customHeight="1">
      <c r="B17" s="64">
        <v>0</v>
      </c>
      <c r="C17" s="64">
        <v>15</v>
      </c>
      <c r="D17" s="64">
        <v>0.5</v>
      </c>
      <c r="E17" s="234" t="s">
        <v>206</v>
      </c>
      <c r="F17" s="231" t="s">
        <v>230</v>
      </c>
      <c r="G17" s="231">
        <f t="shared" si="1"/>
        <v>2035</v>
      </c>
      <c r="H17" s="239" t="s">
        <v>33</v>
      </c>
      <c r="I17" s="246">
        <f>IF( (I$4-$G17) &lt; ($C17+$B17),
     IF( I$4 = $G17+$B17,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$D17,
     IF( I$4 =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         ) * (1-$D17),
     IF( I$4 &gt;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(1-Inputs_ByYear!$D$4)^(I$4-($G17+$B17+1)),
     0))),
0)</f>
        <v>0</v>
      </c>
      <c r="J17" s="246">
        <f>IF( (J$4-$G17) &lt; ($C17+$B17),
     IF( J$4 = $G17+$B17,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$D17,
     IF( J$4 =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         ) * (1-$D17),
     IF( J$4 &gt;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(1-Inputs_ByYear!$D$4)^(J$4-($G17+$B17+1)),
     0))),
0)</f>
        <v>0</v>
      </c>
      <c r="K17" s="246">
        <f>IF( (K$4-$G17) &lt; ($C17+$B17),
     IF( K$4 = $G17+$B17,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$D17,
     IF( K$4 =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         ) * (1-$D17),
     IF( K$4 &gt;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(1-Inputs_ByYear!$D$4)^(K$4-($G17+$B17+1)),
     0))),
0)</f>
        <v>0</v>
      </c>
      <c r="L17" s="246">
        <f>IF( (L$4-$G17) &lt; ($C17+$B17),
     IF( L$4 = $G17+$B17,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$D17,
     IF( L$4 =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         ) * (1-$D17),
     IF( L$4 &gt;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(1-Inputs_ByYear!$D$4)^(L$4-($G17+$B17+1)),
     0))),
0)</f>
        <v>0</v>
      </c>
      <c r="M17" s="246">
        <f>IF( (M$4-$G17) &lt; ($C17+$B17),
     IF( M$4 = $G17+$B17,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$D17,
     IF( M$4 =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         ) * (1-$D17),
     IF( M$4 &gt;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(1-Inputs_ByYear!$D$4)^(M$4-($G17+$B17+1)),
     0))),
0)</f>
        <v>0</v>
      </c>
      <c r="N17" s="246">
        <f>IF( (N$4-$G17) &lt; ($C17+$B17),
     IF( N$4 = $G17+$B17,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$D17,
     IF( N$4 =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         ) * (1-$D17),
     IF( N$4 &gt;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(1-Inputs_ByYear!$D$4)^(N$4-($G17+$B17+1)),
     0))),
0)</f>
        <v>0</v>
      </c>
      <c r="O17" s="246">
        <f>IF( (O$4-$G17) &lt; ($C17+$B17),
     IF( O$4 = $G17+$B17,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$D17,
     IF( O$4 =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         ) * (1-$D17),
     IF( O$4 &gt;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(1-Inputs_ByYear!$D$4)^(O$4-($G17+$B17+1)),
     0))),
0)</f>
        <v>0</v>
      </c>
      <c r="P17" s="246">
        <f>IF( (P$4-$G17) &lt; ($C17+$B17),
     IF( P$4 = $G17+$B17,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$D17,
     IF( P$4 =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         ) * (1-$D17),
     IF( P$4 &gt;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(1-Inputs_ByYear!$D$4)^(P$4-($G17+$B17+1)),
     0))),
0)</f>
        <v>0</v>
      </c>
      <c r="Q17" s="246">
        <f>IF( (Q$4-$G17) &lt; ($C17+$B17),
     IF( Q$4 = $G17+$B17,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$D17,
     IF( Q$4 =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         ) * (1-$D17),
     IF( Q$4 &gt;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(1-Inputs_ByYear!$D$4)^(Q$4-($G17+$B17+1)),
     0))),
0)</f>
        <v>0</v>
      </c>
      <c r="R17" s="246">
        <f>IF( (R$4-$G17) &lt; ($C17+$B17),
     IF( R$4 = $G17+$B17,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$D17,
     IF( R$4 =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         ) * (1-$D17),
     IF( R$4 &gt;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(1-Inputs_ByYear!$D$4)^(R$4-($G17+$B17+1)),
     0))),
0)</f>
        <v>0</v>
      </c>
      <c r="S17" s="246">
        <f>IF( (S$4-$G17) &lt; ($C17+$B17),
     IF( S$4 = $G17+$B17,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$D17,
     IF( S$4 =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         ) * (1-$D17),
     IF( S$4 &gt;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(1-Inputs_ByYear!$D$4)^(S$4-($G17+$B17+1)),
     0))),
0)</f>
        <v>0</v>
      </c>
      <c r="T17" s="246">
        <f>IF( (T$4-$G17) &lt; ($C17+$B17),
     IF( T$4 = $G17+$B17,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$D17,
     IF( T$4 =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         ) * (1-$D17),
     IF( T$4 &gt;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(1-Inputs_ByYear!$D$4)^(T$4-($G17+$B17+1)),
     0))),
0)</f>
        <v>14225.750841600002</v>
      </c>
      <c r="U17" s="246">
        <f>IF( (U$4-$G17) &lt; ($C17+$B17),
     IF( U$4 = $G17+$B17,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$D17,
     IF( U$4 =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         ) * (1-$D17),
     IF( U$4 &gt;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(1-Inputs_ByYear!$D$4)^(U$4-($G17+$B17+1)),
     0))),
0)</f>
        <v>14225.750841600002</v>
      </c>
      <c r="V17" s="246">
        <f>IF( (V$4-$G17) &lt; ($C17+$B17),
     IF( V$4 = $G17+$B17,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$D17,
     IF( V$4 =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         ) * (1-$D17),
     IF( V$4 &gt;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(1-Inputs_ByYear!$D$4)^(V$4-($G17+$B17+1)),
     0))),
0)</f>
        <v>28309.244174784002</v>
      </c>
      <c r="W17" s="246">
        <f>IF( (W$4-$G17) &lt; ($C17+$B17),
     IF( W$4 = $G17+$B17,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$D17,
     IF( W$4 =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         ) * (1-$D17),
     IF( W$4 &gt;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(1-Inputs_ByYear!$D$4)^(W$4-($G17+$B17+1)),
     0))),
0)</f>
        <v>28167.697953910087</v>
      </c>
      <c r="X17" s="246">
        <f>IF( (X$4-$G17) &lt; ($C17+$B17),
     IF( X$4 = $G17+$B17,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$D17,
     IF( X$4 =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         ) * (1-$D17),
     IF( X$4 &gt;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(1-Inputs_ByYear!$D$4)^(X$4-($G17+$B17+1)),
     0))),
0)</f>
        <v>28026.859464140533</v>
      </c>
      <c r="Y17" s="246">
        <f>IF( (Y$4-$G17) &lt; ($C17+$B17),
     IF( Y$4 = $G17+$B17,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$D17,
     IF( Y$4 =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         ) * (1-$D17),
     IF( Y$4 &gt;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(1-Inputs_ByYear!$D$4)^(Y$4-($G17+$B17+1)),
     0))),
0)</f>
        <v>27886.725166819833</v>
      </c>
      <c r="Z17" s="246">
        <f>IF( (Z$4-$G17) &lt; ($C17+$B17),
     IF( Z$4 = $G17+$B17,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$D17,
     IF( Z$4 =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         ) * (1-$D17),
     IF( Z$4 &gt;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(1-Inputs_ByYear!$D$4)^(Z$4-($G17+$B17+1)),
     0))),
0)</f>
        <v>27747.291540985734</v>
      </c>
      <c r="AA17" s="246">
        <f>IF( (AA$4-$G17) &lt; ($C17+$B17),
     IF( AA$4 = $G17+$B17,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$D17,
     IF( AA$4 =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         ) * (1-$D17),
     IF( AA$4 &gt;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(1-Inputs_ByYear!$D$4)^(AA$4-($G17+$B17+1)),
     0))),
0)</f>
        <v>27608.555083280808</v>
      </c>
      <c r="AB17" s="246">
        <f>IF( (AB$4-$G17) &lt; ($C17+$B17),
     IF( AB$4 = $G17+$B17,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$D17,
     IF( AB$4 =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         ) * (1-$D17),
     IF( AB$4 &gt;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(1-Inputs_ByYear!$D$4)^(AB$4-($G17+$B17+1)),
     0))),
0)</f>
        <v>27470.512307864399</v>
      </c>
      <c r="AC17" s="246">
        <f>IF( (AC$4-$G17) &lt; ($C17+$B17),
     IF( AC$4 = $G17+$B17,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$D17,
     IF( AC$4 =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         ) * (1-$D17),
     IF( AC$4 &gt;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(1-Inputs_ByYear!$D$4)^(AC$4-($G17+$B17+1)),
     0))),
0)</f>
        <v>27333.15974632508</v>
      </c>
      <c r="AD17" s="246">
        <f>IF( (AD$4-$G17) &lt; ($C17+$B17),
     IF( AD$4 = $G17+$B17,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$D17,
     IF( AD$4 =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         ) * (1-$D17),
     IF( AD$4 &gt; $G17+$B17+1,
         SUMIFS(
            INDEX('ABP REC Calc'!$G$6:$AB$69,,
                  MATCH('ABP REC Deliveries'!$H17,'ABP REC Calc'!$G$5:$AB$5,0)),
            'ABP REC Calc'!$C$6:$C$69,'ABP REC Deliveries'!$E17,
            'ABP REC Calc'!$B$6:$B$69,'ABP REC Deliveries'!$F17
         ) * (1-Inputs_ByYear!$D$4)^(AD$4-($G17+$B17+1)),
     0))),
0)</f>
        <v>27196.493947593452</v>
      </c>
    </row>
    <row r="18" spans="2:30" ht="14.45" customHeight="1">
      <c r="B18" s="64">
        <v>0</v>
      </c>
      <c r="C18" s="64">
        <v>15</v>
      </c>
      <c r="D18" s="64">
        <v>0.5</v>
      </c>
      <c r="E18" s="234" t="s">
        <v>206</v>
      </c>
      <c r="F18" s="231" t="s">
        <v>230</v>
      </c>
      <c r="G18" s="231">
        <f t="shared" si="1"/>
        <v>2036</v>
      </c>
      <c r="H18" s="239" t="s">
        <v>34</v>
      </c>
      <c r="I18" s="246">
        <f>IF( (I$4-$G18) &lt; ($C18+$B18),
     IF( I$4 = $G18+$B18,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$D18,
     IF( I$4 =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         ) * (1-$D18),
     IF( I$4 &gt;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(1-Inputs_ByYear!$D$4)^(I$4-($G18+$B18+1)),
     0))),
0)</f>
        <v>0</v>
      </c>
      <c r="J18" s="246">
        <f>IF( (J$4-$G18) &lt; ($C18+$B18),
     IF( J$4 = $G18+$B18,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$D18,
     IF( J$4 =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         ) * (1-$D18),
     IF( J$4 &gt;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(1-Inputs_ByYear!$D$4)^(J$4-($G18+$B18+1)),
     0))),
0)</f>
        <v>0</v>
      </c>
      <c r="K18" s="246">
        <f>IF( (K$4-$G18) &lt; ($C18+$B18),
     IF( K$4 = $G18+$B18,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$D18,
     IF( K$4 =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         ) * (1-$D18),
     IF( K$4 &gt;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(1-Inputs_ByYear!$D$4)^(K$4-($G18+$B18+1)),
     0))),
0)</f>
        <v>0</v>
      </c>
      <c r="L18" s="246">
        <f>IF( (L$4-$G18) &lt; ($C18+$B18),
     IF( L$4 = $G18+$B18,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$D18,
     IF( L$4 =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         ) * (1-$D18),
     IF( L$4 &gt;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(1-Inputs_ByYear!$D$4)^(L$4-($G18+$B18+1)),
     0))),
0)</f>
        <v>0</v>
      </c>
      <c r="M18" s="246">
        <f>IF( (M$4-$G18) &lt; ($C18+$B18),
     IF( M$4 = $G18+$B18,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$D18,
     IF( M$4 =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         ) * (1-$D18),
     IF( M$4 &gt;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(1-Inputs_ByYear!$D$4)^(M$4-($G18+$B18+1)),
     0))),
0)</f>
        <v>0</v>
      </c>
      <c r="N18" s="246">
        <f>IF( (N$4-$G18) &lt; ($C18+$B18),
     IF( N$4 = $G18+$B18,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$D18,
     IF( N$4 =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         ) * (1-$D18),
     IF( N$4 &gt;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(1-Inputs_ByYear!$D$4)^(N$4-($G18+$B18+1)),
     0))),
0)</f>
        <v>0</v>
      </c>
      <c r="O18" s="246">
        <f>IF( (O$4-$G18) &lt; ($C18+$B18),
     IF( O$4 = $G18+$B18,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$D18,
     IF( O$4 =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         ) * (1-$D18),
     IF( O$4 &gt;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(1-Inputs_ByYear!$D$4)^(O$4-($G18+$B18+1)),
     0))),
0)</f>
        <v>0</v>
      </c>
      <c r="P18" s="246">
        <f>IF( (P$4-$G18) &lt; ($C18+$B18),
     IF( P$4 = $G18+$B18,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$D18,
     IF( P$4 =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         ) * (1-$D18),
     IF( P$4 &gt;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(1-Inputs_ByYear!$D$4)^(P$4-($G18+$B18+1)),
     0))),
0)</f>
        <v>0</v>
      </c>
      <c r="Q18" s="246">
        <f>IF( (Q$4-$G18) &lt; ($C18+$B18),
     IF( Q$4 = $G18+$B18,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$D18,
     IF( Q$4 =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         ) * (1-$D18),
     IF( Q$4 &gt;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(1-Inputs_ByYear!$D$4)^(Q$4-($G18+$B18+1)),
     0))),
0)</f>
        <v>0</v>
      </c>
      <c r="R18" s="246">
        <f>IF( (R$4-$G18) &lt; ($C18+$B18),
     IF( R$4 = $G18+$B18,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$D18,
     IF( R$4 =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         ) * (1-$D18),
     IF( R$4 &gt;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(1-Inputs_ByYear!$D$4)^(R$4-($G18+$B18+1)),
     0))),
0)</f>
        <v>0</v>
      </c>
      <c r="S18" s="246">
        <f>IF( (S$4-$G18) &lt; ($C18+$B18),
     IF( S$4 = $G18+$B18,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$D18,
     IF( S$4 =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         ) * (1-$D18),
     IF( S$4 &gt;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(1-Inputs_ByYear!$D$4)^(S$4-($G18+$B18+1)),
     0))),
0)</f>
        <v>0</v>
      </c>
      <c r="T18" s="246">
        <f>IF( (T$4-$G18) &lt; ($C18+$B18),
     IF( T$4 = $G18+$B18,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$D18,
     IF( T$4 =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         ) * (1-$D18),
     IF( T$4 &gt;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(1-Inputs_ByYear!$D$4)^(T$4-($G18+$B18+1)),
     0))),
0)</f>
        <v>0</v>
      </c>
      <c r="U18" s="246">
        <f>IF( (U$4-$G18) &lt; ($C18+$B18),
     IF( U$4 = $G18+$B18,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$D18,
     IF( U$4 =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         ) * (1-$D18),
     IF( U$4 &gt;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(1-Inputs_ByYear!$D$4)^(U$4-($G18+$B18+1)),
     0))),
0)</f>
        <v>14225.750841600002</v>
      </c>
      <c r="V18" s="246">
        <f>IF( (V$4-$G18) &lt; ($C18+$B18),
     IF( V$4 = $G18+$B18,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$D18,
     IF( V$4 =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         ) * (1-$D18),
     IF( V$4 &gt;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(1-Inputs_ByYear!$D$4)^(V$4-($G18+$B18+1)),
     0))),
0)</f>
        <v>14225.750841600002</v>
      </c>
      <c r="W18" s="246">
        <f>IF( (W$4-$G18) &lt; ($C18+$B18),
     IF( W$4 = $G18+$B18,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$D18,
     IF( W$4 =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         ) * (1-$D18),
     IF( W$4 &gt;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(1-Inputs_ByYear!$D$4)^(W$4-($G18+$B18+1)),
     0))),
0)</f>
        <v>28309.244174784002</v>
      </c>
      <c r="X18" s="246">
        <f>IF( (X$4-$G18) &lt; ($C18+$B18),
     IF( X$4 = $G18+$B18,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$D18,
     IF( X$4 =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         ) * (1-$D18),
     IF( X$4 &gt;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(1-Inputs_ByYear!$D$4)^(X$4-($G18+$B18+1)),
     0))),
0)</f>
        <v>28167.697953910087</v>
      </c>
      <c r="Y18" s="246">
        <f>IF( (Y$4-$G18) &lt; ($C18+$B18),
     IF( Y$4 = $G18+$B18,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$D18,
     IF( Y$4 =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         ) * (1-$D18),
     IF( Y$4 &gt;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(1-Inputs_ByYear!$D$4)^(Y$4-($G18+$B18+1)),
     0))),
0)</f>
        <v>28026.859464140533</v>
      </c>
      <c r="Z18" s="246">
        <f>IF( (Z$4-$G18) &lt; ($C18+$B18),
     IF( Z$4 = $G18+$B18,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$D18,
     IF( Z$4 =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         ) * (1-$D18),
     IF( Z$4 &gt;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(1-Inputs_ByYear!$D$4)^(Z$4-($G18+$B18+1)),
     0))),
0)</f>
        <v>27886.725166819833</v>
      </c>
      <c r="AA18" s="246">
        <f>IF( (AA$4-$G18) &lt; ($C18+$B18),
     IF( AA$4 = $G18+$B18,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$D18,
     IF( AA$4 =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         ) * (1-$D18),
     IF( AA$4 &gt;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(1-Inputs_ByYear!$D$4)^(AA$4-($G18+$B18+1)),
     0))),
0)</f>
        <v>27747.291540985734</v>
      </c>
      <c r="AB18" s="246">
        <f>IF( (AB$4-$G18) &lt; ($C18+$B18),
     IF( AB$4 = $G18+$B18,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$D18,
     IF( AB$4 =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         ) * (1-$D18),
     IF( AB$4 &gt;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(1-Inputs_ByYear!$D$4)^(AB$4-($G18+$B18+1)),
     0))),
0)</f>
        <v>27608.555083280808</v>
      </c>
      <c r="AC18" s="246">
        <f>IF( (AC$4-$G18) &lt; ($C18+$B18),
     IF( AC$4 = $G18+$B18,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$D18,
     IF( AC$4 =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         ) * (1-$D18),
     IF( AC$4 &gt;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(1-Inputs_ByYear!$D$4)^(AC$4-($G18+$B18+1)),
     0))),
0)</f>
        <v>27470.512307864399</v>
      </c>
      <c r="AD18" s="246">
        <f>IF( (AD$4-$G18) &lt; ($C18+$B18),
     IF( AD$4 = $G18+$B18,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$D18,
     IF( AD$4 =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         ) * (1-$D18),
     IF( AD$4 &gt; $G18+$B18+1,
         SUMIFS(
            INDEX('ABP REC Calc'!$G$6:$AB$69,,
                  MATCH('ABP REC Deliveries'!$H18,'ABP REC Calc'!$G$5:$AB$5,0)),
            'ABP REC Calc'!$C$6:$C$69,'ABP REC Deliveries'!$E18,
            'ABP REC Calc'!$B$6:$B$69,'ABP REC Deliveries'!$F18
         ) * (1-Inputs_ByYear!$D$4)^(AD$4-($G18+$B18+1)),
     0))),
0)</f>
        <v>27333.15974632508</v>
      </c>
    </row>
    <row r="19" spans="2:30" ht="14.45" customHeight="1">
      <c r="B19" s="64">
        <v>0</v>
      </c>
      <c r="C19" s="64">
        <v>15</v>
      </c>
      <c r="D19" s="64">
        <v>0.5</v>
      </c>
      <c r="E19" s="234" t="s">
        <v>206</v>
      </c>
      <c r="F19" s="231" t="s">
        <v>230</v>
      </c>
      <c r="G19" s="231">
        <f t="shared" si="1"/>
        <v>2037</v>
      </c>
      <c r="H19" s="239" t="s">
        <v>35</v>
      </c>
      <c r="I19" s="246">
        <f>IF( (I$4-$G19) &lt; ($C19+$B19),
     IF( I$4 = $G19+$B19,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$D19,
     IF( I$4 =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         ) * (1-$D19),
     IF( I$4 &gt;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(1-Inputs_ByYear!$D$4)^(I$4-($G19+$B19+1)),
     0))),
0)</f>
        <v>0</v>
      </c>
      <c r="J19" s="246">
        <f>IF( (J$4-$G19) &lt; ($C19+$B19),
     IF( J$4 = $G19+$B19,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$D19,
     IF( J$4 =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         ) * (1-$D19),
     IF( J$4 &gt;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(1-Inputs_ByYear!$D$4)^(J$4-($G19+$B19+1)),
     0))),
0)</f>
        <v>0</v>
      </c>
      <c r="K19" s="246">
        <f>IF( (K$4-$G19) &lt; ($C19+$B19),
     IF( K$4 = $G19+$B19,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$D19,
     IF( K$4 =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         ) * (1-$D19),
     IF( K$4 &gt;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(1-Inputs_ByYear!$D$4)^(K$4-($G19+$B19+1)),
     0))),
0)</f>
        <v>0</v>
      </c>
      <c r="L19" s="246">
        <f>IF( (L$4-$G19) &lt; ($C19+$B19),
     IF( L$4 = $G19+$B19,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$D19,
     IF( L$4 =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         ) * (1-$D19),
     IF( L$4 &gt;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(1-Inputs_ByYear!$D$4)^(L$4-($G19+$B19+1)),
     0))),
0)</f>
        <v>0</v>
      </c>
      <c r="M19" s="246">
        <f>IF( (M$4-$G19) &lt; ($C19+$B19),
     IF( M$4 = $G19+$B19,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$D19,
     IF( M$4 =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         ) * (1-$D19),
     IF( M$4 &gt;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(1-Inputs_ByYear!$D$4)^(M$4-($G19+$B19+1)),
     0))),
0)</f>
        <v>0</v>
      </c>
      <c r="N19" s="246">
        <f>IF( (N$4-$G19) &lt; ($C19+$B19),
     IF( N$4 = $G19+$B19,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$D19,
     IF( N$4 =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         ) * (1-$D19),
     IF( N$4 &gt;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(1-Inputs_ByYear!$D$4)^(N$4-($G19+$B19+1)),
     0))),
0)</f>
        <v>0</v>
      </c>
      <c r="O19" s="246">
        <f>IF( (O$4-$G19) &lt; ($C19+$B19),
     IF( O$4 = $G19+$B19,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$D19,
     IF( O$4 =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         ) * (1-$D19),
     IF( O$4 &gt;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(1-Inputs_ByYear!$D$4)^(O$4-($G19+$B19+1)),
     0))),
0)</f>
        <v>0</v>
      </c>
      <c r="P19" s="246">
        <f>IF( (P$4-$G19) &lt; ($C19+$B19),
     IF( P$4 = $G19+$B19,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$D19,
     IF( P$4 =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         ) * (1-$D19),
     IF( P$4 &gt;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(1-Inputs_ByYear!$D$4)^(P$4-($G19+$B19+1)),
     0))),
0)</f>
        <v>0</v>
      </c>
      <c r="Q19" s="246">
        <f>IF( (Q$4-$G19) &lt; ($C19+$B19),
     IF( Q$4 = $G19+$B19,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$D19,
     IF( Q$4 =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         ) * (1-$D19),
     IF( Q$4 &gt;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(1-Inputs_ByYear!$D$4)^(Q$4-($G19+$B19+1)),
     0))),
0)</f>
        <v>0</v>
      </c>
      <c r="R19" s="246">
        <f>IF( (R$4-$G19) &lt; ($C19+$B19),
     IF( R$4 = $G19+$B19,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$D19,
     IF( R$4 =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         ) * (1-$D19),
     IF( R$4 &gt;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(1-Inputs_ByYear!$D$4)^(R$4-($G19+$B19+1)),
     0))),
0)</f>
        <v>0</v>
      </c>
      <c r="S19" s="246">
        <f>IF( (S$4-$G19) &lt; ($C19+$B19),
     IF( S$4 = $G19+$B19,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$D19,
     IF( S$4 =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         ) * (1-$D19),
     IF( S$4 &gt;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(1-Inputs_ByYear!$D$4)^(S$4-($G19+$B19+1)),
     0))),
0)</f>
        <v>0</v>
      </c>
      <c r="T19" s="246">
        <f>IF( (T$4-$G19) &lt; ($C19+$B19),
     IF( T$4 = $G19+$B19,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$D19,
     IF( T$4 =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         ) * (1-$D19),
     IF( T$4 &gt;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(1-Inputs_ByYear!$D$4)^(T$4-($G19+$B19+1)),
     0))),
0)</f>
        <v>0</v>
      </c>
      <c r="U19" s="246">
        <f>IF( (U$4-$G19) &lt; ($C19+$B19),
     IF( U$4 = $G19+$B19,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$D19,
     IF( U$4 =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         ) * (1-$D19),
     IF( U$4 &gt;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(1-Inputs_ByYear!$D$4)^(U$4-($G19+$B19+1)),
     0))),
0)</f>
        <v>0</v>
      </c>
      <c r="V19" s="246">
        <f>IF( (V$4-$G19) &lt; ($C19+$B19),
     IF( V$4 = $G19+$B19,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$D19,
     IF( V$4 =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         ) * (1-$D19),
     IF( V$4 &gt;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(1-Inputs_ByYear!$D$4)^(V$4-($G19+$B19+1)),
     0))),
0)</f>
        <v>14225.750841600002</v>
      </c>
      <c r="W19" s="246">
        <f>IF( (W$4-$G19) &lt; ($C19+$B19),
     IF( W$4 = $G19+$B19,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$D19,
     IF( W$4 =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         ) * (1-$D19),
     IF( W$4 &gt;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(1-Inputs_ByYear!$D$4)^(W$4-($G19+$B19+1)),
     0))),
0)</f>
        <v>14225.750841600002</v>
      </c>
      <c r="X19" s="246">
        <f>IF( (X$4-$G19) &lt; ($C19+$B19),
     IF( X$4 = $G19+$B19,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$D19,
     IF( X$4 =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         ) * (1-$D19),
     IF( X$4 &gt;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(1-Inputs_ByYear!$D$4)^(X$4-($G19+$B19+1)),
     0))),
0)</f>
        <v>28309.244174784002</v>
      </c>
      <c r="Y19" s="246">
        <f>IF( (Y$4-$G19) &lt; ($C19+$B19),
     IF( Y$4 = $G19+$B19,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$D19,
     IF( Y$4 =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         ) * (1-$D19),
     IF( Y$4 &gt;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(1-Inputs_ByYear!$D$4)^(Y$4-($G19+$B19+1)),
     0))),
0)</f>
        <v>28167.697953910087</v>
      </c>
      <c r="Z19" s="246">
        <f>IF( (Z$4-$G19) &lt; ($C19+$B19),
     IF( Z$4 = $G19+$B19,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$D19,
     IF( Z$4 =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         ) * (1-$D19),
     IF( Z$4 &gt;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(1-Inputs_ByYear!$D$4)^(Z$4-($G19+$B19+1)),
     0))),
0)</f>
        <v>28026.859464140533</v>
      </c>
      <c r="AA19" s="246">
        <f>IF( (AA$4-$G19) &lt; ($C19+$B19),
     IF( AA$4 = $G19+$B19,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$D19,
     IF( AA$4 =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         ) * (1-$D19),
     IF( AA$4 &gt;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(1-Inputs_ByYear!$D$4)^(AA$4-($G19+$B19+1)),
     0))),
0)</f>
        <v>27886.725166819833</v>
      </c>
      <c r="AB19" s="246">
        <f>IF( (AB$4-$G19) &lt; ($C19+$B19),
     IF( AB$4 = $G19+$B19,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$D19,
     IF( AB$4 =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         ) * (1-$D19),
     IF( AB$4 &gt;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(1-Inputs_ByYear!$D$4)^(AB$4-($G19+$B19+1)),
     0))),
0)</f>
        <v>27747.291540985734</v>
      </c>
      <c r="AC19" s="246">
        <f>IF( (AC$4-$G19) &lt; ($C19+$B19),
     IF( AC$4 = $G19+$B19,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$D19,
     IF( AC$4 =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         ) * (1-$D19),
     IF( AC$4 &gt;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(1-Inputs_ByYear!$D$4)^(AC$4-($G19+$B19+1)),
     0))),
0)</f>
        <v>27608.555083280808</v>
      </c>
      <c r="AD19" s="246">
        <f>IF( (AD$4-$G19) &lt; ($C19+$B19),
     IF( AD$4 = $G19+$B19,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$D19,
     IF( AD$4 =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         ) * (1-$D19),
     IF( AD$4 &gt; $G19+$B19+1,
         SUMIFS(
            INDEX('ABP REC Calc'!$G$6:$AB$69,,
                  MATCH('ABP REC Deliveries'!$H19,'ABP REC Calc'!$G$5:$AB$5,0)),
            'ABP REC Calc'!$C$6:$C$69,'ABP REC Deliveries'!$E19,
            'ABP REC Calc'!$B$6:$B$69,'ABP REC Deliveries'!$F19
         ) * (1-Inputs_ByYear!$D$4)^(AD$4-($G19+$B19+1)),
     0))),
0)</f>
        <v>27470.512307864399</v>
      </c>
    </row>
    <row r="20" spans="2:30" ht="14.45" customHeight="1">
      <c r="B20" s="64">
        <v>0</v>
      </c>
      <c r="C20" s="64">
        <v>15</v>
      </c>
      <c r="D20" s="64">
        <v>0.5</v>
      </c>
      <c r="E20" s="234" t="s">
        <v>206</v>
      </c>
      <c r="F20" s="231" t="s">
        <v>230</v>
      </c>
      <c r="G20" s="231">
        <f t="shared" si="1"/>
        <v>2038</v>
      </c>
      <c r="H20" s="239" t="s">
        <v>36</v>
      </c>
      <c r="I20" s="246">
        <f>IF( (I$4-$G20) &lt; ($C20+$B20),
     IF( I$4 = $G20+$B20,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$D20,
     IF( I$4 =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         ) * (1-$D20),
     IF( I$4 &gt;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(1-Inputs_ByYear!$D$4)^(I$4-($G20+$B20+1)),
     0))),
0)</f>
        <v>0</v>
      </c>
      <c r="J20" s="246">
        <f>IF( (J$4-$G20) &lt; ($C20+$B20),
     IF( J$4 = $G20+$B20,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$D20,
     IF( J$4 =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         ) * (1-$D20),
     IF( J$4 &gt;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(1-Inputs_ByYear!$D$4)^(J$4-($G20+$B20+1)),
     0))),
0)</f>
        <v>0</v>
      </c>
      <c r="K20" s="246">
        <f>IF( (K$4-$G20) &lt; ($C20+$B20),
     IF( K$4 = $G20+$B20,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$D20,
     IF( K$4 =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         ) * (1-$D20),
     IF( K$4 &gt;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(1-Inputs_ByYear!$D$4)^(K$4-($G20+$B20+1)),
     0))),
0)</f>
        <v>0</v>
      </c>
      <c r="L20" s="246">
        <f>IF( (L$4-$G20) &lt; ($C20+$B20),
     IF( L$4 = $G20+$B20,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$D20,
     IF( L$4 =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         ) * (1-$D20),
     IF( L$4 &gt;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(1-Inputs_ByYear!$D$4)^(L$4-($G20+$B20+1)),
     0))),
0)</f>
        <v>0</v>
      </c>
      <c r="M20" s="246">
        <f>IF( (M$4-$G20) &lt; ($C20+$B20),
     IF( M$4 = $G20+$B20,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$D20,
     IF( M$4 =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         ) * (1-$D20),
     IF( M$4 &gt;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(1-Inputs_ByYear!$D$4)^(M$4-($G20+$B20+1)),
     0))),
0)</f>
        <v>0</v>
      </c>
      <c r="N20" s="246">
        <f>IF( (N$4-$G20) &lt; ($C20+$B20),
     IF( N$4 = $G20+$B20,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$D20,
     IF( N$4 =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         ) * (1-$D20),
     IF( N$4 &gt;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(1-Inputs_ByYear!$D$4)^(N$4-($G20+$B20+1)),
     0))),
0)</f>
        <v>0</v>
      </c>
      <c r="O20" s="246">
        <f>IF( (O$4-$G20) &lt; ($C20+$B20),
     IF( O$4 = $G20+$B20,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$D20,
     IF( O$4 =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         ) * (1-$D20),
     IF( O$4 &gt;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(1-Inputs_ByYear!$D$4)^(O$4-($G20+$B20+1)),
     0))),
0)</f>
        <v>0</v>
      </c>
      <c r="P20" s="246">
        <f>IF( (P$4-$G20) &lt; ($C20+$B20),
     IF( P$4 = $G20+$B20,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$D20,
     IF( P$4 =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         ) * (1-$D20),
     IF( P$4 &gt;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(1-Inputs_ByYear!$D$4)^(P$4-($G20+$B20+1)),
     0))),
0)</f>
        <v>0</v>
      </c>
      <c r="Q20" s="246">
        <f>IF( (Q$4-$G20) &lt; ($C20+$B20),
     IF( Q$4 = $G20+$B20,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$D20,
     IF( Q$4 =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         ) * (1-$D20),
     IF( Q$4 &gt;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(1-Inputs_ByYear!$D$4)^(Q$4-($G20+$B20+1)),
     0))),
0)</f>
        <v>0</v>
      </c>
      <c r="R20" s="246">
        <f>IF( (R$4-$G20) &lt; ($C20+$B20),
     IF( R$4 = $G20+$B20,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$D20,
     IF( R$4 =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         ) * (1-$D20),
     IF( R$4 &gt;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(1-Inputs_ByYear!$D$4)^(R$4-($G20+$B20+1)),
     0))),
0)</f>
        <v>0</v>
      </c>
      <c r="S20" s="246">
        <f>IF( (S$4-$G20) &lt; ($C20+$B20),
     IF( S$4 = $G20+$B20,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$D20,
     IF( S$4 =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         ) * (1-$D20),
     IF( S$4 &gt;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(1-Inputs_ByYear!$D$4)^(S$4-($G20+$B20+1)),
     0))),
0)</f>
        <v>0</v>
      </c>
      <c r="T20" s="246">
        <f>IF( (T$4-$G20) &lt; ($C20+$B20),
     IF( T$4 = $G20+$B20,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$D20,
     IF( T$4 =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         ) * (1-$D20),
     IF( T$4 &gt;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(1-Inputs_ByYear!$D$4)^(T$4-($G20+$B20+1)),
     0))),
0)</f>
        <v>0</v>
      </c>
      <c r="U20" s="246">
        <f>IF( (U$4-$G20) &lt; ($C20+$B20),
     IF( U$4 = $G20+$B20,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$D20,
     IF( U$4 =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         ) * (1-$D20),
     IF( U$4 &gt;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(1-Inputs_ByYear!$D$4)^(U$4-($G20+$B20+1)),
     0))),
0)</f>
        <v>0</v>
      </c>
      <c r="V20" s="246">
        <f>IF( (V$4-$G20) &lt; ($C20+$B20),
     IF( V$4 = $G20+$B20,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$D20,
     IF( V$4 =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         ) * (1-$D20),
     IF( V$4 &gt;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(1-Inputs_ByYear!$D$4)^(V$4-($G20+$B20+1)),
     0))),
0)</f>
        <v>0</v>
      </c>
      <c r="W20" s="246">
        <f>IF( (W$4-$G20) &lt; ($C20+$B20),
     IF( W$4 = $G20+$B20,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$D20,
     IF( W$4 =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         ) * (1-$D20),
     IF( W$4 &gt;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(1-Inputs_ByYear!$D$4)^(W$4-($G20+$B20+1)),
     0))),
0)</f>
        <v>14225.750841600002</v>
      </c>
      <c r="X20" s="246">
        <f>IF( (X$4-$G20) &lt; ($C20+$B20),
     IF( X$4 = $G20+$B20,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$D20,
     IF( X$4 =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         ) * (1-$D20),
     IF( X$4 &gt;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(1-Inputs_ByYear!$D$4)^(X$4-($G20+$B20+1)),
     0))),
0)</f>
        <v>14225.750841600002</v>
      </c>
      <c r="Y20" s="246">
        <f>IF( (Y$4-$G20) &lt; ($C20+$B20),
     IF( Y$4 = $G20+$B20,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$D20,
     IF( Y$4 =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         ) * (1-$D20),
     IF( Y$4 &gt;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(1-Inputs_ByYear!$D$4)^(Y$4-($G20+$B20+1)),
     0))),
0)</f>
        <v>28309.244174784002</v>
      </c>
      <c r="Z20" s="246">
        <f>IF( (Z$4-$G20) &lt; ($C20+$B20),
     IF( Z$4 = $G20+$B20,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$D20,
     IF( Z$4 =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         ) * (1-$D20),
     IF( Z$4 &gt;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(1-Inputs_ByYear!$D$4)^(Z$4-($G20+$B20+1)),
     0))),
0)</f>
        <v>28167.697953910087</v>
      </c>
      <c r="AA20" s="246">
        <f>IF( (AA$4-$G20) &lt; ($C20+$B20),
     IF( AA$4 = $G20+$B20,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$D20,
     IF( AA$4 =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         ) * (1-$D20),
     IF( AA$4 &gt;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(1-Inputs_ByYear!$D$4)^(AA$4-($G20+$B20+1)),
     0))),
0)</f>
        <v>28026.859464140533</v>
      </c>
      <c r="AB20" s="246">
        <f>IF( (AB$4-$G20) &lt; ($C20+$B20),
     IF( AB$4 = $G20+$B20,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$D20,
     IF( AB$4 =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         ) * (1-$D20),
     IF( AB$4 &gt;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(1-Inputs_ByYear!$D$4)^(AB$4-($G20+$B20+1)),
     0))),
0)</f>
        <v>27886.725166819833</v>
      </c>
      <c r="AC20" s="246">
        <f>IF( (AC$4-$G20) &lt; ($C20+$B20),
     IF( AC$4 = $G20+$B20,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$D20,
     IF( AC$4 =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         ) * (1-$D20),
     IF( AC$4 &gt;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(1-Inputs_ByYear!$D$4)^(AC$4-($G20+$B20+1)),
     0))),
0)</f>
        <v>27747.291540985734</v>
      </c>
      <c r="AD20" s="246">
        <f>IF( (AD$4-$G20) &lt; ($C20+$B20),
     IF( AD$4 = $G20+$B20,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$D20,
     IF( AD$4 =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         ) * (1-$D20),
     IF( AD$4 &gt; $G20+$B20+1,
         SUMIFS(
            INDEX('ABP REC Calc'!$G$6:$AB$69,,
                  MATCH('ABP REC Deliveries'!$H20,'ABP REC Calc'!$G$5:$AB$5,0)),
            'ABP REC Calc'!$C$6:$C$69,'ABP REC Deliveries'!$E20,
            'ABP REC Calc'!$B$6:$B$69,'ABP REC Deliveries'!$F20
         ) * (1-Inputs_ByYear!$D$4)^(AD$4-($G20+$B20+1)),
     0))),
0)</f>
        <v>27608.555083280808</v>
      </c>
    </row>
    <row r="21" spans="2:30" ht="14.45" customHeight="1">
      <c r="B21" s="64">
        <v>0</v>
      </c>
      <c r="C21" s="64">
        <v>15</v>
      </c>
      <c r="D21" s="64">
        <v>0.5</v>
      </c>
      <c r="E21" s="234" t="s">
        <v>206</v>
      </c>
      <c r="F21" s="231" t="s">
        <v>230</v>
      </c>
      <c r="G21" s="231">
        <f t="shared" si="1"/>
        <v>2039</v>
      </c>
      <c r="H21" s="239" t="s">
        <v>37</v>
      </c>
      <c r="I21" s="246">
        <f>IF( (I$4-$G21) &lt; ($C21+$B21),
     IF( I$4 = $G21+$B21,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$D21,
     IF( I$4 =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         ) * (1-$D21),
     IF( I$4 &gt;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(1-Inputs_ByYear!$D$4)^(I$4-($G21+$B21+1)),
     0))),
0)</f>
        <v>0</v>
      </c>
      <c r="J21" s="246">
        <f>IF( (J$4-$G21) &lt; ($C21+$B21),
     IF( J$4 = $G21+$B21,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$D21,
     IF( J$4 =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         ) * (1-$D21),
     IF( J$4 &gt;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(1-Inputs_ByYear!$D$4)^(J$4-($G21+$B21+1)),
     0))),
0)</f>
        <v>0</v>
      </c>
      <c r="K21" s="246">
        <f>IF( (K$4-$G21) &lt; ($C21+$B21),
     IF( K$4 = $G21+$B21,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$D21,
     IF( K$4 =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         ) * (1-$D21),
     IF( K$4 &gt;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(1-Inputs_ByYear!$D$4)^(K$4-($G21+$B21+1)),
     0))),
0)</f>
        <v>0</v>
      </c>
      <c r="L21" s="246">
        <f>IF( (L$4-$G21) &lt; ($C21+$B21),
     IF( L$4 = $G21+$B21,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$D21,
     IF( L$4 =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         ) * (1-$D21),
     IF( L$4 &gt;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(1-Inputs_ByYear!$D$4)^(L$4-($G21+$B21+1)),
     0))),
0)</f>
        <v>0</v>
      </c>
      <c r="M21" s="246">
        <f>IF( (M$4-$G21) &lt; ($C21+$B21),
     IF( M$4 = $G21+$B21,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$D21,
     IF( M$4 =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         ) * (1-$D21),
     IF( M$4 &gt;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(1-Inputs_ByYear!$D$4)^(M$4-($G21+$B21+1)),
     0))),
0)</f>
        <v>0</v>
      </c>
      <c r="N21" s="246">
        <f>IF( (N$4-$G21) &lt; ($C21+$B21),
     IF( N$4 = $G21+$B21,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$D21,
     IF( N$4 =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         ) * (1-$D21),
     IF( N$4 &gt;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(1-Inputs_ByYear!$D$4)^(N$4-($G21+$B21+1)),
     0))),
0)</f>
        <v>0</v>
      </c>
      <c r="O21" s="246">
        <f>IF( (O$4-$G21) &lt; ($C21+$B21),
     IF( O$4 = $G21+$B21,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$D21,
     IF( O$4 =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         ) * (1-$D21),
     IF( O$4 &gt;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(1-Inputs_ByYear!$D$4)^(O$4-($G21+$B21+1)),
     0))),
0)</f>
        <v>0</v>
      </c>
      <c r="P21" s="246">
        <f>IF( (P$4-$G21) &lt; ($C21+$B21),
     IF( P$4 = $G21+$B21,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$D21,
     IF( P$4 =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         ) * (1-$D21),
     IF( P$4 &gt;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(1-Inputs_ByYear!$D$4)^(P$4-($G21+$B21+1)),
     0))),
0)</f>
        <v>0</v>
      </c>
      <c r="Q21" s="246">
        <f>IF( (Q$4-$G21) &lt; ($C21+$B21),
     IF( Q$4 = $G21+$B21,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$D21,
     IF( Q$4 =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         ) * (1-$D21),
     IF( Q$4 &gt;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(1-Inputs_ByYear!$D$4)^(Q$4-($G21+$B21+1)),
     0))),
0)</f>
        <v>0</v>
      </c>
      <c r="R21" s="246">
        <f>IF( (R$4-$G21) &lt; ($C21+$B21),
     IF( R$4 = $G21+$B21,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$D21,
     IF( R$4 =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         ) * (1-$D21),
     IF( R$4 &gt;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(1-Inputs_ByYear!$D$4)^(R$4-($G21+$B21+1)),
     0))),
0)</f>
        <v>0</v>
      </c>
      <c r="S21" s="246">
        <f>IF( (S$4-$G21) &lt; ($C21+$B21),
     IF( S$4 = $G21+$B21,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$D21,
     IF( S$4 =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         ) * (1-$D21),
     IF( S$4 &gt;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(1-Inputs_ByYear!$D$4)^(S$4-($G21+$B21+1)),
     0))),
0)</f>
        <v>0</v>
      </c>
      <c r="T21" s="246">
        <f>IF( (T$4-$G21) &lt; ($C21+$B21),
     IF( T$4 = $G21+$B21,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$D21,
     IF( T$4 =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         ) * (1-$D21),
     IF( T$4 &gt;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(1-Inputs_ByYear!$D$4)^(T$4-($G21+$B21+1)),
     0))),
0)</f>
        <v>0</v>
      </c>
      <c r="U21" s="246">
        <f>IF( (U$4-$G21) &lt; ($C21+$B21),
     IF( U$4 = $G21+$B21,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$D21,
     IF( U$4 =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         ) * (1-$D21),
     IF( U$4 &gt;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(1-Inputs_ByYear!$D$4)^(U$4-($G21+$B21+1)),
     0))),
0)</f>
        <v>0</v>
      </c>
      <c r="V21" s="246">
        <f>IF( (V$4-$G21) &lt; ($C21+$B21),
     IF( V$4 = $G21+$B21,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$D21,
     IF( V$4 =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         ) * (1-$D21),
     IF( V$4 &gt;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(1-Inputs_ByYear!$D$4)^(V$4-($G21+$B21+1)),
     0))),
0)</f>
        <v>0</v>
      </c>
      <c r="W21" s="246">
        <f>IF( (W$4-$G21) &lt; ($C21+$B21),
     IF( W$4 = $G21+$B21,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$D21,
     IF( W$4 =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         ) * (1-$D21),
     IF( W$4 &gt;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(1-Inputs_ByYear!$D$4)^(W$4-($G21+$B21+1)),
     0))),
0)</f>
        <v>0</v>
      </c>
      <c r="X21" s="246">
        <f>IF( (X$4-$G21) &lt; ($C21+$B21),
     IF( X$4 = $G21+$B21,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$D21,
     IF( X$4 =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         ) * (1-$D21),
     IF( X$4 &gt;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(1-Inputs_ByYear!$D$4)^(X$4-($G21+$B21+1)),
     0))),
0)</f>
        <v>14225.750841600002</v>
      </c>
      <c r="Y21" s="246">
        <f>IF( (Y$4-$G21) &lt; ($C21+$B21),
     IF( Y$4 = $G21+$B21,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$D21,
     IF( Y$4 =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         ) * (1-$D21),
     IF( Y$4 &gt;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(1-Inputs_ByYear!$D$4)^(Y$4-($G21+$B21+1)),
     0))),
0)</f>
        <v>14225.750841600002</v>
      </c>
      <c r="Z21" s="246">
        <f>IF( (Z$4-$G21) &lt; ($C21+$B21),
     IF( Z$4 = $G21+$B21,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$D21,
     IF( Z$4 =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         ) * (1-$D21),
     IF( Z$4 &gt;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(1-Inputs_ByYear!$D$4)^(Z$4-($G21+$B21+1)),
     0))),
0)</f>
        <v>28309.244174784002</v>
      </c>
      <c r="AA21" s="246">
        <f>IF( (AA$4-$G21) &lt; ($C21+$B21),
     IF( AA$4 = $G21+$B21,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$D21,
     IF( AA$4 =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         ) * (1-$D21),
     IF( AA$4 &gt;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(1-Inputs_ByYear!$D$4)^(AA$4-($G21+$B21+1)),
     0))),
0)</f>
        <v>28167.697953910087</v>
      </c>
      <c r="AB21" s="246">
        <f>IF( (AB$4-$G21) &lt; ($C21+$B21),
     IF( AB$4 = $G21+$B21,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$D21,
     IF( AB$4 =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         ) * (1-$D21),
     IF( AB$4 &gt;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(1-Inputs_ByYear!$D$4)^(AB$4-($G21+$B21+1)),
     0))),
0)</f>
        <v>28026.859464140533</v>
      </c>
      <c r="AC21" s="246">
        <f>IF( (AC$4-$G21) &lt; ($C21+$B21),
     IF( AC$4 = $G21+$B21,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$D21,
     IF( AC$4 =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         ) * (1-$D21),
     IF( AC$4 &gt;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(1-Inputs_ByYear!$D$4)^(AC$4-($G21+$B21+1)),
     0))),
0)</f>
        <v>27886.725166819833</v>
      </c>
      <c r="AD21" s="246">
        <f>IF( (AD$4-$G21) &lt; ($C21+$B21),
     IF( AD$4 = $G21+$B21,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$D21,
     IF( AD$4 =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         ) * (1-$D21),
     IF( AD$4 &gt; $G21+$B21+1,
         SUMIFS(
            INDEX('ABP REC Calc'!$G$6:$AB$69,,
                  MATCH('ABP REC Deliveries'!$H21,'ABP REC Calc'!$G$5:$AB$5,0)),
            'ABP REC Calc'!$C$6:$C$69,'ABP REC Deliveries'!$E21,
            'ABP REC Calc'!$B$6:$B$69,'ABP REC Deliveries'!$F21
         ) * (1-Inputs_ByYear!$D$4)^(AD$4-($G21+$B21+1)),
     0))),
0)</f>
        <v>27747.291540985734</v>
      </c>
    </row>
    <row r="22" spans="2:30" ht="14.45" customHeight="1">
      <c r="B22" s="64">
        <v>0</v>
      </c>
      <c r="C22" s="64">
        <v>15</v>
      </c>
      <c r="D22" s="64">
        <v>0.5</v>
      </c>
      <c r="E22" s="234" t="s">
        <v>206</v>
      </c>
      <c r="F22" s="231" t="s">
        <v>230</v>
      </c>
      <c r="G22" s="231">
        <f t="shared" si="1"/>
        <v>2040</v>
      </c>
      <c r="H22" s="239" t="s">
        <v>38</v>
      </c>
      <c r="I22" s="246">
        <f>IF( (I$4-$G22) &lt; ($C22+$B22),
     IF( I$4 = $G22+$B22,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$D22,
     IF( I$4 =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         ) * (1-$D22),
     IF( I$4 &gt;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(1-Inputs_ByYear!$D$4)^(I$4-($G22+$B22+1)),
     0))),
0)</f>
        <v>0</v>
      </c>
      <c r="J22" s="246">
        <f>IF( (J$4-$G22) &lt; ($C22+$B22),
     IF( J$4 = $G22+$B22,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$D22,
     IF( J$4 =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         ) * (1-$D22),
     IF( J$4 &gt;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(1-Inputs_ByYear!$D$4)^(J$4-($G22+$B22+1)),
     0))),
0)</f>
        <v>0</v>
      </c>
      <c r="K22" s="246">
        <f>IF( (K$4-$G22) &lt; ($C22+$B22),
     IF( K$4 = $G22+$B22,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$D22,
     IF( K$4 =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         ) * (1-$D22),
     IF( K$4 &gt;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(1-Inputs_ByYear!$D$4)^(K$4-($G22+$B22+1)),
     0))),
0)</f>
        <v>0</v>
      </c>
      <c r="L22" s="246">
        <f>IF( (L$4-$G22) &lt; ($C22+$B22),
     IF( L$4 = $G22+$B22,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$D22,
     IF( L$4 =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         ) * (1-$D22),
     IF( L$4 &gt;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(1-Inputs_ByYear!$D$4)^(L$4-($G22+$B22+1)),
     0))),
0)</f>
        <v>0</v>
      </c>
      <c r="M22" s="246">
        <f>IF( (M$4-$G22) &lt; ($C22+$B22),
     IF( M$4 = $G22+$B22,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$D22,
     IF( M$4 =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         ) * (1-$D22),
     IF( M$4 &gt;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(1-Inputs_ByYear!$D$4)^(M$4-($G22+$B22+1)),
     0))),
0)</f>
        <v>0</v>
      </c>
      <c r="N22" s="246">
        <f>IF( (N$4-$G22) &lt; ($C22+$B22),
     IF( N$4 = $G22+$B22,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$D22,
     IF( N$4 =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         ) * (1-$D22),
     IF( N$4 &gt;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(1-Inputs_ByYear!$D$4)^(N$4-($G22+$B22+1)),
     0))),
0)</f>
        <v>0</v>
      </c>
      <c r="O22" s="246">
        <f>IF( (O$4-$G22) &lt; ($C22+$B22),
     IF( O$4 = $G22+$B22,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$D22,
     IF( O$4 =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         ) * (1-$D22),
     IF( O$4 &gt;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(1-Inputs_ByYear!$D$4)^(O$4-($G22+$B22+1)),
     0))),
0)</f>
        <v>0</v>
      </c>
      <c r="P22" s="246">
        <f>IF( (P$4-$G22) &lt; ($C22+$B22),
     IF( P$4 = $G22+$B22,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$D22,
     IF( P$4 =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         ) * (1-$D22),
     IF( P$4 &gt;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(1-Inputs_ByYear!$D$4)^(P$4-($G22+$B22+1)),
     0))),
0)</f>
        <v>0</v>
      </c>
      <c r="Q22" s="246">
        <f>IF( (Q$4-$G22) &lt; ($C22+$B22),
     IF( Q$4 = $G22+$B22,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$D22,
     IF( Q$4 =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         ) * (1-$D22),
     IF( Q$4 &gt;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(1-Inputs_ByYear!$D$4)^(Q$4-($G22+$B22+1)),
     0))),
0)</f>
        <v>0</v>
      </c>
      <c r="R22" s="246">
        <f>IF( (R$4-$G22) &lt; ($C22+$B22),
     IF( R$4 = $G22+$B22,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$D22,
     IF( R$4 =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         ) * (1-$D22),
     IF( R$4 &gt;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(1-Inputs_ByYear!$D$4)^(R$4-($G22+$B22+1)),
     0))),
0)</f>
        <v>0</v>
      </c>
      <c r="S22" s="246">
        <f>IF( (S$4-$G22) &lt; ($C22+$B22),
     IF( S$4 = $G22+$B22,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$D22,
     IF( S$4 =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         ) * (1-$D22),
     IF( S$4 &gt;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(1-Inputs_ByYear!$D$4)^(S$4-($G22+$B22+1)),
     0))),
0)</f>
        <v>0</v>
      </c>
      <c r="T22" s="246">
        <f>IF( (T$4-$G22) &lt; ($C22+$B22),
     IF( T$4 = $G22+$B22,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$D22,
     IF( T$4 =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         ) * (1-$D22),
     IF( T$4 &gt;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(1-Inputs_ByYear!$D$4)^(T$4-($G22+$B22+1)),
     0))),
0)</f>
        <v>0</v>
      </c>
      <c r="U22" s="246">
        <f>IF( (U$4-$G22) &lt; ($C22+$B22),
     IF( U$4 = $G22+$B22,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$D22,
     IF( U$4 =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         ) * (1-$D22),
     IF( U$4 &gt;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(1-Inputs_ByYear!$D$4)^(U$4-($G22+$B22+1)),
     0))),
0)</f>
        <v>0</v>
      </c>
      <c r="V22" s="246">
        <f>IF( (V$4-$G22) &lt; ($C22+$B22),
     IF( V$4 = $G22+$B22,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$D22,
     IF( V$4 =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         ) * (1-$D22),
     IF( V$4 &gt;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(1-Inputs_ByYear!$D$4)^(V$4-($G22+$B22+1)),
     0))),
0)</f>
        <v>0</v>
      </c>
      <c r="W22" s="246">
        <f>IF( (W$4-$G22) &lt; ($C22+$B22),
     IF( W$4 = $G22+$B22,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$D22,
     IF( W$4 =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         ) * (1-$D22),
     IF( W$4 &gt;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(1-Inputs_ByYear!$D$4)^(W$4-($G22+$B22+1)),
     0))),
0)</f>
        <v>0</v>
      </c>
      <c r="X22" s="246">
        <f>IF( (X$4-$G22) &lt; ($C22+$B22),
     IF( X$4 = $G22+$B22,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$D22,
     IF( X$4 =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         ) * (1-$D22),
     IF( X$4 &gt;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(1-Inputs_ByYear!$D$4)^(X$4-($G22+$B22+1)),
     0))),
0)</f>
        <v>0</v>
      </c>
      <c r="Y22" s="246">
        <f>IF( (Y$4-$G22) &lt; ($C22+$B22),
     IF( Y$4 = $G22+$B22,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$D22,
     IF( Y$4 =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         ) * (1-$D22),
     IF( Y$4 &gt;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(1-Inputs_ByYear!$D$4)^(Y$4-($G22+$B22+1)),
     0))),
0)</f>
        <v>14225.750841600002</v>
      </c>
      <c r="Z22" s="246">
        <f>IF( (Z$4-$G22) &lt; ($C22+$B22),
     IF( Z$4 = $G22+$B22,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$D22,
     IF( Z$4 =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         ) * (1-$D22),
     IF( Z$4 &gt;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(1-Inputs_ByYear!$D$4)^(Z$4-($G22+$B22+1)),
     0))),
0)</f>
        <v>14225.750841600002</v>
      </c>
      <c r="AA22" s="246">
        <f>IF( (AA$4-$G22) &lt; ($C22+$B22),
     IF( AA$4 = $G22+$B22,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$D22,
     IF( AA$4 =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         ) * (1-$D22),
     IF( AA$4 &gt;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(1-Inputs_ByYear!$D$4)^(AA$4-($G22+$B22+1)),
     0))),
0)</f>
        <v>28309.244174784002</v>
      </c>
      <c r="AB22" s="246">
        <f>IF( (AB$4-$G22) &lt; ($C22+$B22),
     IF( AB$4 = $G22+$B22,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$D22,
     IF( AB$4 =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         ) * (1-$D22),
     IF( AB$4 &gt;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(1-Inputs_ByYear!$D$4)^(AB$4-($G22+$B22+1)),
     0))),
0)</f>
        <v>28167.697953910087</v>
      </c>
      <c r="AC22" s="246">
        <f>IF( (AC$4-$G22) &lt; ($C22+$B22),
     IF( AC$4 = $G22+$B22,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$D22,
     IF( AC$4 =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         ) * (1-$D22),
     IF( AC$4 &gt;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(1-Inputs_ByYear!$D$4)^(AC$4-($G22+$B22+1)),
     0))),
0)</f>
        <v>28026.859464140533</v>
      </c>
      <c r="AD22" s="246">
        <f>IF( (AD$4-$G22) &lt; ($C22+$B22),
     IF( AD$4 = $G22+$B22,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$D22,
     IF( AD$4 =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         ) * (1-$D22),
     IF( AD$4 &gt; $G22+$B22+1,
         SUMIFS(
            INDEX('ABP REC Calc'!$G$6:$AB$69,,
                  MATCH('ABP REC Deliveries'!$H22,'ABP REC Calc'!$G$5:$AB$5,0)),
            'ABP REC Calc'!$C$6:$C$69,'ABP REC Deliveries'!$E22,
            'ABP REC Calc'!$B$6:$B$69,'ABP REC Deliveries'!$F22
         ) * (1-Inputs_ByYear!$D$4)^(AD$4-($G22+$B22+1)),
     0))),
0)</f>
        <v>27886.725166819833</v>
      </c>
    </row>
    <row r="23" spans="2:30" ht="14.45" customHeight="1">
      <c r="B23" s="64">
        <v>0</v>
      </c>
      <c r="C23" s="64">
        <v>15</v>
      </c>
      <c r="D23" s="64">
        <v>0.5</v>
      </c>
      <c r="E23" s="234" t="s">
        <v>206</v>
      </c>
      <c r="F23" s="231" t="s">
        <v>230</v>
      </c>
      <c r="G23" s="231">
        <f t="shared" si="1"/>
        <v>2041</v>
      </c>
      <c r="H23" s="239" t="s">
        <v>39</v>
      </c>
      <c r="I23" s="246">
        <f>IF( (I$4-$G23) &lt; ($C23+$B23),
     IF( I$4 = $G23+$B23,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$D23,
     IF( I$4 =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         ) * (1-$D23),
     IF( I$4 &gt;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(1-Inputs_ByYear!$D$4)^(I$4-($G23+$B23+1)),
     0))),
0)</f>
        <v>0</v>
      </c>
      <c r="J23" s="246">
        <f>IF( (J$4-$G23) &lt; ($C23+$B23),
     IF( J$4 = $G23+$B23,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$D23,
     IF( J$4 =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         ) * (1-$D23),
     IF( J$4 &gt;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(1-Inputs_ByYear!$D$4)^(J$4-($G23+$B23+1)),
     0))),
0)</f>
        <v>0</v>
      </c>
      <c r="K23" s="246">
        <f>IF( (K$4-$G23) &lt; ($C23+$B23),
     IF( K$4 = $G23+$B23,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$D23,
     IF( K$4 =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         ) * (1-$D23),
     IF( K$4 &gt;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(1-Inputs_ByYear!$D$4)^(K$4-($G23+$B23+1)),
     0))),
0)</f>
        <v>0</v>
      </c>
      <c r="L23" s="246">
        <f>IF( (L$4-$G23) &lt; ($C23+$B23),
     IF( L$4 = $G23+$B23,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$D23,
     IF( L$4 =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         ) * (1-$D23),
     IF( L$4 &gt;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(1-Inputs_ByYear!$D$4)^(L$4-($G23+$B23+1)),
     0))),
0)</f>
        <v>0</v>
      </c>
      <c r="M23" s="246">
        <f>IF( (M$4-$G23) &lt; ($C23+$B23),
     IF( M$4 = $G23+$B23,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$D23,
     IF( M$4 =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         ) * (1-$D23),
     IF( M$4 &gt;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(1-Inputs_ByYear!$D$4)^(M$4-($G23+$B23+1)),
     0))),
0)</f>
        <v>0</v>
      </c>
      <c r="N23" s="246">
        <f>IF( (N$4-$G23) &lt; ($C23+$B23),
     IF( N$4 = $G23+$B23,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$D23,
     IF( N$4 =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         ) * (1-$D23),
     IF( N$4 &gt;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(1-Inputs_ByYear!$D$4)^(N$4-($G23+$B23+1)),
     0))),
0)</f>
        <v>0</v>
      </c>
      <c r="O23" s="246">
        <f>IF( (O$4-$G23) &lt; ($C23+$B23),
     IF( O$4 = $G23+$B23,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$D23,
     IF( O$4 =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         ) * (1-$D23),
     IF( O$4 &gt;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(1-Inputs_ByYear!$D$4)^(O$4-($G23+$B23+1)),
     0))),
0)</f>
        <v>0</v>
      </c>
      <c r="P23" s="246">
        <f>IF( (P$4-$G23) &lt; ($C23+$B23),
     IF( P$4 = $G23+$B23,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$D23,
     IF( P$4 =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         ) * (1-$D23),
     IF( P$4 &gt;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(1-Inputs_ByYear!$D$4)^(P$4-($G23+$B23+1)),
     0))),
0)</f>
        <v>0</v>
      </c>
      <c r="Q23" s="246">
        <f>IF( (Q$4-$G23) &lt; ($C23+$B23),
     IF( Q$4 = $G23+$B23,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$D23,
     IF( Q$4 =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         ) * (1-$D23),
     IF( Q$4 &gt;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(1-Inputs_ByYear!$D$4)^(Q$4-($G23+$B23+1)),
     0))),
0)</f>
        <v>0</v>
      </c>
      <c r="R23" s="246">
        <f>IF( (R$4-$G23) &lt; ($C23+$B23),
     IF( R$4 = $G23+$B23,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$D23,
     IF( R$4 =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         ) * (1-$D23),
     IF( R$4 &gt;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(1-Inputs_ByYear!$D$4)^(R$4-($G23+$B23+1)),
     0))),
0)</f>
        <v>0</v>
      </c>
      <c r="S23" s="246">
        <f>IF( (S$4-$G23) &lt; ($C23+$B23),
     IF( S$4 = $G23+$B23,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$D23,
     IF( S$4 =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         ) * (1-$D23),
     IF( S$4 &gt;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(1-Inputs_ByYear!$D$4)^(S$4-($G23+$B23+1)),
     0))),
0)</f>
        <v>0</v>
      </c>
      <c r="T23" s="246">
        <f>IF( (T$4-$G23) &lt; ($C23+$B23),
     IF( T$4 = $G23+$B23,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$D23,
     IF( T$4 =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         ) * (1-$D23),
     IF( T$4 &gt;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(1-Inputs_ByYear!$D$4)^(T$4-($G23+$B23+1)),
     0))),
0)</f>
        <v>0</v>
      </c>
      <c r="U23" s="246">
        <f>IF( (U$4-$G23) &lt; ($C23+$B23),
     IF( U$4 = $G23+$B23,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$D23,
     IF( U$4 =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         ) * (1-$D23),
     IF( U$4 &gt;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(1-Inputs_ByYear!$D$4)^(U$4-($G23+$B23+1)),
     0))),
0)</f>
        <v>0</v>
      </c>
      <c r="V23" s="246">
        <f>IF( (V$4-$G23) &lt; ($C23+$B23),
     IF( V$4 = $G23+$B23,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$D23,
     IF( V$4 =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         ) * (1-$D23),
     IF( V$4 &gt;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(1-Inputs_ByYear!$D$4)^(V$4-($G23+$B23+1)),
     0))),
0)</f>
        <v>0</v>
      </c>
      <c r="W23" s="246">
        <f>IF( (W$4-$G23) &lt; ($C23+$B23),
     IF( W$4 = $G23+$B23,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$D23,
     IF( W$4 =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         ) * (1-$D23),
     IF( W$4 &gt;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(1-Inputs_ByYear!$D$4)^(W$4-($G23+$B23+1)),
     0))),
0)</f>
        <v>0</v>
      </c>
      <c r="X23" s="246">
        <f>IF( (X$4-$G23) &lt; ($C23+$B23),
     IF( X$4 = $G23+$B23,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$D23,
     IF( X$4 =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         ) * (1-$D23),
     IF( X$4 &gt;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(1-Inputs_ByYear!$D$4)^(X$4-($G23+$B23+1)),
     0))),
0)</f>
        <v>0</v>
      </c>
      <c r="Y23" s="246">
        <f>IF( (Y$4-$G23) &lt; ($C23+$B23),
     IF( Y$4 = $G23+$B23,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$D23,
     IF( Y$4 =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         ) * (1-$D23),
     IF( Y$4 &gt;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(1-Inputs_ByYear!$D$4)^(Y$4-($G23+$B23+1)),
     0))),
0)</f>
        <v>0</v>
      </c>
      <c r="Z23" s="246">
        <f>IF( (Z$4-$G23) &lt; ($C23+$B23),
     IF( Z$4 = $G23+$B23,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$D23,
     IF( Z$4 =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         ) * (1-$D23),
     IF( Z$4 &gt;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(1-Inputs_ByYear!$D$4)^(Z$4-($G23+$B23+1)),
     0))),
0)</f>
        <v>14225.750841600002</v>
      </c>
      <c r="AA23" s="246">
        <f>IF( (AA$4-$G23) &lt; ($C23+$B23),
     IF( AA$4 = $G23+$B23,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$D23,
     IF( AA$4 =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         ) * (1-$D23),
     IF( AA$4 &gt;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(1-Inputs_ByYear!$D$4)^(AA$4-($G23+$B23+1)),
     0))),
0)</f>
        <v>14225.750841600002</v>
      </c>
      <c r="AB23" s="246">
        <f>IF( (AB$4-$G23) &lt; ($C23+$B23),
     IF( AB$4 = $G23+$B23,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$D23,
     IF( AB$4 =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         ) * (1-$D23),
     IF( AB$4 &gt;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(1-Inputs_ByYear!$D$4)^(AB$4-($G23+$B23+1)),
     0))),
0)</f>
        <v>28309.244174784002</v>
      </c>
      <c r="AC23" s="246">
        <f>IF( (AC$4-$G23) &lt; ($C23+$B23),
     IF( AC$4 = $G23+$B23,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$D23,
     IF( AC$4 =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         ) * (1-$D23),
     IF( AC$4 &gt;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(1-Inputs_ByYear!$D$4)^(AC$4-($G23+$B23+1)),
     0))),
0)</f>
        <v>28167.697953910087</v>
      </c>
      <c r="AD23" s="246">
        <f>IF( (AD$4-$G23) &lt; ($C23+$B23),
     IF( AD$4 = $G23+$B23,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$D23,
     IF( AD$4 =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         ) * (1-$D23),
     IF( AD$4 &gt; $G23+$B23+1,
         SUMIFS(
            INDEX('ABP REC Calc'!$G$6:$AB$69,,
                  MATCH('ABP REC Deliveries'!$H23,'ABP REC Calc'!$G$5:$AB$5,0)),
            'ABP REC Calc'!$C$6:$C$69,'ABP REC Deliveries'!$E23,
            'ABP REC Calc'!$B$6:$B$69,'ABP REC Deliveries'!$F23
         ) * (1-Inputs_ByYear!$D$4)^(AD$4-($G23+$B23+1)),
     0))),
0)</f>
        <v>28026.859464140533</v>
      </c>
    </row>
    <row r="24" spans="2:30" ht="14.45" customHeight="1">
      <c r="B24" s="64">
        <v>0</v>
      </c>
      <c r="C24" s="64">
        <v>15</v>
      </c>
      <c r="D24" s="64">
        <v>0.5</v>
      </c>
      <c r="E24" s="234" t="s">
        <v>206</v>
      </c>
      <c r="F24" s="231" t="s">
        <v>230</v>
      </c>
      <c r="G24" s="231">
        <f t="shared" si="1"/>
        <v>2042</v>
      </c>
      <c r="H24" s="239" t="s">
        <v>40</v>
      </c>
      <c r="I24" s="246">
        <f>IF( (I$4-$G24) &lt; ($C24+$B24),
     IF( I$4 = $G24+$B24,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$D24,
     IF( I$4 =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         ) * (1-$D24),
     IF( I$4 &gt;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(1-Inputs_ByYear!$D$4)^(I$4-($G24+$B24+1)),
     0))),
0)</f>
        <v>0</v>
      </c>
      <c r="J24" s="246">
        <f>IF( (J$4-$G24) &lt; ($C24+$B24),
     IF( J$4 = $G24+$B24,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$D24,
     IF( J$4 =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         ) * (1-$D24),
     IF( J$4 &gt;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(1-Inputs_ByYear!$D$4)^(J$4-($G24+$B24+1)),
     0))),
0)</f>
        <v>0</v>
      </c>
      <c r="K24" s="246">
        <f>IF( (K$4-$G24) &lt; ($C24+$B24),
     IF( K$4 = $G24+$B24,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$D24,
     IF( K$4 =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         ) * (1-$D24),
     IF( K$4 &gt;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(1-Inputs_ByYear!$D$4)^(K$4-($G24+$B24+1)),
     0))),
0)</f>
        <v>0</v>
      </c>
      <c r="L24" s="246">
        <f>IF( (L$4-$G24) &lt; ($C24+$B24),
     IF( L$4 = $G24+$B24,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$D24,
     IF( L$4 =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         ) * (1-$D24),
     IF( L$4 &gt;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(1-Inputs_ByYear!$D$4)^(L$4-($G24+$B24+1)),
     0))),
0)</f>
        <v>0</v>
      </c>
      <c r="M24" s="246">
        <f>IF( (M$4-$G24) &lt; ($C24+$B24),
     IF( M$4 = $G24+$B24,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$D24,
     IF( M$4 =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         ) * (1-$D24),
     IF( M$4 &gt;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(1-Inputs_ByYear!$D$4)^(M$4-($G24+$B24+1)),
     0))),
0)</f>
        <v>0</v>
      </c>
      <c r="N24" s="246">
        <f>IF( (N$4-$G24) &lt; ($C24+$B24),
     IF( N$4 = $G24+$B24,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$D24,
     IF( N$4 =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         ) * (1-$D24),
     IF( N$4 &gt;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(1-Inputs_ByYear!$D$4)^(N$4-($G24+$B24+1)),
     0))),
0)</f>
        <v>0</v>
      </c>
      <c r="O24" s="246">
        <f>IF( (O$4-$G24) &lt; ($C24+$B24),
     IF( O$4 = $G24+$B24,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$D24,
     IF( O$4 =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         ) * (1-$D24),
     IF( O$4 &gt;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(1-Inputs_ByYear!$D$4)^(O$4-($G24+$B24+1)),
     0))),
0)</f>
        <v>0</v>
      </c>
      <c r="P24" s="246">
        <f>IF( (P$4-$G24) &lt; ($C24+$B24),
     IF( P$4 = $G24+$B24,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$D24,
     IF( P$4 =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         ) * (1-$D24),
     IF( P$4 &gt;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(1-Inputs_ByYear!$D$4)^(P$4-($G24+$B24+1)),
     0))),
0)</f>
        <v>0</v>
      </c>
      <c r="Q24" s="246">
        <f>IF( (Q$4-$G24) &lt; ($C24+$B24),
     IF( Q$4 = $G24+$B24,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$D24,
     IF( Q$4 =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         ) * (1-$D24),
     IF( Q$4 &gt;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(1-Inputs_ByYear!$D$4)^(Q$4-($G24+$B24+1)),
     0))),
0)</f>
        <v>0</v>
      </c>
      <c r="R24" s="246">
        <f>IF( (R$4-$G24) &lt; ($C24+$B24),
     IF( R$4 = $G24+$B24,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$D24,
     IF( R$4 =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         ) * (1-$D24),
     IF( R$4 &gt;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(1-Inputs_ByYear!$D$4)^(R$4-($G24+$B24+1)),
     0))),
0)</f>
        <v>0</v>
      </c>
      <c r="S24" s="246">
        <f>IF( (S$4-$G24) &lt; ($C24+$B24),
     IF( S$4 = $G24+$B24,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$D24,
     IF( S$4 =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         ) * (1-$D24),
     IF( S$4 &gt;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(1-Inputs_ByYear!$D$4)^(S$4-($G24+$B24+1)),
     0))),
0)</f>
        <v>0</v>
      </c>
      <c r="T24" s="246">
        <f>IF( (T$4-$G24) &lt; ($C24+$B24),
     IF( T$4 = $G24+$B24,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$D24,
     IF( T$4 =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         ) * (1-$D24),
     IF( T$4 &gt;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(1-Inputs_ByYear!$D$4)^(T$4-($G24+$B24+1)),
     0))),
0)</f>
        <v>0</v>
      </c>
      <c r="U24" s="246">
        <f>IF( (U$4-$G24) &lt; ($C24+$B24),
     IF( U$4 = $G24+$B24,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$D24,
     IF( U$4 =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         ) * (1-$D24),
     IF( U$4 &gt;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(1-Inputs_ByYear!$D$4)^(U$4-($G24+$B24+1)),
     0))),
0)</f>
        <v>0</v>
      </c>
      <c r="V24" s="246">
        <f>IF( (V$4-$G24) &lt; ($C24+$B24),
     IF( V$4 = $G24+$B24,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$D24,
     IF( V$4 =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         ) * (1-$D24),
     IF( V$4 &gt;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(1-Inputs_ByYear!$D$4)^(V$4-($G24+$B24+1)),
     0))),
0)</f>
        <v>0</v>
      </c>
      <c r="W24" s="246">
        <f>IF( (W$4-$G24) &lt; ($C24+$B24),
     IF( W$4 = $G24+$B24,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$D24,
     IF( W$4 =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         ) * (1-$D24),
     IF( W$4 &gt;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(1-Inputs_ByYear!$D$4)^(W$4-($G24+$B24+1)),
     0))),
0)</f>
        <v>0</v>
      </c>
      <c r="X24" s="246">
        <f>IF( (X$4-$G24) &lt; ($C24+$B24),
     IF( X$4 = $G24+$B24,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$D24,
     IF( X$4 =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         ) * (1-$D24),
     IF( X$4 &gt;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(1-Inputs_ByYear!$D$4)^(X$4-($G24+$B24+1)),
     0))),
0)</f>
        <v>0</v>
      </c>
      <c r="Y24" s="246">
        <f>IF( (Y$4-$G24) &lt; ($C24+$B24),
     IF( Y$4 = $G24+$B24,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$D24,
     IF( Y$4 =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         ) * (1-$D24),
     IF( Y$4 &gt;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(1-Inputs_ByYear!$D$4)^(Y$4-($G24+$B24+1)),
     0))),
0)</f>
        <v>0</v>
      </c>
      <c r="Z24" s="246">
        <f>IF( (Z$4-$G24) &lt; ($C24+$B24),
     IF( Z$4 = $G24+$B24,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$D24,
     IF( Z$4 =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         ) * (1-$D24),
     IF( Z$4 &gt;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(1-Inputs_ByYear!$D$4)^(Z$4-($G24+$B24+1)),
     0))),
0)</f>
        <v>0</v>
      </c>
      <c r="AA24" s="246">
        <f>IF( (AA$4-$G24) &lt; ($C24+$B24),
     IF( AA$4 = $G24+$B24,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$D24,
     IF( AA$4 =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         ) * (1-$D24),
     IF( AA$4 &gt;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(1-Inputs_ByYear!$D$4)^(AA$4-($G24+$B24+1)),
     0))),
0)</f>
        <v>14225.750841600002</v>
      </c>
      <c r="AB24" s="246">
        <f>IF( (AB$4-$G24) &lt; ($C24+$B24),
     IF( AB$4 = $G24+$B24,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$D24,
     IF( AB$4 =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         ) * (1-$D24),
     IF( AB$4 &gt;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(1-Inputs_ByYear!$D$4)^(AB$4-($G24+$B24+1)),
     0))),
0)</f>
        <v>14225.750841600002</v>
      </c>
      <c r="AC24" s="246">
        <f>IF( (AC$4-$G24) &lt; ($C24+$B24),
     IF( AC$4 = $G24+$B24,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$D24,
     IF( AC$4 =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         ) * (1-$D24),
     IF( AC$4 &gt;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(1-Inputs_ByYear!$D$4)^(AC$4-($G24+$B24+1)),
     0))),
0)</f>
        <v>28309.244174784002</v>
      </c>
      <c r="AD24" s="246">
        <f>IF( (AD$4-$G24) &lt; ($C24+$B24),
     IF( AD$4 = $G24+$B24,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$D24,
     IF( AD$4 =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         ) * (1-$D24),
     IF( AD$4 &gt; $G24+$B24+1,
         SUMIFS(
            INDEX('ABP REC Calc'!$G$6:$AB$69,,
                  MATCH('ABP REC Deliveries'!$H24,'ABP REC Calc'!$G$5:$AB$5,0)),
            'ABP REC Calc'!$C$6:$C$69,'ABP REC Deliveries'!$E24,
            'ABP REC Calc'!$B$6:$B$69,'ABP REC Deliveries'!$F24
         ) * (1-Inputs_ByYear!$D$4)^(AD$4-($G24+$B24+1)),
     0))),
0)</f>
        <v>28167.697953910087</v>
      </c>
    </row>
    <row r="25" spans="2:30" ht="14.45" customHeight="1">
      <c r="B25" s="64">
        <v>0</v>
      </c>
      <c r="C25" s="64">
        <v>15</v>
      </c>
      <c r="D25" s="64">
        <v>0.5</v>
      </c>
      <c r="E25" s="234" t="s">
        <v>206</v>
      </c>
      <c r="F25" s="231" t="s">
        <v>230</v>
      </c>
      <c r="G25" s="231">
        <f t="shared" si="1"/>
        <v>2043</v>
      </c>
      <c r="H25" s="239" t="s">
        <v>41</v>
      </c>
      <c r="I25" s="246">
        <f>IF( (I$4-$G25) &lt; ($C25+$B25),
     IF( I$4 = $G25+$B25,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$D25,
     IF( I$4 =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         ) * (1-$D25),
     IF( I$4 &gt;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(1-Inputs_ByYear!$D$4)^(I$4-($G25+$B25+1)),
     0))),
0)</f>
        <v>0</v>
      </c>
      <c r="J25" s="246">
        <f>IF( (J$4-$G25) &lt; ($C25+$B25),
     IF( J$4 = $G25+$B25,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$D25,
     IF( J$4 =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         ) * (1-$D25),
     IF( J$4 &gt;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(1-Inputs_ByYear!$D$4)^(J$4-($G25+$B25+1)),
     0))),
0)</f>
        <v>0</v>
      </c>
      <c r="K25" s="246">
        <f>IF( (K$4-$G25) &lt; ($C25+$B25),
     IF( K$4 = $G25+$B25,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$D25,
     IF( K$4 =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         ) * (1-$D25),
     IF( K$4 &gt;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(1-Inputs_ByYear!$D$4)^(K$4-($G25+$B25+1)),
     0))),
0)</f>
        <v>0</v>
      </c>
      <c r="L25" s="246">
        <f>IF( (L$4-$G25) &lt; ($C25+$B25),
     IF( L$4 = $G25+$B25,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$D25,
     IF( L$4 =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         ) * (1-$D25),
     IF( L$4 &gt;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(1-Inputs_ByYear!$D$4)^(L$4-($G25+$B25+1)),
     0))),
0)</f>
        <v>0</v>
      </c>
      <c r="M25" s="246">
        <f>IF( (M$4-$G25) &lt; ($C25+$B25),
     IF( M$4 = $G25+$B25,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$D25,
     IF( M$4 =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         ) * (1-$D25),
     IF( M$4 &gt;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(1-Inputs_ByYear!$D$4)^(M$4-($G25+$B25+1)),
     0))),
0)</f>
        <v>0</v>
      </c>
      <c r="N25" s="246">
        <f>IF( (N$4-$G25) &lt; ($C25+$B25),
     IF( N$4 = $G25+$B25,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$D25,
     IF( N$4 =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         ) * (1-$D25),
     IF( N$4 &gt;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(1-Inputs_ByYear!$D$4)^(N$4-($G25+$B25+1)),
     0))),
0)</f>
        <v>0</v>
      </c>
      <c r="O25" s="246">
        <f>IF( (O$4-$G25) &lt; ($C25+$B25),
     IF( O$4 = $G25+$B25,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$D25,
     IF( O$4 =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         ) * (1-$D25),
     IF( O$4 &gt;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(1-Inputs_ByYear!$D$4)^(O$4-($G25+$B25+1)),
     0))),
0)</f>
        <v>0</v>
      </c>
      <c r="P25" s="246">
        <f>IF( (P$4-$G25) &lt; ($C25+$B25),
     IF( P$4 = $G25+$B25,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$D25,
     IF( P$4 =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         ) * (1-$D25),
     IF( P$4 &gt;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(1-Inputs_ByYear!$D$4)^(P$4-($G25+$B25+1)),
     0))),
0)</f>
        <v>0</v>
      </c>
      <c r="Q25" s="246">
        <f>IF( (Q$4-$G25) &lt; ($C25+$B25),
     IF( Q$4 = $G25+$B25,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$D25,
     IF( Q$4 =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         ) * (1-$D25),
     IF( Q$4 &gt;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(1-Inputs_ByYear!$D$4)^(Q$4-($G25+$B25+1)),
     0))),
0)</f>
        <v>0</v>
      </c>
      <c r="R25" s="246">
        <f>IF( (R$4-$G25) &lt; ($C25+$B25),
     IF( R$4 = $G25+$B25,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$D25,
     IF( R$4 =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         ) * (1-$D25),
     IF( R$4 &gt;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(1-Inputs_ByYear!$D$4)^(R$4-($G25+$B25+1)),
     0))),
0)</f>
        <v>0</v>
      </c>
      <c r="S25" s="246">
        <f>IF( (S$4-$G25) &lt; ($C25+$B25),
     IF( S$4 = $G25+$B25,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$D25,
     IF( S$4 =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         ) * (1-$D25),
     IF( S$4 &gt;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(1-Inputs_ByYear!$D$4)^(S$4-($G25+$B25+1)),
     0))),
0)</f>
        <v>0</v>
      </c>
      <c r="T25" s="246">
        <f>IF( (T$4-$G25) &lt; ($C25+$B25),
     IF( T$4 = $G25+$B25,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$D25,
     IF( T$4 =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         ) * (1-$D25),
     IF( T$4 &gt;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(1-Inputs_ByYear!$D$4)^(T$4-($G25+$B25+1)),
     0))),
0)</f>
        <v>0</v>
      </c>
      <c r="U25" s="246">
        <f>IF( (U$4-$G25) &lt; ($C25+$B25),
     IF( U$4 = $G25+$B25,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$D25,
     IF( U$4 =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         ) * (1-$D25),
     IF( U$4 &gt;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(1-Inputs_ByYear!$D$4)^(U$4-($G25+$B25+1)),
     0))),
0)</f>
        <v>0</v>
      </c>
      <c r="V25" s="246">
        <f>IF( (V$4-$G25) &lt; ($C25+$B25),
     IF( V$4 = $G25+$B25,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$D25,
     IF( V$4 =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         ) * (1-$D25),
     IF( V$4 &gt;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(1-Inputs_ByYear!$D$4)^(V$4-($G25+$B25+1)),
     0))),
0)</f>
        <v>0</v>
      </c>
      <c r="W25" s="246">
        <f>IF( (W$4-$G25) &lt; ($C25+$B25),
     IF( W$4 = $G25+$B25,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$D25,
     IF( W$4 =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         ) * (1-$D25),
     IF( W$4 &gt;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(1-Inputs_ByYear!$D$4)^(W$4-($G25+$B25+1)),
     0))),
0)</f>
        <v>0</v>
      </c>
      <c r="X25" s="246">
        <f>IF( (X$4-$G25) &lt; ($C25+$B25),
     IF( X$4 = $G25+$B25,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$D25,
     IF( X$4 =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         ) * (1-$D25),
     IF( X$4 &gt;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(1-Inputs_ByYear!$D$4)^(X$4-($G25+$B25+1)),
     0))),
0)</f>
        <v>0</v>
      </c>
      <c r="Y25" s="246">
        <f>IF( (Y$4-$G25) &lt; ($C25+$B25),
     IF( Y$4 = $G25+$B25,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$D25,
     IF( Y$4 =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         ) * (1-$D25),
     IF( Y$4 &gt;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(1-Inputs_ByYear!$D$4)^(Y$4-($G25+$B25+1)),
     0))),
0)</f>
        <v>0</v>
      </c>
      <c r="Z25" s="246">
        <f>IF( (Z$4-$G25) &lt; ($C25+$B25),
     IF( Z$4 = $G25+$B25,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$D25,
     IF( Z$4 =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         ) * (1-$D25),
     IF( Z$4 &gt;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(1-Inputs_ByYear!$D$4)^(Z$4-($G25+$B25+1)),
     0))),
0)</f>
        <v>0</v>
      </c>
      <c r="AA25" s="246">
        <f>IF( (AA$4-$G25) &lt; ($C25+$B25),
     IF( AA$4 = $G25+$B25,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$D25,
     IF( AA$4 =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         ) * (1-$D25),
     IF( AA$4 &gt;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(1-Inputs_ByYear!$D$4)^(AA$4-($G25+$B25+1)),
     0))),
0)</f>
        <v>0</v>
      </c>
      <c r="AB25" s="246">
        <f>IF( (AB$4-$G25) &lt; ($C25+$B25),
     IF( AB$4 = $G25+$B25,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$D25,
     IF( AB$4 =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         ) * (1-$D25),
     IF( AB$4 &gt;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(1-Inputs_ByYear!$D$4)^(AB$4-($G25+$B25+1)),
     0))),
0)</f>
        <v>14225.750841600002</v>
      </c>
      <c r="AC25" s="246">
        <f>IF( (AC$4-$G25) &lt; ($C25+$B25),
     IF( AC$4 = $G25+$B25,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$D25,
     IF( AC$4 =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         ) * (1-$D25),
     IF( AC$4 &gt;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(1-Inputs_ByYear!$D$4)^(AC$4-($G25+$B25+1)),
     0))),
0)</f>
        <v>14225.750841600002</v>
      </c>
      <c r="AD25" s="246">
        <f>IF( (AD$4-$G25) &lt; ($C25+$B25),
     IF( AD$4 = $G25+$B25,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$D25,
     IF( AD$4 =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         ) * (1-$D25),
     IF( AD$4 &gt; $G25+$B25+1,
         SUMIFS(
            INDEX('ABP REC Calc'!$G$6:$AB$69,,
                  MATCH('ABP REC Deliveries'!$H25,'ABP REC Calc'!$G$5:$AB$5,0)),
            'ABP REC Calc'!$C$6:$C$69,'ABP REC Deliveries'!$E25,
            'ABP REC Calc'!$B$6:$B$69,'ABP REC Deliveries'!$F25
         ) * (1-Inputs_ByYear!$D$4)^(AD$4-($G25+$B25+1)),
     0))),
0)</f>
        <v>28309.244174784002</v>
      </c>
    </row>
    <row r="26" spans="2:30" ht="14.45" customHeight="1">
      <c r="B26" s="64">
        <v>0</v>
      </c>
      <c r="C26" s="64">
        <v>15</v>
      </c>
      <c r="D26" s="64">
        <v>0.5</v>
      </c>
      <c r="E26" s="234" t="s">
        <v>206</v>
      </c>
      <c r="F26" s="231" t="s">
        <v>230</v>
      </c>
      <c r="G26" s="231">
        <f t="shared" si="1"/>
        <v>2044</v>
      </c>
      <c r="H26" s="239" t="s">
        <v>42</v>
      </c>
      <c r="I26" s="246">
        <f>IF( (I$4-$G26) &lt; ($C26+$B26),
     IF( I$4 = $G26+$B26,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$D26,
     IF( I$4 =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         ) * (1-$D26),
     IF( I$4 &gt;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(1-Inputs_ByYear!$D$4)^(I$4-($G26+$B26+1)),
     0))),
0)</f>
        <v>0</v>
      </c>
      <c r="J26" s="246">
        <f>IF( (J$4-$G26) &lt; ($C26+$B26),
     IF( J$4 = $G26+$B26,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$D26,
     IF( J$4 =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         ) * (1-$D26),
     IF( J$4 &gt;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(1-Inputs_ByYear!$D$4)^(J$4-($G26+$B26+1)),
     0))),
0)</f>
        <v>0</v>
      </c>
      <c r="K26" s="246">
        <f>IF( (K$4-$G26) &lt; ($C26+$B26),
     IF( K$4 = $G26+$B26,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$D26,
     IF( K$4 =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         ) * (1-$D26),
     IF( K$4 &gt;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(1-Inputs_ByYear!$D$4)^(K$4-($G26+$B26+1)),
     0))),
0)</f>
        <v>0</v>
      </c>
      <c r="L26" s="246">
        <f>IF( (L$4-$G26) &lt; ($C26+$B26),
     IF( L$4 = $G26+$B26,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$D26,
     IF( L$4 =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         ) * (1-$D26),
     IF( L$4 &gt;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(1-Inputs_ByYear!$D$4)^(L$4-($G26+$B26+1)),
     0))),
0)</f>
        <v>0</v>
      </c>
      <c r="M26" s="246">
        <f>IF( (M$4-$G26) &lt; ($C26+$B26),
     IF( M$4 = $G26+$B26,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$D26,
     IF( M$4 =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         ) * (1-$D26),
     IF( M$4 &gt;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(1-Inputs_ByYear!$D$4)^(M$4-($G26+$B26+1)),
     0))),
0)</f>
        <v>0</v>
      </c>
      <c r="N26" s="246">
        <f>IF( (N$4-$G26) &lt; ($C26+$B26),
     IF( N$4 = $G26+$B26,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$D26,
     IF( N$4 =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         ) * (1-$D26),
     IF( N$4 &gt;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(1-Inputs_ByYear!$D$4)^(N$4-($G26+$B26+1)),
     0))),
0)</f>
        <v>0</v>
      </c>
      <c r="O26" s="246">
        <f>IF( (O$4-$G26) &lt; ($C26+$B26),
     IF( O$4 = $G26+$B26,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$D26,
     IF( O$4 =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         ) * (1-$D26),
     IF( O$4 &gt;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(1-Inputs_ByYear!$D$4)^(O$4-($G26+$B26+1)),
     0))),
0)</f>
        <v>0</v>
      </c>
      <c r="P26" s="246">
        <f>IF( (P$4-$G26) &lt; ($C26+$B26),
     IF( P$4 = $G26+$B26,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$D26,
     IF( P$4 =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         ) * (1-$D26),
     IF( P$4 &gt;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(1-Inputs_ByYear!$D$4)^(P$4-($G26+$B26+1)),
     0))),
0)</f>
        <v>0</v>
      </c>
      <c r="Q26" s="246">
        <f>IF( (Q$4-$G26) &lt; ($C26+$B26),
     IF( Q$4 = $G26+$B26,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$D26,
     IF( Q$4 =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         ) * (1-$D26),
     IF( Q$4 &gt;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(1-Inputs_ByYear!$D$4)^(Q$4-($G26+$B26+1)),
     0))),
0)</f>
        <v>0</v>
      </c>
      <c r="R26" s="246">
        <f>IF( (R$4-$G26) &lt; ($C26+$B26),
     IF( R$4 = $G26+$B26,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$D26,
     IF( R$4 =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         ) * (1-$D26),
     IF( R$4 &gt;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(1-Inputs_ByYear!$D$4)^(R$4-($G26+$B26+1)),
     0))),
0)</f>
        <v>0</v>
      </c>
      <c r="S26" s="246">
        <f>IF( (S$4-$G26) &lt; ($C26+$B26),
     IF( S$4 = $G26+$B26,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$D26,
     IF( S$4 =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         ) * (1-$D26),
     IF( S$4 &gt;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(1-Inputs_ByYear!$D$4)^(S$4-($G26+$B26+1)),
     0))),
0)</f>
        <v>0</v>
      </c>
      <c r="T26" s="246">
        <f>IF( (T$4-$G26) &lt; ($C26+$B26),
     IF( T$4 = $G26+$B26,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$D26,
     IF( T$4 =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         ) * (1-$D26),
     IF( T$4 &gt;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(1-Inputs_ByYear!$D$4)^(T$4-($G26+$B26+1)),
     0))),
0)</f>
        <v>0</v>
      </c>
      <c r="U26" s="246">
        <f>IF( (U$4-$G26) &lt; ($C26+$B26),
     IF( U$4 = $G26+$B26,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$D26,
     IF( U$4 =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         ) * (1-$D26),
     IF( U$4 &gt;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(1-Inputs_ByYear!$D$4)^(U$4-($G26+$B26+1)),
     0))),
0)</f>
        <v>0</v>
      </c>
      <c r="V26" s="246">
        <f>IF( (V$4-$G26) &lt; ($C26+$B26),
     IF( V$4 = $G26+$B26,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$D26,
     IF( V$4 =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         ) * (1-$D26),
     IF( V$4 &gt;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(1-Inputs_ByYear!$D$4)^(V$4-($G26+$B26+1)),
     0))),
0)</f>
        <v>0</v>
      </c>
      <c r="W26" s="246">
        <f>IF( (W$4-$G26) &lt; ($C26+$B26),
     IF( W$4 = $G26+$B26,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$D26,
     IF( W$4 =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         ) * (1-$D26),
     IF( W$4 &gt;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(1-Inputs_ByYear!$D$4)^(W$4-($G26+$B26+1)),
     0))),
0)</f>
        <v>0</v>
      </c>
      <c r="X26" s="246">
        <f>IF( (X$4-$G26) &lt; ($C26+$B26),
     IF( X$4 = $G26+$B26,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$D26,
     IF( X$4 =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         ) * (1-$D26),
     IF( X$4 &gt;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(1-Inputs_ByYear!$D$4)^(X$4-($G26+$B26+1)),
     0))),
0)</f>
        <v>0</v>
      </c>
      <c r="Y26" s="246">
        <f>IF( (Y$4-$G26) &lt; ($C26+$B26),
     IF( Y$4 = $G26+$B26,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$D26,
     IF( Y$4 =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         ) * (1-$D26),
     IF( Y$4 &gt;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(1-Inputs_ByYear!$D$4)^(Y$4-($G26+$B26+1)),
     0))),
0)</f>
        <v>0</v>
      </c>
      <c r="Z26" s="246">
        <f>IF( (Z$4-$G26) &lt; ($C26+$B26),
     IF( Z$4 = $G26+$B26,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$D26,
     IF( Z$4 =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         ) * (1-$D26),
     IF( Z$4 &gt;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(1-Inputs_ByYear!$D$4)^(Z$4-($G26+$B26+1)),
     0))),
0)</f>
        <v>0</v>
      </c>
      <c r="AA26" s="246">
        <f>IF( (AA$4-$G26) &lt; ($C26+$B26),
     IF( AA$4 = $G26+$B26,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$D26,
     IF( AA$4 =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         ) * (1-$D26),
     IF( AA$4 &gt;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(1-Inputs_ByYear!$D$4)^(AA$4-($G26+$B26+1)),
     0))),
0)</f>
        <v>0</v>
      </c>
      <c r="AB26" s="246">
        <f>IF( (AB$4-$G26) &lt; ($C26+$B26),
     IF( AB$4 = $G26+$B26,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$D26,
     IF( AB$4 =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         ) * (1-$D26),
     IF( AB$4 &gt;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(1-Inputs_ByYear!$D$4)^(AB$4-($G26+$B26+1)),
     0))),
0)</f>
        <v>0</v>
      </c>
      <c r="AC26" s="246">
        <f>IF( (AC$4-$G26) &lt; ($C26+$B26),
     IF( AC$4 = $G26+$B26,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$D26,
     IF( AC$4 =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         ) * (1-$D26),
     IF( AC$4 &gt;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(1-Inputs_ByYear!$D$4)^(AC$4-($G26+$B26+1)),
     0))),
0)</f>
        <v>14225.750841600002</v>
      </c>
      <c r="AD26" s="246">
        <f>IF( (AD$4-$G26) &lt; ($C26+$B26),
     IF( AD$4 = $G26+$B26,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$D26,
     IF( AD$4 =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         ) * (1-$D26),
     IF( AD$4 &gt; $G26+$B26+1,
         SUMIFS(
            INDEX('ABP REC Calc'!$G$6:$AB$69,,
                  MATCH('ABP REC Deliveries'!$H26,'ABP REC Calc'!$G$5:$AB$5,0)),
            'ABP REC Calc'!$C$6:$C$69,'ABP REC Deliveries'!$E26,
            'ABP REC Calc'!$B$6:$B$69,'ABP REC Deliveries'!$F26
         ) * (1-Inputs_ByYear!$D$4)^(AD$4-($G26+$B26+1)),
     0))),
0)</f>
        <v>14225.750841600002</v>
      </c>
    </row>
    <row r="27" spans="2:30" ht="14.45" customHeight="1">
      <c r="B27" s="64">
        <v>0</v>
      </c>
      <c r="C27" s="64">
        <v>15</v>
      </c>
      <c r="D27" s="64">
        <v>0.5</v>
      </c>
      <c r="E27" s="234" t="s">
        <v>206</v>
      </c>
      <c r="F27" s="231" t="s">
        <v>230</v>
      </c>
      <c r="G27" s="231">
        <f t="shared" si="1"/>
        <v>2045</v>
      </c>
      <c r="H27" s="239" t="s">
        <v>43</v>
      </c>
      <c r="I27" s="246">
        <f>IF( (I$4-$G27) &lt; ($C27+$B27),
     IF( I$4 = $G27+$B27,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$D27,
     IF( I$4 =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         ) * (1-$D27),
     IF( I$4 &gt;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(1-Inputs_ByYear!$D$4)^(I$4-($G27+$B27+1)),
     0))),
0)</f>
        <v>0</v>
      </c>
      <c r="J27" s="246">
        <f>IF( (J$4-$G27) &lt; ($C27+$B27),
     IF( J$4 = $G27+$B27,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$D27,
     IF( J$4 =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         ) * (1-$D27),
     IF( J$4 &gt;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(1-Inputs_ByYear!$D$4)^(J$4-($G27+$B27+1)),
     0))),
0)</f>
        <v>0</v>
      </c>
      <c r="K27" s="246">
        <f>IF( (K$4-$G27) &lt; ($C27+$B27),
     IF( K$4 = $G27+$B27,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$D27,
     IF( K$4 =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         ) * (1-$D27),
     IF( K$4 &gt;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(1-Inputs_ByYear!$D$4)^(K$4-($G27+$B27+1)),
     0))),
0)</f>
        <v>0</v>
      </c>
      <c r="L27" s="246">
        <f>IF( (L$4-$G27) &lt; ($C27+$B27),
     IF( L$4 = $G27+$B27,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$D27,
     IF( L$4 =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         ) * (1-$D27),
     IF( L$4 &gt;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(1-Inputs_ByYear!$D$4)^(L$4-($G27+$B27+1)),
     0))),
0)</f>
        <v>0</v>
      </c>
      <c r="M27" s="246">
        <f>IF( (M$4-$G27) &lt; ($C27+$B27),
     IF( M$4 = $G27+$B27,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$D27,
     IF( M$4 =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         ) * (1-$D27),
     IF( M$4 &gt;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(1-Inputs_ByYear!$D$4)^(M$4-($G27+$B27+1)),
     0))),
0)</f>
        <v>0</v>
      </c>
      <c r="N27" s="246">
        <f>IF( (N$4-$G27) &lt; ($C27+$B27),
     IF( N$4 = $G27+$B27,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$D27,
     IF( N$4 =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         ) * (1-$D27),
     IF( N$4 &gt;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(1-Inputs_ByYear!$D$4)^(N$4-($G27+$B27+1)),
     0))),
0)</f>
        <v>0</v>
      </c>
      <c r="O27" s="246">
        <f>IF( (O$4-$G27) &lt; ($C27+$B27),
     IF( O$4 = $G27+$B27,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$D27,
     IF( O$4 =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         ) * (1-$D27),
     IF( O$4 &gt;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(1-Inputs_ByYear!$D$4)^(O$4-($G27+$B27+1)),
     0))),
0)</f>
        <v>0</v>
      </c>
      <c r="P27" s="246">
        <f>IF( (P$4-$G27) &lt; ($C27+$B27),
     IF( P$4 = $G27+$B27,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$D27,
     IF( P$4 =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         ) * (1-$D27),
     IF( P$4 &gt;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(1-Inputs_ByYear!$D$4)^(P$4-($G27+$B27+1)),
     0))),
0)</f>
        <v>0</v>
      </c>
      <c r="Q27" s="246">
        <f>IF( (Q$4-$G27) &lt; ($C27+$B27),
     IF( Q$4 = $G27+$B27,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$D27,
     IF( Q$4 =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         ) * (1-$D27),
     IF( Q$4 &gt;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(1-Inputs_ByYear!$D$4)^(Q$4-($G27+$B27+1)),
     0))),
0)</f>
        <v>0</v>
      </c>
      <c r="R27" s="246">
        <f>IF( (R$4-$G27) &lt; ($C27+$B27),
     IF( R$4 = $G27+$B27,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$D27,
     IF( R$4 =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         ) * (1-$D27),
     IF( R$4 &gt;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(1-Inputs_ByYear!$D$4)^(R$4-($G27+$B27+1)),
     0))),
0)</f>
        <v>0</v>
      </c>
      <c r="S27" s="246">
        <f>IF( (S$4-$G27) &lt; ($C27+$B27),
     IF( S$4 = $G27+$B27,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$D27,
     IF( S$4 =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         ) * (1-$D27),
     IF( S$4 &gt;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(1-Inputs_ByYear!$D$4)^(S$4-($G27+$B27+1)),
     0))),
0)</f>
        <v>0</v>
      </c>
      <c r="T27" s="246">
        <f>IF( (T$4-$G27) &lt; ($C27+$B27),
     IF( T$4 = $G27+$B27,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$D27,
     IF( T$4 =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         ) * (1-$D27),
     IF( T$4 &gt;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(1-Inputs_ByYear!$D$4)^(T$4-($G27+$B27+1)),
     0))),
0)</f>
        <v>0</v>
      </c>
      <c r="U27" s="246">
        <f>IF( (U$4-$G27) &lt; ($C27+$B27),
     IF( U$4 = $G27+$B27,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$D27,
     IF( U$4 =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         ) * (1-$D27),
     IF( U$4 &gt;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(1-Inputs_ByYear!$D$4)^(U$4-($G27+$B27+1)),
     0))),
0)</f>
        <v>0</v>
      </c>
      <c r="V27" s="246">
        <f>IF( (V$4-$G27) &lt; ($C27+$B27),
     IF( V$4 = $G27+$B27,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$D27,
     IF( V$4 =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         ) * (1-$D27),
     IF( V$4 &gt;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(1-Inputs_ByYear!$D$4)^(V$4-($G27+$B27+1)),
     0))),
0)</f>
        <v>0</v>
      </c>
      <c r="W27" s="246">
        <f>IF( (W$4-$G27) &lt; ($C27+$B27),
     IF( W$4 = $G27+$B27,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$D27,
     IF( W$4 =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         ) * (1-$D27),
     IF( W$4 &gt;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(1-Inputs_ByYear!$D$4)^(W$4-($G27+$B27+1)),
     0))),
0)</f>
        <v>0</v>
      </c>
      <c r="X27" s="246">
        <f>IF( (X$4-$G27) &lt; ($C27+$B27),
     IF( X$4 = $G27+$B27,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$D27,
     IF( X$4 =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         ) * (1-$D27),
     IF( X$4 &gt;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(1-Inputs_ByYear!$D$4)^(X$4-($G27+$B27+1)),
     0))),
0)</f>
        <v>0</v>
      </c>
      <c r="Y27" s="246">
        <f>IF( (Y$4-$G27) &lt; ($C27+$B27),
     IF( Y$4 = $G27+$B27,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$D27,
     IF( Y$4 =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         ) * (1-$D27),
     IF( Y$4 &gt;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(1-Inputs_ByYear!$D$4)^(Y$4-($G27+$B27+1)),
     0))),
0)</f>
        <v>0</v>
      </c>
      <c r="Z27" s="246">
        <f>IF( (Z$4-$G27) &lt; ($C27+$B27),
     IF( Z$4 = $G27+$B27,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$D27,
     IF( Z$4 =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         ) * (1-$D27),
     IF( Z$4 &gt;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(1-Inputs_ByYear!$D$4)^(Z$4-($G27+$B27+1)),
     0))),
0)</f>
        <v>0</v>
      </c>
      <c r="AA27" s="246">
        <f>IF( (AA$4-$G27) &lt; ($C27+$B27),
     IF( AA$4 = $G27+$B27,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$D27,
     IF( AA$4 =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         ) * (1-$D27),
     IF( AA$4 &gt;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(1-Inputs_ByYear!$D$4)^(AA$4-($G27+$B27+1)),
     0))),
0)</f>
        <v>0</v>
      </c>
      <c r="AB27" s="246">
        <f>IF( (AB$4-$G27) &lt; ($C27+$B27),
     IF( AB$4 = $G27+$B27,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$D27,
     IF( AB$4 =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         ) * (1-$D27),
     IF( AB$4 &gt;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(1-Inputs_ByYear!$D$4)^(AB$4-($G27+$B27+1)),
     0))),
0)</f>
        <v>0</v>
      </c>
      <c r="AC27" s="246">
        <f>IF( (AC$4-$G27) &lt; ($C27+$B27),
     IF( AC$4 = $G27+$B27,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$D27,
     IF( AC$4 =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         ) * (1-$D27),
     IF( AC$4 &gt;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(1-Inputs_ByYear!$D$4)^(AC$4-($G27+$B27+1)),
     0))),
0)</f>
        <v>0</v>
      </c>
      <c r="AD27" s="246">
        <f>IF( (AD$4-$G27) &lt; ($C27+$B27),
     IF( AD$4 = $G27+$B27,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$D27,
     IF( AD$4 =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         ) * (1-$D27),
     IF( AD$4 &gt; $G27+$B27+1,
         SUMIFS(
            INDEX('ABP REC Calc'!$G$6:$AB$69,,
                  MATCH('ABP REC Deliveries'!$H27,'ABP REC Calc'!$G$5:$AB$5,0)),
            'ABP REC Calc'!$C$6:$C$69,'ABP REC Deliveries'!$E27,
            'ABP REC Calc'!$B$6:$B$69,'ABP REC Deliveries'!$F27
         ) * (1-Inputs_ByYear!$D$4)^(AD$4-($G27+$B27+1)),
     0))),
0)</f>
        <v>14225.750841600002</v>
      </c>
    </row>
    <row r="28" spans="2:30" ht="14.45" customHeight="1">
      <c r="B28" s="64">
        <v>0</v>
      </c>
      <c r="C28" s="64">
        <v>15</v>
      </c>
      <c r="D28" s="64">
        <v>0.5</v>
      </c>
      <c r="E28" s="234" t="s">
        <v>206</v>
      </c>
      <c r="F28" s="231" t="s">
        <v>231</v>
      </c>
      <c r="G28" s="231">
        <f>VALUE(LEFT(H28, FIND("-", H28)-1))</f>
        <v>2024</v>
      </c>
      <c r="H28" s="239" t="s">
        <v>22</v>
      </c>
      <c r="I28" s="246">
        <f>IF( (I$4-$G28) &lt; ($C28+$B28),
     IF( I$4 = $G28+$B28,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$D28,
     IF( I$4 =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         ) * (1-$D28),
     IF( I$4 &gt;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(1-Inputs_ByYear!$D$4)^(I$4-($G28+$B28+1)),
     0))),
0)</f>
        <v>5605.8334452841063</v>
      </c>
      <c r="J28" s="246">
        <f>IF( (J$4-$G28) &lt; ($C28+$B28),
     IF( J$4 = $G28+$B28,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$D28,
     IF( J$4 =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         ) * (1-$D28),
     IF( J$4 &gt;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(1-Inputs_ByYear!$D$4)^(J$4-($G28+$B28+1)),
     0))),
0)</f>
        <v>5605.8334452841063</v>
      </c>
      <c r="K28" s="246">
        <f>IF( (K$4-$G28) &lt; ($C28+$B28),
     IF( K$4 = $G28+$B28,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$D28,
     IF( K$4 =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         ) * (1-$D28),
     IF( K$4 &gt;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(1-Inputs_ByYear!$D$4)^(K$4-($G28+$B28+1)),
     0))),
0)</f>
        <v>11155.608556115372</v>
      </c>
      <c r="L28" s="246">
        <f>IF( (L$4-$G28) &lt; ($C28+$B28),
     IF( L$4 = $G28+$B28,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$D28,
     IF( L$4 =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         ) * (1-$D28),
     IF( L$4 &gt;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(1-Inputs_ByYear!$D$4)^(L$4-($G28+$B28+1)),
     0))),
0)</f>
        <v>11099.830513334795</v>
      </c>
      <c r="M28" s="246">
        <f>IF( (M$4-$G28) &lt; ($C28+$B28),
     IF( M$4 = $G28+$B28,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$D28,
     IF( M$4 =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         ) * (1-$D28),
     IF( M$4 &gt;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(1-Inputs_ByYear!$D$4)^(M$4-($G28+$B28+1)),
     0))),
0)</f>
        <v>11044.331360768121</v>
      </c>
      <c r="N28" s="246">
        <f>IF( (N$4-$G28) &lt; ($C28+$B28),
     IF( N$4 = $G28+$B28,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$D28,
     IF( N$4 =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         ) * (1-$D28),
     IF( N$4 &gt;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(1-Inputs_ByYear!$D$4)^(N$4-($G28+$B28+1)),
     0))),
0)</f>
        <v>10989.109703964281</v>
      </c>
      <c r="O28" s="246">
        <f>IF( (O$4-$G28) &lt; ($C28+$B28),
     IF( O$4 = $G28+$B28,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$D28,
     IF( O$4 =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         ) * (1-$D28),
     IF( O$4 &gt;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(1-Inputs_ByYear!$D$4)^(O$4-($G28+$B28+1)),
     0))),
0)</f>
        <v>10934.16415544446</v>
      </c>
      <c r="P28" s="246">
        <f>IF( (P$4-$G28) &lt; ($C28+$B28),
     IF( P$4 = $G28+$B28,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$D28,
     IF( P$4 =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         ) * (1-$D28),
     IF( P$4 &gt;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(1-Inputs_ByYear!$D$4)^(P$4-($G28+$B28+1)),
     0))),
0)</f>
        <v>10879.493334667237</v>
      </c>
      <c r="Q28" s="246">
        <f>IF( (Q$4-$G28) &lt; ($C28+$B28),
     IF( Q$4 = $G28+$B28,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$D28,
     IF( Q$4 =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         ) * (1-$D28),
     IF( Q$4 &gt;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(1-Inputs_ByYear!$D$4)^(Q$4-($G28+$B28+1)),
     0))),
0)</f>
        <v>10825.095867993901</v>
      </c>
      <c r="R28" s="246">
        <f>IF( (R$4-$G28) &lt; ($C28+$B28),
     IF( R$4 = $G28+$B28,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$D28,
     IF( R$4 =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         ) * (1-$D28),
     IF( R$4 &gt;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(1-Inputs_ByYear!$D$4)^(R$4-($G28+$B28+1)),
     0))),
0)</f>
        <v>10770.970388653932</v>
      </c>
      <c r="S28" s="246">
        <f>IF( (S$4-$G28) &lt; ($C28+$B28),
     IF( S$4 = $G28+$B28,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$D28,
     IF( S$4 =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         ) * (1-$D28),
     IF( S$4 &gt;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(1-Inputs_ByYear!$D$4)^(S$4-($G28+$B28+1)),
     0))),
0)</f>
        <v>10717.115536710662</v>
      </c>
      <c r="T28" s="246">
        <f>IF( (T$4-$G28) &lt; ($C28+$B28),
     IF( T$4 = $G28+$B28,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$D28,
     IF( T$4 =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         ) * (1-$D28),
     IF( T$4 &gt;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(1-Inputs_ByYear!$D$4)^(T$4-($G28+$B28+1)),
     0))),
0)</f>
        <v>10663.529959027108</v>
      </c>
      <c r="U28" s="246">
        <f>IF( (U$4-$G28) &lt; ($C28+$B28),
     IF( U$4 = $G28+$B28,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$D28,
     IF( U$4 =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         ) * (1-$D28),
     IF( U$4 &gt;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(1-Inputs_ByYear!$D$4)^(U$4-($G28+$B28+1)),
     0))),
0)</f>
        <v>10610.212309231973</v>
      </c>
      <c r="V28" s="246">
        <f>IF( (V$4-$G28) &lt; ($C28+$B28),
     IF( V$4 = $G28+$B28,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$D28,
     IF( V$4 =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         ) * (1-$D28),
     IF( V$4 &gt;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(1-Inputs_ByYear!$D$4)^(V$4-($G28+$B28+1)),
     0))),
0)</f>
        <v>10557.161247685814</v>
      </c>
      <c r="W28" s="246">
        <f>IF( (W$4-$G28) &lt; ($C28+$B28),
     IF( W$4 = $G28+$B28,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$D28,
     IF( W$4 =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         ) * (1-$D28),
     IF( W$4 &gt;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(1-Inputs_ByYear!$D$4)^(W$4-($G28+$B28+1)),
     0))),
0)</f>
        <v>10504.375441447386</v>
      </c>
      <c r="X28" s="246">
        <f>IF( (X$4-$G28) &lt; ($C28+$B28),
     IF( X$4 = $G28+$B28,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$D28,
     IF( X$4 =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         ) * (1-$D28),
     IF( X$4 &gt;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(1-Inputs_ByYear!$D$4)^(X$4-($G28+$B28+1)),
     0))),
0)</f>
        <v>0</v>
      </c>
      <c r="Y28" s="246">
        <f>IF( (Y$4-$G28) &lt; ($C28+$B28),
     IF( Y$4 = $G28+$B28,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$D28,
     IF( Y$4 =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         ) * (1-$D28),
     IF( Y$4 &gt;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(1-Inputs_ByYear!$D$4)^(Y$4-($G28+$B28+1)),
     0))),
0)</f>
        <v>0</v>
      </c>
      <c r="Z28" s="246">
        <f>IF( (Z$4-$G28) &lt; ($C28+$B28),
     IF( Z$4 = $G28+$B28,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$D28,
     IF( Z$4 =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         ) * (1-$D28),
     IF( Z$4 &gt;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(1-Inputs_ByYear!$D$4)^(Z$4-($G28+$B28+1)),
     0))),
0)</f>
        <v>0</v>
      </c>
      <c r="AA28" s="246">
        <f>IF( (AA$4-$G28) &lt; ($C28+$B28),
     IF( AA$4 = $G28+$B28,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$D28,
     IF( AA$4 =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         ) * (1-$D28),
     IF( AA$4 &gt;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(1-Inputs_ByYear!$D$4)^(AA$4-($G28+$B28+1)),
     0))),
0)</f>
        <v>0</v>
      </c>
      <c r="AB28" s="246">
        <f>IF( (AB$4-$G28) &lt; ($C28+$B28),
     IF( AB$4 = $G28+$B28,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$D28,
     IF( AB$4 =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         ) * (1-$D28),
     IF( AB$4 &gt;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(1-Inputs_ByYear!$D$4)^(AB$4-($G28+$B28+1)),
     0))),
0)</f>
        <v>0</v>
      </c>
      <c r="AC28" s="246">
        <f>IF( (AC$4-$G28) &lt; ($C28+$B28),
     IF( AC$4 = $G28+$B28,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$D28,
     IF( AC$4 =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         ) * (1-$D28),
     IF( AC$4 &gt;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(1-Inputs_ByYear!$D$4)^(AC$4-($G28+$B28+1)),
     0))),
0)</f>
        <v>0</v>
      </c>
      <c r="AD28" s="246">
        <f>IF( (AD$4-$G28) &lt; ($C28+$B28),
     IF( AD$4 = $G28+$B28,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$D28,
     IF( AD$4 =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         ) * (1-$D28),
     IF( AD$4 &gt; $G28+$B28+1,
         SUMIFS(
            INDEX('ABP REC Calc'!$G$6:$AB$69,,
                  MATCH('ABP REC Deliveries'!$H28,'ABP REC Calc'!$G$5:$AB$5,0)),
            'ABP REC Calc'!$C$6:$C$69,'ABP REC Deliveries'!$E28,
            'ABP REC Calc'!$B$6:$B$69,'ABP REC Deliveries'!$F28
         ) * (1-Inputs_ByYear!$D$4)^(AD$4-($G28+$B28+1)),
     0))),
0)</f>
        <v>0</v>
      </c>
    </row>
    <row r="29" spans="2:30" ht="14.45" customHeight="1">
      <c r="B29" s="64">
        <v>0</v>
      </c>
      <c r="C29" s="64">
        <v>15</v>
      </c>
      <c r="D29" s="64">
        <v>0.5</v>
      </c>
      <c r="E29" s="234" t="s">
        <v>206</v>
      </c>
      <c r="F29" s="231" t="s">
        <v>231</v>
      </c>
      <c r="G29" s="231">
        <f t="shared" ref="G29:G49" si="2">VALUE(LEFT(H29, FIND("-", H29)-1))</f>
        <v>2025</v>
      </c>
      <c r="H29" s="239" t="s">
        <v>23</v>
      </c>
      <c r="I29" s="246">
        <f>IF( (I$4-$G29) &lt; ($C29+$B29),
     IF( I$4 = $G29+$B29,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$D29,
     IF( I$4 =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         ) * (1-$D29),
     IF( I$4 &gt;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(1-Inputs_ByYear!$D$4)^(I$4-($G29+$B29+1)),
     0))),
0)</f>
        <v>0</v>
      </c>
      <c r="J29" s="246">
        <f>IF( (J$4-$G29) &lt; ($C29+$B29),
     IF( J$4 = $G29+$B29,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$D29,
     IF( J$4 =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         ) * (1-$D29),
     IF( J$4 &gt;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(1-Inputs_ByYear!$D$4)^(J$4-($G29+$B29+1)),
     0))),
0)</f>
        <v>59048.864179199998</v>
      </c>
      <c r="K29" s="246">
        <f>IF( (K$4-$G29) &lt; ($C29+$B29),
     IF( K$4 = $G29+$B29,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$D29,
     IF( K$4 =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         ) * (1-$D29),
     IF( K$4 &gt;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(1-Inputs_ByYear!$D$4)^(K$4-($G29+$B29+1)),
     0))),
0)</f>
        <v>59048.864179199998</v>
      </c>
      <c r="L29" s="246">
        <f>IF( (L$4-$G29) &lt; ($C29+$B29),
     IF( L$4 = $G29+$B29,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$D29,
     IF( L$4 =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         ) * (1-$D29),
     IF( L$4 &gt;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(1-Inputs_ByYear!$D$4)^(L$4-($G29+$B29+1)),
     0))),
0)</f>
        <v>117507.23971660799</v>
      </c>
      <c r="M29" s="246">
        <f>IF( (M$4-$G29) &lt; ($C29+$B29),
     IF( M$4 = $G29+$B29,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$D29,
     IF( M$4 =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         ) * (1-$D29),
     IF( M$4 &gt;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(1-Inputs_ByYear!$D$4)^(M$4-($G29+$B29+1)),
     0))),
0)</f>
        <v>116919.70351802497</v>
      </c>
      <c r="N29" s="246">
        <f>IF( (N$4-$G29) &lt; ($C29+$B29),
     IF( N$4 = $G29+$B29,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$D29,
     IF( N$4 =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         ) * (1-$D29),
     IF( N$4 &gt;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(1-Inputs_ByYear!$D$4)^(N$4-($G29+$B29+1)),
     0))),
0)</f>
        <v>116335.10500043484</v>
      </c>
      <c r="O29" s="246">
        <f>IF( (O$4-$G29) &lt; ($C29+$B29),
     IF( O$4 = $G29+$B29,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$D29,
     IF( O$4 =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         ) * (1-$D29),
     IF( O$4 &gt;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(1-Inputs_ByYear!$D$4)^(O$4-($G29+$B29+1)),
     0))),
0)</f>
        <v>115753.42947543267</v>
      </c>
      <c r="P29" s="246">
        <f>IF( (P$4-$G29) &lt; ($C29+$B29),
     IF( P$4 = $G29+$B29,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$D29,
     IF( P$4 =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         ) * (1-$D29),
     IF( P$4 &gt;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(1-Inputs_ByYear!$D$4)^(P$4-($G29+$B29+1)),
     0))),
0)</f>
        <v>115174.66232805551</v>
      </c>
      <c r="Q29" s="246">
        <f>IF( (Q$4-$G29) &lt; ($C29+$B29),
     IF( Q$4 = $G29+$B29,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$D29,
     IF( Q$4 =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         ) * (1-$D29),
     IF( Q$4 &gt;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(1-Inputs_ByYear!$D$4)^(Q$4-($G29+$B29+1)),
     0))),
0)</f>
        <v>114598.78901641523</v>
      </c>
      <c r="R29" s="246">
        <f>IF( (R$4-$G29) &lt; ($C29+$B29),
     IF( R$4 = $G29+$B29,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$D29,
     IF( R$4 =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         ) * (1-$D29),
     IF( R$4 &gt;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(1-Inputs_ByYear!$D$4)^(R$4-($G29+$B29+1)),
     0))),
0)</f>
        <v>114025.79507133315</v>
      </c>
      <c r="S29" s="246">
        <f>IF( (S$4-$G29) &lt; ($C29+$B29),
     IF( S$4 = $G29+$B29,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$D29,
     IF( S$4 =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         ) * (1-$D29),
     IF( S$4 &gt;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(1-Inputs_ByYear!$D$4)^(S$4-($G29+$B29+1)),
     0))),
0)</f>
        <v>113455.66609597648</v>
      </c>
      <c r="T29" s="246">
        <f>IF( (T$4-$G29) &lt; ($C29+$B29),
     IF( T$4 = $G29+$B29,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$D29,
     IF( T$4 =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         ) * (1-$D29),
     IF( T$4 &gt;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(1-Inputs_ByYear!$D$4)^(T$4-($G29+$B29+1)),
     0))),
0)</f>
        <v>112888.38776549659</v>
      </c>
      <c r="U29" s="246">
        <f>IF( (U$4-$G29) &lt; ($C29+$B29),
     IF( U$4 = $G29+$B29,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$D29,
     IF( U$4 =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         ) * (1-$D29),
     IF( U$4 &gt;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(1-Inputs_ByYear!$D$4)^(U$4-($G29+$B29+1)),
     0))),
0)</f>
        <v>112323.94582666912</v>
      </c>
      <c r="V29" s="246">
        <f>IF( (V$4-$G29) &lt; ($C29+$B29),
     IF( V$4 = $G29+$B29,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$D29,
     IF( V$4 =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         ) * (1-$D29),
     IF( V$4 &gt;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(1-Inputs_ByYear!$D$4)^(V$4-($G29+$B29+1)),
     0))),
0)</f>
        <v>111762.32609753577</v>
      </c>
      <c r="W29" s="246">
        <f>IF( (W$4-$G29) &lt; ($C29+$B29),
     IF( W$4 = $G29+$B29,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$D29,
     IF( W$4 =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         ) * (1-$D29),
     IF( W$4 &gt;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(1-Inputs_ByYear!$D$4)^(W$4-($G29+$B29+1)),
     0))),
0)</f>
        <v>111203.51446704809</v>
      </c>
      <c r="X29" s="246">
        <f>IF( (X$4-$G29) &lt; ($C29+$B29),
     IF( X$4 = $G29+$B29,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$D29,
     IF( X$4 =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         ) * (1-$D29),
     IF( X$4 &gt;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(1-Inputs_ByYear!$D$4)^(X$4-($G29+$B29+1)),
     0))),
0)</f>
        <v>110647.49689471287</v>
      </c>
      <c r="Y29" s="246">
        <f>IF( (Y$4-$G29) &lt; ($C29+$B29),
     IF( Y$4 = $G29+$B29,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$D29,
     IF( Y$4 =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         ) * (1-$D29),
     IF( Y$4 &gt;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(1-Inputs_ByYear!$D$4)^(Y$4-($G29+$B29+1)),
     0))),
0)</f>
        <v>0</v>
      </c>
      <c r="Z29" s="246">
        <f>IF( (Z$4-$G29) &lt; ($C29+$B29),
     IF( Z$4 = $G29+$B29,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$D29,
     IF( Z$4 =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         ) * (1-$D29),
     IF( Z$4 &gt;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(1-Inputs_ByYear!$D$4)^(Z$4-($G29+$B29+1)),
     0))),
0)</f>
        <v>0</v>
      </c>
      <c r="AA29" s="246">
        <f>IF( (AA$4-$G29) &lt; ($C29+$B29),
     IF( AA$4 = $G29+$B29,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$D29,
     IF( AA$4 =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         ) * (1-$D29),
     IF( AA$4 &gt;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(1-Inputs_ByYear!$D$4)^(AA$4-($G29+$B29+1)),
     0))),
0)</f>
        <v>0</v>
      </c>
      <c r="AB29" s="246">
        <f>IF( (AB$4-$G29) &lt; ($C29+$B29),
     IF( AB$4 = $G29+$B29,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$D29,
     IF( AB$4 =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         ) * (1-$D29),
     IF( AB$4 &gt;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(1-Inputs_ByYear!$D$4)^(AB$4-($G29+$B29+1)),
     0))),
0)</f>
        <v>0</v>
      </c>
      <c r="AC29" s="246">
        <f>IF( (AC$4-$G29) &lt; ($C29+$B29),
     IF( AC$4 = $G29+$B29,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$D29,
     IF( AC$4 =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         ) * (1-$D29),
     IF( AC$4 &gt;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(1-Inputs_ByYear!$D$4)^(AC$4-($G29+$B29+1)),
     0))),
0)</f>
        <v>0</v>
      </c>
      <c r="AD29" s="246">
        <f>IF( (AD$4-$G29) &lt; ($C29+$B29),
     IF( AD$4 = $G29+$B29,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$D29,
     IF( AD$4 =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         ) * (1-$D29),
     IF( AD$4 &gt; $G29+$B29+1,
         SUMIFS(
            INDEX('ABP REC Calc'!$G$6:$AB$69,,
                  MATCH('ABP REC Deliveries'!$H29,'ABP REC Calc'!$G$5:$AB$5,0)),
            'ABP REC Calc'!$C$6:$C$69,'ABP REC Deliveries'!$E29,
            'ABP REC Calc'!$B$6:$B$69,'ABP REC Deliveries'!$F29
         ) * (1-Inputs_ByYear!$D$4)^(AD$4-($G29+$B29+1)),
     0))),
0)</f>
        <v>0</v>
      </c>
    </row>
    <row r="30" spans="2:30" ht="14.45" customHeight="1">
      <c r="B30" s="64">
        <v>0</v>
      </c>
      <c r="C30" s="64">
        <v>15</v>
      </c>
      <c r="D30" s="64">
        <v>0.5</v>
      </c>
      <c r="E30" s="234" t="s">
        <v>206</v>
      </c>
      <c r="F30" s="231" t="s">
        <v>231</v>
      </c>
      <c r="G30" s="231">
        <f t="shared" si="2"/>
        <v>2026</v>
      </c>
      <c r="H30" s="239" t="s">
        <v>24</v>
      </c>
      <c r="I30" s="246">
        <f>IF( (I$4-$G30) &lt; ($C30+$B30),
     IF( I$4 = $G30+$B30,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$D30,
     IF( I$4 =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         ) * (1-$D30),
     IF( I$4 &gt;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(1-Inputs_ByYear!$D$4)^(I$4-($G30+$B30+1)),
     0))),
0)</f>
        <v>0</v>
      </c>
      <c r="J30" s="246">
        <f>IF( (J$4-$G30) &lt; ($C30+$B30),
     IF( J$4 = $G30+$B30,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$D30,
     IF( J$4 =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         ) * (1-$D30),
     IF( J$4 &gt;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(1-Inputs_ByYear!$D$4)^(J$4-($G30+$B30+1)),
     0))),
0)</f>
        <v>0</v>
      </c>
      <c r="K30" s="246">
        <f>IF( (K$4-$G30) &lt; ($C30+$B30),
     IF( K$4 = $G30+$B30,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$D30,
     IF( K$4 =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         ) * (1-$D30),
     IF( K$4 &gt;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(1-Inputs_ByYear!$D$4)^(K$4-($G30+$B30+1)),
     0))),
0)</f>
        <v>59048.864179199998</v>
      </c>
      <c r="L30" s="246">
        <f>IF( (L$4-$G30) &lt; ($C30+$B30),
     IF( L$4 = $G30+$B30,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$D30,
     IF( L$4 =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         ) * (1-$D30),
     IF( L$4 &gt;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(1-Inputs_ByYear!$D$4)^(L$4-($G30+$B30+1)),
     0))),
0)</f>
        <v>59048.864179199998</v>
      </c>
      <c r="M30" s="246">
        <f>IF( (M$4-$G30) &lt; ($C30+$B30),
     IF( M$4 = $G30+$B30,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$D30,
     IF( M$4 =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         ) * (1-$D30),
     IF( M$4 &gt;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(1-Inputs_ByYear!$D$4)^(M$4-($G30+$B30+1)),
     0))),
0)</f>
        <v>117507.23971660799</v>
      </c>
      <c r="N30" s="246">
        <f>IF( (N$4-$G30) &lt; ($C30+$B30),
     IF( N$4 = $G30+$B30,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$D30,
     IF( N$4 =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         ) * (1-$D30),
     IF( N$4 &gt;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(1-Inputs_ByYear!$D$4)^(N$4-($G30+$B30+1)),
     0))),
0)</f>
        <v>116919.70351802497</v>
      </c>
      <c r="O30" s="246">
        <f>IF( (O$4-$G30) &lt; ($C30+$B30),
     IF( O$4 = $G30+$B30,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$D30,
     IF( O$4 =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         ) * (1-$D30),
     IF( O$4 &gt;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(1-Inputs_ByYear!$D$4)^(O$4-($G30+$B30+1)),
     0))),
0)</f>
        <v>116335.10500043484</v>
      </c>
      <c r="P30" s="246">
        <f>IF( (P$4-$G30) &lt; ($C30+$B30),
     IF( P$4 = $G30+$B30,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$D30,
     IF( P$4 =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         ) * (1-$D30),
     IF( P$4 &gt;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(1-Inputs_ByYear!$D$4)^(P$4-($G30+$B30+1)),
     0))),
0)</f>
        <v>115753.42947543267</v>
      </c>
      <c r="Q30" s="246">
        <f>IF( (Q$4-$G30) &lt; ($C30+$B30),
     IF( Q$4 = $G30+$B30,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$D30,
     IF( Q$4 =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         ) * (1-$D30),
     IF( Q$4 &gt;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(1-Inputs_ByYear!$D$4)^(Q$4-($G30+$B30+1)),
     0))),
0)</f>
        <v>115174.66232805551</v>
      </c>
      <c r="R30" s="246">
        <f>IF( (R$4-$G30) &lt; ($C30+$B30),
     IF( R$4 = $G30+$B30,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$D30,
     IF( R$4 =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         ) * (1-$D30),
     IF( R$4 &gt;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(1-Inputs_ByYear!$D$4)^(R$4-($G30+$B30+1)),
     0))),
0)</f>
        <v>114598.78901641523</v>
      </c>
      <c r="S30" s="246">
        <f>IF( (S$4-$G30) &lt; ($C30+$B30),
     IF( S$4 = $G30+$B30,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$D30,
     IF( S$4 =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         ) * (1-$D30),
     IF( S$4 &gt;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(1-Inputs_ByYear!$D$4)^(S$4-($G30+$B30+1)),
     0))),
0)</f>
        <v>114025.79507133315</v>
      </c>
      <c r="T30" s="246">
        <f>IF( (T$4-$G30) &lt; ($C30+$B30),
     IF( T$4 = $G30+$B30,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$D30,
     IF( T$4 =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         ) * (1-$D30),
     IF( T$4 &gt;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(1-Inputs_ByYear!$D$4)^(T$4-($G30+$B30+1)),
     0))),
0)</f>
        <v>113455.66609597648</v>
      </c>
      <c r="U30" s="246">
        <f>IF( (U$4-$G30) &lt; ($C30+$B30),
     IF( U$4 = $G30+$B30,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$D30,
     IF( U$4 =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         ) * (1-$D30),
     IF( U$4 &gt;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(1-Inputs_ByYear!$D$4)^(U$4-($G30+$B30+1)),
     0))),
0)</f>
        <v>112888.38776549659</v>
      </c>
      <c r="V30" s="246">
        <f>IF( (V$4-$G30) &lt; ($C30+$B30),
     IF( V$4 = $G30+$B30,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$D30,
     IF( V$4 =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         ) * (1-$D30),
     IF( V$4 &gt;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(1-Inputs_ByYear!$D$4)^(V$4-($G30+$B30+1)),
     0))),
0)</f>
        <v>112323.94582666912</v>
      </c>
      <c r="W30" s="246">
        <f>IF( (W$4-$G30) &lt; ($C30+$B30),
     IF( W$4 = $G30+$B30,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$D30,
     IF( W$4 =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         ) * (1-$D30),
     IF( W$4 &gt;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(1-Inputs_ByYear!$D$4)^(W$4-($G30+$B30+1)),
     0))),
0)</f>
        <v>111762.32609753577</v>
      </c>
      <c r="X30" s="246">
        <f>IF( (X$4-$G30) &lt; ($C30+$B30),
     IF( X$4 = $G30+$B30,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$D30,
     IF( X$4 =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         ) * (1-$D30),
     IF( X$4 &gt;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(1-Inputs_ByYear!$D$4)^(X$4-($G30+$B30+1)),
     0))),
0)</f>
        <v>111203.51446704809</v>
      </c>
      <c r="Y30" s="246">
        <f>IF( (Y$4-$G30) &lt; ($C30+$B30),
     IF( Y$4 = $G30+$B30,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$D30,
     IF( Y$4 =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         ) * (1-$D30),
     IF( Y$4 &gt;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(1-Inputs_ByYear!$D$4)^(Y$4-($G30+$B30+1)),
     0))),
0)</f>
        <v>110647.49689471287</v>
      </c>
      <c r="Z30" s="246">
        <f>IF( (Z$4-$G30) &lt; ($C30+$B30),
     IF( Z$4 = $G30+$B30,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$D30,
     IF( Z$4 =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         ) * (1-$D30),
     IF( Z$4 &gt;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(1-Inputs_ByYear!$D$4)^(Z$4-($G30+$B30+1)),
     0))),
0)</f>
        <v>0</v>
      </c>
      <c r="AA30" s="246">
        <f>IF( (AA$4-$G30) &lt; ($C30+$B30),
     IF( AA$4 = $G30+$B30,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$D30,
     IF( AA$4 =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         ) * (1-$D30),
     IF( AA$4 &gt;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(1-Inputs_ByYear!$D$4)^(AA$4-($G30+$B30+1)),
     0))),
0)</f>
        <v>0</v>
      </c>
      <c r="AB30" s="246">
        <f>IF( (AB$4-$G30) &lt; ($C30+$B30),
     IF( AB$4 = $G30+$B30,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$D30,
     IF( AB$4 =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         ) * (1-$D30),
     IF( AB$4 &gt;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(1-Inputs_ByYear!$D$4)^(AB$4-($G30+$B30+1)),
     0))),
0)</f>
        <v>0</v>
      </c>
      <c r="AC30" s="246">
        <f>IF( (AC$4-$G30) &lt; ($C30+$B30),
     IF( AC$4 = $G30+$B30,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$D30,
     IF( AC$4 =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         ) * (1-$D30),
     IF( AC$4 &gt;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(1-Inputs_ByYear!$D$4)^(AC$4-($G30+$B30+1)),
     0))),
0)</f>
        <v>0</v>
      </c>
      <c r="AD30" s="246">
        <f>IF( (AD$4-$G30) &lt; ($C30+$B30),
     IF( AD$4 = $G30+$B30,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$D30,
     IF( AD$4 =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         ) * (1-$D30),
     IF( AD$4 &gt; $G30+$B30+1,
         SUMIFS(
            INDEX('ABP REC Calc'!$G$6:$AB$69,,
                  MATCH('ABP REC Deliveries'!$H30,'ABP REC Calc'!$G$5:$AB$5,0)),
            'ABP REC Calc'!$C$6:$C$69,'ABP REC Deliveries'!$E30,
            'ABP REC Calc'!$B$6:$B$69,'ABP REC Deliveries'!$F30
         ) * (1-Inputs_ByYear!$D$4)^(AD$4-($G30+$B30+1)),
     0))),
0)</f>
        <v>0</v>
      </c>
    </row>
    <row r="31" spans="2:30" ht="14.45" customHeight="1">
      <c r="B31" s="64">
        <v>0</v>
      </c>
      <c r="C31" s="64">
        <v>15</v>
      </c>
      <c r="D31" s="64">
        <v>0.5</v>
      </c>
      <c r="E31" s="234" t="s">
        <v>206</v>
      </c>
      <c r="F31" s="231" t="s">
        <v>231</v>
      </c>
      <c r="G31" s="231">
        <f t="shared" si="2"/>
        <v>2027</v>
      </c>
      <c r="H31" s="239" t="s">
        <v>25</v>
      </c>
      <c r="I31" s="246">
        <f>IF( (I$4-$G31) &lt; ($C31+$B31),
     IF( I$4 = $G31+$B31,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$D31,
     IF( I$4 =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         ) * (1-$D31),
     IF( I$4 &gt;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(1-Inputs_ByYear!$D$4)^(I$4-($G31+$B31+1)),
     0))),
0)</f>
        <v>0</v>
      </c>
      <c r="J31" s="246">
        <f>IF( (J$4-$G31) &lt; ($C31+$B31),
     IF( J$4 = $G31+$B31,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$D31,
     IF( J$4 =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         ) * (1-$D31),
     IF( J$4 &gt;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(1-Inputs_ByYear!$D$4)^(J$4-($G31+$B31+1)),
     0))),
0)</f>
        <v>0</v>
      </c>
      <c r="K31" s="246">
        <f>IF( (K$4-$G31) &lt; ($C31+$B31),
     IF( K$4 = $G31+$B31,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$D31,
     IF( K$4 =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         ) * (1-$D31),
     IF( K$4 &gt;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(1-Inputs_ByYear!$D$4)^(K$4-($G31+$B31+1)),
     0))),
0)</f>
        <v>0</v>
      </c>
      <c r="L31" s="246">
        <f>IF( (L$4-$G31) &lt; ($C31+$B31),
     IF( L$4 = $G31+$B31,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$D31,
     IF( L$4 =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         ) * (1-$D31),
     IF( L$4 &gt;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(1-Inputs_ByYear!$D$4)^(L$4-($G31+$B31+1)),
     0))),
0)</f>
        <v>59048.864179199998</v>
      </c>
      <c r="M31" s="246">
        <f>IF( (M$4-$G31) &lt; ($C31+$B31),
     IF( M$4 = $G31+$B31,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$D31,
     IF( M$4 =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         ) * (1-$D31),
     IF( M$4 &gt;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(1-Inputs_ByYear!$D$4)^(M$4-($G31+$B31+1)),
     0))),
0)</f>
        <v>59048.864179199998</v>
      </c>
      <c r="N31" s="246">
        <f>IF( (N$4-$G31) &lt; ($C31+$B31),
     IF( N$4 = $G31+$B31,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$D31,
     IF( N$4 =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         ) * (1-$D31),
     IF( N$4 &gt;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(1-Inputs_ByYear!$D$4)^(N$4-($G31+$B31+1)),
     0))),
0)</f>
        <v>117507.23971660799</v>
      </c>
      <c r="O31" s="246">
        <f>IF( (O$4-$G31) &lt; ($C31+$B31),
     IF( O$4 = $G31+$B31,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$D31,
     IF( O$4 =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         ) * (1-$D31),
     IF( O$4 &gt;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(1-Inputs_ByYear!$D$4)^(O$4-($G31+$B31+1)),
     0))),
0)</f>
        <v>116919.70351802497</v>
      </c>
      <c r="P31" s="246">
        <f>IF( (P$4-$G31) &lt; ($C31+$B31),
     IF( P$4 = $G31+$B31,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$D31,
     IF( P$4 =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         ) * (1-$D31),
     IF( P$4 &gt;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(1-Inputs_ByYear!$D$4)^(P$4-($G31+$B31+1)),
     0))),
0)</f>
        <v>116335.10500043484</v>
      </c>
      <c r="Q31" s="246">
        <f>IF( (Q$4-$G31) &lt; ($C31+$B31),
     IF( Q$4 = $G31+$B31,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$D31,
     IF( Q$4 =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         ) * (1-$D31),
     IF( Q$4 &gt;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(1-Inputs_ByYear!$D$4)^(Q$4-($G31+$B31+1)),
     0))),
0)</f>
        <v>115753.42947543267</v>
      </c>
      <c r="R31" s="246">
        <f>IF( (R$4-$G31) &lt; ($C31+$B31),
     IF( R$4 = $G31+$B31,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$D31,
     IF( R$4 =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         ) * (1-$D31),
     IF( R$4 &gt;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(1-Inputs_ByYear!$D$4)^(R$4-($G31+$B31+1)),
     0))),
0)</f>
        <v>115174.66232805551</v>
      </c>
      <c r="S31" s="246">
        <f>IF( (S$4-$G31) &lt; ($C31+$B31),
     IF( S$4 = $G31+$B31,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$D31,
     IF( S$4 =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         ) * (1-$D31),
     IF( S$4 &gt;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(1-Inputs_ByYear!$D$4)^(S$4-($G31+$B31+1)),
     0))),
0)</f>
        <v>114598.78901641523</v>
      </c>
      <c r="T31" s="246">
        <f>IF( (T$4-$G31) &lt; ($C31+$B31),
     IF( T$4 = $G31+$B31,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$D31,
     IF( T$4 =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         ) * (1-$D31),
     IF( T$4 &gt;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(1-Inputs_ByYear!$D$4)^(T$4-($G31+$B31+1)),
     0))),
0)</f>
        <v>114025.79507133315</v>
      </c>
      <c r="U31" s="246">
        <f>IF( (U$4-$G31) &lt; ($C31+$B31),
     IF( U$4 = $G31+$B31,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$D31,
     IF( U$4 =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         ) * (1-$D31),
     IF( U$4 &gt;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(1-Inputs_ByYear!$D$4)^(U$4-($G31+$B31+1)),
     0))),
0)</f>
        <v>113455.66609597648</v>
      </c>
      <c r="V31" s="246">
        <f>IF( (V$4-$G31) &lt; ($C31+$B31),
     IF( V$4 = $G31+$B31,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$D31,
     IF( V$4 =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         ) * (1-$D31),
     IF( V$4 &gt;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(1-Inputs_ByYear!$D$4)^(V$4-($G31+$B31+1)),
     0))),
0)</f>
        <v>112888.38776549659</v>
      </c>
      <c r="W31" s="246">
        <f>IF( (W$4-$G31) &lt; ($C31+$B31),
     IF( W$4 = $G31+$B31,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$D31,
     IF( W$4 =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         ) * (1-$D31),
     IF( W$4 &gt;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(1-Inputs_ByYear!$D$4)^(W$4-($G31+$B31+1)),
     0))),
0)</f>
        <v>112323.94582666912</v>
      </c>
      <c r="X31" s="246">
        <f>IF( (X$4-$G31) &lt; ($C31+$B31),
     IF( X$4 = $G31+$B31,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$D31,
     IF( X$4 =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         ) * (1-$D31),
     IF( X$4 &gt;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(1-Inputs_ByYear!$D$4)^(X$4-($G31+$B31+1)),
     0))),
0)</f>
        <v>111762.32609753577</v>
      </c>
      <c r="Y31" s="246">
        <f>IF( (Y$4-$G31) &lt; ($C31+$B31),
     IF( Y$4 = $G31+$B31,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$D31,
     IF( Y$4 =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         ) * (1-$D31),
     IF( Y$4 &gt;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(1-Inputs_ByYear!$D$4)^(Y$4-($G31+$B31+1)),
     0))),
0)</f>
        <v>111203.51446704809</v>
      </c>
      <c r="Z31" s="246">
        <f>IF( (Z$4-$G31) &lt; ($C31+$B31),
     IF( Z$4 = $G31+$B31,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$D31,
     IF( Z$4 =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         ) * (1-$D31),
     IF( Z$4 &gt;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(1-Inputs_ByYear!$D$4)^(Z$4-($G31+$B31+1)),
     0))),
0)</f>
        <v>110647.49689471287</v>
      </c>
      <c r="AA31" s="246">
        <f>IF( (AA$4-$G31) &lt; ($C31+$B31),
     IF( AA$4 = $G31+$B31,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$D31,
     IF( AA$4 =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         ) * (1-$D31),
     IF( AA$4 &gt;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(1-Inputs_ByYear!$D$4)^(AA$4-($G31+$B31+1)),
     0))),
0)</f>
        <v>0</v>
      </c>
      <c r="AB31" s="246">
        <f>IF( (AB$4-$G31) &lt; ($C31+$B31),
     IF( AB$4 = $G31+$B31,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$D31,
     IF( AB$4 =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         ) * (1-$D31),
     IF( AB$4 &gt;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(1-Inputs_ByYear!$D$4)^(AB$4-($G31+$B31+1)),
     0))),
0)</f>
        <v>0</v>
      </c>
      <c r="AC31" s="246">
        <f>IF( (AC$4-$G31) &lt; ($C31+$B31),
     IF( AC$4 = $G31+$B31,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$D31,
     IF( AC$4 =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         ) * (1-$D31),
     IF( AC$4 &gt;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(1-Inputs_ByYear!$D$4)^(AC$4-($G31+$B31+1)),
     0))),
0)</f>
        <v>0</v>
      </c>
      <c r="AD31" s="246">
        <f>IF( (AD$4-$G31) &lt; ($C31+$B31),
     IF( AD$4 = $G31+$B31,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$D31,
     IF( AD$4 =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         ) * (1-$D31),
     IF( AD$4 &gt; $G31+$B31+1,
         SUMIFS(
            INDEX('ABP REC Calc'!$G$6:$AB$69,,
                  MATCH('ABP REC Deliveries'!$H31,'ABP REC Calc'!$G$5:$AB$5,0)),
            'ABP REC Calc'!$C$6:$C$69,'ABP REC Deliveries'!$E31,
            'ABP REC Calc'!$B$6:$B$69,'ABP REC Deliveries'!$F31
         ) * (1-Inputs_ByYear!$D$4)^(AD$4-($G31+$B31+1)),
     0))),
0)</f>
        <v>0</v>
      </c>
    </row>
    <row r="32" spans="2:30" ht="14.45" customHeight="1">
      <c r="B32" s="64">
        <v>0</v>
      </c>
      <c r="C32" s="64">
        <v>15</v>
      </c>
      <c r="D32" s="64">
        <v>0.5</v>
      </c>
      <c r="E32" s="234" t="s">
        <v>206</v>
      </c>
      <c r="F32" s="231" t="s">
        <v>231</v>
      </c>
      <c r="G32" s="231">
        <f t="shared" si="2"/>
        <v>2028</v>
      </c>
      <c r="H32" s="239" t="s">
        <v>26</v>
      </c>
      <c r="I32" s="246">
        <f>IF( (I$4-$G32) &lt; ($C32+$B32),
     IF( I$4 = $G32+$B32,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$D32,
     IF( I$4 =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         ) * (1-$D32),
     IF( I$4 &gt;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(1-Inputs_ByYear!$D$4)^(I$4-($G32+$B32+1)),
     0))),
0)</f>
        <v>0</v>
      </c>
      <c r="J32" s="246">
        <f>IF( (J$4-$G32) &lt; ($C32+$B32),
     IF( J$4 = $G32+$B32,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$D32,
     IF( J$4 =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         ) * (1-$D32),
     IF( J$4 &gt;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(1-Inputs_ByYear!$D$4)^(J$4-($G32+$B32+1)),
     0))),
0)</f>
        <v>0</v>
      </c>
      <c r="K32" s="246">
        <f>IF( (K$4-$G32) &lt; ($C32+$B32),
     IF( K$4 = $G32+$B32,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$D32,
     IF( K$4 =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         ) * (1-$D32),
     IF( K$4 &gt;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(1-Inputs_ByYear!$D$4)^(K$4-($G32+$B32+1)),
     0))),
0)</f>
        <v>0</v>
      </c>
      <c r="L32" s="246">
        <f>IF( (L$4-$G32) &lt; ($C32+$B32),
     IF( L$4 = $G32+$B32,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$D32,
     IF( L$4 =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         ) * (1-$D32),
     IF( L$4 &gt;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(1-Inputs_ByYear!$D$4)^(L$4-($G32+$B32+1)),
     0))),
0)</f>
        <v>0</v>
      </c>
      <c r="M32" s="246">
        <f>IF( (M$4-$G32) &lt; ($C32+$B32),
     IF( M$4 = $G32+$B32,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$D32,
     IF( M$4 =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         ) * (1-$D32),
     IF( M$4 &gt;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(1-Inputs_ByYear!$D$4)^(M$4-($G32+$B32+1)),
     0))),
0)</f>
        <v>59048.864179199998</v>
      </c>
      <c r="N32" s="246">
        <f>IF( (N$4-$G32) &lt; ($C32+$B32),
     IF( N$4 = $G32+$B32,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$D32,
     IF( N$4 =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         ) * (1-$D32),
     IF( N$4 &gt;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(1-Inputs_ByYear!$D$4)^(N$4-($G32+$B32+1)),
     0))),
0)</f>
        <v>59048.864179199998</v>
      </c>
      <c r="O32" s="246">
        <f>IF( (O$4-$G32) &lt; ($C32+$B32),
     IF( O$4 = $G32+$B32,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$D32,
     IF( O$4 =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         ) * (1-$D32),
     IF( O$4 &gt;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(1-Inputs_ByYear!$D$4)^(O$4-($G32+$B32+1)),
     0))),
0)</f>
        <v>117507.23971660799</v>
      </c>
      <c r="P32" s="246">
        <f>IF( (P$4-$G32) &lt; ($C32+$B32),
     IF( P$4 = $G32+$B32,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$D32,
     IF( P$4 =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         ) * (1-$D32),
     IF( P$4 &gt;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(1-Inputs_ByYear!$D$4)^(P$4-($G32+$B32+1)),
     0))),
0)</f>
        <v>116919.70351802497</v>
      </c>
      <c r="Q32" s="246">
        <f>IF( (Q$4-$G32) &lt; ($C32+$B32),
     IF( Q$4 = $G32+$B32,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$D32,
     IF( Q$4 =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         ) * (1-$D32),
     IF( Q$4 &gt;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(1-Inputs_ByYear!$D$4)^(Q$4-($G32+$B32+1)),
     0))),
0)</f>
        <v>116335.10500043484</v>
      </c>
      <c r="R32" s="246">
        <f>IF( (R$4-$G32) &lt; ($C32+$B32),
     IF( R$4 = $G32+$B32,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$D32,
     IF( R$4 =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         ) * (1-$D32),
     IF( R$4 &gt;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(1-Inputs_ByYear!$D$4)^(R$4-($G32+$B32+1)),
     0))),
0)</f>
        <v>115753.42947543267</v>
      </c>
      <c r="S32" s="246">
        <f>IF( (S$4-$G32) &lt; ($C32+$B32),
     IF( S$4 = $G32+$B32,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$D32,
     IF( S$4 =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         ) * (1-$D32),
     IF( S$4 &gt;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(1-Inputs_ByYear!$D$4)^(S$4-($G32+$B32+1)),
     0))),
0)</f>
        <v>115174.66232805551</v>
      </c>
      <c r="T32" s="246">
        <f>IF( (T$4-$G32) &lt; ($C32+$B32),
     IF( T$4 = $G32+$B32,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$D32,
     IF( T$4 =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         ) * (1-$D32),
     IF( T$4 &gt;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(1-Inputs_ByYear!$D$4)^(T$4-($G32+$B32+1)),
     0))),
0)</f>
        <v>114598.78901641523</v>
      </c>
      <c r="U32" s="246">
        <f>IF( (U$4-$G32) &lt; ($C32+$B32),
     IF( U$4 = $G32+$B32,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$D32,
     IF( U$4 =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         ) * (1-$D32),
     IF( U$4 &gt;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(1-Inputs_ByYear!$D$4)^(U$4-($G32+$B32+1)),
     0))),
0)</f>
        <v>114025.79507133315</v>
      </c>
      <c r="V32" s="246">
        <f>IF( (V$4-$G32) &lt; ($C32+$B32),
     IF( V$4 = $G32+$B32,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$D32,
     IF( V$4 =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         ) * (1-$D32),
     IF( V$4 &gt;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(1-Inputs_ByYear!$D$4)^(V$4-($G32+$B32+1)),
     0))),
0)</f>
        <v>113455.66609597648</v>
      </c>
      <c r="W32" s="246">
        <f>IF( (W$4-$G32) &lt; ($C32+$B32),
     IF( W$4 = $G32+$B32,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$D32,
     IF( W$4 =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         ) * (1-$D32),
     IF( W$4 &gt;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(1-Inputs_ByYear!$D$4)^(W$4-($G32+$B32+1)),
     0))),
0)</f>
        <v>112888.38776549659</v>
      </c>
      <c r="X32" s="246">
        <f>IF( (X$4-$G32) &lt; ($C32+$B32),
     IF( X$4 = $G32+$B32,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$D32,
     IF( X$4 =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         ) * (1-$D32),
     IF( X$4 &gt;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(1-Inputs_ByYear!$D$4)^(X$4-($G32+$B32+1)),
     0))),
0)</f>
        <v>112323.94582666912</v>
      </c>
      <c r="Y32" s="246">
        <f>IF( (Y$4-$G32) &lt; ($C32+$B32),
     IF( Y$4 = $G32+$B32,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$D32,
     IF( Y$4 =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         ) * (1-$D32),
     IF( Y$4 &gt;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(1-Inputs_ByYear!$D$4)^(Y$4-($G32+$B32+1)),
     0))),
0)</f>
        <v>111762.32609753577</v>
      </c>
      <c r="Z32" s="246">
        <f>IF( (Z$4-$G32) &lt; ($C32+$B32),
     IF( Z$4 = $G32+$B32,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$D32,
     IF( Z$4 =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         ) * (1-$D32),
     IF( Z$4 &gt;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(1-Inputs_ByYear!$D$4)^(Z$4-($G32+$B32+1)),
     0))),
0)</f>
        <v>111203.51446704809</v>
      </c>
      <c r="AA32" s="246">
        <f>IF( (AA$4-$G32) &lt; ($C32+$B32),
     IF( AA$4 = $G32+$B32,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$D32,
     IF( AA$4 =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         ) * (1-$D32),
     IF( AA$4 &gt;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(1-Inputs_ByYear!$D$4)^(AA$4-($G32+$B32+1)),
     0))),
0)</f>
        <v>110647.49689471287</v>
      </c>
      <c r="AB32" s="246">
        <f>IF( (AB$4-$G32) &lt; ($C32+$B32),
     IF( AB$4 = $G32+$B32,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$D32,
     IF( AB$4 =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         ) * (1-$D32),
     IF( AB$4 &gt;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(1-Inputs_ByYear!$D$4)^(AB$4-($G32+$B32+1)),
     0))),
0)</f>
        <v>0</v>
      </c>
      <c r="AC32" s="246">
        <f>IF( (AC$4-$G32) &lt; ($C32+$B32),
     IF( AC$4 = $G32+$B32,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$D32,
     IF( AC$4 =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         ) * (1-$D32),
     IF( AC$4 &gt;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(1-Inputs_ByYear!$D$4)^(AC$4-($G32+$B32+1)),
     0))),
0)</f>
        <v>0</v>
      </c>
      <c r="AD32" s="246">
        <f>IF( (AD$4-$G32) &lt; ($C32+$B32),
     IF( AD$4 = $G32+$B32,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$D32,
     IF( AD$4 =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         ) * (1-$D32),
     IF( AD$4 &gt; $G32+$B32+1,
         SUMIFS(
            INDEX('ABP REC Calc'!$G$6:$AB$69,,
                  MATCH('ABP REC Deliveries'!$H32,'ABP REC Calc'!$G$5:$AB$5,0)),
            'ABP REC Calc'!$C$6:$C$69,'ABP REC Deliveries'!$E32,
            'ABP REC Calc'!$B$6:$B$69,'ABP REC Deliveries'!$F32
         ) * (1-Inputs_ByYear!$D$4)^(AD$4-($G32+$B32+1)),
     0))),
0)</f>
        <v>0</v>
      </c>
    </row>
    <row r="33" spans="2:30" ht="14.45" customHeight="1">
      <c r="B33" s="64">
        <v>0</v>
      </c>
      <c r="C33" s="64">
        <v>15</v>
      </c>
      <c r="D33" s="64">
        <v>0.5</v>
      </c>
      <c r="E33" s="234" t="s">
        <v>206</v>
      </c>
      <c r="F33" s="231" t="s">
        <v>231</v>
      </c>
      <c r="G33" s="231">
        <f t="shared" si="2"/>
        <v>2029</v>
      </c>
      <c r="H33" s="239" t="s">
        <v>27</v>
      </c>
      <c r="I33" s="246">
        <f>IF( (I$4-$G33) &lt; ($C33+$B33),
     IF( I$4 = $G33+$B33,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$D33,
     IF( I$4 =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         ) * (1-$D33),
     IF( I$4 &gt;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(1-Inputs_ByYear!$D$4)^(I$4-($G33+$B33+1)),
     0))),
0)</f>
        <v>0</v>
      </c>
      <c r="J33" s="246">
        <f>IF( (J$4-$G33) &lt; ($C33+$B33),
     IF( J$4 = $G33+$B33,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$D33,
     IF( J$4 =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         ) * (1-$D33),
     IF( J$4 &gt;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(1-Inputs_ByYear!$D$4)^(J$4-($G33+$B33+1)),
     0))),
0)</f>
        <v>0</v>
      </c>
      <c r="K33" s="246">
        <f>IF( (K$4-$G33) &lt; ($C33+$B33),
     IF( K$4 = $G33+$B33,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$D33,
     IF( K$4 =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         ) * (1-$D33),
     IF( K$4 &gt;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(1-Inputs_ByYear!$D$4)^(K$4-($G33+$B33+1)),
     0))),
0)</f>
        <v>0</v>
      </c>
      <c r="L33" s="246">
        <f>IF( (L$4-$G33) &lt; ($C33+$B33),
     IF( L$4 = $G33+$B33,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$D33,
     IF( L$4 =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         ) * (1-$D33),
     IF( L$4 &gt;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(1-Inputs_ByYear!$D$4)^(L$4-($G33+$B33+1)),
     0))),
0)</f>
        <v>0</v>
      </c>
      <c r="M33" s="246">
        <f>IF( (M$4-$G33) &lt; ($C33+$B33),
     IF( M$4 = $G33+$B33,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$D33,
     IF( M$4 =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         ) * (1-$D33),
     IF( M$4 &gt;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(1-Inputs_ByYear!$D$4)^(M$4-($G33+$B33+1)),
     0))),
0)</f>
        <v>0</v>
      </c>
      <c r="N33" s="246">
        <f>IF( (N$4-$G33) &lt; ($C33+$B33),
     IF( N$4 = $G33+$B33,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$D33,
     IF( N$4 =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         ) * (1-$D33),
     IF( N$4 &gt;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(1-Inputs_ByYear!$D$4)^(N$4-($G33+$B33+1)),
     0))),
0)</f>
        <v>59048.864179199998</v>
      </c>
      <c r="O33" s="246">
        <f>IF( (O$4-$G33) &lt; ($C33+$B33),
     IF( O$4 = $G33+$B33,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$D33,
     IF( O$4 =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         ) * (1-$D33),
     IF( O$4 &gt;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(1-Inputs_ByYear!$D$4)^(O$4-($G33+$B33+1)),
     0))),
0)</f>
        <v>59048.864179199998</v>
      </c>
      <c r="P33" s="246">
        <f>IF( (P$4-$G33) &lt; ($C33+$B33),
     IF( P$4 = $G33+$B33,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$D33,
     IF( P$4 =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         ) * (1-$D33),
     IF( P$4 &gt;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(1-Inputs_ByYear!$D$4)^(P$4-($G33+$B33+1)),
     0))),
0)</f>
        <v>117507.23971660799</v>
      </c>
      <c r="Q33" s="246">
        <f>IF( (Q$4-$G33) &lt; ($C33+$B33),
     IF( Q$4 = $G33+$B33,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$D33,
     IF( Q$4 =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         ) * (1-$D33),
     IF( Q$4 &gt;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(1-Inputs_ByYear!$D$4)^(Q$4-($G33+$B33+1)),
     0))),
0)</f>
        <v>116919.70351802497</v>
      </c>
      <c r="R33" s="246">
        <f>IF( (R$4-$G33) &lt; ($C33+$B33),
     IF( R$4 = $G33+$B33,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$D33,
     IF( R$4 =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         ) * (1-$D33),
     IF( R$4 &gt;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(1-Inputs_ByYear!$D$4)^(R$4-($G33+$B33+1)),
     0))),
0)</f>
        <v>116335.10500043484</v>
      </c>
      <c r="S33" s="246">
        <f>IF( (S$4-$G33) &lt; ($C33+$B33),
     IF( S$4 = $G33+$B33,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$D33,
     IF( S$4 =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         ) * (1-$D33),
     IF( S$4 &gt;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(1-Inputs_ByYear!$D$4)^(S$4-($G33+$B33+1)),
     0))),
0)</f>
        <v>115753.42947543267</v>
      </c>
      <c r="T33" s="246">
        <f>IF( (T$4-$G33) &lt; ($C33+$B33),
     IF( T$4 = $G33+$B33,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$D33,
     IF( T$4 =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         ) * (1-$D33),
     IF( T$4 &gt;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(1-Inputs_ByYear!$D$4)^(T$4-($G33+$B33+1)),
     0))),
0)</f>
        <v>115174.66232805551</v>
      </c>
      <c r="U33" s="246">
        <f>IF( (U$4-$G33) &lt; ($C33+$B33),
     IF( U$4 = $G33+$B33,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$D33,
     IF( U$4 =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         ) * (1-$D33),
     IF( U$4 &gt;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(1-Inputs_ByYear!$D$4)^(U$4-($G33+$B33+1)),
     0))),
0)</f>
        <v>114598.78901641523</v>
      </c>
      <c r="V33" s="246">
        <f>IF( (V$4-$G33) &lt; ($C33+$B33),
     IF( V$4 = $G33+$B33,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$D33,
     IF( V$4 =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         ) * (1-$D33),
     IF( V$4 &gt;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(1-Inputs_ByYear!$D$4)^(V$4-($G33+$B33+1)),
     0))),
0)</f>
        <v>114025.79507133315</v>
      </c>
      <c r="W33" s="246">
        <f>IF( (W$4-$G33) &lt; ($C33+$B33),
     IF( W$4 = $G33+$B33,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$D33,
     IF( W$4 =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         ) * (1-$D33),
     IF( W$4 &gt;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(1-Inputs_ByYear!$D$4)^(W$4-($G33+$B33+1)),
     0))),
0)</f>
        <v>113455.66609597648</v>
      </c>
      <c r="X33" s="246">
        <f>IF( (X$4-$G33) &lt; ($C33+$B33),
     IF( X$4 = $G33+$B33,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$D33,
     IF( X$4 =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         ) * (1-$D33),
     IF( X$4 &gt;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(1-Inputs_ByYear!$D$4)^(X$4-($G33+$B33+1)),
     0))),
0)</f>
        <v>112888.38776549659</v>
      </c>
      <c r="Y33" s="246">
        <f>IF( (Y$4-$G33) &lt; ($C33+$B33),
     IF( Y$4 = $G33+$B33,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$D33,
     IF( Y$4 =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         ) * (1-$D33),
     IF( Y$4 &gt;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(1-Inputs_ByYear!$D$4)^(Y$4-($G33+$B33+1)),
     0))),
0)</f>
        <v>112323.94582666912</v>
      </c>
      <c r="Z33" s="246">
        <f>IF( (Z$4-$G33) &lt; ($C33+$B33),
     IF( Z$4 = $G33+$B33,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$D33,
     IF( Z$4 =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         ) * (1-$D33),
     IF( Z$4 &gt;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(1-Inputs_ByYear!$D$4)^(Z$4-($G33+$B33+1)),
     0))),
0)</f>
        <v>111762.32609753577</v>
      </c>
      <c r="AA33" s="246">
        <f>IF( (AA$4-$G33) &lt; ($C33+$B33),
     IF( AA$4 = $G33+$B33,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$D33,
     IF( AA$4 =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         ) * (1-$D33),
     IF( AA$4 &gt;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(1-Inputs_ByYear!$D$4)^(AA$4-($G33+$B33+1)),
     0))),
0)</f>
        <v>111203.51446704809</v>
      </c>
      <c r="AB33" s="246">
        <f>IF( (AB$4-$G33) &lt; ($C33+$B33),
     IF( AB$4 = $G33+$B33,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$D33,
     IF( AB$4 =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         ) * (1-$D33),
     IF( AB$4 &gt;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(1-Inputs_ByYear!$D$4)^(AB$4-($G33+$B33+1)),
     0))),
0)</f>
        <v>110647.49689471287</v>
      </c>
      <c r="AC33" s="246">
        <f>IF( (AC$4-$G33) &lt; ($C33+$B33),
     IF( AC$4 = $G33+$B33,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$D33,
     IF( AC$4 =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         ) * (1-$D33),
     IF( AC$4 &gt;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(1-Inputs_ByYear!$D$4)^(AC$4-($G33+$B33+1)),
     0))),
0)</f>
        <v>0</v>
      </c>
      <c r="AD33" s="246">
        <f>IF( (AD$4-$G33) &lt; ($C33+$B33),
     IF( AD$4 = $G33+$B33,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$D33,
     IF( AD$4 =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         ) * (1-$D33),
     IF( AD$4 &gt; $G33+$B33+1,
         SUMIFS(
            INDEX('ABP REC Calc'!$G$6:$AB$69,,
                  MATCH('ABP REC Deliveries'!$H33,'ABP REC Calc'!$G$5:$AB$5,0)),
            'ABP REC Calc'!$C$6:$C$69,'ABP REC Deliveries'!$E33,
            'ABP REC Calc'!$B$6:$B$69,'ABP REC Deliveries'!$F33
         ) * (1-Inputs_ByYear!$D$4)^(AD$4-($G33+$B33+1)),
     0))),
0)</f>
        <v>0</v>
      </c>
    </row>
    <row r="34" spans="2:30" ht="14.45" customHeight="1">
      <c r="B34" s="64">
        <v>0</v>
      </c>
      <c r="C34" s="64">
        <v>15</v>
      </c>
      <c r="D34" s="64">
        <v>0.5</v>
      </c>
      <c r="E34" s="234" t="s">
        <v>206</v>
      </c>
      <c r="F34" s="231" t="s">
        <v>231</v>
      </c>
      <c r="G34" s="231">
        <f t="shared" si="2"/>
        <v>2030</v>
      </c>
      <c r="H34" s="239" t="s">
        <v>28</v>
      </c>
      <c r="I34" s="246">
        <f>IF( (I$4-$G34) &lt; ($C34+$B34),
     IF( I$4 = $G34+$B34,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$D34,
     IF( I$4 =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         ) * (1-$D34),
     IF( I$4 &gt;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(1-Inputs_ByYear!$D$4)^(I$4-($G34+$B34+1)),
     0))),
0)</f>
        <v>0</v>
      </c>
      <c r="J34" s="246">
        <f>IF( (J$4-$G34) &lt; ($C34+$B34),
     IF( J$4 = $G34+$B34,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$D34,
     IF( J$4 =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         ) * (1-$D34),
     IF( J$4 &gt;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(1-Inputs_ByYear!$D$4)^(J$4-($G34+$B34+1)),
     0))),
0)</f>
        <v>0</v>
      </c>
      <c r="K34" s="246">
        <f>IF( (K$4-$G34) &lt; ($C34+$B34),
     IF( K$4 = $G34+$B34,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$D34,
     IF( K$4 =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         ) * (1-$D34),
     IF( K$4 &gt;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(1-Inputs_ByYear!$D$4)^(K$4-($G34+$B34+1)),
     0))),
0)</f>
        <v>0</v>
      </c>
      <c r="L34" s="246">
        <f>IF( (L$4-$G34) &lt; ($C34+$B34),
     IF( L$4 = $G34+$B34,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$D34,
     IF( L$4 =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         ) * (1-$D34),
     IF( L$4 &gt;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(1-Inputs_ByYear!$D$4)^(L$4-($G34+$B34+1)),
     0))),
0)</f>
        <v>0</v>
      </c>
      <c r="M34" s="246">
        <f>IF( (M$4-$G34) &lt; ($C34+$B34),
     IF( M$4 = $G34+$B34,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$D34,
     IF( M$4 =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         ) * (1-$D34),
     IF( M$4 &gt;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(1-Inputs_ByYear!$D$4)^(M$4-($G34+$B34+1)),
     0))),
0)</f>
        <v>0</v>
      </c>
      <c r="N34" s="246">
        <f>IF( (N$4-$G34) &lt; ($C34+$B34),
     IF( N$4 = $G34+$B34,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$D34,
     IF( N$4 =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         ) * (1-$D34),
     IF( N$4 &gt;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(1-Inputs_ByYear!$D$4)^(N$4-($G34+$B34+1)),
     0))),
0)</f>
        <v>0</v>
      </c>
      <c r="O34" s="246">
        <f>IF( (O$4-$G34) &lt; ($C34+$B34),
     IF( O$4 = $G34+$B34,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$D34,
     IF( O$4 =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         ) * (1-$D34),
     IF( O$4 &gt;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(1-Inputs_ByYear!$D$4)^(O$4-($G34+$B34+1)),
     0))),
0)</f>
        <v>59048.864179199998</v>
      </c>
      <c r="P34" s="246">
        <f>IF( (P$4-$G34) &lt; ($C34+$B34),
     IF( P$4 = $G34+$B34,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$D34,
     IF( P$4 =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         ) * (1-$D34),
     IF( P$4 &gt;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(1-Inputs_ByYear!$D$4)^(P$4-($G34+$B34+1)),
     0))),
0)</f>
        <v>59048.864179199998</v>
      </c>
      <c r="Q34" s="246">
        <f>IF( (Q$4-$G34) &lt; ($C34+$B34),
     IF( Q$4 = $G34+$B34,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$D34,
     IF( Q$4 =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         ) * (1-$D34),
     IF( Q$4 &gt;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(1-Inputs_ByYear!$D$4)^(Q$4-($G34+$B34+1)),
     0))),
0)</f>
        <v>117507.23971660799</v>
      </c>
      <c r="R34" s="246">
        <f>IF( (R$4-$G34) &lt; ($C34+$B34),
     IF( R$4 = $G34+$B34,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$D34,
     IF( R$4 =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         ) * (1-$D34),
     IF( R$4 &gt;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(1-Inputs_ByYear!$D$4)^(R$4-($G34+$B34+1)),
     0))),
0)</f>
        <v>116919.70351802497</v>
      </c>
      <c r="S34" s="246">
        <f>IF( (S$4-$G34) &lt; ($C34+$B34),
     IF( S$4 = $G34+$B34,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$D34,
     IF( S$4 =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         ) * (1-$D34),
     IF( S$4 &gt;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(1-Inputs_ByYear!$D$4)^(S$4-($G34+$B34+1)),
     0))),
0)</f>
        <v>116335.10500043484</v>
      </c>
      <c r="T34" s="246">
        <f>IF( (T$4-$G34) &lt; ($C34+$B34),
     IF( T$4 = $G34+$B34,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$D34,
     IF( T$4 =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         ) * (1-$D34),
     IF( T$4 &gt;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(1-Inputs_ByYear!$D$4)^(T$4-($G34+$B34+1)),
     0))),
0)</f>
        <v>115753.42947543267</v>
      </c>
      <c r="U34" s="246">
        <f>IF( (U$4-$G34) &lt; ($C34+$B34),
     IF( U$4 = $G34+$B34,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$D34,
     IF( U$4 =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         ) * (1-$D34),
     IF( U$4 &gt;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(1-Inputs_ByYear!$D$4)^(U$4-($G34+$B34+1)),
     0))),
0)</f>
        <v>115174.66232805551</v>
      </c>
      <c r="V34" s="246">
        <f>IF( (V$4-$G34) &lt; ($C34+$B34),
     IF( V$4 = $G34+$B34,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$D34,
     IF( V$4 =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         ) * (1-$D34),
     IF( V$4 &gt;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(1-Inputs_ByYear!$D$4)^(V$4-($G34+$B34+1)),
     0))),
0)</f>
        <v>114598.78901641523</v>
      </c>
      <c r="W34" s="246">
        <f>IF( (W$4-$G34) &lt; ($C34+$B34),
     IF( W$4 = $G34+$B34,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$D34,
     IF( W$4 =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         ) * (1-$D34),
     IF( W$4 &gt;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(1-Inputs_ByYear!$D$4)^(W$4-($G34+$B34+1)),
     0))),
0)</f>
        <v>114025.79507133315</v>
      </c>
      <c r="X34" s="246">
        <f>IF( (X$4-$G34) &lt; ($C34+$B34),
     IF( X$4 = $G34+$B34,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$D34,
     IF( X$4 =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         ) * (1-$D34),
     IF( X$4 &gt;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(1-Inputs_ByYear!$D$4)^(X$4-($G34+$B34+1)),
     0))),
0)</f>
        <v>113455.66609597648</v>
      </c>
      <c r="Y34" s="246">
        <f>IF( (Y$4-$G34) &lt; ($C34+$B34),
     IF( Y$4 = $G34+$B34,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$D34,
     IF( Y$4 =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         ) * (1-$D34),
     IF( Y$4 &gt;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(1-Inputs_ByYear!$D$4)^(Y$4-($G34+$B34+1)),
     0))),
0)</f>
        <v>112888.38776549659</v>
      </c>
      <c r="Z34" s="246">
        <f>IF( (Z$4-$G34) &lt; ($C34+$B34),
     IF( Z$4 = $G34+$B34,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$D34,
     IF( Z$4 =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         ) * (1-$D34),
     IF( Z$4 &gt;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(1-Inputs_ByYear!$D$4)^(Z$4-($G34+$B34+1)),
     0))),
0)</f>
        <v>112323.94582666912</v>
      </c>
      <c r="AA34" s="246">
        <f>IF( (AA$4-$G34) &lt; ($C34+$B34),
     IF( AA$4 = $G34+$B34,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$D34,
     IF( AA$4 =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         ) * (1-$D34),
     IF( AA$4 &gt;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(1-Inputs_ByYear!$D$4)^(AA$4-($G34+$B34+1)),
     0))),
0)</f>
        <v>111762.32609753577</v>
      </c>
      <c r="AB34" s="246">
        <f>IF( (AB$4-$G34) &lt; ($C34+$B34),
     IF( AB$4 = $G34+$B34,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$D34,
     IF( AB$4 =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         ) * (1-$D34),
     IF( AB$4 &gt;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(1-Inputs_ByYear!$D$4)^(AB$4-($G34+$B34+1)),
     0))),
0)</f>
        <v>111203.51446704809</v>
      </c>
      <c r="AC34" s="246">
        <f>IF( (AC$4-$G34) &lt; ($C34+$B34),
     IF( AC$4 = $G34+$B34,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$D34,
     IF( AC$4 =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         ) * (1-$D34),
     IF( AC$4 &gt;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(1-Inputs_ByYear!$D$4)^(AC$4-($G34+$B34+1)),
     0))),
0)</f>
        <v>110647.49689471287</v>
      </c>
      <c r="AD34" s="246">
        <f>IF( (AD$4-$G34) &lt; ($C34+$B34),
     IF( AD$4 = $G34+$B34,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$D34,
     IF( AD$4 =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         ) * (1-$D34),
     IF( AD$4 &gt; $G34+$B34+1,
         SUMIFS(
            INDEX('ABP REC Calc'!$G$6:$AB$69,,
                  MATCH('ABP REC Deliveries'!$H34,'ABP REC Calc'!$G$5:$AB$5,0)),
            'ABP REC Calc'!$C$6:$C$69,'ABP REC Deliveries'!$E34,
            'ABP REC Calc'!$B$6:$B$69,'ABP REC Deliveries'!$F34
         ) * (1-Inputs_ByYear!$D$4)^(AD$4-($G34+$B34+1)),
     0))),
0)</f>
        <v>0</v>
      </c>
    </row>
    <row r="35" spans="2:30" ht="14.45" customHeight="1">
      <c r="B35" s="64">
        <v>0</v>
      </c>
      <c r="C35" s="64">
        <v>15</v>
      </c>
      <c r="D35" s="64">
        <v>0.5</v>
      </c>
      <c r="E35" s="234" t="s">
        <v>206</v>
      </c>
      <c r="F35" s="231" t="s">
        <v>231</v>
      </c>
      <c r="G35" s="231">
        <f t="shared" si="2"/>
        <v>2031</v>
      </c>
      <c r="H35" s="239" t="s">
        <v>29</v>
      </c>
      <c r="I35" s="246">
        <f>IF( (I$4-$G35) &lt; ($C35+$B35),
     IF( I$4 = $G35+$B35,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$D35,
     IF( I$4 =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         ) * (1-$D35),
     IF( I$4 &gt;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(1-Inputs_ByYear!$D$4)^(I$4-($G35+$B35+1)),
     0))),
0)</f>
        <v>0</v>
      </c>
      <c r="J35" s="246">
        <f>IF( (J$4-$G35) &lt; ($C35+$B35),
     IF( J$4 = $G35+$B35,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$D35,
     IF( J$4 =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         ) * (1-$D35),
     IF( J$4 &gt;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(1-Inputs_ByYear!$D$4)^(J$4-($G35+$B35+1)),
     0))),
0)</f>
        <v>0</v>
      </c>
      <c r="K35" s="246">
        <f>IF( (K$4-$G35) &lt; ($C35+$B35),
     IF( K$4 = $G35+$B35,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$D35,
     IF( K$4 =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         ) * (1-$D35),
     IF( K$4 &gt;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(1-Inputs_ByYear!$D$4)^(K$4-($G35+$B35+1)),
     0))),
0)</f>
        <v>0</v>
      </c>
      <c r="L35" s="246">
        <f>IF( (L$4-$G35) &lt; ($C35+$B35),
     IF( L$4 = $G35+$B35,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$D35,
     IF( L$4 =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         ) * (1-$D35),
     IF( L$4 &gt;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(1-Inputs_ByYear!$D$4)^(L$4-($G35+$B35+1)),
     0))),
0)</f>
        <v>0</v>
      </c>
      <c r="M35" s="246">
        <f>IF( (M$4-$G35) &lt; ($C35+$B35),
     IF( M$4 = $G35+$B35,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$D35,
     IF( M$4 =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         ) * (1-$D35),
     IF( M$4 &gt;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(1-Inputs_ByYear!$D$4)^(M$4-($G35+$B35+1)),
     0))),
0)</f>
        <v>0</v>
      </c>
      <c r="N35" s="246">
        <f>IF( (N$4-$G35) &lt; ($C35+$B35),
     IF( N$4 = $G35+$B35,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$D35,
     IF( N$4 =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         ) * (1-$D35),
     IF( N$4 &gt;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(1-Inputs_ByYear!$D$4)^(N$4-($G35+$B35+1)),
     0))),
0)</f>
        <v>0</v>
      </c>
      <c r="O35" s="246">
        <f>IF( (O$4-$G35) &lt; ($C35+$B35),
     IF( O$4 = $G35+$B35,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$D35,
     IF( O$4 =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         ) * (1-$D35),
     IF( O$4 &gt;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(1-Inputs_ByYear!$D$4)^(O$4-($G35+$B35+1)),
     0))),
0)</f>
        <v>0</v>
      </c>
      <c r="P35" s="246">
        <f>IF( (P$4-$G35) &lt; ($C35+$B35),
     IF( P$4 = $G35+$B35,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$D35,
     IF( P$4 =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         ) * (1-$D35),
     IF( P$4 &gt;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(1-Inputs_ByYear!$D$4)^(P$4-($G35+$B35+1)),
     0))),
0)</f>
        <v>59048.864179199998</v>
      </c>
      <c r="Q35" s="246">
        <f>IF( (Q$4-$G35) &lt; ($C35+$B35),
     IF( Q$4 = $G35+$B35,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$D35,
     IF( Q$4 =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         ) * (1-$D35),
     IF( Q$4 &gt;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(1-Inputs_ByYear!$D$4)^(Q$4-($G35+$B35+1)),
     0))),
0)</f>
        <v>59048.864179199998</v>
      </c>
      <c r="R35" s="246">
        <f>IF( (R$4-$G35) &lt; ($C35+$B35),
     IF( R$4 = $G35+$B35,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$D35,
     IF( R$4 =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         ) * (1-$D35),
     IF( R$4 &gt;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(1-Inputs_ByYear!$D$4)^(R$4-($G35+$B35+1)),
     0))),
0)</f>
        <v>117507.23971660799</v>
      </c>
      <c r="S35" s="246">
        <f>IF( (S$4-$G35) &lt; ($C35+$B35),
     IF( S$4 = $G35+$B35,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$D35,
     IF( S$4 =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         ) * (1-$D35),
     IF( S$4 &gt;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(1-Inputs_ByYear!$D$4)^(S$4-($G35+$B35+1)),
     0))),
0)</f>
        <v>116919.70351802497</v>
      </c>
      <c r="T35" s="246">
        <f>IF( (T$4-$G35) &lt; ($C35+$B35),
     IF( T$4 = $G35+$B35,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$D35,
     IF( T$4 =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         ) * (1-$D35),
     IF( T$4 &gt;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(1-Inputs_ByYear!$D$4)^(T$4-($G35+$B35+1)),
     0))),
0)</f>
        <v>116335.10500043484</v>
      </c>
      <c r="U35" s="246">
        <f>IF( (U$4-$G35) &lt; ($C35+$B35),
     IF( U$4 = $G35+$B35,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$D35,
     IF( U$4 =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         ) * (1-$D35),
     IF( U$4 &gt;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(1-Inputs_ByYear!$D$4)^(U$4-($G35+$B35+1)),
     0))),
0)</f>
        <v>115753.42947543267</v>
      </c>
      <c r="V35" s="246">
        <f>IF( (V$4-$G35) &lt; ($C35+$B35),
     IF( V$4 = $G35+$B35,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$D35,
     IF( V$4 =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         ) * (1-$D35),
     IF( V$4 &gt;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(1-Inputs_ByYear!$D$4)^(V$4-($G35+$B35+1)),
     0))),
0)</f>
        <v>115174.66232805551</v>
      </c>
      <c r="W35" s="246">
        <f>IF( (W$4-$G35) &lt; ($C35+$B35),
     IF( W$4 = $G35+$B35,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$D35,
     IF( W$4 =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         ) * (1-$D35),
     IF( W$4 &gt;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(1-Inputs_ByYear!$D$4)^(W$4-($G35+$B35+1)),
     0))),
0)</f>
        <v>114598.78901641523</v>
      </c>
      <c r="X35" s="246">
        <f>IF( (X$4-$G35) &lt; ($C35+$B35),
     IF( X$4 = $G35+$B35,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$D35,
     IF( X$4 =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         ) * (1-$D35),
     IF( X$4 &gt;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(1-Inputs_ByYear!$D$4)^(X$4-($G35+$B35+1)),
     0))),
0)</f>
        <v>114025.79507133315</v>
      </c>
      <c r="Y35" s="246">
        <f>IF( (Y$4-$G35) &lt; ($C35+$B35),
     IF( Y$4 = $G35+$B35,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$D35,
     IF( Y$4 =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         ) * (1-$D35),
     IF( Y$4 &gt;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(1-Inputs_ByYear!$D$4)^(Y$4-($G35+$B35+1)),
     0))),
0)</f>
        <v>113455.66609597648</v>
      </c>
      <c r="Z35" s="246">
        <f>IF( (Z$4-$G35) &lt; ($C35+$B35),
     IF( Z$4 = $G35+$B35,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$D35,
     IF( Z$4 =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         ) * (1-$D35),
     IF( Z$4 &gt;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(1-Inputs_ByYear!$D$4)^(Z$4-($G35+$B35+1)),
     0))),
0)</f>
        <v>112888.38776549659</v>
      </c>
      <c r="AA35" s="246">
        <f>IF( (AA$4-$G35) &lt; ($C35+$B35),
     IF( AA$4 = $G35+$B35,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$D35,
     IF( AA$4 =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         ) * (1-$D35),
     IF( AA$4 &gt;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(1-Inputs_ByYear!$D$4)^(AA$4-($G35+$B35+1)),
     0))),
0)</f>
        <v>112323.94582666912</v>
      </c>
      <c r="AB35" s="246">
        <f>IF( (AB$4-$G35) &lt; ($C35+$B35),
     IF( AB$4 = $G35+$B35,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$D35,
     IF( AB$4 =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         ) * (1-$D35),
     IF( AB$4 &gt;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(1-Inputs_ByYear!$D$4)^(AB$4-($G35+$B35+1)),
     0))),
0)</f>
        <v>111762.32609753577</v>
      </c>
      <c r="AC35" s="246">
        <f>IF( (AC$4-$G35) &lt; ($C35+$B35),
     IF( AC$4 = $G35+$B35,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$D35,
     IF( AC$4 =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         ) * (1-$D35),
     IF( AC$4 &gt;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(1-Inputs_ByYear!$D$4)^(AC$4-($G35+$B35+1)),
     0))),
0)</f>
        <v>111203.51446704809</v>
      </c>
      <c r="AD35" s="246">
        <f>IF( (AD$4-$G35) &lt; ($C35+$B35),
     IF( AD$4 = $G35+$B35,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$D35,
     IF( AD$4 =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         ) * (1-$D35),
     IF( AD$4 &gt; $G35+$B35+1,
         SUMIFS(
            INDEX('ABP REC Calc'!$G$6:$AB$69,,
                  MATCH('ABP REC Deliveries'!$H35,'ABP REC Calc'!$G$5:$AB$5,0)),
            'ABP REC Calc'!$C$6:$C$69,'ABP REC Deliveries'!$E35,
            'ABP REC Calc'!$B$6:$B$69,'ABP REC Deliveries'!$F35
         ) * (1-Inputs_ByYear!$D$4)^(AD$4-($G35+$B35+1)),
     0))),
0)</f>
        <v>110647.49689471287</v>
      </c>
    </row>
    <row r="36" spans="2:30" ht="14.45" customHeight="1">
      <c r="B36" s="64">
        <v>0</v>
      </c>
      <c r="C36" s="64">
        <v>15</v>
      </c>
      <c r="D36" s="64">
        <v>0.5</v>
      </c>
      <c r="E36" s="234" t="s">
        <v>206</v>
      </c>
      <c r="F36" s="231" t="s">
        <v>231</v>
      </c>
      <c r="G36" s="231">
        <f t="shared" si="2"/>
        <v>2032</v>
      </c>
      <c r="H36" s="239" t="s">
        <v>30</v>
      </c>
      <c r="I36" s="246">
        <f>IF( (I$4-$G36) &lt; ($C36+$B36),
     IF( I$4 = $G36+$B36,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$D36,
     IF( I$4 =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         ) * (1-$D36),
     IF( I$4 &gt;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(1-Inputs_ByYear!$D$4)^(I$4-($G36+$B36+1)),
     0))),
0)</f>
        <v>0</v>
      </c>
      <c r="J36" s="246">
        <f>IF( (J$4-$G36) &lt; ($C36+$B36),
     IF( J$4 = $G36+$B36,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$D36,
     IF( J$4 =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         ) * (1-$D36),
     IF( J$4 &gt;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(1-Inputs_ByYear!$D$4)^(J$4-($G36+$B36+1)),
     0))),
0)</f>
        <v>0</v>
      </c>
      <c r="K36" s="246">
        <f>IF( (K$4-$G36) &lt; ($C36+$B36),
     IF( K$4 = $G36+$B36,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$D36,
     IF( K$4 =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         ) * (1-$D36),
     IF( K$4 &gt;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(1-Inputs_ByYear!$D$4)^(K$4-($G36+$B36+1)),
     0))),
0)</f>
        <v>0</v>
      </c>
      <c r="L36" s="246">
        <f>IF( (L$4-$G36) &lt; ($C36+$B36),
     IF( L$4 = $G36+$B36,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$D36,
     IF( L$4 =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         ) * (1-$D36),
     IF( L$4 &gt;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(1-Inputs_ByYear!$D$4)^(L$4-($G36+$B36+1)),
     0))),
0)</f>
        <v>0</v>
      </c>
      <c r="M36" s="246">
        <f>IF( (M$4-$G36) &lt; ($C36+$B36),
     IF( M$4 = $G36+$B36,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$D36,
     IF( M$4 =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         ) * (1-$D36),
     IF( M$4 &gt;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(1-Inputs_ByYear!$D$4)^(M$4-($G36+$B36+1)),
     0))),
0)</f>
        <v>0</v>
      </c>
      <c r="N36" s="246">
        <f>IF( (N$4-$G36) &lt; ($C36+$B36),
     IF( N$4 = $G36+$B36,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$D36,
     IF( N$4 =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         ) * (1-$D36),
     IF( N$4 &gt;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(1-Inputs_ByYear!$D$4)^(N$4-($G36+$B36+1)),
     0))),
0)</f>
        <v>0</v>
      </c>
      <c r="O36" s="246">
        <f>IF( (O$4-$G36) &lt; ($C36+$B36),
     IF( O$4 = $G36+$B36,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$D36,
     IF( O$4 =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         ) * (1-$D36),
     IF( O$4 &gt;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(1-Inputs_ByYear!$D$4)^(O$4-($G36+$B36+1)),
     0))),
0)</f>
        <v>0</v>
      </c>
      <c r="P36" s="246">
        <f>IF( (P$4-$G36) &lt; ($C36+$B36),
     IF( P$4 = $G36+$B36,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$D36,
     IF( P$4 =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         ) * (1-$D36),
     IF( P$4 &gt;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(1-Inputs_ByYear!$D$4)^(P$4-($G36+$B36+1)),
     0))),
0)</f>
        <v>0</v>
      </c>
      <c r="Q36" s="246">
        <f>IF( (Q$4-$G36) &lt; ($C36+$B36),
     IF( Q$4 = $G36+$B36,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$D36,
     IF( Q$4 =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         ) * (1-$D36),
     IF( Q$4 &gt;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(1-Inputs_ByYear!$D$4)^(Q$4-($G36+$B36+1)),
     0))),
0)</f>
        <v>59048.864179199998</v>
      </c>
      <c r="R36" s="246">
        <f>IF( (R$4-$G36) &lt; ($C36+$B36),
     IF( R$4 = $G36+$B36,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$D36,
     IF( R$4 =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         ) * (1-$D36),
     IF( R$4 &gt;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(1-Inputs_ByYear!$D$4)^(R$4-($G36+$B36+1)),
     0))),
0)</f>
        <v>59048.864179199998</v>
      </c>
      <c r="S36" s="246">
        <f>IF( (S$4-$G36) &lt; ($C36+$B36),
     IF( S$4 = $G36+$B36,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$D36,
     IF( S$4 =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         ) * (1-$D36),
     IF( S$4 &gt;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(1-Inputs_ByYear!$D$4)^(S$4-($G36+$B36+1)),
     0))),
0)</f>
        <v>117507.23971660799</v>
      </c>
      <c r="T36" s="246">
        <f>IF( (T$4-$G36) &lt; ($C36+$B36),
     IF( T$4 = $G36+$B36,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$D36,
     IF( T$4 =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         ) * (1-$D36),
     IF( T$4 &gt;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(1-Inputs_ByYear!$D$4)^(T$4-($G36+$B36+1)),
     0))),
0)</f>
        <v>116919.70351802497</v>
      </c>
      <c r="U36" s="246">
        <f>IF( (U$4-$G36) &lt; ($C36+$B36),
     IF( U$4 = $G36+$B36,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$D36,
     IF( U$4 =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         ) * (1-$D36),
     IF( U$4 &gt;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(1-Inputs_ByYear!$D$4)^(U$4-($G36+$B36+1)),
     0))),
0)</f>
        <v>116335.10500043484</v>
      </c>
      <c r="V36" s="246">
        <f>IF( (V$4-$G36) &lt; ($C36+$B36),
     IF( V$4 = $G36+$B36,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$D36,
     IF( V$4 =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         ) * (1-$D36),
     IF( V$4 &gt;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(1-Inputs_ByYear!$D$4)^(V$4-($G36+$B36+1)),
     0))),
0)</f>
        <v>115753.42947543267</v>
      </c>
      <c r="W36" s="246">
        <f>IF( (W$4-$G36) &lt; ($C36+$B36),
     IF( W$4 = $G36+$B36,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$D36,
     IF( W$4 =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         ) * (1-$D36),
     IF( W$4 &gt;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(1-Inputs_ByYear!$D$4)^(W$4-($G36+$B36+1)),
     0))),
0)</f>
        <v>115174.66232805551</v>
      </c>
      <c r="X36" s="246">
        <f>IF( (X$4-$G36) &lt; ($C36+$B36),
     IF( X$4 = $G36+$B36,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$D36,
     IF( X$4 =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         ) * (1-$D36),
     IF( X$4 &gt;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(1-Inputs_ByYear!$D$4)^(X$4-($G36+$B36+1)),
     0))),
0)</f>
        <v>114598.78901641523</v>
      </c>
      <c r="Y36" s="246">
        <f>IF( (Y$4-$G36) &lt; ($C36+$B36),
     IF( Y$4 = $G36+$B36,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$D36,
     IF( Y$4 =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         ) * (1-$D36),
     IF( Y$4 &gt;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(1-Inputs_ByYear!$D$4)^(Y$4-($G36+$B36+1)),
     0))),
0)</f>
        <v>114025.79507133315</v>
      </c>
      <c r="Z36" s="246">
        <f>IF( (Z$4-$G36) &lt; ($C36+$B36),
     IF( Z$4 = $G36+$B36,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$D36,
     IF( Z$4 =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         ) * (1-$D36),
     IF( Z$4 &gt;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(1-Inputs_ByYear!$D$4)^(Z$4-($G36+$B36+1)),
     0))),
0)</f>
        <v>113455.66609597648</v>
      </c>
      <c r="AA36" s="246">
        <f>IF( (AA$4-$G36) &lt; ($C36+$B36),
     IF( AA$4 = $G36+$B36,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$D36,
     IF( AA$4 =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         ) * (1-$D36),
     IF( AA$4 &gt;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(1-Inputs_ByYear!$D$4)^(AA$4-($G36+$B36+1)),
     0))),
0)</f>
        <v>112888.38776549659</v>
      </c>
      <c r="AB36" s="246">
        <f>IF( (AB$4-$G36) &lt; ($C36+$B36),
     IF( AB$4 = $G36+$B36,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$D36,
     IF( AB$4 =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         ) * (1-$D36),
     IF( AB$4 &gt;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(1-Inputs_ByYear!$D$4)^(AB$4-($G36+$B36+1)),
     0))),
0)</f>
        <v>112323.94582666912</v>
      </c>
      <c r="AC36" s="246">
        <f>IF( (AC$4-$G36) &lt; ($C36+$B36),
     IF( AC$4 = $G36+$B36,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$D36,
     IF( AC$4 =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         ) * (1-$D36),
     IF( AC$4 &gt;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(1-Inputs_ByYear!$D$4)^(AC$4-($G36+$B36+1)),
     0))),
0)</f>
        <v>111762.32609753577</v>
      </c>
      <c r="AD36" s="246">
        <f>IF( (AD$4-$G36) &lt; ($C36+$B36),
     IF( AD$4 = $G36+$B36,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$D36,
     IF( AD$4 =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         ) * (1-$D36),
     IF( AD$4 &gt; $G36+$B36+1,
         SUMIFS(
            INDEX('ABP REC Calc'!$G$6:$AB$69,,
                  MATCH('ABP REC Deliveries'!$H36,'ABP REC Calc'!$G$5:$AB$5,0)),
            'ABP REC Calc'!$C$6:$C$69,'ABP REC Deliveries'!$E36,
            'ABP REC Calc'!$B$6:$B$69,'ABP REC Deliveries'!$F36
         ) * (1-Inputs_ByYear!$D$4)^(AD$4-($G36+$B36+1)),
     0))),
0)</f>
        <v>111203.51446704809</v>
      </c>
    </row>
    <row r="37" spans="2:30" ht="14.45" customHeight="1">
      <c r="B37" s="64">
        <v>0</v>
      </c>
      <c r="C37" s="64">
        <v>15</v>
      </c>
      <c r="D37" s="64">
        <v>0.5</v>
      </c>
      <c r="E37" s="234" t="s">
        <v>206</v>
      </c>
      <c r="F37" s="231" t="s">
        <v>231</v>
      </c>
      <c r="G37" s="231">
        <f t="shared" si="2"/>
        <v>2033</v>
      </c>
      <c r="H37" s="239" t="s">
        <v>31</v>
      </c>
      <c r="I37" s="246">
        <f>IF( (I$4-$G37) &lt; ($C37+$B37),
     IF( I$4 = $G37+$B37,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$D37,
     IF( I$4 =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         ) * (1-$D37),
     IF( I$4 &gt;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(1-Inputs_ByYear!$D$4)^(I$4-($G37+$B37+1)),
     0))),
0)</f>
        <v>0</v>
      </c>
      <c r="J37" s="246">
        <f>IF( (J$4-$G37) &lt; ($C37+$B37),
     IF( J$4 = $G37+$B37,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$D37,
     IF( J$4 =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         ) * (1-$D37),
     IF( J$4 &gt;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(1-Inputs_ByYear!$D$4)^(J$4-($G37+$B37+1)),
     0))),
0)</f>
        <v>0</v>
      </c>
      <c r="K37" s="246">
        <f>IF( (K$4-$G37) &lt; ($C37+$B37),
     IF( K$4 = $G37+$B37,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$D37,
     IF( K$4 =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         ) * (1-$D37),
     IF( K$4 &gt;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(1-Inputs_ByYear!$D$4)^(K$4-($G37+$B37+1)),
     0))),
0)</f>
        <v>0</v>
      </c>
      <c r="L37" s="246">
        <f>IF( (L$4-$G37) &lt; ($C37+$B37),
     IF( L$4 = $G37+$B37,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$D37,
     IF( L$4 =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         ) * (1-$D37),
     IF( L$4 &gt;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(1-Inputs_ByYear!$D$4)^(L$4-($G37+$B37+1)),
     0))),
0)</f>
        <v>0</v>
      </c>
      <c r="M37" s="246">
        <f>IF( (M$4-$G37) &lt; ($C37+$B37),
     IF( M$4 = $G37+$B37,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$D37,
     IF( M$4 =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         ) * (1-$D37),
     IF( M$4 &gt;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(1-Inputs_ByYear!$D$4)^(M$4-($G37+$B37+1)),
     0))),
0)</f>
        <v>0</v>
      </c>
      <c r="N37" s="246">
        <f>IF( (N$4-$G37) &lt; ($C37+$B37),
     IF( N$4 = $G37+$B37,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$D37,
     IF( N$4 =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         ) * (1-$D37),
     IF( N$4 &gt;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(1-Inputs_ByYear!$D$4)^(N$4-($G37+$B37+1)),
     0))),
0)</f>
        <v>0</v>
      </c>
      <c r="O37" s="246">
        <f>IF( (O$4-$G37) &lt; ($C37+$B37),
     IF( O$4 = $G37+$B37,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$D37,
     IF( O$4 =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         ) * (1-$D37),
     IF( O$4 &gt;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(1-Inputs_ByYear!$D$4)^(O$4-($G37+$B37+1)),
     0))),
0)</f>
        <v>0</v>
      </c>
      <c r="P37" s="246">
        <f>IF( (P$4-$G37) &lt; ($C37+$B37),
     IF( P$4 = $G37+$B37,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$D37,
     IF( P$4 =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         ) * (1-$D37),
     IF( P$4 &gt;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(1-Inputs_ByYear!$D$4)^(P$4-($G37+$B37+1)),
     0))),
0)</f>
        <v>0</v>
      </c>
      <c r="Q37" s="246">
        <f>IF( (Q$4-$G37) &lt; ($C37+$B37),
     IF( Q$4 = $G37+$B37,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$D37,
     IF( Q$4 =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         ) * (1-$D37),
     IF( Q$4 &gt;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(1-Inputs_ByYear!$D$4)^(Q$4-($G37+$B37+1)),
     0))),
0)</f>
        <v>0</v>
      </c>
      <c r="R37" s="246">
        <f>IF( (R$4-$G37) &lt; ($C37+$B37),
     IF( R$4 = $G37+$B37,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$D37,
     IF( R$4 =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         ) * (1-$D37),
     IF( R$4 &gt;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(1-Inputs_ByYear!$D$4)^(R$4-($G37+$B37+1)),
     0))),
0)</f>
        <v>29524.432089599999</v>
      </c>
      <c r="S37" s="246">
        <f>IF( (S$4-$G37) &lt; ($C37+$B37),
     IF( S$4 = $G37+$B37,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$D37,
     IF( S$4 =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         ) * (1-$D37),
     IF( S$4 &gt;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(1-Inputs_ByYear!$D$4)^(S$4-($G37+$B37+1)),
     0))),
0)</f>
        <v>29524.432089599999</v>
      </c>
      <c r="T37" s="246">
        <f>IF( (T$4-$G37) &lt; ($C37+$B37),
     IF( T$4 = $G37+$B37,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$D37,
     IF( T$4 =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         ) * (1-$D37),
     IF( T$4 &gt;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(1-Inputs_ByYear!$D$4)^(T$4-($G37+$B37+1)),
     0))),
0)</f>
        <v>58753.619858303995</v>
      </c>
      <c r="U37" s="246">
        <f>IF( (U$4-$G37) &lt; ($C37+$B37),
     IF( U$4 = $G37+$B37,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$D37,
     IF( U$4 =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         ) * (1-$D37),
     IF( U$4 &gt;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(1-Inputs_ByYear!$D$4)^(U$4-($G37+$B37+1)),
     0))),
0)</f>
        <v>58459.851759012483</v>
      </c>
      <c r="V37" s="246">
        <f>IF( (V$4-$G37) &lt; ($C37+$B37),
     IF( V$4 = $G37+$B37,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$D37,
     IF( V$4 =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         ) * (1-$D37),
     IF( V$4 &gt;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(1-Inputs_ByYear!$D$4)^(V$4-($G37+$B37+1)),
     0))),
0)</f>
        <v>58167.552500217418</v>
      </c>
      <c r="W37" s="246">
        <f>IF( (W$4-$G37) &lt; ($C37+$B37),
     IF( W$4 = $G37+$B37,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$D37,
     IF( W$4 =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         ) * (1-$D37),
     IF( W$4 &gt;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(1-Inputs_ByYear!$D$4)^(W$4-($G37+$B37+1)),
     0))),
0)</f>
        <v>57876.714737716335</v>
      </c>
      <c r="X37" s="246">
        <f>IF( (X$4-$G37) &lt; ($C37+$B37),
     IF( X$4 = $G37+$B37,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$D37,
     IF( X$4 =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         ) * (1-$D37),
     IF( X$4 &gt;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(1-Inputs_ByYear!$D$4)^(X$4-($G37+$B37+1)),
     0))),
0)</f>
        <v>57587.331164027753</v>
      </c>
      <c r="Y37" s="246">
        <f>IF( (Y$4-$G37) &lt; ($C37+$B37),
     IF( Y$4 = $G37+$B37,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$D37,
     IF( Y$4 =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         ) * (1-$D37),
     IF( Y$4 &gt;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(1-Inputs_ByYear!$D$4)^(Y$4-($G37+$B37+1)),
     0))),
0)</f>
        <v>57299.394508207617</v>
      </c>
      <c r="Z37" s="246">
        <f>IF( (Z$4-$G37) &lt; ($C37+$B37),
     IF( Z$4 = $G37+$B37,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$D37,
     IF( Z$4 =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         ) * (1-$D37),
     IF( Z$4 &gt;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(1-Inputs_ByYear!$D$4)^(Z$4-($G37+$B37+1)),
     0))),
0)</f>
        <v>57012.897535666576</v>
      </c>
      <c r="AA37" s="246">
        <f>IF( (AA$4-$G37) &lt; ($C37+$B37),
     IF( AA$4 = $G37+$B37,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$D37,
     IF( AA$4 =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         ) * (1-$D37),
     IF( AA$4 &gt;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(1-Inputs_ByYear!$D$4)^(AA$4-($G37+$B37+1)),
     0))),
0)</f>
        <v>56727.833047988242</v>
      </c>
      <c r="AB37" s="246">
        <f>IF( (AB$4-$G37) &lt; ($C37+$B37),
     IF( AB$4 = $G37+$B37,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$D37,
     IF( AB$4 =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         ) * (1-$D37),
     IF( AB$4 &gt;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(1-Inputs_ByYear!$D$4)^(AB$4-($G37+$B37+1)),
     0))),
0)</f>
        <v>56444.193882748295</v>
      </c>
      <c r="AC37" s="246">
        <f>IF( (AC$4-$G37) &lt; ($C37+$B37),
     IF( AC$4 = $G37+$B37,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$D37,
     IF( AC$4 =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         ) * (1-$D37),
     IF( AC$4 &gt;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(1-Inputs_ByYear!$D$4)^(AC$4-($G37+$B37+1)),
     0))),
0)</f>
        <v>56161.972913334561</v>
      </c>
      <c r="AD37" s="246">
        <f>IF( (AD$4-$G37) &lt; ($C37+$B37),
     IF( AD$4 = $G37+$B37,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$D37,
     IF( AD$4 =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         ) * (1-$D37),
     IF( AD$4 &gt; $G37+$B37+1,
         SUMIFS(
            INDEX('ABP REC Calc'!$G$6:$AB$69,,
                  MATCH('ABP REC Deliveries'!$H37,'ABP REC Calc'!$G$5:$AB$5,0)),
            'ABP REC Calc'!$C$6:$C$69,'ABP REC Deliveries'!$E37,
            'ABP REC Calc'!$B$6:$B$69,'ABP REC Deliveries'!$F37
         ) * (1-Inputs_ByYear!$D$4)^(AD$4-($G37+$B37+1)),
     0))),
0)</f>
        <v>55881.163048767885</v>
      </c>
    </row>
    <row r="38" spans="2:30" ht="14.45" customHeight="1">
      <c r="B38" s="64">
        <v>0</v>
      </c>
      <c r="C38" s="64">
        <v>15</v>
      </c>
      <c r="D38" s="64">
        <v>0.5</v>
      </c>
      <c r="E38" s="234" t="s">
        <v>206</v>
      </c>
      <c r="F38" s="231" t="s">
        <v>231</v>
      </c>
      <c r="G38" s="231">
        <f t="shared" si="2"/>
        <v>2034</v>
      </c>
      <c r="H38" s="239" t="s">
        <v>32</v>
      </c>
      <c r="I38" s="246">
        <f>IF( (I$4-$G38) &lt; ($C38+$B38),
     IF( I$4 = $G38+$B38,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$D38,
     IF( I$4 =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         ) * (1-$D38),
     IF( I$4 &gt;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(1-Inputs_ByYear!$D$4)^(I$4-($G38+$B38+1)),
     0))),
0)</f>
        <v>0</v>
      </c>
      <c r="J38" s="246">
        <f>IF( (J$4-$G38) &lt; ($C38+$B38),
     IF( J$4 = $G38+$B38,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$D38,
     IF( J$4 =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         ) * (1-$D38),
     IF( J$4 &gt;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(1-Inputs_ByYear!$D$4)^(J$4-($G38+$B38+1)),
     0))),
0)</f>
        <v>0</v>
      </c>
      <c r="K38" s="246">
        <f>IF( (K$4-$G38) &lt; ($C38+$B38),
     IF( K$4 = $G38+$B38,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$D38,
     IF( K$4 =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         ) * (1-$D38),
     IF( K$4 &gt;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(1-Inputs_ByYear!$D$4)^(K$4-($G38+$B38+1)),
     0))),
0)</f>
        <v>0</v>
      </c>
      <c r="L38" s="246">
        <f>IF( (L$4-$G38) &lt; ($C38+$B38),
     IF( L$4 = $G38+$B38,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$D38,
     IF( L$4 =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         ) * (1-$D38),
     IF( L$4 &gt;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(1-Inputs_ByYear!$D$4)^(L$4-($G38+$B38+1)),
     0))),
0)</f>
        <v>0</v>
      </c>
      <c r="M38" s="246">
        <f>IF( (M$4-$G38) &lt; ($C38+$B38),
     IF( M$4 = $G38+$B38,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$D38,
     IF( M$4 =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         ) * (1-$D38),
     IF( M$4 &gt;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(1-Inputs_ByYear!$D$4)^(M$4-($G38+$B38+1)),
     0))),
0)</f>
        <v>0</v>
      </c>
      <c r="N38" s="246">
        <f>IF( (N$4-$G38) &lt; ($C38+$B38),
     IF( N$4 = $G38+$B38,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$D38,
     IF( N$4 =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         ) * (1-$D38),
     IF( N$4 &gt;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(1-Inputs_ByYear!$D$4)^(N$4-($G38+$B38+1)),
     0))),
0)</f>
        <v>0</v>
      </c>
      <c r="O38" s="246">
        <f>IF( (O$4-$G38) &lt; ($C38+$B38),
     IF( O$4 = $G38+$B38,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$D38,
     IF( O$4 =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         ) * (1-$D38),
     IF( O$4 &gt;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(1-Inputs_ByYear!$D$4)^(O$4-($G38+$B38+1)),
     0))),
0)</f>
        <v>0</v>
      </c>
      <c r="P38" s="246">
        <f>IF( (P$4-$G38) &lt; ($C38+$B38),
     IF( P$4 = $G38+$B38,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$D38,
     IF( P$4 =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         ) * (1-$D38),
     IF( P$4 &gt;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(1-Inputs_ByYear!$D$4)^(P$4-($G38+$B38+1)),
     0))),
0)</f>
        <v>0</v>
      </c>
      <c r="Q38" s="246">
        <f>IF( (Q$4-$G38) &lt; ($C38+$B38),
     IF( Q$4 = $G38+$B38,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$D38,
     IF( Q$4 =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         ) * (1-$D38),
     IF( Q$4 &gt;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(1-Inputs_ByYear!$D$4)^(Q$4-($G38+$B38+1)),
     0))),
0)</f>
        <v>0</v>
      </c>
      <c r="R38" s="246">
        <f>IF( (R$4-$G38) &lt; ($C38+$B38),
     IF( R$4 = $G38+$B38,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$D38,
     IF( R$4 =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         ) * (1-$D38),
     IF( R$4 &gt;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(1-Inputs_ByYear!$D$4)^(R$4-($G38+$B38+1)),
     0))),
0)</f>
        <v>0</v>
      </c>
      <c r="S38" s="246">
        <f>IF( (S$4-$G38) &lt; ($C38+$B38),
     IF( S$4 = $G38+$B38,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$D38,
     IF( S$4 =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         ) * (1-$D38),
     IF( S$4 &gt;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(1-Inputs_ByYear!$D$4)^(S$4-($G38+$B38+1)),
     0))),
0)</f>
        <v>29524.432089599999</v>
      </c>
      <c r="T38" s="246">
        <f>IF( (T$4-$G38) &lt; ($C38+$B38),
     IF( T$4 = $G38+$B38,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$D38,
     IF( T$4 =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         ) * (1-$D38),
     IF( T$4 &gt;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(1-Inputs_ByYear!$D$4)^(T$4-($G38+$B38+1)),
     0))),
0)</f>
        <v>29524.432089599999</v>
      </c>
      <c r="U38" s="246">
        <f>IF( (U$4-$G38) &lt; ($C38+$B38),
     IF( U$4 = $G38+$B38,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$D38,
     IF( U$4 =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         ) * (1-$D38),
     IF( U$4 &gt;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(1-Inputs_ByYear!$D$4)^(U$4-($G38+$B38+1)),
     0))),
0)</f>
        <v>58753.619858303995</v>
      </c>
      <c r="V38" s="246">
        <f>IF( (V$4-$G38) &lt; ($C38+$B38),
     IF( V$4 = $G38+$B38,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$D38,
     IF( V$4 =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         ) * (1-$D38),
     IF( V$4 &gt;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(1-Inputs_ByYear!$D$4)^(V$4-($G38+$B38+1)),
     0))),
0)</f>
        <v>58459.851759012483</v>
      </c>
      <c r="W38" s="246">
        <f>IF( (W$4-$G38) &lt; ($C38+$B38),
     IF( W$4 = $G38+$B38,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$D38,
     IF( W$4 =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         ) * (1-$D38),
     IF( W$4 &gt;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(1-Inputs_ByYear!$D$4)^(W$4-($G38+$B38+1)),
     0))),
0)</f>
        <v>58167.552500217418</v>
      </c>
      <c r="X38" s="246">
        <f>IF( (X$4-$G38) &lt; ($C38+$B38),
     IF( X$4 = $G38+$B38,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$D38,
     IF( X$4 =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         ) * (1-$D38),
     IF( X$4 &gt;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(1-Inputs_ByYear!$D$4)^(X$4-($G38+$B38+1)),
     0))),
0)</f>
        <v>57876.714737716335</v>
      </c>
      <c r="Y38" s="246">
        <f>IF( (Y$4-$G38) &lt; ($C38+$B38),
     IF( Y$4 = $G38+$B38,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$D38,
     IF( Y$4 =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         ) * (1-$D38),
     IF( Y$4 &gt;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(1-Inputs_ByYear!$D$4)^(Y$4-($G38+$B38+1)),
     0))),
0)</f>
        <v>57587.331164027753</v>
      </c>
      <c r="Z38" s="246">
        <f>IF( (Z$4-$G38) &lt; ($C38+$B38),
     IF( Z$4 = $G38+$B38,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$D38,
     IF( Z$4 =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         ) * (1-$D38),
     IF( Z$4 &gt;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(1-Inputs_ByYear!$D$4)^(Z$4-($G38+$B38+1)),
     0))),
0)</f>
        <v>57299.394508207617</v>
      </c>
      <c r="AA38" s="246">
        <f>IF( (AA$4-$G38) &lt; ($C38+$B38),
     IF( AA$4 = $G38+$B38,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$D38,
     IF( AA$4 =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         ) * (1-$D38),
     IF( AA$4 &gt;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(1-Inputs_ByYear!$D$4)^(AA$4-($G38+$B38+1)),
     0))),
0)</f>
        <v>57012.897535666576</v>
      </c>
      <c r="AB38" s="246">
        <f>IF( (AB$4-$G38) &lt; ($C38+$B38),
     IF( AB$4 = $G38+$B38,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$D38,
     IF( AB$4 =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         ) * (1-$D38),
     IF( AB$4 &gt;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(1-Inputs_ByYear!$D$4)^(AB$4-($G38+$B38+1)),
     0))),
0)</f>
        <v>56727.833047988242</v>
      </c>
      <c r="AC38" s="246">
        <f>IF( (AC$4-$G38) &lt; ($C38+$B38),
     IF( AC$4 = $G38+$B38,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$D38,
     IF( AC$4 =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         ) * (1-$D38),
     IF( AC$4 &gt;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(1-Inputs_ByYear!$D$4)^(AC$4-($G38+$B38+1)),
     0))),
0)</f>
        <v>56444.193882748295</v>
      </c>
      <c r="AD38" s="246">
        <f>IF( (AD$4-$G38) &lt; ($C38+$B38),
     IF( AD$4 = $G38+$B38,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$D38,
     IF( AD$4 =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         ) * (1-$D38),
     IF( AD$4 &gt; $G38+$B38+1,
         SUMIFS(
            INDEX('ABP REC Calc'!$G$6:$AB$69,,
                  MATCH('ABP REC Deliveries'!$H38,'ABP REC Calc'!$G$5:$AB$5,0)),
            'ABP REC Calc'!$C$6:$C$69,'ABP REC Deliveries'!$E38,
            'ABP REC Calc'!$B$6:$B$69,'ABP REC Deliveries'!$F38
         ) * (1-Inputs_ByYear!$D$4)^(AD$4-($G38+$B38+1)),
     0))),
0)</f>
        <v>56161.972913334561</v>
      </c>
    </row>
    <row r="39" spans="2:30" ht="14.45" customHeight="1">
      <c r="B39" s="64">
        <v>0</v>
      </c>
      <c r="C39" s="64">
        <v>15</v>
      </c>
      <c r="D39" s="64">
        <v>0.5</v>
      </c>
      <c r="E39" s="234" t="s">
        <v>206</v>
      </c>
      <c r="F39" s="231" t="s">
        <v>231</v>
      </c>
      <c r="G39" s="231">
        <f t="shared" si="2"/>
        <v>2035</v>
      </c>
      <c r="H39" s="239" t="s">
        <v>33</v>
      </c>
      <c r="I39" s="246">
        <f>IF( (I$4-$G39) &lt; ($C39+$B39),
     IF( I$4 = $G39+$B39,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$D39,
     IF( I$4 =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         ) * (1-$D39),
     IF( I$4 &gt;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(1-Inputs_ByYear!$D$4)^(I$4-($G39+$B39+1)),
     0))),
0)</f>
        <v>0</v>
      </c>
      <c r="J39" s="246">
        <f>IF( (J$4-$G39) &lt; ($C39+$B39),
     IF( J$4 = $G39+$B39,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$D39,
     IF( J$4 =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         ) * (1-$D39),
     IF( J$4 &gt;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(1-Inputs_ByYear!$D$4)^(J$4-($G39+$B39+1)),
     0))),
0)</f>
        <v>0</v>
      </c>
      <c r="K39" s="246">
        <f>IF( (K$4-$G39) &lt; ($C39+$B39),
     IF( K$4 = $G39+$B39,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$D39,
     IF( K$4 =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         ) * (1-$D39),
     IF( K$4 &gt;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(1-Inputs_ByYear!$D$4)^(K$4-($G39+$B39+1)),
     0))),
0)</f>
        <v>0</v>
      </c>
      <c r="L39" s="246">
        <f>IF( (L$4-$G39) &lt; ($C39+$B39),
     IF( L$4 = $G39+$B39,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$D39,
     IF( L$4 =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         ) * (1-$D39),
     IF( L$4 &gt;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(1-Inputs_ByYear!$D$4)^(L$4-($G39+$B39+1)),
     0))),
0)</f>
        <v>0</v>
      </c>
      <c r="M39" s="246">
        <f>IF( (M$4-$G39) &lt; ($C39+$B39),
     IF( M$4 = $G39+$B39,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$D39,
     IF( M$4 =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         ) * (1-$D39),
     IF( M$4 &gt;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(1-Inputs_ByYear!$D$4)^(M$4-($G39+$B39+1)),
     0))),
0)</f>
        <v>0</v>
      </c>
      <c r="N39" s="246">
        <f>IF( (N$4-$G39) &lt; ($C39+$B39),
     IF( N$4 = $G39+$B39,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$D39,
     IF( N$4 =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         ) * (1-$D39),
     IF( N$4 &gt;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(1-Inputs_ByYear!$D$4)^(N$4-($G39+$B39+1)),
     0))),
0)</f>
        <v>0</v>
      </c>
      <c r="O39" s="246">
        <f>IF( (O$4-$G39) &lt; ($C39+$B39),
     IF( O$4 = $G39+$B39,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$D39,
     IF( O$4 =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         ) * (1-$D39),
     IF( O$4 &gt;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(1-Inputs_ByYear!$D$4)^(O$4-($G39+$B39+1)),
     0))),
0)</f>
        <v>0</v>
      </c>
      <c r="P39" s="246">
        <f>IF( (P$4-$G39) &lt; ($C39+$B39),
     IF( P$4 = $G39+$B39,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$D39,
     IF( P$4 =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         ) * (1-$D39),
     IF( P$4 &gt;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(1-Inputs_ByYear!$D$4)^(P$4-($G39+$B39+1)),
     0))),
0)</f>
        <v>0</v>
      </c>
      <c r="Q39" s="246">
        <f>IF( (Q$4-$G39) &lt; ($C39+$B39),
     IF( Q$4 = $G39+$B39,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$D39,
     IF( Q$4 =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         ) * (1-$D39),
     IF( Q$4 &gt;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(1-Inputs_ByYear!$D$4)^(Q$4-($G39+$B39+1)),
     0))),
0)</f>
        <v>0</v>
      </c>
      <c r="R39" s="246">
        <f>IF( (R$4-$G39) &lt; ($C39+$B39),
     IF( R$4 = $G39+$B39,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$D39,
     IF( R$4 =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         ) * (1-$D39),
     IF( R$4 &gt;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(1-Inputs_ByYear!$D$4)^(R$4-($G39+$B39+1)),
     0))),
0)</f>
        <v>0</v>
      </c>
      <c r="S39" s="246">
        <f>IF( (S$4-$G39) &lt; ($C39+$B39),
     IF( S$4 = $G39+$B39,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$D39,
     IF( S$4 =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         ) * (1-$D39),
     IF( S$4 &gt;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(1-Inputs_ByYear!$D$4)^(S$4-($G39+$B39+1)),
     0))),
0)</f>
        <v>0</v>
      </c>
      <c r="T39" s="246">
        <f>IF( (T$4-$G39) &lt; ($C39+$B39),
     IF( T$4 = $G39+$B39,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$D39,
     IF( T$4 =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         ) * (1-$D39),
     IF( T$4 &gt;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(1-Inputs_ByYear!$D$4)^(T$4-($G39+$B39+1)),
     0))),
0)</f>
        <v>29524.432089599999</v>
      </c>
      <c r="U39" s="246">
        <f>IF( (U$4-$G39) &lt; ($C39+$B39),
     IF( U$4 = $G39+$B39,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$D39,
     IF( U$4 =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         ) * (1-$D39),
     IF( U$4 &gt;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(1-Inputs_ByYear!$D$4)^(U$4-($G39+$B39+1)),
     0))),
0)</f>
        <v>29524.432089599999</v>
      </c>
      <c r="V39" s="246">
        <f>IF( (V$4-$G39) &lt; ($C39+$B39),
     IF( V$4 = $G39+$B39,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$D39,
     IF( V$4 =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         ) * (1-$D39),
     IF( V$4 &gt;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(1-Inputs_ByYear!$D$4)^(V$4-($G39+$B39+1)),
     0))),
0)</f>
        <v>58753.619858303995</v>
      </c>
      <c r="W39" s="246">
        <f>IF( (W$4-$G39) &lt; ($C39+$B39),
     IF( W$4 = $G39+$B39,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$D39,
     IF( W$4 =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         ) * (1-$D39),
     IF( W$4 &gt;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(1-Inputs_ByYear!$D$4)^(W$4-($G39+$B39+1)),
     0))),
0)</f>
        <v>58459.851759012483</v>
      </c>
      <c r="X39" s="246">
        <f>IF( (X$4-$G39) &lt; ($C39+$B39),
     IF( X$4 = $G39+$B39,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$D39,
     IF( X$4 =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         ) * (1-$D39),
     IF( X$4 &gt;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(1-Inputs_ByYear!$D$4)^(X$4-($G39+$B39+1)),
     0))),
0)</f>
        <v>58167.552500217418</v>
      </c>
      <c r="Y39" s="246">
        <f>IF( (Y$4-$G39) &lt; ($C39+$B39),
     IF( Y$4 = $G39+$B39,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$D39,
     IF( Y$4 =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         ) * (1-$D39),
     IF( Y$4 &gt;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(1-Inputs_ByYear!$D$4)^(Y$4-($G39+$B39+1)),
     0))),
0)</f>
        <v>57876.714737716335</v>
      </c>
      <c r="Z39" s="246">
        <f>IF( (Z$4-$G39) &lt; ($C39+$B39),
     IF( Z$4 = $G39+$B39,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$D39,
     IF( Z$4 =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         ) * (1-$D39),
     IF( Z$4 &gt;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(1-Inputs_ByYear!$D$4)^(Z$4-($G39+$B39+1)),
     0))),
0)</f>
        <v>57587.331164027753</v>
      </c>
      <c r="AA39" s="246">
        <f>IF( (AA$4-$G39) &lt; ($C39+$B39),
     IF( AA$4 = $G39+$B39,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$D39,
     IF( AA$4 =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         ) * (1-$D39),
     IF( AA$4 &gt;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(1-Inputs_ByYear!$D$4)^(AA$4-($G39+$B39+1)),
     0))),
0)</f>
        <v>57299.394508207617</v>
      </c>
      <c r="AB39" s="246">
        <f>IF( (AB$4-$G39) &lt; ($C39+$B39),
     IF( AB$4 = $G39+$B39,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$D39,
     IF( AB$4 =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         ) * (1-$D39),
     IF( AB$4 &gt;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(1-Inputs_ByYear!$D$4)^(AB$4-($G39+$B39+1)),
     0))),
0)</f>
        <v>57012.897535666576</v>
      </c>
      <c r="AC39" s="246">
        <f>IF( (AC$4-$G39) &lt; ($C39+$B39),
     IF( AC$4 = $G39+$B39,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$D39,
     IF( AC$4 =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         ) * (1-$D39),
     IF( AC$4 &gt;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(1-Inputs_ByYear!$D$4)^(AC$4-($G39+$B39+1)),
     0))),
0)</f>
        <v>56727.833047988242</v>
      </c>
      <c r="AD39" s="246">
        <f>IF( (AD$4-$G39) &lt; ($C39+$B39),
     IF( AD$4 = $G39+$B39,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$D39,
     IF( AD$4 =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         ) * (1-$D39),
     IF( AD$4 &gt; $G39+$B39+1,
         SUMIFS(
            INDEX('ABP REC Calc'!$G$6:$AB$69,,
                  MATCH('ABP REC Deliveries'!$H39,'ABP REC Calc'!$G$5:$AB$5,0)),
            'ABP REC Calc'!$C$6:$C$69,'ABP REC Deliveries'!$E39,
            'ABP REC Calc'!$B$6:$B$69,'ABP REC Deliveries'!$F39
         ) * (1-Inputs_ByYear!$D$4)^(AD$4-($G39+$B39+1)),
     0))),
0)</f>
        <v>56444.193882748295</v>
      </c>
    </row>
    <row r="40" spans="2:30" ht="14.45" customHeight="1">
      <c r="B40" s="64">
        <v>0</v>
      </c>
      <c r="C40" s="64">
        <v>15</v>
      </c>
      <c r="D40" s="64">
        <v>0.5</v>
      </c>
      <c r="E40" s="234" t="s">
        <v>206</v>
      </c>
      <c r="F40" s="231" t="s">
        <v>231</v>
      </c>
      <c r="G40" s="231">
        <f t="shared" si="2"/>
        <v>2036</v>
      </c>
      <c r="H40" s="239" t="s">
        <v>34</v>
      </c>
      <c r="I40" s="246">
        <f>IF( (I$4-$G40) &lt; ($C40+$B40),
     IF( I$4 = $G40+$B40,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$D40,
     IF( I$4 =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         ) * (1-$D40),
     IF( I$4 &gt;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(1-Inputs_ByYear!$D$4)^(I$4-($G40+$B40+1)),
     0))),
0)</f>
        <v>0</v>
      </c>
      <c r="J40" s="246">
        <f>IF( (J$4-$G40) &lt; ($C40+$B40),
     IF( J$4 = $G40+$B40,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$D40,
     IF( J$4 =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         ) * (1-$D40),
     IF( J$4 &gt;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(1-Inputs_ByYear!$D$4)^(J$4-($G40+$B40+1)),
     0))),
0)</f>
        <v>0</v>
      </c>
      <c r="K40" s="246">
        <f>IF( (K$4-$G40) &lt; ($C40+$B40),
     IF( K$4 = $G40+$B40,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$D40,
     IF( K$4 =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         ) * (1-$D40),
     IF( K$4 &gt;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(1-Inputs_ByYear!$D$4)^(K$4-($G40+$B40+1)),
     0))),
0)</f>
        <v>0</v>
      </c>
      <c r="L40" s="246">
        <f>IF( (L$4-$G40) &lt; ($C40+$B40),
     IF( L$4 = $G40+$B40,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$D40,
     IF( L$4 =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         ) * (1-$D40),
     IF( L$4 &gt;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(1-Inputs_ByYear!$D$4)^(L$4-($G40+$B40+1)),
     0))),
0)</f>
        <v>0</v>
      </c>
      <c r="M40" s="246">
        <f>IF( (M$4-$G40) &lt; ($C40+$B40),
     IF( M$4 = $G40+$B40,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$D40,
     IF( M$4 =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         ) * (1-$D40),
     IF( M$4 &gt;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(1-Inputs_ByYear!$D$4)^(M$4-($G40+$B40+1)),
     0))),
0)</f>
        <v>0</v>
      </c>
      <c r="N40" s="246">
        <f>IF( (N$4-$G40) &lt; ($C40+$B40),
     IF( N$4 = $G40+$B40,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$D40,
     IF( N$4 =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         ) * (1-$D40),
     IF( N$4 &gt;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(1-Inputs_ByYear!$D$4)^(N$4-($G40+$B40+1)),
     0))),
0)</f>
        <v>0</v>
      </c>
      <c r="O40" s="246">
        <f>IF( (O$4-$G40) &lt; ($C40+$B40),
     IF( O$4 = $G40+$B40,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$D40,
     IF( O$4 =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         ) * (1-$D40),
     IF( O$4 &gt;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(1-Inputs_ByYear!$D$4)^(O$4-($G40+$B40+1)),
     0))),
0)</f>
        <v>0</v>
      </c>
      <c r="P40" s="246">
        <f>IF( (P$4-$G40) &lt; ($C40+$B40),
     IF( P$4 = $G40+$B40,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$D40,
     IF( P$4 =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         ) * (1-$D40),
     IF( P$4 &gt;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(1-Inputs_ByYear!$D$4)^(P$4-($G40+$B40+1)),
     0))),
0)</f>
        <v>0</v>
      </c>
      <c r="Q40" s="246">
        <f>IF( (Q$4-$G40) &lt; ($C40+$B40),
     IF( Q$4 = $G40+$B40,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$D40,
     IF( Q$4 =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         ) * (1-$D40),
     IF( Q$4 &gt;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(1-Inputs_ByYear!$D$4)^(Q$4-($G40+$B40+1)),
     0))),
0)</f>
        <v>0</v>
      </c>
      <c r="R40" s="246">
        <f>IF( (R$4-$G40) &lt; ($C40+$B40),
     IF( R$4 = $G40+$B40,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$D40,
     IF( R$4 =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         ) * (1-$D40),
     IF( R$4 &gt;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(1-Inputs_ByYear!$D$4)^(R$4-($G40+$B40+1)),
     0))),
0)</f>
        <v>0</v>
      </c>
      <c r="S40" s="246">
        <f>IF( (S$4-$G40) &lt; ($C40+$B40),
     IF( S$4 = $G40+$B40,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$D40,
     IF( S$4 =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         ) * (1-$D40),
     IF( S$4 &gt;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(1-Inputs_ByYear!$D$4)^(S$4-($G40+$B40+1)),
     0))),
0)</f>
        <v>0</v>
      </c>
      <c r="T40" s="246">
        <f>IF( (T$4-$G40) &lt; ($C40+$B40),
     IF( T$4 = $G40+$B40,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$D40,
     IF( T$4 =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         ) * (1-$D40),
     IF( T$4 &gt;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(1-Inputs_ByYear!$D$4)^(T$4-($G40+$B40+1)),
     0))),
0)</f>
        <v>0</v>
      </c>
      <c r="U40" s="246">
        <f>IF( (U$4-$G40) &lt; ($C40+$B40),
     IF( U$4 = $G40+$B40,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$D40,
     IF( U$4 =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         ) * (1-$D40),
     IF( U$4 &gt;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(1-Inputs_ByYear!$D$4)^(U$4-($G40+$B40+1)),
     0))),
0)</f>
        <v>29524.432089599999</v>
      </c>
      <c r="V40" s="246">
        <f>IF( (V$4-$G40) &lt; ($C40+$B40),
     IF( V$4 = $G40+$B40,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$D40,
     IF( V$4 =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         ) * (1-$D40),
     IF( V$4 &gt;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(1-Inputs_ByYear!$D$4)^(V$4-($G40+$B40+1)),
     0))),
0)</f>
        <v>29524.432089599999</v>
      </c>
      <c r="W40" s="246">
        <f>IF( (W$4-$G40) &lt; ($C40+$B40),
     IF( W$4 = $G40+$B40,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$D40,
     IF( W$4 =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         ) * (1-$D40),
     IF( W$4 &gt;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(1-Inputs_ByYear!$D$4)^(W$4-($G40+$B40+1)),
     0))),
0)</f>
        <v>58753.619858303995</v>
      </c>
      <c r="X40" s="246">
        <f>IF( (X$4-$G40) &lt; ($C40+$B40),
     IF( X$4 = $G40+$B40,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$D40,
     IF( X$4 =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         ) * (1-$D40),
     IF( X$4 &gt;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(1-Inputs_ByYear!$D$4)^(X$4-($G40+$B40+1)),
     0))),
0)</f>
        <v>58459.851759012483</v>
      </c>
      <c r="Y40" s="246">
        <f>IF( (Y$4-$G40) &lt; ($C40+$B40),
     IF( Y$4 = $G40+$B40,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$D40,
     IF( Y$4 =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         ) * (1-$D40),
     IF( Y$4 &gt;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(1-Inputs_ByYear!$D$4)^(Y$4-($G40+$B40+1)),
     0))),
0)</f>
        <v>58167.552500217418</v>
      </c>
      <c r="Z40" s="246">
        <f>IF( (Z$4-$G40) &lt; ($C40+$B40),
     IF( Z$4 = $G40+$B40,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$D40,
     IF( Z$4 =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         ) * (1-$D40),
     IF( Z$4 &gt;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(1-Inputs_ByYear!$D$4)^(Z$4-($G40+$B40+1)),
     0))),
0)</f>
        <v>57876.714737716335</v>
      </c>
      <c r="AA40" s="246">
        <f>IF( (AA$4-$G40) &lt; ($C40+$B40),
     IF( AA$4 = $G40+$B40,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$D40,
     IF( AA$4 =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         ) * (1-$D40),
     IF( AA$4 &gt;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(1-Inputs_ByYear!$D$4)^(AA$4-($G40+$B40+1)),
     0))),
0)</f>
        <v>57587.331164027753</v>
      </c>
      <c r="AB40" s="246">
        <f>IF( (AB$4-$G40) &lt; ($C40+$B40),
     IF( AB$4 = $G40+$B40,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$D40,
     IF( AB$4 =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         ) * (1-$D40),
     IF( AB$4 &gt;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(1-Inputs_ByYear!$D$4)^(AB$4-($G40+$B40+1)),
     0))),
0)</f>
        <v>57299.394508207617</v>
      </c>
      <c r="AC40" s="246">
        <f>IF( (AC$4-$G40) &lt; ($C40+$B40),
     IF( AC$4 = $G40+$B40,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$D40,
     IF( AC$4 =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         ) * (1-$D40),
     IF( AC$4 &gt;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(1-Inputs_ByYear!$D$4)^(AC$4-($G40+$B40+1)),
     0))),
0)</f>
        <v>57012.897535666576</v>
      </c>
      <c r="AD40" s="246">
        <f>IF( (AD$4-$G40) &lt; ($C40+$B40),
     IF( AD$4 = $G40+$B40,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$D40,
     IF( AD$4 =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         ) * (1-$D40),
     IF( AD$4 &gt; $G40+$B40+1,
         SUMIFS(
            INDEX('ABP REC Calc'!$G$6:$AB$69,,
                  MATCH('ABP REC Deliveries'!$H40,'ABP REC Calc'!$G$5:$AB$5,0)),
            'ABP REC Calc'!$C$6:$C$69,'ABP REC Deliveries'!$E40,
            'ABP REC Calc'!$B$6:$B$69,'ABP REC Deliveries'!$F40
         ) * (1-Inputs_ByYear!$D$4)^(AD$4-($G40+$B40+1)),
     0))),
0)</f>
        <v>56727.833047988242</v>
      </c>
    </row>
    <row r="41" spans="2:30" ht="14.45" customHeight="1">
      <c r="B41" s="64">
        <v>0</v>
      </c>
      <c r="C41" s="64">
        <v>15</v>
      </c>
      <c r="D41" s="64">
        <v>0.5</v>
      </c>
      <c r="E41" s="234" t="s">
        <v>206</v>
      </c>
      <c r="F41" s="231" t="s">
        <v>231</v>
      </c>
      <c r="G41" s="231">
        <f t="shared" si="2"/>
        <v>2037</v>
      </c>
      <c r="H41" s="239" t="s">
        <v>35</v>
      </c>
      <c r="I41" s="246">
        <f>IF( (I$4-$G41) &lt; ($C41+$B41),
     IF( I$4 = $G41+$B41,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$D41,
     IF( I$4 =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         ) * (1-$D41),
     IF( I$4 &gt;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(1-Inputs_ByYear!$D$4)^(I$4-($G41+$B41+1)),
     0))),
0)</f>
        <v>0</v>
      </c>
      <c r="J41" s="246">
        <f>IF( (J$4-$G41) &lt; ($C41+$B41),
     IF( J$4 = $G41+$B41,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$D41,
     IF( J$4 =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         ) * (1-$D41),
     IF( J$4 &gt;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(1-Inputs_ByYear!$D$4)^(J$4-($G41+$B41+1)),
     0))),
0)</f>
        <v>0</v>
      </c>
      <c r="K41" s="246">
        <f>IF( (K$4-$G41) &lt; ($C41+$B41),
     IF( K$4 = $G41+$B41,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$D41,
     IF( K$4 =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         ) * (1-$D41),
     IF( K$4 &gt;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(1-Inputs_ByYear!$D$4)^(K$4-($G41+$B41+1)),
     0))),
0)</f>
        <v>0</v>
      </c>
      <c r="L41" s="246">
        <f>IF( (L$4-$G41) &lt; ($C41+$B41),
     IF( L$4 = $G41+$B41,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$D41,
     IF( L$4 =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         ) * (1-$D41),
     IF( L$4 &gt;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(1-Inputs_ByYear!$D$4)^(L$4-($G41+$B41+1)),
     0))),
0)</f>
        <v>0</v>
      </c>
      <c r="M41" s="246">
        <f>IF( (M$4-$G41) &lt; ($C41+$B41),
     IF( M$4 = $G41+$B41,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$D41,
     IF( M$4 =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         ) * (1-$D41),
     IF( M$4 &gt;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(1-Inputs_ByYear!$D$4)^(M$4-($G41+$B41+1)),
     0))),
0)</f>
        <v>0</v>
      </c>
      <c r="N41" s="246">
        <f>IF( (N$4-$G41) &lt; ($C41+$B41),
     IF( N$4 = $G41+$B41,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$D41,
     IF( N$4 =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         ) * (1-$D41),
     IF( N$4 &gt;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(1-Inputs_ByYear!$D$4)^(N$4-($G41+$B41+1)),
     0))),
0)</f>
        <v>0</v>
      </c>
      <c r="O41" s="246">
        <f>IF( (O$4-$G41) &lt; ($C41+$B41),
     IF( O$4 = $G41+$B41,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$D41,
     IF( O$4 =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         ) * (1-$D41),
     IF( O$4 &gt;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(1-Inputs_ByYear!$D$4)^(O$4-($G41+$B41+1)),
     0))),
0)</f>
        <v>0</v>
      </c>
      <c r="P41" s="246">
        <f>IF( (P$4-$G41) &lt; ($C41+$B41),
     IF( P$4 = $G41+$B41,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$D41,
     IF( P$4 =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         ) * (1-$D41),
     IF( P$4 &gt;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(1-Inputs_ByYear!$D$4)^(P$4-($G41+$B41+1)),
     0))),
0)</f>
        <v>0</v>
      </c>
      <c r="Q41" s="246">
        <f>IF( (Q$4-$G41) &lt; ($C41+$B41),
     IF( Q$4 = $G41+$B41,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$D41,
     IF( Q$4 =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         ) * (1-$D41),
     IF( Q$4 &gt;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(1-Inputs_ByYear!$D$4)^(Q$4-($G41+$B41+1)),
     0))),
0)</f>
        <v>0</v>
      </c>
      <c r="R41" s="246">
        <f>IF( (R$4-$G41) &lt; ($C41+$B41),
     IF( R$4 = $G41+$B41,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$D41,
     IF( R$4 =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         ) * (1-$D41),
     IF( R$4 &gt;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(1-Inputs_ByYear!$D$4)^(R$4-($G41+$B41+1)),
     0))),
0)</f>
        <v>0</v>
      </c>
      <c r="S41" s="246">
        <f>IF( (S$4-$G41) &lt; ($C41+$B41),
     IF( S$4 = $G41+$B41,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$D41,
     IF( S$4 =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         ) * (1-$D41),
     IF( S$4 &gt;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(1-Inputs_ByYear!$D$4)^(S$4-($G41+$B41+1)),
     0))),
0)</f>
        <v>0</v>
      </c>
      <c r="T41" s="246">
        <f>IF( (T$4-$G41) &lt; ($C41+$B41),
     IF( T$4 = $G41+$B41,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$D41,
     IF( T$4 =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         ) * (1-$D41),
     IF( T$4 &gt;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(1-Inputs_ByYear!$D$4)^(T$4-($G41+$B41+1)),
     0))),
0)</f>
        <v>0</v>
      </c>
      <c r="U41" s="246">
        <f>IF( (U$4-$G41) &lt; ($C41+$B41),
     IF( U$4 = $G41+$B41,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$D41,
     IF( U$4 =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         ) * (1-$D41),
     IF( U$4 &gt;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(1-Inputs_ByYear!$D$4)^(U$4-($G41+$B41+1)),
     0))),
0)</f>
        <v>0</v>
      </c>
      <c r="V41" s="246">
        <f>IF( (V$4-$G41) &lt; ($C41+$B41),
     IF( V$4 = $G41+$B41,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$D41,
     IF( V$4 =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         ) * (1-$D41),
     IF( V$4 &gt;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(1-Inputs_ByYear!$D$4)^(V$4-($G41+$B41+1)),
     0))),
0)</f>
        <v>29524.432089599999</v>
      </c>
      <c r="W41" s="246">
        <f>IF( (W$4-$G41) &lt; ($C41+$B41),
     IF( W$4 = $G41+$B41,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$D41,
     IF( W$4 =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         ) * (1-$D41),
     IF( W$4 &gt;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(1-Inputs_ByYear!$D$4)^(W$4-($G41+$B41+1)),
     0))),
0)</f>
        <v>29524.432089599999</v>
      </c>
      <c r="X41" s="246">
        <f>IF( (X$4-$G41) &lt; ($C41+$B41),
     IF( X$4 = $G41+$B41,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$D41,
     IF( X$4 =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         ) * (1-$D41),
     IF( X$4 &gt;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(1-Inputs_ByYear!$D$4)^(X$4-($G41+$B41+1)),
     0))),
0)</f>
        <v>58753.619858303995</v>
      </c>
      <c r="Y41" s="246">
        <f>IF( (Y$4-$G41) &lt; ($C41+$B41),
     IF( Y$4 = $G41+$B41,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$D41,
     IF( Y$4 =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         ) * (1-$D41),
     IF( Y$4 &gt;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(1-Inputs_ByYear!$D$4)^(Y$4-($G41+$B41+1)),
     0))),
0)</f>
        <v>58459.851759012483</v>
      </c>
      <c r="Z41" s="246">
        <f>IF( (Z$4-$G41) &lt; ($C41+$B41),
     IF( Z$4 = $G41+$B41,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$D41,
     IF( Z$4 =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         ) * (1-$D41),
     IF( Z$4 &gt;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(1-Inputs_ByYear!$D$4)^(Z$4-($G41+$B41+1)),
     0))),
0)</f>
        <v>58167.552500217418</v>
      </c>
      <c r="AA41" s="246">
        <f>IF( (AA$4-$G41) &lt; ($C41+$B41),
     IF( AA$4 = $G41+$B41,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$D41,
     IF( AA$4 =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         ) * (1-$D41),
     IF( AA$4 &gt;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(1-Inputs_ByYear!$D$4)^(AA$4-($G41+$B41+1)),
     0))),
0)</f>
        <v>57876.714737716335</v>
      </c>
      <c r="AB41" s="246">
        <f>IF( (AB$4-$G41) &lt; ($C41+$B41),
     IF( AB$4 = $G41+$B41,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$D41,
     IF( AB$4 =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         ) * (1-$D41),
     IF( AB$4 &gt;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(1-Inputs_ByYear!$D$4)^(AB$4-($G41+$B41+1)),
     0))),
0)</f>
        <v>57587.331164027753</v>
      </c>
      <c r="AC41" s="246">
        <f>IF( (AC$4-$G41) &lt; ($C41+$B41),
     IF( AC$4 = $G41+$B41,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$D41,
     IF( AC$4 =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         ) * (1-$D41),
     IF( AC$4 &gt;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(1-Inputs_ByYear!$D$4)^(AC$4-($G41+$B41+1)),
     0))),
0)</f>
        <v>57299.394508207617</v>
      </c>
      <c r="AD41" s="246">
        <f>IF( (AD$4-$G41) &lt; ($C41+$B41),
     IF( AD$4 = $G41+$B41,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$D41,
     IF( AD$4 =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         ) * (1-$D41),
     IF( AD$4 &gt; $G41+$B41+1,
         SUMIFS(
            INDEX('ABP REC Calc'!$G$6:$AB$69,,
                  MATCH('ABP REC Deliveries'!$H41,'ABP REC Calc'!$G$5:$AB$5,0)),
            'ABP REC Calc'!$C$6:$C$69,'ABP REC Deliveries'!$E41,
            'ABP REC Calc'!$B$6:$B$69,'ABP REC Deliveries'!$F41
         ) * (1-Inputs_ByYear!$D$4)^(AD$4-($G41+$B41+1)),
     0))),
0)</f>
        <v>57012.897535666576</v>
      </c>
    </row>
    <row r="42" spans="2:30" ht="14.45" customHeight="1">
      <c r="B42" s="64">
        <v>0</v>
      </c>
      <c r="C42" s="64">
        <v>15</v>
      </c>
      <c r="D42" s="64">
        <v>0.5</v>
      </c>
      <c r="E42" s="234" t="s">
        <v>206</v>
      </c>
      <c r="F42" s="231" t="s">
        <v>231</v>
      </c>
      <c r="G42" s="231">
        <f t="shared" si="2"/>
        <v>2038</v>
      </c>
      <c r="H42" s="239" t="s">
        <v>36</v>
      </c>
      <c r="I42" s="246">
        <f>IF( (I$4-$G42) &lt; ($C42+$B42),
     IF( I$4 = $G42+$B42,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$D42,
     IF( I$4 =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         ) * (1-$D42),
     IF( I$4 &gt;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(1-Inputs_ByYear!$D$4)^(I$4-($G42+$B42+1)),
     0))),
0)</f>
        <v>0</v>
      </c>
      <c r="J42" s="246">
        <f>IF( (J$4-$G42) &lt; ($C42+$B42),
     IF( J$4 = $G42+$B42,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$D42,
     IF( J$4 =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         ) * (1-$D42),
     IF( J$4 &gt;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(1-Inputs_ByYear!$D$4)^(J$4-($G42+$B42+1)),
     0))),
0)</f>
        <v>0</v>
      </c>
      <c r="K42" s="246">
        <f>IF( (K$4-$G42) &lt; ($C42+$B42),
     IF( K$4 = $G42+$B42,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$D42,
     IF( K$4 =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         ) * (1-$D42),
     IF( K$4 &gt;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(1-Inputs_ByYear!$D$4)^(K$4-($G42+$B42+1)),
     0))),
0)</f>
        <v>0</v>
      </c>
      <c r="L42" s="246">
        <f>IF( (L$4-$G42) &lt; ($C42+$B42),
     IF( L$4 = $G42+$B42,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$D42,
     IF( L$4 =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         ) * (1-$D42),
     IF( L$4 &gt;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(1-Inputs_ByYear!$D$4)^(L$4-($G42+$B42+1)),
     0))),
0)</f>
        <v>0</v>
      </c>
      <c r="M42" s="246">
        <f>IF( (M$4-$G42) &lt; ($C42+$B42),
     IF( M$4 = $G42+$B42,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$D42,
     IF( M$4 =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         ) * (1-$D42),
     IF( M$4 &gt;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(1-Inputs_ByYear!$D$4)^(M$4-($G42+$B42+1)),
     0))),
0)</f>
        <v>0</v>
      </c>
      <c r="N42" s="246">
        <f>IF( (N$4-$G42) &lt; ($C42+$B42),
     IF( N$4 = $G42+$B42,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$D42,
     IF( N$4 =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         ) * (1-$D42),
     IF( N$4 &gt;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(1-Inputs_ByYear!$D$4)^(N$4-($G42+$B42+1)),
     0))),
0)</f>
        <v>0</v>
      </c>
      <c r="O42" s="246">
        <f>IF( (O$4-$G42) &lt; ($C42+$B42),
     IF( O$4 = $G42+$B42,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$D42,
     IF( O$4 =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         ) * (1-$D42),
     IF( O$4 &gt;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(1-Inputs_ByYear!$D$4)^(O$4-($G42+$B42+1)),
     0))),
0)</f>
        <v>0</v>
      </c>
      <c r="P42" s="246">
        <f>IF( (P$4-$G42) &lt; ($C42+$B42),
     IF( P$4 = $G42+$B42,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$D42,
     IF( P$4 =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         ) * (1-$D42),
     IF( P$4 &gt;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(1-Inputs_ByYear!$D$4)^(P$4-($G42+$B42+1)),
     0))),
0)</f>
        <v>0</v>
      </c>
      <c r="Q42" s="246">
        <f>IF( (Q$4-$G42) &lt; ($C42+$B42),
     IF( Q$4 = $G42+$B42,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$D42,
     IF( Q$4 =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         ) * (1-$D42),
     IF( Q$4 &gt;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(1-Inputs_ByYear!$D$4)^(Q$4-($G42+$B42+1)),
     0))),
0)</f>
        <v>0</v>
      </c>
      <c r="R42" s="246">
        <f>IF( (R$4-$G42) &lt; ($C42+$B42),
     IF( R$4 = $G42+$B42,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$D42,
     IF( R$4 =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         ) * (1-$D42),
     IF( R$4 &gt;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(1-Inputs_ByYear!$D$4)^(R$4-($G42+$B42+1)),
     0))),
0)</f>
        <v>0</v>
      </c>
      <c r="S42" s="246">
        <f>IF( (S$4-$G42) &lt; ($C42+$B42),
     IF( S$4 = $G42+$B42,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$D42,
     IF( S$4 =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         ) * (1-$D42),
     IF( S$4 &gt;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(1-Inputs_ByYear!$D$4)^(S$4-($G42+$B42+1)),
     0))),
0)</f>
        <v>0</v>
      </c>
      <c r="T42" s="246">
        <f>IF( (T$4-$G42) &lt; ($C42+$B42),
     IF( T$4 = $G42+$B42,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$D42,
     IF( T$4 =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         ) * (1-$D42),
     IF( T$4 &gt;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(1-Inputs_ByYear!$D$4)^(T$4-($G42+$B42+1)),
     0))),
0)</f>
        <v>0</v>
      </c>
      <c r="U42" s="246">
        <f>IF( (U$4-$G42) &lt; ($C42+$B42),
     IF( U$4 = $G42+$B42,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$D42,
     IF( U$4 =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         ) * (1-$D42),
     IF( U$4 &gt;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(1-Inputs_ByYear!$D$4)^(U$4-($G42+$B42+1)),
     0))),
0)</f>
        <v>0</v>
      </c>
      <c r="V42" s="246">
        <f>IF( (V$4-$G42) &lt; ($C42+$B42),
     IF( V$4 = $G42+$B42,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$D42,
     IF( V$4 =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         ) * (1-$D42),
     IF( V$4 &gt;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(1-Inputs_ByYear!$D$4)^(V$4-($G42+$B42+1)),
     0))),
0)</f>
        <v>0</v>
      </c>
      <c r="W42" s="246">
        <f>IF( (W$4-$G42) &lt; ($C42+$B42),
     IF( W$4 = $G42+$B42,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$D42,
     IF( W$4 =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         ) * (1-$D42),
     IF( W$4 &gt;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(1-Inputs_ByYear!$D$4)^(W$4-($G42+$B42+1)),
     0))),
0)</f>
        <v>29524.432089599999</v>
      </c>
      <c r="X42" s="246">
        <f>IF( (X$4-$G42) &lt; ($C42+$B42),
     IF( X$4 = $G42+$B42,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$D42,
     IF( X$4 =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         ) * (1-$D42),
     IF( X$4 &gt;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(1-Inputs_ByYear!$D$4)^(X$4-($G42+$B42+1)),
     0))),
0)</f>
        <v>29524.432089599999</v>
      </c>
      <c r="Y42" s="246">
        <f>IF( (Y$4-$G42) &lt; ($C42+$B42),
     IF( Y$4 = $G42+$B42,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$D42,
     IF( Y$4 =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         ) * (1-$D42),
     IF( Y$4 &gt;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(1-Inputs_ByYear!$D$4)^(Y$4-($G42+$B42+1)),
     0))),
0)</f>
        <v>58753.619858303995</v>
      </c>
      <c r="Z42" s="246">
        <f>IF( (Z$4-$G42) &lt; ($C42+$B42),
     IF( Z$4 = $G42+$B42,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$D42,
     IF( Z$4 =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         ) * (1-$D42),
     IF( Z$4 &gt;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(1-Inputs_ByYear!$D$4)^(Z$4-($G42+$B42+1)),
     0))),
0)</f>
        <v>58459.851759012483</v>
      </c>
      <c r="AA42" s="246">
        <f>IF( (AA$4-$G42) &lt; ($C42+$B42),
     IF( AA$4 = $G42+$B42,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$D42,
     IF( AA$4 =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         ) * (1-$D42),
     IF( AA$4 &gt;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(1-Inputs_ByYear!$D$4)^(AA$4-($G42+$B42+1)),
     0))),
0)</f>
        <v>58167.552500217418</v>
      </c>
      <c r="AB42" s="246">
        <f>IF( (AB$4-$G42) &lt; ($C42+$B42),
     IF( AB$4 = $G42+$B42,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$D42,
     IF( AB$4 =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         ) * (1-$D42),
     IF( AB$4 &gt;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(1-Inputs_ByYear!$D$4)^(AB$4-($G42+$B42+1)),
     0))),
0)</f>
        <v>57876.714737716335</v>
      </c>
      <c r="AC42" s="246">
        <f>IF( (AC$4-$G42) &lt; ($C42+$B42),
     IF( AC$4 = $G42+$B42,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$D42,
     IF( AC$4 =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         ) * (1-$D42),
     IF( AC$4 &gt;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(1-Inputs_ByYear!$D$4)^(AC$4-($G42+$B42+1)),
     0))),
0)</f>
        <v>57587.331164027753</v>
      </c>
      <c r="AD42" s="246">
        <f>IF( (AD$4-$G42) &lt; ($C42+$B42),
     IF( AD$4 = $G42+$B42,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$D42,
     IF( AD$4 =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         ) * (1-$D42),
     IF( AD$4 &gt; $G42+$B42+1,
         SUMIFS(
            INDEX('ABP REC Calc'!$G$6:$AB$69,,
                  MATCH('ABP REC Deliveries'!$H42,'ABP REC Calc'!$G$5:$AB$5,0)),
            'ABP REC Calc'!$C$6:$C$69,'ABP REC Deliveries'!$E42,
            'ABP REC Calc'!$B$6:$B$69,'ABP REC Deliveries'!$F42
         ) * (1-Inputs_ByYear!$D$4)^(AD$4-($G42+$B42+1)),
     0))),
0)</f>
        <v>57299.394508207617</v>
      </c>
    </row>
    <row r="43" spans="2:30" ht="14.45" customHeight="1">
      <c r="B43" s="64">
        <v>0</v>
      </c>
      <c r="C43" s="64">
        <v>15</v>
      </c>
      <c r="D43" s="64">
        <v>0.5</v>
      </c>
      <c r="E43" s="234" t="s">
        <v>206</v>
      </c>
      <c r="F43" s="231" t="s">
        <v>231</v>
      </c>
      <c r="G43" s="231">
        <f t="shared" si="2"/>
        <v>2039</v>
      </c>
      <c r="H43" s="239" t="s">
        <v>37</v>
      </c>
      <c r="I43" s="246">
        <f>IF( (I$4-$G43) &lt; ($C43+$B43),
     IF( I$4 = $G43+$B43,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$D43,
     IF( I$4 =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         ) * (1-$D43),
     IF( I$4 &gt;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(1-Inputs_ByYear!$D$4)^(I$4-($G43+$B43+1)),
     0))),
0)</f>
        <v>0</v>
      </c>
      <c r="J43" s="246">
        <f>IF( (J$4-$G43) &lt; ($C43+$B43),
     IF( J$4 = $G43+$B43,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$D43,
     IF( J$4 =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         ) * (1-$D43),
     IF( J$4 &gt;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(1-Inputs_ByYear!$D$4)^(J$4-($G43+$B43+1)),
     0))),
0)</f>
        <v>0</v>
      </c>
      <c r="K43" s="246">
        <f>IF( (K$4-$G43) &lt; ($C43+$B43),
     IF( K$4 = $G43+$B43,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$D43,
     IF( K$4 =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         ) * (1-$D43),
     IF( K$4 &gt;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(1-Inputs_ByYear!$D$4)^(K$4-($G43+$B43+1)),
     0))),
0)</f>
        <v>0</v>
      </c>
      <c r="L43" s="246">
        <f>IF( (L$4-$G43) &lt; ($C43+$B43),
     IF( L$4 = $G43+$B43,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$D43,
     IF( L$4 =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         ) * (1-$D43),
     IF( L$4 &gt;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(1-Inputs_ByYear!$D$4)^(L$4-($G43+$B43+1)),
     0))),
0)</f>
        <v>0</v>
      </c>
      <c r="M43" s="246">
        <f>IF( (M$4-$G43) &lt; ($C43+$B43),
     IF( M$4 = $G43+$B43,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$D43,
     IF( M$4 =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         ) * (1-$D43),
     IF( M$4 &gt;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(1-Inputs_ByYear!$D$4)^(M$4-($G43+$B43+1)),
     0))),
0)</f>
        <v>0</v>
      </c>
      <c r="N43" s="246">
        <f>IF( (N$4-$G43) &lt; ($C43+$B43),
     IF( N$4 = $G43+$B43,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$D43,
     IF( N$4 =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         ) * (1-$D43),
     IF( N$4 &gt;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(1-Inputs_ByYear!$D$4)^(N$4-($G43+$B43+1)),
     0))),
0)</f>
        <v>0</v>
      </c>
      <c r="O43" s="246">
        <f>IF( (O$4-$G43) &lt; ($C43+$B43),
     IF( O$4 = $G43+$B43,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$D43,
     IF( O$4 =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         ) * (1-$D43),
     IF( O$4 &gt;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(1-Inputs_ByYear!$D$4)^(O$4-($G43+$B43+1)),
     0))),
0)</f>
        <v>0</v>
      </c>
      <c r="P43" s="246">
        <f>IF( (P$4-$G43) &lt; ($C43+$B43),
     IF( P$4 = $G43+$B43,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$D43,
     IF( P$4 =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         ) * (1-$D43),
     IF( P$4 &gt;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(1-Inputs_ByYear!$D$4)^(P$4-($G43+$B43+1)),
     0))),
0)</f>
        <v>0</v>
      </c>
      <c r="Q43" s="246">
        <f>IF( (Q$4-$G43) &lt; ($C43+$B43),
     IF( Q$4 = $G43+$B43,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$D43,
     IF( Q$4 =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         ) * (1-$D43),
     IF( Q$4 &gt;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(1-Inputs_ByYear!$D$4)^(Q$4-($G43+$B43+1)),
     0))),
0)</f>
        <v>0</v>
      </c>
      <c r="R43" s="246">
        <f>IF( (R$4-$G43) &lt; ($C43+$B43),
     IF( R$4 = $G43+$B43,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$D43,
     IF( R$4 =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         ) * (1-$D43),
     IF( R$4 &gt;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(1-Inputs_ByYear!$D$4)^(R$4-($G43+$B43+1)),
     0))),
0)</f>
        <v>0</v>
      </c>
      <c r="S43" s="246">
        <f>IF( (S$4-$G43) &lt; ($C43+$B43),
     IF( S$4 = $G43+$B43,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$D43,
     IF( S$4 =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         ) * (1-$D43),
     IF( S$4 &gt;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(1-Inputs_ByYear!$D$4)^(S$4-($G43+$B43+1)),
     0))),
0)</f>
        <v>0</v>
      </c>
      <c r="T43" s="246">
        <f>IF( (T$4-$G43) &lt; ($C43+$B43),
     IF( T$4 = $G43+$B43,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$D43,
     IF( T$4 =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         ) * (1-$D43),
     IF( T$4 &gt;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(1-Inputs_ByYear!$D$4)^(T$4-($G43+$B43+1)),
     0))),
0)</f>
        <v>0</v>
      </c>
      <c r="U43" s="246">
        <f>IF( (U$4-$G43) &lt; ($C43+$B43),
     IF( U$4 = $G43+$B43,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$D43,
     IF( U$4 =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         ) * (1-$D43),
     IF( U$4 &gt;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(1-Inputs_ByYear!$D$4)^(U$4-($G43+$B43+1)),
     0))),
0)</f>
        <v>0</v>
      </c>
      <c r="V43" s="246">
        <f>IF( (V$4-$G43) &lt; ($C43+$B43),
     IF( V$4 = $G43+$B43,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$D43,
     IF( V$4 =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         ) * (1-$D43),
     IF( V$4 &gt;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(1-Inputs_ByYear!$D$4)^(V$4-($G43+$B43+1)),
     0))),
0)</f>
        <v>0</v>
      </c>
      <c r="W43" s="246">
        <f>IF( (W$4-$G43) &lt; ($C43+$B43),
     IF( W$4 = $G43+$B43,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$D43,
     IF( W$4 =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         ) * (1-$D43),
     IF( W$4 &gt;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(1-Inputs_ByYear!$D$4)^(W$4-($G43+$B43+1)),
     0))),
0)</f>
        <v>0</v>
      </c>
      <c r="X43" s="246">
        <f>IF( (X$4-$G43) &lt; ($C43+$B43),
     IF( X$4 = $G43+$B43,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$D43,
     IF( X$4 =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         ) * (1-$D43),
     IF( X$4 &gt;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(1-Inputs_ByYear!$D$4)^(X$4-($G43+$B43+1)),
     0))),
0)</f>
        <v>29524.432089599999</v>
      </c>
      <c r="Y43" s="246">
        <f>IF( (Y$4-$G43) &lt; ($C43+$B43),
     IF( Y$4 = $G43+$B43,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$D43,
     IF( Y$4 =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         ) * (1-$D43),
     IF( Y$4 &gt;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(1-Inputs_ByYear!$D$4)^(Y$4-($G43+$B43+1)),
     0))),
0)</f>
        <v>29524.432089599999</v>
      </c>
      <c r="Z43" s="246">
        <f>IF( (Z$4-$G43) &lt; ($C43+$B43),
     IF( Z$4 = $G43+$B43,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$D43,
     IF( Z$4 =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         ) * (1-$D43),
     IF( Z$4 &gt;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(1-Inputs_ByYear!$D$4)^(Z$4-($G43+$B43+1)),
     0))),
0)</f>
        <v>58753.619858303995</v>
      </c>
      <c r="AA43" s="246">
        <f>IF( (AA$4-$G43) &lt; ($C43+$B43),
     IF( AA$4 = $G43+$B43,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$D43,
     IF( AA$4 =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         ) * (1-$D43),
     IF( AA$4 &gt;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(1-Inputs_ByYear!$D$4)^(AA$4-($G43+$B43+1)),
     0))),
0)</f>
        <v>58459.851759012483</v>
      </c>
      <c r="AB43" s="246">
        <f>IF( (AB$4-$G43) &lt; ($C43+$B43),
     IF( AB$4 = $G43+$B43,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$D43,
     IF( AB$4 =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         ) * (1-$D43),
     IF( AB$4 &gt;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(1-Inputs_ByYear!$D$4)^(AB$4-($G43+$B43+1)),
     0))),
0)</f>
        <v>58167.552500217418</v>
      </c>
      <c r="AC43" s="246">
        <f>IF( (AC$4-$G43) &lt; ($C43+$B43),
     IF( AC$4 = $G43+$B43,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$D43,
     IF( AC$4 =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         ) * (1-$D43),
     IF( AC$4 &gt;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(1-Inputs_ByYear!$D$4)^(AC$4-($G43+$B43+1)),
     0))),
0)</f>
        <v>57876.714737716335</v>
      </c>
      <c r="AD43" s="246">
        <f>IF( (AD$4-$G43) &lt; ($C43+$B43),
     IF( AD$4 = $G43+$B43,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$D43,
     IF( AD$4 =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         ) * (1-$D43),
     IF( AD$4 &gt; $G43+$B43+1,
         SUMIFS(
            INDEX('ABP REC Calc'!$G$6:$AB$69,,
                  MATCH('ABP REC Deliveries'!$H43,'ABP REC Calc'!$G$5:$AB$5,0)),
            'ABP REC Calc'!$C$6:$C$69,'ABP REC Deliveries'!$E43,
            'ABP REC Calc'!$B$6:$B$69,'ABP REC Deliveries'!$F43
         ) * (1-Inputs_ByYear!$D$4)^(AD$4-($G43+$B43+1)),
     0))),
0)</f>
        <v>57587.331164027753</v>
      </c>
    </row>
    <row r="44" spans="2:30" ht="14.45" customHeight="1">
      <c r="B44" s="64">
        <v>0</v>
      </c>
      <c r="C44" s="64">
        <v>15</v>
      </c>
      <c r="D44" s="64">
        <v>0.5</v>
      </c>
      <c r="E44" s="234" t="s">
        <v>206</v>
      </c>
      <c r="F44" s="231" t="s">
        <v>231</v>
      </c>
      <c r="G44" s="231">
        <f t="shared" si="2"/>
        <v>2040</v>
      </c>
      <c r="H44" s="239" t="s">
        <v>38</v>
      </c>
      <c r="I44" s="246">
        <f>IF( (I$4-$G44) &lt; ($C44+$B44),
     IF( I$4 = $G44+$B44,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$D44,
     IF( I$4 =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         ) * (1-$D44),
     IF( I$4 &gt;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(1-Inputs_ByYear!$D$4)^(I$4-($G44+$B44+1)),
     0))),
0)</f>
        <v>0</v>
      </c>
      <c r="J44" s="246">
        <f>IF( (J$4-$G44) &lt; ($C44+$B44),
     IF( J$4 = $G44+$B44,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$D44,
     IF( J$4 =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         ) * (1-$D44),
     IF( J$4 &gt;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(1-Inputs_ByYear!$D$4)^(J$4-($G44+$B44+1)),
     0))),
0)</f>
        <v>0</v>
      </c>
      <c r="K44" s="246">
        <f>IF( (K$4-$G44) &lt; ($C44+$B44),
     IF( K$4 = $G44+$B44,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$D44,
     IF( K$4 =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         ) * (1-$D44),
     IF( K$4 &gt;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(1-Inputs_ByYear!$D$4)^(K$4-($G44+$B44+1)),
     0))),
0)</f>
        <v>0</v>
      </c>
      <c r="L44" s="246">
        <f>IF( (L$4-$G44) &lt; ($C44+$B44),
     IF( L$4 = $G44+$B44,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$D44,
     IF( L$4 =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         ) * (1-$D44),
     IF( L$4 &gt;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(1-Inputs_ByYear!$D$4)^(L$4-($G44+$B44+1)),
     0))),
0)</f>
        <v>0</v>
      </c>
      <c r="M44" s="246">
        <f>IF( (M$4-$G44) &lt; ($C44+$B44),
     IF( M$4 = $G44+$B44,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$D44,
     IF( M$4 =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         ) * (1-$D44),
     IF( M$4 &gt;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(1-Inputs_ByYear!$D$4)^(M$4-($G44+$B44+1)),
     0))),
0)</f>
        <v>0</v>
      </c>
      <c r="N44" s="246">
        <f>IF( (N$4-$G44) &lt; ($C44+$B44),
     IF( N$4 = $G44+$B44,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$D44,
     IF( N$4 =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         ) * (1-$D44),
     IF( N$4 &gt;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(1-Inputs_ByYear!$D$4)^(N$4-($G44+$B44+1)),
     0))),
0)</f>
        <v>0</v>
      </c>
      <c r="O44" s="246">
        <f>IF( (O$4-$G44) &lt; ($C44+$B44),
     IF( O$4 = $G44+$B44,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$D44,
     IF( O$4 =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         ) * (1-$D44),
     IF( O$4 &gt;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(1-Inputs_ByYear!$D$4)^(O$4-($G44+$B44+1)),
     0))),
0)</f>
        <v>0</v>
      </c>
      <c r="P44" s="246">
        <f>IF( (P$4-$G44) &lt; ($C44+$B44),
     IF( P$4 = $G44+$B44,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$D44,
     IF( P$4 =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         ) * (1-$D44),
     IF( P$4 &gt;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(1-Inputs_ByYear!$D$4)^(P$4-($G44+$B44+1)),
     0))),
0)</f>
        <v>0</v>
      </c>
      <c r="Q44" s="246">
        <f>IF( (Q$4-$G44) &lt; ($C44+$B44),
     IF( Q$4 = $G44+$B44,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$D44,
     IF( Q$4 =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         ) * (1-$D44),
     IF( Q$4 &gt;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(1-Inputs_ByYear!$D$4)^(Q$4-($G44+$B44+1)),
     0))),
0)</f>
        <v>0</v>
      </c>
      <c r="R44" s="246">
        <f>IF( (R$4-$G44) &lt; ($C44+$B44),
     IF( R$4 = $G44+$B44,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$D44,
     IF( R$4 =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         ) * (1-$D44),
     IF( R$4 &gt;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(1-Inputs_ByYear!$D$4)^(R$4-($G44+$B44+1)),
     0))),
0)</f>
        <v>0</v>
      </c>
      <c r="S44" s="246">
        <f>IF( (S$4-$G44) &lt; ($C44+$B44),
     IF( S$4 = $G44+$B44,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$D44,
     IF( S$4 =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         ) * (1-$D44),
     IF( S$4 &gt;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(1-Inputs_ByYear!$D$4)^(S$4-($G44+$B44+1)),
     0))),
0)</f>
        <v>0</v>
      </c>
      <c r="T44" s="246">
        <f>IF( (T$4-$G44) &lt; ($C44+$B44),
     IF( T$4 = $G44+$B44,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$D44,
     IF( T$4 =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         ) * (1-$D44),
     IF( T$4 &gt;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(1-Inputs_ByYear!$D$4)^(T$4-($G44+$B44+1)),
     0))),
0)</f>
        <v>0</v>
      </c>
      <c r="U44" s="246">
        <f>IF( (U$4-$G44) &lt; ($C44+$B44),
     IF( U$4 = $G44+$B44,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$D44,
     IF( U$4 =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         ) * (1-$D44),
     IF( U$4 &gt;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(1-Inputs_ByYear!$D$4)^(U$4-($G44+$B44+1)),
     0))),
0)</f>
        <v>0</v>
      </c>
      <c r="V44" s="246">
        <f>IF( (V$4-$G44) &lt; ($C44+$B44),
     IF( V$4 = $G44+$B44,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$D44,
     IF( V$4 =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         ) * (1-$D44),
     IF( V$4 &gt;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(1-Inputs_ByYear!$D$4)^(V$4-($G44+$B44+1)),
     0))),
0)</f>
        <v>0</v>
      </c>
      <c r="W44" s="246">
        <f>IF( (W$4-$G44) &lt; ($C44+$B44),
     IF( W$4 = $G44+$B44,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$D44,
     IF( W$4 =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         ) * (1-$D44),
     IF( W$4 &gt;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(1-Inputs_ByYear!$D$4)^(W$4-($G44+$B44+1)),
     0))),
0)</f>
        <v>0</v>
      </c>
      <c r="X44" s="246">
        <f>IF( (X$4-$G44) &lt; ($C44+$B44),
     IF( X$4 = $G44+$B44,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$D44,
     IF( X$4 =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         ) * (1-$D44),
     IF( X$4 &gt;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(1-Inputs_ByYear!$D$4)^(X$4-($G44+$B44+1)),
     0))),
0)</f>
        <v>0</v>
      </c>
      <c r="Y44" s="246">
        <f>IF( (Y$4-$G44) &lt; ($C44+$B44),
     IF( Y$4 = $G44+$B44,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$D44,
     IF( Y$4 =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         ) * (1-$D44),
     IF( Y$4 &gt;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(1-Inputs_ByYear!$D$4)^(Y$4-($G44+$B44+1)),
     0))),
0)</f>
        <v>29524.432089599999</v>
      </c>
      <c r="Z44" s="246">
        <f>IF( (Z$4-$G44) &lt; ($C44+$B44),
     IF( Z$4 = $G44+$B44,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$D44,
     IF( Z$4 =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         ) * (1-$D44),
     IF( Z$4 &gt;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(1-Inputs_ByYear!$D$4)^(Z$4-($G44+$B44+1)),
     0))),
0)</f>
        <v>29524.432089599999</v>
      </c>
      <c r="AA44" s="246">
        <f>IF( (AA$4-$G44) &lt; ($C44+$B44),
     IF( AA$4 = $G44+$B44,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$D44,
     IF( AA$4 =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         ) * (1-$D44),
     IF( AA$4 &gt;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(1-Inputs_ByYear!$D$4)^(AA$4-($G44+$B44+1)),
     0))),
0)</f>
        <v>58753.619858303995</v>
      </c>
      <c r="AB44" s="246">
        <f>IF( (AB$4-$G44) &lt; ($C44+$B44),
     IF( AB$4 = $G44+$B44,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$D44,
     IF( AB$4 =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         ) * (1-$D44),
     IF( AB$4 &gt;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(1-Inputs_ByYear!$D$4)^(AB$4-($G44+$B44+1)),
     0))),
0)</f>
        <v>58459.851759012483</v>
      </c>
      <c r="AC44" s="246">
        <f>IF( (AC$4-$G44) &lt; ($C44+$B44),
     IF( AC$4 = $G44+$B44,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$D44,
     IF( AC$4 =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         ) * (1-$D44),
     IF( AC$4 &gt;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(1-Inputs_ByYear!$D$4)^(AC$4-($G44+$B44+1)),
     0))),
0)</f>
        <v>58167.552500217418</v>
      </c>
      <c r="AD44" s="246">
        <f>IF( (AD$4-$G44) &lt; ($C44+$B44),
     IF( AD$4 = $G44+$B44,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$D44,
     IF( AD$4 =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         ) * (1-$D44),
     IF( AD$4 &gt; $G44+$B44+1,
         SUMIFS(
            INDEX('ABP REC Calc'!$G$6:$AB$69,,
                  MATCH('ABP REC Deliveries'!$H44,'ABP REC Calc'!$G$5:$AB$5,0)),
            'ABP REC Calc'!$C$6:$C$69,'ABP REC Deliveries'!$E44,
            'ABP REC Calc'!$B$6:$B$69,'ABP REC Deliveries'!$F44
         ) * (1-Inputs_ByYear!$D$4)^(AD$4-($G44+$B44+1)),
     0))),
0)</f>
        <v>57876.714737716335</v>
      </c>
    </row>
    <row r="45" spans="2:30" ht="14.45" customHeight="1">
      <c r="B45" s="64">
        <v>0</v>
      </c>
      <c r="C45" s="64">
        <v>15</v>
      </c>
      <c r="D45" s="64">
        <v>0.5</v>
      </c>
      <c r="E45" s="234" t="s">
        <v>206</v>
      </c>
      <c r="F45" s="231" t="s">
        <v>231</v>
      </c>
      <c r="G45" s="231">
        <f t="shared" si="2"/>
        <v>2041</v>
      </c>
      <c r="H45" s="239" t="s">
        <v>39</v>
      </c>
      <c r="I45" s="246">
        <f>IF( (I$4-$G45) &lt; ($C45+$B45),
     IF( I$4 = $G45+$B45,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$D45,
     IF( I$4 =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         ) * (1-$D45),
     IF( I$4 &gt;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(1-Inputs_ByYear!$D$4)^(I$4-($G45+$B45+1)),
     0))),
0)</f>
        <v>0</v>
      </c>
      <c r="J45" s="246">
        <f>IF( (J$4-$G45) &lt; ($C45+$B45),
     IF( J$4 = $G45+$B45,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$D45,
     IF( J$4 =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         ) * (1-$D45),
     IF( J$4 &gt;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(1-Inputs_ByYear!$D$4)^(J$4-($G45+$B45+1)),
     0))),
0)</f>
        <v>0</v>
      </c>
      <c r="K45" s="246">
        <f>IF( (K$4-$G45) &lt; ($C45+$B45),
     IF( K$4 = $G45+$B45,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$D45,
     IF( K$4 =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         ) * (1-$D45),
     IF( K$4 &gt;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(1-Inputs_ByYear!$D$4)^(K$4-($G45+$B45+1)),
     0))),
0)</f>
        <v>0</v>
      </c>
      <c r="L45" s="246">
        <f>IF( (L$4-$G45) &lt; ($C45+$B45),
     IF( L$4 = $G45+$B45,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$D45,
     IF( L$4 =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         ) * (1-$D45),
     IF( L$4 &gt;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(1-Inputs_ByYear!$D$4)^(L$4-($G45+$B45+1)),
     0))),
0)</f>
        <v>0</v>
      </c>
      <c r="M45" s="246">
        <f>IF( (M$4-$G45) &lt; ($C45+$B45),
     IF( M$4 = $G45+$B45,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$D45,
     IF( M$4 =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         ) * (1-$D45),
     IF( M$4 &gt;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(1-Inputs_ByYear!$D$4)^(M$4-($G45+$B45+1)),
     0))),
0)</f>
        <v>0</v>
      </c>
      <c r="N45" s="246">
        <f>IF( (N$4-$G45) &lt; ($C45+$B45),
     IF( N$4 = $G45+$B45,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$D45,
     IF( N$4 =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         ) * (1-$D45),
     IF( N$4 &gt;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(1-Inputs_ByYear!$D$4)^(N$4-($G45+$B45+1)),
     0))),
0)</f>
        <v>0</v>
      </c>
      <c r="O45" s="246">
        <f>IF( (O$4-$G45) &lt; ($C45+$B45),
     IF( O$4 = $G45+$B45,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$D45,
     IF( O$4 =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         ) * (1-$D45),
     IF( O$4 &gt;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(1-Inputs_ByYear!$D$4)^(O$4-($G45+$B45+1)),
     0))),
0)</f>
        <v>0</v>
      </c>
      <c r="P45" s="246">
        <f>IF( (P$4-$G45) &lt; ($C45+$B45),
     IF( P$4 = $G45+$B45,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$D45,
     IF( P$4 =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         ) * (1-$D45),
     IF( P$4 &gt;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(1-Inputs_ByYear!$D$4)^(P$4-($G45+$B45+1)),
     0))),
0)</f>
        <v>0</v>
      </c>
      <c r="Q45" s="246">
        <f>IF( (Q$4-$G45) &lt; ($C45+$B45),
     IF( Q$4 = $G45+$B45,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$D45,
     IF( Q$4 =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         ) * (1-$D45),
     IF( Q$4 &gt;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(1-Inputs_ByYear!$D$4)^(Q$4-($G45+$B45+1)),
     0))),
0)</f>
        <v>0</v>
      </c>
      <c r="R45" s="246">
        <f>IF( (R$4-$G45) &lt; ($C45+$B45),
     IF( R$4 = $G45+$B45,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$D45,
     IF( R$4 =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         ) * (1-$D45),
     IF( R$4 &gt;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(1-Inputs_ByYear!$D$4)^(R$4-($G45+$B45+1)),
     0))),
0)</f>
        <v>0</v>
      </c>
      <c r="S45" s="246">
        <f>IF( (S$4-$G45) &lt; ($C45+$B45),
     IF( S$4 = $G45+$B45,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$D45,
     IF( S$4 =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         ) * (1-$D45),
     IF( S$4 &gt;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(1-Inputs_ByYear!$D$4)^(S$4-($G45+$B45+1)),
     0))),
0)</f>
        <v>0</v>
      </c>
      <c r="T45" s="246">
        <f>IF( (T$4-$G45) &lt; ($C45+$B45),
     IF( T$4 = $G45+$B45,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$D45,
     IF( T$4 =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         ) * (1-$D45),
     IF( T$4 &gt;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(1-Inputs_ByYear!$D$4)^(T$4-($G45+$B45+1)),
     0))),
0)</f>
        <v>0</v>
      </c>
      <c r="U45" s="246">
        <f>IF( (U$4-$G45) &lt; ($C45+$B45),
     IF( U$4 = $G45+$B45,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$D45,
     IF( U$4 =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         ) * (1-$D45),
     IF( U$4 &gt;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(1-Inputs_ByYear!$D$4)^(U$4-($G45+$B45+1)),
     0))),
0)</f>
        <v>0</v>
      </c>
      <c r="V45" s="246">
        <f>IF( (V$4-$G45) &lt; ($C45+$B45),
     IF( V$4 = $G45+$B45,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$D45,
     IF( V$4 =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         ) * (1-$D45),
     IF( V$4 &gt;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(1-Inputs_ByYear!$D$4)^(V$4-($G45+$B45+1)),
     0))),
0)</f>
        <v>0</v>
      </c>
      <c r="W45" s="246">
        <f>IF( (W$4-$G45) &lt; ($C45+$B45),
     IF( W$4 = $G45+$B45,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$D45,
     IF( W$4 =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         ) * (1-$D45),
     IF( W$4 &gt;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(1-Inputs_ByYear!$D$4)^(W$4-($G45+$B45+1)),
     0))),
0)</f>
        <v>0</v>
      </c>
      <c r="X45" s="246">
        <f>IF( (X$4-$G45) &lt; ($C45+$B45),
     IF( X$4 = $G45+$B45,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$D45,
     IF( X$4 =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         ) * (1-$D45),
     IF( X$4 &gt;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(1-Inputs_ByYear!$D$4)^(X$4-($G45+$B45+1)),
     0))),
0)</f>
        <v>0</v>
      </c>
      <c r="Y45" s="246">
        <f>IF( (Y$4-$G45) &lt; ($C45+$B45),
     IF( Y$4 = $G45+$B45,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$D45,
     IF( Y$4 =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         ) * (1-$D45),
     IF( Y$4 &gt;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(1-Inputs_ByYear!$D$4)^(Y$4-($G45+$B45+1)),
     0))),
0)</f>
        <v>0</v>
      </c>
      <c r="Z45" s="246">
        <f>IF( (Z$4-$G45) &lt; ($C45+$B45),
     IF( Z$4 = $G45+$B45,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$D45,
     IF( Z$4 =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         ) * (1-$D45),
     IF( Z$4 &gt;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(1-Inputs_ByYear!$D$4)^(Z$4-($G45+$B45+1)),
     0))),
0)</f>
        <v>29524.432089599999</v>
      </c>
      <c r="AA45" s="246">
        <f>IF( (AA$4-$G45) &lt; ($C45+$B45),
     IF( AA$4 = $G45+$B45,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$D45,
     IF( AA$4 =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         ) * (1-$D45),
     IF( AA$4 &gt;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(1-Inputs_ByYear!$D$4)^(AA$4-($G45+$B45+1)),
     0))),
0)</f>
        <v>29524.432089599999</v>
      </c>
      <c r="AB45" s="246">
        <f>IF( (AB$4-$G45) &lt; ($C45+$B45),
     IF( AB$4 = $G45+$B45,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$D45,
     IF( AB$4 =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         ) * (1-$D45),
     IF( AB$4 &gt;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(1-Inputs_ByYear!$D$4)^(AB$4-($G45+$B45+1)),
     0))),
0)</f>
        <v>58753.619858303995</v>
      </c>
      <c r="AC45" s="246">
        <f>IF( (AC$4-$G45) &lt; ($C45+$B45),
     IF( AC$4 = $G45+$B45,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$D45,
     IF( AC$4 =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         ) * (1-$D45),
     IF( AC$4 &gt;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(1-Inputs_ByYear!$D$4)^(AC$4-($G45+$B45+1)),
     0))),
0)</f>
        <v>58459.851759012483</v>
      </c>
      <c r="AD45" s="246">
        <f>IF( (AD$4-$G45) &lt; ($C45+$B45),
     IF( AD$4 = $G45+$B45,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$D45,
     IF( AD$4 =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         ) * (1-$D45),
     IF( AD$4 &gt; $G45+$B45+1,
         SUMIFS(
            INDEX('ABP REC Calc'!$G$6:$AB$69,,
                  MATCH('ABP REC Deliveries'!$H45,'ABP REC Calc'!$G$5:$AB$5,0)),
            'ABP REC Calc'!$C$6:$C$69,'ABP REC Deliveries'!$E45,
            'ABP REC Calc'!$B$6:$B$69,'ABP REC Deliveries'!$F45
         ) * (1-Inputs_ByYear!$D$4)^(AD$4-($G45+$B45+1)),
     0))),
0)</f>
        <v>58167.552500217418</v>
      </c>
    </row>
    <row r="46" spans="2:30" ht="14.45" customHeight="1">
      <c r="B46" s="64">
        <v>0</v>
      </c>
      <c r="C46" s="64">
        <v>15</v>
      </c>
      <c r="D46" s="64">
        <v>0.5</v>
      </c>
      <c r="E46" s="234" t="s">
        <v>206</v>
      </c>
      <c r="F46" s="231" t="s">
        <v>231</v>
      </c>
      <c r="G46" s="231">
        <f t="shared" si="2"/>
        <v>2042</v>
      </c>
      <c r="H46" s="239" t="s">
        <v>40</v>
      </c>
      <c r="I46" s="246">
        <f>IF( (I$4-$G46) &lt; ($C46+$B46),
     IF( I$4 = $G46+$B46,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$D46,
     IF( I$4 =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         ) * (1-$D46),
     IF( I$4 &gt;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(1-Inputs_ByYear!$D$4)^(I$4-($G46+$B46+1)),
     0))),
0)</f>
        <v>0</v>
      </c>
      <c r="J46" s="246">
        <f>IF( (J$4-$G46) &lt; ($C46+$B46),
     IF( J$4 = $G46+$B46,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$D46,
     IF( J$4 =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         ) * (1-$D46),
     IF( J$4 &gt;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(1-Inputs_ByYear!$D$4)^(J$4-($G46+$B46+1)),
     0))),
0)</f>
        <v>0</v>
      </c>
      <c r="K46" s="246">
        <f>IF( (K$4-$G46) &lt; ($C46+$B46),
     IF( K$4 = $G46+$B46,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$D46,
     IF( K$4 =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         ) * (1-$D46),
     IF( K$4 &gt;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(1-Inputs_ByYear!$D$4)^(K$4-($G46+$B46+1)),
     0))),
0)</f>
        <v>0</v>
      </c>
      <c r="L46" s="246">
        <f>IF( (L$4-$G46) &lt; ($C46+$B46),
     IF( L$4 = $G46+$B46,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$D46,
     IF( L$4 =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         ) * (1-$D46),
     IF( L$4 &gt;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(1-Inputs_ByYear!$D$4)^(L$4-($G46+$B46+1)),
     0))),
0)</f>
        <v>0</v>
      </c>
      <c r="M46" s="246">
        <f>IF( (M$4-$G46) &lt; ($C46+$B46),
     IF( M$4 = $G46+$B46,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$D46,
     IF( M$4 =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         ) * (1-$D46),
     IF( M$4 &gt;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(1-Inputs_ByYear!$D$4)^(M$4-($G46+$B46+1)),
     0))),
0)</f>
        <v>0</v>
      </c>
      <c r="N46" s="246">
        <f>IF( (N$4-$G46) &lt; ($C46+$B46),
     IF( N$4 = $G46+$B46,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$D46,
     IF( N$4 =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         ) * (1-$D46),
     IF( N$4 &gt;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(1-Inputs_ByYear!$D$4)^(N$4-($G46+$B46+1)),
     0))),
0)</f>
        <v>0</v>
      </c>
      <c r="O46" s="246">
        <f>IF( (O$4-$G46) &lt; ($C46+$B46),
     IF( O$4 = $G46+$B46,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$D46,
     IF( O$4 =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         ) * (1-$D46),
     IF( O$4 &gt;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(1-Inputs_ByYear!$D$4)^(O$4-($G46+$B46+1)),
     0))),
0)</f>
        <v>0</v>
      </c>
      <c r="P46" s="246">
        <f>IF( (P$4-$G46) &lt; ($C46+$B46),
     IF( P$4 = $G46+$B46,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$D46,
     IF( P$4 =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         ) * (1-$D46),
     IF( P$4 &gt;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(1-Inputs_ByYear!$D$4)^(P$4-($G46+$B46+1)),
     0))),
0)</f>
        <v>0</v>
      </c>
      <c r="Q46" s="246">
        <f>IF( (Q$4-$G46) &lt; ($C46+$B46),
     IF( Q$4 = $G46+$B46,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$D46,
     IF( Q$4 =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         ) * (1-$D46),
     IF( Q$4 &gt;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(1-Inputs_ByYear!$D$4)^(Q$4-($G46+$B46+1)),
     0))),
0)</f>
        <v>0</v>
      </c>
      <c r="R46" s="246">
        <f>IF( (R$4-$G46) &lt; ($C46+$B46),
     IF( R$4 = $G46+$B46,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$D46,
     IF( R$4 =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         ) * (1-$D46),
     IF( R$4 &gt;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(1-Inputs_ByYear!$D$4)^(R$4-($G46+$B46+1)),
     0))),
0)</f>
        <v>0</v>
      </c>
      <c r="S46" s="246">
        <f>IF( (S$4-$G46) &lt; ($C46+$B46),
     IF( S$4 = $G46+$B46,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$D46,
     IF( S$4 =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         ) * (1-$D46),
     IF( S$4 &gt;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(1-Inputs_ByYear!$D$4)^(S$4-($G46+$B46+1)),
     0))),
0)</f>
        <v>0</v>
      </c>
      <c r="T46" s="246">
        <f>IF( (T$4-$G46) &lt; ($C46+$B46),
     IF( T$4 = $G46+$B46,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$D46,
     IF( T$4 =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         ) * (1-$D46),
     IF( T$4 &gt;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(1-Inputs_ByYear!$D$4)^(T$4-($G46+$B46+1)),
     0))),
0)</f>
        <v>0</v>
      </c>
      <c r="U46" s="246">
        <f>IF( (U$4-$G46) &lt; ($C46+$B46),
     IF( U$4 = $G46+$B46,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$D46,
     IF( U$4 =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         ) * (1-$D46),
     IF( U$4 &gt;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(1-Inputs_ByYear!$D$4)^(U$4-($G46+$B46+1)),
     0))),
0)</f>
        <v>0</v>
      </c>
      <c r="V46" s="246">
        <f>IF( (V$4-$G46) &lt; ($C46+$B46),
     IF( V$4 = $G46+$B46,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$D46,
     IF( V$4 =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         ) * (1-$D46),
     IF( V$4 &gt;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(1-Inputs_ByYear!$D$4)^(V$4-($G46+$B46+1)),
     0))),
0)</f>
        <v>0</v>
      </c>
      <c r="W46" s="246">
        <f>IF( (W$4-$G46) &lt; ($C46+$B46),
     IF( W$4 = $G46+$B46,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$D46,
     IF( W$4 =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         ) * (1-$D46),
     IF( W$4 &gt;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(1-Inputs_ByYear!$D$4)^(W$4-($G46+$B46+1)),
     0))),
0)</f>
        <v>0</v>
      </c>
      <c r="X46" s="246">
        <f>IF( (X$4-$G46) &lt; ($C46+$B46),
     IF( X$4 = $G46+$B46,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$D46,
     IF( X$4 =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         ) * (1-$D46),
     IF( X$4 &gt;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(1-Inputs_ByYear!$D$4)^(X$4-($G46+$B46+1)),
     0))),
0)</f>
        <v>0</v>
      </c>
      <c r="Y46" s="246">
        <f>IF( (Y$4-$G46) &lt; ($C46+$B46),
     IF( Y$4 = $G46+$B46,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$D46,
     IF( Y$4 =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         ) * (1-$D46),
     IF( Y$4 &gt;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(1-Inputs_ByYear!$D$4)^(Y$4-($G46+$B46+1)),
     0))),
0)</f>
        <v>0</v>
      </c>
      <c r="Z46" s="246">
        <f>IF( (Z$4-$G46) &lt; ($C46+$B46),
     IF( Z$4 = $G46+$B46,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$D46,
     IF( Z$4 =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         ) * (1-$D46),
     IF( Z$4 &gt;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(1-Inputs_ByYear!$D$4)^(Z$4-($G46+$B46+1)),
     0))),
0)</f>
        <v>0</v>
      </c>
      <c r="AA46" s="246">
        <f>IF( (AA$4-$G46) &lt; ($C46+$B46),
     IF( AA$4 = $G46+$B46,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$D46,
     IF( AA$4 =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         ) * (1-$D46),
     IF( AA$4 &gt;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(1-Inputs_ByYear!$D$4)^(AA$4-($G46+$B46+1)),
     0))),
0)</f>
        <v>29524.432089599999</v>
      </c>
      <c r="AB46" s="246">
        <f>IF( (AB$4-$G46) &lt; ($C46+$B46),
     IF( AB$4 = $G46+$B46,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$D46,
     IF( AB$4 =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         ) * (1-$D46),
     IF( AB$4 &gt;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(1-Inputs_ByYear!$D$4)^(AB$4-($G46+$B46+1)),
     0))),
0)</f>
        <v>29524.432089599999</v>
      </c>
      <c r="AC46" s="246">
        <f>IF( (AC$4-$G46) &lt; ($C46+$B46),
     IF( AC$4 = $G46+$B46,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$D46,
     IF( AC$4 =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         ) * (1-$D46),
     IF( AC$4 &gt;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(1-Inputs_ByYear!$D$4)^(AC$4-($G46+$B46+1)),
     0))),
0)</f>
        <v>58753.619858303995</v>
      </c>
      <c r="AD46" s="246">
        <f>IF( (AD$4-$G46) &lt; ($C46+$B46),
     IF( AD$4 = $G46+$B46,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$D46,
     IF( AD$4 =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         ) * (1-$D46),
     IF( AD$4 &gt; $G46+$B46+1,
         SUMIFS(
            INDEX('ABP REC Calc'!$G$6:$AB$69,,
                  MATCH('ABP REC Deliveries'!$H46,'ABP REC Calc'!$G$5:$AB$5,0)),
            'ABP REC Calc'!$C$6:$C$69,'ABP REC Deliveries'!$E46,
            'ABP REC Calc'!$B$6:$B$69,'ABP REC Deliveries'!$F46
         ) * (1-Inputs_ByYear!$D$4)^(AD$4-($G46+$B46+1)),
     0))),
0)</f>
        <v>58459.851759012483</v>
      </c>
    </row>
    <row r="47" spans="2:30" ht="14.45" customHeight="1">
      <c r="B47" s="64">
        <v>0</v>
      </c>
      <c r="C47" s="64">
        <v>15</v>
      </c>
      <c r="D47" s="64">
        <v>0.5</v>
      </c>
      <c r="E47" s="234" t="s">
        <v>206</v>
      </c>
      <c r="F47" s="231" t="s">
        <v>231</v>
      </c>
      <c r="G47" s="231">
        <f t="shared" si="2"/>
        <v>2043</v>
      </c>
      <c r="H47" s="239" t="s">
        <v>41</v>
      </c>
      <c r="I47" s="246">
        <f>IF( (I$4-$G47) &lt; ($C47+$B47),
     IF( I$4 = $G47+$B47,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$D47,
     IF( I$4 =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         ) * (1-$D47),
     IF( I$4 &gt;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(1-Inputs_ByYear!$D$4)^(I$4-($G47+$B47+1)),
     0))),
0)</f>
        <v>0</v>
      </c>
      <c r="J47" s="246">
        <f>IF( (J$4-$G47) &lt; ($C47+$B47),
     IF( J$4 = $G47+$B47,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$D47,
     IF( J$4 =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         ) * (1-$D47),
     IF( J$4 &gt;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(1-Inputs_ByYear!$D$4)^(J$4-($G47+$B47+1)),
     0))),
0)</f>
        <v>0</v>
      </c>
      <c r="K47" s="246">
        <f>IF( (K$4-$G47) &lt; ($C47+$B47),
     IF( K$4 = $G47+$B47,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$D47,
     IF( K$4 =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         ) * (1-$D47),
     IF( K$4 &gt;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(1-Inputs_ByYear!$D$4)^(K$4-($G47+$B47+1)),
     0))),
0)</f>
        <v>0</v>
      </c>
      <c r="L47" s="246">
        <f>IF( (L$4-$G47) &lt; ($C47+$B47),
     IF( L$4 = $G47+$B47,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$D47,
     IF( L$4 =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         ) * (1-$D47),
     IF( L$4 &gt;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(1-Inputs_ByYear!$D$4)^(L$4-($G47+$B47+1)),
     0))),
0)</f>
        <v>0</v>
      </c>
      <c r="M47" s="246">
        <f>IF( (M$4-$G47) &lt; ($C47+$B47),
     IF( M$4 = $G47+$B47,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$D47,
     IF( M$4 =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         ) * (1-$D47),
     IF( M$4 &gt;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(1-Inputs_ByYear!$D$4)^(M$4-($G47+$B47+1)),
     0))),
0)</f>
        <v>0</v>
      </c>
      <c r="N47" s="246">
        <f>IF( (N$4-$G47) &lt; ($C47+$B47),
     IF( N$4 = $G47+$B47,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$D47,
     IF( N$4 =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         ) * (1-$D47),
     IF( N$4 &gt;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(1-Inputs_ByYear!$D$4)^(N$4-($G47+$B47+1)),
     0))),
0)</f>
        <v>0</v>
      </c>
      <c r="O47" s="246">
        <f>IF( (O$4-$G47) &lt; ($C47+$B47),
     IF( O$4 = $G47+$B47,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$D47,
     IF( O$4 =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         ) * (1-$D47),
     IF( O$4 &gt;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(1-Inputs_ByYear!$D$4)^(O$4-($G47+$B47+1)),
     0))),
0)</f>
        <v>0</v>
      </c>
      <c r="P47" s="246">
        <f>IF( (P$4-$G47) &lt; ($C47+$B47),
     IF( P$4 = $G47+$B47,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$D47,
     IF( P$4 =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         ) * (1-$D47),
     IF( P$4 &gt;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(1-Inputs_ByYear!$D$4)^(P$4-($G47+$B47+1)),
     0))),
0)</f>
        <v>0</v>
      </c>
      <c r="Q47" s="246">
        <f>IF( (Q$4-$G47) &lt; ($C47+$B47),
     IF( Q$4 = $G47+$B47,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$D47,
     IF( Q$4 =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         ) * (1-$D47),
     IF( Q$4 &gt;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(1-Inputs_ByYear!$D$4)^(Q$4-($G47+$B47+1)),
     0))),
0)</f>
        <v>0</v>
      </c>
      <c r="R47" s="246">
        <f>IF( (R$4-$G47) &lt; ($C47+$B47),
     IF( R$4 = $G47+$B47,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$D47,
     IF( R$4 =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         ) * (1-$D47),
     IF( R$4 &gt;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(1-Inputs_ByYear!$D$4)^(R$4-($G47+$B47+1)),
     0))),
0)</f>
        <v>0</v>
      </c>
      <c r="S47" s="246">
        <f>IF( (S$4-$G47) &lt; ($C47+$B47),
     IF( S$4 = $G47+$B47,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$D47,
     IF( S$4 =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         ) * (1-$D47),
     IF( S$4 &gt;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(1-Inputs_ByYear!$D$4)^(S$4-($G47+$B47+1)),
     0))),
0)</f>
        <v>0</v>
      </c>
      <c r="T47" s="246">
        <f>IF( (T$4-$G47) &lt; ($C47+$B47),
     IF( T$4 = $G47+$B47,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$D47,
     IF( T$4 =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         ) * (1-$D47),
     IF( T$4 &gt;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(1-Inputs_ByYear!$D$4)^(T$4-($G47+$B47+1)),
     0))),
0)</f>
        <v>0</v>
      </c>
      <c r="U47" s="246">
        <f>IF( (U$4-$G47) &lt; ($C47+$B47),
     IF( U$4 = $G47+$B47,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$D47,
     IF( U$4 =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         ) * (1-$D47),
     IF( U$4 &gt;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(1-Inputs_ByYear!$D$4)^(U$4-($G47+$B47+1)),
     0))),
0)</f>
        <v>0</v>
      </c>
      <c r="V47" s="246">
        <f>IF( (V$4-$G47) &lt; ($C47+$B47),
     IF( V$4 = $G47+$B47,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$D47,
     IF( V$4 =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         ) * (1-$D47),
     IF( V$4 &gt;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(1-Inputs_ByYear!$D$4)^(V$4-($G47+$B47+1)),
     0))),
0)</f>
        <v>0</v>
      </c>
      <c r="W47" s="246">
        <f>IF( (W$4-$G47) &lt; ($C47+$B47),
     IF( W$4 = $G47+$B47,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$D47,
     IF( W$4 =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         ) * (1-$D47),
     IF( W$4 &gt;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(1-Inputs_ByYear!$D$4)^(W$4-($G47+$B47+1)),
     0))),
0)</f>
        <v>0</v>
      </c>
      <c r="X47" s="246">
        <f>IF( (X$4-$G47) &lt; ($C47+$B47),
     IF( X$4 = $G47+$B47,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$D47,
     IF( X$4 =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         ) * (1-$D47),
     IF( X$4 &gt;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(1-Inputs_ByYear!$D$4)^(X$4-($G47+$B47+1)),
     0))),
0)</f>
        <v>0</v>
      </c>
      <c r="Y47" s="246">
        <f>IF( (Y$4-$G47) &lt; ($C47+$B47),
     IF( Y$4 = $G47+$B47,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$D47,
     IF( Y$4 =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         ) * (1-$D47),
     IF( Y$4 &gt;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(1-Inputs_ByYear!$D$4)^(Y$4-($G47+$B47+1)),
     0))),
0)</f>
        <v>0</v>
      </c>
      <c r="Z47" s="246">
        <f>IF( (Z$4-$G47) &lt; ($C47+$B47),
     IF( Z$4 = $G47+$B47,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$D47,
     IF( Z$4 =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         ) * (1-$D47),
     IF( Z$4 &gt;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(1-Inputs_ByYear!$D$4)^(Z$4-($G47+$B47+1)),
     0))),
0)</f>
        <v>0</v>
      </c>
      <c r="AA47" s="246">
        <f>IF( (AA$4-$G47) &lt; ($C47+$B47),
     IF( AA$4 = $G47+$B47,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$D47,
     IF( AA$4 =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         ) * (1-$D47),
     IF( AA$4 &gt;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(1-Inputs_ByYear!$D$4)^(AA$4-($G47+$B47+1)),
     0))),
0)</f>
        <v>0</v>
      </c>
      <c r="AB47" s="246">
        <f>IF( (AB$4-$G47) &lt; ($C47+$B47),
     IF( AB$4 = $G47+$B47,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$D47,
     IF( AB$4 =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         ) * (1-$D47),
     IF( AB$4 &gt;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(1-Inputs_ByYear!$D$4)^(AB$4-($G47+$B47+1)),
     0))),
0)</f>
        <v>29524.432089599999</v>
      </c>
      <c r="AC47" s="246">
        <f>IF( (AC$4-$G47) &lt; ($C47+$B47),
     IF( AC$4 = $G47+$B47,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$D47,
     IF( AC$4 =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         ) * (1-$D47),
     IF( AC$4 &gt;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(1-Inputs_ByYear!$D$4)^(AC$4-($G47+$B47+1)),
     0))),
0)</f>
        <v>29524.432089599999</v>
      </c>
      <c r="AD47" s="246">
        <f>IF( (AD$4-$G47) &lt; ($C47+$B47),
     IF( AD$4 = $G47+$B47,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$D47,
     IF( AD$4 =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         ) * (1-$D47),
     IF( AD$4 &gt; $G47+$B47+1,
         SUMIFS(
            INDEX('ABP REC Calc'!$G$6:$AB$69,,
                  MATCH('ABP REC Deliveries'!$H47,'ABP REC Calc'!$G$5:$AB$5,0)),
            'ABP REC Calc'!$C$6:$C$69,'ABP REC Deliveries'!$E47,
            'ABP REC Calc'!$B$6:$B$69,'ABP REC Deliveries'!$F47
         ) * (1-Inputs_ByYear!$D$4)^(AD$4-($G47+$B47+1)),
     0))),
0)</f>
        <v>58753.619858303995</v>
      </c>
    </row>
    <row r="48" spans="2:30" ht="14.45" customHeight="1">
      <c r="B48" s="64">
        <v>0</v>
      </c>
      <c r="C48" s="64">
        <v>15</v>
      </c>
      <c r="D48" s="64">
        <v>0.5</v>
      </c>
      <c r="E48" s="234" t="s">
        <v>206</v>
      </c>
      <c r="F48" s="231" t="s">
        <v>231</v>
      </c>
      <c r="G48" s="231">
        <f t="shared" si="2"/>
        <v>2044</v>
      </c>
      <c r="H48" s="239" t="s">
        <v>42</v>
      </c>
      <c r="I48" s="246">
        <f>IF( (I$4-$G48) &lt; ($C48+$B48),
     IF( I$4 = $G48+$B48,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$D48,
     IF( I$4 =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         ) * (1-$D48),
     IF( I$4 &gt;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(1-Inputs_ByYear!$D$4)^(I$4-($G48+$B48+1)),
     0))),
0)</f>
        <v>0</v>
      </c>
      <c r="J48" s="246">
        <f>IF( (J$4-$G48) &lt; ($C48+$B48),
     IF( J$4 = $G48+$B48,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$D48,
     IF( J$4 =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         ) * (1-$D48),
     IF( J$4 &gt;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(1-Inputs_ByYear!$D$4)^(J$4-($G48+$B48+1)),
     0))),
0)</f>
        <v>0</v>
      </c>
      <c r="K48" s="246">
        <f>IF( (K$4-$G48) &lt; ($C48+$B48),
     IF( K$4 = $G48+$B48,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$D48,
     IF( K$4 =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         ) * (1-$D48),
     IF( K$4 &gt;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(1-Inputs_ByYear!$D$4)^(K$4-($G48+$B48+1)),
     0))),
0)</f>
        <v>0</v>
      </c>
      <c r="L48" s="246">
        <f>IF( (L$4-$G48) &lt; ($C48+$B48),
     IF( L$4 = $G48+$B48,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$D48,
     IF( L$4 =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         ) * (1-$D48),
     IF( L$4 &gt;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(1-Inputs_ByYear!$D$4)^(L$4-($G48+$B48+1)),
     0))),
0)</f>
        <v>0</v>
      </c>
      <c r="M48" s="246">
        <f>IF( (M$4-$G48) &lt; ($C48+$B48),
     IF( M$4 = $G48+$B48,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$D48,
     IF( M$4 =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         ) * (1-$D48),
     IF( M$4 &gt;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(1-Inputs_ByYear!$D$4)^(M$4-($G48+$B48+1)),
     0))),
0)</f>
        <v>0</v>
      </c>
      <c r="N48" s="246">
        <f>IF( (N$4-$G48) &lt; ($C48+$B48),
     IF( N$4 = $G48+$B48,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$D48,
     IF( N$4 =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         ) * (1-$D48),
     IF( N$4 &gt;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(1-Inputs_ByYear!$D$4)^(N$4-($G48+$B48+1)),
     0))),
0)</f>
        <v>0</v>
      </c>
      <c r="O48" s="246">
        <f>IF( (O$4-$G48) &lt; ($C48+$B48),
     IF( O$4 = $G48+$B48,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$D48,
     IF( O$4 =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         ) * (1-$D48),
     IF( O$4 &gt;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(1-Inputs_ByYear!$D$4)^(O$4-($G48+$B48+1)),
     0))),
0)</f>
        <v>0</v>
      </c>
      <c r="P48" s="246">
        <f>IF( (P$4-$G48) &lt; ($C48+$B48),
     IF( P$4 = $G48+$B48,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$D48,
     IF( P$4 =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         ) * (1-$D48),
     IF( P$4 &gt;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(1-Inputs_ByYear!$D$4)^(P$4-($G48+$B48+1)),
     0))),
0)</f>
        <v>0</v>
      </c>
      <c r="Q48" s="246">
        <f>IF( (Q$4-$G48) &lt; ($C48+$B48),
     IF( Q$4 = $G48+$B48,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$D48,
     IF( Q$4 =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         ) * (1-$D48),
     IF( Q$4 &gt;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(1-Inputs_ByYear!$D$4)^(Q$4-($G48+$B48+1)),
     0))),
0)</f>
        <v>0</v>
      </c>
      <c r="R48" s="246">
        <f>IF( (R$4-$G48) &lt; ($C48+$B48),
     IF( R$4 = $G48+$B48,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$D48,
     IF( R$4 =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         ) * (1-$D48),
     IF( R$4 &gt;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(1-Inputs_ByYear!$D$4)^(R$4-($G48+$B48+1)),
     0))),
0)</f>
        <v>0</v>
      </c>
      <c r="S48" s="246">
        <f>IF( (S$4-$G48) &lt; ($C48+$B48),
     IF( S$4 = $G48+$B48,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$D48,
     IF( S$4 =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         ) * (1-$D48),
     IF( S$4 &gt;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(1-Inputs_ByYear!$D$4)^(S$4-($G48+$B48+1)),
     0))),
0)</f>
        <v>0</v>
      </c>
      <c r="T48" s="246">
        <f>IF( (T$4-$G48) &lt; ($C48+$B48),
     IF( T$4 = $G48+$B48,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$D48,
     IF( T$4 =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         ) * (1-$D48),
     IF( T$4 &gt;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(1-Inputs_ByYear!$D$4)^(T$4-($G48+$B48+1)),
     0))),
0)</f>
        <v>0</v>
      </c>
      <c r="U48" s="246">
        <f>IF( (U$4-$G48) &lt; ($C48+$B48),
     IF( U$4 = $G48+$B48,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$D48,
     IF( U$4 =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         ) * (1-$D48),
     IF( U$4 &gt;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(1-Inputs_ByYear!$D$4)^(U$4-($G48+$B48+1)),
     0))),
0)</f>
        <v>0</v>
      </c>
      <c r="V48" s="246">
        <f>IF( (V$4-$G48) &lt; ($C48+$B48),
     IF( V$4 = $G48+$B48,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$D48,
     IF( V$4 =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         ) * (1-$D48),
     IF( V$4 &gt;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(1-Inputs_ByYear!$D$4)^(V$4-($G48+$B48+1)),
     0))),
0)</f>
        <v>0</v>
      </c>
      <c r="W48" s="246">
        <f>IF( (W$4-$G48) &lt; ($C48+$B48),
     IF( W$4 = $G48+$B48,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$D48,
     IF( W$4 =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         ) * (1-$D48),
     IF( W$4 &gt;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(1-Inputs_ByYear!$D$4)^(W$4-($G48+$B48+1)),
     0))),
0)</f>
        <v>0</v>
      </c>
      <c r="X48" s="246">
        <f>IF( (X$4-$G48) &lt; ($C48+$B48),
     IF( X$4 = $G48+$B48,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$D48,
     IF( X$4 =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         ) * (1-$D48),
     IF( X$4 &gt;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(1-Inputs_ByYear!$D$4)^(X$4-($G48+$B48+1)),
     0))),
0)</f>
        <v>0</v>
      </c>
      <c r="Y48" s="246">
        <f>IF( (Y$4-$G48) &lt; ($C48+$B48),
     IF( Y$4 = $G48+$B48,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$D48,
     IF( Y$4 =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         ) * (1-$D48),
     IF( Y$4 &gt;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(1-Inputs_ByYear!$D$4)^(Y$4-($G48+$B48+1)),
     0))),
0)</f>
        <v>0</v>
      </c>
      <c r="Z48" s="246">
        <f>IF( (Z$4-$G48) &lt; ($C48+$B48),
     IF( Z$4 = $G48+$B48,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$D48,
     IF( Z$4 =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         ) * (1-$D48),
     IF( Z$4 &gt;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(1-Inputs_ByYear!$D$4)^(Z$4-($G48+$B48+1)),
     0))),
0)</f>
        <v>0</v>
      </c>
      <c r="AA48" s="246">
        <f>IF( (AA$4-$G48) &lt; ($C48+$B48),
     IF( AA$4 = $G48+$B48,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$D48,
     IF( AA$4 =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         ) * (1-$D48),
     IF( AA$4 &gt;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(1-Inputs_ByYear!$D$4)^(AA$4-($G48+$B48+1)),
     0))),
0)</f>
        <v>0</v>
      </c>
      <c r="AB48" s="246">
        <f>IF( (AB$4-$G48) &lt; ($C48+$B48),
     IF( AB$4 = $G48+$B48,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$D48,
     IF( AB$4 =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         ) * (1-$D48),
     IF( AB$4 &gt;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(1-Inputs_ByYear!$D$4)^(AB$4-($G48+$B48+1)),
     0))),
0)</f>
        <v>0</v>
      </c>
      <c r="AC48" s="246">
        <f>IF( (AC$4-$G48) &lt; ($C48+$B48),
     IF( AC$4 = $G48+$B48,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$D48,
     IF( AC$4 =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         ) * (1-$D48),
     IF( AC$4 &gt;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(1-Inputs_ByYear!$D$4)^(AC$4-($G48+$B48+1)),
     0))),
0)</f>
        <v>29524.432089599999</v>
      </c>
      <c r="AD48" s="246">
        <f>IF( (AD$4-$G48) &lt; ($C48+$B48),
     IF( AD$4 = $G48+$B48,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$D48,
     IF( AD$4 =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         ) * (1-$D48),
     IF( AD$4 &gt; $G48+$B48+1,
         SUMIFS(
            INDEX('ABP REC Calc'!$G$6:$AB$69,,
                  MATCH('ABP REC Deliveries'!$H48,'ABP REC Calc'!$G$5:$AB$5,0)),
            'ABP REC Calc'!$C$6:$C$69,'ABP REC Deliveries'!$E48,
            'ABP REC Calc'!$B$6:$B$69,'ABP REC Deliveries'!$F48
         ) * (1-Inputs_ByYear!$D$4)^(AD$4-($G48+$B48+1)),
     0))),
0)</f>
        <v>29524.432089599999</v>
      </c>
    </row>
    <row r="49" spans="2:30" ht="14.45" customHeight="1">
      <c r="B49" s="64">
        <v>0</v>
      </c>
      <c r="C49" s="64">
        <v>15</v>
      </c>
      <c r="D49" s="64">
        <v>0.5</v>
      </c>
      <c r="E49" s="234" t="s">
        <v>206</v>
      </c>
      <c r="F49" s="231" t="s">
        <v>231</v>
      </c>
      <c r="G49" s="231">
        <f t="shared" si="2"/>
        <v>2045</v>
      </c>
      <c r="H49" s="239" t="s">
        <v>43</v>
      </c>
      <c r="I49" s="246">
        <f>IF( (I$4-$G49) &lt; ($C49+$B49),
     IF( I$4 = $G49+$B49,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$D49,
     IF( I$4 =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         ) * (1-$D49),
     IF( I$4 &gt;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(1-Inputs_ByYear!$D$4)^(I$4-($G49+$B49+1)),
     0))),
0)</f>
        <v>0</v>
      </c>
      <c r="J49" s="246">
        <f>IF( (J$4-$G49) &lt; ($C49+$B49),
     IF( J$4 = $G49+$B49,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$D49,
     IF( J$4 =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         ) * (1-$D49),
     IF( J$4 &gt;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(1-Inputs_ByYear!$D$4)^(J$4-($G49+$B49+1)),
     0))),
0)</f>
        <v>0</v>
      </c>
      <c r="K49" s="246">
        <f>IF( (K$4-$G49) &lt; ($C49+$B49),
     IF( K$4 = $G49+$B49,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$D49,
     IF( K$4 =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         ) * (1-$D49),
     IF( K$4 &gt;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(1-Inputs_ByYear!$D$4)^(K$4-($G49+$B49+1)),
     0))),
0)</f>
        <v>0</v>
      </c>
      <c r="L49" s="246">
        <f>IF( (L$4-$G49) &lt; ($C49+$B49),
     IF( L$4 = $G49+$B49,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$D49,
     IF( L$4 =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         ) * (1-$D49),
     IF( L$4 &gt;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(1-Inputs_ByYear!$D$4)^(L$4-($G49+$B49+1)),
     0))),
0)</f>
        <v>0</v>
      </c>
      <c r="M49" s="246">
        <f>IF( (M$4-$G49) &lt; ($C49+$B49),
     IF( M$4 = $G49+$B49,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$D49,
     IF( M$4 =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         ) * (1-$D49),
     IF( M$4 &gt;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(1-Inputs_ByYear!$D$4)^(M$4-($G49+$B49+1)),
     0))),
0)</f>
        <v>0</v>
      </c>
      <c r="N49" s="246">
        <f>IF( (N$4-$G49) &lt; ($C49+$B49),
     IF( N$4 = $G49+$B49,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$D49,
     IF( N$4 =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         ) * (1-$D49),
     IF( N$4 &gt;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(1-Inputs_ByYear!$D$4)^(N$4-($G49+$B49+1)),
     0))),
0)</f>
        <v>0</v>
      </c>
      <c r="O49" s="246">
        <f>IF( (O$4-$G49) &lt; ($C49+$B49),
     IF( O$4 = $G49+$B49,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$D49,
     IF( O$4 =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         ) * (1-$D49),
     IF( O$4 &gt;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(1-Inputs_ByYear!$D$4)^(O$4-($G49+$B49+1)),
     0))),
0)</f>
        <v>0</v>
      </c>
      <c r="P49" s="246">
        <f>IF( (P$4-$G49) &lt; ($C49+$B49),
     IF( P$4 = $G49+$B49,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$D49,
     IF( P$4 =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         ) * (1-$D49),
     IF( P$4 &gt;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(1-Inputs_ByYear!$D$4)^(P$4-($G49+$B49+1)),
     0))),
0)</f>
        <v>0</v>
      </c>
      <c r="Q49" s="246">
        <f>IF( (Q$4-$G49) &lt; ($C49+$B49),
     IF( Q$4 = $G49+$B49,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$D49,
     IF( Q$4 =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         ) * (1-$D49),
     IF( Q$4 &gt;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(1-Inputs_ByYear!$D$4)^(Q$4-($G49+$B49+1)),
     0))),
0)</f>
        <v>0</v>
      </c>
      <c r="R49" s="246">
        <f>IF( (R$4-$G49) &lt; ($C49+$B49),
     IF( R$4 = $G49+$B49,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$D49,
     IF( R$4 =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         ) * (1-$D49),
     IF( R$4 &gt;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(1-Inputs_ByYear!$D$4)^(R$4-($G49+$B49+1)),
     0))),
0)</f>
        <v>0</v>
      </c>
      <c r="S49" s="246">
        <f>IF( (S$4-$G49) &lt; ($C49+$B49),
     IF( S$4 = $G49+$B49,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$D49,
     IF( S$4 =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         ) * (1-$D49),
     IF( S$4 &gt;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(1-Inputs_ByYear!$D$4)^(S$4-($G49+$B49+1)),
     0))),
0)</f>
        <v>0</v>
      </c>
      <c r="T49" s="246">
        <f>IF( (T$4-$G49) &lt; ($C49+$B49),
     IF( T$4 = $G49+$B49,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$D49,
     IF( T$4 =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         ) * (1-$D49),
     IF( T$4 &gt;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(1-Inputs_ByYear!$D$4)^(T$4-($G49+$B49+1)),
     0))),
0)</f>
        <v>0</v>
      </c>
      <c r="U49" s="246">
        <f>IF( (U$4-$G49) &lt; ($C49+$B49),
     IF( U$4 = $G49+$B49,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$D49,
     IF( U$4 =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         ) * (1-$D49),
     IF( U$4 &gt;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(1-Inputs_ByYear!$D$4)^(U$4-($G49+$B49+1)),
     0))),
0)</f>
        <v>0</v>
      </c>
      <c r="V49" s="246">
        <f>IF( (V$4-$G49) &lt; ($C49+$B49),
     IF( V$4 = $G49+$B49,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$D49,
     IF( V$4 =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         ) * (1-$D49),
     IF( V$4 &gt;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(1-Inputs_ByYear!$D$4)^(V$4-($G49+$B49+1)),
     0))),
0)</f>
        <v>0</v>
      </c>
      <c r="W49" s="246">
        <f>IF( (W$4-$G49) &lt; ($C49+$B49),
     IF( W$4 = $G49+$B49,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$D49,
     IF( W$4 =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         ) * (1-$D49),
     IF( W$4 &gt;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(1-Inputs_ByYear!$D$4)^(W$4-($G49+$B49+1)),
     0))),
0)</f>
        <v>0</v>
      </c>
      <c r="X49" s="246">
        <f>IF( (X$4-$G49) &lt; ($C49+$B49),
     IF( X$4 = $G49+$B49,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$D49,
     IF( X$4 =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         ) * (1-$D49),
     IF( X$4 &gt;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(1-Inputs_ByYear!$D$4)^(X$4-($G49+$B49+1)),
     0))),
0)</f>
        <v>0</v>
      </c>
      <c r="Y49" s="246">
        <f>IF( (Y$4-$G49) &lt; ($C49+$B49),
     IF( Y$4 = $G49+$B49,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$D49,
     IF( Y$4 =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         ) * (1-$D49),
     IF( Y$4 &gt;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(1-Inputs_ByYear!$D$4)^(Y$4-($G49+$B49+1)),
     0))),
0)</f>
        <v>0</v>
      </c>
      <c r="Z49" s="246">
        <f>IF( (Z$4-$G49) &lt; ($C49+$B49),
     IF( Z$4 = $G49+$B49,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$D49,
     IF( Z$4 =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         ) * (1-$D49),
     IF( Z$4 &gt;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(1-Inputs_ByYear!$D$4)^(Z$4-($G49+$B49+1)),
     0))),
0)</f>
        <v>0</v>
      </c>
      <c r="AA49" s="246">
        <f>IF( (AA$4-$G49) &lt; ($C49+$B49),
     IF( AA$4 = $G49+$B49,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$D49,
     IF( AA$4 =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         ) * (1-$D49),
     IF( AA$4 &gt;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(1-Inputs_ByYear!$D$4)^(AA$4-($G49+$B49+1)),
     0))),
0)</f>
        <v>0</v>
      </c>
      <c r="AB49" s="246">
        <f>IF( (AB$4-$G49) &lt; ($C49+$B49),
     IF( AB$4 = $G49+$B49,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$D49,
     IF( AB$4 =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         ) * (1-$D49),
     IF( AB$4 &gt;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(1-Inputs_ByYear!$D$4)^(AB$4-($G49+$B49+1)),
     0))),
0)</f>
        <v>0</v>
      </c>
      <c r="AC49" s="246">
        <f>IF( (AC$4-$G49) &lt; ($C49+$B49),
     IF( AC$4 = $G49+$B49,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$D49,
     IF( AC$4 =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         ) * (1-$D49),
     IF( AC$4 &gt;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(1-Inputs_ByYear!$D$4)^(AC$4-($G49+$B49+1)),
     0))),
0)</f>
        <v>0</v>
      </c>
      <c r="AD49" s="246">
        <f>IF( (AD$4-$G49) &lt; ($C49+$B49),
     IF( AD$4 = $G49+$B49,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$D49,
     IF( AD$4 =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         ) * (1-$D49),
     IF( AD$4 &gt; $G49+$B49+1,
         SUMIFS(
            INDEX('ABP REC Calc'!$G$6:$AB$69,,
                  MATCH('ABP REC Deliveries'!$H49,'ABP REC Calc'!$G$5:$AB$5,0)),
            'ABP REC Calc'!$C$6:$C$69,'ABP REC Deliveries'!$E49,
            'ABP REC Calc'!$B$6:$B$69,'ABP REC Deliveries'!$F49
         ) * (1-Inputs_ByYear!$D$4)^(AD$4-($G49+$B49+1)),
     0))),
0)</f>
        <v>29524.432089599999</v>
      </c>
    </row>
    <row r="50" spans="2:30" ht="14.45" customHeight="1"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</row>
    <row r="51" spans="2:30" ht="14.45" customHeight="1">
      <c r="B51" s="64">
        <v>1</v>
      </c>
      <c r="C51" s="64">
        <v>15</v>
      </c>
      <c r="D51" s="64" t="s">
        <v>229</v>
      </c>
      <c r="E51" s="234" t="s">
        <v>207</v>
      </c>
      <c r="F51" s="231" t="s">
        <v>230</v>
      </c>
      <c r="G51" s="231">
        <f>VALUE(LEFT(H51, FIND("-", H51)-1))</f>
        <v>2024</v>
      </c>
      <c r="H51" s="239" t="s">
        <v>22</v>
      </c>
      <c r="I51" s="247">
        <v>0</v>
      </c>
      <c r="J51" s="248">
        <f>IF((J$4-$G51)&lt;($C51+$B51),IF(J$4=$G51+$B51,SUMIFS(INDEX('ABP REC Calc'!$G$6:$AB$69,,MATCH('ABP REC Deliveries'!$H51,'ABP REC Calc'!$G$5:$AB$5,0)),'ABP REC Calc'!$C$6:$C$69,'ABP REC Deliveries'!$E51,'ABP REC Calc'!$B$6:$B$69,'ABP REC Deliveries'!$F51),
IF(J$4&gt;$G51,I51*(1-Inputs_ByYear!$D$4),0)),0)</f>
        <v>19102.544967319984</v>
      </c>
      <c r="K51" s="248">
        <f>IF((K$4-$G51)&lt;($C51+$B51),IF(K$4=$G51+$B51,SUMIFS(INDEX('ABP REC Calc'!$G$6:$AB$69,,MATCH('ABP REC Deliveries'!$H51,'ABP REC Calc'!$G$5:$AB$5,0)),'ABP REC Calc'!$C$6:$C$69,'ABP REC Deliveries'!$E51,'ABP REC Calc'!$B$6:$B$69,'ABP REC Deliveries'!$F51),
IF(K$4&gt;$G51,J51*(1-Inputs_ByYear!$D$4),0)),0)</f>
        <v>19007.032242483383</v>
      </c>
      <c r="L51" s="248">
        <f>IF((L$4-$G51)&lt;($C51+$B51),IF(L$4=$G51+$B51,SUMIFS(INDEX('ABP REC Calc'!$G$6:$AB$69,,MATCH('ABP REC Deliveries'!$H51,'ABP REC Calc'!$G$5:$AB$5,0)),'ABP REC Calc'!$C$6:$C$69,'ABP REC Deliveries'!$E51,'ABP REC Calc'!$B$6:$B$69,'ABP REC Deliveries'!$F51),
IF(L$4&gt;$G51,K51*(1-Inputs_ByYear!$D$4),0)),0)</f>
        <v>18911.997081270965</v>
      </c>
      <c r="M51" s="248">
        <f>IF((M$4-$G51)&lt;($C51+$B51),IF(M$4=$G51+$B51,SUMIFS(INDEX('ABP REC Calc'!$G$6:$AB$69,,MATCH('ABP REC Deliveries'!$H51,'ABP REC Calc'!$G$5:$AB$5,0)),'ABP REC Calc'!$C$6:$C$69,'ABP REC Deliveries'!$E51,'ABP REC Calc'!$B$6:$B$69,'ABP REC Deliveries'!$F51),
IF(M$4&gt;$G51,L51*(1-Inputs_ByYear!$D$4),0)),0)</f>
        <v>18817.43709586461</v>
      </c>
      <c r="N51" s="248">
        <f>IF((N$4-$G51)&lt;($C51+$B51),IF(N$4=$G51+$B51,SUMIFS(INDEX('ABP REC Calc'!$G$6:$AB$69,,MATCH('ABP REC Deliveries'!$H51,'ABP REC Calc'!$G$5:$AB$5,0)),'ABP REC Calc'!$C$6:$C$69,'ABP REC Deliveries'!$E51,'ABP REC Calc'!$B$6:$B$69,'ABP REC Deliveries'!$F51),
IF(N$4&gt;$G51,M51*(1-Inputs_ByYear!$D$4),0)),0)</f>
        <v>18723.349910385288</v>
      </c>
      <c r="O51" s="248">
        <f>IF((O$4-$G51)&lt;($C51+$B51),IF(O$4=$G51+$B51,SUMIFS(INDEX('ABP REC Calc'!$G$6:$AB$69,,MATCH('ABP REC Deliveries'!$H51,'ABP REC Calc'!$G$5:$AB$5,0)),'ABP REC Calc'!$C$6:$C$69,'ABP REC Deliveries'!$E51,'ABP REC Calc'!$B$6:$B$69,'ABP REC Deliveries'!$F51),
IF(O$4&gt;$G51,N51*(1-Inputs_ByYear!$D$4),0)),0)</f>
        <v>18629.733160833362</v>
      </c>
      <c r="P51" s="248">
        <f>IF((P$4-$G51)&lt;($C51+$B51),IF(P$4=$G51+$B51,SUMIFS(INDEX('ABP REC Calc'!$G$6:$AB$69,,MATCH('ABP REC Deliveries'!$H51,'ABP REC Calc'!$G$5:$AB$5,0)),'ABP REC Calc'!$C$6:$C$69,'ABP REC Deliveries'!$E51,'ABP REC Calc'!$B$6:$B$69,'ABP REC Deliveries'!$F51),
IF(P$4&gt;$G51,O51*(1-Inputs_ByYear!$D$4),0)),0)</f>
        <v>18536.584495029194</v>
      </c>
      <c r="Q51" s="248">
        <f>IF((Q$4-$G51)&lt;($C51+$B51),IF(Q$4=$G51+$B51,SUMIFS(INDEX('ABP REC Calc'!$G$6:$AB$69,,MATCH('ABP REC Deliveries'!$H51,'ABP REC Calc'!$G$5:$AB$5,0)),'ABP REC Calc'!$C$6:$C$69,'ABP REC Deliveries'!$E51,'ABP REC Calc'!$B$6:$B$69,'ABP REC Deliveries'!$F51),
IF(Q$4&gt;$G51,P51*(1-Inputs_ByYear!$D$4),0)),0)</f>
        <v>18443.901572554048</v>
      </c>
      <c r="R51" s="248">
        <f>IF((R$4-$G51)&lt;($C51+$B51),IF(R$4=$G51+$B51,SUMIFS(INDEX('ABP REC Calc'!$G$6:$AB$69,,MATCH('ABP REC Deliveries'!$H51,'ABP REC Calc'!$G$5:$AB$5,0)),'ABP REC Calc'!$C$6:$C$69,'ABP REC Deliveries'!$E51,'ABP REC Calc'!$B$6:$B$69,'ABP REC Deliveries'!$F51),
IF(R$4&gt;$G51,Q51*(1-Inputs_ByYear!$D$4),0)),0)</f>
        <v>18351.682064691278</v>
      </c>
      <c r="S51" s="248">
        <f>IF((S$4-$G51)&lt;($C51+$B51),IF(S$4=$G51+$B51,SUMIFS(INDEX('ABP REC Calc'!$G$6:$AB$69,,MATCH('ABP REC Deliveries'!$H51,'ABP REC Calc'!$G$5:$AB$5,0)),'ABP REC Calc'!$C$6:$C$69,'ABP REC Deliveries'!$E51,'ABP REC Calc'!$B$6:$B$69,'ABP REC Deliveries'!$F51),
IF(S$4&gt;$G51,R51*(1-Inputs_ByYear!$D$4),0)),0)</f>
        <v>18259.923654367823</v>
      </c>
      <c r="T51" s="248">
        <f>IF((T$4-$G51)&lt;($C51+$B51),IF(T$4=$G51+$B51,SUMIFS(INDEX('ABP REC Calc'!$G$6:$AB$69,,MATCH('ABP REC Deliveries'!$H51,'ABP REC Calc'!$G$5:$AB$5,0)),'ABP REC Calc'!$C$6:$C$69,'ABP REC Deliveries'!$E51,'ABP REC Calc'!$B$6:$B$69,'ABP REC Deliveries'!$F51),
IF(T$4&gt;$G51,S51*(1-Inputs_ByYear!$D$4),0)),0)</f>
        <v>18168.624036095986</v>
      </c>
      <c r="U51" s="248">
        <f>IF((U$4-$G51)&lt;($C51+$B51),IF(U$4=$G51+$B51,SUMIFS(INDEX('ABP REC Calc'!$G$6:$AB$69,,MATCH('ABP REC Deliveries'!$H51,'ABP REC Calc'!$G$5:$AB$5,0)),'ABP REC Calc'!$C$6:$C$69,'ABP REC Deliveries'!$E51,'ABP REC Calc'!$B$6:$B$69,'ABP REC Deliveries'!$F51),
IF(U$4&gt;$G51,T51*(1-Inputs_ByYear!$D$4),0)),0)</f>
        <v>18077.780915915504</v>
      </c>
      <c r="V51" s="248">
        <f>IF((V$4-$G51)&lt;($C51+$B51),IF(V$4=$G51+$B51,SUMIFS(INDEX('ABP REC Calc'!$G$6:$AB$69,,MATCH('ABP REC Deliveries'!$H51,'ABP REC Calc'!$G$5:$AB$5,0)),'ABP REC Calc'!$C$6:$C$69,'ABP REC Deliveries'!$E51,'ABP REC Calc'!$B$6:$B$69,'ABP REC Deliveries'!$F51),
IF(V$4&gt;$G51,U51*(1-Inputs_ByYear!$D$4),0)),0)</f>
        <v>17987.392011335927</v>
      </c>
      <c r="W51" s="248">
        <f>IF((W$4-$G51)&lt;($C51+$B51),IF(W$4=$G51+$B51,SUMIFS(INDEX('ABP REC Calc'!$G$6:$AB$69,,MATCH('ABP REC Deliveries'!$H51,'ABP REC Calc'!$G$5:$AB$5,0)),'ABP REC Calc'!$C$6:$C$69,'ABP REC Deliveries'!$E51,'ABP REC Calc'!$B$6:$B$69,'ABP REC Deliveries'!$F51),
IF(W$4&gt;$G51,V51*(1-Inputs_ByYear!$D$4),0)),0)</f>
        <v>17897.455051279248</v>
      </c>
      <c r="X51" s="248">
        <f>IF((X$4-$G51)&lt;($C51+$B51),IF(X$4=$G51+$B51,SUMIFS(INDEX('ABP REC Calc'!$G$6:$AB$69,,MATCH('ABP REC Deliveries'!$H51,'ABP REC Calc'!$G$5:$AB$5,0)),'ABP REC Calc'!$C$6:$C$69,'ABP REC Deliveries'!$E51,'ABP REC Calc'!$B$6:$B$69,'ABP REC Deliveries'!$F51),
IF(X$4&gt;$G51,W51*(1-Inputs_ByYear!$D$4),0)),0)</f>
        <v>17807.967776022851</v>
      </c>
      <c r="Y51" s="248">
        <f>IF((Y$4-$G51)&lt;($C51+$B51),IF(Y$4=$G51+$B51,SUMIFS(INDEX('ABP REC Calc'!$G$6:$AB$69,,MATCH('ABP REC Deliveries'!$H51,'ABP REC Calc'!$G$5:$AB$5,0)),'ABP REC Calc'!$C$6:$C$69,'ABP REC Deliveries'!$E51,'ABP REC Calc'!$B$6:$B$69,'ABP REC Deliveries'!$F51),
IF(Y$4&gt;$G51,X51*(1-Inputs_ByYear!$D$4),0)),0)</f>
        <v>0</v>
      </c>
      <c r="Z51" s="248">
        <f>IF((Z$4-$G51)&lt;($C51+$B51),IF(Z$4=$G51+$B51,SUMIFS(INDEX('ABP REC Calc'!$G$6:$AB$69,,MATCH('ABP REC Deliveries'!$H51,'ABP REC Calc'!$G$5:$AB$5,0)),'ABP REC Calc'!$C$6:$C$69,'ABP REC Deliveries'!$E51,'ABP REC Calc'!$B$6:$B$69,'ABP REC Deliveries'!$F51),
IF(Z$4&gt;$G51,Y51*(1-Inputs_ByYear!$D$4),0)),0)</f>
        <v>0</v>
      </c>
      <c r="AA51" s="248">
        <f>IF((AA$4-$G51)&lt;($C51+$B51),IF(AA$4=$G51+$B51,SUMIFS(INDEX('ABP REC Calc'!$G$6:$AB$69,,MATCH('ABP REC Deliveries'!$H51,'ABP REC Calc'!$G$5:$AB$5,0)),'ABP REC Calc'!$C$6:$C$69,'ABP REC Deliveries'!$E51,'ABP REC Calc'!$B$6:$B$69,'ABP REC Deliveries'!$F51),
IF(AA$4&gt;$G51,Z51*(1-Inputs_ByYear!$D$4),0)),0)</f>
        <v>0</v>
      </c>
      <c r="AB51" s="248">
        <f>IF((AB$4-$G51)&lt;($C51+$B51),IF(AB$4=$G51+$B51,SUMIFS(INDEX('ABP REC Calc'!$G$6:$AB$69,,MATCH('ABP REC Deliveries'!$H51,'ABP REC Calc'!$G$5:$AB$5,0)),'ABP REC Calc'!$C$6:$C$69,'ABP REC Deliveries'!$E51,'ABP REC Calc'!$B$6:$B$69,'ABP REC Deliveries'!$F51),
IF(AB$4&gt;$G51,AA51*(1-Inputs_ByYear!$D$4),0)),0)</f>
        <v>0</v>
      </c>
      <c r="AC51" s="248">
        <f>IF((AC$4-$G51)&lt;($C51+$B51),IF(AC$4=$G51+$B51,SUMIFS(INDEX('ABP REC Calc'!$G$6:$AB$69,,MATCH('ABP REC Deliveries'!$H51,'ABP REC Calc'!$G$5:$AB$5,0)),'ABP REC Calc'!$C$6:$C$69,'ABP REC Deliveries'!$E51,'ABP REC Calc'!$B$6:$B$69,'ABP REC Deliveries'!$F51),
IF(AC$4&gt;$G51,AB51*(1-Inputs_ByYear!$D$4),0)),0)</f>
        <v>0</v>
      </c>
      <c r="AD51" s="248">
        <f>IF((AD$4-$G51)&lt;($C51+$B51),IF(AD$4=$G51+$B51,SUMIFS(INDEX('ABP REC Calc'!$G$6:$AB$69,,MATCH('ABP REC Deliveries'!$H51,'ABP REC Calc'!$G$5:$AB$5,0)),'ABP REC Calc'!$C$6:$C$69,'ABP REC Deliveries'!$E51,'ABP REC Calc'!$B$6:$B$69,'ABP REC Deliveries'!$F51),
IF(AD$4&gt;$G51,AC51*(1-Inputs_ByYear!$D$4),0)),0)</f>
        <v>0</v>
      </c>
    </row>
    <row r="52" spans="2:30" ht="14.45" customHeight="1">
      <c r="B52" s="64">
        <v>1</v>
      </c>
      <c r="C52" s="64">
        <v>15</v>
      </c>
      <c r="D52" s="64" t="s">
        <v>229</v>
      </c>
      <c r="E52" s="234" t="s">
        <v>207</v>
      </c>
      <c r="F52" s="231" t="s">
        <v>230</v>
      </c>
      <c r="G52" s="231">
        <f t="shared" ref="G52:G72" si="3">VALUE(LEFT(H52, FIND("-", H52)-1))</f>
        <v>2025</v>
      </c>
      <c r="H52" s="239" t="s">
        <v>23</v>
      </c>
      <c r="I52" s="247">
        <v>0</v>
      </c>
      <c r="J52" s="248">
        <f>IF((J$4-$G52)&lt;($C52+$B52),IF(J$4=$G52+$B52,SUMIFS(INDEX('ABP REC Calc'!$G$6:$AB$69,,MATCH('ABP REC Deliveries'!$H52,'ABP REC Calc'!$G$5:$AB$5,0)),'ABP REC Calc'!$C$6:$C$69,'ABP REC Deliveries'!$E52,'ABP REC Calc'!$B$6:$B$69,'ABP REC Deliveries'!$F52),
IF(J$4&gt;$G52,I52*(1-Inputs_ByYear!$D$4),0)),0)</f>
        <v>0</v>
      </c>
      <c r="K52" s="248">
        <f>IF((K$4-$G52)&lt;($C52+$B52),IF(K$4=$G52+$B52,SUMIFS(INDEX('ABP REC Calc'!$G$6:$AB$69,,MATCH('ABP REC Deliveries'!$H52,'ABP REC Calc'!$G$5:$AB$5,0)),'ABP REC Calc'!$C$6:$C$69,'ABP REC Deliveries'!$E52,'ABP REC Calc'!$B$6:$B$69,'ABP REC Deliveries'!$F52),
IF(K$4&gt;$G52,J52*(1-Inputs_ByYear!$D$4),0)),0)</f>
        <v>55379.790553086284</v>
      </c>
      <c r="L52" s="248">
        <f>IF((L$4-$G52)&lt;($C52+$B52),IF(L$4=$G52+$B52,SUMIFS(INDEX('ABP REC Calc'!$G$6:$AB$69,,MATCH('ABP REC Deliveries'!$H52,'ABP REC Calc'!$G$5:$AB$5,0)),'ABP REC Calc'!$C$6:$C$69,'ABP REC Deliveries'!$E52,'ABP REC Calc'!$B$6:$B$69,'ABP REC Deliveries'!$F52),
IF(L$4&gt;$G52,K52*(1-Inputs_ByYear!$D$4),0)),0)</f>
        <v>55102.891600320851</v>
      </c>
      <c r="M52" s="248">
        <f>IF((M$4-$G52)&lt;($C52+$B52),IF(M$4=$G52+$B52,SUMIFS(INDEX('ABP REC Calc'!$G$6:$AB$69,,MATCH('ABP REC Deliveries'!$H52,'ABP REC Calc'!$G$5:$AB$5,0)),'ABP REC Calc'!$C$6:$C$69,'ABP REC Deliveries'!$E52,'ABP REC Calc'!$B$6:$B$69,'ABP REC Deliveries'!$F52),
IF(M$4&gt;$G52,L52*(1-Inputs_ByYear!$D$4),0)),0)</f>
        <v>54827.377142319245</v>
      </c>
      <c r="N52" s="248">
        <f>IF((N$4-$G52)&lt;($C52+$B52),IF(N$4=$G52+$B52,SUMIFS(INDEX('ABP REC Calc'!$G$6:$AB$69,,MATCH('ABP REC Deliveries'!$H52,'ABP REC Calc'!$G$5:$AB$5,0)),'ABP REC Calc'!$C$6:$C$69,'ABP REC Deliveries'!$E52,'ABP REC Calc'!$B$6:$B$69,'ABP REC Deliveries'!$F52),
IF(N$4&gt;$G52,M52*(1-Inputs_ByYear!$D$4),0)),0)</f>
        <v>54553.240256607649</v>
      </c>
      <c r="O52" s="248">
        <f>IF((O$4-$G52)&lt;($C52+$B52),IF(O$4=$G52+$B52,SUMIFS(INDEX('ABP REC Calc'!$G$6:$AB$69,,MATCH('ABP REC Deliveries'!$H52,'ABP REC Calc'!$G$5:$AB$5,0)),'ABP REC Calc'!$C$6:$C$69,'ABP REC Deliveries'!$E52,'ABP REC Calc'!$B$6:$B$69,'ABP REC Deliveries'!$F52),
IF(O$4&gt;$G52,N52*(1-Inputs_ByYear!$D$4),0)),0)</f>
        <v>54280.474055324608</v>
      </c>
      <c r="P52" s="248">
        <f>IF((P$4-$G52)&lt;($C52+$B52),IF(P$4=$G52+$B52,SUMIFS(INDEX('ABP REC Calc'!$G$6:$AB$69,,MATCH('ABP REC Deliveries'!$H52,'ABP REC Calc'!$G$5:$AB$5,0)),'ABP REC Calc'!$C$6:$C$69,'ABP REC Deliveries'!$E52,'ABP REC Calc'!$B$6:$B$69,'ABP REC Deliveries'!$F52),
IF(P$4&gt;$G52,O52*(1-Inputs_ByYear!$D$4),0)),0)</f>
        <v>54009.071685047988</v>
      </c>
      <c r="Q52" s="248">
        <f>IF((Q$4-$G52)&lt;($C52+$B52),IF(Q$4=$G52+$B52,SUMIFS(INDEX('ABP REC Calc'!$G$6:$AB$69,,MATCH('ABP REC Deliveries'!$H52,'ABP REC Calc'!$G$5:$AB$5,0)),'ABP REC Calc'!$C$6:$C$69,'ABP REC Deliveries'!$E52,'ABP REC Calc'!$B$6:$B$69,'ABP REC Deliveries'!$F52),
IF(Q$4&gt;$G52,P52*(1-Inputs_ByYear!$D$4),0)),0)</f>
        <v>53739.026326622748</v>
      </c>
      <c r="R52" s="248">
        <f>IF((R$4-$G52)&lt;($C52+$B52),IF(R$4=$G52+$B52,SUMIFS(INDEX('ABP REC Calc'!$G$6:$AB$69,,MATCH('ABP REC Deliveries'!$H52,'ABP REC Calc'!$G$5:$AB$5,0)),'ABP REC Calc'!$C$6:$C$69,'ABP REC Deliveries'!$E52,'ABP REC Calc'!$B$6:$B$69,'ABP REC Deliveries'!$F52),
IF(R$4&gt;$G52,Q52*(1-Inputs_ByYear!$D$4),0)),0)</f>
        <v>53470.331194989638</v>
      </c>
      <c r="S52" s="248">
        <f>IF((S$4-$G52)&lt;($C52+$B52),IF(S$4=$G52+$B52,SUMIFS(INDEX('ABP REC Calc'!$G$6:$AB$69,,MATCH('ABP REC Deliveries'!$H52,'ABP REC Calc'!$G$5:$AB$5,0)),'ABP REC Calc'!$C$6:$C$69,'ABP REC Deliveries'!$E52,'ABP REC Calc'!$B$6:$B$69,'ABP REC Deliveries'!$F52),
IF(S$4&gt;$G52,R52*(1-Inputs_ByYear!$D$4),0)),0)</f>
        <v>53202.97953901469</v>
      </c>
      <c r="T52" s="248">
        <f>IF((T$4-$G52)&lt;($C52+$B52),IF(T$4=$G52+$B52,SUMIFS(INDEX('ABP REC Calc'!$G$6:$AB$69,,MATCH('ABP REC Deliveries'!$H52,'ABP REC Calc'!$G$5:$AB$5,0)),'ABP REC Calc'!$C$6:$C$69,'ABP REC Deliveries'!$E52,'ABP REC Calc'!$B$6:$B$69,'ABP REC Deliveries'!$F52),
IF(T$4&gt;$G52,S52*(1-Inputs_ByYear!$D$4),0)),0)</f>
        <v>52936.964641319617</v>
      </c>
      <c r="U52" s="248">
        <f>IF((U$4-$G52)&lt;($C52+$B52),IF(U$4=$G52+$B52,SUMIFS(INDEX('ABP REC Calc'!$G$6:$AB$69,,MATCH('ABP REC Deliveries'!$H52,'ABP REC Calc'!$G$5:$AB$5,0)),'ABP REC Calc'!$C$6:$C$69,'ABP REC Deliveries'!$E52,'ABP REC Calc'!$B$6:$B$69,'ABP REC Deliveries'!$F52),
IF(U$4&gt;$G52,T52*(1-Inputs_ByYear!$D$4),0)),0)</f>
        <v>52672.27981811302</v>
      </c>
      <c r="V52" s="248">
        <f>IF((V$4-$G52)&lt;($C52+$B52),IF(V$4=$G52+$B52,SUMIFS(INDEX('ABP REC Calc'!$G$6:$AB$69,,MATCH('ABP REC Deliveries'!$H52,'ABP REC Calc'!$G$5:$AB$5,0)),'ABP REC Calc'!$C$6:$C$69,'ABP REC Deliveries'!$E52,'ABP REC Calc'!$B$6:$B$69,'ABP REC Deliveries'!$F52),
IF(V$4&gt;$G52,U52*(1-Inputs_ByYear!$D$4),0)),0)</f>
        <v>52408.918419022455</v>
      </c>
      <c r="W52" s="248">
        <f>IF((W$4-$G52)&lt;($C52+$B52),IF(W$4=$G52+$B52,SUMIFS(INDEX('ABP REC Calc'!$G$6:$AB$69,,MATCH('ABP REC Deliveries'!$H52,'ABP REC Calc'!$G$5:$AB$5,0)),'ABP REC Calc'!$C$6:$C$69,'ABP REC Deliveries'!$E52,'ABP REC Calc'!$B$6:$B$69,'ABP REC Deliveries'!$F52),
IF(W$4&gt;$G52,V52*(1-Inputs_ByYear!$D$4),0)),0)</f>
        <v>52146.873826927345</v>
      </c>
      <c r="X52" s="248">
        <f>IF((X$4-$G52)&lt;($C52+$B52),IF(X$4=$G52+$B52,SUMIFS(INDEX('ABP REC Calc'!$G$6:$AB$69,,MATCH('ABP REC Deliveries'!$H52,'ABP REC Calc'!$G$5:$AB$5,0)),'ABP REC Calc'!$C$6:$C$69,'ABP REC Deliveries'!$E52,'ABP REC Calc'!$B$6:$B$69,'ABP REC Deliveries'!$F52),
IF(X$4&gt;$G52,W52*(1-Inputs_ByYear!$D$4),0)),0)</f>
        <v>51886.139457792706</v>
      </c>
      <c r="Y52" s="248">
        <f>IF((Y$4-$G52)&lt;($C52+$B52),IF(Y$4=$G52+$B52,SUMIFS(INDEX('ABP REC Calc'!$G$6:$AB$69,,MATCH('ABP REC Deliveries'!$H52,'ABP REC Calc'!$G$5:$AB$5,0)),'ABP REC Calc'!$C$6:$C$69,'ABP REC Deliveries'!$E52,'ABP REC Calc'!$B$6:$B$69,'ABP REC Deliveries'!$F52),
IF(Y$4&gt;$G52,X52*(1-Inputs_ByYear!$D$4),0)),0)</f>
        <v>51626.708760503745</v>
      </c>
      <c r="Z52" s="248">
        <f>IF((Z$4-$G52)&lt;($C52+$B52),IF(Z$4=$G52+$B52,SUMIFS(INDEX('ABP REC Calc'!$G$6:$AB$69,,MATCH('ABP REC Deliveries'!$H52,'ABP REC Calc'!$G$5:$AB$5,0)),'ABP REC Calc'!$C$6:$C$69,'ABP REC Deliveries'!$E52,'ABP REC Calc'!$B$6:$B$69,'ABP REC Deliveries'!$F52),
IF(Z$4&gt;$G52,Y52*(1-Inputs_ByYear!$D$4),0)),0)</f>
        <v>0</v>
      </c>
      <c r="AA52" s="248">
        <f>IF((AA$4-$G52)&lt;($C52+$B52),IF(AA$4=$G52+$B52,SUMIFS(INDEX('ABP REC Calc'!$G$6:$AB$69,,MATCH('ABP REC Deliveries'!$H52,'ABP REC Calc'!$G$5:$AB$5,0)),'ABP REC Calc'!$C$6:$C$69,'ABP REC Deliveries'!$E52,'ABP REC Calc'!$B$6:$B$69,'ABP REC Deliveries'!$F52),
IF(AA$4&gt;$G52,Z52*(1-Inputs_ByYear!$D$4),0)),0)</f>
        <v>0</v>
      </c>
      <c r="AB52" s="248">
        <f>IF((AB$4-$G52)&lt;($C52+$B52),IF(AB$4=$G52+$B52,SUMIFS(INDEX('ABP REC Calc'!$G$6:$AB$69,,MATCH('ABP REC Deliveries'!$H52,'ABP REC Calc'!$G$5:$AB$5,0)),'ABP REC Calc'!$C$6:$C$69,'ABP REC Deliveries'!$E52,'ABP REC Calc'!$B$6:$B$69,'ABP REC Deliveries'!$F52),
IF(AB$4&gt;$G52,AA52*(1-Inputs_ByYear!$D$4),0)),0)</f>
        <v>0</v>
      </c>
      <c r="AC52" s="248">
        <f>IF((AC$4-$G52)&lt;($C52+$B52),IF(AC$4=$G52+$B52,SUMIFS(INDEX('ABP REC Calc'!$G$6:$AB$69,,MATCH('ABP REC Deliveries'!$H52,'ABP REC Calc'!$G$5:$AB$5,0)),'ABP REC Calc'!$C$6:$C$69,'ABP REC Deliveries'!$E52,'ABP REC Calc'!$B$6:$B$69,'ABP REC Deliveries'!$F52),
IF(AC$4&gt;$G52,AB52*(1-Inputs_ByYear!$D$4),0)),0)</f>
        <v>0</v>
      </c>
      <c r="AD52" s="248">
        <f>IF((AD$4-$G52)&lt;($C52+$B52),IF(AD$4=$G52+$B52,SUMIFS(INDEX('ABP REC Calc'!$G$6:$AB$69,,MATCH('ABP REC Deliveries'!$H52,'ABP REC Calc'!$G$5:$AB$5,0)),'ABP REC Calc'!$C$6:$C$69,'ABP REC Deliveries'!$E52,'ABP REC Calc'!$B$6:$B$69,'ABP REC Deliveries'!$F52),
IF(AD$4&gt;$G52,AC52*(1-Inputs_ByYear!$D$4),0)),0)</f>
        <v>0</v>
      </c>
    </row>
    <row r="53" spans="2:30" ht="14.45" customHeight="1">
      <c r="B53" s="64">
        <v>1</v>
      </c>
      <c r="C53" s="64">
        <v>15</v>
      </c>
      <c r="D53" s="64" t="s">
        <v>229</v>
      </c>
      <c r="E53" s="234" t="s">
        <v>207</v>
      </c>
      <c r="F53" s="231" t="s">
        <v>230</v>
      </c>
      <c r="G53" s="231">
        <f t="shared" si="3"/>
        <v>2026</v>
      </c>
      <c r="H53" s="239" t="s">
        <v>24</v>
      </c>
      <c r="I53" s="247">
        <v>0</v>
      </c>
      <c r="J53" s="248">
        <f>IF((J$4-$G53)&lt;($C53+$B53),IF(J$4=$G53+$B53,SUMIFS(INDEX('ABP REC Calc'!$G$6:$AB$69,,MATCH('ABP REC Deliveries'!$H53,'ABP REC Calc'!$G$5:$AB$5,0)),'ABP REC Calc'!$C$6:$C$69,'ABP REC Deliveries'!$E53,'ABP REC Calc'!$B$6:$B$69,'ABP REC Deliveries'!$F53),
IF(J$4&gt;$G53,I53*(1-Inputs_ByYear!$D$4),0)),0)</f>
        <v>0</v>
      </c>
      <c r="K53" s="248">
        <f>IF((K$4-$G53)&lt;($C53+$B53),IF(K$4=$G53+$B53,SUMIFS(INDEX('ABP REC Calc'!$G$6:$AB$69,,MATCH('ABP REC Deliveries'!$H53,'ABP REC Calc'!$G$5:$AB$5,0)),'ABP REC Calc'!$C$6:$C$69,'ABP REC Deliveries'!$E53,'ABP REC Calc'!$B$6:$B$69,'ABP REC Deliveries'!$F53),
IF(K$4&gt;$G53,J53*(1-Inputs_ByYear!$D$4),0)),0)</f>
        <v>0</v>
      </c>
      <c r="L53" s="248">
        <f>IF((L$4-$G53)&lt;($C53+$B53),IF(L$4=$G53+$B53,SUMIFS(INDEX('ABP REC Calc'!$G$6:$AB$69,,MATCH('ABP REC Deliveries'!$H53,'ABP REC Calc'!$G$5:$AB$5,0)),'ABP REC Calc'!$C$6:$C$69,'ABP REC Deliveries'!$E53,'ABP REC Calc'!$B$6:$B$69,'ABP REC Deliveries'!$F53),
IF(L$4&gt;$G53,K53*(1-Inputs_ByYear!$D$4),0)),0)</f>
        <v>55379.790553086284</v>
      </c>
      <c r="M53" s="248">
        <f>IF((M$4-$G53)&lt;($C53+$B53),IF(M$4=$G53+$B53,SUMIFS(INDEX('ABP REC Calc'!$G$6:$AB$69,,MATCH('ABP REC Deliveries'!$H53,'ABP REC Calc'!$G$5:$AB$5,0)),'ABP REC Calc'!$C$6:$C$69,'ABP REC Deliveries'!$E53,'ABP REC Calc'!$B$6:$B$69,'ABP REC Deliveries'!$F53),
IF(M$4&gt;$G53,L53*(1-Inputs_ByYear!$D$4),0)),0)</f>
        <v>55102.891600320851</v>
      </c>
      <c r="N53" s="248">
        <f>IF((N$4-$G53)&lt;($C53+$B53),IF(N$4=$G53+$B53,SUMIFS(INDEX('ABP REC Calc'!$G$6:$AB$69,,MATCH('ABP REC Deliveries'!$H53,'ABP REC Calc'!$G$5:$AB$5,0)),'ABP REC Calc'!$C$6:$C$69,'ABP REC Deliveries'!$E53,'ABP REC Calc'!$B$6:$B$69,'ABP REC Deliveries'!$F53),
IF(N$4&gt;$G53,M53*(1-Inputs_ByYear!$D$4),0)),0)</f>
        <v>54827.377142319245</v>
      </c>
      <c r="O53" s="248">
        <f>IF((O$4-$G53)&lt;($C53+$B53),IF(O$4=$G53+$B53,SUMIFS(INDEX('ABP REC Calc'!$G$6:$AB$69,,MATCH('ABP REC Deliveries'!$H53,'ABP REC Calc'!$G$5:$AB$5,0)),'ABP REC Calc'!$C$6:$C$69,'ABP REC Deliveries'!$E53,'ABP REC Calc'!$B$6:$B$69,'ABP REC Deliveries'!$F53),
IF(O$4&gt;$G53,N53*(1-Inputs_ByYear!$D$4),0)),0)</f>
        <v>54553.240256607649</v>
      </c>
      <c r="P53" s="248">
        <f>IF((P$4-$G53)&lt;($C53+$B53),IF(P$4=$G53+$B53,SUMIFS(INDEX('ABP REC Calc'!$G$6:$AB$69,,MATCH('ABP REC Deliveries'!$H53,'ABP REC Calc'!$G$5:$AB$5,0)),'ABP REC Calc'!$C$6:$C$69,'ABP REC Deliveries'!$E53,'ABP REC Calc'!$B$6:$B$69,'ABP REC Deliveries'!$F53),
IF(P$4&gt;$G53,O53*(1-Inputs_ByYear!$D$4),0)),0)</f>
        <v>54280.474055324608</v>
      </c>
      <c r="Q53" s="248">
        <f>IF((Q$4-$G53)&lt;($C53+$B53),IF(Q$4=$G53+$B53,SUMIFS(INDEX('ABP REC Calc'!$G$6:$AB$69,,MATCH('ABP REC Deliveries'!$H53,'ABP REC Calc'!$G$5:$AB$5,0)),'ABP REC Calc'!$C$6:$C$69,'ABP REC Deliveries'!$E53,'ABP REC Calc'!$B$6:$B$69,'ABP REC Deliveries'!$F53),
IF(Q$4&gt;$G53,P53*(1-Inputs_ByYear!$D$4),0)),0)</f>
        <v>54009.071685047988</v>
      </c>
      <c r="R53" s="248">
        <f>IF((R$4-$G53)&lt;($C53+$B53),IF(R$4=$G53+$B53,SUMIFS(INDEX('ABP REC Calc'!$G$6:$AB$69,,MATCH('ABP REC Deliveries'!$H53,'ABP REC Calc'!$G$5:$AB$5,0)),'ABP REC Calc'!$C$6:$C$69,'ABP REC Deliveries'!$E53,'ABP REC Calc'!$B$6:$B$69,'ABP REC Deliveries'!$F53),
IF(R$4&gt;$G53,Q53*(1-Inputs_ByYear!$D$4),0)),0)</f>
        <v>53739.026326622748</v>
      </c>
      <c r="S53" s="248">
        <f>IF((S$4-$G53)&lt;($C53+$B53),IF(S$4=$G53+$B53,SUMIFS(INDEX('ABP REC Calc'!$G$6:$AB$69,,MATCH('ABP REC Deliveries'!$H53,'ABP REC Calc'!$G$5:$AB$5,0)),'ABP REC Calc'!$C$6:$C$69,'ABP REC Deliveries'!$E53,'ABP REC Calc'!$B$6:$B$69,'ABP REC Deliveries'!$F53),
IF(S$4&gt;$G53,R53*(1-Inputs_ByYear!$D$4),0)),0)</f>
        <v>53470.331194989638</v>
      </c>
      <c r="T53" s="248">
        <f>IF((T$4-$G53)&lt;($C53+$B53),IF(T$4=$G53+$B53,SUMIFS(INDEX('ABP REC Calc'!$G$6:$AB$69,,MATCH('ABP REC Deliveries'!$H53,'ABP REC Calc'!$G$5:$AB$5,0)),'ABP REC Calc'!$C$6:$C$69,'ABP REC Deliveries'!$E53,'ABP REC Calc'!$B$6:$B$69,'ABP REC Deliveries'!$F53),
IF(T$4&gt;$G53,S53*(1-Inputs_ByYear!$D$4),0)),0)</f>
        <v>53202.97953901469</v>
      </c>
      <c r="U53" s="248">
        <f>IF((U$4-$G53)&lt;($C53+$B53),IF(U$4=$G53+$B53,SUMIFS(INDEX('ABP REC Calc'!$G$6:$AB$69,,MATCH('ABP REC Deliveries'!$H53,'ABP REC Calc'!$G$5:$AB$5,0)),'ABP REC Calc'!$C$6:$C$69,'ABP REC Deliveries'!$E53,'ABP REC Calc'!$B$6:$B$69,'ABP REC Deliveries'!$F53),
IF(U$4&gt;$G53,T53*(1-Inputs_ByYear!$D$4),0)),0)</f>
        <v>52936.964641319617</v>
      </c>
      <c r="V53" s="248">
        <f>IF((V$4-$G53)&lt;($C53+$B53),IF(V$4=$G53+$B53,SUMIFS(INDEX('ABP REC Calc'!$G$6:$AB$69,,MATCH('ABP REC Deliveries'!$H53,'ABP REC Calc'!$G$5:$AB$5,0)),'ABP REC Calc'!$C$6:$C$69,'ABP REC Deliveries'!$E53,'ABP REC Calc'!$B$6:$B$69,'ABP REC Deliveries'!$F53),
IF(V$4&gt;$G53,U53*(1-Inputs_ByYear!$D$4),0)),0)</f>
        <v>52672.27981811302</v>
      </c>
      <c r="W53" s="248">
        <f>IF((W$4-$G53)&lt;($C53+$B53),IF(W$4=$G53+$B53,SUMIFS(INDEX('ABP REC Calc'!$G$6:$AB$69,,MATCH('ABP REC Deliveries'!$H53,'ABP REC Calc'!$G$5:$AB$5,0)),'ABP REC Calc'!$C$6:$C$69,'ABP REC Deliveries'!$E53,'ABP REC Calc'!$B$6:$B$69,'ABP REC Deliveries'!$F53),
IF(W$4&gt;$G53,V53*(1-Inputs_ByYear!$D$4),0)),0)</f>
        <v>52408.918419022455</v>
      </c>
      <c r="X53" s="248">
        <f>IF((X$4-$G53)&lt;($C53+$B53),IF(X$4=$G53+$B53,SUMIFS(INDEX('ABP REC Calc'!$G$6:$AB$69,,MATCH('ABP REC Deliveries'!$H53,'ABP REC Calc'!$G$5:$AB$5,0)),'ABP REC Calc'!$C$6:$C$69,'ABP REC Deliveries'!$E53,'ABP REC Calc'!$B$6:$B$69,'ABP REC Deliveries'!$F53),
IF(X$4&gt;$G53,W53*(1-Inputs_ByYear!$D$4),0)),0)</f>
        <v>52146.873826927345</v>
      </c>
      <c r="Y53" s="248">
        <f>IF((Y$4-$G53)&lt;($C53+$B53),IF(Y$4=$G53+$B53,SUMIFS(INDEX('ABP REC Calc'!$G$6:$AB$69,,MATCH('ABP REC Deliveries'!$H53,'ABP REC Calc'!$G$5:$AB$5,0)),'ABP REC Calc'!$C$6:$C$69,'ABP REC Deliveries'!$E53,'ABP REC Calc'!$B$6:$B$69,'ABP REC Deliveries'!$F53),
IF(Y$4&gt;$G53,X53*(1-Inputs_ByYear!$D$4),0)),0)</f>
        <v>51886.139457792706</v>
      </c>
      <c r="Z53" s="248">
        <f>IF((Z$4-$G53)&lt;($C53+$B53),IF(Z$4=$G53+$B53,SUMIFS(INDEX('ABP REC Calc'!$G$6:$AB$69,,MATCH('ABP REC Deliveries'!$H53,'ABP REC Calc'!$G$5:$AB$5,0)),'ABP REC Calc'!$C$6:$C$69,'ABP REC Deliveries'!$E53,'ABP REC Calc'!$B$6:$B$69,'ABP REC Deliveries'!$F53),
IF(Z$4&gt;$G53,Y53*(1-Inputs_ByYear!$D$4),0)),0)</f>
        <v>51626.708760503745</v>
      </c>
      <c r="AA53" s="248">
        <f>IF((AA$4-$G53)&lt;($C53+$B53),IF(AA$4=$G53+$B53,SUMIFS(INDEX('ABP REC Calc'!$G$6:$AB$69,,MATCH('ABP REC Deliveries'!$H53,'ABP REC Calc'!$G$5:$AB$5,0)),'ABP REC Calc'!$C$6:$C$69,'ABP REC Deliveries'!$E53,'ABP REC Calc'!$B$6:$B$69,'ABP REC Deliveries'!$F53),
IF(AA$4&gt;$G53,Z53*(1-Inputs_ByYear!$D$4),0)),0)</f>
        <v>0</v>
      </c>
      <c r="AB53" s="248">
        <f>IF((AB$4-$G53)&lt;($C53+$B53),IF(AB$4=$G53+$B53,SUMIFS(INDEX('ABP REC Calc'!$G$6:$AB$69,,MATCH('ABP REC Deliveries'!$H53,'ABP REC Calc'!$G$5:$AB$5,0)),'ABP REC Calc'!$C$6:$C$69,'ABP REC Deliveries'!$E53,'ABP REC Calc'!$B$6:$B$69,'ABP REC Deliveries'!$F53),
IF(AB$4&gt;$G53,AA53*(1-Inputs_ByYear!$D$4),0)),0)</f>
        <v>0</v>
      </c>
      <c r="AC53" s="248">
        <f>IF((AC$4-$G53)&lt;($C53+$B53),IF(AC$4=$G53+$B53,SUMIFS(INDEX('ABP REC Calc'!$G$6:$AB$69,,MATCH('ABP REC Deliveries'!$H53,'ABP REC Calc'!$G$5:$AB$5,0)),'ABP REC Calc'!$C$6:$C$69,'ABP REC Deliveries'!$E53,'ABP REC Calc'!$B$6:$B$69,'ABP REC Deliveries'!$F53),
IF(AC$4&gt;$G53,AB53*(1-Inputs_ByYear!$D$4),0)),0)</f>
        <v>0</v>
      </c>
      <c r="AD53" s="248">
        <f>IF((AD$4-$G53)&lt;($C53+$B53),IF(AD$4=$G53+$B53,SUMIFS(INDEX('ABP REC Calc'!$G$6:$AB$69,,MATCH('ABP REC Deliveries'!$H53,'ABP REC Calc'!$G$5:$AB$5,0)),'ABP REC Calc'!$C$6:$C$69,'ABP REC Deliveries'!$E53,'ABP REC Calc'!$B$6:$B$69,'ABP REC Deliveries'!$F53),
IF(AD$4&gt;$G53,AC53*(1-Inputs_ByYear!$D$4),0)),0)</f>
        <v>0</v>
      </c>
    </row>
    <row r="54" spans="2:30" ht="14.45" customHeight="1">
      <c r="B54" s="64">
        <v>1</v>
      </c>
      <c r="C54" s="64">
        <v>15</v>
      </c>
      <c r="D54" s="64" t="s">
        <v>229</v>
      </c>
      <c r="E54" s="234" t="s">
        <v>207</v>
      </c>
      <c r="F54" s="231" t="s">
        <v>230</v>
      </c>
      <c r="G54" s="231">
        <f t="shared" si="3"/>
        <v>2027</v>
      </c>
      <c r="H54" s="239" t="s">
        <v>25</v>
      </c>
      <c r="I54" s="247">
        <v>0</v>
      </c>
      <c r="J54" s="248">
        <f>IF((J$4-$G54)&lt;($C54+$B54),IF(J$4=$G54+$B54,SUMIFS(INDEX('ABP REC Calc'!$G$6:$AB$69,,MATCH('ABP REC Deliveries'!$H54,'ABP REC Calc'!$G$5:$AB$5,0)),'ABP REC Calc'!$C$6:$C$69,'ABP REC Deliveries'!$E54,'ABP REC Calc'!$B$6:$B$69,'ABP REC Deliveries'!$F54),
IF(J$4&gt;$G54,I54*(1-Inputs_ByYear!$D$4),0)),0)</f>
        <v>0</v>
      </c>
      <c r="K54" s="248">
        <f>IF((K$4-$G54)&lt;($C54+$B54),IF(K$4=$G54+$B54,SUMIFS(INDEX('ABP REC Calc'!$G$6:$AB$69,,MATCH('ABP REC Deliveries'!$H54,'ABP REC Calc'!$G$5:$AB$5,0)),'ABP REC Calc'!$C$6:$C$69,'ABP REC Deliveries'!$E54,'ABP REC Calc'!$B$6:$B$69,'ABP REC Deliveries'!$F54),
IF(K$4&gt;$G54,J54*(1-Inputs_ByYear!$D$4),0)),0)</f>
        <v>0</v>
      </c>
      <c r="L54" s="248">
        <f>IF((L$4-$G54)&lt;($C54+$B54),IF(L$4=$G54+$B54,SUMIFS(INDEX('ABP REC Calc'!$G$6:$AB$69,,MATCH('ABP REC Deliveries'!$H54,'ABP REC Calc'!$G$5:$AB$5,0)),'ABP REC Calc'!$C$6:$C$69,'ABP REC Deliveries'!$E54,'ABP REC Calc'!$B$6:$B$69,'ABP REC Deliveries'!$F54),
IF(L$4&gt;$G54,K54*(1-Inputs_ByYear!$D$4),0)),0)</f>
        <v>0</v>
      </c>
      <c r="M54" s="248">
        <f>IF((M$4-$G54)&lt;($C54+$B54),IF(M$4=$G54+$B54,SUMIFS(INDEX('ABP REC Calc'!$G$6:$AB$69,,MATCH('ABP REC Deliveries'!$H54,'ABP REC Calc'!$G$5:$AB$5,0)),'ABP REC Calc'!$C$6:$C$69,'ABP REC Deliveries'!$E54,'ABP REC Calc'!$B$6:$B$69,'ABP REC Deliveries'!$F54),
IF(M$4&gt;$G54,L54*(1-Inputs_ByYear!$D$4),0)),0)</f>
        <v>55379.790553086284</v>
      </c>
      <c r="N54" s="248">
        <f>IF((N$4-$G54)&lt;($C54+$B54),IF(N$4=$G54+$B54,SUMIFS(INDEX('ABP REC Calc'!$G$6:$AB$69,,MATCH('ABP REC Deliveries'!$H54,'ABP REC Calc'!$G$5:$AB$5,0)),'ABP REC Calc'!$C$6:$C$69,'ABP REC Deliveries'!$E54,'ABP REC Calc'!$B$6:$B$69,'ABP REC Deliveries'!$F54),
IF(N$4&gt;$G54,M54*(1-Inputs_ByYear!$D$4),0)),0)</f>
        <v>55102.891600320851</v>
      </c>
      <c r="O54" s="248">
        <f>IF((O$4-$G54)&lt;($C54+$B54),IF(O$4=$G54+$B54,SUMIFS(INDEX('ABP REC Calc'!$G$6:$AB$69,,MATCH('ABP REC Deliveries'!$H54,'ABP REC Calc'!$G$5:$AB$5,0)),'ABP REC Calc'!$C$6:$C$69,'ABP REC Deliveries'!$E54,'ABP REC Calc'!$B$6:$B$69,'ABP REC Deliveries'!$F54),
IF(O$4&gt;$G54,N54*(1-Inputs_ByYear!$D$4),0)),0)</f>
        <v>54827.377142319245</v>
      </c>
      <c r="P54" s="248">
        <f>IF((P$4-$G54)&lt;($C54+$B54),IF(P$4=$G54+$B54,SUMIFS(INDEX('ABP REC Calc'!$G$6:$AB$69,,MATCH('ABP REC Deliveries'!$H54,'ABP REC Calc'!$G$5:$AB$5,0)),'ABP REC Calc'!$C$6:$C$69,'ABP REC Deliveries'!$E54,'ABP REC Calc'!$B$6:$B$69,'ABP REC Deliveries'!$F54),
IF(P$4&gt;$G54,O54*(1-Inputs_ByYear!$D$4),0)),0)</f>
        <v>54553.240256607649</v>
      </c>
      <c r="Q54" s="248">
        <f>IF((Q$4-$G54)&lt;($C54+$B54),IF(Q$4=$G54+$B54,SUMIFS(INDEX('ABP REC Calc'!$G$6:$AB$69,,MATCH('ABP REC Deliveries'!$H54,'ABP REC Calc'!$G$5:$AB$5,0)),'ABP REC Calc'!$C$6:$C$69,'ABP REC Deliveries'!$E54,'ABP REC Calc'!$B$6:$B$69,'ABP REC Deliveries'!$F54),
IF(Q$4&gt;$G54,P54*(1-Inputs_ByYear!$D$4),0)),0)</f>
        <v>54280.474055324608</v>
      </c>
      <c r="R54" s="248">
        <f>IF((R$4-$G54)&lt;($C54+$B54),IF(R$4=$G54+$B54,SUMIFS(INDEX('ABP REC Calc'!$G$6:$AB$69,,MATCH('ABP REC Deliveries'!$H54,'ABP REC Calc'!$G$5:$AB$5,0)),'ABP REC Calc'!$C$6:$C$69,'ABP REC Deliveries'!$E54,'ABP REC Calc'!$B$6:$B$69,'ABP REC Deliveries'!$F54),
IF(R$4&gt;$G54,Q54*(1-Inputs_ByYear!$D$4),0)),0)</f>
        <v>54009.071685047988</v>
      </c>
      <c r="S54" s="248">
        <f>IF((S$4-$G54)&lt;($C54+$B54),IF(S$4=$G54+$B54,SUMIFS(INDEX('ABP REC Calc'!$G$6:$AB$69,,MATCH('ABP REC Deliveries'!$H54,'ABP REC Calc'!$G$5:$AB$5,0)),'ABP REC Calc'!$C$6:$C$69,'ABP REC Deliveries'!$E54,'ABP REC Calc'!$B$6:$B$69,'ABP REC Deliveries'!$F54),
IF(S$4&gt;$G54,R54*(1-Inputs_ByYear!$D$4),0)),0)</f>
        <v>53739.026326622748</v>
      </c>
      <c r="T54" s="248">
        <f>IF((T$4-$G54)&lt;($C54+$B54),IF(T$4=$G54+$B54,SUMIFS(INDEX('ABP REC Calc'!$G$6:$AB$69,,MATCH('ABP REC Deliveries'!$H54,'ABP REC Calc'!$G$5:$AB$5,0)),'ABP REC Calc'!$C$6:$C$69,'ABP REC Deliveries'!$E54,'ABP REC Calc'!$B$6:$B$69,'ABP REC Deliveries'!$F54),
IF(T$4&gt;$G54,S54*(1-Inputs_ByYear!$D$4),0)),0)</f>
        <v>53470.331194989638</v>
      </c>
      <c r="U54" s="248">
        <f>IF((U$4-$G54)&lt;($C54+$B54),IF(U$4=$G54+$B54,SUMIFS(INDEX('ABP REC Calc'!$G$6:$AB$69,,MATCH('ABP REC Deliveries'!$H54,'ABP REC Calc'!$G$5:$AB$5,0)),'ABP REC Calc'!$C$6:$C$69,'ABP REC Deliveries'!$E54,'ABP REC Calc'!$B$6:$B$69,'ABP REC Deliveries'!$F54),
IF(U$4&gt;$G54,T54*(1-Inputs_ByYear!$D$4),0)),0)</f>
        <v>53202.97953901469</v>
      </c>
      <c r="V54" s="248">
        <f>IF((V$4-$G54)&lt;($C54+$B54),IF(V$4=$G54+$B54,SUMIFS(INDEX('ABP REC Calc'!$G$6:$AB$69,,MATCH('ABP REC Deliveries'!$H54,'ABP REC Calc'!$G$5:$AB$5,0)),'ABP REC Calc'!$C$6:$C$69,'ABP REC Deliveries'!$E54,'ABP REC Calc'!$B$6:$B$69,'ABP REC Deliveries'!$F54),
IF(V$4&gt;$G54,U54*(1-Inputs_ByYear!$D$4),0)),0)</f>
        <v>52936.964641319617</v>
      </c>
      <c r="W54" s="248">
        <f>IF((W$4-$G54)&lt;($C54+$B54),IF(W$4=$G54+$B54,SUMIFS(INDEX('ABP REC Calc'!$G$6:$AB$69,,MATCH('ABP REC Deliveries'!$H54,'ABP REC Calc'!$G$5:$AB$5,0)),'ABP REC Calc'!$C$6:$C$69,'ABP REC Deliveries'!$E54,'ABP REC Calc'!$B$6:$B$69,'ABP REC Deliveries'!$F54),
IF(W$4&gt;$G54,V54*(1-Inputs_ByYear!$D$4),0)),0)</f>
        <v>52672.27981811302</v>
      </c>
      <c r="X54" s="248">
        <f>IF((X$4-$G54)&lt;($C54+$B54),IF(X$4=$G54+$B54,SUMIFS(INDEX('ABP REC Calc'!$G$6:$AB$69,,MATCH('ABP REC Deliveries'!$H54,'ABP REC Calc'!$G$5:$AB$5,0)),'ABP REC Calc'!$C$6:$C$69,'ABP REC Deliveries'!$E54,'ABP REC Calc'!$B$6:$B$69,'ABP REC Deliveries'!$F54),
IF(X$4&gt;$G54,W54*(1-Inputs_ByYear!$D$4),0)),0)</f>
        <v>52408.918419022455</v>
      </c>
      <c r="Y54" s="248">
        <f>IF((Y$4-$G54)&lt;($C54+$B54),IF(Y$4=$G54+$B54,SUMIFS(INDEX('ABP REC Calc'!$G$6:$AB$69,,MATCH('ABP REC Deliveries'!$H54,'ABP REC Calc'!$G$5:$AB$5,0)),'ABP REC Calc'!$C$6:$C$69,'ABP REC Deliveries'!$E54,'ABP REC Calc'!$B$6:$B$69,'ABP REC Deliveries'!$F54),
IF(Y$4&gt;$G54,X54*(1-Inputs_ByYear!$D$4),0)),0)</f>
        <v>52146.873826927345</v>
      </c>
      <c r="Z54" s="248">
        <f>IF((Z$4-$G54)&lt;($C54+$B54),IF(Z$4=$G54+$B54,SUMIFS(INDEX('ABP REC Calc'!$G$6:$AB$69,,MATCH('ABP REC Deliveries'!$H54,'ABP REC Calc'!$G$5:$AB$5,0)),'ABP REC Calc'!$C$6:$C$69,'ABP REC Deliveries'!$E54,'ABP REC Calc'!$B$6:$B$69,'ABP REC Deliveries'!$F54),
IF(Z$4&gt;$G54,Y54*(1-Inputs_ByYear!$D$4),0)),0)</f>
        <v>51886.139457792706</v>
      </c>
      <c r="AA54" s="248">
        <f>IF((AA$4-$G54)&lt;($C54+$B54),IF(AA$4=$G54+$B54,SUMIFS(INDEX('ABP REC Calc'!$G$6:$AB$69,,MATCH('ABP REC Deliveries'!$H54,'ABP REC Calc'!$G$5:$AB$5,0)),'ABP REC Calc'!$C$6:$C$69,'ABP REC Deliveries'!$E54,'ABP REC Calc'!$B$6:$B$69,'ABP REC Deliveries'!$F54),
IF(AA$4&gt;$G54,Z54*(1-Inputs_ByYear!$D$4),0)),0)</f>
        <v>51626.708760503745</v>
      </c>
      <c r="AB54" s="248">
        <f>IF((AB$4-$G54)&lt;($C54+$B54),IF(AB$4=$G54+$B54,SUMIFS(INDEX('ABP REC Calc'!$G$6:$AB$69,,MATCH('ABP REC Deliveries'!$H54,'ABP REC Calc'!$G$5:$AB$5,0)),'ABP REC Calc'!$C$6:$C$69,'ABP REC Deliveries'!$E54,'ABP REC Calc'!$B$6:$B$69,'ABP REC Deliveries'!$F54),
IF(AB$4&gt;$G54,AA54*(1-Inputs_ByYear!$D$4),0)),0)</f>
        <v>0</v>
      </c>
      <c r="AC54" s="248">
        <f>IF((AC$4-$G54)&lt;($C54+$B54),IF(AC$4=$G54+$B54,SUMIFS(INDEX('ABP REC Calc'!$G$6:$AB$69,,MATCH('ABP REC Deliveries'!$H54,'ABP REC Calc'!$G$5:$AB$5,0)),'ABP REC Calc'!$C$6:$C$69,'ABP REC Deliveries'!$E54,'ABP REC Calc'!$B$6:$B$69,'ABP REC Deliveries'!$F54),
IF(AC$4&gt;$G54,AB54*(1-Inputs_ByYear!$D$4),0)),0)</f>
        <v>0</v>
      </c>
      <c r="AD54" s="248">
        <f>IF((AD$4-$G54)&lt;($C54+$B54),IF(AD$4=$G54+$B54,SUMIFS(INDEX('ABP REC Calc'!$G$6:$AB$69,,MATCH('ABP REC Deliveries'!$H54,'ABP REC Calc'!$G$5:$AB$5,0)),'ABP REC Calc'!$C$6:$C$69,'ABP REC Deliveries'!$E54,'ABP REC Calc'!$B$6:$B$69,'ABP REC Deliveries'!$F54),
IF(AD$4&gt;$G54,AC54*(1-Inputs_ByYear!$D$4),0)),0)</f>
        <v>0</v>
      </c>
    </row>
    <row r="55" spans="2:30" ht="14.45" customHeight="1">
      <c r="B55" s="64">
        <v>1</v>
      </c>
      <c r="C55" s="64">
        <v>15</v>
      </c>
      <c r="D55" s="64" t="s">
        <v>229</v>
      </c>
      <c r="E55" s="234" t="s">
        <v>207</v>
      </c>
      <c r="F55" s="231" t="s">
        <v>230</v>
      </c>
      <c r="G55" s="231">
        <f t="shared" si="3"/>
        <v>2028</v>
      </c>
      <c r="H55" s="239" t="s">
        <v>26</v>
      </c>
      <c r="I55" s="247">
        <v>0</v>
      </c>
      <c r="J55" s="248">
        <f>IF((J$4-$G55)&lt;($C55+$B55),IF(J$4=$G55+$B55,SUMIFS(INDEX('ABP REC Calc'!$G$6:$AB$69,,MATCH('ABP REC Deliveries'!$H55,'ABP REC Calc'!$G$5:$AB$5,0)),'ABP REC Calc'!$C$6:$C$69,'ABP REC Deliveries'!$E55,'ABP REC Calc'!$B$6:$B$69,'ABP REC Deliveries'!$F55),
IF(J$4&gt;$G55,I55*(1-Inputs_ByYear!$D$4),0)),0)</f>
        <v>0</v>
      </c>
      <c r="K55" s="248">
        <f>IF((K$4-$G55)&lt;($C55+$B55),IF(K$4=$G55+$B55,SUMIFS(INDEX('ABP REC Calc'!$G$6:$AB$69,,MATCH('ABP REC Deliveries'!$H55,'ABP REC Calc'!$G$5:$AB$5,0)),'ABP REC Calc'!$C$6:$C$69,'ABP REC Deliveries'!$E55,'ABP REC Calc'!$B$6:$B$69,'ABP REC Deliveries'!$F55),
IF(K$4&gt;$G55,J55*(1-Inputs_ByYear!$D$4),0)),0)</f>
        <v>0</v>
      </c>
      <c r="L55" s="248">
        <f>IF((L$4-$G55)&lt;($C55+$B55),IF(L$4=$G55+$B55,SUMIFS(INDEX('ABP REC Calc'!$G$6:$AB$69,,MATCH('ABP REC Deliveries'!$H55,'ABP REC Calc'!$G$5:$AB$5,0)),'ABP REC Calc'!$C$6:$C$69,'ABP REC Deliveries'!$E55,'ABP REC Calc'!$B$6:$B$69,'ABP REC Deliveries'!$F55),
IF(L$4&gt;$G55,K55*(1-Inputs_ByYear!$D$4),0)),0)</f>
        <v>0</v>
      </c>
      <c r="M55" s="248">
        <f>IF((M$4-$G55)&lt;($C55+$B55),IF(M$4=$G55+$B55,SUMIFS(INDEX('ABP REC Calc'!$G$6:$AB$69,,MATCH('ABP REC Deliveries'!$H55,'ABP REC Calc'!$G$5:$AB$5,0)),'ABP REC Calc'!$C$6:$C$69,'ABP REC Deliveries'!$E55,'ABP REC Calc'!$B$6:$B$69,'ABP REC Deliveries'!$F55),
IF(M$4&gt;$G55,L55*(1-Inputs_ByYear!$D$4),0)),0)</f>
        <v>0</v>
      </c>
      <c r="N55" s="248">
        <f>IF((N$4-$G55)&lt;($C55+$B55),IF(N$4=$G55+$B55,SUMIFS(INDEX('ABP REC Calc'!$G$6:$AB$69,,MATCH('ABP REC Deliveries'!$H55,'ABP REC Calc'!$G$5:$AB$5,0)),'ABP REC Calc'!$C$6:$C$69,'ABP REC Deliveries'!$E55,'ABP REC Calc'!$B$6:$B$69,'ABP REC Deliveries'!$F55),
IF(N$4&gt;$G55,M55*(1-Inputs_ByYear!$D$4),0)),0)</f>
        <v>55379.790553086284</v>
      </c>
      <c r="O55" s="248">
        <f>IF((O$4-$G55)&lt;($C55+$B55),IF(O$4=$G55+$B55,SUMIFS(INDEX('ABP REC Calc'!$G$6:$AB$69,,MATCH('ABP REC Deliveries'!$H55,'ABP REC Calc'!$G$5:$AB$5,0)),'ABP REC Calc'!$C$6:$C$69,'ABP REC Deliveries'!$E55,'ABP REC Calc'!$B$6:$B$69,'ABP REC Deliveries'!$F55),
IF(O$4&gt;$G55,N55*(1-Inputs_ByYear!$D$4),0)),0)</f>
        <v>55102.891600320851</v>
      </c>
      <c r="P55" s="248">
        <f>IF((P$4-$G55)&lt;($C55+$B55),IF(P$4=$G55+$B55,SUMIFS(INDEX('ABP REC Calc'!$G$6:$AB$69,,MATCH('ABP REC Deliveries'!$H55,'ABP REC Calc'!$G$5:$AB$5,0)),'ABP REC Calc'!$C$6:$C$69,'ABP REC Deliveries'!$E55,'ABP REC Calc'!$B$6:$B$69,'ABP REC Deliveries'!$F55),
IF(P$4&gt;$G55,O55*(1-Inputs_ByYear!$D$4),0)),0)</f>
        <v>54827.377142319245</v>
      </c>
      <c r="Q55" s="248">
        <f>IF((Q$4-$G55)&lt;($C55+$B55),IF(Q$4=$G55+$B55,SUMIFS(INDEX('ABP REC Calc'!$G$6:$AB$69,,MATCH('ABP REC Deliveries'!$H55,'ABP REC Calc'!$G$5:$AB$5,0)),'ABP REC Calc'!$C$6:$C$69,'ABP REC Deliveries'!$E55,'ABP REC Calc'!$B$6:$B$69,'ABP REC Deliveries'!$F55),
IF(Q$4&gt;$G55,P55*(1-Inputs_ByYear!$D$4),0)),0)</f>
        <v>54553.240256607649</v>
      </c>
      <c r="R55" s="248">
        <f>IF((R$4-$G55)&lt;($C55+$B55),IF(R$4=$G55+$B55,SUMIFS(INDEX('ABP REC Calc'!$G$6:$AB$69,,MATCH('ABP REC Deliveries'!$H55,'ABP REC Calc'!$G$5:$AB$5,0)),'ABP REC Calc'!$C$6:$C$69,'ABP REC Deliveries'!$E55,'ABP REC Calc'!$B$6:$B$69,'ABP REC Deliveries'!$F55),
IF(R$4&gt;$G55,Q55*(1-Inputs_ByYear!$D$4),0)),0)</f>
        <v>54280.474055324608</v>
      </c>
      <c r="S55" s="248">
        <f>IF((S$4-$G55)&lt;($C55+$B55),IF(S$4=$G55+$B55,SUMIFS(INDEX('ABP REC Calc'!$G$6:$AB$69,,MATCH('ABP REC Deliveries'!$H55,'ABP REC Calc'!$G$5:$AB$5,0)),'ABP REC Calc'!$C$6:$C$69,'ABP REC Deliveries'!$E55,'ABP REC Calc'!$B$6:$B$69,'ABP REC Deliveries'!$F55),
IF(S$4&gt;$G55,R55*(1-Inputs_ByYear!$D$4),0)),0)</f>
        <v>54009.071685047988</v>
      </c>
      <c r="T55" s="248">
        <f>IF((T$4-$G55)&lt;($C55+$B55),IF(T$4=$G55+$B55,SUMIFS(INDEX('ABP REC Calc'!$G$6:$AB$69,,MATCH('ABP REC Deliveries'!$H55,'ABP REC Calc'!$G$5:$AB$5,0)),'ABP REC Calc'!$C$6:$C$69,'ABP REC Deliveries'!$E55,'ABP REC Calc'!$B$6:$B$69,'ABP REC Deliveries'!$F55),
IF(T$4&gt;$G55,S55*(1-Inputs_ByYear!$D$4),0)),0)</f>
        <v>53739.026326622748</v>
      </c>
      <c r="U55" s="248">
        <f>IF((U$4-$G55)&lt;($C55+$B55),IF(U$4=$G55+$B55,SUMIFS(INDEX('ABP REC Calc'!$G$6:$AB$69,,MATCH('ABP REC Deliveries'!$H55,'ABP REC Calc'!$G$5:$AB$5,0)),'ABP REC Calc'!$C$6:$C$69,'ABP REC Deliveries'!$E55,'ABP REC Calc'!$B$6:$B$69,'ABP REC Deliveries'!$F55),
IF(U$4&gt;$G55,T55*(1-Inputs_ByYear!$D$4),0)),0)</f>
        <v>53470.331194989638</v>
      </c>
      <c r="V55" s="248">
        <f>IF((V$4-$G55)&lt;($C55+$B55),IF(V$4=$G55+$B55,SUMIFS(INDEX('ABP REC Calc'!$G$6:$AB$69,,MATCH('ABP REC Deliveries'!$H55,'ABP REC Calc'!$G$5:$AB$5,0)),'ABP REC Calc'!$C$6:$C$69,'ABP REC Deliveries'!$E55,'ABP REC Calc'!$B$6:$B$69,'ABP REC Deliveries'!$F55),
IF(V$4&gt;$G55,U55*(1-Inputs_ByYear!$D$4),0)),0)</f>
        <v>53202.97953901469</v>
      </c>
      <c r="W55" s="248">
        <f>IF((W$4-$G55)&lt;($C55+$B55),IF(W$4=$G55+$B55,SUMIFS(INDEX('ABP REC Calc'!$G$6:$AB$69,,MATCH('ABP REC Deliveries'!$H55,'ABP REC Calc'!$G$5:$AB$5,0)),'ABP REC Calc'!$C$6:$C$69,'ABP REC Deliveries'!$E55,'ABP REC Calc'!$B$6:$B$69,'ABP REC Deliveries'!$F55),
IF(W$4&gt;$G55,V55*(1-Inputs_ByYear!$D$4),0)),0)</f>
        <v>52936.964641319617</v>
      </c>
      <c r="X55" s="248">
        <f>IF((X$4-$G55)&lt;($C55+$B55),IF(X$4=$G55+$B55,SUMIFS(INDEX('ABP REC Calc'!$G$6:$AB$69,,MATCH('ABP REC Deliveries'!$H55,'ABP REC Calc'!$G$5:$AB$5,0)),'ABP REC Calc'!$C$6:$C$69,'ABP REC Deliveries'!$E55,'ABP REC Calc'!$B$6:$B$69,'ABP REC Deliveries'!$F55),
IF(X$4&gt;$G55,W55*(1-Inputs_ByYear!$D$4),0)),0)</f>
        <v>52672.27981811302</v>
      </c>
      <c r="Y55" s="248">
        <f>IF((Y$4-$G55)&lt;($C55+$B55),IF(Y$4=$G55+$B55,SUMIFS(INDEX('ABP REC Calc'!$G$6:$AB$69,,MATCH('ABP REC Deliveries'!$H55,'ABP REC Calc'!$G$5:$AB$5,0)),'ABP REC Calc'!$C$6:$C$69,'ABP REC Deliveries'!$E55,'ABP REC Calc'!$B$6:$B$69,'ABP REC Deliveries'!$F55),
IF(Y$4&gt;$G55,X55*(1-Inputs_ByYear!$D$4),0)),0)</f>
        <v>52408.918419022455</v>
      </c>
      <c r="Z55" s="248">
        <f>IF((Z$4-$G55)&lt;($C55+$B55),IF(Z$4=$G55+$B55,SUMIFS(INDEX('ABP REC Calc'!$G$6:$AB$69,,MATCH('ABP REC Deliveries'!$H55,'ABP REC Calc'!$G$5:$AB$5,0)),'ABP REC Calc'!$C$6:$C$69,'ABP REC Deliveries'!$E55,'ABP REC Calc'!$B$6:$B$69,'ABP REC Deliveries'!$F55),
IF(Z$4&gt;$G55,Y55*(1-Inputs_ByYear!$D$4),0)),0)</f>
        <v>52146.873826927345</v>
      </c>
      <c r="AA55" s="248">
        <f>IF((AA$4-$G55)&lt;($C55+$B55),IF(AA$4=$G55+$B55,SUMIFS(INDEX('ABP REC Calc'!$G$6:$AB$69,,MATCH('ABP REC Deliveries'!$H55,'ABP REC Calc'!$G$5:$AB$5,0)),'ABP REC Calc'!$C$6:$C$69,'ABP REC Deliveries'!$E55,'ABP REC Calc'!$B$6:$B$69,'ABP REC Deliveries'!$F55),
IF(AA$4&gt;$G55,Z55*(1-Inputs_ByYear!$D$4),0)),0)</f>
        <v>51886.139457792706</v>
      </c>
      <c r="AB55" s="248">
        <f>IF((AB$4-$G55)&lt;($C55+$B55),IF(AB$4=$G55+$B55,SUMIFS(INDEX('ABP REC Calc'!$G$6:$AB$69,,MATCH('ABP REC Deliveries'!$H55,'ABP REC Calc'!$G$5:$AB$5,0)),'ABP REC Calc'!$C$6:$C$69,'ABP REC Deliveries'!$E55,'ABP REC Calc'!$B$6:$B$69,'ABP REC Deliveries'!$F55),
IF(AB$4&gt;$G55,AA55*(1-Inputs_ByYear!$D$4),0)),0)</f>
        <v>51626.708760503745</v>
      </c>
      <c r="AC55" s="248">
        <f>IF((AC$4-$G55)&lt;($C55+$B55),IF(AC$4=$G55+$B55,SUMIFS(INDEX('ABP REC Calc'!$G$6:$AB$69,,MATCH('ABP REC Deliveries'!$H55,'ABP REC Calc'!$G$5:$AB$5,0)),'ABP REC Calc'!$C$6:$C$69,'ABP REC Deliveries'!$E55,'ABP REC Calc'!$B$6:$B$69,'ABP REC Deliveries'!$F55),
IF(AC$4&gt;$G55,AB55*(1-Inputs_ByYear!$D$4),0)),0)</f>
        <v>0</v>
      </c>
      <c r="AD55" s="248">
        <f>IF((AD$4-$G55)&lt;($C55+$B55),IF(AD$4=$G55+$B55,SUMIFS(INDEX('ABP REC Calc'!$G$6:$AB$69,,MATCH('ABP REC Deliveries'!$H55,'ABP REC Calc'!$G$5:$AB$5,0)),'ABP REC Calc'!$C$6:$C$69,'ABP REC Deliveries'!$E55,'ABP REC Calc'!$B$6:$B$69,'ABP REC Deliveries'!$F55),
IF(AD$4&gt;$G55,AC55*(1-Inputs_ByYear!$D$4),0)),0)</f>
        <v>0</v>
      </c>
    </row>
    <row r="56" spans="2:30" ht="14.45" customHeight="1">
      <c r="B56" s="64">
        <v>1</v>
      </c>
      <c r="C56" s="64">
        <v>15</v>
      </c>
      <c r="D56" s="64" t="s">
        <v>229</v>
      </c>
      <c r="E56" s="234" t="s">
        <v>207</v>
      </c>
      <c r="F56" s="231" t="s">
        <v>230</v>
      </c>
      <c r="G56" s="231">
        <f t="shared" si="3"/>
        <v>2029</v>
      </c>
      <c r="H56" s="239" t="s">
        <v>27</v>
      </c>
      <c r="I56" s="247">
        <v>0</v>
      </c>
      <c r="J56" s="248">
        <f>IF((J$4-$G56)&lt;($C56+$B56),IF(J$4=$G56+$B56,SUMIFS(INDEX('ABP REC Calc'!$G$6:$AB$69,,MATCH('ABP REC Deliveries'!$H56,'ABP REC Calc'!$G$5:$AB$5,0)),'ABP REC Calc'!$C$6:$C$69,'ABP REC Deliveries'!$E56,'ABP REC Calc'!$B$6:$B$69,'ABP REC Deliveries'!$F56),
IF(J$4&gt;$G56,I56*(1-Inputs_ByYear!$D$4),0)),0)</f>
        <v>0</v>
      </c>
      <c r="K56" s="248">
        <f>IF((K$4-$G56)&lt;($C56+$B56),IF(K$4=$G56+$B56,SUMIFS(INDEX('ABP REC Calc'!$G$6:$AB$69,,MATCH('ABP REC Deliveries'!$H56,'ABP REC Calc'!$G$5:$AB$5,0)),'ABP REC Calc'!$C$6:$C$69,'ABP REC Deliveries'!$E56,'ABP REC Calc'!$B$6:$B$69,'ABP REC Deliveries'!$F56),
IF(K$4&gt;$G56,J56*(1-Inputs_ByYear!$D$4),0)),0)</f>
        <v>0</v>
      </c>
      <c r="L56" s="248">
        <f>IF((L$4-$G56)&lt;($C56+$B56),IF(L$4=$G56+$B56,SUMIFS(INDEX('ABP REC Calc'!$G$6:$AB$69,,MATCH('ABP REC Deliveries'!$H56,'ABP REC Calc'!$G$5:$AB$5,0)),'ABP REC Calc'!$C$6:$C$69,'ABP REC Deliveries'!$E56,'ABP REC Calc'!$B$6:$B$69,'ABP REC Deliveries'!$F56),
IF(L$4&gt;$G56,K56*(1-Inputs_ByYear!$D$4),0)),0)</f>
        <v>0</v>
      </c>
      <c r="M56" s="248">
        <f>IF((M$4-$G56)&lt;($C56+$B56),IF(M$4=$G56+$B56,SUMIFS(INDEX('ABP REC Calc'!$G$6:$AB$69,,MATCH('ABP REC Deliveries'!$H56,'ABP REC Calc'!$G$5:$AB$5,0)),'ABP REC Calc'!$C$6:$C$69,'ABP REC Deliveries'!$E56,'ABP REC Calc'!$B$6:$B$69,'ABP REC Deliveries'!$F56),
IF(M$4&gt;$G56,L56*(1-Inputs_ByYear!$D$4),0)),0)</f>
        <v>0</v>
      </c>
      <c r="N56" s="248">
        <f>IF((N$4-$G56)&lt;($C56+$B56),IF(N$4=$G56+$B56,SUMIFS(INDEX('ABP REC Calc'!$G$6:$AB$69,,MATCH('ABP REC Deliveries'!$H56,'ABP REC Calc'!$G$5:$AB$5,0)),'ABP REC Calc'!$C$6:$C$69,'ABP REC Deliveries'!$E56,'ABP REC Calc'!$B$6:$B$69,'ABP REC Deliveries'!$F56),
IF(N$4&gt;$G56,M56*(1-Inputs_ByYear!$D$4),0)),0)</f>
        <v>0</v>
      </c>
      <c r="O56" s="248">
        <f>IF((O$4-$G56)&lt;($C56+$B56),IF(O$4=$G56+$B56,SUMIFS(INDEX('ABP REC Calc'!$G$6:$AB$69,,MATCH('ABP REC Deliveries'!$H56,'ABP REC Calc'!$G$5:$AB$5,0)),'ABP REC Calc'!$C$6:$C$69,'ABP REC Deliveries'!$E56,'ABP REC Calc'!$B$6:$B$69,'ABP REC Deliveries'!$F56),
IF(O$4&gt;$G56,N56*(1-Inputs_ByYear!$D$4),0)),0)</f>
        <v>55379.790553086284</v>
      </c>
      <c r="P56" s="248">
        <f>IF((P$4-$G56)&lt;($C56+$B56),IF(P$4=$G56+$B56,SUMIFS(INDEX('ABP REC Calc'!$G$6:$AB$69,,MATCH('ABP REC Deliveries'!$H56,'ABP REC Calc'!$G$5:$AB$5,0)),'ABP REC Calc'!$C$6:$C$69,'ABP REC Deliveries'!$E56,'ABP REC Calc'!$B$6:$B$69,'ABP REC Deliveries'!$F56),
IF(P$4&gt;$G56,O56*(1-Inputs_ByYear!$D$4),0)),0)</f>
        <v>55102.891600320851</v>
      </c>
      <c r="Q56" s="248">
        <f>IF((Q$4-$G56)&lt;($C56+$B56),IF(Q$4=$G56+$B56,SUMIFS(INDEX('ABP REC Calc'!$G$6:$AB$69,,MATCH('ABP REC Deliveries'!$H56,'ABP REC Calc'!$G$5:$AB$5,0)),'ABP REC Calc'!$C$6:$C$69,'ABP REC Deliveries'!$E56,'ABP REC Calc'!$B$6:$B$69,'ABP REC Deliveries'!$F56),
IF(Q$4&gt;$G56,P56*(1-Inputs_ByYear!$D$4),0)),0)</f>
        <v>54827.377142319245</v>
      </c>
      <c r="R56" s="248">
        <f>IF((R$4-$G56)&lt;($C56+$B56),IF(R$4=$G56+$B56,SUMIFS(INDEX('ABP REC Calc'!$G$6:$AB$69,,MATCH('ABP REC Deliveries'!$H56,'ABP REC Calc'!$G$5:$AB$5,0)),'ABP REC Calc'!$C$6:$C$69,'ABP REC Deliveries'!$E56,'ABP REC Calc'!$B$6:$B$69,'ABP REC Deliveries'!$F56),
IF(R$4&gt;$G56,Q56*(1-Inputs_ByYear!$D$4),0)),0)</f>
        <v>54553.240256607649</v>
      </c>
      <c r="S56" s="248">
        <f>IF((S$4-$G56)&lt;($C56+$B56),IF(S$4=$G56+$B56,SUMIFS(INDEX('ABP REC Calc'!$G$6:$AB$69,,MATCH('ABP REC Deliveries'!$H56,'ABP REC Calc'!$G$5:$AB$5,0)),'ABP REC Calc'!$C$6:$C$69,'ABP REC Deliveries'!$E56,'ABP REC Calc'!$B$6:$B$69,'ABP REC Deliveries'!$F56),
IF(S$4&gt;$G56,R56*(1-Inputs_ByYear!$D$4),0)),0)</f>
        <v>54280.474055324608</v>
      </c>
      <c r="T56" s="248">
        <f>IF((T$4-$G56)&lt;($C56+$B56),IF(T$4=$G56+$B56,SUMIFS(INDEX('ABP REC Calc'!$G$6:$AB$69,,MATCH('ABP REC Deliveries'!$H56,'ABP REC Calc'!$G$5:$AB$5,0)),'ABP REC Calc'!$C$6:$C$69,'ABP REC Deliveries'!$E56,'ABP REC Calc'!$B$6:$B$69,'ABP REC Deliveries'!$F56),
IF(T$4&gt;$G56,S56*(1-Inputs_ByYear!$D$4),0)),0)</f>
        <v>54009.071685047988</v>
      </c>
      <c r="U56" s="248">
        <f>IF((U$4-$G56)&lt;($C56+$B56),IF(U$4=$G56+$B56,SUMIFS(INDEX('ABP REC Calc'!$G$6:$AB$69,,MATCH('ABP REC Deliveries'!$H56,'ABP REC Calc'!$G$5:$AB$5,0)),'ABP REC Calc'!$C$6:$C$69,'ABP REC Deliveries'!$E56,'ABP REC Calc'!$B$6:$B$69,'ABP REC Deliveries'!$F56),
IF(U$4&gt;$G56,T56*(1-Inputs_ByYear!$D$4),0)),0)</f>
        <v>53739.026326622748</v>
      </c>
      <c r="V56" s="248">
        <f>IF((V$4-$G56)&lt;($C56+$B56),IF(V$4=$G56+$B56,SUMIFS(INDEX('ABP REC Calc'!$G$6:$AB$69,,MATCH('ABP REC Deliveries'!$H56,'ABP REC Calc'!$G$5:$AB$5,0)),'ABP REC Calc'!$C$6:$C$69,'ABP REC Deliveries'!$E56,'ABP REC Calc'!$B$6:$B$69,'ABP REC Deliveries'!$F56),
IF(V$4&gt;$G56,U56*(1-Inputs_ByYear!$D$4),0)),0)</f>
        <v>53470.331194989638</v>
      </c>
      <c r="W56" s="248">
        <f>IF((W$4-$G56)&lt;($C56+$B56),IF(W$4=$G56+$B56,SUMIFS(INDEX('ABP REC Calc'!$G$6:$AB$69,,MATCH('ABP REC Deliveries'!$H56,'ABP REC Calc'!$G$5:$AB$5,0)),'ABP REC Calc'!$C$6:$C$69,'ABP REC Deliveries'!$E56,'ABP REC Calc'!$B$6:$B$69,'ABP REC Deliveries'!$F56),
IF(W$4&gt;$G56,V56*(1-Inputs_ByYear!$D$4),0)),0)</f>
        <v>53202.97953901469</v>
      </c>
      <c r="X56" s="248">
        <f>IF((X$4-$G56)&lt;($C56+$B56),IF(X$4=$G56+$B56,SUMIFS(INDEX('ABP REC Calc'!$G$6:$AB$69,,MATCH('ABP REC Deliveries'!$H56,'ABP REC Calc'!$G$5:$AB$5,0)),'ABP REC Calc'!$C$6:$C$69,'ABP REC Deliveries'!$E56,'ABP REC Calc'!$B$6:$B$69,'ABP REC Deliveries'!$F56),
IF(X$4&gt;$G56,W56*(1-Inputs_ByYear!$D$4),0)),0)</f>
        <v>52936.964641319617</v>
      </c>
      <c r="Y56" s="248">
        <f>IF((Y$4-$G56)&lt;($C56+$B56),IF(Y$4=$G56+$B56,SUMIFS(INDEX('ABP REC Calc'!$G$6:$AB$69,,MATCH('ABP REC Deliveries'!$H56,'ABP REC Calc'!$G$5:$AB$5,0)),'ABP REC Calc'!$C$6:$C$69,'ABP REC Deliveries'!$E56,'ABP REC Calc'!$B$6:$B$69,'ABP REC Deliveries'!$F56),
IF(Y$4&gt;$G56,X56*(1-Inputs_ByYear!$D$4),0)),0)</f>
        <v>52672.27981811302</v>
      </c>
      <c r="Z56" s="248">
        <f>IF((Z$4-$G56)&lt;($C56+$B56),IF(Z$4=$G56+$B56,SUMIFS(INDEX('ABP REC Calc'!$G$6:$AB$69,,MATCH('ABP REC Deliveries'!$H56,'ABP REC Calc'!$G$5:$AB$5,0)),'ABP REC Calc'!$C$6:$C$69,'ABP REC Deliveries'!$E56,'ABP REC Calc'!$B$6:$B$69,'ABP REC Deliveries'!$F56),
IF(Z$4&gt;$G56,Y56*(1-Inputs_ByYear!$D$4),0)),0)</f>
        <v>52408.918419022455</v>
      </c>
      <c r="AA56" s="248">
        <f>IF((AA$4-$G56)&lt;($C56+$B56),IF(AA$4=$G56+$B56,SUMIFS(INDEX('ABP REC Calc'!$G$6:$AB$69,,MATCH('ABP REC Deliveries'!$H56,'ABP REC Calc'!$G$5:$AB$5,0)),'ABP REC Calc'!$C$6:$C$69,'ABP REC Deliveries'!$E56,'ABP REC Calc'!$B$6:$B$69,'ABP REC Deliveries'!$F56),
IF(AA$4&gt;$G56,Z56*(1-Inputs_ByYear!$D$4),0)),0)</f>
        <v>52146.873826927345</v>
      </c>
      <c r="AB56" s="248">
        <f>IF((AB$4-$G56)&lt;($C56+$B56),IF(AB$4=$G56+$B56,SUMIFS(INDEX('ABP REC Calc'!$G$6:$AB$69,,MATCH('ABP REC Deliveries'!$H56,'ABP REC Calc'!$G$5:$AB$5,0)),'ABP REC Calc'!$C$6:$C$69,'ABP REC Deliveries'!$E56,'ABP REC Calc'!$B$6:$B$69,'ABP REC Deliveries'!$F56),
IF(AB$4&gt;$G56,AA56*(1-Inputs_ByYear!$D$4),0)),0)</f>
        <v>51886.139457792706</v>
      </c>
      <c r="AC56" s="248">
        <f>IF((AC$4-$G56)&lt;($C56+$B56),IF(AC$4=$G56+$B56,SUMIFS(INDEX('ABP REC Calc'!$G$6:$AB$69,,MATCH('ABP REC Deliveries'!$H56,'ABP REC Calc'!$G$5:$AB$5,0)),'ABP REC Calc'!$C$6:$C$69,'ABP REC Deliveries'!$E56,'ABP REC Calc'!$B$6:$B$69,'ABP REC Deliveries'!$F56),
IF(AC$4&gt;$G56,AB56*(1-Inputs_ByYear!$D$4),0)),0)</f>
        <v>51626.708760503745</v>
      </c>
      <c r="AD56" s="248">
        <f>IF((AD$4-$G56)&lt;($C56+$B56),IF(AD$4=$G56+$B56,SUMIFS(INDEX('ABP REC Calc'!$G$6:$AB$69,,MATCH('ABP REC Deliveries'!$H56,'ABP REC Calc'!$G$5:$AB$5,0)),'ABP REC Calc'!$C$6:$C$69,'ABP REC Deliveries'!$E56,'ABP REC Calc'!$B$6:$B$69,'ABP REC Deliveries'!$F56),
IF(AD$4&gt;$G56,AC56*(1-Inputs_ByYear!$D$4),0)),0)</f>
        <v>0</v>
      </c>
    </row>
    <row r="57" spans="2:30" ht="14.45" customHeight="1">
      <c r="B57" s="64">
        <v>1</v>
      </c>
      <c r="C57" s="64">
        <v>15</v>
      </c>
      <c r="D57" s="64" t="s">
        <v>229</v>
      </c>
      <c r="E57" s="234" t="s">
        <v>207</v>
      </c>
      <c r="F57" s="231" t="s">
        <v>230</v>
      </c>
      <c r="G57" s="231">
        <f t="shared" si="3"/>
        <v>2030</v>
      </c>
      <c r="H57" s="239" t="s">
        <v>28</v>
      </c>
      <c r="I57" s="247">
        <v>0</v>
      </c>
      <c r="J57" s="248">
        <f>IF((J$4-$G57)&lt;($C57+$B57),IF(J$4=$G57+$B57,SUMIFS(INDEX('ABP REC Calc'!$G$6:$AB$69,,MATCH('ABP REC Deliveries'!$H57,'ABP REC Calc'!$G$5:$AB$5,0)),'ABP REC Calc'!$C$6:$C$69,'ABP REC Deliveries'!$E57,'ABP REC Calc'!$B$6:$B$69,'ABP REC Deliveries'!$F57),
IF(J$4&gt;$G57,I57*(1-Inputs_ByYear!$D$4),0)),0)</f>
        <v>0</v>
      </c>
      <c r="K57" s="248">
        <f>IF((K$4-$G57)&lt;($C57+$B57),IF(K$4=$G57+$B57,SUMIFS(INDEX('ABP REC Calc'!$G$6:$AB$69,,MATCH('ABP REC Deliveries'!$H57,'ABP REC Calc'!$G$5:$AB$5,0)),'ABP REC Calc'!$C$6:$C$69,'ABP REC Deliveries'!$E57,'ABP REC Calc'!$B$6:$B$69,'ABP REC Deliveries'!$F57),
IF(K$4&gt;$G57,J57*(1-Inputs_ByYear!$D$4),0)),0)</f>
        <v>0</v>
      </c>
      <c r="L57" s="248">
        <f>IF((L$4-$G57)&lt;($C57+$B57),IF(L$4=$G57+$B57,SUMIFS(INDEX('ABP REC Calc'!$G$6:$AB$69,,MATCH('ABP REC Deliveries'!$H57,'ABP REC Calc'!$G$5:$AB$5,0)),'ABP REC Calc'!$C$6:$C$69,'ABP REC Deliveries'!$E57,'ABP REC Calc'!$B$6:$B$69,'ABP REC Deliveries'!$F57),
IF(L$4&gt;$G57,K57*(1-Inputs_ByYear!$D$4),0)),0)</f>
        <v>0</v>
      </c>
      <c r="M57" s="248">
        <f>IF((M$4-$G57)&lt;($C57+$B57),IF(M$4=$G57+$B57,SUMIFS(INDEX('ABP REC Calc'!$G$6:$AB$69,,MATCH('ABP REC Deliveries'!$H57,'ABP REC Calc'!$G$5:$AB$5,0)),'ABP REC Calc'!$C$6:$C$69,'ABP REC Deliveries'!$E57,'ABP REC Calc'!$B$6:$B$69,'ABP REC Deliveries'!$F57),
IF(M$4&gt;$G57,L57*(1-Inputs_ByYear!$D$4),0)),0)</f>
        <v>0</v>
      </c>
      <c r="N57" s="248">
        <f>IF((N$4-$G57)&lt;($C57+$B57),IF(N$4=$G57+$B57,SUMIFS(INDEX('ABP REC Calc'!$G$6:$AB$69,,MATCH('ABP REC Deliveries'!$H57,'ABP REC Calc'!$G$5:$AB$5,0)),'ABP REC Calc'!$C$6:$C$69,'ABP REC Deliveries'!$E57,'ABP REC Calc'!$B$6:$B$69,'ABP REC Deliveries'!$F57),
IF(N$4&gt;$G57,M57*(1-Inputs_ByYear!$D$4),0)),0)</f>
        <v>0</v>
      </c>
      <c r="O57" s="248">
        <f>IF((O$4-$G57)&lt;($C57+$B57),IF(O$4=$G57+$B57,SUMIFS(INDEX('ABP REC Calc'!$G$6:$AB$69,,MATCH('ABP REC Deliveries'!$H57,'ABP REC Calc'!$G$5:$AB$5,0)),'ABP REC Calc'!$C$6:$C$69,'ABP REC Deliveries'!$E57,'ABP REC Calc'!$B$6:$B$69,'ABP REC Deliveries'!$F57),
IF(O$4&gt;$G57,N57*(1-Inputs_ByYear!$D$4),0)),0)</f>
        <v>0</v>
      </c>
      <c r="P57" s="248">
        <f>IF((P$4-$G57)&lt;($C57+$B57),IF(P$4=$G57+$B57,SUMIFS(INDEX('ABP REC Calc'!$G$6:$AB$69,,MATCH('ABP REC Deliveries'!$H57,'ABP REC Calc'!$G$5:$AB$5,0)),'ABP REC Calc'!$C$6:$C$69,'ABP REC Deliveries'!$E57,'ABP REC Calc'!$B$6:$B$69,'ABP REC Deliveries'!$F57),
IF(P$4&gt;$G57,O57*(1-Inputs_ByYear!$D$4),0)),0)</f>
        <v>55379.790553086284</v>
      </c>
      <c r="Q57" s="248">
        <f>IF((Q$4-$G57)&lt;($C57+$B57),IF(Q$4=$G57+$B57,SUMIFS(INDEX('ABP REC Calc'!$G$6:$AB$69,,MATCH('ABP REC Deliveries'!$H57,'ABP REC Calc'!$G$5:$AB$5,0)),'ABP REC Calc'!$C$6:$C$69,'ABP REC Deliveries'!$E57,'ABP REC Calc'!$B$6:$B$69,'ABP REC Deliveries'!$F57),
IF(Q$4&gt;$G57,P57*(1-Inputs_ByYear!$D$4),0)),0)</f>
        <v>55102.891600320851</v>
      </c>
      <c r="R57" s="248">
        <f>IF((R$4-$G57)&lt;($C57+$B57),IF(R$4=$G57+$B57,SUMIFS(INDEX('ABP REC Calc'!$G$6:$AB$69,,MATCH('ABP REC Deliveries'!$H57,'ABP REC Calc'!$G$5:$AB$5,0)),'ABP REC Calc'!$C$6:$C$69,'ABP REC Deliveries'!$E57,'ABP REC Calc'!$B$6:$B$69,'ABP REC Deliveries'!$F57),
IF(R$4&gt;$G57,Q57*(1-Inputs_ByYear!$D$4),0)),0)</f>
        <v>54827.377142319245</v>
      </c>
      <c r="S57" s="248">
        <f>IF((S$4-$G57)&lt;($C57+$B57),IF(S$4=$G57+$B57,SUMIFS(INDEX('ABP REC Calc'!$G$6:$AB$69,,MATCH('ABP REC Deliveries'!$H57,'ABP REC Calc'!$G$5:$AB$5,0)),'ABP REC Calc'!$C$6:$C$69,'ABP REC Deliveries'!$E57,'ABP REC Calc'!$B$6:$B$69,'ABP REC Deliveries'!$F57),
IF(S$4&gt;$G57,R57*(1-Inputs_ByYear!$D$4),0)),0)</f>
        <v>54553.240256607649</v>
      </c>
      <c r="T57" s="248">
        <f>IF((T$4-$G57)&lt;($C57+$B57),IF(T$4=$G57+$B57,SUMIFS(INDEX('ABP REC Calc'!$G$6:$AB$69,,MATCH('ABP REC Deliveries'!$H57,'ABP REC Calc'!$G$5:$AB$5,0)),'ABP REC Calc'!$C$6:$C$69,'ABP REC Deliveries'!$E57,'ABP REC Calc'!$B$6:$B$69,'ABP REC Deliveries'!$F57),
IF(T$4&gt;$G57,S57*(1-Inputs_ByYear!$D$4),0)),0)</f>
        <v>54280.474055324608</v>
      </c>
      <c r="U57" s="248">
        <f>IF((U$4-$G57)&lt;($C57+$B57),IF(U$4=$G57+$B57,SUMIFS(INDEX('ABP REC Calc'!$G$6:$AB$69,,MATCH('ABP REC Deliveries'!$H57,'ABP REC Calc'!$G$5:$AB$5,0)),'ABP REC Calc'!$C$6:$C$69,'ABP REC Deliveries'!$E57,'ABP REC Calc'!$B$6:$B$69,'ABP REC Deliveries'!$F57),
IF(U$4&gt;$G57,T57*(1-Inputs_ByYear!$D$4),0)),0)</f>
        <v>54009.071685047988</v>
      </c>
      <c r="V57" s="248">
        <f>IF((V$4-$G57)&lt;($C57+$B57),IF(V$4=$G57+$B57,SUMIFS(INDEX('ABP REC Calc'!$G$6:$AB$69,,MATCH('ABP REC Deliveries'!$H57,'ABP REC Calc'!$G$5:$AB$5,0)),'ABP REC Calc'!$C$6:$C$69,'ABP REC Deliveries'!$E57,'ABP REC Calc'!$B$6:$B$69,'ABP REC Deliveries'!$F57),
IF(V$4&gt;$G57,U57*(1-Inputs_ByYear!$D$4),0)),0)</f>
        <v>53739.026326622748</v>
      </c>
      <c r="W57" s="248">
        <f>IF((W$4-$G57)&lt;($C57+$B57),IF(W$4=$G57+$B57,SUMIFS(INDEX('ABP REC Calc'!$G$6:$AB$69,,MATCH('ABP REC Deliveries'!$H57,'ABP REC Calc'!$G$5:$AB$5,0)),'ABP REC Calc'!$C$6:$C$69,'ABP REC Deliveries'!$E57,'ABP REC Calc'!$B$6:$B$69,'ABP REC Deliveries'!$F57),
IF(W$4&gt;$G57,V57*(1-Inputs_ByYear!$D$4),0)),0)</f>
        <v>53470.331194989638</v>
      </c>
      <c r="X57" s="248">
        <f>IF((X$4-$G57)&lt;($C57+$B57),IF(X$4=$G57+$B57,SUMIFS(INDEX('ABP REC Calc'!$G$6:$AB$69,,MATCH('ABP REC Deliveries'!$H57,'ABP REC Calc'!$G$5:$AB$5,0)),'ABP REC Calc'!$C$6:$C$69,'ABP REC Deliveries'!$E57,'ABP REC Calc'!$B$6:$B$69,'ABP REC Deliveries'!$F57),
IF(X$4&gt;$G57,W57*(1-Inputs_ByYear!$D$4),0)),0)</f>
        <v>53202.97953901469</v>
      </c>
      <c r="Y57" s="248">
        <f>IF((Y$4-$G57)&lt;($C57+$B57),IF(Y$4=$G57+$B57,SUMIFS(INDEX('ABP REC Calc'!$G$6:$AB$69,,MATCH('ABP REC Deliveries'!$H57,'ABP REC Calc'!$G$5:$AB$5,0)),'ABP REC Calc'!$C$6:$C$69,'ABP REC Deliveries'!$E57,'ABP REC Calc'!$B$6:$B$69,'ABP REC Deliveries'!$F57),
IF(Y$4&gt;$G57,X57*(1-Inputs_ByYear!$D$4),0)),0)</f>
        <v>52936.964641319617</v>
      </c>
      <c r="Z57" s="248">
        <f>IF((Z$4-$G57)&lt;($C57+$B57),IF(Z$4=$G57+$B57,SUMIFS(INDEX('ABP REC Calc'!$G$6:$AB$69,,MATCH('ABP REC Deliveries'!$H57,'ABP REC Calc'!$G$5:$AB$5,0)),'ABP REC Calc'!$C$6:$C$69,'ABP REC Deliveries'!$E57,'ABP REC Calc'!$B$6:$B$69,'ABP REC Deliveries'!$F57),
IF(Z$4&gt;$G57,Y57*(1-Inputs_ByYear!$D$4),0)),0)</f>
        <v>52672.27981811302</v>
      </c>
      <c r="AA57" s="248">
        <f>IF((AA$4-$G57)&lt;($C57+$B57),IF(AA$4=$G57+$B57,SUMIFS(INDEX('ABP REC Calc'!$G$6:$AB$69,,MATCH('ABP REC Deliveries'!$H57,'ABP REC Calc'!$G$5:$AB$5,0)),'ABP REC Calc'!$C$6:$C$69,'ABP REC Deliveries'!$E57,'ABP REC Calc'!$B$6:$B$69,'ABP REC Deliveries'!$F57),
IF(AA$4&gt;$G57,Z57*(1-Inputs_ByYear!$D$4),0)),0)</f>
        <v>52408.918419022455</v>
      </c>
      <c r="AB57" s="248">
        <f>IF((AB$4-$G57)&lt;($C57+$B57),IF(AB$4=$G57+$B57,SUMIFS(INDEX('ABP REC Calc'!$G$6:$AB$69,,MATCH('ABP REC Deliveries'!$H57,'ABP REC Calc'!$G$5:$AB$5,0)),'ABP REC Calc'!$C$6:$C$69,'ABP REC Deliveries'!$E57,'ABP REC Calc'!$B$6:$B$69,'ABP REC Deliveries'!$F57),
IF(AB$4&gt;$G57,AA57*(1-Inputs_ByYear!$D$4),0)),0)</f>
        <v>52146.873826927345</v>
      </c>
      <c r="AC57" s="248">
        <f>IF((AC$4-$G57)&lt;($C57+$B57),IF(AC$4=$G57+$B57,SUMIFS(INDEX('ABP REC Calc'!$G$6:$AB$69,,MATCH('ABP REC Deliveries'!$H57,'ABP REC Calc'!$G$5:$AB$5,0)),'ABP REC Calc'!$C$6:$C$69,'ABP REC Deliveries'!$E57,'ABP REC Calc'!$B$6:$B$69,'ABP REC Deliveries'!$F57),
IF(AC$4&gt;$G57,AB57*(1-Inputs_ByYear!$D$4),0)),0)</f>
        <v>51886.139457792706</v>
      </c>
      <c r="AD57" s="248">
        <f>IF((AD$4-$G57)&lt;($C57+$B57),IF(AD$4=$G57+$B57,SUMIFS(INDEX('ABP REC Calc'!$G$6:$AB$69,,MATCH('ABP REC Deliveries'!$H57,'ABP REC Calc'!$G$5:$AB$5,0)),'ABP REC Calc'!$C$6:$C$69,'ABP REC Deliveries'!$E57,'ABP REC Calc'!$B$6:$B$69,'ABP REC Deliveries'!$F57),
IF(AD$4&gt;$G57,AC57*(1-Inputs_ByYear!$D$4),0)),0)</f>
        <v>51626.708760503745</v>
      </c>
    </row>
    <row r="58" spans="2:30" ht="14.45" customHeight="1">
      <c r="B58" s="64">
        <v>1</v>
      </c>
      <c r="C58" s="64">
        <v>15</v>
      </c>
      <c r="D58" s="64" t="s">
        <v>229</v>
      </c>
      <c r="E58" s="234" t="s">
        <v>207</v>
      </c>
      <c r="F58" s="231" t="s">
        <v>230</v>
      </c>
      <c r="G58" s="231">
        <f t="shared" si="3"/>
        <v>2031</v>
      </c>
      <c r="H58" s="239" t="s">
        <v>29</v>
      </c>
      <c r="I58" s="247">
        <v>0</v>
      </c>
      <c r="J58" s="248">
        <f>IF((J$4-$G58)&lt;($C58+$B58),IF(J$4=$G58+$B58,SUMIFS(INDEX('ABP REC Calc'!$G$6:$AB$69,,MATCH('ABP REC Deliveries'!$H58,'ABP REC Calc'!$G$5:$AB$5,0)),'ABP REC Calc'!$C$6:$C$69,'ABP REC Deliveries'!$E58,'ABP REC Calc'!$B$6:$B$69,'ABP REC Deliveries'!$F58),
IF(J$4&gt;$G58,I58*(1-Inputs_ByYear!$D$4),0)),0)</f>
        <v>0</v>
      </c>
      <c r="K58" s="248">
        <f>IF((K$4-$G58)&lt;($C58+$B58),IF(K$4=$G58+$B58,SUMIFS(INDEX('ABP REC Calc'!$G$6:$AB$69,,MATCH('ABP REC Deliveries'!$H58,'ABP REC Calc'!$G$5:$AB$5,0)),'ABP REC Calc'!$C$6:$C$69,'ABP REC Deliveries'!$E58,'ABP REC Calc'!$B$6:$B$69,'ABP REC Deliveries'!$F58),
IF(K$4&gt;$G58,J58*(1-Inputs_ByYear!$D$4),0)),0)</f>
        <v>0</v>
      </c>
      <c r="L58" s="248">
        <f>IF((L$4-$G58)&lt;($C58+$B58),IF(L$4=$G58+$B58,SUMIFS(INDEX('ABP REC Calc'!$G$6:$AB$69,,MATCH('ABP REC Deliveries'!$H58,'ABP REC Calc'!$G$5:$AB$5,0)),'ABP REC Calc'!$C$6:$C$69,'ABP REC Deliveries'!$E58,'ABP REC Calc'!$B$6:$B$69,'ABP REC Deliveries'!$F58),
IF(L$4&gt;$G58,K58*(1-Inputs_ByYear!$D$4),0)),0)</f>
        <v>0</v>
      </c>
      <c r="M58" s="248">
        <f>IF((M$4-$G58)&lt;($C58+$B58),IF(M$4=$G58+$B58,SUMIFS(INDEX('ABP REC Calc'!$G$6:$AB$69,,MATCH('ABP REC Deliveries'!$H58,'ABP REC Calc'!$G$5:$AB$5,0)),'ABP REC Calc'!$C$6:$C$69,'ABP REC Deliveries'!$E58,'ABP REC Calc'!$B$6:$B$69,'ABP REC Deliveries'!$F58),
IF(M$4&gt;$G58,L58*(1-Inputs_ByYear!$D$4),0)),0)</f>
        <v>0</v>
      </c>
      <c r="N58" s="248">
        <f>IF((N$4-$G58)&lt;($C58+$B58),IF(N$4=$G58+$B58,SUMIFS(INDEX('ABP REC Calc'!$G$6:$AB$69,,MATCH('ABP REC Deliveries'!$H58,'ABP REC Calc'!$G$5:$AB$5,0)),'ABP REC Calc'!$C$6:$C$69,'ABP REC Deliveries'!$E58,'ABP REC Calc'!$B$6:$B$69,'ABP REC Deliveries'!$F58),
IF(N$4&gt;$G58,M58*(1-Inputs_ByYear!$D$4),0)),0)</f>
        <v>0</v>
      </c>
      <c r="O58" s="248">
        <f>IF((O$4-$G58)&lt;($C58+$B58),IF(O$4=$G58+$B58,SUMIFS(INDEX('ABP REC Calc'!$G$6:$AB$69,,MATCH('ABP REC Deliveries'!$H58,'ABP REC Calc'!$G$5:$AB$5,0)),'ABP REC Calc'!$C$6:$C$69,'ABP REC Deliveries'!$E58,'ABP REC Calc'!$B$6:$B$69,'ABP REC Deliveries'!$F58),
IF(O$4&gt;$G58,N58*(1-Inputs_ByYear!$D$4),0)),0)</f>
        <v>0</v>
      </c>
      <c r="P58" s="248">
        <f>IF((P$4-$G58)&lt;($C58+$B58),IF(P$4=$G58+$B58,SUMIFS(INDEX('ABP REC Calc'!$G$6:$AB$69,,MATCH('ABP REC Deliveries'!$H58,'ABP REC Calc'!$G$5:$AB$5,0)),'ABP REC Calc'!$C$6:$C$69,'ABP REC Deliveries'!$E58,'ABP REC Calc'!$B$6:$B$69,'ABP REC Deliveries'!$F58),
IF(P$4&gt;$G58,O58*(1-Inputs_ByYear!$D$4),0)),0)</f>
        <v>0</v>
      </c>
      <c r="Q58" s="248">
        <f>IF((Q$4-$G58)&lt;($C58+$B58),IF(Q$4=$G58+$B58,SUMIFS(INDEX('ABP REC Calc'!$G$6:$AB$69,,MATCH('ABP REC Deliveries'!$H58,'ABP REC Calc'!$G$5:$AB$5,0)),'ABP REC Calc'!$C$6:$C$69,'ABP REC Deliveries'!$E58,'ABP REC Calc'!$B$6:$B$69,'ABP REC Deliveries'!$F58),
IF(Q$4&gt;$G58,P58*(1-Inputs_ByYear!$D$4),0)),0)</f>
        <v>55379.790553086284</v>
      </c>
      <c r="R58" s="248">
        <f>IF((R$4-$G58)&lt;($C58+$B58),IF(R$4=$G58+$B58,SUMIFS(INDEX('ABP REC Calc'!$G$6:$AB$69,,MATCH('ABP REC Deliveries'!$H58,'ABP REC Calc'!$G$5:$AB$5,0)),'ABP REC Calc'!$C$6:$C$69,'ABP REC Deliveries'!$E58,'ABP REC Calc'!$B$6:$B$69,'ABP REC Deliveries'!$F58),
IF(R$4&gt;$G58,Q58*(1-Inputs_ByYear!$D$4),0)),0)</f>
        <v>55102.891600320851</v>
      </c>
      <c r="S58" s="248">
        <f>IF((S$4-$G58)&lt;($C58+$B58),IF(S$4=$G58+$B58,SUMIFS(INDEX('ABP REC Calc'!$G$6:$AB$69,,MATCH('ABP REC Deliveries'!$H58,'ABP REC Calc'!$G$5:$AB$5,0)),'ABP REC Calc'!$C$6:$C$69,'ABP REC Deliveries'!$E58,'ABP REC Calc'!$B$6:$B$69,'ABP REC Deliveries'!$F58),
IF(S$4&gt;$G58,R58*(1-Inputs_ByYear!$D$4),0)),0)</f>
        <v>54827.377142319245</v>
      </c>
      <c r="T58" s="248">
        <f>IF((T$4-$G58)&lt;($C58+$B58),IF(T$4=$G58+$B58,SUMIFS(INDEX('ABP REC Calc'!$G$6:$AB$69,,MATCH('ABP REC Deliveries'!$H58,'ABP REC Calc'!$G$5:$AB$5,0)),'ABP REC Calc'!$C$6:$C$69,'ABP REC Deliveries'!$E58,'ABP REC Calc'!$B$6:$B$69,'ABP REC Deliveries'!$F58),
IF(T$4&gt;$G58,S58*(1-Inputs_ByYear!$D$4),0)),0)</f>
        <v>54553.240256607649</v>
      </c>
      <c r="U58" s="248">
        <f>IF((U$4-$G58)&lt;($C58+$B58),IF(U$4=$G58+$B58,SUMIFS(INDEX('ABP REC Calc'!$G$6:$AB$69,,MATCH('ABP REC Deliveries'!$H58,'ABP REC Calc'!$G$5:$AB$5,0)),'ABP REC Calc'!$C$6:$C$69,'ABP REC Deliveries'!$E58,'ABP REC Calc'!$B$6:$B$69,'ABP REC Deliveries'!$F58),
IF(U$4&gt;$G58,T58*(1-Inputs_ByYear!$D$4),0)),0)</f>
        <v>54280.474055324608</v>
      </c>
      <c r="V58" s="248">
        <f>IF((V$4-$G58)&lt;($C58+$B58),IF(V$4=$G58+$B58,SUMIFS(INDEX('ABP REC Calc'!$G$6:$AB$69,,MATCH('ABP REC Deliveries'!$H58,'ABP REC Calc'!$G$5:$AB$5,0)),'ABP REC Calc'!$C$6:$C$69,'ABP REC Deliveries'!$E58,'ABP REC Calc'!$B$6:$B$69,'ABP REC Deliveries'!$F58),
IF(V$4&gt;$G58,U58*(1-Inputs_ByYear!$D$4),0)),0)</f>
        <v>54009.071685047988</v>
      </c>
      <c r="W58" s="248">
        <f>IF((W$4-$G58)&lt;($C58+$B58),IF(W$4=$G58+$B58,SUMIFS(INDEX('ABP REC Calc'!$G$6:$AB$69,,MATCH('ABP REC Deliveries'!$H58,'ABP REC Calc'!$G$5:$AB$5,0)),'ABP REC Calc'!$C$6:$C$69,'ABP REC Deliveries'!$E58,'ABP REC Calc'!$B$6:$B$69,'ABP REC Deliveries'!$F58),
IF(W$4&gt;$G58,V58*(1-Inputs_ByYear!$D$4),0)),0)</f>
        <v>53739.026326622748</v>
      </c>
      <c r="X58" s="248">
        <f>IF((X$4-$G58)&lt;($C58+$B58),IF(X$4=$G58+$B58,SUMIFS(INDEX('ABP REC Calc'!$G$6:$AB$69,,MATCH('ABP REC Deliveries'!$H58,'ABP REC Calc'!$G$5:$AB$5,0)),'ABP REC Calc'!$C$6:$C$69,'ABP REC Deliveries'!$E58,'ABP REC Calc'!$B$6:$B$69,'ABP REC Deliveries'!$F58),
IF(X$4&gt;$G58,W58*(1-Inputs_ByYear!$D$4),0)),0)</f>
        <v>53470.331194989638</v>
      </c>
      <c r="Y58" s="248">
        <f>IF((Y$4-$G58)&lt;($C58+$B58),IF(Y$4=$G58+$B58,SUMIFS(INDEX('ABP REC Calc'!$G$6:$AB$69,,MATCH('ABP REC Deliveries'!$H58,'ABP REC Calc'!$G$5:$AB$5,0)),'ABP REC Calc'!$C$6:$C$69,'ABP REC Deliveries'!$E58,'ABP REC Calc'!$B$6:$B$69,'ABP REC Deliveries'!$F58),
IF(Y$4&gt;$G58,X58*(1-Inputs_ByYear!$D$4),0)),0)</f>
        <v>53202.97953901469</v>
      </c>
      <c r="Z58" s="248">
        <f>IF((Z$4-$G58)&lt;($C58+$B58),IF(Z$4=$G58+$B58,SUMIFS(INDEX('ABP REC Calc'!$G$6:$AB$69,,MATCH('ABP REC Deliveries'!$H58,'ABP REC Calc'!$G$5:$AB$5,0)),'ABP REC Calc'!$C$6:$C$69,'ABP REC Deliveries'!$E58,'ABP REC Calc'!$B$6:$B$69,'ABP REC Deliveries'!$F58),
IF(Z$4&gt;$G58,Y58*(1-Inputs_ByYear!$D$4),0)),0)</f>
        <v>52936.964641319617</v>
      </c>
      <c r="AA58" s="248">
        <f>IF((AA$4-$G58)&lt;($C58+$B58),IF(AA$4=$G58+$B58,SUMIFS(INDEX('ABP REC Calc'!$G$6:$AB$69,,MATCH('ABP REC Deliveries'!$H58,'ABP REC Calc'!$G$5:$AB$5,0)),'ABP REC Calc'!$C$6:$C$69,'ABP REC Deliveries'!$E58,'ABP REC Calc'!$B$6:$B$69,'ABP REC Deliveries'!$F58),
IF(AA$4&gt;$G58,Z58*(1-Inputs_ByYear!$D$4),0)),0)</f>
        <v>52672.27981811302</v>
      </c>
      <c r="AB58" s="248">
        <f>IF((AB$4-$G58)&lt;($C58+$B58),IF(AB$4=$G58+$B58,SUMIFS(INDEX('ABP REC Calc'!$G$6:$AB$69,,MATCH('ABP REC Deliveries'!$H58,'ABP REC Calc'!$G$5:$AB$5,0)),'ABP REC Calc'!$C$6:$C$69,'ABP REC Deliveries'!$E58,'ABP REC Calc'!$B$6:$B$69,'ABP REC Deliveries'!$F58),
IF(AB$4&gt;$G58,AA58*(1-Inputs_ByYear!$D$4),0)),0)</f>
        <v>52408.918419022455</v>
      </c>
      <c r="AC58" s="248">
        <f>IF((AC$4-$G58)&lt;($C58+$B58),IF(AC$4=$G58+$B58,SUMIFS(INDEX('ABP REC Calc'!$G$6:$AB$69,,MATCH('ABP REC Deliveries'!$H58,'ABP REC Calc'!$G$5:$AB$5,0)),'ABP REC Calc'!$C$6:$C$69,'ABP REC Deliveries'!$E58,'ABP REC Calc'!$B$6:$B$69,'ABP REC Deliveries'!$F58),
IF(AC$4&gt;$G58,AB58*(1-Inputs_ByYear!$D$4),0)),0)</f>
        <v>52146.873826927345</v>
      </c>
      <c r="AD58" s="248">
        <f>IF((AD$4-$G58)&lt;($C58+$B58),IF(AD$4=$G58+$B58,SUMIFS(INDEX('ABP REC Calc'!$G$6:$AB$69,,MATCH('ABP REC Deliveries'!$H58,'ABP REC Calc'!$G$5:$AB$5,0)),'ABP REC Calc'!$C$6:$C$69,'ABP REC Deliveries'!$E58,'ABP REC Calc'!$B$6:$B$69,'ABP REC Deliveries'!$F58),
IF(AD$4&gt;$G58,AC58*(1-Inputs_ByYear!$D$4),0)),0)</f>
        <v>51886.139457792706</v>
      </c>
    </row>
    <row r="59" spans="2:30" ht="14.45" customHeight="1">
      <c r="B59" s="64">
        <v>1</v>
      </c>
      <c r="C59" s="64">
        <v>15</v>
      </c>
      <c r="D59" s="64" t="s">
        <v>229</v>
      </c>
      <c r="E59" s="234" t="s">
        <v>207</v>
      </c>
      <c r="F59" s="231" t="s">
        <v>230</v>
      </c>
      <c r="G59" s="231">
        <f t="shared" si="3"/>
        <v>2032</v>
      </c>
      <c r="H59" s="239" t="s">
        <v>30</v>
      </c>
      <c r="I59" s="247">
        <v>0</v>
      </c>
      <c r="J59" s="248">
        <f>IF((J$4-$G59)&lt;($C59+$B59),IF(J$4=$G59+$B59,SUMIFS(INDEX('ABP REC Calc'!$G$6:$AB$69,,MATCH('ABP REC Deliveries'!$H59,'ABP REC Calc'!$G$5:$AB$5,0)),'ABP REC Calc'!$C$6:$C$69,'ABP REC Deliveries'!$E59,'ABP REC Calc'!$B$6:$B$69,'ABP REC Deliveries'!$F59),
IF(J$4&gt;$G59,I59*(1-Inputs_ByYear!$D$4),0)),0)</f>
        <v>0</v>
      </c>
      <c r="K59" s="248">
        <f>IF((K$4-$G59)&lt;($C59+$B59),IF(K$4=$G59+$B59,SUMIFS(INDEX('ABP REC Calc'!$G$6:$AB$69,,MATCH('ABP REC Deliveries'!$H59,'ABP REC Calc'!$G$5:$AB$5,0)),'ABP REC Calc'!$C$6:$C$69,'ABP REC Deliveries'!$E59,'ABP REC Calc'!$B$6:$B$69,'ABP REC Deliveries'!$F59),
IF(K$4&gt;$G59,J59*(1-Inputs_ByYear!$D$4),0)),0)</f>
        <v>0</v>
      </c>
      <c r="L59" s="248">
        <f>IF((L$4-$G59)&lt;($C59+$B59),IF(L$4=$G59+$B59,SUMIFS(INDEX('ABP REC Calc'!$G$6:$AB$69,,MATCH('ABP REC Deliveries'!$H59,'ABP REC Calc'!$G$5:$AB$5,0)),'ABP REC Calc'!$C$6:$C$69,'ABP REC Deliveries'!$E59,'ABP REC Calc'!$B$6:$B$69,'ABP REC Deliveries'!$F59),
IF(L$4&gt;$G59,K59*(1-Inputs_ByYear!$D$4),0)),0)</f>
        <v>0</v>
      </c>
      <c r="M59" s="248">
        <f>IF((M$4-$G59)&lt;($C59+$B59),IF(M$4=$G59+$B59,SUMIFS(INDEX('ABP REC Calc'!$G$6:$AB$69,,MATCH('ABP REC Deliveries'!$H59,'ABP REC Calc'!$G$5:$AB$5,0)),'ABP REC Calc'!$C$6:$C$69,'ABP REC Deliveries'!$E59,'ABP REC Calc'!$B$6:$B$69,'ABP REC Deliveries'!$F59),
IF(M$4&gt;$G59,L59*(1-Inputs_ByYear!$D$4),0)),0)</f>
        <v>0</v>
      </c>
      <c r="N59" s="248">
        <f>IF((N$4-$G59)&lt;($C59+$B59),IF(N$4=$G59+$B59,SUMIFS(INDEX('ABP REC Calc'!$G$6:$AB$69,,MATCH('ABP REC Deliveries'!$H59,'ABP REC Calc'!$G$5:$AB$5,0)),'ABP REC Calc'!$C$6:$C$69,'ABP REC Deliveries'!$E59,'ABP REC Calc'!$B$6:$B$69,'ABP REC Deliveries'!$F59),
IF(N$4&gt;$G59,M59*(1-Inputs_ByYear!$D$4),0)),0)</f>
        <v>0</v>
      </c>
      <c r="O59" s="248">
        <f>IF((O$4-$G59)&lt;($C59+$B59),IF(O$4=$G59+$B59,SUMIFS(INDEX('ABP REC Calc'!$G$6:$AB$69,,MATCH('ABP REC Deliveries'!$H59,'ABP REC Calc'!$G$5:$AB$5,0)),'ABP REC Calc'!$C$6:$C$69,'ABP REC Deliveries'!$E59,'ABP REC Calc'!$B$6:$B$69,'ABP REC Deliveries'!$F59),
IF(O$4&gt;$G59,N59*(1-Inputs_ByYear!$D$4),0)),0)</f>
        <v>0</v>
      </c>
      <c r="P59" s="248">
        <f>IF((P$4-$G59)&lt;($C59+$B59),IF(P$4=$G59+$B59,SUMIFS(INDEX('ABP REC Calc'!$G$6:$AB$69,,MATCH('ABP REC Deliveries'!$H59,'ABP REC Calc'!$G$5:$AB$5,0)),'ABP REC Calc'!$C$6:$C$69,'ABP REC Deliveries'!$E59,'ABP REC Calc'!$B$6:$B$69,'ABP REC Deliveries'!$F59),
IF(P$4&gt;$G59,O59*(1-Inputs_ByYear!$D$4),0)),0)</f>
        <v>0</v>
      </c>
      <c r="Q59" s="248">
        <f>IF((Q$4-$G59)&lt;($C59+$B59),IF(Q$4=$G59+$B59,SUMIFS(INDEX('ABP REC Calc'!$G$6:$AB$69,,MATCH('ABP REC Deliveries'!$H59,'ABP REC Calc'!$G$5:$AB$5,0)),'ABP REC Calc'!$C$6:$C$69,'ABP REC Deliveries'!$E59,'ABP REC Calc'!$B$6:$B$69,'ABP REC Deliveries'!$F59),
IF(Q$4&gt;$G59,P59*(1-Inputs_ByYear!$D$4),0)),0)</f>
        <v>0</v>
      </c>
      <c r="R59" s="248">
        <f>IF((R$4-$G59)&lt;($C59+$B59),IF(R$4=$G59+$B59,SUMIFS(INDEX('ABP REC Calc'!$G$6:$AB$69,,MATCH('ABP REC Deliveries'!$H59,'ABP REC Calc'!$G$5:$AB$5,0)),'ABP REC Calc'!$C$6:$C$69,'ABP REC Deliveries'!$E59,'ABP REC Calc'!$B$6:$B$69,'ABP REC Deliveries'!$F59),
IF(R$4&gt;$G59,Q59*(1-Inputs_ByYear!$D$4),0)),0)</f>
        <v>55379.790553086284</v>
      </c>
      <c r="S59" s="248">
        <f>IF((S$4-$G59)&lt;($C59+$B59),IF(S$4=$G59+$B59,SUMIFS(INDEX('ABP REC Calc'!$G$6:$AB$69,,MATCH('ABP REC Deliveries'!$H59,'ABP REC Calc'!$G$5:$AB$5,0)),'ABP REC Calc'!$C$6:$C$69,'ABP REC Deliveries'!$E59,'ABP REC Calc'!$B$6:$B$69,'ABP REC Deliveries'!$F59),
IF(S$4&gt;$G59,R59*(1-Inputs_ByYear!$D$4),0)),0)</f>
        <v>55102.891600320851</v>
      </c>
      <c r="T59" s="248">
        <f>IF((T$4-$G59)&lt;($C59+$B59),IF(T$4=$G59+$B59,SUMIFS(INDEX('ABP REC Calc'!$G$6:$AB$69,,MATCH('ABP REC Deliveries'!$H59,'ABP REC Calc'!$G$5:$AB$5,0)),'ABP REC Calc'!$C$6:$C$69,'ABP REC Deliveries'!$E59,'ABP REC Calc'!$B$6:$B$69,'ABP REC Deliveries'!$F59),
IF(T$4&gt;$G59,S59*(1-Inputs_ByYear!$D$4),0)),0)</f>
        <v>54827.377142319245</v>
      </c>
      <c r="U59" s="248">
        <f>IF((U$4-$G59)&lt;($C59+$B59),IF(U$4=$G59+$B59,SUMIFS(INDEX('ABP REC Calc'!$G$6:$AB$69,,MATCH('ABP REC Deliveries'!$H59,'ABP REC Calc'!$G$5:$AB$5,0)),'ABP REC Calc'!$C$6:$C$69,'ABP REC Deliveries'!$E59,'ABP REC Calc'!$B$6:$B$69,'ABP REC Deliveries'!$F59),
IF(U$4&gt;$G59,T59*(1-Inputs_ByYear!$D$4),0)),0)</f>
        <v>54553.240256607649</v>
      </c>
      <c r="V59" s="248">
        <f>IF((V$4-$G59)&lt;($C59+$B59),IF(V$4=$G59+$B59,SUMIFS(INDEX('ABP REC Calc'!$G$6:$AB$69,,MATCH('ABP REC Deliveries'!$H59,'ABP REC Calc'!$G$5:$AB$5,0)),'ABP REC Calc'!$C$6:$C$69,'ABP REC Deliveries'!$E59,'ABP REC Calc'!$B$6:$B$69,'ABP REC Deliveries'!$F59),
IF(V$4&gt;$G59,U59*(1-Inputs_ByYear!$D$4),0)),0)</f>
        <v>54280.474055324608</v>
      </c>
      <c r="W59" s="248">
        <f>IF((W$4-$G59)&lt;($C59+$B59),IF(W$4=$G59+$B59,SUMIFS(INDEX('ABP REC Calc'!$G$6:$AB$69,,MATCH('ABP REC Deliveries'!$H59,'ABP REC Calc'!$G$5:$AB$5,0)),'ABP REC Calc'!$C$6:$C$69,'ABP REC Deliveries'!$E59,'ABP REC Calc'!$B$6:$B$69,'ABP REC Deliveries'!$F59),
IF(W$4&gt;$G59,V59*(1-Inputs_ByYear!$D$4),0)),0)</f>
        <v>54009.071685047988</v>
      </c>
      <c r="X59" s="248">
        <f>IF((X$4-$G59)&lt;($C59+$B59),IF(X$4=$G59+$B59,SUMIFS(INDEX('ABP REC Calc'!$G$6:$AB$69,,MATCH('ABP REC Deliveries'!$H59,'ABP REC Calc'!$G$5:$AB$5,0)),'ABP REC Calc'!$C$6:$C$69,'ABP REC Deliveries'!$E59,'ABP REC Calc'!$B$6:$B$69,'ABP REC Deliveries'!$F59),
IF(X$4&gt;$G59,W59*(1-Inputs_ByYear!$D$4),0)),0)</f>
        <v>53739.026326622748</v>
      </c>
      <c r="Y59" s="248">
        <f>IF((Y$4-$G59)&lt;($C59+$B59),IF(Y$4=$G59+$B59,SUMIFS(INDEX('ABP REC Calc'!$G$6:$AB$69,,MATCH('ABP REC Deliveries'!$H59,'ABP REC Calc'!$G$5:$AB$5,0)),'ABP REC Calc'!$C$6:$C$69,'ABP REC Deliveries'!$E59,'ABP REC Calc'!$B$6:$B$69,'ABP REC Deliveries'!$F59),
IF(Y$4&gt;$G59,X59*(1-Inputs_ByYear!$D$4),0)),0)</f>
        <v>53470.331194989638</v>
      </c>
      <c r="Z59" s="248">
        <f>IF((Z$4-$G59)&lt;($C59+$B59),IF(Z$4=$G59+$B59,SUMIFS(INDEX('ABP REC Calc'!$G$6:$AB$69,,MATCH('ABP REC Deliveries'!$H59,'ABP REC Calc'!$G$5:$AB$5,0)),'ABP REC Calc'!$C$6:$C$69,'ABP REC Deliveries'!$E59,'ABP REC Calc'!$B$6:$B$69,'ABP REC Deliveries'!$F59),
IF(Z$4&gt;$G59,Y59*(1-Inputs_ByYear!$D$4),0)),0)</f>
        <v>53202.97953901469</v>
      </c>
      <c r="AA59" s="248">
        <f>IF((AA$4-$G59)&lt;($C59+$B59),IF(AA$4=$G59+$B59,SUMIFS(INDEX('ABP REC Calc'!$G$6:$AB$69,,MATCH('ABP REC Deliveries'!$H59,'ABP REC Calc'!$G$5:$AB$5,0)),'ABP REC Calc'!$C$6:$C$69,'ABP REC Deliveries'!$E59,'ABP REC Calc'!$B$6:$B$69,'ABP REC Deliveries'!$F59),
IF(AA$4&gt;$G59,Z59*(1-Inputs_ByYear!$D$4),0)),0)</f>
        <v>52936.964641319617</v>
      </c>
      <c r="AB59" s="248">
        <f>IF((AB$4-$G59)&lt;($C59+$B59),IF(AB$4=$G59+$B59,SUMIFS(INDEX('ABP REC Calc'!$G$6:$AB$69,,MATCH('ABP REC Deliveries'!$H59,'ABP REC Calc'!$G$5:$AB$5,0)),'ABP REC Calc'!$C$6:$C$69,'ABP REC Deliveries'!$E59,'ABP REC Calc'!$B$6:$B$69,'ABP REC Deliveries'!$F59),
IF(AB$4&gt;$G59,AA59*(1-Inputs_ByYear!$D$4),0)),0)</f>
        <v>52672.27981811302</v>
      </c>
      <c r="AC59" s="248">
        <f>IF((AC$4-$G59)&lt;($C59+$B59),IF(AC$4=$G59+$B59,SUMIFS(INDEX('ABP REC Calc'!$G$6:$AB$69,,MATCH('ABP REC Deliveries'!$H59,'ABP REC Calc'!$G$5:$AB$5,0)),'ABP REC Calc'!$C$6:$C$69,'ABP REC Deliveries'!$E59,'ABP REC Calc'!$B$6:$B$69,'ABP REC Deliveries'!$F59),
IF(AC$4&gt;$G59,AB59*(1-Inputs_ByYear!$D$4),0)),0)</f>
        <v>52408.918419022455</v>
      </c>
      <c r="AD59" s="248">
        <f>IF((AD$4-$G59)&lt;($C59+$B59),IF(AD$4=$G59+$B59,SUMIFS(INDEX('ABP REC Calc'!$G$6:$AB$69,,MATCH('ABP REC Deliveries'!$H59,'ABP REC Calc'!$G$5:$AB$5,0)),'ABP REC Calc'!$C$6:$C$69,'ABP REC Deliveries'!$E59,'ABP REC Calc'!$B$6:$B$69,'ABP REC Deliveries'!$F59),
IF(AD$4&gt;$G59,AC59*(1-Inputs_ByYear!$D$4),0)),0)</f>
        <v>52146.873826927345</v>
      </c>
    </row>
    <row r="60" spans="2:30" ht="14.45" customHeight="1">
      <c r="B60" s="64">
        <v>1</v>
      </c>
      <c r="C60" s="64">
        <v>15</v>
      </c>
      <c r="D60" s="64" t="s">
        <v>229</v>
      </c>
      <c r="E60" s="234" t="s">
        <v>207</v>
      </c>
      <c r="F60" s="231" t="s">
        <v>230</v>
      </c>
      <c r="G60" s="231">
        <f t="shared" si="3"/>
        <v>2033</v>
      </c>
      <c r="H60" s="239" t="s">
        <v>31</v>
      </c>
      <c r="I60" s="247">
        <v>0</v>
      </c>
      <c r="J60" s="248">
        <f>IF((J$4-$G60)&lt;($C60+$B60),IF(J$4=$G60+$B60,SUMIFS(INDEX('ABP REC Calc'!$G$6:$AB$69,,MATCH('ABP REC Deliveries'!$H60,'ABP REC Calc'!$G$5:$AB$5,0)),'ABP REC Calc'!$C$6:$C$69,'ABP REC Deliveries'!$E60,'ABP REC Calc'!$B$6:$B$69,'ABP REC Deliveries'!$F60),
IF(J$4&gt;$G60,I60*(1-Inputs_ByYear!$D$4),0)),0)</f>
        <v>0</v>
      </c>
      <c r="K60" s="248">
        <f>IF((K$4-$G60)&lt;($C60+$B60),IF(K$4=$G60+$B60,SUMIFS(INDEX('ABP REC Calc'!$G$6:$AB$69,,MATCH('ABP REC Deliveries'!$H60,'ABP REC Calc'!$G$5:$AB$5,0)),'ABP REC Calc'!$C$6:$C$69,'ABP REC Deliveries'!$E60,'ABP REC Calc'!$B$6:$B$69,'ABP REC Deliveries'!$F60),
IF(K$4&gt;$G60,J60*(1-Inputs_ByYear!$D$4),0)),0)</f>
        <v>0</v>
      </c>
      <c r="L60" s="248">
        <f>IF((L$4-$G60)&lt;($C60+$B60),IF(L$4=$G60+$B60,SUMIFS(INDEX('ABP REC Calc'!$G$6:$AB$69,,MATCH('ABP REC Deliveries'!$H60,'ABP REC Calc'!$G$5:$AB$5,0)),'ABP REC Calc'!$C$6:$C$69,'ABP REC Deliveries'!$E60,'ABP REC Calc'!$B$6:$B$69,'ABP REC Deliveries'!$F60),
IF(L$4&gt;$G60,K60*(1-Inputs_ByYear!$D$4),0)),0)</f>
        <v>0</v>
      </c>
      <c r="M60" s="248">
        <f>IF((M$4-$G60)&lt;($C60+$B60),IF(M$4=$G60+$B60,SUMIFS(INDEX('ABP REC Calc'!$G$6:$AB$69,,MATCH('ABP REC Deliveries'!$H60,'ABP REC Calc'!$G$5:$AB$5,0)),'ABP REC Calc'!$C$6:$C$69,'ABP REC Deliveries'!$E60,'ABP REC Calc'!$B$6:$B$69,'ABP REC Deliveries'!$F60),
IF(M$4&gt;$G60,L60*(1-Inputs_ByYear!$D$4),0)),0)</f>
        <v>0</v>
      </c>
      <c r="N60" s="248">
        <f>IF((N$4-$G60)&lt;($C60+$B60),IF(N$4=$G60+$B60,SUMIFS(INDEX('ABP REC Calc'!$G$6:$AB$69,,MATCH('ABP REC Deliveries'!$H60,'ABP REC Calc'!$G$5:$AB$5,0)),'ABP REC Calc'!$C$6:$C$69,'ABP REC Deliveries'!$E60,'ABP REC Calc'!$B$6:$B$69,'ABP REC Deliveries'!$F60),
IF(N$4&gt;$G60,M60*(1-Inputs_ByYear!$D$4),0)),0)</f>
        <v>0</v>
      </c>
      <c r="O60" s="248">
        <f>IF((O$4-$G60)&lt;($C60+$B60),IF(O$4=$G60+$B60,SUMIFS(INDEX('ABP REC Calc'!$G$6:$AB$69,,MATCH('ABP REC Deliveries'!$H60,'ABP REC Calc'!$G$5:$AB$5,0)),'ABP REC Calc'!$C$6:$C$69,'ABP REC Deliveries'!$E60,'ABP REC Calc'!$B$6:$B$69,'ABP REC Deliveries'!$F60),
IF(O$4&gt;$G60,N60*(1-Inputs_ByYear!$D$4),0)),0)</f>
        <v>0</v>
      </c>
      <c r="P60" s="248">
        <f>IF((P$4-$G60)&lt;($C60+$B60),IF(P$4=$G60+$B60,SUMIFS(INDEX('ABP REC Calc'!$G$6:$AB$69,,MATCH('ABP REC Deliveries'!$H60,'ABP REC Calc'!$G$5:$AB$5,0)),'ABP REC Calc'!$C$6:$C$69,'ABP REC Deliveries'!$E60,'ABP REC Calc'!$B$6:$B$69,'ABP REC Deliveries'!$F60),
IF(P$4&gt;$G60,O60*(1-Inputs_ByYear!$D$4),0)),0)</f>
        <v>0</v>
      </c>
      <c r="Q60" s="248">
        <f>IF((Q$4-$G60)&lt;($C60+$B60),IF(Q$4=$G60+$B60,SUMIFS(INDEX('ABP REC Calc'!$G$6:$AB$69,,MATCH('ABP REC Deliveries'!$H60,'ABP REC Calc'!$G$5:$AB$5,0)),'ABP REC Calc'!$C$6:$C$69,'ABP REC Deliveries'!$E60,'ABP REC Calc'!$B$6:$B$69,'ABP REC Deliveries'!$F60),
IF(Q$4&gt;$G60,P60*(1-Inputs_ByYear!$D$4),0)),0)</f>
        <v>0</v>
      </c>
      <c r="R60" s="248">
        <f>IF((R$4-$G60)&lt;($C60+$B60),IF(R$4=$G60+$B60,SUMIFS(INDEX('ABP REC Calc'!$G$6:$AB$69,,MATCH('ABP REC Deliveries'!$H60,'ABP REC Calc'!$G$5:$AB$5,0)),'ABP REC Calc'!$C$6:$C$69,'ABP REC Deliveries'!$E60,'ABP REC Calc'!$B$6:$B$69,'ABP REC Deliveries'!$F60),
IF(R$4&gt;$G60,Q60*(1-Inputs_ByYear!$D$4),0)),0)</f>
        <v>0</v>
      </c>
      <c r="S60" s="248">
        <f>IF((S$4-$G60)&lt;($C60+$B60),IF(S$4=$G60+$B60,SUMIFS(INDEX('ABP REC Calc'!$G$6:$AB$69,,MATCH('ABP REC Deliveries'!$H60,'ABP REC Calc'!$G$5:$AB$5,0)),'ABP REC Calc'!$C$6:$C$69,'ABP REC Deliveries'!$E60,'ABP REC Calc'!$B$6:$B$69,'ABP REC Deliveries'!$F60),
IF(S$4&gt;$G60,R60*(1-Inputs_ByYear!$D$4),0)),0)</f>
        <v>27689.895276543142</v>
      </c>
      <c r="T60" s="248">
        <f>IF((T$4-$G60)&lt;($C60+$B60),IF(T$4=$G60+$B60,SUMIFS(INDEX('ABP REC Calc'!$G$6:$AB$69,,MATCH('ABP REC Deliveries'!$H60,'ABP REC Calc'!$G$5:$AB$5,0)),'ABP REC Calc'!$C$6:$C$69,'ABP REC Deliveries'!$E60,'ABP REC Calc'!$B$6:$B$69,'ABP REC Deliveries'!$F60),
IF(T$4&gt;$G60,S60*(1-Inputs_ByYear!$D$4),0)),0)</f>
        <v>27551.445800160425</v>
      </c>
      <c r="U60" s="248">
        <f>IF((U$4-$G60)&lt;($C60+$B60),IF(U$4=$G60+$B60,SUMIFS(INDEX('ABP REC Calc'!$G$6:$AB$69,,MATCH('ABP REC Deliveries'!$H60,'ABP REC Calc'!$G$5:$AB$5,0)),'ABP REC Calc'!$C$6:$C$69,'ABP REC Deliveries'!$E60,'ABP REC Calc'!$B$6:$B$69,'ABP REC Deliveries'!$F60),
IF(U$4&gt;$G60,T60*(1-Inputs_ByYear!$D$4),0)),0)</f>
        <v>27413.688571159622</v>
      </c>
      <c r="V60" s="248">
        <f>IF((V$4-$G60)&lt;($C60+$B60),IF(V$4=$G60+$B60,SUMIFS(INDEX('ABP REC Calc'!$G$6:$AB$69,,MATCH('ABP REC Deliveries'!$H60,'ABP REC Calc'!$G$5:$AB$5,0)),'ABP REC Calc'!$C$6:$C$69,'ABP REC Deliveries'!$E60,'ABP REC Calc'!$B$6:$B$69,'ABP REC Deliveries'!$F60),
IF(V$4&gt;$G60,U60*(1-Inputs_ByYear!$D$4),0)),0)</f>
        <v>27276.620128303824</v>
      </c>
      <c r="W60" s="248">
        <f>IF((W$4-$G60)&lt;($C60+$B60),IF(W$4=$G60+$B60,SUMIFS(INDEX('ABP REC Calc'!$G$6:$AB$69,,MATCH('ABP REC Deliveries'!$H60,'ABP REC Calc'!$G$5:$AB$5,0)),'ABP REC Calc'!$C$6:$C$69,'ABP REC Deliveries'!$E60,'ABP REC Calc'!$B$6:$B$69,'ABP REC Deliveries'!$F60),
IF(W$4&gt;$G60,V60*(1-Inputs_ByYear!$D$4),0)),0)</f>
        <v>27140.237027662304</v>
      </c>
      <c r="X60" s="248">
        <f>IF((X$4-$G60)&lt;($C60+$B60),IF(X$4=$G60+$B60,SUMIFS(INDEX('ABP REC Calc'!$G$6:$AB$69,,MATCH('ABP REC Deliveries'!$H60,'ABP REC Calc'!$G$5:$AB$5,0)),'ABP REC Calc'!$C$6:$C$69,'ABP REC Deliveries'!$E60,'ABP REC Calc'!$B$6:$B$69,'ABP REC Deliveries'!$F60),
IF(X$4&gt;$G60,W60*(1-Inputs_ByYear!$D$4),0)),0)</f>
        <v>27004.535842523994</v>
      </c>
      <c r="Y60" s="248">
        <f>IF((Y$4-$G60)&lt;($C60+$B60),IF(Y$4=$G60+$B60,SUMIFS(INDEX('ABP REC Calc'!$G$6:$AB$69,,MATCH('ABP REC Deliveries'!$H60,'ABP REC Calc'!$G$5:$AB$5,0)),'ABP REC Calc'!$C$6:$C$69,'ABP REC Deliveries'!$E60,'ABP REC Calc'!$B$6:$B$69,'ABP REC Deliveries'!$F60),
IF(Y$4&gt;$G60,X60*(1-Inputs_ByYear!$D$4),0)),0)</f>
        <v>26869.513163311374</v>
      </c>
      <c r="Z60" s="248">
        <f>IF((Z$4-$G60)&lt;($C60+$B60),IF(Z$4=$G60+$B60,SUMIFS(INDEX('ABP REC Calc'!$G$6:$AB$69,,MATCH('ABP REC Deliveries'!$H60,'ABP REC Calc'!$G$5:$AB$5,0)),'ABP REC Calc'!$C$6:$C$69,'ABP REC Deliveries'!$E60,'ABP REC Calc'!$B$6:$B$69,'ABP REC Deliveries'!$F60),
IF(Z$4&gt;$G60,Y60*(1-Inputs_ByYear!$D$4),0)),0)</f>
        <v>26735.165597494819</v>
      </c>
      <c r="AA60" s="248">
        <f>IF((AA$4-$G60)&lt;($C60+$B60),IF(AA$4=$G60+$B60,SUMIFS(INDEX('ABP REC Calc'!$G$6:$AB$69,,MATCH('ABP REC Deliveries'!$H60,'ABP REC Calc'!$G$5:$AB$5,0)),'ABP REC Calc'!$C$6:$C$69,'ABP REC Deliveries'!$E60,'ABP REC Calc'!$B$6:$B$69,'ABP REC Deliveries'!$F60),
IF(AA$4&gt;$G60,Z60*(1-Inputs_ByYear!$D$4),0)),0)</f>
        <v>26601.489769507345</v>
      </c>
      <c r="AB60" s="248">
        <f>IF((AB$4-$G60)&lt;($C60+$B60),IF(AB$4=$G60+$B60,SUMIFS(INDEX('ABP REC Calc'!$G$6:$AB$69,,MATCH('ABP REC Deliveries'!$H60,'ABP REC Calc'!$G$5:$AB$5,0)),'ABP REC Calc'!$C$6:$C$69,'ABP REC Deliveries'!$E60,'ABP REC Calc'!$B$6:$B$69,'ABP REC Deliveries'!$F60),
IF(AB$4&gt;$G60,AA60*(1-Inputs_ByYear!$D$4),0)),0)</f>
        <v>26468.482320659808</v>
      </c>
      <c r="AC60" s="248">
        <f>IF((AC$4-$G60)&lt;($C60+$B60),IF(AC$4=$G60+$B60,SUMIFS(INDEX('ABP REC Calc'!$G$6:$AB$69,,MATCH('ABP REC Deliveries'!$H60,'ABP REC Calc'!$G$5:$AB$5,0)),'ABP REC Calc'!$C$6:$C$69,'ABP REC Deliveries'!$E60,'ABP REC Calc'!$B$6:$B$69,'ABP REC Deliveries'!$F60),
IF(AC$4&gt;$G60,AB60*(1-Inputs_ByYear!$D$4),0)),0)</f>
        <v>26336.13990905651</v>
      </c>
      <c r="AD60" s="248">
        <f>IF((AD$4-$G60)&lt;($C60+$B60),IF(AD$4=$G60+$B60,SUMIFS(INDEX('ABP REC Calc'!$G$6:$AB$69,,MATCH('ABP REC Deliveries'!$H60,'ABP REC Calc'!$G$5:$AB$5,0)),'ABP REC Calc'!$C$6:$C$69,'ABP REC Deliveries'!$E60,'ABP REC Calc'!$B$6:$B$69,'ABP REC Deliveries'!$F60),
IF(AD$4&gt;$G60,AC60*(1-Inputs_ByYear!$D$4),0)),0)</f>
        <v>26204.459209511228</v>
      </c>
    </row>
    <row r="61" spans="2:30" ht="14.45" customHeight="1">
      <c r="B61" s="64">
        <v>1</v>
      </c>
      <c r="C61" s="64">
        <v>15</v>
      </c>
      <c r="D61" s="64" t="s">
        <v>229</v>
      </c>
      <c r="E61" s="234" t="s">
        <v>207</v>
      </c>
      <c r="F61" s="231" t="s">
        <v>230</v>
      </c>
      <c r="G61" s="231">
        <f t="shared" si="3"/>
        <v>2034</v>
      </c>
      <c r="H61" s="239" t="s">
        <v>32</v>
      </c>
      <c r="I61" s="247">
        <v>0</v>
      </c>
      <c r="J61" s="248">
        <f>IF((J$4-$G61)&lt;($C61+$B61),IF(J$4=$G61+$B61,SUMIFS(INDEX('ABP REC Calc'!$G$6:$AB$69,,MATCH('ABP REC Deliveries'!$H61,'ABP REC Calc'!$G$5:$AB$5,0)),'ABP REC Calc'!$C$6:$C$69,'ABP REC Deliveries'!$E61,'ABP REC Calc'!$B$6:$B$69,'ABP REC Deliveries'!$F61),
IF(J$4&gt;$G61,I61*(1-Inputs_ByYear!$D$4),0)),0)</f>
        <v>0</v>
      </c>
      <c r="K61" s="248">
        <f>IF((K$4-$G61)&lt;($C61+$B61),IF(K$4=$G61+$B61,SUMIFS(INDEX('ABP REC Calc'!$G$6:$AB$69,,MATCH('ABP REC Deliveries'!$H61,'ABP REC Calc'!$G$5:$AB$5,0)),'ABP REC Calc'!$C$6:$C$69,'ABP REC Deliveries'!$E61,'ABP REC Calc'!$B$6:$B$69,'ABP REC Deliveries'!$F61),
IF(K$4&gt;$G61,J61*(1-Inputs_ByYear!$D$4),0)),0)</f>
        <v>0</v>
      </c>
      <c r="L61" s="248">
        <f>IF((L$4-$G61)&lt;($C61+$B61),IF(L$4=$G61+$B61,SUMIFS(INDEX('ABP REC Calc'!$G$6:$AB$69,,MATCH('ABP REC Deliveries'!$H61,'ABP REC Calc'!$G$5:$AB$5,0)),'ABP REC Calc'!$C$6:$C$69,'ABP REC Deliveries'!$E61,'ABP REC Calc'!$B$6:$B$69,'ABP REC Deliveries'!$F61),
IF(L$4&gt;$G61,K61*(1-Inputs_ByYear!$D$4),0)),0)</f>
        <v>0</v>
      </c>
      <c r="M61" s="248">
        <f>IF((M$4-$G61)&lt;($C61+$B61),IF(M$4=$G61+$B61,SUMIFS(INDEX('ABP REC Calc'!$G$6:$AB$69,,MATCH('ABP REC Deliveries'!$H61,'ABP REC Calc'!$G$5:$AB$5,0)),'ABP REC Calc'!$C$6:$C$69,'ABP REC Deliveries'!$E61,'ABP REC Calc'!$B$6:$B$69,'ABP REC Deliveries'!$F61),
IF(M$4&gt;$G61,L61*(1-Inputs_ByYear!$D$4),0)),0)</f>
        <v>0</v>
      </c>
      <c r="N61" s="248">
        <f>IF((N$4-$G61)&lt;($C61+$B61),IF(N$4=$G61+$B61,SUMIFS(INDEX('ABP REC Calc'!$G$6:$AB$69,,MATCH('ABP REC Deliveries'!$H61,'ABP REC Calc'!$G$5:$AB$5,0)),'ABP REC Calc'!$C$6:$C$69,'ABP REC Deliveries'!$E61,'ABP REC Calc'!$B$6:$B$69,'ABP REC Deliveries'!$F61),
IF(N$4&gt;$G61,M61*(1-Inputs_ByYear!$D$4),0)),0)</f>
        <v>0</v>
      </c>
      <c r="O61" s="248">
        <f>IF((O$4-$G61)&lt;($C61+$B61),IF(O$4=$G61+$B61,SUMIFS(INDEX('ABP REC Calc'!$G$6:$AB$69,,MATCH('ABP REC Deliveries'!$H61,'ABP REC Calc'!$G$5:$AB$5,0)),'ABP REC Calc'!$C$6:$C$69,'ABP REC Deliveries'!$E61,'ABP REC Calc'!$B$6:$B$69,'ABP REC Deliveries'!$F61),
IF(O$4&gt;$G61,N61*(1-Inputs_ByYear!$D$4),0)),0)</f>
        <v>0</v>
      </c>
      <c r="P61" s="248">
        <f>IF((P$4-$G61)&lt;($C61+$B61),IF(P$4=$G61+$B61,SUMIFS(INDEX('ABP REC Calc'!$G$6:$AB$69,,MATCH('ABP REC Deliveries'!$H61,'ABP REC Calc'!$G$5:$AB$5,0)),'ABP REC Calc'!$C$6:$C$69,'ABP REC Deliveries'!$E61,'ABP REC Calc'!$B$6:$B$69,'ABP REC Deliveries'!$F61),
IF(P$4&gt;$G61,O61*(1-Inputs_ByYear!$D$4),0)),0)</f>
        <v>0</v>
      </c>
      <c r="Q61" s="248">
        <f>IF((Q$4-$G61)&lt;($C61+$B61),IF(Q$4=$G61+$B61,SUMIFS(INDEX('ABP REC Calc'!$G$6:$AB$69,,MATCH('ABP REC Deliveries'!$H61,'ABP REC Calc'!$G$5:$AB$5,0)),'ABP REC Calc'!$C$6:$C$69,'ABP REC Deliveries'!$E61,'ABP REC Calc'!$B$6:$B$69,'ABP REC Deliveries'!$F61),
IF(Q$4&gt;$G61,P61*(1-Inputs_ByYear!$D$4),0)),0)</f>
        <v>0</v>
      </c>
      <c r="R61" s="248">
        <f>IF((R$4-$G61)&lt;($C61+$B61),IF(R$4=$G61+$B61,SUMIFS(INDEX('ABP REC Calc'!$G$6:$AB$69,,MATCH('ABP REC Deliveries'!$H61,'ABP REC Calc'!$G$5:$AB$5,0)),'ABP REC Calc'!$C$6:$C$69,'ABP REC Deliveries'!$E61,'ABP REC Calc'!$B$6:$B$69,'ABP REC Deliveries'!$F61),
IF(R$4&gt;$G61,Q61*(1-Inputs_ByYear!$D$4),0)),0)</f>
        <v>0</v>
      </c>
      <c r="S61" s="248">
        <f>IF((S$4-$G61)&lt;($C61+$B61),IF(S$4=$G61+$B61,SUMIFS(INDEX('ABP REC Calc'!$G$6:$AB$69,,MATCH('ABP REC Deliveries'!$H61,'ABP REC Calc'!$G$5:$AB$5,0)),'ABP REC Calc'!$C$6:$C$69,'ABP REC Deliveries'!$E61,'ABP REC Calc'!$B$6:$B$69,'ABP REC Deliveries'!$F61),
IF(S$4&gt;$G61,R61*(1-Inputs_ByYear!$D$4),0)),0)</f>
        <v>0</v>
      </c>
      <c r="T61" s="248">
        <f>IF((T$4-$G61)&lt;($C61+$B61),IF(T$4=$G61+$B61,SUMIFS(INDEX('ABP REC Calc'!$G$6:$AB$69,,MATCH('ABP REC Deliveries'!$H61,'ABP REC Calc'!$G$5:$AB$5,0)),'ABP REC Calc'!$C$6:$C$69,'ABP REC Deliveries'!$E61,'ABP REC Calc'!$B$6:$B$69,'ABP REC Deliveries'!$F61),
IF(T$4&gt;$G61,S61*(1-Inputs_ByYear!$D$4),0)),0)</f>
        <v>27689.895276543142</v>
      </c>
      <c r="U61" s="248">
        <f>IF((U$4-$G61)&lt;($C61+$B61),IF(U$4=$G61+$B61,SUMIFS(INDEX('ABP REC Calc'!$G$6:$AB$69,,MATCH('ABP REC Deliveries'!$H61,'ABP REC Calc'!$G$5:$AB$5,0)),'ABP REC Calc'!$C$6:$C$69,'ABP REC Deliveries'!$E61,'ABP REC Calc'!$B$6:$B$69,'ABP REC Deliveries'!$F61),
IF(U$4&gt;$G61,T61*(1-Inputs_ByYear!$D$4),0)),0)</f>
        <v>27551.445800160425</v>
      </c>
      <c r="V61" s="248">
        <f>IF((V$4-$G61)&lt;($C61+$B61),IF(V$4=$G61+$B61,SUMIFS(INDEX('ABP REC Calc'!$G$6:$AB$69,,MATCH('ABP REC Deliveries'!$H61,'ABP REC Calc'!$G$5:$AB$5,0)),'ABP REC Calc'!$C$6:$C$69,'ABP REC Deliveries'!$E61,'ABP REC Calc'!$B$6:$B$69,'ABP REC Deliveries'!$F61),
IF(V$4&gt;$G61,U61*(1-Inputs_ByYear!$D$4),0)),0)</f>
        <v>27413.688571159622</v>
      </c>
      <c r="W61" s="248">
        <f>IF((W$4-$G61)&lt;($C61+$B61),IF(W$4=$G61+$B61,SUMIFS(INDEX('ABP REC Calc'!$G$6:$AB$69,,MATCH('ABP REC Deliveries'!$H61,'ABP REC Calc'!$G$5:$AB$5,0)),'ABP REC Calc'!$C$6:$C$69,'ABP REC Deliveries'!$E61,'ABP REC Calc'!$B$6:$B$69,'ABP REC Deliveries'!$F61),
IF(W$4&gt;$G61,V61*(1-Inputs_ByYear!$D$4),0)),0)</f>
        <v>27276.620128303824</v>
      </c>
      <c r="X61" s="248">
        <f>IF((X$4-$G61)&lt;($C61+$B61),IF(X$4=$G61+$B61,SUMIFS(INDEX('ABP REC Calc'!$G$6:$AB$69,,MATCH('ABP REC Deliveries'!$H61,'ABP REC Calc'!$G$5:$AB$5,0)),'ABP REC Calc'!$C$6:$C$69,'ABP REC Deliveries'!$E61,'ABP REC Calc'!$B$6:$B$69,'ABP REC Deliveries'!$F61),
IF(X$4&gt;$G61,W61*(1-Inputs_ByYear!$D$4),0)),0)</f>
        <v>27140.237027662304</v>
      </c>
      <c r="Y61" s="248">
        <f>IF((Y$4-$G61)&lt;($C61+$B61),IF(Y$4=$G61+$B61,SUMIFS(INDEX('ABP REC Calc'!$G$6:$AB$69,,MATCH('ABP REC Deliveries'!$H61,'ABP REC Calc'!$G$5:$AB$5,0)),'ABP REC Calc'!$C$6:$C$69,'ABP REC Deliveries'!$E61,'ABP REC Calc'!$B$6:$B$69,'ABP REC Deliveries'!$F61),
IF(Y$4&gt;$G61,X61*(1-Inputs_ByYear!$D$4),0)),0)</f>
        <v>27004.535842523994</v>
      </c>
      <c r="Z61" s="248">
        <f>IF((Z$4-$G61)&lt;($C61+$B61),IF(Z$4=$G61+$B61,SUMIFS(INDEX('ABP REC Calc'!$G$6:$AB$69,,MATCH('ABP REC Deliveries'!$H61,'ABP REC Calc'!$G$5:$AB$5,0)),'ABP REC Calc'!$C$6:$C$69,'ABP REC Deliveries'!$E61,'ABP REC Calc'!$B$6:$B$69,'ABP REC Deliveries'!$F61),
IF(Z$4&gt;$G61,Y61*(1-Inputs_ByYear!$D$4),0)),0)</f>
        <v>26869.513163311374</v>
      </c>
      <c r="AA61" s="248">
        <f>IF((AA$4-$G61)&lt;($C61+$B61),IF(AA$4=$G61+$B61,SUMIFS(INDEX('ABP REC Calc'!$G$6:$AB$69,,MATCH('ABP REC Deliveries'!$H61,'ABP REC Calc'!$G$5:$AB$5,0)),'ABP REC Calc'!$C$6:$C$69,'ABP REC Deliveries'!$E61,'ABP REC Calc'!$B$6:$B$69,'ABP REC Deliveries'!$F61),
IF(AA$4&gt;$G61,Z61*(1-Inputs_ByYear!$D$4),0)),0)</f>
        <v>26735.165597494819</v>
      </c>
      <c r="AB61" s="248">
        <f>IF((AB$4-$G61)&lt;($C61+$B61),IF(AB$4=$G61+$B61,SUMIFS(INDEX('ABP REC Calc'!$G$6:$AB$69,,MATCH('ABP REC Deliveries'!$H61,'ABP REC Calc'!$G$5:$AB$5,0)),'ABP REC Calc'!$C$6:$C$69,'ABP REC Deliveries'!$E61,'ABP REC Calc'!$B$6:$B$69,'ABP REC Deliveries'!$F61),
IF(AB$4&gt;$G61,AA61*(1-Inputs_ByYear!$D$4),0)),0)</f>
        <v>26601.489769507345</v>
      </c>
      <c r="AC61" s="248">
        <f>IF((AC$4-$G61)&lt;($C61+$B61),IF(AC$4=$G61+$B61,SUMIFS(INDEX('ABP REC Calc'!$G$6:$AB$69,,MATCH('ABP REC Deliveries'!$H61,'ABP REC Calc'!$G$5:$AB$5,0)),'ABP REC Calc'!$C$6:$C$69,'ABP REC Deliveries'!$E61,'ABP REC Calc'!$B$6:$B$69,'ABP REC Deliveries'!$F61),
IF(AC$4&gt;$G61,AB61*(1-Inputs_ByYear!$D$4),0)),0)</f>
        <v>26468.482320659808</v>
      </c>
      <c r="AD61" s="248">
        <f>IF((AD$4-$G61)&lt;($C61+$B61),IF(AD$4=$G61+$B61,SUMIFS(INDEX('ABP REC Calc'!$G$6:$AB$69,,MATCH('ABP REC Deliveries'!$H61,'ABP REC Calc'!$G$5:$AB$5,0)),'ABP REC Calc'!$C$6:$C$69,'ABP REC Deliveries'!$E61,'ABP REC Calc'!$B$6:$B$69,'ABP REC Deliveries'!$F61),
IF(AD$4&gt;$G61,AC61*(1-Inputs_ByYear!$D$4),0)),0)</f>
        <v>26336.13990905651</v>
      </c>
    </row>
    <row r="62" spans="2:30" ht="14.45" customHeight="1">
      <c r="B62" s="64">
        <v>1</v>
      </c>
      <c r="C62" s="64">
        <v>15</v>
      </c>
      <c r="D62" s="64" t="s">
        <v>229</v>
      </c>
      <c r="E62" s="234" t="s">
        <v>207</v>
      </c>
      <c r="F62" s="231" t="s">
        <v>230</v>
      </c>
      <c r="G62" s="231">
        <f t="shared" si="3"/>
        <v>2035</v>
      </c>
      <c r="H62" s="239" t="s">
        <v>33</v>
      </c>
      <c r="I62" s="247">
        <v>0</v>
      </c>
      <c r="J62" s="248">
        <f>IF((J$4-$G62)&lt;($C62+$B62),IF(J$4=$G62+$B62,SUMIFS(INDEX('ABP REC Calc'!$G$6:$AB$69,,MATCH('ABP REC Deliveries'!$H62,'ABP REC Calc'!$G$5:$AB$5,0)),'ABP REC Calc'!$C$6:$C$69,'ABP REC Deliveries'!$E62,'ABP REC Calc'!$B$6:$B$69,'ABP REC Deliveries'!$F62),
IF(J$4&gt;$G62,I62*(1-Inputs_ByYear!$D$4),0)),0)</f>
        <v>0</v>
      </c>
      <c r="K62" s="248">
        <f>IF((K$4-$G62)&lt;($C62+$B62),IF(K$4=$G62+$B62,SUMIFS(INDEX('ABP REC Calc'!$G$6:$AB$69,,MATCH('ABP REC Deliveries'!$H62,'ABP REC Calc'!$G$5:$AB$5,0)),'ABP REC Calc'!$C$6:$C$69,'ABP REC Deliveries'!$E62,'ABP REC Calc'!$B$6:$B$69,'ABP REC Deliveries'!$F62),
IF(K$4&gt;$G62,J62*(1-Inputs_ByYear!$D$4),0)),0)</f>
        <v>0</v>
      </c>
      <c r="L62" s="248">
        <f>IF((L$4-$G62)&lt;($C62+$B62),IF(L$4=$G62+$B62,SUMIFS(INDEX('ABP REC Calc'!$G$6:$AB$69,,MATCH('ABP REC Deliveries'!$H62,'ABP REC Calc'!$G$5:$AB$5,0)),'ABP REC Calc'!$C$6:$C$69,'ABP REC Deliveries'!$E62,'ABP REC Calc'!$B$6:$B$69,'ABP REC Deliveries'!$F62),
IF(L$4&gt;$G62,K62*(1-Inputs_ByYear!$D$4),0)),0)</f>
        <v>0</v>
      </c>
      <c r="M62" s="248">
        <f>IF((M$4-$G62)&lt;($C62+$B62),IF(M$4=$G62+$B62,SUMIFS(INDEX('ABP REC Calc'!$G$6:$AB$69,,MATCH('ABP REC Deliveries'!$H62,'ABP REC Calc'!$G$5:$AB$5,0)),'ABP REC Calc'!$C$6:$C$69,'ABP REC Deliveries'!$E62,'ABP REC Calc'!$B$6:$B$69,'ABP REC Deliveries'!$F62),
IF(M$4&gt;$G62,L62*(1-Inputs_ByYear!$D$4),0)),0)</f>
        <v>0</v>
      </c>
      <c r="N62" s="248">
        <f>IF((N$4-$G62)&lt;($C62+$B62),IF(N$4=$G62+$B62,SUMIFS(INDEX('ABP REC Calc'!$G$6:$AB$69,,MATCH('ABP REC Deliveries'!$H62,'ABP REC Calc'!$G$5:$AB$5,0)),'ABP REC Calc'!$C$6:$C$69,'ABP REC Deliveries'!$E62,'ABP REC Calc'!$B$6:$B$69,'ABP REC Deliveries'!$F62),
IF(N$4&gt;$G62,M62*(1-Inputs_ByYear!$D$4),0)),0)</f>
        <v>0</v>
      </c>
      <c r="O62" s="248">
        <f>IF((O$4-$G62)&lt;($C62+$B62),IF(O$4=$G62+$B62,SUMIFS(INDEX('ABP REC Calc'!$G$6:$AB$69,,MATCH('ABP REC Deliveries'!$H62,'ABP REC Calc'!$G$5:$AB$5,0)),'ABP REC Calc'!$C$6:$C$69,'ABP REC Deliveries'!$E62,'ABP REC Calc'!$B$6:$B$69,'ABP REC Deliveries'!$F62),
IF(O$4&gt;$G62,N62*(1-Inputs_ByYear!$D$4),0)),0)</f>
        <v>0</v>
      </c>
      <c r="P62" s="248">
        <f>IF((P$4-$G62)&lt;($C62+$B62),IF(P$4=$G62+$B62,SUMIFS(INDEX('ABP REC Calc'!$G$6:$AB$69,,MATCH('ABP REC Deliveries'!$H62,'ABP REC Calc'!$G$5:$AB$5,0)),'ABP REC Calc'!$C$6:$C$69,'ABP REC Deliveries'!$E62,'ABP REC Calc'!$B$6:$B$69,'ABP REC Deliveries'!$F62),
IF(P$4&gt;$G62,O62*(1-Inputs_ByYear!$D$4),0)),0)</f>
        <v>0</v>
      </c>
      <c r="Q62" s="248">
        <f>IF((Q$4-$G62)&lt;($C62+$B62),IF(Q$4=$G62+$B62,SUMIFS(INDEX('ABP REC Calc'!$G$6:$AB$69,,MATCH('ABP REC Deliveries'!$H62,'ABP REC Calc'!$G$5:$AB$5,0)),'ABP REC Calc'!$C$6:$C$69,'ABP REC Deliveries'!$E62,'ABP REC Calc'!$B$6:$B$69,'ABP REC Deliveries'!$F62),
IF(Q$4&gt;$G62,P62*(1-Inputs_ByYear!$D$4),0)),0)</f>
        <v>0</v>
      </c>
      <c r="R62" s="248">
        <f>IF((R$4-$G62)&lt;($C62+$B62),IF(R$4=$G62+$B62,SUMIFS(INDEX('ABP REC Calc'!$G$6:$AB$69,,MATCH('ABP REC Deliveries'!$H62,'ABP REC Calc'!$G$5:$AB$5,0)),'ABP REC Calc'!$C$6:$C$69,'ABP REC Deliveries'!$E62,'ABP REC Calc'!$B$6:$B$69,'ABP REC Deliveries'!$F62),
IF(R$4&gt;$G62,Q62*(1-Inputs_ByYear!$D$4),0)),0)</f>
        <v>0</v>
      </c>
      <c r="S62" s="248">
        <f>IF((S$4-$G62)&lt;($C62+$B62),IF(S$4=$G62+$B62,SUMIFS(INDEX('ABP REC Calc'!$G$6:$AB$69,,MATCH('ABP REC Deliveries'!$H62,'ABP REC Calc'!$G$5:$AB$5,0)),'ABP REC Calc'!$C$6:$C$69,'ABP REC Deliveries'!$E62,'ABP REC Calc'!$B$6:$B$69,'ABP REC Deliveries'!$F62),
IF(S$4&gt;$G62,R62*(1-Inputs_ByYear!$D$4),0)),0)</f>
        <v>0</v>
      </c>
      <c r="T62" s="248">
        <f>IF((T$4-$G62)&lt;($C62+$B62),IF(T$4=$G62+$B62,SUMIFS(INDEX('ABP REC Calc'!$G$6:$AB$69,,MATCH('ABP REC Deliveries'!$H62,'ABP REC Calc'!$G$5:$AB$5,0)),'ABP REC Calc'!$C$6:$C$69,'ABP REC Deliveries'!$E62,'ABP REC Calc'!$B$6:$B$69,'ABP REC Deliveries'!$F62),
IF(T$4&gt;$G62,S62*(1-Inputs_ByYear!$D$4),0)),0)</f>
        <v>0</v>
      </c>
      <c r="U62" s="248">
        <f>IF((U$4-$G62)&lt;($C62+$B62),IF(U$4=$G62+$B62,SUMIFS(INDEX('ABP REC Calc'!$G$6:$AB$69,,MATCH('ABP REC Deliveries'!$H62,'ABP REC Calc'!$G$5:$AB$5,0)),'ABP REC Calc'!$C$6:$C$69,'ABP REC Deliveries'!$E62,'ABP REC Calc'!$B$6:$B$69,'ABP REC Deliveries'!$F62),
IF(U$4&gt;$G62,T62*(1-Inputs_ByYear!$D$4),0)),0)</f>
        <v>27689.895276543142</v>
      </c>
      <c r="V62" s="248">
        <f>IF((V$4-$G62)&lt;($C62+$B62),IF(V$4=$G62+$B62,SUMIFS(INDEX('ABP REC Calc'!$G$6:$AB$69,,MATCH('ABP REC Deliveries'!$H62,'ABP REC Calc'!$G$5:$AB$5,0)),'ABP REC Calc'!$C$6:$C$69,'ABP REC Deliveries'!$E62,'ABP REC Calc'!$B$6:$B$69,'ABP REC Deliveries'!$F62),
IF(V$4&gt;$G62,U62*(1-Inputs_ByYear!$D$4),0)),0)</f>
        <v>27551.445800160425</v>
      </c>
      <c r="W62" s="248">
        <f>IF((W$4-$G62)&lt;($C62+$B62),IF(W$4=$G62+$B62,SUMIFS(INDEX('ABP REC Calc'!$G$6:$AB$69,,MATCH('ABP REC Deliveries'!$H62,'ABP REC Calc'!$G$5:$AB$5,0)),'ABP REC Calc'!$C$6:$C$69,'ABP REC Deliveries'!$E62,'ABP REC Calc'!$B$6:$B$69,'ABP REC Deliveries'!$F62),
IF(W$4&gt;$G62,V62*(1-Inputs_ByYear!$D$4),0)),0)</f>
        <v>27413.688571159622</v>
      </c>
      <c r="X62" s="248">
        <f>IF((X$4-$G62)&lt;($C62+$B62),IF(X$4=$G62+$B62,SUMIFS(INDEX('ABP REC Calc'!$G$6:$AB$69,,MATCH('ABP REC Deliveries'!$H62,'ABP REC Calc'!$G$5:$AB$5,0)),'ABP REC Calc'!$C$6:$C$69,'ABP REC Deliveries'!$E62,'ABP REC Calc'!$B$6:$B$69,'ABP REC Deliveries'!$F62),
IF(X$4&gt;$G62,W62*(1-Inputs_ByYear!$D$4),0)),0)</f>
        <v>27276.620128303824</v>
      </c>
      <c r="Y62" s="248">
        <f>IF((Y$4-$G62)&lt;($C62+$B62),IF(Y$4=$G62+$B62,SUMIFS(INDEX('ABP REC Calc'!$G$6:$AB$69,,MATCH('ABP REC Deliveries'!$H62,'ABP REC Calc'!$G$5:$AB$5,0)),'ABP REC Calc'!$C$6:$C$69,'ABP REC Deliveries'!$E62,'ABP REC Calc'!$B$6:$B$69,'ABP REC Deliveries'!$F62),
IF(Y$4&gt;$G62,X62*(1-Inputs_ByYear!$D$4),0)),0)</f>
        <v>27140.237027662304</v>
      </c>
      <c r="Z62" s="248">
        <f>IF((Z$4-$G62)&lt;($C62+$B62),IF(Z$4=$G62+$B62,SUMIFS(INDEX('ABP REC Calc'!$G$6:$AB$69,,MATCH('ABP REC Deliveries'!$H62,'ABP REC Calc'!$G$5:$AB$5,0)),'ABP REC Calc'!$C$6:$C$69,'ABP REC Deliveries'!$E62,'ABP REC Calc'!$B$6:$B$69,'ABP REC Deliveries'!$F62),
IF(Z$4&gt;$G62,Y62*(1-Inputs_ByYear!$D$4),0)),0)</f>
        <v>27004.535842523994</v>
      </c>
      <c r="AA62" s="248">
        <f>IF((AA$4-$G62)&lt;($C62+$B62),IF(AA$4=$G62+$B62,SUMIFS(INDEX('ABP REC Calc'!$G$6:$AB$69,,MATCH('ABP REC Deliveries'!$H62,'ABP REC Calc'!$G$5:$AB$5,0)),'ABP REC Calc'!$C$6:$C$69,'ABP REC Deliveries'!$E62,'ABP REC Calc'!$B$6:$B$69,'ABP REC Deliveries'!$F62),
IF(AA$4&gt;$G62,Z62*(1-Inputs_ByYear!$D$4),0)),0)</f>
        <v>26869.513163311374</v>
      </c>
      <c r="AB62" s="248">
        <f>IF((AB$4-$G62)&lt;($C62+$B62),IF(AB$4=$G62+$B62,SUMIFS(INDEX('ABP REC Calc'!$G$6:$AB$69,,MATCH('ABP REC Deliveries'!$H62,'ABP REC Calc'!$G$5:$AB$5,0)),'ABP REC Calc'!$C$6:$C$69,'ABP REC Deliveries'!$E62,'ABP REC Calc'!$B$6:$B$69,'ABP REC Deliveries'!$F62),
IF(AB$4&gt;$G62,AA62*(1-Inputs_ByYear!$D$4),0)),0)</f>
        <v>26735.165597494819</v>
      </c>
      <c r="AC62" s="248">
        <f>IF((AC$4-$G62)&lt;($C62+$B62),IF(AC$4=$G62+$B62,SUMIFS(INDEX('ABP REC Calc'!$G$6:$AB$69,,MATCH('ABP REC Deliveries'!$H62,'ABP REC Calc'!$G$5:$AB$5,0)),'ABP REC Calc'!$C$6:$C$69,'ABP REC Deliveries'!$E62,'ABP REC Calc'!$B$6:$B$69,'ABP REC Deliveries'!$F62),
IF(AC$4&gt;$G62,AB62*(1-Inputs_ByYear!$D$4),0)),0)</f>
        <v>26601.489769507345</v>
      </c>
      <c r="AD62" s="248">
        <f>IF((AD$4-$G62)&lt;($C62+$B62),IF(AD$4=$G62+$B62,SUMIFS(INDEX('ABP REC Calc'!$G$6:$AB$69,,MATCH('ABP REC Deliveries'!$H62,'ABP REC Calc'!$G$5:$AB$5,0)),'ABP REC Calc'!$C$6:$C$69,'ABP REC Deliveries'!$E62,'ABP REC Calc'!$B$6:$B$69,'ABP REC Deliveries'!$F62),
IF(AD$4&gt;$G62,AC62*(1-Inputs_ByYear!$D$4),0)),0)</f>
        <v>26468.482320659808</v>
      </c>
    </row>
    <row r="63" spans="2:30" ht="14.45" customHeight="1">
      <c r="B63" s="64">
        <v>1</v>
      </c>
      <c r="C63" s="64">
        <v>15</v>
      </c>
      <c r="D63" s="64" t="s">
        <v>229</v>
      </c>
      <c r="E63" s="234" t="s">
        <v>207</v>
      </c>
      <c r="F63" s="231" t="s">
        <v>230</v>
      </c>
      <c r="G63" s="231">
        <f t="shared" si="3"/>
        <v>2036</v>
      </c>
      <c r="H63" s="239" t="s">
        <v>34</v>
      </c>
      <c r="I63" s="247">
        <v>0</v>
      </c>
      <c r="J63" s="248">
        <f>IF((J$4-$G63)&lt;($C63+$B63),IF(J$4=$G63+$B63,SUMIFS(INDEX('ABP REC Calc'!$G$6:$AB$69,,MATCH('ABP REC Deliveries'!$H63,'ABP REC Calc'!$G$5:$AB$5,0)),'ABP REC Calc'!$C$6:$C$69,'ABP REC Deliveries'!$E63,'ABP REC Calc'!$B$6:$B$69,'ABP REC Deliveries'!$F63),
IF(J$4&gt;$G63,I63*(1-Inputs_ByYear!$D$4),0)),0)</f>
        <v>0</v>
      </c>
      <c r="K63" s="248">
        <f>IF((K$4-$G63)&lt;($C63+$B63),IF(K$4=$G63+$B63,SUMIFS(INDEX('ABP REC Calc'!$G$6:$AB$69,,MATCH('ABP REC Deliveries'!$H63,'ABP REC Calc'!$G$5:$AB$5,0)),'ABP REC Calc'!$C$6:$C$69,'ABP REC Deliveries'!$E63,'ABP REC Calc'!$B$6:$B$69,'ABP REC Deliveries'!$F63),
IF(K$4&gt;$G63,J63*(1-Inputs_ByYear!$D$4),0)),0)</f>
        <v>0</v>
      </c>
      <c r="L63" s="248">
        <f>IF((L$4-$G63)&lt;($C63+$B63),IF(L$4=$G63+$B63,SUMIFS(INDEX('ABP REC Calc'!$G$6:$AB$69,,MATCH('ABP REC Deliveries'!$H63,'ABP REC Calc'!$G$5:$AB$5,0)),'ABP REC Calc'!$C$6:$C$69,'ABP REC Deliveries'!$E63,'ABP REC Calc'!$B$6:$B$69,'ABP REC Deliveries'!$F63),
IF(L$4&gt;$G63,K63*(1-Inputs_ByYear!$D$4),0)),0)</f>
        <v>0</v>
      </c>
      <c r="M63" s="248">
        <f>IF((M$4-$G63)&lt;($C63+$B63),IF(M$4=$G63+$B63,SUMIFS(INDEX('ABP REC Calc'!$G$6:$AB$69,,MATCH('ABP REC Deliveries'!$H63,'ABP REC Calc'!$G$5:$AB$5,0)),'ABP REC Calc'!$C$6:$C$69,'ABP REC Deliveries'!$E63,'ABP REC Calc'!$B$6:$B$69,'ABP REC Deliveries'!$F63),
IF(M$4&gt;$G63,L63*(1-Inputs_ByYear!$D$4),0)),0)</f>
        <v>0</v>
      </c>
      <c r="N63" s="248">
        <f>IF((N$4-$G63)&lt;($C63+$B63),IF(N$4=$G63+$B63,SUMIFS(INDEX('ABP REC Calc'!$G$6:$AB$69,,MATCH('ABP REC Deliveries'!$H63,'ABP REC Calc'!$G$5:$AB$5,0)),'ABP REC Calc'!$C$6:$C$69,'ABP REC Deliveries'!$E63,'ABP REC Calc'!$B$6:$B$69,'ABP REC Deliveries'!$F63),
IF(N$4&gt;$G63,M63*(1-Inputs_ByYear!$D$4),0)),0)</f>
        <v>0</v>
      </c>
      <c r="O63" s="248">
        <f>IF((O$4-$G63)&lt;($C63+$B63),IF(O$4=$G63+$B63,SUMIFS(INDEX('ABP REC Calc'!$G$6:$AB$69,,MATCH('ABP REC Deliveries'!$H63,'ABP REC Calc'!$G$5:$AB$5,0)),'ABP REC Calc'!$C$6:$C$69,'ABP REC Deliveries'!$E63,'ABP REC Calc'!$B$6:$B$69,'ABP REC Deliveries'!$F63),
IF(O$4&gt;$G63,N63*(1-Inputs_ByYear!$D$4),0)),0)</f>
        <v>0</v>
      </c>
      <c r="P63" s="248">
        <f>IF((P$4-$G63)&lt;($C63+$B63),IF(P$4=$G63+$B63,SUMIFS(INDEX('ABP REC Calc'!$G$6:$AB$69,,MATCH('ABP REC Deliveries'!$H63,'ABP REC Calc'!$G$5:$AB$5,0)),'ABP REC Calc'!$C$6:$C$69,'ABP REC Deliveries'!$E63,'ABP REC Calc'!$B$6:$B$69,'ABP REC Deliveries'!$F63),
IF(P$4&gt;$G63,O63*(1-Inputs_ByYear!$D$4),0)),0)</f>
        <v>0</v>
      </c>
      <c r="Q63" s="248">
        <f>IF((Q$4-$G63)&lt;($C63+$B63),IF(Q$4=$G63+$B63,SUMIFS(INDEX('ABP REC Calc'!$G$6:$AB$69,,MATCH('ABP REC Deliveries'!$H63,'ABP REC Calc'!$G$5:$AB$5,0)),'ABP REC Calc'!$C$6:$C$69,'ABP REC Deliveries'!$E63,'ABP REC Calc'!$B$6:$B$69,'ABP REC Deliveries'!$F63),
IF(Q$4&gt;$G63,P63*(1-Inputs_ByYear!$D$4),0)),0)</f>
        <v>0</v>
      </c>
      <c r="R63" s="248">
        <f>IF((R$4-$G63)&lt;($C63+$B63),IF(R$4=$G63+$B63,SUMIFS(INDEX('ABP REC Calc'!$G$6:$AB$69,,MATCH('ABP REC Deliveries'!$H63,'ABP REC Calc'!$G$5:$AB$5,0)),'ABP REC Calc'!$C$6:$C$69,'ABP REC Deliveries'!$E63,'ABP REC Calc'!$B$6:$B$69,'ABP REC Deliveries'!$F63),
IF(R$4&gt;$G63,Q63*(1-Inputs_ByYear!$D$4),0)),0)</f>
        <v>0</v>
      </c>
      <c r="S63" s="248">
        <f>IF((S$4-$G63)&lt;($C63+$B63),IF(S$4=$G63+$B63,SUMIFS(INDEX('ABP REC Calc'!$G$6:$AB$69,,MATCH('ABP REC Deliveries'!$H63,'ABP REC Calc'!$G$5:$AB$5,0)),'ABP REC Calc'!$C$6:$C$69,'ABP REC Deliveries'!$E63,'ABP REC Calc'!$B$6:$B$69,'ABP REC Deliveries'!$F63),
IF(S$4&gt;$G63,R63*(1-Inputs_ByYear!$D$4),0)),0)</f>
        <v>0</v>
      </c>
      <c r="T63" s="248">
        <f>IF((T$4-$G63)&lt;($C63+$B63),IF(T$4=$G63+$B63,SUMIFS(INDEX('ABP REC Calc'!$G$6:$AB$69,,MATCH('ABP REC Deliveries'!$H63,'ABP REC Calc'!$G$5:$AB$5,0)),'ABP REC Calc'!$C$6:$C$69,'ABP REC Deliveries'!$E63,'ABP REC Calc'!$B$6:$B$69,'ABP REC Deliveries'!$F63),
IF(T$4&gt;$G63,S63*(1-Inputs_ByYear!$D$4),0)),0)</f>
        <v>0</v>
      </c>
      <c r="U63" s="248">
        <f>IF((U$4-$G63)&lt;($C63+$B63),IF(U$4=$G63+$B63,SUMIFS(INDEX('ABP REC Calc'!$G$6:$AB$69,,MATCH('ABP REC Deliveries'!$H63,'ABP REC Calc'!$G$5:$AB$5,0)),'ABP REC Calc'!$C$6:$C$69,'ABP REC Deliveries'!$E63,'ABP REC Calc'!$B$6:$B$69,'ABP REC Deliveries'!$F63),
IF(U$4&gt;$G63,T63*(1-Inputs_ByYear!$D$4),0)),0)</f>
        <v>0</v>
      </c>
      <c r="V63" s="248">
        <f>IF((V$4-$G63)&lt;($C63+$B63),IF(V$4=$G63+$B63,SUMIFS(INDEX('ABP REC Calc'!$G$6:$AB$69,,MATCH('ABP REC Deliveries'!$H63,'ABP REC Calc'!$G$5:$AB$5,0)),'ABP REC Calc'!$C$6:$C$69,'ABP REC Deliveries'!$E63,'ABP REC Calc'!$B$6:$B$69,'ABP REC Deliveries'!$F63),
IF(V$4&gt;$G63,U63*(1-Inputs_ByYear!$D$4),0)),0)</f>
        <v>27689.895276543142</v>
      </c>
      <c r="W63" s="248">
        <f>IF((W$4-$G63)&lt;($C63+$B63),IF(W$4=$G63+$B63,SUMIFS(INDEX('ABP REC Calc'!$G$6:$AB$69,,MATCH('ABP REC Deliveries'!$H63,'ABP REC Calc'!$G$5:$AB$5,0)),'ABP REC Calc'!$C$6:$C$69,'ABP REC Deliveries'!$E63,'ABP REC Calc'!$B$6:$B$69,'ABP REC Deliveries'!$F63),
IF(W$4&gt;$G63,V63*(1-Inputs_ByYear!$D$4),0)),0)</f>
        <v>27551.445800160425</v>
      </c>
      <c r="X63" s="248">
        <f>IF((X$4-$G63)&lt;($C63+$B63),IF(X$4=$G63+$B63,SUMIFS(INDEX('ABP REC Calc'!$G$6:$AB$69,,MATCH('ABP REC Deliveries'!$H63,'ABP REC Calc'!$G$5:$AB$5,0)),'ABP REC Calc'!$C$6:$C$69,'ABP REC Deliveries'!$E63,'ABP REC Calc'!$B$6:$B$69,'ABP REC Deliveries'!$F63),
IF(X$4&gt;$G63,W63*(1-Inputs_ByYear!$D$4),0)),0)</f>
        <v>27413.688571159622</v>
      </c>
      <c r="Y63" s="248">
        <f>IF((Y$4-$G63)&lt;($C63+$B63),IF(Y$4=$G63+$B63,SUMIFS(INDEX('ABP REC Calc'!$G$6:$AB$69,,MATCH('ABP REC Deliveries'!$H63,'ABP REC Calc'!$G$5:$AB$5,0)),'ABP REC Calc'!$C$6:$C$69,'ABP REC Deliveries'!$E63,'ABP REC Calc'!$B$6:$B$69,'ABP REC Deliveries'!$F63),
IF(Y$4&gt;$G63,X63*(1-Inputs_ByYear!$D$4),0)),0)</f>
        <v>27276.620128303824</v>
      </c>
      <c r="Z63" s="248">
        <f>IF((Z$4-$G63)&lt;($C63+$B63),IF(Z$4=$G63+$B63,SUMIFS(INDEX('ABP REC Calc'!$G$6:$AB$69,,MATCH('ABP REC Deliveries'!$H63,'ABP REC Calc'!$G$5:$AB$5,0)),'ABP REC Calc'!$C$6:$C$69,'ABP REC Deliveries'!$E63,'ABP REC Calc'!$B$6:$B$69,'ABP REC Deliveries'!$F63),
IF(Z$4&gt;$G63,Y63*(1-Inputs_ByYear!$D$4),0)),0)</f>
        <v>27140.237027662304</v>
      </c>
      <c r="AA63" s="248">
        <f>IF((AA$4-$G63)&lt;($C63+$B63),IF(AA$4=$G63+$B63,SUMIFS(INDEX('ABP REC Calc'!$G$6:$AB$69,,MATCH('ABP REC Deliveries'!$H63,'ABP REC Calc'!$G$5:$AB$5,0)),'ABP REC Calc'!$C$6:$C$69,'ABP REC Deliveries'!$E63,'ABP REC Calc'!$B$6:$B$69,'ABP REC Deliveries'!$F63),
IF(AA$4&gt;$G63,Z63*(1-Inputs_ByYear!$D$4),0)),0)</f>
        <v>27004.535842523994</v>
      </c>
      <c r="AB63" s="248">
        <f>IF((AB$4-$G63)&lt;($C63+$B63),IF(AB$4=$G63+$B63,SUMIFS(INDEX('ABP REC Calc'!$G$6:$AB$69,,MATCH('ABP REC Deliveries'!$H63,'ABP REC Calc'!$G$5:$AB$5,0)),'ABP REC Calc'!$C$6:$C$69,'ABP REC Deliveries'!$E63,'ABP REC Calc'!$B$6:$B$69,'ABP REC Deliveries'!$F63),
IF(AB$4&gt;$G63,AA63*(1-Inputs_ByYear!$D$4),0)),0)</f>
        <v>26869.513163311374</v>
      </c>
      <c r="AC63" s="248">
        <f>IF((AC$4-$G63)&lt;($C63+$B63),IF(AC$4=$G63+$B63,SUMIFS(INDEX('ABP REC Calc'!$G$6:$AB$69,,MATCH('ABP REC Deliveries'!$H63,'ABP REC Calc'!$G$5:$AB$5,0)),'ABP REC Calc'!$C$6:$C$69,'ABP REC Deliveries'!$E63,'ABP REC Calc'!$B$6:$B$69,'ABP REC Deliveries'!$F63),
IF(AC$4&gt;$G63,AB63*(1-Inputs_ByYear!$D$4),0)),0)</f>
        <v>26735.165597494819</v>
      </c>
      <c r="AD63" s="248">
        <f>IF((AD$4-$G63)&lt;($C63+$B63),IF(AD$4=$G63+$B63,SUMIFS(INDEX('ABP REC Calc'!$G$6:$AB$69,,MATCH('ABP REC Deliveries'!$H63,'ABP REC Calc'!$G$5:$AB$5,0)),'ABP REC Calc'!$C$6:$C$69,'ABP REC Deliveries'!$E63,'ABP REC Calc'!$B$6:$B$69,'ABP REC Deliveries'!$F63),
IF(AD$4&gt;$G63,AC63*(1-Inputs_ByYear!$D$4),0)),0)</f>
        <v>26601.489769507345</v>
      </c>
    </row>
    <row r="64" spans="2:30" ht="14.45" customHeight="1">
      <c r="B64" s="64">
        <v>1</v>
      </c>
      <c r="C64" s="64">
        <v>15</v>
      </c>
      <c r="D64" s="64" t="s">
        <v>229</v>
      </c>
      <c r="E64" s="234" t="s">
        <v>207</v>
      </c>
      <c r="F64" s="231" t="s">
        <v>230</v>
      </c>
      <c r="G64" s="231">
        <f t="shared" si="3"/>
        <v>2037</v>
      </c>
      <c r="H64" s="239" t="s">
        <v>35</v>
      </c>
      <c r="I64" s="247">
        <v>0</v>
      </c>
      <c r="J64" s="248">
        <f>IF((J$4-$G64)&lt;($C64+$B64),IF(J$4=$G64+$B64,SUMIFS(INDEX('ABP REC Calc'!$G$6:$AB$69,,MATCH('ABP REC Deliveries'!$H64,'ABP REC Calc'!$G$5:$AB$5,0)),'ABP REC Calc'!$C$6:$C$69,'ABP REC Deliveries'!$E64,'ABP REC Calc'!$B$6:$B$69,'ABP REC Deliveries'!$F64),
IF(J$4&gt;$G64,I64*(1-Inputs_ByYear!$D$4),0)),0)</f>
        <v>0</v>
      </c>
      <c r="K64" s="248">
        <f>IF((K$4-$G64)&lt;($C64+$B64),IF(K$4=$G64+$B64,SUMIFS(INDEX('ABP REC Calc'!$G$6:$AB$69,,MATCH('ABP REC Deliveries'!$H64,'ABP REC Calc'!$G$5:$AB$5,0)),'ABP REC Calc'!$C$6:$C$69,'ABP REC Deliveries'!$E64,'ABP REC Calc'!$B$6:$B$69,'ABP REC Deliveries'!$F64),
IF(K$4&gt;$G64,J64*(1-Inputs_ByYear!$D$4),0)),0)</f>
        <v>0</v>
      </c>
      <c r="L64" s="248">
        <f>IF((L$4-$G64)&lt;($C64+$B64),IF(L$4=$G64+$B64,SUMIFS(INDEX('ABP REC Calc'!$G$6:$AB$69,,MATCH('ABP REC Deliveries'!$H64,'ABP REC Calc'!$G$5:$AB$5,0)),'ABP REC Calc'!$C$6:$C$69,'ABP REC Deliveries'!$E64,'ABP REC Calc'!$B$6:$B$69,'ABP REC Deliveries'!$F64),
IF(L$4&gt;$G64,K64*(1-Inputs_ByYear!$D$4),0)),0)</f>
        <v>0</v>
      </c>
      <c r="M64" s="248">
        <f>IF((M$4-$G64)&lt;($C64+$B64),IF(M$4=$G64+$B64,SUMIFS(INDEX('ABP REC Calc'!$G$6:$AB$69,,MATCH('ABP REC Deliveries'!$H64,'ABP REC Calc'!$G$5:$AB$5,0)),'ABP REC Calc'!$C$6:$C$69,'ABP REC Deliveries'!$E64,'ABP REC Calc'!$B$6:$B$69,'ABP REC Deliveries'!$F64),
IF(M$4&gt;$G64,L64*(1-Inputs_ByYear!$D$4),0)),0)</f>
        <v>0</v>
      </c>
      <c r="N64" s="248">
        <f>IF((N$4-$G64)&lt;($C64+$B64),IF(N$4=$G64+$B64,SUMIFS(INDEX('ABP REC Calc'!$G$6:$AB$69,,MATCH('ABP REC Deliveries'!$H64,'ABP REC Calc'!$G$5:$AB$5,0)),'ABP REC Calc'!$C$6:$C$69,'ABP REC Deliveries'!$E64,'ABP REC Calc'!$B$6:$B$69,'ABP REC Deliveries'!$F64),
IF(N$4&gt;$G64,M64*(1-Inputs_ByYear!$D$4),0)),0)</f>
        <v>0</v>
      </c>
      <c r="O64" s="248">
        <f>IF((O$4-$G64)&lt;($C64+$B64),IF(O$4=$G64+$B64,SUMIFS(INDEX('ABP REC Calc'!$G$6:$AB$69,,MATCH('ABP REC Deliveries'!$H64,'ABP REC Calc'!$G$5:$AB$5,0)),'ABP REC Calc'!$C$6:$C$69,'ABP REC Deliveries'!$E64,'ABP REC Calc'!$B$6:$B$69,'ABP REC Deliveries'!$F64),
IF(O$4&gt;$G64,N64*(1-Inputs_ByYear!$D$4),0)),0)</f>
        <v>0</v>
      </c>
      <c r="P64" s="248">
        <f>IF((P$4-$G64)&lt;($C64+$B64),IF(P$4=$G64+$B64,SUMIFS(INDEX('ABP REC Calc'!$G$6:$AB$69,,MATCH('ABP REC Deliveries'!$H64,'ABP REC Calc'!$G$5:$AB$5,0)),'ABP REC Calc'!$C$6:$C$69,'ABP REC Deliveries'!$E64,'ABP REC Calc'!$B$6:$B$69,'ABP REC Deliveries'!$F64),
IF(P$4&gt;$G64,O64*(1-Inputs_ByYear!$D$4),0)),0)</f>
        <v>0</v>
      </c>
      <c r="Q64" s="248">
        <f>IF((Q$4-$G64)&lt;($C64+$B64),IF(Q$4=$G64+$B64,SUMIFS(INDEX('ABP REC Calc'!$G$6:$AB$69,,MATCH('ABP REC Deliveries'!$H64,'ABP REC Calc'!$G$5:$AB$5,0)),'ABP REC Calc'!$C$6:$C$69,'ABP REC Deliveries'!$E64,'ABP REC Calc'!$B$6:$B$69,'ABP REC Deliveries'!$F64),
IF(Q$4&gt;$G64,P64*(1-Inputs_ByYear!$D$4),0)),0)</f>
        <v>0</v>
      </c>
      <c r="R64" s="248">
        <f>IF((R$4-$G64)&lt;($C64+$B64),IF(R$4=$G64+$B64,SUMIFS(INDEX('ABP REC Calc'!$G$6:$AB$69,,MATCH('ABP REC Deliveries'!$H64,'ABP REC Calc'!$G$5:$AB$5,0)),'ABP REC Calc'!$C$6:$C$69,'ABP REC Deliveries'!$E64,'ABP REC Calc'!$B$6:$B$69,'ABP REC Deliveries'!$F64),
IF(R$4&gt;$G64,Q64*(1-Inputs_ByYear!$D$4),0)),0)</f>
        <v>0</v>
      </c>
      <c r="S64" s="248">
        <f>IF((S$4-$G64)&lt;($C64+$B64),IF(S$4=$G64+$B64,SUMIFS(INDEX('ABP REC Calc'!$G$6:$AB$69,,MATCH('ABP REC Deliveries'!$H64,'ABP REC Calc'!$G$5:$AB$5,0)),'ABP REC Calc'!$C$6:$C$69,'ABP REC Deliveries'!$E64,'ABP REC Calc'!$B$6:$B$69,'ABP REC Deliveries'!$F64),
IF(S$4&gt;$G64,R64*(1-Inputs_ByYear!$D$4),0)),0)</f>
        <v>0</v>
      </c>
      <c r="T64" s="248">
        <f>IF((T$4-$G64)&lt;($C64+$B64),IF(T$4=$G64+$B64,SUMIFS(INDEX('ABP REC Calc'!$G$6:$AB$69,,MATCH('ABP REC Deliveries'!$H64,'ABP REC Calc'!$G$5:$AB$5,0)),'ABP REC Calc'!$C$6:$C$69,'ABP REC Deliveries'!$E64,'ABP REC Calc'!$B$6:$B$69,'ABP REC Deliveries'!$F64),
IF(T$4&gt;$G64,S64*(1-Inputs_ByYear!$D$4),0)),0)</f>
        <v>0</v>
      </c>
      <c r="U64" s="248">
        <f>IF((U$4-$G64)&lt;($C64+$B64),IF(U$4=$G64+$B64,SUMIFS(INDEX('ABP REC Calc'!$G$6:$AB$69,,MATCH('ABP REC Deliveries'!$H64,'ABP REC Calc'!$G$5:$AB$5,0)),'ABP REC Calc'!$C$6:$C$69,'ABP REC Deliveries'!$E64,'ABP REC Calc'!$B$6:$B$69,'ABP REC Deliveries'!$F64),
IF(U$4&gt;$G64,T64*(1-Inputs_ByYear!$D$4),0)),0)</f>
        <v>0</v>
      </c>
      <c r="V64" s="248">
        <f>IF((V$4-$G64)&lt;($C64+$B64),IF(V$4=$G64+$B64,SUMIFS(INDEX('ABP REC Calc'!$G$6:$AB$69,,MATCH('ABP REC Deliveries'!$H64,'ABP REC Calc'!$G$5:$AB$5,0)),'ABP REC Calc'!$C$6:$C$69,'ABP REC Deliveries'!$E64,'ABP REC Calc'!$B$6:$B$69,'ABP REC Deliveries'!$F64),
IF(V$4&gt;$G64,U64*(1-Inputs_ByYear!$D$4),0)),0)</f>
        <v>0</v>
      </c>
      <c r="W64" s="248">
        <f>IF((W$4-$G64)&lt;($C64+$B64),IF(W$4=$G64+$B64,SUMIFS(INDEX('ABP REC Calc'!$G$6:$AB$69,,MATCH('ABP REC Deliveries'!$H64,'ABP REC Calc'!$G$5:$AB$5,0)),'ABP REC Calc'!$C$6:$C$69,'ABP REC Deliveries'!$E64,'ABP REC Calc'!$B$6:$B$69,'ABP REC Deliveries'!$F64),
IF(W$4&gt;$G64,V64*(1-Inputs_ByYear!$D$4),0)),0)</f>
        <v>27689.895276543142</v>
      </c>
      <c r="X64" s="248">
        <f>IF((X$4-$G64)&lt;($C64+$B64),IF(X$4=$G64+$B64,SUMIFS(INDEX('ABP REC Calc'!$G$6:$AB$69,,MATCH('ABP REC Deliveries'!$H64,'ABP REC Calc'!$G$5:$AB$5,0)),'ABP REC Calc'!$C$6:$C$69,'ABP REC Deliveries'!$E64,'ABP REC Calc'!$B$6:$B$69,'ABP REC Deliveries'!$F64),
IF(X$4&gt;$G64,W64*(1-Inputs_ByYear!$D$4),0)),0)</f>
        <v>27551.445800160425</v>
      </c>
      <c r="Y64" s="248">
        <f>IF((Y$4-$G64)&lt;($C64+$B64),IF(Y$4=$G64+$B64,SUMIFS(INDEX('ABP REC Calc'!$G$6:$AB$69,,MATCH('ABP REC Deliveries'!$H64,'ABP REC Calc'!$G$5:$AB$5,0)),'ABP REC Calc'!$C$6:$C$69,'ABP REC Deliveries'!$E64,'ABP REC Calc'!$B$6:$B$69,'ABP REC Deliveries'!$F64),
IF(Y$4&gt;$G64,X64*(1-Inputs_ByYear!$D$4),0)),0)</f>
        <v>27413.688571159622</v>
      </c>
      <c r="Z64" s="248">
        <f>IF((Z$4-$G64)&lt;($C64+$B64),IF(Z$4=$G64+$B64,SUMIFS(INDEX('ABP REC Calc'!$G$6:$AB$69,,MATCH('ABP REC Deliveries'!$H64,'ABP REC Calc'!$G$5:$AB$5,0)),'ABP REC Calc'!$C$6:$C$69,'ABP REC Deliveries'!$E64,'ABP REC Calc'!$B$6:$B$69,'ABP REC Deliveries'!$F64),
IF(Z$4&gt;$G64,Y64*(1-Inputs_ByYear!$D$4),0)),0)</f>
        <v>27276.620128303824</v>
      </c>
      <c r="AA64" s="248">
        <f>IF((AA$4-$G64)&lt;($C64+$B64),IF(AA$4=$G64+$B64,SUMIFS(INDEX('ABP REC Calc'!$G$6:$AB$69,,MATCH('ABP REC Deliveries'!$H64,'ABP REC Calc'!$G$5:$AB$5,0)),'ABP REC Calc'!$C$6:$C$69,'ABP REC Deliveries'!$E64,'ABP REC Calc'!$B$6:$B$69,'ABP REC Deliveries'!$F64),
IF(AA$4&gt;$G64,Z64*(1-Inputs_ByYear!$D$4),0)),0)</f>
        <v>27140.237027662304</v>
      </c>
      <c r="AB64" s="248">
        <f>IF((AB$4-$G64)&lt;($C64+$B64),IF(AB$4=$G64+$B64,SUMIFS(INDEX('ABP REC Calc'!$G$6:$AB$69,,MATCH('ABP REC Deliveries'!$H64,'ABP REC Calc'!$G$5:$AB$5,0)),'ABP REC Calc'!$C$6:$C$69,'ABP REC Deliveries'!$E64,'ABP REC Calc'!$B$6:$B$69,'ABP REC Deliveries'!$F64),
IF(AB$4&gt;$G64,AA64*(1-Inputs_ByYear!$D$4),0)),0)</f>
        <v>27004.535842523994</v>
      </c>
      <c r="AC64" s="248">
        <f>IF((AC$4-$G64)&lt;($C64+$B64),IF(AC$4=$G64+$B64,SUMIFS(INDEX('ABP REC Calc'!$G$6:$AB$69,,MATCH('ABP REC Deliveries'!$H64,'ABP REC Calc'!$G$5:$AB$5,0)),'ABP REC Calc'!$C$6:$C$69,'ABP REC Deliveries'!$E64,'ABP REC Calc'!$B$6:$B$69,'ABP REC Deliveries'!$F64),
IF(AC$4&gt;$G64,AB64*(1-Inputs_ByYear!$D$4),0)),0)</f>
        <v>26869.513163311374</v>
      </c>
      <c r="AD64" s="248">
        <f>IF((AD$4-$G64)&lt;($C64+$B64),IF(AD$4=$G64+$B64,SUMIFS(INDEX('ABP REC Calc'!$G$6:$AB$69,,MATCH('ABP REC Deliveries'!$H64,'ABP REC Calc'!$G$5:$AB$5,0)),'ABP REC Calc'!$C$6:$C$69,'ABP REC Deliveries'!$E64,'ABP REC Calc'!$B$6:$B$69,'ABP REC Deliveries'!$F64),
IF(AD$4&gt;$G64,AC64*(1-Inputs_ByYear!$D$4),0)),0)</f>
        <v>26735.165597494819</v>
      </c>
    </row>
    <row r="65" spans="2:30" ht="14.45" customHeight="1">
      <c r="B65" s="64">
        <v>1</v>
      </c>
      <c r="C65" s="64">
        <v>15</v>
      </c>
      <c r="D65" s="64" t="s">
        <v>229</v>
      </c>
      <c r="E65" s="234" t="s">
        <v>207</v>
      </c>
      <c r="F65" s="231" t="s">
        <v>230</v>
      </c>
      <c r="G65" s="231">
        <f t="shared" si="3"/>
        <v>2038</v>
      </c>
      <c r="H65" s="239" t="s">
        <v>36</v>
      </c>
      <c r="I65" s="247">
        <v>0</v>
      </c>
      <c r="J65" s="248">
        <f>IF((J$4-$G65)&lt;($C65+$B65),IF(J$4=$G65+$B65,SUMIFS(INDEX('ABP REC Calc'!$G$6:$AB$69,,MATCH('ABP REC Deliveries'!$H65,'ABP REC Calc'!$G$5:$AB$5,0)),'ABP REC Calc'!$C$6:$C$69,'ABP REC Deliveries'!$E65,'ABP REC Calc'!$B$6:$B$69,'ABP REC Deliveries'!$F65),
IF(J$4&gt;$G65,I65*(1-Inputs_ByYear!$D$4),0)),0)</f>
        <v>0</v>
      </c>
      <c r="K65" s="248">
        <f>IF((K$4-$G65)&lt;($C65+$B65),IF(K$4=$G65+$B65,SUMIFS(INDEX('ABP REC Calc'!$G$6:$AB$69,,MATCH('ABP REC Deliveries'!$H65,'ABP REC Calc'!$G$5:$AB$5,0)),'ABP REC Calc'!$C$6:$C$69,'ABP REC Deliveries'!$E65,'ABP REC Calc'!$B$6:$B$69,'ABP REC Deliveries'!$F65),
IF(K$4&gt;$G65,J65*(1-Inputs_ByYear!$D$4),0)),0)</f>
        <v>0</v>
      </c>
      <c r="L65" s="248">
        <f>IF((L$4-$G65)&lt;($C65+$B65),IF(L$4=$G65+$B65,SUMIFS(INDEX('ABP REC Calc'!$G$6:$AB$69,,MATCH('ABP REC Deliveries'!$H65,'ABP REC Calc'!$G$5:$AB$5,0)),'ABP REC Calc'!$C$6:$C$69,'ABP REC Deliveries'!$E65,'ABP REC Calc'!$B$6:$B$69,'ABP REC Deliveries'!$F65),
IF(L$4&gt;$G65,K65*(1-Inputs_ByYear!$D$4),0)),0)</f>
        <v>0</v>
      </c>
      <c r="M65" s="248">
        <f>IF((M$4-$G65)&lt;($C65+$B65),IF(M$4=$G65+$B65,SUMIFS(INDEX('ABP REC Calc'!$G$6:$AB$69,,MATCH('ABP REC Deliveries'!$H65,'ABP REC Calc'!$G$5:$AB$5,0)),'ABP REC Calc'!$C$6:$C$69,'ABP REC Deliveries'!$E65,'ABP REC Calc'!$B$6:$B$69,'ABP REC Deliveries'!$F65),
IF(M$4&gt;$G65,L65*(1-Inputs_ByYear!$D$4),0)),0)</f>
        <v>0</v>
      </c>
      <c r="N65" s="248">
        <f>IF((N$4-$G65)&lt;($C65+$B65),IF(N$4=$G65+$B65,SUMIFS(INDEX('ABP REC Calc'!$G$6:$AB$69,,MATCH('ABP REC Deliveries'!$H65,'ABP REC Calc'!$G$5:$AB$5,0)),'ABP REC Calc'!$C$6:$C$69,'ABP REC Deliveries'!$E65,'ABP REC Calc'!$B$6:$B$69,'ABP REC Deliveries'!$F65),
IF(N$4&gt;$G65,M65*(1-Inputs_ByYear!$D$4),0)),0)</f>
        <v>0</v>
      </c>
      <c r="O65" s="248">
        <f>IF((O$4-$G65)&lt;($C65+$B65),IF(O$4=$G65+$B65,SUMIFS(INDEX('ABP REC Calc'!$G$6:$AB$69,,MATCH('ABP REC Deliveries'!$H65,'ABP REC Calc'!$G$5:$AB$5,0)),'ABP REC Calc'!$C$6:$C$69,'ABP REC Deliveries'!$E65,'ABP REC Calc'!$B$6:$B$69,'ABP REC Deliveries'!$F65),
IF(O$4&gt;$G65,N65*(1-Inputs_ByYear!$D$4),0)),0)</f>
        <v>0</v>
      </c>
      <c r="P65" s="248">
        <f>IF((P$4-$G65)&lt;($C65+$B65),IF(P$4=$G65+$B65,SUMIFS(INDEX('ABP REC Calc'!$G$6:$AB$69,,MATCH('ABP REC Deliveries'!$H65,'ABP REC Calc'!$G$5:$AB$5,0)),'ABP REC Calc'!$C$6:$C$69,'ABP REC Deliveries'!$E65,'ABP REC Calc'!$B$6:$B$69,'ABP REC Deliveries'!$F65),
IF(P$4&gt;$G65,O65*(1-Inputs_ByYear!$D$4),0)),0)</f>
        <v>0</v>
      </c>
      <c r="Q65" s="248">
        <f>IF((Q$4-$G65)&lt;($C65+$B65),IF(Q$4=$G65+$B65,SUMIFS(INDEX('ABP REC Calc'!$G$6:$AB$69,,MATCH('ABP REC Deliveries'!$H65,'ABP REC Calc'!$G$5:$AB$5,0)),'ABP REC Calc'!$C$6:$C$69,'ABP REC Deliveries'!$E65,'ABP REC Calc'!$B$6:$B$69,'ABP REC Deliveries'!$F65),
IF(Q$4&gt;$G65,P65*(1-Inputs_ByYear!$D$4),0)),0)</f>
        <v>0</v>
      </c>
      <c r="R65" s="248">
        <f>IF((R$4-$G65)&lt;($C65+$B65),IF(R$4=$G65+$B65,SUMIFS(INDEX('ABP REC Calc'!$G$6:$AB$69,,MATCH('ABP REC Deliveries'!$H65,'ABP REC Calc'!$G$5:$AB$5,0)),'ABP REC Calc'!$C$6:$C$69,'ABP REC Deliveries'!$E65,'ABP REC Calc'!$B$6:$B$69,'ABP REC Deliveries'!$F65),
IF(R$4&gt;$G65,Q65*(1-Inputs_ByYear!$D$4),0)),0)</f>
        <v>0</v>
      </c>
      <c r="S65" s="248">
        <f>IF((S$4-$G65)&lt;($C65+$B65),IF(S$4=$G65+$B65,SUMIFS(INDEX('ABP REC Calc'!$G$6:$AB$69,,MATCH('ABP REC Deliveries'!$H65,'ABP REC Calc'!$G$5:$AB$5,0)),'ABP REC Calc'!$C$6:$C$69,'ABP REC Deliveries'!$E65,'ABP REC Calc'!$B$6:$B$69,'ABP REC Deliveries'!$F65),
IF(S$4&gt;$G65,R65*(1-Inputs_ByYear!$D$4),0)),0)</f>
        <v>0</v>
      </c>
      <c r="T65" s="248">
        <f>IF((T$4-$G65)&lt;($C65+$B65),IF(T$4=$G65+$B65,SUMIFS(INDEX('ABP REC Calc'!$G$6:$AB$69,,MATCH('ABP REC Deliveries'!$H65,'ABP REC Calc'!$G$5:$AB$5,0)),'ABP REC Calc'!$C$6:$C$69,'ABP REC Deliveries'!$E65,'ABP REC Calc'!$B$6:$B$69,'ABP REC Deliveries'!$F65),
IF(T$4&gt;$G65,S65*(1-Inputs_ByYear!$D$4),0)),0)</f>
        <v>0</v>
      </c>
      <c r="U65" s="248">
        <f>IF((U$4-$G65)&lt;($C65+$B65),IF(U$4=$G65+$B65,SUMIFS(INDEX('ABP REC Calc'!$G$6:$AB$69,,MATCH('ABP REC Deliveries'!$H65,'ABP REC Calc'!$G$5:$AB$5,0)),'ABP REC Calc'!$C$6:$C$69,'ABP REC Deliveries'!$E65,'ABP REC Calc'!$B$6:$B$69,'ABP REC Deliveries'!$F65),
IF(U$4&gt;$G65,T65*(1-Inputs_ByYear!$D$4),0)),0)</f>
        <v>0</v>
      </c>
      <c r="V65" s="248">
        <f>IF((V$4-$G65)&lt;($C65+$B65),IF(V$4=$G65+$B65,SUMIFS(INDEX('ABP REC Calc'!$G$6:$AB$69,,MATCH('ABP REC Deliveries'!$H65,'ABP REC Calc'!$G$5:$AB$5,0)),'ABP REC Calc'!$C$6:$C$69,'ABP REC Deliveries'!$E65,'ABP REC Calc'!$B$6:$B$69,'ABP REC Deliveries'!$F65),
IF(V$4&gt;$G65,U65*(1-Inputs_ByYear!$D$4),0)),0)</f>
        <v>0</v>
      </c>
      <c r="W65" s="248">
        <f>IF((W$4-$G65)&lt;($C65+$B65),IF(W$4=$G65+$B65,SUMIFS(INDEX('ABP REC Calc'!$G$6:$AB$69,,MATCH('ABP REC Deliveries'!$H65,'ABP REC Calc'!$G$5:$AB$5,0)),'ABP REC Calc'!$C$6:$C$69,'ABP REC Deliveries'!$E65,'ABP REC Calc'!$B$6:$B$69,'ABP REC Deliveries'!$F65),
IF(W$4&gt;$G65,V65*(1-Inputs_ByYear!$D$4),0)),0)</f>
        <v>0</v>
      </c>
      <c r="X65" s="248">
        <f>IF((X$4-$G65)&lt;($C65+$B65),IF(X$4=$G65+$B65,SUMIFS(INDEX('ABP REC Calc'!$G$6:$AB$69,,MATCH('ABP REC Deliveries'!$H65,'ABP REC Calc'!$G$5:$AB$5,0)),'ABP REC Calc'!$C$6:$C$69,'ABP REC Deliveries'!$E65,'ABP REC Calc'!$B$6:$B$69,'ABP REC Deliveries'!$F65),
IF(X$4&gt;$G65,W65*(1-Inputs_ByYear!$D$4),0)),0)</f>
        <v>27689.895276543142</v>
      </c>
      <c r="Y65" s="248">
        <f>IF((Y$4-$G65)&lt;($C65+$B65),IF(Y$4=$G65+$B65,SUMIFS(INDEX('ABP REC Calc'!$G$6:$AB$69,,MATCH('ABP REC Deliveries'!$H65,'ABP REC Calc'!$G$5:$AB$5,0)),'ABP REC Calc'!$C$6:$C$69,'ABP REC Deliveries'!$E65,'ABP REC Calc'!$B$6:$B$69,'ABP REC Deliveries'!$F65),
IF(Y$4&gt;$G65,X65*(1-Inputs_ByYear!$D$4),0)),0)</f>
        <v>27551.445800160425</v>
      </c>
      <c r="Z65" s="248">
        <f>IF((Z$4-$G65)&lt;($C65+$B65),IF(Z$4=$G65+$B65,SUMIFS(INDEX('ABP REC Calc'!$G$6:$AB$69,,MATCH('ABP REC Deliveries'!$H65,'ABP REC Calc'!$G$5:$AB$5,0)),'ABP REC Calc'!$C$6:$C$69,'ABP REC Deliveries'!$E65,'ABP REC Calc'!$B$6:$B$69,'ABP REC Deliveries'!$F65),
IF(Z$4&gt;$G65,Y65*(1-Inputs_ByYear!$D$4),0)),0)</f>
        <v>27413.688571159622</v>
      </c>
      <c r="AA65" s="248">
        <f>IF((AA$4-$G65)&lt;($C65+$B65),IF(AA$4=$G65+$B65,SUMIFS(INDEX('ABP REC Calc'!$G$6:$AB$69,,MATCH('ABP REC Deliveries'!$H65,'ABP REC Calc'!$G$5:$AB$5,0)),'ABP REC Calc'!$C$6:$C$69,'ABP REC Deliveries'!$E65,'ABP REC Calc'!$B$6:$B$69,'ABP REC Deliveries'!$F65),
IF(AA$4&gt;$G65,Z65*(1-Inputs_ByYear!$D$4),0)),0)</f>
        <v>27276.620128303824</v>
      </c>
      <c r="AB65" s="248">
        <f>IF((AB$4-$G65)&lt;($C65+$B65),IF(AB$4=$G65+$B65,SUMIFS(INDEX('ABP REC Calc'!$G$6:$AB$69,,MATCH('ABP REC Deliveries'!$H65,'ABP REC Calc'!$G$5:$AB$5,0)),'ABP REC Calc'!$C$6:$C$69,'ABP REC Deliveries'!$E65,'ABP REC Calc'!$B$6:$B$69,'ABP REC Deliveries'!$F65),
IF(AB$4&gt;$G65,AA65*(1-Inputs_ByYear!$D$4),0)),0)</f>
        <v>27140.237027662304</v>
      </c>
      <c r="AC65" s="248">
        <f>IF((AC$4-$G65)&lt;($C65+$B65),IF(AC$4=$G65+$B65,SUMIFS(INDEX('ABP REC Calc'!$G$6:$AB$69,,MATCH('ABP REC Deliveries'!$H65,'ABP REC Calc'!$G$5:$AB$5,0)),'ABP REC Calc'!$C$6:$C$69,'ABP REC Deliveries'!$E65,'ABP REC Calc'!$B$6:$B$69,'ABP REC Deliveries'!$F65),
IF(AC$4&gt;$G65,AB65*(1-Inputs_ByYear!$D$4),0)),0)</f>
        <v>27004.535842523994</v>
      </c>
      <c r="AD65" s="248">
        <f>IF((AD$4-$G65)&lt;($C65+$B65),IF(AD$4=$G65+$B65,SUMIFS(INDEX('ABP REC Calc'!$G$6:$AB$69,,MATCH('ABP REC Deliveries'!$H65,'ABP REC Calc'!$G$5:$AB$5,0)),'ABP REC Calc'!$C$6:$C$69,'ABP REC Deliveries'!$E65,'ABP REC Calc'!$B$6:$B$69,'ABP REC Deliveries'!$F65),
IF(AD$4&gt;$G65,AC65*(1-Inputs_ByYear!$D$4),0)),0)</f>
        <v>26869.513163311374</v>
      </c>
    </row>
    <row r="66" spans="2:30" ht="14.45" customHeight="1">
      <c r="B66" s="64">
        <v>1</v>
      </c>
      <c r="C66" s="64">
        <v>15</v>
      </c>
      <c r="D66" s="64" t="s">
        <v>229</v>
      </c>
      <c r="E66" s="234" t="s">
        <v>207</v>
      </c>
      <c r="F66" s="231" t="s">
        <v>230</v>
      </c>
      <c r="G66" s="231">
        <f t="shared" si="3"/>
        <v>2039</v>
      </c>
      <c r="H66" s="239" t="s">
        <v>37</v>
      </c>
      <c r="I66" s="247">
        <v>0</v>
      </c>
      <c r="J66" s="248">
        <f>IF((J$4-$G66)&lt;($C66+$B66),IF(J$4=$G66+$B66,SUMIFS(INDEX('ABP REC Calc'!$G$6:$AB$69,,MATCH('ABP REC Deliveries'!$H66,'ABP REC Calc'!$G$5:$AB$5,0)),'ABP REC Calc'!$C$6:$C$69,'ABP REC Deliveries'!$E66,'ABP REC Calc'!$B$6:$B$69,'ABP REC Deliveries'!$F66),
IF(J$4&gt;$G66,I66*(1-Inputs_ByYear!$D$4),0)),0)</f>
        <v>0</v>
      </c>
      <c r="K66" s="248">
        <f>IF((K$4-$G66)&lt;($C66+$B66),IF(K$4=$G66+$B66,SUMIFS(INDEX('ABP REC Calc'!$G$6:$AB$69,,MATCH('ABP REC Deliveries'!$H66,'ABP REC Calc'!$G$5:$AB$5,0)),'ABP REC Calc'!$C$6:$C$69,'ABP REC Deliveries'!$E66,'ABP REC Calc'!$B$6:$B$69,'ABP REC Deliveries'!$F66),
IF(K$4&gt;$G66,J66*(1-Inputs_ByYear!$D$4),0)),0)</f>
        <v>0</v>
      </c>
      <c r="L66" s="248">
        <f>IF((L$4-$G66)&lt;($C66+$B66),IF(L$4=$G66+$B66,SUMIFS(INDEX('ABP REC Calc'!$G$6:$AB$69,,MATCH('ABP REC Deliveries'!$H66,'ABP REC Calc'!$G$5:$AB$5,0)),'ABP REC Calc'!$C$6:$C$69,'ABP REC Deliveries'!$E66,'ABP REC Calc'!$B$6:$B$69,'ABP REC Deliveries'!$F66),
IF(L$4&gt;$G66,K66*(1-Inputs_ByYear!$D$4),0)),0)</f>
        <v>0</v>
      </c>
      <c r="M66" s="248">
        <f>IF((M$4-$G66)&lt;($C66+$B66),IF(M$4=$G66+$B66,SUMIFS(INDEX('ABP REC Calc'!$G$6:$AB$69,,MATCH('ABP REC Deliveries'!$H66,'ABP REC Calc'!$G$5:$AB$5,0)),'ABP REC Calc'!$C$6:$C$69,'ABP REC Deliveries'!$E66,'ABP REC Calc'!$B$6:$B$69,'ABP REC Deliveries'!$F66),
IF(M$4&gt;$G66,L66*(1-Inputs_ByYear!$D$4),0)),0)</f>
        <v>0</v>
      </c>
      <c r="N66" s="248">
        <f>IF((N$4-$G66)&lt;($C66+$B66),IF(N$4=$G66+$B66,SUMIFS(INDEX('ABP REC Calc'!$G$6:$AB$69,,MATCH('ABP REC Deliveries'!$H66,'ABP REC Calc'!$G$5:$AB$5,0)),'ABP REC Calc'!$C$6:$C$69,'ABP REC Deliveries'!$E66,'ABP REC Calc'!$B$6:$B$69,'ABP REC Deliveries'!$F66),
IF(N$4&gt;$G66,M66*(1-Inputs_ByYear!$D$4),0)),0)</f>
        <v>0</v>
      </c>
      <c r="O66" s="248">
        <f>IF((O$4-$G66)&lt;($C66+$B66),IF(O$4=$G66+$B66,SUMIFS(INDEX('ABP REC Calc'!$G$6:$AB$69,,MATCH('ABP REC Deliveries'!$H66,'ABP REC Calc'!$G$5:$AB$5,0)),'ABP REC Calc'!$C$6:$C$69,'ABP REC Deliveries'!$E66,'ABP REC Calc'!$B$6:$B$69,'ABP REC Deliveries'!$F66),
IF(O$4&gt;$G66,N66*(1-Inputs_ByYear!$D$4),0)),0)</f>
        <v>0</v>
      </c>
      <c r="P66" s="248">
        <f>IF((P$4-$G66)&lt;($C66+$B66),IF(P$4=$G66+$B66,SUMIFS(INDEX('ABP REC Calc'!$G$6:$AB$69,,MATCH('ABP REC Deliveries'!$H66,'ABP REC Calc'!$G$5:$AB$5,0)),'ABP REC Calc'!$C$6:$C$69,'ABP REC Deliveries'!$E66,'ABP REC Calc'!$B$6:$B$69,'ABP REC Deliveries'!$F66),
IF(P$4&gt;$G66,O66*(1-Inputs_ByYear!$D$4),0)),0)</f>
        <v>0</v>
      </c>
      <c r="Q66" s="248">
        <f>IF((Q$4-$G66)&lt;($C66+$B66),IF(Q$4=$G66+$B66,SUMIFS(INDEX('ABP REC Calc'!$G$6:$AB$69,,MATCH('ABP REC Deliveries'!$H66,'ABP REC Calc'!$G$5:$AB$5,0)),'ABP REC Calc'!$C$6:$C$69,'ABP REC Deliveries'!$E66,'ABP REC Calc'!$B$6:$B$69,'ABP REC Deliveries'!$F66),
IF(Q$4&gt;$G66,P66*(1-Inputs_ByYear!$D$4),0)),0)</f>
        <v>0</v>
      </c>
      <c r="R66" s="248">
        <f>IF((R$4-$G66)&lt;($C66+$B66),IF(R$4=$G66+$B66,SUMIFS(INDEX('ABP REC Calc'!$G$6:$AB$69,,MATCH('ABP REC Deliveries'!$H66,'ABP REC Calc'!$G$5:$AB$5,0)),'ABP REC Calc'!$C$6:$C$69,'ABP REC Deliveries'!$E66,'ABP REC Calc'!$B$6:$B$69,'ABP REC Deliveries'!$F66),
IF(R$4&gt;$G66,Q66*(1-Inputs_ByYear!$D$4),0)),0)</f>
        <v>0</v>
      </c>
      <c r="S66" s="248">
        <f>IF((S$4-$G66)&lt;($C66+$B66),IF(S$4=$G66+$B66,SUMIFS(INDEX('ABP REC Calc'!$G$6:$AB$69,,MATCH('ABP REC Deliveries'!$H66,'ABP REC Calc'!$G$5:$AB$5,0)),'ABP REC Calc'!$C$6:$C$69,'ABP REC Deliveries'!$E66,'ABP REC Calc'!$B$6:$B$69,'ABP REC Deliveries'!$F66),
IF(S$4&gt;$G66,R66*(1-Inputs_ByYear!$D$4),0)),0)</f>
        <v>0</v>
      </c>
      <c r="T66" s="248">
        <f>IF((T$4-$G66)&lt;($C66+$B66),IF(T$4=$G66+$B66,SUMIFS(INDEX('ABP REC Calc'!$G$6:$AB$69,,MATCH('ABP REC Deliveries'!$H66,'ABP REC Calc'!$G$5:$AB$5,0)),'ABP REC Calc'!$C$6:$C$69,'ABP REC Deliveries'!$E66,'ABP REC Calc'!$B$6:$B$69,'ABP REC Deliveries'!$F66),
IF(T$4&gt;$G66,S66*(1-Inputs_ByYear!$D$4),0)),0)</f>
        <v>0</v>
      </c>
      <c r="U66" s="248">
        <f>IF((U$4-$G66)&lt;($C66+$B66),IF(U$4=$G66+$B66,SUMIFS(INDEX('ABP REC Calc'!$G$6:$AB$69,,MATCH('ABP REC Deliveries'!$H66,'ABP REC Calc'!$G$5:$AB$5,0)),'ABP REC Calc'!$C$6:$C$69,'ABP REC Deliveries'!$E66,'ABP REC Calc'!$B$6:$B$69,'ABP REC Deliveries'!$F66),
IF(U$4&gt;$G66,T66*(1-Inputs_ByYear!$D$4),0)),0)</f>
        <v>0</v>
      </c>
      <c r="V66" s="248">
        <f>IF((V$4-$G66)&lt;($C66+$B66),IF(V$4=$G66+$B66,SUMIFS(INDEX('ABP REC Calc'!$G$6:$AB$69,,MATCH('ABP REC Deliveries'!$H66,'ABP REC Calc'!$G$5:$AB$5,0)),'ABP REC Calc'!$C$6:$C$69,'ABP REC Deliveries'!$E66,'ABP REC Calc'!$B$6:$B$69,'ABP REC Deliveries'!$F66),
IF(V$4&gt;$G66,U66*(1-Inputs_ByYear!$D$4),0)),0)</f>
        <v>0</v>
      </c>
      <c r="W66" s="248">
        <f>IF((W$4-$G66)&lt;($C66+$B66),IF(W$4=$G66+$B66,SUMIFS(INDEX('ABP REC Calc'!$G$6:$AB$69,,MATCH('ABP REC Deliveries'!$H66,'ABP REC Calc'!$G$5:$AB$5,0)),'ABP REC Calc'!$C$6:$C$69,'ABP REC Deliveries'!$E66,'ABP REC Calc'!$B$6:$B$69,'ABP REC Deliveries'!$F66),
IF(W$4&gt;$G66,V66*(1-Inputs_ByYear!$D$4),0)),0)</f>
        <v>0</v>
      </c>
      <c r="X66" s="248">
        <f>IF((X$4-$G66)&lt;($C66+$B66),IF(X$4=$G66+$B66,SUMIFS(INDEX('ABP REC Calc'!$G$6:$AB$69,,MATCH('ABP REC Deliveries'!$H66,'ABP REC Calc'!$G$5:$AB$5,0)),'ABP REC Calc'!$C$6:$C$69,'ABP REC Deliveries'!$E66,'ABP REC Calc'!$B$6:$B$69,'ABP REC Deliveries'!$F66),
IF(X$4&gt;$G66,W66*(1-Inputs_ByYear!$D$4),0)),0)</f>
        <v>0</v>
      </c>
      <c r="Y66" s="248">
        <f>IF((Y$4-$G66)&lt;($C66+$B66),IF(Y$4=$G66+$B66,SUMIFS(INDEX('ABP REC Calc'!$G$6:$AB$69,,MATCH('ABP REC Deliveries'!$H66,'ABP REC Calc'!$G$5:$AB$5,0)),'ABP REC Calc'!$C$6:$C$69,'ABP REC Deliveries'!$E66,'ABP REC Calc'!$B$6:$B$69,'ABP REC Deliveries'!$F66),
IF(Y$4&gt;$G66,X66*(1-Inputs_ByYear!$D$4),0)),0)</f>
        <v>27689.895276543142</v>
      </c>
      <c r="Z66" s="248">
        <f>IF((Z$4-$G66)&lt;($C66+$B66),IF(Z$4=$G66+$B66,SUMIFS(INDEX('ABP REC Calc'!$G$6:$AB$69,,MATCH('ABP REC Deliveries'!$H66,'ABP REC Calc'!$G$5:$AB$5,0)),'ABP REC Calc'!$C$6:$C$69,'ABP REC Deliveries'!$E66,'ABP REC Calc'!$B$6:$B$69,'ABP REC Deliveries'!$F66),
IF(Z$4&gt;$G66,Y66*(1-Inputs_ByYear!$D$4),0)),0)</f>
        <v>27551.445800160425</v>
      </c>
      <c r="AA66" s="248">
        <f>IF((AA$4-$G66)&lt;($C66+$B66),IF(AA$4=$G66+$B66,SUMIFS(INDEX('ABP REC Calc'!$G$6:$AB$69,,MATCH('ABP REC Deliveries'!$H66,'ABP REC Calc'!$G$5:$AB$5,0)),'ABP REC Calc'!$C$6:$C$69,'ABP REC Deliveries'!$E66,'ABP REC Calc'!$B$6:$B$69,'ABP REC Deliveries'!$F66),
IF(AA$4&gt;$G66,Z66*(1-Inputs_ByYear!$D$4),0)),0)</f>
        <v>27413.688571159622</v>
      </c>
      <c r="AB66" s="248">
        <f>IF((AB$4-$G66)&lt;($C66+$B66),IF(AB$4=$G66+$B66,SUMIFS(INDEX('ABP REC Calc'!$G$6:$AB$69,,MATCH('ABP REC Deliveries'!$H66,'ABP REC Calc'!$G$5:$AB$5,0)),'ABP REC Calc'!$C$6:$C$69,'ABP REC Deliveries'!$E66,'ABP REC Calc'!$B$6:$B$69,'ABP REC Deliveries'!$F66),
IF(AB$4&gt;$G66,AA66*(1-Inputs_ByYear!$D$4),0)),0)</f>
        <v>27276.620128303824</v>
      </c>
      <c r="AC66" s="248">
        <f>IF((AC$4-$G66)&lt;($C66+$B66),IF(AC$4=$G66+$B66,SUMIFS(INDEX('ABP REC Calc'!$G$6:$AB$69,,MATCH('ABP REC Deliveries'!$H66,'ABP REC Calc'!$G$5:$AB$5,0)),'ABP REC Calc'!$C$6:$C$69,'ABP REC Deliveries'!$E66,'ABP REC Calc'!$B$6:$B$69,'ABP REC Deliveries'!$F66),
IF(AC$4&gt;$G66,AB66*(1-Inputs_ByYear!$D$4),0)),0)</f>
        <v>27140.237027662304</v>
      </c>
      <c r="AD66" s="248">
        <f>IF((AD$4-$G66)&lt;($C66+$B66),IF(AD$4=$G66+$B66,SUMIFS(INDEX('ABP REC Calc'!$G$6:$AB$69,,MATCH('ABP REC Deliveries'!$H66,'ABP REC Calc'!$G$5:$AB$5,0)),'ABP REC Calc'!$C$6:$C$69,'ABP REC Deliveries'!$E66,'ABP REC Calc'!$B$6:$B$69,'ABP REC Deliveries'!$F66),
IF(AD$4&gt;$G66,AC66*(1-Inputs_ByYear!$D$4),0)),0)</f>
        <v>27004.535842523994</v>
      </c>
    </row>
    <row r="67" spans="2:30" ht="14.45" customHeight="1">
      <c r="B67" s="64">
        <v>1</v>
      </c>
      <c r="C67" s="64">
        <v>15</v>
      </c>
      <c r="D67" s="64" t="s">
        <v>229</v>
      </c>
      <c r="E67" s="234" t="s">
        <v>207</v>
      </c>
      <c r="F67" s="231" t="s">
        <v>230</v>
      </c>
      <c r="G67" s="231">
        <f t="shared" si="3"/>
        <v>2040</v>
      </c>
      <c r="H67" s="239" t="s">
        <v>38</v>
      </c>
      <c r="I67" s="247">
        <v>0</v>
      </c>
      <c r="J67" s="248">
        <f>IF((J$4-$G67)&lt;($C67+$B67),IF(J$4=$G67+$B67,SUMIFS(INDEX('ABP REC Calc'!$G$6:$AB$69,,MATCH('ABP REC Deliveries'!$H67,'ABP REC Calc'!$G$5:$AB$5,0)),'ABP REC Calc'!$C$6:$C$69,'ABP REC Deliveries'!$E67,'ABP REC Calc'!$B$6:$B$69,'ABP REC Deliveries'!$F67),
IF(J$4&gt;$G67,I67*(1-Inputs_ByYear!$D$4),0)),0)</f>
        <v>0</v>
      </c>
      <c r="K67" s="248">
        <f>IF((K$4-$G67)&lt;($C67+$B67),IF(K$4=$G67+$B67,SUMIFS(INDEX('ABP REC Calc'!$G$6:$AB$69,,MATCH('ABP REC Deliveries'!$H67,'ABP REC Calc'!$G$5:$AB$5,0)),'ABP REC Calc'!$C$6:$C$69,'ABP REC Deliveries'!$E67,'ABP REC Calc'!$B$6:$B$69,'ABP REC Deliveries'!$F67),
IF(K$4&gt;$G67,J67*(1-Inputs_ByYear!$D$4),0)),0)</f>
        <v>0</v>
      </c>
      <c r="L67" s="248">
        <f>IF((L$4-$G67)&lt;($C67+$B67),IF(L$4=$G67+$B67,SUMIFS(INDEX('ABP REC Calc'!$G$6:$AB$69,,MATCH('ABP REC Deliveries'!$H67,'ABP REC Calc'!$G$5:$AB$5,0)),'ABP REC Calc'!$C$6:$C$69,'ABP REC Deliveries'!$E67,'ABP REC Calc'!$B$6:$B$69,'ABP REC Deliveries'!$F67),
IF(L$4&gt;$G67,K67*(1-Inputs_ByYear!$D$4),0)),0)</f>
        <v>0</v>
      </c>
      <c r="M67" s="248">
        <f>IF((M$4-$G67)&lt;($C67+$B67),IF(M$4=$G67+$B67,SUMIFS(INDEX('ABP REC Calc'!$G$6:$AB$69,,MATCH('ABP REC Deliveries'!$H67,'ABP REC Calc'!$G$5:$AB$5,0)),'ABP REC Calc'!$C$6:$C$69,'ABP REC Deliveries'!$E67,'ABP REC Calc'!$B$6:$B$69,'ABP REC Deliveries'!$F67),
IF(M$4&gt;$G67,L67*(1-Inputs_ByYear!$D$4),0)),0)</f>
        <v>0</v>
      </c>
      <c r="N67" s="248">
        <f>IF((N$4-$G67)&lt;($C67+$B67),IF(N$4=$G67+$B67,SUMIFS(INDEX('ABP REC Calc'!$G$6:$AB$69,,MATCH('ABP REC Deliveries'!$H67,'ABP REC Calc'!$G$5:$AB$5,0)),'ABP REC Calc'!$C$6:$C$69,'ABP REC Deliveries'!$E67,'ABP REC Calc'!$B$6:$B$69,'ABP REC Deliveries'!$F67),
IF(N$4&gt;$G67,M67*(1-Inputs_ByYear!$D$4),0)),0)</f>
        <v>0</v>
      </c>
      <c r="O67" s="248">
        <f>IF((O$4-$G67)&lt;($C67+$B67),IF(O$4=$G67+$B67,SUMIFS(INDEX('ABP REC Calc'!$G$6:$AB$69,,MATCH('ABP REC Deliveries'!$H67,'ABP REC Calc'!$G$5:$AB$5,0)),'ABP REC Calc'!$C$6:$C$69,'ABP REC Deliveries'!$E67,'ABP REC Calc'!$B$6:$B$69,'ABP REC Deliveries'!$F67),
IF(O$4&gt;$G67,N67*(1-Inputs_ByYear!$D$4),0)),0)</f>
        <v>0</v>
      </c>
      <c r="P67" s="248">
        <f>IF((P$4-$G67)&lt;($C67+$B67),IF(P$4=$G67+$B67,SUMIFS(INDEX('ABP REC Calc'!$G$6:$AB$69,,MATCH('ABP REC Deliveries'!$H67,'ABP REC Calc'!$G$5:$AB$5,0)),'ABP REC Calc'!$C$6:$C$69,'ABP REC Deliveries'!$E67,'ABP REC Calc'!$B$6:$B$69,'ABP REC Deliveries'!$F67),
IF(P$4&gt;$G67,O67*(1-Inputs_ByYear!$D$4),0)),0)</f>
        <v>0</v>
      </c>
      <c r="Q67" s="248">
        <f>IF((Q$4-$G67)&lt;($C67+$B67),IF(Q$4=$G67+$B67,SUMIFS(INDEX('ABP REC Calc'!$G$6:$AB$69,,MATCH('ABP REC Deliveries'!$H67,'ABP REC Calc'!$G$5:$AB$5,0)),'ABP REC Calc'!$C$6:$C$69,'ABP REC Deliveries'!$E67,'ABP REC Calc'!$B$6:$B$69,'ABP REC Deliveries'!$F67),
IF(Q$4&gt;$G67,P67*(1-Inputs_ByYear!$D$4),0)),0)</f>
        <v>0</v>
      </c>
      <c r="R67" s="248">
        <f>IF((R$4-$G67)&lt;($C67+$B67),IF(R$4=$G67+$B67,SUMIFS(INDEX('ABP REC Calc'!$G$6:$AB$69,,MATCH('ABP REC Deliveries'!$H67,'ABP REC Calc'!$G$5:$AB$5,0)),'ABP REC Calc'!$C$6:$C$69,'ABP REC Deliveries'!$E67,'ABP REC Calc'!$B$6:$B$69,'ABP REC Deliveries'!$F67),
IF(R$4&gt;$G67,Q67*(1-Inputs_ByYear!$D$4),0)),0)</f>
        <v>0</v>
      </c>
      <c r="S67" s="248">
        <f>IF((S$4-$G67)&lt;($C67+$B67),IF(S$4=$G67+$B67,SUMIFS(INDEX('ABP REC Calc'!$G$6:$AB$69,,MATCH('ABP REC Deliveries'!$H67,'ABP REC Calc'!$G$5:$AB$5,0)),'ABP REC Calc'!$C$6:$C$69,'ABP REC Deliveries'!$E67,'ABP REC Calc'!$B$6:$B$69,'ABP REC Deliveries'!$F67),
IF(S$4&gt;$G67,R67*(1-Inputs_ByYear!$D$4),0)),0)</f>
        <v>0</v>
      </c>
      <c r="T67" s="248">
        <f>IF((T$4-$G67)&lt;($C67+$B67),IF(T$4=$G67+$B67,SUMIFS(INDEX('ABP REC Calc'!$G$6:$AB$69,,MATCH('ABP REC Deliveries'!$H67,'ABP REC Calc'!$G$5:$AB$5,0)),'ABP REC Calc'!$C$6:$C$69,'ABP REC Deliveries'!$E67,'ABP REC Calc'!$B$6:$B$69,'ABP REC Deliveries'!$F67),
IF(T$4&gt;$G67,S67*(1-Inputs_ByYear!$D$4),0)),0)</f>
        <v>0</v>
      </c>
      <c r="U67" s="248">
        <f>IF((U$4-$G67)&lt;($C67+$B67),IF(U$4=$G67+$B67,SUMIFS(INDEX('ABP REC Calc'!$G$6:$AB$69,,MATCH('ABP REC Deliveries'!$H67,'ABP REC Calc'!$G$5:$AB$5,0)),'ABP REC Calc'!$C$6:$C$69,'ABP REC Deliveries'!$E67,'ABP REC Calc'!$B$6:$B$69,'ABP REC Deliveries'!$F67),
IF(U$4&gt;$G67,T67*(1-Inputs_ByYear!$D$4),0)),0)</f>
        <v>0</v>
      </c>
      <c r="V67" s="248">
        <f>IF((V$4-$G67)&lt;($C67+$B67),IF(V$4=$G67+$B67,SUMIFS(INDEX('ABP REC Calc'!$G$6:$AB$69,,MATCH('ABP REC Deliveries'!$H67,'ABP REC Calc'!$G$5:$AB$5,0)),'ABP REC Calc'!$C$6:$C$69,'ABP REC Deliveries'!$E67,'ABP REC Calc'!$B$6:$B$69,'ABP REC Deliveries'!$F67),
IF(V$4&gt;$G67,U67*(1-Inputs_ByYear!$D$4),0)),0)</f>
        <v>0</v>
      </c>
      <c r="W67" s="248">
        <f>IF((W$4-$G67)&lt;($C67+$B67),IF(W$4=$G67+$B67,SUMIFS(INDEX('ABP REC Calc'!$G$6:$AB$69,,MATCH('ABP REC Deliveries'!$H67,'ABP REC Calc'!$G$5:$AB$5,0)),'ABP REC Calc'!$C$6:$C$69,'ABP REC Deliveries'!$E67,'ABP REC Calc'!$B$6:$B$69,'ABP REC Deliveries'!$F67),
IF(W$4&gt;$G67,V67*(1-Inputs_ByYear!$D$4),0)),0)</f>
        <v>0</v>
      </c>
      <c r="X67" s="248">
        <f>IF((X$4-$G67)&lt;($C67+$B67),IF(X$4=$G67+$B67,SUMIFS(INDEX('ABP REC Calc'!$G$6:$AB$69,,MATCH('ABP REC Deliveries'!$H67,'ABP REC Calc'!$G$5:$AB$5,0)),'ABP REC Calc'!$C$6:$C$69,'ABP REC Deliveries'!$E67,'ABP REC Calc'!$B$6:$B$69,'ABP REC Deliveries'!$F67),
IF(X$4&gt;$G67,W67*(1-Inputs_ByYear!$D$4),0)),0)</f>
        <v>0</v>
      </c>
      <c r="Y67" s="248">
        <f>IF((Y$4-$G67)&lt;($C67+$B67),IF(Y$4=$G67+$B67,SUMIFS(INDEX('ABP REC Calc'!$G$6:$AB$69,,MATCH('ABP REC Deliveries'!$H67,'ABP REC Calc'!$G$5:$AB$5,0)),'ABP REC Calc'!$C$6:$C$69,'ABP REC Deliveries'!$E67,'ABP REC Calc'!$B$6:$B$69,'ABP REC Deliveries'!$F67),
IF(Y$4&gt;$G67,X67*(1-Inputs_ByYear!$D$4),0)),0)</f>
        <v>0</v>
      </c>
      <c r="Z67" s="248">
        <f>IF((Z$4-$G67)&lt;($C67+$B67),IF(Z$4=$G67+$B67,SUMIFS(INDEX('ABP REC Calc'!$G$6:$AB$69,,MATCH('ABP REC Deliveries'!$H67,'ABP REC Calc'!$G$5:$AB$5,0)),'ABP REC Calc'!$C$6:$C$69,'ABP REC Deliveries'!$E67,'ABP REC Calc'!$B$6:$B$69,'ABP REC Deliveries'!$F67),
IF(Z$4&gt;$G67,Y67*(1-Inputs_ByYear!$D$4),0)),0)</f>
        <v>27689.895276543142</v>
      </c>
      <c r="AA67" s="248">
        <f>IF((AA$4-$G67)&lt;($C67+$B67),IF(AA$4=$G67+$B67,SUMIFS(INDEX('ABP REC Calc'!$G$6:$AB$69,,MATCH('ABP REC Deliveries'!$H67,'ABP REC Calc'!$G$5:$AB$5,0)),'ABP REC Calc'!$C$6:$C$69,'ABP REC Deliveries'!$E67,'ABP REC Calc'!$B$6:$B$69,'ABP REC Deliveries'!$F67),
IF(AA$4&gt;$G67,Z67*(1-Inputs_ByYear!$D$4),0)),0)</f>
        <v>27551.445800160425</v>
      </c>
      <c r="AB67" s="248">
        <f>IF((AB$4-$G67)&lt;($C67+$B67),IF(AB$4=$G67+$B67,SUMIFS(INDEX('ABP REC Calc'!$G$6:$AB$69,,MATCH('ABP REC Deliveries'!$H67,'ABP REC Calc'!$G$5:$AB$5,0)),'ABP REC Calc'!$C$6:$C$69,'ABP REC Deliveries'!$E67,'ABP REC Calc'!$B$6:$B$69,'ABP REC Deliveries'!$F67),
IF(AB$4&gt;$G67,AA67*(1-Inputs_ByYear!$D$4),0)),0)</f>
        <v>27413.688571159622</v>
      </c>
      <c r="AC67" s="248">
        <f>IF((AC$4-$G67)&lt;($C67+$B67),IF(AC$4=$G67+$B67,SUMIFS(INDEX('ABP REC Calc'!$G$6:$AB$69,,MATCH('ABP REC Deliveries'!$H67,'ABP REC Calc'!$G$5:$AB$5,0)),'ABP REC Calc'!$C$6:$C$69,'ABP REC Deliveries'!$E67,'ABP REC Calc'!$B$6:$B$69,'ABP REC Deliveries'!$F67),
IF(AC$4&gt;$G67,AB67*(1-Inputs_ByYear!$D$4),0)),0)</f>
        <v>27276.620128303824</v>
      </c>
      <c r="AD67" s="248">
        <f>IF((AD$4-$G67)&lt;($C67+$B67),IF(AD$4=$G67+$B67,SUMIFS(INDEX('ABP REC Calc'!$G$6:$AB$69,,MATCH('ABP REC Deliveries'!$H67,'ABP REC Calc'!$G$5:$AB$5,0)),'ABP REC Calc'!$C$6:$C$69,'ABP REC Deliveries'!$E67,'ABP REC Calc'!$B$6:$B$69,'ABP REC Deliveries'!$F67),
IF(AD$4&gt;$G67,AC67*(1-Inputs_ByYear!$D$4),0)),0)</f>
        <v>27140.237027662304</v>
      </c>
    </row>
    <row r="68" spans="2:30" ht="14.45" customHeight="1">
      <c r="B68" s="64">
        <v>1</v>
      </c>
      <c r="C68" s="64">
        <v>15</v>
      </c>
      <c r="D68" s="64" t="s">
        <v>229</v>
      </c>
      <c r="E68" s="234" t="s">
        <v>207</v>
      </c>
      <c r="F68" s="231" t="s">
        <v>230</v>
      </c>
      <c r="G68" s="231">
        <f t="shared" si="3"/>
        <v>2041</v>
      </c>
      <c r="H68" s="239" t="s">
        <v>39</v>
      </c>
      <c r="I68" s="247">
        <v>0</v>
      </c>
      <c r="J68" s="248">
        <f>IF((J$4-$G68)&lt;($C68+$B68),IF(J$4=$G68+$B68,SUMIFS(INDEX('ABP REC Calc'!$G$6:$AB$69,,MATCH('ABP REC Deliveries'!$H68,'ABP REC Calc'!$G$5:$AB$5,0)),'ABP REC Calc'!$C$6:$C$69,'ABP REC Deliveries'!$E68,'ABP REC Calc'!$B$6:$B$69,'ABP REC Deliveries'!$F68),
IF(J$4&gt;$G68,I68*(1-Inputs_ByYear!$D$4),0)),0)</f>
        <v>0</v>
      </c>
      <c r="K68" s="248">
        <f>IF((K$4-$G68)&lt;($C68+$B68),IF(K$4=$G68+$B68,SUMIFS(INDEX('ABP REC Calc'!$G$6:$AB$69,,MATCH('ABP REC Deliveries'!$H68,'ABP REC Calc'!$G$5:$AB$5,0)),'ABP REC Calc'!$C$6:$C$69,'ABP REC Deliveries'!$E68,'ABP REC Calc'!$B$6:$B$69,'ABP REC Deliveries'!$F68),
IF(K$4&gt;$G68,J68*(1-Inputs_ByYear!$D$4),0)),0)</f>
        <v>0</v>
      </c>
      <c r="L68" s="248">
        <f>IF((L$4-$G68)&lt;($C68+$B68),IF(L$4=$G68+$B68,SUMIFS(INDEX('ABP REC Calc'!$G$6:$AB$69,,MATCH('ABP REC Deliveries'!$H68,'ABP REC Calc'!$G$5:$AB$5,0)),'ABP REC Calc'!$C$6:$C$69,'ABP REC Deliveries'!$E68,'ABP REC Calc'!$B$6:$B$69,'ABP REC Deliveries'!$F68),
IF(L$4&gt;$G68,K68*(1-Inputs_ByYear!$D$4),0)),0)</f>
        <v>0</v>
      </c>
      <c r="M68" s="248">
        <f>IF((M$4-$G68)&lt;($C68+$B68),IF(M$4=$G68+$B68,SUMIFS(INDEX('ABP REC Calc'!$G$6:$AB$69,,MATCH('ABP REC Deliveries'!$H68,'ABP REC Calc'!$G$5:$AB$5,0)),'ABP REC Calc'!$C$6:$C$69,'ABP REC Deliveries'!$E68,'ABP REC Calc'!$B$6:$B$69,'ABP REC Deliveries'!$F68),
IF(M$4&gt;$G68,L68*(1-Inputs_ByYear!$D$4),0)),0)</f>
        <v>0</v>
      </c>
      <c r="N68" s="248">
        <f>IF((N$4-$G68)&lt;($C68+$B68),IF(N$4=$G68+$B68,SUMIFS(INDEX('ABP REC Calc'!$G$6:$AB$69,,MATCH('ABP REC Deliveries'!$H68,'ABP REC Calc'!$G$5:$AB$5,0)),'ABP REC Calc'!$C$6:$C$69,'ABP REC Deliveries'!$E68,'ABP REC Calc'!$B$6:$B$69,'ABP REC Deliveries'!$F68),
IF(N$4&gt;$G68,M68*(1-Inputs_ByYear!$D$4),0)),0)</f>
        <v>0</v>
      </c>
      <c r="O68" s="248">
        <f>IF((O$4-$G68)&lt;($C68+$B68),IF(O$4=$G68+$B68,SUMIFS(INDEX('ABP REC Calc'!$G$6:$AB$69,,MATCH('ABP REC Deliveries'!$H68,'ABP REC Calc'!$G$5:$AB$5,0)),'ABP REC Calc'!$C$6:$C$69,'ABP REC Deliveries'!$E68,'ABP REC Calc'!$B$6:$B$69,'ABP REC Deliveries'!$F68),
IF(O$4&gt;$G68,N68*(1-Inputs_ByYear!$D$4),0)),0)</f>
        <v>0</v>
      </c>
      <c r="P68" s="248">
        <f>IF((P$4-$G68)&lt;($C68+$B68),IF(P$4=$G68+$B68,SUMIFS(INDEX('ABP REC Calc'!$G$6:$AB$69,,MATCH('ABP REC Deliveries'!$H68,'ABP REC Calc'!$G$5:$AB$5,0)),'ABP REC Calc'!$C$6:$C$69,'ABP REC Deliveries'!$E68,'ABP REC Calc'!$B$6:$B$69,'ABP REC Deliveries'!$F68),
IF(P$4&gt;$G68,O68*(1-Inputs_ByYear!$D$4),0)),0)</f>
        <v>0</v>
      </c>
      <c r="Q68" s="248">
        <f>IF((Q$4-$G68)&lt;($C68+$B68),IF(Q$4=$G68+$B68,SUMIFS(INDEX('ABP REC Calc'!$G$6:$AB$69,,MATCH('ABP REC Deliveries'!$H68,'ABP REC Calc'!$G$5:$AB$5,0)),'ABP REC Calc'!$C$6:$C$69,'ABP REC Deliveries'!$E68,'ABP REC Calc'!$B$6:$B$69,'ABP REC Deliveries'!$F68),
IF(Q$4&gt;$G68,P68*(1-Inputs_ByYear!$D$4),0)),0)</f>
        <v>0</v>
      </c>
      <c r="R68" s="248">
        <f>IF((R$4-$G68)&lt;($C68+$B68),IF(R$4=$G68+$B68,SUMIFS(INDEX('ABP REC Calc'!$G$6:$AB$69,,MATCH('ABP REC Deliveries'!$H68,'ABP REC Calc'!$G$5:$AB$5,0)),'ABP REC Calc'!$C$6:$C$69,'ABP REC Deliveries'!$E68,'ABP REC Calc'!$B$6:$B$69,'ABP REC Deliveries'!$F68),
IF(R$4&gt;$G68,Q68*(1-Inputs_ByYear!$D$4),0)),0)</f>
        <v>0</v>
      </c>
      <c r="S68" s="248">
        <f>IF((S$4-$G68)&lt;($C68+$B68),IF(S$4=$G68+$B68,SUMIFS(INDEX('ABP REC Calc'!$G$6:$AB$69,,MATCH('ABP REC Deliveries'!$H68,'ABP REC Calc'!$G$5:$AB$5,0)),'ABP REC Calc'!$C$6:$C$69,'ABP REC Deliveries'!$E68,'ABP REC Calc'!$B$6:$B$69,'ABP REC Deliveries'!$F68),
IF(S$4&gt;$G68,R68*(1-Inputs_ByYear!$D$4),0)),0)</f>
        <v>0</v>
      </c>
      <c r="T68" s="248">
        <f>IF((T$4-$G68)&lt;($C68+$B68),IF(T$4=$G68+$B68,SUMIFS(INDEX('ABP REC Calc'!$G$6:$AB$69,,MATCH('ABP REC Deliveries'!$H68,'ABP REC Calc'!$G$5:$AB$5,0)),'ABP REC Calc'!$C$6:$C$69,'ABP REC Deliveries'!$E68,'ABP REC Calc'!$B$6:$B$69,'ABP REC Deliveries'!$F68),
IF(T$4&gt;$G68,S68*(1-Inputs_ByYear!$D$4),0)),0)</f>
        <v>0</v>
      </c>
      <c r="U68" s="248">
        <f>IF((U$4-$G68)&lt;($C68+$B68),IF(U$4=$G68+$B68,SUMIFS(INDEX('ABP REC Calc'!$G$6:$AB$69,,MATCH('ABP REC Deliveries'!$H68,'ABP REC Calc'!$G$5:$AB$5,0)),'ABP REC Calc'!$C$6:$C$69,'ABP REC Deliveries'!$E68,'ABP REC Calc'!$B$6:$B$69,'ABP REC Deliveries'!$F68),
IF(U$4&gt;$G68,T68*(1-Inputs_ByYear!$D$4),0)),0)</f>
        <v>0</v>
      </c>
      <c r="V68" s="248">
        <f>IF((V$4-$G68)&lt;($C68+$B68),IF(V$4=$G68+$B68,SUMIFS(INDEX('ABP REC Calc'!$G$6:$AB$69,,MATCH('ABP REC Deliveries'!$H68,'ABP REC Calc'!$G$5:$AB$5,0)),'ABP REC Calc'!$C$6:$C$69,'ABP REC Deliveries'!$E68,'ABP REC Calc'!$B$6:$B$69,'ABP REC Deliveries'!$F68),
IF(V$4&gt;$G68,U68*(1-Inputs_ByYear!$D$4),0)),0)</f>
        <v>0</v>
      </c>
      <c r="W68" s="248">
        <f>IF((W$4-$G68)&lt;($C68+$B68),IF(W$4=$G68+$B68,SUMIFS(INDEX('ABP REC Calc'!$G$6:$AB$69,,MATCH('ABP REC Deliveries'!$H68,'ABP REC Calc'!$G$5:$AB$5,0)),'ABP REC Calc'!$C$6:$C$69,'ABP REC Deliveries'!$E68,'ABP REC Calc'!$B$6:$B$69,'ABP REC Deliveries'!$F68),
IF(W$4&gt;$G68,V68*(1-Inputs_ByYear!$D$4),0)),0)</f>
        <v>0</v>
      </c>
      <c r="X68" s="248">
        <f>IF((X$4-$G68)&lt;($C68+$B68),IF(X$4=$G68+$B68,SUMIFS(INDEX('ABP REC Calc'!$G$6:$AB$69,,MATCH('ABP REC Deliveries'!$H68,'ABP REC Calc'!$G$5:$AB$5,0)),'ABP REC Calc'!$C$6:$C$69,'ABP REC Deliveries'!$E68,'ABP REC Calc'!$B$6:$B$69,'ABP REC Deliveries'!$F68),
IF(X$4&gt;$G68,W68*(1-Inputs_ByYear!$D$4),0)),0)</f>
        <v>0</v>
      </c>
      <c r="Y68" s="248">
        <f>IF((Y$4-$G68)&lt;($C68+$B68),IF(Y$4=$G68+$B68,SUMIFS(INDEX('ABP REC Calc'!$G$6:$AB$69,,MATCH('ABP REC Deliveries'!$H68,'ABP REC Calc'!$G$5:$AB$5,0)),'ABP REC Calc'!$C$6:$C$69,'ABP REC Deliveries'!$E68,'ABP REC Calc'!$B$6:$B$69,'ABP REC Deliveries'!$F68),
IF(Y$4&gt;$G68,X68*(1-Inputs_ByYear!$D$4),0)),0)</f>
        <v>0</v>
      </c>
      <c r="Z68" s="248">
        <f>IF((Z$4-$G68)&lt;($C68+$B68),IF(Z$4=$G68+$B68,SUMIFS(INDEX('ABP REC Calc'!$G$6:$AB$69,,MATCH('ABP REC Deliveries'!$H68,'ABP REC Calc'!$G$5:$AB$5,0)),'ABP REC Calc'!$C$6:$C$69,'ABP REC Deliveries'!$E68,'ABP REC Calc'!$B$6:$B$69,'ABP REC Deliveries'!$F68),
IF(Z$4&gt;$G68,Y68*(1-Inputs_ByYear!$D$4),0)),0)</f>
        <v>0</v>
      </c>
      <c r="AA68" s="248">
        <f>IF((AA$4-$G68)&lt;($C68+$B68),IF(AA$4=$G68+$B68,SUMIFS(INDEX('ABP REC Calc'!$G$6:$AB$69,,MATCH('ABP REC Deliveries'!$H68,'ABP REC Calc'!$G$5:$AB$5,0)),'ABP REC Calc'!$C$6:$C$69,'ABP REC Deliveries'!$E68,'ABP REC Calc'!$B$6:$B$69,'ABP REC Deliveries'!$F68),
IF(AA$4&gt;$G68,Z68*(1-Inputs_ByYear!$D$4),0)),0)</f>
        <v>27689.895276543142</v>
      </c>
      <c r="AB68" s="248">
        <f>IF((AB$4-$G68)&lt;($C68+$B68),IF(AB$4=$G68+$B68,SUMIFS(INDEX('ABP REC Calc'!$G$6:$AB$69,,MATCH('ABP REC Deliveries'!$H68,'ABP REC Calc'!$G$5:$AB$5,0)),'ABP REC Calc'!$C$6:$C$69,'ABP REC Deliveries'!$E68,'ABP REC Calc'!$B$6:$B$69,'ABP REC Deliveries'!$F68),
IF(AB$4&gt;$G68,AA68*(1-Inputs_ByYear!$D$4),0)),0)</f>
        <v>27551.445800160425</v>
      </c>
      <c r="AC68" s="248">
        <f>IF((AC$4-$G68)&lt;($C68+$B68),IF(AC$4=$G68+$B68,SUMIFS(INDEX('ABP REC Calc'!$G$6:$AB$69,,MATCH('ABP REC Deliveries'!$H68,'ABP REC Calc'!$G$5:$AB$5,0)),'ABP REC Calc'!$C$6:$C$69,'ABP REC Deliveries'!$E68,'ABP REC Calc'!$B$6:$B$69,'ABP REC Deliveries'!$F68),
IF(AC$4&gt;$G68,AB68*(1-Inputs_ByYear!$D$4),0)),0)</f>
        <v>27413.688571159622</v>
      </c>
      <c r="AD68" s="248">
        <f>IF((AD$4-$G68)&lt;($C68+$B68),IF(AD$4=$G68+$B68,SUMIFS(INDEX('ABP REC Calc'!$G$6:$AB$69,,MATCH('ABP REC Deliveries'!$H68,'ABP REC Calc'!$G$5:$AB$5,0)),'ABP REC Calc'!$C$6:$C$69,'ABP REC Deliveries'!$E68,'ABP REC Calc'!$B$6:$B$69,'ABP REC Deliveries'!$F68),
IF(AD$4&gt;$G68,AC68*(1-Inputs_ByYear!$D$4),0)),0)</f>
        <v>27276.620128303824</v>
      </c>
    </row>
    <row r="69" spans="2:30" ht="14.45" customHeight="1">
      <c r="B69" s="64">
        <v>1</v>
      </c>
      <c r="C69" s="64">
        <v>15</v>
      </c>
      <c r="D69" s="64" t="s">
        <v>229</v>
      </c>
      <c r="E69" s="234" t="s">
        <v>207</v>
      </c>
      <c r="F69" s="231" t="s">
        <v>230</v>
      </c>
      <c r="G69" s="231">
        <f t="shared" si="3"/>
        <v>2042</v>
      </c>
      <c r="H69" s="239" t="s">
        <v>40</v>
      </c>
      <c r="I69" s="247">
        <v>0</v>
      </c>
      <c r="J69" s="248">
        <f>IF((J$4-$G69)&lt;($C69+$B69),IF(J$4=$G69+$B69,SUMIFS(INDEX('ABP REC Calc'!$G$6:$AB$69,,MATCH('ABP REC Deliveries'!$H69,'ABP REC Calc'!$G$5:$AB$5,0)),'ABP REC Calc'!$C$6:$C$69,'ABP REC Deliveries'!$E69,'ABP REC Calc'!$B$6:$B$69,'ABP REC Deliveries'!$F69),
IF(J$4&gt;$G69,I69*(1-Inputs_ByYear!$D$4),0)),0)</f>
        <v>0</v>
      </c>
      <c r="K69" s="248">
        <f>IF((K$4-$G69)&lt;($C69+$B69),IF(K$4=$G69+$B69,SUMIFS(INDEX('ABP REC Calc'!$G$6:$AB$69,,MATCH('ABP REC Deliveries'!$H69,'ABP REC Calc'!$G$5:$AB$5,0)),'ABP REC Calc'!$C$6:$C$69,'ABP REC Deliveries'!$E69,'ABP REC Calc'!$B$6:$B$69,'ABP REC Deliveries'!$F69),
IF(K$4&gt;$G69,J69*(1-Inputs_ByYear!$D$4),0)),0)</f>
        <v>0</v>
      </c>
      <c r="L69" s="248">
        <f>IF((L$4-$G69)&lt;($C69+$B69),IF(L$4=$G69+$B69,SUMIFS(INDEX('ABP REC Calc'!$G$6:$AB$69,,MATCH('ABP REC Deliveries'!$H69,'ABP REC Calc'!$G$5:$AB$5,0)),'ABP REC Calc'!$C$6:$C$69,'ABP REC Deliveries'!$E69,'ABP REC Calc'!$B$6:$B$69,'ABP REC Deliveries'!$F69),
IF(L$4&gt;$G69,K69*(1-Inputs_ByYear!$D$4),0)),0)</f>
        <v>0</v>
      </c>
      <c r="M69" s="248">
        <f>IF((M$4-$G69)&lt;($C69+$B69),IF(M$4=$G69+$B69,SUMIFS(INDEX('ABP REC Calc'!$G$6:$AB$69,,MATCH('ABP REC Deliveries'!$H69,'ABP REC Calc'!$G$5:$AB$5,0)),'ABP REC Calc'!$C$6:$C$69,'ABP REC Deliveries'!$E69,'ABP REC Calc'!$B$6:$B$69,'ABP REC Deliveries'!$F69),
IF(M$4&gt;$G69,L69*(1-Inputs_ByYear!$D$4),0)),0)</f>
        <v>0</v>
      </c>
      <c r="N69" s="248">
        <f>IF((N$4-$G69)&lt;($C69+$B69),IF(N$4=$G69+$B69,SUMIFS(INDEX('ABP REC Calc'!$G$6:$AB$69,,MATCH('ABP REC Deliveries'!$H69,'ABP REC Calc'!$G$5:$AB$5,0)),'ABP REC Calc'!$C$6:$C$69,'ABP REC Deliveries'!$E69,'ABP REC Calc'!$B$6:$B$69,'ABP REC Deliveries'!$F69),
IF(N$4&gt;$G69,M69*(1-Inputs_ByYear!$D$4),0)),0)</f>
        <v>0</v>
      </c>
      <c r="O69" s="248">
        <f>IF((O$4-$G69)&lt;($C69+$B69),IF(O$4=$G69+$B69,SUMIFS(INDEX('ABP REC Calc'!$G$6:$AB$69,,MATCH('ABP REC Deliveries'!$H69,'ABP REC Calc'!$G$5:$AB$5,0)),'ABP REC Calc'!$C$6:$C$69,'ABP REC Deliveries'!$E69,'ABP REC Calc'!$B$6:$B$69,'ABP REC Deliveries'!$F69),
IF(O$4&gt;$G69,N69*(1-Inputs_ByYear!$D$4),0)),0)</f>
        <v>0</v>
      </c>
      <c r="P69" s="248">
        <f>IF((P$4-$G69)&lt;($C69+$B69),IF(P$4=$G69+$B69,SUMIFS(INDEX('ABP REC Calc'!$G$6:$AB$69,,MATCH('ABP REC Deliveries'!$H69,'ABP REC Calc'!$G$5:$AB$5,0)),'ABP REC Calc'!$C$6:$C$69,'ABP REC Deliveries'!$E69,'ABP REC Calc'!$B$6:$B$69,'ABP REC Deliveries'!$F69),
IF(P$4&gt;$G69,O69*(1-Inputs_ByYear!$D$4),0)),0)</f>
        <v>0</v>
      </c>
      <c r="Q69" s="248">
        <f>IF((Q$4-$G69)&lt;($C69+$B69),IF(Q$4=$G69+$B69,SUMIFS(INDEX('ABP REC Calc'!$G$6:$AB$69,,MATCH('ABP REC Deliveries'!$H69,'ABP REC Calc'!$G$5:$AB$5,0)),'ABP REC Calc'!$C$6:$C$69,'ABP REC Deliveries'!$E69,'ABP REC Calc'!$B$6:$B$69,'ABP REC Deliveries'!$F69),
IF(Q$4&gt;$G69,P69*(1-Inputs_ByYear!$D$4),0)),0)</f>
        <v>0</v>
      </c>
      <c r="R69" s="248">
        <f>IF((R$4-$G69)&lt;($C69+$B69),IF(R$4=$G69+$B69,SUMIFS(INDEX('ABP REC Calc'!$G$6:$AB$69,,MATCH('ABP REC Deliveries'!$H69,'ABP REC Calc'!$G$5:$AB$5,0)),'ABP REC Calc'!$C$6:$C$69,'ABP REC Deliveries'!$E69,'ABP REC Calc'!$B$6:$B$69,'ABP REC Deliveries'!$F69),
IF(R$4&gt;$G69,Q69*(1-Inputs_ByYear!$D$4),0)),0)</f>
        <v>0</v>
      </c>
      <c r="S69" s="248">
        <f>IF((S$4-$G69)&lt;($C69+$B69),IF(S$4=$G69+$B69,SUMIFS(INDEX('ABP REC Calc'!$G$6:$AB$69,,MATCH('ABP REC Deliveries'!$H69,'ABP REC Calc'!$G$5:$AB$5,0)),'ABP REC Calc'!$C$6:$C$69,'ABP REC Deliveries'!$E69,'ABP REC Calc'!$B$6:$B$69,'ABP REC Deliveries'!$F69),
IF(S$4&gt;$G69,R69*(1-Inputs_ByYear!$D$4),0)),0)</f>
        <v>0</v>
      </c>
      <c r="T69" s="248">
        <f>IF((T$4-$G69)&lt;($C69+$B69),IF(T$4=$G69+$B69,SUMIFS(INDEX('ABP REC Calc'!$G$6:$AB$69,,MATCH('ABP REC Deliveries'!$H69,'ABP REC Calc'!$G$5:$AB$5,0)),'ABP REC Calc'!$C$6:$C$69,'ABP REC Deliveries'!$E69,'ABP REC Calc'!$B$6:$B$69,'ABP REC Deliveries'!$F69),
IF(T$4&gt;$G69,S69*(1-Inputs_ByYear!$D$4),0)),0)</f>
        <v>0</v>
      </c>
      <c r="U69" s="248">
        <f>IF((U$4-$G69)&lt;($C69+$B69),IF(U$4=$G69+$B69,SUMIFS(INDEX('ABP REC Calc'!$G$6:$AB$69,,MATCH('ABP REC Deliveries'!$H69,'ABP REC Calc'!$G$5:$AB$5,0)),'ABP REC Calc'!$C$6:$C$69,'ABP REC Deliveries'!$E69,'ABP REC Calc'!$B$6:$B$69,'ABP REC Deliveries'!$F69),
IF(U$4&gt;$G69,T69*(1-Inputs_ByYear!$D$4),0)),0)</f>
        <v>0</v>
      </c>
      <c r="V69" s="248">
        <f>IF((V$4-$G69)&lt;($C69+$B69),IF(V$4=$G69+$B69,SUMIFS(INDEX('ABP REC Calc'!$G$6:$AB$69,,MATCH('ABP REC Deliveries'!$H69,'ABP REC Calc'!$G$5:$AB$5,0)),'ABP REC Calc'!$C$6:$C$69,'ABP REC Deliveries'!$E69,'ABP REC Calc'!$B$6:$B$69,'ABP REC Deliveries'!$F69),
IF(V$4&gt;$G69,U69*(1-Inputs_ByYear!$D$4),0)),0)</f>
        <v>0</v>
      </c>
      <c r="W69" s="248">
        <f>IF((W$4-$G69)&lt;($C69+$B69),IF(W$4=$G69+$B69,SUMIFS(INDEX('ABP REC Calc'!$G$6:$AB$69,,MATCH('ABP REC Deliveries'!$H69,'ABP REC Calc'!$G$5:$AB$5,0)),'ABP REC Calc'!$C$6:$C$69,'ABP REC Deliveries'!$E69,'ABP REC Calc'!$B$6:$B$69,'ABP REC Deliveries'!$F69),
IF(W$4&gt;$G69,V69*(1-Inputs_ByYear!$D$4),0)),0)</f>
        <v>0</v>
      </c>
      <c r="X69" s="248">
        <f>IF((X$4-$G69)&lt;($C69+$B69),IF(X$4=$G69+$B69,SUMIFS(INDEX('ABP REC Calc'!$G$6:$AB$69,,MATCH('ABP REC Deliveries'!$H69,'ABP REC Calc'!$G$5:$AB$5,0)),'ABP REC Calc'!$C$6:$C$69,'ABP REC Deliveries'!$E69,'ABP REC Calc'!$B$6:$B$69,'ABP REC Deliveries'!$F69),
IF(X$4&gt;$G69,W69*(1-Inputs_ByYear!$D$4),0)),0)</f>
        <v>0</v>
      </c>
      <c r="Y69" s="248">
        <f>IF((Y$4-$G69)&lt;($C69+$B69),IF(Y$4=$G69+$B69,SUMIFS(INDEX('ABP REC Calc'!$G$6:$AB$69,,MATCH('ABP REC Deliveries'!$H69,'ABP REC Calc'!$G$5:$AB$5,0)),'ABP REC Calc'!$C$6:$C$69,'ABP REC Deliveries'!$E69,'ABP REC Calc'!$B$6:$B$69,'ABP REC Deliveries'!$F69),
IF(Y$4&gt;$G69,X69*(1-Inputs_ByYear!$D$4),0)),0)</f>
        <v>0</v>
      </c>
      <c r="Z69" s="248">
        <f>IF((Z$4-$G69)&lt;($C69+$B69),IF(Z$4=$G69+$B69,SUMIFS(INDEX('ABP REC Calc'!$G$6:$AB$69,,MATCH('ABP REC Deliveries'!$H69,'ABP REC Calc'!$G$5:$AB$5,0)),'ABP REC Calc'!$C$6:$C$69,'ABP REC Deliveries'!$E69,'ABP REC Calc'!$B$6:$B$69,'ABP REC Deliveries'!$F69),
IF(Z$4&gt;$G69,Y69*(1-Inputs_ByYear!$D$4),0)),0)</f>
        <v>0</v>
      </c>
      <c r="AA69" s="248">
        <f>IF((AA$4-$G69)&lt;($C69+$B69),IF(AA$4=$G69+$B69,SUMIFS(INDEX('ABP REC Calc'!$G$6:$AB$69,,MATCH('ABP REC Deliveries'!$H69,'ABP REC Calc'!$G$5:$AB$5,0)),'ABP REC Calc'!$C$6:$C$69,'ABP REC Deliveries'!$E69,'ABP REC Calc'!$B$6:$B$69,'ABP REC Deliveries'!$F69),
IF(AA$4&gt;$G69,Z69*(1-Inputs_ByYear!$D$4),0)),0)</f>
        <v>0</v>
      </c>
      <c r="AB69" s="248">
        <f>IF((AB$4-$G69)&lt;($C69+$B69),IF(AB$4=$G69+$B69,SUMIFS(INDEX('ABP REC Calc'!$G$6:$AB$69,,MATCH('ABP REC Deliveries'!$H69,'ABP REC Calc'!$G$5:$AB$5,0)),'ABP REC Calc'!$C$6:$C$69,'ABP REC Deliveries'!$E69,'ABP REC Calc'!$B$6:$B$69,'ABP REC Deliveries'!$F69),
IF(AB$4&gt;$G69,AA69*(1-Inputs_ByYear!$D$4),0)),0)</f>
        <v>27689.895276543142</v>
      </c>
      <c r="AC69" s="248">
        <f>IF((AC$4-$G69)&lt;($C69+$B69),IF(AC$4=$G69+$B69,SUMIFS(INDEX('ABP REC Calc'!$G$6:$AB$69,,MATCH('ABP REC Deliveries'!$H69,'ABP REC Calc'!$G$5:$AB$5,0)),'ABP REC Calc'!$C$6:$C$69,'ABP REC Deliveries'!$E69,'ABP REC Calc'!$B$6:$B$69,'ABP REC Deliveries'!$F69),
IF(AC$4&gt;$G69,AB69*(1-Inputs_ByYear!$D$4),0)),0)</f>
        <v>27551.445800160425</v>
      </c>
      <c r="AD69" s="248">
        <f>IF((AD$4-$G69)&lt;($C69+$B69),IF(AD$4=$G69+$B69,SUMIFS(INDEX('ABP REC Calc'!$G$6:$AB$69,,MATCH('ABP REC Deliveries'!$H69,'ABP REC Calc'!$G$5:$AB$5,0)),'ABP REC Calc'!$C$6:$C$69,'ABP REC Deliveries'!$E69,'ABP REC Calc'!$B$6:$B$69,'ABP REC Deliveries'!$F69),
IF(AD$4&gt;$G69,AC69*(1-Inputs_ByYear!$D$4),0)),0)</f>
        <v>27413.688571159622</v>
      </c>
    </row>
    <row r="70" spans="2:30" ht="14.45" customHeight="1">
      <c r="B70" s="64">
        <v>1</v>
      </c>
      <c r="C70" s="64">
        <v>15</v>
      </c>
      <c r="D70" s="64" t="s">
        <v>229</v>
      </c>
      <c r="E70" s="234" t="s">
        <v>207</v>
      </c>
      <c r="F70" s="231" t="s">
        <v>230</v>
      </c>
      <c r="G70" s="231">
        <f t="shared" si="3"/>
        <v>2043</v>
      </c>
      <c r="H70" s="239" t="s">
        <v>41</v>
      </c>
      <c r="I70" s="247">
        <v>0</v>
      </c>
      <c r="J70" s="248">
        <f>IF((J$4-$G70)&lt;($C70+$B70),IF(J$4=$G70+$B70,SUMIFS(INDEX('ABP REC Calc'!$G$6:$AB$69,,MATCH('ABP REC Deliveries'!$H70,'ABP REC Calc'!$G$5:$AB$5,0)),'ABP REC Calc'!$C$6:$C$69,'ABP REC Deliveries'!$E70,'ABP REC Calc'!$B$6:$B$69,'ABP REC Deliveries'!$F70),
IF(J$4&gt;$G70,I70*(1-Inputs_ByYear!$D$4),0)),0)</f>
        <v>0</v>
      </c>
      <c r="K70" s="248">
        <f>IF((K$4-$G70)&lt;($C70+$B70),IF(K$4=$G70+$B70,SUMIFS(INDEX('ABP REC Calc'!$G$6:$AB$69,,MATCH('ABP REC Deliveries'!$H70,'ABP REC Calc'!$G$5:$AB$5,0)),'ABP REC Calc'!$C$6:$C$69,'ABP REC Deliveries'!$E70,'ABP REC Calc'!$B$6:$B$69,'ABP REC Deliveries'!$F70),
IF(K$4&gt;$G70,J70*(1-Inputs_ByYear!$D$4),0)),0)</f>
        <v>0</v>
      </c>
      <c r="L70" s="248">
        <f>IF((L$4-$G70)&lt;($C70+$B70),IF(L$4=$G70+$B70,SUMIFS(INDEX('ABP REC Calc'!$G$6:$AB$69,,MATCH('ABP REC Deliveries'!$H70,'ABP REC Calc'!$G$5:$AB$5,0)),'ABP REC Calc'!$C$6:$C$69,'ABP REC Deliveries'!$E70,'ABP REC Calc'!$B$6:$B$69,'ABP REC Deliveries'!$F70),
IF(L$4&gt;$G70,K70*(1-Inputs_ByYear!$D$4),0)),0)</f>
        <v>0</v>
      </c>
      <c r="M70" s="248">
        <f>IF((M$4-$G70)&lt;($C70+$B70),IF(M$4=$G70+$B70,SUMIFS(INDEX('ABP REC Calc'!$G$6:$AB$69,,MATCH('ABP REC Deliveries'!$H70,'ABP REC Calc'!$G$5:$AB$5,0)),'ABP REC Calc'!$C$6:$C$69,'ABP REC Deliveries'!$E70,'ABP REC Calc'!$B$6:$B$69,'ABP REC Deliveries'!$F70),
IF(M$4&gt;$G70,L70*(1-Inputs_ByYear!$D$4),0)),0)</f>
        <v>0</v>
      </c>
      <c r="N70" s="248">
        <f>IF((N$4-$G70)&lt;($C70+$B70),IF(N$4=$G70+$B70,SUMIFS(INDEX('ABP REC Calc'!$G$6:$AB$69,,MATCH('ABP REC Deliveries'!$H70,'ABP REC Calc'!$G$5:$AB$5,0)),'ABP REC Calc'!$C$6:$C$69,'ABP REC Deliveries'!$E70,'ABP REC Calc'!$B$6:$B$69,'ABP REC Deliveries'!$F70),
IF(N$4&gt;$G70,M70*(1-Inputs_ByYear!$D$4),0)),0)</f>
        <v>0</v>
      </c>
      <c r="O70" s="248">
        <f>IF((O$4-$G70)&lt;($C70+$B70),IF(O$4=$G70+$B70,SUMIFS(INDEX('ABP REC Calc'!$G$6:$AB$69,,MATCH('ABP REC Deliveries'!$H70,'ABP REC Calc'!$G$5:$AB$5,0)),'ABP REC Calc'!$C$6:$C$69,'ABP REC Deliveries'!$E70,'ABP REC Calc'!$B$6:$B$69,'ABP REC Deliveries'!$F70),
IF(O$4&gt;$G70,N70*(1-Inputs_ByYear!$D$4),0)),0)</f>
        <v>0</v>
      </c>
      <c r="P70" s="248">
        <f>IF((P$4-$G70)&lt;($C70+$B70),IF(P$4=$G70+$B70,SUMIFS(INDEX('ABP REC Calc'!$G$6:$AB$69,,MATCH('ABP REC Deliveries'!$H70,'ABP REC Calc'!$G$5:$AB$5,0)),'ABP REC Calc'!$C$6:$C$69,'ABP REC Deliveries'!$E70,'ABP REC Calc'!$B$6:$B$69,'ABP REC Deliveries'!$F70),
IF(P$4&gt;$G70,O70*(1-Inputs_ByYear!$D$4),0)),0)</f>
        <v>0</v>
      </c>
      <c r="Q70" s="248">
        <f>IF((Q$4-$G70)&lt;($C70+$B70),IF(Q$4=$G70+$B70,SUMIFS(INDEX('ABP REC Calc'!$G$6:$AB$69,,MATCH('ABP REC Deliveries'!$H70,'ABP REC Calc'!$G$5:$AB$5,0)),'ABP REC Calc'!$C$6:$C$69,'ABP REC Deliveries'!$E70,'ABP REC Calc'!$B$6:$B$69,'ABP REC Deliveries'!$F70),
IF(Q$4&gt;$G70,P70*(1-Inputs_ByYear!$D$4),0)),0)</f>
        <v>0</v>
      </c>
      <c r="R70" s="248">
        <f>IF((R$4-$G70)&lt;($C70+$B70),IF(R$4=$G70+$B70,SUMIFS(INDEX('ABP REC Calc'!$G$6:$AB$69,,MATCH('ABP REC Deliveries'!$H70,'ABP REC Calc'!$G$5:$AB$5,0)),'ABP REC Calc'!$C$6:$C$69,'ABP REC Deliveries'!$E70,'ABP REC Calc'!$B$6:$B$69,'ABP REC Deliveries'!$F70),
IF(R$4&gt;$G70,Q70*(1-Inputs_ByYear!$D$4),0)),0)</f>
        <v>0</v>
      </c>
      <c r="S70" s="248">
        <f>IF((S$4-$G70)&lt;($C70+$B70),IF(S$4=$G70+$B70,SUMIFS(INDEX('ABP REC Calc'!$G$6:$AB$69,,MATCH('ABP REC Deliveries'!$H70,'ABP REC Calc'!$G$5:$AB$5,0)),'ABP REC Calc'!$C$6:$C$69,'ABP REC Deliveries'!$E70,'ABP REC Calc'!$B$6:$B$69,'ABP REC Deliveries'!$F70),
IF(S$4&gt;$G70,R70*(1-Inputs_ByYear!$D$4),0)),0)</f>
        <v>0</v>
      </c>
      <c r="T70" s="248">
        <f>IF((T$4-$G70)&lt;($C70+$B70),IF(T$4=$G70+$B70,SUMIFS(INDEX('ABP REC Calc'!$G$6:$AB$69,,MATCH('ABP REC Deliveries'!$H70,'ABP REC Calc'!$G$5:$AB$5,0)),'ABP REC Calc'!$C$6:$C$69,'ABP REC Deliveries'!$E70,'ABP REC Calc'!$B$6:$B$69,'ABP REC Deliveries'!$F70),
IF(T$4&gt;$G70,S70*(1-Inputs_ByYear!$D$4),0)),0)</f>
        <v>0</v>
      </c>
      <c r="U70" s="248">
        <f>IF((U$4-$G70)&lt;($C70+$B70),IF(U$4=$G70+$B70,SUMIFS(INDEX('ABP REC Calc'!$G$6:$AB$69,,MATCH('ABP REC Deliveries'!$H70,'ABP REC Calc'!$G$5:$AB$5,0)),'ABP REC Calc'!$C$6:$C$69,'ABP REC Deliveries'!$E70,'ABP REC Calc'!$B$6:$B$69,'ABP REC Deliveries'!$F70),
IF(U$4&gt;$G70,T70*(1-Inputs_ByYear!$D$4),0)),0)</f>
        <v>0</v>
      </c>
      <c r="V70" s="248">
        <f>IF((V$4-$G70)&lt;($C70+$B70),IF(V$4=$G70+$B70,SUMIFS(INDEX('ABP REC Calc'!$G$6:$AB$69,,MATCH('ABP REC Deliveries'!$H70,'ABP REC Calc'!$G$5:$AB$5,0)),'ABP REC Calc'!$C$6:$C$69,'ABP REC Deliveries'!$E70,'ABP REC Calc'!$B$6:$B$69,'ABP REC Deliveries'!$F70),
IF(V$4&gt;$G70,U70*(1-Inputs_ByYear!$D$4),0)),0)</f>
        <v>0</v>
      </c>
      <c r="W70" s="248">
        <f>IF((W$4-$G70)&lt;($C70+$B70),IF(W$4=$G70+$B70,SUMIFS(INDEX('ABP REC Calc'!$G$6:$AB$69,,MATCH('ABP REC Deliveries'!$H70,'ABP REC Calc'!$G$5:$AB$5,0)),'ABP REC Calc'!$C$6:$C$69,'ABP REC Deliveries'!$E70,'ABP REC Calc'!$B$6:$B$69,'ABP REC Deliveries'!$F70),
IF(W$4&gt;$G70,V70*(1-Inputs_ByYear!$D$4),0)),0)</f>
        <v>0</v>
      </c>
      <c r="X70" s="248">
        <f>IF((X$4-$G70)&lt;($C70+$B70),IF(X$4=$G70+$B70,SUMIFS(INDEX('ABP REC Calc'!$G$6:$AB$69,,MATCH('ABP REC Deliveries'!$H70,'ABP REC Calc'!$G$5:$AB$5,0)),'ABP REC Calc'!$C$6:$C$69,'ABP REC Deliveries'!$E70,'ABP REC Calc'!$B$6:$B$69,'ABP REC Deliveries'!$F70),
IF(X$4&gt;$G70,W70*(1-Inputs_ByYear!$D$4),0)),0)</f>
        <v>0</v>
      </c>
      <c r="Y70" s="248">
        <f>IF((Y$4-$G70)&lt;($C70+$B70),IF(Y$4=$G70+$B70,SUMIFS(INDEX('ABP REC Calc'!$G$6:$AB$69,,MATCH('ABP REC Deliveries'!$H70,'ABP REC Calc'!$G$5:$AB$5,0)),'ABP REC Calc'!$C$6:$C$69,'ABP REC Deliveries'!$E70,'ABP REC Calc'!$B$6:$B$69,'ABP REC Deliveries'!$F70),
IF(Y$4&gt;$G70,X70*(1-Inputs_ByYear!$D$4),0)),0)</f>
        <v>0</v>
      </c>
      <c r="Z70" s="248">
        <f>IF((Z$4-$G70)&lt;($C70+$B70),IF(Z$4=$G70+$B70,SUMIFS(INDEX('ABP REC Calc'!$G$6:$AB$69,,MATCH('ABP REC Deliveries'!$H70,'ABP REC Calc'!$G$5:$AB$5,0)),'ABP REC Calc'!$C$6:$C$69,'ABP REC Deliveries'!$E70,'ABP REC Calc'!$B$6:$B$69,'ABP REC Deliveries'!$F70),
IF(Z$4&gt;$G70,Y70*(1-Inputs_ByYear!$D$4),0)),0)</f>
        <v>0</v>
      </c>
      <c r="AA70" s="248">
        <f>IF((AA$4-$G70)&lt;($C70+$B70),IF(AA$4=$G70+$B70,SUMIFS(INDEX('ABP REC Calc'!$G$6:$AB$69,,MATCH('ABP REC Deliveries'!$H70,'ABP REC Calc'!$G$5:$AB$5,0)),'ABP REC Calc'!$C$6:$C$69,'ABP REC Deliveries'!$E70,'ABP REC Calc'!$B$6:$B$69,'ABP REC Deliveries'!$F70),
IF(AA$4&gt;$G70,Z70*(1-Inputs_ByYear!$D$4),0)),0)</f>
        <v>0</v>
      </c>
      <c r="AB70" s="248">
        <f>IF((AB$4-$G70)&lt;($C70+$B70),IF(AB$4=$G70+$B70,SUMIFS(INDEX('ABP REC Calc'!$G$6:$AB$69,,MATCH('ABP REC Deliveries'!$H70,'ABP REC Calc'!$G$5:$AB$5,0)),'ABP REC Calc'!$C$6:$C$69,'ABP REC Deliveries'!$E70,'ABP REC Calc'!$B$6:$B$69,'ABP REC Deliveries'!$F70),
IF(AB$4&gt;$G70,AA70*(1-Inputs_ByYear!$D$4),0)),0)</f>
        <v>0</v>
      </c>
      <c r="AC70" s="248">
        <f>IF((AC$4-$G70)&lt;($C70+$B70),IF(AC$4=$G70+$B70,SUMIFS(INDEX('ABP REC Calc'!$G$6:$AB$69,,MATCH('ABP REC Deliveries'!$H70,'ABP REC Calc'!$G$5:$AB$5,0)),'ABP REC Calc'!$C$6:$C$69,'ABP REC Deliveries'!$E70,'ABP REC Calc'!$B$6:$B$69,'ABP REC Deliveries'!$F70),
IF(AC$4&gt;$G70,AB70*(1-Inputs_ByYear!$D$4),0)),0)</f>
        <v>27689.895276543142</v>
      </c>
      <c r="AD70" s="248">
        <f>IF((AD$4-$G70)&lt;($C70+$B70),IF(AD$4=$G70+$B70,SUMIFS(INDEX('ABP REC Calc'!$G$6:$AB$69,,MATCH('ABP REC Deliveries'!$H70,'ABP REC Calc'!$G$5:$AB$5,0)),'ABP REC Calc'!$C$6:$C$69,'ABP REC Deliveries'!$E70,'ABP REC Calc'!$B$6:$B$69,'ABP REC Deliveries'!$F70),
IF(AD$4&gt;$G70,AC70*(1-Inputs_ByYear!$D$4),0)),0)</f>
        <v>27551.445800160425</v>
      </c>
    </row>
    <row r="71" spans="2:30" ht="14.45" customHeight="1">
      <c r="B71" s="64">
        <v>1</v>
      </c>
      <c r="C71" s="64">
        <v>15</v>
      </c>
      <c r="D71" s="64" t="s">
        <v>229</v>
      </c>
      <c r="E71" s="234" t="s">
        <v>207</v>
      </c>
      <c r="F71" s="231" t="s">
        <v>230</v>
      </c>
      <c r="G71" s="231">
        <f t="shared" si="3"/>
        <v>2044</v>
      </c>
      <c r="H71" s="239" t="s">
        <v>42</v>
      </c>
      <c r="I71" s="247">
        <v>0</v>
      </c>
      <c r="J71" s="248">
        <f>IF((J$4-$G71)&lt;($C71+$B71),IF(J$4=$G71+$B71,SUMIFS(INDEX('ABP REC Calc'!$G$6:$AB$69,,MATCH('ABP REC Deliveries'!$H71,'ABP REC Calc'!$G$5:$AB$5,0)),'ABP REC Calc'!$C$6:$C$69,'ABP REC Deliveries'!$E71,'ABP REC Calc'!$B$6:$B$69,'ABP REC Deliveries'!$F71),
IF(J$4&gt;$G71,I71*(1-Inputs_ByYear!$D$4),0)),0)</f>
        <v>0</v>
      </c>
      <c r="K71" s="248">
        <f>IF((K$4-$G71)&lt;($C71+$B71),IF(K$4=$G71+$B71,SUMIFS(INDEX('ABP REC Calc'!$G$6:$AB$69,,MATCH('ABP REC Deliveries'!$H71,'ABP REC Calc'!$G$5:$AB$5,0)),'ABP REC Calc'!$C$6:$C$69,'ABP REC Deliveries'!$E71,'ABP REC Calc'!$B$6:$B$69,'ABP REC Deliveries'!$F71),
IF(K$4&gt;$G71,J71*(1-Inputs_ByYear!$D$4),0)),0)</f>
        <v>0</v>
      </c>
      <c r="L71" s="248">
        <f>IF((L$4-$G71)&lt;($C71+$B71),IF(L$4=$G71+$B71,SUMIFS(INDEX('ABP REC Calc'!$G$6:$AB$69,,MATCH('ABP REC Deliveries'!$H71,'ABP REC Calc'!$G$5:$AB$5,0)),'ABP REC Calc'!$C$6:$C$69,'ABP REC Deliveries'!$E71,'ABP REC Calc'!$B$6:$B$69,'ABP REC Deliveries'!$F71),
IF(L$4&gt;$G71,K71*(1-Inputs_ByYear!$D$4),0)),0)</f>
        <v>0</v>
      </c>
      <c r="M71" s="248">
        <f>IF((M$4-$G71)&lt;($C71+$B71),IF(M$4=$G71+$B71,SUMIFS(INDEX('ABP REC Calc'!$G$6:$AB$69,,MATCH('ABP REC Deliveries'!$H71,'ABP REC Calc'!$G$5:$AB$5,0)),'ABP REC Calc'!$C$6:$C$69,'ABP REC Deliveries'!$E71,'ABP REC Calc'!$B$6:$B$69,'ABP REC Deliveries'!$F71),
IF(M$4&gt;$G71,L71*(1-Inputs_ByYear!$D$4),0)),0)</f>
        <v>0</v>
      </c>
      <c r="N71" s="248">
        <f>IF((N$4-$G71)&lt;($C71+$B71),IF(N$4=$G71+$B71,SUMIFS(INDEX('ABP REC Calc'!$G$6:$AB$69,,MATCH('ABP REC Deliveries'!$H71,'ABP REC Calc'!$G$5:$AB$5,0)),'ABP REC Calc'!$C$6:$C$69,'ABP REC Deliveries'!$E71,'ABP REC Calc'!$B$6:$B$69,'ABP REC Deliveries'!$F71),
IF(N$4&gt;$G71,M71*(1-Inputs_ByYear!$D$4),0)),0)</f>
        <v>0</v>
      </c>
      <c r="O71" s="248">
        <f>IF((O$4-$G71)&lt;($C71+$B71),IF(O$4=$G71+$B71,SUMIFS(INDEX('ABP REC Calc'!$G$6:$AB$69,,MATCH('ABP REC Deliveries'!$H71,'ABP REC Calc'!$G$5:$AB$5,0)),'ABP REC Calc'!$C$6:$C$69,'ABP REC Deliveries'!$E71,'ABP REC Calc'!$B$6:$B$69,'ABP REC Deliveries'!$F71),
IF(O$4&gt;$G71,N71*(1-Inputs_ByYear!$D$4),0)),0)</f>
        <v>0</v>
      </c>
      <c r="P71" s="248">
        <f>IF((P$4-$G71)&lt;($C71+$B71),IF(P$4=$G71+$B71,SUMIFS(INDEX('ABP REC Calc'!$G$6:$AB$69,,MATCH('ABP REC Deliveries'!$H71,'ABP REC Calc'!$G$5:$AB$5,0)),'ABP REC Calc'!$C$6:$C$69,'ABP REC Deliveries'!$E71,'ABP REC Calc'!$B$6:$B$69,'ABP REC Deliveries'!$F71),
IF(P$4&gt;$G71,O71*(1-Inputs_ByYear!$D$4),0)),0)</f>
        <v>0</v>
      </c>
      <c r="Q71" s="248">
        <f>IF((Q$4-$G71)&lt;($C71+$B71),IF(Q$4=$G71+$B71,SUMIFS(INDEX('ABP REC Calc'!$G$6:$AB$69,,MATCH('ABP REC Deliveries'!$H71,'ABP REC Calc'!$G$5:$AB$5,0)),'ABP REC Calc'!$C$6:$C$69,'ABP REC Deliveries'!$E71,'ABP REC Calc'!$B$6:$B$69,'ABP REC Deliveries'!$F71),
IF(Q$4&gt;$G71,P71*(1-Inputs_ByYear!$D$4),0)),0)</f>
        <v>0</v>
      </c>
      <c r="R71" s="248">
        <f>IF((R$4-$G71)&lt;($C71+$B71),IF(R$4=$G71+$B71,SUMIFS(INDEX('ABP REC Calc'!$G$6:$AB$69,,MATCH('ABP REC Deliveries'!$H71,'ABP REC Calc'!$G$5:$AB$5,0)),'ABP REC Calc'!$C$6:$C$69,'ABP REC Deliveries'!$E71,'ABP REC Calc'!$B$6:$B$69,'ABP REC Deliveries'!$F71),
IF(R$4&gt;$G71,Q71*(1-Inputs_ByYear!$D$4),0)),0)</f>
        <v>0</v>
      </c>
      <c r="S71" s="248">
        <f>IF((S$4-$G71)&lt;($C71+$B71),IF(S$4=$G71+$B71,SUMIFS(INDEX('ABP REC Calc'!$G$6:$AB$69,,MATCH('ABP REC Deliveries'!$H71,'ABP REC Calc'!$G$5:$AB$5,0)),'ABP REC Calc'!$C$6:$C$69,'ABP REC Deliveries'!$E71,'ABP REC Calc'!$B$6:$B$69,'ABP REC Deliveries'!$F71),
IF(S$4&gt;$G71,R71*(1-Inputs_ByYear!$D$4),0)),0)</f>
        <v>0</v>
      </c>
      <c r="T71" s="248">
        <f>IF((T$4-$G71)&lt;($C71+$B71),IF(T$4=$G71+$B71,SUMIFS(INDEX('ABP REC Calc'!$G$6:$AB$69,,MATCH('ABP REC Deliveries'!$H71,'ABP REC Calc'!$G$5:$AB$5,0)),'ABP REC Calc'!$C$6:$C$69,'ABP REC Deliveries'!$E71,'ABP REC Calc'!$B$6:$B$69,'ABP REC Deliveries'!$F71),
IF(T$4&gt;$G71,S71*(1-Inputs_ByYear!$D$4),0)),0)</f>
        <v>0</v>
      </c>
      <c r="U71" s="248">
        <f>IF((U$4-$G71)&lt;($C71+$B71),IF(U$4=$G71+$B71,SUMIFS(INDEX('ABP REC Calc'!$G$6:$AB$69,,MATCH('ABP REC Deliveries'!$H71,'ABP REC Calc'!$G$5:$AB$5,0)),'ABP REC Calc'!$C$6:$C$69,'ABP REC Deliveries'!$E71,'ABP REC Calc'!$B$6:$B$69,'ABP REC Deliveries'!$F71),
IF(U$4&gt;$G71,T71*(1-Inputs_ByYear!$D$4),0)),0)</f>
        <v>0</v>
      </c>
      <c r="V71" s="248">
        <f>IF((V$4-$G71)&lt;($C71+$B71),IF(V$4=$G71+$B71,SUMIFS(INDEX('ABP REC Calc'!$G$6:$AB$69,,MATCH('ABP REC Deliveries'!$H71,'ABP REC Calc'!$G$5:$AB$5,0)),'ABP REC Calc'!$C$6:$C$69,'ABP REC Deliveries'!$E71,'ABP REC Calc'!$B$6:$B$69,'ABP REC Deliveries'!$F71),
IF(V$4&gt;$G71,U71*(1-Inputs_ByYear!$D$4),0)),0)</f>
        <v>0</v>
      </c>
      <c r="W71" s="248">
        <f>IF((W$4-$G71)&lt;($C71+$B71),IF(W$4=$G71+$B71,SUMIFS(INDEX('ABP REC Calc'!$G$6:$AB$69,,MATCH('ABP REC Deliveries'!$H71,'ABP REC Calc'!$G$5:$AB$5,0)),'ABP REC Calc'!$C$6:$C$69,'ABP REC Deliveries'!$E71,'ABP REC Calc'!$B$6:$B$69,'ABP REC Deliveries'!$F71),
IF(W$4&gt;$G71,V71*(1-Inputs_ByYear!$D$4),0)),0)</f>
        <v>0</v>
      </c>
      <c r="X71" s="248">
        <f>IF((X$4-$G71)&lt;($C71+$B71),IF(X$4=$G71+$B71,SUMIFS(INDEX('ABP REC Calc'!$G$6:$AB$69,,MATCH('ABP REC Deliveries'!$H71,'ABP REC Calc'!$G$5:$AB$5,0)),'ABP REC Calc'!$C$6:$C$69,'ABP REC Deliveries'!$E71,'ABP REC Calc'!$B$6:$B$69,'ABP REC Deliveries'!$F71),
IF(X$4&gt;$G71,W71*(1-Inputs_ByYear!$D$4),0)),0)</f>
        <v>0</v>
      </c>
      <c r="Y71" s="248">
        <f>IF((Y$4-$G71)&lt;($C71+$B71),IF(Y$4=$G71+$B71,SUMIFS(INDEX('ABP REC Calc'!$G$6:$AB$69,,MATCH('ABP REC Deliveries'!$H71,'ABP REC Calc'!$G$5:$AB$5,0)),'ABP REC Calc'!$C$6:$C$69,'ABP REC Deliveries'!$E71,'ABP REC Calc'!$B$6:$B$69,'ABP REC Deliveries'!$F71),
IF(Y$4&gt;$G71,X71*(1-Inputs_ByYear!$D$4),0)),0)</f>
        <v>0</v>
      </c>
      <c r="Z71" s="248">
        <f>IF((Z$4-$G71)&lt;($C71+$B71),IF(Z$4=$G71+$B71,SUMIFS(INDEX('ABP REC Calc'!$G$6:$AB$69,,MATCH('ABP REC Deliveries'!$H71,'ABP REC Calc'!$G$5:$AB$5,0)),'ABP REC Calc'!$C$6:$C$69,'ABP REC Deliveries'!$E71,'ABP REC Calc'!$B$6:$B$69,'ABP REC Deliveries'!$F71),
IF(Z$4&gt;$G71,Y71*(1-Inputs_ByYear!$D$4),0)),0)</f>
        <v>0</v>
      </c>
      <c r="AA71" s="248">
        <f>IF((AA$4-$G71)&lt;($C71+$B71),IF(AA$4=$G71+$B71,SUMIFS(INDEX('ABP REC Calc'!$G$6:$AB$69,,MATCH('ABP REC Deliveries'!$H71,'ABP REC Calc'!$G$5:$AB$5,0)),'ABP REC Calc'!$C$6:$C$69,'ABP REC Deliveries'!$E71,'ABP REC Calc'!$B$6:$B$69,'ABP REC Deliveries'!$F71),
IF(AA$4&gt;$G71,Z71*(1-Inputs_ByYear!$D$4),0)),0)</f>
        <v>0</v>
      </c>
      <c r="AB71" s="248">
        <f>IF((AB$4-$G71)&lt;($C71+$B71),IF(AB$4=$G71+$B71,SUMIFS(INDEX('ABP REC Calc'!$G$6:$AB$69,,MATCH('ABP REC Deliveries'!$H71,'ABP REC Calc'!$G$5:$AB$5,0)),'ABP REC Calc'!$C$6:$C$69,'ABP REC Deliveries'!$E71,'ABP REC Calc'!$B$6:$B$69,'ABP REC Deliveries'!$F71),
IF(AB$4&gt;$G71,AA71*(1-Inputs_ByYear!$D$4),0)),0)</f>
        <v>0</v>
      </c>
      <c r="AC71" s="248">
        <f>IF((AC$4-$G71)&lt;($C71+$B71),IF(AC$4=$G71+$B71,SUMIFS(INDEX('ABP REC Calc'!$G$6:$AB$69,,MATCH('ABP REC Deliveries'!$H71,'ABP REC Calc'!$G$5:$AB$5,0)),'ABP REC Calc'!$C$6:$C$69,'ABP REC Deliveries'!$E71,'ABP REC Calc'!$B$6:$B$69,'ABP REC Deliveries'!$F71),
IF(AC$4&gt;$G71,AB71*(1-Inputs_ByYear!$D$4),0)),0)</f>
        <v>0</v>
      </c>
      <c r="AD71" s="248">
        <f>IF((AD$4-$G71)&lt;($C71+$B71),IF(AD$4=$G71+$B71,SUMIFS(INDEX('ABP REC Calc'!$G$6:$AB$69,,MATCH('ABP REC Deliveries'!$H71,'ABP REC Calc'!$G$5:$AB$5,0)),'ABP REC Calc'!$C$6:$C$69,'ABP REC Deliveries'!$E71,'ABP REC Calc'!$B$6:$B$69,'ABP REC Deliveries'!$F71),
IF(AD$4&gt;$G71,AC71*(1-Inputs_ByYear!$D$4),0)),0)</f>
        <v>27689.895276543142</v>
      </c>
    </row>
    <row r="72" spans="2:30" ht="14.45" customHeight="1">
      <c r="B72" s="64">
        <v>1</v>
      </c>
      <c r="C72" s="64">
        <v>15</v>
      </c>
      <c r="D72" s="64" t="s">
        <v>229</v>
      </c>
      <c r="E72" s="234" t="s">
        <v>207</v>
      </c>
      <c r="F72" s="231" t="s">
        <v>230</v>
      </c>
      <c r="G72" s="231">
        <f t="shared" si="3"/>
        <v>2045</v>
      </c>
      <c r="H72" s="239" t="s">
        <v>43</v>
      </c>
      <c r="I72" s="247">
        <v>0</v>
      </c>
      <c r="J72" s="248">
        <f>IF((J$4-$G72)&lt;($C72+$B72),IF(J$4=$G72+$B72,SUMIFS(INDEX('ABP REC Calc'!$G$6:$AB$69,,MATCH('ABP REC Deliveries'!$H72,'ABP REC Calc'!$G$5:$AB$5,0)),'ABP REC Calc'!$C$6:$C$69,'ABP REC Deliveries'!$E72,'ABP REC Calc'!$B$6:$B$69,'ABP REC Deliveries'!$F72),
IF(J$4&gt;$G72,I72*(1-Inputs_ByYear!$D$4),0)),0)</f>
        <v>0</v>
      </c>
      <c r="K72" s="248">
        <f>IF((K$4-$G72)&lt;($C72+$B72),IF(K$4=$G72+$B72,SUMIFS(INDEX('ABP REC Calc'!$G$6:$AB$69,,MATCH('ABP REC Deliveries'!$H72,'ABP REC Calc'!$G$5:$AB$5,0)),'ABP REC Calc'!$C$6:$C$69,'ABP REC Deliveries'!$E72,'ABP REC Calc'!$B$6:$B$69,'ABP REC Deliveries'!$F72),
IF(K$4&gt;$G72,J72*(1-Inputs_ByYear!$D$4),0)),0)</f>
        <v>0</v>
      </c>
      <c r="L72" s="248">
        <f>IF((L$4-$G72)&lt;($C72+$B72),IF(L$4=$G72+$B72,SUMIFS(INDEX('ABP REC Calc'!$G$6:$AB$69,,MATCH('ABP REC Deliveries'!$H72,'ABP REC Calc'!$G$5:$AB$5,0)),'ABP REC Calc'!$C$6:$C$69,'ABP REC Deliveries'!$E72,'ABP REC Calc'!$B$6:$B$69,'ABP REC Deliveries'!$F72),
IF(L$4&gt;$G72,K72*(1-Inputs_ByYear!$D$4),0)),0)</f>
        <v>0</v>
      </c>
      <c r="M72" s="248">
        <f>IF((M$4-$G72)&lt;($C72+$B72),IF(M$4=$G72+$B72,SUMIFS(INDEX('ABP REC Calc'!$G$6:$AB$69,,MATCH('ABP REC Deliveries'!$H72,'ABP REC Calc'!$G$5:$AB$5,0)),'ABP REC Calc'!$C$6:$C$69,'ABP REC Deliveries'!$E72,'ABP REC Calc'!$B$6:$B$69,'ABP REC Deliveries'!$F72),
IF(M$4&gt;$G72,L72*(1-Inputs_ByYear!$D$4),0)),0)</f>
        <v>0</v>
      </c>
      <c r="N72" s="248">
        <f>IF((N$4-$G72)&lt;($C72+$B72),IF(N$4=$G72+$B72,SUMIFS(INDEX('ABP REC Calc'!$G$6:$AB$69,,MATCH('ABP REC Deliveries'!$H72,'ABP REC Calc'!$G$5:$AB$5,0)),'ABP REC Calc'!$C$6:$C$69,'ABP REC Deliveries'!$E72,'ABP REC Calc'!$B$6:$B$69,'ABP REC Deliveries'!$F72),
IF(N$4&gt;$G72,M72*(1-Inputs_ByYear!$D$4),0)),0)</f>
        <v>0</v>
      </c>
      <c r="O72" s="248">
        <f>IF((O$4-$G72)&lt;($C72+$B72),IF(O$4=$G72+$B72,SUMIFS(INDEX('ABP REC Calc'!$G$6:$AB$69,,MATCH('ABP REC Deliveries'!$H72,'ABP REC Calc'!$G$5:$AB$5,0)),'ABP REC Calc'!$C$6:$C$69,'ABP REC Deliveries'!$E72,'ABP REC Calc'!$B$6:$B$69,'ABP REC Deliveries'!$F72),
IF(O$4&gt;$G72,N72*(1-Inputs_ByYear!$D$4),0)),0)</f>
        <v>0</v>
      </c>
      <c r="P72" s="248">
        <f>IF((P$4-$G72)&lt;($C72+$B72),IF(P$4=$G72+$B72,SUMIFS(INDEX('ABP REC Calc'!$G$6:$AB$69,,MATCH('ABP REC Deliveries'!$H72,'ABP REC Calc'!$G$5:$AB$5,0)),'ABP REC Calc'!$C$6:$C$69,'ABP REC Deliveries'!$E72,'ABP REC Calc'!$B$6:$B$69,'ABP REC Deliveries'!$F72),
IF(P$4&gt;$G72,O72*(1-Inputs_ByYear!$D$4),0)),0)</f>
        <v>0</v>
      </c>
      <c r="Q72" s="248">
        <f>IF((Q$4-$G72)&lt;($C72+$B72),IF(Q$4=$G72+$B72,SUMIFS(INDEX('ABP REC Calc'!$G$6:$AB$69,,MATCH('ABP REC Deliveries'!$H72,'ABP REC Calc'!$G$5:$AB$5,0)),'ABP REC Calc'!$C$6:$C$69,'ABP REC Deliveries'!$E72,'ABP REC Calc'!$B$6:$B$69,'ABP REC Deliveries'!$F72),
IF(Q$4&gt;$G72,P72*(1-Inputs_ByYear!$D$4),0)),0)</f>
        <v>0</v>
      </c>
      <c r="R72" s="248">
        <f>IF((R$4-$G72)&lt;($C72+$B72),IF(R$4=$G72+$B72,SUMIFS(INDEX('ABP REC Calc'!$G$6:$AB$69,,MATCH('ABP REC Deliveries'!$H72,'ABP REC Calc'!$G$5:$AB$5,0)),'ABP REC Calc'!$C$6:$C$69,'ABP REC Deliveries'!$E72,'ABP REC Calc'!$B$6:$B$69,'ABP REC Deliveries'!$F72),
IF(R$4&gt;$G72,Q72*(1-Inputs_ByYear!$D$4),0)),0)</f>
        <v>0</v>
      </c>
      <c r="S72" s="248">
        <f>IF((S$4-$G72)&lt;($C72+$B72),IF(S$4=$G72+$B72,SUMIFS(INDEX('ABP REC Calc'!$G$6:$AB$69,,MATCH('ABP REC Deliveries'!$H72,'ABP REC Calc'!$G$5:$AB$5,0)),'ABP REC Calc'!$C$6:$C$69,'ABP REC Deliveries'!$E72,'ABP REC Calc'!$B$6:$B$69,'ABP REC Deliveries'!$F72),
IF(S$4&gt;$G72,R72*(1-Inputs_ByYear!$D$4),0)),0)</f>
        <v>0</v>
      </c>
      <c r="T72" s="248">
        <f>IF((T$4-$G72)&lt;($C72+$B72),IF(T$4=$G72+$B72,SUMIFS(INDEX('ABP REC Calc'!$G$6:$AB$69,,MATCH('ABP REC Deliveries'!$H72,'ABP REC Calc'!$G$5:$AB$5,0)),'ABP REC Calc'!$C$6:$C$69,'ABP REC Deliveries'!$E72,'ABP REC Calc'!$B$6:$B$69,'ABP REC Deliveries'!$F72),
IF(T$4&gt;$G72,S72*(1-Inputs_ByYear!$D$4),0)),0)</f>
        <v>0</v>
      </c>
      <c r="U72" s="248">
        <f>IF((U$4-$G72)&lt;($C72+$B72),IF(U$4=$G72+$B72,SUMIFS(INDEX('ABP REC Calc'!$G$6:$AB$69,,MATCH('ABP REC Deliveries'!$H72,'ABP REC Calc'!$G$5:$AB$5,0)),'ABP REC Calc'!$C$6:$C$69,'ABP REC Deliveries'!$E72,'ABP REC Calc'!$B$6:$B$69,'ABP REC Deliveries'!$F72),
IF(U$4&gt;$G72,T72*(1-Inputs_ByYear!$D$4),0)),0)</f>
        <v>0</v>
      </c>
      <c r="V72" s="248">
        <f>IF((V$4-$G72)&lt;($C72+$B72),IF(V$4=$G72+$B72,SUMIFS(INDEX('ABP REC Calc'!$G$6:$AB$69,,MATCH('ABP REC Deliveries'!$H72,'ABP REC Calc'!$G$5:$AB$5,0)),'ABP REC Calc'!$C$6:$C$69,'ABP REC Deliveries'!$E72,'ABP REC Calc'!$B$6:$B$69,'ABP REC Deliveries'!$F72),
IF(V$4&gt;$G72,U72*(1-Inputs_ByYear!$D$4),0)),0)</f>
        <v>0</v>
      </c>
      <c r="W72" s="248">
        <f>IF((W$4-$G72)&lt;($C72+$B72),IF(W$4=$G72+$B72,SUMIFS(INDEX('ABP REC Calc'!$G$6:$AB$69,,MATCH('ABP REC Deliveries'!$H72,'ABP REC Calc'!$G$5:$AB$5,0)),'ABP REC Calc'!$C$6:$C$69,'ABP REC Deliveries'!$E72,'ABP REC Calc'!$B$6:$B$69,'ABP REC Deliveries'!$F72),
IF(W$4&gt;$G72,V72*(1-Inputs_ByYear!$D$4),0)),0)</f>
        <v>0</v>
      </c>
      <c r="X72" s="248">
        <f>IF((X$4-$G72)&lt;($C72+$B72),IF(X$4=$G72+$B72,SUMIFS(INDEX('ABP REC Calc'!$G$6:$AB$69,,MATCH('ABP REC Deliveries'!$H72,'ABP REC Calc'!$G$5:$AB$5,0)),'ABP REC Calc'!$C$6:$C$69,'ABP REC Deliveries'!$E72,'ABP REC Calc'!$B$6:$B$69,'ABP REC Deliveries'!$F72),
IF(X$4&gt;$G72,W72*(1-Inputs_ByYear!$D$4),0)),0)</f>
        <v>0</v>
      </c>
      <c r="Y72" s="248">
        <f>IF((Y$4-$G72)&lt;($C72+$B72),IF(Y$4=$G72+$B72,SUMIFS(INDEX('ABP REC Calc'!$G$6:$AB$69,,MATCH('ABP REC Deliveries'!$H72,'ABP REC Calc'!$G$5:$AB$5,0)),'ABP REC Calc'!$C$6:$C$69,'ABP REC Deliveries'!$E72,'ABP REC Calc'!$B$6:$B$69,'ABP REC Deliveries'!$F72),
IF(Y$4&gt;$G72,X72*(1-Inputs_ByYear!$D$4),0)),0)</f>
        <v>0</v>
      </c>
      <c r="Z72" s="248">
        <f>IF((Z$4-$G72)&lt;($C72+$B72),IF(Z$4=$G72+$B72,SUMIFS(INDEX('ABP REC Calc'!$G$6:$AB$69,,MATCH('ABP REC Deliveries'!$H72,'ABP REC Calc'!$G$5:$AB$5,0)),'ABP REC Calc'!$C$6:$C$69,'ABP REC Deliveries'!$E72,'ABP REC Calc'!$B$6:$B$69,'ABP REC Deliveries'!$F72),
IF(Z$4&gt;$G72,Y72*(1-Inputs_ByYear!$D$4),0)),0)</f>
        <v>0</v>
      </c>
      <c r="AA72" s="248">
        <f>IF((AA$4-$G72)&lt;($C72+$B72),IF(AA$4=$G72+$B72,SUMIFS(INDEX('ABP REC Calc'!$G$6:$AB$69,,MATCH('ABP REC Deliveries'!$H72,'ABP REC Calc'!$G$5:$AB$5,0)),'ABP REC Calc'!$C$6:$C$69,'ABP REC Deliveries'!$E72,'ABP REC Calc'!$B$6:$B$69,'ABP REC Deliveries'!$F72),
IF(AA$4&gt;$G72,Z72*(1-Inputs_ByYear!$D$4),0)),0)</f>
        <v>0</v>
      </c>
      <c r="AB72" s="248">
        <f>IF((AB$4-$G72)&lt;($C72+$B72),IF(AB$4=$G72+$B72,SUMIFS(INDEX('ABP REC Calc'!$G$6:$AB$69,,MATCH('ABP REC Deliveries'!$H72,'ABP REC Calc'!$G$5:$AB$5,0)),'ABP REC Calc'!$C$6:$C$69,'ABP REC Deliveries'!$E72,'ABP REC Calc'!$B$6:$B$69,'ABP REC Deliveries'!$F72),
IF(AB$4&gt;$G72,AA72*(1-Inputs_ByYear!$D$4),0)),0)</f>
        <v>0</v>
      </c>
      <c r="AC72" s="248">
        <f>IF((AC$4-$G72)&lt;($C72+$B72),IF(AC$4=$G72+$B72,SUMIFS(INDEX('ABP REC Calc'!$G$6:$AB$69,,MATCH('ABP REC Deliveries'!$H72,'ABP REC Calc'!$G$5:$AB$5,0)),'ABP REC Calc'!$C$6:$C$69,'ABP REC Deliveries'!$E72,'ABP REC Calc'!$B$6:$B$69,'ABP REC Deliveries'!$F72),
IF(AC$4&gt;$G72,AB72*(1-Inputs_ByYear!$D$4),0)),0)</f>
        <v>0</v>
      </c>
      <c r="AD72" s="248">
        <f>IF((AD$4-$G72)&lt;($C72+$B72),IF(AD$4=$G72+$B72,SUMIFS(INDEX('ABP REC Calc'!$G$6:$AB$69,,MATCH('ABP REC Deliveries'!$H72,'ABP REC Calc'!$G$5:$AB$5,0)),'ABP REC Calc'!$C$6:$C$69,'ABP REC Deliveries'!$E72,'ABP REC Calc'!$B$6:$B$69,'ABP REC Deliveries'!$F72),
IF(AD$4&gt;$G72,AC72*(1-Inputs_ByYear!$D$4),0)),0)</f>
        <v>0</v>
      </c>
    </row>
    <row r="73" spans="2:30" ht="14.45" customHeight="1">
      <c r="B73" s="64">
        <v>1</v>
      </c>
      <c r="C73" s="64">
        <v>15</v>
      </c>
      <c r="D73" s="64" t="s">
        <v>229</v>
      </c>
      <c r="E73" s="234" t="s">
        <v>207</v>
      </c>
      <c r="F73" s="231" t="s">
        <v>231</v>
      </c>
      <c r="G73" s="231">
        <f>VALUE(LEFT(H73, FIND("-", H73)-1))</f>
        <v>2024</v>
      </c>
      <c r="H73" s="239" t="s">
        <v>22</v>
      </c>
      <c r="I73" s="247">
        <v>0</v>
      </c>
      <c r="J73" s="248">
        <f>IF((J$4-$G73)&lt;($C73+$B73),IF(J$4=$G73+$B73,SUMIFS(INDEX('ABP REC Calc'!$G$6:$AB$69,,MATCH('ABP REC Deliveries'!$H73,'ABP REC Calc'!$G$5:$AB$5,0)),'ABP REC Calc'!$C$6:$C$69,'ABP REC Deliveries'!$E73,'ABP REC Calc'!$B$6:$B$69,'ABP REC Deliveries'!$F73),
IF(J$4&gt;$G73,I73*(1-Inputs_ByYear!$D$4),0)),0)</f>
        <v>45165.326577058389</v>
      </c>
      <c r="K73" s="248">
        <f>IF((K$4-$G73)&lt;($C73+$B73),IF(K$4=$G73+$B73,SUMIFS(INDEX('ABP REC Calc'!$G$6:$AB$69,,MATCH('ABP REC Deliveries'!$H73,'ABP REC Calc'!$G$5:$AB$5,0)),'ABP REC Calc'!$C$6:$C$69,'ABP REC Deliveries'!$E73,'ABP REC Calc'!$B$6:$B$69,'ABP REC Deliveries'!$F73),
IF(K$4&gt;$G73,J73*(1-Inputs_ByYear!$D$4),0)),0)</f>
        <v>44939.499944173098</v>
      </c>
      <c r="L73" s="248">
        <f>IF((L$4-$G73)&lt;($C73+$B73),IF(L$4=$G73+$B73,SUMIFS(INDEX('ABP REC Calc'!$G$6:$AB$69,,MATCH('ABP REC Deliveries'!$H73,'ABP REC Calc'!$G$5:$AB$5,0)),'ABP REC Calc'!$C$6:$C$69,'ABP REC Deliveries'!$E73,'ABP REC Calc'!$B$6:$B$69,'ABP REC Deliveries'!$F73),
IF(L$4&gt;$G73,K73*(1-Inputs_ByYear!$D$4),0)),0)</f>
        <v>44714.802444452231</v>
      </c>
      <c r="M73" s="248">
        <f>IF((M$4-$G73)&lt;($C73+$B73),IF(M$4=$G73+$B73,SUMIFS(INDEX('ABP REC Calc'!$G$6:$AB$69,,MATCH('ABP REC Deliveries'!$H73,'ABP REC Calc'!$G$5:$AB$5,0)),'ABP REC Calc'!$C$6:$C$69,'ABP REC Deliveries'!$E73,'ABP REC Calc'!$B$6:$B$69,'ABP REC Deliveries'!$F73),
IF(M$4&gt;$G73,L73*(1-Inputs_ByYear!$D$4),0)),0)</f>
        <v>44491.228432229967</v>
      </c>
      <c r="N73" s="248">
        <f>IF((N$4-$G73)&lt;($C73+$B73),IF(N$4=$G73+$B73,SUMIFS(INDEX('ABP REC Calc'!$G$6:$AB$69,,MATCH('ABP REC Deliveries'!$H73,'ABP REC Calc'!$G$5:$AB$5,0)),'ABP REC Calc'!$C$6:$C$69,'ABP REC Deliveries'!$E73,'ABP REC Calc'!$B$6:$B$69,'ABP REC Deliveries'!$F73),
IF(N$4&gt;$G73,M73*(1-Inputs_ByYear!$D$4),0)),0)</f>
        <v>44268.772290068817</v>
      </c>
      <c r="O73" s="248">
        <f>IF((O$4-$G73)&lt;($C73+$B73),IF(O$4=$G73+$B73,SUMIFS(INDEX('ABP REC Calc'!$G$6:$AB$69,,MATCH('ABP REC Deliveries'!$H73,'ABP REC Calc'!$G$5:$AB$5,0)),'ABP REC Calc'!$C$6:$C$69,'ABP REC Deliveries'!$E73,'ABP REC Calc'!$B$6:$B$69,'ABP REC Deliveries'!$F73),
IF(O$4&gt;$G73,N73*(1-Inputs_ByYear!$D$4),0)),0)</f>
        <v>44047.42842861847</v>
      </c>
      <c r="P73" s="248">
        <f>IF((P$4-$G73)&lt;($C73+$B73),IF(P$4=$G73+$B73,SUMIFS(INDEX('ABP REC Calc'!$G$6:$AB$69,,MATCH('ABP REC Deliveries'!$H73,'ABP REC Calc'!$G$5:$AB$5,0)),'ABP REC Calc'!$C$6:$C$69,'ABP REC Deliveries'!$E73,'ABP REC Calc'!$B$6:$B$69,'ABP REC Deliveries'!$F73),
IF(P$4&gt;$G73,O73*(1-Inputs_ByYear!$D$4),0)),0)</f>
        <v>43827.191286475376</v>
      </c>
      <c r="Q73" s="248">
        <f>IF((Q$4-$G73)&lt;($C73+$B73),IF(Q$4=$G73+$B73,SUMIFS(INDEX('ABP REC Calc'!$G$6:$AB$69,,MATCH('ABP REC Deliveries'!$H73,'ABP REC Calc'!$G$5:$AB$5,0)),'ABP REC Calc'!$C$6:$C$69,'ABP REC Deliveries'!$E73,'ABP REC Calc'!$B$6:$B$69,'ABP REC Deliveries'!$F73),
IF(Q$4&gt;$G73,P73*(1-Inputs_ByYear!$D$4),0)),0)</f>
        <v>43608.055330042997</v>
      </c>
      <c r="R73" s="248">
        <f>IF((R$4-$G73)&lt;($C73+$B73),IF(R$4=$G73+$B73,SUMIFS(INDEX('ABP REC Calc'!$G$6:$AB$69,,MATCH('ABP REC Deliveries'!$H73,'ABP REC Calc'!$G$5:$AB$5,0)),'ABP REC Calc'!$C$6:$C$69,'ABP REC Deliveries'!$E73,'ABP REC Calc'!$B$6:$B$69,'ABP REC Deliveries'!$F73),
IF(R$4&gt;$G73,Q73*(1-Inputs_ByYear!$D$4),0)),0)</f>
        <v>43390.015053392781</v>
      </c>
      <c r="S73" s="248">
        <f>IF((S$4-$G73)&lt;($C73+$B73),IF(S$4=$G73+$B73,SUMIFS(INDEX('ABP REC Calc'!$G$6:$AB$69,,MATCH('ABP REC Deliveries'!$H73,'ABP REC Calc'!$G$5:$AB$5,0)),'ABP REC Calc'!$C$6:$C$69,'ABP REC Deliveries'!$E73,'ABP REC Calc'!$B$6:$B$69,'ABP REC Deliveries'!$F73),
IF(S$4&gt;$G73,R73*(1-Inputs_ByYear!$D$4),0)),0)</f>
        <v>43173.064978125818</v>
      </c>
      <c r="T73" s="248">
        <f>IF((T$4-$G73)&lt;($C73+$B73),IF(T$4=$G73+$B73,SUMIFS(INDEX('ABP REC Calc'!$G$6:$AB$69,,MATCH('ABP REC Deliveries'!$H73,'ABP REC Calc'!$G$5:$AB$5,0)),'ABP REC Calc'!$C$6:$C$69,'ABP REC Deliveries'!$E73,'ABP REC Calc'!$B$6:$B$69,'ABP REC Deliveries'!$F73),
IF(T$4&gt;$G73,S73*(1-Inputs_ByYear!$D$4),0)),0)</f>
        <v>42957.199653235191</v>
      </c>
      <c r="U73" s="248">
        <f>IF((U$4-$G73)&lt;($C73+$B73),IF(U$4=$G73+$B73,SUMIFS(INDEX('ABP REC Calc'!$G$6:$AB$69,,MATCH('ABP REC Deliveries'!$H73,'ABP REC Calc'!$G$5:$AB$5,0)),'ABP REC Calc'!$C$6:$C$69,'ABP REC Deliveries'!$E73,'ABP REC Calc'!$B$6:$B$69,'ABP REC Deliveries'!$F73),
IF(U$4&gt;$G73,T73*(1-Inputs_ByYear!$D$4),0)),0)</f>
        <v>42742.413654969016</v>
      </c>
      <c r="V73" s="248">
        <f>IF((V$4-$G73)&lt;($C73+$B73),IF(V$4=$G73+$B73,SUMIFS(INDEX('ABP REC Calc'!$G$6:$AB$69,,MATCH('ABP REC Deliveries'!$H73,'ABP REC Calc'!$G$5:$AB$5,0)),'ABP REC Calc'!$C$6:$C$69,'ABP REC Deliveries'!$E73,'ABP REC Calc'!$B$6:$B$69,'ABP REC Deliveries'!$F73),
IF(V$4&gt;$G73,U73*(1-Inputs_ByYear!$D$4),0)),0)</f>
        <v>42528.701586694173</v>
      </c>
      <c r="W73" s="248">
        <f>IF((W$4-$G73)&lt;($C73+$B73),IF(W$4=$G73+$B73,SUMIFS(INDEX('ABP REC Calc'!$G$6:$AB$69,,MATCH('ABP REC Deliveries'!$H73,'ABP REC Calc'!$G$5:$AB$5,0)),'ABP REC Calc'!$C$6:$C$69,'ABP REC Deliveries'!$E73,'ABP REC Calc'!$B$6:$B$69,'ABP REC Deliveries'!$F73),
IF(W$4&gt;$G73,V73*(1-Inputs_ByYear!$D$4),0)),0)</f>
        <v>42316.058078760703</v>
      </c>
      <c r="X73" s="248">
        <f>IF((X$4-$G73)&lt;($C73+$B73),IF(X$4=$G73+$B73,SUMIFS(INDEX('ABP REC Calc'!$G$6:$AB$69,,MATCH('ABP REC Deliveries'!$H73,'ABP REC Calc'!$G$5:$AB$5,0)),'ABP REC Calc'!$C$6:$C$69,'ABP REC Deliveries'!$E73,'ABP REC Calc'!$B$6:$B$69,'ABP REC Deliveries'!$F73),
IF(X$4&gt;$G73,W73*(1-Inputs_ByYear!$D$4),0)),0)</f>
        <v>42104.477788366901</v>
      </c>
      <c r="Y73" s="248">
        <f>IF((Y$4-$G73)&lt;($C73+$B73),IF(Y$4=$G73+$B73,SUMIFS(INDEX('ABP REC Calc'!$G$6:$AB$69,,MATCH('ABP REC Deliveries'!$H73,'ABP REC Calc'!$G$5:$AB$5,0)),'ABP REC Calc'!$C$6:$C$69,'ABP REC Deliveries'!$E73,'ABP REC Calc'!$B$6:$B$69,'ABP REC Deliveries'!$F73),
IF(Y$4&gt;$G73,X73*(1-Inputs_ByYear!$D$4),0)),0)</f>
        <v>0</v>
      </c>
      <c r="Z73" s="248">
        <f>IF((Z$4-$G73)&lt;($C73+$B73),IF(Z$4=$G73+$B73,SUMIFS(INDEX('ABP REC Calc'!$G$6:$AB$69,,MATCH('ABP REC Deliveries'!$H73,'ABP REC Calc'!$G$5:$AB$5,0)),'ABP REC Calc'!$C$6:$C$69,'ABP REC Deliveries'!$E73,'ABP REC Calc'!$B$6:$B$69,'ABP REC Deliveries'!$F73),
IF(Z$4&gt;$G73,Y73*(1-Inputs_ByYear!$D$4),0)),0)</f>
        <v>0</v>
      </c>
      <c r="AA73" s="248">
        <f>IF((AA$4-$G73)&lt;($C73+$B73),IF(AA$4=$G73+$B73,SUMIFS(INDEX('ABP REC Calc'!$G$6:$AB$69,,MATCH('ABP REC Deliveries'!$H73,'ABP REC Calc'!$G$5:$AB$5,0)),'ABP REC Calc'!$C$6:$C$69,'ABP REC Deliveries'!$E73,'ABP REC Calc'!$B$6:$B$69,'ABP REC Deliveries'!$F73),
IF(AA$4&gt;$G73,Z73*(1-Inputs_ByYear!$D$4),0)),0)</f>
        <v>0</v>
      </c>
      <c r="AB73" s="248">
        <f>IF((AB$4-$G73)&lt;($C73+$B73),IF(AB$4=$G73+$B73,SUMIFS(INDEX('ABP REC Calc'!$G$6:$AB$69,,MATCH('ABP REC Deliveries'!$H73,'ABP REC Calc'!$G$5:$AB$5,0)),'ABP REC Calc'!$C$6:$C$69,'ABP REC Deliveries'!$E73,'ABP REC Calc'!$B$6:$B$69,'ABP REC Deliveries'!$F73),
IF(AB$4&gt;$G73,AA73*(1-Inputs_ByYear!$D$4),0)),0)</f>
        <v>0</v>
      </c>
      <c r="AC73" s="248">
        <f>IF((AC$4-$G73)&lt;($C73+$B73),IF(AC$4=$G73+$B73,SUMIFS(INDEX('ABP REC Calc'!$G$6:$AB$69,,MATCH('ABP REC Deliveries'!$H73,'ABP REC Calc'!$G$5:$AB$5,0)),'ABP REC Calc'!$C$6:$C$69,'ABP REC Deliveries'!$E73,'ABP REC Calc'!$B$6:$B$69,'ABP REC Deliveries'!$F73),
IF(AC$4&gt;$G73,AB73*(1-Inputs_ByYear!$D$4),0)),0)</f>
        <v>0</v>
      </c>
      <c r="AD73" s="248">
        <f>IF((AD$4-$G73)&lt;($C73+$B73),IF(AD$4=$G73+$B73,SUMIFS(INDEX('ABP REC Calc'!$G$6:$AB$69,,MATCH('ABP REC Deliveries'!$H73,'ABP REC Calc'!$G$5:$AB$5,0)),'ABP REC Calc'!$C$6:$C$69,'ABP REC Deliveries'!$E73,'ABP REC Calc'!$B$6:$B$69,'ABP REC Deliveries'!$F73),
IF(AD$4&gt;$G73,AC73*(1-Inputs_ByYear!$D$4),0)),0)</f>
        <v>0</v>
      </c>
    </row>
    <row r="74" spans="2:30" ht="14.45" customHeight="1">
      <c r="B74" s="64">
        <v>1</v>
      </c>
      <c r="C74" s="64">
        <v>15</v>
      </c>
      <c r="D74" s="64" t="s">
        <v>229</v>
      </c>
      <c r="E74" s="234" t="s">
        <v>207</v>
      </c>
      <c r="F74" s="231" t="s">
        <v>231</v>
      </c>
      <c r="G74" s="231">
        <f t="shared" ref="G74:G94" si="4">VALUE(LEFT(H74, FIND("-", H74)-1))</f>
        <v>2025</v>
      </c>
      <c r="H74" s="239" t="s">
        <v>23</v>
      </c>
      <c r="I74" s="247">
        <v>0</v>
      </c>
      <c r="J74" s="248">
        <f>IF((J$4-$G74)&lt;($C74+$B74),IF(J$4=$G74+$B74,SUMIFS(INDEX('ABP REC Calc'!$G$6:$AB$69,,MATCH('ABP REC Deliveries'!$H74,'ABP REC Calc'!$G$5:$AB$5,0)),'ABP REC Calc'!$C$6:$C$69,'ABP REC Deliveries'!$E74,'ABP REC Calc'!$B$6:$B$69,'ABP REC Deliveries'!$F74),
IF(J$4&gt;$G74,I74*(1-Inputs_ByYear!$D$4),0)),0)</f>
        <v>0</v>
      </c>
      <c r="K74" s="248">
        <f>IF((K$4-$G74)&lt;($C74+$B74),IF(K$4=$G74+$B74,SUMIFS(INDEX('ABP REC Calc'!$G$6:$AB$69,,MATCH('ABP REC Deliveries'!$H74,'ABP REC Calc'!$G$5:$AB$5,0)),'ABP REC Calc'!$C$6:$C$69,'ABP REC Deliveries'!$E74,'ABP REC Calc'!$B$6:$B$69,'ABP REC Deliveries'!$F74),
IF(K$4&gt;$G74,J74*(1-Inputs_ByYear!$D$4),0)),0)</f>
        <v>130937.85829994312</v>
      </c>
      <c r="L74" s="248">
        <f>IF((L$4-$G74)&lt;($C74+$B74),IF(L$4=$G74+$B74,SUMIFS(INDEX('ABP REC Calc'!$G$6:$AB$69,,MATCH('ABP REC Deliveries'!$H74,'ABP REC Calc'!$G$5:$AB$5,0)),'ABP REC Calc'!$C$6:$C$69,'ABP REC Deliveries'!$E74,'ABP REC Calc'!$B$6:$B$69,'ABP REC Deliveries'!$F74),
IF(L$4&gt;$G74,K74*(1-Inputs_ByYear!$D$4),0)),0)</f>
        <v>130283.16900844341</v>
      </c>
      <c r="M74" s="248">
        <f>IF((M$4-$G74)&lt;($C74+$B74),IF(M$4=$G74+$B74,SUMIFS(INDEX('ABP REC Calc'!$G$6:$AB$69,,MATCH('ABP REC Deliveries'!$H74,'ABP REC Calc'!$G$5:$AB$5,0)),'ABP REC Calc'!$C$6:$C$69,'ABP REC Deliveries'!$E74,'ABP REC Calc'!$B$6:$B$69,'ABP REC Deliveries'!$F74),
IF(M$4&gt;$G74,L74*(1-Inputs_ByYear!$D$4),0)),0)</f>
        <v>129631.7531634012</v>
      </c>
      <c r="N74" s="248">
        <f>IF((N$4-$G74)&lt;($C74+$B74),IF(N$4=$G74+$B74,SUMIFS(INDEX('ABP REC Calc'!$G$6:$AB$69,,MATCH('ABP REC Deliveries'!$H74,'ABP REC Calc'!$G$5:$AB$5,0)),'ABP REC Calc'!$C$6:$C$69,'ABP REC Deliveries'!$E74,'ABP REC Calc'!$B$6:$B$69,'ABP REC Deliveries'!$F74),
IF(N$4&gt;$G74,M74*(1-Inputs_ByYear!$D$4),0)),0)</f>
        <v>128983.59439758419</v>
      </c>
      <c r="O74" s="248">
        <f>IF((O$4-$G74)&lt;($C74+$B74),IF(O$4=$G74+$B74,SUMIFS(INDEX('ABP REC Calc'!$G$6:$AB$69,,MATCH('ABP REC Deliveries'!$H74,'ABP REC Calc'!$G$5:$AB$5,0)),'ABP REC Calc'!$C$6:$C$69,'ABP REC Deliveries'!$E74,'ABP REC Calc'!$B$6:$B$69,'ABP REC Deliveries'!$F74),
IF(O$4&gt;$G74,N74*(1-Inputs_ByYear!$D$4),0)),0)</f>
        <v>128338.67642559628</v>
      </c>
      <c r="P74" s="248">
        <f>IF((P$4-$G74)&lt;($C74+$B74),IF(P$4=$G74+$B74,SUMIFS(INDEX('ABP REC Calc'!$G$6:$AB$69,,MATCH('ABP REC Deliveries'!$H74,'ABP REC Calc'!$G$5:$AB$5,0)),'ABP REC Calc'!$C$6:$C$69,'ABP REC Deliveries'!$E74,'ABP REC Calc'!$B$6:$B$69,'ABP REC Deliveries'!$F74),
IF(P$4&gt;$G74,O74*(1-Inputs_ByYear!$D$4),0)),0)</f>
        <v>127696.9830434683</v>
      </c>
      <c r="Q74" s="248">
        <f>IF((Q$4-$G74)&lt;($C74+$B74),IF(Q$4=$G74+$B74,SUMIFS(INDEX('ABP REC Calc'!$G$6:$AB$69,,MATCH('ABP REC Deliveries'!$H74,'ABP REC Calc'!$G$5:$AB$5,0)),'ABP REC Calc'!$C$6:$C$69,'ABP REC Deliveries'!$E74,'ABP REC Calc'!$B$6:$B$69,'ABP REC Deliveries'!$F74),
IF(Q$4&gt;$G74,P74*(1-Inputs_ByYear!$D$4),0)),0)</f>
        <v>127058.49812825095</v>
      </c>
      <c r="R74" s="248">
        <f>IF((R$4-$G74)&lt;($C74+$B74),IF(R$4=$G74+$B74,SUMIFS(INDEX('ABP REC Calc'!$G$6:$AB$69,,MATCH('ABP REC Deliveries'!$H74,'ABP REC Calc'!$G$5:$AB$5,0)),'ABP REC Calc'!$C$6:$C$69,'ABP REC Deliveries'!$E74,'ABP REC Calc'!$B$6:$B$69,'ABP REC Deliveries'!$F74),
IF(R$4&gt;$G74,Q74*(1-Inputs_ByYear!$D$4),0)),0)</f>
        <v>126423.2056376097</v>
      </c>
      <c r="S74" s="248">
        <f>IF((S$4-$G74)&lt;($C74+$B74),IF(S$4=$G74+$B74,SUMIFS(INDEX('ABP REC Calc'!$G$6:$AB$69,,MATCH('ABP REC Deliveries'!$H74,'ABP REC Calc'!$G$5:$AB$5,0)),'ABP REC Calc'!$C$6:$C$69,'ABP REC Deliveries'!$E74,'ABP REC Calc'!$B$6:$B$69,'ABP REC Deliveries'!$F74),
IF(S$4&gt;$G74,R74*(1-Inputs_ByYear!$D$4),0)),0)</f>
        <v>125791.08960942166</v>
      </c>
      <c r="T74" s="248">
        <f>IF((T$4-$G74)&lt;($C74+$B74),IF(T$4=$G74+$B74,SUMIFS(INDEX('ABP REC Calc'!$G$6:$AB$69,,MATCH('ABP REC Deliveries'!$H74,'ABP REC Calc'!$G$5:$AB$5,0)),'ABP REC Calc'!$C$6:$C$69,'ABP REC Deliveries'!$E74,'ABP REC Calc'!$B$6:$B$69,'ABP REC Deliveries'!$F74),
IF(T$4&gt;$G74,S74*(1-Inputs_ByYear!$D$4),0)),0)</f>
        <v>125162.13416137455</v>
      </c>
      <c r="U74" s="248">
        <f>IF((U$4-$G74)&lt;($C74+$B74),IF(U$4=$G74+$B74,SUMIFS(INDEX('ABP REC Calc'!$G$6:$AB$69,,MATCH('ABP REC Deliveries'!$H74,'ABP REC Calc'!$G$5:$AB$5,0)),'ABP REC Calc'!$C$6:$C$69,'ABP REC Deliveries'!$E74,'ABP REC Calc'!$B$6:$B$69,'ABP REC Deliveries'!$F74),
IF(U$4&gt;$G74,T74*(1-Inputs_ByYear!$D$4),0)),0)</f>
        <v>124536.32349056768</v>
      </c>
      <c r="V74" s="248">
        <f>IF((V$4-$G74)&lt;($C74+$B74),IF(V$4=$G74+$B74,SUMIFS(INDEX('ABP REC Calc'!$G$6:$AB$69,,MATCH('ABP REC Deliveries'!$H74,'ABP REC Calc'!$G$5:$AB$5,0)),'ABP REC Calc'!$C$6:$C$69,'ABP REC Deliveries'!$E74,'ABP REC Calc'!$B$6:$B$69,'ABP REC Deliveries'!$F74),
IF(V$4&gt;$G74,U74*(1-Inputs_ByYear!$D$4),0)),0)</f>
        <v>123913.64187311484</v>
      </c>
      <c r="W74" s="248">
        <f>IF((W$4-$G74)&lt;($C74+$B74),IF(W$4=$G74+$B74,SUMIFS(INDEX('ABP REC Calc'!$G$6:$AB$69,,MATCH('ABP REC Deliveries'!$H74,'ABP REC Calc'!$G$5:$AB$5,0)),'ABP REC Calc'!$C$6:$C$69,'ABP REC Deliveries'!$E74,'ABP REC Calc'!$B$6:$B$69,'ABP REC Deliveries'!$F74),
IF(W$4&gt;$G74,V74*(1-Inputs_ByYear!$D$4),0)),0)</f>
        <v>123294.07366374927</v>
      </c>
      <c r="X74" s="248">
        <f>IF((X$4-$G74)&lt;($C74+$B74),IF(X$4=$G74+$B74,SUMIFS(INDEX('ABP REC Calc'!$G$6:$AB$69,,MATCH('ABP REC Deliveries'!$H74,'ABP REC Calc'!$G$5:$AB$5,0)),'ABP REC Calc'!$C$6:$C$69,'ABP REC Deliveries'!$E74,'ABP REC Calc'!$B$6:$B$69,'ABP REC Deliveries'!$F74),
IF(X$4&gt;$G74,W74*(1-Inputs_ByYear!$D$4),0)),0)</f>
        <v>122677.60329543053</v>
      </c>
      <c r="Y74" s="248">
        <f>IF((Y$4-$G74)&lt;($C74+$B74),IF(Y$4=$G74+$B74,SUMIFS(INDEX('ABP REC Calc'!$G$6:$AB$69,,MATCH('ABP REC Deliveries'!$H74,'ABP REC Calc'!$G$5:$AB$5,0)),'ABP REC Calc'!$C$6:$C$69,'ABP REC Deliveries'!$E74,'ABP REC Calc'!$B$6:$B$69,'ABP REC Deliveries'!$F74),
IF(Y$4&gt;$G74,X74*(1-Inputs_ByYear!$D$4),0)),0)</f>
        <v>122064.21527895337</v>
      </c>
      <c r="Z74" s="248">
        <f>IF((Z$4-$G74)&lt;($C74+$B74),IF(Z$4=$G74+$B74,SUMIFS(INDEX('ABP REC Calc'!$G$6:$AB$69,,MATCH('ABP REC Deliveries'!$H74,'ABP REC Calc'!$G$5:$AB$5,0)),'ABP REC Calc'!$C$6:$C$69,'ABP REC Deliveries'!$E74,'ABP REC Calc'!$B$6:$B$69,'ABP REC Deliveries'!$F74),
IF(Z$4&gt;$G74,Y74*(1-Inputs_ByYear!$D$4),0)),0)</f>
        <v>0</v>
      </c>
      <c r="AA74" s="248">
        <f>IF((AA$4-$G74)&lt;($C74+$B74),IF(AA$4=$G74+$B74,SUMIFS(INDEX('ABP REC Calc'!$G$6:$AB$69,,MATCH('ABP REC Deliveries'!$H74,'ABP REC Calc'!$G$5:$AB$5,0)),'ABP REC Calc'!$C$6:$C$69,'ABP REC Deliveries'!$E74,'ABP REC Calc'!$B$6:$B$69,'ABP REC Deliveries'!$F74),
IF(AA$4&gt;$G74,Z74*(1-Inputs_ByYear!$D$4),0)),0)</f>
        <v>0</v>
      </c>
      <c r="AB74" s="248">
        <f>IF((AB$4-$G74)&lt;($C74+$B74),IF(AB$4=$G74+$B74,SUMIFS(INDEX('ABP REC Calc'!$G$6:$AB$69,,MATCH('ABP REC Deliveries'!$H74,'ABP REC Calc'!$G$5:$AB$5,0)),'ABP REC Calc'!$C$6:$C$69,'ABP REC Deliveries'!$E74,'ABP REC Calc'!$B$6:$B$69,'ABP REC Deliveries'!$F74),
IF(AB$4&gt;$G74,AA74*(1-Inputs_ByYear!$D$4),0)),0)</f>
        <v>0</v>
      </c>
      <c r="AC74" s="248">
        <f>IF((AC$4-$G74)&lt;($C74+$B74),IF(AC$4=$G74+$B74,SUMIFS(INDEX('ABP REC Calc'!$G$6:$AB$69,,MATCH('ABP REC Deliveries'!$H74,'ABP REC Calc'!$G$5:$AB$5,0)),'ABP REC Calc'!$C$6:$C$69,'ABP REC Deliveries'!$E74,'ABP REC Calc'!$B$6:$B$69,'ABP REC Deliveries'!$F74),
IF(AC$4&gt;$G74,AB74*(1-Inputs_ByYear!$D$4),0)),0)</f>
        <v>0</v>
      </c>
      <c r="AD74" s="248">
        <f>IF((AD$4-$G74)&lt;($C74+$B74),IF(AD$4=$G74+$B74,SUMIFS(INDEX('ABP REC Calc'!$G$6:$AB$69,,MATCH('ABP REC Deliveries'!$H74,'ABP REC Calc'!$G$5:$AB$5,0)),'ABP REC Calc'!$C$6:$C$69,'ABP REC Deliveries'!$E74,'ABP REC Calc'!$B$6:$B$69,'ABP REC Deliveries'!$F74),
IF(AD$4&gt;$G74,AC74*(1-Inputs_ByYear!$D$4),0)),0)</f>
        <v>0</v>
      </c>
    </row>
    <row r="75" spans="2:30" ht="14.45" customHeight="1">
      <c r="B75" s="64">
        <v>1</v>
      </c>
      <c r="C75" s="64">
        <v>15</v>
      </c>
      <c r="D75" s="64" t="s">
        <v>229</v>
      </c>
      <c r="E75" s="234" t="s">
        <v>207</v>
      </c>
      <c r="F75" s="231" t="s">
        <v>231</v>
      </c>
      <c r="G75" s="231">
        <f t="shared" si="4"/>
        <v>2026</v>
      </c>
      <c r="H75" s="239" t="s">
        <v>24</v>
      </c>
      <c r="I75" s="247">
        <v>0</v>
      </c>
      <c r="J75" s="248">
        <f>IF((J$4-$G75)&lt;($C75+$B75),IF(J$4=$G75+$B75,SUMIFS(INDEX('ABP REC Calc'!$G$6:$AB$69,,MATCH('ABP REC Deliveries'!$H75,'ABP REC Calc'!$G$5:$AB$5,0)),'ABP REC Calc'!$C$6:$C$69,'ABP REC Deliveries'!$E75,'ABP REC Calc'!$B$6:$B$69,'ABP REC Deliveries'!$F75),
IF(J$4&gt;$G75,I75*(1-Inputs_ByYear!$D$4),0)),0)</f>
        <v>0</v>
      </c>
      <c r="K75" s="248">
        <f>IF((K$4-$G75)&lt;($C75+$B75),IF(K$4=$G75+$B75,SUMIFS(INDEX('ABP REC Calc'!$G$6:$AB$69,,MATCH('ABP REC Deliveries'!$H75,'ABP REC Calc'!$G$5:$AB$5,0)),'ABP REC Calc'!$C$6:$C$69,'ABP REC Deliveries'!$E75,'ABP REC Calc'!$B$6:$B$69,'ABP REC Deliveries'!$F75),
IF(K$4&gt;$G75,J75*(1-Inputs_ByYear!$D$4),0)),0)</f>
        <v>0</v>
      </c>
      <c r="L75" s="248">
        <f>IF((L$4-$G75)&lt;($C75+$B75),IF(L$4=$G75+$B75,SUMIFS(INDEX('ABP REC Calc'!$G$6:$AB$69,,MATCH('ABP REC Deliveries'!$H75,'ABP REC Calc'!$G$5:$AB$5,0)),'ABP REC Calc'!$C$6:$C$69,'ABP REC Deliveries'!$E75,'ABP REC Calc'!$B$6:$B$69,'ABP REC Deliveries'!$F75),
IF(L$4&gt;$G75,K75*(1-Inputs_ByYear!$D$4),0)),0)</f>
        <v>130937.85829994312</v>
      </c>
      <c r="M75" s="248">
        <f>IF((M$4-$G75)&lt;($C75+$B75),IF(M$4=$G75+$B75,SUMIFS(INDEX('ABP REC Calc'!$G$6:$AB$69,,MATCH('ABP REC Deliveries'!$H75,'ABP REC Calc'!$G$5:$AB$5,0)),'ABP REC Calc'!$C$6:$C$69,'ABP REC Deliveries'!$E75,'ABP REC Calc'!$B$6:$B$69,'ABP REC Deliveries'!$F75),
IF(M$4&gt;$G75,L75*(1-Inputs_ByYear!$D$4),0)),0)</f>
        <v>130283.16900844341</v>
      </c>
      <c r="N75" s="248">
        <f>IF((N$4-$G75)&lt;($C75+$B75),IF(N$4=$G75+$B75,SUMIFS(INDEX('ABP REC Calc'!$G$6:$AB$69,,MATCH('ABP REC Deliveries'!$H75,'ABP REC Calc'!$G$5:$AB$5,0)),'ABP REC Calc'!$C$6:$C$69,'ABP REC Deliveries'!$E75,'ABP REC Calc'!$B$6:$B$69,'ABP REC Deliveries'!$F75),
IF(N$4&gt;$G75,M75*(1-Inputs_ByYear!$D$4),0)),0)</f>
        <v>129631.7531634012</v>
      </c>
      <c r="O75" s="248">
        <f>IF((O$4-$G75)&lt;($C75+$B75),IF(O$4=$G75+$B75,SUMIFS(INDEX('ABP REC Calc'!$G$6:$AB$69,,MATCH('ABP REC Deliveries'!$H75,'ABP REC Calc'!$G$5:$AB$5,0)),'ABP REC Calc'!$C$6:$C$69,'ABP REC Deliveries'!$E75,'ABP REC Calc'!$B$6:$B$69,'ABP REC Deliveries'!$F75),
IF(O$4&gt;$G75,N75*(1-Inputs_ByYear!$D$4),0)),0)</f>
        <v>128983.59439758419</v>
      </c>
      <c r="P75" s="248">
        <f>IF((P$4-$G75)&lt;($C75+$B75),IF(P$4=$G75+$B75,SUMIFS(INDEX('ABP REC Calc'!$G$6:$AB$69,,MATCH('ABP REC Deliveries'!$H75,'ABP REC Calc'!$G$5:$AB$5,0)),'ABP REC Calc'!$C$6:$C$69,'ABP REC Deliveries'!$E75,'ABP REC Calc'!$B$6:$B$69,'ABP REC Deliveries'!$F75),
IF(P$4&gt;$G75,O75*(1-Inputs_ByYear!$D$4),0)),0)</f>
        <v>128338.67642559628</v>
      </c>
      <c r="Q75" s="248">
        <f>IF((Q$4-$G75)&lt;($C75+$B75),IF(Q$4=$G75+$B75,SUMIFS(INDEX('ABP REC Calc'!$G$6:$AB$69,,MATCH('ABP REC Deliveries'!$H75,'ABP REC Calc'!$G$5:$AB$5,0)),'ABP REC Calc'!$C$6:$C$69,'ABP REC Deliveries'!$E75,'ABP REC Calc'!$B$6:$B$69,'ABP REC Deliveries'!$F75),
IF(Q$4&gt;$G75,P75*(1-Inputs_ByYear!$D$4),0)),0)</f>
        <v>127696.9830434683</v>
      </c>
      <c r="R75" s="248">
        <f>IF((R$4-$G75)&lt;($C75+$B75),IF(R$4=$G75+$B75,SUMIFS(INDEX('ABP REC Calc'!$G$6:$AB$69,,MATCH('ABP REC Deliveries'!$H75,'ABP REC Calc'!$G$5:$AB$5,0)),'ABP REC Calc'!$C$6:$C$69,'ABP REC Deliveries'!$E75,'ABP REC Calc'!$B$6:$B$69,'ABP REC Deliveries'!$F75),
IF(R$4&gt;$G75,Q75*(1-Inputs_ByYear!$D$4),0)),0)</f>
        <v>127058.49812825095</v>
      </c>
      <c r="S75" s="248">
        <f>IF((S$4-$G75)&lt;($C75+$B75),IF(S$4=$G75+$B75,SUMIFS(INDEX('ABP REC Calc'!$G$6:$AB$69,,MATCH('ABP REC Deliveries'!$H75,'ABP REC Calc'!$G$5:$AB$5,0)),'ABP REC Calc'!$C$6:$C$69,'ABP REC Deliveries'!$E75,'ABP REC Calc'!$B$6:$B$69,'ABP REC Deliveries'!$F75),
IF(S$4&gt;$G75,R75*(1-Inputs_ByYear!$D$4),0)),0)</f>
        <v>126423.2056376097</v>
      </c>
      <c r="T75" s="248">
        <f>IF((T$4-$G75)&lt;($C75+$B75),IF(T$4=$G75+$B75,SUMIFS(INDEX('ABP REC Calc'!$G$6:$AB$69,,MATCH('ABP REC Deliveries'!$H75,'ABP REC Calc'!$G$5:$AB$5,0)),'ABP REC Calc'!$C$6:$C$69,'ABP REC Deliveries'!$E75,'ABP REC Calc'!$B$6:$B$69,'ABP REC Deliveries'!$F75),
IF(T$4&gt;$G75,S75*(1-Inputs_ByYear!$D$4),0)),0)</f>
        <v>125791.08960942166</v>
      </c>
      <c r="U75" s="248">
        <f>IF((U$4-$G75)&lt;($C75+$B75),IF(U$4=$G75+$B75,SUMIFS(INDEX('ABP REC Calc'!$G$6:$AB$69,,MATCH('ABP REC Deliveries'!$H75,'ABP REC Calc'!$G$5:$AB$5,0)),'ABP REC Calc'!$C$6:$C$69,'ABP REC Deliveries'!$E75,'ABP REC Calc'!$B$6:$B$69,'ABP REC Deliveries'!$F75),
IF(U$4&gt;$G75,T75*(1-Inputs_ByYear!$D$4),0)),0)</f>
        <v>125162.13416137455</v>
      </c>
      <c r="V75" s="248">
        <f>IF((V$4-$G75)&lt;($C75+$B75),IF(V$4=$G75+$B75,SUMIFS(INDEX('ABP REC Calc'!$G$6:$AB$69,,MATCH('ABP REC Deliveries'!$H75,'ABP REC Calc'!$G$5:$AB$5,0)),'ABP REC Calc'!$C$6:$C$69,'ABP REC Deliveries'!$E75,'ABP REC Calc'!$B$6:$B$69,'ABP REC Deliveries'!$F75),
IF(V$4&gt;$G75,U75*(1-Inputs_ByYear!$D$4),0)),0)</f>
        <v>124536.32349056768</v>
      </c>
      <c r="W75" s="248">
        <f>IF((W$4-$G75)&lt;($C75+$B75),IF(W$4=$G75+$B75,SUMIFS(INDEX('ABP REC Calc'!$G$6:$AB$69,,MATCH('ABP REC Deliveries'!$H75,'ABP REC Calc'!$G$5:$AB$5,0)),'ABP REC Calc'!$C$6:$C$69,'ABP REC Deliveries'!$E75,'ABP REC Calc'!$B$6:$B$69,'ABP REC Deliveries'!$F75),
IF(W$4&gt;$G75,V75*(1-Inputs_ByYear!$D$4),0)),0)</f>
        <v>123913.64187311484</v>
      </c>
      <c r="X75" s="248">
        <f>IF((X$4-$G75)&lt;($C75+$B75),IF(X$4=$G75+$B75,SUMIFS(INDEX('ABP REC Calc'!$G$6:$AB$69,,MATCH('ABP REC Deliveries'!$H75,'ABP REC Calc'!$G$5:$AB$5,0)),'ABP REC Calc'!$C$6:$C$69,'ABP REC Deliveries'!$E75,'ABP REC Calc'!$B$6:$B$69,'ABP REC Deliveries'!$F75),
IF(X$4&gt;$G75,W75*(1-Inputs_ByYear!$D$4),0)),0)</f>
        <v>123294.07366374927</v>
      </c>
      <c r="Y75" s="248">
        <f>IF((Y$4-$G75)&lt;($C75+$B75),IF(Y$4=$G75+$B75,SUMIFS(INDEX('ABP REC Calc'!$G$6:$AB$69,,MATCH('ABP REC Deliveries'!$H75,'ABP REC Calc'!$G$5:$AB$5,0)),'ABP REC Calc'!$C$6:$C$69,'ABP REC Deliveries'!$E75,'ABP REC Calc'!$B$6:$B$69,'ABP REC Deliveries'!$F75),
IF(Y$4&gt;$G75,X75*(1-Inputs_ByYear!$D$4),0)),0)</f>
        <v>122677.60329543053</v>
      </c>
      <c r="Z75" s="248">
        <f>IF((Z$4-$G75)&lt;($C75+$B75),IF(Z$4=$G75+$B75,SUMIFS(INDEX('ABP REC Calc'!$G$6:$AB$69,,MATCH('ABP REC Deliveries'!$H75,'ABP REC Calc'!$G$5:$AB$5,0)),'ABP REC Calc'!$C$6:$C$69,'ABP REC Deliveries'!$E75,'ABP REC Calc'!$B$6:$B$69,'ABP REC Deliveries'!$F75),
IF(Z$4&gt;$G75,Y75*(1-Inputs_ByYear!$D$4),0)),0)</f>
        <v>122064.21527895337</v>
      </c>
      <c r="AA75" s="248">
        <f>IF((AA$4-$G75)&lt;($C75+$B75),IF(AA$4=$G75+$B75,SUMIFS(INDEX('ABP REC Calc'!$G$6:$AB$69,,MATCH('ABP REC Deliveries'!$H75,'ABP REC Calc'!$G$5:$AB$5,0)),'ABP REC Calc'!$C$6:$C$69,'ABP REC Deliveries'!$E75,'ABP REC Calc'!$B$6:$B$69,'ABP REC Deliveries'!$F75),
IF(AA$4&gt;$G75,Z75*(1-Inputs_ByYear!$D$4),0)),0)</f>
        <v>0</v>
      </c>
      <c r="AB75" s="248">
        <f>IF((AB$4-$G75)&lt;($C75+$B75),IF(AB$4=$G75+$B75,SUMIFS(INDEX('ABP REC Calc'!$G$6:$AB$69,,MATCH('ABP REC Deliveries'!$H75,'ABP REC Calc'!$G$5:$AB$5,0)),'ABP REC Calc'!$C$6:$C$69,'ABP REC Deliveries'!$E75,'ABP REC Calc'!$B$6:$B$69,'ABP REC Deliveries'!$F75),
IF(AB$4&gt;$G75,AA75*(1-Inputs_ByYear!$D$4),0)),0)</f>
        <v>0</v>
      </c>
      <c r="AC75" s="248">
        <f>IF((AC$4-$G75)&lt;($C75+$B75),IF(AC$4=$G75+$B75,SUMIFS(INDEX('ABP REC Calc'!$G$6:$AB$69,,MATCH('ABP REC Deliveries'!$H75,'ABP REC Calc'!$G$5:$AB$5,0)),'ABP REC Calc'!$C$6:$C$69,'ABP REC Deliveries'!$E75,'ABP REC Calc'!$B$6:$B$69,'ABP REC Deliveries'!$F75),
IF(AC$4&gt;$G75,AB75*(1-Inputs_ByYear!$D$4),0)),0)</f>
        <v>0</v>
      </c>
      <c r="AD75" s="248">
        <f>IF((AD$4-$G75)&lt;($C75+$B75),IF(AD$4=$G75+$B75,SUMIFS(INDEX('ABP REC Calc'!$G$6:$AB$69,,MATCH('ABP REC Deliveries'!$H75,'ABP REC Calc'!$G$5:$AB$5,0)),'ABP REC Calc'!$C$6:$C$69,'ABP REC Deliveries'!$E75,'ABP REC Calc'!$B$6:$B$69,'ABP REC Deliveries'!$F75),
IF(AD$4&gt;$G75,AC75*(1-Inputs_ByYear!$D$4),0)),0)</f>
        <v>0</v>
      </c>
    </row>
    <row r="76" spans="2:30" ht="14.45" customHeight="1">
      <c r="B76" s="64">
        <v>1</v>
      </c>
      <c r="C76" s="64">
        <v>15</v>
      </c>
      <c r="D76" s="64" t="s">
        <v>229</v>
      </c>
      <c r="E76" s="234" t="s">
        <v>207</v>
      </c>
      <c r="F76" s="231" t="s">
        <v>231</v>
      </c>
      <c r="G76" s="231">
        <f t="shared" si="4"/>
        <v>2027</v>
      </c>
      <c r="H76" s="239" t="s">
        <v>25</v>
      </c>
      <c r="I76" s="247">
        <v>0</v>
      </c>
      <c r="J76" s="248">
        <f>IF((J$4-$G76)&lt;($C76+$B76),IF(J$4=$G76+$B76,SUMIFS(INDEX('ABP REC Calc'!$G$6:$AB$69,,MATCH('ABP REC Deliveries'!$H76,'ABP REC Calc'!$G$5:$AB$5,0)),'ABP REC Calc'!$C$6:$C$69,'ABP REC Deliveries'!$E76,'ABP REC Calc'!$B$6:$B$69,'ABP REC Deliveries'!$F76),
IF(J$4&gt;$G76,I76*(1-Inputs_ByYear!$D$4),0)),0)</f>
        <v>0</v>
      </c>
      <c r="K76" s="248">
        <f>IF((K$4-$G76)&lt;($C76+$B76),IF(K$4=$G76+$B76,SUMIFS(INDEX('ABP REC Calc'!$G$6:$AB$69,,MATCH('ABP REC Deliveries'!$H76,'ABP REC Calc'!$G$5:$AB$5,0)),'ABP REC Calc'!$C$6:$C$69,'ABP REC Deliveries'!$E76,'ABP REC Calc'!$B$6:$B$69,'ABP REC Deliveries'!$F76),
IF(K$4&gt;$G76,J76*(1-Inputs_ByYear!$D$4),0)),0)</f>
        <v>0</v>
      </c>
      <c r="L76" s="248">
        <f>IF((L$4-$G76)&lt;($C76+$B76),IF(L$4=$G76+$B76,SUMIFS(INDEX('ABP REC Calc'!$G$6:$AB$69,,MATCH('ABP REC Deliveries'!$H76,'ABP REC Calc'!$G$5:$AB$5,0)),'ABP REC Calc'!$C$6:$C$69,'ABP REC Deliveries'!$E76,'ABP REC Calc'!$B$6:$B$69,'ABP REC Deliveries'!$F76),
IF(L$4&gt;$G76,K76*(1-Inputs_ByYear!$D$4),0)),0)</f>
        <v>0</v>
      </c>
      <c r="M76" s="248">
        <f>IF((M$4-$G76)&lt;($C76+$B76),IF(M$4=$G76+$B76,SUMIFS(INDEX('ABP REC Calc'!$G$6:$AB$69,,MATCH('ABP REC Deliveries'!$H76,'ABP REC Calc'!$G$5:$AB$5,0)),'ABP REC Calc'!$C$6:$C$69,'ABP REC Deliveries'!$E76,'ABP REC Calc'!$B$6:$B$69,'ABP REC Deliveries'!$F76),
IF(M$4&gt;$G76,L76*(1-Inputs_ByYear!$D$4),0)),0)</f>
        <v>130937.85829994312</v>
      </c>
      <c r="N76" s="248">
        <f>IF((N$4-$G76)&lt;($C76+$B76),IF(N$4=$G76+$B76,SUMIFS(INDEX('ABP REC Calc'!$G$6:$AB$69,,MATCH('ABP REC Deliveries'!$H76,'ABP REC Calc'!$G$5:$AB$5,0)),'ABP REC Calc'!$C$6:$C$69,'ABP REC Deliveries'!$E76,'ABP REC Calc'!$B$6:$B$69,'ABP REC Deliveries'!$F76),
IF(N$4&gt;$G76,M76*(1-Inputs_ByYear!$D$4),0)),0)</f>
        <v>130283.16900844341</v>
      </c>
      <c r="O76" s="248">
        <f>IF((O$4-$G76)&lt;($C76+$B76),IF(O$4=$G76+$B76,SUMIFS(INDEX('ABP REC Calc'!$G$6:$AB$69,,MATCH('ABP REC Deliveries'!$H76,'ABP REC Calc'!$G$5:$AB$5,0)),'ABP REC Calc'!$C$6:$C$69,'ABP REC Deliveries'!$E76,'ABP REC Calc'!$B$6:$B$69,'ABP REC Deliveries'!$F76),
IF(O$4&gt;$G76,N76*(1-Inputs_ByYear!$D$4),0)),0)</f>
        <v>129631.7531634012</v>
      </c>
      <c r="P76" s="248">
        <f>IF((P$4-$G76)&lt;($C76+$B76),IF(P$4=$G76+$B76,SUMIFS(INDEX('ABP REC Calc'!$G$6:$AB$69,,MATCH('ABP REC Deliveries'!$H76,'ABP REC Calc'!$G$5:$AB$5,0)),'ABP REC Calc'!$C$6:$C$69,'ABP REC Deliveries'!$E76,'ABP REC Calc'!$B$6:$B$69,'ABP REC Deliveries'!$F76),
IF(P$4&gt;$G76,O76*(1-Inputs_ByYear!$D$4),0)),0)</f>
        <v>128983.59439758419</v>
      </c>
      <c r="Q76" s="248">
        <f>IF((Q$4-$G76)&lt;($C76+$B76),IF(Q$4=$G76+$B76,SUMIFS(INDEX('ABP REC Calc'!$G$6:$AB$69,,MATCH('ABP REC Deliveries'!$H76,'ABP REC Calc'!$G$5:$AB$5,0)),'ABP REC Calc'!$C$6:$C$69,'ABP REC Deliveries'!$E76,'ABP REC Calc'!$B$6:$B$69,'ABP REC Deliveries'!$F76),
IF(Q$4&gt;$G76,P76*(1-Inputs_ByYear!$D$4),0)),0)</f>
        <v>128338.67642559628</v>
      </c>
      <c r="R76" s="248">
        <f>IF((R$4-$G76)&lt;($C76+$B76),IF(R$4=$G76+$B76,SUMIFS(INDEX('ABP REC Calc'!$G$6:$AB$69,,MATCH('ABP REC Deliveries'!$H76,'ABP REC Calc'!$G$5:$AB$5,0)),'ABP REC Calc'!$C$6:$C$69,'ABP REC Deliveries'!$E76,'ABP REC Calc'!$B$6:$B$69,'ABP REC Deliveries'!$F76),
IF(R$4&gt;$G76,Q76*(1-Inputs_ByYear!$D$4),0)),0)</f>
        <v>127696.9830434683</v>
      </c>
      <c r="S76" s="248">
        <f>IF((S$4-$G76)&lt;($C76+$B76),IF(S$4=$G76+$B76,SUMIFS(INDEX('ABP REC Calc'!$G$6:$AB$69,,MATCH('ABP REC Deliveries'!$H76,'ABP REC Calc'!$G$5:$AB$5,0)),'ABP REC Calc'!$C$6:$C$69,'ABP REC Deliveries'!$E76,'ABP REC Calc'!$B$6:$B$69,'ABP REC Deliveries'!$F76),
IF(S$4&gt;$G76,R76*(1-Inputs_ByYear!$D$4),0)),0)</f>
        <v>127058.49812825095</v>
      </c>
      <c r="T76" s="248">
        <f>IF((T$4-$G76)&lt;($C76+$B76),IF(T$4=$G76+$B76,SUMIFS(INDEX('ABP REC Calc'!$G$6:$AB$69,,MATCH('ABP REC Deliveries'!$H76,'ABP REC Calc'!$G$5:$AB$5,0)),'ABP REC Calc'!$C$6:$C$69,'ABP REC Deliveries'!$E76,'ABP REC Calc'!$B$6:$B$69,'ABP REC Deliveries'!$F76),
IF(T$4&gt;$G76,S76*(1-Inputs_ByYear!$D$4),0)),0)</f>
        <v>126423.2056376097</v>
      </c>
      <c r="U76" s="248">
        <f>IF((U$4-$G76)&lt;($C76+$B76),IF(U$4=$G76+$B76,SUMIFS(INDEX('ABP REC Calc'!$G$6:$AB$69,,MATCH('ABP REC Deliveries'!$H76,'ABP REC Calc'!$G$5:$AB$5,0)),'ABP REC Calc'!$C$6:$C$69,'ABP REC Deliveries'!$E76,'ABP REC Calc'!$B$6:$B$69,'ABP REC Deliveries'!$F76),
IF(U$4&gt;$G76,T76*(1-Inputs_ByYear!$D$4),0)),0)</f>
        <v>125791.08960942166</v>
      </c>
      <c r="V76" s="248">
        <f>IF((V$4-$G76)&lt;($C76+$B76),IF(V$4=$G76+$B76,SUMIFS(INDEX('ABP REC Calc'!$G$6:$AB$69,,MATCH('ABP REC Deliveries'!$H76,'ABP REC Calc'!$G$5:$AB$5,0)),'ABP REC Calc'!$C$6:$C$69,'ABP REC Deliveries'!$E76,'ABP REC Calc'!$B$6:$B$69,'ABP REC Deliveries'!$F76),
IF(V$4&gt;$G76,U76*(1-Inputs_ByYear!$D$4),0)),0)</f>
        <v>125162.13416137455</v>
      </c>
      <c r="W76" s="248">
        <f>IF((W$4-$G76)&lt;($C76+$B76),IF(W$4=$G76+$B76,SUMIFS(INDEX('ABP REC Calc'!$G$6:$AB$69,,MATCH('ABP REC Deliveries'!$H76,'ABP REC Calc'!$G$5:$AB$5,0)),'ABP REC Calc'!$C$6:$C$69,'ABP REC Deliveries'!$E76,'ABP REC Calc'!$B$6:$B$69,'ABP REC Deliveries'!$F76),
IF(W$4&gt;$G76,V76*(1-Inputs_ByYear!$D$4),0)),0)</f>
        <v>124536.32349056768</v>
      </c>
      <c r="X76" s="248">
        <f>IF((X$4-$G76)&lt;($C76+$B76),IF(X$4=$G76+$B76,SUMIFS(INDEX('ABP REC Calc'!$G$6:$AB$69,,MATCH('ABP REC Deliveries'!$H76,'ABP REC Calc'!$G$5:$AB$5,0)),'ABP REC Calc'!$C$6:$C$69,'ABP REC Deliveries'!$E76,'ABP REC Calc'!$B$6:$B$69,'ABP REC Deliveries'!$F76),
IF(X$4&gt;$G76,W76*(1-Inputs_ByYear!$D$4),0)),0)</f>
        <v>123913.64187311484</v>
      </c>
      <c r="Y76" s="248">
        <f>IF((Y$4-$G76)&lt;($C76+$B76),IF(Y$4=$G76+$B76,SUMIFS(INDEX('ABP REC Calc'!$G$6:$AB$69,,MATCH('ABP REC Deliveries'!$H76,'ABP REC Calc'!$G$5:$AB$5,0)),'ABP REC Calc'!$C$6:$C$69,'ABP REC Deliveries'!$E76,'ABP REC Calc'!$B$6:$B$69,'ABP REC Deliveries'!$F76),
IF(Y$4&gt;$G76,X76*(1-Inputs_ByYear!$D$4),0)),0)</f>
        <v>123294.07366374927</v>
      </c>
      <c r="Z76" s="248">
        <f>IF((Z$4-$G76)&lt;($C76+$B76),IF(Z$4=$G76+$B76,SUMIFS(INDEX('ABP REC Calc'!$G$6:$AB$69,,MATCH('ABP REC Deliveries'!$H76,'ABP REC Calc'!$G$5:$AB$5,0)),'ABP REC Calc'!$C$6:$C$69,'ABP REC Deliveries'!$E76,'ABP REC Calc'!$B$6:$B$69,'ABP REC Deliveries'!$F76),
IF(Z$4&gt;$G76,Y76*(1-Inputs_ByYear!$D$4),0)),0)</f>
        <v>122677.60329543053</v>
      </c>
      <c r="AA76" s="248">
        <f>IF((AA$4-$G76)&lt;($C76+$B76),IF(AA$4=$G76+$B76,SUMIFS(INDEX('ABP REC Calc'!$G$6:$AB$69,,MATCH('ABP REC Deliveries'!$H76,'ABP REC Calc'!$G$5:$AB$5,0)),'ABP REC Calc'!$C$6:$C$69,'ABP REC Deliveries'!$E76,'ABP REC Calc'!$B$6:$B$69,'ABP REC Deliveries'!$F76),
IF(AA$4&gt;$G76,Z76*(1-Inputs_ByYear!$D$4),0)),0)</f>
        <v>122064.21527895337</v>
      </c>
      <c r="AB76" s="248">
        <f>IF((AB$4-$G76)&lt;($C76+$B76),IF(AB$4=$G76+$B76,SUMIFS(INDEX('ABP REC Calc'!$G$6:$AB$69,,MATCH('ABP REC Deliveries'!$H76,'ABP REC Calc'!$G$5:$AB$5,0)),'ABP REC Calc'!$C$6:$C$69,'ABP REC Deliveries'!$E76,'ABP REC Calc'!$B$6:$B$69,'ABP REC Deliveries'!$F76),
IF(AB$4&gt;$G76,AA76*(1-Inputs_ByYear!$D$4),0)),0)</f>
        <v>0</v>
      </c>
      <c r="AC76" s="248">
        <f>IF((AC$4-$G76)&lt;($C76+$B76),IF(AC$4=$G76+$B76,SUMIFS(INDEX('ABP REC Calc'!$G$6:$AB$69,,MATCH('ABP REC Deliveries'!$H76,'ABP REC Calc'!$G$5:$AB$5,0)),'ABP REC Calc'!$C$6:$C$69,'ABP REC Deliveries'!$E76,'ABP REC Calc'!$B$6:$B$69,'ABP REC Deliveries'!$F76),
IF(AC$4&gt;$G76,AB76*(1-Inputs_ByYear!$D$4),0)),0)</f>
        <v>0</v>
      </c>
      <c r="AD76" s="248">
        <f>IF((AD$4-$G76)&lt;($C76+$B76),IF(AD$4=$G76+$B76,SUMIFS(INDEX('ABP REC Calc'!$G$6:$AB$69,,MATCH('ABP REC Deliveries'!$H76,'ABP REC Calc'!$G$5:$AB$5,0)),'ABP REC Calc'!$C$6:$C$69,'ABP REC Deliveries'!$E76,'ABP REC Calc'!$B$6:$B$69,'ABP REC Deliveries'!$F76),
IF(AD$4&gt;$G76,AC76*(1-Inputs_ByYear!$D$4),0)),0)</f>
        <v>0</v>
      </c>
    </row>
    <row r="77" spans="2:30" ht="14.45" customHeight="1">
      <c r="B77" s="64">
        <v>1</v>
      </c>
      <c r="C77" s="64">
        <v>15</v>
      </c>
      <c r="D77" s="64" t="s">
        <v>229</v>
      </c>
      <c r="E77" s="234" t="s">
        <v>207</v>
      </c>
      <c r="F77" s="231" t="s">
        <v>231</v>
      </c>
      <c r="G77" s="231">
        <f t="shared" si="4"/>
        <v>2028</v>
      </c>
      <c r="H77" s="239" t="s">
        <v>26</v>
      </c>
      <c r="I77" s="247">
        <v>0</v>
      </c>
      <c r="J77" s="248">
        <f>IF((J$4-$G77)&lt;($C77+$B77),IF(J$4=$G77+$B77,SUMIFS(INDEX('ABP REC Calc'!$G$6:$AB$69,,MATCH('ABP REC Deliveries'!$H77,'ABP REC Calc'!$G$5:$AB$5,0)),'ABP REC Calc'!$C$6:$C$69,'ABP REC Deliveries'!$E77,'ABP REC Calc'!$B$6:$B$69,'ABP REC Deliveries'!$F77),
IF(J$4&gt;$G77,I77*(1-Inputs_ByYear!$D$4),0)),0)</f>
        <v>0</v>
      </c>
      <c r="K77" s="248">
        <f>IF((K$4-$G77)&lt;($C77+$B77),IF(K$4=$G77+$B77,SUMIFS(INDEX('ABP REC Calc'!$G$6:$AB$69,,MATCH('ABP REC Deliveries'!$H77,'ABP REC Calc'!$G$5:$AB$5,0)),'ABP REC Calc'!$C$6:$C$69,'ABP REC Deliveries'!$E77,'ABP REC Calc'!$B$6:$B$69,'ABP REC Deliveries'!$F77),
IF(K$4&gt;$G77,J77*(1-Inputs_ByYear!$D$4),0)),0)</f>
        <v>0</v>
      </c>
      <c r="L77" s="248">
        <f>IF((L$4-$G77)&lt;($C77+$B77),IF(L$4=$G77+$B77,SUMIFS(INDEX('ABP REC Calc'!$G$6:$AB$69,,MATCH('ABP REC Deliveries'!$H77,'ABP REC Calc'!$G$5:$AB$5,0)),'ABP REC Calc'!$C$6:$C$69,'ABP REC Deliveries'!$E77,'ABP REC Calc'!$B$6:$B$69,'ABP REC Deliveries'!$F77),
IF(L$4&gt;$G77,K77*(1-Inputs_ByYear!$D$4),0)),0)</f>
        <v>0</v>
      </c>
      <c r="M77" s="248">
        <f>IF((M$4-$G77)&lt;($C77+$B77),IF(M$4=$G77+$B77,SUMIFS(INDEX('ABP REC Calc'!$G$6:$AB$69,,MATCH('ABP REC Deliveries'!$H77,'ABP REC Calc'!$G$5:$AB$5,0)),'ABP REC Calc'!$C$6:$C$69,'ABP REC Deliveries'!$E77,'ABP REC Calc'!$B$6:$B$69,'ABP REC Deliveries'!$F77),
IF(M$4&gt;$G77,L77*(1-Inputs_ByYear!$D$4),0)),0)</f>
        <v>0</v>
      </c>
      <c r="N77" s="248">
        <f>IF((N$4-$G77)&lt;($C77+$B77),IF(N$4=$G77+$B77,SUMIFS(INDEX('ABP REC Calc'!$G$6:$AB$69,,MATCH('ABP REC Deliveries'!$H77,'ABP REC Calc'!$G$5:$AB$5,0)),'ABP REC Calc'!$C$6:$C$69,'ABP REC Deliveries'!$E77,'ABP REC Calc'!$B$6:$B$69,'ABP REC Deliveries'!$F77),
IF(N$4&gt;$G77,M77*(1-Inputs_ByYear!$D$4),0)),0)</f>
        <v>130937.85829994312</v>
      </c>
      <c r="O77" s="248">
        <f>IF((O$4-$G77)&lt;($C77+$B77),IF(O$4=$G77+$B77,SUMIFS(INDEX('ABP REC Calc'!$G$6:$AB$69,,MATCH('ABP REC Deliveries'!$H77,'ABP REC Calc'!$G$5:$AB$5,0)),'ABP REC Calc'!$C$6:$C$69,'ABP REC Deliveries'!$E77,'ABP REC Calc'!$B$6:$B$69,'ABP REC Deliveries'!$F77),
IF(O$4&gt;$G77,N77*(1-Inputs_ByYear!$D$4),0)),0)</f>
        <v>130283.16900844341</v>
      </c>
      <c r="P77" s="248">
        <f>IF((P$4-$G77)&lt;($C77+$B77),IF(P$4=$G77+$B77,SUMIFS(INDEX('ABP REC Calc'!$G$6:$AB$69,,MATCH('ABP REC Deliveries'!$H77,'ABP REC Calc'!$G$5:$AB$5,0)),'ABP REC Calc'!$C$6:$C$69,'ABP REC Deliveries'!$E77,'ABP REC Calc'!$B$6:$B$69,'ABP REC Deliveries'!$F77),
IF(P$4&gt;$G77,O77*(1-Inputs_ByYear!$D$4),0)),0)</f>
        <v>129631.7531634012</v>
      </c>
      <c r="Q77" s="248">
        <f>IF((Q$4-$G77)&lt;($C77+$B77),IF(Q$4=$G77+$B77,SUMIFS(INDEX('ABP REC Calc'!$G$6:$AB$69,,MATCH('ABP REC Deliveries'!$H77,'ABP REC Calc'!$G$5:$AB$5,0)),'ABP REC Calc'!$C$6:$C$69,'ABP REC Deliveries'!$E77,'ABP REC Calc'!$B$6:$B$69,'ABP REC Deliveries'!$F77),
IF(Q$4&gt;$G77,P77*(1-Inputs_ByYear!$D$4),0)),0)</f>
        <v>128983.59439758419</v>
      </c>
      <c r="R77" s="248">
        <f>IF((R$4-$G77)&lt;($C77+$B77),IF(R$4=$G77+$B77,SUMIFS(INDEX('ABP REC Calc'!$G$6:$AB$69,,MATCH('ABP REC Deliveries'!$H77,'ABP REC Calc'!$G$5:$AB$5,0)),'ABP REC Calc'!$C$6:$C$69,'ABP REC Deliveries'!$E77,'ABP REC Calc'!$B$6:$B$69,'ABP REC Deliveries'!$F77),
IF(R$4&gt;$G77,Q77*(1-Inputs_ByYear!$D$4),0)),0)</f>
        <v>128338.67642559628</v>
      </c>
      <c r="S77" s="248">
        <f>IF((S$4-$G77)&lt;($C77+$B77),IF(S$4=$G77+$B77,SUMIFS(INDEX('ABP REC Calc'!$G$6:$AB$69,,MATCH('ABP REC Deliveries'!$H77,'ABP REC Calc'!$G$5:$AB$5,0)),'ABP REC Calc'!$C$6:$C$69,'ABP REC Deliveries'!$E77,'ABP REC Calc'!$B$6:$B$69,'ABP REC Deliveries'!$F77),
IF(S$4&gt;$G77,R77*(1-Inputs_ByYear!$D$4),0)),0)</f>
        <v>127696.9830434683</v>
      </c>
      <c r="T77" s="248">
        <f>IF((T$4-$G77)&lt;($C77+$B77),IF(T$4=$G77+$B77,SUMIFS(INDEX('ABP REC Calc'!$G$6:$AB$69,,MATCH('ABP REC Deliveries'!$H77,'ABP REC Calc'!$G$5:$AB$5,0)),'ABP REC Calc'!$C$6:$C$69,'ABP REC Deliveries'!$E77,'ABP REC Calc'!$B$6:$B$69,'ABP REC Deliveries'!$F77),
IF(T$4&gt;$G77,S77*(1-Inputs_ByYear!$D$4),0)),0)</f>
        <v>127058.49812825095</v>
      </c>
      <c r="U77" s="248">
        <f>IF((U$4-$G77)&lt;($C77+$B77),IF(U$4=$G77+$B77,SUMIFS(INDEX('ABP REC Calc'!$G$6:$AB$69,,MATCH('ABP REC Deliveries'!$H77,'ABP REC Calc'!$G$5:$AB$5,0)),'ABP REC Calc'!$C$6:$C$69,'ABP REC Deliveries'!$E77,'ABP REC Calc'!$B$6:$B$69,'ABP REC Deliveries'!$F77),
IF(U$4&gt;$G77,T77*(1-Inputs_ByYear!$D$4),0)),0)</f>
        <v>126423.2056376097</v>
      </c>
      <c r="V77" s="248">
        <f>IF((V$4-$G77)&lt;($C77+$B77),IF(V$4=$G77+$B77,SUMIFS(INDEX('ABP REC Calc'!$G$6:$AB$69,,MATCH('ABP REC Deliveries'!$H77,'ABP REC Calc'!$G$5:$AB$5,0)),'ABP REC Calc'!$C$6:$C$69,'ABP REC Deliveries'!$E77,'ABP REC Calc'!$B$6:$B$69,'ABP REC Deliveries'!$F77),
IF(V$4&gt;$G77,U77*(1-Inputs_ByYear!$D$4),0)),0)</f>
        <v>125791.08960942166</v>
      </c>
      <c r="W77" s="248">
        <f>IF((W$4-$G77)&lt;($C77+$B77),IF(W$4=$G77+$B77,SUMIFS(INDEX('ABP REC Calc'!$G$6:$AB$69,,MATCH('ABP REC Deliveries'!$H77,'ABP REC Calc'!$G$5:$AB$5,0)),'ABP REC Calc'!$C$6:$C$69,'ABP REC Deliveries'!$E77,'ABP REC Calc'!$B$6:$B$69,'ABP REC Deliveries'!$F77),
IF(W$4&gt;$G77,V77*(1-Inputs_ByYear!$D$4),0)),0)</f>
        <v>125162.13416137455</v>
      </c>
      <c r="X77" s="248">
        <f>IF((X$4-$G77)&lt;($C77+$B77),IF(X$4=$G77+$B77,SUMIFS(INDEX('ABP REC Calc'!$G$6:$AB$69,,MATCH('ABP REC Deliveries'!$H77,'ABP REC Calc'!$G$5:$AB$5,0)),'ABP REC Calc'!$C$6:$C$69,'ABP REC Deliveries'!$E77,'ABP REC Calc'!$B$6:$B$69,'ABP REC Deliveries'!$F77),
IF(X$4&gt;$G77,W77*(1-Inputs_ByYear!$D$4),0)),0)</f>
        <v>124536.32349056768</v>
      </c>
      <c r="Y77" s="248">
        <f>IF((Y$4-$G77)&lt;($C77+$B77),IF(Y$4=$G77+$B77,SUMIFS(INDEX('ABP REC Calc'!$G$6:$AB$69,,MATCH('ABP REC Deliveries'!$H77,'ABP REC Calc'!$G$5:$AB$5,0)),'ABP REC Calc'!$C$6:$C$69,'ABP REC Deliveries'!$E77,'ABP REC Calc'!$B$6:$B$69,'ABP REC Deliveries'!$F77),
IF(Y$4&gt;$G77,X77*(1-Inputs_ByYear!$D$4),0)),0)</f>
        <v>123913.64187311484</v>
      </c>
      <c r="Z77" s="248">
        <f>IF((Z$4-$G77)&lt;($C77+$B77),IF(Z$4=$G77+$B77,SUMIFS(INDEX('ABP REC Calc'!$G$6:$AB$69,,MATCH('ABP REC Deliveries'!$H77,'ABP REC Calc'!$G$5:$AB$5,0)),'ABP REC Calc'!$C$6:$C$69,'ABP REC Deliveries'!$E77,'ABP REC Calc'!$B$6:$B$69,'ABP REC Deliveries'!$F77),
IF(Z$4&gt;$G77,Y77*(1-Inputs_ByYear!$D$4),0)),0)</f>
        <v>123294.07366374927</v>
      </c>
      <c r="AA77" s="248">
        <f>IF((AA$4-$G77)&lt;($C77+$B77),IF(AA$4=$G77+$B77,SUMIFS(INDEX('ABP REC Calc'!$G$6:$AB$69,,MATCH('ABP REC Deliveries'!$H77,'ABP REC Calc'!$G$5:$AB$5,0)),'ABP REC Calc'!$C$6:$C$69,'ABP REC Deliveries'!$E77,'ABP REC Calc'!$B$6:$B$69,'ABP REC Deliveries'!$F77),
IF(AA$4&gt;$G77,Z77*(1-Inputs_ByYear!$D$4),0)),0)</f>
        <v>122677.60329543053</v>
      </c>
      <c r="AB77" s="248">
        <f>IF((AB$4-$G77)&lt;($C77+$B77),IF(AB$4=$G77+$B77,SUMIFS(INDEX('ABP REC Calc'!$G$6:$AB$69,,MATCH('ABP REC Deliveries'!$H77,'ABP REC Calc'!$G$5:$AB$5,0)),'ABP REC Calc'!$C$6:$C$69,'ABP REC Deliveries'!$E77,'ABP REC Calc'!$B$6:$B$69,'ABP REC Deliveries'!$F77),
IF(AB$4&gt;$G77,AA77*(1-Inputs_ByYear!$D$4),0)),0)</f>
        <v>122064.21527895337</v>
      </c>
      <c r="AC77" s="248">
        <f>IF((AC$4-$G77)&lt;($C77+$B77),IF(AC$4=$G77+$B77,SUMIFS(INDEX('ABP REC Calc'!$G$6:$AB$69,,MATCH('ABP REC Deliveries'!$H77,'ABP REC Calc'!$G$5:$AB$5,0)),'ABP REC Calc'!$C$6:$C$69,'ABP REC Deliveries'!$E77,'ABP REC Calc'!$B$6:$B$69,'ABP REC Deliveries'!$F77),
IF(AC$4&gt;$G77,AB77*(1-Inputs_ByYear!$D$4),0)),0)</f>
        <v>0</v>
      </c>
      <c r="AD77" s="248">
        <f>IF((AD$4-$G77)&lt;($C77+$B77),IF(AD$4=$G77+$B77,SUMIFS(INDEX('ABP REC Calc'!$G$6:$AB$69,,MATCH('ABP REC Deliveries'!$H77,'ABP REC Calc'!$G$5:$AB$5,0)),'ABP REC Calc'!$C$6:$C$69,'ABP REC Deliveries'!$E77,'ABP REC Calc'!$B$6:$B$69,'ABP REC Deliveries'!$F77),
IF(AD$4&gt;$G77,AC77*(1-Inputs_ByYear!$D$4),0)),0)</f>
        <v>0</v>
      </c>
    </row>
    <row r="78" spans="2:30" ht="14.45" customHeight="1">
      <c r="B78" s="64">
        <v>1</v>
      </c>
      <c r="C78" s="64">
        <v>15</v>
      </c>
      <c r="D78" s="64" t="s">
        <v>229</v>
      </c>
      <c r="E78" s="234" t="s">
        <v>207</v>
      </c>
      <c r="F78" s="231" t="s">
        <v>231</v>
      </c>
      <c r="G78" s="231">
        <f t="shared" si="4"/>
        <v>2029</v>
      </c>
      <c r="H78" s="239" t="s">
        <v>27</v>
      </c>
      <c r="I78" s="247">
        <v>0</v>
      </c>
      <c r="J78" s="248">
        <f>IF((J$4-$G78)&lt;($C78+$B78),IF(J$4=$G78+$B78,SUMIFS(INDEX('ABP REC Calc'!$G$6:$AB$69,,MATCH('ABP REC Deliveries'!$H78,'ABP REC Calc'!$G$5:$AB$5,0)),'ABP REC Calc'!$C$6:$C$69,'ABP REC Deliveries'!$E78,'ABP REC Calc'!$B$6:$B$69,'ABP REC Deliveries'!$F78),
IF(J$4&gt;$G78,I78*(1-Inputs_ByYear!$D$4),0)),0)</f>
        <v>0</v>
      </c>
      <c r="K78" s="248">
        <f>IF((K$4-$G78)&lt;($C78+$B78),IF(K$4=$G78+$B78,SUMIFS(INDEX('ABP REC Calc'!$G$6:$AB$69,,MATCH('ABP REC Deliveries'!$H78,'ABP REC Calc'!$G$5:$AB$5,0)),'ABP REC Calc'!$C$6:$C$69,'ABP REC Deliveries'!$E78,'ABP REC Calc'!$B$6:$B$69,'ABP REC Deliveries'!$F78),
IF(K$4&gt;$G78,J78*(1-Inputs_ByYear!$D$4),0)),0)</f>
        <v>0</v>
      </c>
      <c r="L78" s="248">
        <f>IF((L$4-$G78)&lt;($C78+$B78),IF(L$4=$G78+$B78,SUMIFS(INDEX('ABP REC Calc'!$G$6:$AB$69,,MATCH('ABP REC Deliveries'!$H78,'ABP REC Calc'!$G$5:$AB$5,0)),'ABP REC Calc'!$C$6:$C$69,'ABP REC Deliveries'!$E78,'ABP REC Calc'!$B$6:$B$69,'ABP REC Deliveries'!$F78),
IF(L$4&gt;$G78,K78*(1-Inputs_ByYear!$D$4),0)),0)</f>
        <v>0</v>
      </c>
      <c r="M78" s="248">
        <f>IF((M$4-$G78)&lt;($C78+$B78),IF(M$4=$G78+$B78,SUMIFS(INDEX('ABP REC Calc'!$G$6:$AB$69,,MATCH('ABP REC Deliveries'!$H78,'ABP REC Calc'!$G$5:$AB$5,0)),'ABP REC Calc'!$C$6:$C$69,'ABP REC Deliveries'!$E78,'ABP REC Calc'!$B$6:$B$69,'ABP REC Deliveries'!$F78),
IF(M$4&gt;$G78,L78*(1-Inputs_ByYear!$D$4),0)),0)</f>
        <v>0</v>
      </c>
      <c r="N78" s="248">
        <f>IF((N$4-$G78)&lt;($C78+$B78),IF(N$4=$G78+$B78,SUMIFS(INDEX('ABP REC Calc'!$G$6:$AB$69,,MATCH('ABP REC Deliveries'!$H78,'ABP REC Calc'!$G$5:$AB$5,0)),'ABP REC Calc'!$C$6:$C$69,'ABP REC Deliveries'!$E78,'ABP REC Calc'!$B$6:$B$69,'ABP REC Deliveries'!$F78),
IF(N$4&gt;$G78,M78*(1-Inputs_ByYear!$D$4),0)),0)</f>
        <v>0</v>
      </c>
      <c r="O78" s="248">
        <f>IF((O$4-$G78)&lt;($C78+$B78),IF(O$4=$G78+$B78,SUMIFS(INDEX('ABP REC Calc'!$G$6:$AB$69,,MATCH('ABP REC Deliveries'!$H78,'ABP REC Calc'!$G$5:$AB$5,0)),'ABP REC Calc'!$C$6:$C$69,'ABP REC Deliveries'!$E78,'ABP REC Calc'!$B$6:$B$69,'ABP REC Deliveries'!$F78),
IF(O$4&gt;$G78,N78*(1-Inputs_ByYear!$D$4),0)),0)</f>
        <v>130937.85829994312</v>
      </c>
      <c r="P78" s="248">
        <f>IF((P$4-$G78)&lt;($C78+$B78),IF(P$4=$G78+$B78,SUMIFS(INDEX('ABP REC Calc'!$G$6:$AB$69,,MATCH('ABP REC Deliveries'!$H78,'ABP REC Calc'!$G$5:$AB$5,0)),'ABP REC Calc'!$C$6:$C$69,'ABP REC Deliveries'!$E78,'ABP REC Calc'!$B$6:$B$69,'ABP REC Deliveries'!$F78),
IF(P$4&gt;$G78,O78*(1-Inputs_ByYear!$D$4),0)),0)</f>
        <v>130283.16900844341</v>
      </c>
      <c r="Q78" s="248">
        <f>IF((Q$4-$G78)&lt;($C78+$B78),IF(Q$4=$G78+$B78,SUMIFS(INDEX('ABP REC Calc'!$G$6:$AB$69,,MATCH('ABP REC Deliveries'!$H78,'ABP REC Calc'!$G$5:$AB$5,0)),'ABP REC Calc'!$C$6:$C$69,'ABP REC Deliveries'!$E78,'ABP REC Calc'!$B$6:$B$69,'ABP REC Deliveries'!$F78),
IF(Q$4&gt;$G78,P78*(1-Inputs_ByYear!$D$4),0)),0)</f>
        <v>129631.7531634012</v>
      </c>
      <c r="R78" s="248">
        <f>IF((R$4-$G78)&lt;($C78+$B78),IF(R$4=$G78+$B78,SUMIFS(INDEX('ABP REC Calc'!$G$6:$AB$69,,MATCH('ABP REC Deliveries'!$H78,'ABP REC Calc'!$G$5:$AB$5,0)),'ABP REC Calc'!$C$6:$C$69,'ABP REC Deliveries'!$E78,'ABP REC Calc'!$B$6:$B$69,'ABP REC Deliveries'!$F78),
IF(R$4&gt;$G78,Q78*(1-Inputs_ByYear!$D$4),0)),0)</f>
        <v>128983.59439758419</v>
      </c>
      <c r="S78" s="248">
        <f>IF((S$4-$G78)&lt;($C78+$B78),IF(S$4=$G78+$B78,SUMIFS(INDEX('ABP REC Calc'!$G$6:$AB$69,,MATCH('ABP REC Deliveries'!$H78,'ABP REC Calc'!$G$5:$AB$5,0)),'ABP REC Calc'!$C$6:$C$69,'ABP REC Deliveries'!$E78,'ABP REC Calc'!$B$6:$B$69,'ABP REC Deliveries'!$F78),
IF(S$4&gt;$G78,R78*(1-Inputs_ByYear!$D$4),0)),0)</f>
        <v>128338.67642559628</v>
      </c>
      <c r="T78" s="248">
        <f>IF((T$4-$G78)&lt;($C78+$B78),IF(T$4=$G78+$B78,SUMIFS(INDEX('ABP REC Calc'!$G$6:$AB$69,,MATCH('ABP REC Deliveries'!$H78,'ABP REC Calc'!$G$5:$AB$5,0)),'ABP REC Calc'!$C$6:$C$69,'ABP REC Deliveries'!$E78,'ABP REC Calc'!$B$6:$B$69,'ABP REC Deliveries'!$F78),
IF(T$4&gt;$G78,S78*(1-Inputs_ByYear!$D$4),0)),0)</f>
        <v>127696.9830434683</v>
      </c>
      <c r="U78" s="248">
        <f>IF((U$4-$G78)&lt;($C78+$B78),IF(U$4=$G78+$B78,SUMIFS(INDEX('ABP REC Calc'!$G$6:$AB$69,,MATCH('ABP REC Deliveries'!$H78,'ABP REC Calc'!$G$5:$AB$5,0)),'ABP REC Calc'!$C$6:$C$69,'ABP REC Deliveries'!$E78,'ABP REC Calc'!$B$6:$B$69,'ABP REC Deliveries'!$F78),
IF(U$4&gt;$G78,T78*(1-Inputs_ByYear!$D$4),0)),0)</f>
        <v>127058.49812825095</v>
      </c>
      <c r="V78" s="248">
        <f>IF((V$4-$G78)&lt;($C78+$B78),IF(V$4=$G78+$B78,SUMIFS(INDEX('ABP REC Calc'!$G$6:$AB$69,,MATCH('ABP REC Deliveries'!$H78,'ABP REC Calc'!$G$5:$AB$5,0)),'ABP REC Calc'!$C$6:$C$69,'ABP REC Deliveries'!$E78,'ABP REC Calc'!$B$6:$B$69,'ABP REC Deliveries'!$F78),
IF(V$4&gt;$G78,U78*(1-Inputs_ByYear!$D$4),0)),0)</f>
        <v>126423.2056376097</v>
      </c>
      <c r="W78" s="248">
        <f>IF((W$4-$G78)&lt;($C78+$B78),IF(W$4=$G78+$B78,SUMIFS(INDEX('ABP REC Calc'!$G$6:$AB$69,,MATCH('ABP REC Deliveries'!$H78,'ABP REC Calc'!$G$5:$AB$5,0)),'ABP REC Calc'!$C$6:$C$69,'ABP REC Deliveries'!$E78,'ABP REC Calc'!$B$6:$B$69,'ABP REC Deliveries'!$F78),
IF(W$4&gt;$G78,V78*(1-Inputs_ByYear!$D$4),0)),0)</f>
        <v>125791.08960942166</v>
      </c>
      <c r="X78" s="248">
        <f>IF((X$4-$G78)&lt;($C78+$B78),IF(X$4=$G78+$B78,SUMIFS(INDEX('ABP REC Calc'!$G$6:$AB$69,,MATCH('ABP REC Deliveries'!$H78,'ABP REC Calc'!$G$5:$AB$5,0)),'ABP REC Calc'!$C$6:$C$69,'ABP REC Deliveries'!$E78,'ABP REC Calc'!$B$6:$B$69,'ABP REC Deliveries'!$F78),
IF(X$4&gt;$G78,W78*(1-Inputs_ByYear!$D$4),0)),0)</f>
        <v>125162.13416137455</v>
      </c>
      <c r="Y78" s="248">
        <f>IF((Y$4-$G78)&lt;($C78+$B78),IF(Y$4=$G78+$B78,SUMIFS(INDEX('ABP REC Calc'!$G$6:$AB$69,,MATCH('ABP REC Deliveries'!$H78,'ABP REC Calc'!$G$5:$AB$5,0)),'ABP REC Calc'!$C$6:$C$69,'ABP REC Deliveries'!$E78,'ABP REC Calc'!$B$6:$B$69,'ABP REC Deliveries'!$F78),
IF(Y$4&gt;$G78,X78*(1-Inputs_ByYear!$D$4),0)),0)</f>
        <v>124536.32349056768</v>
      </c>
      <c r="Z78" s="248">
        <f>IF((Z$4-$G78)&lt;($C78+$B78),IF(Z$4=$G78+$B78,SUMIFS(INDEX('ABP REC Calc'!$G$6:$AB$69,,MATCH('ABP REC Deliveries'!$H78,'ABP REC Calc'!$G$5:$AB$5,0)),'ABP REC Calc'!$C$6:$C$69,'ABP REC Deliveries'!$E78,'ABP REC Calc'!$B$6:$B$69,'ABP REC Deliveries'!$F78),
IF(Z$4&gt;$G78,Y78*(1-Inputs_ByYear!$D$4),0)),0)</f>
        <v>123913.64187311484</v>
      </c>
      <c r="AA78" s="248">
        <f>IF((AA$4-$G78)&lt;($C78+$B78),IF(AA$4=$G78+$B78,SUMIFS(INDEX('ABP REC Calc'!$G$6:$AB$69,,MATCH('ABP REC Deliveries'!$H78,'ABP REC Calc'!$G$5:$AB$5,0)),'ABP REC Calc'!$C$6:$C$69,'ABP REC Deliveries'!$E78,'ABP REC Calc'!$B$6:$B$69,'ABP REC Deliveries'!$F78),
IF(AA$4&gt;$G78,Z78*(1-Inputs_ByYear!$D$4),0)),0)</f>
        <v>123294.07366374927</v>
      </c>
      <c r="AB78" s="248">
        <f>IF((AB$4-$G78)&lt;($C78+$B78),IF(AB$4=$G78+$B78,SUMIFS(INDEX('ABP REC Calc'!$G$6:$AB$69,,MATCH('ABP REC Deliveries'!$H78,'ABP REC Calc'!$G$5:$AB$5,0)),'ABP REC Calc'!$C$6:$C$69,'ABP REC Deliveries'!$E78,'ABP REC Calc'!$B$6:$B$69,'ABP REC Deliveries'!$F78),
IF(AB$4&gt;$G78,AA78*(1-Inputs_ByYear!$D$4),0)),0)</f>
        <v>122677.60329543053</v>
      </c>
      <c r="AC78" s="248">
        <f>IF((AC$4-$G78)&lt;($C78+$B78),IF(AC$4=$G78+$B78,SUMIFS(INDEX('ABP REC Calc'!$G$6:$AB$69,,MATCH('ABP REC Deliveries'!$H78,'ABP REC Calc'!$G$5:$AB$5,0)),'ABP REC Calc'!$C$6:$C$69,'ABP REC Deliveries'!$E78,'ABP REC Calc'!$B$6:$B$69,'ABP REC Deliveries'!$F78),
IF(AC$4&gt;$G78,AB78*(1-Inputs_ByYear!$D$4),0)),0)</f>
        <v>122064.21527895337</v>
      </c>
      <c r="AD78" s="248">
        <f>IF((AD$4-$G78)&lt;($C78+$B78),IF(AD$4=$G78+$B78,SUMIFS(INDEX('ABP REC Calc'!$G$6:$AB$69,,MATCH('ABP REC Deliveries'!$H78,'ABP REC Calc'!$G$5:$AB$5,0)),'ABP REC Calc'!$C$6:$C$69,'ABP REC Deliveries'!$E78,'ABP REC Calc'!$B$6:$B$69,'ABP REC Deliveries'!$F78),
IF(AD$4&gt;$G78,AC78*(1-Inputs_ByYear!$D$4),0)),0)</f>
        <v>0</v>
      </c>
    </row>
    <row r="79" spans="2:30" ht="14.45" customHeight="1">
      <c r="B79" s="64">
        <v>1</v>
      </c>
      <c r="C79" s="64">
        <v>15</v>
      </c>
      <c r="D79" s="64" t="s">
        <v>229</v>
      </c>
      <c r="E79" s="234" t="s">
        <v>207</v>
      </c>
      <c r="F79" s="231" t="s">
        <v>231</v>
      </c>
      <c r="G79" s="231">
        <f t="shared" si="4"/>
        <v>2030</v>
      </c>
      <c r="H79" s="239" t="s">
        <v>28</v>
      </c>
      <c r="I79" s="247">
        <v>0</v>
      </c>
      <c r="J79" s="248">
        <f>IF((J$4-$G79)&lt;($C79+$B79),IF(J$4=$G79+$B79,SUMIFS(INDEX('ABP REC Calc'!$G$6:$AB$69,,MATCH('ABP REC Deliveries'!$H79,'ABP REC Calc'!$G$5:$AB$5,0)),'ABP REC Calc'!$C$6:$C$69,'ABP REC Deliveries'!$E79,'ABP REC Calc'!$B$6:$B$69,'ABP REC Deliveries'!$F79),
IF(J$4&gt;$G79,I79*(1-Inputs_ByYear!$D$4),0)),0)</f>
        <v>0</v>
      </c>
      <c r="K79" s="248">
        <f>IF((K$4-$G79)&lt;($C79+$B79),IF(K$4=$G79+$B79,SUMIFS(INDEX('ABP REC Calc'!$G$6:$AB$69,,MATCH('ABP REC Deliveries'!$H79,'ABP REC Calc'!$G$5:$AB$5,0)),'ABP REC Calc'!$C$6:$C$69,'ABP REC Deliveries'!$E79,'ABP REC Calc'!$B$6:$B$69,'ABP REC Deliveries'!$F79),
IF(K$4&gt;$G79,J79*(1-Inputs_ByYear!$D$4),0)),0)</f>
        <v>0</v>
      </c>
      <c r="L79" s="248">
        <f>IF((L$4-$G79)&lt;($C79+$B79),IF(L$4=$G79+$B79,SUMIFS(INDEX('ABP REC Calc'!$G$6:$AB$69,,MATCH('ABP REC Deliveries'!$H79,'ABP REC Calc'!$G$5:$AB$5,0)),'ABP REC Calc'!$C$6:$C$69,'ABP REC Deliveries'!$E79,'ABP REC Calc'!$B$6:$B$69,'ABP REC Deliveries'!$F79),
IF(L$4&gt;$G79,K79*(1-Inputs_ByYear!$D$4),0)),0)</f>
        <v>0</v>
      </c>
      <c r="M79" s="248">
        <f>IF((M$4-$G79)&lt;($C79+$B79),IF(M$4=$G79+$B79,SUMIFS(INDEX('ABP REC Calc'!$G$6:$AB$69,,MATCH('ABP REC Deliveries'!$H79,'ABP REC Calc'!$G$5:$AB$5,0)),'ABP REC Calc'!$C$6:$C$69,'ABP REC Deliveries'!$E79,'ABP REC Calc'!$B$6:$B$69,'ABP REC Deliveries'!$F79),
IF(M$4&gt;$G79,L79*(1-Inputs_ByYear!$D$4),0)),0)</f>
        <v>0</v>
      </c>
      <c r="N79" s="248">
        <f>IF((N$4-$G79)&lt;($C79+$B79),IF(N$4=$G79+$B79,SUMIFS(INDEX('ABP REC Calc'!$G$6:$AB$69,,MATCH('ABP REC Deliveries'!$H79,'ABP REC Calc'!$G$5:$AB$5,0)),'ABP REC Calc'!$C$6:$C$69,'ABP REC Deliveries'!$E79,'ABP REC Calc'!$B$6:$B$69,'ABP REC Deliveries'!$F79),
IF(N$4&gt;$G79,M79*(1-Inputs_ByYear!$D$4),0)),0)</f>
        <v>0</v>
      </c>
      <c r="O79" s="248">
        <f>IF((O$4-$G79)&lt;($C79+$B79),IF(O$4=$G79+$B79,SUMIFS(INDEX('ABP REC Calc'!$G$6:$AB$69,,MATCH('ABP REC Deliveries'!$H79,'ABP REC Calc'!$G$5:$AB$5,0)),'ABP REC Calc'!$C$6:$C$69,'ABP REC Deliveries'!$E79,'ABP REC Calc'!$B$6:$B$69,'ABP REC Deliveries'!$F79),
IF(O$4&gt;$G79,N79*(1-Inputs_ByYear!$D$4),0)),0)</f>
        <v>0</v>
      </c>
      <c r="P79" s="248">
        <f>IF((P$4-$G79)&lt;($C79+$B79),IF(P$4=$G79+$B79,SUMIFS(INDEX('ABP REC Calc'!$G$6:$AB$69,,MATCH('ABP REC Deliveries'!$H79,'ABP REC Calc'!$G$5:$AB$5,0)),'ABP REC Calc'!$C$6:$C$69,'ABP REC Deliveries'!$E79,'ABP REC Calc'!$B$6:$B$69,'ABP REC Deliveries'!$F79),
IF(P$4&gt;$G79,O79*(1-Inputs_ByYear!$D$4),0)),0)</f>
        <v>130937.85829994312</v>
      </c>
      <c r="Q79" s="248">
        <f>IF((Q$4-$G79)&lt;($C79+$B79),IF(Q$4=$G79+$B79,SUMIFS(INDEX('ABP REC Calc'!$G$6:$AB$69,,MATCH('ABP REC Deliveries'!$H79,'ABP REC Calc'!$G$5:$AB$5,0)),'ABP REC Calc'!$C$6:$C$69,'ABP REC Deliveries'!$E79,'ABP REC Calc'!$B$6:$B$69,'ABP REC Deliveries'!$F79),
IF(Q$4&gt;$G79,P79*(1-Inputs_ByYear!$D$4),0)),0)</f>
        <v>130283.16900844341</v>
      </c>
      <c r="R79" s="248">
        <f>IF((R$4-$G79)&lt;($C79+$B79),IF(R$4=$G79+$B79,SUMIFS(INDEX('ABP REC Calc'!$G$6:$AB$69,,MATCH('ABP REC Deliveries'!$H79,'ABP REC Calc'!$G$5:$AB$5,0)),'ABP REC Calc'!$C$6:$C$69,'ABP REC Deliveries'!$E79,'ABP REC Calc'!$B$6:$B$69,'ABP REC Deliveries'!$F79),
IF(R$4&gt;$G79,Q79*(1-Inputs_ByYear!$D$4),0)),0)</f>
        <v>129631.7531634012</v>
      </c>
      <c r="S79" s="248">
        <f>IF((S$4-$G79)&lt;($C79+$B79),IF(S$4=$G79+$B79,SUMIFS(INDEX('ABP REC Calc'!$G$6:$AB$69,,MATCH('ABP REC Deliveries'!$H79,'ABP REC Calc'!$G$5:$AB$5,0)),'ABP REC Calc'!$C$6:$C$69,'ABP REC Deliveries'!$E79,'ABP REC Calc'!$B$6:$B$69,'ABP REC Deliveries'!$F79),
IF(S$4&gt;$G79,R79*(1-Inputs_ByYear!$D$4),0)),0)</f>
        <v>128983.59439758419</v>
      </c>
      <c r="T79" s="248">
        <f>IF((T$4-$G79)&lt;($C79+$B79),IF(T$4=$G79+$B79,SUMIFS(INDEX('ABP REC Calc'!$G$6:$AB$69,,MATCH('ABP REC Deliveries'!$H79,'ABP REC Calc'!$G$5:$AB$5,0)),'ABP REC Calc'!$C$6:$C$69,'ABP REC Deliveries'!$E79,'ABP REC Calc'!$B$6:$B$69,'ABP REC Deliveries'!$F79),
IF(T$4&gt;$G79,S79*(1-Inputs_ByYear!$D$4),0)),0)</f>
        <v>128338.67642559628</v>
      </c>
      <c r="U79" s="248">
        <f>IF((U$4-$G79)&lt;($C79+$B79),IF(U$4=$G79+$B79,SUMIFS(INDEX('ABP REC Calc'!$G$6:$AB$69,,MATCH('ABP REC Deliveries'!$H79,'ABP REC Calc'!$G$5:$AB$5,0)),'ABP REC Calc'!$C$6:$C$69,'ABP REC Deliveries'!$E79,'ABP REC Calc'!$B$6:$B$69,'ABP REC Deliveries'!$F79),
IF(U$4&gt;$G79,T79*(1-Inputs_ByYear!$D$4),0)),0)</f>
        <v>127696.9830434683</v>
      </c>
      <c r="V79" s="248">
        <f>IF((V$4-$G79)&lt;($C79+$B79),IF(V$4=$G79+$B79,SUMIFS(INDEX('ABP REC Calc'!$G$6:$AB$69,,MATCH('ABP REC Deliveries'!$H79,'ABP REC Calc'!$G$5:$AB$5,0)),'ABP REC Calc'!$C$6:$C$69,'ABP REC Deliveries'!$E79,'ABP REC Calc'!$B$6:$B$69,'ABP REC Deliveries'!$F79),
IF(V$4&gt;$G79,U79*(1-Inputs_ByYear!$D$4),0)),0)</f>
        <v>127058.49812825095</v>
      </c>
      <c r="W79" s="248">
        <f>IF((W$4-$G79)&lt;($C79+$B79),IF(W$4=$G79+$B79,SUMIFS(INDEX('ABP REC Calc'!$G$6:$AB$69,,MATCH('ABP REC Deliveries'!$H79,'ABP REC Calc'!$G$5:$AB$5,0)),'ABP REC Calc'!$C$6:$C$69,'ABP REC Deliveries'!$E79,'ABP REC Calc'!$B$6:$B$69,'ABP REC Deliveries'!$F79),
IF(W$4&gt;$G79,V79*(1-Inputs_ByYear!$D$4),0)),0)</f>
        <v>126423.2056376097</v>
      </c>
      <c r="X79" s="248">
        <f>IF((X$4-$G79)&lt;($C79+$B79),IF(X$4=$G79+$B79,SUMIFS(INDEX('ABP REC Calc'!$G$6:$AB$69,,MATCH('ABP REC Deliveries'!$H79,'ABP REC Calc'!$G$5:$AB$5,0)),'ABP REC Calc'!$C$6:$C$69,'ABP REC Deliveries'!$E79,'ABP REC Calc'!$B$6:$B$69,'ABP REC Deliveries'!$F79),
IF(X$4&gt;$G79,W79*(1-Inputs_ByYear!$D$4),0)),0)</f>
        <v>125791.08960942166</v>
      </c>
      <c r="Y79" s="248">
        <f>IF((Y$4-$G79)&lt;($C79+$B79),IF(Y$4=$G79+$B79,SUMIFS(INDEX('ABP REC Calc'!$G$6:$AB$69,,MATCH('ABP REC Deliveries'!$H79,'ABP REC Calc'!$G$5:$AB$5,0)),'ABP REC Calc'!$C$6:$C$69,'ABP REC Deliveries'!$E79,'ABP REC Calc'!$B$6:$B$69,'ABP REC Deliveries'!$F79),
IF(Y$4&gt;$G79,X79*(1-Inputs_ByYear!$D$4),0)),0)</f>
        <v>125162.13416137455</v>
      </c>
      <c r="Z79" s="248">
        <f>IF((Z$4-$G79)&lt;($C79+$B79),IF(Z$4=$G79+$B79,SUMIFS(INDEX('ABP REC Calc'!$G$6:$AB$69,,MATCH('ABP REC Deliveries'!$H79,'ABP REC Calc'!$G$5:$AB$5,0)),'ABP REC Calc'!$C$6:$C$69,'ABP REC Deliveries'!$E79,'ABP REC Calc'!$B$6:$B$69,'ABP REC Deliveries'!$F79),
IF(Z$4&gt;$G79,Y79*(1-Inputs_ByYear!$D$4),0)),0)</f>
        <v>124536.32349056768</v>
      </c>
      <c r="AA79" s="248">
        <f>IF((AA$4-$G79)&lt;($C79+$B79),IF(AA$4=$G79+$B79,SUMIFS(INDEX('ABP REC Calc'!$G$6:$AB$69,,MATCH('ABP REC Deliveries'!$H79,'ABP REC Calc'!$G$5:$AB$5,0)),'ABP REC Calc'!$C$6:$C$69,'ABP REC Deliveries'!$E79,'ABP REC Calc'!$B$6:$B$69,'ABP REC Deliveries'!$F79),
IF(AA$4&gt;$G79,Z79*(1-Inputs_ByYear!$D$4),0)),0)</f>
        <v>123913.64187311484</v>
      </c>
      <c r="AB79" s="248">
        <f>IF((AB$4-$G79)&lt;($C79+$B79),IF(AB$4=$G79+$B79,SUMIFS(INDEX('ABP REC Calc'!$G$6:$AB$69,,MATCH('ABP REC Deliveries'!$H79,'ABP REC Calc'!$G$5:$AB$5,0)),'ABP REC Calc'!$C$6:$C$69,'ABP REC Deliveries'!$E79,'ABP REC Calc'!$B$6:$B$69,'ABP REC Deliveries'!$F79),
IF(AB$4&gt;$G79,AA79*(1-Inputs_ByYear!$D$4),0)),0)</f>
        <v>123294.07366374927</v>
      </c>
      <c r="AC79" s="248">
        <f>IF((AC$4-$G79)&lt;($C79+$B79),IF(AC$4=$G79+$B79,SUMIFS(INDEX('ABP REC Calc'!$G$6:$AB$69,,MATCH('ABP REC Deliveries'!$H79,'ABP REC Calc'!$G$5:$AB$5,0)),'ABP REC Calc'!$C$6:$C$69,'ABP REC Deliveries'!$E79,'ABP REC Calc'!$B$6:$B$69,'ABP REC Deliveries'!$F79),
IF(AC$4&gt;$G79,AB79*(1-Inputs_ByYear!$D$4),0)),0)</f>
        <v>122677.60329543053</v>
      </c>
      <c r="AD79" s="248">
        <f>IF((AD$4-$G79)&lt;($C79+$B79),IF(AD$4=$G79+$B79,SUMIFS(INDEX('ABP REC Calc'!$G$6:$AB$69,,MATCH('ABP REC Deliveries'!$H79,'ABP REC Calc'!$G$5:$AB$5,0)),'ABP REC Calc'!$C$6:$C$69,'ABP REC Deliveries'!$E79,'ABP REC Calc'!$B$6:$B$69,'ABP REC Deliveries'!$F79),
IF(AD$4&gt;$G79,AC79*(1-Inputs_ByYear!$D$4),0)),0)</f>
        <v>122064.21527895337</v>
      </c>
    </row>
    <row r="80" spans="2:30" ht="14.45" customHeight="1">
      <c r="B80" s="64">
        <v>1</v>
      </c>
      <c r="C80" s="64">
        <v>15</v>
      </c>
      <c r="D80" s="64" t="s">
        <v>229</v>
      </c>
      <c r="E80" s="234" t="s">
        <v>207</v>
      </c>
      <c r="F80" s="231" t="s">
        <v>231</v>
      </c>
      <c r="G80" s="231">
        <f t="shared" si="4"/>
        <v>2031</v>
      </c>
      <c r="H80" s="239" t="s">
        <v>29</v>
      </c>
      <c r="I80" s="247">
        <v>0</v>
      </c>
      <c r="J80" s="248">
        <f>IF((J$4-$G80)&lt;($C80+$B80),IF(J$4=$G80+$B80,SUMIFS(INDEX('ABP REC Calc'!$G$6:$AB$69,,MATCH('ABP REC Deliveries'!$H80,'ABP REC Calc'!$G$5:$AB$5,0)),'ABP REC Calc'!$C$6:$C$69,'ABP REC Deliveries'!$E80,'ABP REC Calc'!$B$6:$B$69,'ABP REC Deliveries'!$F80),
IF(J$4&gt;$G80,I80*(1-Inputs_ByYear!$D$4),0)),0)</f>
        <v>0</v>
      </c>
      <c r="K80" s="248">
        <f>IF((K$4-$G80)&lt;($C80+$B80),IF(K$4=$G80+$B80,SUMIFS(INDEX('ABP REC Calc'!$G$6:$AB$69,,MATCH('ABP REC Deliveries'!$H80,'ABP REC Calc'!$G$5:$AB$5,0)),'ABP REC Calc'!$C$6:$C$69,'ABP REC Deliveries'!$E80,'ABP REC Calc'!$B$6:$B$69,'ABP REC Deliveries'!$F80),
IF(K$4&gt;$G80,J80*(1-Inputs_ByYear!$D$4),0)),0)</f>
        <v>0</v>
      </c>
      <c r="L80" s="248">
        <f>IF((L$4-$G80)&lt;($C80+$B80),IF(L$4=$G80+$B80,SUMIFS(INDEX('ABP REC Calc'!$G$6:$AB$69,,MATCH('ABP REC Deliveries'!$H80,'ABP REC Calc'!$G$5:$AB$5,0)),'ABP REC Calc'!$C$6:$C$69,'ABP REC Deliveries'!$E80,'ABP REC Calc'!$B$6:$B$69,'ABP REC Deliveries'!$F80),
IF(L$4&gt;$G80,K80*(1-Inputs_ByYear!$D$4),0)),0)</f>
        <v>0</v>
      </c>
      <c r="M80" s="248">
        <f>IF((M$4-$G80)&lt;($C80+$B80),IF(M$4=$G80+$B80,SUMIFS(INDEX('ABP REC Calc'!$G$6:$AB$69,,MATCH('ABP REC Deliveries'!$H80,'ABP REC Calc'!$G$5:$AB$5,0)),'ABP REC Calc'!$C$6:$C$69,'ABP REC Deliveries'!$E80,'ABP REC Calc'!$B$6:$B$69,'ABP REC Deliveries'!$F80),
IF(M$4&gt;$G80,L80*(1-Inputs_ByYear!$D$4),0)),0)</f>
        <v>0</v>
      </c>
      <c r="N80" s="248">
        <f>IF((N$4-$G80)&lt;($C80+$B80),IF(N$4=$G80+$B80,SUMIFS(INDEX('ABP REC Calc'!$G$6:$AB$69,,MATCH('ABP REC Deliveries'!$H80,'ABP REC Calc'!$G$5:$AB$5,0)),'ABP REC Calc'!$C$6:$C$69,'ABP REC Deliveries'!$E80,'ABP REC Calc'!$B$6:$B$69,'ABP REC Deliveries'!$F80),
IF(N$4&gt;$G80,M80*(1-Inputs_ByYear!$D$4),0)),0)</f>
        <v>0</v>
      </c>
      <c r="O80" s="248">
        <f>IF((O$4-$G80)&lt;($C80+$B80),IF(O$4=$G80+$B80,SUMIFS(INDEX('ABP REC Calc'!$G$6:$AB$69,,MATCH('ABP REC Deliveries'!$H80,'ABP REC Calc'!$G$5:$AB$5,0)),'ABP REC Calc'!$C$6:$C$69,'ABP REC Deliveries'!$E80,'ABP REC Calc'!$B$6:$B$69,'ABP REC Deliveries'!$F80),
IF(O$4&gt;$G80,N80*(1-Inputs_ByYear!$D$4),0)),0)</f>
        <v>0</v>
      </c>
      <c r="P80" s="248">
        <f>IF((P$4-$G80)&lt;($C80+$B80),IF(P$4=$G80+$B80,SUMIFS(INDEX('ABP REC Calc'!$G$6:$AB$69,,MATCH('ABP REC Deliveries'!$H80,'ABP REC Calc'!$G$5:$AB$5,0)),'ABP REC Calc'!$C$6:$C$69,'ABP REC Deliveries'!$E80,'ABP REC Calc'!$B$6:$B$69,'ABP REC Deliveries'!$F80),
IF(P$4&gt;$G80,O80*(1-Inputs_ByYear!$D$4),0)),0)</f>
        <v>0</v>
      </c>
      <c r="Q80" s="248">
        <f>IF((Q$4-$G80)&lt;($C80+$B80),IF(Q$4=$G80+$B80,SUMIFS(INDEX('ABP REC Calc'!$G$6:$AB$69,,MATCH('ABP REC Deliveries'!$H80,'ABP REC Calc'!$G$5:$AB$5,0)),'ABP REC Calc'!$C$6:$C$69,'ABP REC Deliveries'!$E80,'ABP REC Calc'!$B$6:$B$69,'ABP REC Deliveries'!$F80),
IF(Q$4&gt;$G80,P80*(1-Inputs_ByYear!$D$4),0)),0)</f>
        <v>130937.85829994312</v>
      </c>
      <c r="R80" s="248">
        <f>IF((R$4-$G80)&lt;($C80+$B80),IF(R$4=$G80+$B80,SUMIFS(INDEX('ABP REC Calc'!$G$6:$AB$69,,MATCH('ABP REC Deliveries'!$H80,'ABP REC Calc'!$G$5:$AB$5,0)),'ABP REC Calc'!$C$6:$C$69,'ABP REC Deliveries'!$E80,'ABP REC Calc'!$B$6:$B$69,'ABP REC Deliveries'!$F80),
IF(R$4&gt;$G80,Q80*(1-Inputs_ByYear!$D$4),0)),0)</f>
        <v>130283.16900844341</v>
      </c>
      <c r="S80" s="248">
        <f>IF((S$4-$G80)&lt;($C80+$B80),IF(S$4=$G80+$B80,SUMIFS(INDEX('ABP REC Calc'!$G$6:$AB$69,,MATCH('ABP REC Deliveries'!$H80,'ABP REC Calc'!$G$5:$AB$5,0)),'ABP REC Calc'!$C$6:$C$69,'ABP REC Deliveries'!$E80,'ABP REC Calc'!$B$6:$B$69,'ABP REC Deliveries'!$F80),
IF(S$4&gt;$G80,R80*(1-Inputs_ByYear!$D$4),0)),0)</f>
        <v>129631.7531634012</v>
      </c>
      <c r="T80" s="248">
        <f>IF((T$4-$G80)&lt;($C80+$B80),IF(T$4=$G80+$B80,SUMIFS(INDEX('ABP REC Calc'!$G$6:$AB$69,,MATCH('ABP REC Deliveries'!$H80,'ABP REC Calc'!$G$5:$AB$5,0)),'ABP REC Calc'!$C$6:$C$69,'ABP REC Deliveries'!$E80,'ABP REC Calc'!$B$6:$B$69,'ABP REC Deliveries'!$F80),
IF(T$4&gt;$G80,S80*(1-Inputs_ByYear!$D$4),0)),0)</f>
        <v>128983.59439758419</v>
      </c>
      <c r="U80" s="248">
        <f>IF((U$4-$G80)&lt;($C80+$B80),IF(U$4=$G80+$B80,SUMIFS(INDEX('ABP REC Calc'!$G$6:$AB$69,,MATCH('ABP REC Deliveries'!$H80,'ABP REC Calc'!$G$5:$AB$5,0)),'ABP REC Calc'!$C$6:$C$69,'ABP REC Deliveries'!$E80,'ABP REC Calc'!$B$6:$B$69,'ABP REC Deliveries'!$F80),
IF(U$4&gt;$G80,T80*(1-Inputs_ByYear!$D$4),0)),0)</f>
        <v>128338.67642559628</v>
      </c>
      <c r="V80" s="248">
        <f>IF((V$4-$G80)&lt;($C80+$B80),IF(V$4=$G80+$B80,SUMIFS(INDEX('ABP REC Calc'!$G$6:$AB$69,,MATCH('ABP REC Deliveries'!$H80,'ABP REC Calc'!$G$5:$AB$5,0)),'ABP REC Calc'!$C$6:$C$69,'ABP REC Deliveries'!$E80,'ABP REC Calc'!$B$6:$B$69,'ABP REC Deliveries'!$F80),
IF(V$4&gt;$G80,U80*(1-Inputs_ByYear!$D$4),0)),0)</f>
        <v>127696.9830434683</v>
      </c>
      <c r="W80" s="248">
        <f>IF((W$4-$G80)&lt;($C80+$B80),IF(W$4=$G80+$B80,SUMIFS(INDEX('ABP REC Calc'!$G$6:$AB$69,,MATCH('ABP REC Deliveries'!$H80,'ABP REC Calc'!$G$5:$AB$5,0)),'ABP REC Calc'!$C$6:$C$69,'ABP REC Deliveries'!$E80,'ABP REC Calc'!$B$6:$B$69,'ABP REC Deliveries'!$F80),
IF(W$4&gt;$G80,V80*(1-Inputs_ByYear!$D$4),0)),0)</f>
        <v>127058.49812825095</v>
      </c>
      <c r="X80" s="248">
        <f>IF((X$4-$G80)&lt;($C80+$B80),IF(X$4=$G80+$B80,SUMIFS(INDEX('ABP REC Calc'!$G$6:$AB$69,,MATCH('ABP REC Deliveries'!$H80,'ABP REC Calc'!$G$5:$AB$5,0)),'ABP REC Calc'!$C$6:$C$69,'ABP REC Deliveries'!$E80,'ABP REC Calc'!$B$6:$B$69,'ABP REC Deliveries'!$F80),
IF(X$4&gt;$G80,W80*(1-Inputs_ByYear!$D$4),0)),0)</f>
        <v>126423.2056376097</v>
      </c>
      <c r="Y80" s="248">
        <f>IF((Y$4-$G80)&lt;($C80+$B80),IF(Y$4=$G80+$B80,SUMIFS(INDEX('ABP REC Calc'!$G$6:$AB$69,,MATCH('ABP REC Deliveries'!$H80,'ABP REC Calc'!$G$5:$AB$5,0)),'ABP REC Calc'!$C$6:$C$69,'ABP REC Deliveries'!$E80,'ABP REC Calc'!$B$6:$B$69,'ABP REC Deliveries'!$F80),
IF(Y$4&gt;$G80,X80*(1-Inputs_ByYear!$D$4),0)),0)</f>
        <v>125791.08960942166</v>
      </c>
      <c r="Z80" s="248">
        <f>IF((Z$4-$G80)&lt;($C80+$B80),IF(Z$4=$G80+$B80,SUMIFS(INDEX('ABP REC Calc'!$G$6:$AB$69,,MATCH('ABP REC Deliveries'!$H80,'ABP REC Calc'!$G$5:$AB$5,0)),'ABP REC Calc'!$C$6:$C$69,'ABP REC Deliveries'!$E80,'ABP REC Calc'!$B$6:$B$69,'ABP REC Deliveries'!$F80),
IF(Z$4&gt;$G80,Y80*(1-Inputs_ByYear!$D$4),0)),0)</f>
        <v>125162.13416137455</v>
      </c>
      <c r="AA80" s="248">
        <f>IF((AA$4-$G80)&lt;($C80+$B80),IF(AA$4=$G80+$B80,SUMIFS(INDEX('ABP REC Calc'!$G$6:$AB$69,,MATCH('ABP REC Deliveries'!$H80,'ABP REC Calc'!$G$5:$AB$5,0)),'ABP REC Calc'!$C$6:$C$69,'ABP REC Deliveries'!$E80,'ABP REC Calc'!$B$6:$B$69,'ABP REC Deliveries'!$F80),
IF(AA$4&gt;$G80,Z80*(1-Inputs_ByYear!$D$4),0)),0)</f>
        <v>124536.32349056768</v>
      </c>
      <c r="AB80" s="248">
        <f>IF((AB$4-$G80)&lt;($C80+$B80),IF(AB$4=$G80+$B80,SUMIFS(INDEX('ABP REC Calc'!$G$6:$AB$69,,MATCH('ABP REC Deliveries'!$H80,'ABP REC Calc'!$G$5:$AB$5,0)),'ABP REC Calc'!$C$6:$C$69,'ABP REC Deliveries'!$E80,'ABP REC Calc'!$B$6:$B$69,'ABP REC Deliveries'!$F80),
IF(AB$4&gt;$G80,AA80*(1-Inputs_ByYear!$D$4),0)),0)</f>
        <v>123913.64187311484</v>
      </c>
      <c r="AC80" s="248">
        <f>IF((AC$4-$G80)&lt;($C80+$B80),IF(AC$4=$G80+$B80,SUMIFS(INDEX('ABP REC Calc'!$G$6:$AB$69,,MATCH('ABP REC Deliveries'!$H80,'ABP REC Calc'!$G$5:$AB$5,0)),'ABP REC Calc'!$C$6:$C$69,'ABP REC Deliveries'!$E80,'ABP REC Calc'!$B$6:$B$69,'ABP REC Deliveries'!$F80),
IF(AC$4&gt;$G80,AB80*(1-Inputs_ByYear!$D$4),0)),0)</f>
        <v>123294.07366374927</v>
      </c>
      <c r="AD80" s="248">
        <f>IF((AD$4-$G80)&lt;($C80+$B80),IF(AD$4=$G80+$B80,SUMIFS(INDEX('ABP REC Calc'!$G$6:$AB$69,,MATCH('ABP REC Deliveries'!$H80,'ABP REC Calc'!$G$5:$AB$5,0)),'ABP REC Calc'!$C$6:$C$69,'ABP REC Deliveries'!$E80,'ABP REC Calc'!$B$6:$B$69,'ABP REC Deliveries'!$F80),
IF(AD$4&gt;$G80,AC80*(1-Inputs_ByYear!$D$4),0)),0)</f>
        <v>122677.60329543053</v>
      </c>
    </row>
    <row r="81" spans="2:30" ht="14.45" customHeight="1">
      <c r="B81" s="64">
        <v>1</v>
      </c>
      <c r="C81" s="64">
        <v>15</v>
      </c>
      <c r="D81" s="64" t="s">
        <v>229</v>
      </c>
      <c r="E81" s="234" t="s">
        <v>207</v>
      </c>
      <c r="F81" s="231" t="s">
        <v>231</v>
      </c>
      <c r="G81" s="231">
        <f t="shared" si="4"/>
        <v>2032</v>
      </c>
      <c r="H81" s="239" t="s">
        <v>30</v>
      </c>
      <c r="I81" s="247">
        <v>0</v>
      </c>
      <c r="J81" s="248">
        <f>IF((J$4-$G81)&lt;($C81+$B81),IF(J$4=$G81+$B81,SUMIFS(INDEX('ABP REC Calc'!$G$6:$AB$69,,MATCH('ABP REC Deliveries'!$H81,'ABP REC Calc'!$G$5:$AB$5,0)),'ABP REC Calc'!$C$6:$C$69,'ABP REC Deliveries'!$E81,'ABP REC Calc'!$B$6:$B$69,'ABP REC Deliveries'!$F81),
IF(J$4&gt;$G81,I81*(1-Inputs_ByYear!$D$4),0)),0)</f>
        <v>0</v>
      </c>
      <c r="K81" s="248">
        <f>IF((K$4-$G81)&lt;($C81+$B81),IF(K$4=$G81+$B81,SUMIFS(INDEX('ABP REC Calc'!$G$6:$AB$69,,MATCH('ABP REC Deliveries'!$H81,'ABP REC Calc'!$G$5:$AB$5,0)),'ABP REC Calc'!$C$6:$C$69,'ABP REC Deliveries'!$E81,'ABP REC Calc'!$B$6:$B$69,'ABP REC Deliveries'!$F81),
IF(K$4&gt;$G81,J81*(1-Inputs_ByYear!$D$4),0)),0)</f>
        <v>0</v>
      </c>
      <c r="L81" s="248">
        <f>IF((L$4-$G81)&lt;($C81+$B81),IF(L$4=$G81+$B81,SUMIFS(INDEX('ABP REC Calc'!$G$6:$AB$69,,MATCH('ABP REC Deliveries'!$H81,'ABP REC Calc'!$G$5:$AB$5,0)),'ABP REC Calc'!$C$6:$C$69,'ABP REC Deliveries'!$E81,'ABP REC Calc'!$B$6:$B$69,'ABP REC Deliveries'!$F81),
IF(L$4&gt;$G81,K81*(1-Inputs_ByYear!$D$4),0)),0)</f>
        <v>0</v>
      </c>
      <c r="M81" s="248">
        <f>IF((M$4-$G81)&lt;($C81+$B81),IF(M$4=$G81+$B81,SUMIFS(INDEX('ABP REC Calc'!$G$6:$AB$69,,MATCH('ABP REC Deliveries'!$H81,'ABP REC Calc'!$G$5:$AB$5,0)),'ABP REC Calc'!$C$6:$C$69,'ABP REC Deliveries'!$E81,'ABP REC Calc'!$B$6:$B$69,'ABP REC Deliveries'!$F81),
IF(M$4&gt;$G81,L81*(1-Inputs_ByYear!$D$4),0)),0)</f>
        <v>0</v>
      </c>
      <c r="N81" s="248">
        <f>IF((N$4-$G81)&lt;($C81+$B81),IF(N$4=$G81+$B81,SUMIFS(INDEX('ABP REC Calc'!$G$6:$AB$69,,MATCH('ABP REC Deliveries'!$H81,'ABP REC Calc'!$G$5:$AB$5,0)),'ABP REC Calc'!$C$6:$C$69,'ABP REC Deliveries'!$E81,'ABP REC Calc'!$B$6:$B$69,'ABP REC Deliveries'!$F81),
IF(N$4&gt;$G81,M81*(1-Inputs_ByYear!$D$4),0)),0)</f>
        <v>0</v>
      </c>
      <c r="O81" s="248">
        <f>IF((O$4-$G81)&lt;($C81+$B81),IF(O$4=$G81+$B81,SUMIFS(INDEX('ABP REC Calc'!$G$6:$AB$69,,MATCH('ABP REC Deliveries'!$H81,'ABP REC Calc'!$G$5:$AB$5,0)),'ABP REC Calc'!$C$6:$C$69,'ABP REC Deliveries'!$E81,'ABP REC Calc'!$B$6:$B$69,'ABP REC Deliveries'!$F81),
IF(O$4&gt;$G81,N81*(1-Inputs_ByYear!$D$4),0)),0)</f>
        <v>0</v>
      </c>
      <c r="P81" s="248">
        <f>IF((P$4-$G81)&lt;($C81+$B81),IF(P$4=$G81+$B81,SUMIFS(INDEX('ABP REC Calc'!$G$6:$AB$69,,MATCH('ABP REC Deliveries'!$H81,'ABP REC Calc'!$G$5:$AB$5,0)),'ABP REC Calc'!$C$6:$C$69,'ABP REC Deliveries'!$E81,'ABP REC Calc'!$B$6:$B$69,'ABP REC Deliveries'!$F81),
IF(P$4&gt;$G81,O81*(1-Inputs_ByYear!$D$4),0)),0)</f>
        <v>0</v>
      </c>
      <c r="Q81" s="248">
        <f>IF((Q$4-$G81)&lt;($C81+$B81),IF(Q$4=$G81+$B81,SUMIFS(INDEX('ABP REC Calc'!$G$6:$AB$69,,MATCH('ABP REC Deliveries'!$H81,'ABP REC Calc'!$G$5:$AB$5,0)),'ABP REC Calc'!$C$6:$C$69,'ABP REC Deliveries'!$E81,'ABP REC Calc'!$B$6:$B$69,'ABP REC Deliveries'!$F81),
IF(Q$4&gt;$G81,P81*(1-Inputs_ByYear!$D$4),0)),0)</f>
        <v>0</v>
      </c>
      <c r="R81" s="248">
        <f>IF((R$4-$G81)&lt;($C81+$B81),IF(R$4=$G81+$B81,SUMIFS(INDEX('ABP REC Calc'!$G$6:$AB$69,,MATCH('ABP REC Deliveries'!$H81,'ABP REC Calc'!$G$5:$AB$5,0)),'ABP REC Calc'!$C$6:$C$69,'ABP REC Deliveries'!$E81,'ABP REC Calc'!$B$6:$B$69,'ABP REC Deliveries'!$F81),
IF(R$4&gt;$G81,Q81*(1-Inputs_ByYear!$D$4),0)),0)</f>
        <v>130937.85829994312</v>
      </c>
      <c r="S81" s="248">
        <f>IF((S$4-$G81)&lt;($C81+$B81),IF(S$4=$G81+$B81,SUMIFS(INDEX('ABP REC Calc'!$G$6:$AB$69,,MATCH('ABP REC Deliveries'!$H81,'ABP REC Calc'!$G$5:$AB$5,0)),'ABP REC Calc'!$C$6:$C$69,'ABP REC Deliveries'!$E81,'ABP REC Calc'!$B$6:$B$69,'ABP REC Deliveries'!$F81),
IF(S$4&gt;$G81,R81*(1-Inputs_ByYear!$D$4),0)),0)</f>
        <v>130283.16900844341</v>
      </c>
      <c r="T81" s="248">
        <f>IF((T$4-$G81)&lt;($C81+$B81),IF(T$4=$G81+$B81,SUMIFS(INDEX('ABP REC Calc'!$G$6:$AB$69,,MATCH('ABP REC Deliveries'!$H81,'ABP REC Calc'!$G$5:$AB$5,0)),'ABP REC Calc'!$C$6:$C$69,'ABP REC Deliveries'!$E81,'ABP REC Calc'!$B$6:$B$69,'ABP REC Deliveries'!$F81),
IF(T$4&gt;$G81,S81*(1-Inputs_ByYear!$D$4),0)),0)</f>
        <v>129631.7531634012</v>
      </c>
      <c r="U81" s="248">
        <f>IF((U$4-$G81)&lt;($C81+$B81),IF(U$4=$G81+$B81,SUMIFS(INDEX('ABP REC Calc'!$G$6:$AB$69,,MATCH('ABP REC Deliveries'!$H81,'ABP REC Calc'!$G$5:$AB$5,0)),'ABP REC Calc'!$C$6:$C$69,'ABP REC Deliveries'!$E81,'ABP REC Calc'!$B$6:$B$69,'ABP REC Deliveries'!$F81),
IF(U$4&gt;$G81,T81*(1-Inputs_ByYear!$D$4),0)),0)</f>
        <v>128983.59439758419</v>
      </c>
      <c r="V81" s="248">
        <f>IF((V$4-$G81)&lt;($C81+$B81),IF(V$4=$G81+$B81,SUMIFS(INDEX('ABP REC Calc'!$G$6:$AB$69,,MATCH('ABP REC Deliveries'!$H81,'ABP REC Calc'!$G$5:$AB$5,0)),'ABP REC Calc'!$C$6:$C$69,'ABP REC Deliveries'!$E81,'ABP REC Calc'!$B$6:$B$69,'ABP REC Deliveries'!$F81),
IF(V$4&gt;$G81,U81*(1-Inputs_ByYear!$D$4),0)),0)</f>
        <v>128338.67642559628</v>
      </c>
      <c r="W81" s="248">
        <f>IF((W$4-$G81)&lt;($C81+$B81),IF(W$4=$G81+$B81,SUMIFS(INDEX('ABP REC Calc'!$G$6:$AB$69,,MATCH('ABP REC Deliveries'!$H81,'ABP REC Calc'!$G$5:$AB$5,0)),'ABP REC Calc'!$C$6:$C$69,'ABP REC Deliveries'!$E81,'ABP REC Calc'!$B$6:$B$69,'ABP REC Deliveries'!$F81),
IF(W$4&gt;$G81,V81*(1-Inputs_ByYear!$D$4),0)),0)</f>
        <v>127696.9830434683</v>
      </c>
      <c r="X81" s="248">
        <f>IF((X$4-$G81)&lt;($C81+$B81),IF(X$4=$G81+$B81,SUMIFS(INDEX('ABP REC Calc'!$G$6:$AB$69,,MATCH('ABP REC Deliveries'!$H81,'ABP REC Calc'!$G$5:$AB$5,0)),'ABP REC Calc'!$C$6:$C$69,'ABP REC Deliveries'!$E81,'ABP REC Calc'!$B$6:$B$69,'ABP REC Deliveries'!$F81),
IF(X$4&gt;$G81,W81*(1-Inputs_ByYear!$D$4),0)),0)</f>
        <v>127058.49812825095</v>
      </c>
      <c r="Y81" s="248">
        <f>IF((Y$4-$G81)&lt;($C81+$B81),IF(Y$4=$G81+$B81,SUMIFS(INDEX('ABP REC Calc'!$G$6:$AB$69,,MATCH('ABP REC Deliveries'!$H81,'ABP REC Calc'!$G$5:$AB$5,0)),'ABP REC Calc'!$C$6:$C$69,'ABP REC Deliveries'!$E81,'ABP REC Calc'!$B$6:$B$69,'ABP REC Deliveries'!$F81),
IF(Y$4&gt;$G81,X81*(1-Inputs_ByYear!$D$4),0)),0)</f>
        <v>126423.2056376097</v>
      </c>
      <c r="Z81" s="248">
        <f>IF((Z$4-$G81)&lt;($C81+$B81),IF(Z$4=$G81+$B81,SUMIFS(INDEX('ABP REC Calc'!$G$6:$AB$69,,MATCH('ABP REC Deliveries'!$H81,'ABP REC Calc'!$G$5:$AB$5,0)),'ABP REC Calc'!$C$6:$C$69,'ABP REC Deliveries'!$E81,'ABP REC Calc'!$B$6:$B$69,'ABP REC Deliveries'!$F81),
IF(Z$4&gt;$G81,Y81*(1-Inputs_ByYear!$D$4),0)),0)</f>
        <v>125791.08960942166</v>
      </c>
      <c r="AA81" s="248">
        <f>IF((AA$4-$G81)&lt;($C81+$B81),IF(AA$4=$G81+$B81,SUMIFS(INDEX('ABP REC Calc'!$G$6:$AB$69,,MATCH('ABP REC Deliveries'!$H81,'ABP REC Calc'!$G$5:$AB$5,0)),'ABP REC Calc'!$C$6:$C$69,'ABP REC Deliveries'!$E81,'ABP REC Calc'!$B$6:$B$69,'ABP REC Deliveries'!$F81),
IF(AA$4&gt;$G81,Z81*(1-Inputs_ByYear!$D$4),0)),0)</f>
        <v>125162.13416137455</v>
      </c>
      <c r="AB81" s="248">
        <f>IF((AB$4-$G81)&lt;($C81+$B81),IF(AB$4=$G81+$B81,SUMIFS(INDEX('ABP REC Calc'!$G$6:$AB$69,,MATCH('ABP REC Deliveries'!$H81,'ABP REC Calc'!$G$5:$AB$5,0)),'ABP REC Calc'!$C$6:$C$69,'ABP REC Deliveries'!$E81,'ABP REC Calc'!$B$6:$B$69,'ABP REC Deliveries'!$F81),
IF(AB$4&gt;$G81,AA81*(1-Inputs_ByYear!$D$4),0)),0)</f>
        <v>124536.32349056768</v>
      </c>
      <c r="AC81" s="248">
        <f>IF((AC$4-$G81)&lt;($C81+$B81),IF(AC$4=$G81+$B81,SUMIFS(INDEX('ABP REC Calc'!$G$6:$AB$69,,MATCH('ABP REC Deliveries'!$H81,'ABP REC Calc'!$G$5:$AB$5,0)),'ABP REC Calc'!$C$6:$C$69,'ABP REC Deliveries'!$E81,'ABP REC Calc'!$B$6:$B$69,'ABP REC Deliveries'!$F81),
IF(AC$4&gt;$G81,AB81*(1-Inputs_ByYear!$D$4),0)),0)</f>
        <v>123913.64187311484</v>
      </c>
      <c r="AD81" s="248">
        <f>IF((AD$4-$G81)&lt;($C81+$B81),IF(AD$4=$G81+$B81,SUMIFS(INDEX('ABP REC Calc'!$G$6:$AB$69,,MATCH('ABP REC Deliveries'!$H81,'ABP REC Calc'!$G$5:$AB$5,0)),'ABP REC Calc'!$C$6:$C$69,'ABP REC Deliveries'!$E81,'ABP REC Calc'!$B$6:$B$69,'ABP REC Deliveries'!$F81),
IF(AD$4&gt;$G81,AC81*(1-Inputs_ByYear!$D$4),0)),0)</f>
        <v>123294.07366374927</v>
      </c>
    </row>
    <row r="82" spans="2:30" ht="14.45" customHeight="1">
      <c r="B82" s="64">
        <v>1</v>
      </c>
      <c r="C82" s="64">
        <v>15</v>
      </c>
      <c r="D82" s="64" t="s">
        <v>229</v>
      </c>
      <c r="E82" s="234" t="s">
        <v>207</v>
      </c>
      <c r="F82" s="231" t="s">
        <v>231</v>
      </c>
      <c r="G82" s="231">
        <f t="shared" si="4"/>
        <v>2033</v>
      </c>
      <c r="H82" s="239" t="s">
        <v>31</v>
      </c>
      <c r="I82" s="247">
        <v>0</v>
      </c>
      <c r="J82" s="248">
        <f>IF((J$4-$G82)&lt;($C82+$B82),IF(J$4=$G82+$B82,SUMIFS(INDEX('ABP REC Calc'!$G$6:$AB$69,,MATCH('ABP REC Deliveries'!$H82,'ABP REC Calc'!$G$5:$AB$5,0)),'ABP REC Calc'!$C$6:$C$69,'ABP REC Deliveries'!$E82,'ABP REC Calc'!$B$6:$B$69,'ABP REC Deliveries'!$F82),
IF(J$4&gt;$G82,I82*(1-Inputs_ByYear!$D$4),0)),0)</f>
        <v>0</v>
      </c>
      <c r="K82" s="248">
        <f>IF((K$4-$G82)&lt;($C82+$B82),IF(K$4=$G82+$B82,SUMIFS(INDEX('ABP REC Calc'!$G$6:$AB$69,,MATCH('ABP REC Deliveries'!$H82,'ABP REC Calc'!$G$5:$AB$5,0)),'ABP REC Calc'!$C$6:$C$69,'ABP REC Deliveries'!$E82,'ABP REC Calc'!$B$6:$B$69,'ABP REC Deliveries'!$F82),
IF(K$4&gt;$G82,J82*(1-Inputs_ByYear!$D$4),0)),0)</f>
        <v>0</v>
      </c>
      <c r="L82" s="248">
        <f>IF((L$4-$G82)&lt;($C82+$B82),IF(L$4=$G82+$B82,SUMIFS(INDEX('ABP REC Calc'!$G$6:$AB$69,,MATCH('ABP REC Deliveries'!$H82,'ABP REC Calc'!$G$5:$AB$5,0)),'ABP REC Calc'!$C$6:$C$69,'ABP REC Deliveries'!$E82,'ABP REC Calc'!$B$6:$B$69,'ABP REC Deliveries'!$F82),
IF(L$4&gt;$G82,K82*(1-Inputs_ByYear!$D$4),0)),0)</f>
        <v>0</v>
      </c>
      <c r="M82" s="248">
        <f>IF((M$4-$G82)&lt;($C82+$B82),IF(M$4=$G82+$B82,SUMIFS(INDEX('ABP REC Calc'!$G$6:$AB$69,,MATCH('ABP REC Deliveries'!$H82,'ABP REC Calc'!$G$5:$AB$5,0)),'ABP REC Calc'!$C$6:$C$69,'ABP REC Deliveries'!$E82,'ABP REC Calc'!$B$6:$B$69,'ABP REC Deliveries'!$F82),
IF(M$4&gt;$G82,L82*(1-Inputs_ByYear!$D$4),0)),0)</f>
        <v>0</v>
      </c>
      <c r="N82" s="248">
        <f>IF((N$4-$G82)&lt;($C82+$B82),IF(N$4=$G82+$B82,SUMIFS(INDEX('ABP REC Calc'!$G$6:$AB$69,,MATCH('ABP REC Deliveries'!$H82,'ABP REC Calc'!$G$5:$AB$5,0)),'ABP REC Calc'!$C$6:$C$69,'ABP REC Deliveries'!$E82,'ABP REC Calc'!$B$6:$B$69,'ABP REC Deliveries'!$F82),
IF(N$4&gt;$G82,M82*(1-Inputs_ByYear!$D$4),0)),0)</f>
        <v>0</v>
      </c>
      <c r="O82" s="248">
        <f>IF((O$4-$G82)&lt;($C82+$B82),IF(O$4=$G82+$B82,SUMIFS(INDEX('ABP REC Calc'!$G$6:$AB$69,,MATCH('ABP REC Deliveries'!$H82,'ABP REC Calc'!$G$5:$AB$5,0)),'ABP REC Calc'!$C$6:$C$69,'ABP REC Deliveries'!$E82,'ABP REC Calc'!$B$6:$B$69,'ABP REC Deliveries'!$F82),
IF(O$4&gt;$G82,N82*(1-Inputs_ByYear!$D$4),0)),0)</f>
        <v>0</v>
      </c>
      <c r="P82" s="248">
        <f>IF((P$4-$G82)&lt;($C82+$B82),IF(P$4=$G82+$B82,SUMIFS(INDEX('ABP REC Calc'!$G$6:$AB$69,,MATCH('ABP REC Deliveries'!$H82,'ABP REC Calc'!$G$5:$AB$5,0)),'ABP REC Calc'!$C$6:$C$69,'ABP REC Deliveries'!$E82,'ABP REC Calc'!$B$6:$B$69,'ABP REC Deliveries'!$F82),
IF(P$4&gt;$G82,O82*(1-Inputs_ByYear!$D$4),0)),0)</f>
        <v>0</v>
      </c>
      <c r="Q82" s="248">
        <f>IF((Q$4-$G82)&lt;($C82+$B82),IF(Q$4=$G82+$B82,SUMIFS(INDEX('ABP REC Calc'!$G$6:$AB$69,,MATCH('ABP REC Deliveries'!$H82,'ABP REC Calc'!$G$5:$AB$5,0)),'ABP REC Calc'!$C$6:$C$69,'ABP REC Deliveries'!$E82,'ABP REC Calc'!$B$6:$B$69,'ABP REC Deliveries'!$F82),
IF(Q$4&gt;$G82,P82*(1-Inputs_ByYear!$D$4),0)),0)</f>
        <v>0</v>
      </c>
      <c r="R82" s="248">
        <f>IF((R$4-$G82)&lt;($C82+$B82),IF(R$4=$G82+$B82,SUMIFS(INDEX('ABP REC Calc'!$G$6:$AB$69,,MATCH('ABP REC Deliveries'!$H82,'ABP REC Calc'!$G$5:$AB$5,0)),'ABP REC Calc'!$C$6:$C$69,'ABP REC Deliveries'!$E82,'ABP REC Calc'!$B$6:$B$69,'ABP REC Deliveries'!$F82),
IF(R$4&gt;$G82,Q82*(1-Inputs_ByYear!$D$4),0)),0)</f>
        <v>0</v>
      </c>
      <c r="S82" s="248">
        <f>IF((S$4-$G82)&lt;($C82+$B82),IF(S$4=$G82+$B82,SUMIFS(INDEX('ABP REC Calc'!$G$6:$AB$69,,MATCH('ABP REC Deliveries'!$H82,'ABP REC Calc'!$G$5:$AB$5,0)),'ABP REC Calc'!$C$6:$C$69,'ABP REC Deliveries'!$E82,'ABP REC Calc'!$B$6:$B$69,'ABP REC Deliveries'!$F82),
IF(S$4&gt;$G82,R82*(1-Inputs_ByYear!$D$4),0)),0)</f>
        <v>65468.929149971562</v>
      </c>
      <c r="T82" s="248">
        <f>IF((T$4-$G82)&lt;($C82+$B82),IF(T$4=$G82+$B82,SUMIFS(INDEX('ABP REC Calc'!$G$6:$AB$69,,MATCH('ABP REC Deliveries'!$H82,'ABP REC Calc'!$G$5:$AB$5,0)),'ABP REC Calc'!$C$6:$C$69,'ABP REC Deliveries'!$E82,'ABP REC Calc'!$B$6:$B$69,'ABP REC Deliveries'!$F82),
IF(T$4&gt;$G82,S82*(1-Inputs_ByYear!$D$4),0)),0)</f>
        <v>65141.584504221704</v>
      </c>
      <c r="U82" s="248">
        <f>IF((U$4-$G82)&lt;($C82+$B82),IF(U$4=$G82+$B82,SUMIFS(INDEX('ABP REC Calc'!$G$6:$AB$69,,MATCH('ABP REC Deliveries'!$H82,'ABP REC Calc'!$G$5:$AB$5,0)),'ABP REC Calc'!$C$6:$C$69,'ABP REC Deliveries'!$E82,'ABP REC Calc'!$B$6:$B$69,'ABP REC Deliveries'!$F82),
IF(U$4&gt;$G82,T82*(1-Inputs_ByYear!$D$4),0)),0)</f>
        <v>64815.876581700599</v>
      </c>
      <c r="V82" s="248">
        <f>IF((V$4-$G82)&lt;($C82+$B82),IF(V$4=$G82+$B82,SUMIFS(INDEX('ABP REC Calc'!$G$6:$AB$69,,MATCH('ABP REC Deliveries'!$H82,'ABP REC Calc'!$G$5:$AB$5,0)),'ABP REC Calc'!$C$6:$C$69,'ABP REC Deliveries'!$E82,'ABP REC Calc'!$B$6:$B$69,'ABP REC Deliveries'!$F82),
IF(V$4&gt;$G82,U82*(1-Inputs_ByYear!$D$4),0)),0)</f>
        <v>64491.797198792097</v>
      </c>
      <c r="W82" s="248">
        <f>IF((W$4-$G82)&lt;($C82+$B82),IF(W$4=$G82+$B82,SUMIFS(INDEX('ABP REC Calc'!$G$6:$AB$69,,MATCH('ABP REC Deliveries'!$H82,'ABP REC Calc'!$G$5:$AB$5,0)),'ABP REC Calc'!$C$6:$C$69,'ABP REC Deliveries'!$E82,'ABP REC Calc'!$B$6:$B$69,'ABP REC Deliveries'!$F82),
IF(W$4&gt;$G82,V82*(1-Inputs_ByYear!$D$4),0)),0)</f>
        <v>64169.338212798139</v>
      </c>
      <c r="X82" s="248">
        <f>IF((X$4-$G82)&lt;($C82+$B82),IF(X$4=$G82+$B82,SUMIFS(INDEX('ABP REC Calc'!$G$6:$AB$69,,MATCH('ABP REC Deliveries'!$H82,'ABP REC Calc'!$G$5:$AB$5,0)),'ABP REC Calc'!$C$6:$C$69,'ABP REC Deliveries'!$E82,'ABP REC Calc'!$B$6:$B$69,'ABP REC Deliveries'!$F82),
IF(X$4&gt;$G82,W82*(1-Inputs_ByYear!$D$4),0)),0)</f>
        <v>63848.491521734148</v>
      </c>
      <c r="Y82" s="248">
        <f>IF((Y$4-$G82)&lt;($C82+$B82),IF(Y$4=$G82+$B82,SUMIFS(INDEX('ABP REC Calc'!$G$6:$AB$69,,MATCH('ABP REC Deliveries'!$H82,'ABP REC Calc'!$G$5:$AB$5,0)),'ABP REC Calc'!$C$6:$C$69,'ABP REC Deliveries'!$E82,'ABP REC Calc'!$B$6:$B$69,'ABP REC Deliveries'!$F82),
IF(Y$4&gt;$G82,X82*(1-Inputs_ByYear!$D$4),0)),0)</f>
        <v>63529.249064125477</v>
      </c>
      <c r="Z82" s="248">
        <f>IF((Z$4-$G82)&lt;($C82+$B82),IF(Z$4=$G82+$B82,SUMIFS(INDEX('ABP REC Calc'!$G$6:$AB$69,,MATCH('ABP REC Deliveries'!$H82,'ABP REC Calc'!$G$5:$AB$5,0)),'ABP REC Calc'!$C$6:$C$69,'ABP REC Deliveries'!$E82,'ABP REC Calc'!$B$6:$B$69,'ABP REC Deliveries'!$F82),
IF(Z$4&gt;$G82,Y82*(1-Inputs_ByYear!$D$4),0)),0)</f>
        <v>63211.602818804851</v>
      </c>
      <c r="AA82" s="248">
        <f>IF((AA$4-$G82)&lt;($C82+$B82),IF(AA$4=$G82+$B82,SUMIFS(INDEX('ABP REC Calc'!$G$6:$AB$69,,MATCH('ABP REC Deliveries'!$H82,'ABP REC Calc'!$G$5:$AB$5,0)),'ABP REC Calc'!$C$6:$C$69,'ABP REC Deliveries'!$E82,'ABP REC Calc'!$B$6:$B$69,'ABP REC Deliveries'!$F82),
IF(AA$4&gt;$G82,Z82*(1-Inputs_ByYear!$D$4),0)),0)</f>
        <v>62895.544804710829</v>
      </c>
      <c r="AB82" s="248">
        <f>IF((AB$4-$G82)&lt;($C82+$B82),IF(AB$4=$G82+$B82,SUMIFS(INDEX('ABP REC Calc'!$G$6:$AB$69,,MATCH('ABP REC Deliveries'!$H82,'ABP REC Calc'!$G$5:$AB$5,0)),'ABP REC Calc'!$C$6:$C$69,'ABP REC Deliveries'!$E82,'ABP REC Calc'!$B$6:$B$69,'ABP REC Deliveries'!$F82),
IF(AB$4&gt;$G82,AA82*(1-Inputs_ByYear!$D$4),0)),0)</f>
        <v>62581.067080687273</v>
      </c>
      <c r="AC82" s="248">
        <f>IF((AC$4-$G82)&lt;($C82+$B82),IF(AC$4=$G82+$B82,SUMIFS(INDEX('ABP REC Calc'!$G$6:$AB$69,,MATCH('ABP REC Deliveries'!$H82,'ABP REC Calc'!$G$5:$AB$5,0)),'ABP REC Calc'!$C$6:$C$69,'ABP REC Deliveries'!$E82,'ABP REC Calc'!$B$6:$B$69,'ABP REC Deliveries'!$F82),
IF(AC$4&gt;$G82,AB82*(1-Inputs_ByYear!$D$4),0)),0)</f>
        <v>62268.16174528384</v>
      </c>
      <c r="AD82" s="248">
        <f>IF((AD$4-$G82)&lt;($C82+$B82),IF(AD$4=$G82+$B82,SUMIFS(INDEX('ABP REC Calc'!$G$6:$AB$69,,MATCH('ABP REC Deliveries'!$H82,'ABP REC Calc'!$G$5:$AB$5,0)),'ABP REC Calc'!$C$6:$C$69,'ABP REC Deliveries'!$E82,'ABP REC Calc'!$B$6:$B$69,'ABP REC Deliveries'!$F82),
IF(AD$4&gt;$G82,AC82*(1-Inputs_ByYear!$D$4),0)),0)</f>
        <v>61956.820936557422</v>
      </c>
    </row>
    <row r="83" spans="2:30" ht="14.45" customHeight="1">
      <c r="B83" s="64">
        <v>1</v>
      </c>
      <c r="C83" s="64">
        <v>15</v>
      </c>
      <c r="D83" s="64" t="s">
        <v>229</v>
      </c>
      <c r="E83" s="234" t="s">
        <v>207</v>
      </c>
      <c r="F83" s="231" t="s">
        <v>231</v>
      </c>
      <c r="G83" s="231">
        <f t="shared" si="4"/>
        <v>2034</v>
      </c>
      <c r="H83" s="239" t="s">
        <v>32</v>
      </c>
      <c r="I83" s="247">
        <v>0</v>
      </c>
      <c r="J83" s="248">
        <f>IF((J$4-$G83)&lt;($C83+$B83),IF(J$4=$G83+$B83,SUMIFS(INDEX('ABP REC Calc'!$G$6:$AB$69,,MATCH('ABP REC Deliveries'!$H83,'ABP REC Calc'!$G$5:$AB$5,0)),'ABP REC Calc'!$C$6:$C$69,'ABP REC Deliveries'!$E83,'ABP REC Calc'!$B$6:$B$69,'ABP REC Deliveries'!$F83),
IF(J$4&gt;$G83,I83*(1-Inputs_ByYear!$D$4),0)),0)</f>
        <v>0</v>
      </c>
      <c r="K83" s="248">
        <f>IF((K$4-$G83)&lt;($C83+$B83),IF(K$4=$G83+$B83,SUMIFS(INDEX('ABP REC Calc'!$G$6:$AB$69,,MATCH('ABP REC Deliveries'!$H83,'ABP REC Calc'!$G$5:$AB$5,0)),'ABP REC Calc'!$C$6:$C$69,'ABP REC Deliveries'!$E83,'ABP REC Calc'!$B$6:$B$69,'ABP REC Deliveries'!$F83),
IF(K$4&gt;$G83,J83*(1-Inputs_ByYear!$D$4),0)),0)</f>
        <v>0</v>
      </c>
      <c r="L83" s="248">
        <f>IF((L$4-$G83)&lt;($C83+$B83),IF(L$4=$G83+$B83,SUMIFS(INDEX('ABP REC Calc'!$G$6:$AB$69,,MATCH('ABP REC Deliveries'!$H83,'ABP REC Calc'!$G$5:$AB$5,0)),'ABP REC Calc'!$C$6:$C$69,'ABP REC Deliveries'!$E83,'ABP REC Calc'!$B$6:$B$69,'ABP REC Deliveries'!$F83),
IF(L$4&gt;$G83,K83*(1-Inputs_ByYear!$D$4),0)),0)</f>
        <v>0</v>
      </c>
      <c r="M83" s="248">
        <f>IF((M$4-$G83)&lt;($C83+$B83),IF(M$4=$G83+$B83,SUMIFS(INDEX('ABP REC Calc'!$G$6:$AB$69,,MATCH('ABP REC Deliveries'!$H83,'ABP REC Calc'!$G$5:$AB$5,0)),'ABP REC Calc'!$C$6:$C$69,'ABP REC Deliveries'!$E83,'ABP REC Calc'!$B$6:$B$69,'ABP REC Deliveries'!$F83),
IF(M$4&gt;$G83,L83*(1-Inputs_ByYear!$D$4),0)),0)</f>
        <v>0</v>
      </c>
      <c r="N83" s="248">
        <f>IF((N$4-$G83)&lt;($C83+$B83),IF(N$4=$G83+$B83,SUMIFS(INDEX('ABP REC Calc'!$G$6:$AB$69,,MATCH('ABP REC Deliveries'!$H83,'ABP REC Calc'!$G$5:$AB$5,0)),'ABP REC Calc'!$C$6:$C$69,'ABP REC Deliveries'!$E83,'ABP REC Calc'!$B$6:$B$69,'ABP REC Deliveries'!$F83),
IF(N$4&gt;$G83,M83*(1-Inputs_ByYear!$D$4),0)),0)</f>
        <v>0</v>
      </c>
      <c r="O83" s="248">
        <f>IF((O$4-$G83)&lt;($C83+$B83),IF(O$4=$G83+$B83,SUMIFS(INDEX('ABP REC Calc'!$G$6:$AB$69,,MATCH('ABP REC Deliveries'!$H83,'ABP REC Calc'!$G$5:$AB$5,0)),'ABP REC Calc'!$C$6:$C$69,'ABP REC Deliveries'!$E83,'ABP REC Calc'!$B$6:$B$69,'ABP REC Deliveries'!$F83),
IF(O$4&gt;$G83,N83*(1-Inputs_ByYear!$D$4),0)),0)</f>
        <v>0</v>
      </c>
      <c r="P83" s="248">
        <f>IF((P$4-$G83)&lt;($C83+$B83),IF(P$4=$G83+$B83,SUMIFS(INDEX('ABP REC Calc'!$G$6:$AB$69,,MATCH('ABP REC Deliveries'!$H83,'ABP REC Calc'!$G$5:$AB$5,0)),'ABP REC Calc'!$C$6:$C$69,'ABP REC Deliveries'!$E83,'ABP REC Calc'!$B$6:$B$69,'ABP REC Deliveries'!$F83),
IF(P$4&gt;$G83,O83*(1-Inputs_ByYear!$D$4),0)),0)</f>
        <v>0</v>
      </c>
      <c r="Q83" s="248">
        <f>IF((Q$4-$G83)&lt;($C83+$B83),IF(Q$4=$G83+$B83,SUMIFS(INDEX('ABP REC Calc'!$G$6:$AB$69,,MATCH('ABP REC Deliveries'!$H83,'ABP REC Calc'!$G$5:$AB$5,0)),'ABP REC Calc'!$C$6:$C$69,'ABP REC Deliveries'!$E83,'ABP REC Calc'!$B$6:$B$69,'ABP REC Deliveries'!$F83),
IF(Q$4&gt;$G83,P83*(1-Inputs_ByYear!$D$4),0)),0)</f>
        <v>0</v>
      </c>
      <c r="R83" s="248">
        <f>IF((R$4-$G83)&lt;($C83+$B83),IF(R$4=$G83+$B83,SUMIFS(INDEX('ABP REC Calc'!$G$6:$AB$69,,MATCH('ABP REC Deliveries'!$H83,'ABP REC Calc'!$G$5:$AB$5,0)),'ABP REC Calc'!$C$6:$C$69,'ABP REC Deliveries'!$E83,'ABP REC Calc'!$B$6:$B$69,'ABP REC Deliveries'!$F83),
IF(R$4&gt;$G83,Q83*(1-Inputs_ByYear!$D$4),0)),0)</f>
        <v>0</v>
      </c>
      <c r="S83" s="248">
        <f>IF((S$4-$G83)&lt;($C83+$B83),IF(S$4=$G83+$B83,SUMIFS(INDEX('ABP REC Calc'!$G$6:$AB$69,,MATCH('ABP REC Deliveries'!$H83,'ABP REC Calc'!$G$5:$AB$5,0)),'ABP REC Calc'!$C$6:$C$69,'ABP REC Deliveries'!$E83,'ABP REC Calc'!$B$6:$B$69,'ABP REC Deliveries'!$F83),
IF(S$4&gt;$G83,R83*(1-Inputs_ByYear!$D$4),0)),0)</f>
        <v>0</v>
      </c>
      <c r="T83" s="248">
        <f>IF((T$4-$G83)&lt;($C83+$B83),IF(T$4=$G83+$B83,SUMIFS(INDEX('ABP REC Calc'!$G$6:$AB$69,,MATCH('ABP REC Deliveries'!$H83,'ABP REC Calc'!$G$5:$AB$5,0)),'ABP REC Calc'!$C$6:$C$69,'ABP REC Deliveries'!$E83,'ABP REC Calc'!$B$6:$B$69,'ABP REC Deliveries'!$F83),
IF(T$4&gt;$G83,S83*(1-Inputs_ByYear!$D$4),0)),0)</f>
        <v>65468.929149971562</v>
      </c>
      <c r="U83" s="248">
        <f>IF((U$4-$G83)&lt;($C83+$B83),IF(U$4=$G83+$B83,SUMIFS(INDEX('ABP REC Calc'!$G$6:$AB$69,,MATCH('ABP REC Deliveries'!$H83,'ABP REC Calc'!$G$5:$AB$5,0)),'ABP REC Calc'!$C$6:$C$69,'ABP REC Deliveries'!$E83,'ABP REC Calc'!$B$6:$B$69,'ABP REC Deliveries'!$F83),
IF(U$4&gt;$G83,T83*(1-Inputs_ByYear!$D$4),0)),0)</f>
        <v>65141.584504221704</v>
      </c>
      <c r="V83" s="248">
        <f>IF((V$4-$G83)&lt;($C83+$B83),IF(V$4=$G83+$B83,SUMIFS(INDEX('ABP REC Calc'!$G$6:$AB$69,,MATCH('ABP REC Deliveries'!$H83,'ABP REC Calc'!$G$5:$AB$5,0)),'ABP REC Calc'!$C$6:$C$69,'ABP REC Deliveries'!$E83,'ABP REC Calc'!$B$6:$B$69,'ABP REC Deliveries'!$F83),
IF(V$4&gt;$G83,U83*(1-Inputs_ByYear!$D$4),0)),0)</f>
        <v>64815.876581700599</v>
      </c>
      <c r="W83" s="248">
        <f>IF((W$4-$G83)&lt;($C83+$B83),IF(W$4=$G83+$B83,SUMIFS(INDEX('ABP REC Calc'!$G$6:$AB$69,,MATCH('ABP REC Deliveries'!$H83,'ABP REC Calc'!$G$5:$AB$5,0)),'ABP REC Calc'!$C$6:$C$69,'ABP REC Deliveries'!$E83,'ABP REC Calc'!$B$6:$B$69,'ABP REC Deliveries'!$F83),
IF(W$4&gt;$G83,V83*(1-Inputs_ByYear!$D$4),0)),0)</f>
        <v>64491.797198792097</v>
      </c>
      <c r="X83" s="248">
        <f>IF((X$4-$G83)&lt;($C83+$B83),IF(X$4=$G83+$B83,SUMIFS(INDEX('ABP REC Calc'!$G$6:$AB$69,,MATCH('ABP REC Deliveries'!$H83,'ABP REC Calc'!$G$5:$AB$5,0)),'ABP REC Calc'!$C$6:$C$69,'ABP REC Deliveries'!$E83,'ABP REC Calc'!$B$6:$B$69,'ABP REC Deliveries'!$F83),
IF(X$4&gt;$G83,W83*(1-Inputs_ByYear!$D$4),0)),0)</f>
        <v>64169.338212798139</v>
      </c>
      <c r="Y83" s="248">
        <f>IF((Y$4-$G83)&lt;($C83+$B83),IF(Y$4=$G83+$B83,SUMIFS(INDEX('ABP REC Calc'!$G$6:$AB$69,,MATCH('ABP REC Deliveries'!$H83,'ABP REC Calc'!$G$5:$AB$5,0)),'ABP REC Calc'!$C$6:$C$69,'ABP REC Deliveries'!$E83,'ABP REC Calc'!$B$6:$B$69,'ABP REC Deliveries'!$F83),
IF(Y$4&gt;$G83,X83*(1-Inputs_ByYear!$D$4),0)),0)</f>
        <v>63848.491521734148</v>
      </c>
      <c r="Z83" s="248">
        <f>IF((Z$4-$G83)&lt;($C83+$B83),IF(Z$4=$G83+$B83,SUMIFS(INDEX('ABP REC Calc'!$G$6:$AB$69,,MATCH('ABP REC Deliveries'!$H83,'ABP REC Calc'!$G$5:$AB$5,0)),'ABP REC Calc'!$C$6:$C$69,'ABP REC Deliveries'!$E83,'ABP REC Calc'!$B$6:$B$69,'ABP REC Deliveries'!$F83),
IF(Z$4&gt;$G83,Y83*(1-Inputs_ByYear!$D$4),0)),0)</f>
        <v>63529.249064125477</v>
      </c>
      <c r="AA83" s="248">
        <f>IF((AA$4-$G83)&lt;($C83+$B83),IF(AA$4=$G83+$B83,SUMIFS(INDEX('ABP REC Calc'!$G$6:$AB$69,,MATCH('ABP REC Deliveries'!$H83,'ABP REC Calc'!$G$5:$AB$5,0)),'ABP REC Calc'!$C$6:$C$69,'ABP REC Deliveries'!$E83,'ABP REC Calc'!$B$6:$B$69,'ABP REC Deliveries'!$F83),
IF(AA$4&gt;$G83,Z83*(1-Inputs_ByYear!$D$4),0)),0)</f>
        <v>63211.602818804851</v>
      </c>
      <c r="AB83" s="248">
        <f>IF((AB$4-$G83)&lt;($C83+$B83),IF(AB$4=$G83+$B83,SUMIFS(INDEX('ABP REC Calc'!$G$6:$AB$69,,MATCH('ABP REC Deliveries'!$H83,'ABP REC Calc'!$G$5:$AB$5,0)),'ABP REC Calc'!$C$6:$C$69,'ABP REC Deliveries'!$E83,'ABP REC Calc'!$B$6:$B$69,'ABP REC Deliveries'!$F83),
IF(AB$4&gt;$G83,AA83*(1-Inputs_ByYear!$D$4),0)),0)</f>
        <v>62895.544804710829</v>
      </c>
      <c r="AC83" s="248">
        <f>IF((AC$4-$G83)&lt;($C83+$B83),IF(AC$4=$G83+$B83,SUMIFS(INDEX('ABP REC Calc'!$G$6:$AB$69,,MATCH('ABP REC Deliveries'!$H83,'ABP REC Calc'!$G$5:$AB$5,0)),'ABP REC Calc'!$C$6:$C$69,'ABP REC Deliveries'!$E83,'ABP REC Calc'!$B$6:$B$69,'ABP REC Deliveries'!$F83),
IF(AC$4&gt;$G83,AB83*(1-Inputs_ByYear!$D$4),0)),0)</f>
        <v>62581.067080687273</v>
      </c>
      <c r="AD83" s="248">
        <f>IF((AD$4-$G83)&lt;($C83+$B83),IF(AD$4=$G83+$B83,SUMIFS(INDEX('ABP REC Calc'!$G$6:$AB$69,,MATCH('ABP REC Deliveries'!$H83,'ABP REC Calc'!$G$5:$AB$5,0)),'ABP REC Calc'!$C$6:$C$69,'ABP REC Deliveries'!$E83,'ABP REC Calc'!$B$6:$B$69,'ABP REC Deliveries'!$F83),
IF(AD$4&gt;$G83,AC83*(1-Inputs_ByYear!$D$4),0)),0)</f>
        <v>62268.16174528384</v>
      </c>
    </row>
    <row r="84" spans="2:30" ht="14.45" customHeight="1">
      <c r="B84" s="64">
        <v>1</v>
      </c>
      <c r="C84" s="64">
        <v>15</v>
      </c>
      <c r="D84" s="64" t="s">
        <v>229</v>
      </c>
      <c r="E84" s="234" t="s">
        <v>207</v>
      </c>
      <c r="F84" s="231" t="s">
        <v>231</v>
      </c>
      <c r="G84" s="231">
        <f t="shared" si="4"/>
        <v>2035</v>
      </c>
      <c r="H84" s="239" t="s">
        <v>33</v>
      </c>
      <c r="I84" s="247">
        <v>0</v>
      </c>
      <c r="J84" s="248">
        <f>IF((J$4-$G84)&lt;($C84+$B84),IF(J$4=$G84+$B84,SUMIFS(INDEX('ABP REC Calc'!$G$6:$AB$69,,MATCH('ABP REC Deliveries'!$H84,'ABP REC Calc'!$G$5:$AB$5,0)),'ABP REC Calc'!$C$6:$C$69,'ABP REC Deliveries'!$E84,'ABP REC Calc'!$B$6:$B$69,'ABP REC Deliveries'!$F84),
IF(J$4&gt;$G84,I84*(1-Inputs_ByYear!$D$4),0)),0)</f>
        <v>0</v>
      </c>
      <c r="K84" s="248">
        <f>IF((K$4-$G84)&lt;($C84+$B84),IF(K$4=$G84+$B84,SUMIFS(INDEX('ABP REC Calc'!$G$6:$AB$69,,MATCH('ABP REC Deliveries'!$H84,'ABP REC Calc'!$G$5:$AB$5,0)),'ABP REC Calc'!$C$6:$C$69,'ABP REC Deliveries'!$E84,'ABP REC Calc'!$B$6:$B$69,'ABP REC Deliveries'!$F84),
IF(K$4&gt;$G84,J84*(1-Inputs_ByYear!$D$4),0)),0)</f>
        <v>0</v>
      </c>
      <c r="L84" s="248">
        <f>IF((L$4-$G84)&lt;($C84+$B84),IF(L$4=$G84+$B84,SUMIFS(INDEX('ABP REC Calc'!$G$6:$AB$69,,MATCH('ABP REC Deliveries'!$H84,'ABP REC Calc'!$G$5:$AB$5,0)),'ABP REC Calc'!$C$6:$C$69,'ABP REC Deliveries'!$E84,'ABP REC Calc'!$B$6:$B$69,'ABP REC Deliveries'!$F84),
IF(L$4&gt;$G84,K84*(1-Inputs_ByYear!$D$4),0)),0)</f>
        <v>0</v>
      </c>
      <c r="M84" s="248">
        <f>IF((M$4-$G84)&lt;($C84+$B84),IF(M$4=$G84+$B84,SUMIFS(INDEX('ABP REC Calc'!$G$6:$AB$69,,MATCH('ABP REC Deliveries'!$H84,'ABP REC Calc'!$G$5:$AB$5,0)),'ABP REC Calc'!$C$6:$C$69,'ABP REC Deliveries'!$E84,'ABP REC Calc'!$B$6:$B$69,'ABP REC Deliveries'!$F84),
IF(M$4&gt;$G84,L84*(1-Inputs_ByYear!$D$4),0)),0)</f>
        <v>0</v>
      </c>
      <c r="N84" s="248">
        <f>IF((N$4-$G84)&lt;($C84+$B84),IF(N$4=$G84+$B84,SUMIFS(INDEX('ABP REC Calc'!$G$6:$AB$69,,MATCH('ABP REC Deliveries'!$H84,'ABP REC Calc'!$G$5:$AB$5,0)),'ABP REC Calc'!$C$6:$C$69,'ABP REC Deliveries'!$E84,'ABP REC Calc'!$B$6:$B$69,'ABP REC Deliveries'!$F84),
IF(N$4&gt;$G84,M84*(1-Inputs_ByYear!$D$4),0)),0)</f>
        <v>0</v>
      </c>
      <c r="O84" s="248">
        <f>IF((O$4-$G84)&lt;($C84+$B84),IF(O$4=$G84+$B84,SUMIFS(INDEX('ABP REC Calc'!$G$6:$AB$69,,MATCH('ABP REC Deliveries'!$H84,'ABP REC Calc'!$G$5:$AB$5,0)),'ABP REC Calc'!$C$6:$C$69,'ABP REC Deliveries'!$E84,'ABP REC Calc'!$B$6:$B$69,'ABP REC Deliveries'!$F84),
IF(O$4&gt;$G84,N84*(1-Inputs_ByYear!$D$4),0)),0)</f>
        <v>0</v>
      </c>
      <c r="P84" s="248">
        <f>IF((P$4-$G84)&lt;($C84+$B84),IF(P$4=$G84+$B84,SUMIFS(INDEX('ABP REC Calc'!$G$6:$AB$69,,MATCH('ABP REC Deliveries'!$H84,'ABP REC Calc'!$G$5:$AB$5,0)),'ABP REC Calc'!$C$6:$C$69,'ABP REC Deliveries'!$E84,'ABP REC Calc'!$B$6:$B$69,'ABP REC Deliveries'!$F84),
IF(P$4&gt;$G84,O84*(1-Inputs_ByYear!$D$4),0)),0)</f>
        <v>0</v>
      </c>
      <c r="Q84" s="248">
        <f>IF((Q$4-$G84)&lt;($C84+$B84),IF(Q$4=$G84+$B84,SUMIFS(INDEX('ABP REC Calc'!$G$6:$AB$69,,MATCH('ABP REC Deliveries'!$H84,'ABP REC Calc'!$G$5:$AB$5,0)),'ABP REC Calc'!$C$6:$C$69,'ABP REC Deliveries'!$E84,'ABP REC Calc'!$B$6:$B$69,'ABP REC Deliveries'!$F84),
IF(Q$4&gt;$G84,P84*(1-Inputs_ByYear!$D$4),0)),0)</f>
        <v>0</v>
      </c>
      <c r="R84" s="248">
        <f>IF((R$4-$G84)&lt;($C84+$B84),IF(R$4=$G84+$B84,SUMIFS(INDEX('ABP REC Calc'!$G$6:$AB$69,,MATCH('ABP REC Deliveries'!$H84,'ABP REC Calc'!$G$5:$AB$5,0)),'ABP REC Calc'!$C$6:$C$69,'ABP REC Deliveries'!$E84,'ABP REC Calc'!$B$6:$B$69,'ABP REC Deliveries'!$F84),
IF(R$4&gt;$G84,Q84*(1-Inputs_ByYear!$D$4),0)),0)</f>
        <v>0</v>
      </c>
      <c r="S84" s="248">
        <f>IF((S$4-$G84)&lt;($C84+$B84),IF(S$4=$G84+$B84,SUMIFS(INDEX('ABP REC Calc'!$G$6:$AB$69,,MATCH('ABP REC Deliveries'!$H84,'ABP REC Calc'!$G$5:$AB$5,0)),'ABP REC Calc'!$C$6:$C$69,'ABP REC Deliveries'!$E84,'ABP REC Calc'!$B$6:$B$69,'ABP REC Deliveries'!$F84),
IF(S$4&gt;$G84,R84*(1-Inputs_ByYear!$D$4),0)),0)</f>
        <v>0</v>
      </c>
      <c r="T84" s="248">
        <f>IF((T$4-$G84)&lt;($C84+$B84),IF(T$4=$G84+$B84,SUMIFS(INDEX('ABP REC Calc'!$G$6:$AB$69,,MATCH('ABP REC Deliveries'!$H84,'ABP REC Calc'!$G$5:$AB$5,0)),'ABP REC Calc'!$C$6:$C$69,'ABP REC Deliveries'!$E84,'ABP REC Calc'!$B$6:$B$69,'ABP REC Deliveries'!$F84),
IF(T$4&gt;$G84,S84*(1-Inputs_ByYear!$D$4),0)),0)</f>
        <v>0</v>
      </c>
      <c r="U84" s="248">
        <f>IF((U$4-$G84)&lt;($C84+$B84),IF(U$4=$G84+$B84,SUMIFS(INDEX('ABP REC Calc'!$G$6:$AB$69,,MATCH('ABP REC Deliveries'!$H84,'ABP REC Calc'!$G$5:$AB$5,0)),'ABP REC Calc'!$C$6:$C$69,'ABP REC Deliveries'!$E84,'ABP REC Calc'!$B$6:$B$69,'ABP REC Deliveries'!$F84),
IF(U$4&gt;$G84,T84*(1-Inputs_ByYear!$D$4),0)),0)</f>
        <v>65468.929149971562</v>
      </c>
      <c r="V84" s="248">
        <f>IF((V$4-$G84)&lt;($C84+$B84),IF(V$4=$G84+$B84,SUMIFS(INDEX('ABP REC Calc'!$G$6:$AB$69,,MATCH('ABP REC Deliveries'!$H84,'ABP REC Calc'!$G$5:$AB$5,0)),'ABP REC Calc'!$C$6:$C$69,'ABP REC Deliveries'!$E84,'ABP REC Calc'!$B$6:$B$69,'ABP REC Deliveries'!$F84),
IF(V$4&gt;$G84,U84*(1-Inputs_ByYear!$D$4),0)),0)</f>
        <v>65141.584504221704</v>
      </c>
      <c r="W84" s="248">
        <f>IF((W$4-$G84)&lt;($C84+$B84),IF(W$4=$G84+$B84,SUMIFS(INDEX('ABP REC Calc'!$G$6:$AB$69,,MATCH('ABP REC Deliveries'!$H84,'ABP REC Calc'!$G$5:$AB$5,0)),'ABP REC Calc'!$C$6:$C$69,'ABP REC Deliveries'!$E84,'ABP REC Calc'!$B$6:$B$69,'ABP REC Deliveries'!$F84),
IF(W$4&gt;$G84,V84*(1-Inputs_ByYear!$D$4),0)),0)</f>
        <v>64815.876581700599</v>
      </c>
      <c r="X84" s="248">
        <f>IF((X$4-$G84)&lt;($C84+$B84),IF(X$4=$G84+$B84,SUMIFS(INDEX('ABP REC Calc'!$G$6:$AB$69,,MATCH('ABP REC Deliveries'!$H84,'ABP REC Calc'!$G$5:$AB$5,0)),'ABP REC Calc'!$C$6:$C$69,'ABP REC Deliveries'!$E84,'ABP REC Calc'!$B$6:$B$69,'ABP REC Deliveries'!$F84),
IF(X$4&gt;$G84,W84*(1-Inputs_ByYear!$D$4),0)),0)</f>
        <v>64491.797198792097</v>
      </c>
      <c r="Y84" s="248">
        <f>IF((Y$4-$G84)&lt;($C84+$B84),IF(Y$4=$G84+$B84,SUMIFS(INDEX('ABP REC Calc'!$G$6:$AB$69,,MATCH('ABP REC Deliveries'!$H84,'ABP REC Calc'!$G$5:$AB$5,0)),'ABP REC Calc'!$C$6:$C$69,'ABP REC Deliveries'!$E84,'ABP REC Calc'!$B$6:$B$69,'ABP REC Deliveries'!$F84),
IF(Y$4&gt;$G84,X84*(1-Inputs_ByYear!$D$4),0)),0)</f>
        <v>64169.338212798139</v>
      </c>
      <c r="Z84" s="248">
        <f>IF((Z$4-$G84)&lt;($C84+$B84),IF(Z$4=$G84+$B84,SUMIFS(INDEX('ABP REC Calc'!$G$6:$AB$69,,MATCH('ABP REC Deliveries'!$H84,'ABP REC Calc'!$G$5:$AB$5,0)),'ABP REC Calc'!$C$6:$C$69,'ABP REC Deliveries'!$E84,'ABP REC Calc'!$B$6:$B$69,'ABP REC Deliveries'!$F84),
IF(Z$4&gt;$G84,Y84*(1-Inputs_ByYear!$D$4),0)),0)</f>
        <v>63848.491521734148</v>
      </c>
      <c r="AA84" s="248">
        <f>IF((AA$4-$G84)&lt;($C84+$B84),IF(AA$4=$G84+$B84,SUMIFS(INDEX('ABP REC Calc'!$G$6:$AB$69,,MATCH('ABP REC Deliveries'!$H84,'ABP REC Calc'!$G$5:$AB$5,0)),'ABP REC Calc'!$C$6:$C$69,'ABP REC Deliveries'!$E84,'ABP REC Calc'!$B$6:$B$69,'ABP REC Deliveries'!$F84),
IF(AA$4&gt;$G84,Z84*(1-Inputs_ByYear!$D$4),0)),0)</f>
        <v>63529.249064125477</v>
      </c>
      <c r="AB84" s="248">
        <f>IF((AB$4-$G84)&lt;($C84+$B84),IF(AB$4=$G84+$B84,SUMIFS(INDEX('ABP REC Calc'!$G$6:$AB$69,,MATCH('ABP REC Deliveries'!$H84,'ABP REC Calc'!$G$5:$AB$5,0)),'ABP REC Calc'!$C$6:$C$69,'ABP REC Deliveries'!$E84,'ABP REC Calc'!$B$6:$B$69,'ABP REC Deliveries'!$F84),
IF(AB$4&gt;$G84,AA84*(1-Inputs_ByYear!$D$4),0)),0)</f>
        <v>63211.602818804851</v>
      </c>
      <c r="AC84" s="248">
        <f>IF((AC$4-$G84)&lt;($C84+$B84),IF(AC$4=$G84+$B84,SUMIFS(INDEX('ABP REC Calc'!$G$6:$AB$69,,MATCH('ABP REC Deliveries'!$H84,'ABP REC Calc'!$G$5:$AB$5,0)),'ABP REC Calc'!$C$6:$C$69,'ABP REC Deliveries'!$E84,'ABP REC Calc'!$B$6:$B$69,'ABP REC Deliveries'!$F84),
IF(AC$4&gt;$G84,AB84*(1-Inputs_ByYear!$D$4),0)),0)</f>
        <v>62895.544804710829</v>
      </c>
      <c r="AD84" s="248">
        <f>IF((AD$4-$G84)&lt;($C84+$B84),IF(AD$4=$G84+$B84,SUMIFS(INDEX('ABP REC Calc'!$G$6:$AB$69,,MATCH('ABP REC Deliveries'!$H84,'ABP REC Calc'!$G$5:$AB$5,0)),'ABP REC Calc'!$C$6:$C$69,'ABP REC Deliveries'!$E84,'ABP REC Calc'!$B$6:$B$69,'ABP REC Deliveries'!$F84),
IF(AD$4&gt;$G84,AC84*(1-Inputs_ByYear!$D$4),0)),0)</f>
        <v>62581.067080687273</v>
      </c>
    </row>
    <row r="85" spans="2:30" ht="14.45" customHeight="1">
      <c r="B85" s="64">
        <v>1</v>
      </c>
      <c r="C85" s="64">
        <v>15</v>
      </c>
      <c r="D85" s="64" t="s">
        <v>229</v>
      </c>
      <c r="E85" s="234" t="s">
        <v>207</v>
      </c>
      <c r="F85" s="231" t="s">
        <v>231</v>
      </c>
      <c r="G85" s="231">
        <f t="shared" si="4"/>
        <v>2036</v>
      </c>
      <c r="H85" s="239" t="s">
        <v>34</v>
      </c>
      <c r="I85" s="247">
        <v>0</v>
      </c>
      <c r="J85" s="248">
        <f>IF((J$4-$G85)&lt;($C85+$B85),IF(J$4=$G85+$B85,SUMIFS(INDEX('ABP REC Calc'!$G$6:$AB$69,,MATCH('ABP REC Deliveries'!$H85,'ABP REC Calc'!$G$5:$AB$5,0)),'ABP REC Calc'!$C$6:$C$69,'ABP REC Deliveries'!$E85,'ABP REC Calc'!$B$6:$B$69,'ABP REC Deliveries'!$F85),
IF(J$4&gt;$G85,I85*(1-Inputs_ByYear!$D$4),0)),0)</f>
        <v>0</v>
      </c>
      <c r="K85" s="248">
        <f>IF((K$4-$G85)&lt;($C85+$B85),IF(K$4=$G85+$B85,SUMIFS(INDEX('ABP REC Calc'!$G$6:$AB$69,,MATCH('ABP REC Deliveries'!$H85,'ABP REC Calc'!$G$5:$AB$5,0)),'ABP REC Calc'!$C$6:$C$69,'ABP REC Deliveries'!$E85,'ABP REC Calc'!$B$6:$B$69,'ABP REC Deliveries'!$F85),
IF(K$4&gt;$G85,J85*(1-Inputs_ByYear!$D$4),0)),0)</f>
        <v>0</v>
      </c>
      <c r="L85" s="248">
        <f>IF((L$4-$G85)&lt;($C85+$B85),IF(L$4=$G85+$B85,SUMIFS(INDEX('ABP REC Calc'!$G$6:$AB$69,,MATCH('ABP REC Deliveries'!$H85,'ABP REC Calc'!$G$5:$AB$5,0)),'ABP REC Calc'!$C$6:$C$69,'ABP REC Deliveries'!$E85,'ABP REC Calc'!$B$6:$B$69,'ABP REC Deliveries'!$F85),
IF(L$4&gt;$G85,K85*(1-Inputs_ByYear!$D$4),0)),0)</f>
        <v>0</v>
      </c>
      <c r="M85" s="248">
        <f>IF((M$4-$G85)&lt;($C85+$B85),IF(M$4=$G85+$B85,SUMIFS(INDEX('ABP REC Calc'!$G$6:$AB$69,,MATCH('ABP REC Deliveries'!$H85,'ABP REC Calc'!$G$5:$AB$5,0)),'ABP REC Calc'!$C$6:$C$69,'ABP REC Deliveries'!$E85,'ABP REC Calc'!$B$6:$B$69,'ABP REC Deliveries'!$F85),
IF(M$4&gt;$G85,L85*(1-Inputs_ByYear!$D$4),0)),0)</f>
        <v>0</v>
      </c>
      <c r="N85" s="248">
        <f>IF((N$4-$G85)&lt;($C85+$B85),IF(N$4=$G85+$B85,SUMIFS(INDEX('ABP REC Calc'!$G$6:$AB$69,,MATCH('ABP REC Deliveries'!$H85,'ABP REC Calc'!$G$5:$AB$5,0)),'ABP REC Calc'!$C$6:$C$69,'ABP REC Deliveries'!$E85,'ABP REC Calc'!$B$6:$B$69,'ABP REC Deliveries'!$F85),
IF(N$4&gt;$G85,M85*(1-Inputs_ByYear!$D$4),0)),0)</f>
        <v>0</v>
      </c>
      <c r="O85" s="248">
        <f>IF((O$4-$G85)&lt;($C85+$B85),IF(O$4=$G85+$B85,SUMIFS(INDEX('ABP REC Calc'!$G$6:$AB$69,,MATCH('ABP REC Deliveries'!$H85,'ABP REC Calc'!$G$5:$AB$5,0)),'ABP REC Calc'!$C$6:$C$69,'ABP REC Deliveries'!$E85,'ABP REC Calc'!$B$6:$B$69,'ABP REC Deliveries'!$F85),
IF(O$4&gt;$G85,N85*(1-Inputs_ByYear!$D$4),0)),0)</f>
        <v>0</v>
      </c>
      <c r="P85" s="248">
        <f>IF((P$4-$G85)&lt;($C85+$B85),IF(P$4=$G85+$B85,SUMIFS(INDEX('ABP REC Calc'!$G$6:$AB$69,,MATCH('ABP REC Deliveries'!$H85,'ABP REC Calc'!$G$5:$AB$5,0)),'ABP REC Calc'!$C$6:$C$69,'ABP REC Deliveries'!$E85,'ABP REC Calc'!$B$6:$B$69,'ABP REC Deliveries'!$F85),
IF(P$4&gt;$G85,O85*(1-Inputs_ByYear!$D$4),0)),0)</f>
        <v>0</v>
      </c>
      <c r="Q85" s="248">
        <f>IF((Q$4-$G85)&lt;($C85+$B85),IF(Q$4=$G85+$B85,SUMIFS(INDEX('ABP REC Calc'!$G$6:$AB$69,,MATCH('ABP REC Deliveries'!$H85,'ABP REC Calc'!$G$5:$AB$5,0)),'ABP REC Calc'!$C$6:$C$69,'ABP REC Deliveries'!$E85,'ABP REC Calc'!$B$6:$B$69,'ABP REC Deliveries'!$F85),
IF(Q$4&gt;$G85,P85*(1-Inputs_ByYear!$D$4),0)),0)</f>
        <v>0</v>
      </c>
      <c r="R85" s="248">
        <f>IF((R$4-$G85)&lt;($C85+$B85),IF(R$4=$G85+$B85,SUMIFS(INDEX('ABP REC Calc'!$G$6:$AB$69,,MATCH('ABP REC Deliveries'!$H85,'ABP REC Calc'!$G$5:$AB$5,0)),'ABP REC Calc'!$C$6:$C$69,'ABP REC Deliveries'!$E85,'ABP REC Calc'!$B$6:$B$69,'ABP REC Deliveries'!$F85),
IF(R$4&gt;$G85,Q85*(1-Inputs_ByYear!$D$4),0)),0)</f>
        <v>0</v>
      </c>
      <c r="S85" s="248">
        <f>IF((S$4-$G85)&lt;($C85+$B85),IF(S$4=$G85+$B85,SUMIFS(INDEX('ABP REC Calc'!$G$6:$AB$69,,MATCH('ABP REC Deliveries'!$H85,'ABP REC Calc'!$G$5:$AB$5,0)),'ABP REC Calc'!$C$6:$C$69,'ABP REC Deliveries'!$E85,'ABP REC Calc'!$B$6:$B$69,'ABP REC Deliveries'!$F85),
IF(S$4&gt;$G85,R85*(1-Inputs_ByYear!$D$4),0)),0)</f>
        <v>0</v>
      </c>
      <c r="T85" s="248">
        <f>IF((T$4-$G85)&lt;($C85+$B85),IF(T$4=$G85+$B85,SUMIFS(INDEX('ABP REC Calc'!$G$6:$AB$69,,MATCH('ABP REC Deliveries'!$H85,'ABP REC Calc'!$G$5:$AB$5,0)),'ABP REC Calc'!$C$6:$C$69,'ABP REC Deliveries'!$E85,'ABP REC Calc'!$B$6:$B$69,'ABP REC Deliveries'!$F85),
IF(T$4&gt;$G85,S85*(1-Inputs_ByYear!$D$4),0)),0)</f>
        <v>0</v>
      </c>
      <c r="U85" s="248">
        <f>IF((U$4-$G85)&lt;($C85+$B85),IF(U$4=$G85+$B85,SUMIFS(INDEX('ABP REC Calc'!$G$6:$AB$69,,MATCH('ABP REC Deliveries'!$H85,'ABP REC Calc'!$G$5:$AB$5,0)),'ABP REC Calc'!$C$6:$C$69,'ABP REC Deliveries'!$E85,'ABP REC Calc'!$B$6:$B$69,'ABP REC Deliveries'!$F85),
IF(U$4&gt;$G85,T85*(1-Inputs_ByYear!$D$4),0)),0)</f>
        <v>0</v>
      </c>
      <c r="V85" s="248">
        <f>IF((V$4-$G85)&lt;($C85+$B85),IF(V$4=$G85+$B85,SUMIFS(INDEX('ABP REC Calc'!$G$6:$AB$69,,MATCH('ABP REC Deliveries'!$H85,'ABP REC Calc'!$G$5:$AB$5,0)),'ABP REC Calc'!$C$6:$C$69,'ABP REC Deliveries'!$E85,'ABP REC Calc'!$B$6:$B$69,'ABP REC Deliveries'!$F85),
IF(V$4&gt;$G85,U85*(1-Inputs_ByYear!$D$4),0)),0)</f>
        <v>65468.929149971562</v>
      </c>
      <c r="W85" s="248">
        <f>IF((W$4-$G85)&lt;($C85+$B85),IF(W$4=$G85+$B85,SUMIFS(INDEX('ABP REC Calc'!$G$6:$AB$69,,MATCH('ABP REC Deliveries'!$H85,'ABP REC Calc'!$G$5:$AB$5,0)),'ABP REC Calc'!$C$6:$C$69,'ABP REC Deliveries'!$E85,'ABP REC Calc'!$B$6:$B$69,'ABP REC Deliveries'!$F85),
IF(W$4&gt;$G85,V85*(1-Inputs_ByYear!$D$4),0)),0)</f>
        <v>65141.584504221704</v>
      </c>
      <c r="X85" s="248">
        <f>IF((X$4-$G85)&lt;($C85+$B85),IF(X$4=$G85+$B85,SUMIFS(INDEX('ABP REC Calc'!$G$6:$AB$69,,MATCH('ABP REC Deliveries'!$H85,'ABP REC Calc'!$G$5:$AB$5,0)),'ABP REC Calc'!$C$6:$C$69,'ABP REC Deliveries'!$E85,'ABP REC Calc'!$B$6:$B$69,'ABP REC Deliveries'!$F85),
IF(X$4&gt;$G85,W85*(1-Inputs_ByYear!$D$4),0)),0)</f>
        <v>64815.876581700599</v>
      </c>
      <c r="Y85" s="248">
        <f>IF((Y$4-$G85)&lt;($C85+$B85),IF(Y$4=$G85+$B85,SUMIFS(INDEX('ABP REC Calc'!$G$6:$AB$69,,MATCH('ABP REC Deliveries'!$H85,'ABP REC Calc'!$G$5:$AB$5,0)),'ABP REC Calc'!$C$6:$C$69,'ABP REC Deliveries'!$E85,'ABP REC Calc'!$B$6:$B$69,'ABP REC Deliveries'!$F85),
IF(Y$4&gt;$G85,X85*(1-Inputs_ByYear!$D$4),0)),0)</f>
        <v>64491.797198792097</v>
      </c>
      <c r="Z85" s="248">
        <f>IF((Z$4-$G85)&lt;($C85+$B85),IF(Z$4=$G85+$B85,SUMIFS(INDEX('ABP REC Calc'!$G$6:$AB$69,,MATCH('ABP REC Deliveries'!$H85,'ABP REC Calc'!$G$5:$AB$5,0)),'ABP REC Calc'!$C$6:$C$69,'ABP REC Deliveries'!$E85,'ABP REC Calc'!$B$6:$B$69,'ABP REC Deliveries'!$F85),
IF(Z$4&gt;$G85,Y85*(1-Inputs_ByYear!$D$4),0)),0)</f>
        <v>64169.338212798139</v>
      </c>
      <c r="AA85" s="248">
        <f>IF((AA$4-$G85)&lt;($C85+$B85),IF(AA$4=$G85+$B85,SUMIFS(INDEX('ABP REC Calc'!$G$6:$AB$69,,MATCH('ABP REC Deliveries'!$H85,'ABP REC Calc'!$G$5:$AB$5,0)),'ABP REC Calc'!$C$6:$C$69,'ABP REC Deliveries'!$E85,'ABP REC Calc'!$B$6:$B$69,'ABP REC Deliveries'!$F85),
IF(AA$4&gt;$G85,Z85*(1-Inputs_ByYear!$D$4),0)),0)</f>
        <v>63848.491521734148</v>
      </c>
      <c r="AB85" s="248">
        <f>IF((AB$4-$G85)&lt;($C85+$B85),IF(AB$4=$G85+$B85,SUMIFS(INDEX('ABP REC Calc'!$G$6:$AB$69,,MATCH('ABP REC Deliveries'!$H85,'ABP REC Calc'!$G$5:$AB$5,0)),'ABP REC Calc'!$C$6:$C$69,'ABP REC Deliveries'!$E85,'ABP REC Calc'!$B$6:$B$69,'ABP REC Deliveries'!$F85),
IF(AB$4&gt;$G85,AA85*(1-Inputs_ByYear!$D$4),0)),0)</f>
        <v>63529.249064125477</v>
      </c>
      <c r="AC85" s="248">
        <f>IF((AC$4-$G85)&lt;($C85+$B85),IF(AC$4=$G85+$B85,SUMIFS(INDEX('ABP REC Calc'!$G$6:$AB$69,,MATCH('ABP REC Deliveries'!$H85,'ABP REC Calc'!$G$5:$AB$5,0)),'ABP REC Calc'!$C$6:$C$69,'ABP REC Deliveries'!$E85,'ABP REC Calc'!$B$6:$B$69,'ABP REC Deliveries'!$F85),
IF(AC$4&gt;$G85,AB85*(1-Inputs_ByYear!$D$4),0)),0)</f>
        <v>63211.602818804851</v>
      </c>
      <c r="AD85" s="248">
        <f>IF((AD$4-$G85)&lt;($C85+$B85),IF(AD$4=$G85+$B85,SUMIFS(INDEX('ABP REC Calc'!$G$6:$AB$69,,MATCH('ABP REC Deliveries'!$H85,'ABP REC Calc'!$G$5:$AB$5,0)),'ABP REC Calc'!$C$6:$C$69,'ABP REC Deliveries'!$E85,'ABP REC Calc'!$B$6:$B$69,'ABP REC Deliveries'!$F85),
IF(AD$4&gt;$G85,AC85*(1-Inputs_ByYear!$D$4),0)),0)</f>
        <v>62895.544804710829</v>
      </c>
    </row>
    <row r="86" spans="2:30" ht="14.45" customHeight="1">
      <c r="B86" s="64">
        <v>1</v>
      </c>
      <c r="C86" s="64">
        <v>15</v>
      </c>
      <c r="D86" s="64" t="s">
        <v>229</v>
      </c>
      <c r="E86" s="234" t="s">
        <v>207</v>
      </c>
      <c r="F86" s="231" t="s">
        <v>231</v>
      </c>
      <c r="G86" s="231">
        <f t="shared" si="4"/>
        <v>2037</v>
      </c>
      <c r="H86" s="239" t="s">
        <v>35</v>
      </c>
      <c r="I86" s="247">
        <v>0</v>
      </c>
      <c r="J86" s="248">
        <f>IF((J$4-$G86)&lt;($C86+$B86),IF(J$4=$G86+$B86,SUMIFS(INDEX('ABP REC Calc'!$G$6:$AB$69,,MATCH('ABP REC Deliveries'!$H86,'ABP REC Calc'!$G$5:$AB$5,0)),'ABP REC Calc'!$C$6:$C$69,'ABP REC Deliveries'!$E86,'ABP REC Calc'!$B$6:$B$69,'ABP REC Deliveries'!$F86),
IF(J$4&gt;$G86,I86*(1-Inputs_ByYear!$D$4),0)),0)</f>
        <v>0</v>
      </c>
      <c r="K86" s="248">
        <f>IF((K$4-$G86)&lt;($C86+$B86),IF(K$4=$G86+$B86,SUMIFS(INDEX('ABP REC Calc'!$G$6:$AB$69,,MATCH('ABP REC Deliveries'!$H86,'ABP REC Calc'!$G$5:$AB$5,0)),'ABP REC Calc'!$C$6:$C$69,'ABP REC Deliveries'!$E86,'ABP REC Calc'!$B$6:$B$69,'ABP REC Deliveries'!$F86),
IF(K$4&gt;$G86,J86*(1-Inputs_ByYear!$D$4),0)),0)</f>
        <v>0</v>
      </c>
      <c r="L86" s="248">
        <f>IF((L$4-$G86)&lt;($C86+$B86),IF(L$4=$G86+$B86,SUMIFS(INDEX('ABP REC Calc'!$G$6:$AB$69,,MATCH('ABP REC Deliveries'!$H86,'ABP REC Calc'!$G$5:$AB$5,0)),'ABP REC Calc'!$C$6:$C$69,'ABP REC Deliveries'!$E86,'ABP REC Calc'!$B$6:$B$69,'ABP REC Deliveries'!$F86),
IF(L$4&gt;$G86,K86*(1-Inputs_ByYear!$D$4),0)),0)</f>
        <v>0</v>
      </c>
      <c r="M86" s="248">
        <f>IF((M$4-$G86)&lt;($C86+$B86),IF(M$4=$G86+$B86,SUMIFS(INDEX('ABP REC Calc'!$G$6:$AB$69,,MATCH('ABP REC Deliveries'!$H86,'ABP REC Calc'!$G$5:$AB$5,0)),'ABP REC Calc'!$C$6:$C$69,'ABP REC Deliveries'!$E86,'ABP REC Calc'!$B$6:$B$69,'ABP REC Deliveries'!$F86),
IF(M$4&gt;$G86,L86*(1-Inputs_ByYear!$D$4),0)),0)</f>
        <v>0</v>
      </c>
      <c r="N86" s="248">
        <f>IF((N$4-$G86)&lt;($C86+$B86),IF(N$4=$G86+$B86,SUMIFS(INDEX('ABP REC Calc'!$G$6:$AB$69,,MATCH('ABP REC Deliveries'!$H86,'ABP REC Calc'!$G$5:$AB$5,0)),'ABP REC Calc'!$C$6:$C$69,'ABP REC Deliveries'!$E86,'ABP REC Calc'!$B$6:$B$69,'ABP REC Deliveries'!$F86),
IF(N$4&gt;$G86,M86*(1-Inputs_ByYear!$D$4),0)),0)</f>
        <v>0</v>
      </c>
      <c r="O86" s="248">
        <f>IF((O$4-$G86)&lt;($C86+$B86),IF(O$4=$G86+$B86,SUMIFS(INDEX('ABP REC Calc'!$G$6:$AB$69,,MATCH('ABP REC Deliveries'!$H86,'ABP REC Calc'!$G$5:$AB$5,0)),'ABP REC Calc'!$C$6:$C$69,'ABP REC Deliveries'!$E86,'ABP REC Calc'!$B$6:$B$69,'ABP REC Deliveries'!$F86),
IF(O$4&gt;$G86,N86*(1-Inputs_ByYear!$D$4),0)),0)</f>
        <v>0</v>
      </c>
      <c r="P86" s="248">
        <f>IF((P$4-$G86)&lt;($C86+$B86),IF(P$4=$G86+$B86,SUMIFS(INDEX('ABP REC Calc'!$G$6:$AB$69,,MATCH('ABP REC Deliveries'!$H86,'ABP REC Calc'!$G$5:$AB$5,0)),'ABP REC Calc'!$C$6:$C$69,'ABP REC Deliveries'!$E86,'ABP REC Calc'!$B$6:$B$69,'ABP REC Deliveries'!$F86),
IF(P$4&gt;$G86,O86*(1-Inputs_ByYear!$D$4),0)),0)</f>
        <v>0</v>
      </c>
      <c r="Q86" s="248">
        <f>IF((Q$4-$G86)&lt;($C86+$B86),IF(Q$4=$G86+$B86,SUMIFS(INDEX('ABP REC Calc'!$G$6:$AB$69,,MATCH('ABP REC Deliveries'!$H86,'ABP REC Calc'!$G$5:$AB$5,0)),'ABP REC Calc'!$C$6:$C$69,'ABP REC Deliveries'!$E86,'ABP REC Calc'!$B$6:$B$69,'ABP REC Deliveries'!$F86),
IF(Q$4&gt;$G86,P86*(1-Inputs_ByYear!$D$4),0)),0)</f>
        <v>0</v>
      </c>
      <c r="R86" s="248">
        <f>IF((R$4-$G86)&lt;($C86+$B86),IF(R$4=$G86+$B86,SUMIFS(INDEX('ABP REC Calc'!$G$6:$AB$69,,MATCH('ABP REC Deliveries'!$H86,'ABP REC Calc'!$G$5:$AB$5,0)),'ABP REC Calc'!$C$6:$C$69,'ABP REC Deliveries'!$E86,'ABP REC Calc'!$B$6:$B$69,'ABP REC Deliveries'!$F86),
IF(R$4&gt;$G86,Q86*(1-Inputs_ByYear!$D$4),0)),0)</f>
        <v>0</v>
      </c>
      <c r="S86" s="248">
        <f>IF((S$4-$G86)&lt;($C86+$B86),IF(S$4=$G86+$B86,SUMIFS(INDEX('ABP REC Calc'!$G$6:$AB$69,,MATCH('ABP REC Deliveries'!$H86,'ABP REC Calc'!$G$5:$AB$5,0)),'ABP REC Calc'!$C$6:$C$69,'ABP REC Deliveries'!$E86,'ABP REC Calc'!$B$6:$B$69,'ABP REC Deliveries'!$F86),
IF(S$4&gt;$G86,R86*(1-Inputs_ByYear!$D$4),0)),0)</f>
        <v>0</v>
      </c>
      <c r="T86" s="248">
        <f>IF((T$4-$G86)&lt;($C86+$B86),IF(T$4=$G86+$B86,SUMIFS(INDEX('ABP REC Calc'!$G$6:$AB$69,,MATCH('ABP REC Deliveries'!$H86,'ABP REC Calc'!$G$5:$AB$5,0)),'ABP REC Calc'!$C$6:$C$69,'ABP REC Deliveries'!$E86,'ABP REC Calc'!$B$6:$B$69,'ABP REC Deliveries'!$F86),
IF(T$4&gt;$G86,S86*(1-Inputs_ByYear!$D$4),0)),0)</f>
        <v>0</v>
      </c>
      <c r="U86" s="248">
        <f>IF((U$4-$G86)&lt;($C86+$B86),IF(U$4=$G86+$B86,SUMIFS(INDEX('ABP REC Calc'!$G$6:$AB$69,,MATCH('ABP REC Deliveries'!$H86,'ABP REC Calc'!$G$5:$AB$5,0)),'ABP REC Calc'!$C$6:$C$69,'ABP REC Deliveries'!$E86,'ABP REC Calc'!$B$6:$B$69,'ABP REC Deliveries'!$F86),
IF(U$4&gt;$G86,T86*(1-Inputs_ByYear!$D$4),0)),0)</f>
        <v>0</v>
      </c>
      <c r="V86" s="248">
        <f>IF((V$4-$G86)&lt;($C86+$B86),IF(V$4=$G86+$B86,SUMIFS(INDEX('ABP REC Calc'!$G$6:$AB$69,,MATCH('ABP REC Deliveries'!$H86,'ABP REC Calc'!$G$5:$AB$5,0)),'ABP REC Calc'!$C$6:$C$69,'ABP REC Deliveries'!$E86,'ABP REC Calc'!$B$6:$B$69,'ABP REC Deliveries'!$F86),
IF(V$4&gt;$G86,U86*(1-Inputs_ByYear!$D$4),0)),0)</f>
        <v>0</v>
      </c>
      <c r="W86" s="248">
        <f>IF((W$4-$G86)&lt;($C86+$B86),IF(W$4=$G86+$B86,SUMIFS(INDEX('ABP REC Calc'!$G$6:$AB$69,,MATCH('ABP REC Deliveries'!$H86,'ABP REC Calc'!$G$5:$AB$5,0)),'ABP REC Calc'!$C$6:$C$69,'ABP REC Deliveries'!$E86,'ABP REC Calc'!$B$6:$B$69,'ABP REC Deliveries'!$F86),
IF(W$4&gt;$G86,V86*(1-Inputs_ByYear!$D$4),0)),0)</f>
        <v>65468.929149971562</v>
      </c>
      <c r="X86" s="248">
        <f>IF((X$4-$G86)&lt;($C86+$B86),IF(X$4=$G86+$B86,SUMIFS(INDEX('ABP REC Calc'!$G$6:$AB$69,,MATCH('ABP REC Deliveries'!$H86,'ABP REC Calc'!$G$5:$AB$5,0)),'ABP REC Calc'!$C$6:$C$69,'ABP REC Deliveries'!$E86,'ABP REC Calc'!$B$6:$B$69,'ABP REC Deliveries'!$F86),
IF(X$4&gt;$G86,W86*(1-Inputs_ByYear!$D$4),0)),0)</f>
        <v>65141.584504221704</v>
      </c>
      <c r="Y86" s="248">
        <f>IF((Y$4-$G86)&lt;($C86+$B86),IF(Y$4=$G86+$B86,SUMIFS(INDEX('ABP REC Calc'!$G$6:$AB$69,,MATCH('ABP REC Deliveries'!$H86,'ABP REC Calc'!$G$5:$AB$5,0)),'ABP REC Calc'!$C$6:$C$69,'ABP REC Deliveries'!$E86,'ABP REC Calc'!$B$6:$B$69,'ABP REC Deliveries'!$F86),
IF(Y$4&gt;$G86,X86*(1-Inputs_ByYear!$D$4),0)),0)</f>
        <v>64815.876581700599</v>
      </c>
      <c r="Z86" s="248">
        <f>IF((Z$4-$G86)&lt;($C86+$B86),IF(Z$4=$G86+$B86,SUMIFS(INDEX('ABP REC Calc'!$G$6:$AB$69,,MATCH('ABP REC Deliveries'!$H86,'ABP REC Calc'!$G$5:$AB$5,0)),'ABP REC Calc'!$C$6:$C$69,'ABP REC Deliveries'!$E86,'ABP REC Calc'!$B$6:$B$69,'ABP REC Deliveries'!$F86),
IF(Z$4&gt;$G86,Y86*(1-Inputs_ByYear!$D$4),0)),0)</f>
        <v>64491.797198792097</v>
      </c>
      <c r="AA86" s="248">
        <f>IF((AA$4-$G86)&lt;($C86+$B86),IF(AA$4=$G86+$B86,SUMIFS(INDEX('ABP REC Calc'!$G$6:$AB$69,,MATCH('ABP REC Deliveries'!$H86,'ABP REC Calc'!$G$5:$AB$5,0)),'ABP REC Calc'!$C$6:$C$69,'ABP REC Deliveries'!$E86,'ABP REC Calc'!$B$6:$B$69,'ABP REC Deliveries'!$F86),
IF(AA$4&gt;$G86,Z86*(1-Inputs_ByYear!$D$4),0)),0)</f>
        <v>64169.338212798139</v>
      </c>
      <c r="AB86" s="248">
        <f>IF((AB$4-$G86)&lt;($C86+$B86),IF(AB$4=$G86+$B86,SUMIFS(INDEX('ABP REC Calc'!$G$6:$AB$69,,MATCH('ABP REC Deliveries'!$H86,'ABP REC Calc'!$G$5:$AB$5,0)),'ABP REC Calc'!$C$6:$C$69,'ABP REC Deliveries'!$E86,'ABP REC Calc'!$B$6:$B$69,'ABP REC Deliveries'!$F86),
IF(AB$4&gt;$G86,AA86*(1-Inputs_ByYear!$D$4),0)),0)</f>
        <v>63848.491521734148</v>
      </c>
      <c r="AC86" s="248">
        <f>IF((AC$4-$G86)&lt;($C86+$B86),IF(AC$4=$G86+$B86,SUMIFS(INDEX('ABP REC Calc'!$G$6:$AB$69,,MATCH('ABP REC Deliveries'!$H86,'ABP REC Calc'!$G$5:$AB$5,0)),'ABP REC Calc'!$C$6:$C$69,'ABP REC Deliveries'!$E86,'ABP REC Calc'!$B$6:$B$69,'ABP REC Deliveries'!$F86),
IF(AC$4&gt;$G86,AB86*(1-Inputs_ByYear!$D$4),0)),0)</f>
        <v>63529.249064125477</v>
      </c>
      <c r="AD86" s="248">
        <f>IF((AD$4-$G86)&lt;($C86+$B86),IF(AD$4=$G86+$B86,SUMIFS(INDEX('ABP REC Calc'!$G$6:$AB$69,,MATCH('ABP REC Deliveries'!$H86,'ABP REC Calc'!$G$5:$AB$5,0)),'ABP REC Calc'!$C$6:$C$69,'ABP REC Deliveries'!$E86,'ABP REC Calc'!$B$6:$B$69,'ABP REC Deliveries'!$F86),
IF(AD$4&gt;$G86,AC86*(1-Inputs_ByYear!$D$4),0)),0)</f>
        <v>63211.602818804851</v>
      </c>
    </row>
    <row r="87" spans="2:30" ht="14.45" customHeight="1">
      <c r="B87" s="64">
        <v>1</v>
      </c>
      <c r="C87" s="64">
        <v>15</v>
      </c>
      <c r="D87" s="64" t="s">
        <v>229</v>
      </c>
      <c r="E87" s="234" t="s">
        <v>207</v>
      </c>
      <c r="F87" s="231" t="s">
        <v>231</v>
      </c>
      <c r="G87" s="231">
        <f t="shared" si="4"/>
        <v>2038</v>
      </c>
      <c r="H87" s="239" t="s">
        <v>36</v>
      </c>
      <c r="I87" s="247">
        <v>0</v>
      </c>
      <c r="J87" s="248">
        <f>IF((J$4-$G87)&lt;($C87+$B87),IF(J$4=$G87+$B87,SUMIFS(INDEX('ABP REC Calc'!$G$6:$AB$69,,MATCH('ABP REC Deliveries'!$H87,'ABP REC Calc'!$G$5:$AB$5,0)),'ABP REC Calc'!$C$6:$C$69,'ABP REC Deliveries'!$E87,'ABP REC Calc'!$B$6:$B$69,'ABP REC Deliveries'!$F87),
IF(J$4&gt;$G87,I87*(1-Inputs_ByYear!$D$4),0)),0)</f>
        <v>0</v>
      </c>
      <c r="K87" s="248">
        <f>IF((K$4-$G87)&lt;($C87+$B87),IF(K$4=$G87+$B87,SUMIFS(INDEX('ABP REC Calc'!$G$6:$AB$69,,MATCH('ABP REC Deliveries'!$H87,'ABP REC Calc'!$G$5:$AB$5,0)),'ABP REC Calc'!$C$6:$C$69,'ABP REC Deliveries'!$E87,'ABP REC Calc'!$B$6:$B$69,'ABP REC Deliveries'!$F87),
IF(K$4&gt;$G87,J87*(1-Inputs_ByYear!$D$4),0)),0)</f>
        <v>0</v>
      </c>
      <c r="L87" s="248">
        <f>IF((L$4-$G87)&lt;($C87+$B87),IF(L$4=$G87+$B87,SUMIFS(INDEX('ABP REC Calc'!$G$6:$AB$69,,MATCH('ABP REC Deliveries'!$H87,'ABP REC Calc'!$G$5:$AB$5,0)),'ABP REC Calc'!$C$6:$C$69,'ABP REC Deliveries'!$E87,'ABP REC Calc'!$B$6:$B$69,'ABP REC Deliveries'!$F87),
IF(L$4&gt;$G87,K87*(1-Inputs_ByYear!$D$4),0)),0)</f>
        <v>0</v>
      </c>
      <c r="M87" s="248">
        <f>IF((M$4-$G87)&lt;($C87+$B87),IF(M$4=$G87+$B87,SUMIFS(INDEX('ABP REC Calc'!$G$6:$AB$69,,MATCH('ABP REC Deliveries'!$H87,'ABP REC Calc'!$G$5:$AB$5,0)),'ABP REC Calc'!$C$6:$C$69,'ABP REC Deliveries'!$E87,'ABP REC Calc'!$B$6:$B$69,'ABP REC Deliveries'!$F87),
IF(M$4&gt;$G87,L87*(1-Inputs_ByYear!$D$4),0)),0)</f>
        <v>0</v>
      </c>
      <c r="N87" s="248">
        <f>IF((N$4-$G87)&lt;($C87+$B87),IF(N$4=$G87+$B87,SUMIFS(INDEX('ABP REC Calc'!$G$6:$AB$69,,MATCH('ABP REC Deliveries'!$H87,'ABP REC Calc'!$G$5:$AB$5,0)),'ABP REC Calc'!$C$6:$C$69,'ABP REC Deliveries'!$E87,'ABP REC Calc'!$B$6:$B$69,'ABP REC Deliveries'!$F87),
IF(N$4&gt;$G87,M87*(1-Inputs_ByYear!$D$4),0)),0)</f>
        <v>0</v>
      </c>
      <c r="O87" s="248">
        <f>IF((O$4-$G87)&lt;($C87+$B87),IF(O$4=$G87+$B87,SUMIFS(INDEX('ABP REC Calc'!$G$6:$AB$69,,MATCH('ABP REC Deliveries'!$H87,'ABP REC Calc'!$G$5:$AB$5,0)),'ABP REC Calc'!$C$6:$C$69,'ABP REC Deliveries'!$E87,'ABP REC Calc'!$B$6:$B$69,'ABP REC Deliveries'!$F87),
IF(O$4&gt;$G87,N87*(1-Inputs_ByYear!$D$4),0)),0)</f>
        <v>0</v>
      </c>
      <c r="P87" s="248">
        <f>IF((P$4-$G87)&lt;($C87+$B87),IF(P$4=$G87+$B87,SUMIFS(INDEX('ABP REC Calc'!$G$6:$AB$69,,MATCH('ABP REC Deliveries'!$H87,'ABP REC Calc'!$G$5:$AB$5,0)),'ABP REC Calc'!$C$6:$C$69,'ABP REC Deliveries'!$E87,'ABP REC Calc'!$B$6:$B$69,'ABP REC Deliveries'!$F87),
IF(P$4&gt;$G87,O87*(1-Inputs_ByYear!$D$4),0)),0)</f>
        <v>0</v>
      </c>
      <c r="Q87" s="248">
        <f>IF((Q$4-$G87)&lt;($C87+$B87),IF(Q$4=$G87+$B87,SUMIFS(INDEX('ABP REC Calc'!$G$6:$AB$69,,MATCH('ABP REC Deliveries'!$H87,'ABP REC Calc'!$G$5:$AB$5,0)),'ABP REC Calc'!$C$6:$C$69,'ABP REC Deliveries'!$E87,'ABP REC Calc'!$B$6:$B$69,'ABP REC Deliveries'!$F87),
IF(Q$4&gt;$G87,P87*(1-Inputs_ByYear!$D$4),0)),0)</f>
        <v>0</v>
      </c>
      <c r="R87" s="248">
        <f>IF((R$4-$G87)&lt;($C87+$B87),IF(R$4=$G87+$B87,SUMIFS(INDEX('ABP REC Calc'!$G$6:$AB$69,,MATCH('ABP REC Deliveries'!$H87,'ABP REC Calc'!$G$5:$AB$5,0)),'ABP REC Calc'!$C$6:$C$69,'ABP REC Deliveries'!$E87,'ABP REC Calc'!$B$6:$B$69,'ABP REC Deliveries'!$F87),
IF(R$4&gt;$G87,Q87*(1-Inputs_ByYear!$D$4),0)),0)</f>
        <v>0</v>
      </c>
      <c r="S87" s="248">
        <f>IF((S$4-$G87)&lt;($C87+$B87),IF(S$4=$G87+$B87,SUMIFS(INDEX('ABP REC Calc'!$G$6:$AB$69,,MATCH('ABP REC Deliveries'!$H87,'ABP REC Calc'!$G$5:$AB$5,0)),'ABP REC Calc'!$C$6:$C$69,'ABP REC Deliveries'!$E87,'ABP REC Calc'!$B$6:$B$69,'ABP REC Deliveries'!$F87),
IF(S$4&gt;$G87,R87*(1-Inputs_ByYear!$D$4),0)),0)</f>
        <v>0</v>
      </c>
      <c r="T87" s="248">
        <f>IF((T$4-$G87)&lt;($C87+$B87),IF(T$4=$G87+$B87,SUMIFS(INDEX('ABP REC Calc'!$G$6:$AB$69,,MATCH('ABP REC Deliveries'!$H87,'ABP REC Calc'!$G$5:$AB$5,0)),'ABP REC Calc'!$C$6:$C$69,'ABP REC Deliveries'!$E87,'ABP REC Calc'!$B$6:$B$69,'ABP REC Deliveries'!$F87),
IF(T$4&gt;$G87,S87*(1-Inputs_ByYear!$D$4),0)),0)</f>
        <v>0</v>
      </c>
      <c r="U87" s="248">
        <f>IF((U$4-$G87)&lt;($C87+$B87),IF(U$4=$G87+$B87,SUMIFS(INDEX('ABP REC Calc'!$G$6:$AB$69,,MATCH('ABP REC Deliveries'!$H87,'ABP REC Calc'!$G$5:$AB$5,0)),'ABP REC Calc'!$C$6:$C$69,'ABP REC Deliveries'!$E87,'ABP REC Calc'!$B$6:$B$69,'ABP REC Deliveries'!$F87),
IF(U$4&gt;$G87,T87*(1-Inputs_ByYear!$D$4),0)),0)</f>
        <v>0</v>
      </c>
      <c r="V87" s="248">
        <f>IF((V$4-$G87)&lt;($C87+$B87),IF(V$4=$G87+$B87,SUMIFS(INDEX('ABP REC Calc'!$G$6:$AB$69,,MATCH('ABP REC Deliveries'!$H87,'ABP REC Calc'!$G$5:$AB$5,0)),'ABP REC Calc'!$C$6:$C$69,'ABP REC Deliveries'!$E87,'ABP REC Calc'!$B$6:$B$69,'ABP REC Deliveries'!$F87),
IF(V$4&gt;$G87,U87*(1-Inputs_ByYear!$D$4),0)),0)</f>
        <v>0</v>
      </c>
      <c r="W87" s="248">
        <f>IF((W$4-$G87)&lt;($C87+$B87),IF(W$4=$G87+$B87,SUMIFS(INDEX('ABP REC Calc'!$G$6:$AB$69,,MATCH('ABP REC Deliveries'!$H87,'ABP REC Calc'!$G$5:$AB$5,0)),'ABP REC Calc'!$C$6:$C$69,'ABP REC Deliveries'!$E87,'ABP REC Calc'!$B$6:$B$69,'ABP REC Deliveries'!$F87),
IF(W$4&gt;$G87,V87*(1-Inputs_ByYear!$D$4),0)),0)</f>
        <v>0</v>
      </c>
      <c r="X87" s="248">
        <f>IF((X$4-$G87)&lt;($C87+$B87),IF(X$4=$G87+$B87,SUMIFS(INDEX('ABP REC Calc'!$G$6:$AB$69,,MATCH('ABP REC Deliveries'!$H87,'ABP REC Calc'!$G$5:$AB$5,0)),'ABP REC Calc'!$C$6:$C$69,'ABP REC Deliveries'!$E87,'ABP REC Calc'!$B$6:$B$69,'ABP REC Deliveries'!$F87),
IF(X$4&gt;$G87,W87*(1-Inputs_ByYear!$D$4),0)),0)</f>
        <v>65468.929149971562</v>
      </c>
      <c r="Y87" s="248">
        <f>IF((Y$4-$G87)&lt;($C87+$B87),IF(Y$4=$G87+$B87,SUMIFS(INDEX('ABP REC Calc'!$G$6:$AB$69,,MATCH('ABP REC Deliveries'!$H87,'ABP REC Calc'!$G$5:$AB$5,0)),'ABP REC Calc'!$C$6:$C$69,'ABP REC Deliveries'!$E87,'ABP REC Calc'!$B$6:$B$69,'ABP REC Deliveries'!$F87),
IF(Y$4&gt;$G87,X87*(1-Inputs_ByYear!$D$4),0)),0)</f>
        <v>65141.584504221704</v>
      </c>
      <c r="Z87" s="248">
        <f>IF((Z$4-$G87)&lt;($C87+$B87),IF(Z$4=$G87+$B87,SUMIFS(INDEX('ABP REC Calc'!$G$6:$AB$69,,MATCH('ABP REC Deliveries'!$H87,'ABP REC Calc'!$G$5:$AB$5,0)),'ABP REC Calc'!$C$6:$C$69,'ABP REC Deliveries'!$E87,'ABP REC Calc'!$B$6:$B$69,'ABP REC Deliveries'!$F87),
IF(Z$4&gt;$G87,Y87*(1-Inputs_ByYear!$D$4),0)),0)</f>
        <v>64815.876581700599</v>
      </c>
      <c r="AA87" s="248">
        <f>IF((AA$4-$G87)&lt;($C87+$B87),IF(AA$4=$G87+$B87,SUMIFS(INDEX('ABP REC Calc'!$G$6:$AB$69,,MATCH('ABP REC Deliveries'!$H87,'ABP REC Calc'!$G$5:$AB$5,0)),'ABP REC Calc'!$C$6:$C$69,'ABP REC Deliveries'!$E87,'ABP REC Calc'!$B$6:$B$69,'ABP REC Deliveries'!$F87),
IF(AA$4&gt;$G87,Z87*(1-Inputs_ByYear!$D$4),0)),0)</f>
        <v>64491.797198792097</v>
      </c>
      <c r="AB87" s="248">
        <f>IF((AB$4-$G87)&lt;($C87+$B87),IF(AB$4=$G87+$B87,SUMIFS(INDEX('ABP REC Calc'!$G$6:$AB$69,,MATCH('ABP REC Deliveries'!$H87,'ABP REC Calc'!$G$5:$AB$5,0)),'ABP REC Calc'!$C$6:$C$69,'ABP REC Deliveries'!$E87,'ABP REC Calc'!$B$6:$B$69,'ABP REC Deliveries'!$F87),
IF(AB$4&gt;$G87,AA87*(1-Inputs_ByYear!$D$4),0)),0)</f>
        <v>64169.338212798139</v>
      </c>
      <c r="AC87" s="248">
        <f>IF((AC$4-$G87)&lt;($C87+$B87),IF(AC$4=$G87+$B87,SUMIFS(INDEX('ABP REC Calc'!$G$6:$AB$69,,MATCH('ABP REC Deliveries'!$H87,'ABP REC Calc'!$G$5:$AB$5,0)),'ABP REC Calc'!$C$6:$C$69,'ABP REC Deliveries'!$E87,'ABP REC Calc'!$B$6:$B$69,'ABP REC Deliveries'!$F87),
IF(AC$4&gt;$G87,AB87*(1-Inputs_ByYear!$D$4),0)),0)</f>
        <v>63848.491521734148</v>
      </c>
      <c r="AD87" s="248">
        <f>IF((AD$4-$G87)&lt;($C87+$B87),IF(AD$4=$G87+$B87,SUMIFS(INDEX('ABP REC Calc'!$G$6:$AB$69,,MATCH('ABP REC Deliveries'!$H87,'ABP REC Calc'!$G$5:$AB$5,0)),'ABP REC Calc'!$C$6:$C$69,'ABP REC Deliveries'!$E87,'ABP REC Calc'!$B$6:$B$69,'ABP REC Deliveries'!$F87),
IF(AD$4&gt;$G87,AC87*(1-Inputs_ByYear!$D$4),0)),0)</f>
        <v>63529.249064125477</v>
      </c>
    </row>
    <row r="88" spans="2:30" ht="14.45" customHeight="1">
      <c r="B88" s="64">
        <v>1</v>
      </c>
      <c r="C88" s="64">
        <v>15</v>
      </c>
      <c r="D88" s="64" t="s">
        <v>229</v>
      </c>
      <c r="E88" s="234" t="s">
        <v>207</v>
      </c>
      <c r="F88" s="231" t="s">
        <v>231</v>
      </c>
      <c r="G88" s="231">
        <f t="shared" si="4"/>
        <v>2039</v>
      </c>
      <c r="H88" s="239" t="s">
        <v>37</v>
      </c>
      <c r="I88" s="247">
        <v>0</v>
      </c>
      <c r="J88" s="248">
        <f>IF((J$4-$G88)&lt;($C88+$B88),IF(J$4=$G88+$B88,SUMIFS(INDEX('ABP REC Calc'!$G$6:$AB$69,,MATCH('ABP REC Deliveries'!$H88,'ABP REC Calc'!$G$5:$AB$5,0)),'ABP REC Calc'!$C$6:$C$69,'ABP REC Deliveries'!$E88,'ABP REC Calc'!$B$6:$B$69,'ABP REC Deliveries'!$F88),
IF(J$4&gt;$G88,I88*(1-Inputs_ByYear!$D$4),0)),0)</f>
        <v>0</v>
      </c>
      <c r="K88" s="248">
        <f>IF((K$4-$G88)&lt;($C88+$B88),IF(K$4=$G88+$B88,SUMIFS(INDEX('ABP REC Calc'!$G$6:$AB$69,,MATCH('ABP REC Deliveries'!$H88,'ABP REC Calc'!$G$5:$AB$5,0)),'ABP REC Calc'!$C$6:$C$69,'ABP REC Deliveries'!$E88,'ABP REC Calc'!$B$6:$B$69,'ABP REC Deliveries'!$F88),
IF(K$4&gt;$G88,J88*(1-Inputs_ByYear!$D$4),0)),0)</f>
        <v>0</v>
      </c>
      <c r="L88" s="248">
        <f>IF((L$4-$G88)&lt;($C88+$B88),IF(L$4=$G88+$B88,SUMIFS(INDEX('ABP REC Calc'!$G$6:$AB$69,,MATCH('ABP REC Deliveries'!$H88,'ABP REC Calc'!$G$5:$AB$5,0)),'ABP REC Calc'!$C$6:$C$69,'ABP REC Deliveries'!$E88,'ABP REC Calc'!$B$6:$B$69,'ABP REC Deliveries'!$F88),
IF(L$4&gt;$G88,K88*(1-Inputs_ByYear!$D$4),0)),0)</f>
        <v>0</v>
      </c>
      <c r="M88" s="248">
        <f>IF((M$4-$G88)&lt;($C88+$B88),IF(M$4=$G88+$B88,SUMIFS(INDEX('ABP REC Calc'!$G$6:$AB$69,,MATCH('ABP REC Deliveries'!$H88,'ABP REC Calc'!$G$5:$AB$5,0)),'ABP REC Calc'!$C$6:$C$69,'ABP REC Deliveries'!$E88,'ABP REC Calc'!$B$6:$B$69,'ABP REC Deliveries'!$F88),
IF(M$4&gt;$G88,L88*(1-Inputs_ByYear!$D$4),0)),0)</f>
        <v>0</v>
      </c>
      <c r="N88" s="248">
        <f>IF((N$4-$G88)&lt;($C88+$B88),IF(N$4=$G88+$B88,SUMIFS(INDEX('ABP REC Calc'!$G$6:$AB$69,,MATCH('ABP REC Deliveries'!$H88,'ABP REC Calc'!$G$5:$AB$5,0)),'ABP REC Calc'!$C$6:$C$69,'ABP REC Deliveries'!$E88,'ABP REC Calc'!$B$6:$B$69,'ABP REC Deliveries'!$F88),
IF(N$4&gt;$G88,M88*(1-Inputs_ByYear!$D$4),0)),0)</f>
        <v>0</v>
      </c>
      <c r="O88" s="248">
        <f>IF((O$4-$G88)&lt;($C88+$B88),IF(O$4=$G88+$B88,SUMIFS(INDEX('ABP REC Calc'!$G$6:$AB$69,,MATCH('ABP REC Deliveries'!$H88,'ABP REC Calc'!$G$5:$AB$5,0)),'ABP REC Calc'!$C$6:$C$69,'ABP REC Deliveries'!$E88,'ABP REC Calc'!$B$6:$B$69,'ABP REC Deliveries'!$F88),
IF(O$4&gt;$G88,N88*(1-Inputs_ByYear!$D$4),0)),0)</f>
        <v>0</v>
      </c>
      <c r="P88" s="248">
        <f>IF((P$4-$G88)&lt;($C88+$B88),IF(P$4=$G88+$B88,SUMIFS(INDEX('ABP REC Calc'!$G$6:$AB$69,,MATCH('ABP REC Deliveries'!$H88,'ABP REC Calc'!$G$5:$AB$5,0)),'ABP REC Calc'!$C$6:$C$69,'ABP REC Deliveries'!$E88,'ABP REC Calc'!$B$6:$B$69,'ABP REC Deliveries'!$F88),
IF(P$4&gt;$G88,O88*(1-Inputs_ByYear!$D$4),0)),0)</f>
        <v>0</v>
      </c>
      <c r="Q88" s="248">
        <f>IF((Q$4-$G88)&lt;($C88+$B88),IF(Q$4=$G88+$B88,SUMIFS(INDEX('ABP REC Calc'!$G$6:$AB$69,,MATCH('ABP REC Deliveries'!$H88,'ABP REC Calc'!$G$5:$AB$5,0)),'ABP REC Calc'!$C$6:$C$69,'ABP REC Deliveries'!$E88,'ABP REC Calc'!$B$6:$B$69,'ABP REC Deliveries'!$F88),
IF(Q$4&gt;$G88,P88*(1-Inputs_ByYear!$D$4),0)),0)</f>
        <v>0</v>
      </c>
      <c r="R88" s="248">
        <f>IF((R$4-$G88)&lt;($C88+$B88),IF(R$4=$G88+$B88,SUMIFS(INDEX('ABP REC Calc'!$G$6:$AB$69,,MATCH('ABP REC Deliveries'!$H88,'ABP REC Calc'!$G$5:$AB$5,0)),'ABP REC Calc'!$C$6:$C$69,'ABP REC Deliveries'!$E88,'ABP REC Calc'!$B$6:$B$69,'ABP REC Deliveries'!$F88),
IF(R$4&gt;$G88,Q88*(1-Inputs_ByYear!$D$4),0)),0)</f>
        <v>0</v>
      </c>
      <c r="S88" s="248">
        <f>IF((S$4-$G88)&lt;($C88+$B88),IF(S$4=$G88+$B88,SUMIFS(INDEX('ABP REC Calc'!$G$6:$AB$69,,MATCH('ABP REC Deliveries'!$H88,'ABP REC Calc'!$G$5:$AB$5,0)),'ABP REC Calc'!$C$6:$C$69,'ABP REC Deliveries'!$E88,'ABP REC Calc'!$B$6:$B$69,'ABP REC Deliveries'!$F88),
IF(S$4&gt;$G88,R88*(1-Inputs_ByYear!$D$4),0)),0)</f>
        <v>0</v>
      </c>
      <c r="T88" s="248">
        <f>IF((T$4-$G88)&lt;($C88+$B88),IF(T$4=$G88+$B88,SUMIFS(INDEX('ABP REC Calc'!$G$6:$AB$69,,MATCH('ABP REC Deliveries'!$H88,'ABP REC Calc'!$G$5:$AB$5,0)),'ABP REC Calc'!$C$6:$C$69,'ABP REC Deliveries'!$E88,'ABP REC Calc'!$B$6:$B$69,'ABP REC Deliveries'!$F88),
IF(T$4&gt;$G88,S88*(1-Inputs_ByYear!$D$4),0)),0)</f>
        <v>0</v>
      </c>
      <c r="U88" s="248">
        <f>IF((U$4-$G88)&lt;($C88+$B88),IF(U$4=$G88+$B88,SUMIFS(INDEX('ABP REC Calc'!$G$6:$AB$69,,MATCH('ABP REC Deliveries'!$H88,'ABP REC Calc'!$G$5:$AB$5,0)),'ABP REC Calc'!$C$6:$C$69,'ABP REC Deliveries'!$E88,'ABP REC Calc'!$B$6:$B$69,'ABP REC Deliveries'!$F88),
IF(U$4&gt;$G88,T88*(1-Inputs_ByYear!$D$4),0)),0)</f>
        <v>0</v>
      </c>
      <c r="V88" s="248">
        <f>IF((V$4-$G88)&lt;($C88+$B88),IF(V$4=$G88+$B88,SUMIFS(INDEX('ABP REC Calc'!$G$6:$AB$69,,MATCH('ABP REC Deliveries'!$H88,'ABP REC Calc'!$G$5:$AB$5,0)),'ABP REC Calc'!$C$6:$C$69,'ABP REC Deliveries'!$E88,'ABP REC Calc'!$B$6:$B$69,'ABP REC Deliveries'!$F88),
IF(V$4&gt;$G88,U88*(1-Inputs_ByYear!$D$4),0)),0)</f>
        <v>0</v>
      </c>
      <c r="W88" s="248">
        <f>IF((W$4-$G88)&lt;($C88+$B88),IF(W$4=$G88+$B88,SUMIFS(INDEX('ABP REC Calc'!$G$6:$AB$69,,MATCH('ABP REC Deliveries'!$H88,'ABP REC Calc'!$G$5:$AB$5,0)),'ABP REC Calc'!$C$6:$C$69,'ABP REC Deliveries'!$E88,'ABP REC Calc'!$B$6:$B$69,'ABP REC Deliveries'!$F88),
IF(W$4&gt;$G88,V88*(1-Inputs_ByYear!$D$4),0)),0)</f>
        <v>0</v>
      </c>
      <c r="X88" s="248">
        <f>IF((X$4-$G88)&lt;($C88+$B88),IF(X$4=$G88+$B88,SUMIFS(INDEX('ABP REC Calc'!$G$6:$AB$69,,MATCH('ABP REC Deliveries'!$H88,'ABP REC Calc'!$G$5:$AB$5,0)),'ABP REC Calc'!$C$6:$C$69,'ABP REC Deliveries'!$E88,'ABP REC Calc'!$B$6:$B$69,'ABP REC Deliveries'!$F88),
IF(X$4&gt;$G88,W88*(1-Inputs_ByYear!$D$4),0)),0)</f>
        <v>0</v>
      </c>
      <c r="Y88" s="248">
        <f>IF((Y$4-$G88)&lt;($C88+$B88),IF(Y$4=$G88+$B88,SUMIFS(INDEX('ABP REC Calc'!$G$6:$AB$69,,MATCH('ABP REC Deliveries'!$H88,'ABP REC Calc'!$G$5:$AB$5,0)),'ABP REC Calc'!$C$6:$C$69,'ABP REC Deliveries'!$E88,'ABP REC Calc'!$B$6:$B$69,'ABP REC Deliveries'!$F88),
IF(Y$4&gt;$G88,X88*(1-Inputs_ByYear!$D$4),0)),0)</f>
        <v>65468.929149971562</v>
      </c>
      <c r="Z88" s="248">
        <f>IF((Z$4-$G88)&lt;($C88+$B88),IF(Z$4=$G88+$B88,SUMIFS(INDEX('ABP REC Calc'!$G$6:$AB$69,,MATCH('ABP REC Deliveries'!$H88,'ABP REC Calc'!$G$5:$AB$5,0)),'ABP REC Calc'!$C$6:$C$69,'ABP REC Deliveries'!$E88,'ABP REC Calc'!$B$6:$B$69,'ABP REC Deliveries'!$F88),
IF(Z$4&gt;$G88,Y88*(1-Inputs_ByYear!$D$4),0)),0)</f>
        <v>65141.584504221704</v>
      </c>
      <c r="AA88" s="248">
        <f>IF((AA$4-$G88)&lt;($C88+$B88),IF(AA$4=$G88+$B88,SUMIFS(INDEX('ABP REC Calc'!$G$6:$AB$69,,MATCH('ABP REC Deliveries'!$H88,'ABP REC Calc'!$G$5:$AB$5,0)),'ABP REC Calc'!$C$6:$C$69,'ABP REC Deliveries'!$E88,'ABP REC Calc'!$B$6:$B$69,'ABP REC Deliveries'!$F88),
IF(AA$4&gt;$G88,Z88*(1-Inputs_ByYear!$D$4),0)),0)</f>
        <v>64815.876581700599</v>
      </c>
      <c r="AB88" s="248">
        <f>IF((AB$4-$G88)&lt;($C88+$B88),IF(AB$4=$G88+$B88,SUMIFS(INDEX('ABP REC Calc'!$G$6:$AB$69,,MATCH('ABP REC Deliveries'!$H88,'ABP REC Calc'!$G$5:$AB$5,0)),'ABP REC Calc'!$C$6:$C$69,'ABP REC Deliveries'!$E88,'ABP REC Calc'!$B$6:$B$69,'ABP REC Deliveries'!$F88),
IF(AB$4&gt;$G88,AA88*(1-Inputs_ByYear!$D$4),0)),0)</f>
        <v>64491.797198792097</v>
      </c>
      <c r="AC88" s="248">
        <f>IF((AC$4-$G88)&lt;($C88+$B88),IF(AC$4=$G88+$B88,SUMIFS(INDEX('ABP REC Calc'!$G$6:$AB$69,,MATCH('ABP REC Deliveries'!$H88,'ABP REC Calc'!$G$5:$AB$5,0)),'ABP REC Calc'!$C$6:$C$69,'ABP REC Deliveries'!$E88,'ABP REC Calc'!$B$6:$B$69,'ABP REC Deliveries'!$F88),
IF(AC$4&gt;$G88,AB88*(1-Inputs_ByYear!$D$4),0)),0)</f>
        <v>64169.338212798139</v>
      </c>
      <c r="AD88" s="248">
        <f>IF((AD$4-$G88)&lt;($C88+$B88),IF(AD$4=$G88+$B88,SUMIFS(INDEX('ABP REC Calc'!$G$6:$AB$69,,MATCH('ABP REC Deliveries'!$H88,'ABP REC Calc'!$G$5:$AB$5,0)),'ABP REC Calc'!$C$6:$C$69,'ABP REC Deliveries'!$E88,'ABP REC Calc'!$B$6:$B$69,'ABP REC Deliveries'!$F88),
IF(AD$4&gt;$G88,AC88*(1-Inputs_ByYear!$D$4),0)),0)</f>
        <v>63848.491521734148</v>
      </c>
    </row>
    <row r="89" spans="2:30" ht="14.45" customHeight="1">
      <c r="B89" s="64">
        <v>1</v>
      </c>
      <c r="C89" s="64">
        <v>15</v>
      </c>
      <c r="D89" s="64" t="s">
        <v>229</v>
      </c>
      <c r="E89" s="234" t="s">
        <v>207</v>
      </c>
      <c r="F89" s="231" t="s">
        <v>231</v>
      </c>
      <c r="G89" s="231">
        <f t="shared" si="4"/>
        <v>2040</v>
      </c>
      <c r="H89" s="239" t="s">
        <v>38</v>
      </c>
      <c r="I89" s="247">
        <v>0</v>
      </c>
      <c r="J89" s="248">
        <f>IF((J$4-$G89)&lt;($C89+$B89),IF(J$4=$G89+$B89,SUMIFS(INDEX('ABP REC Calc'!$G$6:$AB$69,,MATCH('ABP REC Deliveries'!$H89,'ABP REC Calc'!$G$5:$AB$5,0)),'ABP REC Calc'!$C$6:$C$69,'ABP REC Deliveries'!$E89,'ABP REC Calc'!$B$6:$B$69,'ABP REC Deliveries'!$F89),
IF(J$4&gt;$G89,I89*(1-Inputs_ByYear!$D$4),0)),0)</f>
        <v>0</v>
      </c>
      <c r="K89" s="248">
        <f>IF((K$4-$G89)&lt;($C89+$B89),IF(K$4=$G89+$B89,SUMIFS(INDEX('ABP REC Calc'!$G$6:$AB$69,,MATCH('ABP REC Deliveries'!$H89,'ABP REC Calc'!$G$5:$AB$5,0)),'ABP REC Calc'!$C$6:$C$69,'ABP REC Deliveries'!$E89,'ABP REC Calc'!$B$6:$B$69,'ABP REC Deliveries'!$F89),
IF(K$4&gt;$G89,J89*(1-Inputs_ByYear!$D$4),0)),0)</f>
        <v>0</v>
      </c>
      <c r="L89" s="248">
        <f>IF((L$4-$G89)&lt;($C89+$B89),IF(L$4=$G89+$B89,SUMIFS(INDEX('ABP REC Calc'!$G$6:$AB$69,,MATCH('ABP REC Deliveries'!$H89,'ABP REC Calc'!$G$5:$AB$5,0)),'ABP REC Calc'!$C$6:$C$69,'ABP REC Deliveries'!$E89,'ABP REC Calc'!$B$6:$B$69,'ABP REC Deliveries'!$F89),
IF(L$4&gt;$G89,K89*(1-Inputs_ByYear!$D$4),0)),0)</f>
        <v>0</v>
      </c>
      <c r="M89" s="248">
        <f>IF((M$4-$G89)&lt;($C89+$B89),IF(M$4=$G89+$B89,SUMIFS(INDEX('ABP REC Calc'!$G$6:$AB$69,,MATCH('ABP REC Deliveries'!$H89,'ABP REC Calc'!$G$5:$AB$5,0)),'ABP REC Calc'!$C$6:$C$69,'ABP REC Deliveries'!$E89,'ABP REC Calc'!$B$6:$B$69,'ABP REC Deliveries'!$F89),
IF(M$4&gt;$G89,L89*(1-Inputs_ByYear!$D$4),0)),0)</f>
        <v>0</v>
      </c>
      <c r="N89" s="248">
        <f>IF((N$4-$G89)&lt;($C89+$B89),IF(N$4=$G89+$B89,SUMIFS(INDEX('ABP REC Calc'!$G$6:$AB$69,,MATCH('ABP REC Deliveries'!$H89,'ABP REC Calc'!$G$5:$AB$5,0)),'ABP REC Calc'!$C$6:$C$69,'ABP REC Deliveries'!$E89,'ABP REC Calc'!$B$6:$B$69,'ABP REC Deliveries'!$F89),
IF(N$4&gt;$G89,M89*(1-Inputs_ByYear!$D$4),0)),0)</f>
        <v>0</v>
      </c>
      <c r="O89" s="248">
        <f>IF((O$4-$G89)&lt;($C89+$B89),IF(O$4=$G89+$B89,SUMIFS(INDEX('ABP REC Calc'!$G$6:$AB$69,,MATCH('ABP REC Deliveries'!$H89,'ABP REC Calc'!$G$5:$AB$5,0)),'ABP REC Calc'!$C$6:$C$69,'ABP REC Deliveries'!$E89,'ABP REC Calc'!$B$6:$B$69,'ABP REC Deliveries'!$F89),
IF(O$4&gt;$G89,N89*(1-Inputs_ByYear!$D$4),0)),0)</f>
        <v>0</v>
      </c>
      <c r="P89" s="248">
        <f>IF((P$4-$G89)&lt;($C89+$B89),IF(P$4=$G89+$B89,SUMIFS(INDEX('ABP REC Calc'!$G$6:$AB$69,,MATCH('ABP REC Deliveries'!$H89,'ABP REC Calc'!$G$5:$AB$5,0)),'ABP REC Calc'!$C$6:$C$69,'ABP REC Deliveries'!$E89,'ABP REC Calc'!$B$6:$B$69,'ABP REC Deliveries'!$F89),
IF(P$4&gt;$G89,O89*(1-Inputs_ByYear!$D$4),0)),0)</f>
        <v>0</v>
      </c>
      <c r="Q89" s="248">
        <f>IF((Q$4-$G89)&lt;($C89+$B89),IF(Q$4=$G89+$B89,SUMIFS(INDEX('ABP REC Calc'!$G$6:$AB$69,,MATCH('ABP REC Deliveries'!$H89,'ABP REC Calc'!$G$5:$AB$5,0)),'ABP REC Calc'!$C$6:$C$69,'ABP REC Deliveries'!$E89,'ABP REC Calc'!$B$6:$B$69,'ABP REC Deliveries'!$F89),
IF(Q$4&gt;$G89,P89*(1-Inputs_ByYear!$D$4),0)),0)</f>
        <v>0</v>
      </c>
      <c r="R89" s="248">
        <f>IF((R$4-$G89)&lt;($C89+$B89),IF(R$4=$G89+$B89,SUMIFS(INDEX('ABP REC Calc'!$G$6:$AB$69,,MATCH('ABP REC Deliveries'!$H89,'ABP REC Calc'!$G$5:$AB$5,0)),'ABP REC Calc'!$C$6:$C$69,'ABP REC Deliveries'!$E89,'ABP REC Calc'!$B$6:$B$69,'ABP REC Deliveries'!$F89),
IF(R$4&gt;$G89,Q89*(1-Inputs_ByYear!$D$4),0)),0)</f>
        <v>0</v>
      </c>
      <c r="S89" s="248">
        <f>IF((S$4-$G89)&lt;($C89+$B89),IF(S$4=$G89+$B89,SUMIFS(INDEX('ABP REC Calc'!$G$6:$AB$69,,MATCH('ABP REC Deliveries'!$H89,'ABP REC Calc'!$G$5:$AB$5,0)),'ABP REC Calc'!$C$6:$C$69,'ABP REC Deliveries'!$E89,'ABP REC Calc'!$B$6:$B$69,'ABP REC Deliveries'!$F89),
IF(S$4&gt;$G89,R89*(1-Inputs_ByYear!$D$4),0)),0)</f>
        <v>0</v>
      </c>
      <c r="T89" s="248">
        <f>IF((T$4-$G89)&lt;($C89+$B89),IF(T$4=$G89+$B89,SUMIFS(INDEX('ABP REC Calc'!$G$6:$AB$69,,MATCH('ABP REC Deliveries'!$H89,'ABP REC Calc'!$G$5:$AB$5,0)),'ABP REC Calc'!$C$6:$C$69,'ABP REC Deliveries'!$E89,'ABP REC Calc'!$B$6:$B$69,'ABP REC Deliveries'!$F89),
IF(T$4&gt;$G89,S89*(1-Inputs_ByYear!$D$4),0)),0)</f>
        <v>0</v>
      </c>
      <c r="U89" s="248">
        <f>IF((U$4-$G89)&lt;($C89+$B89),IF(U$4=$G89+$B89,SUMIFS(INDEX('ABP REC Calc'!$G$6:$AB$69,,MATCH('ABP REC Deliveries'!$H89,'ABP REC Calc'!$G$5:$AB$5,0)),'ABP REC Calc'!$C$6:$C$69,'ABP REC Deliveries'!$E89,'ABP REC Calc'!$B$6:$B$69,'ABP REC Deliveries'!$F89),
IF(U$4&gt;$G89,T89*(1-Inputs_ByYear!$D$4),0)),0)</f>
        <v>0</v>
      </c>
      <c r="V89" s="248">
        <f>IF((V$4-$G89)&lt;($C89+$B89),IF(V$4=$G89+$B89,SUMIFS(INDEX('ABP REC Calc'!$G$6:$AB$69,,MATCH('ABP REC Deliveries'!$H89,'ABP REC Calc'!$G$5:$AB$5,0)),'ABP REC Calc'!$C$6:$C$69,'ABP REC Deliveries'!$E89,'ABP REC Calc'!$B$6:$B$69,'ABP REC Deliveries'!$F89),
IF(V$4&gt;$G89,U89*(1-Inputs_ByYear!$D$4),0)),0)</f>
        <v>0</v>
      </c>
      <c r="W89" s="248">
        <f>IF((W$4-$G89)&lt;($C89+$B89),IF(W$4=$G89+$B89,SUMIFS(INDEX('ABP REC Calc'!$G$6:$AB$69,,MATCH('ABP REC Deliveries'!$H89,'ABP REC Calc'!$G$5:$AB$5,0)),'ABP REC Calc'!$C$6:$C$69,'ABP REC Deliveries'!$E89,'ABP REC Calc'!$B$6:$B$69,'ABP REC Deliveries'!$F89),
IF(W$4&gt;$G89,V89*(1-Inputs_ByYear!$D$4),0)),0)</f>
        <v>0</v>
      </c>
      <c r="X89" s="248">
        <f>IF((X$4-$G89)&lt;($C89+$B89),IF(X$4=$G89+$B89,SUMIFS(INDEX('ABP REC Calc'!$G$6:$AB$69,,MATCH('ABP REC Deliveries'!$H89,'ABP REC Calc'!$G$5:$AB$5,0)),'ABP REC Calc'!$C$6:$C$69,'ABP REC Deliveries'!$E89,'ABP REC Calc'!$B$6:$B$69,'ABP REC Deliveries'!$F89),
IF(X$4&gt;$G89,W89*(1-Inputs_ByYear!$D$4),0)),0)</f>
        <v>0</v>
      </c>
      <c r="Y89" s="248">
        <f>IF((Y$4-$G89)&lt;($C89+$B89),IF(Y$4=$G89+$B89,SUMIFS(INDEX('ABP REC Calc'!$G$6:$AB$69,,MATCH('ABP REC Deliveries'!$H89,'ABP REC Calc'!$G$5:$AB$5,0)),'ABP REC Calc'!$C$6:$C$69,'ABP REC Deliveries'!$E89,'ABP REC Calc'!$B$6:$B$69,'ABP REC Deliveries'!$F89),
IF(Y$4&gt;$G89,X89*(1-Inputs_ByYear!$D$4),0)),0)</f>
        <v>0</v>
      </c>
      <c r="Z89" s="248">
        <f>IF((Z$4-$G89)&lt;($C89+$B89),IF(Z$4=$G89+$B89,SUMIFS(INDEX('ABP REC Calc'!$G$6:$AB$69,,MATCH('ABP REC Deliveries'!$H89,'ABP REC Calc'!$G$5:$AB$5,0)),'ABP REC Calc'!$C$6:$C$69,'ABP REC Deliveries'!$E89,'ABP REC Calc'!$B$6:$B$69,'ABP REC Deliveries'!$F89),
IF(Z$4&gt;$G89,Y89*(1-Inputs_ByYear!$D$4),0)),0)</f>
        <v>65468.929149971562</v>
      </c>
      <c r="AA89" s="248">
        <f>IF((AA$4-$G89)&lt;($C89+$B89),IF(AA$4=$G89+$B89,SUMIFS(INDEX('ABP REC Calc'!$G$6:$AB$69,,MATCH('ABP REC Deliveries'!$H89,'ABP REC Calc'!$G$5:$AB$5,0)),'ABP REC Calc'!$C$6:$C$69,'ABP REC Deliveries'!$E89,'ABP REC Calc'!$B$6:$B$69,'ABP REC Deliveries'!$F89),
IF(AA$4&gt;$G89,Z89*(1-Inputs_ByYear!$D$4),0)),0)</f>
        <v>65141.584504221704</v>
      </c>
      <c r="AB89" s="248">
        <f>IF((AB$4-$G89)&lt;($C89+$B89),IF(AB$4=$G89+$B89,SUMIFS(INDEX('ABP REC Calc'!$G$6:$AB$69,,MATCH('ABP REC Deliveries'!$H89,'ABP REC Calc'!$G$5:$AB$5,0)),'ABP REC Calc'!$C$6:$C$69,'ABP REC Deliveries'!$E89,'ABP REC Calc'!$B$6:$B$69,'ABP REC Deliveries'!$F89),
IF(AB$4&gt;$G89,AA89*(1-Inputs_ByYear!$D$4),0)),0)</f>
        <v>64815.876581700599</v>
      </c>
      <c r="AC89" s="248">
        <f>IF((AC$4-$G89)&lt;($C89+$B89),IF(AC$4=$G89+$B89,SUMIFS(INDEX('ABP REC Calc'!$G$6:$AB$69,,MATCH('ABP REC Deliveries'!$H89,'ABP REC Calc'!$G$5:$AB$5,0)),'ABP REC Calc'!$C$6:$C$69,'ABP REC Deliveries'!$E89,'ABP REC Calc'!$B$6:$B$69,'ABP REC Deliveries'!$F89),
IF(AC$4&gt;$G89,AB89*(1-Inputs_ByYear!$D$4),0)),0)</f>
        <v>64491.797198792097</v>
      </c>
      <c r="AD89" s="248">
        <f>IF((AD$4-$G89)&lt;($C89+$B89),IF(AD$4=$G89+$B89,SUMIFS(INDEX('ABP REC Calc'!$G$6:$AB$69,,MATCH('ABP REC Deliveries'!$H89,'ABP REC Calc'!$G$5:$AB$5,0)),'ABP REC Calc'!$C$6:$C$69,'ABP REC Deliveries'!$E89,'ABP REC Calc'!$B$6:$B$69,'ABP REC Deliveries'!$F89),
IF(AD$4&gt;$G89,AC89*(1-Inputs_ByYear!$D$4),0)),0)</f>
        <v>64169.338212798139</v>
      </c>
    </row>
    <row r="90" spans="2:30" ht="14.45" customHeight="1">
      <c r="B90" s="64">
        <v>1</v>
      </c>
      <c r="C90" s="64">
        <v>15</v>
      </c>
      <c r="D90" s="64" t="s">
        <v>229</v>
      </c>
      <c r="E90" s="234" t="s">
        <v>207</v>
      </c>
      <c r="F90" s="231" t="s">
        <v>231</v>
      </c>
      <c r="G90" s="231">
        <f t="shared" si="4"/>
        <v>2041</v>
      </c>
      <c r="H90" s="239" t="s">
        <v>39</v>
      </c>
      <c r="I90" s="247">
        <v>0</v>
      </c>
      <c r="J90" s="248">
        <f>IF((J$4-$G90)&lt;($C90+$B90),IF(J$4=$G90+$B90,SUMIFS(INDEX('ABP REC Calc'!$G$6:$AB$69,,MATCH('ABP REC Deliveries'!$H90,'ABP REC Calc'!$G$5:$AB$5,0)),'ABP REC Calc'!$C$6:$C$69,'ABP REC Deliveries'!$E90,'ABP REC Calc'!$B$6:$B$69,'ABP REC Deliveries'!$F90),
IF(J$4&gt;$G90,I90*(1-Inputs_ByYear!$D$4),0)),0)</f>
        <v>0</v>
      </c>
      <c r="K90" s="248">
        <f>IF((K$4-$G90)&lt;($C90+$B90),IF(K$4=$G90+$B90,SUMIFS(INDEX('ABP REC Calc'!$G$6:$AB$69,,MATCH('ABP REC Deliveries'!$H90,'ABP REC Calc'!$G$5:$AB$5,0)),'ABP REC Calc'!$C$6:$C$69,'ABP REC Deliveries'!$E90,'ABP REC Calc'!$B$6:$B$69,'ABP REC Deliveries'!$F90),
IF(K$4&gt;$G90,J90*(1-Inputs_ByYear!$D$4),0)),0)</f>
        <v>0</v>
      </c>
      <c r="L90" s="248">
        <f>IF((L$4-$G90)&lt;($C90+$B90),IF(L$4=$G90+$B90,SUMIFS(INDEX('ABP REC Calc'!$G$6:$AB$69,,MATCH('ABP REC Deliveries'!$H90,'ABP REC Calc'!$G$5:$AB$5,0)),'ABP REC Calc'!$C$6:$C$69,'ABP REC Deliveries'!$E90,'ABP REC Calc'!$B$6:$B$69,'ABP REC Deliveries'!$F90),
IF(L$4&gt;$G90,K90*(1-Inputs_ByYear!$D$4),0)),0)</f>
        <v>0</v>
      </c>
      <c r="M90" s="248">
        <f>IF((M$4-$G90)&lt;($C90+$B90),IF(M$4=$G90+$B90,SUMIFS(INDEX('ABP REC Calc'!$G$6:$AB$69,,MATCH('ABP REC Deliveries'!$H90,'ABP REC Calc'!$G$5:$AB$5,0)),'ABP REC Calc'!$C$6:$C$69,'ABP REC Deliveries'!$E90,'ABP REC Calc'!$B$6:$B$69,'ABP REC Deliveries'!$F90),
IF(M$4&gt;$G90,L90*(1-Inputs_ByYear!$D$4),0)),0)</f>
        <v>0</v>
      </c>
      <c r="N90" s="248">
        <f>IF((N$4-$G90)&lt;($C90+$B90),IF(N$4=$G90+$B90,SUMIFS(INDEX('ABP REC Calc'!$G$6:$AB$69,,MATCH('ABP REC Deliveries'!$H90,'ABP REC Calc'!$G$5:$AB$5,0)),'ABP REC Calc'!$C$6:$C$69,'ABP REC Deliveries'!$E90,'ABP REC Calc'!$B$6:$B$69,'ABP REC Deliveries'!$F90),
IF(N$4&gt;$G90,M90*(1-Inputs_ByYear!$D$4),0)),0)</f>
        <v>0</v>
      </c>
      <c r="O90" s="248">
        <f>IF((O$4-$G90)&lt;($C90+$B90),IF(O$4=$G90+$B90,SUMIFS(INDEX('ABP REC Calc'!$G$6:$AB$69,,MATCH('ABP REC Deliveries'!$H90,'ABP REC Calc'!$G$5:$AB$5,0)),'ABP REC Calc'!$C$6:$C$69,'ABP REC Deliveries'!$E90,'ABP REC Calc'!$B$6:$B$69,'ABP REC Deliveries'!$F90),
IF(O$4&gt;$G90,N90*(1-Inputs_ByYear!$D$4),0)),0)</f>
        <v>0</v>
      </c>
      <c r="P90" s="248">
        <f>IF((P$4-$G90)&lt;($C90+$B90),IF(P$4=$G90+$B90,SUMIFS(INDEX('ABP REC Calc'!$G$6:$AB$69,,MATCH('ABP REC Deliveries'!$H90,'ABP REC Calc'!$G$5:$AB$5,0)),'ABP REC Calc'!$C$6:$C$69,'ABP REC Deliveries'!$E90,'ABP REC Calc'!$B$6:$B$69,'ABP REC Deliveries'!$F90),
IF(P$4&gt;$G90,O90*(1-Inputs_ByYear!$D$4),0)),0)</f>
        <v>0</v>
      </c>
      <c r="Q90" s="248">
        <f>IF((Q$4-$G90)&lt;($C90+$B90),IF(Q$4=$G90+$B90,SUMIFS(INDEX('ABP REC Calc'!$G$6:$AB$69,,MATCH('ABP REC Deliveries'!$H90,'ABP REC Calc'!$G$5:$AB$5,0)),'ABP REC Calc'!$C$6:$C$69,'ABP REC Deliveries'!$E90,'ABP REC Calc'!$B$6:$B$69,'ABP REC Deliveries'!$F90),
IF(Q$4&gt;$G90,P90*(1-Inputs_ByYear!$D$4),0)),0)</f>
        <v>0</v>
      </c>
      <c r="R90" s="248">
        <f>IF((R$4-$G90)&lt;($C90+$B90),IF(R$4=$G90+$B90,SUMIFS(INDEX('ABP REC Calc'!$G$6:$AB$69,,MATCH('ABP REC Deliveries'!$H90,'ABP REC Calc'!$G$5:$AB$5,0)),'ABP REC Calc'!$C$6:$C$69,'ABP REC Deliveries'!$E90,'ABP REC Calc'!$B$6:$B$69,'ABP REC Deliveries'!$F90),
IF(R$4&gt;$G90,Q90*(1-Inputs_ByYear!$D$4),0)),0)</f>
        <v>0</v>
      </c>
      <c r="S90" s="248">
        <f>IF((S$4-$G90)&lt;($C90+$B90),IF(S$4=$G90+$B90,SUMIFS(INDEX('ABP REC Calc'!$G$6:$AB$69,,MATCH('ABP REC Deliveries'!$H90,'ABP REC Calc'!$G$5:$AB$5,0)),'ABP REC Calc'!$C$6:$C$69,'ABP REC Deliveries'!$E90,'ABP REC Calc'!$B$6:$B$69,'ABP REC Deliveries'!$F90),
IF(S$4&gt;$G90,R90*(1-Inputs_ByYear!$D$4),0)),0)</f>
        <v>0</v>
      </c>
      <c r="T90" s="248">
        <f>IF((T$4-$G90)&lt;($C90+$B90),IF(T$4=$G90+$B90,SUMIFS(INDEX('ABP REC Calc'!$G$6:$AB$69,,MATCH('ABP REC Deliveries'!$H90,'ABP REC Calc'!$G$5:$AB$5,0)),'ABP REC Calc'!$C$6:$C$69,'ABP REC Deliveries'!$E90,'ABP REC Calc'!$B$6:$B$69,'ABP REC Deliveries'!$F90),
IF(T$4&gt;$G90,S90*(1-Inputs_ByYear!$D$4),0)),0)</f>
        <v>0</v>
      </c>
      <c r="U90" s="248">
        <f>IF((U$4-$G90)&lt;($C90+$B90),IF(U$4=$G90+$B90,SUMIFS(INDEX('ABP REC Calc'!$G$6:$AB$69,,MATCH('ABP REC Deliveries'!$H90,'ABP REC Calc'!$G$5:$AB$5,0)),'ABP REC Calc'!$C$6:$C$69,'ABP REC Deliveries'!$E90,'ABP REC Calc'!$B$6:$B$69,'ABP REC Deliveries'!$F90),
IF(U$4&gt;$G90,T90*(1-Inputs_ByYear!$D$4),0)),0)</f>
        <v>0</v>
      </c>
      <c r="V90" s="248">
        <f>IF((V$4-$G90)&lt;($C90+$B90),IF(V$4=$G90+$B90,SUMIFS(INDEX('ABP REC Calc'!$G$6:$AB$69,,MATCH('ABP REC Deliveries'!$H90,'ABP REC Calc'!$G$5:$AB$5,0)),'ABP REC Calc'!$C$6:$C$69,'ABP REC Deliveries'!$E90,'ABP REC Calc'!$B$6:$B$69,'ABP REC Deliveries'!$F90),
IF(V$4&gt;$G90,U90*(1-Inputs_ByYear!$D$4),0)),0)</f>
        <v>0</v>
      </c>
      <c r="W90" s="248">
        <f>IF((W$4-$G90)&lt;($C90+$B90),IF(W$4=$G90+$B90,SUMIFS(INDEX('ABP REC Calc'!$G$6:$AB$69,,MATCH('ABP REC Deliveries'!$H90,'ABP REC Calc'!$G$5:$AB$5,0)),'ABP REC Calc'!$C$6:$C$69,'ABP REC Deliveries'!$E90,'ABP REC Calc'!$B$6:$B$69,'ABP REC Deliveries'!$F90),
IF(W$4&gt;$G90,V90*(1-Inputs_ByYear!$D$4),0)),0)</f>
        <v>0</v>
      </c>
      <c r="X90" s="248">
        <f>IF((X$4-$G90)&lt;($C90+$B90),IF(X$4=$G90+$B90,SUMIFS(INDEX('ABP REC Calc'!$G$6:$AB$69,,MATCH('ABP REC Deliveries'!$H90,'ABP REC Calc'!$G$5:$AB$5,0)),'ABP REC Calc'!$C$6:$C$69,'ABP REC Deliveries'!$E90,'ABP REC Calc'!$B$6:$B$69,'ABP REC Deliveries'!$F90),
IF(X$4&gt;$G90,W90*(1-Inputs_ByYear!$D$4),0)),0)</f>
        <v>0</v>
      </c>
      <c r="Y90" s="248">
        <f>IF((Y$4-$G90)&lt;($C90+$B90),IF(Y$4=$G90+$B90,SUMIFS(INDEX('ABP REC Calc'!$G$6:$AB$69,,MATCH('ABP REC Deliveries'!$H90,'ABP REC Calc'!$G$5:$AB$5,0)),'ABP REC Calc'!$C$6:$C$69,'ABP REC Deliveries'!$E90,'ABP REC Calc'!$B$6:$B$69,'ABP REC Deliveries'!$F90),
IF(Y$4&gt;$G90,X90*(1-Inputs_ByYear!$D$4),0)),0)</f>
        <v>0</v>
      </c>
      <c r="Z90" s="248">
        <f>IF((Z$4-$G90)&lt;($C90+$B90),IF(Z$4=$G90+$B90,SUMIFS(INDEX('ABP REC Calc'!$G$6:$AB$69,,MATCH('ABP REC Deliveries'!$H90,'ABP REC Calc'!$G$5:$AB$5,0)),'ABP REC Calc'!$C$6:$C$69,'ABP REC Deliveries'!$E90,'ABP REC Calc'!$B$6:$B$69,'ABP REC Deliveries'!$F90),
IF(Z$4&gt;$G90,Y90*(1-Inputs_ByYear!$D$4),0)),0)</f>
        <v>0</v>
      </c>
      <c r="AA90" s="248">
        <f>IF((AA$4-$G90)&lt;($C90+$B90),IF(AA$4=$G90+$B90,SUMIFS(INDEX('ABP REC Calc'!$G$6:$AB$69,,MATCH('ABP REC Deliveries'!$H90,'ABP REC Calc'!$G$5:$AB$5,0)),'ABP REC Calc'!$C$6:$C$69,'ABP REC Deliveries'!$E90,'ABP REC Calc'!$B$6:$B$69,'ABP REC Deliveries'!$F90),
IF(AA$4&gt;$G90,Z90*(1-Inputs_ByYear!$D$4),0)),0)</f>
        <v>65468.929149971562</v>
      </c>
      <c r="AB90" s="248">
        <f>IF((AB$4-$G90)&lt;($C90+$B90),IF(AB$4=$G90+$B90,SUMIFS(INDEX('ABP REC Calc'!$G$6:$AB$69,,MATCH('ABP REC Deliveries'!$H90,'ABP REC Calc'!$G$5:$AB$5,0)),'ABP REC Calc'!$C$6:$C$69,'ABP REC Deliveries'!$E90,'ABP REC Calc'!$B$6:$B$69,'ABP REC Deliveries'!$F90),
IF(AB$4&gt;$G90,AA90*(1-Inputs_ByYear!$D$4),0)),0)</f>
        <v>65141.584504221704</v>
      </c>
      <c r="AC90" s="248">
        <f>IF((AC$4-$G90)&lt;($C90+$B90),IF(AC$4=$G90+$B90,SUMIFS(INDEX('ABP REC Calc'!$G$6:$AB$69,,MATCH('ABP REC Deliveries'!$H90,'ABP REC Calc'!$G$5:$AB$5,0)),'ABP REC Calc'!$C$6:$C$69,'ABP REC Deliveries'!$E90,'ABP REC Calc'!$B$6:$B$69,'ABP REC Deliveries'!$F90),
IF(AC$4&gt;$G90,AB90*(1-Inputs_ByYear!$D$4),0)),0)</f>
        <v>64815.876581700599</v>
      </c>
      <c r="AD90" s="248">
        <f>IF((AD$4-$G90)&lt;($C90+$B90),IF(AD$4=$G90+$B90,SUMIFS(INDEX('ABP REC Calc'!$G$6:$AB$69,,MATCH('ABP REC Deliveries'!$H90,'ABP REC Calc'!$G$5:$AB$5,0)),'ABP REC Calc'!$C$6:$C$69,'ABP REC Deliveries'!$E90,'ABP REC Calc'!$B$6:$B$69,'ABP REC Deliveries'!$F90),
IF(AD$4&gt;$G90,AC90*(1-Inputs_ByYear!$D$4),0)),0)</f>
        <v>64491.797198792097</v>
      </c>
    </row>
    <row r="91" spans="2:30" ht="14.45" customHeight="1">
      <c r="B91" s="64">
        <v>1</v>
      </c>
      <c r="C91" s="64">
        <v>15</v>
      </c>
      <c r="D91" s="64" t="s">
        <v>229</v>
      </c>
      <c r="E91" s="234" t="s">
        <v>207</v>
      </c>
      <c r="F91" s="231" t="s">
        <v>231</v>
      </c>
      <c r="G91" s="231">
        <f t="shared" si="4"/>
        <v>2042</v>
      </c>
      <c r="H91" s="239" t="s">
        <v>40</v>
      </c>
      <c r="I91" s="247">
        <v>0</v>
      </c>
      <c r="J91" s="248">
        <f>IF((J$4-$G91)&lt;($C91+$B91),IF(J$4=$G91+$B91,SUMIFS(INDEX('ABP REC Calc'!$G$6:$AB$69,,MATCH('ABP REC Deliveries'!$H91,'ABP REC Calc'!$G$5:$AB$5,0)),'ABP REC Calc'!$C$6:$C$69,'ABP REC Deliveries'!$E91,'ABP REC Calc'!$B$6:$B$69,'ABP REC Deliveries'!$F91),
IF(J$4&gt;$G91,I91*(1-Inputs_ByYear!$D$4),0)),0)</f>
        <v>0</v>
      </c>
      <c r="K91" s="248">
        <f>IF((K$4-$G91)&lt;($C91+$B91),IF(K$4=$G91+$B91,SUMIFS(INDEX('ABP REC Calc'!$G$6:$AB$69,,MATCH('ABP REC Deliveries'!$H91,'ABP REC Calc'!$G$5:$AB$5,0)),'ABP REC Calc'!$C$6:$C$69,'ABP REC Deliveries'!$E91,'ABP REC Calc'!$B$6:$B$69,'ABP REC Deliveries'!$F91),
IF(K$4&gt;$G91,J91*(1-Inputs_ByYear!$D$4),0)),0)</f>
        <v>0</v>
      </c>
      <c r="L91" s="248">
        <f>IF((L$4-$G91)&lt;($C91+$B91),IF(L$4=$G91+$B91,SUMIFS(INDEX('ABP REC Calc'!$G$6:$AB$69,,MATCH('ABP REC Deliveries'!$H91,'ABP REC Calc'!$G$5:$AB$5,0)),'ABP REC Calc'!$C$6:$C$69,'ABP REC Deliveries'!$E91,'ABP REC Calc'!$B$6:$B$69,'ABP REC Deliveries'!$F91),
IF(L$4&gt;$G91,K91*(1-Inputs_ByYear!$D$4),0)),0)</f>
        <v>0</v>
      </c>
      <c r="M91" s="248">
        <f>IF((M$4-$G91)&lt;($C91+$B91),IF(M$4=$G91+$B91,SUMIFS(INDEX('ABP REC Calc'!$G$6:$AB$69,,MATCH('ABP REC Deliveries'!$H91,'ABP REC Calc'!$G$5:$AB$5,0)),'ABP REC Calc'!$C$6:$C$69,'ABP REC Deliveries'!$E91,'ABP REC Calc'!$B$6:$B$69,'ABP REC Deliveries'!$F91),
IF(M$4&gt;$G91,L91*(1-Inputs_ByYear!$D$4),0)),0)</f>
        <v>0</v>
      </c>
      <c r="N91" s="248">
        <f>IF((N$4-$G91)&lt;($C91+$B91),IF(N$4=$G91+$B91,SUMIFS(INDEX('ABP REC Calc'!$G$6:$AB$69,,MATCH('ABP REC Deliveries'!$H91,'ABP REC Calc'!$G$5:$AB$5,0)),'ABP REC Calc'!$C$6:$C$69,'ABP REC Deliveries'!$E91,'ABP REC Calc'!$B$6:$B$69,'ABP REC Deliveries'!$F91),
IF(N$4&gt;$G91,M91*(1-Inputs_ByYear!$D$4),0)),0)</f>
        <v>0</v>
      </c>
      <c r="O91" s="248">
        <f>IF((O$4-$G91)&lt;($C91+$B91),IF(O$4=$G91+$B91,SUMIFS(INDEX('ABP REC Calc'!$G$6:$AB$69,,MATCH('ABP REC Deliveries'!$H91,'ABP REC Calc'!$G$5:$AB$5,0)),'ABP REC Calc'!$C$6:$C$69,'ABP REC Deliveries'!$E91,'ABP REC Calc'!$B$6:$B$69,'ABP REC Deliveries'!$F91),
IF(O$4&gt;$G91,N91*(1-Inputs_ByYear!$D$4),0)),0)</f>
        <v>0</v>
      </c>
      <c r="P91" s="248">
        <f>IF((P$4-$G91)&lt;($C91+$B91),IF(P$4=$G91+$B91,SUMIFS(INDEX('ABP REC Calc'!$G$6:$AB$69,,MATCH('ABP REC Deliveries'!$H91,'ABP REC Calc'!$G$5:$AB$5,0)),'ABP REC Calc'!$C$6:$C$69,'ABP REC Deliveries'!$E91,'ABP REC Calc'!$B$6:$B$69,'ABP REC Deliveries'!$F91),
IF(P$4&gt;$G91,O91*(1-Inputs_ByYear!$D$4),0)),0)</f>
        <v>0</v>
      </c>
      <c r="Q91" s="248">
        <f>IF((Q$4-$G91)&lt;($C91+$B91),IF(Q$4=$G91+$B91,SUMIFS(INDEX('ABP REC Calc'!$G$6:$AB$69,,MATCH('ABP REC Deliveries'!$H91,'ABP REC Calc'!$G$5:$AB$5,0)),'ABP REC Calc'!$C$6:$C$69,'ABP REC Deliveries'!$E91,'ABP REC Calc'!$B$6:$B$69,'ABP REC Deliveries'!$F91),
IF(Q$4&gt;$G91,P91*(1-Inputs_ByYear!$D$4),0)),0)</f>
        <v>0</v>
      </c>
      <c r="R91" s="248">
        <f>IF((R$4-$G91)&lt;($C91+$B91),IF(R$4=$G91+$B91,SUMIFS(INDEX('ABP REC Calc'!$G$6:$AB$69,,MATCH('ABP REC Deliveries'!$H91,'ABP REC Calc'!$G$5:$AB$5,0)),'ABP REC Calc'!$C$6:$C$69,'ABP REC Deliveries'!$E91,'ABP REC Calc'!$B$6:$B$69,'ABP REC Deliveries'!$F91),
IF(R$4&gt;$G91,Q91*(1-Inputs_ByYear!$D$4),0)),0)</f>
        <v>0</v>
      </c>
      <c r="S91" s="248">
        <f>IF((S$4-$G91)&lt;($C91+$B91),IF(S$4=$G91+$B91,SUMIFS(INDEX('ABP REC Calc'!$G$6:$AB$69,,MATCH('ABP REC Deliveries'!$H91,'ABP REC Calc'!$G$5:$AB$5,0)),'ABP REC Calc'!$C$6:$C$69,'ABP REC Deliveries'!$E91,'ABP REC Calc'!$B$6:$B$69,'ABP REC Deliveries'!$F91),
IF(S$4&gt;$G91,R91*(1-Inputs_ByYear!$D$4),0)),0)</f>
        <v>0</v>
      </c>
      <c r="T91" s="248">
        <f>IF((T$4-$G91)&lt;($C91+$B91),IF(T$4=$G91+$B91,SUMIFS(INDEX('ABP REC Calc'!$G$6:$AB$69,,MATCH('ABP REC Deliveries'!$H91,'ABP REC Calc'!$G$5:$AB$5,0)),'ABP REC Calc'!$C$6:$C$69,'ABP REC Deliveries'!$E91,'ABP REC Calc'!$B$6:$B$69,'ABP REC Deliveries'!$F91),
IF(T$4&gt;$G91,S91*(1-Inputs_ByYear!$D$4),0)),0)</f>
        <v>0</v>
      </c>
      <c r="U91" s="248">
        <f>IF((U$4-$G91)&lt;($C91+$B91),IF(U$4=$G91+$B91,SUMIFS(INDEX('ABP REC Calc'!$G$6:$AB$69,,MATCH('ABP REC Deliveries'!$H91,'ABP REC Calc'!$G$5:$AB$5,0)),'ABP REC Calc'!$C$6:$C$69,'ABP REC Deliveries'!$E91,'ABP REC Calc'!$B$6:$B$69,'ABP REC Deliveries'!$F91),
IF(U$4&gt;$G91,T91*(1-Inputs_ByYear!$D$4),0)),0)</f>
        <v>0</v>
      </c>
      <c r="V91" s="248">
        <f>IF((V$4-$G91)&lt;($C91+$B91),IF(V$4=$G91+$B91,SUMIFS(INDEX('ABP REC Calc'!$G$6:$AB$69,,MATCH('ABP REC Deliveries'!$H91,'ABP REC Calc'!$G$5:$AB$5,0)),'ABP REC Calc'!$C$6:$C$69,'ABP REC Deliveries'!$E91,'ABP REC Calc'!$B$6:$B$69,'ABP REC Deliveries'!$F91),
IF(V$4&gt;$G91,U91*(1-Inputs_ByYear!$D$4),0)),0)</f>
        <v>0</v>
      </c>
      <c r="W91" s="248">
        <f>IF((W$4-$G91)&lt;($C91+$B91),IF(W$4=$G91+$B91,SUMIFS(INDEX('ABP REC Calc'!$G$6:$AB$69,,MATCH('ABP REC Deliveries'!$H91,'ABP REC Calc'!$G$5:$AB$5,0)),'ABP REC Calc'!$C$6:$C$69,'ABP REC Deliveries'!$E91,'ABP REC Calc'!$B$6:$B$69,'ABP REC Deliveries'!$F91),
IF(W$4&gt;$G91,V91*(1-Inputs_ByYear!$D$4),0)),0)</f>
        <v>0</v>
      </c>
      <c r="X91" s="248">
        <f>IF((X$4-$G91)&lt;($C91+$B91),IF(X$4=$G91+$B91,SUMIFS(INDEX('ABP REC Calc'!$G$6:$AB$69,,MATCH('ABP REC Deliveries'!$H91,'ABP REC Calc'!$G$5:$AB$5,0)),'ABP REC Calc'!$C$6:$C$69,'ABP REC Deliveries'!$E91,'ABP REC Calc'!$B$6:$B$69,'ABP REC Deliveries'!$F91),
IF(X$4&gt;$G91,W91*(1-Inputs_ByYear!$D$4),0)),0)</f>
        <v>0</v>
      </c>
      <c r="Y91" s="248">
        <f>IF((Y$4-$G91)&lt;($C91+$B91),IF(Y$4=$G91+$B91,SUMIFS(INDEX('ABP REC Calc'!$G$6:$AB$69,,MATCH('ABP REC Deliveries'!$H91,'ABP REC Calc'!$G$5:$AB$5,0)),'ABP REC Calc'!$C$6:$C$69,'ABP REC Deliveries'!$E91,'ABP REC Calc'!$B$6:$B$69,'ABP REC Deliveries'!$F91),
IF(Y$4&gt;$G91,X91*(1-Inputs_ByYear!$D$4),0)),0)</f>
        <v>0</v>
      </c>
      <c r="Z91" s="248">
        <f>IF((Z$4-$G91)&lt;($C91+$B91),IF(Z$4=$G91+$B91,SUMIFS(INDEX('ABP REC Calc'!$G$6:$AB$69,,MATCH('ABP REC Deliveries'!$H91,'ABP REC Calc'!$G$5:$AB$5,0)),'ABP REC Calc'!$C$6:$C$69,'ABP REC Deliveries'!$E91,'ABP REC Calc'!$B$6:$B$69,'ABP REC Deliveries'!$F91),
IF(Z$4&gt;$G91,Y91*(1-Inputs_ByYear!$D$4),0)),0)</f>
        <v>0</v>
      </c>
      <c r="AA91" s="248">
        <f>IF((AA$4-$G91)&lt;($C91+$B91),IF(AA$4=$G91+$B91,SUMIFS(INDEX('ABP REC Calc'!$G$6:$AB$69,,MATCH('ABP REC Deliveries'!$H91,'ABP REC Calc'!$G$5:$AB$5,0)),'ABP REC Calc'!$C$6:$C$69,'ABP REC Deliveries'!$E91,'ABP REC Calc'!$B$6:$B$69,'ABP REC Deliveries'!$F91),
IF(AA$4&gt;$G91,Z91*(1-Inputs_ByYear!$D$4),0)),0)</f>
        <v>0</v>
      </c>
      <c r="AB91" s="248">
        <f>IF((AB$4-$G91)&lt;($C91+$B91),IF(AB$4=$G91+$B91,SUMIFS(INDEX('ABP REC Calc'!$G$6:$AB$69,,MATCH('ABP REC Deliveries'!$H91,'ABP REC Calc'!$G$5:$AB$5,0)),'ABP REC Calc'!$C$6:$C$69,'ABP REC Deliveries'!$E91,'ABP REC Calc'!$B$6:$B$69,'ABP REC Deliveries'!$F91),
IF(AB$4&gt;$G91,AA91*(1-Inputs_ByYear!$D$4),0)),0)</f>
        <v>65468.929149971562</v>
      </c>
      <c r="AC91" s="248">
        <f>IF((AC$4-$G91)&lt;($C91+$B91),IF(AC$4=$G91+$B91,SUMIFS(INDEX('ABP REC Calc'!$G$6:$AB$69,,MATCH('ABP REC Deliveries'!$H91,'ABP REC Calc'!$G$5:$AB$5,0)),'ABP REC Calc'!$C$6:$C$69,'ABP REC Deliveries'!$E91,'ABP REC Calc'!$B$6:$B$69,'ABP REC Deliveries'!$F91),
IF(AC$4&gt;$G91,AB91*(1-Inputs_ByYear!$D$4),0)),0)</f>
        <v>65141.584504221704</v>
      </c>
      <c r="AD91" s="248">
        <f>IF((AD$4-$G91)&lt;($C91+$B91),IF(AD$4=$G91+$B91,SUMIFS(INDEX('ABP REC Calc'!$G$6:$AB$69,,MATCH('ABP REC Deliveries'!$H91,'ABP REC Calc'!$G$5:$AB$5,0)),'ABP REC Calc'!$C$6:$C$69,'ABP REC Deliveries'!$E91,'ABP REC Calc'!$B$6:$B$69,'ABP REC Deliveries'!$F91),
IF(AD$4&gt;$G91,AC91*(1-Inputs_ByYear!$D$4),0)),0)</f>
        <v>64815.876581700599</v>
      </c>
    </row>
    <row r="92" spans="2:30" ht="14.45" customHeight="1">
      <c r="B92" s="64">
        <v>1</v>
      </c>
      <c r="C92" s="64">
        <v>15</v>
      </c>
      <c r="D92" s="64" t="s">
        <v>229</v>
      </c>
      <c r="E92" s="234" t="s">
        <v>207</v>
      </c>
      <c r="F92" s="231" t="s">
        <v>231</v>
      </c>
      <c r="G92" s="231">
        <f t="shared" si="4"/>
        <v>2043</v>
      </c>
      <c r="H92" s="239" t="s">
        <v>41</v>
      </c>
      <c r="I92" s="247">
        <v>0</v>
      </c>
      <c r="J92" s="248">
        <f>IF((J$4-$G92)&lt;($C92+$B92),IF(J$4=$G92+$B92,SUMIFS(INDEX('ABP REC Calc'!$G$6:$AB$69,,MATCH('ABP REC Deliveries'!$H92,'ABP REC Calc'!$G$5:$AB$5,0)),'ABP REC Calc'!$C$6:$C$69,'ABP REC Deliveries'!$E92,'ABP REC Calc'!$B$6:$B$69,'ABP REC Deliveries'!$F92),
IF(J$4&gt;$G92,I92*(1-Inputs_ByYear!$D$4),0)),0)</f>
        <v>0</v>
      </c>
      <c r="K92" s="248">
        <f>IF((K$4-$G92)&lt;($C92+$B92),IF(K$4=$G92+$B92,SUMIFS(INDEX('ABP REC Calc'!$G$6:$AB$69,,MATCH('ABP REC Deliveries'!$H92,'ABP REC Calc'!$G$5:$AB$5,0)),'ABP REC Calc'!$C$6:$C$69,'ABP REC Deliveries'!$E92,'ABP REC Calc'!$B$6:$B$69,'ABP REC Deliveries'!$F92),
IF(K$4&gt;$G92,J92*(1-Inputs_ByYear!$D$4),0)),0)</f>
        <v>0</v>
      </c>
      <c r="L92" s="248">
        <f>IF((L$4-$G92)&lt;($C92+$B92),IF(L$4=$G92+$B92,SUMIFS(INDEX('ABP REC Calc'!$G$6:$AB$69,,MATCH('ABP REC Deliveries'!$H92,'ABP REC Calc'!$G$5:$AB$5,0)),'ABP REC Calc'!$C$6:$C$69,'ABP REC Deliveries'!$E92,'ABP REC Calc'!$B$6:$B$69,'ABP REC Deliveries'!$F92),
IF(L$4&gt;$G92,K92*(1-Inputs_ByYear!$D$4),0)),0)</f>
        <v>0</v>
      </c>
      <c r="M92" s="248">
        <f>IF((M$4-$G92)&lt;($C92+$B92),IF(M$4=$G92+$B92,SUMIFS(INDEX('ABP REC Calc'!$G$6:$AB$69,,MATCH('ABP REC Deliveries'!$H92,'ABP REC Calc'!$G$5:$AB$5,0)),'ABP REC Calc'!$C$6:$C$69,'ABP REC Deliveries'!$E92,'ABP REC Calc'!$B$6:$B$69,'ABP REC Deliveries'!$F92),
IF(M$4&gt;$G92,L92*(1-Inputs_ByYear!$D$4),0)),0)</f>
        <v>0</v>
      </c>
      <c r="N92" s="248">
        <f>IF((N$4-$G92)&lt;($C92+$B92),IF(N$4=$G92+$B92,SUMIFS(INDEX('ABP REC Calc'!$G$6:$AB$69,,MATCH('ABP REC Deliveries'!$H92,'ABP REC Calc'!$G$5:$AB$5,0)),'ABP REC Calc'!$C$6:$C$69,'ABP REC Deliveries'!$E92,'ABP REC Calc'!$B$6:$B$69,'ABP REC Deliveries'!$F92),
IF(N$4&gt;$G92,M92*(1-Inputs_ByYear!$D$4),0)),0)</f>
        <v>0</v>
      </c>
      <c r="O92" s="248">
        <f>IF((O$4-$G92)&lt;($C92+$B92),IF(O$4=$G92+$B92,SUMIFS(INDEX('ABP REC Calc'!$G$6:$AB$69,,MATCH('ABP REC Deliveries'!$H92,'ABP REC Calc'!$G$5:$AB$5,0)),'ABP REC Calc'!$C$6:$C$69,'ABP REC Deliveries'!$E92,'ABP REC Calc'!$B$6:$B$69,'ABP REC Deliveries'!$F92),
IF(O$4&gt;$G92,N92*(1-Inputs_ByYear!$D$4),0)),0)</f>
        <v>0</v>
      </c>
      <c r="P92" s="248">
        <f>IF((P$4-$G92)&lt;($C92+$B92),IF(P$4=$G92+$B92,SUMIFS(INDEX('ABP REC Calc'!$G$6:$AB$69,,MATCH('ABP REC Deliveries'!$H92,'ABP REC Calc'!$G$5:$AB$5,0)),'ABP REC Calc'!$C$6:$C$69,'ABP REC Deliveries'!$E92,'ABP REC Calc'!$B$6:$B$69,'ABP REC Deliveries'!$F92),
IF(P$4&gt;$G92,O92*(1-Inputs_ByYear!$D$4),0)),0)</f>
        <v>0</v>
      </c>
      <c r="Q92" s="248">
        <f>IF((Q$4-$G92)&lt;($C92+$B92),IF(Q$4=$G92+$B92,SUMIFS(INDEX('ABP REC Calc'!$G$6:$AB$69,,MATCH('ABP REC Deliveries'!$H92,'ABP REC Calc'!$G$5:$AB$5,0)),'ABP REC Calc'!$C$6:$C$69,'ABP REC Deliveries'!$E92,'ABP REC Calc'!$B$6:$B$69,'ABP REC Deliveries'!$F92),
IF(Q$4&gt;$G92,P92*(1-Inputs_ByYear!$D$4),0)),0)</f>
        <v>0</v>
      </c>
      <c r="R92" s="248">
        <f>IF((R$4-$G92)&lt;($C92+$B92),IF(R$4=$G92+$B92,SUMIFS(INDEX('ABP REC Calc'!$G$6:$AB$69,,MATCH('ABP REC Deliveries'!$H92,'ABP REC Calc'!$G$5:$AB$5,0)),'ABP REC Calc'!$C$6:$C$69,'ABP REC Deliveries'!$E92,'ABP REC Calc'!$B$6:$B$69,'ABP REC Deliveries'!$F92),
IF(R$4&gt;$G92,Q92*(1-Inputs_ByYear!$D$4),0)),0)</f>
        <v>0</v>
      </c>
      <c r="S92" s="248">
        <f>IF((S$4-$G92)&lt;($C92+$B92),IF(S$4=$G92+$B92,SUMIFS(INDEX('ABP REC Calc'!$G$6:$AB$69,,MATCH('ABP REC Deliveries'!$H92,'ABP REC Calc'!$G$5:$AB$5,0)),'ABP REC Calc'!$C$6:$C$69,'ABP REC Deliveries'!$E92,'ABP REC Calc'!$B$6:$B$69,'ABP REC Deliveries'!$F92),
IF(S$4&gt;$G92,R92*(1-Inputs_ByYear!$D$4),0)),0)</f>
        <v>0</v>
      </c>
      <c r="T92" s="248">
        <f>IF((T$4-$G92)&lt;($C92+$B92),IF(T$4=$G92+$B92,SUMIFS(INDEX('ABP REC Calc'!$G$6:$AB$69,,MATCH('ABP REC Deliveries'!$H92,'ABP REC Calc'!$G$5:$AB$5,0)),'ABP REC Calc'!$C$6:$C$69,'ABP REC Deliveries'!$E92,'ABP REC Calc'!$B$6:$B$69,'ABP REC Deliveries'!$F92),
IF(T$4&gt;$G92,S92*(1-Inputs_ByYear!$D$4),0)),0)</f>
        <v>0</v>
      </c>
      <c r="U92" s="248">
        <f>IF((U$4-$G92)&lt;($C92+$B92),IF(U$4=$G92+$B92,SUMIFS(INDEX('ABP REC Calc'!$G$6:$AB$69,,MATCH('ABP REC Deliveries'!$H92,'ABP REC Calc'!$G$5:$AB$5,0)),'ABP REC Calc'!$C$6:$C$69,'ABP REC Deliveries'!$E92,'ABP REC Calc'!$B$6:$B$69,'ABP REC Deliveries'!$F92),
IF(U$4&gt;$G92,T92*(1-Inputs_ByYear!$D$4),0)),0)</f>
        <v>0</v>
      </c>
      <c r="V92" s="248">
        <f>IF((V$4-$G92)&lt;($C92+$B92),IF(V$4=$G92+$B92,SUMIFS(INDEX('ABP REC Calc'!$G$6:$AB$69,,MATCH('ABP REC Deliveries'!$H92,'ABP REC Calc'!$G$5:$AB$5,0)),'ABP REC Calc'!$C$6:$C$69,'ABP REC Deliveries'!$E92,'ABP REC Calc'!$B$6:$B$69,'ABP REC Deliveries'!$F92),
IF(V$4&gt;$G92,U92*(1-Inputs_ByYear!$D$4),0)),0)</f>
        <v>0</v>
      </c>
      <c r="W92" s="248">
        <f>IF((W$4-$G92)&lt;($C92+$B92),IF(W$4=$G92+$B92,SUMIFS(INDEX('ABP REC Calc'!$G$6:$AB$69,,MATCH('ABP REC Deliveries'!$H92,'ABP REC Calc'!$G$5:$AB$5,0)),'ABP REC Calc'!$C$6:$C$69,'ABP REC Deliveries'!$E92,'ABP REC Calc'!$B$6:$B$69,'ABP REC Deliveries'!$F92),
IF(W$4&gt;$G92,V92*(1-Inputs_ByYear!$D$4),0)),0)</f>
        <v>0</v>
      </c>
      <c r="X92" s="248">
        <f>IF((X$4-$G92)&lt;($C92+$B92),IF(X$4=$G92+$B92,SUMIFS(INDEX('ABP REC Calc'!$G$6:$AB$69,,MATCH('ABP REC Deliveries'!$H92,'ABP REC Calc'!$G$5:$AB$5,0)),'ABP REC Calc'!$C$6:$C$69,'ABP REC Deliveries'!$E92,'ABP REC Calc'!$B$6:$B$69,'ABP REC Deliveries'!$F92),
IF(X$4&gt;$G92,W92*(1-Inputs_ByYear!$D$4),0)),0)</f>
        <v>0</v>
      </c>
      <c r="Y92" s="248">
        <f>IF((Y$4-$G92)&lt;($C92+$B92),IF(Y$4=$G92+$B92,SUMIFS(INDEX('ABP REC Calc'!$G$6:$AB$69,,MATCH('ABP REC Deliveries'!$H92,'ABP REC Calc'!$G$5:$AB$5,0)),'ABP REC Calc'!$C$6:$C$69,'ABP REC Deliveries'!$E92,'ABP REC Calc'!$B$6:$B$69,'ABP REC Deliveries'!$F92),
IF(Y$4&gt;$G92,X92*(1-Inputs_ByYear!$D$4),0)),0)</f>
        <v>0</v>
      </c>
      <c r="Z92" s="248">
        <f>IF((Z$4-$G92)&lt;($C92+$B92),IF(Z$4=$G92+$B92,SUMIFS(INDEX('ABP REC Calc'!$G$6:$AB$69,,MATCH('ABP REC Deliveries'!$H92,'ABP REC Calc'!$G$5:$AB$5,0)),'ABP REC Calc'!$C$6:$C$69,'ABP REC Deliveries'!$E92,'ABP REC Calc'!$B$6:$B$69,'ABP REC Deliveries'!$F92),
IF(Z$4&gt;$G92,Y92*(1-Inputs_ByYear!$D$4),0)),0)</f>
        <v>0</v>
      </c>
      <c r="AA92" s="248">
        <f>IF((AA$4-$G92)&lt;($C92+$B92),IF(AA$4=$G92+$B92,SUMIFS(INDEX('ABP REC Calc'!$G$6:$AB$69,,MATCH('ABP REC Deliveries'!$H92,'ABP REC Calc'!$G$5:$AB$5,0)),'ABP REC Calc'!$C$6:$C$69,'ABP REC Deliveries'!$E92,'ABP REC Calc'!$B$6:$B$69,'ABP REC Deliveries'!$F92),
IF(AA$4&gt;$G92,Z92*(1-Inputs_ByYear!$D$4),0)),0)</f>
        <v>0</v>
      </c>
      <c r="AB92" s="248">
        <f>IF((AB$4-$G92)&lt;($C92+$B92),IF(AB$4=$G92+$B92,SUMIFS(INDEX('ABP REC Calc'!$G$6:$AB$69,,MATCH('ABP REC Deliveries'!$H92,'ABP REC Calc'!$G$5:$AB$5,0)),'ABP REC Calc'!$C$6:$C$69,'ABP REC Deliveries'!$E92,'ABP REC Calc'!$B$6:$B$69,'ABP REC Deliveries'!$F92),
IF(AB$4&gt;$G92,AA92*(1-Inputs_ByYear!$D$4),0)),0)</f>
        <v>0</v>
      </c>
      <c r="AC92" s="248">
        <f>IF((AC$4-$G92)&lt;($C92+$B92),IF(AC$4=$G92+$B92,SUMIFS(INDEX('ABP REC Calc'!$G$6:$AB$69,,MATCH('ABP REC Deliveries'!$H92,'ABP REC Calc'!$G$5:$AB$5,0)),'ABP REC Calc'!$C$6:$C$69,'ABP REC Deliveries'!$E92,'ABP REC Calc'!$B$6:$B$69,'ABP REC Deliveries'!$F92),
IF(AC$4&gt;$G92,AB92*(1-Inputs_ByYear!$D$4),0)),0)</f>
        <v>65468.929149971562</v>
      </c>
      <c r="AD92" s="248">
        <f>IF((AD$4-$G92)&lt;($C92+$B92),IF(AD$4=$G92+$B92,SUMIFS(INDEX('ABP REC Calc'!$G$6:$AB$69,,MATCH('ABP REC Deliveries'!$H92,'ABP REC Calc'!$G$5:$AB$5,0)),'ABP REC Calc'!$C$6:$C$69,'ABP REC Deliveries'!$E92,'ABP REC Calc'!$B$6:$B$69,'ABP REC Deliveries'!$F92),
IF(AD$4&gt;$G92,AC92*(1-Inputs_ByYear!$D$4),0)),0)</f>
        <v>65141.584504221704</v>
      </c>
    </row>
    <row r="93" spans="2:30" ht="14.45" customHeight="1">
      <c r="B93" s="64">
        <v>1</v>
      </c>
      <c r="C93" s="64">
        <v>15</v>
      </c>
      <c r="D93" s="64" t="s">
        <v>229</v>
      </c>
      <c r="E93" s="234" t="s">
        <v>207</v>
      </c>
      <c r="F93" s="231" t="s">
        <v>231</v>
      </c>
      <c r="G93" s="231">
        <f t="shared" si="4"/>
        <v>2044</v>
      </c>
      <c r="H93" s="239" t="s">
        <v>42</v>
      </c>
      <c r="I93" s="247">
        <v>0</v>
      </c>
      <c r="J93" s="248">
        <f>IF((J$4-$G93)&lt;($C93+$B93),IF(J$4=$G93+$B93,SUMIFS(INDEX('ABP REC Calc'!$G$6:$AB$69,,MATCH('ABP REC Deliveries'!$H93,'ABP REC Calc'!$G$5:$AB$5,0)),'ABP REC Calc'!$C$6:$C$69,'ABP REC Deliveries'!$E93,'ABP REC Calc'!$B$6:$B$69,'ABP REC Deliveries'!$F93),
IF(J$4&gt;$G93,I93*(1-Inputs_ByYear!$D$4),0)),0)</f>
        <v>0</v>
      </c>
      <c r="K93" s="248">
        <f>IF((K$4-$G93)&lt;($C93+$B93),IF(K$4=$G93+$B93,SUMIFS(INDEX('ABP REC Calc'!$G$6:$AB$69,,MATCH('ABP REC Deliveries'!$H93,'ABP REC Calc'!$G$5:$AB$5,0)),'ABP REC Calc'!$C$6:$C$69,'ABP REC Deliveries'!$E93,'ABP REC Calc'!$B$6:$B$69,'ABP REC Deliveries'!$F93),
IF(K$4&gt;$G93,J93*(1-Inputs_ByYear!$D$4),0)),0)</f>
        <v>0</v>
      </c>
      <c r="L93" s="248">
        <f>IF((L$4-$G93)&lt;($C93+$B93),IF(L$4=$G93+$B93,SUMIFS(INDEX('ABP REC Calc'!$G$6:$AB$69,,MATCH('ABP REC Deliveries'!$H93,'ABP REC Calc'!$G$5:$AB$5,0)),'ABP REC Calc'!$C$6:$C$69,'ABP REC Deliveries'!$E93,'ABP REC Calc'!$B$6:$B$69,'ABP REC Deliveries'!$F93),
IF(L$4&gt;$G93,K93*(1-Inputs_ByYear!$D$4),0)),0)</f>
        <v>0</v>
      </c>
      <c r="M93" s="248">
        <f>IF((M$4-$G93)&lt;($C93+$B93),IF(M$4=$G93+$B93,SUMIFS(INDEX('ABP REC Calc'!$G$6:$AB$69,,MATCH('ABP REC Deliveries'!$H93,'ABP REC Calc'!$G$5:$AB$5,0)),'ABP REC Calc'!$C$6:$C$69,'ABP REC Deliveries'!$E93,'ABP REC Calc'!$B$6:$B$69,'ABP REC Deliveries'!$F93),
IF(M$4&gt;$G93,L93*(1-Inputs_ByYear!$D$4),0)),0)</f>
        <v>0</v>
      </c>
      <c r="N93" s="248">
        <f>IF((N$4-$G93)&lt;($C93+$B93),IF(N$4=$G93+$B93,SUMIFS(INDEX('ABP REC Calc'!$G$6:$AB$69,,MATCH('ABP REC Deliveries'!$H93,'ABP REC Calc'!$G$5:$AB$5,0)),'ABP REC Calc'!$C$6:$C$69,'ABP REC Deliveries'!$E93,'ABP REC Calc'!$B$6:$B$69,'ABP REC Deliveries'!$F93),
IF(N$4&gt;$G93,M93*(1-Inputs_ByYear!$D$4),0)),0)</f>
        <v>0</v>
      </c>
      <c r="O93" s="248">
        <f>IF((O$4-$G93)&lt;($C93+$B93),IF(O$4=$G93+$B93,SUMIFS(INDEX('ABP REC Calc'!$G$6:$AB$69,,MATCH('ABP REC Deliveries'!$H93,'ABP REC Calc'!$G$5:$AB$5,0)),'ABP REC Calc'!$C$6:$C$69,'ABP REC Deliveries'!$E93,'ABP REC Calc'!$B$6:$B$69,'ABP REC Deliveries'!$F93),
IF(O$4&gt;$G93,N93*(1-Inputs_ByYear!$D$4),0)),0)</f>
        <v>0</v>
      </c>
      <c r="P93" s="248">
        <f>IF((P$4-$G93)&lt;($C93+$B93),IF(P$4=$G93+$B93,SUMIFS(INDEX('ABP REC Calc'!$G$6:$AB$69,,MATCH('ABP REC Deliveries'!$H93,'ABP REC Calc'!$G$5:$AB$5,0)),'ABP REC Calc'!$C$6:$C$69,'ABP REC Deliveries'!$E93,'ABP REC Calc'!$B$6:$B$69,'ABP REC Deliveries'!$F93),
IF(P$4&gt;$G93,O93*(1-Inputs_ByYear!$D$4),0)),0)</f>
        <v>0</v>
      </c>
      <c r="Q93" s="248">
        <f>IF((Q$4-$G93)&lt;($C93+$B93),IF(Q$4=$G93+$B93,SUMIFS(INDEX('ABP REC Calc'!$G$6:$AB$69,,MATCH('ABP REC Deliveries'!$H93,'ABP REC Calc'!$G$5:$AB$5,0)),'ABP REC Calc'!$C$6:$C$69,'ABP REC Deliveries'!$E93,'ABP REC Calc'!$B$6:$B$69,'ABP REC Deliveries'!$F93),
IF(Q$4&gt;$G93,P93*(1-Inputs_ByYear!$D$4),0)),0)</f>
        <v>0</v>
      </c>
      <c r="R93" s="248">
        <f>IF((R$4-$G93)&lt;($C93+$B93),IF(R$4=$G93+$B93,SUMIFS(INDEX('ABP REC Calc'!$G$6:$AB$69,,MATCH('ABP REC Deliveries'!$H93,'ABP REC Calc'!$G$5:$AB$5,0)),'ABP REC Calc'!$C$6:$C$69,'ABP REC Deliveries'!$E93,'ABP REC Calc'!$B$6:$B$69,'ABP REC Deliveries'!$F93),
IF(R$4&gt;$G93,Q93*(1-Inputs_ByYear!$D$4),0)),0)</f>
        <v>0</v>
      </c>
      <c r="S93" s="248">
        <f>IF((S$4-$G93)&lt;($C93+$B93),IF(S$4=$G93+$B93,SUMIFS(INDEX('ABP REC Calc'!$G$6:$AB$69,,MATCH('ABP REC Deliveries'!$H93,'ABP REC Calc'!$G$5:$AB$5,0)),'ABP REC Calc'!$C$6:$C$69,'ABP REC Deliveries'!$E93,'ABP REC Calc'!$B$6:$B$69,'ABP REC Deliveries'!$F93),
IF(S$4&gt;$G93,R93*(1-Inputs_ByYear!$D$4),0)),0)</f>
        <v>0</v>
      </c>
      <c r="T93" s="248">
        <f>IF((T$4-$G93)&lt;($C93+$B93),IF(T$4=$G93+$B93,SUMIFS(INDEX('ABP REC Calc'!$G$6:$AB$69,,MATCH('ABP REC Deliveries'!$H93,'ABP REC Calc'!$G$5:$AB$5,0)),'ABP REC Calc'!$C$6:$C$69,'ABP REC Deliveries'!$E93,'ABP REC Calc'!$B$6:$B$69,'ABP REC Deliveries'!$F93),
IF(T$4&gt;$G93,S93*(1-Inputs_ByYear!$D$4),0)),0)</f>
        <v>0</v>
      </c>
      <c r="U93" s="248">
        <f>IF((U$4-$G93)&lt;($C93+$B93),IF(U$4=$G93+$B93,SUMIFS(INDEX('ABP REC Calc'!$G$6:$AB$69,,MATCH('ABP REC Deliveries'!$H93,'ABP REC Calc'!$G$5:$AB$5,0)),'ABP REC Calc'!$C$6:$C$69,'ABP REC Deliveries'!$E93,'ABP REC Calc'!$B$6:$B$69,'ABP REC Deliveries'!$F93),
IF(U$4&gt;$G93,T93*(1-Inputs_ByYear!$D$4),0)),0)</f>
        <v>0</v>
      </c>
      <c r="V93" s="248">
        <f>IF((V$4-$G93)&lt;($C93+$B93),IF(V$4=$G93+$B93,SUMIFS(INDEX('ABP REC Calc'!$G$6:$AB$69,,MATCH('ABP REC Deliveries'!$H93,'ABP REC Calc'!$G$5:$AB$5,0)),'ABP REC Calc'!$C$6:$C$69,'ABP REC Deliveries'!$E93,'ABP REC Calc'!$B$6:$B$69,'ABP REC Deliveries'!$F93),
IF(V$4&gt;$G93,U93*(1-Inputs_ByYear!$D$4),0)),0)</f>
        <v>0</v>
      </c>
      <c r="W93" s="248">
        <f>IF((W$4-$G93)&lt;($C93+$B93),IF(W$4=$G93+$B93,SUMIFS(INDEX('ABP REC Calc'!$G$6:$AB$69,,MATCH('ABP REC Deliveries'!$H93,'ABP REC Calc'!$G$5:$AB$5,0)),'ABP REC Calc'!$C$6:$C$69,'ABP REC Deliveries'!$E93,'ABP REC Calc'!$B$6:$B$69,'ABP REC Deliveries'!$F93),
IF(W$4&gt;$G93,V93*(1-Inputs_ByYear!$D$4),0)),0)</f>
        <v>0</v>
      </c>
      <c r="X93" s="248">
        <f>IF((X$4-$G93)&lt;($C93+$B93),IF(X$4=$G93+$B93,SUMIFS(INDEX('ABP REC Calc'!$G$6:$AB$69,,MATCH('ABP REC Deliveries'!$H93,'ABP REC Calc'!$G$5:$AB$5,0)),'ABP REC Calc'!$C$6:$C$69,'ABP REC Deliveries'!$E93,'ABP REC Calc'!$B$6:$B$69,'ABP REC Deliveries'!$F93),
IF(X$4&gt;$G93,W93*(1-Inputs_ByYear!$D$4),0)),0)</f>
        <v>0</v>
      </c>
      <c r="Y93" s="248">
        <f>IF((Y$4-$G93)&lt;($C93+$B93),IF(Y$4=$G93+$B93,SUMIFS(INDEX('ABP REC Calc'!$G$6:$AB$69,,MATCH('ABP REC Deliveries'!$H93,'ABP REC Calc'!$G$5:$AB$5,0)),'ABP REC Calc'!$C$6:$C$69,'ABP REC Deliveries'!$E93,'ABP REC Calc'!$B$6:$B$69,'ABP REC Deliveries'!$F93),
IF(Y$4&gt;$G93,X93*(1-Inputs_ByYear!$D$4),0)),0)</f>
        <v>0</v>
      </c>
      <c r="Z93" s="248">
        <f>IF((Z$4-$G93)&lt;($C93+$B93),IF(Z$4=$G93+$B93,SUMIFS(INDEX('ABP REC Calc'!$G$6:$AB$69,,MATCH('ABP REC Deliveries'!$H93,'ABP REC Calc'!$G$5:$AB$5,0)),'ABP REC Calc'!$C$6:$C$69,'ABP REC Deliveries'!$E93,'ABP REC Calc'!$B$6:$B$69,'ABP REC Deliveries'!$F93),
IF(Z$4&gt;$G93,Y93*(1-Inputs_ByYear!$D$4),0)),0)</f>
        <v>0</v>
      </c>
      <c r="AA93" s="248">
        <f>IF((AA$4-$G93)&lt;($C93+$B93),IF(AA$4=$G93+$B93,SUMIFS(INDEX('ABP REC Calc'!$G$6:$AB$69,,MATCH('ABP REC Deliveries'!$H93,'ABP REC Calc'!$G$5:$AB$5,0)),'ABP REC Calc'!$C$6:$C$69,'ABP REC Deliveries'!$E93,'ABP REC Calc'!$B$6:$B$69,'ABP REC Deliveries'!$F93),
IF(AA$4&gt;$G93,Z93*(1-Inputs_ByYear!$D$4),0)),0)</f>
        <v>0</v>
      </c>
      <c r="AB93" s="248">
        <f>IF((AB$4-$G93)&lt;($C93+$B93),IF(AB$4=$G93+$B93,SUMIFS(INDEX('ABP REC Calc'!$G$6:$AB$69,,MATCH('ABP REC Deliveries'!$H93,'ABP REC Calc'!$G$5:$AB$5,0)),'ABP REC Calc'!$C$6:$C$69,'ABP REC Deliveries'!$E93,'ABP REC Calc'!$B$6:$B$69,'ABP REC Deliveries'!$F93),
IF(AB$4&gt;$G93,AA93*(1-Inputs_ByYear!$D$4),0)),0)</f>
        <v>0</v>
      </c>
      <c r="AC93" s="248">
        <f>IF((AC$4-$G93)&lt;($C93+$B93),IF(AC$4=$G93+$B93,SUMIFS(INDEX('ABP REC Calc'!$G$6:$AB$69,,MATCH('ABP REC Deliveries'!$H93,'ABP REC Calc'!$G$5:$AB$5,0)),'ABP REC Calc'!$C$6:$C$69,'ABP REC Deliveries'!$E93,'ABP REC Calc'!$B$6:$B$69,'ABP REC Deliveries'!$F93),
IF(AC$4&gt;$G93,AB93*(1-Inputs_ByYear!$D$4),0)),0)</f>
        <v>0</v>
      </c>
      <c r="AD93" s="248">
        <f>IF((AD$4-$G93)&lt;($C93+$B93),IF(AD$4=$G93+$B93,SUMIFS(INDEX('ABP REC Calc'!$G$6:$AB$69,,MATCH('ABP REC Deliveries'!$H93,'ABP REC Calc'!$G$5:$AB$5,0)),'ABP REC Calc'!$C$6:$C$69,'ABP REC Deliveries'!$E93,'ABP REC Calc'!$B$6:$B$69,'ABP REC Deliveries'!$F93),
IF(AD$4&gt;$G93,AC93*(1-Inputs_ByYear!$D$4),0)),0)</f>
        <v>65468.929149971562</v>
      </c>
    </row>
    <row r="94" spans="2:30" ht="14.45" customHeight="1">
      <c r="B94" s="64">
        <v>1</v>
      </c>
      <c r="C94" s="64">
        <v>15</v>
      </c>
      <c r="D94" s="64" t="s">
        <v>229</v>
      </c>
      <c r="E94" s="234" t="s">
        <v>207</v>
      </c>
      <c r="F94" s="231" t="s">
        <v>231</v>
      </c>
      <c r="G94" s="231">
        <f t="shared" si="4"/>
        <v>2045</v>
      </c>
      <c r="H94" s="239" t="s">
        <v>43</v>
      </c>
      <c r="I94" s="247">
        <v>0</v>
      </c>
      <c r="J94" s="248">
        <f>IF((J$4-$G94)&lt;($C94+$B94),IF(J$4=$G94+$B94,SUMIFS(INDEX('ABP REC Calc'!$G$6:$AB$69,,MATCH('ABP REC Deliveries'!$H94,'ABP REC Calc'!$G$5:$AB$5,0)),'ABP REC Calc'!$C$6:$C$69,'ABP REC Deliveries'!$E94,'ABP REC Calc'!$B$6:$B$69,'ABP REC Deliveries'!$F94),
IF(J$4&gt;$G94,I94*(1-Inputs_ByYear!$D$4),0)),0)</f>
        <v>0</v>
      </c>
      <c r="K94" s="248">
        <f>IF((K$4-$G94)&lt;($C94+$B94),IF(K$4=$G94+$B94,SUMIFS(INDEX('ABP REC Calc'!$G$6:$AB$69,,MATCH('ABP REC Deliveries'!$H94,'ABP REC Calc'!$G$5:$AB$5,0)),'ABP REC Calc'!$C$6:$C$69,'ABP REC Deliveries'!$E94,'ABP REC Calc'!$B$6:$B$69,'ABP REC Deliveries'!$F94),
IF(K$4&gt;$G94,J94*(1-Inputs_ByYear!$D$4),0)),0)</f>
        <v>0</v>
      </c>
      <c r="L94" s="248">
        <f>IF((L$4-$G94)&lt;($C94+$B94),IF(L$4=$G94+$B94,SUMIFS(INDEX('ABP REC Calc'!$G$6:$AB$69,,MATCH('ABP REC Deliveries'!$H94,'ABP REC Calc'!$G$5:$AB$5,0)),'ABP REC Calc'!$C$6:$C$69,'ABP REC Deliveries'!$E94,'ABP REC Calc'!$B$6:$B$69,'ABP REC Deliveries'!$F94),
IF(L$4&gt;$G94,K94*(1-Inputs_ByYear!$D$4),0)),0)</f>
        <v>0</v>
      </c>
      <c r="M94" s="248">
        <f>IF((M$4-$G94)&lt;($C94+$B94),IF(M$4=$G94+$B94,SUMIFS(INDEX('ABP REC Calc'!$G$6:$AB$69,,MATCH('ABP REC Deliveries'!$H94,'ABP REC Calc'!$G$5:$AB$5,0)),'ABP REC Calc'!$C$6:$C$69,'ABP REC Deliveries'!$E94,'ABP REC Calc'!$B$6:$B$69,'ABP REC Deliveries'!$F94),
IF(M$4&gt;$G94,L94*(1-Inputs_ByYear!$D$4),0)),0)</f>
        <v>0</v>
      </c>
      <c r="N94" s="248">
        <f>IF((N$4-$G94)&lt;($C94+$B94),IF(N$4=$G94+$B94,SUMIFS(INDEX('ABP REC Calc'!$G$6:$AB$69,,MATCH('ABP REC Deliveries'!$H94,'ABP REC Calc'!$G$5:$AB$5,0)),'ABP REC Calc'!$C$6:$C$69,'ABP REC Deliveries'!$E94,'ABP REC Calc'!$B$6:$B$69,'ABP REC Deliveries'!$F94),
IF(N$4&gt;$G94,M94*(1-Inputs_ByYear!$D$4),0)),0)</f>
        <v>0</v>
      </c>
      <c r="O94" s="248">
        <f>IF((O$4-$G94)&lt;($C94+$B94),IF(O$4=$G94+$B94,SUMIFS(INDEX('ABP REC Calc'!$G$6:$AB$69,,MATCH('ABP REC Deliveries'!$H94,'ABP REC Calc'!$G$5:$AB$5,0)),'ABP REC Calc'!$C$6:$C$69,'ABP REC Deliveries'!$E94,'ABP REC Calc'!$B$6:$B$69,'ABP REC Deliveries'!$F94),
IF(O$4&gt;$G94,N94*(1-Inputs_ByYear!$D$4),0)),0)</f>
        <v>0</v>
      </c>
      <c r="P94" s="248">
        <f>IF((P$4-$G94)&lt;($C94+$B94),IF(P$4=$G94+$B94,SUMIFS(INDEX('ABP REC Calc'!$G$6:$AB$69,,MATCH('ABP REC Deliveries'!$H94,'ABP REC Calc'!$G$5:$AB$5,0)),'ABP REC Calc'!$C$6:$C$69,'ABP REC Deliveries'!$E94,'ABP REC Calc'!$B$6:$B$69,'ABP REC Deliveries'!$F94),
IF(P$4&gt;$G94,O94*(1-Inputs_ByYear!$D$4),0)),0)</f>
        <v>0</v>
      </c>
      <c r="Q94" s="248">
        <f>IF((Q$4-$G94)&lt;($C94+$B94),IF(Q$4=$G94+$B94,SUMIFS(INDEX('ABP REC Calc'!$G$6:$AB$69,,MATCH('ABP REC Deliveries'!$H94,'ABP REC Calc'!$G$5:$AB$5,0)),'ABP REC Calc'!$C$6:$C$69,'ABP REC Deliveries'!$E94,'ABP REC Calc'!$B$6:$B$69,'ABP REC Deliveries'!$F94),
IF(Q$4&gt;$G94,P94*(1-Inputs_ByYear!$D$4),0)),0)</f>
        <v>0</v>
      </c>
      <c r="R94" s="248">
        <f>IF((R$4-$G94)&lt;($C94+$B94),IF(R$4=$G94+$B94,SUMIFS(INDEX('ABP REC Calc'!$G$6:$AB$69,,MATCH('ABP REC Deliveries'!$H94,'ABP REC Calc'!$G$5:$AB$5,0)),'ABP REC Calc'!$C$6:$C$69,'ABP REC Deliveries'!$E94,'ABP REC Calc'!$B$6:$B$69,'ABP REC Deliveries'!$F94),
IF(R$4&gt;$G94,Q94*(1-Inputs_ByYear!$D$4),0)),0)</f>
        <v>0</v>
      </c>
      <c r="S94" s="248">
        <f>IF((S$4-$G94)&lt;($C94+$B94),IF(S$4=$G94+$B94,SUMIFS(INDEX('ABP REC Calc'!$G$6:$AB$69,,MATCH('ABP REC Deliveries'!$H94,'ABP REC Calc'!$G$5:$AB$5,0)),'ABP REC Calc'!$C$6:$C$69,'ABP REC Deliveries'!$E94,'ABP REC Calc'!$B$6:$B$69,'ABP REC Deliveries'!$F94),
IF(S$4&gt;$G94,R94*(1-Inputs_ByYear!$D$4),0)),0)</f>
        <v>0</v>
      </c>
      <c r="T94" s="248">
        <f>IF((T$4-$G94)&lt;($C94+$B94),IF(T$4=$G94+$B94,SUMIFS(INDEX('ABP REC Calc'!$G$6:$AB$69,,MATCH('ABP REC Deliveries'!$H94,'ABP REC Calc'!$G$5:$AB$5,0)),'ABP REC Calc'!$C$6:$C$69,'ABP REC Deliveries'!$E94,'ABP REC Calc'!$B$6:$B$69,'ABP REC Deliveries'!$F94),
IF(T$4&gt;$G94,S94*(1-Inputs_ByYear!$D$4),0)),0)</f>
        <v>0</v>
      </c>
      <c r="U94" s="248">
        <f>IF((U$4-$G94)&lt;($C94+$B94),IF(U$4=$G94+$B94,SUMIFS(INDEX('ABP REC Calc'!$G$6:$AB$69,,MATCH('ABP REC Deliveries'!$H94,'ABP REC Calc'!$G$5:$AB$5,0)),'ABP REC Calc'!$C$6:$C$69,'ABP REC Deliveries'!$E94,'ABP REC Calc'!$B$6:$B$69,'ABP REC Deliveries'!$F94),
IF(U$4&gt;$G94,T94*(1-Inputs_ByYear!$D$4),0)),0)</f>
        <v>0</v>
      </c>
      <c r="V94" s="248">
        <f>IF((V$4-$G94)&lt;($C94+$B94),IF(V$4=$G94+$B94,SUMIFS(INDEX('ABP REC Calc'!$G$6:$AB$69,,MATCH('ABP REC Deliveries'!$H94,'ABP REC Calc'!$G$5:$AB$5,0)),'ABP REC Calc'!$C$6:$C$69,'ABP REC Deliveries'!$E94,'ABP REC Calc'!$B$6:$B$69,'ABP REC Deliveries'!$F94),
IF(V$4&gt;$G94,U94*(1-Inputs_ByYear!$D$4),0)),0)</f>
        <v>0</v>
      </c>
      <c r="W94" s="248">
        <f>IF((W$4-$G94)&lt;($C94+$B94),IF(W$4=$G94+$B94,SUMIFS(INDEX('ABP REC Calc'!$G$6:$AB$69,,MATCH('ABP REC Deliveries'!$H94,'ABP REC Calc'!$G$5:$AB$5,0)),'ABP REC Calc'!$C$6:$C$69,'ABP REC Deliveries'!$E94,'ABP REC Calc'!$B$6:$B$69,'ABP REC Deliveries'!$F94),
IF(W$4&gt;$G94,V94*(1-Inputs_ByYear!$D$4),0)),0)</f>
        <v>0</v>
      </c>
      <c r="X94" s="248">
        <f>IF((X$4-$G94)&lt;($C94+$B94),IF(X$4=$G94+$B94,SUMIFS(INDEX('ABP REC Calc'!$G$6:$AB$69,,MATCH('ABP REC Deliveries'!$H94,'ABP REC Calc'!$G$5:$AB$5,0)),'ABP REC Calc'!$C$6:$C$69,'ABP REC Deliveries'!$E94,'ABP REC Calc'!$B$6:$B$69,'ABP REC Deliveries'!$F94),
IF(X$4&gt;$G94,W94*(1-Inputs_ByYear!$D$4),0)),0)</f>
        <v>0</v>
      </c>
      <c r="Y94" s="248">
        <f>IF((Y$4-$G94)&lt;($C94+$B94),IF(Y$4=$G94+$B94,SUMIFS(INDEX('ABP REC Calc'!$G$6:$AB$69,,MATCH('ABP REC Deliveries'!$H94,'ABP REC Calc'!$G$5:$AB$5,0)),'ABP REC Calc'!$C$6:$C$69,'ABP REC Deliveries'!$E94,'ABP REC Calc'!$B$6:$B$69,'ABP REC Deliveries'!$F94),
IF(Y$4&gt;$G94,X94*(1-Inputs_ByYear!$D$4),0)),0)</f>
        <v>0</v>
      </c>
      <c r="Z94" s="248">
        <f>IF((Z$4-$G94)&lt;($C94+$B94),IF(Z$4=$G94+$B94,SUMIFS(INDEX('ABP REC Calc'!$G$6:$AB$69,,MATCH('ABP REC Deliveries'!$H94,'ABP REC Calc'!$G$5:$AB$5,0)),'ABP REC Calc'!$C$6:$C$69,'ABP REC Deliveries'!$E94,'ABP REC Calc'!$B$6:$B$69,'ABP REC Deliveries'!$F94),
IF(Z$4&gt;$G94,Y94*(1-Inputs_ByYear!$D$4),0)),0)</f>
        <v>0</v>
      </c>
      <c r="AA94" s="248">
        <f>IF((AA$4-$G94)&lt;($C94+$B94),IF(AA$4=$G94+$B94,SUMIFS(INDEX('ABP REC Calc'!$G$6:$AB$69,,MATCH('ABP REC Deliveries'!$H94,'ABP REC Calc'!$G$5:$AB$5,0)),'ABP REC Calc'!$C$6:$C$69,'ABP REC Deliveries'!$E94,'ABP REC Calc'!$B$6:$B$69,'ABP REC Deliveries'!$F94),
IF(AA$4&gt;$G94,Z94*(1-Inputs_ByYear!$D$4),0)),0)</f>
        <v>0</v>
      </c>
      <c r="AB94" s="248">
        <f>IF((AB$4-$G94)&lt;($C94+$B94),IF(AB$4=$G94+$B94,SUMIFS(INDEX('ABP REC Calc'!$G$6:$AB$69,,MATCH('ABP REC Deliveries'!$H94,'ABP REC Calc'!$G$5:$AB$5,0)),'ABP REC Calc'!$C$6:$C$69,'ABP REC Deliveries'!$E94,'ABP REC Calc'!$B$6:$B$69,'ABP REC Deliveries'!$F94),
IF(AB$4&gt;$G94,AA94*(1-Inputs_ByYear!$D$4),0)),0)</f>
        <v>0</v>
      </c>
      <c r="AC94" s="248">
        <f>IF((AC$4-$G94)&lt;($C94+$B94),IF(AC$4=$G94+$B94,SUMIFS(INDEX('ABP REC Calc'!$G$6:$AB$69,,MATCH('ABP REC Deliveries'!$H94,'ABP REC Calc'!$G$5:$AB$5,0)),'ABP REC Calc'!$C$6:$C$69,'ABP REC Deliveries'!$E94,'ABP REC Calc'!$B$6:$B$69,'ABP REC Deliveries'!$F94),
IF(AC$4&gt;$G94,AB94*(1-Inputs_ByYear!$D$4),0)),0)</f>
        <v>0</v>
      </c>
      <c r="AD94" s="248">
        <f>IF((AD$4-$G94)&lt;($C94+$B94),IF(AD$4=$G94+$B94,SUMIFS(INDEX('ABP REC Calc'!$G$6:$AB$69,,MATCH('ABP REC Deliveries'!$H94,'ABP REC Calc'!$G$5:$AB$5,0)),'ABP REC Calc'!$C$6:$C$69,'ABP REC Deliveries'!$E94,'ABP REC Calc'!$B$6:$B$69,'ABP REC Deliveries'!$F94),
IF(AD$4&gt;$G94,AC94*(1-Inputs_ByYear!$D$4),0)),0)</f>
        <v>0</v>
      </c>
    </row>
    <row r="95" spans="2:30" ht="14.45" customHeight="1">
      <c r="H95" s="240"/>
      <c r="I95" s="240"/>
      <c r="J95" s="243"/>
      <c r="K95" s="240"/>
      <c r="L95" s="240"/>
      <c r="M95" s="240"/>
      <c r="N95" s="240"/>
      <c r="O95" s="240"/>
      <c r="P95" s="240"/>
      <c r="Q95" s="240"/>
      <c r="R95" s="240"/>
      <c r="S95" s="240"/>
      <c r="T95" s="240"/>
      <c r="U95" s="240"/>
      <c r="V95" s="240"/>
      <c r="W95" s="240"/>
      <c r="X95" s="240"/>
      <c r="Y95" s="240"/>
      <c r="Z95" s="240"/>
      <c r="AA95" s="240"/>
      <c r="AB95" s="240"/>
      <c r="AC95" s="240"/>
      <c r="AD95" s="240"/>
    </row>
    <row r="96" spans="2:30" ht="14.45" customHeight="1">
      <c r="B96" s="64">
        <v>2</v>
      </c>
      <c r="C96" s="64">
        <v>20</v>
      </c>
      <c r="D96" s="64" t="s">
        <v>229</v>
      </c>
      <c r="E96" s="234" t="s">
        <v>208</v>
      </c>
      <c r="F96" s="231" t="s">
        <v>230</v>
      </c>
      <c r="G96" s="231">
        <f>VALUE(LEFT(H96, FIND("-", H96)-1))</f>
        <v>2024</v>
      </c>
      <c r="H96" s="239" t="s">
        <v>22</v>
      </c>
      <c r="I96" s="247">
        <v>0</v>
      </c>
      <c r="J96" s="247">
        <v>0</v>
      </c>
      <c r="K96" s="248">
        <f>IF((K$4-$G96)&lt;($C96+$B96),IF(K$4=$G96+$B96,SUMIFS(INDEX('ABP REC Calc'!$G$6:$AB$69,,MATCH('ABP REC Deliveries'!$H96,'ABP REC Calc'!$G$5:$AB$5,0)),'ABP REC Calc'!$C$6:$C$69,'ABP REC Deliveries'!$E96,'ABP REC Calc'!$B$6:$B$69,'ABP REC Deliveries'!$F96),
IF(K$4&gt;$G96,J96*(1-Inputs_ByYear!$D$4),0)),0)</f>
        <v>8762.3683766388003</v>
      </c>
      <c r="L96" s="248">
        <f>IF((L$4-$G96)&lt;($C96+$B96),IF(L$4=$G96+$B96,SUMIFS(INDEX('ABP REC Calc'!$G$6:$AB$69,,MATCH('ABP REC Deliveries'!$H96,'ABP REC Calc'!$G$5:$AB$5,0)),'ABP REC Calc'!$C$6:$C$69,'ABP REC Deliveries'!$E96,'ABP REC Calc'!$B$6:$B$69,'ABP REC Deliveries'!$F96),
IF(L$4&gt;$G96,K96*(1-Inputs_ByYear!$D$4),0)),0)</f>
        <v>8718.5565347556058</v>
      </c>
      <c r="M96" s="248">
        <f>IF((M$4-$G96)&lt;($C96+$B96),IF(M$4=$G96+$B96,SUMIFS(INDEX('ABP REC Calc'!$G$6:$AB$69,,MATCH('ABP REC Deliveries'!$H96,'ABP REC Calc'!$G$5:$AB$5,0)),'ABP REC Calc'!$C$6:$C$69,'ABP REC Deliveries'!$E96,'ABP REC Calc'!$B$6:$B$69,'ABP REC Deliveries'!$F96),
IF(M$4&gt;$G96,L96*(1-Inputs_ByYear!$D$4),0)),0)</f>
        <v>8674.9637520818269</v>
      </c>
      <c r="N96" s="248">
        <f>IF((N$4-$G96)&lt;($C96+$B96),IF(N$4=$G96+$B96,SUMIFS(INDEX('ABP REC Calc'!$G$6:$AB$69,,MATCH('ABP REC Deliveries'!$H96,'ABP REC Calc'!$G$5:$AB$5,0)),'ABP REC Calc'!$C$6:$C$69,'ABP REC Deliveries'!$E96,'ABP REC Calc'!$B$6:$B$69,'ABP REC Deliveries'!$F96),
IF(N$4&gt;$G96,M96*(1-Inputs_ByYear!$D$4),0)),0)</f>
        <v>8631.5889333214182</v>
      </c>
      <c r="O96" s="248">
        <f>IF((O$4-$G96)&lt;($C96+$B96),IF(O$4=$G96+$B96,SUMIFS(INDEX('ABP REC Calc'!$G$6:$AB$69,,MATCH('ABP REC Deliveries'!$H96,'ABP REC Calc'!$G$5:$AB$5,0)),'ABP REC Calc'!$C$6:$C$69,'ABP REC Deliveries'!$E96,'ABP REC Calc'!$B$6:$B$69,'ABP REC Deliveries'!$F96),
IF(O$4&gt;$G96,N96*(1-Inputs_ByYear!$D$4),0)),0)</f>
        <v>8588.4309886548108</v>
      </c>
      <c r="P96" s="248">
        <f>IF((P$4-$G96)&lt;($C96+$B96),IF(P$4=$G96+$B96,SUMIFS(INDEX('ABP REC Calc'!$G$6:$AB$69,,MATCH('ABP REC Deliveries'!$H96,'ABP REC Calc'!$G$5:$AB$5,0)),'ABP REC Calc'!$C$6:$C$69,'ABP REC Deliveries'!$E96,'ABP REC Calc'!$B$6:$B$69,'ABP REC Deliveries'!$F96),
IF(P$4&gt;$G96,O96*(1-Inputs_ByYear!$D$4),0)),0)</f>
        <v>8545.4888337115372</v>
      </c>
      <c r="Q96" s="248">
        <f>IF((Q$4-$G96)&lt;($C96+$B96),IF(Q$4=$G96+$B96,SUMIFS(INDEX('ABP REC Calc'!$G$6:$AB$69,,MATCH('ABP REC Deliveries'!$H96,'ABP REC Calc'!$G$5:$AB$5,0)),'ABP REC Calc'!$C$6:$C$69,'ABP REC Deliveries'!$E96,'ABP REC Calc'!$B$6:$B$69,'ABP REC Deliveries'!$F96),
IF(Q$4&gt;$G96,P96*(1-Inputs_ByYear!$D$4),0)),0)</f>
        <v>8502.7613895429786</v>
      </c>
      <c r="R96" s="248">
        <f>IF((R$4-$G96)&lt;($C96+$B96),IF(R$4=$G96+$B96,SUMIFS(INDEX('ABP REC Calc'!$G$6:$AB$69,,MATCH('ABP REC Deliveries'!$H96,'ABP REC Calc'!$G$5:$AB$5,0)),'ABP REC Calc'!$C$6:$C$69,'ABP REC Deliveries'!$E96,'ABP REC Calc'!$B$6:$B$69,'ABP REC Deliveries'!$F96),
IF(R$4&gt;$G96,Q96*(1-Inputs_ByYear!$D$4),0)),0)</f>
        <v>8460.2475825952642</v>
      </c>
      <c r="S96" s="248">
        <f>IF((S$4-$G96)&lt;($C96+$B96),IF(S$4=$G96+$B96,SUMIFS(INDEX('ABP REC Calc'!$G$6:$AB$69,,MATCH('ABP REC Deliveries'!$H96,'ABP REC Calc'!$G$5:$AB$5,0)),'ABP REC Calc'!$C$6:$C$69,'ABP REC Deliveries'!$E96,'ABP REC Calc'!$B$6:$B$69,'ABP REC Deliveries'!$F96),
IF(S$4&gt;$G96,R96*(1-Inputs_ByYear!$D$4),0)),0)</f>
        <v>8417.9463446822883</v>
      </c>
      <c r="T96" s="248">
        <f>IF((T$4-$G96)&lt;($C96+$B96),IF(T$4=$G96+$B96,SUMIFS(INDEX('ABP REC Calc'!$G$6:$AB$69,,MATCH('ABP REC Deliveries'!$H96,'ABP REC Calc'!$G$5:$AB$5,0)),'ABP REC Calc'!$C$6:$C$69,'ABP REC Deliveries'!$E96,'ABP REC Calc'!$B$6:$B$69,'ABP REC Deliveries'!$F96),
IF(T$4&gt;$G96,S96*(1-Inputs_ByYear!$D$4),0)),0)</f>
        <v>8375.8566129588762</v>
      </c>
      <c r="U96" s="248">
        <f>IF((U$4-$G96)&lt;($C96+$B96),IF(U$4=$G96+$B96,SUMIFS(INDEX('ABP REC Calc'!$G$6:$AB$69,,MATCH('ABP REC Deliveries'!$H96,'ABP REC Calc'!$G$5:$AB$5,0)),'ABP REC Calc'!$C$6:$C$69,'ABP REC Deliveries'!$E96,'ABP REC Calc'!$B$6:$B$69,'ABP REC Deliveries'!$F96),
IF(U$4&gt;$G96,T96*(1-Inputs_ByYear!$D$4),0)),0)</f>
        <v>8333.9773298940818</v>
      </c>
      <c r="V96" s="248">
        <f>IF((V$4-$G96)&lt;($C96+$B96),IF(V$4=$G96+$B96,SUMIFS(INDEX('ABP REC Calc'!$G$6:$AB$69,,MATCH('ABP REC Deliveries'!$H96,'ABP REC Calc'!$G$5:$AB$5,0)),'ABP REC Calc'!$C$6:$C$69,'ABP REC Deliveries'!$E96,'ABP REC Calc'!$B$6:$B$69,'ABP REC Deliveries'!$F96),
IF(V$4&gt;$G96,U96*(1-Inputs_ByYear!$D$4),0)),0)</f>
        <v>8292.3074432446119</v>
      </c>
      <c r="W96" s="248">
        <f>IF((W$4-$G96)&lt;($C96+$B96),IF(W$4=$G96+$B96,SUMIFS(INDEX('ABP REC Calc'!$G$6:$AB$69,,MATCH('ABP REC Deliveries'!$H96,'ABP REC Calc'!$G$5:$AB$5,0)),'ABP REC Calc'!$C$6:$C$69,'ABP REC Deliveries'!$E96,'ABP REC Calc'!$B$6:$B$69,'ABP REC Deliveries'!$F96),
IF(W$4&gt;$G96,V96*(1-Inputs_ByYear!$D$4),0)),0)</f>
        <v>8250.8459060283894</v>
      </c>
      <c r="X96" s="248">
        <f>IF((X$4-$G96)&lt;($C96+$B96),IF(X$4=$G96+$B96,SUMIFS(INDEX('ABP REC Calc'!$G$6:$AB$69,,MATCH('ABP REC Deliveries'!$H96,'ABP REC Calc'!$G$5:$AB$5,0)),'ABP REC Calc'!$C$6:$C$69,'ABP REC Deliveries'!$E96,'ABP REC Calc'!$B$6:$B$69,'ABP REC Deliveries'!$F96),
IF(X$4&gt;$G96,W96*(1-Inputs_ByYear!$D$4),0)),0)</f>
        <v>8209.5916764982467</v>
      </c>
      <c r="Y96" s="248">
        <f>IF((Y$4-$G96)&lt;($C96+$B96),IF(Y$4=$G96+$B96,SUMIFS(INDEX('ABP REC Calc'!$G$6:$AB$69,,MATCH('ABP REC Deliveries'!$H96,'ABP REC Calc'!$G$5:$AB$5,0)),'ABP REC Calc'!$C$6:$C$69,'ABP REC Deliveries'!$E96,'ABP REC Calc'!$B$6:$B$69,'ABP REC Deliveries'!$F96),
IF(Y$4&gt;$G96,X96*(1-Inputs_ByYear!$D$4),0)),0)</f>
        <v>8168.5437181157558</v>
      </c>
      <c r="Z96" s="248">
        <f>IF((Z$4-$G96)&lt;($C96+$B96),IF(Z$4=$G96+$B96,SUMIFS(INDEX('ABP REC Calc'!$G$6:$AB$69,,MATCH('ABP REC Deliveries'!$H96,'ABP REC Calc'!$G$5:$AB$5,0)),'ABP REC Calc'!$C$6:$C$69,'ABP REC Deliveries'!$E96,'ABP REC Calc'!$B$6:$B$69,'ABP REC Deliveries'!$F96),
IF(Z$4&gt;$G96,Y96*(1-Inputs_ByYear!$D$4),0)),0)</f>
        <v>8127.7009995251774</v>
      </c>
      <c r="AA96" s="248">
        <f>IF((AA$4-$G96)&lt;($C96+$B96),IF(AA$4=$G96+$B96,SUMIFS(INDEX('ABP REC Calc'!$G$6:$AB$69,,MATCH('ABP REC Deliveries'!$H96,'ABP REC Calc'!$G$5:$AB$5,0)),'ABP REC Calc'!$C$6:$C$69,'ABP REC Deliveries'!$E96,'ABP REC Calc'!$B$6:$B$69,'ABP REC Deliveries'!$F96),
IF(AA$4&gt;$G96,Z96*(1-Inputs_ByYear!$D$4),0)),0)</f>
        <v>8087.0624945275513</v>
      </c>
      <c r="AB96" s="248">
        <f>IF((AB$4-$G96)&lt;($C96+$B96),IF(AB$4=$G96+$B96,SUMIFS(INDEX('ABP REC Calc'!$G$6:$AB$69,,MATCH('ABP REC Deliveries'!$H96,'ABP REC Calc'!$G$5:$AB$5,0)),'ABP REC Calc'!$C$6:$C$69,'ABP REC Deliveries'!$E96,'ABP REC Calc'!$B$6:$B$69,'ABP REC Deliveries'!$F96),
IF(AB$4&gt;$G96,AA96*(1-Inputs_ByYear!$D$4),0)),0)</f>
        <v>8046.6271820549136</v>
      </c>
      <c r="AC96" s="248">
        <f>IF((AC$4-$G96)&lt;($C96+$B96),IF(AC$4=$G96+$B96,SUMIFS(INDEX('ABP REC Calc'!$G$6:$AB$69,,MATCH('ABP REC Deliveries'!$H96,'ABP REC Calc'!$G$5:$AB$5,0)),'ABP REC Calc'!$C$6:$C$69,'ABP REC Deliveries'!$E96,'ABP REC Calc'!$B$6:$B$69,'ABP REC Deliveries'!$F96),
IF(AC$4&gt;$G96,AB96*(1-Inputs_ByYear!$D$4),0)),0)</f>
        <v>8006.3940461446391</v>
      </c>
      <c r="AD96" s="248">
        <f>IF((AD$4-$G96)&lt;($C96+$B96),IF(AD$4=$G96+$B96,SUMIFS(INDEX('ABP REC Calc'!$G$6:$AB$69,,MATCH('ABP REC Deliveries'!$H96,'ABP REC Calc'!$G$5:$AB$5,0)),'ABP REC Calc'!$C$6:$C$69,'ABP REC Deliveries'!$E96,'ABP REC Calc'!$B$6:$B$69,'ABP REC Deliveries'!$F96),
IF(AD$4&gt;$G96,AC96*(1-Inputs_ByYear!$D$4),0)),0)</f>
        <v>7966.3620759139158</v>
      </c>
    </row>
    <row r="97" spans="2:30" ht="14.45" customHeight="1">
      <c r="B97" s="64">
        <v>2</v>
      </c>
      <c r="C97" s="64">
        <v>20</v>
      </c>
      <c r="D97" s="64" t="s">
        <v>229</v>
      </c>
      <c r="E97" s="234" t="s">
        <v>208</v>
      </c>
      <c r="F97" s="231" t="s">
        <v>230</v>
      </c>
      <c r="G97" s="231">
        <f t="shared" ref="G97:G117" si="5">VALUE(LEFT(H97, FIND("-", H97)-1))</f>
        <v>2025</v>
      </c>
      <c r="H97" s="239" t="s">
        <v>23</v>
      </c>
      <c r="I97" s="247">
        <v>0</v>
      </c>
      <c r="J97" s="247">
        <v>0</v>
      </c>
      <c r="K97" s="248">
        <f>IF((K$4-$G97)&lt;($C97+$B97),IF(K$4=$G97+$B97,SUMIFS(INDEX('ABP REC Calc'!$G$6:$AB$69,,MATCH('ABP REC Deliveries'!$H97,'ABP REC Calc'!$G$5:$AB$5,0)),'ABP REC Calc'!$C$6:$C$69,'ABP REC Deliveries'!$E97,'ABP REC Calc'!$B$6:$B$69,'ABP REC Deliveries'!$F97),
IF(K$4&gt;$G97,J97*(1-Inputs_ByYear!$D$4),0)),0)</f>
        <v>0</v>
      </c>
      <c r="L97" s="248">
        <f>IF((L$4-$G97)&lt;($C97+$B97),IF(L$4=$G97+$B97,SUMIFS(INDEX('ABP REC Calc'!$G$6:$AB$69,,MATCH('ABP REC Deliveries'!$H97,'ABP REC Calc'!$G$5:$AB$5,0)),'ABP REC Calc'!$C$6:$C$69,'ABP REC Deliveries'!$E97,'ABP REC Calc'!$B$6:$B$69,'ABP REC Deliveries'!$F97),
IF(L$4&gt;$G97,K97*(1-Inputs_ByYear!$D$4),0)),0)</f>
        <v>95972.247360000008</v>
      </c>
      <c r="M97" s="248">
        <f>IF((M$4-$G97)&lt;($C97+$B97),IF(M$4=$G97+$B97,SUMIFS(INDEX('ABP REC Calc'!$G$6:$AB$69,,MATCH('ABP REC Deliveries'!$H97,'ABP REC Calc'!$G$5:$AB$5,0)),'ABP REC Calc'!$C$6:$C$69,'ABP REC Deliveries'!$E97,'ABP REC Calc'!$B$6:$B$69,'ABP REC Deliveries'!$F97),
IF(M$4&gt;$G97,L97*(1-Inputs_ByYear!$D$4),0)),0)</f>
        <v>95492.386123200005</v>
      </c>
      <c r="N97" s="248">
        <f>IF((N$4-$G97)&lt;($C97+$B97),IF(N$4=$G97+$B97,SUMIFS(INDEX('ABP REC Calc'!$G$6:$AB$69,,MATCH('ABP REC Deliveries'!$H97,'ABP REC Calc'!$G$5:$AB$5,0)),'ABP REC Calc'!$C$6:$C$69,'ABP REC Deliveries'!$E97,'ABP REC Calc'!$B$6:$B$69,'ABP REC Deliveries'!$F97),
IF(N$4&gt;$G97,M97*(1-Inputs_ByYear!$D$4),0)),0)</f>
        <v>95014.924192584003</v>
      </c>
      <c r="O97" s="248">
        <f>IF((O$4-$G97)&lt;($C97+$B97),IF(O$4=$G97+$B97,SUMIFS(INDEX('ABP REC Calc'!$G$6:$AB$69,,MATCH('ABP REC Deliveries'!$H97,'ABP REC Calc'!$G$5:$AB$5,0)),'ABP REC Calc'!$C$6:$C$69,'ABP REC Deliveries'!$E97,'ABP REC Calc'!$B$6:$B$69,'ABP REC Deliveries'!$F97),
IF(O$4&gt;$G97,N97*(1-Inputs_ByYear!$D$4),0)),0)</f>
        <v>94539.849571621089</v>
      </c>
      <c r="P97" s="248">
        <f>IF((P$4-$G97)&lt;($C97+$B97),IF(P$4=$G97+$B97,SUMIFS(INDEX('ABP REC Calc'!$G$6:$AB$69,,MATCH('ABP REC Deliveries'!$H97,'ABP REC Calc'!$G$5:$AB$5,0)),'ABP REC Calc'!$C$6:$C$69,'ABP REC Deliveries'!$E97,'ABP REC Calc'!$B$6:$B$69,'ABP REC Deliveries'!$F97),
IF(P$4&gt;$G97,O97*(1-Inputs_ByYear!$D$4),0)),0)</f>
        <v>94067.15032376298</v>
      </c>
      <c r="Q97" s="248">
        <f>IF((Q$4-$G97)&lt;($C97+$B97),IF(Q$4=$G97+$B97,SUMIFS(INDEX('ABP REC Calc'!$G$6:$AB$69,,MATCH('ABP REC Deliveries'!$H97,'ABP REC Calc'!$G$5:$AB$5,0)),'ABP REC Calc'!$C$6:$C$69,'ABP REC Deliveries'!$E97,'ABP REC Calc'!$B$6:$B$69,'ABP REC Deliveries'!$F97),
IF(Q$4&gt;$G97,P97*(1-Inputs_ByYear!$D$4),0)),0)</f>
        <v>93596.814572144169</v>
      </c>
      <c r="R97" s="248">
        <f>IF((R$4-$G97)&lt;($C97+$B97),IF(R$4=$G97+$B97,SUMIFS(INDEX('ABP REC Calc'!$G$6:$AB$69,,MATCH('ABP REC Deliveries'!$H97,'ABP REC Calc'!$G$5:$AB$5,0)),'ABP REC Calc'!$C$6:$C$69,'ABP REC Deliveries'!$E97,'ABP REC Calc'!$B$6:$B$69,'ABP REC Deliveries'!$F97),
IF(R$4&gt;$G97,Q97*(1-Inputs_ByYear!$D$4),0)),0)</f>
        <v>93128.830499283446</v>
      </c>
      <c r="S97" s="248">
        <f>IF((S$4-$G97)&lt;($C97+$B97),IF(S$4=$G97+$B97,SUMIFS(INDEX('ABP REC Calc'!$G$6:$AB$69,,MATCH('ABP REC Deliveries'!$H97,'ABP REC Calc'!$G$5:$AB$5,0)),'ABP REC Calc'!$C$6:$C$69,'ABP REC Deliveries'!$E97,'ABP REC Calc'!$B$6:$B$69,'ABP REC Deliveries'!$F97),
IF(S$4&gt;$G97,R97*(1-Inputs_ByYear!$D$4),0)),0)</f>
        <v>92663.186346787028</v>
      </c>
      <c r="T97" s="248">
        <f>IF((T$4-$G97)&lt;($C97+$B97),IF(T$4=$G97+$B97,SUMIFS(INDEX('ABP REC Calc'!$G$6:$AB$69,,MATCH('ABP REC Deliveries'!$H97,'ABP REC Calc'!$G$5:$AB$5,0)),'ABP REC Calc'!$C$6:$C$69,'ABP REC Deliveries'!$E97,'ABP REC Calc'!$B$6:$B$69,'ABP REC Deliveries'!$F97),
IF(T$4&gt;$G97,S97*(1-Inputs_ByYear!$D$4),0)),0)</f>
        <v>92199.870415053098</v>
      </c>
      <c r="U97" s="248">
        <f>IF((U$4-$G97)&lt;($C97+$B97),IF(U$4=$G97+$B97,SUMIFS(INDEX('ABP REC Calc'!$G$6:$AB$69,,MATCH('ABP REC Deliveries'!$H97,'ABP REC Calc'!$G$5:$AB$5,0)),'ABP REC Calc'!$C$6:$C$69,'ABP REC Deliveries'!$E97,'ABP REC Calc'!$B$6:$B$69,'ABP REC Deliveries'!$F97),
IF(U$4&gt;$G97,T97*(1-Inputs_ByYear!$D$4),0)),0)</f>
        <v>91738.871062977836</v>
      </c>
      <c r="V97" s="248">
        <f>IF((V$4-$G97)&lt;($C97+$B97),IF(V$4=$G97+$B97,SUMIFS(INDEX('ABP REC Calc'!$G$6:$AB$69,,MATCH('ABP REC Deliveries'!$H97,'ABP REC Calc'!$G$5:$AB$5,0)),'ABP REC Calc'!$C$6:$C$69,'ABP REC Deliveries'!$E97,'ABP REC Calc'!$B$6:$B$69,'ABP REC Deliveries'!$F97),
IF(V$4&gt;$G97,U97*(1-Inputs_ByYear!$D$4),0)),0)</f>
        <v>91280.176707662948</v>
      </c>
      <c r="W97" s="248">
        <f>IF((W$4-$G97)&lt;($C97+$B97),IF(W$4=$G97+$B97,SUMIFS(INDEX('ABP REC Calc'!$G$6:$AB$69,,MATCH('ABP REC Deliveries'!$H97,'ABP REC Calc'!$G$5:$AB$5,0)),'ABP REC Calc'!$C$6:$C$69,'ABP REC Deliveries'!$E97,'ABP REC Calc'!$B$6:$B$69,'ABP REC Deliveries'!$F97),
IF(W$4&gt;$G97,V97*(1-Inputs_ByYear!$D$4),0)),0)</f>
        <v>90823.775824124634</v>
      </c>
      <c r="X97" s="248">
        <f>IF((X$4-$G97)&lt;($C97+$B97),IF(X$4=$G97+$B97,SUMIFS(INDEX('ABP REC Calc'!$G$6:$AB$69,,MATCH('ABP REC Deliveries'!$H97,'ABP REC Calc'!$G$5:$AB$5,0)),'ABP REC Calc'!$C$6:$C$69,'ABP REC Deliveries'!$E97,'ABP REC Calc'!$B$6:$B$69,'ABP REC Deliveries'!$F97),
IF(X$4&gt;$G97,W97*(1-Inputs_ByYear!$D$4),0)),0)</f>
        <v>90369.656945004012</v>
      </c>
      <c r="Y97" s="248">
        <f>IF((Y$4-$G97)&lt;($C97+$B97),IF(Y$4=$G97+$B97,SUMIFS(INDEX('ABP REC Calc'!$G$6:$AB$69,,MATCH('ABP REC Deliveries'!$H97,'ABP REC Calc'!$G$5:$AB$5,0)),'ABP REC Calc'!$C$6:$C$69,'ABP REC Deliveries'!$E97,'ABP REC Calc'!$B$6:$B$69,'ABP REC Deliveries'!$F97),
IF(Y$4&gt;$G97,X97*(1-Inputs_ByYear!$D$4),0)),0)</f>
        <v>89917.808660278984</v>
      </c>
      <c r="Z97" s="248">
        <f>IF((Z$4-$G97)&lt;($C97+$B97),IF(Z$4=$G97+$B97,SUMIFS(INDEX('ABP REC Calc'!$G$6:$AB$69,,MATCH('ABP REC Deliveries'!$H97,'ABP REC Calc'!$G$5:$AB$5,0)),'ABP REC Calc'!$C$6:$C$69,'ABP REC Deliveries'!$E97,'ABP REC Calc'!$B$6:$B$69,'ABP REC Deliveries'!$F97),
IF(Z$4&gt;$G97,Y97*(1-Inputs_ByYear!$D$4),0)),0)</f>
        <v>89468.219616977585</v>
      </c>
      <c r="AA97" s="248">
        <f>IF((AA$4-$G97)&lt;($C97+$B97),IF(AA$4=$G97+$B97,SUMIFS(INDEX('ABP REC Calc'!$G$6:$AB$69,,MATCH('ABP REC Deliveries'!$H97,'ABP REC Calc'!$G$5:$AB$5,0)),'ABP REC Calc'!$C$6:$C$69,'ABP REC Deliveries'!$E97,'ABP REC Calc'!$B$6:$B$69,'ABP REC Deliveries'!$F97),
IF(AA$4&gt;$G97,Z97*(1-Inputs_ByYear!$D$4),0)),0)</f>
        <v>89020.8785188927</v>
      </c>
      <c r="AB97" s="248">
        <f>IF((AB$4-$G97)&lt;($C97+$B97),IF(AB$4=$G97+$B97,SUMIFS(INDEX('ABP REC Calc'!$G$6:$AB$69,,MATCH('ABP REC Deliveries'!$H97,'ABP REC Calc'!$G$5:$AB$5,0)),'ABP REC Calc'!$C$6:$C$69,'ABP REC Deliveries'!$E97,'ABP REC Calc'!$B$6:$B$69,'ABP REC Deliveries'!$F97),
IF(AB$4&gt;$G97,AA97*(1-Inputs_ByYear!$D$4),0)),0)</f>
        <v>88575.774126298231</v>
      </c>
      <c r="AC97" s="248">
        <f>IF((AC$4-$G97)&lt;($C97+$B97),IF(AC$4=$G97+$B97,SUMIFS(INDEX('ABP REC Calc'!$G$6:$AB$69,,MATCH('ABP REC Deliveries'!$H97,'ABP REC Calc'!$G$5:$AB$5,0)),'ABP REC Calc'!$C$6:$C$69,'ABP REC Deliveries'!$E97,'ABP REC Calc'!$B$6:$B$69,'ABP REC Deliveries'!$F97),
IF(AC$4&gt;$G97,AB97*(1-Inputs_ByYear!$D$4),0)),0)</f>
        <v>88132.895255666735</v>
      </c>
      <c r="AD97" s="248">
        <f>IF((AD$4-$G97)&lt;($C97+$B97),IF(AD$4=$G97+$B97,SUMIFS(INDEX('ABP REC Calc'!$G$6:$AB$69,,MATCH('ABP REC Deliveries'!$H97,'ABP REC Calc'!$G$5:$AB$5,0)),'ABP REC Calc'!$C$6:$C$69,'ABP REC Deliveries'!$E97,'ABP REC Calc'!$B$6:$B$69,'ABP REC Deliveries'!$F97),
IF(AD$4&gt;$G97,AC97*(1-Inputs_ByYear!$D$4),0)),0)</f>
        <v>87692.230779388396</v>
      </c>
    </row>
    <row r="98" spans="2:30" ht="14.45" customHeight="1">
      <c r="B98" s="64">
        <v>2</v>
      </c>
      <c r="C98" s="64">
        <v>20</v>
      </c>
      <c r="D98" s="64" t="s">
        <v>229</v>
      </c>
      <c r="E98" s="234" t="s">
        <v>208</v>
      </c>
      <c r="F98" s="231" t="s">
        <v>230</v>
      </c>
      <c r="G98" s="231">
        <f t="shared" si="5"/>
        <v>2026</v>
      </c>
      <c r="H98" s="239" t="s">
        <v>24</v>
      </c>
      <c r="I98" s="247">
        <v>0</v>
      </c>
      <c r="J98" s="247">
        <v>0</v>
      </c>
      <c r="K98" s="248">
        <f>IF((K$4-$G98)&lt;($C98+$B98),IF(K$4=$G98+$B98,SUMIFS(INDEX('ABP REC Calc'!$G$6:$AB$69,,MATCH('ABP REC Deliveries'!$H98,'ABP REC Calc'!$G$5:$AB$5,0)),'ABP REC Calc'!$C$6:$C$69,'ABP REC Deliveries'!$E98,'ABP REC Calc'!$B$6:$B$69,'ABP REC Deliveries'!$F98),
IF(K$4&gt;$G98,J98*(1-Inputs_ByYear!$D$4),0)),0)</f>
        <v>0</v>
      </c>
      <c r="L98" s="248">
        <f>IF((L$4-$G98)&lt;($C98+$B98),IF(L$4=$G98+$B98,SUMIFS(INDEX('ABP REC Calc'!$G$6:$AB$69,,MATCH('ABP REC Deliveries'!$H98,'ABP REC Calc'!$G$5:$AB$5,0)),'ABP REC Calc'!$C$6:$C$69,'ABP REC Deliveries'!$E98,'ABP REC Calc'!$B$6:$B$69,'ABP REC Deliveries'!$F98),
IF(L$4&gt;$G98,K98*(1-Inputs_ByYear!$D$4),0)),0)</f>
        <v>0</v>
      </c>
      <c r="M98" s="248">
        <f>IF((M$4-$G98)&lt;($C98+$B98),IF(M$4=$G98+$B98,SUMIFS(INDEX('ABP REC Calc'!$G$6:$AB$69,,MATCH('ABP REC Deliveries'!$H98,'ABP REC Calc'!$G$5:$AB$5,0)),'ABP REC Calc'!$C$6:$C$69,'ABP REC Deliveries'!$E98,'ABP REC Calc'!$B$6:$B$69,'ABP REC Deliveries'!$F98),
IF(M$4&gt;$G98,L98*(1-Inputs_ByYear!$D$4),0)),0)</f>
        <v>95972.247360000008</v>
      </c>
      <c r="N98" s="248">
        <f>IF((N$4-$G98)&lt;($C98+$B98),IF(N$4=$G98+$B98,SUMIFS(INDEX('ABP REC Calc'!$G$6:$AB$69,,MATCH('ABP REC Deliveries'!$H98,'ABP REC Calc'!$G$5:$AB$5,0)),'ABP REC Calc'!$C$6:$C$69,'ABP REC Deliveries'!$E98,'ABP REC Calc'!$B$6:$B$69,'ABP REC Deliveries'!$F98),
IF(N$4&gt;$G98,M98*(1-Inputs_ByYear!$D$4),0)),0)</f>
        <v>95492.386123200005</v>
      </c>
      <c r="O98" s="248">
        <f>IF((O$4-$G98)&lt;($C98+$B98),IF(O$4=$G98+$B98,SUMIFS(INDEX('ABP REC Calc'!$G$6:$AB$69,,MATCH('ABP REC Deliveries'!$H98,'ABP REC Calc'!$G$5:$AB$5,0)),'ABP REC Calc'!$C$6:$C$69,'ABP REC Deliveries'!$E98,'ABP REC Calc'!$B$6:$B$69,'ABP REC Deliveries'!$F98),
IF(O$4&gt;$G98,N98*(1-Inputs_ByYear!$D$4),0)),0)</f>
        <v>95014.924192584003</v>
      </c>
      <c r="P98" s="248">
        <f>IF((P$4-$G98)&lt;($C98+$B98),IF(P$4=$G98+$B98,SUMIFS(INDEX('ABP REC Calc'!$G$6:$AB$69,,MATCH('ABP REC Deliveries'!$H98,'ABP REC Calc'!$G$5:$AB$5,0)),'ABP REC Calc'!$C$6:$C$69,'ABP REC Deliveries'!$E98,'ABP REC Calc'!$B$6:$B$69,'ABP REC Deliveries'!$F98),
IF(P$4&gt;$G98,O98*(1-Inputs_ByYear!$D$4),0)),0)</f>
        <v>94539.849571621089</v>
      </c>
      <c r="Q98" s="248">
        <f>IF((Q$4-$G98)&lt;($C98+$B98),IF(Q$4=$G98+$B98,SUMIFS(INDEX('ABP REC Calc'!$G$6:$AB$69,,MATCH('ABP REC Deliveries'!$H98,'ABP REC Calc'!$G$5:$AB$5,0)),'ABP REC Calc'!$C$6:$C$69,'ABP REC Deliveries'!$E98,'ABP REC Calc'!$B$6:$B$69,'ABP REC Deliveries'!$F98),
IF(Q$4&gt;$G98,P98*(1-Inputs_ByYear!$D$4),0)),0)</f>
        <v>94067.15032376298</v>
      </c>
      <c r="R98" s="248">
        <f>IF((R$4-$G98)&lt;($C98+$B98),IF(R$4=$G98+$B98,SUMIFS(INDEX('ABP REC Calc'!$G$6:$AB$69,,MATCH('ABP REC Deliveries'!$H98,'ABP REC Calc'!$G$5:$AB$5,0)),'ABP REC Calc'!$C$6:$C$69,'ABP REC Deliveries'!$E98,'ABP REC Calc'!$B$6:$B$69,'ABP REC Deliveries'!$F98),
IF(R$4&gt;$G98,Q98*(1-Inputs_ByYear!$D$4),0)),0)</f>
        <v>93596.814572144169</v>
      </c>
      <c r="S98" s="248">
        <f>IF((S$4-$G98)&lt;($C98+$B98),IF(S$4=$G98+$B98,SUMIFS(INDEX('ABP REC Calc'!$G$6:$AB$69,,MATCH('ABP REC Deliveries'!$H98,'ABP REC Calc'!$G$5:$AB$5,0)),'ABP REC Calc'!$C$6:$C$69,'ABP REC Deliveries'!$E98,'ABP REC Calc'!$B$6:$B$69,'ABP REC Deliveries'!$F98),
IF(S$4&gt;$G98,R98*(1-Inputs_ByYear!$D$4),0)),0)</f>
        <v>93128.830499283446</v>
      </c>
      <c r="T98" s="248">
        <f>IF((T$4-$G98)&lt;($C98+$B98),IF(T$4=$G98+$B98,SUMIFS(INDEX('ABP REC Calc'!$G$6:$AB$69,,MATCH('ABP REC Deliveries'!$H98,'ABP REC Calc'!$G$5:$AB$5,0)),'ABP REC Calc'!$C$6:$C$69,'ABP REC Deliveries'!$E98,'ABP REC Calc'!$B$6:$B$69,'ABP REC Deliveries'!$F98),
IF(T$4&gt;$G98,S98*(1-Inputs_ByYear!$D$4),0)),0)</f>
        <v>92663.186346787028</v>
      </c>
      <c r="U98" s="248">
        <f>IF((U$4-$G98)&lt;($C98+$B98),IF(U$4=$G98+$B98,SUMIFS(INDEX('ABP REC Calc'!$G$6:$AB$69,,MATCH('ABP REC Deliveries'!$H98,'ABP REC Calc'!$G$5:$AB$5,0)),'ABP REC Calc'!$C$6:$C$69,'ABP REC Deliveries'!$E98,'ABP REC Calc'!$B$6:$B$69,'ABP REC Deliveries'!$F98),
IF(U$4&gt;$G98,T98*(1-Inputs_ByYear!$D$4),0)),0)</f>
        <v>92199.870415053098</v>
      </c>
      <c r="V98" s="248">
        <f>IF((V$4-$G98)&lt;($C98+$B98),IF(V$4=$G98+$B98,SUMIFS(INDEX('ABP REC Calc'!$G$6:$AB$69,,MATCH('ABP REC Deliveries'!$H98,'ABP REC Calc'!$G$5:$AB$5,0)),'ABP REC Calc'!$C$6:$C$69,'ABP REC Deliveries'!$E98,'ABP REC Calc'!$B$6:$B$69,'ABP REC Deliveries'!$F98),
IF(V$4&gt;$G98,U98*(1-Inputs_ByYear!$D$4),0)),0)</f>
        <v>91738.871062977836</v>
      </c>
      <c r="W98" s="248">
        <f>IF((W$4-$G98)&lt;($C98+$B98),IF(W$4=$G98+$B98,SUMIFS(INDEX('ABP REC Calc'!$G$6:$AB$69,,MATCH('ABP REC Deliveries'!$H98,'ABP REC Calc'!$G$5:$AB$5,0)),'ABP REC Calc'!$C$6:$C$69,'ABP REC Deliveries'!$E98,'ABP REC Calc'!$B$6:$B$69,'ABP REC Deliveries'!$F98),
IF(W$4&gt;$G98,V98*(1-Inputs_ByYear!$D$4),0)),0)</f>
        <v>91280.176707662948</v>
      </c>
      <c r="X98" s="248">
        <f>IF((X$4-$G98)&lt;($C98+$B98),IF(X$4=$G98+$B98,SUMIFS(INDEX('ABP REC Calc'!$G$6:$AB$69,,MATCH('ABP REC Deliveries'!$H98,'ABP REC Calc'!$G$5:$AB$5,0)),'ABP REC Calc'!$C$6:$C$69,'ABP REC Deliveries'!$E98,'ABP REC Calc'!$B$6:$B$69,'ABP REC Deliveries'!$F98),
IF(X$4&gt;$G98,W98*(1-Inputs_ByYear!$D$4),0)),0)</f>
        <v>90823.775824124634</v>
      </c>
      <c r="Y98" s="248">
        <f>IF((Y$4-$G98)&lt;($C98+$B98),IF(Y$4=$G98+$B98,SUMIFS(INDEX('ABP REC Calc'!$G$6:$AB$69,,MATCH('ABP REC Deliveries'!$H98,'ABP REC Calc'!$G$5:$AB$5,0)),'ABP REC Calc'!$C$6:$C$69,'ABP REC Deliveries'!$E98,'ABP REC Calc'!$B$6:$B$69,'ABP REC Deliveries'!$F98),
IF(Y$4&gt;$G98,X98*(1-Inputs_ByYear!$D$4),0)),0)</f>
        <v>90369.656945004012</v>
      </c>
      <c r="Z98" s="248">
        <f>IF((Z$4-$G98)&lt;($C98+$B98),IF(Z$4=$G98+$B98,SUMIFS(INDEX('ABP REC Calc'!$G$6:$AB$69,,MATCH('ABP REC Deliveries'!$H98,'ABP REC Calc'!$G$5:$AB$5,0)),'ABP REC Calc'!$C$6:$C$69,'ABP REC Deliveries'!$E98,'ABP REC Calc'!$B$6:$B$69,'ABP REC Deliveries'!$F98),
IF(Z$4&gt;$G98,Y98*(1-Inputs_ByYear!$D$4),0)),0)</f>
        <v>89917.808660278984</v>
      </c>
      <c r="AA98" s="248">
        <f>IF((AA$4-$G98)&lt;($C98+$B98),IF(AA$4=$G98+$B98,SUMIFS(INDEX('ABP REC Calc'!$G$6:$AB$69,,MATCH('ABP REC Deliveries'!$H98,'ABP REC Calc'!$G$5:$AB$5,0)),'ABP REC Calc'!$C$6:$C$69,'ABP REC Deliveries'!$E98,'ABP REC Calc'!$B$6:$B$69,'ABP REC Deliveries'!$F98),
IF(AA$4&gt;$G98,Z98*(1-Inputs_ByYear!$D$4),0)),0)</f>
        <v>89468.219616977585</v>
      </c>
      <c r="AB98" s="248">
        <f>IF((AB$4-$G98)&lt;($C98+$B98),IF(AB$4=$G98+$B98,SUMIFS(INDEX('ABP REC Calc'!$G$6:$AB$69,,MATCH('ABP REC Deliveries'!$H98,'ABP REC Calc'!$G$5:$AB$5,0)),'ABP REC Calc'!$C$6:$C$69,'ABP REC Deliveries'!$E98,'ABP REC Calc'!$B$6:$B$69,'ABP REC Deliveries'!$F98),
IF(AB$4&gt;$G98,AA98*(1-Inputs_ByYear!$D$4),0)),0)</f>
        <v>89020.8785188927</v>
      </c>
      <c r="AC98" s="248">
        <f>IF((AC$4-$G98)&lt;($C98+$B98),IF(AC$4=$G98+$B98,SUMIFS(INDEX('ABP REC Calc'!$G$6:$AB$69,,MATCH('ABP REC Deliveries'!$H98,'ABP REC Calc'!$G$5:$AB$5,0)),'ABP REC Calc'!$C$6:$C$69,'ABP REC Deliveries'!$E98,'ABP REC Calc'!$B$6:$B$69,'ABP REC Deliveries'!$F98),
IF(AC$4&gt;$G98,AB98*(1-Inputs_ByYear!$D$4),0)),0)</f>
        <v>88575.774126298231</v>
      </c>
      <c r="AD98" s="248">
        <f>IF((AD$4-$G98)&lt;($C98+$B98),IF(AD$4=$G98+$B98,SUMIFS(INDEX('ABP REC Calc'!$G$6:$AB$69,,MATCH('ABP REC Deliveries'!$H98,'ABP REC Calc'!$G$5:$AB$5,0)),'ABP REC Calc'!$C$6:$C$69,'ABP REC Deliveries'!$E98,'ABP REC Calc'!$B$6:$B$69,'ABP REC Deliveries'!$F98),
IF(AD$4&gt;$G98,AC98*(1-Inputs_ByYear!$D$4),0)),0)</f>
        <v>88132.895255666735</v>
      </c>
    </row>
    <row r="99" spans="2:30" ht="14.45" customHeight="1">
      <c r="B99" s="64">
        <v>2</v>
      </c>
      <c r="C99" s="64">
        <v>20</v>
      </c>
      <c r="D99" s="64" t="s">
        <v>229</v>
      </c>
      <c r="E99" s="234" t="s">
        <v>208</v>
      </c>
      <c r="F99" s="231" t="s">
        <v>230</v>
      </c>
      <c r="G99" s="231">
        <f t="shared" si="5"/>
        <v>2027</v>
      </c>
      <c r="H99" s="239" t="s">
        <v>25</v>
      </c>
      <c r="I99" s="247">
        <v>0</v>
      </c>
      <c r="J99" s="247">
        <v>0</v>
      </c>
      <c r="K99" s="248">
        <f>IF((K$4-$G99)&lt;($C99+$B99),IF(K$4=$G99+$B99,SUMIFS(INDEX('ABP REC Calc'!$G$6:$AB$69,,MATCH('ABP REC Deliveries'!$H99,'ABP REC Calc'!$G$5:$AB$5,0)),'ABP REC Calc'!$C$6:$C$69,'ABP REC Deliveries'!$E99,'ABP REC Calc'!$B$6:$B$69,'ABP REC Deliveries'!$F99),
IF(K$4&gt;$G99,J99*(1-Inputs_ByYear!$D$4),0)),0)</f>
        <v>0</v>
      </c>
      <c r="L99" s="248">
        <f>IF((L$4-$G99)&lt;($C99+$B99),IF(L$4=$G99+$B99,SUMIFS(INDEX('ABP REC Calc'!$G$6:$AB$69,,MATCH('ABP REC Deliveries'!$H99,'ABP REC Calc'!$G$5:$AB$5,0)),'ABP REC Calc'!$C$6:$C$69,'ABP REC Deliveries'!$E99,'ABP REC Calc'!$B$6:$B$69,'ABP REC Deliveries'!$F99),
IF(L$4&gt;$G99,K99*(1-Inputs_ByYear!$D$4),0)),0)</f>
        <v>0</v>
      </c>
      <c r="M99" s="248">
        <f>IF((M$4-$G99)&lt;($C99+$B99),IF(M$4=$G99+$B99,SUMIFS(INDEX('ABP REC Calc'!$G$6:$AB$69,,MATCH('ABP REC Deliveries'!$H99,'ABP REC Calc'!$G$5:$AB$5,0)),'ABP REC Calc'!$C$6:$C$69,'ABP REC Deliveries'!$E99,'ABP REC Calc'!$B$6:$B$69,'ABP REC Deliveries'!$F99),
IF(M$4&gt;$G99,L99*(1-Inputs_ByYear!$D$4),0)),0)</f>
        <v>0</v>
      </c>
      <c r="N99" s="248">
        <f>IF((N$4-$G99)&lt;($C99+$B99),IF(N$4=$G99+$B99,SUMIFS(INDEX('ABP REC Calc'!$G$6:$AB$69,,MATCH('ABP REC Deliveries'!$H99,'ABP REC Calc'!$G$5:$AB$5,0)),'ABP REC Calc'!$C$6:$C$69,'ABP REC Deliveries'!$E99,'ABP REC Calc'!$B$6:$B$69,'ABP REC Deliveries'!$F99),
IF(N$4&gt;$G99,M99*(1-Inputs_ByYear!$D$4),0)),0)</f>
        <v>95972.247360000008</v>
      </c>
      <c r="O99" s="248">
        <f>IF((O$4-$G99)&lt;($C99+$B99),IF(O$4=$G99+$B99,SUMIFS(INDEX('ABP REC Calc'!$G$6:$AB$69,,MATCH('ABP REC Deliveries'!$H99,'ABP REC Calc'!$G$5:$AB$5,0)),'ABP REC Calc'!$C$6:$C$69,'ABP REC Deliveries'!$E99,'ABP REC Calc'!$B$6:$B$69,'ABP REC Deliveries'!$F99),
IF(O$4&gt;$G99,N99*(1-Inputs_ByYear!$D$4),0)),0)</f>
        <v>95492.386123200005</v>
      </c>
      <c r="P99" s="248">
        <f>IF((P$4-$G99)&lt;($C99+$B99),IF(P$4=$G99+$B99,SUMIFS(INDEX('ABP REC Calc'!$G$6:$AB$69,,MATCH('ABP REC Deliveries'!$H99,'ABP REC Calc'!$G$5:$AB$5,0)),'ABP REC Calc'!$C$6:$C$69,'ABP REC Deliveries'!$E99,'ABP REC Calc'!$B$6:$B$69,'ABP REC Deliveries'!$F99),
IF(P$4&gt;$G99,O99*(1-Inputs_ByYear!$D$4),0)),0)</f>
        <v>95014.924192584003</v>
      </c>
      <c r="Q99" s="248">
        <f>IF((Q$4-$G99)&lt;($C99+$B99),IF(Q$4=$G99+$B99,SUMIFS(INDEX('ABP REC Calc'!$G$6:$AB$69,,MATCH('ABP REC Deliveries'!$H99,'ABP REC Calc'!$G$5:$AB$5,0)),'ABP REC Calc'!$C$6:$C$69,'ABP REC Deliveries'!$E99,'ABP REC Calc'!$B$6:$B$69,'ABP REC Deliveries'!$F99),
IF(Q$4&gt;$G99,P99*(1-Inputs_ByYear!$D$4),0)),0)</f>
        <v>94539.849571621089</v>
      </c>
      <c r="R99" s="248">
        <f>IF((R$4-$G99)&lt;($C99+$B99),IF(R$4=$G99+$B99,SUMIFS(INDEX('ABP REC Calc'!$G$6:$AB$69,,MATCH('ABP REC Deliveries'!$H99,'ABP REC Calc'!$G$5:$AB$5,0)),'ABP REC Calc'!$C$6:$C$69,'ABP REC Deliveries'!$E99,'ABP REC Calc'!$B$6:$B$69,'ABP REC Deliveries'!$F99),
IF(R$4&gt;$G99,Q99*(1-Inputs_ByYear!$D$4),0)),0)</f>
        <v>94067.15032376298</v>
      </c>
      <c r="S99" s="248">
        <f>IF((S$4-$G99)&lt;($C99+$B99),IF(S$4=$G99+$B99,SUMIFS(INDEX('ABP REC Calc'!$G$6:$AB$69,,MATCH('ABP REC Deliveries'!$H99,'ABP REC Calc'!$G$5:$AB$5,0)),'ABP REC Calc'!$C$6:$C$69,'ABP REC Deliveries'!$E99,'ABP REC Calc'!$B$6:$B$69,'ABP REC Deliveries'!$F99),
IF(S$4&gt;$G99,R99*(1-Inputs_ByYear!$D$4),0)),0)</f>
        <v>93596.814572144169</v>
      </c>
      <c r="T99" s="248">
        <f>IF((T$4-$G99)&lt;($C99+$B99),IF(T$4=$G99+$B99,SUMIFS(INDEX('ABP REC Calc'!$G$6:$AB$69,,MATCH('ABP REC Deliveries'!$H99,'ABP REC Calc'!$G$5:$AB$5,0)),'ABP REC Calc'!$C$6:$C$69,'ABP REC Deliveries'!$E99,'ABP REC Calc'!$B$6:$B$69,'ABP REC Deliveries'!$F99),
IF(T$4&gt;$G99,S99*(1-Inputs_ByYear!$D$4),0)),0)</f>
        <v>93128.830499283446</v>
      </c>
      <c r="U99" s="248">
        <f>IF((U$4-$G99)&lt;($C99+$B99),IF(U$4=$G99+$B99,SUMIFS(INDEX('ABP REC Calc'!$G$6:$AB$69,,MATCH('ABP REC Deliveries'!$H99,'ABP REC Calc'!$G$5:$AB$5,0)),'ABP REC Calc'!$C$6:$C$69,'ABP REC Deliveries'!$E99,'ABP REC Calc'!$B$6:$B$69,'ABP REC Deliveries'!$F99),
IF(U$4&gt;$G99,T99*(1-Inputs_ByYear!$D$4),0)),0)</f>
        <v>92663.186346787028</v>
      </c>
      <c r="V99" s="248">
        <f>IF((V$4-$G99)&lt;($C99+$B99),IF(V$4=$G99+$B99,SUMIFS(INDEX('ABP REC Calc'!$G$6:$AB$69,,MATCH('ABP REC Deliveries'!$H99,'ABP REC Calc'!$G$5:$AB$5,0)),'ABP REC Calc'!$C$6:$C$69,'ABP REC Deliveries'!$E99,'ABP REC Calc'!$B$6:$B$69,'ABP REC Deliveries'!$F99),
IF(V$4&gt;$G99,U99*(1-Inputs_ByYear!$D$4),0)),0)</f>
        <v>92199.870415053098</v>
      </c>
      <c r="W99" s="248">
        <f>IF((W$4-$G99)&lt;($C99+$B99),IF(W$4=$G99+$B99,SUMIFS(INDEX('ABP REC Calc'!$G$6:$AB$69,,MATCH('ABP REC Deliveries'!$H99,'ABP REC Calc'!$G$5:$AB$5,0)),'ABP REC Calc'!$C$6:$C$69,'ABP REC Deliveries'!$E99,'ABP REC Calc'!$B$6:$B$69,'ABP REC Deliveries'!$F99),
IF(W$4&gt;$G99,V99*(1-Inputs_ByYear!$D$4),0)),0)</f>
        <v>91738.871062977836</v>
      </c>
      <c r="X99" s="248">
        <f>IF((X$4-$G99)&lt;($C99+$B99),IF(X$4=$G99+$B99,SUMIFS(INDEX('ABP REC Calc'!$G$6:$AB$69,,MATCH('ABP REC Deliveries'!$H99,'ABP REC Calc'!$G$5:$AB$5,0)),'ABP REC Calc'!$C$6:$C$69,'ABP REC Deliveries'!$E99,'ABP REC Calc'!$B$6:$B$69,'ABP REC Deliveries'!$F99),
IF(X$4&gt;$G99,W99*(1-Inputs_ByYear!$D$4),0)),0)</f>
        <v>91280.176707662948</v>
      </c>
      <c r="Y99" s="248">
        <f>IF((Y$4-$G99)&lt;($C99+$B99),IF(Y$4=$G99+$B99,SUMIFS(INDEX('ABP REC Calc'!$G$6:$AB$69,,MATCH('ABP REC Deliveries'!$H99,'ABP REC Calc'!$G$5:$AB$5,0)),'ABP REC Calc'!$C$6:$C$69,'ABP REC Deliveries'!$E99,'ABP REC Calc'!$B$6:$B$69,'ABP REC Deliveries'!$F99),
IF(Y$4&gt;$G99,X99*(1-Inputs_ByYear!$D$4),0)),0)</f>
        <v>90823.775824124634</v>
      </c>
      <c r="Z99" s="248">
        <f>IF((Z$4-$G99)&lt;($C99+$B99),IF(Z$4=$G99+$B99,SUMIFS(INDEX('ABP REC Calc'!$G$6:$AB$69,,MATCH('ABP REC Deliveries'!$H99,'ABP REC Calc'!$G$5:$AB$5,0)),'ABP REC Calc'!$C$6:$C$69,'ABP REC Deliveries'!$E99,'ABP REC Calc'!$B$6:$B$69,'ABP REC Deliveries'!$F99),
IF(Z$4&gt;$G99,Y99*(1-Inputs_ByYear!$D$4),0)),0)</f>
        <v>90369.656945004012</v>
      </c>
      <c r="AA99" s="248">
        <f>IF((AA$4-$G99)&lt;($C99+$B99),IF(AA$4=$G99+$B99,SUMIFS(INDEX('ABP REC Calc'!$G$6:$AB$69,,MATCH('ABP REC Deliveries'!$H99,'ABP REC Calc'!$G$5:$AB$5,0)),'ABP REC Calc'!$C$6:$C$69,'ABP REC Deliveries'!$E99,'ABP REC Calc'!$B$6:$B$69,'ABP REC Deliveries'!$F99),
IF(AA$4&gt;$G99,Z99*(1-Inputs_ByYear!$D$4),0)),0)</f>
        <v>89917.808660278984</v>
      </c>
      <c r="AB99" s="248">
        <f>IF((AB$4-$G99)&lt;($C99+$B99),IF(AB$4=$G99+$B99,SUMIFS(INDEX('ABP REC Calc'!$G$6:$AB$69,,MATCH('ABP REC Deliveries'!$H99,'ABP REC Calc'!$G$5:$AB$5,0)),'ABP REC Calc'!$C$6:$C$69,'ABP REC Deliveries'!$E99,'ABP REC Calc'!$B$6:$B$69,'ABP REC Deliveries'!$F99),
IF(AB$4&gt;$G99,AA99*(1-Inputs_ByYear!$D$4),0)),0)</f>
        <v>89468.219616977585</v>
      </c>
      <c r="AC99" s="248">
        <f>IF((AC$4-$G99)&lt;($C99+$B99),IF(AC$4=$G99+$B99,SUMIFS(INDEX('ABP REC Calc'!$G$6:$AB$69,,MATCH('ABP REC Deliveries'!$H99,'ABP REC Calc'!$G$5:$AB$5,0)),'ABP REC Calc'!$C$6:$C$69,'ABP REC Deliveries'!$E99,'ABP REC Calc'!$B$6:$B$69,'ABP REC Deliveries'!$F99),
IF(AC$4&gt;$G99,AB99*(1-Inputs_ByYear!$D$4),0)),0)</f>
        <v>89020.8785188927</v>
      </c>
      <c r="AD99" s="248">
        <f>IF((AD$4-$G99)&lt;($C99+$B99),IF(AD$4=$G99+$B99,SUMIFS(INDEX('ABP REC Calc'!$G$6:$AB$69,,MATCH('ABP REC Deliveries'!$H99,'ABP REC Calc'!$G$5:$AB$5,0)),'ABP REC Calc'!$C$6:$C$69,'ABP REC Deliveries'!$E99,'ABP REC Calc'!$B$6:$B$69,'ABP REC Deliveries'!$F99),
IF(AD$4&gt;$G99,AC99*(1-Inputs_ByYear!$D$4),0)),0)</f>
        <v>88575.774126298231</v>
      </c>
    </row>
    <row r="100" spans="2:30" ht="14.45" customHeight="1">
      <c r="B100" s="64">
        <v>2</v>
      </c>
      <c r="C100" s="64">
        <v>20</v>
      </c>
      <c r="D100" s="64" t="s">
        <v>229</v>
      </c>
      <c r="E100" s="234" t="s">
        <v>208</v>
      </c>
      <c r="F100" s="231" t="s">
        <v>230</v>
      </c>
      <c r="G100" s="231">
        <f t="shared" si="5"/>
        <v>2028</v>
      </c>
      <c r="H100" s="239" t="s">
        <v>26</v>
      </c>
      <c r="I100" s="247">
        <v>0</v>
      </c>
      <c r="J100" s="247">
        <v>0</v>
      </c>
      <c r="K100" s="248">
        <f>IF((K$4-$G100)&lt;($C100+$B100),IF(K$4=$G100+$B100,SUMIFS(INDEX('ABP REC Calc'!$G$6:$AB$69,,MATCH('ABP REC Deliveries'!$H100,'ABP REC Calc'!$G$5:$AB$5,0)),'ABP REC Calc'!$C$6:$C$69,'ABP REC Deliveries'!$E100,'ABP REC Calc'!$B$6:$B$69,'ABP REC Deliveries'!$F100),
IF(K$4&gt;$G100,J100*(1-Inputs_ByYear!$D$4),0)),0)</f>
        <v>0</v>
      </c>
      <c r="L100" s="248">
        <f>IF((L$4-$G100)&lt;($C100+$B100),IF(L$4=$G100+$B100,SUMIFS(INDEX('ABP REC Calc'!$G$6:$AB$69,,MATCH('ABP REC Deliveries'!$H100,'ABP REC Calc'!$G$5:$AB$5,0)),'ABP REC Calc'!$C$6:$C$69,'ABP REC Deliveries'!$E100,'ABP REC Calc'!$B$6:$B$69,'ABP REC Deliveries'!$F100),
IF(L$4&gt;$G100,K100*(1-Inputs_ByYear!$D$4),0)),0)</f>
        <v>0</v>
      </c>
      <c r="M100" s="248">
        <f>IF((M$4-$G100)&lt;($C100+$B100),IF(M$4=$G100+$B100,SUMIFS(INDEX('ABP REC Calc'!$G$6:$AB$69,,MATCH('ABP REC Deliveries'!$H100,'ABP REC Calc'!$G$5:$AB$5,0)),'ABP REC Calc'!$C$6:$C$69,'ABP REC Deliveries'!$E100,'ABP REC Calc'!$B$6:$B$69,'ABP REC Deliveries'!$F100),
IF(M$4&gt;$G100,L100*(1-Inputs_ByYear!$D$4),0)),0)</f>
        <v>0</v>
      </c>
      <c r="N100" s="248">
        <f>IF((N$4-$G100)&lt;($C100+$B100),IF(N$4=$G100+$B100,SUMIFS(INDEX('ABP REC Calc'!$G$6:$AB$69,,MATCH('ABP REC Deliveries'!$H100,'ABP REC Calc'!$G$5:$AB$5,0)),'ABP REC Calc'!$C$6:$C$69,'ABP REC Deliveries'!$E100,'ABP REC Calc'!$B$6:$B$69,'ABP REC Deliveries'!$F100),
IF(N$4&gt;$G100,M100*(1-Inputs_ByYear!$D$4),0)),0)</f>
        <v>0</v>
      </c>
      <c r="O100" s="248">
        <f>IF((O$4-$G100)&lt;($C100+$B100),IF(O$4=$G100+$B100,SUMIFS(INDEX('ABP REC Calc'!$G$6:$AB$69,,MATCH('ABP REC Deliveries'!$H100,'ABP REC Calc'!$G$5:$AB$5,0)),'ABP REC Calc'!$C$6:$C$69,'ABP REC Deliveries'!$E100,'ABP REC Calc'!$B$6:$B$69,'ABP REC Deliveries'!$F100),
IF(O$4&gt;$G100,N100*(1-Inputs_ByYear!$D$4),0)),0)</f>
        <v>95972.247360000008</v>
      </c>
      <c r="P100" s="248">
        <f>IF((P$4-$G100)&lt;($C100+$B100),IF(P$4=$G100+$B100,SUMIFS(INDEX('ABP REC Calc'!$G$6:$AB$69,,MATCH('ABP REC Deliveries'!$H100,'ABP REC Calc'!$G$5:$AB$5,0)),'ABP REC Calc'!$C$6:$C$69,'ABP REC Deliveries'!$E100,'ABP REC Calc'!$B$6:$B$69,'ABP REC Deliveries'!$F100),
IF(P$4&gt;$G100,O100*(1-Inputs_ByYear!$D$4),0)),0)</f>
        <v>95492.386123200005</v>
      </c>
      <c r="Q100" s="248">
        <f>IF((Q$4-$G100)&lt;($C100+$B100),IF(Q$4=$G100+$B100,SUMIFS(INDEX('ABP REC Calc'!$G$6:$AB$69,,MATCH('ABP REC Deliveries'!$H100,'ABP REC Calc'!$G$5:$AB$5,0)),'ABP REC Calc'!$C$6:$C$69,'ABP REC Deliveries'!$E100,'ABP REC Calc'!$B$6:$B$69,'ABP REC Deliveries'!$F100),
IF(Q$4&gt;$G100,P100*(1-Inputs_ByYear!$D$4),0)),0)</f>
        <v>95014.924192584003</v>
      </c>
      <c r="R100" s="248">
        <f>IF((R$4-$G100)&lt;($C100+$B100),IF(R$4=$G100+$B100,SUMIFS(INDEX('ABP REC Calc'!$G$6:$AB$69,,MATCH('ABP REC Deliveries'!$H100,'ABP REC Calc'!$G$5:$AB$5,0)),'ABP REC Calc'!$C$6:$C$69,'ABP REC Deliveries'!$E100,'ABP REC Calc'!$B$6:$B$69,'ABP REC Deliveries'!$F100),
IF(R$4&gt;$G100,Q100*(1-Inputs_ByYear!$D$4),0)),0)</f>
        <v>94539.849571621089</v>
      </c>
      <c r="S100" s="248">
        <f>IF((S$4-$G100)&lt;($C100+$B100),IF(S$4=$G100+$B100,SUMIFS(INDEX('ABP REC Calc'!$G$6:$AB$69,,MATCH('ABP REC Deliveries'!$H100,'ABP REC Calc'!$G$5:$AB$5,0)),'ABP REC Calc'!$C$6:$C$69,'ABP REC Deliveries'!$E100,'ABP REC Calc'!$B$6:$B$69,'ABP REC Deliveries'!$F100),
IF(S$4&gt;$G100,R100*(1-Inputs_ByYear!$D$4),0)),0)</f>
        <v>94067.15032376298</v>
      </c>
      <c r="T100" s="248">
        <f>IF((T$4-$G100)&lt;($C100+$B100),IF(T$4=$G100+$B100,SUMIFS(INDEX('ABP REC Calc'!$G$6:$AB$69,,MATCH('ABP REC Deliveries'!$H100,'ABP REC Calc'!$G$5:$AB$5,0)),'ABP REC Calc'!$C$6:$C$69,'ABP REC Deliveries'!$E100,'ABP REC Calc'!$B$6:$B$69,'ABP REC Deliveries'!$F100),
IF(T$4&gt;$G100,S100*(1-Inputs_ByYear!$D$4),0)),0)</f>
        <v>93596.814572144169</v>
      </c>
      <c r="U100" s="248">
        <f>IF((U$4-$G100)&lt;($C100+$B100),IF(U$4=$G100+$B100,SUMIFS(INDEX('ABP REC Calc'!$G$6:$AB$69,,MATCH('ABP REC Deliveries'!$H100,'ABP REC Calc'!$G$5:$AB$5,0)),'ABP REC Calc'!$C$6:$C$69,'ABP REC Deliveries'!$E100,'ABP REC Calc'!$B$6:$B$69,'ABP REC Deliveries'!$F100),
IF(U$4&gt;$G100,T100*(1-Inputs_ByYear!$D$4),0)),0)</f>
        <v>93128.830499283446</v>
      </c>
      <c r="V100" s="248">
        <f>IF((V$4-$G100)&lt;($C100+$B100),IF(V$4=$G100+$B100,SUMIFS(INDEX('ABP REC Calc'!$G$6:$AB$69,,MATCH('ABP REC Deliveries'!$H100,'ABP REC Calc'!$G$5:$AB$5,0)),'ABP REC Calc'!$C$6:$C$69,'ABP REC Deliveries'!$E100,'ABP REC Calc'!$B$6:$B$69,'ABP REC Deliveries'!$F100),
IF(V$4&gt;$G100,U100*(1-Inputs_ByYear!$D$4),0)),0)</f>
        <v>92663.186346787028</v>
      </c>
      <c r="W100" s="248">
        <f>IF((W$4-$G100)&lt;($C100+$B100),IF(W$4=$G100+$B100,SUMIFS(INDEX('ABP REC Calc'!$G$6:$AB$69,,MATCH('ABP REC Deliveries'!$H100,'ABP REC Calc'!$G$5:$AB$5,0)),'ABP REC Calc'!$C$6:$C$69,'ABP REC Deliveries'!$E100,'ABP REC Calc'!$B$6:$B$69,'ABP REC Deliveries'!$F100),
IF(W$4&gt;$G100,V100*(1-Inputs_ByYear!$D$4),0)),0)</f>
        <v>92199.870415053098</v>
      </c>
      <c r="X100" s="248">
        <f>IF((X$4-$G100)&lt;($C100+$B100),IF(X$4=$G100+$B100,SUMIFS(INDEX('ABP REC Calc'!$G$6:$AB$69,,MATCH('ABP REC Deliveries'!$H100,'ABP REC Calc'!$G$5:$AB$5,0)),'ABP REC Calc'!$C$6:$C$69,'ABP REC Deliveries'!$E100,'ABP REC Calc'!$B$6:$B$69,'ABP REC Deliveries'!$F100),
IF(X$4&gt;$G100,W100*(1-Inputs_ByYear!$D$4),0)),0)</f>
        <v>91738.871062977836</v>
      </c>
      <c r="Y100" s="248">
        <f>IF((Y$4-$G100)&lt;($C100+$B100),IF(Y$4=$G100+$B100,SUMIFS(INDEX('ABP REC Calc'!$G$6:$AB$69,,MATCH('ABP REC Deliveries'!$H100,'ABP REC Calc'!$G$5:$AB$5,0)),'ABP REC Calc'!$C$6:$C$69,'ABP REC Deliveries'!$E100,'ABP REC Calc'!$B$6:$B$69,'ABP REC Deliveries'!$F100),
IF(Y$4&gt;$G100,X100*(1-Inputs_ByYear!$D$4),0)),0)</f>
        <v>91280.176707662948</v>
      </c>
      <c r="Z100" s="248">
        <f>IF((Z$4-$G100)&lt;($C100+$B100),IF(Z$4=$G100+$B100,SUMIFS(INDEX('ABP REC Calc'!$G$6:$AB$69,,MATCH('ABP REC Deliveries'!$H100,'ABP REC Calc'!$G$5:$AB$5,0)),'ABP REC Calc'!$C$6:$C$69,'ABP REC Deliveries'!$E100,'ABP REC Calc'!$B$6:$B$69,'ABP REC Deliveries'!$F100),
IF(Z$4&gt;$G100,Y100*(1-Inputs_ByYear!$D$4),0)),0)</f>
        <v>90823.775824124634</v>
      </c>
      <c r="AA100" s="248">
        <f>IF((AA$4-$G100)&lt;($C100+$B100),IF(AA$4=$G100+$B100,SUMIFS(INDEX('ABP REC Calc'!$G$6:$AB$69,,MATCH('ABP REC Deliveries'!$H100,'ABP REC Calc'!$G$5:$AB$5,0)),'ABP REC Calc'!$C$6:$C$69,'ABP REC Deliveries'!$E100,'ABP REC Calc'!$B$6:$B$69,'ABP REC Deliveries'!$F100),
IF(AA$4&gt;$G100,Z100*(1-Inputs_ByYear!$D$4),0)),0)</f>
        <v>90369.656945004012</v>
      </c>
      <c r="AB100" s="248">
        <f>IF((AB$4-$G100)&lt;($C100+$B100),IF(AB$4=$G100+$B100,SUMIFS(INDEX('ABP REC Calc'!$G$6:$AB$69,,MATCH('ABP REC Deliveries'!$H100,'ABP REC Calc'!$G$5:$AB$5,0)),'ABP REC Calc'!$C$6:$C$69,'ABP REC Deliveries'!$E100,'ABP REC Calc'!$B$6:$B$69,'ABP REC Deliveries'!$F100),
IF(AB$4&gt;$G100,AA100*(1-Inputs_ByYear!$D$4),0)),0)</f>
        <v>89917.808660278984</v>
      </c>
      <c r="AC100" s="248">
        <f>IF((AC$4-$G100)&lt;($C100+$B100),IF(AC$4=$G100+$B100,SUMIFS(INDEX('ABP REC Calc'!$G$6:$AB$69,,MATCH('ABP REC Deliveries'!$H100,'ABP REC Calc'!$G$5:$AB$5,0)),'ABP REC Calc'!$C$6:$C$69,'ABP REC Deliveries'!$E100,'ABP REC Calc'!$B$6:$B$69,'ABP REC Deliveries'!$F100),
IF(AC$4&gt;$G100,AB100*(1-Inputs_ByYear!$D$4),0)),0)</f>
        <v>89468.219616977585</v>
      </c>
      <c r="AD100" s="248">
        <f>IF((AD$4-$G100)&lt;($C100+$B100),IF(AD$4=$G100+$B100,SUMIFS(INDEX('ABP REC Calc'!$G$6:$AB$69,,MATCH('ABP REC Deliveries'!$H100,'ABP REC Calc'!$G$5:$AB$5,0)),'ABP REC Calc'!$C$6:$C$69,'ABP REC Deliveries'!$E100,'ABP REC Calc'!$B$6:$B$69,'ABP REC Deliveries'!$F100),
IF(AD$4&gt;$G100,AC100*(1-Inputs_ByYear!$D$4),0)),0)</f>
        <v>89020.8785188927</v>
      </c>
    </row>
    <row r="101" spans="2:30" ht="14.45" customHeight="1">
      <c r="B101" s="64">
        <v>2</v>
      </c>
      <c r="C101" s="64">
        <v>20</v>
      </c>
      <c r="D101" s="64" t="s">
        <v>229</v>
      </c>
      <c r="E101" s="234" t="s">
        <v>208</v>
      </c>
      <c r="F101" s="231" t="s">
        <v>230</v>
      </c>
      <c r="G101" s="231">
        <f t="shared" si="5"/>
        <v>2029</v>
      </c>
      <c r="H101" s="239" t="s">
        <v>27</v>
      </c>
      <c r="I101" s="247">
        <v>0</v>
      </c>
      <c r="J101" s="247">
        <v>0</v>
      </c>
      <c r="K101" s="248">
        <f>IF((K$4-$G101)&lt;($C101+$B101),IF(K$4=$G101+$B101,SUMIFS(INDEX('ABP REC Calc'!$G$6:$AB$69,,MATCH('ABP REC Deliveries'!$H101,'ABP REC Calc'!$G$5:$AB$5,0)),'ABP REC Calc'!$C$6:$C$69,'ABP REC Deliveries'!$E101,'ABP REC Calc'!$B$6:$B$69,'ABP REC Deliveries'!$F101),
IF(K$4&gt;$G101,J101*(1-Inputs_ByYear!$D$4),0)),0)</f>
        <v>0</v>
      </c>
      <c r="L101" s="248">
        <f>IF((L$4-$G101)&lt;($C101+$B101),IF(L$4=$G101+$B101,SUMIFS(INDEX('ABP REC Calc'!$G$6:$AB$69,,MATCH('ABP REC Deliveries'!$H101,'ABP REC Calc'!$G$5:$AB$5,0)),'ABP REC Calc'!$C$6:$C$69,'ABP REC Deliveries'!$E101,'ABP REC Calc'!$B$6:$B$69,'ABP REC Deliveries'!$F101),
IF(L$4&gt;$G101,K101*(1-Inputs_ByYear!$D$4),0)),0)</f>
        <v>0</v>
      </c>
      <c r="M101" s="248">
        <f>IF((M$4-$G101)&lt;($C101+$B101),IF(M$4=$G101+$B101,SUMIFS(INDEX('ABP REC Calc'!$G$6:$AB$69,,MATCH('ABP REC Deliveries'!$H101,'ABP REC Calc'!$G$5:$AB$5,0)),'ABP REC Calc'!$C$6:$C$69,'ABP REC Deliveries'!$E101,'ABP REC Calc'!$B$6:$B$69,'ABP REC Deliveries'!$F101),
IF(M$4&gt;$G101,L101*(1-Inputs_ByYear!$D$4),0)),0)</f>
        <v>0</v>
      </c>
      <c r="N101" s="248">
        <f>IF((N$4-$G101)&lt;($C101+$B101),IF(N$4=$G101+$B101,SUMIFS(INDEX('ABP REC Calc'!$G$6:$AB$69,,MATCH('ABP REC Deliveries'!$H101,'ABP REC Calc'!$G$5:$AB$5,0)),'ABP REC Calc'!$C$6:$C$69,'ABP REC Deliveries'!$E101,'ABP REC Calc'!$B$6:$B$69,'ABP REC Deliveries'!$F101),
IF(N$4&gt;$G101,M101*(1-Inputs_ByYear!$D$4),0)),0)</f>
        <v>0</v>
      </c>
      <c r="O101" s="248">
        <f>IF((O$4-$G101)&lt;($C101+$B101),IF(O$4=$G101+$B101,SUMIFS(INDEX('ABP REC Calc'!$G$6:$AB$69,,MATCH('ABP REC Deliveries'!$H101,'ABP REC Calc'!$G$5:$AB$5,0)),'ABP REC Calc'!$C$6:$C$69,'ABP REC Deliveries'!$E101,'ABP REC Calc'!$B$6:$B$69,'ABP REC Deliveries'!$F101),
IF(O$4&gt;$G101,N101*(1-Inputs_ByYear!$D$4),0)),0)</f>
        <v>0</v>
      </c>
      <c r="P101" s="248">
        <f>IF((P$4-$G101)&lt;($C101+$B101),IF(P$4=$G101+$B101,SUMIFS(INDEX('ABP REC Calc'!$G$6:$AB$69,,MATCH('ABP REC Deliveries'!$H101,'ABP REC Calc'!$G$5:$AB$5,0)),'ABP REC Calc'!$C$6:$C$69,'ABP REC Deliveries'!$E101,'ABP REC Calc'!$B$6:$B$69,'ABP REC Deliveries'!$F101),
IF(P$4&gt;$G101,O101*(1-Inputs_ByYear!$D$4),0)),0)</f>
        <v>95972.247360000008</v>
      </c>
      <c r="Q101" s="248">
        <f>IF((Q$4-$G101)&lt;($C101+$B101),IF(Q$4=$G101+$B101,SUMIFS(INDEX('ABP REC Calc'!$G$6:$AB$69,,MATCH('ABP REC Deliveries'!$H101,'ABP REC Calc'!$G$5:$AB$5,0)),'ABP REC Calc'!$C$6:$C$69,'ABP REC Deliveries'!$E101,'ABP REC Calc'!$B$6:$B$69,'ABP REC Deliveries'!$F101),
IF(Q$4&gt;$G101,P101*(1-Inputs_ByYear!$D$4),0)),0)</f>
        <v>95492.386123200005</v>
      </c>
      <c r="R101" s="248">
        <f>IF((R$4-$G101)&lt;($C101+$B101),IF(R$4=$G101+$B101,SUMIFS(INDEX('ABP REC Calc'!$G$6:$AB$69,,MATCH('ABP REC Deliveries'!$H101,'ABP REC Calc'!$G$5:$AB$5,0)),'ABP REC Calc'!$C$6:$C$69,'ABP REC Deliveries'!$E101,'ABP REC Calc'!$B$6:$B$69,'ABP REC Deliveries'!$F101),
IF(R$4&gt;$G101,Q101*(1-Inputs_ByYear!$D$4),0)),0)</f>
        <v>95014.924192584003</v>
      </c>
      <c r="S101" s="248">
        <f>IF((S$4-$G101)&lt;($C101+$B101),IF(S$4=$G101+$B101,SUMIFS(INDEX('ABP REC Calc'!$G$6:$AB$69,,MATCH('ABP REC Deliveries'!$H101,'ABP REC Calc'!$G$5:$AB$5,0)),'ABP REC Calc'!$C$6:$C$69,'ABP REC Deliveries'!$E101,'ABP REC Calc'!$B$6:$B$69,'ABP REC Deliveries'!$F101),
IF(S$4&gt;$G101,R101*(1-Inputs_ByYear!$D$4),0)),0)</f>
        <v>94539.849571621089</v>
      </c>
      <c r="T101" s="248">
        <f>IF((T$4-$G101)&lt;($C101+$B101),IF(T$4=$G101+$B101,SUMIFS(INDEX('ABP REC Calc'!$G$6:$AB$69,,MATCH('ABP REC Deliveries'!$H101,'ABP REC Calc'!$G$5:$AB$5,0)),'ABP REC Calc'!$C$6:$C$69,'ABP REC Deliveries'!$E101,'ABP REC Calc'!$B$6:$B$69,'ABP REC Deliveries'!$F101),
IF(T$4&gt;$G101,S101*(1-Inputs_ByYear!$D$4),0)),0)</f>
        <v>94067.15032376298</v>
      </c>
      <c r="U101" s="248">
        <f>IF((U$4-$G101)&lt;($C101+$B101),IF(U$4=$G101+$B101,SUMIFS(INDEX('ABP REC Calc'!$G$6:$AB$69,,MATCH('ABP REC Deliveries'!$H101,'ABP REC Calc'!$G$5:$AB$5,0)),'ABP REC Calc'!$C$6:$C$69,'ABP REC Deliveries'!$E101,'ABP REC Calc'!$B$6:$B$69,'ABP REC Deliveries'!$F101),
IF(U$4&gt;$G101,T101*(1-Inputs_ByYear!$D$4),0)),0)</f>
        <v>93596.814572144169</v>
      </c>
      <c r="V101" s="248">
        <f>IF((V$4-$G101)&lt;($C101+$B101),IF(V$4=$G101+$B101,SUMIFS(INDEX('ABP REC Calc'!$G$6:$AB$69,,MATCH('ABP REC Deliveries'!$H101,'ABP REC Calc'!$G$5:$AB$5,0)),'ABP REC Calc'!$C$6:$C$69,'ABP REC Deliveries'!$E101,'ABP REC Calc'!$B$6:$B$69,'ABP REC Deliveries'!$F101),
IF(V$4&gt;$G101,U101*(1-Inputs_ByYear!$D$4),0)),0)</f>
        <v>93128.830499283446</v>
      </c>
      <c r="W101" s="248">
        <f>IF((W$4-$G101)&lt;($C101+$B101),IF(W$4=$G101+$B101,SUMIFS(INDEX('ABP REC Calc'!$G$6:$AB$69,,MATCH('ABP REC Deliveries'!$H101,'ABP REC Calc'!$G$5:$AB$5,0)),'ABP REC Calc'!$C$6:$C$69,'ABP REC Deliveries'!$E101,'ABP REC Calc'!$B$6:$B$69,'ABP REC Deliveries'!$F101),
IF(W$4&gt;$G101,V101*(1-Inputs_ByYear!$D$4),0)),0)</f>
        <v>92663.186346787028</v>
      </c>
      <c r="X101" s="248">
        <f>IF((X$4-$G101)&lt;($C101+$B101),IF(X$4=$G101+$B101,SUMIFS(INDEX('ABP REC Calc'!$G$6:$AB$69,,MATCH('ABP REC Deliveries'!$H101,'ABP REC Calc'!$G$5:$AB$5,0)),'ABP REC Calc'!$C$6:$C$69,'ABP REC Deliveries'!$E101,'ABP REC Calc'!$B$6:$B$69,'ABP REC Deliveries'!$F101),
IF(X$4&gt;$G101,W101*(1-Inputs_ByYear!$D$4),0)),0)</f>
        <v>92199.870415053098</v>
      </c>
      <c r="Y101" s="248">
        <f>IF((Y$4-$G101)&lt;($C101+$B101),IF(Y$4=$G101+$B101,SUMIFS(INDEX('ABP REC Calc'!$G$6:$AB$69,,MATCH('ABP REC Deliveries'!$H101,'ABP REC Calc'!$G$5:$AB$5,0)),'ABP REC Calc'!$C$6:$C$69,'ABP REC Deliveries'!$E101,'ABP REC Calc'!$B$6:$B$69,'ABP REC Deliveries'!$F101),
IF(Y$4&gt;$G101,X101*(1-Inputs_ByYear!$D$4),0)),0)</f>
        <v>91738.871062977836</v>
      </c>
      <c r="Z101" s="248">
        <f>IF((Z$4-$G101)&lt;($C101+$B101),IF(Z$4=$G101+$B101,SUMIFS(INDEX('ABP REC Calc'!$G$6:$AB$69,,MATCH('ABP REC Deliveries'!$H101,'ABP REC Calc'!$G$5:$AB$5,0)),'ABP REC Calc'!$C$6:$C$69,'ABP REC Deliveries'!$E101,'ABP REC Calc'!$B$6:$B$69,'ABP REC Deliveries'!$F101),
IF(Z$4&gt;$G101,Y101*(1-Inputs_ByYear!$D$4),0)),0)</f>
        <v>91280.176707662948</v>
      </c>
      <c r="AA101" s="248">
        <f>IF((AA$4-$G101)&lt;($C101+$B101),IF(AA$4=$G101+$B101,SUMIFS(INDEX('ABP REC Calc'!$G$6:$AB$69,,MATCH('ABP REC Deliveries'!$H101,'ABP REC Calc'!$G$5:$AB$5,0)),'ABP REC Calc'!$C$6:$C$69,'ABP REC Deliveries'!$E101,'ABP REC Calc'!$B$6:$B$69,'ABP REC Deliveries'!$F101),
IF(AA$4&gt;$G101,Z101*(1-Inputs_ByYear!$D$4),0)),0)</f>
        <v>90823.775824124634</v>
      </c>
      <c r="AB101" s="248">
        <f>IF((AB$4-$G101)&lt;($C101+$B101),IF(AB$4=$G101+$B101,SUMIFS(INDEX('ABP REC Calc'!$G$6:$AB$69,,MATCH('ABP REC Deliveries'!$H101,'ABP REC Calc'!$G$5:$AB$5,0)),'ABP REC Calc'!$C$6:$C$69,'ABP REC Deliveries'!$E101,'ABP REC Calc'!$B$6:$B$69,'ABP REC Deliveries'!$F101),
IF(AB$4&gt;$G101,AA101*(1-Inputs_ByYear!$D$4),0)),0)</f>
        <v>90369.656945004012</v>
      </c>
      <c r="AC101" s="248">
        <f>IF((AC$4-$G101)&lt;($C101+$B101),IF(AC$4=$G101+$B101,SUMIFS(INDEX('ABP REC Calc'!$G$6:$AB$69,,MATCH('ABP REC Deliveries'!$H101,'ABP REC Calc'!$G$5:$AB$5,0)),'ABP REC Calc'!$C$6:$C$69,'ABP REC Deliveries'!$E101,'ABP REC Calc'!$B$6:$B$69,'ABP REC Deliveries'!$F101),
IF(AC$4&gt;$G101,AB101*(1-Inputs_ByYear!$D$4),0)),0)</f>
        <v>89917.808660278984</v>
      </c>
      <c r="AD101" s="248">
        <f>IF((AD$4-$G101)&lt;($C101+$B101),IF(AD$4=$G101+$B101,SUMIFS(INDEX('ABP REC Calc'!$G$6:$AB$69,,MATCH('ABP REC Deliveries'!$H101,'ABP REC Calc'!$G$5:$AB$5,0)),'ABP REC Calc'!$C$6:$C$69,'ABP REC Deliveries'!$E101,'ABP REC Calc'!$B$6:$B$69,'ABP REC Deliveries'!$F101),
IF(AD$4&gt;$G101,AC101*(1-Inputs_ByYear!$D$4),0)),0)</f>
        <v>89468.219616977585</v>
      </c>
    </row>
    <row r="102" spans="2:30" ht="14.45" customHeight="1">
      <c r="B102" s="64">
        <v>2</v>
      </c>
      <c r="C102" s="64">
        <v>20</v>
      </c>
      <c r="D102" s="64" t="s">
        <v>229</v>
      </c>
      <c r="E102" s="234" t="s">
        <v>208</v>
      </c>
      <c r="F102" s="231" t="s">
        <v>230</v>
      </c>
      <c r="G102" s="231">
        <f t="shared" si="5"/>
        <v>2030</v>
      </c>
      <c r="H102" s="239" t="s">
        <v>28</v>
      </c>
      <c r="I102" s="247">
        <v>0</v>
      </c>
      <c r="J102" s="247">
        <v>0</v>
      </c>
      <c r="K102" s="248">
        <f>IF((K$4-$G102)&lt;($C102+$B102),IF(K$4=$G102+$B102,SUMIFS(INDEX('ABP REC Calc'!$G$6:$AB$69,,MATCH('ABP REC Deliveries'!$H102,'ABP REC Calc'!$G$5:$AB$5,0)),'ABP REC Calc'!$C$6:$C$69,'ABP REC Deliveries'!$E102,'ABP REC Calc'!$B$6:$B$69,'ABP REC Deliveries'!$F102),
IF(K$4&gt;$G102,J102*(1-Inputs_ByYear!$D$4),0)),0)</f>
        <v>0</v>
      </c>
      <c r="L102" s="248">
        <f>IF((L$4-$G102)&lt;($C102+$B102),IF(L$4=$G102+$B102,SUMIFS(INDEX('ABP REC Calc'!$G$6:$AB$69,,MATCH('ABP REC Deliveries'!$H102,'ABP REC Calc'!$G$5:$AB$5,0)),'ABP REC Calc'!$C$6:$C$69,'ABP REC Deliveries'!$E102,'ABP REC Calc'!$B$6:$B$69,'ABP REC Deliveries'!$F102),
IF(L$4&gt;$G102,K102*(1-Inputs_ByYear!$D$4),0)),0)</f>
        <v>0</v>
      </c>
      <c r="M102" s="248">
        <f>IF((M$4-$G102)&lt;($C102+$B102),IF(M$4=$G102+$B102,SUMIFS(INDEX('ABP REC Calc'!$G$6:$AB$69,,MATCH('ABP REC Deliveries'!$H102,'ABP REC Calc'!$G$5:$AB$5,0)),'ABP REC Calc'!$C$6:$C$69,'ABP REC Deliveries'!$E102,'ABP REC Calc'!$B$6:$B$69,'ABP REC Deliveries'!$F102),
IF(M$4&gt;$G102,L102*(1-Inputs_ByYear!$D$4),0)),0)</f>
        <v>0</v>
      </c>
      <c r="N102" s="248">
        <f>IF((N$4-$G102)&lt;($C102+$B102),IF(N$4=$G102+$B102,SUMIFS(INDEX('ABP REC Calc'!$G$6:$AB$69,,MATCH('ABP REC Deliveries'!$H102,'ABP REC Calc'!$G$5:$AB$5,0)),'ABP REC Calc'!$C$6:$C$69,'ABP REC Deliveries'!$E102,'ABP REC Calc'!$B$6:$B$69,'ABP REC Deliveries'!$F102),
IF(N$4&gt;$G102,M102*(1-Inputs_ByYear!$D$4),0)),0)</f>
        <v>0</v>
      </c>
      <c r="O102" s="248">
        <f>IF((O$4-$G102)&lt;($C102+$B102),IF(O$4=$G102+$B102,SUMIFS(INDEX('ABP REC Calc'!$G$6:$AB$69,,MATCH('ABP REC Deliveries'!$H102,'ABP REC Calc'!$G$5:$AB$5,0)),'ABP REC Calc'!$C$6:$C$69,'ABP REC Deliveries'!$E102,'ABP REC Calc'!$B$6:$B$69,'ABP REC Deliveries'!$F102),
IF(O$4&gt;$G102,N102*(1-Inputs_ByYear!$D$4),0)),0)</f>
        <v>0</v>
      </c>
      <c r="P102" s="248">
        <f>IF((P$4-$G102)&lt;($C102+$B102),IF(P$4=$G102+$B102,SUMIFS(INDEX('ABP REC Calc'!$G$6:$AB$69,,MATCH('ABP REC Deliveries'!$H102,'ABP REC Calc'!$G$5:$AB$5,0)),'ABP REC Calc'!$C$6:$C$69,'ABP REC Deliveries'!$E102,'ABP REC Calc'!$B$6:$B$69,'ABP REC Deliveries'!$F102),
IF(P$4&gt;$G102,O102*(1-Inputs_ByYear!$D$4),0)),0)</f>
        <v>0</v>
      </c>
      <c r="Q102" s="248">
        <f>IF((Q$4-$G102)&lt;($C102+$B102),IF(Q$4=$G102+$B102,SUMIFS(INDEX('ABP REC Calc'!$G$6:$AB$69,,MATCH('ABP REC Deliveries'!$H102,'ABP REC Calc'!$G$5:$AB$5,0)),'ABP REC Calc'!$C$6:$C$69,'ABP REC Deliveries'!$E102,'ABP REC Calc'!$B$6:$B$69,'ABP REC Deliveries'!$F102),
IF(Q$4&gt;$G102,P102*(1-Inputs_ByYear!$D$4),0)),0)</f>
        <v>95972.247360000008</v>
      </c>
      <c r="R102" s="248">
        <f>IF((R$4-$G102)&lt;($C102+$B102),IF(R$4=$G102+$B102,SUMIFS(INDEX('ABP REC Calc'!$G$6:$AB$69,,MATCH('ABP REC Deliveries'!$H102,'ABP REC Calc'!$G$5:$AB$5,0)),'ABP REC Calc'!$C$6:$C$69,'ABP REC Deliveries'!$E102,'ABP REC Calc'!$B$6:$B$69,'ABP REC Deliveries'!$F102),
IF(R$4&gt;$G102,Q102*(1-Inputs_ByYear!$D$4),0)),0)</f>
        <v>95492.386123200005</v>
      </c>
      <c r="S102" s="248">
        <f>IF((S$4-$G102)&lt;($C102+$B102),IF(S$4=$G102+$B102,SUMIFS(INDEX('ABP REC Calc'!$G$6:$AB$69,,MATCH('ABP REC Deliveries'!$H102,'ABP REC Calc'!$G$5:$AB$5,0)),'ABP REC Calc'!$C$6:$C$69,'ABP REC Deliveries'!$E102,'ABP REC Calc'!$B$6:$B$69,'ABP REC Deliveries'!$F102),
IF(S$4&gt;$G102,R102*(1-Inputs_ByYear!$D$4),0)),0)</f>
        <v>95014.924192584003</v>
      </c>
      <c r="T102" s="248">
        <f>IF((T$4-$G102)&lt;($C102+$B102),IF(T$4=$G102+$B102,SUMIFS(INDEX('ABP REC Calc'!$G$6:$AB$69,,MATCH('ABP REC Deliveries'!$H102,'ABP REC Calc'!$G$5:$AB$5,0)),'ABP REC Calc'!$C$6:$C$69,'ABP REC Deliveries'!$E102,'ABP REC Calc'!$B$6:$B$69,'ABP REC Deliveries'!$F102),
IF(T$4&gt;$G102,S102*(1-Inputs_ByYear!$D$4),0)),0)</f>
        <v>94539.849571621089</v>
      </c>
      <c r="U102" s="248">
        <f>IF((U$4-$G102)&lt;($C102+$B102),IF(U$4=$G102+$B102,SUMIFS(INDEX('ABP REC Calc'!$G$6:$AB$69,,MATCH('ABP REC Deliveries'!$H102,'ABP REC Calc'!$G$5:$AB$5,0)),'ABP REC Calc'!$C$6:$C$69,'ABP REC Deliveries'!$E102,'ABP REC Calc'!$B$6:$B$69,'ABP REC Deliveries'!$F102),
IF(U$4&gt;$G102,T102*(1-Inputs_ByYear!$D$4),0)),0)</f>
        <v>94067.15032376298</v>
      </c>
      <c r="V102" s="248">
        <f>IF((V$4-$G102)&lt;($C102+$B102),IF(V$4=$G102+$B102,SUMIFS(INDEX('ABP REC Calc'!$G$6:$AB$69,,MATCH('ABP REC Deliveries'!$H102,'ABP REC Calc'!$G$5:$AB$5,0)),'ABP REC Calc'!$C$6:$C$69,'ABP REC Deliveries'!$E102,'ABP REC Calc'!$B$6:$B$69,'ABP REC Deliveries'!$F102),
IF(V$4&gt;$G102,U102*(1-Inputs_ByYear!$D$4),0)),0)</f>
        <v>93596.814572144169</v>
      </c>
      <c r="W102" s="248">
        <f>IF((W$4-$G102)&lt;($C102+$B102),IF(W$4=$G102+$B102,SUMIFS(INDEX('ABP REC Calc'!$G$6:$AB$69,,MATCH('ABP REC Deliveries'!$H102,'ABP REC Calc'!$G$5:$AB$5,0)),'ABP REC Calc'!$C$6:$C$69,'ABP REC Deliveries'!$E102,'ABP REC Calc'!$B$6:$B$69,'ABP REC Deliveries'!$F102),
IF(W$4&gt;$G102,V102*(1-Inputs_ByYear!$D$4),0)),0)</f>
        <v>93128.830499283446</v>
      </c>
      <c r="X102" s="248">
        <f>IF((X$4-$G102)&lt;($C102+$B102),IF(X$4=$G102+$B102,SUMIFS(INDEX('ABP REC Calc'!$G$6:$AB$69,,MATCH('ABP REC Deliveries'!$H102,'ABP REC Calc'!$G$5:$AB$5,0)),'ABP REC Calc'!$C$6:$C$69,'ABP REC Deliveries'!$E102,'ABP REC Calc'!$B$6:$B$69,'ABP REC Deliveries'!$F102),
IF(X$4&gt;$G102,W102*(1-Inputs_ByYear!$D$4),0)),0)</f>
        <v>92663.186346787028</v>
      </c>
      <c r="Y102" s="248">
        <f>IF((Y$4-$G102)&lt;($C102+$B102),IF(Y$4=$G102+$B102,SUMIFS(INDEX('ABP REC Calc'!$G$6:$AB$69,,MATCH('ABP REC Deliveries'!$H102,'ABP REC Calc'!$G$5:$AB$5,0)),'ABP REC Calc'!$C$6:$C$69,'ABP REC Deliveries'!$E102,'ABP REC Calc'!$B$6:$B$69,'ABP REC Deliveries'!$F102),
IF(Y$4&gt;$G102,X102*(1-Inputs_ByYear!$D$4),0)),0)</f>
        <v>92199.870415053098</v>
      </c>
      <c r="Z102" s="248">
        <f>IF((Z$4-$G102)&lt;($C102+$B102),IF(Z$4=$G102+$B102,SUMIFS(INDEX('ABP REC Calc'!$G$6:$AB$69,,MATCH('ABP REC Deliveries'!$H102,'ABP REC Calc'!$G$5:$AB$5,0)),'ABP REC Calc'!$C$6:$C$69,'ABP REC Deliveries'!$E102,'ABP REC Calc'!$B$6:$B$69,'ABP REC Deliveries'!$F102),
IF(Z$4&gt;$G102,Y102*(1-Inputs_ByYear!$D$4),0)),0)</f>
        <v>91738.871062977836</v>
      </c>
      <c r="AA102" s="248">
        <f>IF((AA$4-$G102)&lt;($C102+$B102),IF(AA$4=$G102+$B102,SUMIFS(INDEX('ABP REC Calc'!$G$6:$AB$69,,MATCH('ABP REC Deliveries'!$H102,'ABP REC Calc'!$G$5:$AB$5,0)),'ABP REC Calc'!$C$6:$C$69,'ABP REC Deliveries'!$E102,'ABP REC Calc'!$B$6:$B$69,'ABP REC Deliveries'!$F102),
IF(AA$4&gt;$G102,Z102*(1-Inputs_ByYear!$D$4),0)),0)</f>
        <v>91280.176707662948</v>
      </c>
      <c r="AB102" s="248">
        <f>IF((AB$4-$G102)&lt;($C102+$B102),IF(AB$4=$G102+$B102,SUMIFS(INDEX('ABP REC Calc'!$G$6:$AB$69,,MATCH('ABP REC Deliveries'!$H102,'ABP REC Calc'!$G$5:$AB$5,0)),'ABP REC Calc'!$C$6:$C$69,'ABP REC Deliveries'!$E102,'ABP REC Calc'!$B$6:$B$69,'ABP REC Deliveries'!$F102),
IF(AB$4&gt;$G102,AA102*(1-Inputs_ByYear!$D$4),0)),0)</f>
        <v>90823.775824124634</v>
      </c>
      <c r="AC102" s="248">
        <f>IF((AC$4-$G102)&lt;($C102+$B102),IF(AC$4=$G102+$B102,SUMIFS(INDEX('ABP REC Calc'!$G$6:$AB$69,,MATCH('ABP REC Deliveries'!$H102,'ABP REC Calc'!$G$5:$AB$5,0)),'ABP REC Calc'!$C$6:$C$69,'ABP REC Deliveries'!$E102,'ABP REC Calc'!$B$6:$B$69,'ABP REC Deliveries'!$F102),
IF(AC$4&gt;$G102,AB102*(1-Inputs_ByYear!$D$4),0)),0)</f>
        <v>90369.656945004012</v>
      </c>
      <c r="AD102" s="248">
        <f>IF((AD$4-$G102)&lt;($C102+$B102),IF(AD$4=$G102+$B102,SUMIFS(INDEX('ABP REC Calc'!$G$6:$AB$69,,MATCH('ABP REC Deliveries'!$H102,'ABP REC Calc'!$G$5:$AB$5,0)),'ABP REC Calc'!$C$6:$C$69,'ABP REC Deliveries'!$E102,'ABP REC Calc'!$B$6:$B$69,'ABP REC Deliveries'!$F102),
IF(AD$4&gt;$G102,AC102*(1-Inputs_ByYear!$D$4),0)),0)</f>
        <v>89917.808660278984</v>
      </c>
    </row>
    <row r="103" spans="2:30" ht="14.45" customHeight="1">
      <c r="B103" s="64">
        <v>2</v>
      </c>
      <c r="C103" s="64">
        <v>20</v>
      </c>
      <c r="D103" s="64" t="s">
        <v>229</v>
      </c>
      <c r="E103" s="234" t="s">
        <v>208</v>
      </c>
      <c r="F103" s="231" t="s">
        <v>230</v>
      </c>
      <c r="G103" s="231">
        <f t="shared" si="5"/>
        <v>2031</v>
      </c>
      <c r="H103" s="239" t="s">
        <v>29</v>
      </c>
      <c r="I103" s="247">
        <v>0</v>
      </c>
      <c r="J103" s="247">
        <v>0</v>
      </c>
      <c r="K103" s="248">
        <f>IF((K$4-$G103)&lt;($C103+$B103),IF(K$4=$G103+$B103,SUMIFS(INDEX('ABP REC Calc'!$G$6:$AB$69,,MATCH('ABP REC Deliveries'!$H103,'ABP REC Calc'!$G$5:$AB$5,0)),'ABP REC Calc'!$C$6:$C$69,'ABP REC Deliveries'!$E103,'ABP REC Calc'!$B$6:$B$69,'ABP REC Deliveries'!$F103),
IF(K$4&gt;$G103,J103*(1-Inputs_ByYear!$D$4),0)),0)</f>
        <v>0</v>
      </c>
      <c r="L103" s="248">
        <f>IF((L$4-$G103)&lt;($C103+$B103),IF(L$4=$G103+$B103,SUMIFS(INDEX('ABP REC Calc'!$G$6:$AB$69,,MATCH('ABP REC Deliveries'!$H103,'ABP REC Calc'!$G$5:$AB$5,0)),'ABP REC Calc'!$C$6:$C$69,'ABP REC Deliveries'!$E103,'ABP REC Calc'!$B$6:$B$69,'ABP REC Deliveries'!$F103),
IF(L$4&gt;$G103,K103*(1-Inputs_ByYear!$D$4),0)),0)</f>
        <v>0</v>
      </c>
      <c r="M103" s="248">
        <f>IF((M$4-$G103)&lt;($C103+$B103),IF(M$4=$G103+$B103,SUMIFS(INDEX('ABP REC Calc'!$G$6:$AB$69,,MATCH('ABP REC Deliveries'!$H103,'ABP REC Calc'!$G$5:$AB$5,0)),'ABP REC Calc'!$C$6:$C$69,'ABP REC Deliveries'!$E103,'ABP REC Calc'!$B$6:$B$69,'ABP REC Deliveries'!$F103),
IF(M$4&gt;$G103,L103*(1-Inputs_ByYear!$D$4),0)),0)</f>
        <v>0</v>
      </c>
      <c r="N103" s="248">
        <f>IF((N$4-$G103)&lt;($C103+$B103),IF(N$4=$G103+$B103,SUMIFS(INDEX('ABP REC Calc'!$G$6:$AB$69,,MATCH('ABP REC Deliveries'!$H103,'ABP REC Calc'!$G$5:$AB$5,0)),'ABP REC Calc'!$C$6:$C$69,'ABP REC Deliveries'!$E103,'ABP REC Calc'!$B$6:$B$69,'ABP REC Deliveries'!$F103),
IF(N$4&gt;$G103,M103*(1-Inputs_ByYear!$D$4),0)),0)</f>
        <v>0</v>
      </c>
      <c r="O103" s="248">
        <f>IF((O$4-$G103)&lt;($C103+$B103),IF(O$4=$G103+$B103,SUMIFS(INDEX('ABP REC Calc'!$G$6:$AB$69,,MATCH('ABP REC Deliveries'!$H103,'ABP REC Calc'!$G$5:$AB$5,0)),'ABP REC Calc'!$C$6:$C$69,'ABP REC Deliveries'!$E103,'ABP REC Calc'!$B$6:$B$69,'ABP REC Deliveries'!$F103),
IF(O$4&gt;$G103,N103*(1-Inputs_ByYear!$D$4),0)),0)</f>
        <v>0</v>
      </c>
      <c r="P103" s="248">
        <f>IF((P$4-$G103)&lt;($C103+$B103),IF(P$4=$G103+$B103,SUMIFS(INDEX('ABP REC Calc'!$G$6:$AB$69,,MATCH('ABP REC Deliveries'!$H103,'ABP REC Calc'!$G$5:$AB$5,0)),'ABP REC Calc'!$C$6:$C$69,'ABP REC Deliveries'!$E103,'ABP REC Calc'!$B$6:$B$69,'ABP REC Deliveries'!$F103),
IF(P$4&gt;$G103,O103*(1-Inputs_ByYear!$D$4),0)),0)</f>
        <v>0</v>
      </c>
      <c r="Q103" s="248">
        <f>IF((Q$4-$G103)&lt;($C103+$B103),IF(Q$4=$G103+$B103,SUMIFS(INDEX('ABP REC Calc'!$G$6:$AB$69,,MATCH('ABP REC Deliveries'!$H103,'ABP REC Calc'!$G$5:$AB$5,0)),'ABP REC Calc'!$C$6:$C$69,'ABP REC Deliveries'!$E103,'ABP REC Calc'!$B$6:$B$69,'ABP REC Deliveries'!$F103),
IF(Q$4&gt;$G103,P103*(1-Inputs_ByYear!$D$4),0)),0)</f>
        <v>0</v>
      </c>
      <c r="R103" s="248">
        <f>IF((R$4-$G103)&lt;($C103+$B103),IF(R$4=$G103+$B103,SUMIFS(INDEX('ABP REC Calc'!$G$6:$AB$69,,MATCH('ABP REC Deliveries'!$H103,'ABP REC Calc'!$G$5:$AB$5,0)),'ABP REC Calc'!$C$6:$C$69,'ABP REC Deliveries'!$E103,'ABP REC Calc'!$B$6:$B$69,'ABP REC Deliveries'!$F103),
IF(R$4&gt;$G103,Q103*(1-Inputs_ByYear!$D$4),0)),0)</f>
        <v>95972.247360000008</v>
      </c>
      <c r="S103" s="248">
        <f>IF((S$4-$G103)&lt;($C103+$B103),IF(S$4=$G103+$B103,SUMIFS(INDEX('ABP REC Calc'!$G$6:$AB$69,,MATCH('ABP REC Deliveries'!$H103,'ABP REC Calc'!$G$5:$AB$5,0)),'ABP REC Calc'!$C$6:$C$69,'ABP REC Deliveries'!$E103,'ABP REC Calc'!$B$6:$B$69,'ABP REC Deliveries'!$F103),
IF(S$4&gt;$G103,R103*(1-Inputs_ByYear!$D$4),0)),0)</f>
        <v>95492.386123200005</v>
      </c>
      <c r="T103" s="248">
        <f>IF((T$4-$G103)&lt;($C103+$B103),IF(T$4=$G103+$B103,SUMIFS(INDEX('ABP REC Calc'!$G$6:$AB$69,,MATCH('ABP REC Deliveries'!$H103,'ABP REC Calc'!$G$5:$AB$5,0)),'ABP REC Calc'!$C$6:$C$69,'ABP REC Deliveries'!$E103,'ABP REC Calc'!$B$6:$B$69,'ABP REC Deliveries'!$F103),
IF(T$4&gt;$G103,S103*(1-Inputs_ByYear!$D$4),0)),0)</f>
        <v>95014.924192584003</v>
      </c>
      <c r="U103" s="248">
        <f>IF((U$4-$G103)&lt;($C103+$B103),IF(U$4=$G103+$B103,SUMIFS(INDEX('ABP REC Calc'!$G$6:$AB$69,,MATCH('ABP REC Deliveries'!$H103,'ABP REC Calc'!$G$5:$AB$5,0)),'ABP REC Calc'!$C$6:$C$69,'ABP REC Deliveries'!$E103,'ABP REC Calc'!$B$6:$B$69,'ABP REC Deliveries'!$F103),
IF(U$4&gt;$G103,T103*(1-Inputs_ByYear!$D$4),0)),0)</f>
        <v>94539.849571621089</v>
      </c>
      <c r="V103" s="248">
        <f>IF((V$4-$G103)&lt;($C103+$B103),IF(V$4=$G103+$B103,SUMIFS(INDEX('ABP REC Calc'!$G$6:$AB$69,,MATCH('ABP REC Deliveries'!$H103,'ABP REC Calc'!$G$5:$AB$5,0)),'ABP REC Calc'!$C$6:$C$69,'ABP REC Deliveries'!$E103,'ABP REC Calc'!$B$6:$B$69,'ABP REC Deliveries'!$F103),
IF(V$4&gt;$G103,U103*(1-Inputs_ByYear!$D$4),0)),0)</f>
        <v>94067.15032376298</v>
      </c>
      <c r="W103" s="248">
        <f>IF((W$4-$G103)&lt;($C103+$B103),IF(W$4=$G103+$B103,SUMIFS(INDEX('ABP REC Calc'!$G$6:$AB$69,,MATCH('ABP REC Deliveries'!$H103,'ABP REC Calc'!$G$5:$AB$5,0)),'ABP REC Calc'!$C$6:$C$69,'ABP REC Deliveries'!$E103,'ABP REC Calc'!$B$6:$B$69,'ABP REC Deliveries'!$F103),
IF(W$4&gt;$G103,V103*(1-Inputs_ByYear!$D$4),0)),0)</f>
        <v>93596.814572144169</v>
      </c>
      <c r="X103" s="248">
        <f>IF((X$4-$G103)&lt;($C103+$B103),IF(X$4=$G103+$B103,SUMIFS(INDEX('ABP REC Calc'!$G$6:$AB$69,,MATCH('ABP REC Deliveries'!$H103,'ABP REC Calc'!$G$5:$AB$5,0)),'ABP REC Calc'!$C$6:$C$69,'ABP REC Deliveries'!$E103,'ABP REC Calc'!$B$6:$B$69,'ABP REC Deliveries'!$F103),
IF(X$4&gt;$G103,W103*(1-Inputs_ByYear!$D$4),0)),0)</f>
        <v>93128.830499283446</v>
      </c>
      <c r="Y103" s="248">
        <f>IF((Y$4-$G103)&lt;($C103+$B103),IF(Y$4=$G103+$B103,SUMIFS(INDEX('ABP REC Calc'!$G$6:$AB$69,,MATCH('ABP REC Deliveries'!$H103,'ABP REC Calc'!$G$5:$AB$5,0)),'ABP REC Calc'!$C$6:$C$69,'ABP REC Deliveries'!$E103,'ABP REC Calc'!$B$6:$B$69,'ABP REC Deliveries'!$F103),
IF(Y$4&gt;$G103,X103*(1-Inputs_ByYear!$D$4),0)),0)</f>
        <v>92663.186346787028</v>
      </c>
      <c r="Z103" s="248">
        <f>IF((Z$4-$G103)&lt;($C103+$B103),IF(Z$4=$G103+$B103,SUMIFS(INDEX('ABP REC Calc'!$G$6:$AB$69,,MATCH('ABP REC Deliveries'!$H103,'ABP REC Calc'!$G$5:$AB$5,0)),'ABP REC Calc'!$C$6:$C$69,'ABP REC Deliveries'!$E103,'ABP REC Calc'!$B$6:$B$69,'ABP REC Deliveries'!$F103),
IF(Z$4&gt;$G103,Y103*(1-Inputs_ByYear!$D$4),0)),0)</f>
        <v>92199.870415053098</v>
      </c>
      <c r="AA103" s="248">
        <f>IF((AA$4-$G103)&lt;($C103+$B103),IF(AA$4=$G103+$B103,SUMIFS(INDEX('ABP REC Calc'!$G$6:$AB$69,,MATCH('ABP REC Deliveries'!$H103,'ABP REC Calc'!$G$5:$AB$5,0)),'ABP REC Calc'!$C$6:$C$69,'ABP REC Deliveries'!$E103,'ABP REC Calc'!$B$6:$B$69,'ABP REC Deliveries'!$F103),
IF(AA$4&gt;$G103,Z103*(1-Inputs_ByYear!$D$4),0)),0)</f>
        <v>91738.871062977836</v>
      </c>
      <c r="AB103" s="248">
        <f>IF((AB$4-$G103)&lt;($C103+$B103),IF(AB$4=$G103+$B103,SUMIFS(INDEX('ABP REC Calc'!$G$6:$AB$69,,MATCH('ABP REC Deliveries'!$H103,'ABP REC Calc'!$G$5:$AB$5,0)),'ABP REC Calc'!$C$6:$C$69,'ABP REC Deliveries'!$E103,'ABP REC Calc'!$B$6:$B$69,'ABP REC Deliveries'!$F103),
IF(AB$4&gt;$G103,AA103*(1-Inputs_ByYear!$D$4),0)),0)</f>
        <v>91280.176707662948</v>
      </c>
      <c r="AC103" s="248">
        <f>IF((AC$4-$G103)&lt;($C103+$B103),IF(AC$4=$G103+$B103,SUMIFS(INDEX('ABP REC Calc'!$G$6:$AB$69,,MATCH('ABP REC Deliveries'!$H103,'ABP REC Calc'!$G$5:$AB$5,0)),'ABP REC Calc'!$C$6:$C$69,'ABP REC Deliveries'!$E103,'ABP REC Calc'!$B$6:$B$69,'ABP REC Deliveries'!$F103),
IF(AC$4&gt;$G103,AB103*(1-Inputs_ByYear!$D$4),0)),0)</f>
        <v>90823.775824124634</v>
      </c>
      <c r="AD103" s="248">
        <f>IF((AD$4-$G103)&lt;($C103+$B103),IF(AD$4=$G103+$B103,SUMIFS(INDEX('ABP REC Calc'!$G$6:$AB$69,,MATCH('ABP REC Deliveries'!$H103,'ABP REC Calc'!$G$5:$AB$5,0)),'ABP REC Calc'!$C$6:$C$69,'ABP REC Deliveries'!$E103,'ABP REC Calc'!$B$6:$B$69,'ABP REC Deliveries'!$F103),
IF(AD$4&gt;$G103,AC103*(1-Inputs_ByYear!$D$4),0)),0)</f>
        <v>90369.656945004012</v>
      </c>
    </row>
    <row r="104" spans="2:30" ht="14.45" customHeight="1">
      <c r="B104" s="64">
        <v>2</v>
      </c>
      <c r="C104" s="64">
        <v>20</v>
      </c>
      <c r="D104" s="64" t="s">
        <v>229</v>
      </c>
      <c r="E104" s="234" t="s">
        <v>208</v>
      </c>
      <c r="F104" s="231" t="s">
        <v>230</v>
      </c>
      <c r="G104" s="231">
        <f t="shared" si="5"/>
        <v>2032</v>
      </c>
      <c r="H104" s="239" t="s">
        <v>30</v>
      </c>
      <c r="I104" s="247">
        <v>0</v>
      </c>
      <c r="J104" s="247">
        <v>0</v>
      </c>
      <c r="K104" s="248">
        <f>IF((K$4-$G104)&lt;($C104+$B104),IF(K$4=$G104+$B104,SUMIFS(INDEX('ABP REC Calc'!$G$6:$AB$69,,MATCH('ABP REC Deliveries'!$H104,'ABP REC Calc'!$G$5:$AB$5,0)),'ABP REC Calc'!$C$6:$C$69,'ABP REC Deliveries'!$E104,'ABP REC Calc'!$B$6:$B$69,'ABP REC Deliveries'!$F104),
IF(K$4&gt;$G104,J104*(1-Inputs_ByYear!$D$4),0)),0)</f>
        <v>0</v>
      </c>
      <c r="L104" s="248">
        <f>IF((L$4-$G104)&lt;($C104+$B104),IF(L$4=$G104+$B104,SUMIFS(INDEX('ABP REC Calc'!$G$6:$AB$69,,MATCH('ABP REC Deliveries'!$H104,'ABP REC Calc'!$G$5:$AB$5,0)),'ABP REC Calc'!$C$6:$C$69,'ABP REC Deliveries'!$E104,'ABP REC Calc'!$B$6:$B$69,'ABP REC Deliveries'!$F104),
IF(L$4&gt;$G104,K104*(1-Inputs_ByYear!$D$4),0)),0)</f>
        <v>0</v>
      </c>
      <c r="M104" s="248">
        <f>IF((M$4-$G104)&lt;($C104+$B104),IF(M$4=$G104+$B104,SUMIFS(INDEX('ABP REC Calc'!$G$6:$AB$69,,MATCH('ABP REC Deliveries'!$H104,'ABP REC Calc'!$G$5:$AB$5,0)),'ABP REC Calc'!$C$6:$C$69,'ABP REC Deliveries'!$E104,'ABP REC Calc'!$B$6:$B$69,'ABP REC Deliveries'!$F104),
IF(M$4&gt;$G104,L104*(1-Inputs_ByYear!$D$4),0)),0)</f>
        <v>0</v>
      </c>
      <c r="N104" s="248">
        <f>IF((N$4-$G104)&lt;($C104+$B104),IF(N$4=$G104+$B104,SUMIFS(INDEX('ABP REC Calc'!$G$6:$AB$69,,MATCH('ABP REC Deliveries'!$H104,'ABP REC Calc'!$G$5:$AB$5,0)),'ABP REC Calc'!$C$6:$C$69,'ABP REC Deliveries'!$E104,'ABP REC Calc'!$B$6:$B$69,'ABP REC Deliveries'!$F104),
IF(N$4&gt;$G104,M104*(1-Inputs_ByYear!$D$4),0)),0)</f>
        <v>0</v>
      </c>
      <c r="O104" s="248">
        <f>IF((O$4-$G104)&lt;($C104+$B104),IF(O$4=$G104+$B104,SUMIFS(INDEX('ABP REC Calc'!$G$6:$AB$69,,MATCH('ABP REC Deliveries'!$H104,'ABP REC Calc'!$G$5:$AB$5,0)),'ABP REC Calc'!$C$6:$C$69,'ABP REC Deliveries'!$E104,'ABP REC Calc'!$B$6:$B$69,'ABP REC Deliveries'!$F104),
IF(O$4&gt;$G104,N104*(1-Inputs_ByYear!$D$4),0)),0)</f>
        <v>0</v>
      </c>
      <c r="P104" s="248">
        <f>IF((P$4-$G104)&lt;($C104+$B104),IF(P$4=$G104+$B104,SUMIFS(INDEX('ABP REC Calc'!$G$6:$AB$69,,MATCH('ABP REC Deliveries'!$H104,'ABP REC Calc'!$G$5:$AB$5,0)),'ABP REC Calc'!$C$6:$C$69,'ABP REC Deliveries'!$E104,'ABP REC Calc'!$B$6:$B$69,'ABP REC Deliveries'!$F104),
IF(P$4&gt;$G104,O104*(1-Inputs_ByYear!$D$4),0)),0)</f>
        <v>0</v>
      </c>
      <c r="Q104" s="248">
        <f>IF((Q$4-$G104)&lt;($C104+$B104),IF(Q$4=$G104+$B104,SUMIFS(INDEX('ABP REC Calc'!$G$6:$AB$69,,MATCH('ABP REC Deliveries'!$H104,'ABP REC Calc'!$G$5:$AB$5,0)),'ABP REC Calc'!$C$6:$C$69,'ABP REC Deliveries'!$E104,'ABP REC Calc'!$B$6:$B$69,'ABP REC Deliveries'!$F104),
IF(Q$4&gt;$G104,P104*(1-Inputs_ByYear!$D$4),0)),0)</f>
        <v>0</v>
      </c>
      <c r="R104" s="248">
        <f>IF((R$4-$G104)&lt;($C104+$B104),IF(R$4=$G104+$B104,SUMIFS(INDEX('ABP REC Calc'!$G$6:$AB$69,,MATCH('ABP REC Deliveries'!$H104,'ABP REC Calc'!$G$5:$AB$5,0)),'ABP REC Calc'!$C$6:$C$69,'ABP REC Deliveries'!$E104,'ABP REC Calc'!$B$6:$B$69,'ABP REC Deliveries'!$F104),
IF(R$4&gt;$G104,Q104*(1-Inputs_ByYear!$D$4),0)),0)</f>
        <v>0</v>
      </c>
      <c r="S104" s="248">
        <f>IF((S$4-$G104)&lt;($C104+$B104),IF(S$4=$G104+$B104,SUMIFS(INDEX('ABP REC Calc'!$G$6:$AB$69,,MATCH('ABP REC Deliveries'!$H104,'ABP REC Calc'!$G$5:$AB$5,0)),'ABP REC Calc'!$C$6:$C$69,'ABP REC Deliveries'!$E104,'ABP REC Calc'!$B$6:$B$69,'ABP REC Deliveries'!$F104),
IF(S$4&gt;$G104,R104*(1-Inputs_ByYear!$D$4),0)),0)</f>
        <v>95972.247360000008</v>
      </c>
      <c r="T104" s="248">
        <f>IF((T$4-$G104)&lt;($C104+$B104),IF(T$4=$G104+$B104,SUMIFS(INDEX('ABP REC Calc'!$G$6:$AB$69,,MATCH('ABP REC Deliveries'!$H104,'ABP REC Calc'!$G$5:$AB$5,0)),'ABP REC Calc'!$C$6:$C$69,'ABP REC Deliveries'!$E104,'ABP REC Calc'!$B$6:$B$69,'ABP REC Deliveries'!$F104),
IF(T$4&gt;$G104,S104*(1-Inputs_ByYear!$D$4),0)),0)</f>
        <v>95492.386123200005</v>
      </c>
      <c r="U104" s="248">
        <f>IF((U$4-$G104)&lt;($C104+$B104),IF(U$4=$G104+$B104,SUMIFS(INDEX('ABP REC Calc'!$G$6:$AB$69,,MATCH('ABP REC Deliveries'!$H104,'ABP REC Calc'!$G$5:$AB$5,0)),'ABP REC Calc'!$C$6:$C$69,'ABP REC Deliveries'!$E104,'ABP REC Calc'!$B$6:$B$69,'ABP REC Deliveries'!$F104),
IF(U$4&gt;$G104,T104*(1-Inputs_ByYear!$D$4),0)),0)</f>
        <v>95014.924192584003</v>
      </c>
      <c r="V104" s="248">
        <f>IF((V$4-$G104)&lt;($C104+$B104),IF(V$4=$G104+$B104,SUMIFS(INDEX('ABP REC Calc'!$G$6:$AB$69,,MATCH('ABP REC Deliveries'!$H104,'ABP REC Calc'!$G$5:$AB$5,0)),'ABP REC Calc'!$C$6:$C$69,'ABP REC Deliveries'!$E104,'ABP REC Calc'!$B$6:$B$69,'ABP REC Deliveries'!$F104),
IF(V$4&gt;$G104,U104*(1-Inputs_ByYear!$D$4),0)),0)</f>
        <v>94539.849571621089</v>
      </c>
      <c r="W104" s="248">
        <f>IF((W$4-$G104)&lt;($C104+$B104),IF(W$4=$G104+$B104,SUMIFS(INDEX('ABP REC Calc'!$G$6:$AB$69,,MATCH('ABP REC Deliveries'!$H104,'ABP REC Calc'!$G$5:$AB$5,0)),'ABP REC Calc'!$C$6:$C$69,'ABP REC Deliveries'!$E104,'ABP REC Calc'!$B$6:$B$69,'ABP REC Deliveries'!$F104),
IF(W$4&gt;$G104,V104*(1-Inputs_ByYear!$D$4),0)),0)</f>
        <v>94067.15032376298</v>
      </c>
      <c r="X104" s="248">
        <f>IF((X$4-$G104)&lt;($C104+$B104),IF(X$4=$G104+$B104,SUMIFS(INDEX('ABP REC Calc'!$G$6:$AB$69,,MATCH('ABP REC Deliveries'!$H104,'ABP REC Calc'!$G$5:$AB$5,0)),'ABP REC Calc'!$C$6:$C$69,'ABP REC Deliveries'!$E104,'ABP REC Calc'!$B$6:$B$69,'ABP REC Deliveries'!$F104),
IF(X$4&gt;$G104,W104*(1-Inputs_ByYear!$D$4),0)),0)</f>
        <v>93596.814572144169</v>
      </c>
      <c r="Y104" s="248">
        <f>IF((Y$4-$G104)&lt;($C104+$B104),IF(Y$4=$G104+$B104,SUMIFS(INDEX('ABP REC Calc'!$G$6:$AB$69,,MATCH('ABP REC Deliveries'!$H104,'ABP REC Calc'!$G$5:$AB$5,0)),'ABP REC Calc'!$C$6:$C$69,'ABP REC Deliveries'!$E104,'ABP REC Calc'!$B$6:$B$69,'ABP REC Deliveries'!$F104),
IF(Y$4&gt;$G104,X104*(1-Inputs_ByYear!$D$4),0)),0)</f>
        <v>93128.830499283446</v>
      </c>
      <c r="Z104" s="248">
        <f>IF((Z$4-$G104)&lt;($C104+$B104),IF(Z$4=$G104+$B104,SUMIFS(INDEX('ABP REC Calc'!$G$6:$AB$69,,MATCH('ABP REC Deliveries'!$H104,'ABP REC Calc'!$G$5:$AB$5,0)),'ABP REC Calc'!$C$6:$C$69,'ABP REC Deliveries'!$E104,'ABP REC Calc'!$B$6:$B$69,'ABP REC Deliveries'!$F104),
IF(Z$4&gt;$G104,Y104*(1-Inputs_ByYear!$D$4),0)),0)</f>
        <v>92663.186346787028</v>
      </c>
      <c r="AA104" s="248">
        <f>IF((AA$4-$G104)&lt;($C104+$B104),IF(AA$4=$G104+$B104,SUMIFS(INDEX('ABP REC Calc'!$G$6:$AB$69,,MATCH('ABP REC Deliveries'!$H104,'ABP REC Calc'!$G$5:$AB$5,0)),'ABP REC Calc'!$C$6:$C$69,'ABP REC Deliveries'!$E104,'ABP REC Calc'!$B$6:$B$69,'ABP REC Deliveries'!$F104),
IF(AA$4&gt;$G104,Z104*(1-Inputs_ByYear!$D$4),0)),0)</f>
        <v>92199.870415053098</v>
      </c>
      <c r="AB104" s="248">
        <f>IF((AB$4-$G104)&lt;($C104+$B104),IF(AB$4=$G104+$B104,SUMIFS(INDEX('ABP REC Calc'!$G$6:$AB$69,,MATCH('ABP REC Deliveries'!$H104,'ABP REC Calc'!$G$5:$AB$5,0)),'ABP REC Calc'!$C$6:$C$69,'ABP REC Deliveries'!$E104,'ABP REC Calc'!$B$6:$B$69,'ABP REC Deliveries'!$F104),
IF(AB$4&gt;$G104,AA104*(1-Inputs_ByYear!$D$4),0)),0)</f>
        <v>91738.871062977836</v>
      </c>
      <c r="AC104" s="248">
        <f>IF((AC$4-$G104)&lt;($C104+$B104),IF(AC$4=$G104+$B104,SUMIFS(INDEX('ABP REC Calc'!$G$6:$AB$69,,MATCH('ABP REC Deliveries'!$H104,'ABP REC Calc'!$G$5:$AB$5,0)),'ABP REC Calc'!$C$6:$C$69,'ABP REC Deliveries'!$E104,'ABP REC Calc'!$B$6:$B$69,'ABP REC Deliveries'!$F104),
IF(AC$4&gt;$G104,AB104*(1-Inputs_ByYear!$D$4),0)),0)</f>
        <v>91280.176707662948</v>
      </c>
      <c r="AD104" s="248">
        <f>IF((AD$4-$G104)&lt;($C104+$B104),IF(AD$4=$G104+$B104,SUMIFS(INDEX('ABP REC Calc'!$G$6:$AB$69,,MATCH('ABP REC Deliveries'!$H104,'ABP REC Calc'!$G$5:$AB$5,0)),'ABP REC Calc'!$C$6:$C$69,'ABP REC Deliveries'!$E104,'ABP REC Calc'!$B$6:$B$69,'ABP REC Deliveries'!$F104),
IF(AD$4&gt;$G104,AC104*(1-Inputs_ByYear!$D$4),0)),0)</f>
        <v>90823.775824124634</v>
      </c>
    </row>
    <row r="105" spans="2:30" ht="14.45" customHeight="1">
      <c r="B105" s="64">
        <v>2</v>
      </c>
      <c r="C105" s="64">
        <v>20</v>
      </c>
      <c r="D105" s="64" t="s">
        <v>229</v>
      </c>
      <c r="E105" s="234" t="s">
        <v>208</v>
      </c>
      <c r="F105" s="231" t="s">
        <v>230</v>
      </c>
      <c r="G105" s="231">
        <f t="shared" si="5"/>
        <v>2033</v>
      </c>
      <c r="H105" s="239" t="s">
        <v>31</v>
      </c>
      <c r="I105" s="247">
        <v>0</v>
      </c>
      <c r="J105" s="247">
        <v>0</v>
      </c>
      <c r="K105" s="248">
        <f>IF((K$4-$G105)&lt;($C105+$B105),IF(K$4=$G105+$B105,SUMIFS(INDEX('ABP REC Calc'!$G$6:$AB$69,,MATCH('ABP REC Deliveries'!$H105,'ABP REC Calc'!$G$5:$AB$5,0)),'ABP REC Calc'!$C$6:$C$69,'ABP REC Deliveries'!$E105,'ABP REC Calc'!$B$6:$B$69,'ABP REC Deliveries'!$F105),
IF(K$4&gt;$G105,J105*(1-Inputs_ByYear!$D$4),0)),0)</f>
        <v>0</v>
      </c>
      <c r="L105" s="248">
        <f>IF((L$4-$G105)&lt;($C105+$B105),IF(L$4=$G105+$B105,SUMIFS(INDEX('ABP REC Calc'!$G$6:$AB$69,,MATCH('ABP REC Deliveries'!$H105,'ABP REC Calc'!$G$5:$AB$5,0)),'ABP REC Calc'!$C$6:$C$69,'ABP REC Deliveries'!$E105,'ABP REC Calc'!$B$6:$B$69,'ABP REC Deliveries'!$F105),
IF(L$4&gt;$G105,K105*(1-Inputs_ByYear!$D$4),0)),0)</f>
        <v>0</v>
      </c>
      <c r="M105" s="248">
        <f>IF((M$4-$G105)&lt;($C105+$B105),IF(M$4=$G105+$B105,SUMIFS(INDEX('ABP REC Calc'!$G$6:$AB$69,,MATCH('ABP REC Deliveries'!$H105,'ABP REC Calc'!$G$5:$AB$5,0)),'ABP REC Calc'!$C$6:$C$69,'ABP REC Deliveries'!$E105,'ABP REC Calc'!$B$6:$B$69,'ABP REC Deliveries'!$F105),
IF(M$4&gt;$G105,L105*(1-Inputs_ByYear!$D$4),0)),0)</f>
        <v>0</v>
      </c>
      <c r="N105" s="248">
        <f>IF((N$4-$G105)&lt;($C105+$B105),IF(N$4=$G105+$B105,SUMIFS(INDEX('ABP REC Calc'!$G$6:$AB$69,,MATCH('ABP REC Deliveries'!$H105,'ABP REC Calc'!$G$5:$AB$5,0)),'ABP REC Calc'!$C$6:$C$69,'ABP REC Deliveries'!$E105,'ABP REC Calc'!$B$6:$B$69,'ABP REC Deliveries'!$F105),
IF(N$4&gt;$G105,M105*(1-Inputs_ByYear!$D$4),0)),0)</f>
        <v>0</v>
      </c>
      <c r="O105" s="248">
        <f>IF((O$4-$G105)&lt;($C105+$B105),IF(O$4=$G105+$B105,SUMIFS(INDEX('ABP REC Calc'!$G$6:$AB$69,,MATCH('ABP REC Deliveries'!$H105,'ABP REC Calc'!$G$5:$AB$5,0)),'ABP REC Calc'!$C$6:$C$69,'ABP REC Deliveries'!$E105,'ABP REC Calc'!$B$6:$B$69,'ABP REC Deliveries'!$F105),
IF(O$4&gt;$G105,N105*(1-Inputs_ByYear!$D$4),0)),0)</f>
        <v>0</v>
      </c>
      <c r="P105" s="248">
        <f>IF((P$4-$G105)&lt;($C105+$B105),IF(P$4=$G105+$B105,SUMIFS(INDEX('ABP REC Calc'!$G$6:$AB$69,,MATCH('ABP REC Deliveries'!$H105,'ABP REC Calc'!$G$5:$AB$5,0)),'ABP REC Calc'!$C$6:$C$69,'ABP REC Deliveries'!$E105,'ABP REC Calc'!$B$6:$B$69,'ABP REC Deliveries'!$F105),
IF(P$4&gt;$G105,O105*(1-Inputs_ByYear!$D$4),0)),0)</f>
        <v>0</v>
      </c>
      <c r="Q105" s="248">
        <f>IF((Q$4-$G105)&lt;($C105+$B105),IF(Q$4=$G105+$B105,SUMIFS(INDEX('ABP REC Calc'!$G$6:$AB$69,,MATCH('ABP REC Deliveries'!$H105,'ABP REC Calc'!$G$5:$AB$5,0)),'ABP REC Calc'!$C$6:$C$69,'ABP REC Deliveries'!$E105,'ABP REC Calc'!$B$6:$B$69,'ABP REC Deliveries'!$F105),
IF(Q$4&gt;$G105,P105*(1-Inputs_ByYear!$D$4),0)),0)</f>
        <v>0</v>
      </c>
      <c r="R105" s="248">
        <f>IF((R$4-$G105)&lt;($C105+$B105),IF(R$4=$G105+$B105,SUMIFS(INDEX('ABP REC Calc'!$G$6:$AB$69,,MATCH('ABP REC Deliveries'!$H105,'ABP REC Calc'!$G$5:$AB$5,0)),'ABP REC Calc'!$C$6:$C$69,'ABP REC Deliveries'!$E105,'ABP REC Calc'!$B$6:$B$69,'ABP REC Deliveries'!$F105),
IF(R$4&gt;$G105,Q105*(1-Inputs_ByYear!$D$4),0)),0)</f>
        <v>0</v>
      </c>
      <c r="S105" s="248">
        <f>IF((S$4-$G105)&lt;($C105+$B105),IF(S$4=$G105+$B105,SUMIFS(INDEX('ABP REC Calc'!$G$6:$AB$69,,MATCH('ABP REC Deliveries'!$H105,'ABP REC Calc'!$G$5:$AB$5,0)),'ABP REC Calc'!$C$6:$C$69,'ABP REC Deliveries'!$E105,'ABP REC Calc'!$B$6:$B$69,'ABP REC Deliveries'!$F105),
IF(S$4&gt;$G105,R105*(1-Inputs_ByYear!$D$4),0)),0)</f>
        <v>0</v>
      </c>
      <c r="T105" s="248">
        <f>IF((T$4-$G105)&lt;($C105+$B105),IF(T$4=$G105+$B105,SUMIFS(INDEX('ABP REC Calc'!$G$6:$AB$69,,MATCH('ABP REC Deliveries'!$H105,'ABP REC Calc'!$G$5:$AB$5,0)),'ABP REC Calc'!$C$6:$C$69,'ABP REC Deliveries'!$E105,'ABP REC Calc'!$B$6:$B$69,'ABP REC Deliveries'!$F105),
IF(T$4&gt;$G105,S105*(1-Inputs_ByYear!$D$4),0)),0)</f>
        <v>47986.123680000004</v>
      </c>
      <c r="U105" s="248">
        <f>IF((U$4-$G105)&lt;($C105+$B105),IF(U$4=$G105+$B105,SUMIFS(INDEX('ABP REC Calc'!$G$6:$AB$69,,MATCH('ABP REC Deliveries'!$H105,'ABP REC Calc'!$G$5:$AB$5,0)),'ABP REC Calc'!$C$6:$C$69,'ABP REC Deliveries'!$E105,'ABP REC Calc'!$B$6:$B$69,'ABP REC Deliveries'!$F105),
IF(U$4&gt;$G105,T105*(1-Inputs_ByYear!$D$4),0)),0)</f>
        <v>47746.193061600003</v>
      </c>
      <c r="V105" s="248">
        <f>IF((V$4-$G105)&lt;($C105+$B105),IF(V$4=$G105+$B105,SUMIFS(INDEX('ABP REC Calc'!$G$6:$AB$69,,MATCH('ABP REC Deliveries'!$H105,'ABP REC Calc'!$G$5:$AB$5,0)),'ABP REC Calc'!$C$6:$C$69,'ABP REC Deliveries'!$E105,'ABP REC Calc'!$B$6:$B$69,'ABP REC Deliveries'!$F105),
IF(V$4&gt;$G105,U105*(1-Inputs_ByYear!$D$4),0)),0)</f>
        <v>47507.462096292002</v>
      </c>
      <c r="W105" s="248">
        <f>IF((W$4-$G105)&lt;($C105+$B105),IF(W$4=$G105+$B105,SUMIFS(INDEX('ABP REC Calc'!$G$6:$AB$69,,MATCH('ABP REC Deliveries'!$H105,'ABP REC Calc'!$G$5:$AB$5,0)),'ABP REC Calc'!$C$6:$C$69,'ABP REC Deliveries'!$E105,'ABP REC Calc'!$B$6:$B$69,'ABP REC Deliveries'!$F105),
IF(W$4&gt;$G105,V105*(1-Inputs_ByYear!$D$4),0)),0)</f>
        <v>47269.924785810545</v>
      </c>
      <c r="X105" s="248">
        <f>IF((X$4-$G105)&lt;($C105+$B105),IF(X$4=$G105+$B105,SUMIFS(INDEX('ABP REC Calc'!$G$6:$AB$69,,MATCH('ABP REC Deliveries'!$H105,'ABP REC Calc'!$G$5:$AB$5,0)),'ABP REC Calc'!$C$6:$C$69,'ABP REC Deliveries'!$E105,'ABP REC Calc'!$B$6:$B$69,'ABP REC Deliveries'!$F105),
IF(X$4&gt;$G105,W105*(1-Inputs_ByYear!$D$4),0)),0)</f>
        <v>47033.57516188149</v>
      </c>
      <c r="Y105" s="248">
        <f>IF((Y$4-$G105)&lt;($C105+$B105),IF(Y$4=$G105+$B105,SUMIFS(INDEX('ABP REC Calc'!$G$6:$AB$69,,MATCH('ABP REC Deliveries'!$H105,'ABP REC Calc'!$G$5:$AB$5,0)),'ABP REC Calc'!$C$6:$C$69,'ABP REC Deliveries'!$E105,'ABP REC Calc'!$B$6:$B$69,'ABP REC Deliveries'!$F105),
IF(Y$4&gt;$G105,X105*(1-Inputs_ByYear!$D$4),0)),0)</f>
        <v>46798.407286072084</v>
      </c>
      <c r="Z105" s="248">
        <f>IF((Z$4-$G105)&lt;($C105+$B105),IF(Z$4=$G105+$B105,SUMIFS(INDEX('ABP REC Calc'!$G$6:$AB$69,,MATCH('ABP REC Deliveries'!$H105,'ABP REC Calc'!$G$5:$AB$5,0)),'ABP REC Calc'!$C$6:$C$69,'ABP REC Deliveries'!$E105,'ABP REC Calc'!$B$6:$B$69,'ABP REC Deliveries'!$F105),
IF(Z$4&gt;$G105,Y105*(1-Inputs_ByYear!$D$4),0)),0)</f>
        <v>46564.415249641723</v>
      </c>
      <c r="AA105" s="248">
        <f>IF((AA$4-$G105)&lt;($C105+$B105),IF(AA$4=$G105+$B105,SUMIFS(INDEX('ABP REC Calc'!$G$6:$AB$69,,MATCH('ABP REC Deliveries'!$H105,'ABP REC Calc'!$G$5:$AB$5,0)),'ABP REC Calc'!$C$6:$C$69,'ABP REC Deliveries'!$E105,'ABP REC Calc'!$B$6:$B$69,'ABP REC Deliveries'!$F105),
IF(AA$4&gt;$G105,Z105*(1-Inputs_ByYear!$D$4),0)),0)</f>
        <v>46331.593173393514</v>
      </c>
      <c r="AB105" s="248">
        <f>IF((AB$4-$G105)&lt;($C105+$B105),IF(AB$4=$G105+$B105,SUMIFS(INDEX('ABP REC Calc'!$G$6:$AB$69,,MATCH('ABP REC Deliveries'!$H105,'ABP REC Calc'!$G$5:$AB$5,0)),'ABP REC Calc'!$C$6:$C$69,'ABP REC Deliveries'!$E105,'ABP REC Calc'!$B$6:$B$69,'ABP REC Deliveries'!$F105),
IF(AB$4&gt;$G105,AA105*(1-Inputs_ByYear!$D$4),0)),0)</f>
        <v>46099.935207526549</v>
      </c>
      <c r="AC105" s="248">
        <f>IF((AC$4-$G105)&lt;($C105+$B105),IF(AC$4=$G105+$B105,SUMIFS(INDEX('ABP REC Calc'!$G$6:$AB$69,,MATCH('ABP REC Deliveries'!$H105,'ABP REC Calc'!$G$5:$AB$5,0)),'ABP REC Calc'!$C$6:$C$69,'ABP REC Deliveries'!$E105,'ABP REC Calc'!$B$6:$B$69,'ABP REC Deliveries'!$F105),
IF(AC$4&gt;$G105,AB105*(1-Inputs_ByYear!$D$4),0)),0)</f>
        <v>45869.435531488918</v>
      </c>
      <c r="AD105" s="248">
        <f>IF((AD$4-$G105)&lt;($C105+$B105),IF(AD$4=$G105+$B105,SUMIFS(INDEX('ABP REC Calc'!$G$6:$AB$69,,MATCH('ABP REC Deliveries'!$H105,'ABP REC Calc'!$G$5:$AB$5,0)),'ABP REC Calc'!$C$6:$C$69,'ABP REC Deliveries'!$E105,'ABP REC Calc'!$B$6:$B$69,'ABP REC Deliveries'!$F105),
IF(AD$4&gt;$G105,AC105*(1-Inputs_ByYear!$D$4),0)),0)</f>
        <v>45640.088353831474</v>
      </c>
    </row>
    <row r="106" spans="2:30" ht="14.45" customHeight="1">
      <c r="B106" s="64">
        <v>2</v>
      </c>
      <c r="C106" s="64">
        <v>20</v>
      </c>
      <c r="D106" s="64" t="s">
        <v>229</v>
      </c>
      <c r="E106" s="234" t="s">
        <v>208</v>
      </c>
      <c r="F106" s="231" t="s">
        <v>230</v>
      </c>
      <c r="G106" s="231">
        <f t="shared" si="5"/>
        <v>2034</v>
      </c>
      <c r="H106" s="239" t="s">
        <v>32</v>
      </c>
      <c r="I106" s="247">
        <v>0</v>
      </c>
      <c r="J106" s="247">
        <v>0</v>
      </c>
      <c r="K106" s="248">
        <f>IF((K$4-$G106)&lt;($C106+$B106),IF(K$4=$G106+$B106,SUMIFS(INDEX('ABP REC Calc'!$G$6:$AB$69,,MATCH('ABP REC Deliveries'!$H106,'ABP REC Calc'!$G$5:$AB$5,0)),'ABP REC Calc'!$C$6:$C$69,'ABP REC Deliveries'!$E106,'ABP REC Calc'!$B$6:$B$69,'ABP REC Deliveries'!$F106),
IF(K$4&gt;$G106,J106*(1-Inputs_ByYear!$D$4),0)),0)</f>
        <v>0</v>
      </c>
      <c r="L106" s="248">
        <f>IF((L$4-$G106)&lt;($C106+$B106),IF(L$4=$G106+$B106,SUMIFS(INDEX('ABP REC Calc'!$G$6:$AB$69,,MATCH('ABP REC Deliveries'!$H106,'ABP REC Calc'!$G$5:$AB$5,0)),'ABP REC Calc'!$C$6:$C$69,'ABP REC Deliveries'!$E106,'ABP REC Calc'!$B$6:$B$69,'ABP REC Deliveries'!$F106),
IF(L$4&gt;$G106,K106*(1-Inputs_ByYear!$D$4),0)),0)</f>
        <v>0</v>
      </c>
      <c r="M106" s="248">
        <f>IF((M$4-$G106)&lt;($C106+$B106),IF(M$4=$G106+$B106,SUMIFS(INDEX('ABP REC Calc'!$G$6:$AB$69,,MATCH('ABP REC Deliveries'!$H106,'ABP REC Calc'!$G$5:$AB$5,0)),'ABP REC Calc'!$C$6:$C$69,'ABP REC Deliveries'!$E106,'ABP REC Calc'!$B$6:$B$69,'ABP REC Deliveries'!$F106),
IF(M$4&gt;$G106,L106*(1-Inputs_ByYear!$D$4),0)),0)</f>
        <v>0</v>
      </c>
      <c r="N106" s="248">
        <f>IF((N$4-$G106)&lt;($C106+$B106),IF(N$4=$G106+$B106,SUMIFS(INDEX('ABP REC Calc'!$G$6:$AB$69,,MATCH('ABP REC Deliveries'!$H106,'ABP REC Calc'!$G$5:$AB$5,0)),'ABP REC Calc'!$C$6:$C$69,'ABP REC Deliveries'!$E106,'ABP REC Calc'!$B$6:$B$69,'ABP REC Deliveries'!$F106),
IF(N$4&gt;$G106,M106*(1-Inputs_ByYear!$D$4),0)),0)</f>
        <v>0</v>
      </c>
      <c r="O106" s="248">
        <f>IF((O$4-$G106)&lt;($C106+$B106),IF(O$4=$G106+$B106,SUMIFS(INDEX('ABP REC Calc'!$G$6:$AB$69,,MATCH('ABP REC Deliveries'!$H106,'ABP REC Calc'!$G$5:$AB$5,0)),'ABP REC Calc'!$C$6:$C$69,'ABP REC Deliveries'!$E106,'ABP REC Calc'!$B$6:$B$69,'ABP REC Deliveries'!$F106),
IF(O$4&gt;$G106,N106*(1-Inputs_ByYear!$D$4),0)),0)</f>
        <v>0</v>
      </c>
      <c r="P106" s="248">
        <f>IF((P$4-$G106)&lt;($C106+$B106),IF(P$4=$G106+$B106,SUMIFS(INDEX('ABP REC Calc'!$G$6:$AB$69,,MATCH('ABP REC Deliveries'!$H106,'ABP REC Calc'!$G$5:$AB$5,0)),'ABP REC Calc'!$C$6:$C$69,'ABP REC Deliveries'!$E106,'ABP REC Calc'!$B$6:$B$69,'ABP REC Deliveries'!$F106),
IF(P$4&gt;$G106,O106*(1-Inputs_ByYear!$D$4),0)),0)</f>
        <v>0</v>
      </c>
      <c r="Q106" s="248">
        <f>IF((Q$4-$G106)&lt;($C106+$B106),IF(Q$4=$G106+$B106,SUMIFS(INDEX('ABP REC Calc'!$G$6:$AB$69,,MATCH('ABP REC Deliveries'!$H106,'ABP REC Calc'!$G$5:$AB$5,0)),'ABP REC Calc'!$C$6:$C$69,'ABP REC Deliveries'!$E106,'ABP REC Calc'!$B$6:$B$69,'ABP REC Deliveries'!$F106),
IF(Q$4&gt;$G106,P106*(1-Inputs_ByYear!$D$4),0)),0)</f>
        <v>0</v>
      </c>
      <c r="R106" s="248">
        <f>IF((R$4-$G106)&lt;($C106+$B106),IF(R$4=$G106+$B106,SUMIFS(INDEX('ABP REC Calc'!$G$6:$AB$69,,MATCH('ABP REC Deliveries'!$H106,'ABP REC Calc'!$G$5:$AB$5,0)),'ABP REC Calc'!$C$6:$C$69,'ABP REC Deliveries'!$E106,'ABP REC Calc'!$B$6:$B$69,'ABP REC Deliveries'!$F106),
IF(R$4&gt;$G106,Q106*(1-Inputs_ByYear!$D$4),0)),0)</f>
        <v>0</v>
      </c>
      <c r="S106" s="248">
        <f>IF((S$4-$G106)&lt;($C106+$B106),IF(S$4=$G106+$B106,SUMIFS(INDEX('ABP REC Calc'!$G$6:$AB$69,,MATCH('ABP REC Deliveries'!$H106,'ABP REC Calc'!$G$5:$AB$5,0)),'ABP REC Calc'!$C$6:$C$69,'ABP REC Deliveries'!$E106,'ABP REC Calc'!$B$6:$B$69,'ABP REC Deliveries'!$F106),
IF(S$4&gt;$G106,R106*(1-Inputs_ByYear!$D$4),0)),0)</f>
        <v>0</v>
      </c>
      <c r="T106" s="248">
        <f>IF((T$4-$G106)&lt;($C106+$B106),IF(T$4=$G106+$B106,SUMIFS(INDEX('ABP REC Calc'!$G$6:$AB$69,,MATCH('ABP REC Deliveries'!$H106,'ABP REC Calc'!$G$5:$AB$5,0)),'ABP REC Calc'!$C$6:$C$69,'ABP REC Deliveries'!$E106,'ABP REC Calc'!$B$6:$B$69,'ABP REC Deliveries'!$F106),
IF(T$4&gt;$G106,S106*(1-Inputs_ByYear!$D$4),0)),0)</f>
        <v>0</v>
      </c>
      <c r="U106" s="248">
        <f>IF((U$4-$G106)&lt;($C106+$B106),IF(U$4=$G106+$B106,SUMIFS(INDEX('ABP REC Calc'!$G$6:$AB$69,,MATCH('ABP REC Deliveries'!$H106,'ABP REC Calc'!$G$5:$AB$5,0)),'ABP REC Calc'!$C$6:$C$69,'ABP REC Deliveries'!$E106,'ABP REC Calc'!$B$6:$B$69,'ABP REC Deliveries'!$F106),
IF(U$4&gt;$G106,T106*(1-Inputs_ByYear!$D$4),0)),0)</f>
        <v>47986.123680000004</v>
      </c>
      <c r="V106" s="248">
        <f>IF((V$4-$G106)&lt;($C106+$B106),IF(V$4=$G106+$B106,SUMIFS(INDEX('ABP REC Calc'!$G$6:$AB$69,,MATCH('ABP REC Deliveries'!$H106,'ABP REC Calc'!$G$5:$AB$5,0)),'ABP REC Calc'!$C$6:$C$69,'ABP REC Deliveries'!$E106,'ABP REC Calc'!$B$6:$B$69,'ABP REC Deliveries'!$F106),
IF(V$4&gt;$G106,U106*(1-Inputs_ByYear!$D$4),0)),0)</f>
        <v>47746.193061600003</v>
      </c>
      <c r="W106" s="248">
        <f>IF((W$4-$G106)&lt;($C106+$B106),IF(W$4=$G106+$B106,SUMIFS(INDEX('ABP REC Calc'!$G$6:$AB$69,,MATCH('ABP REC Deliveries'!$H106,'ABP REC Calc'!$G$5:$AB$5,0)),'ABP REC Calc'!$C$6:$C$69,'ABP REC Deliveries'!$E106,'ABP REC Calc'!$B$6:$B$69,'ABP REC Deliveries'!$F106),
IF(W$4&gt;$G106,V106*(1-Inputs_ByYear!$D$4),0)),0)</f>
        <v>47507.462096292002</v>
      </c>
      <c r="X106" s="248">
        <f>IF((X$4-$G106)&lt;($C106+$B106),IF(X$4=$G106+$B106,SUMIFS(INDEX('ABP REC Calc'!$G$6:$AB$69,,MATCH('ABP REC Deliveries'!$H106,'ABP REC Calc'!$G$5:$AB$5,0)),'ABP REC Calc'!$C$6:$C$69,'ABP REC Deliveries'!$E106,'ABP REC Calc'!$B$6:$B$69,'ABP REC Deliveries'!$F106),
IF(X$4&gt;$G106,W106*(1-Inputs_ByYear!$D$4),0)),0)</f>
        <v>47269.924785810545</v>
      </c>
      <c r="Y106" s="248">
        <f>IF((Y$4-$G106)&lt;($C106+$B106),IF(Y$4=$G106+$B106,SUMIFS(INDEX('ABP REC Calc'!$G$6:$AB$69,,MATCH('ABP REC Deliveries'!$H106,'ABP REC Calc'!$G$5:$AB$5,0)),'ABP REC Calc'!$C$6:$C$69,'ABP REC Deliveries'!$E106,'ABP REC Calc'!$B$6:$B$69,'ABP REC Deliveries'!$F106),
IF(Y$4&gt;$G106,X106*(1-Inputs_ByYear!$D$4),0)),0)</f>
        <v>47033.57516188149</v>
      </c>
      <c r="Z106" s="248">
        <f>IF((Z$4-$G106)&lt;($C106+$B106),IF(Z$4=$G106+$B106,SUMIFS(INDEX('ABP REC Calc'!$G$6:$AB$69,,MATCH('ABP REC Deliveries'!$H106,'ABP REC Calc'!$G$5:$AB$5,0)),'ABP REC Calc'!$C$6:$C$69,'ABP REC Deliveries'!$E106,'ABP REC Calc'!$B$6:$B$69,'ABP REC Deliveries'!$F106),
IF(Z$4&gt;$G106,Y106*(1-Inputs_ByYear!$D$4),0)),0)</f>
        <v>46798.407286072084</v>
      </c>
      <c r="AA106" s="248">
        <f>IF((AA$4-$G106)&lt;($C106+$B106),IF(AA$4=$G106+$B106,SUMIFS(INDEX('ABP REC Calc'!$G$6:$AB$69,,MATCH('ABP REC Deliveries'!$H106,'ABP REC Calc'!$G$5:$AB$5,0)),'ABP REC Calc'!$C$6:$C$69,'ABP REC Deliveries'!$E106,'ABP REC Calc'!$B$6:$B$69,'ABP REC Deliveries'!$F106),
IF(AA$4&gt;$G106,Z106*(1-Inputs_ByYear!$D$4),0)),0)</f>
        <v>46564.415249641723</v>
      </c>
      <c r="AB106" s="248">
        <f>IF((AB$4-$G106)&lt;($C106+$B106),IF(AB$4=$G106+$B106,SUMIFS(INDEX('ABP REC Calc'!$G$6:$AB$69,,MATCH('ABP REC Deliveries'!$H106,'ABP REC Calc'!$G$5:$AB$5,0)),'ABP REC Calc'!$C$6:$C$69,'ABP REC Deliveries'!$E106,'ABP REC Calc'!$B$6:$B$69,'ABP REC Deliveries'!$F106),
IF(AB$4&gt;$G106,AA106*(1-Inputs_ByYear!$D$4),0)),0)</f>
        <v>46331.593173393514</v>
      </c>
      <c r="AC106" s="248">
        <f>IF((AC$4-$G106)&lt;($C106+$B106),IF(AC$4=$G106+$B106,SUMIFS(INDEX('ABP REC Calc'!$G$6:$AB$69,,MATCH('ABP REC Deliveries'!$H106,'ABP REC Calc'!$G$5:$AB$5,0)),'ABP REC Calc'!$C$6:$C$69,'ABP REC Deliveries'!$E106,'ABP REC Calc'!$B$6:$B$69,'ABP REC Deliveries'!$F106),
IF(AC$4&gt;$G106,AB106*(1-Inputs_ByYear!$D$4),0)),0)</f>
        <v>46099.935207526549</v>
      </c>
      <c r="AD106" s="248">
        <f>IF((AD$4-$G106)&lt;($C106+$B106),IF(AD$4=$G106+$B106,SUMIFS(INDEX('ABP REC Calc'!$G$6:$AB$69,,MATCH('ABP REC Deliveries'!$H106,'ABP REC Calc'!$G$5:$AB$5,0)),'ABP REC Calc'!$C$6:$C$69,'ABP REC Deliveries'!$E106,'ABP REC Calc'!$B$6:$B$69,'ABP REC Deliveries'!$F106),
IF(AD$4&gt;$G106,AC106*(1-Inputs_ByYear!$D$4),0)),0)</f>
        <v>45869.435531488918</v>
      </c>
    </row>
    <row r="107" spans="2:30" ht="14.45" customHeight="1">
      <c r="B107" s="64">
        <v>2</v>
      </c>
      <c r="C107" s="64">
        <v>20</v>
      </c>
      <c r="D107" s="64" t="s">
        <v>229</v>
      </c>
      <c r="E107" s="234" t="s">
        <v>208</v>
      </c>
      <c r="F107" s="231" t="s">
        <v>230</v>
      </c>
      <c r="G107" s="231">
        <f t="shared" si="5"/>
        <v>2035</v>
      </c>
      <c r="H107" s="239" t="s">
        <v>33</v>
      </c>
      <c r="I107" s="247">
        <v>0</v>
      </c>
      <c r="J107" s="247">
        <v>0</v>
      </c>
      <c r="K107" s="248">
        <f>IF((K$4-$G107)&lt;($C107+$B107),IF(K$4=$G107+$B107,SUMIFS(INDEX('ABP REC Calc'!$G$6:$AB$69,,MATCH('ABP REC Deliveries'!$H107,'ABP REC Calc'!$G$5:$AB$5,0)),'ABP REC Calc'!$C$6:$C$69,'ABP REC Deliveries'!$E107,'ABP REC Calc'!$B$6:$B$69,'ABP REC Deliveries'!$F107),
IF(K$4&gt;$G107,J107*(1-Inputs_ByYear!$D$4),0)),0)</f>
        <v>0</v>
      </c>
      <c r="L107" s="248">
        <f>IF((L$4-$G107)&lt;($C107+$B107),IF(L$4=$G107+$B107,SUMIFS(INDEX('ABP REC Calc'!$G$6:$AB$69,,MATCH('ABP REC Deliveries'!$H107,'ABP REC Calc'!$G$5:$AB$5,0)),'ABP REC Calc'!$C$6:$C$69,'ABP REC Deliveries'!$E107,'ABP REC Calc'!$B$6:$B$69,'ABP REC Deliveries'!$F107),
IF(L$4&gt;$G107,K107*(1-Inputs_ByYear!$D$4),0)),0)</f>
        <v>0</v>
      </c>
      <c r="M107" s="248">
        <f>IF((M$4-$G107)&lt;($C107+$B107),IF(M$4=$G107+$B107,SUMIFS(INDEX('ABP REC Calc'!$G$6:$AB$69,,MATCH('ABP REC Deliveries'!$H107,'ABP REC Calc'!$G$5:$AB$5,0)),'ABP REC Calc'!$C$6:$C$69,'ABP REC Deliveries'!$E107,'ABP REC Calc'!$B$6:$B$69,'ABP REC Deliveries'!$F107),
IF(M$4&gt;$G107,L107*(1-Inputs_ByYear!$D$4),0)),0)</f>
        <v>0</v>
      </c>
      <c r="N107" s="248">
        <f>IF((N$4-$G107)&lt;($C107+$B107),IF(N$4=$G107+$B107,SUMIFS(INDEX('ABP REC Calc'!$G$6:$AB$69,,MATCH('ABP REC Deliveries'!$H107,'ABP REC Calc'!$G$5:$AB$5,0)),'ABP REC Calc'!$C$6:$C$69,'ABP REC Deliveries'!$E107,'ABP REC Calc'!$B$6:$B$69,'ABP REC Deliveries'!$F107),
IF(N$4&gt;$G107,M107*(1-Inputs_ByYear!$D$4),0)),0)</f>
        <v>0</v>
      </c>
      <c r="O107" s="248">
        <f>IF((O$4-$G107)&lt;($C107+$B107),IF(O$4=$G107+$B107,SUMIFS(INDEX('ABP REC Calc'!$G$6:$AB$69,,MATCH('ABP REC Deliveries'!$H107,'ABP REC Calc'!$G$5:$AB$5,0)),'ABP REC Calc'!$C$6:$C$69,'ABP REC Deliveries'!$E107,'ABP REC Calc'!$B$6:$B$69,'ABP REC Deliveries'!$F107),
IF(O$4&gt;$G107,N107*(1-Inputs_ByYear!$D$4),0)),0)</f>
        <v>0</v>
      </c>
      <c r="P107" s="248">
        <f>IF((P$4-$G107)&lt;($C107+$B107),IF(P$4=$G107+$B107,SUMIFS(INDEX('ABP REC Calc'!$G$6:$AB$69,,MATCH('ABP REC Deliveries'!$H107,'ABP REC Calc'!$G$5:$AB$5,0)),'ABP REC Calc'!$C$6:$C$69,'ABP REC Deliveries'!$E107,'ABP REC Calc'!$B$6:$B$69,'ABP REC Deliveries'!$F107),
IF(P$4&gt;$G107,O107*(1-Inputs_ByYear!$D$4),0)),0)</f>
        <v>0</v>
      </c>
      <c r="Q107" s="248">
        <f>IF((Q$4-$G107)&lt;($C107+$B107),IF(Q$4=$G107+$B107,SUMIFS(INDEX('ABP REC Calc'!$G$6:$AB$69,,MATCH('ABP REC Deliveries'!$H107,'ABP REC Calc'!$G$5:$AB$5,0)),'ABP REC Calc'!$C$6:$C$69,'ABP REC Deliveries'!$E107,'ABP REC Calc'!$B$6:$B$69,'ABP REC Deliveries'!$F107),
IF(Q$4&gt;$G107,P107*(1-Inputs_ByYear!$D$4),0)),0)</f>
        <v>0</v>
      </c>
      <c r="R107" s="248">
        <f>IF((R$4-$G107)&lt;($C107+$B107),IF(R$4=$G107+$B107,SUMIFS(INDEX('ABP REC Calc'!$G$6:$AB$69,,MATCH('ABP REC Deliveries'!$H107,'ABP REC Calc'!$G$5:$AB$5,0)),'ABP REC Calc'!$C$6:$C$69,'ABP REC Deliveries'!$E107,'ABP REC Calc'!$B$6:$B$69,'ABP REC Deliveries'!$F107),
IF(R$4&gt;$G107,Q107*(1-Inputs_ByYear!$D$4),0)),0)</f>
        <v>0</v>
      </c>
      <c r="S107" s="248">
        <f>IF((S$4-$G107)&lt;($C107+$B107),IF(S$4=$G107+$B107,SUMIFS(INDEX('ABP REC Calc'!$G$6:$AB$69,,MATCH('ABP REC Deliveries'!$H107,'ABP REC Calc'!$G$5:$AB$5,0)),'ABP REC Calc'!$C$6:$C$69,'ABP REC Deliveries'!$E107,'ABP REC Calc'!$B$6:$B$69,'ABP REC Deliveries'!$F107),
IF(S$4&gt;$G107,R107*(1-Inputs_ByYear!$D$4),0)),0)</f>
        <v>0</v>
      </c>
      <c r="T107" s="248">
        <f>IF((T$4-$G107)&lt;($C107+$B107),IF(T$4=$G107+$B107,SUMIFS(INDEX('ABP REC Calc'!$G$6:$AB$69,,MATCH('ABP REC Deliveries'!$H107,'ABP REC Calc'!$G$5:$AB$5,0)),'ABP REC Calc'!$C$6:$C$69,'ABP REC Deliveries'!$E107,'ABP REC Calc'!$B$6:$B$69,'ABP REC Deliveries'!$F107),
IF(T$4&gt;$G107,S107*(1-Inputs_ByYear!$D$4),0)),0)</f>
        <v>0</v>
      </c>
      <c r="U107" s="248">
        <f>IF((U$4-$G107)&lt;($C107+$B107),IF(U$4=$G107+$B107,SUMIFS(INDEX('ABP REC Calc'!$G$6:$AB$69,,MATCH('ABP REC Deliveries'!$H107,'ABP REC Calc'!$G$5:$AB$5,0)),'ABP REC Calc'!$C$6:$C$69,'ABP REC Deliveries'!$E107,'ABP REC Calc'!$B$6:$B$69,'ABP REC Deliveries'!$F107),
IF(U$4&gt;$G107,T107*(1-Inputs_ByYear!$D$4),0)),0)</f>
        <v>0</v>
      </c>
      <c r="V107" s="248">
        <f>IF((V$4-$G107)&lt;($C107+$B107),IF(V$4=$G107+$B107,SUMIFS(INDEX('ABP REC Calc'!$G$6:$AB$69,,MATCH('ABP REC Deliveries'!$H107,'ABP REC Calc'!$G$5:$AB$5,0)),'ABP REC Calc'!$C$6:$C$69,'ABP REC Deliveries'!$E107,'ABP REC Calc'!$B$6:$B$69,'ABP REC Deliveries'!$F107),
IF(V$4&gt;$G107,U107*(1-Inputs_ByYear!$D$4),0)),0)</f>
        <v>47986.123680000004</v>
      </c>
      <c r="W107" s="248">
        <f>IF((W$4-$G107)&lt;($C107+$B107),IF(W$4=$G107+$B107,SUMIFS(INDEX('ABP REC Calc'!$G$6:$AB$69,,MATCH('ABP REC Deliveries'!$H107,'ABP REC Calc'!$G$5:$AB$5,0)),'ABP REC Calc'!$C$6:$C$69,'ABP REC Deliveries'!$E107,'ABP REC Calc'!$B$6:$B$69,'ABP REC Deliveries'!$F107),
IF(W$4&gt;$G107,V107*(1-Inputs_ByYear!$D$4),0)),0)</f>
        <v>47746.193061600003</v>
      </c>
      <c r="X107" s="248">
        <f>IF((X$4-$G107)&lt;($C107+$B107),IF(X$4=$G107+$B107,SUMIFS(INDEX('ABP REC Calc'!$G$6:$AB$69,,MATCH('ABP REC Deliveries'!$H107,'ABP REC Calc'!$G$5:$AB$5,0)),'ABP REC Calc'!$C$6:$C$69,'ABP REC Deliveries'!$E107,'ABP REC Calc'!$B$6:$B$69,'ABP REC Deliveries'!$F107),
IF(X$4&gt;$G107,W107*(1-Inputs_ByYear!$D$4),0)),0)</f>
        <v>47507.462096292002</v>
      </c>
      <c r="Y107" s="248">
        <f>IF((Y$4-$G107)&lt;($C107+$B107),IF(Y$4=$G107+$B107,SUMIFS(INDEX('ABP REC Calc'!$G$6:$AB$69,,MATCH('ABP REC Deliveries'!$H107,'ABP REC Calc'!$G$5:$AB$5,0)),'ABP REC Calc'!$C$6:$C$69,'ABP REC Deliveries'!$E107,'ABP REC Calc'!$B$6:$B$69,'ABP REC Deliveries'!$F107),
IF(Y$4&gt;$G107,X107*(1-Inputs_ByYear!$D$4),0)),0)</f>
        <v>47269.924785810545</v>
      </c>
      <c r="Z107" s="248">
        <f>IF((Z$4-$G107)&lt;($C107+$B107),IF(Z$4=$G107+$B107,SUMIFS(INDEX('ABP REC Calc'!$G$6:$AB$69,,MATCH('ABP REC Deliveries'!$H107,'ABP REC Calc'!$G$5:$AB$5,0)),'ABP REC Calc'!$C$6:$C$69,'ABP REC Deliveries'!$E107,'ABP REC Calc'!$B$6:$B$69,'ABP REC Deliveries'!$F107),
IF(Z$4&gt;$G107,Y107*(1-Inputs_ByYear!$D$4),0)),0)</f>
        <v>47033.57516188149</v>
      </c>
      <c r="AA107" s="248">
        <f>IF((AA$4-$G107)&lt;($C107+$B107),IF(AA$4=$G107+$B107,SUMIFS(INDEX('ABP REC Calc'!$G$6:$AB$69,,MATCH('ABP REC Deliveries'!$H107,'ABP REC Calc'!$G$5:$AB$5,0)),'ABP REC Calc'!$C$6:$C$69,'ABP REC Deliveries'!$E107,'ABP REC Calc'!$B$6:$B$69,'ABP REC Deliveries'!$F107),
IF(AA$4&gt;$G107,Z107*(1-Inputs_ByYear!$D$4),0)),0)</f>
        <v>46798.407286072084</v>
      </c>
      <c r="AB107" s="248">
        <f>IF((AB$4-$G107)&lt;($C107+$B107),IF(AB$4=$G107+$B107,SUMIFS(INDEX('ABP REC Calc'!$G$6:$AB$69,,MATCH('ABP REC Deliveries'!$H107,'ABP REC Calc'!$G$5:$AB$5,0)),'ABP REC Calc'!$C$6:$C$69,'ABP REC Deliveries'!$E107,'ABP REC Calc'!$B$6:$B$69,'ABP REC Deliveries'!$F107),
IF(AB$4&gt;$G107,AA107*(1-Inputs_ByYear!$D$4),0)),0)</f>
        <v>46564.415249641723</v>
      </c>
      <c r="AC107" s="248">
        <f>IF((AC$4-$G107)&lt;($C107+$B107),IF(AC$4=$G107+$B107,SUMIFS(INDEX('ABP REC Calc'!$G$6:$AB$69,,MATCH('ABP REC Deliveries'!$H107,'ABP REC Calc'!$G$5:$AB$5,0)),'ABP REC Calc'!$C$6:$C$69,'ABP REC Deliveries'!$E107,'ABP REC Calc'!$B$6:$B$69,'ABP REC Deliveries'!$F107),
IF(AC$4&gt;$G107,AB107*(1-Inputs_ByYear!$D$4),0)),0)</f>
        <v>46331.593173393514</v>
      </c>
      <c r="AD107" s="248">
        <f>IF((AD$4-$G107)&lt;($C107+$B107),IF(AD$4=$G107+$B107,SUMIFS(INDEX('ABP REC Calc'!$G$6:$AB$69,,MATCH('ABP REC Deliveries'!$H107,'ABP REC Calc'!$G$5:$AB$5,0)),'ABP REC Calc'!$C$6:$C$69,'ABP REC Deliveries'!$E107,'ABP REC Calc'!$B$6:$B$69,'ABP REC Deliveries'!$F107),
IF(AD$4&gt;$G107,AC107*(1-Inputs_ByYear!$D$4),0)),0)</f>
        <v>46099.935207526549</v>
      </c>
    </row>
    <row r="108" spans="2:30" ht="14.45" customHeight="1">
      <c r="B108" s="64">
        <v>2</v>
      </c>
      <c r="C108" s="64">
        <v>20</v>
      </c>
      <c r="D108" s="64" t="s">
        <v>229</v>
      </c>
      <c r="E108" s="234" t="s">
        <v>208</v>
      </c>
      <c r="F108" s="231" t="s">
        <v>230</v>
      </c>
      <c r="G108" s="231">
        <f t="shared" si="5"/>
        <v>2036</v>
      </c>
      <c r="H108" s="239" t="s">
        <v>34</v>
      </c>
      <c r="I108" s="247">
        <v>0</v>
      </c>
      <c r="J108" s="247">
        <v>0</v>
      </c>
      <c r="K108" s="248">
        <f>IF((K$4-$G108)&lt;($C108+$B108),IF(K$4=$G108+$B108,SUMIFS(INDEX('ABP REC Calc'!$G$6:$AB$69,,MATCH('ABP REC Deliveries'!$H108,'ABP REC Calc'!$G$5:$AB$5,0)),'ABP REC Calc'!$C$6:$C$69,'ABP REC Deliveries'!$E108,'ABP REC Calc'!$B$6:$B$69,'ABP REC Deliveries'!$F108),
IF(K$4&gt;$G108,J108*(1-Inputs_ByYear!$D$4),0)),0)</f>
        <v>0</v>
      </c>
      <c r="L108" s="248">
        <f>IF((L$4-$G108)&lt;($C108+$B108),IF(L$4=$G108+$B108,SUMIFS(INDEX('ABP REC Calc'!$G$6:$AB$69,,MATCH('ABP REC Deliveries'!$H108,'ABP REC Calc'!$G$5:$AB$5,0)),'ABP REC Calc'!$C$6:$C$69,'ABP REC Deliveries'!$E108,'ABP REC Calc'!$B$6:$B$69,'ABP REC Deliveries'!$F108),
IF(L$4&gt;$G108,K108*(1-Inputs_ByYear!$D$4),0)),0)</f>
        <v>0</v>
      </c>
      <c r="M108" s="248">
        <f>IF((M$4-$G108)&lt;($C108+$B108),IF(M$4=$G108+$B108,SUMIFS(INDEX('ABP REC Calc'!$G$6:$AB$69,,MATCH('ABP REC Deliveries'!$H108,'ABP REC Calc'!$G$5:$AB$5,0)),'ABP REC Calc'!$C$6:$C$69,'ABP REC Deliveries'!$E108,'ABP REC Calc'!$B$6:$B$69,'ABP REC Deliveries'!$F108),
IF(M$4&gt;$G108,L108*(1-Inputs_ByYear!$D$4),0)),0)</f>
        <v>0</v>
      </c>
      <c r="N108" s="248">
        <f>IF((N$4-$G108)&lt;($C108+$B108),IF(N$4=$G108+$B108,SUMIFS(INDEX('ABP REC Calc'!$G$6:$AB$69,,MATCH('ABP REC Deliveries'!$H108,'ABP REC Calc'!$G$5:$AB$5,0)),'ABP REC Calc'!$C$6:$C$69,'ABP REC Deliveries'!$E108,'ABP REC Calc'!$B$6:$B$69,'ABP REC Deliveries'!$F108),
IF(N$4&gt;$G108,M108*(1-Inputs_ByYear!$D$4),0)),0)</f>
        <v>0</v>
      </c>
      <c r="O108" s="248">
        <f>IF((O$4-$G108)&lt;($C108+$B108),IF(O$4=$G108+$B108,SUMIFS(INDEX('ABP REC Calc'!$G$6:$AB$69,,MATCH('ABP REC Deliveries'!$H108,'ABP REC Calc'!$G$5:$AB$5,0)),'ABP REC Calc'!$C$6:$C$69,'ABP REC Deliveries'!$E108,'ABP REC Calc'!$B$6:$B$69,'ABP REC Deliveries'!$F108),
IF(O$4&gt;$G108,N108*(1-Inputs_ByYear!$D$4),0)),0)</f>
        <v>0</v>
      </c>
      <c r="P108" s="248">
        <f>IF((P$4-$G108)&lt;($C108+$B108),IF(P$4=$G108+$B108,SUMIFS(INDEX('ABP REC Calc'!$G$6:$AB$69,,MATCH('ABP REC Deliveries'!$H108,'ABP REC Calc'!$G$5:$AB$5,0)),'ABP REC Calc'!$C$6:$C$69,'ABP REC Deliveries'!$E108,'ABP REC Calc'!$B$6:$B$69,'ABP REC Deliveries'!$F108),
IF(P$4&gt;$G108,O108*(1-Inputs_ByYear!$D$4),0)),0)</f>
        <v>0</v>
      </c>
      <c r="Q108" s="248">
        <f>IF((Q$4-$G108)&lt;($C108+$B108),IF(Q$4=$G108+$B108,SUMIFS(INDEX('ABP REC Calc'!$G$6:$AB$69,,MATCH('ABP REC Deliveries'!$H108,'ABP REC Calc'!$G$5:$AB$5,0)),'ABP REC Calc'!$C$6:$C$69,'ABP REC Deliveries'!$E108,'ABP REC Calc'!$B$6:$B$69,'ABP REC Deliveries'!$F108),
IF(Q$4&gt;$G108,P108*(1-Inputs_ByYear!$D$4),0)),0)</f>
        <v>0</v>
      </c>
      <c r="R108" s="248">
        <f>IF((R$4-$G108)&lt;($C108+$B108),IF(R$4=$G108+$B108,SUMIFS(INDEX('ABP REC Calc'!$G$6:$AB$69,,MATCH('ABP REC Deliveries'!$H108,'ABP REC Calc'!$G$5:$AB$5,0)),'ABP REC Calc'!$C$6:$C$69,'ABP REC Deliveries'!$E108,'ABP REC Calc'!$B$6:$B$69,'ABP REC Deliveries'!$F108),
IF(R$4&gt;$G108,Q108*(1-Inputs_ByYear!$D$4),0)),0)</f>
        <v>0</v>
      </c>
      <c r="S108" s="248">
        <f>IF((S$4-$G108)&lt;($C108+$B108),IF(S$4=$G108+$B108,SUMIFS(INDEX('ABP REC Calc'!$G$6:$AB$69,,MATCH('ABP REC Deliveries'!$H108,'ABP REC Calc'!$G$5:$AB$5,0)),'ABP REC Calc'!$C$6:$C$69,'ABP REC Deliveries'!$E108,'ABP REC Calc'!$B$6:$B$69,'ABP REC Deliveries'!$F108),
IF(S$4&gt;$G108,R108*(1-Inputs_ByYear!$D$4),0)),0)</f>
        <v>0</v>
      </c>
      <c r="T108" s="248">
        <f>IF((T$4-$G108)&lt;($C108+$B108),IF(T$4=$G108+$B108,SUMIFS(INDEX('ABP REC Calc'!$G$6:$AB$69,,MATCH('ABP REC Deliveries'!$H108,'ABP REC Calc'!$G$5:$AB$5,0)),'ABP REC Calc'!$C$6:$C$69,'ABP REC Deliveries'!$E108,'ABP REC Calc'!$B$6:$B$69,'ABP REC Deliveries'!$F108),
IF(T$4&gt;$G108,S108*(1-Inputs_ByYear!$D$4),0)),0)</f>
        <v>0</v>
      </c>
      <c r="U108" s="248">
        <f>IF((U$4-$G108)&lt;($C108+$B108),IF(U$4=$G108+$B108,SUMIFS(INDEX('ABP REC Calc'!$G$6:$AB$69,,MATCH('ABP REC Deliveries'!$H108,'ABP REC Calc'!$G$5:$AB$5,0)),'ABP REC Calc'!$C$6:$C$69,'ABP REC Deliveries'!$E108,'ABP REC Calc'!$B$6:$B$69,'ABP REC Deliveries'!$F108),
IF(U$4&gt;$G108,T108*(1-Inputs_ByYear!$D$4),0)),0)</f>
        <v>0</v>
      </c>
      <c r="V108" s="248">
        <f>IF((V$4-$G108)&lt;($C108+$B108),IF(V$4=$G108+$B108,SUMIFS(INDEX('ABP REC Calc'!$G$6:$AB$69,,MATCH('ABP REC Deliveries'!$H108,'ABP REC Calc'!$G$5:$AB$5,0)),'ABP REC Calc'!$C$6:$C$69,'ABP REC Deliveries'!$E108,'ABP REC Calc'!$B$6:$B$69,'ABP REC Deliveries'!$F108),
IF(V$4&gt;$G108,U108*(1-Inputs_ByYear!$D$4),0)),0)</f>
        <v>0</v>
      </c>
      <c r="W108" s="248">
        <f>IF((W$4-$G108)&lt;($C108+$B108),IF(W$4=$G108+$B108,SUMIFS(INDEX('ABP REC Calc'!$G$6:$AB$69,,MATCH('ABP REC Deliveries'!$H108,'ABP REC Calc'!$G$5:$AB$5,0)),'ABP REC Calc'!$C$6:$C$69,'ABP REC Deliveries'!$E108,'ABP REC Calc'!$B$6:$B$69,'ABP REC Deliveries'!$F108),
IF(W$4&gt;$G108,V108*(1-Inputs_ByYear!$D$4),0)),0)</f>
        <v>47986.123680000004</v>
      </c>
      <c r="X108" s="248">
        <f>IF((X$4-$G108)&lt;($C108+$B108),IF(X$4=$G108+$B108,SUMIFS(INDEX('ABP REC Calc'!$G$6:$AB$69,,MATCH('ABP REC Deliveries'!$H108,'ABP REC Calc'!$G$5:$AB$5,0)),'ABP REC Calc'!$C$6:$C$69,'ABP REC Deliveries'!$E108,'ABP REC Calc'!$B$6:$B$69,'ABP REC Deliveries'!$F108),
IF(X$4&gt;$G108,W108*(1-Inputs_ByYear!$D$4),0)),0)</f>
        <v>47746.193061600003</v>
      </c>
      <c r="Y108" s="248">
        <f>IF((Y$4-$G108)&lt;($C108+$B108),IF(Y$4=$G108+$B108,SUMIFS(INDEX('ABP REC Calc'!$G$6:$AB$69,,MATCH('ABP REC Deliveries'!$H108,'ABP REC Calc'!$G$5:$AB$5,0)),'ABP REC Calc'!$C$6:$C$69,'ABP REC Deliveries'!$E108,'ABP REC Calc'!$B$6:$B$69,'ABP REC Deliveries'!$F108),
IF(Y$4&gt;$G108,X108*(1-Inputs_ByYear!$D$4),0)),0)</f>
        <v>47507.462096292002</v>
      </c>
      <c r="Z108" s="248">
        <f>IF((Z$4-$G108)&lt;($C108+$B108),IF(Z$4=$G108+$B108,SUMIFS(INDEX('ABP REC Calc'!$G$6:$AB$69,,MATCH('ABP REC Deliveries'!$H108,'ABP REC Calc'!$G$5:$AB$5,0)),'ABP REC Calc'!$C$6:$C$69,'ABP REC Deliveries'!$E108,'ABP REC Calc'!$B$6:$B$69,'ABP REC Deliveries'!$F108),
IF(Z$4&gt;$G108,Y108*(1-Inputs_ByYear!$D$4),0)),0)</f>
        <v>47269.924785810545</v>
      </c>
      <c r="AA108" s="248">
        <f>IF((AA$4-$G108)&lt;($C108+$B108),IF(AA$4=$G108+$B108,SUMIFS(INDEX('ABP REC Calc'!$G$6:$AB$69,,MATCH('ABP REC Deliveries'!$H108,'ABP REC Calc'!$G$5:$AB$5,0)),'ABP REC Calc'!$C$6:$C$69,'ABP REC Deliveries'!$E108,'ABP REC Calc'!$B$6:$B$69,'ABP REC Deliveries'!$F108),
IF(AA$4&gt;$G108,Z108*(1-Inputs_ByYear!$D$4),0)),0)</f>
        <v>47033.57516188149</v>
      </c>
      <c r="AB108" s="248">
        <f>IF((AB$4-$G108)&lt;($C108+$B108),IF(AB$4=$G108+$B108,SUMIFS(INDEX('ABP REC Calc'!$G$6:$AB$69,,MATCH('ABP REC Deliveries'!$H108,'ABP REC Calc'!$G$5:$AB$5,0)),'ABP REC Calc'!$C$6:$C$69,'ABP REC Deliveries'!$E108,'ABP REC Calc'!$B$6:$B$69,'ABP REC Deliveries'!$F108),
IF(AB$4&gt;$G108,AA108*(1-Inputs_ByYear!$D$4),0)),0)</f>
        <v>46798.407286072084</v>
      </c>
      <c r="AC108" s="248">
        <f>IF((AC$4-$G108)&lt;($C108+$B108),IF(AC$4=$G108+$B108,SUMIFS(INDEX('ABP REC Calc'!$G$6:$AB$69,,MATCH('ABP REC Deliveries'!$H108,'ABP REC Calc'!$G$5:$AB$5,0)),'ABP REC Calc'!$C$6:$C$69,'ABP REC Deliveries'!$E108,'ABP REC Calc'!$B$6:$B$69,'ABP REC Deliveries'!$F108),
IF(AC$4&gt;$G108,AB108*(1-Inputs_ByYear!$D$4),0)),0)</f>
        <v>46564.415249641723</v>
      </c>
      <c r="AD108" s="248">
        <f>IF((AD$4-$G108)&lt;($C108+$B108),IF(AD$4=$G108+$B108,SUMIFS(INDEX('ABP REC Calc'!$G$6:$AB$69,,MATCH('ABP REC Deliveries'!$H108,'ABP REC Calc'!$G$5:$AB$5,0)),'ABP REC Calc'!$C$6:$C$69,'ABP REC Deliveries'!$E108,'ABP REC Calc'!$B$6:$B$69,'ABP REC Deliveries'!$F108),
IF(AD$4&gt;$G108,AC108*(1-Inputs_ByYear!$D$4),0)),0)</f>
        <v>46331.593173393514</v>
      </c>
    </row>
    <row r="109" spans="2:30" ht="14.45" customHeight="1">
      <c r="B109" s="64">
        <v>2</v>
      </c>
      <c r="C109" s="64">
        <v>20</v>
      </c>
      <c r="D109" s="64" t="s">
        <v>229</v>
      </c>
      <c r="E109" s="234" t="s">
        <v>208</v>
      </c>
      <c r="F109" s="231" t="s">
        <v>230</v>
      </c>
      <c r="G109" s="231">
        <f t="shared" si="5"/>
        <v>2037</v>
      </c>
      <c r="H109" s="239" t="s">
        <v>35</v>
      </c>
      <c r="I109" s="247">
        <v>0</v>
      </c>
      <c r="J109" s="247">
        <v>0</v>
      </c>
      <c r="K109" s="248">
        <f>IF((K$4-$G109)&lt;($C109+$B109),IF(K$4=$G109+$B109,SUMIFS(INDEX('ABP REC Calc'!$G$6:$AB$69,,MATCH('ABP REC Deliveries'!$H109,'ABP REC Calc'!$G$5:$AB$5,0)),'ABP REC Calc'!$C$6:$C$69,'ABP REC Deliveries'!$E109,'ABP REC Calc'!$B$6:$B$69,'ABP REC Deliveries'!$F109),
IF(K$4&gt;$G109,J109*(1-Inputs_ByYear!$D$4),0)),0)</f>
        <v>0</v>
      </c>
      <c r="L109" s="248">
        <f>IF((L$4-$G109)&lt;($C109+$B109),IF(L$4=$G109+$B109,SUMIFS(INDEX('ABP REC Calc'!$G$6:$AB$69,,MATCH('ABP REC Deliveries'!$H109,'ABP REC Calc'!$G$5:$AB$5,0)),'ABP REC Calc'!$C$6:$C$69,'ABP REC Deliveries'!$E109,'ABP REC Calc'!$B$6:$B$69,'ABP REC Deliveries'!$F109),
IF(L$4&gt;$G109,K109*(1-Inputs_ByYear!$D$4),0)),0)</f>
        <v>0</v>
      </c>
      <c r="M109" s="248">
        <f>IF((M$4-$G109)&lt;($C109+$B109),IF(M$4=$G109+$B109,SUMIFS(INDEX('ABP REC Calc'!$G$6:$AB$69,,MATCH('ABP REC Deliveries'!$H109,'ABP REC Calc'!$G$5:$AB$5,0)),'ABP REC Calc'!$C$6:$C$69,'ABP REC Deliveries'!$E109,'ABP REC Calc'!$B$6:$B$69,'ABP REC Deliveries'!$F109),
IF(M$4&gt;$G109,L109*(1-Inputs_ByYear!$D$4),0)),0)</f>
        <v>0</v>
      </c>
      <c r="N109" s="248">
        <f>IF((N$4-$G109)&lt;($C109+$B109),IF(N$4=$G109+$B109,SUMIFS(INDEX('ABP REC Calc'!$G$6:$AB$69,,MATCH('ABP REC Deliveries'!$H109,'ABP REC Calc'!$G$5:$AB$5,0)),'ABP REC Calc'!$C$6:$C$69,'ABP REC Deliveries'!$E109,'ABP REC Calc'!$B$6:$B$69,'ABP REC Deliveries'!$F109),
IF(N$4&gt;$G109,M109*(1-Inputs_ByYear!$D$4),0)),0)</f>
        <v>0</v>
      </c>
      <c r="O109" s="248">
        <f>IF((O$4-$G109)&lt;($C109+$B109),IF(O$4=$G109+$B109,SUMIFS(INDEX('ABP REC Calc'!$G$6:$AB$69,,MATCH('ABP REC Deliveries'!$H109,'ABP REC Calc'!$G$5:$AB$5,0)),'ABP REC Calc'!$C$6:$C$69,'ABP REC Deliveries'!$E109,'ABP REC Calc'!$B$6:$B$69,'ABP REC Deliveries'!$F109),
IF(O$4&gt;$G109,N109*(1-Inputs_ByYear!$D$4),0)),0)</f>
        <v>0</v>
      </c>
      <c r="P109" s="248">
        <f>IF((P$4-$G109)&lt;($C109+$B109),IF(P$4=$G109+$B109,SUMIFS(INDEX('ABP REC Calc'!$G$6:$AB$69,,MATCH('ABP REC Deliveries'!$H109,'ABP REC Calc'!$G$5:$AB$5,0)),'ABP REC Calc'!$C$6:$C$69,'ABP REC Deliveries'!$E109,'ABP REC Calc'!$B$6:$B$69,'ABP REC Deliveries'!$F109),
IF(P$4&gt;$G109,O109*(1-Inputs_ByYear!$D$4),0)),0)</f>
        <v>0</v>
      </c>
      <c r="Q109" s="248">
        <f>IF((Q$4-$G109)&lt;($C109+$B109),IF(Q$4=$G109+$B109,SUMIFS(INDEX('ABP REC Calc'!$G$6:$AB$69,,MATCH('ABP REC Deliveries'!$H109,'ABP REC Calc'!$G$5:$AB$5,0)),'ABP REC Calc'!$C$6:$C$69,'ABP REC Deliveries'!$E109,'ABP REC Calc'!$B$6:$B$69,'ABP REC Deliveries'!$F109),
IF(Q$4&gt;$G109,P109*(1-Inputs_ByYear!$D$4),0)),0)</f>
        <v>0</v>
      </c>
      <c r="R109" s="248">
        <f>IF((R$4-$G109)&lt;($C109+$B109),IF(R$4=$G109+$B109,SUMIFS(INDEX('ABP REC Calc'!$G$6:$AB$69,,MATCH('ABP REC Deliveries'!$H109,'ABP REC Calc'!$G$5:$AB$5,0)),'ABP REC Calc'!$C$6:$C$69,'ABP REC Deliveries'!$E109,'ABP REC Calc'!$B$6:$B$69,'ABP REC Deliveries'!$F109),
IF(R$4&gt;$G109,Q109*(1-Inputs_ByYear!$D$4),0)),0)</f>
        <v>0</v>
      </c>
      <c r="S109" s="248">
        <f>IF((S$4-$G109)&lt;($C109+$B109),IF(S$4=$G109+$B109,SUMIFS(INDEX('ABP REC Calc'!$G$6:$AB$69,,MATCH('ABP REC Deliveries'!$H109,'ABP REC Calc'!$G$5:$AB$5,0)),'ABP REC Calc'!$C$6:$C$69,'ABP REC Deliveries'!$E109,'ABP REC Calc'!$B$6:$B$69,'ABP REC Deliveries'!$F109),
IF(S$4&gt;$G109,R109*(1-Inputs_ByYear!$D$4),0)),0)</f>
        <v>0</v>
      </c>
      <c r="T109" s="248">
        <f>IF((T$4-$G109)&lt;($C109+$B109),IF(T$4=$G109+$B109,SUMIFS(INDEX('ABP REC Calc'!$G$6:$AB$69,,MATCH('ABP REC Deliveries'!$H109,'ABP REC Calc'!$G$5:$AB$5,0)),'ABP REC Calc'!$C$6:$C$69,'ABP REC Deliveries'!$E109,'ABP REC Calc'!$B$6:$B$69,'ABP REC Deliveries'!$F109),
IF(T$4&gt;$G109,S109*(1-Inputs_ByYear!$D$4),0)),0)</f>
        <v>0</v>
      </c>
      <c r="U109" s="248">
        <f>IF((U$4-$G109)&lt;($C109+$B109),IF(U$4=$G109+$B109,SUMIFS(INDEX('ABP REC Calc'!$G$6:$AB$69,,MATCH('ABP REC Deliveries'!$H109,'ABP REC Calc'!$G$5:$AB$5,0)),'ABP REC Calc'!$C$6:$C$69,'ABP REC Deliveries'!$E109,'ABP REC Calc'!$B$6:$B$69,'ABP REC Deliveries'!$F109),
IF(U$4&gt;$G109,T109*(1-Inputs_ByYear!$D$4),0)),0)</f>
        <v>0</v>
      </c>
      <c r="V109" s="248">
        <f>IF((V$4-$G109)&lt;($C109+$B109),IF(V$4=$G109+$B109,SUMIFS(INDEX('ABP REC Calc'!$G$6:$AB$69,,MATCH('ABP REC Deliveries'!$H109,'ABP REC Calc'!$G$5:$AB$5,0)),'ABP REC Calc'!$C$6:$C$69,'ABP REC Deliveries'!$E109,'ABP REC Calc'!$B$6:$B$69,'ABP REC Deliveries'!$F109),
IF(V$4&gt;$G109,U109*(1-Inputs_ByYear!$D$4),0)),0)</f>
        <v>0</v>
      </c>
      <c r="W109" s="248">
        <f>IF((W$4-$G109)&lt;($C109+$B109),IF(W$4=$G109+$B109,SUMIFS(INDEX('ABP REC Calc'!$G$6:$AB$69,,MATCH('ABP REC Deliveries'!$H109,'ABP REC Calc'!$G$5:$AB$5,0)),'ABP REC Calc'!$C$6:$C$69,'ABP REC Deliveries'!$E109,'ABP REC Calc'!$B$6:$B$69,'ABP REC Deliveries'!$F109),
IF(W$4&gt;$G109,V109*(1-Inputs_ByYear!$D$4),0)),0)</f>
        <v>0</v>
      </c>
      <c r="X109" s="248">
        <f>IF((X$4-$G109)&lt;($C109+$B109),IF(X$4=$G109+$B109,SUMIFS(INDEX('ABP REC Calc'!$G$6:$AB$69,,MATCH('ABP REC Deliveries'!$H109,'ABP REC Calc'!$G$5:$AB$5,0)),'ABP REC Calc'!$C$6:$C$69,'ABP REC Deliveries'!$E109,'ABP REC Calc'!$B$6:$B$69,'ABP REC Deliveries'!$F109),
IF(X$4&gt;$G109,W109*(1-Inputs_ByYear!$D$4),0)),0)</f>
        <v>47986.123680000004</v>
      </c>
      <c r="Y109" s="248">
        <f>IF((Y$4-$G109)&lt;($C109+$B109),IF(Y$4=$G109+$B109,SUMIFS(INDEX('ABP REC Calc'!$G$6:$AB$69,,MATCH('ABP REC Deliveries'!$H109,'ABP REC Calc'!$G$5:$AB$5,0)),'ABP REC Calc'!$C$6:$C$69,'ABP REC Deliveries'!$E109,'ABP REC Calc'!$B$6:$B$69,'ABP REC Deliveries'!$F109),
IF(Y$4&gt;$G109,X109*(1-Inputs_ByYear!$D$4),0)),0)</f>
        <v>47746.193061600003</v>
      </c>
      <c r="Z109" s="248">
        <f>IF((Z$4-$G109)&lt;($C109+$B109),IF(Z$4=$G109+$B109,SUMIFS(INDEX('ABP REC Calc'!$G$6:$AB$69,,MATCH('ABP REC Deliveries'!$H109,'ABP REC Calc'!$G$5:$AB$5,0)),'ABP REC Calc'!$C$6:$C$69,'ABP REC Deliveries'!$E109,'ABP REC Calc'!$B$6:$B$69,'ABP REC Deliveries'!$F109),
IF(Z$4&gt;$G109,Y109*(1-Inputs_ByYear!$D$4),0)),0)</f>
        <v>47507.462096292002</v>
      </c>
      <c r="AA109" s="248">
        <f>IF((AA$4-$G109)&lt;($C109+$B109),IF(AA$4=$G109+$B109,SUMIFS(INDEX('ABP REC Calc'!$G$6:$AB$69,,MATCH('ABP REC Deliveries'!$H109,'ABP REC Calc'!$G$5:$AB$5,0)),'ABP REC Calc'!$C$6:$C$69,'ABP REC Deliveries'!$E109,'ABP REC Calc'!$B$6:$B$69,'ABP REC Deliveries'!$F109),
IF(AA$4&gt;$G109,Z109*(1-Inputs_ByYear!$D$4),0)),0)</f>
        <v>47269.924785810545</v>
      </c>
      <c r="AB109" s="248">
        <f>IF((AB$4-$G109)&lt;($C109+$B109),IF(AB$4=$G109+$B109,SUMIFS(INDEX('ABP REC Calc'!$G$6:$AB$69,,MATCH('ABP REC Deliveries'!$H109,'ABP REC Calc'!$G$5:$AB$5,0)),'ABP REC Calc'!$C$6:$C$69,'ABP REC Deliveries'!$E109,'ABP REC Calc'!$B$6:$B$69,'ABP REC Deliveries'!$F109),
IF(AB$4&gt;$G109,AA109*(1-Inputs_ByYear!$D$4),0)),0)</f>
        <v>47033.57516188149</v>
      </c>
      <c r="AC109" s="248">
        <f>IF((AC$4-$G109)&lt;($C109+$B109),IF(AC$4=$G109+$B109,SUMIFS(INDEX('ABP REC Calc'!$G$6:$AB$69,,MATCH('ABP REC Deliveries'!$H109,'ABP REC Calc'!$G$5:$AB$5,0)),'ABP REC Calc'!$C$6:$C$69,'ABP REC Deliveries'!$E109,'ABP REC Calc'!$B$6:$B$69,'ABP REC Deliveries'!$F109),
IF(AC$4&gt;$G109,AB109*(1-Inputs_ByYear!$D$4),0)),0)</f>
        <v>46798.407286072084</v>
      </c>
      <c r="AD109" s="248">
        <f>IF((AD$4-$G109)&lt;($C109+$B109),IF(AD$4=$G109+$B109,SUMIFS(INDEX('ABP REC Calc'!$G$6:$AB$69,,MATCH('ABP REC Deliveries'!$H109,'ABP REC Calc'!$G$5:$AB$5,0)),'ABP REC Calc'!$C$6:$C$69,'ABP REC Deliveries'!$E109,'ABP REC Calc'!$B$6:$B$69,'ABP REC Deliveries'!$F109),
IF(AD$4&gt;$G109,AC109*(1-Inputs_ByYear!$D$4),0)),0)</f>
        <v>46564.415249641723</v>
      </c>
    </row>
    <row r="110" spans="2:30" ht="14.45" customHeight="1">
      <c r="B110" s="64">
        <v>2</v>
      </c>
      <c r="C110" s="64">
        <v>20</v>
      </c>
      <c r="D110" s="64" t="s">
        <v>229</v>
      </c>
      <c r="E110" s="234" t="s">
        <v>208</v>
      </c>
      <c r="F110" s="231" t="s">
        <v>230</v>
      </c>
      <c r="G110" s="231">
        <f t="shared" si="5"/>
        <v>2038</v>
      </c>
      <c r="H110" s="239" t="s">
        <v>36</v>
      </c>
      <c r="I110" s="247">
        <v>0</v>
      </c>
      <c r="J110" s="247">
        <v>0</v>
      </c>
      <c r="K110" s="248">
        <f>IF((K$4-$G110)&lt;($C110+$B110),IF(K$4=$G110+$B110,SUMIFS(INDEX('ABP REC Calc'!$G$6:$AB$69,,MATCH('ABP REC Deliveries'!$H110,'ABP REC Calc'!$G$5:$AB$5,0)),'ABP REC Calc'!$C$6:$C$69,'ABP REC Deliveries'!$E110,'ABP REC Calc'!$B$6:$B$69,'ABP REC Deliveries'!$F110),
IF(K$4&gt;$G110,J110*(1-Inputs_ByYear!$D$4),0)),0)</f>
        <v>0</v>
      </c>
      <c r="L110" s="248">
        <f>IF((L$4-$G110)&lt;($C110+$B110),IF(L$4=$G110+$B110,SUMIFS(INDEX('ABP REC Calc'!$G$6:$AB$69,,MATCH('ABP REC Deliveries'!$H110,'ABP REC Calc'!$G$5:$AB$5,0)),'ABP REC Calc'!$C$6:$C$69,'ABP REC Deliveries'!$E110,'ABP REC Calc'!$B$6:$B$69,'ABP REC Deliveries'!$F110),
IF(L$4&gt;$G110,K110*(1-Inputs_ByYear!$D$4),0)),0)</f>
        <v>0</v>
      </c>
      <c r="M110" s="248">
        <f>IF((M$4-$G110)&lt;($C110+$B110),IF(M$4=$G110+$B110,SUMIFS(INDEX('ABP REC Calc'!$G$6:$AB$69,,MATCH('ABP REC Deliveries'!$H110,'ABP REC Calc'!$G$5:$AB$5,0)),'ABP REC Calc'!$C$6:$C$69,'ABP REC Deliveries'!$E110,'ABP REC Calc'!$B$6:$B$69,'ABP REC Deliveries'!$F110),
IF(M$4&gt;$G110,L110*(1-Inputs_ByYear!$D$4),0)),0)</f>
        <v>0</v>
      </c>
      <c r="N110" s="248">
        <f>IF((N$4-$G110)&lt;($C110+$B110),IF(N$4=$G110+$B110,SUMIFS(INDEX('ABP REC Calc'!$G$6:$AB$69,,MATCH('ABP REC Deliveries'!$H110,'ABP REC Calc'!$G$5:$AB$5,0)),'ABP REC Calc'!$C$6:$C$69,'ABP REC Deliveries'!$E110,'ABP REC Calc'!$B$6:$B$69,'ABP REC Deliveries'!$F110),
IF(N$4&gt;$G110,M110*(1-Inputs_ByYear!$D$4),0)),0)</f>
        <v>0</v>
      </c>
      <c r="O110" s="248">
        <f>IF((O$4-$G110)&lt;($C110+$B110),IF(O$4=$G110+$B110,SUMIFS(INDEX('ABP REC Calc'!$G$6:$AB$69,,MATCH('ABP REC Deliveries'!$H110,'ABP REC Calc'!$G$5:$AB$5,0)),'ABP REC Calc'!$C$6:$C$69,'ABP REC Deliveries'!$E110,'ABP REC Calc'!$B$6:$B$69,'ABP REC Deliveries'!$F110),
IF(O$4&gt;$G110,N110*(1-Inputs_ByYear!$D$4),0)),0)</f>
        <v>0</v>
      </c>
      <c r="P110" s="248">
        <f>IF((P$4-$G110)&lt;($C110+$B110),IF(P$4=$G110+$B110,SUMIFS(INDEX('ABP REC Calc'!$G$6:$AB$69,,MATCH('ABP REC Deliveries'!$H110,'ABP REC Calc'!$G$5:$AB$5,0)),'ABP REC Calc'!$C$6:$C$69,'ABP REC Deliveries'!$E110,'ABP REC Calc'!$B$6:$B$69,'ABP REC Deliveries'!$F110),
IF(P$4&gt;$G110,O110*(1-Inputs_ByYear!$D$4),0)),0)</f>
        <v>0</v>
      </c>
      <c r="Q110" s="248">
        <f>IF((Q$4-$G110)&lt;($C110+$B110),IF(Q$4=$G110+$B110,SUMIFS(INDEX('ABP REC Calc'!$G$6:$AB$69,,MATCH('ABP REC Deliveries'!$H110,'ABP REC Calc'!$G$5:$AB$5,0)),'ABP REC Calc'!$C$6:$C$69,'ABP REC Deliveries'!$E110,'ABP REC Calc'!$B$6:$B$69,'ABP REC Deliveries'!$F110),
IF(Q$4&gt;$G110,P110*(1-Inputs_ByYear!$D$4),0)),0)</f>
        <v>0</v>
      </c>
      <c r="R110" s="248">
        <f>IF((R$4-$G110)&lt;($C110+$B110),IF(R$4=$G110+$B110,SUMIFS(INDEX('ABP REC Calc'!$G$6:$AB$69,,MATCH('ABP REC Deliveries'!$H110,'ABP REC Calc'!$G$5:$AB$5,0)),'ABP REC Calc'!$C$6:$C$69,'ABP REC Deliveries'!$E110,'ABP REC Calc'!$B$6:$B$69,'ABP REC Deliveries'!$F110),
IF(R$4&gt;$G110,Q110*(1-Inputs_ByYear!$D$4),0)),0)</f>
        <v>0</v>
      </c>
      <c r="S110" s="248">
        <f>IF((S$4-$G110)&lt;($C110+$B110),IF(S$4=$G110+$B110,SUMIFS(INDEX('ABP REC Calc'!$G$6:$AB$69,,MATCH('ABP REC Deliveries'!$H110,'ABP REC Calc'!$G$5:$AB$5,0)),'ABP REC Calc'!$C$6:$C$69,'ABP REC Deliveries'!$E110,'ABP REC Calc'!$B$6:$B$69,'ABP REC Deliveries'!$F110),
IF(S$4&gt;$G110,R110*(1-Inputs_ByYear!$D$4),0)),0)</f>
        <v>0</v>
      </c>
      <c r="T110" s="248">
        <f>IF((T$4-$G110)&lt;($C110+$B110),IF(T$4=$G110+$B110,SUMIFS(INDEX('ABP REC Calc'!$G$6:$AB$69,,MATCH('ABP REC Deliveries'!$H110,'ABP REC Calc'!$G$5:$AB$5,0)),'ABP REC Calc'!$C$6:$C$69,'ABP REC Deliveries'!$E110,'ABP REC Calc'!$B$6:$B$69,'ABP REC Deliveries'!$F110),
IF(T$4&gt;$G110,S110*(1-Inputs_ByYear!$D$4),0)),0)</f>
        <v>0</v>
      </c>
      <c r="U110" s="248">
        <f>IF((U$4-$G110)&lt;($C110+$B110),IF(U$4=$G110+$B110,SUMIFS(INDEX('ABP REC Calc'!$G$6:$AB$69,,MATCH('ABP REC Deliveries'!$H110,'ABP REC Calc'!$G$5:$AB$5,0)),'ABP REC Calc'!$C$6:$C$69,'ABP REC Deliveries'!$E110,'ABP REC Calc'!$B$6:$B$69,'ABP REC Deliveries'!$F110),
IF(U$4&gt;$G110,T110*(1-Inputs_ByYear!$D$4),0)),0)</f>
        <v>0</v>
      </c>
      <c r="V110" s="248">
        <f>IF((V$4-$G110)&lt;($C110+$B110),IF(V$4=$G110+$B110,SUMIFS(INDEX('ABP REC Calc'!$G$6:$AB$69,,MATCH('ABP REC Deliveries'!$H110,'ABP REC Calc'!$G$5:$AB$5,0)),'ABP REC Calc'!$C$6:$C$69,'ABP REC Deliveries'!$E110,'ABP REC Calc'!$B$6:$B$69,'ABP REC Deliveries'!$F110),
IF(V$4&gt;$G110,U110*(1-Inputs_ByYear!$D$4),0)),0)</f>
        <v>0</v>
      </c>
      <c r="W110" s="248">
        <f>IF((W$4-$G110)&lt;($C110+$B110),IF(W$4=$G110+$B110,SUMIFS(INDEX('ABP REC Calc'!$G$6:$AB$69,,MATCH('ABP REC Deliveries'!$H110,'ABP REC Calc'!$G$5:$AB$5,0)),'ABP REC Calc'!$C$6:$C$69,'ABP REC Deliveries'!$E110,'ABP REC Calc'!$B$6:$B$69,'ABP REC Deliveries'!$F110),
IF(W$4&gt;$G110,V110*(1-Inputs_ByYear!$D$4),0)),0)</f>
        <v>0</v>
      </c>
      <c r="X110" s="248">
        <f>IF((X$4-$G110)&lt;($C110+$B110),IF(X$4=$G110+$B110,SUMIFS(INDEX('ABP REC Calc'!$G$6:$AB$69,,MATCH('ABP REC Deliveries'!$H110,'ABP REC Calc'!$G$5:$AB$5,0)),'ABP REC Calc'!$C$6:$C$69,'ABP REC Deliveries'!$E110,'ABP REC Calc'!$B$6:$B$69,'ABP REC Deliveries'!$F110),
IF(X$4&gt;$G110,W110*(1-Inputs_ByYear!$D$4),0)),0)</f>
        <v>0</v>
      </c>
      <c r="Y110" s="248">
        <f>IF((Y$4-$G110)&lt;($C110+$B110),IF(Y$4=$G110+$B110,SUMIFS(INDEX('ABP REC Calc'!$G$6:$AB$69,,MATCH('ABP REC Deliveries'!$H110,'ABP REC Calc'!$G$5:$AB$5,0)),'ABP REC Calc'!$C$6:$C$69,'ABP REC Deliveries'!$E110,'ABP REC Calc'!$B$6:$B$69,'ABP REC Deliveries'!$F110),
IF(Y$4&gt;$G110,X110*(1-Inputs_ByYear!$D$4),0)),0)</f>
        <v>47986.123680000004</v>
      </c>
      <c r="Z110" s="248">
        <f>IF((Z$4-$G110)&lt;($C110+$B110),IF(Z$4=$G110+$B110,SUMIFS(INDEX('ABP REC Calc'!$G$6:$AB$69,,MATCH('ABP REC Deliveries'!$H110,'ABP REC Calc'!$G$5:$AB$5,0)),'ABP REC Calc'!$C$6:$C$69,'ABP REC Deliveries'!$E110,'ABP REC Calc'!$B$6:$B$69,'ABP REC Deliveries'!$F110),
IF(Z$4&gt;$G110,Y110*(1-Inputs_ByYear!$D$4),0)),0)</f>
        <v>47746.193061600003</v>
      </c>
      <c r="AA110" s="248">
        <f>IF((AA$4-$G110)&lt;($C110+$B110),IF(AA$4=$G110+$B110,SUMIFS(INDEX('ABP REC Calc'!$G$6:$AB$69,,MATCH('ABP REC Deliveries'!$H110,'ABP REC Calc'!$G$5:$AB$5,0)),'ABP REC Calc'!$C$6:$C$69,'ABP REC Deliveries'!$E110,'ABP REC Calc'!$B$6:$B$69,'ABP REC Deliveries'!$F110),
IF(AA$4&gt;$G110,Z110*(1-Inputs_ByYear!$D$4),0)),0)</f>
        <v>47507.462096292002</v>
      </c>
      <c r="AB110" s="248">
        <f>IF((AB$4-$G110)&lt;($C110+$B110),IF(AB$4=$G110+$B110,SUMIFS(INDEX('ABP REC Calc'!$G$6:$AB$69,,MATCH('ABP REC Deliveries'!$H110,'ABP REC Calc'!$G$5:$AB$5,0)),'ABP REC Calc'!$C$6:$C$69,'ABP REC Deliveries'!$E110,'ABP REC Calc'!$B$6:$B$69,'ABP REC Deliveries'!$F110),
IF(AB$4&gt;$G110,AA110*(1-Inputs_ByYear!$D$4),0)),0)</f>
        <v>47269.924785810545</v>
      </c>
      <c r="AC110" s="248">
        <f>IF((AC$4-$G110)&lt;($C110+$B110),IF(AC$4=$G110+$B110,SUMIFS(INDEX('ABP REC Calc'!$G$6:$AB$69,,MATCH('ABP REC Deliveries'!$H110,'ABP REC Calc'!$G$5:$AB$5,0)),'ABP REC Calc'!$C$6:$C$69,'ABP REC Deliveries'!$E110,'ABP REC Calc'!$B$6:$B$69,'ABP REC Deliveries'!$F110),
IF(AC$4&gt;$G110,AB110*(1-Inputs_ByYear!$D$4),0)),0)</f>
        <v>47033.57516188149</v>
      </c>
      <c r="AD110" s="248">
        <f>IF((AD$4-$G110)&lt;($C110+$B110),IF(AD$4=$G110+$B110,SUMIFS(INDEX('ABP REC Calc'!$G$6:$AB$69,,MATCH('ABP REC Deliveries'!$H110,'ABP REC Calc'!$G$5:$AB$5,0)),'ABP REC Calc'!$C$6:$C$69,'ABP REC Deliveries'!$E110,'ABP REC Calc'!$B$6:$B$69,'ABP REC Deliveries'!$F110),
IF(AD$4&gt;$G110,AC110*(1-Inputs_ByYear!$D$4),0)),0)</f>
        <v>46798.407286072084</v>
      </c>
    </row>
    <row r="111" spans="2:30" ht="14.45" customHeight="1">
      <c r="B111" s="64">
        <v>2</v>
      </c>
      <c r="C111" s="64">
        <v>20</v>
      </c>
      <c r="D111" s="64" t="s">
        <v>229</v>
      </c>
      <c r="E111" s="234" t="s">
        <v>208</v>
      </c>
      <c r="F111" s="231" t="s">
        <v>230</v>
      </c>
      <c r="G111" s="231">
        <f t="shared" si="5"/>
        <v>2039</v>
      </c>
      <c r="H111" s="239" t="s">
        <v>37</v>
      </c>
      <c r="I111" s="247">
        <v>0</v>
      </c>
      <c r="J111" s="247">
        <v>0</v>
      </c>
      <c r="K111" s="248">
        <f>IF((K$4-$G111)&lt;($C111+$B111),IF(K$4=$G111+$B111,SUMIFS(INDEX('ABP REC Calc'!$G$6:$AB$69,,MATCH('ABP REC Deliveries'!$H111,'ABP REC Calc'!$G$5:$AB$5,0)),'ABP REC Calc'!$C$6:$C$69,'ABP REC Deliveries'!$E111,'ABP REC Calc'!$B$6:$B$69,'ABP REC Deliveries'!$F111),
IF(K$4&gt;$G111,J111*(1-Inputs_ByYear!$D$4),0)),0)</f>
        <v>0</v>
      </c>
      <c r="L111" s="248">
        <f>IF((L$4-$G111)&lt;($C111+$B111),IF(L$4=$G111+$B111,SUMIFS(INDEX('ABP REC Calc'!$G$6:$AB$69,,MATCH('ABP REC Deliveries'!$H111,'ABP REC Calc'!$G$5:$AB$5,0)),'ABP REC Calc'!$C$6:$C$69,'ABP REC Deliveries'!$E111,'ABP REC Calc'!$B$6:$B$69,'ABP REC Deliveries'!$F111),
IF(L$4&gt;$G111,K111*(1-Inputs_ByYear!$D$4),0)),0)</f>
        <v>0</v>
      </c>
      <c r="M111" s="248">
        <f>IF((M$4-$G111)&lt;($C111+$B111),IF(M$4=$G111+$B111,SUMIFS(INDEX('ABP REC Calc'!$G$6:$AB$69,,MATCH('ABP REC Deliveries'!$H111,'ABP REC Calc'!$G$5:$AB$5,0)),'ABP REC Calc'!$C$6:$C$69,'ABP REC Deliveries'!$E111,'ABP REC Calc'!$B$6:$B$69,'ABP REC Deliveries'!$F111),
IF(M$4&gt;$G111,L111*(1-Inputs_ByYear!$D$4),0)),0)</f>
        <v>0</v>
      </c>
      <c r="N111" s="248">
        <f>IF((N$4-$G111)&lt;($C111+$B111),IF(N$4=$G111+$B111,SUMIFS(INDEX('ABP REC Calc'!$G$6:$AB$69,,MATCH('ABP REC Deliveries'!$H111,'ABP REC Calc'!$G$5:$AB$5,0)),'ABP REC Calc'!$C$6:$C$69,'ABP REC Deliveries'!$E111,'ABP REC Calc'!$B$6:$B$69,'ABP REC Deliveries'!$F111),
IF(N$4&gt;$G111,M111*(1-Inputs_ByYear!$D$4),0)),0)</f>
        <v>0</v>
      </c>
      <c r="O111" s="248">
        <f>IF((O$4-$G111)&lt;($C111+$B111),IF(O$4=$G111+$B111,SUMIFS(INDEX('ABP REC Calc'!$G$6:$AB$69,,MATCH('ABP REC Deliveries'!$H111,'ABP REC Calc'!$G$5:$AB$5,0)),'ABP REC Calc'!$C$6:$C$69,'ABP REC Deliveries'!$E111,'ABP REC Calc'!$B$6:$B$69,'ABP REC Deliveries'!$F111),
IF(O$4&gt;$G111,N111*(1-Inputs_ByYear!$D$4),0)),0)</f>
        <v>0</v>
      </c>
      <c r="P111" s="248">
        <f>IF((P$4-$G111)&lt;($C111+$B111),IF(P$4=$G111+$B111,SUMIFS(INDEX('ABP REC Calc'!$G$6:$AB$69,,MATCH('ABP REC Deliveries'!$H111,'ABP REC Calc'!$G$5:$AB$5,0)),'ABP REC Calc'!$C$6:$C$69,'ABP REC Deliveries'!$E111,'ABP REC Calc'!$B$6:$B$69,'ABP REC Deliveries'!$F111),
IF(P$4&gt;$G111,O111*(1-Inputs_ByYear!$D$4),0)),0)</f>
        <v>0</v>
      </c>
      <c r="Q111" s="248">
        <f>IF((Q$4-$G111)&lt;($C111+$B111),IF(Q$4=$G111+$B111,SUMIFS(INDEX('ABP REC Calc'!$G$6:$AB$69,,MATCH('ABP REC Deliveries'!$H111,'ABP REC Calc'!$G$5:$AB$5,0)),'ABP REC Calc'!$C$6:$C$69,'ABP REC Deliveries'!$E111,'ABP REC Calc'!$B$6:$B$69,'ABP REC Deliveries'!$F111),
IF(Q$4&gt;$G111,P111*(1-Inputs_ByYear!$D$4),0)),0)</f>
        <v>0</v>
      </c>
      <c r="R111" s="248">
        <f>IF((R$4-$G111)&lt;($C111+$B111),IF(R$4=$G111+$B111,SUMIFS(INDEX('ABP REC Calc'!$G$6:$AB$69,,MATCH('ABP REC Deliveries'!$H111,'ABP REC Calc'!$G$5:$AB$5,0)),'ABP REC Calc'!$C$6:$C$69,'ABP REC Deliveries'!$E111,'ABP REC Calc'!$B$6:$B$69,'ABP REC Deliveries'!$F111),
IF(R$4&gt;$G111,Q111*(1-Inputs_ByYear!$D$4),0)),0)</f>
        <v>0</v>
      </c>
      <c r="S111" s="248">
        <f>IF((S$4-$G111)&lt;($C111+$B111),IF(S$4=$G111+$B111,SUMIFS(INDEX('ABP REC Calc'!$G$6:$AB$69,,MATCH('ABP REC Deliveries'!$H111,'ABP REC Calc'!$G$5:$AB$5,0)),'ABP REC Calc'!$C$6:$C$69,'ABP REC Deliveries'!$E111,'ABP REC Calc'!$B$6:$B$69,'ABP REC Deliveries'!$F111),
IF(S$4&gt;$G111,R111*(1-Inputs_ByYear!$D$4),0)),0)</f>
        <v>0</v>
      </c>
      <c r="T111" s="248">
        <f>IF((T$4-$G111)&lt;($C111+$B111),IF(T$4=$G111+$B111,SUMIFS(INDEX('ABP REC Calc'!$G$6:$AB$69,,MATCH('ABP REC Deliveries'!$H111,'ABP REC Calc'!$G$5:$AB$5,0)),'ABP REC Calc'!$C$6:$C$69,'ABP REC Deliveries'!$E111,'ABP REC Calc'!$B$6:$B$69,'ABP REC Deliveries'!$F111),
IF(T$4&gt;$G111,S111*(1-Inputs_ByYear!$D$4),0)),0)</f>
        <v>0</v>
      </c>
      <c r="U111" s="248">
        <f>IF((U$4-$G111)&lt;($C111+$B111),IF(U$4=$G111+$B111,SUMIFS(INDEX('ABP REC Calc'!$G$6:$AB$69,,MATCH('ABP REC Deliveries'!$H111,'ABP REC Calc'!$G$5:$AB$5,0)),'ABP REC Calc'!$C$6:$C$69,'ABP REC Deliveries'!$E111,'ABP REC Calc'!$B$6:$B$69,'ABP REC Deliveries'!$F111),
IF(U$4&gt;$G111,T111*(1-Inputs_ByYear!$D$4),0)),0)</f>
        <v>0</v>
      </c>
      <c r="V111" s="248">
        <f>IF((V$4-$G111)&lt;($C111+$B111),IF(V$4=$G111+$B111,SUMIFS(INDEX('ABP REC Calc'!$G$6:$AB$69,,MATCH('ABP REC Deliveries'!$H111,'ABP REC Calc'!$G$5:$AB$5,0)),'ABP REC Calc'!$C$6:$C$69,'ABP REC Deliveries'!$E111,'ABP REC Calc'!$B$6:$B$69,'ABP REC Deliveries'!$F111),
IF(V$4&gt;$G111,U111*(1-Inputs_ByYear!$D$4),0)),0)</f>
        <v>0</v>
      </c>
      <c r="W111" s="248">
        <f>IF((W$4-$G111)&lt;($C111+$B111),IF(W$4=$G111+$B111,SUMIFS(INDEX('ABP REC Calc'!$G$6:$AB$69,,MATCH('ABP REC Deliveries'!$H111,'ABP REC Calc'!$G$5:$AB$5,0)),'ABP REC Calc'!$C$6:$C$69,'ABP REC Deliveries'!$E111,'ABP REC Calc'!$B$6:$B$69,'ABP REC Deliveries'!$F111),
IF(W$4&gt;$G111,V111*(1-Inputs_ByYear!$D$4),0)),0)</f>
        <v>0</v>
      </c>
      <c r="X111" s="248">
        <f>IF((X$4-$G111)&lt;($C111+$B111),IF(X$4=$G111+$B111,SUMIFS(INDEX('ABP REC Calc'!$G$6:$AB$69,,MATCH('ABP REC Deliveries'!$H111,'ABP REC Calc'!$G$5:$AB$5,0)),'ABP REC Calc'!$C$6:$C$69,'ABP REC Deliveries'!$E111,'ABP REC Calc'!$B$6:$B$69,'ABP REC Deliveries'!$F111),
IF(X$4&gt;$G111,W111*(1-Inputs_ByYear!$D$4),0)),0)</f>
        <v>0</v>
      </c>
      <c r="Y111" s="248">
        <f>IF((Y$4-$G111)&lt;($C111+$B111),IF(Y$4=$G111+$B111,SUMIFS(INDEX('ABP REC Calc'!$G$6:$AB$69,,MATCH('ABP REC Deliveries'!$H111,'ABP REC Calc'!$G$5:$AB$5,0)),'ABP REC Calc'!$C$6:$C$69,'ABP REC Deliveries'!$E111,'ABP REC Calc'!$B$6:$B$69,'ABP REC Deliveries'!$F111),
IF(Y$4&gt;$G111,X111*(1-Inputs_ByYear!$D$4),0)),0)</f>
        <v>0</v>
      </c>
      <c r="Z111" s="248">
        <f>IF((Z$4-$G111)&lt;($C111+$B111),IF(Z$4=$G111+$B111,SUMIFS(INDEX('ABP REC Calc'!$G$6:$AB$69,,MATCH('ABP REC Deliveries'!$H111,'ABP REC Calc'!$G$5:$AB$5,0)),'ABP REC Calc'!$C$6:$C$69,'ABP REC Deliveries'!$E111,'ABP REC Calc'!$B$6:$B$69,'ABP REC Deliveries'!$F111),
IF(Z$4&gt;$G111,Y111*(1-Inputs_ByYear!$D$4),0)),0)</f>
        <v>47986.123680000004</v>
      </c>
      <c r="AA111" s="248">
        <f>IF((AA$4-$G111)&lt;($C111+$B111),IF(AA$4=$G111+$B111,SUMIFS(INDEX('ABP REC Calc'!$G$6:$AB$69,,MATCH('ABP REC Deliveries'!$H111,'ABP REC Calc'!$G$5:$AB$5,0)),'ABP REC Calc'!$C$6:$C$69,'ABP REC Deliveries'!$E111,'ABP REC Calc'!$B$6:$B$69,'ABP REC Deliveries'!$F111),
IF(AA$4&gt;$G111,Z111*(1-Inputs_ByYear!$D$4),0)),0)</f>
        <v>47746.193061600003</v>
      </c>
      <c r="AB111" s="248">
        <f>IF((AB$4-$G111)&lt;($C111+$B111),IF(AB$4=$G111+$B111,SUMIFS(INDEX('ABP REC Calc'!$G$6:$AB$69,,MATCH('ABP REC Deliveries'!$H111,'ABP REC Calc'!$G$5:$AB$5,0)),'ABP REC Calc'!$C$6:$C$69,'ABP REC Deliveries'!$E111,'ABP REC Calc'!$B$6:$B$69,'ABP REC Deliveries'!$F111),
IF(AB$4&gt;$G111,AA111*(1-Inputs_ByYear!$D$4),0)),0)</f>
        <v>47507.462096292002</v>
      </c>
      <c r="AC111" s="248">
        <f>IF((AC$4-$G111)&lt;($C111+$B111),IF(AC$4=$G111+$B111,SUMIFS(INDEX('ABP REC Calc'!$G$6:$AB$69,,MATCH('ABP REC Deliveries'!$H111,'ABP REC Calc'!$G$5:$AB$5,0)),'ABP REC Calc'!$C$6:$C$69,'ABP REC Deliveries'!$E111,'ABP REC Calc'!$B$6:$B$69,'ABP REC Deliveries'!$F111),
IF(AC$4&gt;$G111,AB111*(1-Inputs_ByYear!$D$4),0)),0)</f>
        <v>47269.924785810545</v>
      </c>
      <c r="AD111" s="248">
        <f>IF((AD$4-$G111)&lt;($C111+$B111),IF(AD$4=$G111+$B111,SUMIFS(INDEX('ABP REC Calc'!$G$6:$AB$69,,MATCH('ABP REC Deliveries'!$H111,'ABP REC Calc'!$G$5:$AB$5,0)),'ABP REC Calc'!$C$6:$C$69,'ABP REC Deliveries'!$E111,'ABP REC Calc'!$B$6:$B$69,'ABP REC Deliveries'!$F111),
IF(AD$4&gt;$G111,AC111*(1-Inputs_ByYear!$D$4),0)),0)</f>
        <v>47033.57516188149</v>
      </c>
    </row>
    <row r="112" spans="2:30" ht="14.45" customHeight="1">
      <c r="B112" s="64">
        <v>2</v>
      </c>
      <c r="C112" s="64">
        <v>20</v>
      </c>
      <c r="D112" s="64" t="s">
        <v>229</v>
      </c>
      <c r="E112" s="234" t="s">
        <v>208</v>
      </c>
      <c r="F112" s="231" t="s">
        <v>230</v>
      </c>
      <c r="G112" s="231">
        <f t="shared" si="5"/>
        <v>2040</v>
      </c>
      <c r="H112" s="239" t="s">
        <v>38</v>
      </c>
      <c r="I112" s="247">
        <v>0</v>
      </c>
      <c r="J112" s="247">
        <v>0</v>
      </c>
      <c r="K112" s="248">
        <f>IF((K$4-$G112)&lt;($C112+$B112),IF(K$4=$G112+$B112,SUMIFS(INDEX('ABP REC Calc'!$G$6:$AB$69,,MATCH('ABP REC Deliveries'!$H112,'ABP REC Calc'!$G$5:$AB$5,0)),'ABP REC Calc'!$C$6:$C$69,'ABP REC Deliveries'!$E112,'ABP REC Calc'!$B$6:$B$69,'ABP REC Deliveries'!$F112),
IF(K$4&gt;$G112,J112*(1-Inputs_ByYear!$D$4),0)),0)</f>
        <v>0</v>
      </c>
      <c r="L112" s="248">
        <f>IF((L$4-$G112)&lt;($C112+$B112),IF(L$4=$G112+$B112,SUMIFS(INDEX('ABP REC Calc'!$G$6:$AB$69,,MATCH('ABP REC Deliveries'!$H112,'ABP REC Calc'!$G$5:$AB$5,0)),'ABP REC Calc'!$C$6:$C$69,'ABP REC Deliveries'!$E112,'ABP REC Calc'!$B$6:$B$69,'ABP REC Deliveries'!$F112),
IF(L$4&gt;$G112,K112*(1-Inputs_ByYear!$D$4),0)),0)</f>
        <v>0</v>
      </c>
      <c r="M112" s="248">
        <f>IF((M$4-$G112)&lt;($C112+$B112),IF(M$4=$G112+$B112,SUMIFS(INDEX('ABP REC Calc'!$G$6:$AB$69,,MATCH('ABP REC Deliveries'!$H112,'ABP REC Calc'!$G$5:$AB$5,0)),'ABP REC Calc'!$C$6:$C$69,'ABP REC Deliveries'!$E112,'ABP REC Calc'!$B$6:$B$69,'ABP REC Deliveries'!$F112),
IF(M$4&gt;$G112,L112*(1-Inputs_ByYear!$D$4),0)),0)</f>
        <v>0</v>
      </c>
      <c r="N112" s="248">
        <f>IF((N$4-$G112)&lt;($C112+$B112),IF(N$4=$G112+$B112,SUMIFS(INDEX('ABP REC Calc'!$G$6:$AB$69,,MATCH('ABP REC Deliveries'!$H112,'ABP REC Calc'!$G$5:$AB$5,0)),'ABP REC Calc'!$C$6:$C$69,'ABP REC Deliveries'!$E112,'ABP REC Calc'!$B$6:$B$69,'ABP REC Deliveries'!$F112),
IF(N$4&gt;$G112,M112*(1-Inputs_ByYear!$D$4),0)),0)</f>
        <v>0</v>
      </c>
      <c r="O112" s="248">
        <f>IF((O$4-$G112)&lt;($C112+$B112),IF(O$4=$G112+$B112,SUMIFS(INDEX('ABP REC Calc'!$G$6:$AB$69,,MATCH('ABP REC Deliveries'!$H112,'ABP REC Calc'!$G$5:$AB$5,0)),'ABP REC Calc'!$C$6:$C$69,'ABP REC Deliveries'!$E112,'ABP REC Calc'!$B$6:$B$69,'ABP REC Deliveries'!$F112),
IF(O$4&gt;$G112,N112*(1-Inputs_ByYear!$D$4),0)),0)</f>
        <v>0</v>
      </c>
      <c r="P112" s="248">
        <f>IF((P$4-$G112)&lt;($C112+$B112),IF(P$4=$G112+$B112,SUMIFS(INDEX('ABP REC Calc'!$G$6:$AB$69,,MATCH('ABP REC Deliveries'!$H112,'ABP REC Calc'!$G$5:$AB$5,0)),'ABP REC Calc'!$C$6:$C$69,'ABP REC Deliveries'!$E112,'ABP REC Calc'!$B$6:$B$69,'ABP REC Deliveries'!$F112),
IF(P$4&gt;$G112,O112*(1-Inputs_ByYear!$D$4),0)),0)</f>
        <v>0</v>
      </c>
      <c r="Q112" s="248">
        <f>IF((Q$4-$G112)&lt;($C112+$B112),IF(Q$4=$G112+$B112,SUMIFS(INDEX('ABP REC Calc'!$G$6:$AB$69,,MATCH('ABP REC Deliveries'!$H112,'ABP REC Calc'!$G$5:$AB$5,0)),'ABP REC Calc'!$C$6:$C$69,'ABP REC Deliveries'!$E112,'ABP REC Calc'!$B$6:$B$69,'ABP REC Deliveries'!$F112),
IF(Q$4&gt;$G112,P112*(1-Inputs_ByYear!$D$4),0)),0)</f>
        <v>0</v>
      </c>
      <c r="R112" s="248">
        <f>IF((R$4-$G112)&lt;($C112+$B112),IF(R$4=$G112+$B112,SUMIFS(INDEX('ABP REC Calc'!$G$6:$AB$69,,MATCH('ABP REC Deliveries'!$H112,'ABP REC Calc'!$G$5:$AB$5,0)),'ABP REC Calc'!$C$6:$C$69,'ABP REC Deliveries'!$E112,'ABP REC Calc'!$B$6:$B$69,'ABP REC Deliveries'!$F112),
IF(R$4&gt;$G112,Q112*(1-Inputs_ByYear!$D$4),0)),0)</f>
        <v>0</v>
      </c>
      <c r="S112" s="248">
        <f>IF((S$4-$G112)&lt;($C112+$B112),IF(S$4=$G112+$B112,SUMIFS(INDEX('ABP REC Calc'!$G$6:$AB$69,,MATCH('ABP REC Deliveries'!$H112,'ABP REC Calc'!$G$5:$AB$5,0)),'ABP REC Calc'!$C$6:$C$69,'ABP REC Deliveries'!$E112,'ABP REC Calc'!$B$6:$B$69,'ABP REC Deliveries'!$F112),
IF(S$4&gt;$G112,R112*(1-Inputs_ByYear!$D$4),0)),0)</f>
        <v>0</v>
      </c>
      <c r="T112" s="248">
        <f>IF((T$4-$G112)&lt;($C112+$B112),IF(T$4=$G112+$B112,SUMIFS(INDEX('ABP REC Calc'!$G$6:$AB$69,,MATCH('ABP REC Deliveries'!$H112,'ABP REC Calc'!$G$5:$AB$5,0)),'ABP REC Calc'!$C$6:$C$69,'ABP REC Deliveries'!$E112,'ABP REC Calc'!$B$6:$B$69,'ABP REC Deliveries'!$F112),
IF(T$4&gt;$G112,S112*(1-Inputs_ByYear!$D$4),0)),0)</f>
        <v>0</v>
      </c>
      <c r="U112" s="248">
        <f>IF((U$4-$G112)&lt;($C112+$B112),IF(U$4=$G112+$B112,SUMIFS(INDEX('ABP REC Calc'!$G$6:$AB$69,,MATCH('ABP REC Deliveries'!$H112,'ABP REC Calc'!$G$5:$AB$5,0)),'ABP REC Calc'!$C$6:$C$69,'ABP REC Deliveries'!$E112,'ABP REC Calc'!$B$6:$B$69,'ABP REC Deliveries'!$F112),
IF(U$4&gt;$G112,T112*(1-Inputs_ByYear!$D$4),0)),0)</f>
        <v>0</v>
      </c>
      <c r="V112" s="248">
        <f>IF((V$4-$G112)&lt;($C112+$B112),IF(V$4=$G112+$B112,SUMIFS(INDEX('ABP REC Calc'!$G$6:$AB$69,,MATCH('ABP REC Deliveries'!$H112,'ABP REC Calc'!$G$5:$AB$5,0)),'ABP REC Calc'!$C$6:$C$69,'ABP REC Deliveries'!$E112,'ABP REC Calc'!$B$6:$B$69,'ABP REC Deliveries'!$F112),
IF(V$4&gt;$G112,U112*(1-Inputs_ByYear!$D$4),0)),0)</f>
        <v>0</v>
      </c>
      <c r="W112" s="248">
        <f>IF((W$4-$G112)&lt;($C112+$B112),IF(W$4=$G112+$B112,SUMIFS(INDEX('ABP REC Calc'!$G$6:$AB$69,,MATCH('ABP REC Deliveries'!$H112,'ABP REC Calc'!$G$5:$AB$5,0)),'ABP REC Calc'!$C$6:$C$69,'ABP REC Deliveries'!$E112,'ABP REC Calc'!$B$6:$B$69,'ABP REC Deliveries'!$F112),
IF(W$4&gt;$G112,V112*(1-Inputs_ByYear!$D$4),0)),0)</f>
        <v>0</v>
      </c>
      <c r="X112" s="248">
        <f>IF((X$4-$G112)&lt;($C112+$B112),IF(X$4=$G112+$B112,SUMIFS(INDEX('ABP REC Calc'!$G$6:$AB$69,,MATCH('ABP REC Deliveries'!$H112,'ABP REC Calc'!$G$5:$AB$5,0)),'ABP REC Calc'!$C$6:$C$69,'ABP REC Deliveries'!$E112,'ABP REC Calc'!$B$6:$B$69,'ABP REC Deliveries'!$F112),
IF(X$4&gt;$G112,W112*(1-Inputs_ByYear!$D$4),0)),0)</f>
        <v>0</v>
      </c>
      <c r="Y112" s="248">
        <f>IF((Y$4-$G112)&lt;($C112+$B112),IF(Y$4=$G112+$B112,SUMIFS(INDEX('ABP REC Calc'!$G$6:$AB$69,,MATCH('ABP REC Deliveries'!$H112,'ABP REC Calc'!$G$5:$AB$5,0)),'ABP REC Calc'!$C$6:$C$69,'ABP REC Deliveries'!$E112,'ABP REC Calc'!$B$6:$B$69,'ABP REC Deliveries'!$F112),
IF(Y$4&gt;$G112,X112*(1-Inputs_ByYear!$D$4),0)),0)</f>
        <v>0</v>
      </c>
      <c r="Z112" s="248">
        <f>IF((Z$4-$G112)&lt;($C112+$B112),IF(Z$4=$G112+$B112,SUMIFS(INDEX('ABP REC Calc'!$G$6:$AB$69,,MATCH('ABP REC Deliveries'!$H112,'ABP REC Calc'!$G$5:$AB$5,0)),'ABP REC Calc'!$C$6:$C$69,'ABP REC Deliveries'!$E112,'ABP REC Calc'!$B$6:$B$69,'ABP REC Deliveries'!$F112),
IF(Z$4&gt;$G112,Y112*(1-Inputs_ByYear!$D$4),0)),0)</f>
        <v>0</v>
      </c>
      <c r="AA112" s="248">
        <f>IF((AA$4-$G112)&lt;($C112+$B112),IF(AA$4=$G112+$B112,SUMIFS(INDEX('ABP REC Calc'!$G$6:$AB$69,,MATCH('ABP REC Deliveries'!$H112,'ABP REC Calc'!$G$5:$AB$5,0)),'ABP REC Calc'!$C$6:$C$69,'ABP REC Deliveries'!$E112,'ABP REC Calc'!$B$6:$B$69,'ABP REC Deliveries'!$F112),
IF(AA$4&gt;$G112,Z112*(1-Inputs_ByYear!$D$4),0)),0)</f>
        <v>47986.123680000004</v>
      </c>
      <c r="AB112" s="248">
        <f>IF((AB$4-$G112)&lt;($C112+$B112),IF(AB$4=$G112+$B112,SUMIFS(INDEX('ABP REC Calc'!$G$6:$AB$69,,MATCH('ABP REC Deliveries'!$H112,'ABP REC Calc'!$G$5:$AB$5,0)),'ABP REC Calc'!$C$6:$C$69,'ABP REC Deliveries'!$E112,'ABP REC Calc'!$B$6:$B$69,'ABP REC Deliveries'!$F112),
IF(AB$4&gt;$G112,AA112*(1-Inputs_ByYear!$D$4),0)),0)</f>
        <v>47746.193061600003</v>
      </c>
      <c r="AC112" s="248">
        <f>IF((AC$4-$G112)&lt;($C112+$B112),IF(AC$4=$G112+$B112,SUMIFS(INDEX('ABP REC Calc'!$G$6:$AB$69,,MATCH('ABP REC Deliveries'!$H112,'ABP REC Calc'!$G$5:$AB$5,0)),'ABP REC Calc'!$C$6:$C$69,'ABP REC Deliveries'!$E112,'ABP REC Calc'!$B$6:$B$69,'ABP REC Deliveries'!$F112),
IF(AC$4&gt;$G112,AB112*(1-Inputs_ByYear!$D$4),0)),0)</f>
        <v>47507.462096292002</v>
      </c>
      <c r="AD112" s="248">
        <f>IF((AD$4-$G112)&lt;($C112+$B112),IF(AD$4=$G112+$B112,SUMIFS(INDEX('ABP REC Calc'!$G$6:$AB$69,,MATCH('ABP REC Deliveries'!$H112,'ABP REC Calc'!$G$5:$AB$5,0)),'ABP REC Calc'!$C$6:$C$69,'ABP REC Deliveries'!$E112,'ABP REC Calc'!$B$6:$B$69,'ABP REC Deliveries'!$F112),
IF(AD$4&gt;$G112,AC112*(1-Inputs_ByYear!$D$4),0)),0)</f>
        <v>47269.924785810545</v>
      </c>
    </row>
    <row r="113" spans="2:30" ht="14.45" customHeight="1">
      <c r="B113" s="64">
        <v>2</v>
      </c>
      <c r="C113" s="64">
        <v>20</v>
      </c>
      <c r="D113" s="64" t="s">
        <v>229</v>
      </c>
      <c r="E113" s="234" t="s">
        <v>208</v>
      </c>
      <c r="F113" s="231" t="s">
        <v>230</v>
      </c>
      <c r="G113" s="231">
        <f t="shared" si="5"/>
        <v>2041</v>
      </c>
      <c r="H113" s="239" t="s">
        <v>39</v>
      </c>
      <c r="I113" s="247">
        <v>0</v>
      </c>
      <c r="J113" s="247">
        <v>0</v>
      </c>
      <c r="K113" s="248">
        <f>IF((K$4-$G113)&lt;($C113+$B113),IF(K$4=$G113+$B113,SUMIFS(INDEX('ABP REC Calc'!$G$6:$AB$69,,MATCH('ABP REC Deliveries'!$H113,'ABP REC Calc'!$G$5:$AB$5,0)),'ABP REC Calc'!$C$6:$C$69,'ABP REC Deliveries'!$E113,'ABP REC Calc'!$B$6:$B$69,'ABP REC Deliveries'!$F113),
IF(K$4&gt;$G113,J113*(1-Inputs_ByYear!$D$4),0)),0)</f>
        <v>0</v>
      </c>
      <c r="L113" s="248">
        <f>IF((L$4-$G113)&lt;($C113+$B113),IF(L$4=$G113+$B113,SUMIFS(INDEX('ABP REC Calc'!$G$6:$AB$69,,MATCH('ABP REC Deliveries'!$H113,'ABP REC Calc'!$G$5:$AB$5,0)),'ABP REC Calc'!$C$6:$C$69,'ABP REC Deliveries'!$E113,'ABP REC Calc'!$B$6:$B$69,'ABP REC Deliveries'!$F113),
IF(L$4&gt;$G113,K113*(1-Inputs_ByYear!$D$4),0)),0)</f>
        <v>0</v>
      </c>
      <c r="M113" s="248">
        <f>IF((M$4-$G113)&lt;($C113+$B113),IF(M$4=$G113+$B113,SUMIFS(INDEX('ABP REC Calc'!$G$6:$AB$69,,MATCH('ABP REC Deliveries'!$H113,'ABP REC Calc'!$G$5:$AB$5,0)),'ABP REC Calc'!$C$6:$C$69,'ABP REC Deliveries'!$E113,'ABP REC Calc'!$B$6:$B$69,'ABP REC Deliveries'!$F113),
IF(M$4&gt;$G113,L113*(1-Inputs_ByYear!$D$4),0)),0)</f>
        <v>0</v>
      </c>
      <c r="N113" s="248">
        <f>IF((N$4-$G113)&lt;($C113+$B113),IF(N$4=$G113+$B113,SUMIFS(INDEX('ABP REC Calc'!$G$6:$AB$69,,MATCH('ABP REC Deliveries'!$H113,'ABP REC Calc'!$G$5:$AB$5,0)),'ABP REC Calc'!$C$6:$C$69,'ABP REC Deliveries'!$E113,'ABP REC Calc'!$B$6:$B$69,'ABP REC Deliveries'!$F113),
IF(N$4&gt;$G113,M113*(1-Inputs_ByYear!$D$4),0)),0)</f>
        <v>0</v>
      </c>
      <c r="O113" s="248">
        <f>IF((O$4-$G113)&lt;($C113+$B113),IF(O$4=$G113+$B113,SUMIFS(INDEX('ABP REC Calc'!$G$6:$AB$69,,MATCH('ABP REC Deliveries'!$H113,'ABP REC Calc'!$G$5:$AB$5,0)),'ABP REC Calc'!$C$6:$C$69,'ABP REC Deliveries'!$E113,'ABP REC Calc'!$B$6:$B$69,'ABP REC Deliveries'!$F113),
IF(O$4&gt;$G113,N113*(1-Inputs_ByYear!$D$4),0)),0)</f>
        <v>0</v>
      </c>
      <c r="P113" s="248">
        <f>IF((P$4-$G113)&lt;($C113+$B113),IF(P$4=$G113+$B113,SUMIFS(INDEX('ABP REC Calc'!$G$6:$AB$69,,MATCH('ABP REC Deliveries'!$H113,'ABP REC Calc'!$G$5:$AB$5,0)),'ABP REC Calc'!$C$6:$C$69,'ABP REC Deliveries'!$E113,'ABP REC Calc'!$B$6:$B$69,'ABP REC Deliveries'!$F113),
IF(P$4&gt;$G113,O113*(1-Inputs_ByYear!$D$4),0)),0)</f>
        <v>0</v>
      </c>
      <c r="Q113" s="248">
        <f>IF((Q$4-$G113)&lt;($C113+$B113),IF(Q$4=$G113+$B113,SUMIFS(INDEX('ABP REC Calc'!$G$6:$AB$69,,MATCH('ABP REC Deliveries'!$H113,'ABP REC Calc'!$G$5:$AB$5,0)),'ABP REC Calc'!$C$6:$C$69,'ABP REC Deliveries'!$E113,'ABP REC Calc'!$B$6:$B$69,'ABP REC Deliveries'!$F113),
IF(Q$4&gt;$G113,P113*(1-Inputs_ByYear!$D$4),0)),0)</f>
        <v>0</v>
      </c>
      <c r="R113" s="248">
        <f>IF((R$4-$G113)&lt;($C113+$B113),IF(R$4=$G113+$B113,SUMIFS(INDEX('ABP REC Calc'!$G$6:$AB$69,,MATCH('ABP REC Deliveries'!$H113,'ABP REC Calc'!$G$5:$AB$5,0)),'ABP REC Calc'!$C$6:$C$69,'ABP REC Deliveries'!$E113,'ABP REC Calc'!$B$6:$B$69,'ABP REC Deliveries'!$F113),
IF(R$4&gt;$G113,Q113*(1-Inputs_ByYear!$D$4),0)),0)</f>
        <v>0</v>
      </c>
      <c r="S113" s="248">
        <f>IF((S$4-$G113)&lt;($C113+$B113),IF(S$4=$G113+$B113,SUMIFS(INDEX('ABP REC Calc'!$G$6:$AB$69,,MATCH('ABP REC Deliveries'!$H113,'ABP REC Calc'!$G$5:$AB$5,0)),'ABP REC Calc'!$C$6:$C$69,'ABP REC Deliveries'!$E113,'ABP REC Calc'!$B$6:$B$69,'ABP REC Deliveries'!$F113),
IF(S$4&gt;$G113,R113*(1-Inputs_ByYear!$D$4),0)),0)</f>
        <v>0</v>
      </c>
      <c r="T113" s="248">
        <f>IF((T$4-$G113)&lt;($C113+$B113),IF(T$4=$G113+$B113,SUMIFS(INDEX('ABP REC Calc'!$G$6:$AB$69,,MATCH('ABP REC Deliveries'!$H113,'ABP REC Calc'!$G$5:$AB$5,0)),'ABP REC Calc'!$C$6:$C$69,'ABP REC Deliveries'!$E113,'ABP REC Calc'!$B$6:$B$69,'ABP REC Deliveries'!$F113),
IF(T$4&gt;$G113,S113*(1-Inputs_ByYear!$D$4),0)),0)</f>
        <v>0</v>
      </c>
      <c r="U113" s="248">
        <f>IF((U$4-$G113)&lt;($C113+$B113),IF(U$4=$G113+$B113,SUMIFS(INDEX('ABP REC Calc'!$G$6:$AB$69,,MATCH('ABP REC Deliveries'!$H113,'ABP REC Calc'!$G$5:$AB$5,0)),'ABP REC Calc'!$C$6:$C$69,'ABP REC Deliveries'!$E113,'ABP REC Calc'!$B$6:$B$69,'ABP REC Deliveries'!$F113),
IF(U$4&gt;$G113,T113*(1-Inputs_ByYear!$D$4),0)),0)</f>
        <v>0</v>
      </c>
      <c r="V113" s="248">
        <f>IF((V$4-$G113)&lt;($C113+$B113),IF(V$4=$G113+$B113,SUMIFS(INDEX('ABP REC Calc'!$G$6:$AB$69,,MATCH('ABP REC Deliveries'!$H113,'ABP REC Calc'!$G$5:$AB$5,0)),'ABP REC Calc'!$C$6:$C$69,'ABP REC Deliveries'!$E113,'ABP REC Calc'!$B$6:$B$69,'ABP REC Deliveries'!$F113),
IF(V$4&gt;$G113,U113*(1-Inputs_ByYear!$D$4),0)),0)</f>
        <v>0</v>
      </c>
      <c r="W113" s="248">
        <f>IF((W$4-$G113)&lt;($C113+$B113),IF(W$4=$G113+$B113,SUMIFS(INDEX('ABP REC Calc'!$G$6:$AB$69,,MATCH('ABP REC Deliveries'!$H113,'ABP REC Calc'!$G$5:$AB$5,0)),'ABP REC Calc'!$C$6:$C$69,'ABP REC Deliveries'!$E113,'ABP REC Calc'!$B$6:$B$69,'ABP REC Deliveries'!$F113),
IF(W$4&gt;$G113,V113*(1-Inputs_ByYear!$D$4),0)),0)</f>
        <v>0</v>
      </c>
      <c r="X113" s="248">
        <f>IF((X$4-$G113)&lt;($C113+$B113),IF(X$4=$G113+$B113,SUMIFS(INDEX('ABP REC Calc'!$G$6:$AB$69,,MATCH('ABP REC Deliveries'!$H113,'ABP REC Calc'!$G$5:$AB$5,0)),'ABP REC Calc'!$C$6:$C$69,'ABP REC Deliveries'!$E113,'ABP REC Calc'!$B$6:$B$69,'ABP REC Deliveries'!$F113),
IF(X$4&gt;$G113,W113*(1-Inputs_ByYear!$D$4),0)),0)</f>
        <v>0</v>
      </c>
      <c r="Y113" s="248">
        <f>IF((Y$4-$G113)&lt;($C113+$B113),IF(Y$4=$G113+$B113,SUMIFS(INDEX('ABP REC Calc'!$G$6:$AB$69,,MATCH('ABP REC Deliveries'!$H113,'ABP REC Calc'!$G$5:$AB$5,0)),'ABP REC Calc'!$C$6:$C$69,'ABP REC Deliveries'!$E113,'ABP REC Calc'!$B$6:$B$69,'ABP REC Deliveries'!$F113),
IF(Y$4&gt;$G113,X113*(1-Inputs_ByYear!$D$4),0)),0)</f>
        <v>0</v>
      </c>
      <c r="Z113" s="248">
        <f>IF((Z$4-$G113)&lt;($C113+$B113),IF(Z$4=$G113+$B113,SUMIFS(INDEX('ABP REC Calc'!$G$6:$AB$69,,MATCH('ABP REC Deliveries'!$H113,'ABP REC Calc'!$G$5:$AB$5,0)),'ABP REC Calc'!$C$6:$C$69,'ABP REC Deliveries'!$E113,'ABP REC Calc'!$B$6:$B$69,'ABP REC Deliveries'!$F113),
IF(Z$4&gt;$G113,Y113*(1-Inputs_ByYear!$D$4),0)),0)</f>
        <v>0</v>
      </c>
      <c r="AA113" s="248">
        <f>IF((AA$4-$G113)&lt;($C113+$B113),IF(AA$4=$G113+$B113,SUMIFS(INDEX('ABP REC Calc'!$G$6:$AB$69,,MATCH('ABP REC Deliveries'!$H113,'ABP REC Calc'!$G$5:$AB$5,0)),'ABP REC Calc'!$C$6:$C$69,'ABP REC Deliveries'!$E113,'ABP REC Calc'!$B$6:$B$69,'ABP REC Deliveries'!$F113),
IF(AA$4&gt;$G113,Z113*(1-Inputs_ByYear!$D$4),0)),0)</f>
        <v>0</v>
      </c>
      <c r="AB113" s="248">
        <f>IF((AB$4-$G113)&lt;($C113+$B113),IF(AB$4=$G113+$B113,SUMIFS(INDEX('ABP REC Calc'!$G$6:$AB$69,,MATCH('ABP REC Deliveries'!$H113,'ABP REC Calc'!$G$5:$AB$5,0)),'ABP REC Calc'!$C$6:$C$69,'ABP REC Deliveries'!$E113,'ABP REC Calc'!$B$6:$B$69,'ABP REC Deliveries'!$F113),
IF(AB$4&gt;$G113,AA113*(1-Inputs_ByYear!$D$4),0)),0)</f>
        <v>47986.123680000004</v>
      </c>
      <c r="AC113" s="248">
        <f>IF((AC$4-$G113)&lt;($C113+$B113),IF(AC$4=$G113+$B113,SUMIFS(INDEX('ABP REC Calc'!$G$6:$AB$69,,MATCH('ABP REC Deliveries'!$H113,'ABP REC Calc'!$G$5:$AB$5,0)),'ABP REC Calc'!$C$6:$C$69,'ABP REC Deliveries'!$E113,'ABP REC Calc'!$B$6:$B$69,'ABP REC Deliveries'!$F113),
IF(AC$4&gt;$G113,AB113*(1-Inputs_ByYear!$D$4),0)),0)</f>
        <v>47746.193061600003</v>
      </c>
      <c r="AD113" s="248">
        <f>IF((AD$4-$G113)&lt;($C113+$B113),IF(AD$4=$G113+$B113,SUMIFS(INDEX('ABP REC Calc'!$G$6:$AB$69,,MATCH('ABP REC Deliveries'!$H113,'ABP REC Calc'!$G$5:$AB$5,0)),'ABP REC Calc'!$C$6:$C$69,'ABP REC Deliveries'!$E113,'ABP REC Calc'!$B$6:$B$69,'ABP REC Deliveries'!$F113),
IF(AD$4&gt;$G113,AC113*(1-Inputs_ByYear!$D$4),0)),0)</f>
        <v>47507.462096292002</v>
      </c>
    </row>
    <row r="114" spans="2:30" ht="14.45" customHeight="1">
      <c r="B114" s="64">
        <v>2</v>
      </c>
      <c r="C114" s="64">
        <v>20</v>
      </c>
      <c r="D114" s="64" t="s">
        <v>229</v>
      </c>
      <c r="E114" s="234" t="s">
        <v>208</v>
      </c>
      <c r="F114" s="231" t="s">
        <v>230</v>
      </c>
      <c r="G114" s="231">
        <f t="shared" si="5"/>
        <v>2042</v>
      </c>
      <c r="H114" s="239" t="s">
        <v>40</v>
      </c>
      <c r="I114" s="247">
        <v>0</v>
      </c>
      <c r="J114" s="247">
        <v>0</v>
      </c>
      <c r="K114" s="248">
        <f>IF((K$4-$G114)&lt;($C114+$B114),IF(K$4=$G114+$B114,SUMIFS(INDEX('ABP REC Calc'!$G$6:$AB$69,,MATCH('ABP REC Deliveries'!$H114,'ABP REC Calc'!$G$5:$AB$5,0)),'ABP REC Calc'!$C$6:$C$69,'ABP REC Deliveries'!$E114,'ABP REC Calc'!$B$6:$B$69,'ABP REC Deliveries'!$F114),
IF(K$4&gt;$G114,J114*(1-Inputs_ByYear!$D$4),0)),0)</f>
        <v>0</v>
      </c>
      <c r="L114" s="248">
        <f>IF((L$4-$G114)&lt;($C114+$B114),IF(L$4=$G114+$B114,SUMIFS(INDEX('ABP REC Calc'!$G$6:$AB$69,,MATCH('ABP REC Deliveries'!$H114,'ABP REC Calc'!$G$5:$AB$5,0)),'ABP REC Calc'!$C$6:$C$69,'ABP REC Deliveries'!$E114,'ABP REC Calc'!$B$6:$B$69,'ABP REC Deliveries'!$F114),
IF(L$4&gt;$G114,K114*(1-Inputs_ByYear!$D$4),0)),0)</f>
        <v>0</v>
      </c>
      <c r="M114" s="248">
        <f>IF((M$4-$G114)&lt;($C114+$B114),IF(M$4=$G114+$B114,SUMIFS(INDEX('ABP REC Calc'!$G$6:$AB$69,,MATCH('ABP REC Deliveries'!$H114,'ABP REC Calc'!$G$5:$AB$5,0)),'ABP REC Calc'!$C$6:$C$69,'ABP REC Deliveries'!$E114,'ABP REC Calc'!$B$6:$B$69,'ABP REC Deliveries'!$F114),
IF(M$4&gt;$G114,L114*(1-Inputs_ByYear!$D$4),0)),0)</f>
        <v>0</v>
      </c>
      <c r="N114" s="248">
        <f>IF((N$4-$G114)&lt;($C114+$B114),IF(N$4=$G114+$B114,SUMIFS(INDEX('ABP REC Calc'!$G$6:$AB$69,,MATCH('ABP REC Deliveries'!$H114,'ABP REC Calc'!$G$5:$AB$5,0)),'ABP REC Calc'!$C$6:$C$69,'ABP REC Deliveries'!$E114,'ABP REC Calc'!$B$6:$B$69,'ABP REC Deliveries'!$F114),
IF(N$4&gt;$G114,M114*(1-Inputs_ByYear!$D$4),0)),0)</f>
        <v>0</v>
      </c>
      <c r="O114" s="248">
        <f>IF((O$4-$G114)&lt;($C114+$B114),IF(O$4=$G114+$B114,SUMIFS(INDEX('ABP REC Calc'!$G$6:$AB$69,,MATCH('ABP REC Deliveries'!$H114,'ABP REC Calc'!$G$5:$AB$5,0)),'ABP REC Calc'!$C$6:$C$69,'ABP REC Deliveries'!$E114,'ABP REC Calc'!$B$6:$B$69,'ABP REC Deliveries'!$F114),
IF(O$4&gt;$G114,N114*(1-Inputs_ByYear!$D$4),0)),0)</f>
        <v>0</v>
      </c>
      <c r="P114" s="248">
        <f>IF((P$4-$G114)&lt;($C114+$B114),IF(P$4=$G114+$B114,SUMIFS(INDEX('ABP REC Calc'!$G$6:$AB$69,,MATCH('ABP REC Deliveries'!$H114,'ABP REC Calc'!$G$5:$AB$5,0)),'ABP REC Calc'!$C$6:$C$69,'ABP REC Deliveries'!$E114,'ABP REC Calc'!$B$6:$B$69,'ABP REC Deliveries'!$F114),
IF(P$4&gt;$G114,O114*(1-Inputs_ByYear!$D$4),0)),0)</f>
        <v>0</v>
      </c>
      <c r="Q114" s="248">
        <f>IF((Q$4-$G114)&lt;($C114+$B114),IF(Q$4=$G114+$B114,SUMIFS(INDEX('ABP REC Calc'!$G$6:$AB$69,,MATCH('ABP REC Deliveries'!$H114,'ABP REC Calc'!$G$5:$AB$5,0)),'ABP REC Calc'!$C$6:$C$69,'ABP REC Deliveries'!$E114,'ABP REC Calc'!$B$6:$B$69,'ABP REC Deliveries'!$F114),
IF(Q$4&gt;$G114,P114*(1-Inputs_ByYear!$D$4),0)),0)</f>
        <v>0</v>
      </c>
      <c r="R114" s="248">
        <f>IF((R$4-$G114)&lt;($C114+$B114),IF(R$4=$G114+$B114,SUMIFS(INDEX('ABP REC Calc'!$G$6:$AB$69,,MATCH('ABP REC Deliveries'!$H114,'ABP REC Calc'!$G$5:$AB$5,0)),'ABP REC Calc'!$C$6:$C$69,'ABP REC Deliveries'!$E114,'ABP REC Calc'!$B$6:$B$69,'ABP REC Deliveries'!$F114),
IF(R$4&gt;$G114,Q114*(1-Inputs_ByYear!$D$4),0)),0)</f>
        <v>0</v>
      </c>
      <c r="S114" s="248">
        <f>IF((S$4-$G114)&lt;($C114+$B114),IF(S$4=$G114+$B114,SUMIFS(INDEX('ABP REC Calc'!$G$6:$AB$69,,MATCH('ABP REC Deliveries'!$H114,'ABP REC Calc'!$G$5:$AB$5,0)),'ABP REC Calc'!$C$6:$C$69,'ABP REC Deliveries'!$E114,'ABP REC Calc'!$B$6:$B$69,'ABP REC Deliveries'!$F114),
IF(S$4&gt;$G114,R114*(1-Inputs_ByYear!$D$4),0)),0)</f>
        <v>0</v>
      </c>
      <c r="T114" s="248">
        <f>IF((T$4-$G114)&lt;($C114+$B114),IF(T$4=$G114+$B114,SUMIFS(INDEX('ABP REC Calc'!$G$6:$AB$69,,MATCH('ABP REC Deliveries'!$H114,'ABP REC Calc'!$G$5:$AB$5,0)),'ABP REC Calc'!$C$6:$C$69,'ABP REC Deliveries'!$E114,'ABP REC Calc'!$B$6:$B$69,'ABP REC Deliveries'!$F114),
IF(T$4&gt;$G114,S114*(1-Inputs_ByYear!$D$4),0)),0)</f>
        <v>0</v>
      </c>
      <c r="U114" s="248">
        <f>IF((U$4-$G114)&lt;($C114+$B114),IF(U$4=$G114+$B114,SUMIFS(INDEX('ABP REC Calc'!$G$6:$AB$69,,MATCH('ABP REC Deliveries'!$H114,'ABP REC Calc'!$G$5:$AB$5,0)),'ABP REC Calc'!$C$6:$C$69,'ABP REC Deliveries'!$E114,'ABP REC Calc'!$B$6:$B$69,'ABP REC Deliveries'!$F114),
IF(U$4&gt;$G114,T114*(1-Inputs_ByYear!$D$4),0)),0)</f>
        <v>0</v>
      </c>
      <c r="V114" s="248">
        <f>IF((V$4-$G114)&lt;($C114+$B114),IF(V$4=$G114+$B114,SUMIFS(INDEX('ABP REC Calc'!$G$6:$AB$69,,MATCH('ABP REC Deliveries'!$H114,'ABP REC Calc'!$G$5:$AB$5,0)),'ABP REC Calc'!$C$6:$C$69,'ABP REC Deliveries'!$E114,'ABP REC Calc'!$B$6:$B$69,'ABP REC Deliveries'!$F114),
IF(V$4&gt;$G114,U114*(1-Inputs_ByYear!$D$4),0)),0)</f>
        <v>0</v>
      </c>
      <c r="W114" s="248">
        <f>IF((W$4-$G114)&lt;($C114+$B114),IF(W$4=$G114+$B114,SUMIFS(INDEX('ABP REC Calc'!$G$6:$AB$69,,MATCH('ABP REC Deliveries'!$H114,'ABP REC Calc'!$G$5:$AB$5,0)),'ABP REC Calc'!$C$6:$C$69,'ABP REC Deliveries'!$E114,'ABP REC Calc'!$B$6:$B$69,'ABP REC Deliveries'!$F114),
IF(W$4&gt;$G114,V114*(1-Inputs_ByYear!$D$4),0)),0)</f>
        <v>0</v>
      </c>
      <c r="X114" s="248">
        <f>IF((X$4-$G114)&lt;($C114+$B114),IF(X$4=$G114+$B114,SUMIFS(INDEX('ABP REC Calc'!$G$6:$AB$69,,MATCH('ABP REC Deliveries'!$H114,'ABP REC Calc'!$G$5:$AB$5,0)),'ABP REC Calc'!$C$6:$C$69,'ABP REC Deliveries'!$E114,'ABP REC Calc'!$B$6:$B$69,'ABP REC Deliveries'!$F114),
IF(X$4&gt;$G114,W114*(1-Inputs_ByYear!$D$4),0)),0)</f>
        <v>0</v>
      </c>
      <c r="Y114" s="248">
        <f>IF((Y$4-$G114)&lt;($C114+$B114),IF(Y$4=$G114+$B114,SUMIFS(INDEX('ABP REC Calc'!$G$6:$AB$69,,MATCH('ABP REC Deliveries'!$H114,'ABP REC Calc'!$G$5:$AB$5,0)),'ABP REC Calc'!$C$6:$C$69,'ABP REC Deliveries'!$E114,'ABP REC Calc'!$B$6:$B$69,'ABP REC Deliveries'!$F114),
IF(Y$4&gt;$G114,X114*(1-Inputs_ByYear!$D$4),0)),0)</f>
        <v>0</v>
      </c>
      <c r="Z114" s="248">
        <f>IF((Z$4-$G114)&lt;($C114+$B114),IF(Z$4=$G114+$B114,SUMIFS(INDEX('ABP REC Calc'!$G$6:$AB$69,,MATCH('ABP REC Deliveries'!$H114,'ABP REC Calc'!$G$5:$AB$5,0)),'ABP REC Calc'!$C$6:$C$69,'ABP REC Deliveries'!$E114,'ABP REC Calc'!$B$6:$B$69,'ABP REC Deliveries'!$F114),
IF(Z$4&gt;$G114,Y114*(1-Inputs_ByYear!$D$4),0)),0)</f>
        <v>0</v>
      </c>
      <c r="AA114" s="248">
        <f>IF((AA$4-$G114)&lt;($C114+$B114),IF(AA$4=$G114+$B114,SUMIFS(INDEX('ABP REC Calc'!$G$6:$AB$69,,MATCH('ABP REC Deliveries'!$H114,'ABP REC Calc'!$G$5:$AB$5,0)),'ABP REC Calc'!$C$6:$C$69,'ABP REC Deliveries'!$E114,'ABP REC Calc'!$B$6:$B$69,'ABP REC Deliveries'!$F114),
IF(AA$4&gt;$G114,Z114*(1-Inputs_ByYear!$D$4),0)),0)</f>
        <v>0</v>
      </c>
      <c r="AB114" s="248">
        <f>IF((AB$4-$G114)&lt;($C114+$B114),IF(AB$4=$G114+$B114,SUMIFS(INDEX('ABP REC Calc'!$G$6:$AB$69,,MATCH('ABP REC Deliveries'!$H114,'ABP REC Calc'!$G$5:$AB$5,0)),'ABP REC Calc'!$C$6:$C$69,'ABP REC Deliveries'!$E114,'ABP REC Calc'!$B$6:$B$69,'ABP REC Deliveries'!$F114),
IF(AB$4&gt;$G114,AA114*(1-Inputs_ByYear!$D$4),0)),0)</f>
        <v>0</v>
      </c>
      <c r="AC114" s="248">
        <f>IF((AC$4-$G114)&lt;($C114+$B114),IF(AC$4=$G114+$B114,SUMIFS(INDEX('ABP REC Calc'!$G$6:$AB$69,,MATCH('ABP REC Deliveries'!$H114,'ABP REC Calc'!$G$5:$AB$5,0)),'ABP REC Calc'!$C$6:$C$69,'ABP REC Deliveries'!$E114,'ABP REC Calc'!$B$6:$B$69,'ABP REC Deliveries'!$F114),
IF(AC$4&gt;$G114,AB114*(1-Inputs_ByYear!$D$4),0)),0)</f>
        <v>47986.123680000004</v>
      </c>
      <c r="AD114" s="248">
        <f>IF((AD$4-$G114)&lt;($C114+$B114),IF(AD$4=$G114+$B114,SUMIFS(INDEX('ABP REC Calc'!$G$6:$AB$69,,MATCH('ABP REC Deliveries'!$H114,'ABP REC Calc'!$G$5:$AB$5,0)),'ABP REC Calc'!$C$6:$C$69,'ABP REC Deliveries'!$E114,'ABP REC Calc'!$B$6:$B$69,'ABP REC Deliveries'!$F114),
IF(AD$4&gt;$G114,AC114*(1-Inputs_ByYear!$D$4),0)),0)</f>
        <v>47746.193061600003</v>
      </c>
    </row>
    <row r="115" spans="2:30" ht="14.45" customHeight="1">
      <c r="B115" s="64">
        <v>2</v>
      </c>
      <c r="C115" s="64">
        <v>20</v>
      </c>
      <c r="D115" s="64" t="s">
        <v>229</v>
      </c>
      <c r="E115" s="234" t="s">
        <v>208</v>
      </c>
      <c r="F115" s="231" t="s">
        <v>230</v>
      </c>
      <c r="G115" s="231">
        <f t="shared" si="5"/>
        <v>2043</v>
      </c>
      <c r="H115" s="239" t="s">
        <v>41</v>
      </c>
      <c r="I115" s="247">
        <v>0</v>
      </c>
      <c r="J115" s="247">
        <v>0</v>
      </c>
      <c r="K115" s="248">
        <f>IF((K$4-$G115)&lt;($C115+$B115),IF(K$4=$G115+$B115,SUMIFS(INDEX('ABP REC Calc'!$G$6:$AB$69,,MATCH('ABP REC Deliveries'!$H115,'ABP REC Calc'!$G$5:$AB$5,0)),'ABP REC Calc'!$C$6:$C$69,'ABP REC Deliveries'!$E115,'ABP REC Calc'!$B$6:$B$69,'ABP REC Deliveries'!$F115),
IF(K$4&gt;$G115,J115*(1-Inputs_ByYear!$D$4),0)),0)</f>
        <v>0</v>
      </c>
      <c r="L115" s="248">
        <f>IF((L$4-$G115)&lt;($C115+$B115),IF(L$4=$G115+$B115,SUMIFS(INDEX('ABP REC Calc'!$G$6:$AB$69,,MATCH('ABP REC Deliveries'!$H115,'ABP REC Calc'!$G$5:$AB$5,0)),'ABP REC Calc'!$C$6:$C$69,'ABP REC Deliveries'!$E115,'ABP REC Calc'!$B$6:$B$69,'ABP REC Deliveries'!$F115),
IF(L$4&gt;$G115,K115*(1-Inputs_ByYear!$D$4),0)),0)</f>
        <v>0</v>
      </c>
      <c r="M115" s="248">
        <f>IF((M$4-$G115)&lt;($C115+$B115),IF(M$4=$G115+$B115,SUMIFS(INDEX('ABP REC Calc'!$G$6:$AB$69,,MATCH('ABP REC Deliveries'!$H115,'ABP REC Calc'!$G$5:$AB$5,0)),'ABP REC Calc'!$C$6:$C$69,'ABP REC Deliveries'!$E115,'ABP REC Calc'!$B$6:$B$69,'ABP REC Deliveries'!$F115),
IF(M$4&gt;$G115,L115*(1-Inputs_ByYear!$D$4),0)),0)</f>
        <v>0</v>
      </c>
      <c r="N115" s="248">
        <f>IF((N$4-$G115)&lt;($C115+$B115),IF(N$4=$G115+$B115,SUMIFS(INDEX('ABP REC Calc'!$G$6:$AB$69,,MATCH('ABP REC Deliveries'!$H115,'ABP REC Calc'!$G$5:$AB$5,0)),'ABP REC Calc'!$C$6:$C$69,'ABP REC Deliveries'!$E115,'ABP REC Calc'!$B$6:$B$69,'ABP REC Deliveries'!$F115),
IF(N$4&gt;$G115,M115*(1-Inputs_ByYear!$D$4),0)),0)</f>
        <v>0</v>
      </c>
      <c r="O115" s="248">
        <f>IF((O$4-$G115)&lt;($C115+$B115),IF(O$4=$G115+$B115,SUMIFS(INDEX('ABP REC Calc'!$G$6:$AB$69,,MATCH('ABP REC Deliveries'!$H115,'ABP REC Calc'!$G$5:$AB$5,0)),'ABP REC Calc'!$C$6:$C$69,'ABP REC Deliveries'!$E115,'ABP REC Calc'!$B$6:$B$69,'ABP REC Deliveries'!$F115),
IF(O$4&gt;$G115,N115*(1-Inputs_ByYear!$D$4),0)),0)</f>
        <v>0</v>
      </c>
      <c r="P115" s="248">
        <f>IF((P$4-$G115)&lt;($C115+$B115),IF(P$4=$G115+$B115,SUMIFS(INDEX('ABP REC Calc'!$G$6:$AB$69,,MATCH('ABP REC Deliveries'!$H115,'ABP REC Calc'!$G$5:$AB$5,0)),'ABP REC Calc'!$C$6:$C$69,'ABP REC Deliveries'!$E115,'ABP REC Calc'!$B$6:$B$69,'ABP REC Deliveries'!$F115),
IF(P$4&gt;$G115,O115*(1-Inputs_ByYear!$D$4),0)),0)</f>
        <v>0</v>
      </c>
      <c r="Q115" s="248">
        <f>IF((Q$4-$G115)&lt;($C115+$B115),IF(Q$4=$G115+$B115,SUMIFS(INDEX('ABP REC Calc'!$G$6:$AB$69,,MATCH('ABP REC Deliveries'!$H115,'ABP REC Calc'!$G$5:$AB$5,0)),'ABP REC Calc'!$C$6:$C$69,'ABP REC Deliveries'!$E115,'ABP REC Calc'!$B$6:$B$69,'ABP REC Deliveries'!$F115),
IF(Q$4&gt;$G115,P115*(1-Inputs_ByYear!$D$4),0)),0)</f>
        <v>0</v>
      </c>
      <c r="R115" s="248">
        <f>IF((R$4-$G115)&lt;($C115+$B115),IF(R$4=$G115+$B115,SUMIFS(INDEX('ABP REC Calc'!$G$6:$AB$69,,MATCH('ABP REC Deliveries'!$H115,'ABP REC Calc'!$G$5:$AB$5,0)),'ABP REC Calc'!$C$6:$C$69,'ABP REC Deliveries'!$E115,'ABP REC Calc'!$B$6:$B$69,'ABP REC Deliveries'!$F115),
IF(R$4&gt;$G115,Q115*(1-Inputs_ByYear!$D$4),0)),0)</f>
        <v>0</v>
      </c>
      <c r="S115" s="248">
        <f>IF((S$4-$G115)&lt;($C115+$B115),IF(S$4=$G115+$B115,SUMIFS(INDEX('ABP REC Calc'!$G$6:$AB$69,,MATCH('ABP REC Deliveries'!$H115,'ABP REC Calc'!$G$5:$AB$5,0)),'ABP REC Calc'!$C$6:$C$69,'ABP REC Deliveries'!$E115,'ABP REC Calc'!$B$6:$B$69,'ABP REC Deliveries'!$F115),
IF(S$4&gt;$G115,R115*(1-Inputs_ByYear!$D$4),0)),0)</f>
        <v>0</v>
      </c>
      <c r="T115" s="248">
        <f>IF((T$4-$G115)&lt;($C115+$B115),IF(T$4=$G115+$B115,SUMIFS(INDEX('ABP REC Calc'!$G$6:$AB$69,,MATCH('ABP REC Deliveries'!$H115,'ABP REC Calc'!$G$5:$AB$5,0)),'ABP REC Calc'!$C$6:$C$69,'ABP REC Deliveries'!$E115,'ABP REC Calc'!$B$6:$B$69,'ABP REC Deliveries'!$F115),
IF(T$4&gt;$G115,S115*(1-Inputs_ByYear!$D$4),0)),0)</f>
        <v>0</v>
      </c>
      <c r="U115" s="248">
        <f>IF((U$4-$G115)&lt;($C115+$B115),IF(U$4=$G115+$B115,SUMIFS(INDEX('ABP REC Calc'!$G$6:$AB$69,,MATCH('ABP REC Deliveries'!$H115,'ABP REC Calc'!$G$5:$AB$5,0)),'ABP REC Calc'!$C$6:$C$69,'ABP REC Deliveries'!$E115,'ABP REC Calc'!$B$6:$B$69,'ABP REC Deliveries'!$F115),
IF(U$4&gt;$G115,T115*(1-Inputs_ByYear!$D$4),0)),0)</f>
        <v>0</v>
      </c>
      <c r="V115" s="248">
        <f>IF((V$4-$G115)&lt;($C115+$B115),IF(V$4=$G115+$B115,SUMIFS(INDEX('ABP REC Calc'!$G$6:$AB$69,,MATCH('ABP REC Deliveries'!$H115,'ABP REC Calc'!$G$5:$AB$5,0)),'ABP REC Calc'!$C$6:$C$69,'ABP REC Deliveries'!$E115,'ABP REC Calc'!$B$6:$B$69,'ABP REC Deliveries'!$F115),
IF(V$4&gt;$G115,U115*(1-Inputs_ByYear!$D$4),0)),0)</f>
        <v>0</v>
      </c>
      <c r="W115" s="248">
        <f>IF((W$4-$G115)&lt;($C115+$B115),IF(W$4=$G115+$B115,SUMIFS(INDEX('ABP REC Calc'!$G$6:$AB$69,,MATCH('ABP REC Deliveries'!$H115,'ABP REC Calc'!$G$5:$AB$5,0)),'ABP REC Calc'!$C$6:$C$69,'ABP REC Deliveries'!$E115,'ABP REC Calc'!$B$6:$B$69,'ABP REC Deliveries'!$F115),
IF(W$4&gt;$G115,V115*(1-Inputs_ByYear!$D$4),0)),0)</f>
        <v>0</v>
      </c>
      <c r="X115" s="248">
        <f>IF((X$4-$G115)&lt;($C115+$B115),IF(X$4=$G115+$B115,SUMIFS(INDEX('ABP REC Calc'!$G$6:$AB$69,,MATCH('ABP REC Deliveries'!$H115,'ABP REC Calc'!$G$5:$AB$5,0)),'ABP REC Calc'!$C$6:$C$69,'ABP REC Deliveries'!$E115,'ABP REC Calc'!$B$6:$B$69,'ABP REC Deliveries'!$F115),
IF(X$4&gt;$G115,W115*(1-Inputs_ByYear!$D$4),0)),0)</f>
        <v>0</v>
      </c>
      <c r="Y115" s="248">
        <f>IF((Y$4-$G115)&lt;($C115+$B115),IF(Y$4=$G115+$B115,SUMIFS(INDEX('ABP REC Calc'!$G$6:$AB$69,,MATCH('ABP REC Deliveries'!$H115,'ABP REC Calc'!$G$5:$AB$5,0)),'ABP REC Calc'!$C$6:$C$69,'ABP REC Deliveries'!$E115,'ABP REC Calc'!$B$6:$B$69,'ABP REC Deliveries'!$F115),
IF(Y$4&gt;$G115,X115*(1-Inputs_ByYear!$D$4),0)),0)</f>
        <v>0</v>
      </c>
      <c r="Z115" s="248">
        <f>IF((Z$4-$G115)&lt;($C115+$B115),IF(Z$4=$G115+$B115,SUMIFS(INDEX('ABP REC Calc'!$G$6:$AB$69,,MATCH('ABP REC Deliveries'!$H115,'ABP REC Calc'!$G$5:$AB$5,0)),'ABP REC Calc'!$C$6:$C$69,'ABP REC Deliveries'!$E115,'ABP REC Calc'!$B$6:$B$69,'ABP REC Deliveries'!$F115),
IF(Z$4&gt;$G115,Y115*(1-Inputs_ByYear!$D$4),0)),0)</f>
        <v>0</v>
      </c>
      <c r="AA115" s="248">
        <f>IF((AA$4-$G115)&lt;($C115+$B115),IF(AA$4=$G115+$B115,SUMIFS(INDEX('ABP REC Calc'!$G$6:$AB$69,,MATCH('ABP REC Deliveries'!$H115,'ABP REC Calc'!$G$5:$AB$5,0)),'ABP REC Calc'!$C$6:$C$69,'ABP REC Deliveries'!$E115,'ABP REC Calc'!$B$6:$B$69,'ABP REC Deliveries'!$F115),
IF(AA$4&gt;$G115,Z115*(1-Inputs_ByYear!$D$4),0)),0)</f>
        <v>0</v>
      </c>
      <c r="AB115" s="248">
        <f>IF((AB$4-$G115)&lt;($C115+$B115),IF(AB$4=$G115+$B115,SUMIFS(INDEX('ABP REC Calc'!$G$6:$AB$69,,MATCH('ABP REC Deliveries'!$H115,'ABP REC Calc'!$G$5:$AB$5,0)),'ABP REC Calc'!$C$6:$C$69,'ABP REC Deliveries'!$E115,'ABP REC Calc'!$B$6:$B$69,'ABP REC Deliveries'!$F115),
IF(AB$4&gt;$G115,AA115*(1-Inputs_ByYear!$D$4),0)),0)</f>
        <v>0</v>
      </c>
      <c r="AC115" s="248">
        <f>IF((AC$4-$G115)&lt;($C115+$B115),IF(AC$4=$G115+$B115,SUMIFS(INDEX('ABP REC Calc'!$G$6:$AB$69,,MATCH('ABP REC Deliveries'!$H115,'ABP REC Calc'!$G$5:$AB$5,0)),'ABP REC Calc'!$C$6:$C$69,'ABP REC Deliveries'!$E115,'ABP REC Calc'!$B$6:$B$69,'ABP REC Deliveries'!$F115),
IF(AC$4&gt;$G115,AB115*(1-Inputs_ByYear!$D$4),0)),0)</f>
        <v>0</v>
      </c>
      <c r="AD115" s="248">
        <f>IF((AD$4-$G115)&lt;($C115+$B115),IF(AD$4=$G115+$B115,SUMIFS(INDEX('ABP REC Calc'!$G$6:$AB$69,,MATCH('ABP REC Deliveries'!$H115,'ABP REC Calc'!$G$5:$AB$5,0)),'ABP REC Calc'!$C$6:$C$69,'ABP REC Deliveries'!$E115,'ABP REC Calc'!$B$6:$B$69,'ABP REC Deliveries'!$F115),
IF(AD$4&gt;$G115,AC115*(1-Inputs_ByYear!$D$4),0)),0)</f>
        <v>47986.123680000004</v>
      </c>
    </row>
    <row r="116" spans="2:30" ht="14.45" customHeight="1">
      <c r="B116" s="64">
        <v>2</v>
      </c>
      <c r="C116" s="64">
        <v>20</v>
      </c>
      <c r="D116" s="64" t="s">
        <v>229</v>
      </c>
      <c r="E116" s="234" t="s">
        <v>208</v>
      </c>
      <c r="F116" s="231" t="s">
        <v>230</v>
      </c>
      <c r="G116" s="231">
        <f t="shared" si="5"/>
        <v>2044</v>
      </c>
      <c r="H116" s="239" t="s">
        <v>42</v>
      </c>
      <c r="I116" s="247">
        <v>0</v>
      </c>
      <c r="J116" s="247">
        <v>0</v>
      </c>
      <c r="K116" s="248">
        <f>IF((K$4-$G116)&lt;($C116+$B116),IF(K$4=$G116+$B116,SUMIFS(INDEX('ABP REC Calc'!$G$6:$AB$69,,MATCH('ABP REC Deliveries'!$H116,'ABP REC Calc'!$G$5:$AB$5,0)),'ABP REC Calc'!$C$6:$C$69,'ABP REC Deliveries'!$E116,'ABP REC Calc'!$B$6:$B$69,'ABP REC Deliveries'!$F116),
IF(K$4&gt;$G116,J116*(1-Inputs_ByYear!$D$4),0)),0)</f>
        <v>0</v>
      </c>
      <c r="L116" s="248">
        <f>IF((L$4-$G116)&lt;($C116+$B116),IF(L$4=$G116+$B116,SUMIFS(INDEX('ABP REC Calc'!$G$6:$AB$69,,MATCH('ABP REC Deliveries'!$H116,'ABP REC Calc'!$G$5:$AB$5,0)),'ABP REC Calc'!$C$6:$C$69,'ABP REC Deliveries'!$E116,'ABP REC Calc'!$B$6:$B$69,'ABP REC Deliveries'!$F116),
IF(L$4&gt;$G116,K116*(1-Inputs_ByYear!$D$4),0)),0)</f>
        <v>0</v>
      </c>
      <c r="M116" s="248">
        <f>IF((M$4-$G116)&lt;($C116+$B116),IF(M$4=$G116+$B116,SUMIFS(INDEX('ABP REC Calc'!$G$6:$AB$69,,MATCH('ABP REC Deliveries'!$H116,'ABP REC Calc'!$G$5:$AB$5,0)),'ABP REC Calc'!$C$6:$C$69,'ABP REC Deliveries'!$E116,'ABP REC Calc'!$B$6:$B$69,'ABP REC Deliveries'!$F116),
IF(M$4&gt;$G116,L116*(1-Inputs_ByYear!$D$4),0)),0)</f>
        <v>0</v>
      </c>
      <c r="N116" s="248">
        <f>IF((N$4-$G116)&lt;($C116+$B116),IF(N$4=$G116+$B116,SUMIFS(INDEX('ABP REC Calc'!$G$6:$AB$69,,MATCH('ABP REC Deliveries'!$H116,'ABP REC Calc'!$G$5:$AB$5,0)),'ABP REC Calc'!$C$6:$C$69,'ABP REC Deliveries'!$E116,'ABP REC Calc'!$B$6:$B$69,'ABP REC Deliveries'!$F116),
IF(N$4&gt;$G116,M116*(1-Inputs_ByYear!$D$4),0)),0)</f>
        <v>0</v>
      </c>
      <c r="O116" s="248">
        <f>IF((O$4-$G116)&lt;($C116+$B116),IF(O$4=$G116+$B116,SUMIFS(INDEX('ABP REC Calc'!$G$6:$AB$69,,MATCH('ABP REC Deliveries'!$H116,'ABP REC Calc'!$G$5:$AB$5,0)),'ABP REC Calc'!$C$6:$C$69,'ABP REC Deliveries'!$E116,'ABP REC Calc'!$B$6:$B$69,'ABP REC Deliveries'!$F116),
IF(O$4&gt;$G116,N116*(1-Inputs_ByYear!$D$4),0)),0)</f>
        <v>0</v>
      </c>
      <c r="P116" s="248">
        <f>IF((P$4-$G116)&lt;($C116+$B116),IF(P$4=$G116+$B116,SUMIFS(INDEX('ABP REC Calc'!$G$6:$AB$69,,MATCH('ABP REC Deliveries'!$H116,'ABP REC Calc'!$G$5:$AB$5,0)),'ABP REC Calc'!$C$6:$C$69,'ABP REC Deliveries'!$E116,'ABP REC Calc'!$B$6:$B$69,'ABP REC Deliveries'!$F116),
IF(P$4&gt;$G116,O116*(1-Inputs_ByYear!$D$4),0)),0)</f>
        <v>0</v>
      </c>
      <c r="Q116" s="248">
        <f>IF((Q$4-$G116)&lt;($C116+$B116),IF(Q$4=$G116+$B116,SUMIFS(INDEX('ABP REC Calc'!$G$6:$AB$69,,MATCH('ABP REC Deliveries'!$H116,'ABP REC Calc'!$G$5:$AB$5,0)),'ABP REC Calc'!$C$6:$C$69,'ABP REC Deliveries'!$E116,'ABP REC Calc'!$B$6:$B$69,'ABP REC Deliveries'!$F116),
IF(Q$4&gt;$G116,P116*(1-Inputs_ByYear!$D$4),0)),0)</f>
        <v>0</v>
      </c>
      <c r="R116" s="248">
        <f>IF((R$4-$G116)&lt;($C116+$B116),IF(R$4=$G116+$B116,SUMIFS(INDEX('ABP REC Calc'!$G$6:$AB$69,,MATCH('ABP REC Deliveries'!$H116,'ABP REC Calc'!$G$5:$AB$5,0)),'ABP REC Calc'!$C$6:$C$69,'ABP REC Deliveries'!$E116,'ABP REC Calc'!$B$6:$B$69,'ABP REC Deliveries'!$F116),
IF(R$4&gt;$G116,Q116*(1-Inputs_ByYear!$D$4),0)),0)</f>
        <v>0</v>
      </c>
      <c r="S116" s="248">
        <f>IF((S$4-$G116)&lt;($C116+$B116),IF(S$4=$G116+$B116,SUMIFS(INDEX('ABP REC Calc'!$G$6:$AB$69,,MATCH('ABP REC Deliveries'!$H116,'ABP REC Calc'!$G$5:$AB$5,0)),'ABP REC Calc'!$C$6:$C$69,'ABP REC Deliveries'!$E116,'ABP REC Calc'!$B$6:$B$69,'ABP REC Deliveries'!$F116),
IF(S$4&gt;$G116,R116*(1-Inputs_ByYear!$D$4),0)),0)</f>
        <v>0</v>
      </c>
      <c r="T116" s="248">
        <f>IF((T$4-$G116)&lt;($C116+$B116),IF(T$4=$G116+$B116,SUMIFS(INDEX('ABP REC Calc'!$G$6:$AB$69,,MATCH('ABP REC Deliveries'!$H116,'ABP REC Calc'!$G$5:$AB$5,0)),'ABP REC Calc'!$C$6:$C$69,'ABP REC Deliveries'!$E116,'ABP REC Calc'!$B$6:$B$69,'ABP REC Deliveries'!$F116),
IF(T$4&gt;$G116,S116*(1-Inputs_ByYear!$D$4),0)),0)</f>
        <v>0</v>
      </c>
      <c r="U116" s="248">
        <f>IF((U$4-$G116)&lt;($C116+$B116),IF(U$4=$G116+$B116,SUMIFS(INDEX('ABP REC Calc'!$G$6:$AB$69,,MATCH('ABP REC Deliveries'!$H116,'ABP REC Calc'!$G$5:$AB$5,0)),'ABP REC Calc'!$C$6:$C$69,'ABP REC Deliveries'!$E116,'ABP REC Calc'!$B$6:$B$69,'ABP REC Deliveries'!$F116),
IF(U$4&gt;$G116,T116*(1-Inputs_ByYear!$D$4),0)),0)</f>
        <v>0</v>
      </c>
      <c r="V116" s="248">
        <f>IF((V$4-$G116)&lt;($C116+$B116),IF(V$4=$G116+$B116,SUMIFS(INDEX('ABP REC Calc'!$G$6:$AB$69,,MATCH('ABP REC Deliveries'!$H116,'ABP REC Calc'!$G$5:$AB$5,0)),'ABP REC Calc'!$C$6:$C$69,'ABP REC Deliveries'!$E116,'ABP REC Calc'!$B$6:$B$69,'ABP REC Deliveries'!$F116),
IF(V$4&gt;$G116,U116*(1-Inputs_ByYear!$D$4),0)),0)</f>
        <v>0</v>
      </c>
      <c r="W116" s="248">
        <f>IF((W$4-$G116)&lt;($C116+$B116),IF(W$4=$G116+$B116,SUMIFS(INDEX('ABP REC Calc'!$G$6:$AB$69,,MATCH('ABP REC Deliveries'!$H116,'ABP REC Calc'!$G$5:$AB$5,0)),'ABP REC Calc'!$C$6:$C$69,'ABP REC Deliveries'!$E116,'ABP REC Calc'!$B$6:$B$69,'ABP REC Deliveries'!$F116),
IF(W$4&gt;$G116,V116*(1-Inputs_ByYear!$D$4),0)),0)</f>
        <v>0</v>
      </c>
      <c r="X116" s="248">
        <f>IF((X$4-$G116)&lt;($C116+$B116),IF(X$4=$G116+$B116,SUMIFS(INDEX('ABP REC Calc'!$G$6:$AB$69,,MATCH('ABP REC Deliveries'!$H116,'ABP REC Calc'!$G$5:$AB$5,0)),'ABP REC Calc'!$C$6:$C$69,'ABP REC Deliveries'!$E116,'ABP REC Calc'!$B$6:$B$69,'ABP REC Deliveries'!$F116),
IF(X$4&gt;$G116,W116*(1-Inputs_ByYear!$D$4),0)),0)</f>
        <v>0</v>
      </c>
      <c r="Y116" s="248">
        <f>IF((Y$4-$G116)&lt;($C116+$B116),IF(Y$4=$G116+$B116,SUMIFS(INDEX('ABP REC Calc'!$G$6:$AB$69,,MATCH('ABP REC Deliveries'!$H116,'ABP REC Calc'!$G$5:$AB$5,0)),'ABP REC Calc'!$C$6:$C$69,'ABP REC Deliveries'!$E116,'ABP REC Calc'!$B$6:$B$69,'ABP REC Deliveries'!$F116),
IF(Y$4&gt;$G116,X116*(1-Inputs_ByYear!$D$4),0)),0)</f>
        <v>0</v>
      </c>
      <c r="Z116" s="248">
        <f>IF((Z$4-$G116)&lt;($C116+$B116),IF(Z$4=$G116+$B116,SUMIFS(INDEX('ABP REC Calc'!$G$6:$AB$69,,MATCH('ABP REC Deliveries'!$H116,'ABP REC Calc'!$G$5:$AB$5,0)),'ABP REC Calc'!$C$6:$C$69,'ABP REC Deliveries'!$E116,'ABP REC Calc'!$B$6:$B$69,'ABP REC Deliveries'!$F116),
IF(Z$4&gt;$G116,Y116*(1-Inputs_ByYear!$D$4),0)),0)</f>
        <v>0</v>
      </c>
      <c r="AA116" s="248">
        <f>IF((AA$4-$G116)&lt;($C116+$B116),IF(AA$4=$G116+$B116,SUMIFS(INDEX('ABP REC Calc'!$G$6:$AB$69,,MATCH('ABP REC Deliveries'!$H116,'ABP REC Calc'!$G$5:$AB$5,0)),'ABP REC Calc'!$C$6:$C$69,'ABP REC Deliveries'!$E116,'ABP REC Calc'!$B$6:$B$69,'ABP REC Deliveries'!$F116),
IF(AA$4&gt;$G116,Z116*(1-Inputs_ByYear!$D$4),0)),0)</f>
        <v>0</v>
      </c>
      <c r="AB116" s="248">
        <f>IF((AB$4-$G116)&lt;($C116+$B116),IF(AB$4=$G116+$B116,SUMIFS(INDEX('ABP REC Calc'!$G$6:$AB$69,,MATCH('ABP REC Deliveries'!$H116,'ABP REC Calc'!$G$5:$AB$5,0)),'ABP REC Calc'!$C$6:$C$69,'ABP REC Deliveries'!$E116,'ABP REC Calc'!$B$6:$B$69,'ABP REC Deliveries'!$F116),
IF(AB$4&gt;$G116,AA116*(1-Inputs_ByYear!$D$4),0)),0)</f>
        <v>0</v>
      </c>
      <c r="AC116" s="248">
        <f>IF((AC$4-$G116)&lt;($C116+$B116),IF(AC$4=$G116+$B116,SUMIFS(INDEX('ABP REC Calc'!$G$6:$AB$69,,MATCH('ABP REC Deliveries'!$H116,'ABP REC Calc'!$G$5:$AB$5,0)),'ABP REC Calc'!$C$6:$C$69,'ABP REC Deliveries'!$E116,'ABP REC Calc'!$B$6:$B$69,'ABP REC Deliveries'!$F116),
IF(AC$4&gt;$G116,AB116*(1-Inputs_ByYear!$D$4),0)),0)</f>
        <v>0</v>
      </c>
      <c r="AD116" s="248">
        <f>IF((AD$4-$G116)&lt;($C116+$B116),IF(AD$4=$G116+$B116,SUMIFS(INDEX('ABP REC Calc'!$G$6:$AB$69,,MATCH('ABP REC Deliveries'!$H116,'ABP REC Calc'!$G$5:$AB$5,0)),'ABP REC Calc'!$C$6:$C$69,'ABP REC Deliveries'!$E116,'ABP REC Calc'!$B$6:$B$69,'ABP REC Deliveries'!$F116),
IF(AD$4&gt;$G116,AC116*(1-Inputs_ByYear!$D$4),0)),0)</f>
        <v>0</v>
      </c>
    </row>
    <row r="117" spans="2:30" ht="14.45" customHeight="1">
      <c r="B117" s="64">
        <v>2</v>
      </c>
      <c r="C117" s="64">
        <v>20</v>
      </c>
      <c r="D117" s="64" t="s">
        <v>229</v>
      </c>
      <c r="E117" s="234" t="s">
        <v>208</v>
      </c>
      <c r="F117" s="231" t="s">
        <v>230</v>
      </c>
      <c r="G117" s="231">
        <f t="shared" si="5"/>
        <v>2045</v>
      </c>
      <c r="H117" s="239" t="s">
        <v>43</v>
      </c>
      <c r="I117" s="247">
        <v>0</v>
      </c>
      <c r="J117" s="247">
        <v>0</v>
      </c>
      <c r="K117" s="248">
        <f>IF((K$4-$G117)&lt;($C117+$B117),IF(K$4=$G117+$B117,SUMIFS(INDEX('ABP REC Calc'!$G$6:$AB$69,,MATCH('ABP REC Deliveries'!$H117,'ABP REC Calc'!$G$5:$AB$5,0)),'ABP REC Calc'!$C$6:$C$69,'ABP REC Deliveries'!$E117,'ABP REC Calc'!$B$6:$B$69,'ABP REC Deliveries'!$F117),
IF(K$4&gt;$G117,J117*(1-Inputs_ByYear!$D$4),0)),0)</f>
        <v>0</v>
      </c>
      <c r="L117" s="248">
        <f>IF((L$4-$G117)&lt;($C117+$B117),IF(L$4=$G117+$B117,SUMIFS(INDEX('ABP REC Calc'!$G$6:$AB$69,,MATCH('ABP REC Deliveries'!$H117,'ABP REC Calc'!$G$5:$AB$5,0)),'ABP REC Calc'!$C$6:$C$69,'ABP REC Deliveries'!$E117,'ABP REC Calc'!$B$6:$B$69,'ABP REC Deliveries'!$F117),
IF(L$4&gt;$G117,K117*(1-Inputs_ByYear!$D$4),0)),0)</f>
        <v>0</v>
      </c>
      <c r="M117" s="248">
        <f>IF((M$4-$G117)&lt;($C117+$B117),IF(M$4=$G117+$B117,SUMIFS(INDEX('ABP REC Calc'!$G$6:$AB$69,,MATCH('ABP REC Deliveries'!$H117,'ABP REC Calc'!$G$5:$AB$5,0)),'ABP REC Calc'!$C$6:$C$69,'ABP REC Deliveries'!$E117,'ABP REC Calc'!$B$6:$B$69,'ABP REC Deliveries'!$F117),
IF(M$4&gt;$G117,L117*(1-Inputs_ByYear!$D$4),0)),0)</f>
        <v>0</v>
      </c>
      <c r="N117" s="248">
        <f>IF((N$4-$G117)&lt;($C117+$B117),IF(N$4=$G117+$B117,SUMIFS(INDEX('ABP REC Calc'!$G$6:$AB$69,,MATCH('ABP REC Deliveries'!$H117,'ABP REC Calc'!$G$5:$AB$5,0)),'ABP REC Calc'!$C$6:$C$69,'ABP REC Deliveries'!$E117,'ABP REC Calc'!$B$6:$B$69,'ABP REC Deliveries'!$F117),
IF(N$4&gt;$G117,M117*(1-Inputs_ByYear!$D$4),0)),0)</f>
        <v>0</v>
      </c>
      <c r="O117" s="248">
        <f>IF((O$4-$G117)&lt;($C117+$B117),IF(O$4=$G117+$B117,SUMIFS(INDEX('ABP REC Calc'!$G$6:$AB$69,,MATCH('ABP REC Deliveries'!$H117,'ABP REC Calc'!$G$5:$AB$5,0)),'ABP REC Calc'!$C$6:$C$69,'ABP REC Deliveries'!$E117,'ABP REC Calc'!$B$6:$B$69,'ABP REC Deliveries'!$F117),
IF(O$4&gt;$G117,N117*(1-Inputs_ByYear!$D$4),0)),0)</f>
        <v>0</v>
      </c>
      <c r="P117" s="248">
        <f>IF((P$4-$G117)&lt;($C117+$B117),IF(P$4=$G117+$B117,SUMIFS(INDEX('ABP REC Calc'!$G$6:$AB$69,,MATCH('ABP REC Deliveries'!$H117,'ABP REC Calc'!$G$5:$AB$5,0)),'ABP REC Calc'!$C$6:$C$69,'ABP REC Deliveries'!$E117,'ABP REC Calc'!$B$6:$B$69,'ABP REC Deliveries'!$F117),
IF(P$4&gt;$G117,O117*(1-Inputs_ByYear!$D$4),0)),0)</f>
        <v>0</v>
      </c>
      <c r="Q117" s="248">
        <f>IF((Q$4-$G117)&lt;($C117+$B117),IF(Q$4=$G117+$B117,SUMIFS(INDEX('ABP REC Calc'!$G$6:$AB$69,,MATCH('ABP REC Deliveries'!$H117,'ABP REC Calc'!$G$5:$AB$5,0)),'ABP REC Calc'!$C$6:$C$69,'ABP REC Deliveries'!$E117,'ABP REC Calc'!$B$6:$B$69,'ABP REC Deliveries'!$F117),
IF(Q$4&gt;$G117,P117*(1-Inputs_ByYear!$D$4),0)),0)</f>
        <v>0</v>
      </c>
      <c r="R117" s="248">
        <f>IF((R$4-$G117)&lt;($C117+$B117),IF(R$4=$G117+$B117,SUMIFS(INDEX('ABP REC Calc'!$G$6:$AB$69,,MATCH('ABP REC Deliveries'!$H117,'ABP REC Calc'!$G$5:$AB$5,0)),'ABP REC Calc'!$C$6:$C$69,'ABP REC Deliveries'!$E117,'ABP REC Calc'!$B$6:$B$69,'ABP REC Deliveries'!$F117),
IF(R$4&gt;$G117,Q117*(1-Inputs_ByYear!$D$4),0)),0)</f>
        <v>0</v>
      </c>
      <c r="S117" s="248">
        <f>IF((S$4-$G117)&lt;($C117+$B117),IF(S$4=$G117+$B117,SUMIFS(INDEX('ABP REC Calc'!$G$6:$AB$69,,MATCH('ABP REC Deliveries'!$H117,'ABP REC Calc'!$G$5:$AB$5,0)),'ABP REC Calc'!$C$6:$C$69,'ABP REC Deliveries'!$E117,'ABP REC Calc'!$B$6:$B$69,'ABP REC Deliveries'!$F117),
IF(S$4&gt;$G117,R117*(1-Inputs_ByYear!$D$4),0)),0)</f>
        <v>0</v>
      </c>
      <c r="T117" s="248">
        <f>IF((T$4-$G117)&lt;($C117+$B117),IF(T$4=$G117+$B117,SUMIFS(INDEX('ABP REC Calc'!$G$6:$AB$69,,MATCH('ABP REC Deliveries'!$H117,'ABP REC Calc'!$G$5:$AB$5,0)),'ABP REC Calc'!$C$6:$C$69,'ABP REC Deliveries'!$E117,'ABP REC Calc'!$B$6:$B$69,'ABP REC Deliveries'!$F117),
IF(T$4&gt;$G117,S117*(1-Inputs_ByYear!$D$4),0)),0)</f>
        <v>0</v>
      </c>
      <c r="U117" s="248">
        <f>IF((U$4-$G117)&lt;($C117+$B117),IF(U$4=$G117+$B117,SUMIFS(INDEX('ABP REC Calc'!$G$6:$AB$69,,MATCH('ABP REC Deliveries'!$H117,'ABP REC Calc'!$G$5:$AB$5,0)),'ABP REC Calc'!$C$6:$C$69,'ABP REC Deliveries'!$E117,'ABP REC Calc'!$B$6:$B$69,'ABP REC Deliveries'!$F117),
IF(U$4&gt;$G117,T117*(1-Inputs_ByYear!$D$4),0)),0)</f>
        <v>0</v>
      </c>
      <c r="V117" s="248">
        <f>IF((V$4-$G117)&lt;($C117+$B117),IF(V$4=$G117+$B117,SUMIFS(INDEX('ABP REC Calc'!$G$6:$AB$69,,MATCH('ABP REC Deliveries'!$H117,'ABP REC Calc'!$G$5:$AB$5,0)),'ABP REC Calc'!$C$6:$C$69,'ABP REC Deliveries'!$E117,'ABP REC Calc'!$B$6:$B$69,'ABP REC Deliveries'!$F117),
IF(V$4&gt;$G117,U117*(1-Inputs_ByYear!$D$4),0)),0)</f>
        <v>0</v>
      </c>
      <c r="W117" s="248">
        <f>IF((W$4-$G117)&lt;($C117+$B117),IF(W$4=$G117+$B117,SUMIFS(INDEX('ABP REC Calc'!$G$6:$AB$69,,MATCH('ABP REC Deliveries'!$H117,'ABP REC Calc'!$G$5:$AB$5,0)),'ABP REC Calc'!$C$6:$C$69,'ABP REC Deliveries'!$E117,'ABP REC Calc'!$B$6:$B$69,'ABP REC Deliveries'!$F117),
IF(W$4&gt;$G117,V117*(1-Inputs_ByYear!$D$4),0)),0)</f>
        <v>0</v>
      </c>
      <c r="X117" s="248">
        <f>IF((X$4-$G117)&lt;($C117+$B117),IF(X$4=$G117+$B117,SUMIFS(INDEX('ABP REC Calc'!$G$6:$AB$69,,MATCH('ABP REC Deliveries'!$H117,'ABP REC Calc'!$G$5:$AB$5,0)),'ABP REC Calc'!$C$6:$C$69,'ABP REC Deliveries'!$E117,'ABP REC Calc'!$B$6:$B$69,'ABP REC Deliveries'!$F117),
IF(X$4&gt;$G117,W117*(1-Inputs_ByYear!$D$4),0)),0)</f>
        <v>0</v>
      </c>
      <c r="Y117" s="248">
        <f>IF((Y$4-$G117)&lt;($C117+$B117),IF(Y$4=$G117+$B117,SUMIFS(INDEX('ABP REC Calc'!$G$6:$AB$69,,MATCH('ABP REC Deliveries'!$H117,'ABP REC Calc'!$G$5:$AB$5,0)),'ABP REC Calc'!$C$6:$C$69,'ABP REC Deliveries'!$E117,'ABP REC Calc'!$B$6:$B$69,'ABP REC Deliveries'!$F117),
IF(Y$4&gt;$G117,X117*(1-Inputs_ByYear!$D$4),0)),0)</f>
        <v>0</v>
      </c>
      <c r="Z117" s="248">
        <f>IF((Z$4-$G117)&lt;($C117+$B117),IF(Z$4=$G117+$B117,SUMIFS(INDEX('ABP REC Calc'!$G$6:$AB$69,,MATCH('ABP REC Deliveries'!$H117,'ABP REC Calc'!$G$5:$AB$5,0)),'ABP REC Calc'!$C$6:$C$69,'ABP REC Deliveries'!$E117,'ABP REC Calc'!$B$6:$B$69,'ABP REC Deliveries'!$F117),
IF(Z$4&gt;$G117,Y117*(1-Inputs_ByYear!$D$4),0)),0)</f>
        <v>0</v>
      </c>
      <c r="AA117" s="248">
        <f>IF((AA$4-$G117)&lt;($C117+$B117),IF(AA$4=$G117+$B117,SUMIFS(INDEX('ABP REC Calc'!$G$6:$AB$69,,MATCH('ABP REC Deliveries'!$H117,'ABP REC Calc'!$G$5:$AB$5,0)),'ABP REC Calc'!$C$6:$C$69,'ABP REC Deliveries'!$E117,'ABP REC Calc'!$B$6:$B$69,'ABP REC Deliveries'!$F117),
IF(AA$4&gt;$G117,Z117*(1-Inputs_ByYear!$D$4),0)),0)</f>
        <v>0</v>
      </c>
      <c r="AB117" s="248">
        <f>IF((AB$4-$G117)&lt;($C117+$B117),IF(AB$4=$G117+$B117,SUMIFS(INDEX('ABP REC Calc'!$G$6:$AB$69,,MATCH('ABP REC Deliveries'!$H117,'ABP REC Calc'!$G$5:$AB$5,0)),'ABP REC Calc'!$C$6:$C$69,'ABP REC Deliveries'!$E117,'ABP REC Calc'!$B$6:$B$69,'ABP REC Deliveries'!$F117),
IF(AB$4&gt;$G117,AA117*(1-Inputs_ByYear!$D$4),0)),0)</f>
        <v>0</v>
      </c>
      <c r="AC117" s="248">
        <f>IF((AC$4-$G117)&lt;($C117+$B117),IF(AC$4=$G117+$B117,SUMIFS(INDEX('ABP REC Calc'!$G$6:$AB$69,,MATCH('ABP REC Deliveries'!$H117,'ABP REC Calc'!$G$5:$AB$5,0)),'ABP REC Calc'!$C$6:$C$69,'ABP REC Deliveries'!$E117,'ABP REC Calc'!$B$6:$B$69,'ABP REC Deliveries'!$F117),
IF(AC$4&gt;$G117,AB117*(1-Inputs_ByYear!$D$4),0)),0)</f>
        <v>0</v>
      </c>
      <c r="AD117" s="248">
        <f>IF((AD$4-$G117)&lt;($C117+$B117),IF(AD$4=$G117+$B117,SUMIFS(INDEX('ABP REC Calc'!$G$6:$AB$69,,MATCH('ABP REC Deliveries'!$H117,'ABP REC Calc'!$G$5:$AB$5,0)),'ABP REC Calc'!$C$6:$C$69,'ABP REC Deliveries'!$E117,'ABP REC Calc'!$B$6:$B$69,'ABP REC Deliveries'!$F117),
IF(AD$4&gt;$G117,AC117*(1-Inputs_ByYear!$D$4),0)),0)</f>
        <v>0</v>
      </c>
    </row>
    <row r="118" spans="2:30" ht="14.45" customHeight="1">
      <c r="B118" s="64">
        <v>2</v>
      </c>
      <c r="C118" s="64">
        <v>20</v>
      </c>
      <c r="D118" s="64" t="s">
        <v>229</v>
      </c>
      <c r="E118" s="234" t="s">
        <v>208</v>
      </c>
      <c r="F118" s="231" t="s">
        <v>231</v>
      </c>
      <c r="G118" s="231">
        <f>VALUE(LEFT(H118, FIND("-", H118)-1))</f>
        <v>2024</v>
      </c>
      <c r="H118" s="239" t="s">
        <v>22</v>
      </c>
      <c r="I118" s="247">
        <v>0</v>
      </c>
      <c r="J118" s="247">
        <v>0</v>
      </c>
      <c r="K118" s="248">
        <f>IF((K$4-$G118)&lt;($C118+$B118),IF(K$4=$G118+$B118,SUMIFS(INDEX('ABP REC Calc'!$G$6:$AB$69,,MATCH('ABP REC Deliveries'!$H118,'ABP REC Calc'!$G$5:$AB$5,0)),'ABP REC Calc'!$C$6:$C$69,'ABP REC Deliveries'!$E118,'ABP REC Calc'!$B$6:$B$69,'ABP REC Deliveries'!$F118),
IF(K$4&gt;$G118,J118*(1-Inputs_ByYear!$D$4),0)),0)</f>
        <v>20445.526212157198</v>
      </c>
      <c r="L118" s="248">
        <f>IF((L$4-$G118)&lt;($C118+$B118),IF(L$4=$G118+$B118,SUMIFS(INDEX('ABP REC Calc'!$G$6:$AB$69,,MATCH('ABP REC Deliveries'!$H118,'ABP REC Calc'!$G$5:$AB$5,0)),'ABP REC Calc'!$C$6:$C$69,'ABP REC Deliveries'!$E118,'ABP REC Calc'!$B$6:$B$69,'ABP REC Deliveries'!$F118),
IF(L$4&gt;$G118,K118*(1-Inputs_ByYear!$D$4),0)),0)</f>
        <v>20343.298581096413</v>
      </c>
      <c r="M118" s="248">
        <f>IF((M$4-$G118)&lt;($C118+$B118),IF(M$4=$G118+$B118,SUMIFS(INDEX('ABP REC Calc'!$G$6:$AB$69,,MATCH('ABP REC Deliveries'!$H118,'ABP REC Calc'!$G$5:$AB$5,0)),'ABP REC Calc'!$C$6:$C$69,'ABP REC Deliveries'!$E118,'ABP REC Calc'!$B$6:$B$69,'ABP REC Deliveries'!$F118),
IF(M$4&gt;$G118,L118*(1-Inputs_ByYear!$D$4),0)),0)</f>
        <v>20241.582088190931</v>
      </c>
      <c r="N118" s="248">
        <f>IF((N$4-$G118)&lt;($C118+$B118),IF(N$4=$G118+$B118,SUMIFS(INDEX('ABP REC Calc'!$G$6:$AB$69,,MATCH('ABP REC Deliveries'!$H118,'ABP REC Calc'!$G$5:$AB$5,0)),'ABP REC Calc'!$C$6:$C$69,'ABP REC Deliveries'!$E118,'ABP REC Calc'!$B$6:$B$69,'ABP REC Deliveries'!$F118),
IF(N$4&gt;$G118,M118*(1-Inputs_ByYear!$D$4),0)),0)</f>
        <v>20140.374177749978</v>
      </c>
      <c r="O118" s="248">
        <f>IF((O$4-$G118)&lt;($C118+$B118),IF(O$4=$G118+$B118,SUMIFS(INDEX('ABP REC Calc'!$G$6:$AB$69,,MATCH('ABP REC Deliveries'!$H118,'ABP REC Calc'!$G$5:$AB$5,0)),'ABP REC Calc'!$C$6:$C$69,'ABP REC Deliveries'!$E118,'ABP REC Calc'!$B$6:$B$69,'ABP REC Deliveries'!$F118),
IF(O$4&gt;$G118,N118*(1-Inputs_ByYear!$D$4),0)),0)</f>
        <v>20039.672306861226</v>
      </c>
      <c r="P118" s="248">
        <f>IF((P$4-$G118)&lt;($C118+$B118),IF(P$4=$G118+$B118,SUMIFS(INDEX('ABP REC Calc'!$G$6:$AB$69,,MATCH('ABP REC Deliveries'!$H118,'ABP REC Calc'!$G$5:$AB$5,0)),'ABP REC Calc'!$C$6:$C$69,'ABP REC Deliveries'!$E118,'ABP REC Calc'!$B$6:$B$69,'ABP REC Deliveries'!$F118),
IF(P$4&gt;$G118,O118*(1-Inputs_ByYear!$D$4),0)),0)</f>
        <v>19939.473945326921</v>
      </c>
      <c r="Q118" s="248">
        <f>IF((Q$4-$G118)&lt;($C118+$B118),IF(Q$4=$G118+$B118,SUMIFS(INDEX('ABP REC Calc'!$G$6:$AB$69,,MATCH('ABP REC Deliveries'!$H118,'ABP REC Calc'!$G$5:$AB$5,0)),'ABP REC Calc'!$C$6:$C$69,'ABP REC Deliveries'!$E118,'ABP REC Calc'!$B$6:$B$69,'ABP REC Deliveries'!$F118),
IF(Q$4&gt;$G118,P118*(1-Inputs_ByYear!$D$4),0)),0)</f>
        <v>19839.776575600288</v>
      </c>
      <c r="R118" s="248">
        <f>IF((R$4-$G118)&lt;($C118+$B118),IF(R$4=$G118+$B118,SUMIFS(INDEX('ABP REC Calc'!$G$6:$AB$69,,MATCH('ABP REC Deliveries'!$H118,'ABP REC Calc'!$G$5:$AB$5,0)),'ABP REC Calc'!$C$6:$C$69,'ABP REC Deliveries'!$E118,'ABP REC Calc'!$B$6:$B$69,'ABP REC Deliveries'!$F118),
IF(R$4&gt;$G118,Q118*(1-Inputs_ByYear!$D$4),0)),0)</f>
        <v>19740.577692722287</v>
      </c>
      <c r="S118" s="248">
        <f>IF((S$4-$G118)&lt;($C118+$B118),IF(S$4=$G118+$B118,SUMIFS(INDEX('ABP REC Calc'!$G$6:$AB$69,,MATCH('ABP REC Deliveries'!$H118,'ABP REC Calc'!$G$5:$AB$5,0)),'ABP REC Calc'!$C$6:$C$69,'ABP REC Deliveries'!$E118,'ABP REC Calc'!$B$6:$B$69,'ABP REC Deliveries'!$F118),
IF(S$4&gt;$G118,R118*(1-Inputs_ByYear!$D$4),0)),0)</f>
        <v>19641.874804258674</v>
      </c>
      <c r="T118" s="248">
        <f>IF((T$4-$G118)&lt;($C118+$B118),IF(T$4=$G118+$B118,SUMIFS(INDEX('ABP REC Calc'!$G$6:$AB$69,,MATCH('ABP REC Deliveries'!$H118,'ABP REC Calc'!$G$5:$AB$5,0)),'ABP REC Calc'!$C$6:$C$69,'ABP REC Deliveries'!$E118,'ABP REC Calc'!$B$6:$B$69,'ABP REC Deliveries'!$F118),
IF(T$4&gt;$G118,S118*(1-Inputs_ByYear!$D$4),0)),0)</f>
        <v>19543.665430237379</v>
      </c>
      <c r="U118" s="248">
        <f>IF((U$4-$G118)&lt;($C118+$B118),IF(U$4=$G118+$B118,SUMIFS(INDEX('ABP REC Calc'!$G$6:$AB$69,,MATCH('ABP REC Deliveries'!$H118,'ABP REC Calc'!$G$5:$AB$5,0)),'ABP REC Calc'!$C$6:$C$69,'ABP REC Deliveries'!$E118,'ABP REC Calc'!$B$6:$B$69,'ABP REC Deliveries'!$F118),
IF(U$4&gt;$G118,T118*(1-Inputs_ByYear!$D$4),0)),0)</f>
        <v>19445.947103086193</v>
      </c>
      <c r="V118" s="248">
        <f>IF((V$4-$G118)&lt;($C118+$B118),IF(V$4=$G118+$B118,SUMIFS(INDEX('ABP REC Calc'!$G$6:$AB$69,,MATCH('ABP REC Deliveries'!$H118,'ABP REC Calc'!$G$5:$AB$5,0)),'ABP REC Calc'!$C$6:$C$69,'ABP REC Deliveries'!$E118,'ABP REC Calc'!$B$6:$B$69,'ABP REC Deliveries'!$F118),
IF(V$4&gt;$G118,U118*(1-Inputs_ByYear!$D$4),0)),0)</f>
        <v>19348.717367570764</v>
      </c>
      <c r="W118" s="248">
        <f>IF((W$4-$G118)&lt;($C118+$B118),IF(W$4=$G118+$B118,SUMIFS(INDEX('ABP REC Calc'!$G$6:$AB$69,,MATCH('ABP REC Deliveries'!$H118,'ABP REC Calc'!$G$5:$AB$5,0)),'ABP REC Calc'!$C$6:$C$69,'ABP REC Deliveries'!$E118,'ABP REC Calc'!$B$6:$B$69,'ABP REC Deliveries'!$F118),
IF(W$4&gt;$G118,V118*(1-Inputs_ByYear!$D$4),0)),0)</f>
        <v>19251.973780732911</v>
      </c>
      <c r="X118" s="248">
        <f>IF((X$4-$G118)&lt;($C118+$B118),IF(X$4=$G118+$B118,SUMIFS(INDEX('ABP REC Calc'!$G$6:$AB$69,,MATCH('ABP REC Deliveries'!$H118,'ABP REC Calc'!$G$5:$AB$5,0)),'ABP REC Calc'!$C$6:$C$69,'ABP REC Deliveries'!$E118,'ABP REC Calc'!$B$6:$B$69,'ABP REC Deliveries'!$F118),
IF(X$4&gt;$G118,W118*(1-Inputs_ByYear!$D$4),0)),0)</f>
        <v>19155.713911829247</v>
      </c>
      <c r="Y118" s="248">
        <f>IF((Y$4-$G118)&lt;($C118+$B118),IF(Y$4=$G118+$B118,SUMIFS(INDEX('ABP REC Calc'!$G$6:$AB$69,,MATCH('ABP REC Deliveries'!$H118,'ABP REC Calc'!$G$5:$AB$5,0)),'ABP REC Calc'!$C$6:$C$69,'ABP REC Deliveries'!$E118,'ABP REC Calc'!$B$6:$B$69,'ABP REC Deliveries'!$F118),
IF(Y$4&gt;$G118,X118*(1-Inputs_ByYear!$D$4),0)),0)</f>
        <v>19059.935342270102</v>
      </c>
      <c r="Z118" s="248">
        <f>IF((Z$4-$G118)&lt;($C118+$B118),IF(Z$4=$G118+$B118,SUMIFS(INDEX('ABP REC Calc'!$G$6:$AB$69,,MATCH('ABP REC Deliveries'!$H118,'ABP REC Calc'!$G$5:$AB$5,0)),'ABP REC Calc'!$C$6:$C$69,'ABP REC Deliveries'!$E118,'ABP REC Calc'!$B$6:$B$69,'ABP REC Deliveries'!$F118),
IF(Z$4&gt;$G118,Y118*(1-Inputs_ByYear!$D$4),0)),0)</f>
        <v>18964.635665558751</v>
      </c>
      <c r="AA118" s="248">
        <f>IF((AA$4-$G118)&lt;($C118+$B118),IF(AA$4=$G118+$B118,SUMIFS(INDEX('ABP REC Calc'!$G$6:$AB$69,,MATCH('ABP REC Deliveries'!$H118,'ABP REC Calc'!$G$5:$AB$5,0)),'ABP REC Calc'!$C$6:$C$69,'ABP REC Deliveries'!$E118,'ABP REC Calc'!$B$6:$B$69,'ABP REC Deliveries'!$F118),
IF(AA$4&gt;$G118,Z118*(1-Inputs_ByYear!$D$4),0)),0)</f>
        <v>18869.812487230956</v>
      </c>
      <c r="AB118" s="248">
        <f>IF((AB$4-$G118)&lt;($C118+$B118),IF(AB$4=$G118+$B118,SUMIFS(INDEX('ABP REC Calc'!$G$6:$AB$69,,MATCH('ABP REC Deliveries'!$H118,'ABP REC Calc'!$G$5:$AB$5,0)),'ABP REC Calc'!$C$6:$C$69,'ABP REC Deliveries'!$E118,'ABP REC Calc'!$B$6:$B$69,'ABP REC Deliveries'!$F118),
IF(AB$4&gt;$G118,AA118*(1-Inputs_ByYear!$D$4),0)),0)</f>
        <v>18775.463424794802</v>
      </c>
      <c r="AC118" s="248">
        <f>IF((AC$4-$G118)&lt;($C118+$B118),IF(AC$4=$G118+$B118,SUMIFS(INDEX('ABP REC Calc'!$G$6:$AB$69,,MATCH('ABP REC Deliveries'!$H118,'ABP REC Calc'!$G$5:$AB$5,0)),'ABP REC Calc'!$C$6:$C$69,'ABP REC Deliveries'!$E118,'ABP REC Calc'!$B$6:$B$69,'ABP REC Deliveries'!$F118),
IF(AC$4&gt;$G118,AB118*(1-Inputs_ByYear!$D$4),0)),0)</f>
        <v>18681.586107670828</v>
      </c>
      <c r="AD118" s="248">
        <f>IF((AD$4-$G118)&lt;($C118+$B118),IF(AD$4=$G118+$B118,SUMIFS(INDEX('ABP REC Calc'!$G$6:$AB$69,,MATCH('ABP REC Deliveries'!$H118,'ABP REC Calc'!$G$5:$AB$5,0)),'ABP REC Calc'!$C$6:$C$69,'ABP REC Deliveries'!$E118,'ABP REC Calc'!$B$6:$B$69,'ABP REC Deliveries'!$F118),
IF(AD$4&gt;$G118,AC118*(1-Inputs_ByYear!$D$4),0)),0)</f>
        <v>18588.178177132475</v>
      </c>
    </row>
    <row r="119" spans="2:30" ht="14.45" customHeight="1">
      <c r="B119" s="64">
        <v>2</v>
      </c>
      <c r="C119" s="64">
        <v>20</v>
      </c>
      <c r="D119" s="64" t="s">
        <v>229</v>
      </c>
      <c r="E119" s="234" t="s">
        <v>208</v>
      </c>
      <c r="F119" s="231" t="s">
        <v>231</v>
      </c>
      <c r="G119" s="231">
        <f t="shared" ref="G119:G139" si="6">VALUE(LEFT(H119, FIND("-", H119)-1))</f>
        <v>2025</v>
      </c>
      <c r="H119" s="239" t="s">
        <v>23</v>
      </c>
      <c r="I119" s="247">
        <v>0</v>
      </c>
      <c r="J119" s="247">
        <v>0</v>
      </c>
      <c r="K119" s="248">
        <f>IF((K$4-$G119)&lt;($C119+$B119),IF(K$4=$G119+$B119,SUMIFS(INDEX('ABP REC Calc'!$G$6:$AB$69,,MATCH('ABP REC Deliveries'!$H119,'ABP REC Calc'!$G$5:$AB$5,0)),'ABP REC Calc'!$C$6:$C$69,'ABP REC Deliveries'!$E119,'ABP REC Calc'!$B$6:$B$69,'ABP REC Deliveries'!$F119),
IF(K$4&gt;$G119,J119*(1-Inputs_ByYear!$D$4),0)),0)</f>
        <v>0</v>
      </c>
      <c r="L119" s="248">
        <f>IF((L$4-$G119)&lt;($C119+$B119),IF(L$4=$G119+$B119,SUMIFS(INDEX('ABP REC Calc'!$G$6:$AB$69,,MATCH('ABP REC Deliveries'!$H119,'ABP REC Calc'!$G$5:$AB$5,0)),'ABP REC Calc'!$C$6:$C$69,'ABP REC Deliveries'!$E119,'ABP REC Calc'!$B$6:$B$69,'ABP REC Deliveries'!$F119),
IF(L$4&gt;$G119,K119*(1-Inputs_ByYear!$D$4),0)),0)</f>
        <v>223935.24383999998</v>
      </c>
      <c r="M119" s="248">
        <f>IF((M$4-$G119)&lt;($C119+$B119),IF(M$4=$G119+$B119,SUMIFS(INDEX('ABP REC Calc'!$G$6:$AB$69,,MATCH('ABP REC Deliveries'!$H119,'ABP REC Calc'!$G$5:$AB$5,0)),'ABP REC Calc'!$C$6:$C$69,'ABP REC Deliveries'!$E119,'ABP REC Calc'!$B$6:$B$69,'ABP REC Deliveries'!$F119),
IF(M$4&gt;$G119,L119*(1-Inputs_ByYear!$D$4),0)),0)</f>
        <v>222815.56762079999</v>
      </c>
      <c r="N119" s="248">
        <f>IF((N$4-$G119)&lt;($C119+$B119),IF(N$4=$G119+$B119,SUMIFS(INDEX('ABP REC Calc'!$G$6:$AB$69,,MATCH('ABP REC Deliveries'!$H119,'ABP REC Calc'!$G$5:$AB$5,0)),'ABP REC Calc'!$C$6:$C$69,'ABP REC Deliveries'!$E119,'ABP REC Calc'!$B$6:$B$69,'ABP REC Deliveries'!$F119),
IF(N$4&gt;$G119,M119*(1-Inputs_ByYear!$D$4),0)),0)</f>
        <v>221701.48978269598</v>
      </c>
      <c r="O119" s="248">
        <f>IF((O$4-$G119)&lt;($C119+$B119),IF(O$4=$G119+$B119,SUMIFS(INDEX('ABP REC Calc'!$G$6:$AB$69,,MATCH('ABP REC Deliveries'!$H119,'ABP REC Calc'!$G$5:$AB$5,0)),'ABP REC Calc'!$C$6:$C$69,'ABP REC Deliveries'!$E119,'ABP REC Calc'!$B$6:$B$69,'ABP REC Deliveries'!$F119),
IF(O$4&gt;$G119,N119*(1-Inputs_ByYear!$D$4),0)),0)</f>
        <v>220592.98233378251</v>
      </c>
      <c r="P119" s="248">
        <f>IF((P$4-$G119)&lt;($C119+$B119),IF(P$4=$G119+$B119,SUMIFS(INDEX('ABP REC Calc'!$G$6:$AB$69,,MATCH('ABP REC Deliveries'!$H119,'ABP REC Calc'!$G$5:$AB$5,0)),'ABP REC Calc'!$C$6:$C$69,'ABP REC Deliveries'!$E119,'ABP REC Calc'!$B$6:$B$69,'ABP REC Deliveries'!$F119),
IF(P$4&gt;$G119,O119*(1-Inputs_ByYear!$D$4),0)),0)</f>
        <v>219490.0174221136</v>
      </c>
      <c r="Q119" s="248">
        <f>IF((Q$4-$G119)&lt;($C119+$B119),IF(Q$4=$G119+$B119,SUMIFS(INDEX('ABP REC Calc'!$G$6:$AB$69,,MATCH('ABP REC Deliveries'!$H119,'ABP REC Calc'!$G$5:$AB$5,0)),'ABP REC Calc'!$C$6:$C$69,'ABP REC Deliveries'!$E119,'ABP REC Calc'!$B$6:$B$69,'ABP REC Deliveries'!$F119),
IF(Q$4&gt;$G119,P119*(1-Inputs_ByYear!$D$4),0)),0)</f>
        <v>218392.56733500303</v>
      </c>
      <c r="R119" s="248">
        <f>IF((R$4-$G119)&lt;($C119+$B119),IF(R$4=$G119+$B119,SUMIFS(INDEX('ABP REC Calc'!$G$6:$AB$69,,MATCH('ABP REC Deliveries'!$H119,'ABP REC Calc'!$G$5:$AB$5,0)),'ABP REC Calc'!$C$6:$C$69,'ABP REC Deliveries'!$E119,'ABP REC Calc'!$B$6:$B$69,'ABP REC Deliveries'!$F119),
IF(R$4&gt;$G119,Q119*(1-Inputs_ByYear!$D$4),0)),0)</f>
        <v>217300.604498328</v>
      </c>
      <c r="S119" s="248">
        <f>IF((S$4-$G119)&lt;($C119+$B119),IF(S$4=$G119+$B119,SUMIFS(INDEX('ABP REC Calc'!$G$6:$AB$69,,MATCH('ABP REC Deliveries'!$H119,'ABP REC Calc'!$G$5:$AB$5,0)),'ABP REC Calc'!$C$6:$C$69,'ABP REC Deliveries'!$E119,'ABP REC Calc'!$B$6:$B$69,'ABP REC Deliveries'!$F119),
IF(S$4&gt;$G119,R119*(1-Inputs_ByYear!$D$4),0)),0)</f>
        <v>216214.10147583636</v>
      </c>
      <c r="T119" s="248">
        <f>IF((T$4-$G119)&lt;($C119+$B119),IF(T$4=$G119+$B119,SUMIFS(INDEX('ABP REC Calc'!$G$6:$AB$69,,MATCH('ABP REC Deliveries'!$H119,'ABP REC Calc'!$G$5:$AB$5,0)),'ABP REC Calc'!$C$6:$C$69,'ABP REC Deliveries'!$E119,'ABP REC Calc'!$B$6:$B$69,'ABP REC Deliveries'!$F119),
IF(T$4&gt;$G119,S119*(1-Inputs_ByYear!$D$4),0)),0)</f>
        <v>215133.03096845717</v>
      </c>
      <c r="U119" s="248">
        <f>IF((U$4-$G119)&lt;($C119+$B119),IF(U$4=$G119+$B119,SUMIFS(INDEX('ABP REC Calc'!$G$6:$AB$69,,MATCH('ABP REC Deliveries'!$H119,'ABP REC Calc'!$G$5:$AB$5,0)),'ABP REC Calc'!$C$6:$C$69,'ABP REC Deliveries'!$E119,'ABP REC Calc'!$B$6:$B$69,'ABP REC Deliveries'!$F119),
IF(U$4&gt;$G119,T119*(1-Inputs_ByYear!$D$4),0)),0)</f>
        <v>214057.36581361489</v>
      </c>
      <c r="V119" s="248">
        <f>IF((V$4-$G119)&lt;($C119+$B119),IF(V$4=$G119+$B119,SUMIFS(INDEX('ABP REC Calc'!$G$6:$AB$69,,MATCH('ABP REC Deliveries'!$H119,'ABP REC Calc'!$G$5:$AB$5,0)),'ABP REC Calc'!$C$6:$C$69,'ABP REC Deliveries'!$E119,'ABP REC Calc'!$B$6:$B$69,'ABP REC Deliveries'!$F119),
IF(V$4&gt;$G119,U119*(1-Inputs_ByYear!$D$4),0)),0)</f>
        <v>212987.07898454682</v>
      </c>
      <c r="W119" s="248">
        <f>IF((W$4-$G119)&lt;($C119+$B119),IF(W$4=$G119+$B119,SUMIFS(INDEX('ABP REC Calc'!$G$6:$AB$69,,MATCH('ABP REC Deliveries'!$H119,'ABP REC Calc'!$G$5:$AB$5,0)),'ABP REC Calc'!$C$6:$C$69,'ABP REC Deliveries'!$E119,'ABP REC Calc'!$B$6:$B$69,'ABP REC Deliveries'!$F119),
IF(W$4&gt;$G119,V119*(1-Inputs_ByYear!$D$4),0)),0)</f>
        <v>211922.14358962409</v>
      </c>
      <c r="X119" s="248">
        <f>IF((X$4-$G119)&lt;($C119+$B119),IF(X$4=$G119+$B119,SUMIFS(INDEX('ABP REC Calc'!$G$6:$AB$69,,MATCH('ABP REC Deliveries'!$H119,'ABP REC Calc'!$G$5:$AB$5,0)),'ABP REC Calc'!$C$6:$C$69,'ABP REC Deliveries'!$E119,'ABP REC Calc'!$B$6:$B$69,'ABP REC Deliveries'!$F119),
IF(X$4&gt;$G119,W119*(1-Inputs_ByYear!$D$4),0)),0)</f>
        <v>210862.53287167597</v>
      </c>
      <c r="Y119" s="248">
        <f>IF((Y$4-$G119)&lt;($C119+$B119),IF(Y$4=$G119+$B119,SUMIFS(INDEX('ABP REC Calc'!$G$6:$AB$69,,MATCH('ABP REC Deliveries'!$H119,'ABP REC Calc'!$G$5:$AB$5,0)),'ABP REC Calc'!$C$6:$C$69,'ABP REC Deliveries'!$E119,'ABP REC Calc'!$B$6:$B$69,'ABP REC Deliveries'!$F119),
IF(Y$4&gt;$G119,X119*(1-Inputs_ByYear!$D$4),0)),0)</f>
        <v>209808.22020731759</v>
      </c>
      <c r="Z119" s="248">
        <f>IF((Z$4-$G119)&lt;($C119+$B119),IF(Z$4=$G119+$B119,SUMIFS(INDEX('ABP REC Calc'!$G$6:$AB$69,,MATCH('ABP REC Deliveries'!$H119,'ABP REC Calc'!$G$5:$AB$5,0)),'ABP REC Calc'!$C$6:$C$69,'ABP REC Deliveries'!$E119,'ABP REC Calc'!$B$6:$B$69,'ABP REC Deliveries'!$F119),
IF(Z$4&gt;$G119,Y119*(1-Inputs_ByYear!$D$4),0)),0)</f>
        <v>208759.17910628099</v>
      </c>
      <c r="AA119" s="248">
        <f>IF((AA$4-$G119)&lt;($C119+$B119),IF(AA$4=$G119+$B119,SUMIFS(INDEX('ABP REC Calc'!$G$6:$AB$69,,MATCH('ABP REC Deliveries'!$H119,'ABP REC Calc'!$G$5:$AB$5,0)),'ABP REC Calc'!$C$6:$C$69,'ABP REC Deliveries'!$E119,'ABP REC Calc'!$B$6:$B$69,'ABP REC Deliveries'!$F119),
IF(AA$4&gt;$G119,Z119*(1-Inputs_ByYear!$D$4),0)),0)</f>
        <v>207715.3832107496</v>
      </c>
      <c r="AB119" s="248">
        <f>IF((AB$4-$G119)&lt;($C119+$B119),IF(AB$4=$G119+$B119,SUMIFS(INDEX('ABP REC Calc'!$G$6:$AB$69,,MATCH('ABP REC Deliveries'!$H119,'ABP REC Calc'!$G$5:$AB$5,0)),'ABP REC Calc'!$C$6:$C$69,'ABP REC Deliveries'!$E119,'ABP REC Calc'!$B$6:$B$69,'ABP REC Deliveries'!$F119),
IF(AB$4&gt;$G119,AA119*(1-Inputs_ByYear!$D$4),0)),0)</f>
        <v>206676.80629469585</v>
      </c>
      <c r="AC119" s="248">
        <f>IF((AC$4-$G119)&lt;($C119+$B119),IF(AC$4=$G119+$B119,SUMIFS(INDEX('ABP REC Calc'!$G$6:$AB$69,,MATCH('ABP REC Deliveries'!$H119,'ABP REC Calc'!$G$5:$AB$5,0)),'ABP REC Calc'!$C$6:$C$69,'ABP REC Deliveries'!$E119,'ABP REC Calc'!$B$6:$B$69,'ABP REC Deliveries'!$F119),
IF(AC$4&gt;$G119,AB119*(1-Inputs_ByYear!$D$4),0)),0)</f>
        <v>205643.42226322237</v>
      </c>
      <c r="AD119" s="248">
        <f>IF((AD$4-$G119)&lt;($C119+$B119),IF(AD$4=$G119+$B119,SUMIFS(INDEX('ABP REC Calc'!$G$6:$AB$69,,MATCH('ABP REC Deliveries'!$H119,'ABP REC Calc'!$G$5:$AB$5,0)),'ABP REC Calc'!$C$6:$C$69,'ABP REC Deliveries'!$E119,'ABP REC Calc'!$B$6:$B$69,'ABP REC Deliveries'!$F119),
IF(AD$4&gt;$G119,AC119*(1-Inputs_ByYear!$D$4),0)),0)</f>
        <v>204615.20515190627</v>
      </c>
    </row>
    <row r="120" spans="2:30" ht="14.45" customHeight="1">
      <c r="B120" s="64">
        <v>2</v>
      </c>
      <c r="C120" s="64">
        <v>20</v>
      </c>
      <c r="D120" s="64" t="s">
        <v>229</v>
      </c>
      <c r="E120" s="234" t="s">
        <v>208</v>
      </c>
      <c r="F120" s="231" t="s">
        <v>231</v>
      </c>
      <c r="G120" s="231">
        <f t="shared" si="6"/>
        <v>2026</v>
      </c>
      <c r="H120" s="239" t="s">
        <v>24</v>
      </c>
      <c r="I120" s="247">
        <v>0</v>
      </c>
      <c r="J120" s="247">
        <v>0</v>
      </c>
      <c r="K120" s="248">
        <f>IF((K$4-$G120)&lt;($C120+$B120),IF(K$4=$G120+$B120,SUMIFS(INDEX('ABP REC Calc'!$G$6:$AB$69,,MATCH('ABP REC Deliveries'!$H120,'ABP REC Calc'!$G$5:$AB$5,0)),'ABP REC Calc'!$C$6:$C$69,'ABP REC Deliveries'!$E120,'ABP REC Calc'!$B$6:$B$69,'ABP REC Deliveries'!$F120),
IF(K$4&gt;$G120,J120*(1-Inputs_ByYear!$D$4),0)),0)</f>
        <v>0</v>
      </c>
      <c r="L120" s="248">
        <f>IF((L$4-$G120)&lt;($C120+$B120),IF(L$4=$G120+$B120,SUMIFS(INDEX('ABP REC Calc'!$G$6:$AB$69,,MATCH('ABP REC Deliveries'!$H120,'ABP REC Calc'!$G$5:$AB$5,0)),'ABP REC Calc'!$C$6:$C$69,'ABP REC Deliveries'!$E120,'ABP REC Calc'!$B$6:$B$69,'ABP REC Deliveries'!$F120),
IF(L$4&gt;$G120,K120*(1-Inputs_ByYear!$D$4),0)),0)</f>
        <v>0</v>
      </c>
      <c r="M120" s="248">
        <f>IF((M$4-$G120)&lt;($C120+$B120),IF(M$4=$G120+$B120,SUMIFS(INDEX('ABP REC Calc'!$G$6:$AB$69,,MATCH('ABP REC Deliveries'!$H120,'ABP REC Calc'!$G$5:$AB$5,0)),'ABP REC Calc'!$C$6:$C$69,'ABP REC Deliveries'!$E120,'ABP REC Calc'!$B$6:$B$69,'ABP REC Deliveries'!$F120),
IF(M$4&gt;$G120,L120*(1-Inputs_ByYear!$D$4),0)),0)</f>
        <v>223935.24383999998</v>
      </c>
      <c r="N120" s="248">
        <f>IF((N$4-$G120)&lt;($C120+$B120),IF(N$4=$G120+$B120,SUMIFS(INDEX('ABP REC Calc'!$G$6:$AB$69,,MATCH('ABP REC Deliveries'!$H120,'ABP REC Calc'!$G$5:$AB$5,0)),'ABP REC Calc'!$C$6:$C$69,'ABP REC Deliveries'!$E120,'ABP REC Calc'!$B$6:$B$69,'ABP REC Deliveries'!$F120),
IF(N$4&gt;$G120,M120*(1-Inputs_ByYear!$D$4),0)),0)</f>
        <v>222815.56762079999</v>
      </c>
      <c r="O120" s="248">
        <f>IF((O$4-$G120)&lt;($C120+$B120),IF(O$4=$G120+$B120,SUMIFS(INDEX('ABP REC Calc'!$G$6:$AB$69,,MATCH('ABP REC Deliveries'!$H120,'ABP REC Calc'!$G$5:$AB$5,0)),'ABP REC Calc'!$C$6:$C$69,'ABP REC Deliveries'!$E120,'ABP REC Calc'!$B$6:$B$69,'ABP REC Deliveries'!$F120),
IF(O$4&gt;$G120,N120*(1-Inputs_ByYear!$D$4),0)),0)</f>
        <v>221701.48978269598</v>
      </c>
      <c r="P120" s="248">
        <f>IF((P$4-$G120)&lt;($C120+$B120),IF(P$4=$G120+$B120,SUMIFS(INDEX('ABP REC Calc'!$G$6:$AB$69,,MATCH('ABP REC Deliveries'!$H120,'ABP REC Calc'!$G$5:$AB$5,0)),'ABP REC Calc'!$C$6:$C$69,'ABP REC Deliveries'!$E120,'ABP REC Calc'!$B$6:$B$69,'ABP REC Deliveries'!$F120),
IF(P$4&gt;$G120,O120*(1-Inputs_ByYear!$D$4),0)),0)</f>
        <v>220592.98233378251</v>
      </c>
      <c r="Q120" s="248">
        <f>IF((Q$4-$G120)&lt;($C120+$B120),IF(Q$4=$G120+$B120,SUMIFS(INDEX('ABP REC Calc'!$G$6:$AB$69,,MATCH('ABP REC Deliveries'!$H120,'ABP REC Calc'!$G$5:$AB$5,0)),'ABP REC Calc'!$C$6:$C$69,'ABP REC Deliveries'!$E120,'ABP REC Calc'!$B$6:$B$69,'ABP REC Deliveries'!$F120),
IF(Q$4&gt;$G120,P120*(1-Inputs_ByYear!$D$4),0)),0)</f>
        <v>219490.0174221136</v>
      </c>
      <c r="R120" s="248">
        <f>IF((R$4-$G120)&lt;($C120+$B120),IF(R$4=$G120+$B120,SUMIFS(INDEX('ABP REC Calc'!$G$6:$AB$69,,MATCH('ABP REC Deliveries'!$H120,'ABP REC Calc'!$G$5:$AB$5,0)),'ABP REC Calc'!$C$6:$C$69,'ABP REC Deliveries'!$E120,'ABP REC Calc'!$B$6:$B$69,'ABP REC Deliveries'!$F120),
IF(R$4&gt;$G120,Q120*(1-Inputs_ByYear!$D$4),0)),0)</f>
        <v>218392.56733500303</v>
      </c>
      <c r="S120" s="248">
        <f>IF((S$4-$G120)&lt;($C120+$B120),IF(S$4=$G120+$B120,SUMIFS(INDEX('ABP REC Calc'!$G$6:$AB$69,,MATCH('ABP REC Deliveries'!$H120,'ABP REC Calc'!$G$5:$AB$5,0)),'ABP REC Calc'!$C$6:$C$69,'ABP REC Deliveries'!$E120,'ABP REC Calc'!$B$6:$B$69,'ABP REC Deliveries'!$F120),
IF(S$4&gt;$G120,R120*(1-Inputs_ByYear!$D$4),0)),0)</f>
        <v>217300.604498328</v>
      </c>
      <c r="T120" s="248">
        <f>IF((T$4-$G120)&lt;($C120+$B120),IF(T$4=$G120+$B120,SUMIFS(INDEX('ABP REC Calc'!$G$6:$AB$69,,MATCH('ABP REC Deliveries'!$H120,'ABP REC Calc'!$G$5:$AB$5,0)),'ABP REC Calc'!$C$6:$C$69,'ABP REC Deliveries'!$E120,'ABP REC Calc'!$B$6:$B$69,'ABP REC Deliveries'!$F120),
IF(T$4&gt;$G120,S120*(1-Inputs_ByYear!$D$4),0)),0)</f>
        <v>216214.10147583636</v>
      </c>
      <c r="U120" s="248">
        <f>IF((U$4-$G120)&lt;($C120+$B120),IF(U$4=$G120+$B120,SUMIFS(INDEX('ABP REC Calc'!$G$6:$AB$69,,MATCH('ABP REC Deliveries'!$H120,'ABP REC Calc'!$G$5:$AB$5,0)),'ABP REC Calc'!$C$6:$C$69,'ABP REC Deliveries'!$E120,'ABP REC Calc'!$B$6:$B$69,'ABP REC Deliveries'!$F120),
IF(U$4&gt;$G120,T120*(1-Inputs_ByYear!$D$4),0)),0)</f>
        <v>215133.03096845717</v>
      </c>
      <c r="V120" s="248">
        <f>IF((V$4-$G120)&lt;($C120+$B120),IF(V$4=$G120+$B120,SUMIFS(INDEX('ABP REC Calc'!$G$6:$AB$69,,MATCH('ABP REC Deliveries'!$H120,'ABP REC Calc'!$G$5:$AB$5,0)),'ABP REC Calc'!$C$6:$C$69,'ABP REC Deliveries'!$E120,'ABP REC Calc'!$B$6:$B$69,'ABP REC Deliveries'!$F120),
IF(V$4&gt;$G120,U120*(1-Inputs_ByYear!$D$4),0)),0)</f>
        <v>214057.36581361489</v>
      </c>
      <c r="W120" s="248">
        <f>IF((W$4-$G120)&lt;($C120+$B120),IF(W$4=$G120+$B120,SUMIFS(INDEX('ABP REC Calc'!$G$6:$AB$69,,MATCH('ABP REC Deliveries'!$H120,'ABP REC Calc'!$G$5:$AB$5,0)),'ABP REC Calc'!$C$6:$C$69,'ABP REC Deliveries'!$E120,'ABP REC Calc'!$B$6:$B$69,'ABP REC Deliveries'!$F120),
IF(W$4&gt;$G120,V120*(1-Inputs_ByYear!$D$4),0)),0)</f>
        <v>212987.07898454682</v>
      </c>
      <c r="X120" s="248">
        <f>IF((X$4-$G120)&lt;($C120+$B120),IF(X$4=$G120+$B120,SUMIFS(INDEX('ABP REC Calc'!$G$6:$AB$69,,MATCH('ABP REC Deliveries'!$H120,'ABP REC Calc'!$G$5:$AB$5,0)),'ABP REC Calc'!$C$6:$C$69,'ABP REC Deliveries'!$E120,'ABP REC Calc'!$B$6:$B$69,'ABP REC Deliveries'!$F120),
IF(X$4&gt;$G120,W120*(1-Inputs_ByYear!$D$4),0)),0)</f>
        <v>211922.14358962409</v>
      </c>
      <c r="Y120" s="248">
        <f>IF((Y$4-$G120)&lt;($C120+$B120),IF(Y$4=$G120+$B120,SUMIFS(INDEX('ABP REC Calc'!$G$6:$AB$69,,MATCH('ABP REC Deliveries'!$H120,'ABP REC Calc'!$G$5:$AB$5,0)),'ABP REC Calc'!$C$6:$C$69,'ABP REC Deliveries'!$E120,'ABP REC Calc'!$B$6:$B$69,'ABP REC Deliveries'!$F120),
IF(Y$4&gt;$G120,X120*(1-Inputs_ByYear!$D$4),0)),0)</f>
        <v>210862.53287167597</v>
      </c>
      <c r="Z120" s="248">
        <f>IF((Z$4-$G120)&lt;($C120+$B120),IF(Z$4=$G120+$B120,SUMIFS(INDEX('ABP REC Calc'!$G$6:$AB$69,,MATCH('ABP REC Deliveries'!$H120,'ABP REC Calc'!$G$5:$AB$5,0)),'ABP REC Calc'!$C$6:$C$69,'ABP REC Deliveries'!$E120,'ABP REC Calc'!$B$6:$B$69,'ABP REC Deliveries'!$F120),
IF(Z$4&gt;$G120,Y120*(1-Inputs_ByYear!$D$4),0)),0)</f>
        <v>209808.22020731759</v>
      </c>
      <c r="AA120" s="248">
        <f>IF((AA$4-$G120)&lt;($C120+$B120),IF(AA$4=$G120+$B120,SUMIFS(INDEX('ABP REC Calc'!$G$6:$AB$69,,MATCH('ABP REC Deliveries'!$H120,'ABP REC Calc'!$G$5:$AB$5,0)),'ABP REC Calc'!$C$6:$C$69,'ABP REC Deliveries'!$E120,'ABP REC Calc'!$B$6:$B$69,'ABP REC Deliveries'!$F120),
IF(AA$4&gt;$G120,Z120*(1-Inputs_ByYear!$D$4),0)),0)</f>
        <v>208759.17910628099</v>
      </c>
      <c r="AB120" s="248">
        <f>IF((AB$4-$G120)&lt;($C120+$B120),IF(AB$4=$G120+$B120,SUMIFS(INDEX('ABP REC Calc'!$G$6:$AB$69,,MATCH('ABP REC Deliveries'!$H120,'ABP REC Calc'!$G$5:$AB$5,0)),'ABP REC Calc'!$C$6:$C$69,'ABP REC Deliveries'!$E120,'ABP REC Calc'!$B$6:$B$69,'ABP REC Deliveries'!$F120),
IF(AB$4&gt;$G120,AA120*(1-Inputs_ByYear!$D$4),0)),0)</f>
        <v>207715.3832107496</v>
      </c>
      <c r="AC120" s="248">
        <f>IF((AC$4-$G120)&lt;($C120+$B120),IF(AC$4=$G120+$B120,SUMIFS(INDEX('ABP REC Calc'!$G$6:$AB$69,,MATCH('ABP REC Deliveries'!$H120,'ABP REC Calc'!$G$5:$AB$5,0)),'ABP REC Calc'!$C$6:$C$69,'ABP REC Deliveries'!$E120,'ABP REC Calc'!$B$6:$B$69,'ABP REC Deliveries'!$F120),
IF(AC$4&gt;$G120,AB120*(1-Inputs_ByYear!$D$4),0)),0)</f>
        <v>206676.80629469585</v>
      </c>
      <c r="AD120" s="248">
        <f>IF((AD$4-$G120)&lt;($C120+$B120),IF(AD$4=$G120+$B120,SUMIFS(INDEX('ABP REC Calc'!$G$6:$AB$69,,MATCH('ABP REC Deliveries'!$H120,'ABP REC Calc'!$G$5:$AB$5,0)),'ABP REC Calc'!$C$6:$C$69,'ABP REC Deliveries'!$E120,'ABP REC Calc'!$B$6:$B$69,'ABP REC Deliveries'!$F120),
IF(AD$4&gt;$G120,AC120*(1-Inputs_ByYear!$D$4),0)),0)</f>
        <v>205643.42226322237</v>
      </c>
    </row>
    <row r="121" spans="2:30" ht="14.45" customHeight="1">
      <c r="B121" s="64">
        <v>2</v>
      </c>
      <c r="C121" s="64">
        <v>20</v>
      </c>
      <c r="D121" s="64" t="s">
        <v>229</v>
      </c>
      <c r="E121" s="234" t="s">
        <v>208</v>
      </c>
      <c r="F121" s="231" t="s">
        <v>231</v>
      </c>
      <c r="G121" s="231">
        <f t="shared" si="6"/>
        <v>2027</v>
      </c>
      <c r="H121" s="239" t="s">
        <v>25</v>
      </c>
      <c r="I121" s="247">
        <v>0</v>
      </c>
      <c r="J121" s="247">
        <v>0</v>
      </c>
      <c r="K121" s="248">
        <f>IF((K$4-$G121)&lt;($C121+$B121),IF(K$4=$G121+$B121,SUMIFS(INDEX('ABP REC Calc'!$G$6:$AB$69,,MATCH('ABP REC Deliveries'!$H121,'ABP REC Calc'!$G$5:$AB$5,0)),'ABP REC Calc'!$C$6:$C$69,'ABP REC Deliveries'!$E121,'ABP REC Calc'!$B$6:$B$69,'ABP REC Deliveries'!$F121),
IF(K$4&gt;$G121,J121*(1-Inputs_ByYear!$D$4),0)),0)</f>
        <v>0</v>
      </c>
      <c r="L121" s="248">
        <f>IF((L$4-$G121)&lt;($C121+$B121),IF(L$4=$G121+$B121,SUMIFS(INDEX('ABP REC Calc'!$G$6:$AB$69,,MATCH('ABP REC Deliveries'!$H121,'ABP REC Calc'!$G$5:$AB$5,0)),'ABP REC Calc'!$C$6:$C$69,'ABP REC Deliveries'!$E121,'ABP REC Calc'!$B$6:$B$69,'ABP REC Deliveries'!$F121),
IF(L$4&gt;$G121,K121*(1-Inputs_ByYear!$D$4),0)),0)</f>
        <v>0</v>
      </c>
      <c r="M121" s="248">
        <f>IF((M$4-$G121)&lt;($C121+$B121),IF(M$4=$G121+$B121,SUMIFS(INDEX('ABP REC Calc'!$G$6:$AB$69,,MATCH('ABP REC Deliveries'!$H121,'ABP REC Calc'!$G$5:$AB$5,0)),'ABP REC Calc'!$C$6:$C$69,'ABP REC Deliveries'!$E121,'ABP REC Calc'!$B$6:$B$69,'ABP REC Deliveries'!$F121),
IF(M$4&gt;$G121,L121*(1-Inputs_ByYear!$D$4),0)),0)</f>
        <v>0</v>
      </c>
      <c r="N121" s="248">
        <f>IF((N$4-$G121)&lt;($C121+$B121),IF(N$4=$G121+$B121,SUMIFS(INDEX('ABP REC Calc'!$G$6:$AB$69,,MATCH('ABP REC Deliveries'!$H121,'ABP REC Calc'!$G$5:$AB$5,0)),'ABP REC Calc'!$C$6:$C$69,'ABP REC Deliveries'!$E121,'ABP REC Calc'!$B$6:$B$69,'ABP REC Deliveries'!$F121),
IF(N$4&gt;$G121,M121*(1-Inputs_ByYear!$D$4),0)),0)</f>
        <v>223935.24383999998</v>
      </c>
      <c r="O121" s="248">
        <f>IF((O$4-$G121)&lt;($C121+$B121),IF(O$4=$G121+$B121,SUMIFS(INDEX('ABP REC Calc'!$G$6:$AB$69,,MATCH('ABP REC Deliveries'!$H121,'ABP REC Calc'!$G$5:$AB$5,0)),'ABP REC Calc'!$C$6:$C$69,'ABP REC Deliveries'!$E121,'ABP REC Calc'!$B$6:$B$69,'ABP REC Deliveries'!$F121),
IF(O$4&gt;$G121,N121*(1-Inputs_ByYear!$D$4),0)),0)</f>
        <v>222815.56762079999</v>
      </c>
      <c r="P121" s="248">
        <f>IF((P$4-$G121)&lt;($C121+$B121),IF(P$4=$G121+$B121,SUMIFS(INDEX('ABP REC Calc'!$G$6:$AB$69,,MATCH('ABP REC Deliveries'!$H121,'ABP REC Calc'!$G$5:$AB$5,0)),'ABP REC Calc'!$C$6:$C$69,'ABP REC Deliveries'!$E121,'ABP REC Calc'!$B$6:$B$69,'ABP REC Deliveries'!$F121),
IF(P$4&gt;$G121,O121*(1-Inputs_ByYear!$D$4),0)),0)</f>
        <v>221701.48978269598</v>
      </c>
      <c r="Q121" s="248">
        <f>IF((Q$4-$G121)&lt;($C121+$B121),IF(Q$4=$G121+$B121,SUMIFS(INDEX('ABP REC Calc'!$G$6:$AB$69,,MATCH('ABP REC Deliveries'!$H121,'ABP REC Calc'!$G$5:$AB$5,0)),'ABP REC Calc'!$C$6:$C$69,'ABP REC Deliveries'!$E121,'ABP REC Calc'!$B$6:$B$69,'ABP REC Deliveries'!$F121),
IF(Q$4&gt;$G121,P121*(1-Inputs_ByYear!$D$4),0)),0)</f>
        <v>220592.98233378251</v>
      </c>
      <c r="R121" s="248">
        <f>IF((R$4-$G121)&lt;($C121+$B121),IF(R$4=$G121+$B121,SUMIFS(INDEX('ABP REC Calc'!$G$6:$AB$69,,MATCH('ABP REC Deliveries'!$H121,'ABP REC Calc'!$G$5:$AB$5,0)),'ABP REC Calc'!$C$6:$C$69,'ABP REC Deliveries'!$E121,'ABP REC Calc'!$B$6:$B$69,'ABP REC Deliveries'!$F121),
IF(R$4&gt;$G121,Q121*(1-Inputs_ByYear!$D$4),0)),0)</f>
        <v>219490.0174221136</v>
      </c>
      <c r="S121" s="248">
        <f>IF((S$4-$G121)&lt;($C121+$B121),IF(S$4=$G121+$B121,SUMIFS(INDEX('ABP REC Calc'!$G$6:$AB$69,,MATCH('ABP REC Deliveries'!$H121,'ABP REC Calc'!$G$5:$AB$5,0)),'ABP REC Calc'!$C$6:$C$69,'ABP REC Deliveries'!$E121,'ABP REC Calc'!$B$6:$B$69,'ABP REC Deliveries'!$F121),
IF(S$4&gt;$G121,R121*(1-Inputs_ByYear!$D$4),0)),0)</f>
        <v>218392.56733500303</v>
      </c>
      <c r="T121" s="248">
        <f>IF((T$4-$G121)&lt;($C121+$B121),IF(T$4=$G121+$B121,SUMIFS(INDEX('ABP REC Calc'!$G$6:$AB$69,,MATCH('ABP REC Deliveries'!$H121,'ABP REC Calc'!$G$5:$AB$5,0)),'ABP REC Calc'!$C$6:$C$69,'ABP REC Deliveries'!$E121,'ABP REC Calc'!$B$6:$B$69,'ABP REC Deliveries'!$F121),
IF(T$4&gt;$G121,S121*(1-Inputs_ByYear!$D$4),0)),0)</f>
        <v>217300.604498328</v>
      </c>
      <c r="U121" s="248">
        <f>IF((U$4-$G121)&lt;($C121+$B121),IF(U$4=$G121+$B121,SUMIFS(INDEX('ABP REC Calc'!$G$6:$AB$69,,MATCH('ABP REC Deliveries'!$H121,'ABP REC Calc'!$G$5:$AB$5,0)),'ABP REC Calc'!$C$6:$C$69,'ABP REC Deliveries'!$E121,'ABP REC Calc'!$B$6:$B$69,'ABP REC Deliveries'!$F121),
IF(U$4&gt;$G121,T121*(1-Inputs_ByYear!$D$4),0)),0)</f>
        <v>216214.10147583636</v>
      </c>
      <c r="V121" s="248">
        <f>IF((V$4-$G121)&lt;($C121+$B121),IF(V$4=$G121+$B121,SUMIFS(INDEX('ABP REC Calc'!$G$6:$AB$69,,MATCH('ABP REC Deliveries'!$H121,'ABP REC Calc'!$G$5:$AB$5,0)),'ABP REC Calc'!$C$6:$C$69,'ABP REC Deliveries'!$E121,'ABP REC Calc'!$B$6:$B$69,'ABP REC Deliveries'!$F121),
IF(V$4&gt;$G121,U121*(1-Inputs_ByYear!$D$4),0)),0)</f>
        <v>215133.03096845717</v>
      </c>
      <c r="W121" s="248">
        <f>IF((W$4-$G121)&lt;($C121+$B121),IF(W$4=$G121+$B121,SUMIFS(INDEX('ABP REC Calc'!$G$6:$AB$69,,MATCH('ABP REC Deliveries'!$H121,'ABP REC Calc'!$G$5:$AB$5,0)),'ABP REC Calc'!$C$6:$C$69,'ABP REC Deliveries'!$E121,'ABP REC Calc'!$B$6:$B$69,'ABP REC Deliveries'!$F121),
IF(W$4&gt;$G121,V121*(1-Inputs_ByYear!$D$4),0)),0)</f>
        <v>214057.36581361489</v>
      </c>
      <c r="X121" s="248">
        <f>IF((X$4-$G121)&lt;($C121+$B121),IF(X$4=$G121+$B121,SUMIFS(INDEX('ABP REC Calc'!$G$6:$AB$69,,MATCH('ABP REC Deliveries'!$H121,'ABP REC Calc'!$G$5:$AB$5,0)),'ABP REC Calc'!$C$6:$C$69,'ABP REC Deliveries'!$E121,'ABP REC Calc'!$B$6:$B$69,'ABP REC Deliveries'!$F121),
IF(X$4&gt;$G121,W121*(1-Inputs_ByYear!$D$4),0)),0)</f>
        <v>212987.07898454682</v>
      </c>
      <c r="Y121" s="248">
        <f>IF((Y$4-$G121)&lt;($C121+$B121),IF(Y$4=$G121+$B121,SUMIFS(INDEX('ABP REC Calc'!$G$6:$AB$69,,MATCH('ABP REC Deliveries'!$H121,'ABP REC Calc'!$G$5:$AB$5,0)),'ABP REC Calc'!$C$6:$C$69,'ABP REC Deliveries'!$E121,'ABP REC Calc'!$B$6:$B$69,'ABP REC Deliveries'!$F121),
IF(Y$4&gt;$G121,X121*(1-Inputs_ByYear!$D$4),0)),0)</f>
        <v>211922.14358962409</v>
      </c>
      <c r="Z121" s="248">
        <f>IF((Z$4-$G121)&lt;($C121+$B121),IF(Z$4=$G121+$B121,SUMIFS(INDEX('ABP REC Calc'!$G$6:$AB$69,,MATCH('ABP REC Deliveries'!$H121,'ABP REC Calc'!$G$5:$AB$5,0)),'ABP REC Calc'!$C$6:$C$69,'ABP REC Deliveries'!$E121,'ABP REC Calc'!$B$6:$B$69,'ABP REC Deliveries'!$F121),
IF(Z$4&gt;$G121,Y121*(1-Inputs_ByYear!$D$4),0)),0)</f>
        <v>210862.53287167597</v>
      </c>
      <c r="AA121" s="248">
        <f>IF((AA$4-$G121)&lt;($C121+$B121),IF(AA$4=$G121+$B121,SUMIFS(INDEX('ABP REC Calc'!$G$6:$AB$69,,MATCH('ABP REC Deliveries'!$H121,'ABP REC Calc'!$G$5:$AB$5,0)),'ABP REC Calc'!$C$6:$C$69,'ABP REC Deliveries'!$E121,'ABP REC Calc'!$B$6:$B$69,'ABP REC Deliveries'!$F121),
IF(AA$4&gt;$G121,Z121*(1-Inputs_ByYear!$D$4),0)),0)</f>
        <v>209808.22020731759</v>
      </c>
      <c r="AB121" s="248">
        <f>IF((AB$4-$G121)&lt;($C121+$B121),IF(AB$4=$G121+$B121,SUMIFS(INDEX('ABP REC Calc'!$G$6:$AB$69,,MATCH('ABP REC Deliveries'!$H121,'ABP REC Calc'!$G$5:$AB$5,0)),'ABP REC Calc'!$C$6:$C$69,'ABP REC Deliveries'!$E121,'ABP REC Calc'!$B$6:$B$69,'ABP REC Deliveries'!$F121),
IF(AB$4&gt;$G121,AA121*(1-Inputs_ByYear!$D$4),0)),0)</f>
        <v>208759.17910628099</v>
      </c>
      <c r="AC121" s="248">
        <f>IF((AC$4-$G121)&lt;($C121+$B121),IF(AC$4=$G121+$B121,SUMIFS(INDEX('ABP REC Calc'!$G$6:$AB$69,,MATCH('ABP REC Deliveries'!$H121,'ABP REC Calc'!$G$5:$AB$5,0)),'ABP REC Calc'!$C$6:$C$69,'ABP REC Deliveries'!$E121,'ABP REC Calc'!$B$6:$B$69,'ABP REC Deliveries'!$F121),
IF(AC$4&gt;$G121,AB121*(1-Inputs_ByYear!$D$4),0)),0)</f>
        <v>207715.3832107496</v>
      </c>
      <c r="AD121" s="248">
        <f>IF((AD$4-$G121)&lt;($C121+$B121),IF(AD$4=$G121+$B121,SUMIFS(INDEX('ABP REC Calc'!$G$6:$AB$69,,MATCH('ABP REC Deliveries'!$H121,'ABP REC Calc'!$G$5:$AB$5,0)),'ABP REC Calc'!$C$6:$C$69,'ABP REC Deliveries'!$E121,'ABP REC Calc'!$B$6:$B$69,'ABP REC Deliveries'!$F121),
IF(AD$4&gt;$G121,AC121*(1-Inputs_ByYear!$D$4),0)),0)</f>
        <v>206676.80629469585</v>
      </c>
    </row>
    <row r="122" spans="2:30" ht="14.45" customHeight="1">
      <c r="B122" s="64">
        <v>2</v>
      </c>
      <c r="C122" s="64">
        <v>20</v>
      </c>
      <c r="D122" s="64" t="s">
        <v>229</v>
      </c>
      <c r="E122" s="234" t="s">
        <v>208</v>
      </c>
      <c r="F122" s="231" t="s">
        <v>231</v>
      </c>
      <c r="G122" s="231">
        <f t="shared" si="6"/>
        <v>2028</v>
      </c>
      <c r="H122" s="239" t="s">
        <v>26</v>
      </c>
      <c r="I122" s="247">
        <v>0</v>
      </c>
      <c r="J122" s="247">
        <v>0</v>
      </c>
      <c r="K122" s="248">
        <f>IF((K$4-$G122)&lt;($C122+$B122),IF(K$4=$G122+$B122,SUMIFS(INDEX('ABP REC Calc'!$G$6:$AB$69,,MATCH('ABP REC Deliveries'!$H122,'ABP REC Calc'!$G$5:$AB$5,0)),'ABP REC Calc'!$C$6:$C$69,'ABP REC Deliveries'!$E122,'ABP REC Calc'!$B$6:$B$69,'ABP REC Deliveries'!$F122),
IF(K$4&gt;$G122,J122*(1-Inputs_ByYear!$D$4),0)),0)</f>
        <v>0</v>
      </c>
      <c r="L122" s="248">
        <f>IF((L$4-$G122)&lt;($C122+$B122),IF(L$4=$G122+$B122,SUMIFS(INDEX('ABP REC Calc'!$G$6:$AB$69,,MATCH('ABP REC Deliveries'!$H122,'ABP REC Calc'!$G$5:$AB$5,0)),'ABP REC Calc'!$C$6:$C$69,'ABP REC Deliveries'!$E122,'ABP REC Calc'!$B$6:$B$69,'ABP REC Deliveries'!$F122),
IF(L$4&gt;$G122,K122*(1-Inputs_ByYear!$D$4),0)),0)</f>
        <v>0</v>
      </c>
      <c r="M122" s="248">
        <f>IF((M$4-$G122)&lt;($C122+$B122),IF(M$4=$G122+$B122,SUMIFS(INDEX('ABP REC Calc'!$G$6:$AB$69,,MATCH('ABP REC Deliveries'!$H122,'ABP REC Calc'!$G$5:$AB$5,0)),'ABP REC Calc'!$C$6:$C$69,'ABP REC Deliveries'!$E122,'ABP REC Calc'!$B$6:$B$69,'ABP REC Deliveries'!$F122),
IF(M$4&gt;$G122,L122*(1-Inputs_ByYear!$D$4),0)),0)</f>
        <v>0</v>
      </c>
      <c r="N122" s="248">
        <f>IF((N$4-$G122)&lt;($C122+$B122),IF(N$4=$G122+$B122,SUMIFS(INDEX('ABP REC Calc'!$G$6:$AB$69,,MATCH('ABP REC Deliveries'!$H122,'ABP REC Calc'!$G$5:$AB$5,0)),'ABP REC Calc'!$C$6:$C$69,'ABP REC Deliveries'!$E122,'ABP REC Calc'!$B$6:$B$69,'ABP REC Deliveries'!$F122),
IF(N$4&gt;$G122,M122*(1-Inputs_ByYear!$D$4),0)),0)</f>
        <v>0</v>
      </c>
      <c r="O122" s="248">
        <f>IF((O$4-$G122)&lt;($C122+$B122),IF(O$4=$G122+$B122,SUMIFS(INDEX('ABP REC Calc'!$G$6:$AB$69,,MATCH('ABP REC Deliveries'!$H122,'ABP REC Calc'!$G$5:$AB$5,0)),'ABP REC Calc'!$C$6:$C$69,'ABP REC Deliveries'!$E122,'ABP REC Calc'!$B$6:$B$69,'ABP REC Deliveries'!$F122),
IF(O$4&gt;$G122,N122*(1-Inputs_ByYear!$D$4),0)),0)</f>
        <v>223935.24383999998</v>
      </c>
      <c r="P122" s="248">
        <f>IF((P$4-$G122)&lt;($C122+$B122),IF(P$4=$G122+$B122,SUMIFS(INDEX('ABP REC Calc'!$G$6:$AB$69,,MATCH('ABP REC Deliveries'!$H122,'ABP REC Calc'!$G$5:$AB$5,0)),'ABP REC Calc'!$C$6:$C$69,'ABP REC Deliveries'!$E122,'ABP REC Calc'!$B$6:$B$69,'ABP REC Deliveries'!$F122),
IF(P$4&gt;$G122,O122*(1-Inputs_ByYear!$D$4),0)),0)</f>
        <v>222815.56762079999</v>
      </c>
      <c r="Q122" s="248">
        <f>IF((Q$4-$G122)&lt;($C122+$B122),IF(Q$4=$G122+$B122,SUMIFS(INDEX('ABP REC Calc'!$G$6:$AB$69,,MATCH('ABP REC Deliveries'!$H122,'ABP REC Calc'!$G$5:$AB$5,0)),'ABP REC Calc'!$C$6:$C$69,'ABP REC Deliveries'!$E122,'ABP REC Calc'!$B$6:$B$69,'ABP REC Deliveries'!$F122),
IF(Q$4&gt;$G122,P122*(1-Inputs_ByYear!$D$4),0)),0)</f>
        <v>221701.48978269598</v>
      </c>
      <c r="R122" s="248">
        <f>IF((R$4-$G122)&lt;($C122+$B122),IF(R$4=$G122+$B122,SUMIFS(INDEX('ABP REC Calc'!$G$6:$AB$69,,MATCH('ABP REC Deliveries'!$H122,'ABP REC Calc'!$G$5:$AB$5,0)),'ABP REC Calc'!$C$6:$C$69,'ABP REC Deliveries'!$E122,'ABP REC Calc'!$B$6:$B$69,'ABP REC Deliveries'!$F122),
IF(R$4&gt;$G122,Q122*(1-Inputs_ByYear!$D$4),0)),0)</f>
        <v>220592.98233378251</v>
      </c>
      <c r="S122" s="248">
        <f>IF((S$4-$G122)&lt;($C122+$B122),IF(S$4=$G122+$B122,SUMIFS(INDEX('ABP REC Calc'!$G$6:$AB$69,,MATCH('ABP REC Deliveries'!$H122,'ABP REC Calc'!$G$5:$AB$5,0)),'ABP REC Calc'!$C$6:$C$69,'ABP REC Deliveries'!$E122,'ABP REC Calc'!$B$6:$B$69,'ABP REC Deliveries'!$F122),
IF(S$4&gt;$G122,R122*(1-Inputs_ByYear!$D$4),0)),0)</f>
        <v>219490.0174221136</v>
      </c>
      <c r="T122" s="248">
        <f>IF((T$4-$G122)&lt;($C122+$B122),IF(T$4=$G122+$B122,SUMIFS(INDEX('ABP REC Calc'!$G$6:$AB$69,,MATCH('ABP REC Deliveries'!$H122,'ABP REC Calc'!$G$5:$AB$5,0)),'ABP REC Calc'!$C$6:$C$69,'ABP REC Deliveries'!$E122,'ABP REC Calc'!$B$6:$B$69,'ABP REC Deliveries'!$F122),
IF(T$4&gt;$G122,S122*(1-Inputs_ByYear!$D$4),0)),0)</f>
        <v>218392.56733500303</v>
      </c>
      <c r="U122" s="248">
        <f>IF((U$4-$G122)&lt;($C122+$B122),IF(U$4=$G122+$B122,SUMIFS(INDEX('ABP REC Calc'!$G$6:$AB$69,,MATCH('ABP REC Deliveries'!$H122,'ABP REC Calc'!$G$5:$AB$5,0)),'ABP REC Calc'!$C$6:$C$69,'ABP REC Deliveries'!$E122,'ABP REC Calc'!$B$6:$B$69,'ABP REC Deliveries'!$F122),
IF(U$4&gt;$G122,T122*(1-Inputs_ByYear!$D$4),0)),0)</f>
        <v>217300.604498328</v>
      </c>
      <c r="V122" s="248">
        <f>IF((V$4-$G122)&lt;($C122+$B122),IF(V$4=$G122+$B122,SUMIFS(INDEX('ABP REC Calc'!$G$6:$AB$69,,MATCH('ABP REC Deliveries'!$H122,'ABP REC Calc'!$G$5:$AB$5,0)),'ABP REC Calc'!$C$6:$C$69,'ABP REC Deliveries'!$E122,'ABP REC Calc'!$B$6:$B$69,'ABP REC Deliveries'!$F122),
IF(V$4&gt;$G122,U122*(1-Inputs_ByYear!$D$4),0)),0)</f>
        <v>216214.10147583636</v>
      </c>
      <c r="W122" s="248">
        <f>IF((W$4-$G122)&lt;($C122+$B122),IF(W$4=$G122+$B122,SUMIFS(INDEX('ABP REC Calc'!$G$6:$AB$69,,MATCH('ABP REC Deliveries'!$H122,'ABP REC Calc'!$G$5:$AB$5,0)),'ABP REC Calc'!$C$6:$C$69,'ABP REC Deliveries'!$E122,'ABP REC Calc'!$B$6:$B$69,'ABP REC Deliveries'!$F122),
IF(W$4&gt;$G122,V122*(1-Inputs_ByYear!$D$4),0)),0)</f>
        <v>215133.03096845717</v>
      </c>
      <c r="X122" s="248">
        <f>IF((X$4-$G122)&lt;($C122+$B122),IF(X$4=$G122+$B122,SUMIFS(INDEX('ABP REC Calc'!$G$6:$AB$69,,MATCH('ABP REC Deliveries'!$H122,'ABP REC Calc'!$G$5:$AB$5,0)),'ABP REC Calc'!$C$6:$C$69,'ABP REC Deliveries'!$E122,'ABP REC Calc'!$B$6:$B$69,'ABP REC Deliveries'!$F122),
IF(X$4&gt;$G122,W122*(1-Inputs_ByYear!$D$4),0)),0)</f>
        <v>214057.36581361489</v>
      </c>
      <c r="Y122" s="248">
        <f>IF((Y$4-$G122)&lt;($C122+$B122),IF(Y$4=$G122+$B122,SUMIFS(INDEX('ABP REC Calc'!$G$6:$AB$69,,MATCH('ABP REC Deliveries'!$H122,'ABP REC Calc'!$G$5:$AB$5,0)),'ABP REC Calc'!$C$6:$C$69,'ABP REC Deliveries'!$E122,'ABP REC Calc'!$B$6:$B$69,'ABP REC Deliveries'!$F122),
IF(Y$4&gt;$G122,X122*(1-Inputs_ByYear!$D$4),0)),0)</f>
        <v>212987.07898454682</v>
      </c>
      <c r="Z122" s="248">
        <f>IF((Z$4-$G122)&lt;($C122+$B122),IF(Z$4=$G122+$B122,SUMIFS(INDEX('ABP REC Calc'!$G$6:$AB$69,,MATCH('ABP REC Deliveries'!$H122,'ABP REC Calc'!$G$5:$AB$5,0)),'ABP REC Calc'!$C$6:$C$69,'ABP REC Deliveries'!$E122,'ABP REC Calc'!$B$6:$B$69,'ABP REC Deliveries'!$F122),
IF(Z$4&gt;$G122,Y122*(1-Inputs_ByYear!$D$4),0)),0)</f>
        <v>211922.14358962409</v>
      </c>
      <c r="AA122" s="248">
        <f>IF((AA$4-$G122)&lt;($C122+$B122),IF(AA$4=$G122+$B122,SUMIFS(INDEX('ABP REC Calc'!$G$6:$AB$69,,MATCH('ABP REC Deliveries'!$H122,'ABP REC Calc'!$G$5:$AB$5,0)),'ABP REC Calc'!$C$6:$C$69,'ABP REC Deliveries'!$E122,'ABP REC Calc'!$B$6:$B$69,'ABP REC Deliveries'!$F122),
IF(AA$4&gt;$G122,Z122*(1-Inputs_ByYear!$D$4),0)),0)</f>
        <v>210862.53287167597</v>
      </c>
      <c r="AB122" s="248">
        <f>IF((AB$4-$G122)&lt;($C122+$B122),IF(AB$4=$G122+$B122,SUMIFS(INDEX('ABP REC Calc'!$G$6:$AB$69,,MATCH('ABP REC Deliveries'!$H122,'ABP REC Calc'!$G$5:$AB$5,0)),'ABP REC Calc'!$C$6:$C$69,'ABP REC Deliveries'!$E122,'ABP REC Calc'!$B$6:$B$69,'ABP REC Deliveries'!$F122),
IF(AB$4&gt;$G122,AA122*(1-Inputs_ByYear!$D$4),0)),0)</f>
        <v>209808.22020731759</v>
      </c>
      <c r="AC122" s="248">
        <f>IF((AC$4-$G122)&lt;($C122+$B122),IF(AC$4=$G122+$B122,SUMIFS(INDEX('ABP REC Calc'!$G$6:$AB$69,,MATCH('ABP REC Deliveries'!$H122,'ABP REC Calc'!$G$5:$AB$5,0)),'ABP REC Calc'!$C$6:$C$69,'ABP REC Deliveries'!$E122,'ABP REC Calc'!$B$6:$B$69,'ABP REC Deliveries'!$F122),
IF(AC$4&gt;$G122,AB122*(1-Inputs_ByYear!$D$4),0)),0)</f>
        <v>208759.17910628099</v>
      </c>
      <c r="AD122" s="248">
        <f>IF((AD$4-$G122)&lt;($C122+$B122),IF(AD$4=$G122+$B122,SUMIFS(INDEX('ABP REC Calc'!$G$6:$AB$69,,MATCH('ABP REC Deliveries'!$H122,'ABP REC Calc'!$G$5:$AB$5,0)),'ABP REC Calc'!$C$6:$C$69,'ABP REC Deliveries'!$E122,'ABP REC Calc'!$B$6:$B$69,'ABP REC Deliveries'!$F122),
IF(AD$4&gt;$G122,AC122*(1-Inputs_ByYear!$D$4),0)),0)</f>
        <v>207715.3832107496</v>
      </c>
    </row>
    <row r="123" spans="2:30" ht="14.45" customHeight="1">
      <c r="B123" s="64">
        <v>2</v>
      </c>
      <c r="C123" s="64">
        <v>20</v>
      </c>
      <c r="D123" s="64" t="s">
        <v>229</v>
      </c>
      <c r="E123" s="234" t="s">
        <v>208</v>
      </c>
      <c r="F123" s="231" t="s">
        <v>231</v>
      </c>
      <c r="G123" s="231">
        <f t="shared" si="6"/>
        <v>2029</v>
      </c>
      <c r="H123" s="239" t="s">
        <v>27</v>
      </c>
      <c r="I123" s="247">
        <v>0</v>
      </c>
      <c r="J123" s="247">
        <v>0</v>
      </c>
      <c r="K123" s="248">
        <f>IF((K$4-$G123)&lt;($C123+$B123),IF(K$4=$G123+$B123,SUMIFS(INDEX('ABP REC Calc'!$G$6:$AB$69,,MATCH('ABP REC Deliveries'!$H123,'ABP REC Calc'!$G$5:$AB$5,0)),'ABP REC Calc'!$C$6:$C$69,'ABP REC Deliveries'!$E123,'ABP REC Calc'!$B$6:$B$69,'ABP REC Deliveries'!$F123),
IF(K$4&gt;$G123,J123*(1-Inputs_ByYear!$D$4),0)),0)</f>
        <v>0</v>
      </c>
      <c r="L123" s="248">
        <f>IF((L$4-$G123)&lt;($C123+$B123),IF(L$4=$G123+$B123,SUMIFS(INDEX('ABP REC Calc'!$G$6:$AB$69,,MATCH('ABP REC Deliveries'!$H123,'ABP REC Calc'!$G$5:$AB$5,0)),'ABP REC Calc'!$C$6:$C$69,'ABP REC Deliveries'!$E123,'ABP REC Calc'!$B$6:$B$69,'ABP REC Deliveries'!$F123),
IF(L$4&gt;$G123,K123*(1-Inputs_ByYear!$D$4),0)),0)</f>
        <v>0</v>
      </c>
      <c r="M123" s="248">
        <f>IF((M$4-$G123)&lt;($C123+$B123),IF(M$4=$G123+$B123,SUMIFS(INDEX('ABP REC Calc'!$G$6:$AB$69,,MATCH('ABP REC Deliveries'!$H123,'ABP REC Calc'!$G$5:$AB$5,0)),'ABP REC Calc'!$C$6:$C$69,'ABP REC Deliveries'!$E123,'ABP REC Calc'!$B$6:$B$69,'ABP REC Deliveries'!$F123),
IF(M$4&gt;$G123,L123*(1-Inputs_ByYear!$D$4),0)),0)</f>
        <v>0</v>
      </c>
      <c r="N123" s="248">
        <f>IF((N$4-$G123)&lt;($C123+$B123),IF(N$4=$G123+$B123,SUMIFS(INDEX('ABP REC Calc'!$G$6:$AB$69,,MATCH('ABP REC Deliveries'!$H123,'ABP REC Calc'!$G$5:$AB$5,0)),'ABP REC Calc'!$C$6:$C$69,'ABP REC Deliveries'!$E123,'ABP REC Calc'!$B$6:$B$69,'ABP REC Deliveries'!$F123),
IF(N$4&gt;$G123,M123*(1-Inputs_ByYear!$D$4),0)),0)</f>
        <v>0</v>
      </c>
      <c r="O123" s="248">
        <f>IF((O$4-$G123)&lt;($C123+$B123),IF(O$4=$G123+$B123,SUMIFS(INDEX('ABP REC Calc'!$G$6:$AB$69,,MATCH('ABP REC Deliveries'!$H123,'ABP REC Calc'!$G$5:$AB$5,0)),'ABP REC Calc'!$C$6:$C$69,'ABP REC Deliveries'!$E123,'ABP REC Calc'!$B$6:$B$69,'ABP REC Deliveries'!$F123),
IF(O$4&gt;$G123,N123*(1-Inputs_ByYear!$D$4),0)),0)</f>
        <v>0</v>
      </c>
      <c r="P123" s="248">
        <f>IF((P$4-$G123)&lt;($C123+$B123),IF(P$4=$G123+$B123,SUMIFS(INDEX('ABP REC Calc'!$G$6:$AB$69,,MATCH('ABP REC Deliveries'!$H123,'ABP REC Calc'!$G$5:$AB$5,0)),'ABP REC Calc'!$C$6:$C$69,'ABP REC Deliveries'!$E123,'ABP REC Calc'!$B$6:$B$69,'ABP REC Deliveries'!$F123),
IF(P$4&gt;$G123,O123*(1-Inputs_ByYear!$D$4),0)),0)</f>
        <v>223935.24383999998</v>
      </c>
      <c r="Q123" s="248">
        <f>IF((Q$4-$G123)&lt;($C123+$B123),IF(Q$4=$G123+$B123,SUMIFS(INDEX('ABP REC Calc'!$G$6:$AB$69,,MATCH('ABP REC Deliveries'!$H123,'ABP REC Calc'!$G$5:$AB$5,0)),'ABP REC Calc'!$C$6:$C$69,'ABP REC Deliveries'!$E123,'ABP REC Calc'!$B$6:$B$69,'ABP REC Deliveries'!$F123),
IF(Q$4&gt;$G123,P123*(1-Inputs_ByYear!$D$4),0)),0)</f>
        <v>222815.56762079999</v>
      </c>
      <c r="R123" s="248">
        <f>IF((R$4-$G123)&lt;($C123+$B123),IF(R$4=$G123+$B123,SUMIFS(INDEX('ABP REC Calc'!$G$6:$AB$69,,MATCH('ABP REC Deliveries'!$H123,'ABP REC Calc'!$G$5:$AB$5,0)),'ABP REC Calc'!$C$6:$C$69,'ABP REC Deliveries'!$E123,'ABP REC Calc'!$B$6:$B$69,'ABP REC Deliveries'!$F123),
IF(R$4&gt;$G123,Q123*(1-Inputs_ByYear!$D$4),0)),0)</f>
        <v>221701.48978269598</v>
      </c>
      <c r="S123" s="248">
        <f>IF((S$4-$G123)&lt;($C123+$B123),IF(S$4=$G123+$B123,SUMIFS(INDEX('ABP REC Calc'!$G$6:$AB$69,,MATCH('ABP REC Deliveries'!$H123,'ABP REC Calc'!$G$5:$AB$5,0)),'ABP REC Calc'!$C$6:$C$69,'ABP REC Deliveries'!$E123,'ABP REC Calc'!$B$6:$B$69,'ABP REC Deliveries'!$F123),
IF(S$4&gt;$G123,R123*(1-Inputs_ByYear!$D$4),0)),0)</f>
        <v>220592.98233378251</v>
      </c>
      <c r="T123" s="248">
        <f>IF((T$4-$G123)&lt;($C123+$B123),IF(T$4=$G123+$B123,SUMIFS(INDEX('ABP REC Calc'!$G$6:$AB$69,,MATCH('ABP REC Deliveries'!$H123,'ABP REC Calc'!$G$5:$AB$5,0)),'ABP REC Calc'!$C$6:$C$69,'ABP REC Deliveries'!$E123,'ABP REC Calc'!$B$6:$B$69,'ABP REC Deliveries'!$F123),
IF(T$4&gt;$G123,S123*(1-Inputs_ByYear!$D$4),0)),0)</f>
        <v>219490.0174221136</v>
      </c>
      <c r="U123" s="248">
        <f>IF((U$4-$G123)&lt;($C123+$B123),IF(U$4=$G123+$B123,SUMIFS(INDEX('ABP REC Calc'!$G$6:$AB$69,,MATCH('ABP REC Deliveries'!$H123,'ABP REC Calc'!$G$5:$AB$5,0)),'ABP REC Calc'!$C$6:$C$69,'ABP REC Deliveries'!$E123,'ABP REC Calc'!$B$6:$B$69,'ABP REC Deliveries'!$F123),
IF(U$4&gt;$G123,T123*(1-Inputs_ByYear!$D$4),0)),0)</f>
        <v>218392.56733500303</v>
      </c>
      <c r="V123" s="248">
        <f>IF((V$4-$G123)&lt;($C123+$B123),IF(V$4=$G123+$B123,SUMIFS(INDEX('ABP REC Calc'!$G$6:$AB$69,,MATCH('ABP REC Deliveries'!$H123,'ABP REC Calc'!$G$5:$AB$5,0)),'ABP REC Calc'!$C$6:$C$69,'ABP REC Deliveries'!$E123,'ABP REC Calc'!$B$6:$B$69,'ABP REC Deliveries'!$F123),
IF(V$4&gt;$G123,U123*(1-Inputs_ByYear!$D$4),0)),0)</f>
        <v>217300.604498328</v>
      </c>
      <c r="W123" s="248">
        <f>IF((W$4-$G123)&lt;($C123+$B123),IF(W$4=$G123+$B123,SUMIFS(INDEX('ABP REC Calc'!$G$6:$AB$69,,MATCH('ABP REC Deliveries'!$H123,'ABP REC Calc'!$G$5:$AB$5,0)),'ABP REC Calc'!$C$6:$C$69,'ABP REC Deliveries'!$E123,'ABP REC Calc'!$B$6:$B$69,'ABP REC Deliveries'!$F123),
IF(W$4&gt;$G123,V123*(1-Inputs_ByYear!$D$4),0)),0)</f>
        <v>216214.10147583636</v>
      </c>
      <c r="X123" s="248">
        <f>IF((X$4-$G123)&lt;($C123+$B123),IF(X$4=$G123+$B123,SUMIFS(INDEX('ABP REC Calc'!$G$6:$AB$69,,MATCH('ABP REC Deliveries'!$H123,'ABP REC Calc'!$G$5:$AB$5,0)),'ABP REC Calc'!$C$6:$C$69,'ABP REC Deliveries'!$E123,'ABP REC Calc'!$B$6:$B$69,'ABP REC Deliveries'!$F123),
IF(X$4&gt;$G123,W123*(1-Inputs_ByYear!$D$4),0)),0)</f>
        <v>215133.03096845717</v>
      </c>
      <c r="Y123" s="248">
        <f>IF((Y$4-$G123)&lt;($C123+$B123),IF(Y$4=$G123+$B123,SUMIFS(INDEX('ABP REC Calc'!$G$6:$AB$69,,MATCH('ABP REC Deliveries'!$H123,'ABP REC Calc'!$G$5:$AB$5,0)),'ABP REC Calc'!$C$6:$C$69,'ABP REC Deliveries'!$E123,'ABP REC Calc'!$B$6:$B$69,'ABP REC Deliveries'!$F123),
IF(Y$4&gt;$G123,X123*(1-Inputs_ByYear!$D$4),0)),0)</f>
        <v>214057.36581361489</v>
      </c>
      <c r="Z123" s="248">
        <f>IF((Z$4-$G123)&lt;($C123+$B123),IF(Z$4=$G123+$B123,SUMIFS(INDEX('ABP REC Calc'!$G$6:$AB$69,,MATCH('ABP REC Deliveries'!$H123,'ABP REC Calc'!$G$5:$AB$5,0)),'ABP REC Calc'!$C$6:$C$69,'ABP REC Deliveries'!$E123,'ABP REC Calc'!$B$6:$B$69,'ABP REC Deliveries'!$F123),
IF(Z$4&gt;$G123,Y123*(1-Inputs_ByYear!$D$4),0)),0)</f>
        <v>212987.07898454682</v>
      </c>
      <c r="AA123" s="248">
        <f>IF((AA$4-$G123)&lt;($C123+$B123),IF(AA$4=$G123+$B123,SUMIFS(INDEX('ABP REC Calc'!$G$6:$AB$69,,MATCH('ABP REC Deliveries'!$H123,'ABP REC Calc'!$G$5:$AB$5,0)),'ABP REC Calc'!$C$6:$C$69,'ABP REC Deliveries'!$E123,'ABP REC Calc'!$B$6:$B$69,'ABP REC Deliveries'!$F123),
IF(AA$4&gt;$G123,Z123*(1-Inputs_ByYear!$D$4),0)),0)</f>
        <v>211922.14358962409</v>
      </c>
      <c r="AB123" s="248">
        <f>IF((AB$4-$G123)&lt;($C123+$B123),IF(AB$4=$G123+$B123,SUMIFS(INDEX('ABP REC Calc'!$G$6:$AB$69,,MATCH('ABP REC Deliveries'!$H123,'ABP REC Calc'!$G$5:$AB$5,0)),'ABP REC Calc'!$C$6:$C$69,'ABP REC Deliveries'!$E123,'ABP REC Calc'!$B$6:$B$69,'ABP REC Deliveries'!$F123),
IF(AB$4&gt;$G123,AA123*(1-Inputs_ByYear!$D$4),0)),0)</f>
        <v>210862.53287167597</v>
      </c>
      <c r="AC123" s="248">
        <f>IF((AC$4-$G123)&lt;($C123+$B123),IF(AC$4=$G123+$B123,SUMIFS(INDEX('ABP REC Calc'!$G$6:$AB$69,,MATCH('ABP REC Deliveries'!$H123,'ABP REC Calc'!$G$5:$AB$5,0)),'ABP REC Calc'!$C$6:$C$69,'ABP REC Deliveries'!$E123,'ABP REC Calc'!$B$6:$B$69,'ABP REC Deliveries'!$F123),
IF(AC$4&gt;$G123,AB123*(1-Inputs_ByYear!$D$4),0)),0)</f>
        <v>209808.22020731759</v>
      </c>
      <c r="AD123" s="248">
        <f>IF((AD$4-$G123)&lt;($C123+$B123),IF(AD$4=$G123+$B123,SUMIFS(INDEX('ABP REC Calc'!$G$6:$AB$69,,MATCH('ABP REC Deliveries'!$H123,'ABP REC Calc'!$G$5:$AB$5,0)),'ABP REC Calc'!$C$6:$C$69,'ABP REC Deliveries'!$E123,'ABP REC Calc'!$B$6:$B$69,'ABP REC Deliveries'!$F123),
IF(AD$4&gt;$G123,AC123*(1-Inputs_ByYear!$D$4),0)),0)</f>
        <v>208759.17910628099</v>
      </c>
    </row>
    <row r="124" spans="2:30" ht="14.45" customHeight="1">
      <c r="B124" s="64">
        <v>2</v>
      </c>
      <c r="C124" s="64">
        <v>20</v>
      </c>
      <c r="D124" s="64" t="s">
        <v>229</v>
      </c>
      <c r="E124" s="234" t="s">
        <v>208</v>
      </c>
      <c r="F124" s="231" t="s">
        <v>231</v>
      </c>
      <c r="G124" s="231">
        <f t="shared" si="6"/>
        <v>2030</v>
      </c>
      <c r="H124" s="239" t="s">
        <v>28</v>
      </c>
      <c r="I124" s="247">
        <v>0</v>
      </c>
      <c r="J124" s="247">
        <v>0</v>
      </c>
      <c r="K124" s="248">
        <f>IF((K$4-$G124)&lt;($C124+$B124),IF(K$4=$G124+$B124,SUMIFS(INDEX('ABP REC Calc'!$G$6:$AB$69,,MATCH('ABP REC Deliveries'!$H124,'ABP REC Calc'!$G$5:$AB$5,0)),'ABP REC Calc'!$C$6:$C$69,'ABP REC Deliveries'!$E124,'ABP REC Calc'!$B$6:$B$69,'ABP REC Deliveries'!$F124),
IF(K$4&gt;$G124,J124*(1-Inputs_ByYear!$D$4),0)),0)</f>
        <v>0</v>
      </c>
      <c r="L124" s="248">
        <f>IF((L$4-$G124)&lt;($C124+$B124),IF(L$4=$G124+$B124,SUMIFS(INDEX('ABP REC Calc'!$G$6:$AB$69,,MATCH('ABP REC Deliveries'!$H124,'ABP REC Calc'!$G$5:$AB$5,0)),'ABP REC Calc'!$C$6:$C$69,'ABP REC Deliveries'!$E124,'ABP REC Calc'!$B$6:$B$69,'ABP REC Deliveries'!$F124),
IF(L$4&gt;$G124,K124*(1-Inputs_ByYear!$D$4),0)),0)</f>
        <v>0</v>
      </c>
      <c r="M124" s="248">
        <f>IF((M$4-$G124)&lt;($C124+$B124),IF(M$4=$G124+$B124,SUMIFS(INDEX('ABP REC Calc'!$G$6:$AB$69,,MATCH('ABP REC Deliveries'!$H124,'ABP REC Calc'!$G$5:$AB$5,0)),'ABP REC Calc'!$C$6:$C$69,'ABP REC Deliveries'!$E124,'ABP REC Calc'!$B$6:$B$69,'ABP REC Deliveries'!$F124),
IF(M$4&gt;$G124,L124*(1-Inputs_ByYear!$D$4),0)),0)</f>
        <v>0</v>
      </c>
      <c r="N124" s="248">
        <f>IF((N$4-$G124)&lt;($C124+$B124),IF(N$4=$G124+$B124,SUMIFS(INDEX('ABP REC Calc'!$G$6:$AB$69,,MATCH('ABP REC Deliveries'!$H124,'ABP REC Calc'!$G$5:$AB$5,0)),'ABP REC Calc'!$C$6:$C$69,'ABP REC Deliveries'!$E124,'ABP REC Calc'!$B$6:$B$69,'ABP REC Deliveries'!$F124),
IF(N$4&gt;$G124,M124*(1-Inputs_ByYear!$D$4),0)),0)</f>
        <v>0</v>
      </c>
      <c r="O124" s="248">
        <f>IF((O$4-$G124)&lt;($C124+$B124),IF(O$4=$G124+$B124,SUMIFS(INDEX('ABP REC Calc'!$G$6:$AB$69,,MATCH('ABP REC Deliveries'!$H124,'ABP REC Calc'!$G$5:$AB$5,0)),'ABP REC Calc'!$C$6:$C$69,'ABP REC Deliveries'!$E124,'ABP REC Calc'!$B$6:$B$69,'ABP REC Deliveries'!$F124),
IF(O$4&gt;$G124,N124*(1-Inputs_ByYear!$D$4),0)),0)</f>
        <v>0</v>
      </c>
      <c r="P124" s="248">
        <f>IF((P$4-$G124)&lt;($C124+$B124),IF(P$4=$G124+$B124,SUMIFS(INDEX('ABP REC Calc'!$G$6:$AB$69,,MATCH('ABP REC Deliveries'!$H124,'ABP REC Calc'!$G$5:$AB$5,0)),'ABP REC Calc'!$C$6:$C$69,'ABP REC Deliveries'!$E124,'ABP REC Calc'!$B$6:$B$69,'ABP REC Deliveries'!$F124),
IF(P$4&gt;$G124,O124*(1-Inputs_ByYear!$D$4),0)),0)</f>
        <v>0</v>
      </c>
      <c r="Q124" s="248">
        <f>IF((Q$4-$G124)&lt;($C124+$B124),IF(Q$4=$G124+$B124,SUMIFS(INDEX('ABP REC Calc'!$G$6:$AB$69,,MATCH('ABP REC Deliveries'!$H124,'ABP REC Calc'!$G$5:$AB$5,0)),'ABP REC Calc'!$C$6:$C$69,'ABP REC Deliveries'!$E124,'ABP REC Calc'!$B$6:$B$69,'ABP REC Deliveries'!$F124),
IF(Q$4&gt;$G124,P124*(1-Inputs_ByYear!$D$4),0)),0)</f>
        <v>223935.24383999998</v>
      </c>
      <c r="R124" s="248">
        <f>IF((R$4-$G124)&lt;($C124+$B124),IF(R$4=$G124+$B124,SUMIFS(INDEX('ABP REC Calc'!$G$6:$AB$69,,MATCH('ABP REC Deliveries'!$H124,'ABP REC Calc'!$G$5:$AB$5,0)),'ABP REC Calc'!$C$6:$C$69,'ABP REC Deliveries'!$E124,'ABP REC Calc'!$B$6:$B$69,'ABP REC Deliveries'!$F124),
IF(R$4&gt;$G124,Q124*(1-Inputs_ByYear!$D$4),0)),0)</f>
        <v>222815.56762079999</v>
      </c>
      <c r="S124" s="248">
        <f>IF((S$4-$G124)&lt;($C124+$B124),IF(S$4=$G124+$B124,SUMIFS(INDEX('ABP REC Calc'!$G$6:$AB$69,,MATCH('ABP REC Deliveries'!$H124,'ABP REC Calc'!$G$5:$AB$5,0)),'ABP REC Calc'!$C$6:$C$69,'ABP REC Deliveries'!$E124,'ABP REC Calc'!$B$6:$B$69,'ABP REC Deliveries'!$F124),
IF(S$4&gt;$G124,R124*(1-Inputs_ByYear!$D$4),0)),0)</f>
        <v>221701.48978269598</v>
      </c>
      <c r="T124" s="248">
        <f>IF((T$4-$G124)&lt;($C124+$B124),IF(T$4=$G124+$B124,SUMIFS(INDEX('ABP REC Calc'!$G$6:$AB$69,,MATCH('ABP REC Deliveries'!$H124,'ABP REC Calc'!$G$5:$AB$5,0)),'ABP REC Calc'!$C$6:$C$69,'ABP REC Deliveries'!$E124,'ABP REC Calc'!$B$6:$B$69,'ABP REC Deliveries'!$F124),
IF(T$4&gt;$G124,S124*(1-Inputs_ByYear!$D$4),0)),0)</f>
        <v>220592.98233378251</v>
      </c>
      <c r="U124" s="248">
        <f>IF((U$4-$G124)&lt;($C124+$B124),IF(U$4=$G124+$B124,SUMIFS(INDEX('ABP REC Calc'!$G$6:$AB$69,,MATCH('ABP REC Deliveries'!$H124,'ABP REC Calc'!$G$5:$AB$5,0)),'ABP REC Calc'!$C$6:$C$69,'ABP REC Deliveries'!$E124,'ABP REC Calc'!$B$6:$B$69,'ABP REC Deliveries'!$F124),
IF(U$4&gt;$G124,T124*(1-Inputs_ByYear!$D$4),0)),0)</f>
        <v>219490.0174221136</v>
      </c>
      <c r="V124" s="248">
        <f>IF((V$4-$G124)&lt;($C124+$B124),IF(V$4=$G124+$B124,SUMIFS(INDEX('ABP REC Calc'!$G$6:$AB$69,,MATCH('ABP REC Deliveries'!$H124,'ABP REC Calc'!$G$5:$AB$5,0)),'ABP REC Calc'!$C$6:$C$69,'ABP REC Deliveries'!$E124,'ABP REC Calc'!$B$6:$B$69,'ABP REC Deliveries'!$F124),
IF(V$4&gt;$G124,U124*(1-Inputs_ByYear!$D$4),0)),0)</f>
        <v>218392.56733500303</v>
      </c>
      <c r="W124" s="248">
        <f>IF((W$4-$G124)&lt;($C124+$B124),IF(W$4=$G124+$B124,SUMIFS(INDEX('ABP REC Calc'!$G$6:$AB$69,,MATCH('ABP REC Deliveries'!$H124,'ABP REC Calc'!$G$5:$AB$5,0)),'ABP REC Calc'!$C$6:$C$69,'ABP REC Deliveries'!$E124,'ABP REC Calc'!$B$6:$B$69,'ABP REC Deliveries'!$F124),
IF(W$4&gt;$G124,V124*(1-Inputs_ByYear!$D$4),0)),0)</f>
        <v>217300.604498328</v>
      </c>
      <c r="X124" s="248">
        <f>IF((X$4-$G124)&lt;($C124+$B124),IF(X$4=$G124+$B124,SUMIFS(INDEX('ABP REC Calc'!$G$6:$AB$69,,MATCH('ABP REC Deliveries'!$H124,'ABP REC Calc'!$G$5:$AB$5,0)),'ABP REC Calc'!$C$6:$C$69,'ABP REC Deliveries'!$E124,'ABP REC Calc'!$B$6:$B$69,'ABP REC Deliveries'!$F124),
IF(X$4&gt;$G124,W124*(1-Inputs_ByYear!$D$4),0)),0)</f>
        <v>216214.10147583636</v>
      </c>
      <c r="Y124" s="248">
        <f>IF((Y$4-$G124)&lt;($C124+$B124),IF(Y$4=$G124+$B124,SUMIFS(INDEX('ABP REC Calc'!$G$6:$AB$69,,MATCH('ABP REC Deliveries'!$H124,'ABP REC Calc'!$G$5:$AB$5,0)),'ABP REC Calc'!$C$6:$C$69,'ABP REC Deliveries'!$E124,'ABP REC Calc'!$B$6:$B$69,'ABP REC Deliveries'!$F124),
IF(Y$4&gt;$G124,X124*(1-Inputs_ByYear!$D$4),0)),0)</f>
        <v>215133.03096845717</v>
      </c>
      <c r="Z124" s="248">
        <f>IF((Z$4-$G124)&lt;($C124+$B124),IF(Z$4=$G124+$B124,SUMIFS(INDEX('ABP REC Calc'!$G$6:$AB$69,,MATCH('ABP REC Deliveries'!$H124,'ABP REC Calc'!$G$5:$AB$5,0)),'ABP REC Calc'!$C$6:$C$69,'ABP REC Deliveries'!$E124,'ABP REC Calc'!$B$6:$B$69,'ABP REC Deliveries'!$F124),
IF(Z$4&gt;$G124,Y124*(1-Inputs_ByYear!$D$4),0)),0)</f>
        <v>214057.36581361489</v>
      </c>
      <c r="AA124" s="248">
        <f>IF((AA$4-$G124)&lt;($C124+$B124),IF(AA$4=$G124+$B124,SUMIFS(INDEX('ABP REC Calc'!$G$6:$AB$69,,MATCH('ABP REC Deliveries'!$H124,'ABP REC Calc'!$G$5:$AB$5,0)),'ABP REC Calc'!$C$6:$C$69,'ABP REC Deliveries'!$E124,'ABP REC Calc'!$B$6:$B$69,'ABP REC Deliveries'!$F124),
IF(AA$4&gt;$G124,Z124*(1-Inputs_ByYear!$D$4),0)),0)</f>
        <v>212987.07898454682</v>
      </c>
      <c r="AB124" s="248">
        <f>IF((AB$4-$G124)&lt;($C124+$B124),IF(AB$4=$G124+$B124,SUMIFS(INDEX('ABP REC Calc'!$G$6:$AB$69,,MATCH('ABP REC Deliveries'!$H124,'ABP REC Calc'!$G$5:$AB$5,0)),'ABP REC Calc'!$C$6:$C$69,'ABP REC Deliveries'!$E124,'ABP REC Calc'!$B$6:$B$69,'ABP REC Deliveries'!$F124),
IF(AB$4&gt;$G124,AA124*(1-Inputs_ByYear!$D$4),0)),0)</f>
        <v>211922.14358962409</v>
      </c>
      <c r="AC124" s="248">
        <f>IF((AC$4-$G124)&lt;($C124+$B124),IF(AC$4=$G124+$B124,SUMIFS(INDEX('ABP REC Calc'!$G$6:$AB$69,,MATCH('ABP REC Deliveries'!$H124,'ABP REC Calc'!$G$5:$AB$5,0)),'ABP REC Calc'!$C$6:$C$69,'ABP REC Deliveries'!$E124,'ABP REC Calc'!$B$6:$B$69,'ABP REC Deliveries'!$F124),
IF(AC$4&gt;$G124,AB124*(1-Inputs_ByYear!$D$4),0)),0)</f>
        <v>210862.53287167597</v>
      </c>
      <c r="AD124" s="248">
        <f>IF((AD$4-$G124)&lt;($C124+$B124),IF(AD$4=$G124+$B124,SUMIFS(INDEX('ABP REC Calc'!$G$6:$AB$69,,MATCH('ABP REC Deliveries'!$H124,'ABP REC Calc'!$G$5:$AB$5,0)),'ABP REC Calc'!$C$6:$C$69,'ABP REC Deliveries'!$E124,'ABP REC Calc'!$B$6:$B$69,'ABP REC Deliveries'!$F124),
IF(AD$4&gt;$G124,AC124*(1-Inputs_ByYear!$D$4),0)),0)</f>
        <v>209808.22020731759</v>
      </c>
    </row>
    <row r="125" spans="2:30" ht="14.45" customHeight="1">
      <c r="B125" s="64">
        <v>2</v>
      </c>
      <c r="C125" s="64">
        <v>20</v>
      </c>
      <c r="D125" s="64" t="s">
        <v>229</v>
      </c>
      <c r="E125" s="234" t="s">
        <v>208</v>
      </c>
      <c r="F125" s="231" t="s">
        <v>231</v>
      </c>
      <c r="G125" s="231">
        <f t="shared" si="6"/>
        <v>2031</v>
      </c>
      <c r="H125" s="239" t="s">
        <v>29</v>
      </c>
      <c r="I125" s="247">
        <v>0</v>
      </c>
      <c r="J125" s="247">
        <v>0</v>
      </c>
      <c r="K125" s="248">
        <f>IF((K$4-$G125)&lt;($C125+$B125),IF(K$4=$G125+$B125,SUMIFS(INDEX('ABP REC Calc'!$G$6:$AB$69,,MATCH('ABP REC Deliveries'!$H125,'ABP REC Calc'!$G$5:$AB$5,0)),'ABP REC Calc'!$C$6:$C$69,'ABP REC Deliveries'!$E125,'ABP REC Calc'!$B$6:$B$69,'ABP REC Deliveries'!$F125),
IF(K$4&gt;$G125,J125*(1-Inputs_ByYear!$D$4),0)),0)</f>
        <v>0</v>
      </c>
      <c r="L125" s="248">
        <f>IF((L$4-$G125)&lt;($C125+$B125),IF(L$4=$G125+$B125,SUMIFS(INDEX('ABP REC Calc'!$G$6:$AB$69,,MATCH('ABP REC Deliveries'!$H125,'ABP REC Calc'!$G$5:$AB$5,0)),'ABP REC Calc'!$C$6:$C$69,'ABP REC Deliveries'!$E125,'ABP REC Calc'!$B$6:$B$69,'ABP REC Deliveries'!$F125),
IF(L$4&gt;$G125,K125*(1-Inputs_ByYear!$D$4),0)),0)</f>
        <v>0</v>
      </c>
      <c r="M125" s="248">
        <f>IF((M$4-$G125)&lt;($C125+$B125),IF(M$4=$G125+$B125,SUMIFS(INDEX('ABP REC Calc'!$G$6:$AB$69,,MATCH('ABP REC Deliveries'!$H125,'ABP REC Calc'!$G$5:$AB$5,0)),'ABP REC Calc'!$C$6:$C$69,'ABP REC Deliveries'!$E125,'ABP REC Calc'!$B$6:$B$69,'ABP REC Deliveries'!$F125),
IF(M$4&gt;$G125,L125*(1-Inputs_ByYear!$D$4),0)),0)</f>
        <v>0</v>
      </c>
      <c r="N125" s="248">
        <f>IF((N$4-$G125)&lt;($C125+$B125),IF(N$4=$G125+$B125,SUMIFS(INDEX('ABP REC Calc'!$G$6:$AB$69,,MATCH('ABP REC Deliveries'!$H125,'ABP REC Calc'!$G$5:$AB$5,0)),'ABP REC Calc'!$C$6:$C$69,'ABP REC Deliveries'!$E125,'ABP REC Calc'!$B$6:$B$69,'ABP REC Deliveries'!$F125),
IF(N$4&gt;$G125,M125*(1-Inputs_ByYear!$D$4),0)),0)</f>
        <v>0</v>
      </c>
      <c r="O125" s="248">
        <f>IF((O$4-$G125)&lt;($C125+$B125),IF(O$4=$G125+$B125,SUMIFS(INDEX('ABP REC Calc'!$G$6:$AB$69,,MATCH('ABP REC Deliveries'!$H125,'ABP REC Calc'!$G$5:$AB$5,0)),'ABP REC Calc'!$C$6:$C$69,'ABP REC Deliveries'!$E125,'ABP REC Calc'!$B$6:$B$69,'ABP REC Deliveries'!$F125),
IF(O$4&gt;$G125,N125*(1-Inputs_ByYear!$D$4),0)),0)</f>
        <v>0</v>
      </c>
      <c r="P125" s="248">
        <f>IF((P$4-$G125)&lt;($C125+$B125),IF(P$4=$G125+$B125,SUMIFS(INDEX('ABP REC Calc'!$G$6:$AB$69,,MATCH('ABP REC Deliveries'!$H125,'ABP REC Calc'!$G$5:$AB$5,0)),'ABP REC Calc'!$C$6:$C$69,'ABP REC Deliveries'!$E125,'ABP REC Calc'!$B$6:$B$69,'ABP REC Deliveries'!$F125),
IF(P$4&gt;$G125,O125*(1-Inputs_ByYear!$D$4),0)),0)</f>
        <v>0</v>
      </c>
      <c r="Q125" s="248">
        <f>IF((Q$4-$G125)&lt;($C125+$B125),IF(Q$4=$G125+$B125,SUMIFS(INDEX('ABP REC Calc'!$G$6:$AB$69,,MATCH('ABP REC Deliveries'!$H125,'ABP REC Calc'!$G$5:$AB$5,0)),'ABP REC Calc'!$C$6:$C$69,'ABP REC Deliveries'!$E125,'ABP REC Calc'!$B$6:$B$69,'ABP REC Deliveries'!$F125),
IF(Q$4&gt;$G125,P125*(1-Inputs_ByYear!$D$4),0)),0)</f>
        <v>0</v>
      </c>
      <c r="R125" s="248">
        <f>IF((R$4-$G125)&lt;($C125+$B125),IF(R$4=$G125+$B125,SUMIFS(INDEX('ABP REC Calc'!$G$6:$AB$69,,MATCH('ABP REC Deliveries'!$H125,'ABP REC Calc'!$G$5:$AB$5,0)),'ABP REC Calc'!$C$6:$C$69,'ABP REC Deliveries'!$E125,'ABP REC Calc'!$B$6:$B$69,'ABP REC Deliveries'!$F125),
IF(R$4&gt;$G125,Q125*(1-Inputs_ByYear!$D$4),0)),0)</f>
        <v>223935.24383999998</v>
      </c>
      <c r="S125" s="248">
        <f>IF((S$4-$G125)&lt;($C125+$B125),IF(S$4=$G125+$B125,SUMIFS(INDEX('ABP REC Calc'!$G$6:$AB$69,,MATCH('ABP REC Deliveries'!$H125,'ABP REC Calc'!$G$5:$AB$5,0)),'ABP REC Calc'!$C$6:$C$69,'ABP REC Deliveries'!$E125,'ABP REC Calc'!$B$6:$B$69,'ABP REC Deliveries'!$F125),
IF(S$4&gt;$G125,R125*(1-Inputs_ByYear!$D$4),0)),0)</f>
        <v>222815.56762079999</v>
      </c>
      <c r="T125" s="248">
        <f>IF((T$4-$G125)&lt;($C125+$B125),IF(T$4=$G125+$B125,SUMIFS(INDEX('ABP REC Calc'!$G$6:$AB$69,,MATCH('ABP REC Deliveries'!$H125,'ABP REC Calc'!$G$5:$AB$5,0)),'ABP REC Calc'!$C$6:$C$69,'ABP REC Deliveries'!$E125,'ABP REC Calc'!$B$6:$B$69,'ABP REC Deliveries'!$F125),
IF(T$4&gt;$G125,S125*(1-Inputs_ByYear!$D$4),0)),0)</f>
        <v>221701.48978269598</v>
      </c>
      <c r="U125" s="248">
        <f>IF((U$4-$G125)&lt;($C125+$B125),IF(U$4=$G125+$B125,SUMIFS(INDEX('ABP REC Calc'!$G$6:$AB$69,,MATCH('ABP REC Deliveries'!$H125,'ABP REC Calc'!$G$5:$AB$5,0)),'ABP REC Calc'!$C$6:$C$69,'ABP REC Deliveries'!$E125,'ABP REC Calc'!$B$6:$B$69,'ABP REC Deliveries'!$F125),
IF(U$4&gt;$G125,T125*(1-Inputs_ByYear!$D$4),0)),0)</f>
        <v>220592.98233378251</v>
      </c>
      <c r="V125" s="248">
        <f>IF((V$4-$G125)&lt;($C125+$B125),IF(V$4=$G125+$B125,SUMIFS(INDEX('ABP REC Calc'!$G$6:$AB$69,,MATCH('ABP REC Deliveries'!$H125,'ABP REC Calc'!$G$5:$AB$5,0)),'ABP REC Calc'!$C$6:$C$69,'ABP REC Deliveries'!$E125,'ABP REC Calc'!$B$6:$B$69,'ABP REC Deliveries'!$F125),
IF(V$4&gt;$G125,U125*(1-Inputs_ByYear!$D$4),0)),0)</f>
        <v>219490.0174221136</v>
      </c>
      <c r="W125" s="248">
        <f>IF((W$4-$G125)&lt;($C125+$B125),IF(W$4=$G125+$B125,SUMIFS(INDEX('ABP REC Calc'!$G$6:$AB$69,,MATCH('ABP REC Deliveries'!$H125,'ABP REC Calc'!$G$5:$AB$5,0)),'ABP REC Calc'!$C$6:$C$69,'ABP REC Deliveries'!$E125,'ABP REC Calc'!$B$6:$B$69,'ABP REC Deliveries'!$F125),
IF(W$4&gt;$G125,V125*(1-Inputs_ByYear!$D$4),0)),0)</f>
        <v>218392.56733500303</v>
      </c>
      <c r="X125" s="248">
        <f>IF((X$4-$G125)&lt;($C125+$B125),IF(X$4=$G125+$B125,SUMIFS(INDEX('ABP REC Calc'!$G$6:$AB$69,,MATCH('ABP REC Deliveries'!$H125,'ABP REC Calc'!$G$5:$AB$5,0)),'ABP REC Calc'!$C$6:$C$69,'ABP REC Deliveries'!$E125,'ABP REC Calc'!$B$6:$B$69,'ABP REC Deliveries'!$F125),
IF(X$4&gt;$G125,W125*(1-Inputs_ByYear!$D$4),0)),0)</f>
        <v>217300.604498328</v>
      </c>
      <c r="Y125" s="248">
        <f>IF((Y$4-$G125)&lt;($C125+$B125),IF(Y$4=$G125+$B125,SUMIFS(INDEX('ABP REC Calc'!$G$6:$AB$69,,MATCH('ABP REC Deliveries'!$H125,'ABP REC Calc'!$G$5:$AB$5,0)),'ABP REC Calc'!$C$6:$C$69,'ABP REC Deliveries'!$E125,'ABP REC Calc'!$B$6:$B$69,'ABP REC Deliveries'!$F125),
IF(Y$4&gt;$G125,X125*(1-Inputs_ByYear!$D$4),0)),0)</f>
        <v>216214.10147583636</v>
      </c>
      <c r="Z125" s="248">
        <f>IF((Z$4-$G125)&lt;($C125+$B125),IF(Z$4=$G125+$B125,SUMIFS(INDEX('ABP REC Calc'!$G$6:$AB$69,,MATCH('ABP REC Deliveries'!$H125,'ABP REC Calc'!$G$5:$AB$5,0)),'ABP REC Calc'!$C$6:$C$69,'ABP REC Deliveries'!$E125,'ABP REC Calc'!$B$6:$B$69,'ABP REC Deliveries'!$F125),
IF(Z$4&gt;$G125,Y125*(1-Inputs_ByYear!$D$4),0)),0)</f>
        <v>215133.03096845717</v>
      </c>
      <c r="AA125" s="248">
        <f>IF((AA$4-$G125)&lt;($C125+$B125),IF(AA$4=$G125+$B125,SUMIFS(INDEX('ABP REC Calc'!$G$6:$AB$69,,MATCH('ABP REC Deliveries'!$H125,'ABP REC Calc'!$G$5:$AB$5,0)),'ABP REC Calc'!$C$6:$C$69,'ABP REC Deliveries'!$E125,'ABP REC Calc'!$B$6:$B$69,'ABP REC Deliveries'!$F125),
IF(AA$4&gt;$G125,Z125*(1-Inputs_ByYear!$D$4),0)),0)</f>
        <v>214057.36581361489</v>
      </c>
      <c r="AB125" s="248">
        <f>IF((AB$4-$G125)&lt;($C125+$B125),IF(AB$4=$G125+$B125,SUMIFS(INDEX('ABP REC Calc'!$G$6:$AB$69,,MATCH('ABP REC Deliveries'!$H125,'ABP REC Calc'!$G$5:$AB$5,0)),'ABP REC Calc'!$C$6:$C$69,'ABP REC Deliveries'!$E125,'ABP REC Calc'!$B$6:$B$69,'ABP REC Deliveries'!$F125),
IF(AB$4&gt;$G125,AA125*(1-Inputs_ByYear!$D$4),0)),0)</f>
        <v>212987.07898454682</v>
      </c>
      <c r="AC125" s="248">
        <f>IF((AC$4-$G125)&lt;($C125+$B125),IF(AC$4=$G125+$B125,SUMIFS(INDEX('ABP REC Calc'!$G$6:$AB$69,,MATCH('ABP REC Deliveries'!$H125,'ABP REC Calc'!$G$5:$AB$5,0)),'ABP REC Calc'!$C$6:$C$69,'ABP REC Deliveries'!$E125,'ABP REC Calc'!$B$6:$B$69,'ABP REC Deliveries'!$F125),
IF(AC$4&gt;$G125,AB125*(1-Inputs_ByYear!$D$4),0)),0)</f>
        <v>211922.14358962409</v>
      </c>
      <c r="AD125" s="248">
        <f>IF((AD$4-$G125)&lt;($C125+$B125),IF(AD$4=$G125+$B125,SUMIFS(INDEX('ABP REC Calc'!$G$6:$AB$69,,MATCH('ABP REC Deliveries'!$H125,'ABP REC Calc'!$G$5:$AB$5,0)),'ABP REC Calc'!$C$6:$C$69,'ABP REC Deliveries'!$E125,'ABP REC Calc'!$B$6:$B$69,'ABP REC Deliveries'!$F125),
IF(AD$4&gt;$G125,AC125*(1-Inputs_ByYear!$D$4),0)),0)</f>
        <v>210862.53287167597</v>
      </c>
    </row>
    <row r="126" spans="2:30" ht="14.45" customHeight="1">
      <c r="B126" s="64">
        <v>2</v>
      </c>
      <c r="C126" s="64">
        <v>20</v>
      </c>
      <c r="D126" s="64" t="s">
        <v>229</v>
      </c>
      <c r="E126" s="234" t="s">
        <v>208</v>
      </c>
      <c r="F126" s="231" t="s">
        <v>231</v>
      </c>
      <c r="G126" s="231">
        <f t="shared" si="6"/>
        <v>2032</v>
      </c>
      <c r="H126" s="239" t="s">
        <v>30</v>
      </c>
      <c r="I126" s="247">
        <v>0</v>
      </c>
      <c r="J126" s="247">
        <v>0</v>
      </c>
      <c r="K126" s="248">
        <f>IF((K$4-$G126)&lt;($C126+$B126),IF(K$4=$G126+$B126,SUMIFS(INDEX('ABP REC Calc'!$G$6:$AB$69,,MATCH('ABP REC Deliveries'!$H126,'ABP REC Calc'!$G$5:$AB$5,0)),'ABP REC Calc'!$C$6:$C$69,'ABP REC Deliveries'!$E126,'ABP REC Calc'!$B$6:$B$69,'ABP REC Deliveries'!$F126),
IF(K$4&gt;$G126,J126*(1-Inputs_ByYear!$D$4),0)),0)</f>
        <v>0</v>
      </c>
      <c r="L126" s="248">
        <f>IF((L$4-$G126)&lt;($C126+$B126),IF(L$4=$G126+$B126,SUMIFS(INDEX('ABP REC Calc'!$G$6:$AB$69,,MATCH('ABP REC Deliveries'!$H126,'ABP REC Calc'!$G$5:$AB$5,0)),'ABP REC Calc'!$C$6:$C$69,'ABP REC Deliveries'!$E126,'ABP REC Calc'!$B$6:$B$69,'ABP REC Deliveries'!$F126),
IF(L$4&gt;$G126,K126*(1-Inputs_ByYear!$D$4),0)),0)</f>
        <v>0</v>
      </c>
      <c r="M126" s="248">
        <f>IF((M$4-$G126)&lt;($C126+$B126),IF(M$4=$G126+$B126,SUMIFS(INDEX('ABP REC Calc'!$G$6:$AB$69,,MATCH('ABP REC Deliveries'!$H126,'ABP REC Calc'!$G$5:$AB$5,0)),'ABP REC Calc'!$C$6:$C$69,'ABP REC Deliveries'!$E126,'ABP REC Calc'!$B$6:$B$69,'ABP REC Deliveries'!$F126),
IF(M$4&gt;$G126,L126*(1-Inputs_ByYear!$D$4),0)),0)</f>
        <v>0</v>
      </c>
      <c r="N126" s="248">
        <f>IF((N$4-$G126)&lt;($C126+$B126),IF(N$4=$G126+$B126,SUMIFS(INDEX('ABP REC Calc'!$G$6:$AB$69,,MATCH('ABP REC Deliveries'!$H126,'ABP REC Calc'!$G$5:$AB$5,0)),'ABP REC Calc'!$C$6:$C$69,'ABP REC Deliveries'!$E126,'ABP REC Calc'!$B$6:$B$69,'ABP REC Deliveries'!$F126),
IF(N$4&gt;$G126,M126*(1-Inputs_ByYear!$D$4),0)),0)</f>
        <v>0</v>
      </c>
      <c r="O126" s="248">
        <f>IF((O$4-$G126)&lt;($C126+$B126),IF(O$4=$G126+$B126,SUMIFS(INDEX('ABP REC Calc'!$G$6:$AB$69,,MATCH('ABP REC Deliveries'!$H126,'ABP REC Calc'!$G$5:$AB$5,0)),'ABP REC Calc'!$C$6:$C$69,'ABP REC Deliveries'!$E126,'ABP REC Calc'!$B$6:$B$69,'ABP REC Deliveries'!$F126),
IF(O$4&gt;$G126,N126*(1-Inputs_ByYear!$D$4),0)),0)</f>
        <v>0</v>
      </c>
      <c r="P126" s="248">
        <f>IF((P$4-$G126)&lt;($C126+$B126),IF(P$4=$G126+$B126,SUMIFS(INDEX('ABP REC Calc'!$G$6:$AB$69,,MATCH('ABP REC Deliveries'!$H126,'ABP REC Calc'!$G$5:$AB$5,0)),'ABP REC Calc'!$C$6:$C$69,'ABP REC Deliveries'!$E126,'ABP REC Calc'!$B$6:$B$69,'ABP REC Deliveries'!$F126),
IF(P$4&gt;$G126,O126*(1-Inputs_ByYear!$D$4),0)),0)</f>
        <v>0</v>
      </c>
      <c r="Q126" s="248">
        <f>IF((Q$4-$G126)&lt;($C126+$B126),IF(Q$4=$G126+$B126,SUMIFS(INDEX('ABP REC Calc'!$G$6:$AB$69,,MATCH('ABP REC Deliveries'!$H126,'ABP REC Calc'!$G$5:$AB$5,0)),'ABP REC Calc'!$C$6:$C$69,'ABP REC Deliveries'!$E126,'ABP REC Calc'!$B$6:$B$69,'ABP REC Deliveries'!$F126),
IF(Q$4&gt;$G126,P126*(1-Inputs_ByYear!$D$4),0)),0)</f>
        <v>0</v>
      </c>
      <c r="R126" s="248">
        <f>IF((R$4-$G126)&lt;($C126+$B126),IF(R$4=$G126+$B126,SUMIFS(INDEX('ABP REC Calc'!$G$6:$AB$69,,MATCH('ABP REC Deliveries'!$H126,'ABP REC Calc'!$G$5:$AB$5,0)),'ABP REC Calc'!$C$6:$C$69,'ABP REC Deliveries'!$E126,'ABP REC Calc'!$B$6:$B$69,'ABP REC Deliveries'!$F126),
IF(R$4&gt;$G126,Q126*(1-Inputs_ByYear!$D$4),0)),0)</f>
        <v>0</v>
      </c>
      <c r="S126" s="248">
        <f>IF((S$4-$G126)&lt;($C126+$B126),IF(S$4=$G126+$B126,SUMIFS(INDEX('ABP REC Calc'!$G$6:$AB$69,,MATCH('ABP REC Deliveries'!$H126,'ABP REC Calc'!$G$5:$AB$5,0)),'ABP REC Calc'!$C$6:$C$69,'ABP REC Deliveries'!$E126,'ABP REC Calc'!$B$6:$B$69,'ABP REC Deliveries'!$F126),
IF(S$4&gt;$G126,R126*(1-Inputs_ByYear!$D$4),0)),0)</f>
        <v>223935.24383999998</v>
      </c>
      <c r="T126" s="248">
        <f>IF((T$4-$G126)&lt;($C126+$B126),IF(T$4=$G126+$B126,SUMIFS(INDEX('ABP REC Calc'!$G$6:$AB$69,,MATCH('ABP REC Deliveries'!$H126,'ABP REC Calc'!$G$5:$AB$5,0)),'ABP REC Calc'!$C$6:$C$69,'ABP REC Deliveries'!$E126,'ABP REC Calc'!$B$6:$B$69,'ABP REC Deliveries'!$F126),
IF(T$4&gt;$G126,S126*(1-Inputs_ByYear!$D$4),0)),0)</f>
        <v>222815.56762079999</v>
      </c>
      <c r="U126" s="248">
        <f>IF((U$4-$G126)&lt;($C126+$B126),IF(U$4=$G126+$B126,SUMIFS(INDEX('ABP REC Calc'!$G$6:$AB$69,,MATCH('ABP REC Deliveries'!$H126,'ABP REC Calc'!$G$5:$AB$5,0)),'ABP REC Calc'!$C$6:$C$69,'ABP REC Deliveries'!$E126,'ABP REC Calc'!$B$6:$B$69,'ABP REC Deliveries'!$F126),
IF(U$4&gt;$G126,T126*(1-Inputs_ByYear!$D$4),0)),0)</f>
        <v>221701.48978269598</v>
      </c>
      <c r="V126" s="248">
        <f>IF((V$4-$G126)&lt;($C126+$B126),IF(V$4=$G126+$B126,SUMIFS(INDEX('ABP REC Calc'!$G$6:$AB$69,,MATCH('ABP REC Deliveries'!$H126,'ABP REC Calc'!$G$5:$AB$5,0)),'ABP REC Calc'!$C$6:$C$69,'ABP REC Deliveries'!$E126,'ABP REC Calc'!$B$6:$B$69,'ABP REC Deliveries'!$F126),
IF(V$4&gt;$G126,U126*(1-Inputs_ByYear!$D$4),0)),0)</f>
        <v>220592.98233378251</v>
      </c>
      <c r="W126" s="248">
        <f>IF((W$4-$G126)&lt;($C126+$B126),IF(W$4=$G126+$B126,SUMIFS(INDEX('ABP REC Calc'!$G$6:$AB$69,,MATCH('ABP REC Deliveries'!$H126,'ABP REC Calc'!$G$5:$AB$5,0)),'ABP REC Calc'!$C$6:$C$69,'ABP REC Deliveries'!$E126,'ABP REC Calc'!$B$6:$B$69,'ABP REC Deliveries'!$F126),
IF(W$4&gt;$G126,V126*(1-Inputs_ByYear!$D$4),0)),0)</f>
        <v>219490.0174221136</v>
      </c>
      <c r="X126" s="248">
        <f>IF((X$4-$G126)&lt;($C126+$B126),IF(X$4=$G126+$B126,SUMIFS(INDEX('ABP REC Calc'!$G$6:$AB$69,,MATCH('ABP REC Deliveries'!$H126,'ABP REC Calc'!$G$5:$AB$5,0)),'ABP REC Calc'!$C$6:$C$69,'ABP REC Deliveries'!$E126,'ABP REC Calc'!$B$6:$B$69,'ABP REC Deliveries'!$F126),
IF(X$4&gt;$G126,W126*(1-Inputs_ByYear!$D$4),0)),0)</f>
        <v>218392.56733500303</v>
      </c>
      <c r="Y126" s="248">
        <f>IF((Y$4-$G126)&lt;($C126+$B126),IF(Y$4=$G126+$B126,SUMIFS(INDEX('ABP REC Calc'!$G$6:$AB$69,,MATCH('ABP REC Deliveries'!$H126,'ABP REC Calc'!$G$5:$AB$5,0)),'ABP REC Calc'!$C$6:$C$69,'ABP REC Deliveries'!$E126,'ABP REC Calc'!$B$6:$B$69,'ABP REC Deliveries'!$F126),
IF(Y$4&gt;$G126,X126*(1-Inputs_ByYear!$D$4),0)),0)</f>
        <v>217300.604498328</v>
      </c>
      <c r="Z126" s="248">
        <f>IF((Z$4-$G126)&lt;($C126+$B126),IF(Z$4=$G126+$B126,SUMIFS(INDEX('ABP REC Calc'!$G$6:$AB$69,,MATCH('ABP REC Deliveries'!$H126,'ABP REC Calc'!$G$5:$AB$5,0)),'ABP REC Calc'!$C$6:$C$69,'ABP REC Deliveries'!$E126,'ABP REC Calc'!$B$6:$B$69,'ABP REC Deliveries'!$F126),
IF(Z$4&gt;$G126,Y126*(1-Inputs_ByYear!$D$4),0)),0)</f>
        <v>216214.10147583636</v>
      </c>
      <c r="AA126" s="248">
        <f>IF((AA$4-$G126)&lt;($C126+$B126),IF(AA$4=$G126+$B126,SUMIFS(INDEX('ABP REC Calc'!$G$6:$AB$69,,MATCH('ABP REC Deliveries'!$H126,'ABP REC Calc'!$G$5:$AB$5,0)),'ABP REC Calc'!$C$6:$C$69,'ABP REC Deliveries'!$E126,'ABP REC Calc'!$B$6:$B$69,'ABP REC Deliveries'!$F126),
IF(AA$4&gt;$G126,Z126*(1-Inputs_ByYear!$D$4),0)),0)</f>
        <v>215133.03096845717</v>
      </c>
      <c r="AB126" s="248">
        <f>IF((AB$4-$G126)&lt;($C126+$B126),IF(AB$4=$G126+$B126,SUMIFS(INDEX('ABP REC Calc'!$G$6:$AB$69,,MATCH('ABP REC Deliveries'!$H126,'ABP REC Calc'!$G$5:$AB$5,0)),'ABP REC Calc'!$C$6:$C$69,'ABP REC Deliveries'!$E126,'ABP REC Calc'!$B$6:$B$69,'ABP REC Deliveries'!$F126),
IF(AB$4&gt;$G126,AA126*(1-Inputs_ByYear!$D$4),0)),0)</f>
        <v>214057.36581361489</v>
      </c>
      <c r="AC126" s="248">
        <f>IF((AC$4-$G126)&lt;($C126+$B126),IF(AC$4=$G126+$B126,SUMIFS(INDEX('ABP REC Calc'!$G$6:$AB$69,,MATCH('ABP REC Deliveries'!$H126,'ABP REC Calc'!$G$5:$AB$5,0)),'ABP REC Calc'!$C$6:$C$69,'ABP REC Deliveries'!$E126,'ABP REC Calc'!$B$6:$B$69,'ABP REC Deliveries'!$F126),
IF(AC$4&gt;$G126,AB126*(1-Inputs_ByYear!$D$4),0)),0)</f>
        <v>212987.07898454682</v>
      </c>
      <c r="AD126" s="248">
        <f>IF((AD$4-$G126)&lt;($C126+$B126),IF(AD$4=$G126+$B126,SUMIFS(INDEX('ABP REC Calc'!$G$6:$AB$69,,MATCH('ABP REC Deliveries'!$H126,'ABP REC Calc'!$G$5:$AB$5,0)),'ABP REC Calc'!$C$6:$C$69,'ABP REC Deliveries'!$E126,'ABP REC Calc'!$B$6:$B$69,'ABP REC Deliveries'!$F126),
IF(AD$4&gt;$G126,AC126*(1-Inputs_ByYear!$D$4),0)),0)</f>
        <v>211922.14358962409</v>
      </c>
    </row>
    <row r="127" spans="2:30" ht="14.45" customHeight="1">
      <c r="B127" s="64">
        <v>2</v>
      </c>
      <c r="C127" s="64">
        <v>20</v>
      </c>
      <c r="D127" s="64" t="s">
        <v>229</v>
      </c>
      <c r="E127" s="234" t="s">
        <v>208</v>
      </c>
      <c r="F127" s="231" t="s">
        <v>231</v>
      </c>
      <c r="G127" s="231">
        <f t="shared" si="6"/>
        <v>2033</v>
      </c>
      <c r="H127" s="239" t="s">
        <v>31</v>
      </c>
      <c r="I127" s="247">
        <v>0</v>
      </c>
      <c r="J127" s="247">
        <v>0</v>
      </c>
      <c r="K127" s="248">
        <f>IF((K$4-$G127)&lt;($C127+$B127),IF(K$4=$G127+$B127,SUMIFS(INDEX('ABP REC Calc'!$G$6:$AB$69,,MATCH('ABP REC Deliveries'!$H127,'ABP REC Calc'!$G$5:$AB$5,0)),'ABP REC Calc'!$C$6:$C$69,'ABP REC Deliveries'!$E127,'ABP REC Calc'!$B$6:$B$69,'ABP REC Deliveries'!$F127),
IF(K$4&gt;$G127,J127*(1-Inputs_ByYear!$D$4),0)),0)</f>
        <v>0</v>
      </c>
      <c r="L127" s="248">
        <f>IF((L$4-$G127)&lt;($C127+$B127),IF(L$4=$G127+$B127,SUMIFS(INDEX('ABP REC Calc'!$G$6:$AB$69,,MATCH('ABP REC Deliveries'!$H127,'ABP REC Calc'!$G$5:$AB$5,0)),'ABP REC Calc'!$C$6:$C$69,'ABP REC Deliveries'!$E127,'ABP REC Calc'!$B$6:$B$69,'ABP REC Deliveries'!$F127),
IF(L$4&gt;$G127,K127*(1-Inputs_ByYear!$D$4),0)),0)</f>
        <v>0</v>
      </c>
      <c r="M127" s="248">
        <f>IF((M$4-$G127)&lt;($C127+$B127),IF(M$4=$G127+$B127,SUMIFS(INDEX('ABP REC Calc'!$G$6:$AB$69,,MATCH('ABP REC Deliveries'!$H127,'ABP REC Calc'!$G$5:$AB$5,0)),'ABP REC Calc'!$C$6:$C$69,'ABP REC Deliveries'!$E127,'ABP REC Calc'!$B$6:$B$69,'ABP REC Deliveries'!$F127),
IF(M$4&gt;$G127,L127*(1-Inputs_ByYear!$D$4),0)),0)</f>
        <v>0</v>
      </c>
      <c r="N127" s="248">
        <f>IF((N$4-$G127)&lt;($C127+$B127),IF(N$4=$G127+$B127,SUMIFS(INDEX('ABP REC Calc'!$G$6:$AB$69,,MATCH('ABP REC Deliveries'!$H127,'ABP REC Calc'!$G$5:$AB$5,0)),'ABP REC Calc'!$C$6:$C$69,'ABP REC Deliveries'!$E127,'ABP REC Calc'!$B$6:$B$69,'ABP REC Deliveries'!$F127),
IF(N$4&gt;$G127,M127*(1-Inputs_ByYear!$D$4),0)),0)</f>
        <v>0</v>
      </c>
      <c r="O127" s="248">
        <f>IF((O$4-$G127)&lt;($C127+$B127),IF(O$4=$G127+$B127,SUMIFS(INDEX('ABP REC Calc'!$G$6:$AB$69,,MATCH('ABP REC Deliveries'!$H127,'ABP REC Calc'!$G$5:$AB$5,0)),'ABP REC Calc'!$C$6:$C$69,'ABP REC Deliveries'!$E127,'ABP REC Calc'!$B$6:$B$69,'ABP REC Deliveries'!$F127),
IF(O$4&gt;$G127,N127*(1-Inputs_ByYear!$D$4),0)),0)</f>
        <v>0</v>
      </c>
      <c r="P127" s="248">
        <f>IF((P$4-$G127)&lt;($C127+$B127),IF(P$4=$G127+$B127,SUMIFS(INDEX('ABP REC Calc'!$G$6:$AB$69,,MATCH('ABP REC Deliveries'!$H127,'ABP REC Calc'!$G$5:$AB$5,0)),'ABP REC Calc'!$C$6:$C$69,'ABP REC Deliveries'!$E127,'ABP REC Calc'!$B$6:$B$69,'ABP REC Deliveries'!$F127),
IF(P$4&gt;$G127,O127*(1-Inputs_ByYear!$D$4),0)),0)</f>
        <v>0</v>
      </c>
      <c r="Q127" s="248">
        <f>IF((Q$4-$G127)&lt;($C127+$B127),IF(Q$4=$G127+$B127,SUMIFS(INDEX('ABP REC Calc'!$G$6:$AB$69,,MATCH('ABP REC Deliveries'!$H127,'ABP REC Calc'!$G$5:$AB$5,0)),'ABP REC Calc'!$C$6:$C$69,'ABP REC Deliveries'!$E127,'ABP REC Calc'!$B$6:$B$69,'ABP REC Deliveries'!$F127),
IF(Q$4&gt;$G127,P127*(1-Inputs_ByYear!$D$4),0)),0)</f>
        <v>0</v>
      </c>
      <c r="R127" s="248">
        <f>IF((R$4-$G127)&lt;($C127+$B127),IF(R$4=$G127+$B127,SUMIFS(INDEX('ABP REC Calc'!$G$6:$AB$69,,MATCH('ABP REC Deliveries'!$H127,'ABP REC Calc'!$G$5:$AB$5,0)),'ABP REC Calc'!$C$6:$C$69,'ABP REC Deliveries'!$E127,'ABP REC Calc'!$B$6:$B$69,'ABP REC Deliveries'!$F127),
IF(R$4&gt;$G127,Q127*(1-Inputs_ByYear!$D$4),0)),0)</f>
        <v>0</v>
      </c>
      <c r="S127" s="248">
        <f>IF((S$4-$G127)&lt;($C127+$B127),IF(S$4=$G127+$B127,SUMIFS(INDEX('ABP REC Calc'!$G$6:$AB$69,,MATCH('ABP REC Deliveries'!$H127,'ABP REC Calc'!$G$5:$AB$5,0)),'ABP REC Calc'!$C$6:$C$69,'ABP REC Deliveries'!$E127,'ABP REC Calc'!$B$6:$B$69,'ABP REC Deliveries'!$F127),
IF(S$4&gt;$G127,R127*(1-Inputs_ByYear!$D$4),0)),0)</f>
        <v>0</v>
      </c>
      <c r="T127" s="248">
        <f>IF((T$4-$G127)&lt;($C127+$B127),IF(T$4=$G127+$B127,SUMIFS(INDEX('ABP REC Calc'!$G$6:$AB$69,,MATCH('ABP REC Deliveries'!$H127,'ABP REC Calc'!$G$5:$AB$5,0)),'ABP REC Calc'!$C$6:$C$69,'ABP REC Deliveries'!$E127,'ABP REC Calc'!$B$6:$B$69,'ABP REC Deliveries'!$F127),
IF(T$4&gt;$G127,S127*(1-Inputs_ByYear!$D$4),0)),0)</f>
        <v>111967.62191999999</v>
      </c>
      <c r="U127" s="248">
        <f>IF((U$4-$G127)&lt;($C127+$B127),IF(U$4=$G127+$B127,SUMIFS(INDEX('ABP REC Calc'!$G$6:$AB$69,,MATCH('ABP REC Deliveries'!$H127,'ABP REC Calc'!$G$5:$AB$5,0)),'ABP REC Calc'!$C$6:$C$69,'ABP REC Deliveries'!$E127,'ABP REC Calc'!$B$6:$B$69,'ABP REC Deliveries'!$F127),
IF(U$4&gt;$G127,T127*(1-Inputs_ByYear!$D$4),0)),0)</f>
        <v>111407.7838104</v>
      </c>
      <c r="V127" s="248">
        <f>IF((V$4-$G127)&lt;($C127+$B127),IF(V$4=$G127+$B127,SUMIFS(INDEX('ABP REC Calc'!$G$6:$AB$69,,MATCH('ABP REC Deliveries'!$H127,'ABP REC Calc'!$G$5:$AB$5,0)),'ABP REC Calc'!$C$6:$C$69,'ABP REC Deliveries'!$E127,'ABP REC Calc'!$B$6:$B$69,'ABP REC Deliveries'!$F127),
IF(V$4&gt;$G127,U127*(1-Inputs_ByYear!$D$4),0)),0)</f>
        <v>110850.74489134799</v>
      </c>
      <c r="W127" s="248">
        <f>IF((W$4-$G127)&lt;($C127+$B127),IF(W$4=$G127+$B127,SUMIFS(INDEX('ABP REC Calc'!$G$6:$AB$69,,MATCH('ABP REC Deliveries'!$H127,'ABP REC Calc'!$G$5:$AB$5,0)),'ABP REC Calc'!$C$6:$C$69,'ABP REC Deliveries'!$E127,'ABP REC Calc'!$B$6:$B$69,'ABP REC Deliveries'!$F127),
IF(W$4&gt;$G127,V127*(1-Inputs_ByYear!$D$4),0)),0)</f>
        <v>110296.49116689125</v>
      </c>
      <c r="X127" s="248">
        <f>IF((X$4-$G127)&lt;($C127+$B127),IF(X$4=$G127+$B127,SUMIFS(INDEX('ABP REC Calc'!$G$6:$AB$69,,MATCH('ABP REC Deliveries'!$H127,'ABP REC Calc'!$G$5:$AB$5,0)),'ABP REC Calc'!$C$6:$C$69,'ABP REC Deliveries'!$E127,'ABP REC Calc'!$B$6:$B$69,'ABP REC Deliveries'!$F127),
IF(X$4&gt;$G127,W127*(1-Inputs_ByYear!$D$4),0)),0)</f>
        <v>109745.0087110568</v>
      </c>
      <c r="Y127" s="248">
        <f>IF((Y$4-$G127)&lt;($C127+$B127),IF(Y$4=$G127+$B127,SUMIFS(INDEX('ABP REC Calc'!$G$6:$AB$69,,MATCH('ABP REC Deliveries'!$H127,'ABP REC Calc'!$G$5:$AB$5,0)),'ABP REC Calc'!$C$6:$C$69,'ABP REC Deliveries'!$E127,'ABP REC Calc'!$B$6:$B$69,'ABP REC Deliveries'!$F127),
IF(Y$4&gt;$G127,X127*(1-Inputs_ByYear!$D$4),0)),0)</f>
        <v>109196.28366750151</v>
      </c>
      <c r="Z127" s="248">
        <f>IF((Z$4-$G127)&lt;($C127+$B127),IF(Z$4=$G127+$B127,SUMIFS(INDEX('ABP REC Calc'!$G$6:$AB$69,,MATCH('ABP REC Deliveries'!$H127,'ABP REC Calc'!$G$5:$AB$5,0)),'ABP REC Calc'!$C$6:$C$69,'ABP REC Deliveries'!$E127,'ABP REC Calc'!$B$6:$B$69,'ABP REC Deliveries'!$F127),
IF(Z$4&gt;$G127,Y127*(1-Inputs_ByYear!$D$4),0)),0)</f>
        <v>108650.302249164</v>
      </c>
      <c r="AA127" s="248">
        <f>IF((AA$4-$G127)&lt;($C127+$B127),IF(AA$4=$G127+$B127,SUMIFS(INDEX('ABP REC Calc'!$G$6:$AB$69,,MATCH('ABP REC Deliveries'!$H127,'ABP REC Calc'!$G$5:$AB$5,0)),'ABP REC Calc'!$C$6:$C$69,'ABP REC Deliveries'!$E127,'ABP REC Calc'!$B$6:$B$69,'ABP REC Deliveries'!$F127),
IF(AA$4&gt;$G127,Z127*(1-Inputs_ByYear!$D$4),0)),0)</f>
        <v>108107.05073791818</v>
      </c>
      <c r="AB127" s="248">
        <f>IF((AB$4-$G127)&lt;($C127+$B127),IF(AB$4=$G127+$B127,SUMIFS(INDEX('ABP REC Calc'!$G$6:$AB$69,,MATCH('ABP REC Deliveries'!$H127,'ABP REC Calc'!$G$5:$AB$5,0)),'ABP REC Calc'!$C$6:$C$69,'ABP REC Deliveries'!$E127,'ABP REC Calc'!$B$6:$B$69,'ABP REC Deliveries'!$F127),
IF(AB$4&gt;$G127,AA127*(1-Inputs_ByYear!$D$4),0)),0)</f>
        <v>107566.51548422858</v>
      </c>
      <c r="AC127" s="248">
        <f>IF((AC$4-$G127)&lt;($C127+$B127),IF(AC$4=$G127+$B127,SUMIFS(INDEX('ABP REC Calc'!$G$6:$AB$69,,MATCH('ABP REC Deliveries'!$H127,'ABP REC Calc'!$G$5:$AB$5,0)),'ABP REC Calc'!$C$6:$C$69,'ABP REC Deliveries'!$E127,'ABP REC Calc'!$B$6:$B$69,'ABP REC Deliveries'!$F127),
IF(AC$4&gt;$G127,AB127*(1-Inputs_ByYear!$D$4),0)),0)</f>
        <v>107028.68290680744</v>
      </c>
      <c r="AD127" s="248">
        <f>IF((AD$4-$G127)&lt;($C127+$B127),IF(AD$4=$G127+$B127,SUMIFS(INDEX('ABP REC Calc'!$G$6:$AB$69,,MATCH('ABP REC Deliveries'!$H127,'ABP REC Calc'!$G$5:$AB$5,0)),'ABP REC Calc'!$C$6:$C$69,'ABP REC Deliveries'!$E127,'ABP REC Calc'!$B$6:$B$69,'ABP REC Deliveries'!$F127),
IF(AD$4&gt;$G127,AC127*(1-Inputs_ByYear!$D$4),0)),0)</f>
        <v>106493.53949227341</v>
      </c>
    </row>
    <row r="128" spans="2:30" ht="14.45" customHeight="1">
      <c r="B128" s="64">
        <v>2</v>
      </c>
      <c r="C128" s="64">
        <v>20</v>
      </c>
      <c r="D128" s="64" t="s">
        <v>229</v>
      </c>
      <c r="E128" s="234" t="s">
        <v>208</v>
      </c>
      <c r="F128" s="231" t="s">
        <v>231</v>
      </c>
      <c r="G128" s="231">
        <f t="shared" si="6"/>
        <v>2034</v>
      </c>
      <c r="H128" s="239" t="s">
        <v>32</v>
      </c>
      <c r="I128" s="247">
        <v>0</v>
      </c>
      <c r="J128" s="247">
        <v>0</v>
      </c>
      <c r="K128" s="248">
        <f>IF((K$4-$G128)&lt;($C128+$B128),IF(K$4=$G128+$B128,SUMIFS(INDEX('ABP REC Calc'!$G$6:$AB$69,,MATCH('ABP REC Deliveries'!$H128,'ABP REC Calc'!$G$5:$AB$5,0)),'ABP REC Calc'!$C$6:$C$69,'ABP REC Deliveries'!$E128,'ABP REC Calc'!$B$6:$B$69,'ABP REC Deliveries'!$F128),
IF(K$4&gt;$G128,J128*(1-Inputs_ByYear!$D$4),0)),0)</f>
        <v>0</v>
      </c>
      <c r="L128" s="248">
        <f>IF((L$4-$G128)&lt;($C128+$B128),IF(L$4=$G128+$B128,SUMIFS(INDEX('ABP REC Calc'!$G$6:$AB$69,,MATCH('ABP REC Deliveries'!$H128,'ABP REC Calc'!$G$5:$AB$5,0)),'ABP REC Calc'!$C$6:$C$69,'ABP REC Deliveries'!$E128,'ABP REC Calc'!$B$6:$B$69,'ABP REC Deliveries'!$F128),
IF(L$4&gt;$G128,K128*(1-Inputs_ByYear!$D$4),0)),0)</f>
        <v>0</v>
      </c>
      <c r="M128" s="248">
        <f>IF((M$4-$G128)&lt;($C128+$B128),IF(M$4=$G128+$B128,SUMIFS(INDEX('ABP REC Calc'!$G$6:$AB$69,,MATCH('ABP REC Deliveries'!$H128,'ABP REC Calc'!$G$5:$AB$5,0)),'ABP REC Calc'!$C$6:$C$69,'ABP REC Deliveries'!$E128,'ABP REC Calc'!$B$6:$B$69,'ABP REC Deliveries'!$F128),
IF(M$4&gt;$G128,L128*(1-Inputs_ByYear!$D$4),0)),0)</f>
        <v>0</v>
      </c>
      <c r="N128" s="248">
        <f>IF((N$4-$G128)&lt;($C128+$B128),IF(N$4=$G128+$B128,SUMIFS(INDEX('ABP REC Calc'!$G$6:$AB$69,,MATCH('ABP REC Deliveries'!$H128,'ABP REC Calc'!$G$5:$AB$5,0)),'ABP REC Calc'!$C$6:$C$69,'ABP REC Deliveries'!$E128,'ABP REC Calc'!$B$6:$B$69,'ABP REC Deliveries'!$F128),
IF(N$4&gt;$G128,M128*(1-Inputs_ByYear!$D$4),0)),0)</f>
        <v>0</v>
      </c>
      <c r="O128" s="248">
        <f>IF((O$4-$G128)&lt;($C128+$B128),IF(O$4=$G128+$B128,SUMIFS(INDEX('ABP REC Calc'!$G$6:$AB$69,,MATCH('ABP REC Deliveries'!$H128,'ABP REC Calc'!$G$5:$AB$5,0)),'ABP REC Calc'!$C$6:$C$69,'ABP REC Deliveries'!$E128,'ABP REC Calc'!$B$6:$B$69,'ABP REC Deliveries'!$F128),
IF(O$4&gt;$G128,N128*(1-Inputs_ByYear!$D$4),0)),0)</f>
        <v>0</v>
      </c>
      <c r="P128" s="248">
        <f>IF((P$4-$G128)&lt;($C128+$B128),IF(P$4=$G128+$B128,SUMIFS(INDEX('ABP REC Calc'!$G$6:$AB$69,,MATCH('ABP REC Deliveries'!$H128,'ABP REC Calc'!$G$5:$AB$5,0)),'ABP REC Calc'!$C$6:$C$69,'ABP REC Deliveries'!$E128,'ABP REC Calc'!$B$6:$B$69,'ABP REC Deliveries'!$F128),
IF(P$4&gt;$G128,O128*(1-Inputs_ByYear!$D$4),0)),0)</f>
        <v>0</v>
      </c>
      <c r="Q128" s="248">
        <f>IF((Q$4-$G128)&lt;($C128+$B128),IF(Q$4=$G128+$B128,SUMIFS(INDEX('ABP REC Calc'!$G$6:$AB$69,,MATCH('ABP REC Deliveries'!$H128,'ABP REC Calc'!$G$5:$AB$5,0)),'ABP REC Calc'!$C$6:$C$69,'ABP REC Deliveries'!$E128,'ABP REC Calc'!$B$6:$B$69,'ABP REC Deliveries'!$F128),
IF(Q$4&gt;$G128,P128*(1-Inputs_ByYear!$D$4),0)),0)</f>
        <v>0</v>
      </c>
      <c r="R128" s="248">
        <f>IF((R$4-$G128)&lt;($C128+$B128),IF(R$4=$G128+$B128,SUMIFS(INDEX('ABP REC Calc'!$G$6:$AB$69,,MATCH('ABP REC Deliveries'!$H128,'ABP REC Calc'!$G$5:$AB$5,0)),'ABP REC Calc'!$C$6:$C$69,'ABP REC Deliveries'!$E128,'ABP REC Calc'!$B$6:$B$69,'ABP REC Deliveries'!$F128),
IF(R$4&gt;$G128,Q128*(1-Inputs_ByYear!$D$4),0)),0)</f>
        <v>0</v>
      </c>
      <c r="S128" s="248">
        <f>IF((S$4-$G128)&lt;($C128+$B128),IF(S$4=$G128+$B128,SUMIFS(INDEX('ABP REC Calc'!$G$6:$AB$69,,MATCH('ABP REC Deliveries'!$H128,'ABP REC Calc'!$G$5:$AB$5,0)),'ABP REC Calc'!$C$6:$C$69,'ABP REC Deliveries'!$E128,'ABP REC Calc'!$B$6:$B$69,'ABP REC Deliveries'!$F128),
IF(S$4&gt;$G128,R128*(1-Inputs_ByYear!$D$4),0)),0)</f>
        <v>0</v>
      </c>
      <c r="T128" s="248">
        <f>IF((T$4-$G128)&lt;($C128+$B128),IF(T$4=$G128+$B128,SUMIFS(INDEX('ABP REC Calc'!$G$6:$AB$69,,MATCH('ABP REC Deliveries'!$H128,'ABP REC Calc'!$G$5:$AB$5,0)),'ABP REC Calc'!$C$6:$C$69,'ABP REC Deliveries'!$E128,'ABP REC Calc'!$B$6:$B$69,'ABP REC Deliveries'!$F128),
IF(T$4&gt;$G128,S128*(1-Inputs_ByYear!$D$4),0)),0)</f>
        <v>0</v>
      </c>
      <c r="U128" s="248">
        <f>IF((U$4-$G128)&lt;($C128+$B128),IF(U$4=$G128+$B128,SUMIFS(INDEX('ABP REC Calc'!$G$6:$AB$69,,MATCH('ABP REC Deliveries'!$H128,'ABP REC Calc'!$G$5:$AB$5,0)),'ABP REC Calc'!$C$6:$C$69,'ABP REC Deliveries'!$E128,'ABP REC Calc'!$B$6:$B$69,'ABP REC Deliveries'!$F128),
IF(U$4&gt;$G128,T128*(1-Inputs_ByYear!$D$4),0)),0)</f>
        <v>111967.62191999999</v>
      </c>
      <c r="V128" s="248">
        <f>IF((V$4-$G128)&lt;($C128+$B128),IF(V$4=$G128+$B128,SUMIFS(INDEX('ABP REC Calc'!$G$6:$AB$69,,MATCH('ABP REC Deliveries'!$H128,'ABP REC Calc'!$G$5:$AB$5,0)),'ABP REC Calc'!$C$6:$C$69,'ABP REC Deliveries'!$E128,'ABP REC Calc'!$B$6:$B$69,'ABP REC Deliveries'!$F128),
IF(V$4&gt;$G128,U128*(1-Inputs_ByYear!$D$4),0)),0)</f>
        <v>111407.7838104</v>
      </c>
      <c r="W128" s="248">
        <f>IF((W$4-$G128)&lt;($C128+$B128),IF(W$4=$G128+$B128,SUMIFS(INDEX('ABP REC Calc'!$G$6:$AB$69,,MATCH('ABP REC Deliveries'!$H128,'ABP REC Calc'!$G$5:$AB$5,0)),'ABP REC Calc'!$C$6:$C$69,'ABP REC Deliveries'!$E128,'ABP REC Calc'!$B$6:$B$69,'ABP REC Deliveries'!$F128),
IF(W$4&gt;$G128,V128*(1-Inputs_ByYear!$D$4),0)),0)</f>
        <v>110850.74489134799</v>
      </c>
      <c r="X128" s="248">
        <f>IF((X$4-$G128)&lt;($C128+$B128),IF(X$4=$G128+$B128,SUMIFS(INDEX('ABP REC Calc'!$G$6:$AB$69,,MATCH('ABP REC Deliveries'!$H128,'ABP REC Calc'!$G$5:$AB$5,0)),'ABP REC Calc'!$C$6:$C$69,'ABP REC Deliveries'!$E128,'ABP REC Calc'!$B$6:$B$69,'ABP REC Deliveries'!$F128),
IF(X$4&gt;$G128,W128*(1-Inputs_ByYear!$D$4),0)),0)</f>
        <v>110296.49116689125</v>
      </c>
      <c r="Y128" s="248">
        <f>IF((Y$4-$G128)&lt;($C128+$B128),IF(Y$4=$G128+$B128,SUMIFS(INDEX('ABP REC Calc'!$G$6:$AB$69,,MATCH('ABP REC Deliveries'!$H128,'ABP REC Calc'!$G$5:$AB$5,0)),'ABP REC Calc'!$C$6:$C$69,'ABP REC Deliveries'!$E128,'ABP REC Calc'!$B$6:$B$69,'ABP REC Deliveries'!$F128),
IF(Y$4&gt;$G128,X128*(1-Inputs_ByYear!$D$4),0)),0)</f>
        <v>109745.0087110568</v>
      </c>
      <c r="Z128" s="248">
        <f>IF((Z$4-$G128)&lt;($C128+$B128),IF(Z$4=$G128+$B128,SUMIFS(INDEX('ABP REC Calc'!$G$6:$AB$69,,MATCH('ABP REC Deliveries'!$H128,'ABP REC Calc'!$G$5:$AB$5,0)),'ABP REC Calc'!$C$6:$C$69,'ABP REC Deliveries'!$E128,'ABP REC Calc'!$B$6:$B$69,'ABP REC Deliveries'!$F128),
IF(Z$4&gt;$G128,Y128*(1-Inputs_ByYear!$D$4),0)),0)</f>
        <v>109196.28366750151</v>
      </c>
      <c r="AA128" s="248">
        <f>IF((AA$4-$G128)&lt;($C128+$B128),IF(AA$4=$G128+$B128,SUMIFS(INDEX('ABP REC Calc'!$G$6:$AB$69,,MATCH('ABP REC Deliveries'!$H128,'ABP REC Calc'!$G$5:$AB$5,0)),'ABP REC Calc'!$C$6:$C$69,'ABP REC Deliveries'!$E128,'ABP REC Calc'!$B$6:$B$69,'ABP REC Deliveries'!$F128),
IF(AA$4&gt;$G128,Z128*(1-Inputs_ByYear!$D$4),0)),0)</f>
        <v>108650.302249164</v>
      </c>
      <c r="AB128" s="248">
        <f>IF((AB$4-$G128)&lt;($C128+$B128),IF(AB$4=$G128+$B128,SUMIFS(INDEX('ABP REC Calc'!$G$6:$AB$69,,MATCH('ABP REC Deliveries'!$H128,'ABP REC Calc'!$G$5:$AB$5,0)),'ABP REC Calc'!$C$6:$C$69,'ABP REC Deliveries'!$E128,'ABP REC Calc'!$B$6:$B$69,'ABP REC Deliveries'!$F128),
IF(AB$4&gt;$G128,AA128*(1-Inputs_ByYear!$D$4),0)),0)</f>
        <v>108107.05073791818</v>
      </c>
      <c r="AC128" s="248">
        <f>IF((AC$4-$G128)&lt;($C128+$B128),IF(AC$4=$G128+$B128,SUMIFS(INDEX('ABP REC Calc'!$G$6:$AB$69,,MATCH('ABP REC Deliveries'!$H128,'ABP REC Calc'!$G$5:$AB$5,0)),'ABP REC Calc'!$C$6:$C$69,'ABP REC Deliveries'!$E128,'ABP REC Calc'!$B$6:$B$69,'ABP REC Deliveries'!$F128),
IF(AC$4&gt;$G128,AB128*(1-Inputs_ByYear!$D$4),0)),0)</f>
        <v>107566.51548422858</v>
      </c>
      <c r="AD128" s="248">
        <f>IF((AD$4-$G128)&lt;($C128+$B128),IF(AD$4=$G128+$B128,SUMIFS(INDEX('ABP REC Calc'!$G$6:$AB$69,,MATCH('ABP REC Deliveries'!$H128,'ABP REC Calc'!$G$5:$AB$5,0)),'ABP REC Calc'!$C$6:$C$69,'ABP REC Deliveries'!$E128,'ABP REC Calc'!$B$6:$B$69,'ABP REC Deliveries'!$F128),
IF(AD$4&gt;$G128,AC128*(1-Inputs_ByYear!$D$4),0)),0)</f>
        <v>107028.68290680744</v>
      </c>
    </row>
    <row r="129" spans="2:30" ht="14.45" customHeight="1">
      <c r="B129" s="64">
        <v>2</v>
      </c>
      <c r="C129" s="64">
        <v>20</v>
      </c>
      <c r="D129" s="64" t="s">
        <v>229</v>
      </c>
      <c r="E129" s="234" t="s">
        <v>208</v>
      </c>
      <c r="F129" s="231" t="s">
        <v>231</v>
      </c>
      <c r="G129" s="231">
        <f t="shared" si="6"/>
        <v>2035</v>
      </c>
      <c r="H129" s="239" t="s">
        <v>33</v>
      </c>
      <c r="I129" s="247">
        <v>0</v>
      </c>
      <c r="J129" s="247">
        <v>0</v>
      </c>
      <c r="K129" s="248">
        <f>IF((K$4-$G129)&lt;($C129+$B129),IF(K$4=$G129+$B129,SUMIFS(INDEX('ABP REC Calc'!$G$6:$AB$69,,MATCH('ABP REC Deliveries'!$H129,'ABP REC Calc'!$G$5:$AB$5,0)),'ABP REC Calc'!$C$6:$C$69,'ABP REC Deliveries'!$E129,'ABP REC Calc'!$B$6:$B$69,'ABP REC Deliveries'!$F129),
IF(K$4&gt;$G129,J129*(1-Inputs_ByYear!$D$4),0)),0)</f>
        <v>0</v>
      </c>
      <c r="L129" s="248">
        <f>IF((L$4-$G129)&lt;($C129+$B129),IF(L$4=$G129+$B129,SUMIFS(INDEX('ABP REC Calc'!$G$6:$AB$69,,MATCH('ABP REC Deliveries'!$H129,'ABP REC Calc'!$G$5:$AB$5,0)),'ABP REC Calc'!$C$6:$C$69,'ABP REC Deliveries'!$E129,'ABP REC Calc'!$B$6:$B$69,'ABP REC Deliveries'!$F129),
IF(L$4&gt;$G129,K129*(1-Inputs_ByYear!$D$4),0)),0)</f>
        <v>0</v>
      </c>
      <c r="M129" s="248">
        <f>IF((M$4-$G129)&lt;($C129+$B129),IF(M$4=$G129+$B129,SUMIFS(INDEX('ABP REC Calc'!$G$6:$AB$69,,MATCH('ABP REC Deliveries'!$H129,'ABP REC Calc'!$G$5:$AB$5,0)),'ABP REC Calc'!$C$6:$C$69,'ABP REC Deliveries'!$E129,'ABP REC Calc'!$B$6:$B$69,'ABP REC Deliveries'!$F129),
IF(M$4&gt;$G129,L129*(1-Inputs_ByYear!$D$4),0)),0)</f>
        <v>0</v>
      </c>
      <c r="N129" s="248">
        <f>IF((N$4-$G129)&lt;($C129+$B129),IF(N$4=$G129+$B129,SUMIFS(INDEX('ABP REC Calc'!$G$6:$AB$69,,MATCH('ABP REC Deliveries'!$H129,'ABP REC Calc'!$G$5:$AB$5,0)),'ABP REC Calc'!$C$6:$C$69,'ABP REC Deliveries'!$E129,'ABP REC Calc'!$B$6:$B$69,'ABP REC Deliveries'!$F129),
IF(N$4&gt;$G129,M129*(1-Inputs_ByYear!$D$4),0)),0)</f>
        <v>0</v>
      </c>
      <c r="O129" s="248">
        <f>IF((O$4-$G129)&lt;($C129+$B129),IF(O$4=$G129+$B129,SUMIFS(INDEX('ABP REC Calc'!$G$6:$AB$69,,MATCH('ABP REC Deliveries'!$H129,'ABP REC Calc'!$G$5:$AB$5,0)),'ABP REC Calc'!$C$6:$C$69,'ABP REC Deliveries'!$E129,'ABP REC Calc'!$B$6:$B$69,'ABP REC Deliveries'!$F129),
IF(O$4&gt;$G129,N129*(1-Inputs_ByYear!$D$4),0)),0)</f>
        <v>0</v>
      </c>
      <c r="P129" s="248">
        <f>IF((P$4-$G129)&lt;($C129+$B129),IF(P$4=$G129+$B129,SUMIFS(INDEX('ABP REC Calc'!$G$6:$AB$69,,MATCH('ABP REC Deliveries'!$H129,'ABP REC Calc'!$G$5:$AB$5,0)),'ABP REC Calc'!$C$6:$C$69,'ABP REC Deliveries'!$E129,'ABP REC Calc'!$B$6:$B$69,'ABP REC Deliveries'!$F129),
IF(P$4&gt;$G129,O129*(1-Inputs_ByYear!$D$4),0)),0)</f>
        <v>0</v>
      </c>
      <c r="Q129" s="248">
        <f>IF((Q$4-$G129)&lt;($C129+$B129),IF(Q$4=$G129+$B129,SUMIFS(INDEX('ABP REC Calc'!$G$6:$AB$69,,MATCH('ABP REC Deliveries'!$H129,'ABP REC Calc'!$G$5:$AB$5,0)),'ABP REC Calc'!$C$6:$C$69,'ABP REC Deliveries'!$E129,'ABP REC Calc'!$B$6:$B$69,'ABP REC Deliveries'!$F129),
IF(Q$4&gt;$G129,P129*(1-Inputs_ByYear!$D$4),0)),0)</f>
        <v>0</v>
      </c>
      <c r="R129" s="248">
        <f>IF((R$4-$G129)&lt;($C129+$B129),IF(R$4=$G129+$B129,SUMIFS(INDEX('ABP REC Calc'!$G$6:$AB$69,,MATCH('ABP REC Deliveries'!$H129,'ABP REC Calc'!$G$5:$AB$5,0)),'ABP REC Calc'!$C$6:$C$69,'ABP REC Deliveries'!$E129,'ABP REC Calc'!$B$6:$B$69,'ABP REC Deliveries'!$F129),
IF(R$4&gt;$G129,Q129*(1-Inputs_ByYear!$D$4),0)),0)</f>
        <v>0</v>
      </c>
      <c r="S129" s="248">
        <f>IF((S$4-$G129)&lt;($C129+$B129),IF(S$4=$G129+$B129,SUMIFS(INDEX('ABP REC Calc'!$G$6:$AB$69,,MATCH('ABP REC Deliveries'!$H129,'ABP REC Calc'!$G$5:$AB$5,0)),'ABP REC Calc'!$C$6:$C$69,'ABP REC Deliveries'!$E129,'ABP REC Calc'!$B$6:$B$69,'ABP REC Deliveries'!$F129),
IF(S$4&gt;$G129,R129*(1-Inputs_ByYear!$D$4),0)),0)</f>
        <v>0</v>
      </c>
      <c r="T129" s="248">
        <f>IF((T$4-$G129)&lt;($C129+$B129),IF(T$4=$G129+$B129,SUMIFS(INDEX('ABP REC Calc'!$G$6:$AB$69,,MATCH('ABP REC Deliveries'!$H129,'ABP REC Calc'!$G$5:$AB$5,0)),'ABP REC Calc'!$C$6:$C$69,'ABP REC Deliveries'!$E129,'ABP REC Calc'!$B$6:$B$69,'ABP REC Deliveries'!$F129),
IF(T$4&gt;$G129,S129*(1-Inputs_ByYear!$D$4),0)),0)</f>
        <v>0</v>
      </c>
      <c r="U129" s="248">
        <f>IF((U$4-$G129)&lt;($C129+$B129),IF(U$4=$G129+$B129,SUMIFS(INDEX('ABP REC Calc'!$G$6:$AB$69,,MATCH('ABP REC Deliveries'!$H129,'ABP REC Calc'!$G$5:$AB$5,0)),'ABP REC Calc'!$C$6:$C$69,'ABP REC Deliveries'!$E129,'ABP REC Calc'!$B$6:$B$69,'ABP REC Deliveries'!$F129),
IF(U$4&gt;$G129,T129*(1-Inputs_ByYear!$D$4),0)),0)</f>
        <v>0</v>
      </c>
      <c r="V129" s="248">
        <f>IF((V$4-$G129)&lt;($C129+$B129),IF(V$4=$G129+$B129,SUMIFS(INDEX('ABP REC Calc'!$G$6:$AB$69,,MATCH('ABP REC Deliveries'!$H129,'ABP REC Calc'!$G$5:$AB$5,0)),'ABP REC Calc'!$C$6:$C$69,'ABP REC Deliveries'!$E129,'ABP REC Calc'!$B$6:$B$69,'ABP REC Deliveries'!$F129),
IF(V$4&gt;$G129,U129*(1-Inputs_ByYear!$D$4),0)),0)</f>
        <v>111967.62191999999</v>
      </c>
      <c r="W129" s="248">
        <f>IF((W$4-$G129)&lt;($C129+$B129),IF(W$4=$G129+$B129,SUMIFS(INDEX('ABP REC Calc'!$G$6:$AB$69,,MATCH('ABP REC Deliveries'!$H129,'ABP REC Calc'!$G$5:$AB$5,0)),'ABP REC Calc'!$C$6:$C$69,'ABP REC Deliveries'!$E129,'ABP REC Calc'!$B$6:$B$69,'ABP REC Deliveries'!$F129),
IF(W$4&gt;$G129,V129*(1-Inputs_ByYear!$D$4),0)),0)</f>
        <v>111407.7838104</v>
      </c>
      <c r="X129" s="248">
        <f>IF((X$4-$G129)&lt;($C129+$B129),IF(X$4=$G129+$B129,SUMIFS(INDEX('ABP REC Calc'!$G$6:$AB$69,,MATCH('ABP REC Deliveries'!$H129,'ABP REC Calc'!$G$5:$AB$5,0)),'ABP REC Calc'!$C$6:$C$69,'ABP REC Deliveries'!$E129,'ABP REC Calc'!$B$6:$B$69,'ABP REC Deliveries'!$F129),
IF(X$4&gt;$G129,W129*(1-Inputs_ByYear!$D$4),0)),0)</f>
        <v>110850.74489134799</v>
      </c>
      <c r="Y129" s="248">
        <f>IF((Y$4-$G129)&lt;($C129+$B129),IF(Y$4=$G129+$B129,SUMIFS(INDEX('ABP REC Calc'!$G$6:$AB$69,,MATCH('ABP REC Deliveries'!$H129,'ABP REC Calc'!$G$5:$AB$5,0)),'ABP REC Calc'!$C$6:$C$69,'ABP REC Deliveries'!$E129,'ABP REC Calc'!$B$6:$B$69,'ABP REC Deliveries'!$F129),
IF(Y$4&gt;$G129,X129*(1-Inputs_ByYear!$D$4),0)),0)</f>
        <v>110296.49116689125</v>
      </c>
      <c r="Z129" s="248">
        <f>IF((Z$4-$G129)&lt;($C129+$B129),IF(Z$4=$G129+$B129,SUMIFS(INDEX('ABP REC Calc'!$G$6:$AB$69,,MATCH('ABP REC Deliveries'!$H129,'ABP REC Calc'!$G$5:$AB$5,0)),'ABP REC Calc'!$C$6:$C$69,'ABP REC Deliveries'!$E129,'ABP REC Calc'!$B$6:$B$69,'ABP REC Deliveries'!$F129),
IF(Z$4&gt;$G129,Y129*(1-Inputs_ByYear!$D$4),0)),0)</f>
        <v>109745.0087110568</v>
      </c>
      <c r="AA129" s="248">
        <f>IF((AA$4-$G129)&lt;($C129+$B129),IF(AA$4=$G129+$B129,SUMIFS(INDEX('ABP REC Calc'!$G$6:$AB$69,,MATCH('ABP REC Deliveries'!$H129,'ABP REC Calc'!$G$5:$AB$5,0)),'ABP REC Calc'!$C$6:$C$69,'ABP REC Deliveries'!$E129,'ABP REC Calc'!$B$6:$B$69,'ABP REC Deliveries'!$F129),
IF(AA$4&gt;$G129,Z129*(1-Inputs_ByYear!$D$4),0)),0)</f>
        <v>109196.28366750151</v>
      </c>
      <c r="AB129" s="248">
        <f>IF((AB$4-$G129)&lt;($C129+$B129),IF(AB$4=$G129+$B129,SUMIFS(INDEX('ABP REC Calc'!$G$6:$AB$69,,MATCH('ABP REC Deliveries'!$H129,'ABP REC Calc'!$G$5:$AB$5,0)),'ABP REC Calc'!$C$6:$C$69,'ABP REC Deliveries'!$E129,'ABP REC Calc'!$B$6:$B$69,'ABP REC Deliveries'!$F129),
IF(AB$4&gt;$G129,AA129*(1-Inputs_ByYear!$D$4),0)),0)</f>
        <v>108650.302249164</v>
      </c>
      <c r="AC129" s="248">
        <f>IF((AC$4-$G129)&lt;($C129+$B129),IF(AC$4=$G129+$B129,SUMIFS(INDEX('ABP REC Calc'!$G$6:$AB$69,,MATCH('ABP REC Deliveries'!$H129,'ABP REC Calc'!$G$5:$AB$5,0)),'ABP REC Calc'!$C$6:$C$69,'ABP REC Deliveries'!$E129,'ABP REC Calc'!$B$6:$B$69,'ABP REC Deliveries'!$F129),
IF(AC$4&gt;$G129,AB129*(1-Inputs_ByYear!$D$4),0)),0)</f>
        <v>108107.05073791818</v>
      </c>
      <c r="AD129" s="248">
        <f>IF((AD$4-$G129)&lt;($C129+$B129),IF(AD$4=$G129+$B129,SUMIFS(INDEX('ABP REC Calc'!$G$6:$AB$69,,MATCH('ABP REC Deliveries'!$H129,'ABP REC Calc'!$G$5:$AB$5,0)),'ABP REC Calc'!$C$6:$C$69,'ABP REC Deliveries'!$E129,'ABP REC Calc'!$B$6:$B$69,'ABP REC Deliveries'!$F129),
IF(AD$4&gt;$G129,AC129*(1-Inputs_ByYear!$D$4),0)),0)</f>
        <v>107566.51548422858</v>
      </c>
    </row>
    <row r="130" spans="2:30" ht="14.45" customHeight="1">
      <c r="B130" s="64">
        <v>2</v>
      </c>
      <c r="C130" s="64">
        <v>20</v>
      </c>
      <c r="D130" s="64" t="s">
        <v>229</v>
      </c>
      <c r="E130" s="234" t="s">
        <v>208</v>
      </c>
      <c r="F130" s="231" t="s">
        <v>231</v>
      </c>
      <c r="G130" s="231">
        <f t="shared" si="6"/>
        <v>2036</v>
      </c>
      <c r="H130" s="239" t="s">
        <v>34</v>
      </c>
      <c r="I130" s="247">
        <v>0</v>
      </c>
      <c r="J130" s="247">
        <v>0</v>
      </c>
      <c r="K130" s="248">
        <f>IF((K$4-$G130)&lt;($C130+$B130),IF(K$4=$G130+$B130,SUMIFS(INDEX('ABP REC Calc'!$G$6:$AB$69,,MATCH('ABP REC Deliveries'!$H130,'ABP REC Calc'!$G$5:$AB$5,0)),'ABP REC Calc'!$C$6:$C$69,'ABP REC Deliveries'!$E130,'ABP REC Calc'!$B$6:$B$69,'ABP REC Deliveries'!$F130),
IF(K$4&gt;$G130,J130*(1-Inputs_ByYear!$D$4),0)),0)</f>
        <v>0</v>
      </c>
      <c r="L130" s="248">
        <f>IF((L$4-$G130)&lt;($C130+$B130),IF(L$4=$G130+$B130,SUMIFS(INDEX('ABP REC Calc'!$G$6:$AB$69,,MATCH('ABP REC Deliveries'!$H130,'ABP REC Calc'!$G$5:$AB$5,0)),'ABP REC Calc'!$C$6:$C$69,'ABP REC Deliveries'!$E130,'ABP REC Calc'!$B$6:$B$69,'ABP REC Deliveries'!$F130),
IF(L$4&gt;$G130,K130*(1-Inputs_ByYear!$D$4),0)),0)</f>
        <v>0</v>
      </c>
      <c r="M130" s="248">
        <f>IF((M$4-$G130)&lt;($C130+$B130),IF(M$4=$G130+$B130,SUMIFS(INDEX('ABP REC Calc'!$G$6:$AB$69,,MATCH('ABP REC Deliveries'!$H130,'ABP REC Calc'!$G$5:$AB$5,0)),'ABP REC Calc'!$C$6:$C$69,'ABP REC Deliveries'!$E130,'ABP REC Calc'!$B$6:$B$69,'ABP REC Deliveries'!$F130),
IF(M$4&gt;$G130,L130*(1-Inputs_ByYear!$D$4),0)),0)</f>
        <v>0</v>
      </c>
      <c r="N130" s="248">
        <f>IF((N$4-$G130)&lt;($C130+$B130),IF(N$4=$G130+$B130,SUMIFS(INDEX('ABP REC Calc'!$G$6:$AB$69,,MATCH('ABP REC Deliveries'!$H130,'ABP REC Calc'!$G$5:$AB$5,0)),'ABP REC Calc'!$C$6:$C$69,'ABP REC Deliveries'!$E130,'ABP REC Calc'!$B$6:$B$69,'ABP REC Deliveries'!$F130),
IF(N$4&gt;$G130,M130*(1-Inputs_ByYear!$D$4),0)),0)</f>
        <v>0</v>
      </c>
      <c r="O130" s="248">
        <f>IF((O$4-$G130)&lt;($C130+$B130),IF(O$4=$G130+$B130,SUMIFS(INDEX('ABP REC Calc'!$G$6:$AB$69,,MATCH('ABP REC Deliveries'!$H130,'ABP REC Calc'!$G$5:$AB$5,0)),'ABP REC Calc'!$C$6:$C$69,'ABP REC Deliveries'!$E130,'ABP REC Calc'!$B$6:$B$69,'ABP REC Deliveries'!$F130),
IF(O$4&gt;$G130,N130*(1-Inputs_ByYear!$D$4),0)),0)</f>
        <v>0</v>
      </c>
      <c r="P130" s="248">
        <f>IF((P$4-$G130)&lt;($C130+$B130),IF(P$4=$G130+$B130,SUMIFS(INDEX('ABP REC Calc'!$G$6:$AB$69,,MATCH('ABP REC Deliveries'!$H130,'ABP REC Calc'!$G$5:$AB$5,0)),'ABP REC Calc'!$C$6:$C$69,'ABP REC Deliveries'!$E130,'ABP REC Calc'!$B$6:$B$69,'ABP REC Deliveries'!$F130),
IF(P$4&gt;$G130,O130*(1-Inputs_ByYear!$D$4),0)),0)</f>
        <v>0</v>
      </c>
      <c r="Q130" s="248">
        <f>IF((Q$4-$G130)&lt;($C130+$B130),IF(Q$4=$G130+$B130,SUMIFS(INDEX('ABP REC Calc'!$G$6:$AB$69,,MATCH('ABP REC Deliveries'!$H130,'ABP REC Calc'!$G$5:$AB$5,0)),'ABP REC Calc'!$C$6:$C$69,'ABP REC Deliveries'!$E130,'ABP REC Calc'!$B$6:$B$69,'ABP REC Deliveries'!$F130),
IF(Q$4&gt;$G130,P130*(1-Inputs_ByYear!$D$4),0)),0)</f>
        <v>0</v>
      </c>
      <c r="R130" s="248">
        <f>IF((R$4-$G130)&lt;($C130+$B130),IF(R$4=$G130+$B130,SUMIFS(INDEX('ABP REC Calc'!$G$6:$AB$69,,MATCH('ABP REC Deliveries'!$H130,'ABP REC Calc'!$G$5:$AB$5,0)),'ABP REC Calc'!$C$6:$C$69,'ABP REC Deliveries'!$E130,'ABP REC Calc'!$B$6:$B$69,'ABP REC Deliveries'!$F130),
IF(R$4&gt;$G130,Q130*(1-Inputs_ByYear!$D$4),0)),0)</f>
        <v>0</v>
      </c>
      <c r="S130" s="248">
        <f>IF((S$4-$G130)&lt;($C130+$B130),IF(S$4=$G130+$B130,SUMIFS(INDEX('ABP REC Calc'!$G$6:$AB$69,,MATCH('ABP REC Deliveries'!$H130,'ABP REC Calc'!$G$5:$AB$5,0)),'ABP REC Calc'!$C$6:$C$69,'ABP REC Deliveries'!$E130,'ABP REC Calc'!$B$6:$B$69,'ABP REC Deliveries'!$F130),
IF(S$4&gt;$G130,R130*(1-Inputs_ByYear!$D$4),0)),0)</f>
        <v>0</v>
      </c>
      <c r="T130" s="248">
        <f>IF((T$4-$G130)&lt;($C130+$B130),IF(T$4=$G130+$B130,SUMIFS(INDEX('ABP REC Calc'!$G$6:$AB$69,,MATCH('ABP REC Deliveries'!$H130,'ABP REC Calc'!$G$5:$AB$5,0)),'ABP REC Calc'!$C$6:$C$69,'ABP REC Deliveries'!$E130,'ABP REC Calc'!$B$6:$B$69,'ABP REC Deliveries'!$F130),
IF(T$4&gt;$G130,S130*(1-Inputs_ByYear!$D$4),0)),0)</f>
        <v>0</v>
      </c>
      <c r="U130" s="248">
        <f>IF((U$4-$G130)&lt;($C130+$B130),IF(U$4=$G130+$B130,SUMIFS(INDEX('ABP REC Calc'!$G$6:$AB$69,,MATCH('ABP REC Deliveries'!$H130,'ABP REC Calc'!$G$5:$AB$5,0)),'ABP REC Calc'!$C$6:$C$69,'ABP REC Deliveries'!$E130,'ABP REC Calc'!$B$6:$B$69,'ABP REC Deliveries'!$F130),
IF(U$4&gt;$G130,T130*(1-Inputs_ByYear!$D$4),0)),0)</f>
        <v>0</v>
      </c>
      <c r="V130" s="248">
        <f>IF((V$4-$G130)&lt;($C130+$B130),IF(V$4=$G130+$B130,SUMIFS(INDEX('ABP REC Calc'!$G$6:$AB$69,,MATCH('ABP REC Deliveries'!$H130,'ABP REC Calc'!$G$5:$AB$5,0)),'ABP REC Calc'!$C$6:$C$69,'ABP REC Deliveries'!$E130,'ABP REC Calc'!$B$6:$B$69,'ABP REC Deliveries'!$F130),
IF(V$4&gt;$G130,U130*(1-Inputs_ByYear!$D$4),0)),0)</f>
        <v>0</v>
      </c>
      <c r="W130" s="248">
        <f>IF((W$4-$G130)&lt;($C130+$B130),IF(W$4=$G130+$B130,SUMIFS(INDEX('ABP REC Calc'!$G$6:$AB$69,,MATCH('ABP REC Deliveries'!$H130,'ABP REC Calc'!$G$5:$AB$5,0)),'ABP REC Calc'!$C$6:$C$69,'ABP REC Deliveries'!$E130,'ABP REC Calc'!$B$6:$B$69,'ABP REC Deliveries'!$F130),
IF(W$4&gt;$G130,V130*(1-Inputs_ByYear!$D$4),0)),0)</f>
        <v>111967.62191999999</v>
      </c>
      <c r="X130" s="248">
        <f>IF((X$4-$G130)&lt;($C130+$B130),IF(X$4=$G130+$B130,SUMIFS(INDEX('ABP REC Calc'!$G$6:$AB$69,,MATCH('ABP REC Deliveries'!$H130,'ABP REC Calc'!$G$5:$AB$5,0)),'ABP REC Calc'!$C$6:$C$69,'ABP REC Deliveries'!$E130,'ABP REC Calc'!$B$6:$B$69,'ABP REC Deliveries'!$F130),
IF(X$4&gt;$G130,W130*(1-Inputs_ByYear!$D$4),0)),0)</f>
        <v>111407.7838104</v>
      </c>
      <c r="Y130" s="248">
        <f>IF((Y$4-$G130)&lt;($C130+$B130),IF(Y$4=$G130+$B130,SUMIFS(INDEX('ABP REC Calc'!$G$6:$AB$69,,MATCH('ABP REC Deliveries'!$H130,'ABP REC Calc'!$G$5:$AB$5,0)),'ABP REC Calc'!$C$6:$C$69,'ABP REC Deliveries'!$E130,'ABP REC Calc'!$B$6:$B$69,'ABP REC Deliveries'!$F130),
IF(Y$4&gt;$G130,X130*(1-Inputs_ByYear!$D$4),0)),0)</f>
        <v>110850.74489134799</v>
      </c>
      <c r="Z130" s="248">
        <f>IF((Z$4-$G130)&lt;($C130+$B130),IF(Z$4=$G130+$B130,SUMIFS(INDEX('ABP REC Calc'!$G$6:$AB$69,,MATCH('ABP REC Deliveries'!$H130,'ABP REC Calc'!$G$5:$AB$5,0)),'ABP REC Calc'!$C$6:$C$69,'ABP REC Deliveries'!$E130,'ABP REC Calc'!$B$6:$B$69,'ABP REC Deliveries'!$F130),
IF(Z$4&gt;$G130,Y130*(1-Inputs_ByYear!$D$4),0)),0)</f>
        <v>110296.49116689125</v>
      </c>
      <c r="AA130" s="248">
        <f>IF((AA$4-$G130)&lt;($C130+$B130),IF(AA$4=$G130+$B130,SUMIFS(INDEX('ABP REC Calc'!$G$6:$AB$69,,MATCH('ABP REC Deliveries'!$H130,'ABP REC Calc'!$G$5:$AB$5,0)),'ABP REC Calc'!$C$6:$C$69,'ABP REC Deliveries'!$E130,'ABP REC Calc'!$B$6:$B$69,'ABP REC Deliveries'!$F130),
IF(AA$4&gt;$G130,Z130*(1-Inputs_ByYear!$D$4),0)),0)</f>
        <v>109745.0087110568</v>
      </c>
      <c r="AB130" s="248">
        <f>IF((AB$4-$G130)&lt;($C130+$B130),IF(AB$4=$G130+$B130,SUMIFS(INDEX('ABP REC Calc'!$G$6:$AB$69,,MATCH('ABP REC Deliveries'!$H130,'ABP REC Calc'!$G$5:$AB$5,0)),'ABP REC Calc'!$C$6:$C$69,'ABP REC Deliveries'!$E130,'ABP REC Calc'!$B$6:$B$69,'ABP REC Deliveries'!$F130),
IF(AB$4&gt;$G130,AA130*(1-Inputs_ByYear!$D$4),0)),0)</f>
        <v>109196.28366750151</v>
      </c>
      <c r="AC130" s="248">
        <f>IF((AC$4-$G130)&lt;($C130+$B130),IF(AC$4=$G130+$B130,SUMIFS(INDEX('ABP REC Calc'!$G$6:$AB$69,,MATCH('ABP REC Deliveries'!$H130,'ABP REC Calc'!$G$5:$AB$5,0)),'ABP REC Calc'!$C$6:$C$69,'ABP REC Deliveries'!$E130,'ABP REC Calc'!$B$6:$B$69,'ABP REC Deliveries'!$F130),
IF(AC$4&gt;$G130,AB130*(1-Inputs_ByYear!$D$4),0)),0)</f>
        <v>108650.302249164</v>
      </c>
      <c r="AD130" s="248">
        <f>IF((AD$4-$G130)&lt;($C130+$B130),IF(AD$4=$G130+$B130,SUMIFS(INDEX('ABP REC Calc'!$G$6:$AB$69,,MATCH('ABP REC Deliveries'!$H130,'ABP REC Calc'!$G$5:$AB$5,0)),'ABP REC Calc'!$C$6:$C$69,'ABP REC Deliveries'!$E130,'ABP REC Calc'!$B$6:$B$69,'ABP REC Deliveries'!$F130),
IF(AD$4&gt;$G130,AC130*(1-Inputs_ByYear!$D$4),0)),0)</f>
        <v>108107.05073791818</v>
      </c>
    </row>
    <row r="131" spans="2:30" ht="14.45" customHeight="1">
      <c r="B131" s="64">
        <v>2</v>
      </c>
      <c r="C131" s="64">
        <v>20</v>
      </c>
      <c r="D131" s="64" t="s">
        <v>229</v>
      </c>
      <c r="E131" s="234" t="s">
        <v>208</v>
      </c>
      <c r="F131" s="231" t="s">
        <v>231</v>
      </c>
      <c r="G131" s="231">
        <f t="shared" si="6"/>
        <v>2037</v>
      </c>
      <c r="H131" s="239" t="s">
        <v>35</v>
      </c>
      <c r="I131" s="247">
        <v>0</v>
      </c>
      <c r="J131" s="247">
        <v>0</v>
      </c>
      <c r="K131" s="248">
        <f>IF((K$4-$G131)&lt;($C131+$B131),IF(K$4=$G131+$B131,SUMIFS(INDEX('ABP REC Calc'!$G$6:$AB$69,,MATCH('ABP REC Deliveries'!$H131,'ABP REC Calc'!$G$5:$AB$5,0)),'ABP REC Calc'!$C$6:$C$69,'ABP REC Deliveries'!$E131,'ABP REC Calc'!$B$6:$B$69,'ABP REC Deliveries'!$F131),
IF(K$4&gt;$G131,J131*(1-Inputs_ByYear!$D$4),0)),0)</f>
        <v>0</v>
      </c>
      <c r="L131" s="248">
        <f>IF((L$4-$G131)&lt;($C131+$B131),IF(L$4=$G131+$B131,SUMIFS(INDEX('ABP REC Calc'!$G$6:$AB$69,,MATCH('ABP REC Deliveries'!$H131,'ABP REC Calc'!$G$5:$AB$5,0)),'ABP REC Calc'!$C$6:$C$69,'ABP REC Deliveries'!$E131,'ABP REC Calc'!$B$6:$B$69,'ABP REC Deliveries'!$F131),
IF(L$4&gt;$G131,K131*(1-Inputs_ByYear!$D$4),0)),0)</f>
        <v>0</v>
      </c>
      <c r="M131" s="248">
        <f>IF((M$4-$G131)&lt;($C131+$B131),IF(M$4=$G131+$B131,SUMIFS(INDEX('ABP REC Calc'!$G$6:$AB$69,,MATCH('ABP REC Deliveries'!$H131,'ABP REC Calc'!$G$5:$AB$5,0)),'ABP REC Calc'!$C$6:$C$69,'ABP REC Deliveries'!$E131,'ABP REC Calc'!$B$6:$B$69,'ABP REC Deliveries'!$F131),
IF(M$4&gt;$G131,L131*(1-Inputs_ByYear!$D$4),0)),0)</f>
        <v>0</v>
      </c>
      <c r="N131" s="248">
        <f>IF((N$4-$G131)&lt;($C131+$B131),IF(N$4=$G131+$B131,SUMIFS(INDEX('ABP REC Calc'!$G$6:$AB$69,,MATCH('ABP REC Deliveries'!$H131,'ABP REC Calc'!$G$5:$AB$5,0)),'ABP REC Calc'!$C$6:$C$69,'ABP REC Deliveries'!$E131,'ABP REC Calc'!$B$6:$B$69,'ABP REC Deliveries'!$F131),
IF(N$4&gt;$G131,M131*(1-Inputs_ByYear!$D$4),0)),0)</f>
        <v>0</v>
      </c>
      <c r="O131" s="248">
        <f>IF((O$4-$G131)&lt;($C131+$B131),IF(O$4=$G131+$B131,SUMIFS(INDEX('ABP REC Calc'!$G$6:$AB$69,,MATCH('ABP REC Deliveries'!$H131,'ABP REC Calc'!$G$5:$AB$5,0)),'ABP REC Calc'!$C$6:$C$69,'ABP REC Deliveries'!$E131,'ABP REC Calc'!$B$6:$B$69,'ABP REC Deliveries'!$F131),
IF(O$4&gt;$G131,N131*(1-Inputs_ByYear!$D$4),0)),0)</f>
        <v>0</v>
      </c>
      <c r="P131" s="248">
        <f>IF((P$4-$G131)&lt;($C131+$B131),IF(P$4=$G131+$B131,SUMIFS(INDEX('ABP REC Calc'!$G$6:$AB$69,,MATCH('ABP REC Deliveries'!$H131,'ABP REC Calc'!$G$5:$AB$5,0)),'ABP REC Calc'!$C$6:$C$69,'ABP REC Deliveries'!$E131,'ABP REC Calc'!$B$6:$B$69,'ABP REC Deliveries'!$F131),
IF(P$4&gt;$G131,O131*(1-Inputs_ByYear!$D$4),0)),0)</f>
        <v>0</v>
      </c>
      <c r="Q131" s="248">
        <f>IF((Q$4-$G131)&lt;($C131+$B131),IF(Q$4=$G131+$B131,SUMIFS(INDEX('ABP REC Calc'!$G$6:$AB$69,,MATCH('ABP REC Deliveries'!$H131,'ABP REC Calc'!$G$5:$AB$5,0)),'ABP REC Calc'!$C$6:$C$69,'ABP REC Deliveries'!$E131,'ABP REC Calc'!$B$6:$B$69,'ABP REC Deliveries'!$F131),
IF(Q$4&gt;$G131,P131*(1-Inputs_ByYear!$D$4),0)),0)</f>
        <v>0</v>
      </c>
      <c r="R131" s="248">
        <f>IF((R$4-$G131)&lt;($C131+$B131),IF(R$4=$G131+$B131,SUMIFS(INDEX('ABP REC Calc'!$G$6:$AB$69,,MATCH('ABP REC Deliveries'!$H131,'ABP REC Calc'!$G$5:$AB$5,0)),'ABP REC Calc'!$C$6:$C$69,'ABP REC Deliveries'!$E131,'ABP REC Calc'!$B$6:$B$69,'ABP REC Deliveries'!$F131),
IF(R$4&gt;$G131,Q131*(1-Inputs_ByYear!$D$4),0)),0)</f>
        <v>0</v>
      </c>
      <c r="S131" s="248">
        <f>IF((S$4-$G131)&lt;($C131+$B131),IF(S$4=$G131+$B131,SUMIFS(INDEX('ABP REC Calc'!$G$6:$AB$69,,MATCH('ABP REC Deliveries'!$H131,'ABP REC Calc'!$G$5:$AB$5,0)),'ABP REC Calc'!$C$6:$C$69,'ABP REC Deliveries'!$E131,'ABP REC Calc'!$B$6:$B$69,'ABP REC Deliveries'!$F131),
IF(S$4&gt;$G131,R131*(1-Inputs_ByYear!$D$4),0)),0)</f>
        <v>0</v>
      </c>
      <c r="T131" s="248">
        <f>IF((T$4-$G131)&lt;($C131+$B131),IF(T$4=$G131+$B131,SUMIFS(INDEX('ABP REC Calc'!$G$6:$AB$69,,MATCH('ABP REC Deliveries'!$H131,'ABP REC Calc'!$G$5:$AB$5,0)),'ABP REC Calc'!$C$6:$C$69,'ABP REC Deliveries'!$E131,'ABP REC Calc'!$B$6:$B$69,'ABP REC Deliveries'!$F131),
IF(T$4&gt;$G131,S131*(1-Inputs_ByYear!$D$4),0)),0)</f>
        <v>0</v>
      </c>
      <c r="U131" s="248">
        <f>IF((U$4-$G131)&lt;($C131+$B131),IF(U$4=$G131+$B131,SUMIFS(INDEX('ABP REC Calc'!$G$6:$AB$69,,MATCH('ABP REC Deliveries'!$H131,'ABP REC Calc'!$G$5:$AB$5,0)),'ABP REC Calc'!$C$6:$C$69,'ABP REC Deliveries'!$E131,'ABP REC Calc'!$B$6:$B$69,'ABP REC Deliveries'!$F131),
IF(U$4&gt;$G131,T131*(1-Inputs_ByYear!$D$4),0)),0)</f>
        <v>0</v>
      </c>
      <c r="V131" s="248">
        <f>IF((V$4-$G131)&lt;($C131+$B131),IF(V$4=$G131+$B131,SUMIFS(INDEX('ABP REC Calc'!$G$6:$AB$69,,MATCH('ABP REC Deliveries'!$H131,'ABP REC Calc'!$G$5:$AB$5,0)),'ABP REC Calc'!$C$6:$C$69,'ABP REC Deliveries'!$E131,'ABP REC Calc'!$B$6:$B$69,'ABP REC Deliveries'!$F131),
IF(V$4&gt;$G131,U131*(1-Inputs_ByYear!$D$4),0)),0)</f>
        <v>0</v>
      </c>
      <c r="W131" s="248">
        <f>IF((W$4-$G131)&lt;($C131+$B131),IF(W$4=$G131+$B131,SUMIFS(INDEX('ABP REC Calc'!$G$6:$AB$69,,MATCH('ABP REC Deliveries'!$H131,'ABP REC Calc'!$G$5:$AB$5,0)),'ABP REC Calc'!$C$6:$C$69,'ABP REC Deliveries'!$E131,'ABP REC Calc'!$B$6:$B$69,'ABP REC Deliveries'!$F131),
IF(W$4&gt;$G131,V131*(1-Inputs_ByYear!$D$4),0)),0)</f>
        <v>0</v>
      </c>
      <c r="X131" s="248">
        <f>IF((X$4-$G131)&lt;($C131+$B131),IF(X$4=$G131+$B131,SUMIFS(INDEX('ABP REC Calc'!$G$6:$AB$69,,MATCH('ABP REC Deliveries'!$H131,'ABP REC Calc'!$G$5:$AB$5,0)),'ABP REC Calc'!$C$6:$C$69,'ABP REC Deliveries'!$E131,'ABP REC Calc'!$B$6:$B$69,'ABP REC Deliveries'!$F131),
IF(X$4&gt;$G131,W131*(1-Inputs_ByYear!$D$4),0)),0)</f>
        <v>111967.62191999999</v>
      </c>
      <c r="Y131" s="248">
        <f>IF((Y$4-$G131)&lt;($C131+$B131),IF(Y$4=$G131+$B131,SUMIFS(INDEX('ABP REC Calc'!$G$6:$AB$69,,MATCH('ABP REC Deliveries'!$H131,'ABP REC Calc'!$G$5:$AB$5,0)),'ABP REC Calc'!$C$6:$C$69,'ABP REC Deliveries'!$E131,'ABP REC Calc'!$B$6:$B$69,'ABP REC Deliveries'!$F131),
IF(Y$4&gt;$G131,X131*(1-Inputs_ByYear!$D$4),0)),0)</f>
        <v>111407.7838104</v>
      </c>
      <c r="Z131" s="248">
        <f>IF((Z$4-$G131)&lt;($C131+$B131),IF(Z$4=$G131+$B131,SUMIFS(INDEX('ABP REC Calc'!$G$6:$AB$69,,MATCH('ABP REC Deliveries'!$H131,'ABP REC Calc'!$G$5:$AB$5,0)),'ABP REC Calc'!$C$6:$C$69,'ABP REC Deliveries'!$E131,'ABP REC Calc'!$B$6:$B$69,'ABP REC Deliveries'!$F131),
IF(Z$4&gt;$G131,Y131*(1-Inputs_ByYear!$D$4),0)),0)</f>
        <v>110850.74489134799</v>
      </c>
      <c r="AA131" s="248">
        <f>IF((AA$4-$G131)&lt;($C131+$B131),IF(AA$4=$G131+$B131,SUMIFS(INDEX('ABP REC Calc'!$G$6:$AB$69,,MATCH('ABP REC Deliveries'!$H131,'ABP REC Calc'!$G$5:$AB$5,0)),'ABP REC Calc'!$C$6:$C$69,'ABP REC Deliveries'!$E131,'ABP REC Calc'!$B$6:$B$69,'ABP REC Deliveries'!$F131),
IF(AA$4&gt;$G131,Z131*(1-Inputs_ByYear!$D$4),0)),0)</f>
        <v>110296.49116689125</v>
      </c>
      <c r="AB131" s="248">
        <f>IF((AB$4-$G131)&lt;($C131+$B131),IF(AB$4=$G131+$B131,SUMIFS(INDEX('ABP REC Calc'!$G$6:$AB$69,,MATCH('ABP REC Deliveries'!$H131,'ABP REC Calc'!$G$5:$AB$5,0)),'ABP REC Calc'!$C$6:$C$69,'ABP REC Deliveries'!$E131,'ABP REC Calc'!$B$6:$B$69,'ABP REC Deliveries'!$F131),
IF(AB$4&gt;$G131,AA131*(1-Inputs_ByYear!$D$4),0)),0)</f>
        <v>109745.0087110568</v>
      </c>
      <c r="AC131" s="248">
        <f>IF((AC$4-$G131)&lt;($C131+$B131),IF(AC$4=$G131+$B131,SUMIFS(INDEX('ABP REC Calc'!$G$6:$AB$69,,MATCH('ABP REC Deliveries'!$H131,'ABP REC Calc'!$G$5:$AB$5,0)),'ABP REC Calc'!$C$6:$C$69,'ABP REC Deliveries'!$E131,'ABP REC Calc'!$B$6:$B$69,'ABP REC Deliveries'!$F131),
IF(AC$4&gt;$G131,AB131*(1-Inputs_ByYear!$D$4),0)),0)</f>
        <v>109196.28366750151</v>
      </c>
      <c r="AD131" s="248">
        <f>IF((AD$4-$G131)&lt;($C131+$B131),IF(AD$4=$G131+$B131,SUMIFS(INDEX('ABP REC Calc'!$G$6:$AB$69,,MATCH('ABP REC Deliveries'!$H131,'ABP REC Calc'!$G$5:$AB$5,0)),'ABP REC Calc'!$C$6:$C$69,'ABP REC Deliveries'!$E131,'ABP REC Calc'!$B$6:$B$69,'ABP REC Deliveries'!$F131),
IF(AD$4&gt;$G131,AC131*(1-Inputs_ByYear!$D$4),0)),0)</f>
        <v>108650.302249164</v>
      </c>
    </row>
    <row r="132" spans="2:30" ht="14.45" customHeight="1">
      <c r="B132" s="64">
        <v>2</v>
      </c>
      <c r="C132" s="64">
        <v>20</v>
      </c>
      <c r="D132" s="64" t="s">
        <v>229</v>
      </c>
      <c r="E132" s="234" t="s">
        <v>208</v>
      </c>
      <c r="F132" s="231" t="s">
        <v>231</v>
      </c>
      <c r="G132" s="231">
        <f t="shared" si="6"/>
        <v>2038</v>
      </c>
      <c r="H132" s="239" t="s">
        <v>36</v>
      </c>
      <c r="I132" s="247">
        <v>0</v>
      </c>
      <c r="J132" s="247">
        <v>0</v>
      </c>
      <c r="K132" s="248">
        <f>IF((K$4-$G132)&lt;($C132+$B132),IF(K$4=$G132+$B132,SUMIFS(INDEX('ABP REC Calc'!$G$6:$AB$69,,MATCH('ABP REC Deliveries'!$H132,'ABP REC Calc'!$G$5:$AB$5,0)),'ABP REC Calc'!$C$6:$C$69,'ABP REC Deliveries'!$E132,'ABP REC Calc'!$B$6:$B$69,'ABP REC Deliveries'!$F132),
IF(K$4&gt;$G132,J132*(1-Inputs_ByYear!$D$4),0)),0)</f>
        <v>0</v>
      </c>
      <c r="L132" s="248">
        <f>IF((L$4-$G132)&lt;($C132+$B132),IF(L$4=$G132+$B132,SUMIFS(INDEX('ABP REC Calc'!$G$6:$AB$69,,MATCH('ABP REC Deliveries'!$H132,'ABP REC Calc'!$G$5:$AB$5,0)),'ABP REC Calc'!$C$6:$C$69,'ABP REC Deliveries'!$E132,'ABP REC Calc'!$B$6:$B$69,'ABP REC Deliveries'!$F132),
IF(L$4&gt;$G132,K132*(1-Inputs_ByYear!$D$4),0)),0)</f>
        <v>0</v>
      </c>
      <c r="M132" s="248">
        <f>IF((M$4-$G132)&lt;($C132+$B132),IF(M$4=$G132+$B132,SUMIFS(INDEX('ABP REC Calc'!$G$6:$AB$69,,MATCH('ABP REC Deliveries'!$H132,'ABP REC Calc'!$G$5:$AB$5,0)),'ABP REC Calc'!$C$6:$C$69,'ABP REC Deliveries'!$E132,'ABP REC Calc'!$B$6:$B$69,'ABP REC Deliveries'!$F132),
IF(M$4&gt;$G132,L132*(1-Inputs_ByYear!$D$4),0)),0)</f>
        <v>0</v>
      </c>
      <c r="N132" s="248">
        <f>IF((N$4-$G132)&lt;($C132+$B132),IF(N$4=$G132+$B132,SUMIFS(INDEX('ABP REC Calc'!$G$6:$AB$69,,MATCH('ABP REC Deliveries'!$H132,'ABP REC Calc'!$G$5:$AB$5,0)),'ABP REC Calc'!$C$6:$C$69,'ABP REC Deliveries'!$E132,'ABP REC Calc'!$B$6:$B$69,'ABP REC Deliveries'!$F132),
IF(N$4&gt;$G132,M132*(1-Inputs_ByYear!$D$4),0)),0)</f>
        <v>0</v>
      </c>
      <c r="O132" s="248">
        <f>IF((O$4-$G132)&lt;($C132+$B132),IF(O$4=$G132+$B132,SUMIFS(INDEX('ABP REC Calc'!$G$6:$AB$69,,MATCH('ABP REC Deliveries'!$H132,'ABP REC Calc'!$G$5:$AB$5,0)),'ABP REC Calc'!$C$6:$C$69,'ABP REC Deliveries'!$E132,'ABP REC Calc'!$B$6:$B$69,'ABP REC Deliveries'!$F132),
IF(O$4&gt;$G132,N132*(1-Inputs_ByYear!$D$4),0)),0)</f>
        <v>0</v>
      </c>
      <c r="P132" s="248">
        <f>IF((P$4-$G132)&lt;($C132+$B132),IF(P$4=$G132+$B132,SUMIFS(INDEX('ABP REC Calc'!$G$6:$AB$69,,MATCH('ABP REC Deliveries'!$H132,'ABP REC Calc'!$G$5:$AB$5,0)),'ABP REC Calc'!$C$6:$C$69,'ABP REC Deliveries'!$E132,'ABP REC Calc'!$B$6:$B$69,'ABP REC Deliveries'!$F132),
IF(P$4&gt;$G132,O132*(1-Inputs_ByYear!$D$4),0)),0)</f>
        <v>0</v>
      </c>
      <c r="Q132" s="248">
        <f>IF((Q$4-$G132)&lt;($C132+$B132),IF(Q$4=$G132+$B132,SUMIFS(INDEX('ABP REC Calc'!$G$6:$AB$69,,MATCH('ABP REC Deliveries'!$H132,'ABP REC Calc'!$G$5:$AB$5,0)),'ABP REC Calc'!$C$6:$C$69,'ABP REC Deliveries'!$E132,'ABP REC Calc'!$B$6:$B$69,'ABP REC Deliveries'!$F132),
IF(Q$4&gt;$G132,P132*(1-Inputs_ByYear!$D$4),0)),0)</f>
        <v>0</v>
      </c>
      <c r="R132" s="248">
        <f>IF((R$4-$G132)&lt;($C132+$B132),IF(R$4=$G132+$B132,SUMIFS(INDEX('ABP REC Calc'!$G$6:$AB$69,,MATCH('ABP REC Deliveries'!$H132,'ABP REC Calc'!$G$5:$AB$5,0)),'ABP REC Calc'!$C$6:$C$69,'ABP REC Deliveries'!$E132,'ABP REC Calc'!$B$6:$B$69,'ABP REC Deliveries'!$F132),
IF(R$4&gt;$G132,Q132*(1-Inputs_ByYear!$D$4),0)),0)</f>
        <v>0</v>
      </c>
      <c r="S132" s="248">
        <f>IF((S$4-$G132)&lt;($C132+$B132),IF(S$4=$G132+$B132,SUMIFS(INDEX('ABP REC Calc'!$G$6:$AB$69,,MATCH('ABP REC Deliveries'!$H132,'ABP REC Calc'!$G$5:$AB$5,0)),'ABP REC Calc'!$C$6:$C$69,'ABP REC Deliveries'!$E132,'ABP REC Calc'!$B$6:$B$69,'ABP REC Deliveries'!$F132),
IF(S$4&gt;$G132,R132*(1-Inputs_ByYear!$D$4),0)),0)</f>
        <v>0</v>
      </c>
      <c r="T132" s="248">
        <f>IF((T$4-$G132)&lt;($C132+$B132),IF(T$4=$G132+$B132,SUMIFS(INDEX('ABP REC Calc'!$G$6:$AB$69,,MATCH('ABP REC Deliveries'!$H132,'ABP REC Calc'!$G$5:$AB$5,0)),'ABP REC Calc'!$C$6:$C$69,'ABP REC Deliveries'!$E132,'ABP REC Calc'!$B$6:$B$69,'ABP REC Deliveries'!$F132),
IF(T$4&gt;$G132,S132*(1-Inputs_ByYear!$D$4),0)),0)</f>
        <v>0</v>
      </c>
      <c r="U132" s="248">
        <f>IF((U$4-$G132)&lt;($C132+$B132),IF(U$4=$G132+$B132,SUMIFS(INDEX('ABP REC Calc'!$G$6:$AB$69,,MATCH('ABP REC Deliveries'!$H132,'ABP REC Calc'!$G$5:$AB$5,0)),'ABP REC Calc'!$C$6:$C$69,'ABP REC Deliveries'!$E132,'ABP REC Calc'!$B$6:$B$69,'ABP REC Deliveries'!$F132),
IF(U$4&gt;$G132,T132*(1-Inputs_ByYear!$D$4),0)),0)</f>
        <v>0</v>
      </c>
      <c r="V132" s="248">
        <f>IF((V$4-$G132)&lt;($C132+$B132),IF(V$4=$G132+$B132,SUMIFS(INDEX('ABP REC Calc'!$G$6:$AB$69,,MATCH('ABP REC Deliveries'!$H132,'ABP REC Calc'!$G$5:$AB$5,0)),'ABP REC Calc'!$C$6:$C$69,'ABP REC Deliveries'!$E132,'ABP REC Calc'!$B$6:$B$69,'ABP REC Deliveries'!$F132),
IF(V$4&gt;$G132,U132*(1-Inputs_ByYear!$D$4),0)),0)</f>
        <v>0</v>
      </c>
      <c r="W132" s="248">
        <f>IF((W$4-$G132)&lt;($C132+$B132),IF(W$4=$G132+$B132,SUMIFS(INDEX('ABP REC Calc'!$G$6:$AB$69,,MATCH('ABP REC Deliveries'!$H132,'ABP REC Calc'!$G$5:$AB$5,0)),'ABP REC Calc'!$C$6:$C$69,'ABP REC Deliveries'!$E132,'ABP REC Calc'!$B$6:$B$69,'ABP REC Deliveries'!$F132),
IF(W$4&gt;$G132,V132*(1-Inputs_ByYear!$D$4),0)),0)</f>
        <v>0</v>
      </c>
      <c r="X132" s="248">
        <f>IF((X$4-$G132)&lt;($C132+$B132),IF(X$4=$G132+$B132,SUMIFS(INDEX('ABP REC Calc'!$G$6:$AB$69,,MATCH('ABP REC Deliveries'!$H132,'ABP REC Calc'!$G$5:$AB$5,0)),'ABP REC Calc'!$C$6:$C$69,'ABP REC Deliveries'!$E132,'ABP REC Calc'!$B$6:$B$69,'ABP REC Deliveries'!$F132),
IF(X$4&gt;$G132,W132*(1-Inputs_ByYear!$D$4),0)),0)</f>
        <v>0</v>
      </c>
      <c r="Y132" s="248">
        <f>IF((Y$4-$G132)&lt;($C132+$B132),IF(Y$4=$G132+$B132,SUMIFS(INDEX('ABP REC Calc'!$G$6:$AB$69,,MATCH('ABP REC Deliveries'!$H132,'ABP REC Calc'!$G$5:$AB$5,0)),'ABP REC Calc'!$C$6:$C$69,'ABP REC Deliveries'!$E132,'ABP REC Calc'!$B$6:$B$69,'ABP REC Deliveries'!$F132),
IF(Y$4&gt;$G132,X132*(1-Inputs_ByYear!$D$4),0)),0)</f>
        <v>111967.62191999999</v>
      </c>
      <c r="Z132" s="248">
        <f>IF((Z$4-$G132)&lt;($C132+$B132),IF(Z$4=$G132+$B132,SUMIFS(INDEX('ABP REC Calc'!$G$6:$AB$69,,MATCH('ABP REC Deliveries'!$H132,'ABP REC Calc'!$G$5:$AB$5,0)),'ABP REC Calc'!$C$6:$C$69,'ABP REC Deliveries'!$E132,'ABP REC Calc'!$B$6:$B$69,'ABP REC Deliveries'!$F132),
IF(Z$4&gt;$G132,Y132*(1-Inputs_ByYear!$D$4),0)),0)</f>
        <v>111407.7838104</v>
      </c>
      <c r="AA132" s="248">
        <f>IF((AA$4-$G132)&lt;($C132+$B132),IF(AA$4=$G132+$B132,SUMIFS(INDEX('ABP REC Calc'!$G$6:$AB$69,,MATCH('ABP REC Deliveries'!$H132,'ABP REC Calc'!$G$5:$AB$5,0)),'ABP REC Calc'!$C$6:$C$69,'ABP REC Deliveries'!$E132,'ABP REC Calc'!$B$6:$B$69,'ABP REC Deliveries'!$F132),
IF(AA$4&gt;$G132,Z132*(1-Inputs_ByYear!$D$4),0)),0)</f>
        <v>110850.74489134799</v>
      </c>
      <c r="AB132" s="248">
        <f>IF((AB$4-$G132)&lt;($C132+$B132),IF(AB$4=$G132+$B132,SUMIFS(INDEX('ABP REC Calc'!$G$6:$AB$69,,MATCH('ABP REC Deliveries'!$H132,'ABP REC Calc'!$G$5:$AB$5,0)),'ABP REC Calc'!$C$6:$C$69,'ABP REC Deliveries'!$E132,'ABP REC Calc'!$B$6:$B$69,'ABP REC Deliveries'!$F132),
IF(AB$4&gt;$G132,AA132*(1-Inputs_ByYear!$D$4),0)),0)</f>
        <v>110296.49116689125</v>
      </c>
      <c r="AC132" s="248">
        <f>IF((AC$4-$G132)&lt;($C132+$B132),IF(AC$4=$G132+$B132,SUMIFS(INDEX('ABP REC Calc'!$G$6:$AB$69,,MATCH('ABP REC Deliveries'!$H132,'ABP REC Calc'!$G$5:$AB$5,0)),'ABP REC Calc'!$C$6:$C$69,'ABP REC Deliveries'!$E132,'ABP REC Calc'!$B$6:$B$69,'ABP REC Deliveries'!$F132),
IF(AC$4&gt;$G132,AB132*(1-Inputs_ByYear!$D$4),0)),0)</f>
        <v>109745.0087110568</v>
      </c>
      <c r="AD132" s="248">
        <f>IF((AD$4-$G132)&lt;($C132+$B132),IF(AD$4=$G132+$B132,SUMIFS(INDEX('ABP REC Calc'!$G$6:$AB$69,,MATCH('ABP REC Deliveries'!$H132,'ABP REC Calc'!$G$5:$AB$5,0)),'ABP REC Calc'!$C$6:$C$69,'ABP REC Deliveries'!$E132,'ABP REC Calc'!$B$6:$B$69,'ABP REC Deliveries'!$F132),
IF(AD$4&gt;$G132,AC132*(1-Inputs_ByYear!$D$4),0)),0)</f>
        <v>109196.28366750151</v>
      </c>
    </row>
    <row r="133" spans="2:30" ht="14.45" customHeight="1">
      <c r="B133" s="64">
        <v>2</v>
      </c>
      <c r="C133" s="64">
        <v>20</v>
      </c>
      <c r="D133" s="64" t="s">
        <v>229</v>
      </c>
      <c r="E133" s="234" t="s">
        <v>208</v>
      </c>
      <c r="F133" s="231" t="s">
        <v>231</v>
      </c>
      <c r="G133" s="231">
        <f t="shared" si="6"/>
        <v>2039</v>
      </c>
      <c r="H133" s="239" t="s">
        <v>37</v>
      </c>
      <c r="I133" s="247">
        <v>0</v>
      </c>
      <c r="J133" s="247">
        <v>0</v>
      </c>
      <c r="K133" s="248">
        <f>IF((K$4-$G133)&lt;($C133+$B133),IF(K$4=$G133+$B133,SUMIFS(INDEX('ABP REC Calc'!$G$6:$AB$69,,MATCH('ABP REC Deliveries'!$H133,'ABP REC Calc'!$G$5:$AB$5,0)),'ABP REC Calc'!$C$6:$C$69,'ABP REC Deliveries'!$E133,'ABP REC Calc'!$B$6:$B$69,'ABP REC Deliveries'!$F133),
IF(K$4&gt;$G133,J133*(1-Inputs_ByYear!$D$4),0)),0)</f>
        <v>0</v>
      </c>
      <c r="L133" s="248">
        <f>IF((L$4-$G133)&lt;($C133+$B133),IF(L$4=$G133+$B133,SUMIFS(INDEX('ABP REC Calc'!$G$6:$AB$69,,MATCH('ABP REC Deliveries'!$H133,'ABP REC Calc'!$G$5:$AB$5,0)),'ABP REC Calc'!$C$6:$C$69,'ABP REC Deliveries'!$E133,'ABP REC Calc'!$B$6:$B$69,'ABP REC Deliveries'!$F133),
IF(L$4&gt;$G133,K133*(1-Inputs_ByYear!$D$4),0)),0)</f>
        <v>0</v>
      </c>
      <c r="M133" s="248">
        <f>IF((M$4-$G133)&lt;($C133+$B133),IF(M$4=$G133+$B133,SUMIFS(INDEX('ABP REC Calc'!$G$6:$AB$69,,MATCH('ABP REC Deliveries'!$H133,'ABP REC Calc'!$G$5:$AB$5,0)),'ABP REC Calc'!$C$6:$C$69,'ABP REC Deliveries'!$E133,'ABP REC Calc'!$B$6:$B$69,'ABP REC Deliveries'!$F133),
IF(M$4&gt;$G133,L133*(1-Inputs_ByYear!$D$4),0)),0)</f>
        <v>0</v>
      </c>
      <c r="N133" s="248">
        <f>IF((N$4-$G133)&lt;($C133+$B133),IF(N$4=$G133+$B133,SUMIFS(INDEX('ABP REC Calc'!$G$6:$AB$69,,MATCH('ABP REC Deliveries'!$H133,'ABP REC Calc'!$G$5:$AB$5,0)),'ABP REC Calc'!$C$6:$C$69,'ABP REC Deliveries'!$E133,'ABP REC Calc'!$B$6:$B$69,'ABP REC Deliveries'!$F133),
IF(N$4&gt;$G133,M133*(1-Inputs_ByYear!$D$4),0)),0)</f>
        <v>0</v>
      </c>
      <c r="O133" s="248">
        <f>IF((O$4-$G133)&lt;($C133+$B133),IF(O$4=$G133+$B133,SUMIFS(INDEX('ABP REC Calc'!$G$6:$AB$69,,MATCH('ABP REC Deliveries'!$H133,'ABP REC Calc'!$G$5:$AB$5,0)),'ABP REC Calc'!$C$6:$C$69,'ABP REC Deliveries'!$E133,'ABP REC Calc'!$B$6:$B$69,'ABP REC Deliveries'!$F133),
IF(O$4&gt;$G133,N133*(1-Inputs_ByYear!$D$4),0)),0)</f>
        <v>0</v>
      </c>
      <c r="P133" s="248">
        <f>IF((P$4-$G133)&lt;($C133+$B133),IF(P$4=$G133+$B133,SUMIFS(INDEX('ABP REC Calc'!$G$6:$AB$69,,MATCH('ABP REC Deliveries'!$H133,'ABP REC Calc'!$G$5:$AB$5,0)),'ABP REC Calc'!$C$6:$C$69,'ABP REC Deliveries'!$E133,'ABP REC Calc'!$B$6:$B$69,'ABP REC Deliveries'!$F133),
IF(P$4&gt;$G133,O133*(1-Inputs_ByYear!$D$4),0)),0)</f>
        <v>0</v>
      </c>
      <c r="Q133" s="248">
        <f>IF((Q$4-$G133)&lt;($C133+$B133),IF(Q$4=$G133+$B133,SUMIFS(INDEX('ABP REC Calc'!$G$6:$AB$69,,MATCH('ABP REC Deliveries'!$H133,'ABP REC Calc'!$G$5:$AB$5,0)),'ABP REC Calc'!$C$6:$C$69,'ABP REC Deliveries'!$E133,'ABP REC Calc'!$B$6:$B$69,'ABP REC Deliveries'!$F133),
IF(Q$4&gt;$G133,P133*(1-Inputs_ByYear!$D$4),0)),0)</f>
        <v>0</v>
      </c>
      <c r="R133" s="248">
        <f>IF((R$4-$G133)&lt;($C133+$B133),IF(R$4=$G133+$B133,SUMIFS(INDEX('ABP REC Calc'!$G$6:$AB$69,,MATCH('ABP REC Deliveries'!$H133,'ABP REC Calc'!$G$5:$AB$5,0)),'ABP REC Calc'!$C$6:$C$69,'ABP REC Deliveries'!$E133,'ABP REC Calc'!$B$6:$B$69,'ABP REC Deliveries'!$F133),
IF(R$4&gt;$G133,Q133*(1-Inputs_ByYear!$D$4),0)),0)</f>
        <v>0</v>
      </c>
      <c r="S133" s="248">
        <f>IF((S$4-$G133)&lt;($C133+$B133),IF(S$4=$G133+$B133,SUMIFS(INDEX('ABP REC Calc'!$G$6:$AB$69,,MATCH('ABP REC Deliveries'!$H133,'ABP REC Calc'!$G$5:$AB$5,0)),'ABP REC Calc'!$C$6:$C$69,'ABP REC Deliveries'!$E133,'ABP REC Calc'!$B$6:$B$69,'ABP REC Deliveries'!$F133),
IF(S$4&gt;$G133,R133*(1-Inputs_ByYear!$D$4),0)),0)</f>
        <v>0</v>
      </c>
      <c r="T133" s="248">
        <f>IF((T$4-$G133)&lt;($C133+$B133),IF(T$4=$G133+$B133,SUMIFS(INDEX('ABP REC Calc'!$G$6:$AB$69,,MATCH('ABP REC Deliveries'!$H133,'ABP REC Calc'!$G$5:$AB$5,0)),'ABP REC Calc'!$C$6:$C$69,'ABP REC Deliveries'!$E133,'ABP REC Calc'!$B$6:$B$69,'ABP REC Deliveries'!$F133),
IF(T$4&gt;$G133,S133*(1-Inputs_ByYear!$D$4),0)),0)</f>
        <v>0</v>
      </c>
      <c r="U133" s="248">
        <f>IF((U$4-$G133)&lt;($C133+$B133),IF(U$4=$G133+$B133,SUMIFS(INDEX('ABP REC Calc'!$G$6:$AB$69,,MATCH('ABP REC Deliveries'!$H133,'ABP REC Calc'!$G$5:$AB$5,0)),'ABP REC Calc'!$C$6:$C$69,'ABP REC Deliveries'!$E133,'ABP REC Calc'!$B$6:$B$69,'ABP REC Deliveries'!$F133),
IF(U$4&gt;$G133,T133*(1-Inputs_ByYear!$D$4),0)),0)</f>
        <v>0</v>
      </c>
      <c r="V133" s="248">
        <f>IF((V$4-$G133)&lt;($C133+$B133),IF(V$4=$G133+$B133,SUMIFS(INDEX('ABP REC Calc'!$G$6:$AB$69,,MATCH('ABP REC Deliveries'!$H133,'ABP REC Calc'!$G$5:$AB$5,0)),'ABP REC Calc'!$C$6:$C$69,'ABP REC Deliveries'!$E133,'ABP REC Calc'!$B$6:$B$69,'ABP REC Deliveries'!$F133),
IF(V$4&gt;$G133,U133*(1-Inputs_ByYear!$D$4),0)),0)</f>
        <v>0</v>
      </c>
      <c r="W133" s="248">
        <f>IF((W$4-$G133)&lt;($C133+$B133),IF(W$4=$G133+$B133,SUMIFS(INDEX('ABP REC Calc'!$G$6:$AB$69,,MATCH('ABP REC Deliveries'!$H133,'ABP REC Calc'!$G$5:$AB$5,0)),'ABP REC Calc'!$C$6:$C$69,'ABP REC Deliveries'!$E133,'ABP REC Calc'!$B$6:$B$69,'ABP REC Deliveries'!$F133),
IF(W$4&gt;$G133,V133*(1-Inputs_ByYear!$D$4),0)),0)</f>
        <v>0</v>
      </c>
      <c r="X133" s="248">
        <f>IF((X$4-$G133)&lt;($C133+$B133),IF(X$4=$G133+$B133,SUMIFS(INDEX('ABP REC Calc'!$G$6:$AB$69,,MATCH('ABP REC Deliveries'!$H133,'ABP REC Calc'!$G$5:$AB$5,0)),'ABP REC Calc'!$C$6:$C$69,'ABP REC Deliveries'!$E133,'ABP REC Calc'!$B$6:$B$69,'ABP REC Deliveries'!$F133),
IF(X$4&gt;$G133,W133*(1-Inputs_ByYear!$D$4),0)),0)</f>
        <v>0</v>
      </c>
      <c r="Y133" s="248">
        <f>IF((Y$4-$G133)&lt;($C133+$B133),IF(Y$4=$G133+$B133,SUMIFS(INDEX('ABP REC Calc'!$G$6:$AB$69,,MATCH('ABP REC Deliveries'!$H133,'ABP REC Calc'!$G$5:$AB$5,0)),'ABP REC Calc'!$C$6:$C$69,'ABP REC Deliveries'!$E133,'ABP REC Calc'!$B$6:$B$69,'ABP REC Deliveries'!$F133),
IF(Y$4&gt;$G133,X133*(1-Inputs_ByYear!$D$4),0)),0)</f>
        <v>0</v>
      </c>
      <c r="Z133" s="248">
        <f>IF((Z$4-$G133)&lt;($C133+$B133),IF(Z$4=$G133+$B133,SUMIFS(INDEX('ABP REC Calc'!$G$6:$AB$69,,MATCH('ABP REC Deliveries'!$H133,'ABP REC Calc'!$G$5:$AB$5,0)),'ABP REC Calc'!$C$6:$C$69,'ABP REC Deliveries'!$E133,'ABP REC Calc'!$B$6:$B$69,'ABP REC Deliveries'!$F133),
IF(Z$4&gt;$G133,Y133*(1-Inputs_ByYear!$D$4),0)),0)</f>
        <v>111967.62191999999</v>
      </c>
      <c r="AA133" s="248">
        <f>IF((AA$4-$G133)&lt;($C133+$B133),IF(AA$4=$G133+$B133,SUMIFS(INDEX('ABP REC Calc'!$G$6:$AB$69,,MATCH('ABP REC Deliveries'!$H133,'ABP REC Calc'!$G$5:$AB$5,0)),'ABP REC Calc'!$C$6:$C$69,'ABP REC Deliveries'!$E133,'ABP REC Calc'!$B$6:$B$69,'ABP REC Deliveries'!$F133),
IF(AA$4&gt;$G133,Z133*(1-Inputs_ByYear!$D$4),0)),0)</f>
        <v>111407.7838104</v>
      </c>
      <c r="AB133" s="248">
        <f>IF((AB$4-$G133)&lt;($C133+$B133),IF(AB$4=$G133+$B133,SUMIFS(INDEX('ABP REC Calc'!$G$6:$AB$69,,MATCH('ABP REC Deliveries'!$H133,'ABP REC Calc'!$G$5:$AB$5,0)),'ABP REC Calc'!$C$6:$C$69,'ABP REC Deliveries'!$E133,'ABP REC Calc'!$B$6:$B$69,'ABP REC Deliveries'!$F133),
IF(AB$4&gt;$G133,AA133*(1-Inputs_ByYear!$D$4),0)),0)</f>
        <v>110850.74489134799</v>
      </c>
      <c r="AC133" s="248">
        <f>IF((AC$4-$G133)&lt;($C133+$B133),IF(AC$4=$G133+$B133,SUMIFS(INDEX('ABP REC Calc'!$G$6:$AB$69,,MATCH('ABP REC Deliveries'!$H133,'ABP REC Calc'!$G$5:$AB$5,0)),'ABP REC Calc'!$C$6:$C$69,'ABP REC Deliveries'!$E133,'ABP REC Calc'!$B$6:$B$69,'ABP REC Deliveries'!$F133),
IF(AC$4&gt;$G133,AB133*(1-Inputs_ByYear!$D$4),0)),0)</f>
        <v>110296.49116689125</v>
      </c>
      <c r="AD133" s="248">
        <f>IF((AD$4-$G133)&lt;($C133+$B133),IF(AD$4=$G133+$B133,SUMIFS(INDEX('ABP REC Calc'!$G$6:$AB$69,,MATCH('ABP REC Deliveries'!$H133,'ABP REC Calc'!$G$5:$AB$5,0)),'ABP REC Calc'!$C$6:$C$69,'ABP REC Deliveries'!$E133,'ABP REC Calc'!$B$6:$B$69,'ABP REC Deliveries'!$F133),
IF(AD$4&gt;$G133,AC133*(1-Inputs_ByYear!$D$4),0)),0)</f>
        <v>109745.0087110568</v>
      </c>
    </row>
    <row r="134" spans="2:30" ht="14.45" customHeight="1">
      <c r="B134" s="64">
        <v>2</v>
      </c>
      <c r="C134" s="64">
        <v>20</v>
      </c>
      <c r="D134" s="64" t="s">
        <v>229</v>
      </c>
      <c r="E134" s="234" t="s">
        <v>208</v>
      </c>
      <c r="F134" s="231" t="s">
        <v>231</v>
      </c>
      <c r="G134" s="231">
        <f t="shared" si="6"/>
        <v>2040</v>
      </c>
      <c r="H134" s="239" t="s">
        <v>38</v>
      </c>
      <c r="I134" s="247">
        <v>0</v>
      </c>
      <c r="J134" s="247">
        <v>0</v>
      </c>
      <c r="K134" s="248">
        <f>IF((K$4-$G134)&lt;($C134+$B134),IF(K$4=$G134+$B134,SUMIFS(INDEX('ABP REC Calc'!$G$6:$AB$69,,MATCH('ABP REC Deliveries'!$H134,'ABP REC Calc'!$G$5:$AB$5,0)),'ABP REC Calc'!$C$6:$C$69,'ABP REC Deliveries'!$E134,'ABP REC Calc'!$B$6:$B$69,'ABP REC Deliveries'!$F134),
IF(K$4&gt;$G134,J134*(1-Inputs_ByYear!$D$4),0)),0)</f>
        <v>0</v>
      </c>
      <c r="L134" s="248">
        <f>IF((L$4-$G134)&lt;($C134+$B134),IF(L$4=$G134+$B134,SUMIFS(INDEX('ABP REC Calc'!$G$6:$AB$69,,MATCH('ABP REC Deliveries'!$H134,'ABP REC Calc'!$G$5:$AB$5,0)),'ABP REC Calc'!$C$6:$C$69,'ABP REC Deliveries'!$E134,'ABP REC Calc'!$B$6:$B$69,'ABP REC Deliveries'!$F134),
IF(L$4&gt;$G134,K134*(1-Inputs_ByYear!$D$4),0)),0)</f>
        <v>0</v>
      </c>
      <c r="M134" s="248">
        <f>IF((M$4-$G134)&lt;($C134+$B134),IF(M$4=$G134+$B134,SUMIFS(INDEX('ABP REC Calc'!$G$6:$AB$69,,MATCH('ABP REC Deliveries'!$H134,'ABP REC Calc'!$G$5:$AB$5,0)),'ABP REC Calc'!$C$6:$C$69,'ABP REC Deliveries'!$E134,'ABP REC Calc'!$B$6:$B$69,'ABP REC Deliveries'!$F134),
IF(M$4&gt;$G134,L134*(1-Inputs_ByYear!$D$4),0)),0)</f>
        <v>0</v>
      </c>
      <c r="N134" s="248">
        <f>IF((N$4-$G134)&lt;($C134+$B134),IF(N$4=$G134+$B134,SUMIFS(INDEX('ABP REC Calc'!$G$6:$AB$69,,MATCH('ABP REC Deliveries'!$H134,'ABP REC Calc'!$G$5:$AB$5,0)),'ABP REC Calc'!$C$6:$C$69,'ABP REC Deliveries'!$E134,'ABP REC Calc'!$B$6:$B$69,'ABP REC Deliveries'!$F134),
IF(N$4&gt;$G134,M134*(1-Inputs_ByYear!$D$4),0)),0)</f>
        <v>0</v>
      </c>
      <c r="O134" s="248">
        <f>IF((O$4-$G134)&lt;($C134+$B134),IF(O$4=$G134+$B134,SUMIFS(INDEX('ABP REC Calc'!$G$6:$AB$69,,MATCH('ABP REC Deliveries'!$H134,'ABP REC Calc'!$G$5:$AB$5,0)),'ABP REC Calc'!$C$6:$C$69,'ABP REC Deliveries'!$E134,'ABP REC Calc'!$B$6:$B$69,'ABP REC Deliveries'!$F134),
IF(O$4&gt;$G134,N134*(1-Inputs_ByYear!$D$4),0)),0)</f>
        <v>0</v>
      </c>
      <c r="P134" s="248">
        <f>IF((P$4-$G134)&lt;($C134+$B134),IF(P$4=$G134+$B134,SUMIFS(INDEX('ABP REC Calc'!$G$6:$AB$69,,MATCH('ABP REC Deliveries'!$H134,'ABP REC Calc'!$G$5:$AB$5,0)),'ABP REC Calc'!$C$6:$C$69,'ABP REC Deliveries'!$E134,'ABP REC Calc'!$B$6:$B$69,'ABP REC Deliveries'!$F134),
IF(P$4&gt;$G134,O134*(1-Inputs_ByYear!$D$4),0)),0)</f>
        <v>0</v>
      </c>
      <c r="Q134" s="248">
        <f>IF((Q$4-$G134)&lt;($C134+$B134),IF(Q$4=$G134+$B134,SUMIFS(INDEX('ABP REC Calc'!$G$6:$AB$69,,MATCH('ABP REC Deliveries'!$H134,'ABP REC Calc'!$G$5:$AB$5,0)),'ABP REC Calc'!$C$6:$C$69,'ABP REC Deliveries'!$E134,'ABP REC Calc'!$B$6:$B$69,'ABP REC Deliveries'!$F134),
IF(Q$4&gt;$G134,P134*(1-Inputs_ByYear!$D$4),0)),0)</f>
        <v>0</v>
      </c>
      <c r="R134" s="248">
        <f>IF((R$4-$G134)&lt;($C134+$B134),IF(R$4=$G134+$B134,SUMIFS(INDEX('ABP REC Calc'!$G$6:$AB$69,,MATCH('ABP REC Deliveries'!$H134,'ABP REC Calc'!$G$5:$AB$5,0)),'ABP REC Calc'!$C$6:$C$69,'ABP REC Deliveries'!$E134,'ABP REC Calc'!$B$6:$B$69,'ABP REC Deliveries'!$F134),
IF(R$4&gt;$G134,Q134*(1-Inputs_ByYear!$D$4),0)),0)</f>
        <v>0</v>
      </c>
      <c r="S134" s="248">
        <f>IF((S$4-$G134)&lt;($C134+$B134),IF(S$4=$G134+$B134,SUMIFS(INDEX('ABP REC Calc'!$G$6:$AB$69,,MATCH('ABP REC Deliveries'!$H134,'ABP REC Calc'!$G$5:$AB$5,0)),'ABP REC Calc'!$C$6:$C$69,'ABP REC Deliveries'!$E134,'ABP REC Calc'!$B$6:$B$69,'ABP REC Deliveries'!$F134),
IF(S$4&gt;$G134,R134*(1-Inputs_ByYear!$D$4),0)),0)</f>
        <v>0</v>
      </c>
      <c r="T134" s="248">
        <f>IF((T$4-$G134)&lt;($C134+$B134),IF(T$4=$G134+$B134,SUMIFS(INDEX('ABP REC Calc'!$G$6:$AB$69,,MATCH('ABP REC Deliveries'!$H134,'ABP REC Calc'!$G$5:$AB$5,0)),'ABP REC Calc'!$C$6:$C$69,'ABP REC Deliveries'!$E134,'ABP REC Calc'!$B$6:$B$69,'ABP REC Deliveries'!$F134),
IF(T$4&gt;$G134,S134*(1-Inputs_ByYear!$D$4),0)),0)</f>
        <v>0</v>
      </c>
      <c r="U134" s="248">
        <f>IF((U$4-$G134)&lt;($C134+$B134),IF(U$4=$G134+$B134,SUMIFS(INDEX('ABP REC Calc'!$G$6:$AB$69,,MATCH('ABP REC Deliveries'!$H134,'ABP REC Calc'!$G$5:$AB$5,0)),'ABP REC Calc'!$C$6:$C$69,'ABP REC Deliveries'!$E134,'ABP REC Calc'!$B$6:$B$69,'ABP REC Deliveries'!$F134),
IF(U$4&gt;$G134,T134*(1-Inputs_ByYear!$D$4),0)),0)</f>
        <v>0</v>
      </c>
      <c r="V134" s="248">
        <f>IF((V$4-$G134)&lt;($C134+$B134),IF(V$4=$G134+$B134,SUMIFS(INDEX('ABP REC Calc'!$G$6:$AB$69,,MATCH('ABP REC Deliveries'!$H134,'ABP REC Calc'!$G$5:$AB$5,0)),'ABP REC Calc'!$C$6:$C$69,'ABP REC Deliveries'!$E134,'ABP REC Calc'!$B$6:$B$69,'ABP REC Deliveries'!$F134),
IF(V$4&gt;$G134,U134*(1-Inputs_ByYear!$D$4),0)),0)</f>
        <v>0</v>
      </c>
      <c r="W134" s="248">
        <f>IF((W$4-$G134)&lt;($C134+$B134),IF(W$4=$G134+$B134,SUMIFS(INDEX('ABP REC Calc'!$G$6:$AB$69,,MATCH('ABP REC Deliveries'!$H134,'ABP REC Calc'!$G$5:$AB$5,0)),'ABP REC Calc'!$C$6:$C$69,'ABP REC Deliveries'!$E134,'ABP REC Calc'!$B$6:$B$69,'ABP REC Deliveries'!$F134),
IF(W$4&gt;$G134,V134*(1-Inputs_ByYear!$D$4),0)),0)</f>
        <v>0</v>
      </c>
      <c r="X134" s="248">
        <f>IF((X$4-$G134)&lt;($C134+$B134),IF(X$4=$G134+$B134,SUMIFS(INDEX('ABP REC Calc'!$G$6:$AB$69,,MATCH('ABP REC Deliveries'!$H134,'ABP REC Calc'!$G$5:$AB$5,0)),'ABP REC Calc'!$C$6:$C$69,'ABP REC Deliveries'!$E134,'ABP REC Calc'!$B$6:$B$69,'ABP REC Deliveries'!$F134),
IF(X$4&gt;$G134,W134*(1-Inputs_ByYear!$D$4),0)),0)</f>
        <v>0</v>
      </c>
      <c r="Y134" s="248">
        <f>IF((Y$4-$G134)&lt;($C134+$B134),IF(Y$4=$G134+$B134,SUMIFS(INDEX('ABP REC Calc'!$G$6:$AB$69,,MATCH('ABP REC Deliveries'!$H134,'ABP REC Calc'!$G$5:$AB$5,0)),'ABP REC Calc'!$C$6:$C$69,'ABP REC Deliveries'!$E134,'ABP REC Calc'!$B$6:$B$69,'ABP REC Deliveries'!$F134),
IF(Y$4&gt;$G134,X134*(1-Inputs_ByYear!$D$4),0)),0)</f>
        <v>0</v>
      </c>
      <c r="Z134" s="248">
        <f>IF((Z$4-$G134)&lt;($C134+$B134),IF(Z$4=$G134+$B134,SUMIFS(INDEX('ABP REC Calc'!$G$6:$AB$69,,MATCH('ABP REC Deliveries'!$H134,'ABP REC Calc'!$G$5:$AB$5,0)),'ABP REC Calc'!$C$6:$C$69,'ABP REC Deliveries'!$E134,'ABP REC Calc'!$B$6:$B$69,'ABP REC Deliveries'!$F134),
IF(Z$4&gt;$G134,Y134*(1-Inputs_ByYear!$D$4),0)),0)</f>
        <v>0</v>
      </c>
      <c r="AA134" s="248">
        <f>IF((AA$4-$G134)&lt;($C134+$B134),IF(AA$4=$G134+$B134,SUMIFS(INDEX('ABP REC Calc'!$G$6:$AB$69,,MATCH('ABP REC Deliveries'!$H134,'ABP REC Calc'!$G$5:$AB$5,0)),'ABP REC Calc'!$C$6:$C$69,'ABP REC Deliveries'!$E134,'ABP REC Calc'!$B$6:$B$69,'ABP REC Deliveries'!$F134),
IF(AA$4&gt;$G134,Z134*(1-Inputs_ByYear!$D$4),0)),0)</f>
        <v>111967.62191999999</v>
      </c>
      <c r="AB134" s="248">
        <f>IF((AB$4-$G134)&lt;($C134+$B134),IF(AB$4=$G134+$B134,SUMIFS(INDEX('ABP REC Calc'!$G$6:$AB$69,,MATCH('ABP REC Deliveries'!$H134,'ABP REC Calc'!$G$5:$AB$5,0)),'ABP REC Calc'!$C$6:$C$69,'ABP REC Deliveries'!$E134,'ABP REC Calc'!$B$6:$B$69,'ABP REC Deliveries'!$F134),
IF(AB$4&gt;$G134,AA134*(1-Inputs_ByYear!$D$4),0)),0)</f>
        <v>111407.7838104</v>
      </c>
      <c r="AC134" s="248">
        <f>IF((AC$4-$G134)&lt;($C134+$B134),IF(AC$4=$G134+$B134,SUMIFS(INDEX('ABP REC Calc'!$G$6:$AB$69,,MATCH('ABP REC Deliveries'!$H134,'ABP REC Calc'!$G$5:$AB$5,0)),'ABP REC Calc'!$C$6:$C$69,'ABP REC Deliveries'!$E134,'ABP REC Calc'!$B$6:$B$69,'ABP REC Deliveries'!$F134),
IF(AC$4&gt;$G134,AB134*(1-Inputs_ByYear!$D$4),0)),0)</f>
        <v>110850.74489134799</v>
      </c>
      <c r="AD134" s="248">
        <f>IF((AD$4-$G134)&lt;($C134+$B134),IF(AD$4=$G134+$B134,SUMIFS(INDEX('ABP REC Calc'!$G$6:$AB$69,,MATCH('ABP REC Deliveries'!$H134,'ABP REC Calc'!$G$5:$AB$5,0)),'ABP REC Calc'!$C$6:$C$69,'ABP REC Deliveries'!$E134,'ABP REC Calc'!$B$6:$B$69,'ABP REC Deliveries'!$F134),
IF(AD$4&gt;$G134,AC134*(1-Inputs_ByYear!$D$4),0)),0)</f>
        <v>110296.49116689125</v>
      </c>
    </row>
    <row r="135" spans="2:30" ht="14.45" customHeight="1">
      <c r="B135" s="64">
        <v>2</v>
      </c>
      <c r="C135" s="64">
        <v>20</v>
      </c>
      <c r="D135" s="64" t="s">
        <v>229</v>
      </c>
      <c r="E135" s="234" t="s">
        <v>208</v>
      </c>
      <c r="F135" s="231" t="s">
        <v>231</v>
      </c>
      <c r="G135" s="231">
        <f t="shared" si="6"/>
        <v>2041</v>
      </c>
      <c r="H135" s="239" t="s">
        <v>39</v>
      </c>
      <c r="I135" s="247">
        <v>0</v>
      </c>
      <c r="J135" s="247">
        <v>0</v>
      </c>
      <c r="K135" s="248">
        <f>IF((K$4-$G135)&lt;($C135+$B135),IF(K$4=$G135+$B135,SUMIFS(INDEX('ABP REC Calc'!$G$6:$AB$69,,MATCH('ABP REC Deliveries'!$H135,'ABP REC Calc'!$G$5:$AB$5,0)),'ABP REC Calc'!$C$6:$C$69,'ABP REC Deliveries'!$E135,'ABP REC Calc'!$B$6:$B$69,'ABP REC Deliveries'!$F135),
IF(K$4&gt;$G135,J135*(1-Inputs_ByYear!$D$4),0)),0)</f>
        <v>0</v>
      </c>
      <c r="L135" s="248">
        <f>IF((L$4-$G135)&lt;($C135+$B135),IF(L$4=$G135+$B135,SUMIFS(INDEX('ABP REC Calc'!$G$6:$AB$69,,MATCH('ABP REC Deliveries'!$H135,'ABP REC Calc'!$G$5:$AB$5,0)),'ABP REC Calc'!$C$6:$C$69,'ABP REC Deliveries'!$E135,'ABP REC Calc'!$B$6:$B$69,'ABP REC Deliveries'!$F135),
IF(L$4&gt;$G135,K135*(1-Inputs_ByYear!$D$4),0)),0)</f>
        <v>0</v>
      </c>
      <c r="M135" s="248">
        <f>IF((M$4-$G135)&lt;($C135+$B135),IF(M$4=$G135+$B135,SUMIFS(INDEX('ABP REC Calc'!$G$6:$AB$69,,MATCH('ABP REC Deliveries'!$H135,'ABP REC Calc'!$G$5:$AB$5,0)),'ABP REC Calc'!$C$6:$C$69,'ABP REC Deliveries'!$E135,'ABP REC Calc'!$B$6:$B$69,'ABP REC Deliveries'!$F135),
IF(M$4&gt;$G135,L135*(1-Inputs_ByYear!$D$4),0)),0)</f>
        <v>0</v>
      </c>
      <c r="N135" s="248">
        <f>IF((N$4-$G135)&lt;($C135+$B135),IF(N$4=$G135+$B135,SUMIFS(INDEX('ABP REC Calc'!$G$6:$AB$69,,MATCH('ABP REC Deliveries'!$H135,'ABP REC Calc'!$G$5:$AB$5,0)),'ABP REC Calc'!$C$6:$C$69,'ABP REC Deliveries'!$E135,'ABP REC Calc'!$B$6:$B$69,'ABP REC Deliveries'!$F135),
IF(N$4&gt;$G135,M135*(1-Inputs_ByYear!$D$4),0)),0)</f>
        <v>0</v>
      </c>
      <c r="O135" s="248">
        <f>IF((O$4-$G135)&lt;($C135+$B135),IF(O$4=$G135+$B135,SUMIFS(INDEX('ABP REC Calc'!$G$6:$AB$69,,MATCH('ABP REC Deliveries'!$H135,'ABP REC Calc'!$G$5:$AB$5,0)),'ABP REC Calc'!$C$6:$C$69,'ABP REC Deliveries'!$E135,'ABP REC Calc'!$B$6:$B$69,'ABP REC Deliveries'!$F135),
IF(O$4&gt;$G135,N135*(1-Inputs_ByYear!$D$4),0)),0)</f>
        <v>0</v>
      </c>
      <c r="P135" s="248">
        <f>IF((P$4-$G135)&lt;($C135+$B135),IF(P$4=$G135+$B135,SUMIFS(INDEX('ABP REC Calc'!$G$6:$AB$69,,MATCH('ABP REC Deliveries'!$H135,'ABP REC Calc'!$G$5:$AB$5,0)),'ABP REC Calc'!$C$6:$C$69,'ABP REC Deliveries'!$E135,'ABP REC Calc'!$B$6:$B$69,'ABP REC Deliveries'!$F135),
IF(P$4&gt;$G135,O135*(1-Inputs_ByYear!$D$4),0)),0)</f>
        <v>0</v>
      </c>
      <c r="Q135" s="248">
        <f>IF((Q$4-$G135)&lt;($C135+$B135),IF(Q$4=$G135+$B135,SUMIFS(INDEX('ABP REC Calc'!$G$6:$AB$69,,MATCH('ABP REC Deliveries'!$H135,'ABP REC Calc'!$G$5:$AB$5,0)),'ABP REC Calc'!$C$6:$C$69,'ABP REC Deliveries'!$E135,'ABP REC Calc'!$B$6:$B$69,'ABP REC Deliveries'!$F135),
IF(Q$4&gt;$G135,P135*(1-Inputs_ByYear!$D$4),0)),0)</f>
        <v>0</v>
      </c>
      <c r="R135" s="248">
        <f>IF((R$4-$G135)&lt;($C135+$B135),IF(R$4=$G135+$B135,SUMIFS(INDEX('ABP REC Calc'!$G$6:$AB$69,,MATCH('ABP REC Deliveries'!$H135,'ABP REC Calc'!$G$5:$AB$5,0)),'ABP REC Calc'!$C$6:$C$69,'ABP REC Deliveries'!$E135,'ABP REC Calc'!$B$6:$B$69,'ABP REC Deliveries'!$F135),
IF(R$4&gt;$G135,Q135*(1-Inputs_ByYear!$D$4),0)),0)</f>
        <v>0</v>
      </c>
      <c r="S135" s="248">
        <f>IF((S$4-$G135)&lt;($C135+$B135),IF(S$4=$G135+$B135,SUMIFS(INDEX('ABP REC Calc'!$G$6:$AB$69,,MATCH('ABP REC Deliveries'!$H135,'ABP REC Calc'!$G$5:$AB$5,0)),'ABP REC Calc'!$C$6:$C$69,'ABP REC Deliveries'!$E135,'ABP REC Calc'!$B$6:$B$69,'ABP REC Deliveries'!$F135),
IF(S$4&gt;$G135,R135*(1-Inputs_ByYear!$D$4),0)),0)</f>
        <v>0</v>
      </c>
      <c r="T135" s="248">
        <f>IF((T$4-$G135)&lt;($C135+$B135),IF(T$4=$G135+$B135,SUMIFS(INDEX('ABP REC Calc'!$G$6:$AB$69,,MATCH('ABP REC Deliveries'!$H135,'ABP REC Calc'!$G$5:$AB$5,0)),'ABP REC Calc'!$C$6:$C$69,'ABP REC Deliveries'!$E135,'ABP REC Calc'!$B$6:$B$69,'ABP REC Deliveries'!$F135),
IF(T$4&gt;$G135,S135*(1-Inputs_ByYear!$D$4),0)),0)</f>
        <v>0</v>
      </c>
      <c r="U135" s="248">
        <f>IF((U$4-$G135)&lt;($C135+$B135),IF(U$4=$G135+$B135,SUMIFS(INDEX('ABP REC Calc'!$G$6:$AB$69,,MATCH('ABP REC Deliveries'!$H135,'ABP REC Calc'!$G$5:$AB$5,0)),'ABP REC Calc'!$C$6:$C$69,'ABP REC Deliveries'!$E135,'ABP REC Calc'!$B$6:$B$69,'ABP REC Deliveries'!$F135),
IF(U$4&gt;$G135,T135*(1-Inputs_ByYear!$D$4),0)),0)</f>
        <v>0</v>
      </c>
      <c r="V135" s="248">
        <f>IF((V$4-$G135)&lt;($C135+$B135),IF(V$4=$G135+$B135,SUMIFS(INDEX('ABP REC Calc'!$G$6:$AB$69,,MATCH('ABP REC Deliveries'!$H135,'ABP REC Calc'!$G$5:$AB$5,0)),'ABP REC Calc'!$C$6:$C$69,'ABP REC Deliveries'!$E135,'ABP REC Calc'!$B$6:$B$69,'ABP REC Deliveries'!$F135),
IF(V$4&gt;$G135,U135*(1-Inputs_ByYear!$D$4),0)),0)</f>
        <v>0</v>
      </c>
      <c r="W135" s="248">
        <f>IF((W$4-$G135)&lt;($C135+$B135),IF(W$4=$G135+$B135,SUMIFS(INDEX('ABP REC Calc'!$G$6:$AB$69,,MATCH('ABP REC Deliveries'!$H135,'ABP REC Calc'!$G$5:$AB$5,0)),'ABP REC Calc'!$C$6:$C$69,'ABP REC Deliveries'!$E135,'ABP REC Calc'!$B$6:$B$69,'ABP REC Deliveries'!$F135),
IF(W$4&gt;$G135,V135*(1-Inputs_ByYear!$D$4),0)),0)</f>
        <v>0</v>
      </c>
      <c r="X135" s="248">
        <f>IF((X$4-$G135)&lt;($C135+$B135),IF(X$4=$G135+$B135,SUMIFS(INDEX('ABP REC Calc'!$G$6:$AB$69,,MATCH('ABP REC Deliveries'!$H135,'ABP REC Calc'!$G$5:$AB$5,0)),'ABP REC Calc'!$C$6:$C$69,'ABP REC Deliveries'!$E135,'ABP REC Calc'!$B$6:$B$69,'ABP REC Deliveries'!$F135),
IF(X$4&gt;$G135,W135*(1-Inputs_ByYear!$D$4),0)),0)</f>
        <v>0</v>
      </c>
      <c r="Y135" s="248">
        <f>IF((Y$4-$G135)&lt;($C135+$B135),IF(Y$4=$G135+$B135,SUMIFS(INDEX('ABP REC Calc'!$G$6:$AB$69,,MATCH('ABP REC Deliveries'!$H135,'ABP REC Calc'!$G$5:$AB$5,0)),'ABP REC Calc'!$C$6:$C$69,'ABP REC Deliveries'!$E135,'ABP REC Calc'!$B$6:$B$69,'ABP REC Deliveries'!$F135),
IF(Y$4&gt;$G135,X135*(1-Inputs_ByYear!$D$4),0)),0)</f>
        <v>0</v>
      </c>
      <c r="Z135" s="248">
        <f>IF((Z$4-$G135)&lt;($C135+$B135),IF(Z$4=$G135+$B135,SUMIFS(INDEX('ABP REC Calc'!$G$6:$AB$69,,MATCH('ABP REC Deliveries'!$H135,'ABP REC Calc'!$G$5:$AB$5,0)),'ABP REC Calc'!$C$6:$C$69,'ABP REC Deliveries'!$E135,'ABP REC Calc'!$B$6:$B$69,'ABP REC Deliveries'!$F135),
IF(Z$4&gt;$G135,Y135*(1-Inputs_ByYear!$D$4),0)),0)</f>
        <v>0</v>
      </c>
      <c r="AA135" s="248">
        <f>IF((AA$4-$G135)&lt;($C135+$B135),IF(AA$4=$G135+$B135,SUMIFS(INDEX('ABP REC Calc'!$G$6:$AB$69,,MATCH('ABP REC Deliveries'!$H135,'ABP REC Calc'!$G$5:$AB$5,0)),'ABP REC Calc'!$C$6:$C$69,'ABP REC Deliveries'!$E135,'ABP REC Calc'!$B$6:$B$69,'ABP REC Deliveries'!$F135),
IF(AA$4&gt;$G135,Z135*(1-Inputs_ByYear!$D$4),0)),0)</f>
        <v>0</v>
      </c>
      <c r="AB135" s="248">
        <f>IF((AB$4-$G135)&lt;($C135+$B135),IF(AB$4=$G135+$B135,SUMIFS(INDEX('ABP REC Calc'!$G$6:$AB$69,,MATCH('ABP REC Deliveries'!$H135,'ABP REC Calc'!$G$5:$AB$5,0)),'ABP REC Calc'!$C$6:$C$69,'ABP REC Deliveries'!$E135,'ABP REC Calc'!$B$6:$B$69,'ABP REC Deliveries'!$F135),
IF(AB$4&gt;$G135,AA135*(1-Inputs_ByYear!$D$4),0)),0)</f>
        <v>111967.62191999999</v>
      </c>
      <c r="AC135" s="248">
        <f>IF((AC$4-$G135)&lt;($C135+$B135),IF(AC$4=$G135+$B135,SUMIFS(INDEX('ABP REC Calc'!$G$6:$AB$69,,MATCH('ABP REC Deliveries'!$H135,'ABP REC Calc'!$G$5:$AB$5,0)),'ABP REC Calc'!$C$6:$C$69,'ABP REC Deliveries'!$E135,'ABP REC Calc'!$B$6:$B$69,'ABP REC Deliveries'!$F135),
IF(AC$4&gt;$G135,AB135*(1-Inputs_ByYear!$D$4),0)),0)</f>
        <v>111407.7838104</v>
      </c>
      <c r="AD135" s="248">
        <f>IF((AD$4-$G135)&lt;($C135+$B135),IF(AD$4=$G135+$B135,SUMIFS(INDEX('ABP REC Calc'!$G$6:$AB$69,,MATCH('ABP REC Deliveries'!$H135,'ABP REC Calc'!$G$5:$AB$5,0)),'ABP REC Calc'!$C$6:$C$69,'ABP REC Deliveries'!$E135,'ABP REC Calc'!$B$6:$B$69,'ABP REC Deliveries'!$F135),
IF(AD$4&gt;$G135,AC135*(1-Inputs_ByYear!$D$4),0)),0)</f>
        <v>110850.74489134799</v>
      </c>
    </row>
    <row r="136" spans="2:30" ht="14.45" customHeight="1">
      <c r="B136" s="64">
        <v>2</v>
      </c>
      <c r="C136" s="64">
        <v>20</v>
      </c>
      <c r="D136" s="64" t="s">
        <v>229</v>
      </c>
      <c r="E136" s="234" t="s">
        <v>208</v>
      </c>
      <c r="F136" s="231" t="s">
        <v>231</v>
      </c>
      <c r="G136" s="231">
        <f t="shared" si="6"/>
        <v>2042</v>
      </c>
      <c r="H136" s="239" t="s">
        <v>40</v>
      </c>
      <c r="I136" s="247">
        <v>0</v>
      </c>
      <c r="J136" s="247">
        <v>0</v>
      </c>
      <c r="K136" s="248">
        <f>IF((K$4-$G136)&lt;($C136+$B136),IF(K$4=$G136+$B136,SUMIFS(INDEX('ABP REC Calc'!$G$6:$AB$69,,MATCH('ABP REC Deliveries'!$H136,'ABP REC Calc'!$G$5:$AB$5,0)),'ABP REC Calc'!$C$6:$C$69,'ABP REC Deliveries'!$E136,'ABP REC Calc'!$B$6:$B$69,'ABP REC Deliveries'!$F136),
IF(K$4&gt;$G136,J136*(1-Inputs_ByYear!$D$4),0)),0)</f>
        <v>0</v>
      </c>
      <c r="L136" s="248">
        <f>IF((L$4-$G136)&lt;($C136+$B136),IF(L$4=$G136+$B136,SUMIFS(INDEX('ABP REC Calc'!$G$6:$AB$69,,MATCH('ABP REC Deliveries'!$H136,'ABP REC Calc'!$G$5:$AB$5,0)),'ABP REC Calc'!$C$6:$C$69,'ABP REC Deliveries'!$E136,'ABP REC Calc'!$B$6:$B$69,'ABP REC Deliveries'!$F136),
IF(L$4&gt;$G136,K136*(1-Inputs_ByYear!$D$4),0)),0)</f>
        <v>0</v>
      </c>
      <c r="M136" s="248">
        <f>IF((M$4-$G136)&lt;($C136+$B136),IF(M$4=$G136+$B136,SUMIFS(INDEX('ABP REC Calc'!$G$6:$AB$69,,MATCH('ABP REC Deliveries'!$H136,'ABP REC Calc'!$G$5:$AB$5,0)),'ABP REC Calc'!$C$6:$C$69,'ABP REC Deliveries'!$E136,'ABP REC Calc'!$B$6:$B$69,'ABP REC Deliveries'!$F136),
IF(M$4&gt;$G136,L136*(1-Inputs_ByYear!$D$4),0)),0)</f>
        <v>0</v>
      </c>
      <c r="N136" s="248">
        <f>IF((N$4-$G136)&lt;($C136+$B136),IF(N$4=$G136+$B136,SUMIFS(INDEX('ABP REC Calc'!$G$6:$AB$69,,MATCH('ABP REC Deliveries'!$H136,'ABP REC Calc'!$G$5:$AB$5,0)),'ABP REC Calc'!$C$6:$C$69,'ABP REC Deliveries'!$E136,'ABP REC Calc'!$B$6:$B$69,'ABP REC Deliveries'!$F136),
IF(N$4&gt;$G136,M136*(1-Inputs_ByYear!$D$4),0)),0)</f>
        <v>0</v>
      </c>
      <c r="O136" s="248">
        <f>IF((O$4-$G136)&lt;($C136+$B136),IF(O$4=$G136+$B136,SUMIFS(INDEX('ABP REC Calc'!$G$6:$AB$69,,MATCH('ABP REC Deliveries'!$H136,'ABP REC Calc'!$G$5:$AB$5,0)),'ABP REC Calc'!$C$6:$C$69,'ABP REC Deliveries'!$E136,'ABP REC Calc'!$B$6:$B$69,'ABP REC Deliveries'!$F136),
IF(O$4&gt;$G136,N136*(1-Inputs_ByYear!$D$4),0)),0)</f>
        <v>0</v>
      </c>
      <c r="P136" s="248">
        <f>IF((P$4-$G136)&lt;($C136+$B136),IF(P$4=$G136+$B136,SUMIFS(INDEX('ABP REC Calc'!$G$6:$AB$69,,MATCH('ABP REC Deliveries'!$H136,'ABP REC Calc'!$G$5:$AB$5,0)),'ABP REC Calc'!$C$6:$C$69,'ABP REC Deliveries'!$E136,'ABP REC Calc'!$B$6:$B$69,'ABP REC Deliveries'!$F136),
IF(P$4&gt;$G136,O136*(1-Inputs_ByYear!$D$4),0)),0)</f>
        <v>0</v>
      </c>
      <c r="Q136" s="248">
        <f>IF((Q$4-$G136)&lt;($C136+$B136),IF(Q$4=$G136+$B136,SUMIFS(INDEX('ABP REC Calc'!$G$6:$AB$69,,MATCH('ABP REC Deliveries'!$H136,'ABP REC Calc'!$G$5:$AB$5,0)),'ABP REC Calc'!$C$6:$C$69,'ABP REC Deliveries'!$E136,'ABP REC Calc'!$B$6:$B$69,'ABP REC Deliveries'!$F136),
IF(Q$4&gt;$G136,P136*(1-Inputs_ByYear!$D$4),0)),0)</f>
        <v>0</v>
      </c>
      <c r="R136" s="248">
        <f>IF((R$4-$G136)&lt;($C136+$B136),IF(R$4=$G136+$B136,SUMIFS(INDEX('ABP REC Calc'!$G$6:$AB$69,,MATCH('ABP REC Deliveries'!$H136,'ABP REC Calc'!$G$5:$AB$5,0)),'ABP REC Calc'!$C$6:$C$69,'ABP REC Deliveries'!$E136,'ABP REC Calc'!$B$6:$B$69,'ABP REC Deliveries'!$F136),
IF(R$4&gt;$G136,Q136*(1-Inputs_ByYear!$D$4),0)),0)</f>
        <v>0</v>
      </c>
      <c r="S136" s="248">
        <f>IF((S$4-$G136)&lt;($C136+$B136),IF(S$4=$G136+$B136,SUMIFS(INDEX('ABP REC Calc'!$G$6:$AB$69,,MATCH('ABP REC Deliveries'!$H136,'ABP REC Calc'!$G$5:$AB$5,0)),'ABP REC Calc'!$C$6:$C$69,'ABP REC Deliveries'!$E136,'ABP REC Calc'!$B$6:$B$69,'ABP REC Deliveries'!$F136),
IF(S$4&gt;$G136,R136*(1-Inputs_ByYear!$D$4),0)),0)</f>
        <v>0</v>
      </c>
      <c r="T136" s="248">
        <f>IF((T$4-$G136)&lt;($C136+$B136),IF(T$4=$G136+$B136,SUMIFS(INDEX('ABP REC Calc'!$G$6:$AB$69,,MATCH('ABP REC Deliveries'!$H136,'ABP REC Calc'!$G$5:$AB$5,0)),'ABP REC Calc'!$C$6:$C$69,'ABP REC Deliveries'!$E136,'ABP REC Calc'!$B$6:$B$69,'ABP REC Deliveries'!$F136),
IF(T$4&gt;$G136,S136*(1-Inputs_ByYear!$D$4),0)),0)</f>
        <v>0</v>
      </c>
      <c r="U136" s="248">
        <f>IF((U$4-$G136)&lt;($C136+$B136),IF(U$4=$G136+$B136,SUMIFS(INDEX('ABP REC Calc'!$G$6:$AB$69,,MATCH('ABP REC Deliveries'!$H136,'ABP REC Calc'!$G$5:$AB$5,0)),'ABP REC Calc'!$C$6:$C$69,'ABP REC Deliveries'!$E136,'ABP REC Calc'!$B$6:$B$69,'ABP REC Deliveries'!$F136),
IF(U$4&gt;$G136,T136*(1-Inputs_ByYear!$D$4),0)),0)</f>
        <v>0</v>
      </c>
      <c r="V136" s="248">
        <f>IF((V$4-$G136)&lt;($C136+$B136),IF(V$4=$G136+$B136,SUMIFS(INDEX('ABP REC Calc'!$G$6:$AB$69,,MATCH('ABP REC Deliveries'!$H136,'ABP REC Calc'!$G$5:$AB$5,0)),'ABP REC Calc'!$C$6:$C$69,'ABP REC Deliveries'!$E136,'ABP REC Calc'!$B$6:$B$69,'ABP REC Deliveries'!$F136),
IF(V$4&gt;$G136,U136*(1-Inputs_ByYear!$D$4),0)),0)</f>
        <v>0</v>
      </c>
      <c r="W136" s="248">
        <f>IF((W$4-$G136)&lt;($C136+$B136),IF(W$4=$G136+$B136,SUMIFS(INDEX('ABP REC Calc'!$G$6:$AB$69,,MATCH('ABP REC Deliveries'!$H136,'ABP REC Calc'!$G$5:$AB$5,0)),'ABP REC Calc'!$C$6:$C$69,'ABP REC Deliveries'!$E136,'ABP REC Calc'!$B$6:$B$69,'ABP REC Deliveries'!$F136),
IF(W$4&gt;$G136,V136*(1-Inputs_ByYear!$D$4),0)),0)</f>
        <v>0</v>
      </c>
      <c r="X136" s="248">
        <f>IF((X$4-$G136)&lt;($C136+$B136),IF(X$4=$G136+$B136,SUMIFS(INDEX('ABP REC Calc'!$G$6:$AB$69,,MATCH('ABP REC Deliveries'!$H136,'ABP REC Calc'!$G$5:$AB$5,0)),'ABP REC Calc'!$C$6:$C$69,'ABP REC Deliveries'!$E136,'ABP REC Calc'!$B$6:$B$69,'ABP REC Deliveries'!$F136),
IF(X$4&gt;$G136,W136*(1-Inputs_ByYear!$D$4),0)),0)</f>
        <v>0</v>
      </c>
      <c r="Y136" s="248">
        <f>IF((Y$4-$G136)&lt;($C136+$B136),IF(Y$4=$G136+$B136,SUMIFS(INDEX('ABP REC Calc'!$G$6:$AB$69,,MATCH('ABP REC Deliveries'!$H136,'ABP REC Calc'!$G$5:$AB$5,0)),'ABP REC Calc'!$C$6:$C$69,'ABP REC Deliveries'!$E136,'ABP REC Calc'!$B$6:$B$69,'ABP REC Deliveries'!$F136),
IF(Y$4&gt;$G136,X136*(1-Inputs_ByYear!$D$4),0)),0)</f>
        <v>0</v>
      </c>
      <c r="Z136" s="248">
        <f>IF((Z$4-$G136)&lt;($C136+$B136),IF(Z$4=$G136+$B136,SUMIFS(INDEX('ABP REC Calc'!$G$6:$AB$69,,MATCH('ABP REC Deliveries'!$H136,'ABP REC Calc'!$G$5:$AB$5,0)),'ABP REC Calc'!$C$6:$C$69,'ABP REC Deliveries'!$E136,'ABP REC Calc'!$B$6:$B$69,'ABP REC Deliveries'!$F136),
IF(Z$4&gt;$G136,Y136*(1-Inputs_ByYear!$D$4),0)),0)</f>
        <v>0</v>
      </c>
      <c r="AA136" s="248">
        <f>IF((AA$4-$G136)&lt;($C136+$B136),IF(AA$4=$G136+$B136,SUMIFS(INDEX('ABP REC Calc'!$G$6:$AB$69,,MATCH('ABP REC Deliveries'!$H136,'ABP REC Calc'!$G$5:$AB$5,0)),'ABP REC Calc'!$C$6:$C$69,'ABP REC Deliveries'!$E136,'ABP REC Calc'!$B$6:$B$69,'ABP REC Deliveries'!$F136),
IF(AA$4&gt;$G136,Z136*(1-Inputs_ByYear!$D$4),0)),0)</f>
        <v>0</v>
      </c>
      <c r="AB136" s="248">
        <f>IF((AB$4-$G136)&lt;($C136+$B136),IF(AB$4=$G136+$B136,SUMIFS(INDEX('ABP REC Calc'!$G$6:$AB$69,,MATCH('ABP REC Deliveries'!$H136,'ABP REC Calc'!$G$5:$AB$5,0)),'ABP REC Calc'!$C$6:$C$69,'ABP REC Deliveries'!$E136,'ABP REC Calc'!$B$6:$B$69,'ABP REC Deliveries'!$F136),
IF(AB$4&gt;$G136,AA136*(1-Inputs_ByYear!$D$4),0)),0)</f>
        <v>0</v>
      </c>
      <c r="AC136" s="248">
        <f>IF((AC$4-$G136)&lt;($C136+$B136),IF(AC$4=$G136+$B136,SUMIFS(INDEX('ABP REC Calc'!$G$6:$AB$69,,MATCH('ABP REC Deliveries'!$H136,'ABP REC Calc'!$G$5:$AB$5,0)),'ABP REC Calc'!$C$6:$C$69,'ABP REC Deliveries'!$E136,'ABP REC Calc'!$B$6:$B$69,'ABP REC Deliveries'!$F136),
IF(AC$4&gt;$G136,AB136*(1-Inputs_ByYear!$D$4),0)),0)</f>
        <v>111967.62191999999</v>
      </c>
      <c r="AD136" s="248">
        <f>IF((AD$4-$G136)&lt;($C136+$B136),IF(AD$4=$G136+$B136,SUMIFS(INDEX('ABP REC Calc'!$G$6:$AB$69,,MATCH('ABP REC Deliveries'!$H136,'ABP REC Calc'!$G$5:$AB$5,0)),'ABP REC Calc'!$C$6:$C$69,'ABP REC Deliveries'!$E136,'ABP REC Calc'!$B$6:$B$69,'ABP REC Deliveries'!$F136),
IF(AD$4&gt;$G136,AC136*(1-Inputs_ByYear!$D$4),0)),0)</f>
        <v>111407.7838104</v>
      </c>
    </row>
    <row r="137" spans="2:30" ht="14.45" customHeight="1">
      <c r="B137" s="64">
        <v>2</v>
      </c>
      <c r="C137" s="64">
        <v>20</v>
      </c>
      <c r="D137" s="64" t="s">
        <v>229</v>
      </c>
      <c r="E137" s="234" t="s">
        <v>208</v>
      </c>
      <c r="F137" s="231" t="s">
        <v>231</v>
      </c>
      <c r="G137" s="231">
        <f t="shared" si="6"/>
        <v>2043</v>
      </c>
      <c r="H137" s="239" t="s">
        <v>41</v>
      </c>
      <c r="I137" s="247">
        <v>0</v>
      </c>
      <c r="J137" s="247">
        <v>0</v>
      </c>
      <c r="K137" s="248">
        <f>IF((K$4-$G137)&lt;($C137+$B137),IF(K$4=$G137+$B137,SUMIFS(INDEX('ABP REC Calc'!$G$6:$AB$69,,MATCH('ABP REC Deliveries'!$H137,'ABP REC Calc'!$G$5:$AB$5,0)),'ABP REC Calc'!$C$6:$C$69,'ABP REC Deliveries'!$E137,'ABP REC Calc'!$B$6:$B$69,'ABP REC Deliveries'!$F137),
IF(K$4&gt;$G137,J137*(1-Inputs_ByYear!$D$4),0)),0)</f>
        <v>0</v>
      </c>
      <c r="L137" s="248">
        <f>IF((L$4-$G137)&lt;($C137+$B137),IF(L$4=$G137+$B137,SUMIFS(INDEX('ABP REC Calc'!$G$6:$AB$69,,MATCH('ABP REC Deliveries'!$H137,'ABP REC Calc'!$G$5:$AB$5,0)),'ABP REC Calc'!$C$6:$C$69,'ABP REC Deliveries'!$E137,'ABP REC Calc'!$B$6:$B$69,'ABP REC Deliveries'!$F137),
IF(L$4&gt;$G137,K137*(1-Inputs_ByYear!$D$4),0)),0)</f>
        <v>0</v>
      </c>
      <c r="M137" s="248">
        <f>IF((M$4-$G137)&lt;($C137+$B137),IF(M$4=$G137+$B137,SUMIFS(INDEX('ABP REC Calc'!$G$6:$AB$69,,MATCH('ABP REC Deliveries'!$H137,'ABP REC Calc'!$G$5:$AB$5,0)),'ABP REC Calc'!$C$6:$C$69,'ABP REC Deliveries'!$E137,'ABP REC Calc'!$B$6:$B$69,'ABP REC Deliveries'!$F137),
IF(M$4&gt;$G137,L137*(1-Inputs_ByYear!$D$4),0)),0)</f>
        <v>0</v>
      </c>
      <c r="N137" s="248">
        <f>IF((N$4-$G137)&lt;($C137+$B137),IF(N$4=$G137+$B137,SUMIFS(INDEX('ABP REC Calc'!$G$6:$AB$69,,MATCH('ABP REC Deliveries'!$H137,'ABP REC Calc'!$G$5:$AB$5,0)),'ABP REC Calc'!$C$6:$C$69,'ABP REC Deliveries'!$E137,'ABP REC Calc'!$B$6:$B$69,'ABP REC Deliveries'!$F137),
IF(N$4&gt;$G137,M137*(1-Inputs_ByYear!$D$4),0)),0)</f>
        <v>0</v>
      </c>
      <c r="O137" s="248">
        <f>IF((O$4-$G137)&lt;($C137+$B137),IF(O$4=$G137+$B137,SUMIFS(INDEX('ABP REC Calc'!$G$6:$AB$69,,MATCH('ABP REC Deliveries'!$H137,'ABP REC Calc'!$G$5:$AB$5,0)),'ABP REC Calc'!$C$6:$C$69,'ABP REC Deliveries'!$E137,'ABP REC Calc'!$B$6:$B$69,'ABP REC Deliveries'!$F137),
IF(O$4&gt;$G137,N137*(1-Inputs_ByYear!$D$4),0)),0)</f>
        <v>0</v>
      </c>
      <c r="P137" s="248">
        <f>IF((P$4-$G137)&lt;($C137+$B137),IF(P$4=$G137+$B137,SUMIFS(INDEX('ABP REC Calc'!$G$6:$AB$69,,MATCH('ABP REC Deliveries'!$H137,'ABP REC Calc'!$G$5:$AB$5,0)),'ABP REC Calc'!$C$6:$C$69,'ABP REC Deliveries'!$E137,'ABP REC Calc'!$B$6:$B$69,'ABP REC Deliveries'!$F137),
IF(P$4&gt;$G137,O137*(1-Inputs_ByYear!$D$4),0)),0)</f>
        <v>0</v>
      </c>
      <c r="Q137" s="248">
        <f>IF((Q$4-$G137)&lt;($C137+$B137),IF(Q$4=$G137+$B137,SUMIFS(INDEX('ABP REC Calc'!$G$6:$AB$69,,MATCH('ABP REC Deliveries'!$H137,'ABP REC Calc'!$G$5:$AB$5,0)),'ABP REC Calc'!$C$6:$C$69,'ABP REC Deliveries'!$E137,'ABP REC Calc'!$B$6:$B$69,'ABP REC Deliveries'!$F137),
IF(Q$4&gt;$G137,P137*(1-Inputs_ByYear!$D$4),0)),0)</f>
        <v>0</v>
      </c>
      <c r="R137" s="248">
        <f>IF((R$4-$G137)&lt;($C137+$B137),IF(R$4=$G137+$B137,SUMIFS(INDEX('ABP REC Calc'!$G$6:$AB$69,,MATCH('ABP REC Deliveries'!$H137,'ABP REC Calc'!$G$5:$AB$5,0)),'ABP REC Calc'!$C$6:$C$69,'ABP REC Deliveries'!$E137,'ABP REC Calc'!$B$6:$B$69,'ABP REC Deliveries'!$F137),
IF(R$4&gt;$G137,Q137*(1-Inputs_ByYear!$D$4),0)),0)</f>
        <v>0</v>
      </c>
      <c r="S137" s="248">
        <f>IF((S$4-$G137)&lt;($C137+$B137),IF(S$4=$G137+$B137,SUMIFS(INDEX('ABP REC Calc'!$G$6:$AB$69,,MATCH('ABP REC Deliveries'!$H137,'ABP REC Calc'!$G$5:$AB$5,0)),'ABP REC Calc'!$C$6:$C$69,'ABP REC Deliveries'!$E137,'ABP REC Calc'!$B$6:$B$69,'ABP REC Deliveries'!$F137),
IF(S$4&gt;$G137,R137*(1-Inputs_ByYear!$D$4),0)),0)</f>
        <v>0</v>
      </c>
      <c r="T137" s="248">
        <f>IF((T$4-$G137)&lt;($C137+$B137),IF(T$4=$G137+$B137,SUMIFS(INDEX('ABP REC Calc'!$G$6:$AB$69,,MATCH('ABP REC Deliveries'!$H137,'ABP REC Calc'!$G$5:$AB$5,0)),'ABP REC Calc'!$C$6:$C$69,'ABP REC Deliveries'!$E137,'ABP REC Calc'!$B$6:$B$69,'ABP REC Deliveries'!$F137),
IF(T$4&gt;$G137,S137*(1-Inputs_ByYear!$D$4),0)),0)</f>
        <v>0</v>
      </c>
      <c r="U137" s="248">
        <f>IF((U$4-$G137)&lt;($C137+$B137),IF(U$4=$G137+$B137,SUMIFS(INDEX('ABP REC Calc'!$G$6:$AB$69,,MATCH('ABP REC Deliveries'!$H137,'ABP REC Calc'!$G$5:$AB$5,0)),'ABP REC Calc'!$C$6:$C$69,'ABP REC Deliveries'!$E137,'ABP REC Calc'!$B$6:$B$69,'ABP REC Deliveries'!$F137),
IF(U$4&gt;$G137,T137*(1-Inputs_ByYear!$D$4),0)),0)</f>
        <v>0</v>
      </c>
      <c r="V137" s="248">
        <f>IF((V$4-$G137)&lt;($C137+$B137),IF(V$4=$G137+$B137,SUMIFS(INDEX('ABP REC Calc'!$G$6:$AB$69,,MATCH('ABP REC Deliveries'!$H137,'ABP REC Calc'!$G$5:$AB$5,0)),'ABP REC Calc'!$C$6:$C$69,'ABP REC Deliveries'!$E137,'ABP REC Calc'!$B$6:$B$69,'ABP REC Deliveries'!$F137),
IF(V$4&gt;$G137,U137*(1-Inputs_ByYear!$D$4),0)),0)</f>
        <v>0</v>
      </c>
      <c r="W137" s="248">
        <f>IF((W$4-$G137)&lt;($C137+$B137),IF(W$4=$G137+$B137,SUMIFS(INDEX('ABP REC Calc'!$G$6:$AB$69,,MATCH('ABP REC Deliveries'!$H137,'ABP REC Calc'!$G$5:$AB$5,0)),'ABP REC Calc'!$C$6:$C$69,'ABP REC Deliveries'!$E137,'ABP REC Calc'!$B$6:$B$69,'ABP REC Deliveries'!$F137),
IF(W$4&gt;$G137,V137*(1-Inputs_ByYear!$D$4),0)),0)</f>
        <v>0</v>
      </c>
      <c r="X137" s="248">
        <f>IF((X$4-$G137)&lt;($C137+$B137),IF(X$4=$G137+$B137,SUMIFS(INDEX('ABP REC Calc'!$G$6:$AB$69,,MATCH('ABP REC Deliveries'!$H137,'ABP REC Calc'!$G$5:$AB$5,0)),'ABP REC Calc'!$C$6:$C$69,'ABP REC Deliveries'!$E137,'ABP REC Calc'!$B$6:$B$69,'ABP REC Deliveries'!$F137),
IF(X$4&gt;$G137,W137*(1-Inputs_ByYear!$D$4),0)),0)</f>
        <v>0</v>
      </c>
      <c r="Y137" s="248">
        <f>IF((Y$4-$G137)&lt;($C137+$B137),IF(Y$4=$G137+$B137,SUMIFS(INDEX('ABP REC Calc'!$G$6:$AB$69,,MATCH('ABP REC Deliveries'!$H137,'ABP REC Calc'!$G$5:$AB$5,0)),'ABP REC Calc'!$C$6:$C$69,'ABP REC Deliveries'!$E137,'ABP REC Calc'!$B$6:$B$69,'ABP REC Deliveries'!$F137),
IF(Y$4&gt;$G137,X137*(1-Inputs_ByYear!$D$4),0)),0)</f>
        <v>0</v>
      </c>
      <c r="Z137" s="248">
        <f>IF((Z$4-$G137)&lt;($C137+$B137),IF(Z$4=$G137+$B137,SUMIFS(INDEX('ABP REC Calc'!$G$6:$AB$69,,MATCH('ABP REC Deliveries'!$H137,'ABP REC Calc'!$G$5:$AB$5,0)),'ABP REC Calc'!$C$6:$C$69,'ABP REC Deliveries'!$E137,'ABP REC Calc'!$B$6:$B$69,'ABP REC Deliveries'!$F137),
IF(Z$4&gt;$G137,Y137*(1-Inputs_ByYear!$D$4),0)),0)</f>
        <v>0</v>
      </c>
      <c r="AA137" s="248">
        <f>IF((AA$4-$G137)&lt;($C137+$B137),IF(AA$4=$G137+$B137,SUMIFS(INDEX('ABP REC Calc'!$G$6:$AB$69,,MATCH('ABP REC Deliveries'!$H137,'ABP REC Calc'!$G$5:$AB$5,0)),'ABP REC Calc'!$C$6:$C$69,'ABP REC Deliveries'!$E137,'ABP REC Calc'!$B$6:$B$69,'ABP REC Deliveries'!$F137),
IF(AA$4&gt;$G137,Z137*(1-Inputs_ByYear!$D$4),0)),0)</f>
        <v>0</v>
      </c>
      <c r="AB137" s="248">
        <f>IF((AB$4-$G137)&lt;($C137+$B137),IF(AB$4=$G137+$B137,SUMIFS(INDEX('ABP REC Calc'!$G$6:$AB$69,,MATCH('ABP REC Deliveries'!$H137,'ABP REC Calc'!$G$5:$AB$5,0)),'ABP REC Calc'!$C$6:$C$69,'ABP REC Deliveries'!$E137,'ABP REC Calc'!$B$6:$B$69,'ABP REC Deliveries'!$F137),
IF(AB$4&gt;$G137,AA137*(1-Inputs_ByYear!$D$4),0)),0)</f>
        <v>0</v>
      </c>
      <c r="AC137" s="248">
        <f>IF((AC$4-$G137)&lt;($C137+$B137),IF(AC$4=$G137+$B137,SUMIFS(INDEX('ABP REC Calc'!$G$6:$AB$69,,MATCH('ABP REC Deliveries'!$H137,'ABP REC Calc'!$G$5:$AB$5,0)),'ABP REC Calc'!$C$6:$C$69,'ABP REC Deliveries'!$E137,'ABP REC Calc'!$B$6:$B$69,'ABP REC Deliveries'!$F137),
IF(AC$4&gt;$G137,AB137*(1-Inputs_ByYear!$D$4),0)),0)</f>
        <v>0</v>
      </c>
      <c r="AD137" s="248">
        <f>IF((AD$4-$G137)&lt;($C137+$B137),IF(AD$4=$G137+$B137,SUMIFS(INDEX('ABP REC Calc'!$G$6:$AB$69,,MATCH('ABP REC Deliveries'!$H137,'ABP REC Calc'!$G$5:$AB$5,0)),'ABP REC Calc'!$C$6:$C$69,'ABP REC Deliveries'!$E137,'ABP REC Calc'!$B$6:$B$69,'ABP REC Deliveries'!$F137),
IF(AD$4&gt;$G137,AC137*(1-Inputs_ByYear!$D$4),0)),0)</f>
        <v>111967.62191999999</v>
      </c>
    </row>
    <row r="138" spans="2:30" ht="14.45" customHeight="1">
      <c r="B138" s="64">
        <v>2</v>
      </c>
      <c r="C138" s="64">
        <v>20</v>
      </c>
      <c r="D138" s="64" t="s">
        <v>229</v>
      </c>
      <c r="E138" s="234" t="s">
        <v>208</v>
      </c>
      <c r="F138" s="231" t="s">
        <v>231</v>
      </c>
      <c r="G138" s="231">
        <f t="shared" si="6"/>
        <v>2044</v>
      </c>
      <c r="H138" s="239" t="s">
        <v>42</v>
      </c>
      <c r="I138" s="247">
        <v>0</v>
      </c>
      <c r="J138" s="247">
        <v>0</v>
      </c>
      <c r="K138" s="248">
        <f>IF((K$4-$G138)&lt;($C138+$B138),IF(K$4=$G138+$B138,SUMIFS(INDEX('ABP REC Calc'!$G$6:$AB$69,,MATCH('ABP REC Deliveries'!$H138,'ABP REC Calc'!$G$5:$AB$5,0)),'ABP REC Calc'!$C$6:$C$69,'ABP REC Deliveries'!$E138,'ABP REC Calc'!$B$6:$B$69,'ABP REC Deliveries'!$F138),
IF(K$4&gt;$G138,J138*(1-Inputs_ByYear!$D$4),0)),0)</f>
        <v>0</v>
      </c>
      <c r="L138" s="248">
        <f>IF((L$4-$G138)&lt;($C138+$B138),IF(L$4=$G138+$B138,SUMIFS(INDEX('ABP REC Calc'!$G$6:$AB$69,,MATCH('ABP REC Deliveries'!$H138,'ABP REC Calc'!$G$5:$AB$5,0)),'ABP REC Calc'!$C$6:$C$69,'ABP REC Deliveries'!$E138,'ABP REC Calc'!$B$6:$B$69,'ABP REC Deliveries'!$F138),
IF(L$4&gt;$G138,K138*(1-Inputs_ByYear!$D$4),0)),0)</f>
        <v>0</v>
      </c>
      <c r="M138" s="248">
        <f>IF((M$4-$G138)&lt;($C138+$B138),IF(M$4=$G138+$B138,SUMIFS(INDEX('ABP REC Calc'!$G$6:$AB$69,,MATCH('ABP REC Deliveries'!$H138,'ABP REC Calc'!$G$5:$AB$5,0)),'ABP REC Calc'!$C$6:$C$69,'ABP REC Deliveries'!$E138,'ABP REC Calc'!$B$6:$B$69,'ABP REC Deliveries'!$F138),
IF(M$4&gt;$G138,L138*(1-Inputs_ByYear!$D$4),0)),0)</f>
        <v>0</v>
      </c>
      <c r="N138" s="248">
        <f>IF((N$4-$G138)&lt;($C138+$B138),IF(N$4=$G138+$B138,SUMIFS(INDEX('ABP REC Calc'!$G$6:$AB$69,,MATCH('ABP REC Deliveries'!$H138,'ABP REC Calc'!$G$5:$AB$5,0)),'ABP REC Calc'!$C$6:$C$69,'ABP REC Deliveries'!$E138,'ABP REC Calc'!$B$6:$B$69,'ABP REC Deliveries'!$F138),
IF(N$4&gt;$G138,M138*(1-Inputs_ByYear!$D$4),0)),0)</f>
        <v>0</v>
      </c>
      <c r="O138" s="248">
        <f>IF((O$4-$G138)&lt;($C138+$B138),IF(O$4=$G138+$B138,SUMIFS(INDEX('ABP REC Calc'!$G$6:$AB$69,,MATCH('ABP REC Deliveries'!$H138,'ABP REC Calc'!$G$5:$AB$5,0)),'ABP REC Calc'!$C$6:$C$69,'ABP REC Deliveries'!$E138,'ABP REC Calc'!$B$6:$B$69,'ABP REC Deliveries'!$F138),
IF(O$4&gt;$G138,N138*(1-Inputs_ByYear!$D$4),0)),0)</f>
        <v>0</v>
      </c>
      <c r="P138" s="248">
        <f>IF((P$4-$G138)&lt;($C138+$B138),IF(P$4=$G138+$B138,SUMIFS(INDEX('ABP REC Calc'!$G$6:$AB$69,,MATCH('ABP REC Deliveries'!$H138,'ABP REC Calc'!$G$5:$AB$5,0)),'ABP REC Calc'!$C$6:$C$69,'ABP REC Deliveries'!$E138,'ABP REC Calc'!$B$6:$B$69,'ABP REC Deliveries'!$F138),
IF(P$4&gt;$G138,O138*(1-Inputs_ByYear!$D$4),0)),0)</f>
        <v>0</v>
      </c>
      <c r="Q138" s="248">
        <f>IF((Q$4-$G138)&lt;($C138+$B138),IF(Q$4=$G138+$B138,SUMIFS(INDEX('ABP REC Calc'!$G$6:$AB$69,,MATCH('ABP REC Deliveries'!$H138,'ABP REC Calc'!$G$5:$AB$5,0)),'ABP REC Calc'!$C$6:$C$69,'ABP REC Deliveries'!$E138,'ABP REC Calc'!$B$6:$B$69,'ABP REC Deliveries'!$F138),
IF(Q$4&gt;$G138,P138*(1-Inputs_ByYear!$D$4),0)),0)</f>
        <v>0</v>
      </c>
      <c r="R138" s="248">
        <f>IF((R$4-$G138)&lt;($C138+$B138),IF(R$4=$G138+$B138,SUMIFS(INDEX('ABP REC Calc'!$G$6:$AB$69,,MATCH('ABP REC Deliveries'!$H138,'ABP REC Calc'!$G$5:$AB$5,0)),'ABP REC Calc'!$C$6:$C$69,'ABP REC Deliveries'!$E138,'ABP REC Calc'!$B$6:$B$69,'ABP REC Deliveries'!$F138),
IF(R$4&gt;$G138,Q138*(1-Inputs_ByYear!$D$4),0)),0)</f>
        <v>0</v>
      </c>
      <c r="S138" s="248">
        <f>IF((S$4-$G138)&lt;($C138+$B138),IF(S$4=$G138+$B138,SUMIFS(INDEX('ABP REC Calc'!$G$6:$AB$69,,MATCH('ABP REC Deliveries'!$H138,'ABP REC Calc'!$G$5:$AB$5,0)),'ABP REC Calc'!$C$6:$C$69,'ABP REC Deliveries'!$E138,'ABP REC Calc'!$B$6:$B$69,'ABP REC Deliveries'!$F138),
IF(S$4&gt;$G138,R138*(1-Inputs_ByYear!$D$4),0)),0)</f>
        <v>0</v>
      </c>
      <c r="T138" s="248">
        <f>IF((T$4-$G138)&lt;($C138+$B138),IF(T$4=$G138+$B138,SUMIFS(INDEX('ABP REC Calc'!$G$6:$AB$69,,MATCH('ABP REC Deliveries'!$H138,'ABP REC Calc'!$G$5:$AB$5,0)),'ABP REC Calc'!$C$6:$C$69,'ABP REC Deliveries'!$E138,'ABP REC Calc'!$B$6:$B$69,'ABP REC Deliveries'!$F138),
IF(T$4&gt;$G138,S138*(1-Inputs_ByYear!$D$4),0)),0)</f>
        <v>0</v>
      </c>
      <c r="U138" s="248">
        <f>IF((U$4-$G138)&lt;($C138+$B138),IF(U$4=$G138+$B138,SUMIFS(INDEX('ABP REC Calc'!$G$6:$AB$69,,MATCH('ABP REC Deliveries'!$H138,'ABP REC Calc'!$G$5:$AB$5,0)),'ABP REC Calc'!$C$6:$C$69,'ABP REC Deliveries'!$E138,'ABP REC Calc'!$B$6:$B$69,'ABP REC Deliveries'!$F138),
IF(U$4&gt;$G138,T138*(1-Inputs_ByYear!$D$4),0)),0)</f>
        <v>0</v>
      </c>
      <c r="V138" s="248">
        <f>IF((V$4-$G138)&lt;($C138+$B138),IF(V$4=$G138+$B138,SUMIFS(INDEX('ABP REC Calc'!$G$6:$AB$69,,MATCH('ABP REC Deliveries'!$H138,'ABP REC Calc'!$G$5:$AB$5,0)),'ABP REC Calc'!$C$6:$C$69,'ABP REC Deliveries'!$E138,'ABP REC Calc'!$B$6:$B$69,'ABP REC Deliveries'!$F138),
IF(V$4&gt;$G138,U138*(1-Inputs_ByYear!$D$4),0)),0)</f>
        <v>0</v>
      </c>
      <c r="W138" s="248">
        <f>IF((W$4-$G138)&lt;($C138+$B138),IF(W$4=$G138+$B138,SUMIFS(INDEX('ABP REC Calc'!$G$6:$AB$69,,MATCH('ABP REC Deliveries'!$H138,'ABP REC Calc'!$G$5:$AB$5,0)),'ABP REC Calc'!$C$6:$C$69,'ABP REC Deliveries'!$E138,'ABP REC Calc'!$B$6:$B$69,'ABP REC Deliveries'!$F138),
IF(W$4&gt;$G138,V138*(1-Inputs_ByYear!$D$4),0)),0)</f>
        <v>0</v>
      </c>
      <c r="X138" s="248">
        <f>IF((X$4-$G138)&lt;($C138+$B138),IF(X$4=$G138+$B138,SUMIFS(INDEX('ABP REC Calc'!$G$6:$AB$69,,MATCH('ABP REC Deliveries'!$H138,'ABP REC Calc'!$G$5:$AB$5,0)),'ABP REC Calc'!$C$6:$C$69,'ABP REC Deliveries'!$E138,'ABP REC Calc'!$B$6:$B$69,'ABP REC Deliveries'!$F138),
IF(X$4&gt;$G138,W138*(1-Inputs_ByYear!$D$4),0)),0)</f>
        <v>0</v>
      </c>
      <c r="Y138" s="248">
        <f>IF((Y$4-$G138)&lt;($C138+$B138),IF(Y$4=$G138+$B138,SUMIFS(INDEX('ABP REC Calc'!$G$6:$AB$69,,MATCH('ABP REC Deliveries'!$H138,'ABP REC Calc'!$G$5:$AB$5,0)),'ABP REC Calc'!$C$6:$C$69,'ABP REC Deliveries'!$E138,'ABP REC Calc'!$B$6:$B$69,'ABP REC Deliveries'!$F138),
IF(Y$4&gt;$G138,X138*(1-Inputs_ByYear!$D$4),0)),0)</f>
        <v>0</v>
      </c>
      <c r="Z138" s="248">
        <f>IF((Z$4-$G138)&lt;($C138+$B138),IF(Z$4=$G138+$B138,SUMIFS(INDEX('ABP REC Calc'!$G$6:$AB$69,,MATCH('ABP REC Deliveries'!$H138,'ABP REC Calc'!$G$5:$AB$5,0)),'ABP REC Calc'!$C$6:$C$69,'ABP REC Deliveries'!$E138,'ABP REC Calc'!$B$6:$B$69,'ABP REC Deliveries'!$F138),
IF(Z$4&gt;$G138,Y138*(1-Inputs_ByYear!$D$4),0)),0)</f>
        <v>0</v>
      </c>
      <c r="AA138" s="248">
        <f>IF((AA$4-$G138)&lt;($C138+$B138),IF(AA$4=$G138+$B138,SUMIFS(INDEX('ABP REC Calc'!$G$6:$AB$69,,MATCH('ABP REC Deliveries'!$H138,'ABP REC Calc'!$G$5:$AB$5,0)),'ABP REC Calc'!$C$6:$C$69,'ABP REC Deliveries'!$E138,'ABP REC Calc'!$B$6:$B$69,'ABP REC Deliveries'!$F138),
IF(AA$4&gt;$G138,Z138*(1-Inputs_ByYear!$D$4),0)),0)</f>
        <v>0</v>
      </c>
      <c r="AB138" s="248">
        <f>IF((AB$4-$G138)&lt;($C138+$B138),IF(AB$4=$G138+$B138,SUMIFS(INDEX('ABP REC Calc'!$G$6:$AB$69,,MATCH('ABP REC Deliveries'!$H138,'ABP REC Calc'!$G$5:$AB$5,0)),'ABP REC Calc'!$C$6:$C$69,'ABP REC Deliveries'!$E138,'ABP REC Calc'!$B$6:$B$69,'ABP REC Deliveries'!$F138),
IF(AB$4&gt;$G138,AA138*(1-Inputs_ByYear!$D$4),0)),0)</f>
        <v>0</v>
      </c>
      <c r="AC138" s="248">
        <f>IF((AC$4-$G138)&lt;($C138+$B138),IF(AC$4=$G138+$B138,SUMIFS(INDEX('ABP REC Calc'!$G$6:$AB$69,,MATCH('ABP REC Deliveries'!$H138,'ABP REC Calc'!$G$5:$AB$5,0)),'ABP REC Calc'!$C$6:$C$69,'ABP REC Deliveries'!$E138,'ABP REC Calc'!$B$6:$B$69,'ABP REC Deliveries'!$F138),
IF(AC$4&gt;$G138,AB138*(1-Inputs_ByYear!$D$4),0)),0)</f>
        <v>0</v>
      </c>
      <c r="AD138" s="248">
        <f>IF((AD$4-$G138)&lt;($C138+$B138),IF(AD$4=$G138+$B138,SUMIFS(INDEX('ABP REC Calc'!$G$6:$AB$69,,MATCH('ABP REC Deliveries'!$H138,'ABP REC Calc'!$G$5:$AB$5,0)),'ABP REC Calc'!$C$6:$C$69,'ABP REC Deliveries'!$E138,'ABP REC Calc'!$B$6:$B$69,'ABP REC Deliveries'!$F138),
IF(AD$4&gt;$G138,AC138*(1-Inputs_ByYear!$D$4),0)),0)</f>
        <v>0</v>
      </c>
    </row>
    <row r="139" spans="2:30" ht="14.45" customHeight="1">
      <c r="B139" s="64">
        <v>2</v>
      </c>
      <c r="C139" s="64">
        <v>20</v>
      </c>
      <c r="D139" s="64" t="s">
        <v>229</v>
      </c>
      <c r="E139" s="234" t="s">
        <v>208</v>
      </c>
      <c r="F139" s="231" t="s">
        <v>231</v>
      </c>
      <c r="G139" s="231">
        <f t="shared" si="6"/>
        <v>2045</v>
      </c>
      <c r="H139" s="239" t="s">
        <v>43</v>
      </c>
      <c r="I139" s="247">
        <v>0</v>
      </c>
      <c r="J139" s="247">
        <v>0</v>
      </c>
      <c r="K139" s="248">
        <f>IF((K$4-$G139)&lt;($C139+$B139),IF(K$4=$G139+$B139,SUMIFS(INDEX('ABP REC Calc'!$G$6:$AB$69,,MATCH('ABP REC Deliveries'!$H139,'ABP REC Calc'!$G$5:$AB$5,0)),'ABP REC Calc'!$C$6:$C$69,'ABP REC Deliveries'!$E139,'ABP REC Calc'!$B$6:$B$69,'ABP REC Deliveries'!$F139),
IF(K$4&gt;$G139,J139*(1-Inputs_ByYear!$D$4),0)),0)</f>
        <v>0</v>
      </c>
      <c r="L139" s="248">
        <f>IF((L$4-$G139)&lt;($C139+$B139),IF(L$4=$G139+$B139,SUMIFS(INDEX('ABP REC Calc'!$G$6:$AB$69,,MATCH('ABP REC Deliveries'!$H139,'ABP REC Calc'!$G$5:$AB$5,0)),'ABP REC Calc'!$C$6:$C$69,'ABP REC Deliveries'!$E139,'ABP REC Calc'!$B$6:$B$69,'ABP REC Deliveries'!$F139),
IF(L$4&gt;$G139,K139*(1-Inputs_ByYear!$D$4),0)),0)</f>
        <v>0</v>
      </c>
      <c r="M139" s="248">
        <f>IF((M$4-$G139)&lt;($C139+$B139),IF(M$4=$G139+$B139,SUMIFS(INDEX('ABP REC Calc'!$G$6:$AB$69,,MATCH('ABP REC Deliveries'!$H139,'ABP REC Calc'!$G$5:$AB$5,0)),'ABP REC Calc'!$C$6:$C$69,'ABP REC Deliveries'!$E139,'ABP REC Calc'!$B$6:$B$69,'ABP REC Deliveries'!$F139),
IF(M$4&gt;$G139,L139*(1-Inputs_ByYear!$D$4),0)),0)</f>
        <v>0</v>
      </c>
      <c r="N139" s="248">
        <f>IF((N$4-$G139)&lt;($C139+$B139),IF(N$4=$G139+$B139,SUMIFS(INDEX('ABP REC Calc'!$G$6:$AB$69,,MATCH('ABP REC Deliveries'!$H139,'ABP REC Calc'!$G$5:$AB$5,0)),'ABP REC Calc'!$C$6:$C$69,'ABP REC Deliveries'!$E139,'ABP REC Calc'!$B$6:$B$69,'ABP REC Deliveries'!$F139),
IF(N$4&gt;$G139,M139*(1-Inputs_ByYear!$D$4),0)),0)</f>
        <v>0</v>
      </c>
      <c r="O139" s="248">
        <f>IF((O$4-$G139)&lt;($C139+$B139),IF(O$4=$G139+$B139,SUMIFS(INDEX('ABP REC Calc'!$G$6:$AB$69,,MATCH('ABP REC Deliveries'!$H139,'ABP REC Calc'!$G$5:$AB$5,0)),'ABP REC Calc'!$C$6:$C$69,'ABP REC Deliveries'!$E139,'ABP REC Calc'!$B$6:$B$69,'ABP REC Deliveries'!$F139),
IF(O$4&gt;$G139,N139*(1-Inputs_ByYear!$D$4),0)),0)</f>
        <v>0</v>
      </c>
      <c r="P139" s="248">
        <f>IF((P$4-$G139)&lt;($C139+$B139),IF(P$4=$G139+$B139,SUMIFS(INDEX('ABP REC Calc'!$G$6:$AB$69,,MATCH('ABP REC Deliveries'!$H139,'ABP REC Calc'!$G$5:$AB$5,0)),'ABP REC Calc'!$C$6:$C$69,'ABP REC Deliveries'!$E139,'ABP REC Calc'!$B$6:$B$69,'ABP REC Deliveries'!$F139),
IF(P$4&gt;$G139,O139*(1-Inputs_ByYear!$D$4),0)),0)</f>
        <v>0</v>
      </c>
      <c r="Q139" s="248">
        <f>IF((Q$4-$G139)&lt;($C139+$B139),IF(Q$4=$G139+$B139,SUMIFS(INDEX('ABP REC Calc'!$G$6:$AB$69,,MATCH('ABP REC Deliveries'!$H139,'ABP REC Calc'!$G$5:$AB$5,0)),'ABP REC Calc'!$C$6:$C$69,'ABP REC Deliveries'!$E139,'ABP REC Calc'!$B$6:$B$69,'ABP REC Deliveries'!$F139),
IF(Q$4&gt;$G139,P139*(1-Inputs_ByYear!$D$4),0)),0)</f>
        <v>0</v>
      </c>
      <c r="R139" s="248">
        <f>IF((R$4-$G139)&lt;($C139+$B139),IF(R$4=$G139+$B139,SUMIFS(INDEX('ABP REC Calc'!$G$6:$AB$69,,MATCH('ABP REC Deliveries'!$H139,'ABP REC Calc'!$G$5:$AB$5,0)),'ABP REC Calc'!$C$6:$C$69,'ABP REC Deliveries'!$E139,'ABP REC Calc'!$B$6:$B$69,'ABP REC Deliveries'!$F139),
IF(R$4&gt;$G139,Q139*(1-Inputs_ByYear!$D$4),0)),0)</f>
        <v>0</v>
      </c>
      <c r="S139" s="248">
        <f>IF((S$4-$G139)&lt;($C139+$B139),IF(S$4=$G139+$B139,SUMIFS(INDEX('ABP REC Calc'!$G$6:$AB$69,,MATCH('ABP REC Deliveries'!$H139,'ABP REC Calc'!$G$5:$AB$5,0)),'ABP REC Calc'!$C$6:$C$69,'ABP REC Deliveries'!$E139,'ABP REC Calc'!$B$6:$B$69,'ABP REC Deliveries'!$F139),
IF(S$4&gt;$G139,R139*(1-Inputs_ByYear!$D$4),0)),0)</f>
        <v>0</v>
      </c>
      <c r="T139" s="248">
        <f>IF((T$4-$G139)&lt;($C139+$B139),IF(T$4=$G139+$B139,SUMIFS(INDEX('ABP REC Calc'!$G$6:$AB$69,,MATCH('ABP REC Deliveries'!$H139,'ABP REC Calc'!$G$5:$AB$5,0)),'ABP REC Calc'!$C$6:$C$69,'ABP REC Deliveries'!$E139,'ABP REC Calc'!$B$6:$B$69,'ABP REC Deliveries'!$F139),
IF(T$4&gt;$G139,S139*(1-Inputs_ByYear!$D$4),0)),0)</f>
        <v>0</v>
      </c>
      <c r="U139" s="248">
        <f>IF((U$4-$G139)&lt;($C139+$B139),IF(U$4=$G139+$B139,SUMIFS(INDEX('ABP REC Calc'!$G$6:$AB$69,,MATCH('ABP REC Deliveries'!$H139,'ABP REC Calc'!$G$5:$AB$5,0)),'ABP REC Calc'!$C$6:$C$69,'ABP REC Deliveries'!$E139,'ABP REC Calc'!$B$6:$B$69,'ABP REC Deliveries'!$F139),
IF(U$4&gt;$G139,T139*(1-Inputs_ByYear!$D$4),0)),0)</f>
        <v>0</v>
      </c>
      <c r="V139" s="248">
        <f>IF((V$4-$G139)&lt;($C139+$B139),IF(V$4=$G139+$B139,SUMIFS(INDEX('ABP REC Calc'!$G$6:$AB$69,,MATCH('ABP REC Deliveries'!$H139,'ABP REC Calc'!$G$5:$AB$5,0)),'ABP REC Calc'!$C$6:$C$69,'ABP REC Deliveries'!$E139,'ABP REC Calc'!$B$6:$B$69,'ABP REC Deliveries'!$F139),
IF(V$4&gt;$G139,U139*(1-Inputs_ByYear!$D$4),0)),0)</f>
        <v>0</v>
      </c>
      <c r="W139" s="248">
        <f>IF((W$4-$G139)&lt;($C139+$B139),IF(W$4=$G139+$B139,SUMIFS(INDEX('ABP REC Calc'!$G$6:$AB$69,,MATCH('ABP REC Deliveries'!$H139,'ABP REC Calc'!$G$5:$AB$5,0)),'ABP REC Calc'!$C$6:$C$69,'ABP REC Deliveries'!$E139,'ABP REC Calc'!$B$6:$B$69,'ABP REC Deliveries'!$F139),
IF(W$4&gt;$G139,V139*(1-Inputs_ByYear!$D$4),0)),0)</f>
        <v>0</v>
      </c>
      <c r="X139" s="248">
        <f>IF((X$4-$G139)&lt;($C139+$B139),IF(X$4=$G139+$B139,SUMIFS(INDEX('ABP REC Calc'!$G$6:$AB$69,,MATCH('ABP REC Deliveries'!$H139,'ABP REC Calc'!$G$5:$AB$5,0)),'ABP REC Calc'!$C$6:$C$69,'ABP REC Deliveries'!$E139,'ABP REC Calc'!$B$6:$B$69,'ABP REC Deliveries'!$F139),
IF(X$4&gt;$G139,W139*(1-Inputs_ByYear!$D$4),0)),0)</f>
        <v>0</v>
      </c>
      <c r="Y139" s="248">
        <f>IF((Y$4-$G139)&lt;($C139+$B139),IF(Y$4=$G139+$B139,SUMIFS(INDEX('ABP REC Calc'!$G$6:$AB$69,,MATCH('ABP REC Deliveries'!$H139,'ABP REC Calc'!$G$5:$AB$5,0)),'ABP REC Calc'!$C$6:$C$69,'ABP REC Deliveries'!$E139,'ABP REC Calc'!$B$6:$B$69,'ABP REC Deliveries'!$F139),
IF(Y$4&gt;$G139,X139*(1-Inputs_ByYear!$D$4),0)),0)</f>
        <v>0</v>
      </c>
      <c r="Z139" s="248">
        <f>IF((Z$4-$G139)&lt;($C139+$B139),IF(Z$4=$G139+$B139,SUMIFS(INDEX('ABP REC Calc'!$G$6:$AB$69,,MATCH('ABP REC Deliveries'!$H139,'ABP REC Calc'!$G$5:$AB$5,0)),'ABP REC Calc'!$C$6:$C$69,'ABP REC Deliveries'!$E139,'ABP REC Calc'!$B$6:$B$69,'ABP REC Deliveries'!$F139),
IF(Z$4&gt;$G139,Y139*(1-Inputs_ByYear!$D$4),0)),0)</f>
        <v>0</v>
      </c>
      <c r="AA139" s="248">
        <f>IF((AA$4-$G139)&lt;($C139+$B139),IF(AA$4=$G139+$B139,SUMIFS(INDEX('ABP REC Calc'!$G$6:$AB$69,,MATCH('ABP REC Deliveries'!$H139,'ABP REC Calc'!$G$5:$AB$5,0)),'ABP REC Calc'!$C$6:$C$69,'ABP REC Deliveries'!$E139,'ABP REC Calc'!$B$6:$B$69,'ABP REC Deliveries'!$F139),
IF(AA$4&gt;$G139,Z139*(1-Inputs_ByYear!$D$4),0)),0)</f>
        <v>0</v>
      </c>
      <c r="AB139" s="248">
        <f>IF((AB$4-$G139)&lt;($C139+$B139),IF(AB$4=$G139+$B139,SUMIFS(INDEX('ABP REC Calc'!$G$6:$AB$69,,MATCH('ABP REC Deliveries'!$H139,'ABP REC Calc'!$G$5:$AB$5,0)),'ABP REC Calc'!$C$6:$C$69,'ABP REC Deliveries'!$E139,'ABP REC Calc'!$B$6:$B$69,'ABP REC Deliveries'!$F139),
IF(AB$4&gt;$G139,AA139*(1-Inputs_ByYear!$D$4),0)),0)</f>
        <v>0</v>
      </c>
      <c r="AC139" s="248">
        <f>IF((AC$4-$G139)&lt;($C139+$B139),IF(AC$4=$G139+$B139,SUMIFS(INDEX('ABP REC Calc'!$G$6:$AB$69,,MATCH('ABP REC Deliveries'!$H139,'ABP REC Calc'!$G$5:$AB$5,0)),'ABP REC Calc'!$C$6:$C$69,'ABP REC Deliveries'!$E139,'ABP REC Calc'!$B$6:$B$69,'ABP REC Deliveries'!$F139),
IF(AC$4&gt;$G139,AB139*(1-Inputs_ByYear!$D$4),0)),0)</f>
        <v>0</v>
      </c>
      <c r="AD139" s="248">
        <f>IF((AD$4-$G139)&lt;($C139+$B139),IF(AD$4=$G139+$B139,SUMIFS(INDEX('ABP REC Calc'!$G$6:$AB$69,,MATCH('ABP REC Deliveries'!$H139,'ABP REC Calc'!$G$5:$AB$5,0)),'ABP REC Calc'!$C$6:$C$69,'ABP REC Deliveries'!$E139,'ABP REC Calc'!$B$6:$B$69,'ABP REC Deliveries'!$F139),
IF(AD$4&gt;$G139,AC139*(1-Inputs_ByYear!$D$4),0)),0)</f>
        <v>0</v>
      </c>
    </row>
    <row r="140" spans="2:30" ht="14.45" customHeight="1">
      <c r="H140" s="240"/>
      <c r="I140" s="240"/>
      <c r="J140" s="240"/>
      <c r="K140" s="240"/>
      <c r="L140" s="240"/>
      <c r="M140" s="240"/>
      <c r="N140" s="240"/>
      <c r="O140" s="240"/>
      <c r="P140" s="240"/>
      <c r="Q140" s="240"/>
      <c r="R140" s="240"/>
      <c r="S140" s="240"/>
      <c r="T140" s="240"/>
      <c r="U140" s="240"/>
      <c r="V140" s="240"/>
      <c r="W140" s="240"/>
      <c r="X140" s="240"/>
      <c r="Y140" s="240"/>
      <c r="Z140" s="240"/>
      <c r="AA140" s="240"/>
      <c r="AB140" s="240"/>
      <c r="AC140" s="240"/>
      <c r="AD140" s="240"/>
    </row>
    <row r="141" spans="2:30" ht="14.45" customHeight="1">
      <c r="B141" s="64">
        <v>2</v>
      </c>
      <c r="C141" s="64">
        <v>20</v>
      </c>
      <c r="D141" s="64" t="s">
        <v>229</v>
      </c>
      <c r="E141" s="234" t="s">
        <v>221</v>
      </c>
      <c r="F141" s="231" t="s">
        <v>230</v>
      </c>
      <c r="G141" s="231">
        <f>VALUE(LEFT(H141, FIND("-", H141)-1))</f>
        <v>2024</v>
      </c>
      <c r="H141" s="239" t="s">
        <v>22</v>
      </c>
      <c r="I141" s="247">
        <v>0</v>
      </c>
      <c r="J141" s="247">
        <v>0</v>
      </c>
      <c r="K141" s="248">
        <f>IF((K$4-$G141)&lt;($C141+$B141),IF(K$4=$G141+$B141,SUMIFS(INDEX('ABP REC Calc'!$G$6:$AB$69,,MATCH('ABP REC Deliveries'!$H141,'ABP REC Calc'!$G$5:$AB$5,0)),'ABP REC Calc'!$C$6:$C$69,'ABP REC Deliveries'!$E141,'ABP REC Calc'!$B$6:$B$69,'ABP REC Deliveries'!$F141),
IF(K$4&gt;$G141,J141*(1-Inputs_ByYear!$D$4),0)),0)</f>
        <v>46592.659966247993</v>
      </c>
      <c r="L141" s="248">
        <f>IF((L$4-$G141)&lt;($C141+$B141),IF(L$4=$G141+$B141,SUMIFS(INDEX('ABP REC Calc'!$G$6:$AB$69,,MATCH('ABP REC Deliveries'!$H141,'ABP REC Calc'!$G$5:$AB$5,0)),'ABP REC Calc'!$C$6:$C$69,'ABP REC Deliveries'!$E141,'ABP REC Calc'!$B$6:$B$69,'ABP REC Deliveries'!$F141),
IF(L$4&gt;$G141,K141*(1-Inputs_ByYear!$D$4),0)),0)</f>
        <v>46359.696666416756</v>
      </c>
      <c r="M141" s="248">
        <f>IF((M$4-$G141)&lt;($C141+$B141),IF(M$4=$G141+$B141,SUMIFS(INDEX('ABP REC Calc'!$G$6:$AB$69,,MATCH('ABP REC Deliveries'!$H141,'ABP REC Calc'!$G$5:$AB$5,0)),'ABP REC Calc'!$C$6:$C$69,'ABP REC Deliveries'!$E141,'ABP REC Calc'!$B$6:$B$69,'ABP REC Deliveries'!$F141),
IF(M$4&gt;$G141,L141*(1-Inputs_ByYear!$D$4),0)),0)</f>
        <v>46127.898183084675</v>
      </c>
      <c r="N141" s="248">
        <f>IF((N$4-$G141)&lt;($C141+$B141),IF(N$4=$G141+$B141,SUMIFS(INDEX('ABP REC Calc'!$G$6:$AB$69,,MATCH('ABP REC Deliveries'!$H141,'ABP REC Calc'!$G$5:$AB$5,0)),'ABP REC Calc'!$C$6:$C$69,'ABP REC Deliveries'!$E141,'ABP REC Calc'!$B$6:$B$69,'ABP REC Deliveries'!$F141),
IF(N$4&gt;$G141,M141*(1-Inputs_ByYear!$D$4),0)),0)</f>
        <v>45897.258692169249</v>
      </c>
      <c r="O141" s="248">
        <f>IF((O$4-$G141)&lt;($C141+$B141),IF(O$4=$G141+$B141,SUMIFS(INDEX('ABP REC Calc'!$G$6:$AB$69,,MATCH('ABP REC Deliveries'!$H141,'ABP REC Calc'!$G$5:$AB$5,0)),'ABP REC Calc'!$C$6:$C$69,'ABP REC Deliveries'!$E141,'ABP REC Calc'!$B$6:$B$69,'ABP REC Deliveries'!$F141),
IF(O$4&gt;$G141,N141*(1-Inputs_ByYear!$D$4),0)),0)</f>
        <v>45667.772398708403</v>
      </c>
      <c r="P141" s="248">
        <f>IF((P$4-$G141)&lt;($C141+$B141),IF(P$4=$G141+$B141,SUMIFS(INDEX('ABP REC Calc'!$G$6:$AB$69,,MATCH('ABP REC Deliveries'!$H141,'ABP REC Calc'!$G$5:$AB$5,0)),'ABP REC Calc'!$C$6:$C$69,'ABP REC Deliveries'!$E141,'ABP REC Calc'!$B$6:$B$69,'ABP REC Deliveries'!$F141),
IF(P$4&gt;$G141,O141*(1-Inputs_ByYear!$D$4),0)),0)</f>
        <v>45439.43353671486</v>
      </c>
      <c r="Q141" s="248">
        <f>IF((Q$4-$G141)&lt;($C141+$B141),IF(Q$4=$G141+$B141,SUMIFS(INDEX('ABP REC Calc'!$G$6:$AB$69,,MATCH('ABP REC Deliveries'!$H141,'ABP REC Calc'!$G$5:$AB$5,0)),'ABP REC Calc'!$C$6:$C$69,'ABP REC Deliveries'!$E141,'ABP REC Calc'!$B$6:$B$69,'ABP REC Deliveries'!$F141),
IF(Q$4&gt;$G141,P141*(1-Inputs_ByYear!$D$4),0)),0)</f>
        <v>45212.236369031285</v>
      </c>
      <c r="R141" s="248">
        <f>IF((R$4-$G141)&lt;($C141+$B141),IF(R$4=$G141+$B141,SUMIFS(INDEX('ABP REC Calc'!$G$6:$AB$69,,MATCH('ABP REC Deliveries'!$H141,'ABP REC Calc'!$G$5:$AB$5,0)),'ABP REC Calc'!$C$6:$C$69,'ABP REC Deliveries'!$E141,'ABP REC Calc'!$B$6:$B$69,'ABP REC Deliveries'!$F141),
IF(R$4&gt;$G141,Q141*(1-Inputs_ByYear!$D$4),0)),0)</f>
        <v>44986.175187186127</v>
      </c>
      <c r="S141" s="248">
        <f>IF((S$4-$G141)&lt;($C141+$B141),IF(S$4=$G141+$B141,SUMIFS(INDEX('ABP REC Calc'!$G$6:$AB$69,,MATCH('ABP REC Deliveries'!$H141,'ABP REC Calc'!$G$5:$AB$5,0)),'ABP REC Calc'!$C$6:$C$69,'ABP REC Deliveries'!$E141,'ABP REC Calc'!$B$6:$B$69,'ABP REC Deliveries'!$F141),
IF(S$4&gt;$G141,R141*(1-Inputs_ByYear!$D$4),0)),0)</f>
        <v>44761.244311250193</v>
      </c>
      <c r="T141" s="248">
        <f>IF((T$4-$G141)&lt;($C141+$B141),IF(T$4=$G141+$B141,SUMIFS(INDEX('ABP REC Calc'!$G$6:$AB$69,,MATCH('ABP REC Deliveries'!$H141,'ABP REC Calc'!$G$5:$AB$5,0)),'ABP REC Calc'!$C$6:$C$69,'ABP REC Deliveries'!$E141,'ABP REC Calc'!$B$6:$B$69,'ABP REC Deliveries'!$F141),
IF(T$4&gt;$G141,S141*(1-Inputs_ByYear!$D$4),0)),0)</f>
        <v>44537.43808969394</v>
      </c>
      <c r="U141" s="248">
        <f>IF((U$4-$G141)&lt;($C141+$B141),IF(U$4=$G141+$B141,SUMIFS(INDEX('ABP REC Calc'!$G$6:$AB$69,,MATCH('ABP REC Deliveries'!$H141,'ABP REC Calc'!$G$5:$AB$5,0)),'ABP REC Calc'!$C$6:$C$69,'ABP REC Deliveries'!$E141,'ABP REC Calc'!$B$6:$B$69,'ABP REC Deliveries'!$F141),
IF(U$4&gt;$G141,T141*(1-Inputs_ByYear!$D$4),0)),0)</f>
        <v>44314.750899245468</v>
      </c>
      <c r="V141" s="248">
        <f>IF((V$4-$G141)&lt;($C141+$B141),IF(V$4=$G141+$B141,SUMIFS(INDEX('ABP REC Calc'!$G$6:$AB$69,,MATCH('ABP REC Deliveries'!$H141,'ABP REC Calc'!$G$5:$AB$5,0)),'ABP REC Calc'!$C$6:$C$69,'ABP REC Deliveries'!$E141,'ABP REC Calc'!$B$6:$B$69,'ABP REC Deliveries'!$F141),
IF(V$4&gt;$G141,U141*(1-Inputs_ByYear!$D$4),0)),0)</f>
        <v>44093.177144749243</v>
      </c>
      <c r="W141" s="248">
        <f>IF((W$4-$G141)&lt;($C141+$B141),IF(W$4=$G141+$B141,SUMIFS(INDEX('ABP REC Calc'!$G$6:$AB$69,,MATCH('ABP REC Deliveries'!$H141,'ABP REC Calc'!$G$5:$AB$5,0)),'ABP REC Calc'!$C$6:$C$69,'ABP REC Deliveries'!$E141,'ABP REC Calc'!$B$6:$B$69,'ABP REC Deliveries'!$F141),
IF(W$4&gt;$G141,V141*(1-Inputs_ByYear!$D$4),0)),0)</f>
        <v>43872.711259025498</v>
      </c>
      <c r="X141" s="248">
        <f>IF((X$4-$G141)&lt;($C141+$B141),IF(X$4=$G141+$B141,SUMIFS(INDEX('ABP REC Calc'!$G$6:$AB$69,,MATCH('ABP REC Deliveries'!$H141,'ABP REC Calc'!$G$5:$AB$5,0)),'ABP REC Calc'!$C$6:$C$69,'ABP REC Deliveries'!$E141,'ABP REC Calc'!$B$6:$B$69,'ABP REC Deliveries'!$F141),
IF(X$4&gt;$G141,W141*(1-Inputs_ByYear!$D$4),0)),0)</f>
        <v>43653.347702730367</v>
      </c>
      <c r="Y141" s="248">
        <f>IF((Y$4-$G141)&lt;($C141+$B141),IF(Y$4=$G141+$B141,SUMIFS(INDEX('ABP REC Calc'!$G$6:$AB$69,,MATCH('ABP REC Deliveries'!$H141,'ABP REC Calc'!$G$5:$AB$5,0)),'ABP REC Calc'!$C$6:$C$69,'ABP REC Deliveries'!$E141,'ABP REC Calc'!$B$6:$B$69,'ABP REC Deliveries'!$F141),
IF(Y$4&gt;$G141,X141*(1-Inputs_ByYear!$D$4),0)),0)</f>
        <v>43435.080964216715</v>
      </c>
      <c r="Z141" s="248">
        <f>IF((Z$4-$G141)&lt;($C141+$B141),IF(Z$4=$G141+$B141,SUMIFS(INDEX('ABP REC Calc'!$G$6:$AB$69,,MATCH('ABP REC Deliveries'!$H141,'ABP REC Calc'!$G$5:$AB$5,0)),'ABP REC Calc'!$C$6:$C$69,'ABP REC Deliveries'!$E141,'ABP REC Calc'!$B$6:$B$69,'ABP REC Deliveries'!$F141),
IF(Z$4&gt;$G141,Y141*(1-Inputs_ByYear!$D$4),0)),0)</f>
        <v>43217.905559395629</v>
      </c>
      <c r="AA141" s="248">
        <f>IF((AA$4-$G141)&lt;($C141+$B141),IF(AA$4=$G141+$B141,SUMIFS(INDEX('ABP REC Calc'!$G$6:$AB$69,,MATCH('ABP REC Deliveries'!$H141,'ABP REC Calc'!$G$5:$AB$5,0)),'ABP REC Calc'!$C$6:$C$69,'ABP REC Deliveries'!$E141,'ABP REC Calc'!$B$6:$B$69,'ABP REC Deliveries'!$F141),
IF(AA$4&gt;$G141,Z141*(1-Inputs_ByYear!$D$4),0)),0)</f>
        <v>43001.816031598653</v>
      </c>
      <c r="AB141" s="248">
        <f>IF((AB$4-$G141)&lt;($C141+$B141),IF(AB$4=$G141+$B141,SUMIFS(INDEX('ABP REC Calc'!$G$6:$AB$69,,MATCH('ABP REC Deliveries'!$H141,'ABP REC Calc'!$G$5:$AB$5,0)),'ABP REC Calc'!$C$6:$C$69,'ABP REC Deliveries'!$E141,'ABP REC Calc'!$B$6:$B$69,'ABP REC Deliveries'!$F141),
IF(AB$4&gt;$G141,AA141*(1-Inputs_ByYear!$D$4),0)),0)</f>
        <v>42786.80695144066</v>
      </c>
      <c r="AC141" s="248">
        <f>IF((AC$4-$G141)&lt;($C141+$B141),IF(AC$4=$G141+$B141,SUMIFS(INDEX('ABP REC Calc'!$G$6:$AB$69,,MATCH('ABP REC Deliveries'!$H141,'ABP REC Calc'!$G$5:$AB$5,0)),'ABP REC Calc'!$C$6:$C$69,'ABP REC Deliveries'!$E141,'ABP REC Calc'!$B$6:$B$69,'ABP REC Deliveries'!$F141),
IF(AC$4&gt;$G141,AB141*(1-Inputs_ByYear!$D$4),0)),0)</f>
        <v>42572.872916683453</v>
      </c>
      <c r="AD141" s="248">
        <f>IF((AD$4-$G141)&lt;($C141+$B141),IF(AD$4=$G141+$B141,SUMIFS(INDEX('ABP REC Calc'!$G$6:$AB$69,,MATCH('ABP REC Deliveries'!$H141,'ABP REC Calc'!$G$5:$AB$5,0)),'ABP REC Calc'!$C$6:$C$69,'ABP REC Deliveries'!$E141,'ABP REC Calc'!$B$6:$B$69,'ABP REC Deliveries'!$F141),
IF(AD$4&gt;$G141,AC141*(1-Inputs_ByYear!$D$4),0)),0)</f>
        <v>42360.008552100036</v>
      </c>
    </row>
    <row r="142" spans="2:30" ht="14.45" customHeight="1">
      <c r="B142" s="64">
        <v>2</v>
      </c>
      <c r="C142" s="64">
        <v>20</v>
      </c>
      <c r="D142" s="64" t="s">
        <v>229</v>
      </c>
      <c r="E142" s="234" t="s">
        <v>221</v>
      </c>
      <c r="F142" s="231" t="s">
        <v>230</v>
      </c>
      <c r="G142" s="231">
        <f t="shared" ref="G142:G162" si="7">VALUE(LEFT(H142, FIND("-", H142)-1))</f>
        <v>2025</v>
      </c>
      <c r="H142" s="239" t="s">
        <v>23</v>
      </c>
      <c r="I142" s="247">
        <v>0</v>
      </c>
      <c r="J142" s="247">
        <v>0</v>
      </c>
      <c r="K142" s="248">
        <f>IF((K$4-$G142)&lt;($C142+$B142),IF(K$4=$G142+$B142,SUMIFS(INDEX('ABP REC Calc'!$G$6:$AB$69,,MATCH('ABP REC Deliveries'!$H142,'ABP REC Calc'!$G$5:$AB$5,0)),'ABP REC Calc'!$C$6:$C$69,'ABP REC Deliveries'!$E142,'ABP REC Calc'!$B$6:$B$69,'ABP REC Deliveries'!$F142),
IF(K$4&gt;$G142,J142*(1-Inputs_ByYear!$D$4),0)),0)</f>
        <v>0</v>
      </c>
      <c r="L142" s="248">
        <f>IF((L$4-$G142)&lt;($C142+$B142),IF(L$4=$G142+$B142,SUMIFS(INDEX('ABP REC Calc'!$G$6:$AB$69,,MATCH('ABP REC Deliveries'!$H142,'ABP REC Calc'!$G$5:$AB$5,0)),'ABP REC Calc'!$C$6:$C$69,'ABP REC Deliveries'!$E142,'ABP REC Calc'!$B$6:$B$69,'ABP REC Deliveries'!$F142),
IF(L$4&gt;$G142,K142*(1-Inputs_ByYear!$D$4),0)),0)</f>
        <v>46208.859839999997</v>
      </c>
      <c r="M142" s="248">
        <f>IF((M$4-$G142)&lt;($C142+$B142),IF(M$4=$G142+$B142,SUMIFS(INDEX('ABP REC Calc'!$G$6:$AB$69,,MATCH('ABP REC Deliveries'!$H142,'ABP REC Calc'!$G$5:$AB$5,0)),'ABP REC Calc'!$C$6:$C$69,'ABP REC Deliveries'!$E142,'ABP REC Calc'!$B$6:$B$69,'ABP REC Deliveries'!$F142),
IF(M$4&gt;$G142,L142*(1-Inputs_ByYear!$D$4),0)),0)</f>
        <v>45977.815540799995</v>
      </c>
      <c r="N142" s="248">
        <f>IF((N$4-$G142)&lt;($C142+$B142),IF(N$4=$G142+$B142,SUMIFS(INDEX('ABP REC Calc'!$G$6:$AB$69,,MATCH('ABP REC Deliveries'!$H142,'ABP REC Calc'!$G$5:$AB$5,0)),'ABP REC Calc'!$C$6:$C$69,'ABP REC Deliveries'!$E142,'ABP REC Calc'!$B$6:$B$69,'ABP REC Deliveries'!$F142),
IF(N$4&gt;$G142,M142*(1-Inputs_ByYear!$D$4),0)),0)</f>
        <v>45747.926463095995</v>
      </c>
      <c r="O142" s="248">
        <f>IF((O$4-$G142)&lt;($C142+$B142),IF(O$4=$G142+$B142,SUMIFS(INDEX('ABP REC Calc'!$G$6:$AB$69,,MATCH('ABP REC Deliveries'!$H142,'ABP REC Calc'!$G$5:$AB$5,0)),'ABP REC Calc'!$C$6:$C$69,'ABP REC Deliveries'!$E142,'ABP REC Calc'!$B$6:$B$69,'ABP REC Deliveries'!$F142),
IF(O$4&gt;$G142,N142*(1-Inputs_ByYear!$D$4),0)),0)</f>
        <v>45519.186830780513</v>
      </c>
      <c r="P142" s="248">
        <f>IF((P$4-$G142)&lt;($C142+$B142),IF(P$4=$G142+$B142,SUMIFS(INDEX('ABP REC Calc'!$G$6:$AB$69,,MATCH('ABP REC Deliveries'!$H142,'ABP REC Calc'!$G$5:$AB$5,0)),'ABP REC Calc'!$C$6:$C$69,'ABP REC Deliveries'!$E142,'ABP REC Calc'!$B$6:$B$69,'ABP REC Deliveries'!$F142),
IF(P$4&gt;$G142,O142*(1-Inputs_ByYear!$D$4),0)),0)</f>
        <v>45291.590896626607</v>
      </c>
      <c r="Q142" s="248">
        <f>IF((Q$4-$G142)&lt;($C142+$B142),IF(Q$4=$G142+$B142,SUMIFS(INDEX('ABP REC Calc'!$G$6:$AB$69,,MATCH('ABP REC Deliveries'!$H142,'ABP REC Calc'!$G$5:$AB$5,0)),'ABP REC Calc'!$C$6:$C$69,'ABP REC Deliveries'!$E142,'ABP REC Calc'!$B$6:$B$69,'ABP REC Deliveries'!$F142),
IF(Q$4&gt;$G142,P142*(1-Inputs_ByYear!$D$4),0)),0)</f>
        <v>45065.132942143471</v>
      </c>
      <c r="R142" s="248">
        <f>IF((R$4-$G142)&lt;($C142+$B142),IF(R$4=$G142+$B142,SUMIFS(INDEX('ABP REC Calc'!$G$6:$AB$69,,MATCH('ABP REC Deliveries'!$H142,'ABP REC Calc'!$G$5:$AB$5,0)),'ABP REC Calc'!$C$6:$C$69,'ABP REC Deliveries'!$E142,'ABP REC Calc'!$B$6:$B$69,'ABP REC Deliveries'!$F142),
IF(R$4&gt;$G142,Q142*(1-Inputs_ByYear!$D$4),0)),0)</f>
        <v>44839.807277432752</v>
      </c>
      <c r="S142" s="248">
        <f>IF((S$4-$G142)&lt;($C142+$B142),IF(S$4=$G142+$B142,SUMIFS(INDEX('ABP REC Calc'!$G$6:$AB$69,,MATCH('ABP REC Deliveries'!$H142,'ABP REC Calc'!$G$5:$AB$5,0)),'ABP REC Calc'!$C$6:$C$69,'ABP REC Deliveries'!$E142,'ABP REC Calc'!$B$6:$B$69,'ABP REC Deliveries'!$F142),
IF(S$4&gt;$G142,R142*(1-Inputs_ByYear!$D$4),0)),0)</f>
        <v>44615.608241045586</v>
      </c>
      <c r="T142" s="248">
        <f>IF((T$4-$G142)&lt;($C142+$B142),IF(T$4=$G142+$B142,SUMIFS(INDEX('ABP REC Calc'!$G$6:$AB$69,,MATCH('ABP REC Deliveries'!$H142,'ABP REC Calc'!$G$5:$AB$5,0)),'ABP REC Calc'!$C$6:$C$69,'ABP REC Deliveries'!$E142,'ABP REC Calc'!$B$6:$B$69,'ABP REC Deliveries'!$F142),
IF(T$4&gt;$G142,S142*(1-Inputs_ByYear!$D$4),0)),0)</f>
        <v>44392.530199840359</v>
      </c>
      <c r="U142" s="248">
        <f>IF((U$4-$G142)&lt;($C142+$B142),IF(U$4=$G142+$B142,SUMIFS(INDEX('ABP REC Calc'!$G$6:$AB$69,,MATCH('ABP REC Deliveries'!$H142,'ABP REC Calc'!$G$5:$AB$5,0)),'ABP REC Calc'!$C$6:$C$69,'ABP REC Deliveries'!$E142,'ABP REC Calc'!$B$6:$B$69,'ABP REC Deliveries'!$F142),
IF(U$4&gt;$G142,T142*(1-Inputs_ByYear!$D$4),0)),0)</f>
        <v>44170.567548841158</v>
      </c>
      <c r="V142" s="248">
        <f>IF((V$4-$G142)&lt;($C142+$B142),IF(V$4=$G142+$B142,SUMIFS(INDEX('ABP REC Calc'!$G$6:$AB$69,,MATCH('ABP REC Deliveries'!$H142,'ABP REC Calc'!$G$5:$AB$5,0)),'ABP REC Calc'!$C$6:$C$69,'ABP REC Deliveries'!$E142,'ABP REC Calc'!$B$6:$B$69,'ABP REC Deliveries'!$F142),
IF(V$4&gt;$G142,U142*(1-Inputs_ByYear!$D$4),0)),0)</f>
        <v>43949.714711096953</v>
      </c>
      <c r="W142" s="248">
        <f>IF((W$4-$G142)&lt;($C142+$B142),IF(W$4=$G142+$B142,SUMIFS(INDEX('ABP REC Calc'!$G$6:$AB$69,,MATCH('ABP REC Deliveries'!$H142,'ABP REC Calc'!$G$5:$AB$5,0)),'ABP REC Calc'!$C$6:$C$69,'ABP REC Deliveries'!$E142,'ABP REC Calc'!$B$6:$B$69,'ABP REC Deliveries'!$F142),
IF(W$4&gt;$G142,V142*(1-Inputs_ByYear!$D$4),0)),0)</f>
        <v>43729.966137541465</v>
      </c>
      <c r="X142" s="248">
        <f>IF((X$4-$G142)&lt;($C142+$B142),IF(X$4=$G142+$B142,SUMIFS(INDEX('ABP REC Calc'!$G$6:$AB$69,,MATCH('ABP REC Deliveries'!$H142,'ABP REC Calc'!$G$5:$AB$5,0)),'ABP REC Calc'!$C$6:$C$69,'ABP REC Deliveries'!$E142,'ABP REC Calc'!$B$6:$B$69,'ABP REC Deliveries'!$F142),
IF(X$4&gt;$G142,W142*(1-Inputs_ByYear!$D$4),0)),0)</f>
        <v>43511.316306853754</v>
      </c>
      <c r="Y142" s="248">
        <f>IF((Y$4-$G142)&lt;($C142+$B142),IF(Y$4=$G142+$B142,SUMIFS(INDEX('ABP REC Calc'!$G$6:$AB$69,,MATCH('ABP REC Deliveries'!$H142,'ABP REC Calc'!$G$5:$AB$5,0)),'ABP REC Calc'!$C$6:$C$69,'ABP REC Deliveries'!$E142,'ABP REC Calc'!$B$6:$B$69,'ABP REC Deliveries'!$F142),
IF(Y$4&gt;$G142,X142*(1-Inputs_ByYear!$D$4),0)),0)</f>
        <v>43293.759725319484</v>
      </c>
      <c r="Z142" s="248">
        <f>IF((Z$4-$G142)&lt;($C142+$B142),IF(Z$4=$G142+$B142,SUMIFS(INDEX('ABP REC Calc'!$G$6:$AB$69,,MATCH('ABP REC Deliveries'!$H142,'ABP REC Calc'!$G$5:$AB$5,0)),'ABP REC Calc'!$C$6:$C$69,'ABP REC Deliveries'!$E142,'ABP REC Calc'!$B$6:$B$69,'ABP REC Deliveries'!$F142),
IF(Z$4&gt;$G142,Y142*(1-Inputs_ByYear!$D$4),0)),0)</f>
        <v>43077.290926692884</v>
      </c>
      <c r="AA142" s="248">
        <f>IF((AA$4-$G142)&lt;($C142+$B142),IF(AA$4=$G142+$B142,SUMIFS(INDEX('ABP REC Calc'!$G$6:$AB$69,,MATCH('ABP REC Deliveries'!$H142,'ABP REC Calc'!$G$5:$AB$5,0)),'ABP REC Calc'!$C$6:$C$69,'ABP REC Deliveries'!$E142,'ABP REC Calc'!$B$6:$B$69,'ABP REC Deliveries'!$F142),
IF(AA$4&gt;$G142,Z142*(1-Inputs_ByYear!$D$4),0)),0)</f>
        <v>42861.904472059417</v>
      </c>
      <c r="AB142" s="248">
        <f>IF((AB$4-$G142)&lt;($C142+$B142),IF(AB$4=$G142+$B142,SUMIFS(INDEX('ABP REC Calc'!$G$6:$AB$69,,MATCH('ABP REC Deliveries'!$H142,'ABP REC Calc'!$G$5:$AB$5,0)),'ABP REC Calc'!$C$6:$C$69,'ABP REC Deliveries'!$E142,'ABP REC Calc'!$B$6:$B$69,'ABP REC Deliveries'!$F142),
IF(AB$4&gt;$G142,AA142*(1-Inputs_ByYear!$D$4),0)),0)</f>
        <v>42647.594949699123</v>
      </c>
      <c r="AC142" s="248">
        <f>IF((AC$4-$G142)&lt;($C142+$B142),IF(AC$4=$G142+$B142,SUMIFS(INDEX('ABP REC Calc'!$G$6:$AB$69,,MATCH('ABP REC Deliveries'!$H142,'ABP REC Calc'!$G$5:$AB$5,0)),'ABP REC Calc'!$C$6:$C$69,'ABP REC Deliveries'!$E142,'ABP REC Calc'!$B$6:$B$69,'ABP REC Deliveries'!$F142),
IF(AC$4&gt;$G142,AB142*(1-Inputs_ByYear!$D$4),0)),0)</f>
        <v>42434.356974950628</v>
      </c>
      <c r="AD142" s="248">
        <f>IF((AD$4-$G142)&lt;($C142+$B142),IF(AD$4=$G142+$B142,SUMIFS(INDEX('ABP REC Calc'!$G$6:$AB$69,,MATCH('ABP REC Deliveries'!$H142,'ABP REC Calc'!$G$5:$AB$5,0)),'ABP REC Calc'!$C$6:$C$69,'ABP REC Deliveries'!$E142,'ABP REC Calc'!$B$6:$B$69,'ABP REC Deliveries'!$F142),
IF(AD$4&gt;$G142,AC142*(1-Inputs_ByYear!$D$4),0)),0)</f>
        <v>42222.185190075877</v>
      </c>
    </row>
    <row r="143" spans="2:30" ht="14.45" customHeight="1">
      <c r="B143" s="64">
        <v>2</v>
      </c>
      <c r="C143" s="64">
        <v>20</v>
      </c>
      <c r="D143" s="64" t="s">
        <v>229</v>
      </c>
      <c r="E143" s="234" t="s">
        <v>221</v>
      </c>
      <c r="F143" s="231" t="s">
        <v>230</v>
      </c>
      <c r="G143" s="231">
        <f t="shared" si="7"/>
        <v>2026</v>
      </c>
      <c r="H143" s="239" t="s">
        <v>24</v>
      </c>
      <c r="I143" s="247">
        <v>0</v>
      </c>
      <c r="J143" s="247">
        <v>0</v>
      </c>
      <c r="K143" s="248">
        <f>IF((K$4-$G143)&lt;($C143+$B143),IF(K$4=$G143+$B143,SUMIFS(INDEX('ABP REC Calc'!$G$6:$AB$69,,MATCH('ABP REC Deliveries'!$H143,'ABP REC Calc'!$G$5:$AB$5,0)),'ABP REC Calc'!$C$6:$C$69,'ABP REC Deliveries'!$E143,'ABP REC Calc'!$B$6:$B$69,'ABP REC Deliveries'!$F143),
IF(K$4&gt;$G143,J143*(1-Inputs_ByYear!$D$4),0)),0)</f>
        <v>0</v>
      </c>
      <c r="L143" s="248">
        <f>IF((L$4-$G143)&lt;($C143+$B143),IF(L$4=$G143+$B143,SUMIFS(INDEX('ABP REC Calc'!$G$6:$AB$69,,MATCH('ABP REC Deliveries'!$H143,'ABP REC Calc'!$G$5:$AB$5,0)),'ABP REC Calc'!$C$6:$C$69,'ABP REC Deliveries'!$E143,'ABP REC Calc'!$B$6:$B$69,'ABP REC Deliveries'!$F143),
IF(L$4&gt;$G143,K143*(1-Inputs_ByYear!$D$4),0)),0)</f>
        <v>0</v>
      </c>
      <c r="M143" s="248">
        <f>IF((M$4-$G143)&lt;($C143+$B143),IF(M$4=$G143+$B143,SUMIFS(INDEX('ABP REC Calc'!$G$6:$AB$69,,MATCH('ABP REC Deliveries'!$H143,'ABP REC Calc'!$G$5:$AB$5,0)),'ABP REC Calc'!$C$6:$C$69,'ABP REC Deliveries'!$E143,'ABP REC Calc'!$B$6:$B$69,'ABP REC Deliveries'!$F143),
IF(M$4&gt;$G143,L143*(1-Inputs_ByYear!$D$4),0)),0)</f>
        <v>46208.859839999997</v>
      </c>
      <c r="N143" s="248">
        <f>IF((N$4-$G143)&lt;($C143+$B143),IF(N$4=$G143+$B143,SUMIFS(INDEX('ABP REC Calc'!$G$6:$AB$69,,MATCH('ABP REC Deliveries'!$H143,'ABP REC Calc'!$G$5:$AB$5,0)),'ABP REC Calc'!$C$6:$C$69,'ABP REC Deliveries'!$E143,'ABP REC Calc'!$B$6:$B$69,'ABP REC Deliveries'!$F143),
IF(N$4&gt;$G143,M143*(1-Inputs_ByYear!$D$4),0)),0)</f>
        <v>45977.815540799995</v>
      </c>
      <c r="O143" s="248">
        <f>IF((O$4-$G143)&lt;($C143+$B143),IF(O$4=$G143+$B143,SUMIFS(INDEX('ABP REC Calc'!$G$6:$AB$69,,MATCH('ABP REC Deliveries'!$H143,'ABP REC Calc'!$G$5:$AB$5,0)),'ABP REC Calc'!$C$6:$C$69,'ABP REC Deliveries'!$E143,'ABP REC Calc'!$B$6:$B$69,'ABP REC Deliveries'!$F143),
IF(O$4&gt;$G143,N143*(1-Inputs_ByYear!$D$4),0)),0)</f>
        <v>45747.926463095995</v>
      </c>
      <c r="P143" s="248">
        <f>IF((P$4-$G143)&lt;($C143+$B143),IF(P$4=$G143+$B143,SUMIFS(INDEX('ABP REC Calc'!$G$6:$AB$69,,MATCH('ABP REC Deliveries'!$H143,'ABP REC Calc'!$G$5:$AB$5,0)),'ABP REC Calc'!$C$6:$C$69,'ABP REC Deliveries'!$E143,'ABP REC Calc'!$B$6:$B$69,'ABP REC Deliveries'!$F143),
IF(P$4&gt;$G143,O143*(1-Inputs_ByYear!$D$4),0)),0)</f>
        <v>45519.186830780513</v>
      </c>
      <c r="Q143" s="248">
        <f>IF((Q$4-$G143)&lt;($C143+$B143),IF(Q$4=$G143+$B143,SUMIFS(INDEX('ABP REC Calc'!$G$6:$AB$69,,MATCH('ABP REC Deliveries'!$H143,'ABP REC Calc'!$G$5:$AB$5,0)),'ABP REC Calc'!$C$6:$C$69,'ABP REC Deliveries'!$E143,'ABP REC Calc'!$B$6:$B$69,'ABP REC Deliveries'!$F143),
IF(Q$4&gt;$G143,P143*(1-Inputs_ByYear!$D$4),0)),0)</f>
        <v>45291.590896626607</v>
      </c>
      <c r="R143" s="248">
        <f>IF((R$4-$G143)&lt;($C143+$B143),IF(R$4=$G143+$B143,SUMIFS(INDEX('ABP REC Calc'!$G$6:$AB$69,,MATCH('ABP REC Deliveries'!$H143,'ABP REC Calc'!$G$5:$AB$5,0)),'ABP REC Calc'!$C$6:$C$69,'ABP REC Deliveries'!$E143,'ABP REC Calc'!$B$6:$B$69,'ABP REC Deliveries'!$F143),
IF(R$4&gt;$G143,Q143*(1-Inputs_ByYear!$D$4),0)),0)</f>
        <v>45065.132942143471</v>
      </c>
      <c r="S143" s="248">
        <f>IF((S$4-$G143)&lt;($C143+$B143),IF(S$4=$G143+$B143,SUMIFS(INDEX('ABP REC Calc'!$G$6:$AB$69,,MATCH('ABP REC Deliveries'!$H143,'ABP REC Calc'!$G$5:$AB$5,0)),'ABP REC Calc'!$C$6:$C$69,'ABP REC Deliveries'!$E143,'ABP REC Calc'!$B$6:$B$69,'ABP REC Deliveries'!$F143),
IF(S$4&gt;$G143,R143*(1-Inputs_ByYear!$D$4),0)),0)</f>
        <v>44839.807277432752</v>
      </c>
      <c r="T143" s="248">
        <f>IF((T$4-$G143)&lt;($C143+$B143),IF(T$4=$G143+$B143,SUMIFS(INDEX('ABP REC Calc'!$G$6:$AB$69,,MATCH('ABP REC Deliveries'!$H143,'ABP REC Calc'!$G$5:$AB$5,0)),'ABP REC Calc'!$C$6:$C$69,'ABP REC Deliveries'!$E143,'ABP REC Calc'!$B$6:$B$69,'ABP REC Deliveries'!$F143),
IF(T$4&gt;$G143,S143*(1-Inputs_ByYear!$D$4),0)),0)</f>
        <v>44615.608241045586</v>
      </c>
      <c r="U143" s="248">
        <f>IF((U$4-$G143)&lt;($C143+$B143),IF(U$4=$G143+$B143,SUMIFS(INDEX('ABP REC Calc'!$G$6:$AB$69,,MATCH('ABP REC Deliveries'!$H143,'ABP REC Calc'!$G$5:$AB$5,0)),'ABP REC Calc'!$C$6:$C$69,'ABP REC Deliveries'!$E143,'ABP REC Calc'!$B$6:$B$69,'ABP REC Deliveries'!$F143),
IF(U$4&gt;$G143,T143*(1-Inputs_ByYear!$D$4),0)),0)</f>
        <v>44392.530199840359</v>
      </c>
      <c r="V143" s="248">
        <f>IF((V$4-$G143)&lt;($C143+$B143),IF(V$4=$G143+$B143,SUMIFS(INDEX('ABP REC Calc'!$G$6:$AB$69,,MATCH('ABP REC Deliveries'!$H143,'ABP REC Calc'!$G$5:$AB$5,0)),'ABP REC Calc'!$C$6:$C$69,'ABP REC Deliveries'!$E143,'ABP REC Calc'!$B$6:$B$69,'ABP REC Deliveries'!$F143),
IF(V$4&gt;$G143,U143*(1-Inputs_ByYear!$D$4),0)),0)</f>
        <v>44170.567548841158</v>
      </c>
      <c r="W143" s="248">
        <f>IF((W$4-$G143)&lt;($C143+$B143),IF(W$4=$G143+$B143,SUMIFS(INDEX('ABP REC Calc'!$G$6:$AB$69,,MATCH('ABP REC Deliveries'!$H143,'ABP REC Calc'!$G$5:$AB$5,0)),'ABP REC Calc'!$C$6:$C$69,'ABP REC Deliveries'!$E143,'ABP REC Calc'!$B$6:$B$69,'ABP REC Deliveries'!$F143),
IF(W$4&gt;$G143,V143*(1-Inputs_ByYear!$D$4),0)),0)</f>
        <v>43949.714711096953</v>
      </c>
      <c r="X143" s="248">
        <f>IF((X$4-$G143)&lt;($C143+$B143),IF(X$4=$G143+$B143,SUMIFS(INDEX('ABP REC Calc'!$G$6:$AB$69,,MATCH('ABP REC Deliveries'!$H143,'ABP REC Calc'!$G$5:$AB$5,0)),'ABP REC Calc'!$C$6:$C$69,'ABP REC Deliveries'!$E143,'ABP REC Calc'!$B$6:$B$69,'ABP REC Deliveries'!$F143),
IF(X$4&gt;$G143,W143*(1-Inputs_ByYear!$D$4),0)),0)</f>
        <v>43729.966137541465</v>
      </c>
      <c r="Y143" s="248">
        <f>IF((Y$4-$G143)&lt;($C143+$B143),IF(Y$4=$G143+$B143,SUMIFS(INDEX('ABP REC Calc'!$G$6:$AB$69,,MATCH('ABP REC Deliveries'!$H143,'ABP REC Calc'!$G$5:$AB$5,0)),'ABP REC Calc'!$C$6:$C$69,'ABP REC Deliveries'!$E143,'ABP REC Calc'!$B$6:$B$69,'ABP REC Deliveries'!$F143),
IF(Y$4&gt;$G143,X143*(1-Inputs_ByYear!$D$4),0)),0)</f>
        <v>43511.316306853754</v>
      </c>
      <c r="Z143" s="248">
        <f>IF((Z$4-$G143)&lt;($C143+$B143),IF(Z$4=$G143+$B143,SUMIFS(INDEX('ABP REC Calc'!$G$6:$AB$69,,MATCH('ABP REC Deliveries'!$H143,'ABP REC Calc'!$G$5:$AB$5,0)),'ABP REC Calc'!$C$6:$C$69,'ABP REC Deliveries'!$E143,'ABP REC Calc'!$B$6:$B$69,'ABP REC Deliveries'!$F143),
IF(Z$4&gt;$G143,Y143*(1-Inputs_ByYear!$D$4),0)),0)</f>
        <v>43293.759725319484</v>
      </c>
      <c r="AA143" s="248">
        <f>IF((AA$4-$G143)&lt;($C143+$B143),IF(AA$4=$G143+$B143,SUMIFS(INDEX('ABP REC Calc'!$G$6:$AB$69,,MATCH('ABP REC Deliveries'!$H143,'ABP REC Calc'!$G$5:$AB$5,0)),'ABP REC Calc'!$C$6:$C$69,'ABP REC Deliveries'!$E143,'ABP REC Calc'!$B$6:$B$69,'ABP REC Deliveries'!$F143),
IF(AA$4&gt;$G143,Z143*(1-Inputs_ByYear!$D$4),0)),0)</f>
        <v>43077.290926692884</v>
      </c>
      <c r="AB143" s="248">
        <f>IF((AB$4-$G143)&lt;($C143+$B143),IF(AB$4=$G143+$B143,SUMIFS(INDEX('ABP REC Calc'!$G$6:$AB$69,,MATCH('ABP REC Deliveries'!$H143,'ABP REC Calc'!$G$5:$AB$5,0)),'ABP REC Calc'!$C$6:$C$69,'ABP REC Deliveries'!$E143,'ABP REC Calc'!$B$6:$B$69,'ABP REC Deliveries'!$F143),
IF(AB$4&gt;$G143,AA143*(1-Inputs_ByYear!$D$4),0)),0)</f>
        <v>42861.904472059417</v>
      </c>
      <c r="AC143" s="248">
        <f>IF((AC$4-$G143)&lt;($C143+$B143),IF(AC$4=$G143+$B143,SUMIFS(INDEX('ABP REC Calc'!$G$6:$AB$69,,MATCH('ABP REC Deliveries'!$H143,'ABP REC Calc'!$G$5:$AB$5,0)),'ABP REC Calc'!$C$6:$C$69,'ABP REC Deliveries'!$E143,'ABP REC Calc'!$B$6:$B$69,'ABP REC Deliveries'!$F143),
IF(AC$4&gt;$G143,AB143*(1-Inputs_ByYear!$D$4),0)),0)</f>
        <v>42647.594949699123</v>
      </c>
      <c r="AD143" s="248">
        <f>IF((AD$4-$G143)&lt;($C143+$B143),IF(AD$4=$G143+$B143,SUMIFS(INDEX('ABP REC Calc'!$G$6:$AB$69,,MATCH('ABP REC Deliveries'!$H143,'ABP REC Calc'!$G$5:$AB$5,0)),'ABP REC Calc'!$C$6:$C$69,'ABP REC Deliveries'!$E143,'ABP REC Calc'!$B$6:$B$69,'ABP REC Deliveries'!$F143),
IF(AD$4&gt;$G143,AC143*(1-Inputs_ByYear!$D$4),0)),0)</f>
        <v>42434.356974950628</v>
      </c>
    </row>
    <row r="144" spans="2:30" ht="14.45" customHeight="1">
      <c r="B144" s="64">
        <v>2</v>
      </c>
      <c r="C144" s="64">
        <v>20</v>
      </c>
      <c r="D144" s="64" t="s">
        <v>229</v>
      </c>
      <c r="E144" s="234" t="s">
        <v>221</v>
      </c>
      <c r="F144" s="231" t="s">
        <v>230</v>
      </c>
      <c r="G144" s="231">
        <f t="shared" si="7"/>
        <v>2027</v>
      </c>
      <c r="H144" s="239" t="s">
        <v>25</v>
      </c>
      <c r="I144" s="247">
        <v>0</v>
      </c>
      <c r="J144" s="247">
        <v>0</v>
      </c>
      <c r="K144" s="248">
        <f>IF((K$4-$G144)&lt;($C144+$B144),IF(K$4=$G144+$B144,SUMIFS(INDEX('ABP REC Calc'!$G$6:$AB$69,,MATCH('ABP REC Deliveries'!$H144,'ABP REC Calc'!$G$5:$AB$5,0)),'ABP REC Calc'!$C$6:$C$69,'ABP REC Deliveries'!$E144,'ABP REC Calc'!$B$6:$B$69,'ABP REC Deliveries'!$F144),
IF(K$4&gt;$G144,J144*(1-Inputs_ByYear!$D$4),0)),0)</f>
        <v>0</v>
      </c>
      <c r="L144" s="248">
        <f>IF((L$4-$G144)&lt;($C144+$B144),IF(L$4=$G144+$B144,SUMIFS(INDEX('ABP REC Calc'!$G$6:$AB$69,,MATCH('ABP REC Deliveries'!$H144,'ABP REC Calc'!$G$5:$AB$5,0)),'ABP REC Calc'!$C$6:$C$69,'ABP REC Deliveries'!$E144,'ABP REC Calc'!$B$6:$B$69,'ABP REC Deliveries'!$F144),
IF(L$4&gt;$G144,K144*(1-Inputs_ByYear!$D$4),0)),0)</f>
        <v>0</v>
      </c>
      <c r="M144" s="248">
        <f>IF((M$4-$G144)&lt;($C144+$B144),IF(M$4=$G144+$B144,SUMIFS(INDEX('ABP REC Calc'!$G$6:$AB$69,,MATCH('ABP REC Deliveries'!$H144,'ABP REC Calc'!$G$5:$AB$5,0)),'ABP REC Calc'!$C$6:$C$69,'ABP REC Deliveries'!$E144,'ABP REC Calc'!$B$6:$B$69,'ABP REC Deliveries'!$F144),
IF(M$4&gt;$G144,L144*(1-Inputs_ByYear!$D$4),0)),0)</f>
        <v>0</v>
      </c>
      <c r="N144" s="248">
        <f>IF((N$4-$G144)&lt;($C144+$B144),IF(N$4=$G144+$B144,SUMIFS(INDEX('ABP REC Calc'!$G$6:$AB$69,,MATCH('ABP REC Deliveries'!$H144,'ABP REC Calc'!$G$5:$AB$5,0)),'ABP REC Calc'!$C$6:$C$69,'ABP REC Deliveries'!$E144,'ABP REC Calc'!$B$6:$B$69,'ABP REC Deliveries'!$F144),
IF(N$4&gt;$G144,M144*(1-Inputs_ByYear!$D$4),0)),0)</f>
        <v>46208.859839999997</v>
      </c>
      <c r="O144" s="248">
        <f>IF((O$4-$G144)&lt;($C144+$B144),IF(O$4=$G144+$B144,SUMIFS(INDEX('ABP REC Calc'!$G$6:$AB$69,,MATCH('ABP REC Deliveries'!$H144,'ABP REC Calc'!$G$5:$AB$5,0)),'ABP REC Calc'!$C$6:$C$69,'ABP REC Deliveries'!$E144,'ABP REC Calc'!$B$6:$B$69,'ABP REC Deliveries'!$F144),
IF(O$4&gt;$G144,N144*(1-Inputs_ByYear!$D$4),0)),0)</f>
        <v>45977.815540799995</v>
      </c>
      <c r="P144" s="248">
        <f>IF((P$4-$G144)&lt;($C144+$B144),IF(P$4=$G144+$B144,SUMIFS(INDEX('ABP REC Calc'!$G$6:$AB$69,,MATCH('ABP REC Deliveries'!$H144,'ABP REC Calc'!$G$5:$AB$5,0)),'ABP REC Calc'!$C$6:$C$69,'ABP REC Deliveries'!$E144,'ABP REC Calc'!$B$6:$B$69,'ABP REC Deliveries'!$F144),
IF(P$4&gt;$G144,O144*(1-Inputs_ByYear!$D$4),0)),0)</f>
        <v>45747.926463095995</v>
      </c>
      <c r="Q144" s="248">
        <f>IF((Q$4-$G144)&lt;($C144+$B144),IF(Q$4=$G144+$B144,SUMIFS(INDEX('ABP REC Calc'!$G$6:$AB$69,,MATCH('ABP REC Deliveries'!$H144,'ABP REC Calc'!$G$5:$AB$5,0)),'ABP REC Calc'!$C$6:$C$69,'ABP REC Deliveries'!$E144,'ABP REC Calc'!$B$6:$B$69,'ABP REC Deliveries'!$F144),
IF(Q$4&gt;$G144,P144*(1-Inputs_ByYear!$D$4),0)),0)</f>
        <v>45519.186830780513</v>
      </c>
      <c r="R144" s="248">
        <f>IF((R$4-$G144)&lt;($C144+$B144),IF(R$4=$G144+$B144,SUMIFS(INDEX('ABP REC Calc'!$G$6:$AB$69,,MATCH('ABP REC Deliveries'!$H144,'ABP REC Calc'!$G$5:$AB$5,0)),'ABP REC Calc'!$C$6:$C$69,'ABP REC Deliveries'!$E144,'ABP REC Calc'!$B$6:$B$69,'ABP REC Deliveries'!$F144),
IF(R$4&gt;$G144,Q144*(1-Inputs_ByYear!$D$4),0)),0)</f>
        <v>45291.590896626607</v>
      </c>
      <c r="S144" s="248">
        <f>IF((S$4-$G144)&lt;($C144+$B144),IF(S$4=$G144+$B144,SUMIFS(INDEX('ABP REC Calc'!$G$6:$AB$69,,MATCH('ABP REC Deliveries'!$H144,'ABP REC Calc'!$G$5:$AB$5,0)),'ABP REC Calc'!$C$6:$C$69,'ABP REC Deliveries'!$E144,'ABP REC Calc'!$B$6:$B$69,'ABP REC Deliveries'!$F144),
IF(S$4&gt;$G144,R144*(1-Inputs_ByYear!$D$4),0)),0)</f>
        <v>45065.132942143471</v>
      </c>
      <c r="T144" s="248">
        <f>IF((T$4-$G144)&lt;($C144+$B144),IF(T$4=$G144+$B144,SUMIFS(INDEX('ABP REC Calc'!$G$6:$AB$69,,MATCH('ABP REC Deliveries'!$H144,'ABP REC Calc'!$G$5:$AB$5,0)),'ABP REC Calc'!$C$6:$C$69,'ABP REC Deliveries'!$E144,'ABP REC Calc'!$B$6:$B$69,'ABP REC Deliveries'!$F144),
IF(T$4&gt;$G144,S144*(1-Inputs_ByYear!$D$4),0)),0)</f>
        <v>44839.807277432752</v>
      </c>
      <c r="U144" s="248">
        <f>IF((U$4-$G144)&lt;($C144+$B144),IF(U$4=$G144+$B144,SUMIFS(INDEX('ABP REC Calc'!$G$6:$AB$69,,MATCH('ABP REC Deliveries'!$H144,'ABP REC Calc'!$G$5:$AB$5,0)),'ABP REC Calc'!$C$6:$C$69,'ABP REC Deliveries'!$E144,'ABP REC Calc'!$B$6:$B$69,'ABP REC Deliveries'!$F144),
IF(U$4&gt;$G144,T144*(1-Inputs_ByYear!$D$4),0)),0)</f>
        <v>44615.608241045586</v>
      </c>
      <c r="V144" s="248">
        <f>IF((V$4-$G144)&lt;($C144+$B144),IF(V$4=$G144+$B144,SUMIFS(INDEX('ABP REC Calc'!$G$6:$AB$69,,MATCH('ABP REC Deliveries'!$H144,'ABP REC Calc'!$G$5:$AB$5,0)),'ABP REC Calc'!$C$6:$C$69,'ABP REC Deliveries'!$E144,'ABP REC Calc'!$B$6:$B$69,'ABP REC Deliveries'!$F144),
IF(V$4&gt;$G144,U144*(1-Inputs_ByYear!$D$4),0)),0)</f>
        <v>44392.530199840359</v>
      </c>
      <c r="W144" s="248">
        <f>IF((W$4-$G144)&lt;($C144+$B144),IF(W$4=$G144+$B144,SUMIFS(INDEX('ABP REC Calc'!$G$6:$AB$69,,MATCH('ABP REC Deliveries'!$H144,'ABP REC Calc'!$G$5:$AB$5,0)),'ABP REC Calc'!$C$6:$C$69,'ABP REC Deliveries'!$E144,'ABP REC Calc'!$B$6:$B$69,'ABP REC Deliveries'!$F144),
IF(W$4&gt;$G144,V144*(1-Inputs_ByYear!$D$4),0)),0)</f>
        <v>44170.567548841158</v>
      </c>
      <c r="X144" s="248">
        <f>IF((X$4-$G144)&lt;($C144+$B144),IF(X$4=$G144+$B144,SUMIFS(INDEX('ABP REC Calc'!$G$6:$AB$69,,MATCH('ABP REC Deliveries'!$H144,'ABP REC Calc'!$G$5:$AB$5,0)),'ABP REC Calc'!$C$6:$C$69,'ABP REC Deliveries'!$E144,'ABP REC Calc'!$B$6:$B$69,'ABP REC Deliveries'!$F144),
IF(X$4&gt;$G144,W144*(1-Inputs_ByYear!$D$4),0)),0)</f>
        <v>43949.714711096953</v>
      </c>
      <c r="Y144" s="248">
        <f>IF((Y$4-$G144)&lt;($C144+$B144),IF(Y$4=$G144+$B144,SUMIFS(INDEX('ABP REC Calc'!$G$6:$AB$69,,MATCH('ABP REC Deliveries'!$H144,'ABP REC Calc'!$G$5:$AB$5,0)),'ABP REC Calc'!$C$6:$C$69,'ABP REC Deliveries'!$E144,'ABP REC Calc'!$B$6:$B$69,'ABP REC Deliveries'!$F144),
IF(Y$4&gt;$G144,X144*(1-Inputs_ByYear!$D$4),0)),0)</f>
        <v>43729.966137541465</v>
      </c>
      <c r="Z144" s="248">
        <f>IF((Z$4-$G144)&lt;($C144+$B144),IF(Z$4=$G144+$B144,SUMIFS(INDEX('ABP REC Calc'!$G$6:$AB$69,,MATCH('ABP REC Deliveries'!$H144,'ABP REC Calc'!$G$5:$AB$5,0)),'ABP REC Calc'!$C$6:$C$69,'ABP REC Deliveries'!$E144,'ABP REC Calc'!$B$6:$B$69,'ABP REC Deliveries'!$F144),
IF(Z$4&gt;$G144,Y144*(1-Inputs_ByYear!$D$4),0)),0)</f>
        <v>43511.316306853754</v>
      </c>
      <c r="AA144" s="248">
        <f>IF((AA$4-$G144)&lt;($C144+$B144),IF(AA$4=$G144+$B144,SUMIFS(INDEX('ABP REC Calc'!$G$6:$AB$69,,MATCH('ABP REC Deliveries'!$H144,'ABP REC Calc'!$G$5:$AB$5,0)),'ABP REC Calc'!$C$6:$C$69,'ABP REC Deliveries'!$E144,'ABP REC Calc'!$B$6:$B$69,'ABP REC Deliveries'!$F144),
IF(AA$4&gt;$G144,Z144*(1-Inputs_ByYear!$D$4),0)),0)</f>
        <v>43293.759725319484</v>
      </c>
      <c r="AB144" s="248">
        <f>IF((AB$4-$G144)&lt;($C144+$B144),IF(AB$4=$G144+$B144,SUMIFS(INDEX('ABP REC Calc'!$G$6:$AB$69,,MATCH('ABP REC Deliveries'!$H144,'ABP REC Calc'!$G$5:$AB$5,0)),'ABP REC Calc'!$C$6:$C$69,'ABP REC Deliveries'!$E144,'ABP REC Calc'!$B$6:$B$69,'ABP REC Deliveries'!$F144),
IF(AB$4&gt;$G144,AA144*(1-Inputs_ByYear!$D$4),0)),0)</f>
        <v>43077.290926692884</v>
      </c>
      <c r="AC144" s="248">
        <f>IF((AC$4-$G144)&lt;($C144+$B144),IF(AC$4=$G144+$B144,SUMIFS(INDEX('ABP REC Calc'!$G$6:$AB$69,,MATCH('ABP REC Deliveries'!$H144,'ABP REC Calc'!$G$5:$AB$5,0)),'ABP REC Calc'!$C$6:$C$69,'ABP REC Deliveries'!$E144,'ABP REC Calc'!$B$6:$B$69,'ABP REC Deliveries'!$F144),
IF(AC$4&gt;$G144,AB144*(1-Inputs_ByYear!$D$4),0)),0)</f>
        <v>42861.904472059417</v>
      </c>
      <c r="AD144" s="248">
        <f>IF((AD$4-$G144)&lt;($C144+$B144),IF(AD$4=$G144+$B144,SUMIFS(INDEX('ABP REC Calc'!$G$6:$AB$69,,MATCH('ABP REC Deliveries'!$H144,'ABP REC Calc'!$G$5:$AB$5,0)),'ABP REC Calc'!$C$6:$C$69,'ABP REC Deliveries'!$E144,'ABP REC Calc'!$B$6:$B$69,'ABP REC Deliveries'!$F144),
IF(AD$4&gt;$G144,AC144*(1-Inputs_ByYear!$D$4),0)),0)</f>
        <v>42647.594949699123</v>
      </c>
    </row>
    <row r="145" spans="2:30" ht="14.45" customHeight="1">
      <c r="B145" s="64">
        <v>2</v>
      </c>
      <c r="C145" s="64">
        <v>20</v>
      </c>
      <c r="D145" s="64" t="s">
        <v>229</v>
      </c>
      <c r="E145" s="234" t="s">
        <v>221</v>
      </c>
      <c r="F145" s="231" t="s">
        <v>230</v>
      </c>
      <c r="G145" s="231">
        <f t="shared" si="7"/>
        <v>2028</v>
      </c>
      <c r="H145" s="239" t="s">
        <v>26</v>
      </c>
      <c r="I145" s="247">
        <v>0</v>
      </c>
      <c r="J145" s="247">
        <v>0</v>
      </c>
      <c r="K145" s="248">
        <f>IF((K$4-$G145)&lt;($C145+$B145),IF(K$4=$G145+$B145,SUMIFS(INDEX('ABP REC Calc'!$G$6:$AB$69,,MATCH('ABP REC Deliveries'!$H145,'ABP REC Calc'!$G$5:$AB$5,0)),'ABP REC Calc'!$C$6:$C$69,'ABP REC Deliveries'!$E145,'ABP REC Calc'!$B$6:$B$69,'ABP REC Deliveries'!$F145),
IF(K$4&gt;$G145,J145*(1-Inputs_ByYear!$D$4),0)),0)</f>
        <v>0</v>
      </c>
      <c r="L145" s="248">
        <f>IF((L$4-$G145)&lt;($C145+$B145),IF(L$4=$G145+$B145,SUMIFS(INDEX('ABP REC Calc'!$G$6:$AB$69,,MATCH('ABP REC Deliveries'!$H145,'ABP REC Calc'!$G$5:$AB$5,0)),'ABP REC Calc'!$C$6:$C$69,'ABP REC Deliveries'!$E145,'ABP REC Calc'!$B$6:$B$69,'ABP REC Deliveries'!$F145),
IF(L$4&gt;$G145,K145*(1-Inputs_ByYear!$D$4),0)),0)</f>
        <v>0</v>
      </c>
      <c r="M145" s="248">
        <f>IF((M$4-$G145)&lt;($C145+$B145),IF(M$4=$G145+$B145,SUMIFS(INDEX('ABP REC Calc'!$G$6:$AB$69,,MATCH('ABP REC Deliveries'!$H145,'ABP REC Calc'!$G$5:$AB$5,0)),'ABP REC Calc'!$C$6:$C$69,'ABP REC Deliveries'!$E145,'ABP REC Calc'!$B$6:$B$69,'ABP REC Deliveries'!$F145),
IF(M$4&gt;$G145,L145*(1-Inputs_ByYear!$D$4),0)),0)</f>
        <v>0</v>
      </c>
      <c r="N145" s="248">
        <f>IF((N$4-$G145)&lt;($C145+$B145),IF(N$4=$G145+$B145,SUMIFS(INDEX('ABP REC Calc'!$G$6:$AB$69,,MATCH('ABP REC Deliveries'!$H145,'ABP REC Calc'!$G$5:$AB$5,0)),'ABP REC Calc'!$C$6:$C$69,'ABP REC Deliveries'!$E145,'ABP REC Calc'!$B$6:$B$69,'ABP REC Deliveries'!$F145),
IF(N$4&gt;$G145,M145*(1-Inputs_ByYear!$D$4),0)),0)</f>
        <v>0</v>
      </c>
      <c r="O145" s="248">
        <f>IF((O$4-$G145)&lt;($C145+$B145),IF(O$4=$G145+$B145,SUMIFS(INDEX('ABP REC Calc'!$G$6:$AB$69,,MATCH('ABP REC Deliveries'!$H145,'ABP REC Calc'!$G$5:$AB$5,0)),'ABP REC Calc'!$C$6:$C$69,'ABP REC Deliveries'!$E145,'ABP REC Calc'!$B$6:$B$69,'ABP REC Deliveries'!$F145),
IF(O$4&gt;$G145,N145*(1-Inputs_ByYear!$D$4),0)),0)</f>
        <v>46208.859839999997</v>
      </c>
      <c r="P145" s="248">
        <f>IF((P$4-$G145)&lt;($C145+$B145),IF(P$4=$G145+$B145,SUMIFS(INDEX('ABP REC Calc'!$G$6:$AB$69,,MATCH('ABP REC Deliveries'!$H145,'ABP REC Calc'!$G$5:$AB$5,0)),'ABP REC Calc'!$C$6:$C$69,'ABP REC Deliveries'!$E145,'ABP REC Calc'!$B$6:$B$69,'ABP REC Deliveries'!$F145),
IF(P$4&gt;$G145,O145*(1-Inputs_ByYear!$D$4),0)),0)</f>
        <v>45977.815540799995</v>
      </c>
      <c r="Q145" s="248">
        <f>IF((Q$4-$G145)&lt;($C145+$B145),IF(Q$4=$G145+$B145,SUMIFS(INDEX('ABP REC Calc'!$G$6:$AB$69,,MATCH('ABP REC Deliveries'!$H145,'ABP REC Calc'!$G$5:$AB$5,0)),'ABP REC Calc'!$C$6:$C$69,'ABP REC Deliveries'!$E145,'ABP REC Calc'!$B$6:$B$69,'ABP REC Deliveries'!$F145),
IF(Q$4&gt;$G145,P145*(1-Inputs_ByYear!$D$4),0)),0)</f>
        <v>45747.926463095995</v>
      </c>
      <c r="R145" s="248">
        <f>IF((R$4-$G145)&lt;($C145+$B145),IF(R$4=$G145+$B145,SUMIFS(INDEX('ABP REC Calc'!$G$6:$AB$69,,MATCH('ABP REC Deliveries'!$H145,'ABP REC Calc'!$G$5:$AB$5,0)),'ABP REC Calc'!$C$6:$C$69,'ABP REC Deliveries'!$E145,'ABP REC Calc'!$B$6:$B$69,'ABP REC Deliveries'!$F145),
IF(R$4&gt;$G145,Q145*(1-Inputs_ByYear!$D$4),0)),0)</f>
        <v>45519.186830780513</v>
      </c>
      <c r="S145" s="248">
        <f>IF((S$4-$G145)&lt;($C145+$B145),IF(S$4=$G145+$B145,SUMIFS(INDEX('ABP REC Calc'!$G$6:$AB$69,,MATCH('ABP REC Deliveries'!$H145,'ABP REC Calc'!$G$5:$AB$5,0)),'ABP REC Calc'!$C$6:$C$69,'ABP REC Deliveries'!$E145,'ABP REC Calc'!$B$6:$B$69,'ABP REC Deliveries'!$F145),
IF(S$4&gt;$G145,R145*(1-Inputs_ByYear!$D$4),0)),0)</f>
        <v>45291.590896626607</v>
      </c>
      <c r="T145" s="248">
        <f>IF((T$4-$G145)&lt;($C145+$B145),IF(T$4=$G145+$B145,SUMIFS(INDEX('ABP REC Calc'!$G$6:$AB$69,,MATCH('ABP REC Deliveries'!$H145,'ABP REC Calc'!$G$5:$AB$5,0)),'ABP REC Calc'!$C$6:$C$69,'ABP REC Deliveries'!$E145,'ABP REC Calc'!$B$6:$B$69,'ABP REC Deliveries'!$F145),
IF(T$4&gt;$G145,S145*(1-Inputs_ByYear!$D$4),0)),0)</f>
        <v>45065.132942143471</v>
      </c>
      <c r="U145" s="248">
        <f>IF((U$4-$G145)&lt;($C145+$B145),IF(U$4=$G145+$B145,SUMIFS(INDEX('ABP REC Calc'!$G$6:$AB$69,,MATCH('ABP REC Deliveries'!$H145,'ABP REC Calc'!$G$5:$AB$5,0)),'ABP REC Calc'!$C$6:$C$69,'ABP REC Deliveries'!$E145,'ABP REC Calc'!$B$6:$B$69,'ABP REC Deliveries'!$F145),
IF(U$4&gt;$G145,T145*(1-Inputs_ByYear!$D$4),0)),0)</f>
        <v>44839.807277432752</v>
      </c>
      <c r="V145" s="248">
        <f>IF((V$4-$G145)&lt;($C145+$B145),IF(V$4=$G145+$B145,SUMIFS(INDEX('ABP REC Calc'!$G$6:$AB$69,,MATCH('ABP REC Deliveries'!$H145,'ABP REC Calc'!$G$5:$AB$5,0)),'ABP REC Calc'!$C$6:$C$69,'ABP REC Deliveries'!$E145,'ABP REC Calc'!$B$6:$B$69,'ABP REC Deliveries'!$F145),
IF(V$4&gt;$G145,U145*(1-Inputs_ByYear!$D$4),0)),0)</f>
        <v>44615.608241045586</v>
      </c>
      <c r="W145" s="248">
        <f>IF((W$4-$G145)&lt;($C145+$B145),IF(W$4=$G145+$B145,SUMIFS(INDEX('ABP REC Calc'!$G$6:$AB$69,,MATCH('ABP REC Deliveries'!$H145,'ABP REC Calc'!$G$5:$AB$5,0)),'ABP REC Calc'!$C$6:$C$69,'ABP REC Deliveries'!$E145,'ABP REC Calc'!$B$6:$B$69,'ABP REC Deliveries'!$F145),
IF(W$4&gt;$G145,V145*(1-Inputs_ByYear!$D$4),0)),0)</f>
        <v>44392.530199840359</v>
      </c>
      <c r="X145" s="248">
        <f>IF((X$4-$G145)&lt;($C145+$B145),IF(X$4=$G145+$B145,SUMIFS(INDEX('ABP REC Calc'!$G$6:$AB$69,,MATCH('ABP REC Deliveries'!$H145,'ABP REC Calc'!$G$5:$AB$5,0)),'ABP REC Calc'!$C$6:$C$69,'ABP REC Deliveries'!$E145,'ABP REC Calc'!$B$6:$B$69,'ABP REC Deliveries'!$F145),
IF(X$4&gt;$G145,W145*(1-Inputs_ByYear!$D$4),0)),0)</f>
        <v>44170.567548841158</v>
      </c>
      <c r="Y145" s="248">
        <f>IF((Y$4-$G145)&lt;($C145+$B145),IF(Y$4=$G145+$B145,SUMIFS(INDEX('ABP REC Calc'!$G$6:$AB$69,,MATCH('ABP REC Deliveries'!$H145,'ABP REC Calc'!$G$5:$AB$5,0)),'ABP REC Calc'!$C$6:$C$69,'ABP REC Deliveries'!$E145,'ABP REC Calc'!$B$6:$B$69,'ABP REC Deliveries'!$F145),
IF(Y$4&gt;$G145,X145*(1-Inputs_ByYear!$D$4),0)),0)</f>
        <v>43949.714711096953</v>
      </c>
      <c r="Z145" s="248">
        <f>IF((Z$4-$G145)&lt;($C145+$B145),IF(Z$4=$G145+$B145,SUMIFS(INDEX('ABP REC Calc'!$G$6:$AB$69,,MATCH('ABP REC Deliveries'!$H145,'ABP REC Calc'!$G$5:$AB$5,0)),'ABP REC Calc'!$C$6:$C$69,'ABP REC Deliveries'!$E145,'ABP REC Calc'!$B$6:$B$69,'ABP REC Deliveries'!$F145),
IF(Z$4&gt;$G145,Y145*(1-Inputs_ByYear!$D$4),0)),0)</f>
        <v>43729.966137541465</v>
      </c>
      <c r="AA145" s="248">
        <f>IF((AA$4-$G145)&lt;($C145+$B145),IF(AA$4=$G145+$B145,SUMIFS(INDEX('ABP REC Calc'!$G$6:$AB$69,,MATCH('ABP REC Deliveries'!$H145,'ABP REC Calc'!$G$5:$AB$5,0)),'ABP REC Calc'!$C$6:$C$69,'ABP REC Deliveries'!$E145,'ABP REC Calc'!$B$6:$B$69,'ABP REC Deliveries'!$F145),
IF(AA$4&gt;$G145,Z145*(1-Inputs_ByYear!$D$4),0)),0)</f>
        <v>43511.316306853754</v>
      </c>
      <c r="AB145" s="248">
        <f>IF((AB$4-$G145)&lt;($C145+$B145),IF(AB$4=$G145+$B145,SUMIFS(INDEX('ABP REC Calc'!$G$6:$AB$69,,MATCH('ABP REC Deliveries'!$H145,'ABP REC Calc'!$G$5:$AB$5,0)),'ABP REC Calc'!$C$6:$C$69,'ABP REC Deliveries'!$E145,'ABP REC Calc'!$B$6:$B$69,'ABP REC Deliveries'!$F145),
IF(AB$4&gt;$G145,AA145*(1-Inputs_ByYear!$D$4),0)),0)</f>
        <v>43293.759725319484</v>
      </c>
      <c r="AC145" s="248">
        <f>IF((AC$4-$G145)&lt;($C145+$B145),IF(AC$4=$G145+$B145,SUMIFS(INDEX('ABP REC Calc'!$G$6:$AB$69,,MATCH('ABP REC Deliveries'!$H145,'ABP REC Calc'!$G$5:$AB$5,0)),'ABP REC Calc'!$C$6:$C$69,'ABP REC Deliveries'!$E145,'ABP REC Calc'!$B$6:$B$69,'ABP REC Deliveries'!$F145),
IF(AC$4&gt;$G145,AB145*(1-Inputs_ByYear!$D$4),0)),0)</f>
        <v>43077.290926692884</v>
      </c>
      <c r="AD145" s="248">
        <f>IF((AD$4-$G145)&lt;($C145+$B145),IF(AD$4=$G145+$B145,SUMIFS(INDEX('ABP REC Calc'!$G$6:$AB$69,,MATCH('ABP REC Deliveries'!$H145,'ABP REC Calc'!$G$5:$AB$5,0)),'ABP REC Calc'!$C$6:$C$69,'ABP REC Deliveries'!$E145,'ABP REC Calc'!$B$6:$B$69,'ABP REC Deliveries'!$F145),
IF(AD$4&gt;$G145,AC145*(1-Inputs_ByYear!$D$4),0)),0)</f>
        <v>42861.904472059417</v>
      </c>
    </row>
    <row r="146" spans="2:30" ht="14.45" customHeight="1">
      <c r="B146" s="64">
        <v>2</v>
      </c>
      <c r="C146" s="64">
        <v>20</v>
      </c>
      <c r="D146" s="64" t="s">
        <v>229</v>
      </c>
      <c r="E146" s="234" t="s">
        <v>221</v>
      </c>
      <c r="F146" s="231" t="s">
        <v>230</v>
      </c>
      <c r="G146" s="231">
        <f t="shared" si="7"/>
        <v>2029</v>
      </c>
      <c r="H146" s="239" t="s">
        <v>27</v>
      </c>
      <c r="I146" s="247">
        <v>0</v>
      </c>
      <c r="J146" s="247">
        <v>0</v>
      </c>
      <c r="K146" s="248">
        <f>IF((K$4-$G146)&lt;($C146+$B146),IF(K$4=$G146+$B146,SUMIFS(INDEX('ABP REC Calc'!$G$6:$AB$69,,MATCH('ABP REC Deliveries'!$H146,'ABP REC Calc'!$G$5:$AB$5,0)),'ABP REC Calc'!$C$6:$C$69,'ABP REC Deliveries'!$E146,'ABP REC Calc'!$B$6:$B$69,'ABP REC Deliveries'!$F146),
IF(K$4&gt;$G146,J146*(1-Inputs_ByYear!$D$4),0)),0)</f>
        <v>0</v>
      </c>
      <c r="L146" s="248">
        <f>IF((L$4-$G146)&lt;($C146+$B146),IF(L$4=$G146+$B146,SUMIFS(INDEX('ABP REC Calc'!$G$6:$AB$69,,MATCH('ABP REC Deliveries'!$H146,'ABP REC Calc'!$G$5:$AB$5,0)),'ABP REC Calc'!$C$6:$C$69,'ABP REC Deliveries'!$E146,'ABP REC Calc'!$B$6:$B$69,'ABP REC Deliveries'!$F146),
IF(L$4&gt;$G146,K146*(1-Inputs_ByYear!$D$4),0)),0)</f>
        <v>0</v>
      </c>
      <c r="M146" s="248">
        <f>IF((M$4-$G146)&lt;($C146+$B146),IF(M$4=$G146+$B146,SUMIFS(INDEX('ABP REC Calc'!$G$6:$AB$69,,MATCH('ABP REC Deliveries'!$H146,'ABP REC Calc'!$G$5:$AB$5,0)),'ABP REC Calc'!$C$6:$C$69,'ABP REC Deliveries'!$E146,'ABP REC Calc'!$B$6:$B$69,'ABP REC Deliveries'!$F146),
IF(M$4&gt;$G146,L146*(1-Inputs_ByYear!$D$4),0)),0)</f>
        <v>0</v>
      </c>
      <c r="N146" s="248">
        <f>IF((N$4-$G146)&lt;($C146+$B146),IF(N$4=$G146+$B146,SUMIFS(INDEX('ABP REC Calc'!$G$6:$AB$69,,MATCH('ABP REC Deliveries'!$H146,'ABP REC Calc'!$G$5:$AB$5,0)),'ABP REC Calc'!$C$6:$C$69,'ABP REC Deliveries'!$E146,'ABP REC Calc'!$B$6:$B$69,'ABP REC Deliveries'!$F146),
IF(N$4&gt;$G146,M146*(1-Inputs_ByYear!$D$4),0)),0)</f>
        <v>0</v>
      </c>
      <c r="O146" s="248">
        <f>IF((O$4-$G146)&lt;($C146+$B146),IF(O$4=$G146+$B146,SUMIFS(INDEX('ABP REC Calc'!$G$6:$AB$69,,MATCH('ABP REC Deliveries'!$H146,'ABP REC Calc'!$G$5:$AB$5,0)),'ABP REC Calc'!$C$6:$C$69,'ABP REC Deliveries'!$E146,'ABP REC Calc'!$B$6:$B$69,'ABP REC Deliveries'!$F146),
IF(O$4&gt;$G146,N146*(1-Inputs_ByYear!$D$4),0)),0)</f>
        <v>0</v>
      </c>
      <c r="P146" s="248">
        <f>IF((P$4-$G146)&lt;($C146+$B146),IF(P$4=$G146+$B146,SUMIFS(INDEX('ABP REC Calc'!$G$6:$AB$69,,MATCH('ABP REC Deliveries'!$H146,'ABP REC Calc'!$G$5:$AB$5,0)),'ABP REC Calc'!$C$6:$C$69,'ABP REC Deliveries'!$E146,'ABP REC Calc'!$B$6:$B$69,'ABP REC Deliveries'!$F146),
IF(P$4&gt;$G146,O146*(1-Inputs_ByYear!$D$4),0)),0)</f>
        <v>46208.859839999997</v>
      </c>
      <c r="Q146" s="248">
        <f>IF((Q$4-$G146)&lt;($C146+$B146),IF(Q$4=$G146+$B146,SUMIFS(INDEX('ABP REC Calc'!$G$6:$AB$69,,MATCH('ABP REC Deliveries'!$H146,'ABP REC Calc'!$G$5:$AB$5,0)),'ABP REC Calc'!$C$6:$C$69,'ABP REC Deliveries'!$E146,'ABP REC Calc'!$B$6:$B$69,'ABP REC Deliveries'!$F146),
IF(Q$4&gt;$G146,P146*(1-Inputs_ByYear!$D$4),0)),0)</f>
        <v>45977.815540799995</v>
      </c>
      <c r="R146" s="248">
        <f>IF((R$4-$G146)&lt;($C146+$B146),IF(R$4=$G146+$B146,SUMIFS(INDEX('ABP REC Calc'!$G$6:$AB$69,,MATCH('ABP REC Deliveries'!$H146,'ABP REC Calc'!$G$5:$AB$5,0)),'ABP REC Calc'!$C$6:$C$69,'ABP REC Deliveries'!$E146,'ABP REC Calc'!$B$6:$B$69,'ABP REC Deliveries'!$F146),
IF(R$4&gt;$G146,Q146*(1-Inputs_ByYear!$D$4),0)),0)</f>
        <v>45747.926463095995</v>
      </c>
      <c r="S146" s="248">
        <f>IF((S$4-$G146)&lt;($C146+$B146),IF(S$4=$G146+$B146,SUMIFS(INDEX('ABP REC Calc'!$G$6:$AB$69,,MATCH('ABP REC Deliveries'!$H146,'ABP REC Calc'!$G$5:$AB$5,0)),'ABP REC Calc'!$C$6:$C$69,'ABP REC Deliveries'!$E146,'ABP REC Calc'!$B$6:$B$69,'ABP REC Deliveries'!$F146),
IF(S$4&gt;$G146,R146*(1-Inputs_ByYear!$D$4),0)),0)</f>
        <v>45519.186830780513</v>
      </c>
      <c r="T146" s="248">
        <f>IF((T$4-$G146)&lt;($C146+$B146),IF(T$4=$G146+$B146,SUMIFS(INDEX('ABP REC Calc'!$G$6:$AB$69,,MATCH('ABP REC Deliveries'!$H146,'ABP REC Calc'!$G$5:$AB$5,0)),'ABP REC Calc'!$C$6:$C$69,'ABP REC Deliveries'!$E146,'ABP REC Calc'!$B$6:$B$69,'ABP REC Deliveries'!$F146),
IF(T$4&gt;$G146,S146*(1-Inputs_ByYear!$D$4),0)),0)</f>
        <v>45291.590896626607</v>
      </c>
      <c r="U146" s="248">
        <f>IF((U$4-$G146)&lt;($C146+$B146),IF(U$4=$G146+$B146,SUMIFS(INDEX('ABP REC Calc'!$G$6:$AB$69,,MATCH('ABP REC Deliveries'!$H146,'ABP REC Calc'!$G$5:$AB$5,0)),'ABP REC Calc'!$C$6:$C$69,'ABP REC Deliveries'!$E146,'ABP REC Calc'!$B$6:$B$69,'ABP REC Deliveries'!$F146),
IF(U$4&gt;$G146,T146*(1-Inputs_ByYear!$D$4),0)),0)</f>
        <v>45065.132942143471</v>
      </c>
      <c r="V146" s="248">
        <f>IF((V$4-$G146)&lt;($C146+$B146),IF(V$4=$G146+$B146,SUMIFS(INDEX('ABP REC Calc'!$G$6:$AB$69,,MATCH('ABP REC Deliveries'!$H146,'ABP REC Calc'!$G$5:$AB$5,0)),'ABP REC Calc'!$C$6:$C$69,'ABP REC Deliveries'!$E146,'ABP REC Calc'!$B$6:$B$69,'ABP REC Deliveries'!$F146),
IF(V$4&gt;$G146,U146*(1-Inputs_ByYear!$D$4),0)),0)</f>
        <v>44839.807277432752</v>
      </c>
      <c r="W146" s="248">
        <f>IF((W$4-$G146)&lt;($C146+$B146),IF(W$4=$G146+$B146,SUMIFS(INDEX('ABP REC Calc'!$G$6:$AB$69,,MATCH('ABP REC Deliveries'!$H146,'ABP REC Calc'!$G$5:$AB$5,0)),'ABP REC Calc'!$C$6:$C$69,'ABP REC Deliveries'!$E146,'ABP REC Calc'!$B$6:$B$69,'ABP REC Deliveries'!$F146),
IF(W$4&gt;$G146,V146*(1-Inputs_ByYear!$D$4),0)),0)</f>
        <v>44615.608241045586</v>
      </c>
      <c r="X146" s="248">
        <f>IF((X$4-$G146)&lt;($C146+$B146),IF(X$4=$G146+$B146,SUMIFS(INDEX('ABP REC Calc'!$G$6:$AB$69,,MATCH('ABP REC Deliveries'!$H146,'ABP REC Calc'!$G$5:$AB$5,0)),'ABP REC Calc'!$C$6:$C$69,'ABP REC Deliveries'!$E146,'ABP REC Calc'!$B$6:$B$69,'ABP REC Deliveries'!$F146),
IF(X$4&gt;$G146,W146*(1-Inputs_ByYear!$D$4),0)),0)</f>
        <v>44392.530199840359</v>
      </c>
      <c r="Y146" s="248">
        <f>IF((Y$4-$G146)&lt;($C146+$B146),IF(Y$4=$G146+$B146,SUMIFS(INDEX('ABP REC Calc'!$G$6:$AB$69,,MATCH('ABP REC Deliveries'!$H146,'ABP REC Calc'!$G$5:$AB$5,0)),'ABP REC Calc'!$C$6:$C$69,'ABP REC Deliveries'!$E146,'ABP REC Calc'!$B$6:$B$69,'ABP REC Deliveries'!$F146),
IF(Y$4&gt;$G146,X146*(1-Inputs_ByYear!$D$4),0)),0)</f>
        <v>44170.567548841158</v>
      </c>
      <c r="Z146" s="248">
        <f>IF((Z$4-$G146)&lt;($C146+$B146),IF(Z$4=$G146+$B146,SUMIFS(INDEX('ABP REC Calc'!$G$6:$AB$69,,MATCH('ABP REC Deliveries'!$H146,'ABP REC Calc'!$G$5:$AB$5,0)),'ABP REC Calc'!$C$6:$C$69,'ABP REC Deliveries'!$E146,'ABP REC Calc'!$B$6:$B$69,'ABP REC Deliveries'!$F146),
IF(Z$4&gt;$G146,Y146*(1-Inputs_ByYear!$D$4),0)),0)</f>
        <v>43949.714711096953</v>
      </c>
      <c r="AA146" s="248">
        <f>IF((AA$4-$G146)&lt;($C146+$B146),IF(AA$4=$G146+$B146,SUMIFS(INDEX('ABP REC Calc'!$G$6:$AB$69,,MATCH('ABP REC Deliveries'!$H146,'ABP REC Calc'!$G$5:$AB$5,0)),'ABP REC Calc'!$C$6:$C$69,'ABP REC Deliveries'!$E146,'ABP REC Calc'!$B$6:$B$69,'ABP REC Deliveries'!$F146),
IF(AA$4&gt;$G146,Z146*(1-Inputs_ByYear!$D$4),0)),0)</f>
        <v>43729.966137541465</v>
      </c>
      <c r="AB146" s="248">
        <f>IF((AB$4-$G146)&lt;($C146+$B146),IF(AB$4=$G146+$B146,SUMIFS(INDEX('ABP REC Calc'!$G$6:$AB$69,,MATCH('ABP REC Deliveries'!$H146,'ABP REC Calc'!$G$5:$AB$5,0)),'ABP REC Calc'!$C$6:$C$69,'ABP REC Deliveries'!$E146,'ABP REC Calc'!$B$6:$B$69,'ABP REC Deliveries'!$F146),
IF(AB$4&gt;$G146,AA146*(1-Inputs_ByYear!$D$4),0)),0)</f>
        <v>43511.316306853754</v>
      </c>
      <c r="AC146" s="248">
        <f>IF((AC$4-$G146)&lt;($C146+$B146),IF(AC$4=$G146+$B146,SUMIFS(INDEX('ABP REC Calc'!$G$6:$AB$69,,MATCH('ABP REC Deliveries'!$H146,'ABP REC Calc'!$G$5:$AB$5,0)),'ABP REC Calc'!$C$6:$C$69,'ABP REC Deliveries'!$E146,'ABP REC Calc'!$B$6:$B$69,'ABP REC Deliveries'!$F146),
IF(AC$4&gt;$G146,AB146*(1-Inputs_ByYear!$D$4),0)),0)</f>
        <v>43293.759725319484</v>
      </c>
      <c r="AD146" s="248">
        <f>IF((AD$4-$G146)&lt;($C146+$B146),IF(AD$4=$G146+$B146,SUMIFS(INDEX('ABP REC Calc'!$G$6:$AB$69,,MATCH('ABP REC Deliveries'!$H146,'ABP REC Calc'!$G$5:$AB$5,0)),'ABP REC Calc'!$C$6:$C$69,'ABP REC Deliveries'!$E146,'ABP REC Calc'!$B$6:$B$69,'ABP REC Deliveries'!$F146),
IF(AD$4&gt;$G146,AC146*(1-Inputs_ByYear!$D$4),0)),0)</f>
        <v>43077.290926692884</v>
      </c>
    </row>
    <row r="147" spans="2:30" ht="14.45" customHeight="1">
      <c r="B147" s="64">
        <v>2</v>
      </c>
      <c r="C147" s="64">
        <v>20</v>
      </c>
      <c r="D147" s="64" t="s">
        <v>229</v>
      </c>
      <c r="E147" s="234" t="s">
        <v>221</v>
      </c>
      <c r="F147" s="231" t="s">
        <v>230</v>
      </c>
      <c r="G147" s="231">
        <f t="shared" si="7"/>
        <v>2030</v>
      </c>
      <c r="H147" s="239" t="s">
        <v>28</v>
      </c>
      <c r="I147" s="247">
        <v>0</v>
      </c>
      <c r="J147" s="247">
        <v>0</v>
      </c>
      <c r="K147" s="248">
        <f>IF((K$4-$G147)&lt;($C147+$B147),IF(K$4=$G147+$B147,SUMIFS(INDEX('ABP REC Calc'!$G$6:$AB$69,,MATCH('ABP REC Deliveries'!$H147,'ABP REC Calc'!$G$5:$AB$5,0)),'ABP REC Calc'!$C$6:$C$69,'ABP REC Deliveries'!$E147,'ABP REC Calc'!$B$6:$B$69,'ABP REC Deliveries'!$F147),
IF(K$4&gt;$G147,J147*(1-Inputs_ByYear!$D$4),0)),0)</f>
        <v>0</v>
      </c>
      <c r="L147" s="248">
        <f>IF((L$4-$G147)&lt;($C147+$B147),IF(L$4=$G147+$B147,SUMIFS(INDEX('ABP REC Calc'!$G$6:$AB$69,,MATCH('ABP REC Deliveries'!$H147,'ABP REC Calc'!$G$5:$AB$5,0)),'ABP REC Calc'!$C$6:$C$69,'ABP REC Deliveries'!$E147,'ABP REC Calc'!$B$6:$B$69,'ABP REC Deliveries'!$F147),
IF(L$4&gt;$G147,K147*(1-Inputs_ByYear!$D$4),0)),0)</f>
        <v>0</v>
      </c>
      <c r="M147" s="248">
        <f>IF((M$4-$G147)&lt;($C147+$B147),IF(M$4=$G147+$B147,SUMIFS(INDEX('ABP REC Calc'!$G$6:$AB$69,,MATCH('ABP REC Deliveries'!$H147,'ABP REC Calc'!$G$5:$AB$5,0)),'ABP REC Calc'!$C$6:$C$69,'ABP REC Deliveries'!$E147,'ABP REC Calc'!$B$6:$B$69,'ABP REC Deliveries'!$F147),
IF(M$4&gt;$G147,L147*(1-Inputs_ByYear!$D$4),0)),0)</f>
        <v>0</v>
      </c>
      <c r="N147" s="248">
        <f>IF((N$4-$G147)&lt;($C147+$B147),IF(N$4=$G147+$B147,SUMIFS(INDEX('ABP REC Calc'!$G$6:$AB$69,,MATCH('ABP REC Deliveries'!$H147,'ABP REC Calc'!$G$5:$AB$5,0)),'ABP REC Calc'!$C$6:$C$69,'ABP REC Deliveries'!$E147,'ABP REC Calc'!$B$6:$B$69,'ABP REC Deliveries'!$F147),
IF(N$4&gt;$G147,M147*(1-Inputs_ByYear!$D$4),0)),0)</f>
        <v>0</v>
      </c>
      <c r="O147" s="248">
        <f>IF((O$4-$G147)&lt;($C147+$B147),IF(O$4=$G147+$B147,SUMIFS(INDEX('ABP REC Calc'!$G$6:$AB$69,,MATCH('ABP REC Deliveries'!$H147,'ABP REC Calc'!$G$5:$AB$5,0)),'ABP REC Calc'!$C$6:$C$69,'ABP REC Deliveries'!$E147,'ABP REC Calc'!$B$6:$B$69,'ABP REC Deliveries'!$F147),
IF(O$4&gt;$G147,N147*(1-Inputs_ByYear!$D$4),0)),0)</f>
        <v>0</v>
      </c>
      <c r="P147" s="248">
        <f>IF((P$4-$G147)&lt;($C147+$B147),IF(P$4=$G147+$B147,SUMIFS(INDEX('ABP REC Calc'!$G$6:$AB$69,,MATCH('ABP REC Deliveries'!$H147,'ABP REC Calc'!$G$5:$AB$5,0)),'ABP REC Calc'!$C$6:$C$69,'ABP REC Deliveries'!$E147,'ABP REC Calc'!$B$6:$B$69,'ABP REC Deliveries'!$F147),
IF(P$4&gt;$G147,O147*(1-Inputs_ByYear!$D$4),0)),0)</f>
        <v>0</v>
      </c>
      <c r="Q147" s="248">
        <f>IF((Q$4-$G147)&lt;($C147+$B147),IF(Q$4=$G147+$B147,SUMIFS(INDEX('ABP REC Calc'!$G$6:$AB$69,,MATCH('ABP REC Deliveries'!$H147,'ABP REC Calc'!$G$5:$AB$5,0)),'ABP REC Calc'!$C$6:$C$69,'ABP REC Deliveries'!$E147,'ABP REC Calc'!$B$6:$B$69,'ABP REC Deliveries'!$F147),
IF(Q$4&gt;$G147,P147*(1-Inputs_ByYear!$D$4),0)),0)</f>
        <v>46208.859839999997</v>
      </c>
      <c r="R147" s="248">
        <f>IF((R$4-$G147)&lt;($C147+$B147),IF(R$4=$G147+$B147,SUMIFS(INDEX('ABP REC Calc'!$G$6:$AB$69,,MATCH('ABP REC Deliveries'!$H147,'ABP REC Calc'!$G$5:$AB$5,0)),'ABP REC Calc'!$C$6:$C$69,'ABP REC Deliveries'!$E147,'ABP REC Calc'!$B$6:$B$69,'ABP REC Deliveries'!$F147),
IF(R$4&gt;$G147,Q147*(1-Inputs_ByYear!$D$4),0)),0)</f>
        <v>45977.815540799995</v>
      </c>
      <c r="S147" s="248">
        <f>IF((S$4-$G147)&lt;($C147+$B147),IF(S$4=$G147+$B147,SUMIFS(INDEX('ABP REC Calc'!$G$6:$AB$69,,MATCH('ABP REC Deliveries'!$H147,'ABP REC Calc'!$G$5:$AB$5,0)),'ABP REC Calc'!$C$6:$C$69,'ABP REC Deliveries'!$E147,'ABP REC Calc'!$B$6:$B$69,'ABP REC Deliveries'!$F147),
IF(S$4&gt;$G147,R147*(1-Inputs_ByYear!$D$4),0)),0)</f>
        <v>45747.926463095995</v>
      </c>
      <c r="T147" s="248">
        <f>IF((T$4-$G147)&lt;($C147+$B147),IF(T$4=$G147+$B147,SUMIFS(INDEX('ABP REC Calc'!$G$6:$AB$69,,MATCH('ABP REC Deliveries'!$H147,'ABP REC Calc'!$G$5:$AB$5,0)),'ABP REC Calc'!$C$6:$C$69,'ABP REC Deliveries'!$E147,'ABP REC Calc'!$B$6:$B$69,'ABP REC Deliveries'!$F147),
IF(T$4&gt;$G147,S147*(1-Inputs_ByYear!$D$4),0)),0)</f>
        <v>45519.186830780513</v>
      </c>
      <c r="U147" s="248">
        <f>IF((U$4-$G147)&lt;($C147+$B147),IF(U$4=$G147+$B147,SUMIFS(INDEX('ABP REC Calc'!$G$6:$AB$69,,MATCH('ABP REC Deliveries'!$H147,'ABP REC Calc'!$G$5:$AB$5,0)),'ABP REC Calc'!$C$6:$C$69,'ABP REC Deliveries'!$E147,'ABP REC Calc'!$B$6:$B$69,'ABP REC Deliveries'!$F147),
IF(U$4&gt;$G147,T147*(1-Inputs_ByYear!$D$4),0)),0)</f>
        <v>45291.590896626607</v>
      </c>
      <c r="V147" s="248">
        <f>IF((V$4-$G147)&lt;($C147+$B147),IF(V$4=$G147+$B147,SUMIFS(INDEX('ABP REC Calc'!$G$6:$AB$69,,MATCH('ABP REC Deliveries'!$H147,'ABP REC Calc'!$G$5:$AB$5,0)),'ABP REC Calc'!$C$6:$C$69,'ABP REC Deliveries'!$E147,'ABP REC Calc'!$B$6:$B$69,'ABP REC Deliveries'!$F147),
IF(V$4&gt;$G147,U147*(1-Inputs_ByYear!$D$4),0)),0)</f>
        <v>45065.132942143471</v>
      </c>
      <c r="W147" s="248">
        <f>IF((W$4-$G147)&lt;($C147+$B147),IF(W$4=$G147+$B147,SUMIFS(INDEX('ABP REC Calc'!$G$6:$AB$69,,MATCH('ABP REC Deliveries'!$H147,'ABP REC Calc'!$G$5:$AB$5,0)),'ABP REC Calc'!$C$6:$C$69,'ABP REC Deliveries'!$E147,'ABP REC Calc'!$B$6:$B$69,'ABP REC Deliveries'!$F147),
IF(W$4&gt;$G147,V147*(1-Inputs_ByYear!$D$4),0)),0)</f>
        <v>44839.807277432752</v>
      </c>
      <c r="X147" s="248">
        <f>IF((X$4-$G147)&lt;($C147+$B147),IF(X$4=$G147+$B147,SUMIFS(INDEX('ABP REC Calc'!$G$6:$AB$69,,MATCH('ABP REC Deliveries'!$H147,'ABP REC Calc'!$G$5:$AB$5,0)),'ABP REC Calc'!$C$6:$C$69,'ABP REC Deliveries'!$E147,'ABP REC Calc'!$B$6:$B$69,'ABP REC Deliveries'!$F147),
IF(X$4&gt;$G147,W147*(1-Inputs_ByYear!$D$4),0)),0)</f>
        <v>44615.608241045586</v>
      </c>
      <c r="Y147" s="248">
        <f>IF((Y$4-$G147)&lt;($C147+$B147),IF(Y$4=$G147+$B147,SUMIFS(INDEX('ABP REC Calc'!$G$6:$AB$69,,MATCH('ABP REC Deliveries'!$H147,'ABP REC Calc'!$G$5:$AB$5,0)),'ABP REC Calc'!$C$6:$C$69,'ABP REC Deliveries'!$E147,'ABP REC Calc'!$B$6:$B$69,'ABP REC Deliveries'!$F147),
IF(Y$4&gt;$G147,X147*(1-Inputs_ByYear!$D$4),0)),0)</f>
        <v>44392.530199840359</v>
      </c>
      <c r="Z147" s="248">
        <f>IF((Z$4-$G147)&lt;($C147+$B147),IF(Z$4=$G147+$B147,SUMIFS(INDEX('ABP REC Calc'!$G$6:$AB$69,,MATCH('ABP REC Deliveries'!$H147,'ABP REC Calc'!$G$5:$AB$5,0)),'ABP REC Calc'!$C$6:$C$69,'ABP REC Deliveries'!$E147,'ABP REC Calc'!$B$6:$B$69,'ABP REC Deliveries'!$F147),
IF(Z$4&gt;$G147,Y147*(1-Inputs_ByYear!$D$4),0)),0)</f>
        <v>44170.567548841158</v>
      </c>
      <c r="AA147" s="248">
        <f>IF((AA$4-$G147)&lt;($C147+$B147),IF(AA$4=$G147+$B147,SUMIFS(INDEX('ABP REC Calc'!$G$6:$AB$69,,MATCH('ABP REC Deliveries'!$H147,'ABP REC Calc'!$G$5:$AB$5,0)),'ABP REC Calc'!$C$6:$C$69,'ABP REC Deliveries'!$E147,'ABP REC Calc'!$B$6:$B$69,'ABP REC Deliveries'!$F147),
IF(AA$4&gt;$G147,Z147*(1-Inputs_ByYear!$D$4),0)),0)</f>
        <v>43949.714711096953</v>
      </c>
      <c r="AB147" s="248">
        <f>IF((AB$4-$G147)&lt;($C147+$B147),IF(AB$4=$G147+$B147,SUMIFS(INDEX('ABP REC Calc'!$G$6:$AB$69,,MATCH('ABP REC Deliveries'!$H147,'ABP REC Calc'!$G$5:$AB$5,0)),'ABP REC Calc'!$C$6:$C$69,'ABP REC Deliveries'!$E147,'ABP REC Calc'!$B$6:$B$69,'ABP REC Deliveries'!$F147),
IF(AB$4&gt;$G147,AA147*(1-Inputs_ByYear!$D$4),0)),0)</f>
        <v>43729.966137541465</v>
      </c>
      <c r="AC147" s="248">
        <f>IF((AC$4-$G147)&lt;($C147+$B147),IF(AC$4=$G147+$B147,SUMIFS(INDEX('ABP REC Calc'!$G$6:$AB$69,,MATCH('ABP REC Deliveries'!$H147,'ABP REC Calc'!$G$5:$AB$5,0)),'ABP REC Calc'!$C$6:$C$69,'ABP REC Deliveries'!$E147,'ABP REC Calc'!$B$6:$B$69,'ABP REC Deliveries'!$F147),
IF(AC$4&gt;$G147,AB147*(1-Inputs_ByYear!$D$4),0)),0)</f>
        <v>43511.316306853754</v>
      </c>
      <c r="AD147" s="248">
        <f>IF((AD$4-$G147)&lt;($C147+$B147),IF(AD$4=$G147+$B147,SUMIFS(INDEX('ABP REC Calc'!$G$6:$AB$69,,MATCH('ABP REC Deliveries'!$H147,'ABP REC Calc'!$G$5:$AB$5,0)),'ABP REC Calc'!$C$6:$C$69,'ABP REC Deliveries'!$E147,'ABP REC Calc'!$B$6:$B$69,'ABP REC Deliveries'!$F147),
IF(AD$4&gt;$G147,AC147*(1-Inputs_ByYear!$D$4),0)),0)</f>
        <v>43293.759725319484</v>
      </c>
    </row>
    <row r="148" spans="2:30" ht="14.45" customHeight="1">
      <c r="B148" s="64">
        <v>2</v>
      </c>
      <c r="C148" s="64">
        <v>20</v>
      </c>
      <c r="D148" s="64" t="s">
        <v>229</v>
      </c>
      <c r="E148" s="234" t="s">
        <v>221</v>
      </c>
      <c r="F148" s="231" t="s">
        <v>230</v>
      </c>
      <c r="G148" s="231">
        <f t="shared" si="7"/>
        <v>2031</v>
      </c>
      <c r="H148" s="239" t="s">
        <v>29</v>
      </c>
      <c r="I148" s="247">
        <v>0</v>
      </c>
      <c r="J148" s="247">
        <v>0</v>
      </c>
      <c r="K148" s="248">
        <f>IF((K$4-$G148)&lt;($C148+$B148),IF(K$4=$G148+$B148,SUMIFS(INDEX('ABP REC Calc'!$G$6:$AB$69,,MATCH('ABP REC Deliveries'!$H148,'ABP REC Calc'!$G$5:$AB$5,0)),'ABP REC Calc'!$C$6:$C$69,'ABP REC Deliveries'!$E148,'ABP REC Calc'!$B$6:$B$69,'ABP REC Deliveries'!$F148),
IF(K$4&gt;$G148,J148*(1-Inputs_ByYear!$D$4),0)),0)</f>
        <v>0</v>
      </c>
      <c r="L148" s="248">
        <f>IF((L$4-$G148)&lt;($C148+$B148),IF(L$4=$G148+$B148,SUMIFS(INDEX('ABP REC Calc'!$G$6:$AB$69,,MATCH('ABP REC Deliveries'!$H148,'ABP REC Calc'!$G$5:$AB$5,0)),'ABP REC Calc'!$C$6:$C$69,'ABP REC Deliveries'!$E148,'ABP REC Calc'!$B$6:$B$69,'ABP REC Deliveries'!$F148),
IF(L$4&gt;$G148,K148*(1-Inputs_ByYear!$D$4),0)),0)</f>
        <v>0</v>
      </c>
      <c r="M148" s="248">
        <f>IF((M$4-$G148)&lt;($C148+$B148),IF(M$4=$G148+$B148,SUMIFS(INDEX('ABP REC Calc'!$G$6:$AB$69,,MATCH('ABP REC Deliveries'!$H148,'ABP REC Calc'!$G$5:$AB$5,0)),'ABP REC Calc'!$C$6:$C$69,'ABP REC Deliveries'!$E148,'ABP REC Calc'!$B$6:$B$69,'ABP REC Deliveries'!$F148),
IF(M$4&gt;$G148,L148*(1-Inputs_ByYear!$D$4),0)),0)</f>
        <v>0</v>
      </c>
      <c r="N148" s="248">
        <f>IF((N$4-$G148)&lt;($C148+$B148),IF(N$4=$G148+$B148,SUMIFS(INDEX('ABP REC Calc'!$G$6:$AB$69,,MATCH('ABP REC Deliveries'!$H148,'ABP REC Calc'!$G$5:$AB$5,0)),'ABP REC Calc'!$C$6:$C$69,'ABP REC Deliveries'!$E148,'ABP REC Calc'!$B$6:$B$69,'ABP REC Deliveries'!$F148),
IF(N$4&gt;$G148,M148*(1-Inputs_ByYear!$D$4),0)),0)</f>
        <v>0</v>
      </c>
      <c r="O148" s="248">
        <f>IF((O$4-$G148)&lt;($C148+$B148),IF(O$4=$G148+$B148,SUMIFS(INDEX('ABP REC Calc'!$G$6:$AB$69,,MATCH('ABP REC Deliveries'!$H148,'ABP REC Calc'!$G$5:$AB$5,0)),'ABP REC Calc'!$C$6:$C$69,'ABP REC Deliveries'!$E148,'ABP REC Calc'!$B$6:$B$69,'ABP REC Deliveries'!$F148),
IF(O$4&gt;$G148,N148*(1-Inputs_ByYear!$D$4),0)),0)</f>
        <v>0</v>
      </c>
      <c r="P148" s="248">
        <f>IF((P$4-$G148)&lt;($C148+$B148),IF(P$4=$G148+$B148,SUMIFS(INDEX('ABP REC Calc'!$G$6:$AB$69,,MATCH('ABP REC Deliveries'!$H148,'ABP REC Calc'!$G$5:$AB$5,0)),'ABP REC Calc'!$C$6:$C$69,'ABP REC Deliveries'!$E148,'ABP REC Calc'!$B$6:$B$69,'ABP REC Deliveries'!$F148),
IF(P$4&gt;$G148,O148*(1-Inputs_ByYear!$D$4),0)),0)</f>
        <v>0</v>
      </c>
      <c r="Q148" s="248">
        <f>IF((Q$4-$G148)&lt;($C148+$B148),IF(Q$4=$G148+$B148,SUMIFS(INDEX('ABP REC Calc'!$G$6:$AB$69,,MATCH('ABP REC Deliveries'!$H148,'ABP REC Calc'!$G$5:$AB$5,0)),'ABP REC Calc'!$C$6:$C$69,'ABP REC Deliveries'!$E148,'ABP REC Calc'!$B$6:$B$69,'ABP REC Deliveries'!$F148),
IF(Q$4&gt;$G148,P148*(1-Inputs_ByYear!$D$4),0)),0)</f>
        <v>0</v>
      </c>
      <c r="R148" s="248">
        <f>IF((R$4-$G148)&lt;($C148+$B148),IF(R$4=$G148+$B148,SUMIFS(INDEX('ABP REC Calc'!$G$6:$AB$69,,MATCH('ABP REC Deliveries'!$H148,'ABP REC Calc'!$G$5:$AB$5,0)),'ABP REC Calc'!$C$6:$C$69,'ABP REC Deliveries'!$E148,'ABP REC Calc'!$B$6:$B$69,'ABP REC Deliveries'!$F148),
IF(R$4&gt;$G148,Q148*(1-Inputs_ByYear!$D$4),0)),0)</f>
        <v>46208.859839999997</v>
      </c>
      <c r="S148" s="248">
        <f>IF((S$4-$G148)&lt;($C148+$B148),IF(S$4=$G148+$B148,SUMIFS(INDEX('ABP REC Calc'!$G$6:$AB$69,,MATCH('ABP REC Deliveries'!$H148,'ABP REC Calc'!$G$5:$AB$5,0)),'ABP REC Calc'!$C$6:$C$69,'ABP REC Deliveries'!$E148,'ABP REC Calc'!$B$6:$B$69,'ABP REC Deliveries'!$F148),
IF(S$4&gt;$G148,R148*(1-Inputs_ByYear!$D$4),0)),0)</f>
        <v>45977.815540799995</v>
      </c>
      <c r="T148" s="248">
        <f>IF((T$4-$G148)&lt;($C148+$B148),IF(T$4=$G148+$B148,SUMIFS(INDEX('ABP REC Calc'!$G$6:$AB$69,,MATCH('ABP REC Deliveries'!$H148,'ABP REC Calc'!$G$5:$AB$5,0)),'ABP REC Calc'!$C$6:$C$69,'ABP REC Deliveries'!$E148,'ABP REC Calc'!$B$6:$B$69,'ABP REC Deliveries'!$F148),
IF(T$4&gt;$G148,S148*(1-Inputs_ByYear!$D$4),0)),0)</f>
        <v>45747.926463095995</v>
      </c>
      <c r="U148" s="248">
        <f>IF((U$4-$G148)&lt;($C148+$B148),IF(U$4=$G148+$B148,SUMIFS(INDEX('ABP REC Calc'!$G$6:$AB$69,,MATCH('ABP REC Deliveries'!$H148,'ABP REC Calc'!$G$5:$AB$5,0)),'ABP REC Calc'!$C$6:$C$69,'ABP REC Deliveries'!$E148,'ABP REC Calc'!$B$6:$B$69,'ABP REC Deliveries'!$F148),
IF(U$4&gt;$G148,T148*(1-Inputs_ByYear!$D$4),0)),0)</f>
        <v>45519.186830780513</v>
      </c>
      <c r="V148" s="248">
        <f>IF((V$4-$G148)&lt;($C148+$B148),IF(V$4=$G148+$B148,SUMIFS(INDEX('ABP REC Calc'!$G$6:$AB$69,,MATCH('ABP REC Deliveries'!$H148,'ABP REC Calc'!$G$5:$AB$5,0)),'ABP REC Calc'!$C$6:$C$69,'ABP REC Deliveries'!$E148,'ABP REC Calc'!$B$6:$B$69,'ABP REC Deliveries'!$F148),
IF(V$4&gt;$G148,U148*(1-Inputs_ByYear!$D$4),0)),0)</f>
        <v>45291.590896626607</v>
      </c>
      <c r="W148" s="248">
        <f>IF((W$4-$G148)&lt;($C148+$B148),IF(W$4=$G148+$B148,SUMIFS(INDEX('ABP REC Calc'!$G$6:$AB$69,,MATCH('ABP REC Deliveries'!$H148,'ABP REC Calc'!$G$5:$AB$5,0)),'ABP REC Calc'!$C$6:$C$69,'ABP REC Deliveries'!$E148,'ABP REC Calc'!$B$6:$B$69,'ABP REC Deliveries'!$F148),
IF(W$4&gt;$G148,V148*(1-Inputs_ByYear!$D$4),0)),0)</f>
        <v>45065.132942143471</v>
      </c>
      <c r="X148" s="248">
        <f>IF((X$4-$G148)&lt;($C148+$B148),IF(X$4=$G148+$B148,SUMIFS(INDEX('ABP REC Calc'!$G$6:$AB$69,,MATCH('ABP REC Deliveries'!$H148,'ABP REC Calc'!$G$5:$AB$5,0)),'ABP REC Calc'!$C$6:$C$69,'ABP REC Deliveries'!$E148,'ABP REC Calc'!$B$6:$B$69,'ABP REC Deliveries'!$F148),
IF(X$4&gt;$G148,W148*(1-Inputs_ByYear!$D$4),0)),0)</f>
        <v>44839.807277432752</v>
      </c>
      <c r="Y148" s="248">
        <f>IF((Y$4-$G148)&lt;($C148+$B148),IF(Y$4=$G148+$B148,SUMIFS(INDEX('ABP REC Calc'!$G$6:$AB$69,,MATCH('ABP REC Deliveries'!$H148,'ABP REC Calc'!$G$5:$AB$5,0)),'ABP REC Calc'!$C$6:$C$69,'ABP REC Deliveries'!$E148,'ABP REC Calc'!$B$6:$B$69,'ABP REC Deliveries'!$F148),
IF(Y$4&gt;$G148,X148*(1-Inputs_ByYear!$D$4),0)),0)</f>
        <v>44615.608241045586</v>
      </c>
      <c r="Z148" s="248">
        <f>IF((Z$4-$G148)&lt;($C148+$B148),IF(Z$4=$G148+$B148,SUMIFS(INDEX('ABP REC Calc'!$G$6:$AB$69,,MATCH('ABP REC Deliveries'!$H148,'ABP REC Calc'!$G$5:$AB$5,0)),'ABP REC Calc'!$C$6:$C$69,'ABP REC Deliveries'!$E148,'ABP REC Calc'!$B$6:$B$69,'ABP REC Deliveries'!$F148),
IF(Z$4&gt;$G148,Y148*(1-Inputs_ByYear!$D$4),0)),0)</f>
        <v>44392.530199840359</v>
      </c>
      <c r="AA148" s="248">
        <f>IF((AA$4-$G148)&lt;($C148+$B148),IF(AA$4=$G148+$B148,SUMIFS(INDEX('ABP REC Calc'!$G$6:$AB$69,,MATCH('ABP REC Deliveries'!$H148,'ABP REC Calc'!$G$5:$AB$5,0)),'ABP REC Calc'!$C$6:$C$69,'ABP REC Deliveries'!$E148,'ABP REC Calc'!$B$6:$B$69,'ABP REC Deliveries'!$F148),
IF(AA$4&gt;$G148,Z148*(1-Inputs_ByYear!$D$4),0)),0)</f>
        <v>44170.567548841158</v>
      </c>
      <c r="AB148" s="248">
        <f>IF((AB$4-$G148)&lt;($C148+$B148),IF(AB$4=$G148+$B148,SUMIFS(INDEX('ABP REC Calc'!$G$6:$AB$69,,MATCH('ABP REC Deliveries'!$H148,'ABP REC Calc'!$G$5:$AB$5,0)),'ABP REC Calc'!$C$6:$C$69,'ABP REC Deliveries'!$E148,'ABP REC Calc'!$B$6:$B$69,'ABP REC Deliveries'!$F148),
IF(AB$4&gt;$G148,AA148*(1-Inputs_ByYear!$D$4),0)),0)</f>
        <v>43949.714711096953</v>
      </c>
      <c r="AC148" s="248">
        <f>IF((AC$4-$G148)&lt;($C148+$B148),IF(AC$4=$G148+$B148,SUMIFS(INDEX('ABP REC Calc'!$G$6:$AB$69,,MATCH('ABP REC Deliveries'!$H148,'ABP REC Calc'!$G$5:$AB$5,0)),'ABP REC Calc'!$C$6:$C$69,'ABP REC Deliveries'!$E148,'ABP REC Calc'!$B$6:$B$69,'ABP REC Deliveries'!$F148),
IF(AC$4&gt;$G148,AB148*(1-Inputs_ByYear!$D$4),0)),0)</f>
        <v>43729.966137541465</v>
      </c>
      <c r="AD148" s="248">
        <f>IF((AD$4-$G148)&lt;($C148+$B148),IF(AD$4=$G148+$B148,SUMIFS(INDEX('ABP REC Calc'!$G$6:$AB$69,,MATCH('ABP REC Deliveries'!$H148,'ABP REC Calc'!$G$5:$AB$5,0)),'ABP REC Calc'!$C$6:$C$69,'ABP REC Deliveries'!$E148,'ABP REC Calc'!$B$6:$B$69,'ABP REC Deliveries'!$F148),
IF(AD$4&gt;$G148,AC148*(1-Inputs_ByYear!$D$4),0)),0)</f>
        <v>43511.316306853754</v>
      </c>
    </row>
    <row r="149" spans="2:30" ht="14.45" customHeight="1">
      <c r="B149" s="64">
        <v>2</v>
      </c>
      <c r="C149" s="64">
        <v>20</v>
      </c>
      <c r="D149" s="64" t="s">
        <v>229</v>
      </c>
      <c r="E149" s="234" t="s">
        <v>221</v>
      </c>
      <c r="F149" s="231" t="s">
        <v>230</v>
      </c>
      <c r="G149" s="231">
        <f t="shared" si="7"/>
        <v>2032</v>
      </c>
      <c r="H149" s="239" t="s">
        <v>30</v>
      </c>
      <c r="I149" s="247">
        <v>0</v>
      </c>
      <c r="J149" s="247">
        <v>0</v>
      </c>
      <c r="K149" s="248">
        <f>IF((K$4-$G149)&lt;($C149+$B149),IF(K$4=$G149+$B149,SUMIFS(INDEX('ABP REC Calc'!$G$6:$AB$69,,MATCH('ABP REC Deliveries'!$H149,'ABP REC Calc'!$G$5:$AB$5,0)),'ABP REC Calc'!$C$6:$C$69,'ABP REC Deliveries'!$E149,'ABP REC Calc'!$B$6:$B$69,'ABP REC Deliveries'!$F149),
IF(K$4&gt;$G149,J149*(1-Inputs_ByYear!$D$4),0)),0)</f>
        <v>0</v>
      </c>
      <c r="L149" s="248">
        <f>IF((L$4-$G149)&lt;($C149+$B149),IF(L$4=$G149+$B149,SUMIFS(INDEX('ABP REC Calc'!$G$6:$AB$69,,MATCH('ABP REC Deliveries'!$H149,'ABP REC Calc'!$G$5:$AB$5,0)),'ABP REC Calc'!$C$6:$C$69,'ABP REC Deliveries'!$E149,'ABP REC Calc'!$B$6:$B$69,'ABP REC Deliveries'!$F149),
IF(L$4&gt;$G149,K149*(1-Inputs_ByYear!$D$4),0)),0)</f>
        <v>0</v>
      </c>
      <c r="M149" s="248">
        <f>IF((M$4-$G149)&lt;($C149+$B149),IF(M$4=$G149+$B149,SUMIFS(INDEX('ABP REC Calc'!$G$6:$AB$69,,MATCH('ABP REC Deliveries'!$H149,'ABP REC Calc'!$G$5:$AB$5,0)),'ABP REC Calc'!$C$6:$C$69,'ABP REC Deliveries'!$E149,'ABP REC Calc'!$B$6:$B$69,'ABP REC Deliveries'!$F149),
IF(M$4&gt;$G149,L149*(1-Inputs_ByYear!$D$4),0)),0)</f>
        <v>0</v>
      </c>
      <c r="N149" s="248">
        <f>IF((N$4-$G149)&lt;($C149+$B149),IF(N$4=$G149+$B149,SUMIFS(INDEX('ABP REC Calc'!$G$6:$AB$69,,MATCH('ABP REC Deliveries'!$H149,'ABP REC Calc'!$G$5:$AB$5,0)),'ABP REC Calc'!$C$6:$C$69,'ABP REC Deliveries'!$E149,'ABP REC Calc'!$B$6:$B$69,'ABP REC Deliveries'!$F149),
IF(N$4&gt;$G149,M149*(1-Inputs_ByYear!$D$4),0)),0)</f>
        <v>0</v>
      </c>
      <c r="O149" s="248">
        <f>IF((O$4-$G149)&lt;($C149+$B149),IF(O$4=$G149+$B149,SUMIFS(INDEX('ABP REC Calc'!$G$6:$AB$69,,MATCH('ABP REC Deliveries'!$H149,'ABP REC Calc'!$G$5:$AB$5,0)),'ABP REC Calc'!$C$6:$C$69,'ABP REC Deliveries'!$E149,'ABP REC Calc'!$B$6:$B$69,'ABP REC Deliveries'!$F149),
IF(O$4&gt;$G149,N149*(1-Inputs_ByYear!$D$4),0)),0)</f>
        <v>0</v>
      </c>
      <c r="P149" s="248">
        <f>IF((P$4-$G149)&lt;($C149+$B149),IF(P$4=$G149+$B149,SUMIFS(INDEX('ABP REC Calc'!$G$6:$AB$69,,MATCH('ABP REC Deliveries'!$H149,'ABP REC Calc'!$G$5:$AB$5,0)),'ABP REC Calc'!$C$6:$C$69,'ABP REC Deliveries'!$E149,'ABP REC Calc'!$B$6:$B$69,'ABP REC Deliveries'!$F149),
IF(P$4&gt;$G149,O149*(1-Inputs_ByYear!$D$4),0)),0)</f>
        <v>0</v>
      </c>
      <c r="Q149" s="248">
        <f>IF((Q$4-$G149)&lt;($C149+$B149),IF(Q$4=$G149+$B149,SUMIFS(INDEX('ABP REC Calc'!$G$6:$AB$69,,MATCH('ABP REC Deliveries'!$H149,'ABP REC Calc'!$G$5:$AB$5,0)),'ABP REC Calc'!$C$6:$C$69,'ABP REC Deliveries'!$E149,'ABP REC Calc'!$B$6:$B$69,'ABP REC Deliveries'!$F149),
IF(Q$4&gt;$G149,P149*(1-Inputs_ByYear!$D$4),0)),0)</f>
        <v>0</v>
      </c>
      <c r="R149" s="248">
        <f>IF((R$4-$G149)&lt;($C149+$B149),IF(R$4=$G149+$B149,SUMIFS(INDEX('ABP REC Calc'!$G$6:$AB$69,,MATCH('ABP REC Deliveries'!$H149,'ABP REC Calc'!$G$5:$AB$5,0)),'ABP REC Calc'!$C$6:$C$69,'ABP REC Deliveries'!$E149,'ABP REC Calc'!$B$6:$B$69,'ABP REC Deliveries'!$F149),
IF(R$4&gt;$G149,Q149*(1-Inputs_ByYear!$D$4),0)),0)</f>
        <v>0</v>
      </c>
      <c r="S149" s="248">
        <f>IF((S$4-$G149)&lt;($C149+$B149),IF(S$4=$G149+$B149,SUMIFS(INDEX('ABP REC Calc'!$G$6:$AB$69,,MATCH('ABP REC Deliveries'!$H149,'ABP REC Calc'!$G$5:$AB$5,0)),'ABP REC Calc'!$C$6:$C$69,'ABP REC Deliveries'!$E149,'ABP REC Calc'!$B$6:$B$69,'ABP REC Deliveries'!$F149),
IF(S$4&gt;$G149,R149*(1-Inputs_ByYear!$D$4),0)),0)</f>
        <v>46208.859839999997</v>
      </c>
      <c r="T149" s="248">
        <f>IF((T$4-$G149)&lt;($C149+$B149),IF(T$4=$G149+$B149,SUMIFS(INDEX('ABP REC Calc'!$G$6:$AB$69,,MATCH('ABP REC Deliveries'!$H149,'ABP REC Calc'!$G$5:$AB$5,0)),'ABP REC Calc'!$C$6:$C$69,'ABP REC Deliveries'!$E149,'ABP REC Calc'!$B$6:$B$69,'ABP REC Deliveries'!$F149),
IF(T$4&gt;$G149,S149*(1-Inputs_ByYear!$D$4),0)),0)</f>
        <v>45977.815540799995</v>
      </c>
      <c r="U149" s="248">
        <f>IF((U$4-$G149)&lt;($C149+$B149),IF(U$4=$G149+$B149,SUMIFS(INDEX('ABP REC Calc'!$G$6:$AB$69,,MATCH('ABP REC Deliveries'!$H149,'ABP REC Calc'!$G$5:$AB$5,0)),'ABP REC Calc'!$C$6:$C$69,'ABP REC Deliveries'!$E149,'ABP REC Calc'!$B$6:$B$69,'ABP REC Deliveries'!$F149),
IF(U$4&gt;$G149,T149*(1-Inputs_ByYear!$D$4),0)),0)</f>
        <v>45747.926463095995</v>
      </c>
      <c r="V149" s="248">
        <f>IF((V$4-$G149)&lt;($C149+$B149),IF(V$4=$G149+$B149,SUMIFS(INDEX('ABP REC Calc'!$G$6:$AB$69,,MATCH('ABP REC Deliveries'!$H149,'ABP REC Calc'!$G$5:$AB$5,0)),'ABP REC Calc'!$C$6:$C$69,'ABP REC Deliveries'!$E149,'ABP REC Calc'!$B$6:$B$69,'ABP REC Deliveries'!$F149),
IF(V$4&gt;$G149,U149*(1-Inputs_ByYear!$D$4),0)),0)</f>
        <v>45519.186830780513</v>
      </c>
      <c r="W149" s="248">
        <f>IF((W$4-$G149)&lt;($C149+$B149),IF(W$4=$G149+$B149,SUMIFS(INDEX('ABP REC Calc'!$G$6:$AB$69,,MATCH('ABP REC Deliveries'!$H149,'ABP REC Calc'!$G$5:$AB$5,0)),'ABP REC Calc'!$C$6:$C$69,'ABP REC Deliveries'!$E149,'ABP REC Calc'!$B$6:$B$69,'ABP REC Deliveries'!$F149),
IF(W$4&gt;$G149,V149*(1-Inputs_ByYear!$D$4),0)),0)</f>
        <v>45291.590896626607</v>
      </c>
      <c r="X149" s="248">
        <f>IF((X$4-$G149)&lt;($C149+$B149),IF(X$4=$G149+$B149,SUMIFS(INDEX('ABP REC Calc'!$G$6:$AB$69,,MATCH('ABP REC Deliveries'!$H149,'ABP REC Calc'!$G$5:$AB$5,0)),'ABP REC Calc'!$C$6:$C$69,'ABP REC Deliveries'!$E149,'ABP REC Calc'!$B$6:$B$69,'ABP REC Deliveries'!$F149),
IF(X$4&gt;$G149,W149*(1-Inputs_ByYear!$D$4),0)),0)</f>
        <v>45065.132942143471</v>
      </c>
      <c r="Y149" s="248">
        <f>IF((Y$4-$G149)&lt;($C149+$B149),IF(Y$4=$G149+$B149,SUMIFS(INDEX('ABP REC Calc'!$G$6:$AB$69,,MATCH('ABP REC Deliveries'!$H149,'ABP REC Calc'!$G$5:$AB$5,0)),'ABP REC Calc'!$C$6:$C$69,'ABP REC Deliveries'!$E149,'ABP REC Calc'!$B$6:$B$69,'ABP REC Deliveries'!$F149),
IF(Y$4&gt;$G149,X149*(1-Inputs_ByYear!$D$4),0)),0)</f>
        <v>44839.807277432752</v>
      </c>
      <c r="Z149" s="248">
        <f>IF((Z$4-$G149)&lt;($C149+$B149),IF(Z$4=$G149+$B149,SUMIFS(INDEX('ABP REC Calc'!$G$6:$AB$69,,MATCH('ABP REC Deliveries'!$H149,'ABP REC Calc'!$G$5:$AB$5,0)),'ABP REC Calc'!$C$6:$C$69,'ABP REC Deliveries'!$E149,'ABP REC Calc'!$B$6:$B$69,'ABP REC Deliveries'!$F149),
IF(Z$4&gt;$G149,Y149*(1-Inputs_ByYear!$D$4),0)),0)</f>
        <v>44615.608241045586</v>
      </c>
      <c r="AA149" s="248">
        <f>IF((AA$4-$G149)&lt;($C149+$B149),IF(AA$4=$G149+$B149,SUMIFS(INDEX('ABP REC Calc'!$G$6:$AB$69,,MATCH('ABP REC Deliveries'!$H149,'ABP REC Calc'!$G$5:$AB$5,0)),'ABP REC Calc'!$C$6:$C$69,'ABP REC Deliveries'!$E149,'ABP REC Calc'!$B$6:$B$69,'ABP REC Deliveries'!$F149),
IF(AA$4&gt;$G149,Z149*(1-Inputs_ByYear!$D$4),0)),0)</f>
        <v>44392.530199840359</v>
      </c>
      <c r="AB149" s="248">
        <f>IF((AB$4-$G149)&lt;($C149+$B149),IF(AB$4=$G149+$B149,SUMIFS(INDEX('ABP REC Calc'!$G$6:$AB$69,,MATCH('ABP REC Deliveries'!$H149,'ABP REC Calc'!$G$5:$AB$5,0)),'ABP REC Calc'!$C$6:$C$69,'ABP REC Deliveries'!$E149,'ABP REC Calc'!$B$6:$B$69,'ABP REC Deliveries'!$F149),
IF(AB$4&gt;$G149,AA149*(1-Inputs_ByYear!$D$4),0)),0)</f>
        <v>44170.567548841158</v>
      </c>
      <c r="AC149" s="248">
        <f>IF((AC$4-$G149)&lt;($C149+$B149),IF(AC$4=$G149+$B149,SUMIFS(INDEX('ABP REC Calc'!$G$6:$AB$69,,MATCH('ABP REC Deliveries'!$H149,'ABP REC Calc'!$G$5:$AB$5,0)),'ABP REC Calc'!$C$6:$C$69,'ABP REC Deliveries'!$E149,'ABP REC Calc'!$B$6:$B$69,'ABP REC Deliveries'!$F149),
IF(AC$4&gt;$G149,AB149*(1-Inputs_ByYear!$D$4),0)),0)</f>
        <v>43949.714711096953</v>
      </c>
      <c r="AD149" s="248">
        <f>IF((AD$4-$G149)&lt;($C149+$B149),IF(AD$4=$G149+$B149,SUMIFS(INDEX('ABP REC Calc'!$G$6:$AB$69,,MATCH('ABP REC Deliveries'!$H149,'ABP REC Calc'!$G$5:$AB$5,0)),'ABP REC Calc'!$C$6:$C$69,'ABP REC Deliveries'!$E149,'ABP REC Calc'!$B$6:$B$69,'ABP REC Deliveries'!$F149),
IF(AD$4&gt;$G149,AC149*(1-Inputs_ByYear!$D$4),0)),0)</f>
        <v>43729.966137541465</v>
      </c>
    </row>
    <row r="150" spans="2:30" ht="14.45" customHeight="1">
      <c r="B150" s="64">
        <v>2</v>
      </c>
      <c r="C150" s="64">
        <v>20</v>
      </c>
      <c r="D150" s="64" t="s">
        <v>229</v>
      </c>
      <c r="E150" s="234" t="s">
        <v>221</v>
      </c>
      <c r="F150" s="231" t="s">
        <v>230</v>
      </c>
      <c r="G150" s="231">
        <f t="shared" si="7"/>
        <v>2033</v>
      </c>
      <c r="H150" s="239" t="s">
        <v>31</v>
      </c>
      <c r="I150" s="247">
        <v>0</v>
      </c>
      <c r="J150" s="247">
        <v>0</v>
      </c>
      <c r="K150" s="248">
        <f>IF((K$4-$G150)&lt;($C150+$B150),IF(K$4=$G150+$B150,SUMIFS(INDEX('ABP REC Calc'!$G$6:$AB$69,,MATCH('ABP REC Deliveries'!$H150,'ABP REC Calc'!$G$5:$AB$5,0)),'ABP REC Calc'!$C$6:$C$69,'ABP REC Deliveries'!$E150,'ABP REC Calc'!$B$6:$B$69,'ABP REC Deliveries'!$F150),
IF(K$4&gt;$G150,J150*(1-Inputs_ByYear!$D$4),0)),0)</f>
        <v>0</v>
      </c>
      <c r="L150" s="248">
        <f>IF((L$4-$G150)&lt;($C150+$B150),IF(L$4=$G150+$B150,SUMIFS(INDEX('ABP REC Calc'!$G$6:$AB$69,,MATCH('ABP REC Deliveries'!$H150,'ABP REC Calc'!$G$5:$AB$5,0)),'ABP REC Calc'!$C$6:$C$69,'ABP REC Deliveries'!$E150,'ABP REC Calc'!$B$6:$B$69,'ABP REC Deliveries'!$F150),
IF(L$4&gt;$G150,K150*(1-Inputs_ByYear!$D$4),0)),0)</f>
        <v>0</v>
      </c>
      <c r="M150" s="248">
        <f>IF((M$4-$G150)&lt;($C150+$B150),IF(M$4=$G150+$B150,SUMIFS(INDEX('ABP REC Calc'!$G$6:$AB$69,,MATCH('ABP REC Deliveries'!$H150,'ABP REC Calc'!$G$5:$AB$5,0)),'ABP REC Calc'!$C$6:$C$69,'ABP REC Deliveries'!$E150,'ABP REC Calc'!$B$6:$B$69,'ABP REC Deliveries'!$F150),
IF(M$4&gt;$G150,L150*(1-Inputs_ByYear!$D$4),0)),0)</f>
        <v>0</v>
      </c>
      <c r="N150" s="248">
        <f>IF((N$4-$G150)&lt;($C150+$B150),IF(N$4=$G150+$B150,SUMIFS(INDEX('ABP REC Calc'!$G$6:$AB$69,,MATCH('ABP REC Deliveries'!$H150,'ABP REC Calc'!$G$5:$AB$5,0)),'ABP REC Calc'!$C$6:$C$69,'ABP REC Deliveries'!$E150,'ABP REC Calc'!$B$6:$B$69,'ABP REC Deliveries'!$F150),
IF(N$4&gt;$G150,M150*(1-Inputs_ByYear!$D$4),0)),0)</f>
        <v>0</v>
      </c>
      <c r="O150" s="248">
        <f>IF((O$4-$G150)&lt;($C150+$B150),IF(O$4=$G150+$B150,SUMIFS(INDEX('ABP REC Calc'!$G$6:$AB$69,,MATCH('ABP REC Deliveries'!$H150,'ABP REC Calc'!$G$5:$AB$5,0)),'ABP REC Calc'!$C$6:$C$69,'ABP REC Deliveries'!$E150,'ABP REC Calc'!$B$6:$B$69,'ABP REC Deliveries'!$F150),
IF(O$4&gt;$G150,N150*(1-Inputs_ByYear!$D$4),0)),0)</f>
        <v>0</v>
      </c>
      <c r="P150" s="248">
        <f>IF((P$4-$G150)&lt;($C150+$B150),IF(P$4=$G150+$B150,SUMIFS(INDEX('ABP REC Calc'!$G$6:$AB$69,,MATCH('ABP REC Deliveries'!$H150,'ABP REC Calc'!$G$5:$AB$5,0)),'ABP REC Calc'!$C$6:$C$69,'ABP REC Deliveries'!$E150,'ABP REC Calc'!$B$6:$B$69,'ABP REC Deliveries'!$F150),
IF(P$4&gt;$G150,O150*(1-Inputs_ByYear!$D$4),0)),0)</f>
        <v>0</v>
      </c>
      <c r="Q150" s="248">
        <f>IF((Q$4-$G150)&lt;($C150+$B150),IF(Q$4=$G150+$B150,SUMIFS(INDEX('ABP REC Calc'!$G$6:$AB$69,,MATCH('ABP REC Deliveries'!$H150,'ABP REC Calc'!$G$5:$AB$5,0)),'ABP REC Calc'!$C$6:$C$69,'ABP REC Deliveries'!$E150,'ABP REC Calc'!$B$6:$B$69,'ABP REC Deliveries'!$F150),
IF(Q$4&gt;$G150,P150*(1-Inputs_ByYear!$D$4),0)),0)</f>
        <v>0</v>
      </c>
      <c r="R150" s="248">
        <f>IF((R$4-$G150)&lt;($C150+$B150),IF(R$4=$G150+$B150,SUMIFS(INDEX('ABP REC Calc'!$G$6:$AB$69,,MATCH('ABP REC Deliveries'!$H150,'ABP REC Calc'!$G$5:$AB$5,0)),'ABP REC Calc'!$C$6:$C$69,'ABP REC Deliveries'!$E150,'ABP REC Calc'!$B$6:$B$69,'ABP REC Deliveries'!$F150),
IF(R$4&gt;$G150,Q150*(1-Inputs_ByYear!$D$4),0)),0)</f>
        <v>0</v>
      </c>
      <c r="S150" s="248">
        <f>IF((S$4-$G150)&lt;($C150+$B150),IF(S$4=$G150+$B150,SUMIFS(INDEX('ABP REC Calc'!$G$6:$AB$69,,MATCH('ABP REC Deliveries'!$H150,'ABP REC Calc'!$G$5:$AB$5,0)),'ABP REC Calc'!$C$6:$C$69,'ABP REC Deliveries'!$E150,'ABP REC Calc'!$B$6:$B$69,'ABP REC Deliveries'!$F150),
IF(S$4&gt;$G150,R150*(1-Inputs_ByYear!$D$4),0)),0)</f>
        <v>0</v>
      </c>
      <c r="T150" s="248">
        <f>IF((T$4-$G150)&lt;($C150+$B150),IF(T$4=$G150+$B150,SUMIFS(INDEX('ABP REC Calc'!$G$6:$AB$69,,MATCH('ABP REC Deliveries'!$H150,'ABP REC Calc'!$G$5:$AB$5,0)),'ABP REC Calc'!$C$6:$C$69,'ABP REC Deliveries'!$E150,'ABP REC Calc'!$B$6:$B$69,'ABP REC Deliveries'!$F150),
IF(T$4&gt;$G150,S150*(1-Inputs_ByYear!$D$4),0)),0)</f>
        <v>23104.429919999999</v>
      </c>
      <c r="U150" s="248">
        <f>IF((U$4-$G150)&lt;($C150+$B150),IF(U$4=$G150+$B150,SUMIFS(INDEX('ABP REC Calc'!$G$6:$AB$69,,MATCH('ABP REC Deliveries'!$H150,'ABP REC Calc'!$G$5:$AB$5,0)),'ABP REC Calc'!$C$6:$C$69,'ABP REC Deliveries'!$E150,'ABP REC Calc'!$B$6:$B$69,'ABP REC Deliveries'!$F150),
IF(U$4&gt;$G150,T150*(1-Inputs_ByYear!$D$4),0)),0)</f>
        <v>22988.907770399997</v>
      </c>
      <c r="V150" s="248">
        <f>IF((V$4-$G150)&lt;($C150+$B150),IF(V$4=$G150+$B150,SUMIFS(INDEX('ABP REC Calc'!$G$6:$AB$69,,MATCH('ABP REC Deliveries'!$H150,'ABP REC Calc'!$G$5:$AB$5,0)),'ABP REC Calc'!$C$6:$C$69,'ABP REC Deliveries'!$E150,'ABP REC Calc'!$B$6:$B$69,'ABP REC Deliveries'!$F150),
IF(V$4&gt;$G150,U150*(1-Inputs_ByYear!$D$4),0)),0)</f>
        <v>22873.963231547998</v>
      </c>
      <c r="W150" s="248">
        <f>IF((W$4-$G150)&lt;($C150+$B150),IF(W$4=$G150+$B150,SUMIFS(INDEX('ABP REC Calc'!$G$6:$AB$69,,MATCH('ABP REC Deliveries'!$H150,'ABP REC Calc'!$G$5:$AB$5,0)),'ABP REC Calc'!$C$6:$C$69,'ABP REC Deliveries'!$E150,'ABP REC Calc'!$B$6:$B$69,'ABP REC Deliveries'!$F150),
IF(W$4&gt;$G150,V150*(1-Inputs_ByYear!$D$4),0)),0)</f>
        <v>22759.593415390256</v>
      </c>
      <c r="X150" s="248">
        <f>IF((X$4-$G150)&lt;($C150+$B150),IF(X$4=$G150+$B150,SUMIFS(INDEX('ABP REC Calc'!$G$6:$AB$69,,MATCH('ABP REC Deliveries'!$H150,'ABP REC Calc'!$G$5:$AB$5,0)),'ABP REC Calc'!$C$6:$C$69,'ABP REC Deliveries'!$E150,'ABP REC Calc'!$B$6:$B$69,'ABP REC Deliveries'!$F150),
IF(X$4&gt;$G150,W150*(1-Inputs_ByYear!$D$4),0)),0)</f>
        <v>22645.795448313303</v>
      </c>
      <c r="Y150" s="248">
        <f>IF((Y$4-$G150)&lt;($C150+$B150),IF(Y$4=$G150+$B150,SUMIFS(INDEX('ABP REC Calc'!$G$6:$AB$69,,MATCH('ABP REC Deliveries'!$H150,'ABP REC Calc'!$G$5:$AB$5,0)),'ABP REC Calc'!$C$6:$C$69,'ABP REC Deliveries'!$E150,'ABP REC Calc'!$B$6:$B$69,'ABP REC Deliveries'!$F150),
IF(Y$4&gt;$G150,X150*(1-Inputs_ByYear!$D$4),0)),0)</f>
        <v>22532.566471071736</v>
      </c>
      <c r="Z150" s="248">
        <f>IF((Z$4-$G150)&lt;($C150+$B150),IF(Z$4=$G150+$B150,SUMIFS(INDEX('ABP REC Calc'!$G$6:$AB$69,,MATCH('ABP REC Deliveries'!$H150,'ABP REC Calc'!$G$5:$AB$5,0)),'ABP REC Calc'!$C$6:$C$69,'ABP REC Deliveries'!$E150,'ABP REC Calc'!$B$6:$B$69,'ABP REC Deliveries'!$F150),
IF(Z$4&gt;$G150,Y150*(1-Inputs_ByYear!$D$4),0)),0)</f>
        <v>22419.903638716376</v>
      </c>
      <c r="AA150" s="248">
        <f>IF((AA$4-$G150)&lt;($C150+$B150),IF(AA$4=$G150+$B150,SUMIFS(INDEX('ABP REC Calc'!$G$6:$AB$69,,MATCH('ABP REC Deliveries'!$H150,'ABP REC Calc'!$G$5:$AB$5,0)),'ABP REC Calc'!$C$6:$C$69,'ABP REC Deliveries'!$E150,'ABP REC Calc'!$B$6:$B$69,'ABP REC Deliveries'!$F150),
IF(AA$4&gt;$G150,Z150*(1-Inputs_ByYear!$D$4),0)),0)</f>
        <v>22307.804120522793</v>
      </c>
      <c r="AB150" s="248">
        <f>IF((AB$4-$G150)&lt;($C150+$B150),IF(AB$4=$G150+$B150,SUMIFS(INDEX('ABP REC Calc'!$G$6:$AB$69,,MATCH('ABP REC Deliveries'!$H150,'ABP REC Calc'!$G$5:$AB$5,0)),'ABP REC Calc'!$C$6:$C$69,'ABP REC Deliveries'!$E150,'ABP REC Calc'!$B$6:$B$69,'ABP REC Deliveries'!$F150),
IF(AB$4&gt;$G150,AA150*(1-Inputs_ByYear!$D$4),0)),0)</f>
        <v>22196.26509992018</v>
      </c>
      <c r="AC150" s="248">
        <f>IF((AC$4-$G150)&lt;($C150+$B150),IF(AC$4=$G150+$B150,SUMIFS(INDEX('ABP REC Calc'!$G$6:$AB$69,,MATCH('ABP REC Deliveries'!$H150,'ABP REC Calc'!$G$5:$AB$5,0)),'ABP REC Calc'!$C$6:$C$69,'ABP REC Deliveries'!$E150,'ABP REC Calc'!$B$6:$B$69,'ABP REC Deliveries'!$F150),
IF(AC$4&gt;$G150,AB150*(1-Inputs_ByYear!$D$4),0)),0)</f>
        <v>22085.283774420579</v>
      </c>
      <c r="AD150" s="248">
        <f>IF((AD$4-$G150)&lt;($C150+$B150),IF(AD$4=$G150+$B150,SUMIFS(INDEX('ABP REC Calc'!$G$6:$AB$69,,MATCH('ABP REC Deliveries'!$H150,'ABP REC Calc'!$G$5:$AB$5,0)),'ABP REC Calc'!$C$6:$C$69,'ABP REC Deliveries'!$E150,'ABP REC Calc'!$B$6:$B$69,'ABP REC Deliveries'!$F150),
IF(AD$4&gt;$G150,AC150*(1-Inputs_ByYear!$D$4),0)),0)</f>
        <v>21974.857355548476</v>
      </c>
    </row>
    <row r="151" spans="2:30" ht="14.45" customHeight="1">
      <c r="B151" s="64">
        <v>2</v>
      </c>
      <c r="C151" s="64">
        <v>20</v>
      </c>
      <c r="D151" s="64" t="s">
        <v>229</v>
      </c>
      <c r="E151" s="234" t="s">
        <v>221</v>
      </c>
      <c r="F151" s="231" t="s">
        <v>230</v>
      </c>
      <c r="G151" s="231">
        <f t="shared" si="7"/>
        <v>2034</v>
      </c>
      <c r="H151" s="239" t="s">
        <v>32</v>
      </c>
      <c r="I151" s="247">
        <v>0</v>
      </c>
      <c r="J151" s="247">
        <v>0</v>
      </c>
      <c r="K151" s="248">
        <f>IF((K$4-$G151)&lt;($C151+$B151),IF(K$4=$G151+$B151,SUMIFS(INDEX('ABP REC Calc'!$G$6:$AB$69,,MATCH('ABP REC Deliveries'!$H151,'ABP REC Calc'!$G$5:$AB$5,0)),'ABP REC Calc'!$C$6:$C$69,'ABP REC Deliveries'!$E151,'ABP REC Calc'!$B$6:$B$69,'ABP REC Deliveries'!$F151),
IF(K$4&gt;$G151,J151*(1-Inputs_ByYear!$D$4),0)),0)</f>
        <v>0</v>
      </c>
      <c r="L151" s="248">
        <f>IF((L$4-$G151)&lt;($C151+$B151),IF(L$4=$G151+$B151,SUMIFS(INDEX('ABP REC Calc'!$G$6:$AB$69,,MATCH('ABP REC Deliveries'!$H151,'ABP REC Calc'!$G$5:$AB$5,0)),'ABP REC Calc'!$C$6:$C$69,'ABP REC Deliveries'!$E151,'ABP REC Calc'!$B$6:$B$69,'ABP REC Deliveries'!$F151),
IF(L$4&gt;$G151,K151*(1-Inputs_ByYear!$D$4),0)),0)</f>
        <v>0</v>
      </c>
      <c r="M151" s="248">
        <f>IF((M$4-$G151)&lt;($C151+$B151),IF(M$4=$G151+$B151,SUMIFS(INDEX('ABP REC Calc'!$G$6:$AB$69,,MATCH('ABP REC Deliveries'!$H151,'ABP REC Calc'!$G$5:$AB$5,0)),'ABP REC Calc'!$C$6:$C$69,'ABP REC Deliveries'!$E151,'ABP REC Calc'!$B$6:$B$69,'ABP REC Deliveries'!$F151),
IF(M$4&gt;$G151,L151*(1-Inputs_ByYear!$D$4),0)),0)</f>
        <v>0</v>
      </c>
      <c r="N151" s="248">
        <f>IF((N$4-$G151)&lt;($C151+$B151),IF(N$4=$G151+$B151,SUMIFS(INDEX('ABP REC Calc'!$G$6:$AB$69,,MATCH('ABP REC Deliveries'!$H151,'ABP REC Calc'!$G$5:$AB$5,0)),'ABP REC Calc'!$C$6:$C$69,'ABP REC Deliveries'!$E151,'ABP REC Calc'!$B$6:$B$69,'ABP REC Deliveries'!$F151),
IF(N$4&gt;$G151,M151*(1-Inputs_ByYear!$D$4),0)),0)</f>
        <v>0</v>
      </c>
      <c r="O151" s="248">
        <f>IF((O$4-$G151)&lt;($C151+$B151),IF(O$4=$G151+$B151,SUMIFS(INDEX('ABP REC Calc'!$G$6:$AB$69,,MATCH('ABP REC Deliveries'!$H151,'ABP REC Calc'!$G$5:$AB$5,0)),'ABP REC Calc'!$C$6:$C$69,'ABP REC Deliveries'!$E151,'ABP REC Calc'!$B$6:$B$69,'ABP REC Deliveries'!$F151),
IF(O$4&gt;$G151,N151*(1-Inputs_ByYear!$D$4),0)),0)</f>
        <v>0</v>
      </c>
      <c r="P151" s="248">
        <f>IF((P$4-$G151)&lt;($C151+$B151),IF(P$4=$G151+$B151,SUMIFS(INDEX('ABP REC Calc'!$G$6:$AB$69,,MATCH('ABP REC Deliveries'!$H151,'ABP REC Calc'!$G$5:$AB$5,0)),'ABP REC Calc'!$C$6:$C$69,'ABP REC Deliveries'!$E151,'ABP REC Calc'!$B$6:$B$69,'ABP REC Deliveries'!$F151),
IF(P$4&gt;$G151,O151*(1-Inputs_ByYear!$D$4),0)),0)</f>
        <v>0</v>
      </c>
      <c r="Q151" s="248">
        <f>IF((Q$4-$G151)&lt;($C151+$B151),IF(Q$4=$G151+$B151,SUMIFS(INDEX('ABP REC Calc'!$G$6:$AB$69,,MATCH('ABP REC Deliveries'!$H151,'ABP REC Calc'!$G$5:$AB$5,0)),'ABP REC Calc'!$C$6:$C$69,'ABP REC Deliveries'!$E151,'ABP REC Calc'!$B$6:$B$69,'ABP REC Deliveries'!$F151),
IF(Q$4&gt;$G151,P151*(1-Inputs_ByYear!$D$4),0)),0)</f>
        <v>0</v>
      </c>
      <c r="R151" s="248">
        <f>IF((R$4-$G151)&lt;($C151+$B151),IF(R$4=$G151+$B151,SUMIFS(INDEX('ABP REC Calc'!$G$6:$AB$69,,MATCH('ABP REC Deliveries'!$H151,'ABP REC Calc'!$G$5:$AB$5,0)),'ABP REC Calc'!$C$6:$C$69,'ABP REC Deliveries'!$E151,'ABP REC Calc'!$B$6:$B$69,'ABP REC Deliveries'!$F151),
IF(R$4&gt;$G151,Q151*(1-Inputs_ByYear!$D$4),0)),0)</f>
        <v>0</v>
      </c>
      <c r="S151" s="248">
        <f>IF((S$4-$G151)&lt;($C151+$B151),IF(S$4=$G151+$B151,SUMIFS(INDEX('ABP REC Calc'!$G$6:$AB$69,,MATCH('ABP REC Deliveries'!$H151,'ABP REC Calc'!$G$5:$AB$5,0)),'ABP REC Calc'!$C$6:$C$69,'ABP REC Deliveries'!$E151,'ABP REC Calc'!$B$6:$B$69,'ABP REC Deliveries'!$F151),
IF(S$4&gt;$G151,R151*(1-Inputs_ByYear!$D$4),0)),0)</f>
        <v>0</v>
      </c>
      <c r="T151" s="248">
        <f>IF((T$4-$G151)&lt;($C151+$B151),IF(T$4=$G151+$B151,SUMIFS(INDEX('ABP REC Calc'!$G$6:$AB$69,,MATCH('ABP REC Deliveries'!$H151,'ABP REC Calc'!$G$5:$AB$5,0)),'ABP REC Calc'!$C$6:$C$69,'ABP REC Deliveries'!$E151,'ABP REC Calc'!$B$6:$B$69,'ABP REC Deliveries'!$F151),
IF(T$4&gt;$G151,S151*(1-Inputs_ByYear!$D$4),0)),0)</f>
        <v>0</v>
      </c>
      <c r="U151" s="248">
        <f>IF((U$4-$G151)&lt;($C151+$B151),IF(U$4=$G151+$B151,SUMIFS(INDEX('ABP REC Calc'!$G$6:$AB$69,,MATCH('ABP REC Deliveries'!$H151,'ABP REC Calc'!$G$5:$AB$5,0)),'ABP REC Calc'!$C$6:$C$69,'ABP REC Deliveries'!$E151,'ABP REC Calc'!$B$6:$B$69,'ABP REC Deliveries'!$F151),
IF(U$4&gt;$G151,T151*(1-Inputs_ByYear!$D$4),0)),0)</f>
        <v>23104.429919999999</v>
      </c>
      <c r="V151" s="248">
        <f>IF((V$4-$G151)&lt;($C151+$B151),IF(V$4=$G151+$B151,SUMIFS(INDEX('ABP REC Calc'!$G$6:$AB$69,,MATCH('ABP REC Deliveries'!$H151,'ABP REC Calc'!$G$5:$AB$5,0)),'ABP REC Calc'!$C$6:$C$69,'ABP REC Deliveries'!$E151,'ABP REC Calc'!$B$6:$B$69,'ABP REC Deliveries'!$F151),
IF(V$4&gt;$G151,U151*(1-Inputs_ByYear!$D$4),0)),0)</f>
        <v>22988.907770399997</v>
      </c>
      <c r="W151" s="248">
        <f>IF((W$4-$G151)&lt;($C151+$B151),IF(W$4=$G151+$B151,SUMIFS(INDEX('ABP REC Calc'!$G$6:$AB$69,,MATCH('ABP REC Deliveries'!$H151,'ABP REC Calc'!$G$5:$AB$5,0)),'ABP REC Calc'!$C$6:$C$69,'ABP REC Deliveries'!$E151,'ABP REC Calc'!$B$6:$B$69,'ABP REC Deliveries'!$F151),
IF(W$4&gt;$G151,V151*(1-Inputs_ByYear!$D$4),0)),0)</f>
        <v>22873.963231547998</v>
      </c>
      <c r="X151" s="248">
        <f>IF((X$4-$G151)&lt;($C151+$B151),IF(X$4=$G151+$B151,SUMIFS(INDEX('ABP REC Calc'!$G$6:$AB$69,,MATCH('ABP REC Deliveries'!$H151,'ABP REC Calc'!$G$5:$AB$5,0)),'ABP REC Calc'!$C$6:$C$69,'ABP REC Deliveries'!$E151,'ABP REC Calc'!$B$6:$B$69,'ABP REC Deliveries'!$F151),
IF(X$4&gt;$G151,W151*(1-Inputs_ByYear!$D$4),0)),0)</f>
        <v>22759.593415390256</v>
      </c>
      <c r="Y151" s="248">
        <f>IF((Y$4-$G151)&lt;($C151+$B151),IF(Y$4=$G151+$B151,SUMIFS(INDEX('ABP REC Calc'!$G$6:$AB$69,,MATCH('ABP REC Deliveries'!$H151,'ABP REC Calc'!$G$5:$AB$5,0)),'ABP REC Calc'!$C$6:$C$69,'ABP REC Deliveries'!$E151,'ABP REC Calc'!$B$6:$B$69,'ABP REC Deliveries'!$F151),
IF(Y$4&gt;$G151,X151*(1-Inputs_ByYear!$D$4),0)),0)</f>
        <v>22645.795448313303</v>
      </c>
      <c r="Z151" s="248">
        <f>IF((Z$4-$G151)&lt;($C151+$B151),IF(Z$4=$G151+$B151,SUMIFS(INDEX('ABP REC Calc'!$G$6:$AB$69,,MATCH('ABP REC Deliveries'!$H151,'ABP REC Calc'!$G$5:$AB$5,0)),'ABP REC Calc'!$C$6:$C$69,'ABP REC Deliveries'!$E151,'ABP REC Calc'!$B$6:$B$69,'ABP REC Deliveries'!$F151),
IF(Z$4&gt;$G151,Y151*(1-Inputs_ByYear!$D$4),0)),0)</f>
        <v>22532.566471071736</v>
      </c>
      <c r="AA151" s="248">
        <f>IF((AA$4-$G151)&lt;($C151+$B151),IF(AA$4=$G151+$B151,SUMIFS(INDEX('ABP REC Calc'!$G$6:$AB$69,,MATCH('ABP REC Deliveries'!$H151,'ABP REC Calc'!$G$5:$AB$5,0)),'ABP REC Calc'!$C$6:$C$69,'ABP REC Deliveries'!$E151,'ABP REC Calc'!$B$6:$B$69,'ABP REC Deliveries'!$F151),
IF(AA$4&gt;$G151,Z151*(1-Inputs_ByYear!$D$4),0)),0)</f>
        <v>22419.903638716376</v>
      </c>
      <c r="AB151" s="248">
        <f>IF((AB$4-$G151)&lt;($C151+$B151),IF(AB$4=$G151+$B151,SUMIFS(INDEX('ABP REC Calc'!$G$6:$AB$69,,MATCH('ABP REC Deliveries'!$H151,'ABP REC Calc'!$G$5:$AB$5,0)),'ABP REC Calc'!$C$6:$C$69,'ABP REC Deliveries'!$E151,'ABP REC Calc'!$B$6:$B$69,'ABP REC Deliveries'!$F151),
IF(AB$4&gt;$G151,AA151*(1-Inputs_ByYear!$D$4),0)),0)</f>
        <v>22307.804120522793</v>
      </c>
      <c r="AC151" s="248">
        <f>IF((AC$4-$G151)&lt;($C151+$B151),IF(AC$4=$G151+$B151,SUMIFS(INDEX('ABP REC Calc'!$G$6:$AB$69,,MATCH('ABP REC Deliveries'!$H151,'ABP REC Calc'!$G$5:$AB$5,0)),'ABP REC Calc'!$C$6:$C$69,'ABP REC Deliveries'!$E151,'ABP REC Calc'!$B$6:$B$69,'ABP REC Deliveries'!$F151),
IF(AC$4&gt;$G151,AB151*(1-Inputs_ByYear!$D$4),0)),0)</f>
        <v>22196.26509992018</v>
      </c>
      <c r="AD151" s="248">
        <f>IF((AD$4-$G151)&lt;($C151+$B151),IF(AD$4=$G151+$B151,SUMIFS(INDEX('ABP REC Calc'!$G$6:$AB$69,,MATCH('ABP REC Deliveries'!$H151,'ABP REC Calc'!$G$5:$AB$5,0)),'ABP REC Calc'!$C$6:$C$69,'ABP REC Deliveries'!$E151,'ABP REC Calc'!$B$6:$B$69,'ABP REC Deliveries'!$F151),
IF(AD$4&gt;$G151,AC151*(1-Inputs_ByYear!$D$4),0)),0)</f>
        <v>22085.283774420579</v>
      </c>
    </row>
    <row r="152" spans="2:30" ht="14.45" customHeight="1">
      <c r="B152" s="64">
        <v>2</v>
      </c>
      <c r="C152" s="64">
        <v>20</v>
      </c>
      <c r="D152" s="64" t="s">
        <v>229</v>
      </c>
      <c r="E152" s="234" t="s">
        <v>221</v>
      </c>
      <c r="F152" s="231" t="s">
        <v>230</v>
      </c>
      <c r="G152" s="231">
        <f t="shared" si="7"/>
        <v>2035</v>
      </c>
      <c r="H152" s="239" t="s">
        <v>33</v>
      </c>
      <c r="I152" s="247">
        <v>0</v>
      </c>
      <c r="J152" s="247">
        <v>0</v>
      </c>
      <c r="K152" s="248">
        <f>IF((K$4-$G152)&lt;($C152+$B152),IF(K$4=$G152+$B152,SUMIFS(INDEX('ABP REC Calc'!$G$6:$AB$69,,MATCH('ABP REC Deliveries'!$H152,'ABP REC Calc'!$G$5:$AB$5,0)),'ABP REC Calc'!$C$6:$C$69,'ABP REC Deliveries'!$E152,'ABP REC Calc'!$B$6:$B$69,'ABP REC Deliveries'!$F152),
IF(K$4&gt;$G152,J152*(1-Inputs_ByYear!$D$4),0)),0)</f>
        <v>0</v>
      </c>
      <c r="L152" s="248">
        <f>IF((L$4-$G152)&lt;($C152+$B152),IF(L$4=$G152+$B152,SUMIFS(INDEX('ABP REC Calc'!$G$6:$AB$69,,MATCH('ABP REC Deliveries'!$H152,'ABP REC Calc'!$G$5:$AB$5,0)),'ABP REC Calc'!$C$6:$C$69,'ABP REC Deliveries'!$E152,'ABP REC Calc'!$B$6:$B$69,'ABP REC Deliveries'!$F152),
IF(L$4&gt;$G152,K152*(1-Inputs_ByYear!$D$4),0)),0)</f>
        <v>0</v>
      </c>
      <c r="M152" s="248">
        <f>IF((M$4-$G152)&lt;($C152+$B152),IF(M$4=$G152+$B152,SUMIFS(INDEX('ABP REC Calc'!$G$6:$AB$69,,MATCH('ABP REC Deliveries'!$H152,'ABP REC Calc'!$G$5:$AB$5,0)),'ABP REC Calc'!$C$6:$C$69,'ABP REC Deliveries'!$E152,'ABP REC Calc'!$B$6:$B$69,'ABP REC Deliveries'!$F152),
IF(M$4&gt;$G152,L152*(1-Inputs_ByYear!$D$4),0)),0)</f>
        <v>0</v>
      </c>
      <c r="N152" s="248">
        <f>IF((N$4-$G152)&lt;($C152+$B152),IF(N$4=$G152+$B152,SUMIFS(INDEX('ABP REC Calc'!$G$6:$AB$69,,MATCH('ABP REC Deliveries'!$H152,'ABP REC Calc'!$G$5:$AB$5,0)),'ABP REC Calc'!$C$6:$C$69,'ABP REC Deliveries'!$E152,'ABP REC Calc'!$B$6:$B$69,'ABP REC Deliveries'!$F152),
IF(N$4&gt;$G152,M152*(1-Inputs_ByYear!$D$4),0)),0)</f>
        <v>0</v>
      </c>
      <c r="O152" s="248">
        <f>IF((O$4-$G152)&lt;($C152+$B152),IF(O$4=$G152+$B152,SUMIFS(INDEX('ABP REC Calc'!$G$6:$AB$69,,MATCH('ABP REC Deliveries'!$H152,'ABP REC Calc'!$G$5:$AB$5,0)),'ABP REC Calc'!$C$6:$C$69,'ABP REC Deliveries'!$E152,'ABP REC Calc'!$B$6:$B$69,'ABP REC Deliveries'!$F152),
IF(O$4&gt;$G152,N152*(1-Inputs_ByYear!$D$4),0)),0)</f>
        <v>0</v>
      </c>
      <c r="P152" s="248">
        <f>IF((P$4-$G152)&lt;($C152+$B152),IF(P$4=$G152+$B152,SUMIFS(INDEX('ABP REC Calc'!$G$6:$AB$69,,MATCH('ABP REC Deliveries'!$H152,'ABP REC Calc'!$G$5:$AB$5,0)),'ABP REC Calc'!$C$6:$C$69,'ABP REC Deliveries'!$E152,'ABP REC Calc'!$B$6:$B$69,'ABP REC Deliveries'!$F152),
IF(P$4&gt;$G152,O152*(1-Inputs_ByYear!$D$4),0)),0)</f>
        <v>0</v>
      </c>
      <c r="Q152" s="248">
        <f>IF((Q$4-$G152)&lt;($C152+$B152),IF(Q$4=$G152+$B152,SUMIFS(INDEX('ABP REC Calc'!$G$6:$AB$69,,MATCH('ABP REC Deliveries'!$H152,'ABP REC Calc'!$G$5:$AB$5,0)),'ABP REC Calc'!$C$6:$C$69,'ABP REC Deliveries'!$E152,'ABP REC Calc'!$B$6:$B$69,'ABP REC Deliveries'!$F152),
IF(Q$4&gt;$G152,P152*(1-Inputs_ByYear!$D$4),0)),0)</f>
        <v>0</v>
      </c>
      <c r="R152" s="248">
        <f>IF((R$4-$G152)&lt;($C152+$B152),IF(R$4=$G152+$B152,SUMIFS(INDEX('ABP REC Calc'!$G$6:$AB$69,,MATCH('ABP REC Deliveries'!$H152,'ABP REC Calc'!$G$5:$AB$5,0)),'ABP REC Calc'!$C$6:$C$69,'ABP REC Deliveries'!$E152,'ABP REC Calc'!$B$6:$B$69,'ABP REC Deliveries'!$F152),
IF(R$4&gt;$G152,Q152*(1-Inputs_ByYear!$D$4),0)),0)</f>
        <v>0</v>
      </c>
      <c r="S152" s="248">
        <f>IF((S$4-$G152)&lt;($C152+$B152),IF(S$4=$G152+$B152,SUMIFS(INDEX('ABP REC Calc'!$G$6:$AB$69,,MATCH('ABP REC Deliveries'!$H152,'ABP REC Calc'!$G$5:$AB$5,0)),'ABP REC Calc'!$C$6:$C$69,'ABP REC Deliveries'!$E152,'ABP REC Calc'!$B$6:$B$69,'ABP REC Deliveries'!$F152),
IF(S$4&gt;$G152,R152*(1-Inputs_ByYear!$D$4),0)),0)</f>
        <v>0</v>
      </c>
      <c r="T152" s="248">
        <f>IF((T$4-$G152)&lt;($C152+$B152),IF(T$4=$G152+$B152,SUMIFS(INDEX('ABP REC Calc'!$G$6:$AB$69,,MATCH('ABP REC Deliveries'!$H152,'ABP REC Calc'!$G$5:$AB$5,0)),'ABP REC Calc'!$C$6:$C$69,'ABP REC Deliveries'!$E152,'ABP REC Calc'!$B$6:$B$69,'ABP REC Deliveries'!$F152),
IF(T$4&gt;$G152,S152*(1-Inputs_ByYear!$D$4),0)),0)</f>
        <v>0</v>
      </c>
      <c r="U152" s="248">
        <f>IF((U$4-$G152)&lt;($C152+$B152),IF(U$4=$G152+$B152,SUMIFS(INDEX('ABP REC Calc'!$G$6:$AB$69,,MATCH('ABP REC Deliveries'!$H152,'ABP REC Calc'!$G$5:$AB$5,0)),'ABP REC Calc'!$C$6:$C$69,'ABP REC Deliveries'!$E152,'ABP REC Calc'!$B$6:$B$69,'ABP REC Deliveries'!$F152),
IF(U$4&gt;$G152,T152*(1-Inputs_ByYear!$D$4),0)),0)</f>
        <v>0</v>
      </c>
      <c r="V152" s="248">
        <f>IF((V$4-$G152)&lt;($C152+$B152),IF(V$4=$G152+$B152,SUMIFS(INDEX('ABP REC Calc'!$G$6:$AB$69,,MATCH('ABP REC Deliveries'!$H152,'ABP REC Calc'!$G$5:$AB$5,0)),'ABP REC Calc'!$C$6:$C$69,'ABP REC Deliveries'!$E152,'ABP REC Calc'!$B$6:$B$69,'ABP REC Deliveries'!$F152),
IF(V$4&gt;$G152,U152*(1-Inputs_ByYear!$D$4),0)),0)</f>
        <v>23104.429919999999</v>
      </c>
      <c r="W152" s="248">
        <f>IF((W$4-$G152)&lt;($C152+$B152),IF(W$4=$G152+$B152,SUMIFS(INDEX('ABP REC Calc'!$G$6:$AB$69,,MATCH('ABP REC Deliveries'!$H152,'ABP REC Calc'!$G$5:$AB$5,0)),'ABP REC Calc'!$C$6:$C$69,'ABP REC Deliveries'!$E152,'ABP REC Calc'!$B$6:$B$69,'ABP REC Deliveries'!$F152),
IF(W$4&gt;$G152,V152*(1-Inputs_ByYear!$D$4),0)),0)</f>
        <v>22988.907770399997</v>
      </c>
      <c r="X152" s="248">
        <f>IF((X$4-$G152)&lt;($C152+$B152),IF(X$4=$G152+$B152,SUMIFS(INDEX('ABP REC Calc'!$G$6:$AB$69,,MATCH('ABP REC Deliveries'!$H152,'ABP REC Calc'!$G$5:$AB$5,0)),'ABP REC Calc'!$C$6:$C$69,'ABP REC Deliveries'!$E152,'ABP REC Calc'!$B$6:$B$69,'ABP REC Deliveries'!$F152),
IF(X$4&gt;$G152,W152*(1-Inputs_ByYear!$D$4),0)),0)</f>
        <v>22873.963231547998</v>
      </c>
      <c r="Y152" s="248">
        <f>IF((Y$4-$G152)&lt;($C152+$B152),IF(Y$4=$G152+$B152,SUMIFS(INDEX('ABP REC Calc'!$G$6:$AB$69,,MATCH('ABP REC Deliveries'!$H152,'ABP REC Calc'!$G$5:$AB$5,0)),'ABP REC Calc'!$C$6:$C$69,'ABP REC Deliveries'!$E152,'ABP REC Calc'!$B$6:$B$69,'ABP REC Deliveries'!$F152),
IF(Y$4&gt;$G152,X152*(1-Inputs_ByYear!$D$4),0)),0)</f>
        <v>22759.593415390256</v>
      </c>
      <c r="Z152" s="248">
        <f>IF((Z$4-$G152)&lt;($C152+$B152),IF(Z$4=$G152+$B152,SUMIFS(INDEX('ABP REC Calc'!$G$6:$AB$69,,MATCH('ABP REC Deliveries'!$H152,'ABP REC Calc'!$G$5:$AB$5,0)),'ABP REC Calc'!$C$6:$C$69,'ABP REC Deliveries'!$E152,'ABP REC Calc'!$B$6:$B$69,'ABP REC Deliveries'!$F152),
IF(Z$4&gt;$G152,Y152*(1-Inputs_ByYear!$D$4),0)),0)</f>
        <v>22645.795448313303</v>
      </c>
      <c r="AA152" s="248">
        <f>IF((AA$4-$G152)&lt;($C152+$B152),IF(AA$4=$G152+$B152,SUMIFS(INDEX('ABP REC Calc'!$G$6:$AB$69,,MATCH('ABP REC Deliveries'!$H152,'ABP REC Calc'!$G$5:$AB$5,0)),'ABP REC Calc'!$C$6:$C$69,'ABP REC Deliveries'!$E152,'ABP REC Calc'!$B$6:$B$69,'ABP REC Deliveries'!$F152),
IF(AA$4&gt;$G152,Z152*(1-Inputs_ByYear!$D$4),0)),0)</f>
        <v>22532.566471071736</v>
      </c>
      <c r="AB152" s="248">
        <f>IF((AB$4-$G152)&lt;($C152+$B152),IF(AB$4=$G152+$B152,SUMIFS(INDEX('ABP REC Calc'!$G$6:$AB$69,,MATCH('ABP REC Deliveries'!$H152,'ABP REC Calc'!$G$5:$AB$5,0)),'ABP REC Calc'!$C$6:$C$69,'ABP REC Deliveries'!$E152,'ABP REC Calc'!$B$6:$B$69,'ABP REC Deliveries'!$F152),
IF(AB$4&gt;$G152,AA152*(1-Inputs_ByYear!$D$4),0)),0)</f>
        <v>22419.903638716376</v>
      </c>
      <c r="AC152" s="248">
        <f>IF((AC$4-$G152)&lt;($C152+$B152),IF(AC$4=$G152+$B152,SUMIFS(INDEX('ABP REC Calc'!$G$6:$AB$69,,MATCH('ABP REC Deliveries'!$H152,'ABP REC Calc'!$G$5:$AB$5,0)),'ABP REC Calc'!$C$6:$C$69,'ABP REC Deliveries'!$E152,'ABP REC Calc'!$B$6:$B$69,'ABP REC Deliveries'!$F152),
IF(AC$4&gt;$G152,AB152*(1-Inputs_ByYear!$D$4),0)),0)</f>
        <v>22307.804120522793</v>
      </c>
      <c r="AD152" s="248">
        <f>IF((AD$4-$G152)&lt;($C152+$B152),IF(AD$4=$G152+$B152,SUMIFS(INDEX('ABP REC Calc'!$G$6:$AB$69,,MATCH('ABP REC Deliveries'!$H152,'ABP REC Calc'!$G$5:$AB$5,0)),'ABP REC Calc'!$C$6:$C$69,'ABP REC Deliveries'!$E152,'ABP REC Calc'!$B$6:$B$69,'ABP REC Deliveries'!$F152),
IF(AD$4&gt;$G152,AC152*(1-Inputs_ByYear!$D$4),0)),0)</f>
        <v>22196.26509992018</v>
      </c>
    </row>
    <row r="153" spans="2:30" ht="14.45" customHeight="1">
      <c r="B153" s="64">
        <v>2</v>
      </c>
      <c r="C153" s="64">
        <v>20</v>
      </c>
      <c r="D153" s="64" t="s">
        <v>229</v>
      </c>
      <c r="E153" s="234" t="s">
        <v>221</v>
      </c>
      <c r="F153" s="231" t="s">
        <v>230</v>
      </c>
      <c r="G153" s="231">
        <f t="shared" si="7"/>
        <v>2036</v>
      </c>
      <c r="H153" s="239" t="s">
        <v>34</v>
      </c>
      <c r="I153" s="247">
        <v>0</v>
      </c>
      <c r="J153" s="247">
        <v>0</v>
      </c>
      <c r="K153" s="248">
        <f>IF((K$4-$G153)&lt;($C153+$B153),IF(K$4=$G153+$B153,SUMIFS(INDEX('ABP REC Calc'!$G$6:$AB$69,,MATCH('ABP REC Deliveries'!$H153,'ABP REC Calc'!$G$5:$AB$5,0)),'ABP REC Calc'!$C$6:$C$69,'ABP REC Deliveries'!$E153,'ABP REC Calc'!$B$6:$B$69,'ABP REC Deliveries'!$F153),
IF(K$4&gt;$G153,J153*(1-Inputs_ByYear!$D$4),0)),0)</f>
        <v>0</v>
      </c>
      <c r="L153" s="248">
        <f>IF((L$4-$G153)&lt;($C153+$B153),IF(L$4=$G153+$B153,SUMIFS(INDEX('ABP REC Calc'!$G$6:$AB$69,,MATCH('ABP REC Deliveries'!$H153,'ABP REC Calc'!$G$5:$AB$5,0)),'ABP REC Calc'!$C$6:$C$69,'ABP REC Deliveries'!$E153,'ABP REC Calc'!$B$6:$B$69,'ABP REC Deliveries'!$F153),
IF(L$4&gt;$G153,K153*(1-Inputs_ByYear!$D$4),0)),0)</f>
        <v>0</v>
      </c>
      <c r="M153" s="248">
        <f>IF((M$4-$G153)&lt;($C153+$B153),IF(M$4=$G153+$B153,SUMIFS(INDEX('ABP REC Calc'!$G$6:$AB$69,,MATCH('ABP REC Deliveries'!$H153,'ABP REC Calc'!$G$5:$AB$5,0)),'ABP REC Calc'!$C$6:$C$69,'ABP REC Deliveries'!$E153,'ABP REC Calc'!$B$6:$B$69,'ABP REC Deliveries'!$F153),
IF(M$4&gt;$G153,L153*(1-Inputs_ByYear!$D$4),0)),0)</f>
        <v>0</v>
      </c>
      <c r="N153" s="248">
        <f>IF((N$4-$G153)&lt;($C153+$B153),IF(N$4=$G153+$B153,SUMIFS(INDEX('ABP REC Calc'!$G$6:$AB$69,,MATCH('ABP REC Deliveries'!$H153,'ABP REC Calc'!$G$5:$AB$5,0)),'ABP REC Calc'!$C$6:$C$69,'ABP REC Deliveries'!$E153,'ABP REC Calc'!$B$6:$B$69,'ABP REC Deliveries'!$F153),
IF(N$4&gt;$G153,M153*(1-Inputs_ByYear!$D$4),0)),0)</f>
        <v>0</v>
      </c>
      <c r="O153" s="248">
        <f>IF((O$4-$G153)&lt;($C153+$B153),IF(O$4=$G153+$B153,SUMIFS(INDEX('ABP REC Calc'!$G$6:$AB$69,,MATCH('ABP REC Deliveries'!$H153,'ABP REC Calc'!$G$5:$AB$5,0)),'ABP REC Calc'!$C$6:$C$69,'ABP REC Deliveries'!$E153,'ABP REC Calc'!$B$6:$B$69,'ABP REC Deliveries'!$F153),
IF(O$4&gt;$G153,N153*(1-Inputs_ByYear!$D$4),0)),0)</f>
        <v>0</v>
      </c>
      <c r="P153" s="248">
        <f>IF((P$4-$G153)&lt;($C153+$B153),IF(P$4=$G153+$B153,SUMIFS(INDEX('ABP REC Calc'!$G$6:$AB$69,,MATCH('ABP REC Deliveries'!$H153,'ABP REC Calc'!$G$5:$AB$5,0)),'ABP REC Calc'!$C$6:$C$69,'ABP REC Deliveries'!$E153,'ABP REC Calc'!$B$6:$B$69,'ABP REC Deliveries'!$F153),
IF(P$4&gt;$G153,O153*(1-Inputs_ByYear!$D$4),0)),0)</f>
        <v>0</v>
      </c>
      <c r="Q153" s="248">
        <f>IF((Q$4-$G153)&lt;($C153+$B153),IF(Q$4=$G153+$B153,SUMIFS(INDEX('ABP REC Calc'!$G$6:$AB$69,,MATCH('ABP REC Deliveries'!$H153,'ABP REC Calc'!$G$5:$AB$5,0)),'ABP REC Calc'!$C$6:$C$69,'ABP REC Deliveries'!$E153,'ABP REC Calc'!$B$6:$B$69,'ABP REC Deliveries'!$F153),
IF(Q$4&gt;$G153,P153*(1-Inputs_ByYear!$D$4),0)),0)</f>
        <v>0</v>
      </c>
      <c r="R153" s="248">
        <f>IF((R$4-$G153)&lt;($C153+$B153),IF(R$4=$G153+$B153,SUMIFS(INDEX('ABP REC Calc'!$G$6:$AB$69,,MATCH('ABP REC Deliveries'!$H153,'ABP REC Calc'!$G$5:$AB$5,0)),'ABP REC Calc'!$C$6:$C$69,'ABP REC Deliveries'!$E153,'ABP REC Calc'!$B$6:$B$69,'ABP REC Deliveries'!$F153),
IF(R$4&gt;$G153,Q153*(1-Inputs_ByYear!$D$4),0)),0)</f>
        <v>0</v>
      </c>
      <c r="S153" s="248">
        <f>IF((S$4-$G153)&lt;($C153+$B153),IF(S$4=$G153+$B153,SUMIFS(INDEX('ABP REC Calc'!$G$6:$AB$69,,MATCH('ABP REC Deliveries'!$H153,'ABP REC Calc'!$G$5:$AB$5,0)),'ABP REC Calc'!$C$6:$C$69,'ABP REC Deliveries'!$E153,'ABP REC Calc'!$B$6:$B$69,'ABP REC Deliveries'!$F153),
IF(S$4&gt;$G153,R153*(1-Inputs_ByYear!$D$4),0)),0)</f>
        <v>0</v>
      </c>
      <c r="T153" s="248">
        <f>IF((T$4-$G153)&lt;($C153+$B153),IF(T$4=$G153+$B153,SUMIFS(INDEX('ABP REC Calc'!$G$6:$AB$69,,MATCH('ABP REC Deliveries'!$H153,'ABP REC Calc'!$G$5:$AB$5,0)),'ABP REC Calc'!$C$6:$C$69,'ABP REC Deliveries'!$E153,'ABP REC Calc'!$B$6:$B$69,'ABP REC Deliveries'!$F153),
IF(T$4&gt;$G153,S153*(1-Inputs_ByYear!$D$4),0)),0)</f>
        <v>0</v>
      </c>
      <c r="U153" s="248">
        <f>IF((U$4-$G153)&lt;($C153+$B153),IF(U$4=$G153+$B153,SUMIFS(INDEX('ABP REC Calc'!$G$6:$AB$69,,MATCH('ABP REC Deliveries'!$H153,'ABP REC Calc'!$G$5:$AB$5,0)),'ABP REC Calc'!$C$6:$C$69,'ABP REC Deliveries'!$E153,'ABP REC Calc'!$B$6:$B$69,'ABP REC Deliveries'!$F153),
IF(U$4&gt;$G153,T153*(1-Inputs_ByYear!$D$4),0)),0)</f>
        <v>0</v>
      </c>
      <c r="V153" s="248">
        <f>IF((V$4-$G153)&lt;($C153+$B153),IF(V$4=$G153+$B153,SUMIFS(INDEX('ABP REC Calc'!$G$6:$AB$69,,MATCH('ABP REC Deliveries'!$H153,'ABP REC Calc'!$G$5:$AB$5,0)),'ABP REC Calc'!$C$6:$C$69,'ABP REC Deliveries'!$E153,'ABP REC Calc'!$B$6:$B$69,'ABP REC Deliveries'!$F153),
IF(V$4&gt;$G153,U153*(1-Inputs_ByYear!$D$4),0)),0)</f>
        <v>0</v>
      </c>
      <c r="W153" s="248">
        <f>IF((W$4-$G153)&lt;($C153+$B153),IF(W$4=$G153+$B153,SUMIFS(INDEX('ABP REC Calc'!$G$6:$AB$69,,MATCH('ABP REC Deliveries'!$H153,'ABP REC Calc'!$G$5:$AB$5,0)),'ABP REC Calc'!$C$6:$C$69,'ABP REC Deliveries'!$E153,'ABP REC Calc'!$B$6:$B$69,'ABP REC Deliveries'!$F153),
IF(W$4&gt;$G153,V153*(1-Inputs_ByYear!$D$4),0)),0)</f>
        <v>23104.429919999999</v>
      </c>
      <c r="X153" s="248">
        <f>IF((X$4-$G153)&lt;($C153+$B153),IF(X$4=$G153+$B153,SUMIFS(INDEX('ABP REC Calc'!$G$6:$AB$69,,MATCH('ABP REC Deliveries'!$H153,'ABP REC Calc'!$G$5:$AB$5,0)),'ABP REC Calc'!$C$6:$C$69,'ABP REC Deliveries'!$E153,'ABP REC Calc'!$B$6:$B$69,'ABP REC Deliveries'!$F153),
IF(X$4&gt;$G153,W153*(1-Inputs_ByYear!$D$4),0)),0)</f>
        <v>22988.907770399997</v>
      </c>
      <c r="Y153" s="248">
        <f>IF((Y$4-$G153)&lt;($C153+$B153),IF(Y$4=$G153+$B153,SUMIFS(INDEX('ABP REC Calc'!$G$6:$AB$69,,MATCH('ABP REC Deliveries'!$H153,'ABP REC Calc'!$G$5:$AB$5,0)),'ABP REC Calc'!$C$6:$C$69,'ABP REC Deliveries'!$E153,'ABP REC Calc'!$B$6:$B$69,'ABP REC Deliveries'!$F153),
IF(Y$4&gt;$G153,X153*(1-Inputs_ByYear!$D$4),0)),0)</f>
        <v>22873.963231547998</v>
      </c>
      <c r="Z153" s="248">
        <f>IF((Z$4-$G153)&lt;($C153+$B153),IF(Z$4=$G153+$B153,SUMIFS(INDEX('ABP REC Calc'!$G$6:$AB$69,,MATCH('ABP REC Deliveries'!$H153,'ABP REC Calc'!$G$5:$AB$5,0)),'ABP REC Calc'!$C$6:$C$69,'ABP REC Deliveries'!$E153,'ABP REC Calc'!$B$6:$B$69,'ABP REC Deliveries'!$F153),
IF(Z$4&gt;$G153,Y153*(1-Inputs_ByYear!$D$4),0)),0)</f>
        <v>22759.593415390256</v>
      </c>
      <c r="AA153" s="248">
        <f>IF((AA$4-$G153)&lt;($C153+$B153),IF(AA$4=$G153+$B153,SUMIFS(INDEX('ABP REC Calc'!$G$6:$AB$69,,MATCH('ABP REC Deliveries'!$H153,'ABP REC Calc'!$G$5:$AB$5,0)),'ABP REC Calc'!$C$6:$C$69,'ABP REC Deliveries'!$E153,'ABP REC Calc'!$B$6:$B$69,'ABP REC Deliveries'!$F153),
IF(AA$4&gt;$G153,Z153*(1-Inputs_ByYear!$D$4),0)),0)</f>
        <v>22645.795448313303</v>
      </c>
      <c r="AB153" s="248">
        <f>IF((AB$4-$G153)&lt;($C153+$B153),IF(AB$4=$G153+$B153,SUMIFS(INDEX('ABP REC Calc'!$G$6:$AB$69,,MATCH('ABP REC Deliveries'!$H153,'ABP REC Calc'!$G$5:$AB$5,0)),'ABP REC Calc'!$C$6:$C$69,'ABP REC Deliveries'!$E153,'ABP REC Calc'!$B$6:$B$69,'ABP REC Deliveries'!$F153),
IF(AB$4&gt;$G153,AA153*(1-Inputs_ByYear!$D$4),0)),0)</f>
        <v>22532.566471071736</v>
      </c>
      <c r="AC153" s="248">
        <f>IF((AC$4-$G153)&lt;($C153+$B153),IF(AC$4=$G153+$B153,SUMIFS(INDEX('ABP REC Calc'!$G$6:$AB$69,,MATCH('ABP REC Deliveries'!$H153,'ABP REC Calc'!$G$5:$AB$5,0)),'ABP REC Calc'!$C$6:$C$69,'ABP REC Deliveries'!$E153,'ABP REC Calc'!$B$6:$B$69,'ABP REC Deliveries'!$F153),
IF(AC$4&gt;$G153,AB153*(1-Inputs_ByYear!$D$4),0)),0)</f>
        <v>22419.903638716376</v>
      </c>
      <c r="AD153" s="248">
        <f>IF((AD$4-$G153)&lt;($C153+$B153),IF(AD$4=$G153+$B153,SUMIFS(INDEX('ABP REC Calc'!$G$6:$AB$69,,MATCH('ABP REC Deliveries'!$H153,'ABP REC Calc'!$G$5:$AB$5,0)),'ABP REC Calc'!$C$6:$C$69,'ABP REC Deliveries'!$E153,'ABP REC Calc'!$B$6:$B$69,'ABP REC Deliveries'!$F153),
IF(AD$4&gt;$G153,AC153*(1-Inputs_ByYear!$D$4),0)),0)</f>
        <v>22307.804120522793</v>
      </c>
    </row>
    <row r="154" spans="2:30" ht="14.45" customHeight="1">
      <c r="B154" s="64">
        <v>2</v>
      </c>
      <c r="C154" s="64">
        <v>20</v>
      </c>
      <c r="D154" s="64" t="s">
        <v>229</v>
      </c>
      <c r="E154" s="234" t="s">
        <v>221</v>
      </c>
      <c r="F154" s="231" t="s">
        <v>230</v>
      </c>
      <c r="G154" s="231">
        <f t="shared" si="7"/>
        <v>2037</v>
      </c>
      <c r="H154" s="239" t="s">
        <v>35</v>
      </c>
      <c r="I154" s="247">
        <v>0</v>
      </c>
      <c r="J154" s="247">
        <v>0</v>
      </c>
      <c r="K154" s="248">
        <f>IF((K$4-$G154)&lt;($C154+$B154),IF(K$4=$G154+$B154,SUMIFS(INDEX('ABP REC Calc'!$G$6:$AB$69,,MATCH('ABP REC Deliveries'!$H154,'ABP REC Calc'!$G$5:$AB$5,0)),'ABP REC Calc'!$C$6:$C$69,'ABP REC Deliveries'!$E154,'ABP REC Calc'!$B$6:$B$69,'ABP REC Deliveries'!$F154),
IF(K$4&gt;$G154,J154*(1-Inputs_ByYear!$D$4),0)),0)</f>
        <v>0</v>
      </c>
      <c r="L154" s="248">
        <f>IF((L$4-$G154)&lt;($C154+$B154),IF(L$4=$G154+$B154,SUMIFS(INDEX('ABP REC Calc'!$G$6:$AB$69,,MATCH('ABP REC Deliveries'!$H154,'ABP REC Calc'!$G$5:$AB$5,0)),'ABP REC Calc'!$C$6:$C$69,'ABP REC Deliveries'!$E154,'ABP REC Calc'!$B$6:$B$69,'ABP REC Deliveries'!$F154),
IF(L$4&gt;$G154,K154*(1-Inputs_ByYear!$D$4),0)),0)</f>
        <v>0</v>
      </c>
      <c r="M154" s="248">
        <f>IF((M$4-$G154)&lt;($C154+$B154),IF(M$4=$G154+$B154,SUMIFS(INDEX('ABP REC Calc'!$G$6:$AB$69,,MATCH('ABP REC Deliveries'!$H154,'ABP REC Calc'!$G$5:$AB$5,0)),'ABP REC Calc'!$C$6:$C$69,'ABP REC Deliveries'!$E154,'ABP REC Calc'!$B$6:$B$69,'ABP REC Deliveries'!$F154),
IF(M$4&gt;$G154,L154*(1-Inputs_ByYear!$D$4),0)),0)</f>
        <v>0</v>
      </c>
      <c r="N154" s="248">
        <f>IF((N$4-$G154)&lt;($C154+$B154),IF(N$4=$G154+$B154,SUMIFS(INDEX('ABP REC Calc'!$G$6:$AB$69,,MATCH('ABP REC Deliveries'!$H154,'ABP REC Calc'!$G$5:$AB$5,0)),'ABP REC Calc'!$C$6:$C$69,'ABP REC Deliveries'!$E154,'ABP REC Calc'!$B$6:$B$69,'ABP REC Deliveries'!$F154),
IF(N$4&gt;$G154,M154*(1-Inputs_ByYear!$D$4),0)),0)</f>
        <v>0</v>
      </c>
      <c r="O154" s="248">
        <f>IF((O$4-$G154)&lt;($C154+$B154),IF(O$4=$G154+$B154,SUMIFS(INDEX('ABP REC Calc'!$G$6:$AB$69,,MATCH('ABP REC Deliveries'!$H154,'ABP REC Calc'!$G$5:$AB$5,0)),'ABP REC Calc'!$C$6:$C$69,'ABP REC Deliveries'!$E154,'ABP REC Calc'!$B$6:$B$69,'ABP REC Deliveries'!$F154),
IF(O$4&gt;$G154,N154*(1-Inputs_ByYear!$D$4),0)),0)</f>
        <v>0</v>
      </c>
      <c r="P154" s="248">
        <f>IF((P$4-$G154)&lt;($C154+$B154),IF(P$4=$G154+$B154,SUMIFS(INDEX('ABP REC Calc'!$G$6:$AB$69,,MATCH('ABP REC Deliveries'!$H154,'ABP REC Calc'!$G$5:$AB$5,0)),'ABP REC Calc'!$C$6:$C$69,'ABP REC Deliveries'!$E154,'ABP REC Calc'!$B$6:$B$69,'ABP REC Deliveries'!$F154),
IF(P$4&gt;$G154,O154*(1-Inputs_ByYear!$D$4),0)),0)</f>
        <v>0</v>
      </c>
      <c r="Q154" s="248">
        <f>IF((Q$4-$G154)&lt;($C154+$B154),IF(Q$4=$G154+$B154,SUMIFS(INDEX('ABP REC Calc'!$G$6:$AB$69,,MATCH('ABP REC Deliveries'!$H154,'ABP REC Calc'!$G$5:$AB$5,0)),'ABP REC Calc'!$C$6:$C$69,'ABP REC Deliveries'!$E154,'ABP REC Calc'!$B$6:$B$69,'ABP REC Deliveries'!$F154),
IF(Q$4&gt;$G154,P154*(1-Inputs_ByYear!$D$4),0)),0)</f>
        <v>0</v>
      </c>
      <c r="R154" s="248">
        <f>IF((R$4-$G154)&lt;($C154+$B154),IF(R$4=$G154+$B154,SUMIFS(INDEX('ABP REC Calc'!$G$6:$AB$69,,MATCH('ABP REC Deliveries'!$H154,'ABP REC Calc'!$G$5:$AB$5,0)),'ABP REC Calc'!$C$6:$C$69,'ABP REC Deliveries'!$E154,'ABP REC Calc'!$B$6:$B$69,'ABP REC Deliveries'!$F154),
IF(R$4&gt;$G154,Q154*(1-Inputs_ByYear!$D$4),0)),0)</f>
        <v>0</v>
      </c>
      <c r="S154" s="248">
        <f>IF((S$4-$G154)&lt;($C154+$B154),IF(S$4=$G154+$B154,SUMIFS(INDEX('ABP REC Calc'!$G$6:$AB$69,,MATCH('ABP REC Deliveries'!$H154,'ABP REC Calc'!$G$5:$AB$5,0)),'ABP REC Calc'!$C$6:$C$69,'ABP REC Deliveries'!$E154,'ABP REC Calc'!$B$6:$B$69,'ABP REC Deliveries'!$F154),
IF(S$4&gt;$G154,R154*(1-Inputs_ByYear!$D$4),0)),0)</f>
        <v>0</v>
      </c>
      <c r="T154" s="248">
        <f>IF((T$4-$G154)&lt;($C154+$B154),IF(T$4=$G154+$B154,SUMIFS(INDEX('ABP REC Calc'!$G$6:$AB$69,,MATCH('ABP REC Deliveries'!$H154,'ABP REC Calc'!$G$5:$AB$5,0)),'ABP REC Calc'!$C$6:$C$69,'ABP REC Deliveries'!$E154,'ABP REC Calc'!$B$6:$B$69,'ABP REC Deliveries'!$F154),
IF(T$4&gt;$G154,S154*(1-Inputs_ByYear!$D$4),0)),0)</f>
        <v>0</v>
      </c>
      <c r="U154" s="248">
        <f>IF((U$4-$G154)&lt;($C154+$B154),IF(U$4=$G154+$B154,SUMIFS(INDEX('ABP REC Calc'!$G$6:$AB$69,,MATCH('ABP REC Deliveries'!$H154,'ABP REC Calc'!$G$5:$AB$5,0)),'ABP REC Calc'!$C$6:$C$69,'ABP REC Deliveries'!$E154,'ABP REC Calc'!$B$6:$B$69,'ABP REC Deliveries'!$F154),
IF(U$4&gt;$G154,T154*(1-Inputs_ByYear!$D$4),0)),0)</f>
        <v>0</v>
      </c>
      <c r="V154" s="248">
        <f>IF((V$4-$G154)&lt;($C154+$B154),IF(V$4=$G154+$B154,SUMIFS(INDEX('ABP REC Calc'!$G$6:$AB$69,,MATCH('ABP REC Deliveries'!$H154,'ABP REC Calc'!$G$5:$AB$5,0)),'ABP REC Calc'!$C$6:$C$69,'ABP REC Deliveries'!$E154,'ABP REC Calc'!$B$6:$B$69,'ABP REC Deliveries'!$F154),
IF(V$4&gt;$G154,U154*(1-Inputs_ByYear!$D$4),0)),0)</f>
        <v>0</v>
      </c>
      <c r="W154" s="248">
        <f>IF((W$4-$G154)&lt;($C154+$B154),IF(W$4=$G154+$B154,SUMIFS(INDEX('ABP REC Calc'!$G$6:$AB$69,,MATCH('ABP REC Deliveries'!$H154,'ABP REC Calc'!$G$5:$AB$5,0)),'ABP REC Calc'!$C$6:$C$69,'ABP REC Deliveries'!$E154,'ABP REC Calc'!$B$6:$B$69,'ABP REC Deliveries'!$F154),
IF(W$4&gt;$G154,V154*(1-Inputs_ByYear!$D$4),0)),0)</f>
        <v>0</v>
      </c>
      <c r="X154" s="248">
        <f>IF((X$4-$G154)&lt;($C154+$B154),IF(X$4=$G154+$B154,SUMIFS(INDEX('ABP REC Calc'!$G$6:$AB$69,,MATCH('ABP REC Deliveries'!$H154,'ABP REC Calc'!$G$5:$AB$5,0)),'ABP REC Calc'!$C$6:$C$69,'ABP REC Deliveries'!$E154,'ABP REC Calc'!$B$6:$B$69,'ABP REC Deliveries'!$F154),
IF(X$4&gt;$G154,W154*(1-Inputs_ByYear!$D$4),0)),0)</f>
        <v>23104.429919999999</v>
      </c>
      <c r="Y154" s="248">
        <f>IF((Y$4-$G154)&lt;($C154+$B154),IF(Y$4=$G154+$B154,SUMIFS(INDEX('ABP REC Calc'!$G$6:$AB$69,,MATCH('ABP REC Deliveries'!$H154,'ABP REC Calc'!$G$5:$AB$5,0)),'ABP REC Calc'!$C$6:$C$69,'ABP REC Deliveries'!$E154,'ABP REC Calc'!$B$6:$B$69,'ABP REC Deliveries'!$F154),
IF(Y$4&gt;$G154,X154*(1-Inputs_ByYear!$D$4),0)),0)</f>
        <v>22988.907770399997</v>
      </c>
      <c r="Z154" s="248">
        <f>IF((Z$4-$G154)&lt;($C154+$B154),IF(Z$4=$G154+$B154,SUMIFS(INDEX('ABP REC Calc'!$G$6:$AB$69,,MATCH('ABP REC Deliveries'!$H154,'ABP REC Calc'!$G$5:$AB$5,0)),'ABP REC Calc'!$C$6:$C$69,'ABP REC Deliveries'!$E154,'ABP REC Calc'!$B$6:$B$69,'ABP REC Deliveries'!$F154),
IF(Z$4&gt;$G154,Y154*(1-Inputs_ByYear!$D$4),0)),0)</f>
        <v>22873.963231547998</v>
      </c>
      <c r="AA154" s="248">
        <f>IF((AA$4-$G154)&lt;($C154+$B154),IF(AA$4=$G154+$B154,SUMIFS(INDEX('ABP REC Calc'!$G$6:$AB$69,,MATCH('ABP REC Deliveries'!$H154,'ABP REC Calc'!$G$5:$AB$5,0)),'ABP REC Calc'!$C$6:$C$69,'ABP REC Deliveries'!$E154,'ABP REC Calc'!$B$6:$B$69,'ABP REC Deliveries'!$F154),
IF(AA$4&gt;$G154,Z154*(1-Inputs_ByYear!$D$4),0)),0)</f>
        <v>22759.593415390256</v>
      </c>
      <c r="AB154" s="248">
        <f>IF((AB$4-$G154)&lt;($C154+$B154),IF(AB$4=$G154+$B154,SUMIFS(INDEX('ABP REC Calc'!$G$6:$AB$69,,MATCH('ABP REC Deliveries'!$H154,'ABP REC Calc'!$G$5:$AB$5,0)),'ABP REC Calc'!$C$6:$C$69,'ABP REC Deliveries'!$E154,'ABP REC Calc'!$B$6:$B$69,'ABP REC Deliveries'!$F154),
IF(AB$4&gt;$G154,AA154*(1-Inputs_ByYear!$D$4),0)),0)</f>
        <v>22645.795448313303</v>
      </c>
      <c r="AC154" s="248">
        <f>IF((AC$4-$G154)&lt;($C154+$B154),IF(AC$4=$G154+$B154,SUMIFS(INDEX('ABP REC Calc'!$G$6:$AB$69,,MATCH('ABP REC Deliveries'!$H154,'ABP REC Calc'!$G$5:$AB$5,0)),'ABP REC Calc'!$C$6:$C$69,'ABP REC Deliveries'!$E154,'ABP REC Calc'!$B$6:$B$69,'ABP REC Deliveries'!$F154),
IF(AC$4&gt;$G154,AB154*(1-Inputs_ByYear!$D$4),0)),0)</f>
        <v>22532.566471071736</v>
      </c>
      <c r="AD154" s="248">
        <f>IF((AD$4-$G154)&lt;($C154+$B154),IF(AD$4=$G154+$B154,SUMIFS(INDEX('ABP REC Calc'!$G$6:$AB$69,,MATCH('ABP REC Deliveries'!$H154,'ABP REC Calc'!$G$5:$AB$5,0)),'ABP REC Calc'!$C$6:$C$69,'ABP REC Deliveries'!$E154,'ABP REC Calc'!$B$6:$B$69,'ABP REC Deliveries'!$F154),
IF(AD$4&gt;$G154,AC154*(1-Inputs_ByYear!$D$4),0)),0)</f>
        <v>22419.903638716376</v>
      </c>
    </row>
    <row r="155" spans="2:30" ht="14.45" customHeight="1">
      <c r="B155" s="64">
        <v>2</v>
      </c>
      <c r="C155" s="64">
        <v>20</v>
      </c>
      <c r="D155" s="64" t="s">
        <v>229</v>
      </c>
      <c r="E155" s="234" t="s">
        <v>221</v>
      </c>
      <c r="F155" s="231" t="s">
        <v>230</v>
      </c>
      <c r="G155" s="231">
        <f t="shared" si="7"/>
        <v>2038</v>
      </c>
      <c r="H155" s="239" t="s">
        <v>36</v>
      </c>
      <c r="I155" s="247">
        <v>0</v>
      </c>
      <c r="J155" s="247">
        <v>0</v>
      </c>
      <c r="K155" s="248">
        <f>IF((K$4-$G155)&lt;($C155+$B155),IF(K$4=$G155+$B155,SUMIFS(INDEX('ABP REC Calc'!$G$6:$AB$69,,MATCH('ABP REC Deliveries'!$H155,'ABP REC Calc'!$G$5:$AB$5,0)),'ABP REC Calc'!$C$6:$C$69,'ABP REC Deliveries'!$E155,'ABP REC Calc'!$B$6:$B$69,'ABP REC Deliveries'!$F155),
IF(K$4&gt;$G155,J155*(1-Inputs_ByYear!$D$4),0)),0)</f>
        <v>0</v>
      </c>
      <c r="L155" s="248">
        <f>IF((L$4-$G155)&lt;($C155+$B155),IF(L$4=$G155+$B155,SUMIFS(INDEX('ABP REC Calc'!$G$6:$AB$69,,MATCH('ABP REC Deliveries'!$H155,'ABP REC Calc'!$G$5:$AB$5,0)),'ABP REC Calc'!$C$6:$C$69,'ABP REC Deliveries'!$E155,'ABP REC Calc'!$B$6:$B$69,'ABP REC Deliveries'!$F155),
IF(L$4&gt;$G155,K155*(1-Inputs_ByYear!$D$4),0)),0)</f>
        <v>0</v>
      </c>
      <c r="M155" s="248">
        <f>IF((M$4-$G155)&lt;($C155+$B155),IF(M$4=$G155+$B155,SUMIFS(INDEX('ABP REC Calc'!$G$6:$AB$69,,MATCH('ABP REC Deliveries'!$H155,'ABP REC Calc'!$G$5:$AB$5,0)),'ABP REC Calc'!$C$6:$C$69,'ABP REC Deliveries'!$E155,'ABP REC Calc'!$B$6:$B$69,'ABP REC Deliveries'!$F155),
IF(M$4&gt;$G155,L155*(1-Inputs_ByYear!$D$4),0)),0)</f>
        <v>0</v>
      </c>
      <c r="N155" s="248">
        <f>IF((N$4-$G155)&lt;($C155+$B155),IF(N$4=$G155+$B155,SUMIFS(INDEX('ABP REC Calc'!$G$6:$AB$69,,MATCH('ABP REC Deliveries'!$H155,'ABP REC Calc'!$G$5:$AB$5,0)),'ABP REC Calc'!$C$6:$C$69,'ABP REC Deliveries'!$E155,'ABP REC Calc'!$B$6:$B$69,'ABP REC Deliveries'!$F155),
IF(N$4&gt;$G155,M155*(1-Inputs_ByYear!$D$4),0)),0)</f>
        <v>0</v>
      </c>
      <c r="O155" s="248">
        <f>IF((O$4-$G155)&lt;($C155+$B155),IF(O$4=$G155+$B155,SUMIFS(INDEX('ABP REC Calc'!$G$6:$AB$69,,MATCH('ABP REC Deliveries'!$H155,'ABP REC Calc'!$G$5:$AB$5,0)),'ABP REC Calc'!$C$6:$C$69,'ABP REC Deliveries'!$E155,'ABP REC Calc'!$B$6:$B$69,'ABP REC Deliveries'!$F155),
IF(O$4&gt;$G155,N155*(1-Inputs_ByYear!$D$4),0)),0)</f>
        <v>0</v>
      </c>
      <c r="P155" s="248">
        <f>IF((P$4-$G155)&lt;($C155+$B155),IF(P$4=$G155+$B155,SUMIFS(INDEX('ABP REC Calc'!$G$6:$AB$69,,MATCH('ABP REC Deliveries'!$H155,'ABP REC Calc'!$G$5:$AB$5,0)),'ABP REC Calc'!$C$6:$C$69,'ABP REC Deliveries'!$E155,'ABP REC Calc'!$B$6:$B$69,'ABP REC Deliveries'!$F155),
IF(P$4&gt;$G155,O155*(1-Inputs_ByYear!$D$4),0)),0)</f>
        <v>0</v>
      </c>
      <c r="Q155" s="248">
        <f>IF((Q$4-$G155)&lt;($C155+$B155),IF(Q$4=$G155+$B155,SUMIFS(INDEX('ABP REC Calc'!$G$6:$AB$69,,MATCH('ABP REC Deliveries'!$H155,'ABP REC Calc'!$G$5:$AB$5,0)),'ABP REC Calc'!$C$6:$C$69,'ABP REC Deliveries'!$E155,'ABP REC Calc'!$B$6:$B$69,'ABP REC Deliveries'!$F155),
IF(Q$4&gt;$G155,P155*(1-Inputs_ByYear!$D$4),0)),0)</f>
        <v>0</v>
      </c>
      <c r="R155" s="248">
        <f>IF((R$4-$G155)&lt;($C155+$B155),IF(R$4=$G155+$B155,SUMIFS(INDEX('ABP REC Calc'!$G$6:$AB$69,,MATCH('ABP REC Deliveries'!$H155,'ABP REC Calc'!$G$5:$AB$5,0)),'ABP REC Calc'!$C$6:$C$69,'ABP REC Deliveries'!$E155,'ABP REC Calc'!$B$6:$B$69,'ABP REC Deliveries'!$F155),
IF(R$4&gt;$G155,Q155*(1-Inputs_ByYear!$D$4),0)),0)</f>
        <v>0</v>
      </c>
      <c r="S155" s="248">
        <f>IF((S$4-$G155)&lt;($C155+$B155),IF(S$4=$G155+$B155,SUMIFS(INDEX('ABP REC Calc'!$G$6:$AB$69,,MATCH('ABP REC Deliveries'!$H155,'ABP REC Calc'!$G$5:$AB$5,0)),'ABP REC Calc'!$C$6:$C$69,'ABP REC Deliveries'!$E155,'ABP REC Calc'!$B$6:$B$69,'ABP REC Deliveries'!$F155),
IF(S$4&gt;$G155,R155*(1-Inputs_ByYear!$D$4),0)),0)</f>
        <v>0</v>
      </c>
      <c r="T155" s="248">
        <f>IF((T$4-$G155)&lt;($C155+$B155),IF(T$4=$G155+$B155,SUMIFS(INDEX('ABP REC Calc'!$G$6:$AB$69,,MATCH('ABP REC Deliveries'!$H155,'ABP REC Calc'!$G$5:$AB$5,0)),'ABP REC Calc'!$C$6:$C$69,'ABP REC Deliveries'!$E155,'ABP REC Calc'!$B$6:$B$69,'ABP REC Deliveries'!$F155),
IF(T$4&gt;$G155,S155*(1-Inputs_ByYear!$D$4),0)),0)</f>
        <v>0</v>
      </c>
      <c r="U155" s="248">
        <f>IF((U$4-$G155)&lt;($C155+$B155),IF(U$4=$G155+$B155,SUMIFS(INDEX('ABP REC Calc'!$G$6:$AB$69,,MATCH('ABP REC Deliveries'!$H155,'ABP REC Calc'!$G$5:$AB$5,0)),'ABP REC Calc'!$C$6:$C$69,'ABP REC Deliveries'!$E155,'ABP REC Calc'!$B$6:$B$69,'ABP REC Deliveries'!$F155),
IF(U$4&gt;$G155,T155*(1-Inputs_ByYear!$D$4),0)),0)</f>
        <v>0</v>
      </c>
      <c r="V155" s="248">
        <f>IF((V$4-$G155)&lt;($C155+$B155),IF(V$4=$G155+$B155,SUMIFS(INDEX('ABP REC Calc'!$G$6:$AB$69,,MATCH('ABP REC Deliveries'!$H155,'ABP REC Calc'!$G$5:$AB$5,0)),'ABP REC Calc'!$C$6:$C$69,'ABP REC Deliveries'!$E155,'ABP REC Calc'!$B$6:$B$69,'ABP REC Deliveries'!$F155),
IF(V$4&gt;$G155,U155*(1-Inputs_ByYear!$D$4),0)),0)</f>
        <v>0</v>
      </c>
      <c r="W155" s="248">
        <f>IF((W$4-$G155)&lt;($C155+$B155),IF(W$4=$G155+$B155,SUMIFS(INDEX('ABP REC Calc'!$G$6:$AB$69,,MATCH('ABP REC Deliveries'!$H155,'ABP REC Calc'!$G$5:$AB$5,0)),'ABP REC Calc'!$C$6:$C$69,'ABP REC Deliveries'!$E155,'ABP REC Calc'!$B$6:$B$69,'ABP REC Deliveries'!$F155),
IF(W$4&gt;$G155,V155*(1-Inputs_ByYear!$D$4),0)),0)</f>
        <v>0</v>
      </c>
      <c r="X155" s="248">
        <f>IF((X$4-$G155)&lt;($C155+$B155),IF(X$4=$G155+$B155,SUMIFS(INDEX('ABP REC Calc'!$G$6:$AB$69,,MATCH('ABP REC Deliveries'!$H155,'ABP REC Calc'!$G$5:$AB$5,0)),'ABP REC Calc'!$C$6:$C$69,'ABP REC Deliveries'!$E155,'ABP REC Calc'!$B$6:$B$69,'ABP REC Deliveries'!$F155),
IF(X$4&gt;$G155,W155*(1-Inputs_ByYear!$D$4),0)),0)</f>
        <v>0</v>
      </c>
      <c r="Y155" s="248">
        <f>IF((Y$4-$G155)&lt;($C155+$B155),IF(Y$4=$G155+$B155,SUMIFS(INDEX('ABP REC Calc'!$G$6:$AB$69,,MATCH('ABP REC Deliveries'!$H155,'ABP REC Calc'!$G$5:$AB$5,0)),'ABP REC Calc'!$C$6:$C$69,'ABP REC Deliveries'!$E155,'ABP REC Calc'!$B$6:$B$69,'ABP REC Deliveries'!$F155),
IF(Y$4&gt;$G155,X155*(1-Inputs_ByYear!$D$4),0)),0)</f>
        <v>23104.429919999999</v>
      </c>
      <c r="Z155" s="248">
        <f>IF((Z$4-$G155)&lt;($C155+$B155),IF(Z$4=$G155+$B155,SUMIFS(INDEX('ABP REC Calc'!$G$6:$AB$69,,MATCH('ABP REC Deliveries'!$H155,'ABP REC Calc'!$G$5:$AB$5,0)),'ABP REC Calc'!$C$6:$C$69,'ABP REC Deliveries'!$E155,'ABP REC Calc'!$B$6:$B$69,'ABP REC Deliveries'!$F155),
IF(Z$4&gt;$G155,Y155*(1-Inputs_ByYear!$D$4),0)),0)</f>
        <v>22988.907770399997</v>
      </c>
      <c r="AA155" s="248">
        <f>IF((AA$4-$G155)&lt;($C155+$B155),IF(AA$4=$G155+$B155,SUMIFS(INDEX('ABP REC Calc'!$G$6:$AB$69,,MATCH('ABP REC Deliveries'!$H155,'ABP REC Calc'!$G$5:$AB$5,0)),'ABP REC Calc'!$C$6:$C$69,'ABP REC Deliveries'!$E155,'ABP REC Calc'!$B$6:$B$69,'ABP REC Deliveries'!$F155),
IF(AA$4&gt;$G155,Z155*(1-Inputs_ByYear!$D$4),0)),0)</f>
        <v>22873.963231547998</v>
      </c>
      <c r="AB155" s="248">
        <f>IF((AB$4-$G155)&lt;($C155+$B155),IF(AB$4=$G155+$B155,SUMIFS(INDEX('ABP REC Calc'!$G$6:$AB$69,,MATCH('ABP REC Deliveries'!$H155,'ABP REC Calc'!$G$5:$AB$5,0)),'ABP REC Calc'!$C$6:$C$69,'ABP REC Deliveries'!$E155,'ABP REC Calc'!$B$6:$B$69,'ABP REC Deliveries'!$F155),
IF(AB$4&gt;$G155,AA155*(1-Inputs_ByYear!$D$4),0)),0)</f>
        <v>22759.593415390256</v>
      </c>
      <c r="AC155" s="248">
        <f>IF((AC$4-$G155)&lt;($C155+$B155),IF(AC$4=$G155+$B155,SUMIFS(INDEX('ABP REC Calc'!$G$6:$AB$69,,MATCH('ABP REC Deliveries'!$H155,'ABP REC Calc'!$G$5:$AB$5,0)),'ABP REC Calc'!$C$6:$C$69,'ABP REC Deliveries'!$E155,'ABP REC Calc'!$B$6:$B$69,'ABP REC Deliveries'!$F155),
IF(AC$4&gt;$G155,AB155*(1-Inputs_ByYear!$D$4),0)),0)</f>
        <v>22645.795448313303</v>
      </c>
      <c r="AD155" s="248">
        <f>IF((AD$4-$G155)&lt;($C155+$B155),IF(AD$4=$G155+$B155,SUMIFS(INDEX('ABP REC Calc'!$G$6:$AB$69,,MATCH('ABP REC Deliveries'!$H155,'ABP REC Calc'!$G$5:$AB$5,0)),'ABP REC Calc'!$C$6:$C$69,'ABP REC Deliveries'!$E155,'ABP REC Calc'!$B$6:$B$69,'ABP REC Deliveries'!$F155),
IF(AD$4&gt;$G155,AC155*(1-Inputs_ByYear!$D$4),0)),0)</f>
        <v>22532.566471071736</v>
      </c>
    </row>
    <row r="156" spans="2:30" ht="14.45" customHeight="1">
      <c r="B156" s="64">
        <v>2</v>
      </c>
      <c r="C156" s="64">
        <v>20</v>
      </c>
      <c r="D156" s="64" t="s">
        <v>229</v>
      </c>
      <c r="E156" s="234" t="s">
        <v>221</v>
      </c>
      <c r="F156" s="231" t="s">
        <v>230</v>
      </c>
      <c r="G156" s="231">
        <f t="shared" si="7"/>
        <v>2039</v>
      </c>
      <c r="H156" s="239" t="s">
        <v>37</v>
      </c>
      <c r="I156" s="247">
        <v>0</v>
      </c>
      <c r="J156" s="247">
        <v>0</v>
      </c>
      <c r="K156" s="248">
        <f>IF((K$4-$G156)&lt;($C156+$B156),IF(K$4=$G156+$B156,SUMIFS(INDEX('ABP REC Calc'!$G$6:$AB$69,,MATCH('ABP REC Deliveries'!$H156,'ABP REC Calc'!$G$5:$AB$5,0)),'ABP REC Calc'!$C$6:$C$69,'ABP REC Deliveries'!$E156,'ABP REC Calc'!$B$6:$B$69,'ABP REC Deliveries'!$F156),
IF(K$4&gt;$G156,J156*(1-Inputs_ByYear!$D$4),0)),0)</f>
        <v>0</v>
      </c>
      <c r="L156" s="248">
        <f>IF((L$4-$G156)&lt;($C156+$B156),IF(L$4=$G156+$B156,SUMIFS(INDEX('ABP REC Calc'!$G$6:$AB$69,,MATCH('ABP REC Deliveries'!$H156,'ABP REC Calc'!$G$5:$AB$5,0)),'ABP REC Calc'!$C$6:$C$69,'ABP REC Deliveries'!$E156,'ABP REC Calc'!$B$6:$B$69,'ABP REC Deliveries'!$F156),
IF(L$4&gt;$G156,K156*(1-Inputs_ByYear!$D$4),0)),0)</f>
        <v>0</v>
      </c>
      <c r="M156" s="248">
        <f>IF((M$4-$G156)&lt;($C156+$B156),IF(M$4=$G156+$B156,SUMIFS(INDEX('ABP REC Calc'!$G$6:$AB$69,,MATCH('ABP REC Deliveries'!$H156,'ABP REC Calc'!$G$5:$AB$5,0)),'ABP REC Calc'!$C$6:$C$69,'ABP REC Deliveries'!$E156,'ABP REC Calc'!$B$6:$B$69,'ABP REC Deliveries'!$F156),
IF(M$4&gt;$G156,L156*(1-Inputs_ByYear!$D$4),0)),0)</f>
        <v>0</v>
      </c>
      <c r="N156" s="248">
        <f>IF((N$4-$G156)&lt;($C156+$B156),IF(N$4=$G156+$B156,SUMIFS(INDEX('ABP REC Calc'!$G$6:$AB$69,,MATCH('ABP REC Deliveries'!$H156,'ABP REC Calc'!$G$5:$AB$5,0)),'ABP REC Calc'!$C$6:$C$69,'ABP REC Deliveries'!$E156,'ABP REC Calc'!$B$6:$B$69,'ABP REC Deliveries'!$F156),
IF(N$4&gt;$G156,M156*(1-Inputs_ByYear!$D$4),0)),0)</f>
        <v>0</v>
      </c>
      <c r="O156" s="248">
        <f>IF((O$4-$G156)&lt;($C156+$B156),IF(O$4=$G156+$B156,SUMIFS(INDEX('ABP REC Calc'!$G$6:$AB$69,,MATCH('ABP REC Deliveries'!$H156,'ABP REC Calc'!$G$5:$AB$5,0)),'ABP REC Calc'!$C$6:$C$69,'ABP REC Deliveries'!$E156,'ABP REC Calc'!$B$6:$B$69,'ABP REC Deliveries'!$F156),
IF(O$4&gt;$G156,N156*(1-Inputs_ByYear!$D$4),0)),0)</f>
        <v>0</v>
      </c>
      <c r="P156" s="248">
        <f>IF((P$4-$G156)&lt;($C156+$B156),IF(P$4=$G156+$B156,SUMIFS(INDEX('ABP REC Calc'!$G$6:$AB$69,,MATCH('ABP REC Deliveries'!$H156,'ABP REC Calc'!$G$5:$AB$5,0)),'ABP REC Calc'!$C$6:$C$69,'ABP REC Deliveries'!$E156,'ABP REC Calc'!$B$6:$B$69,'ABP REC Deliveries'!$F156),
IF(P$4&gt;$G156,O156*(1-Inputs_ByYear!$D$4),0)),0)</f>
        <v>0</v>
      </c>
      <c r="Q156" s="248">
        <f>IF((Q$4-$G156)&lt;($C156+$B156),IF(Q$4=$G156+$B156,SUMIFS(INDEX('ABP REC Calc'!$G$6:$AB$69,,MATCH('ABP REC Deliveries'!$H156,'ABP REC Calc'!$G$5:$AB$5,0)),'ABP REC Calc'!$C$6:$C$69,'ABP REC Deliveries'!$E156,'ABP REC Calc'!$B$6:$B$69,'ABP REC Deliveries'!$F156),
IF(Q$4&gt;$G156,P156*(1-Inputs_ByYear!$D$4),0)),0)</f>
        <v>0</v>
      </c>
      <c r="R156" s="248">
        <f>IF((R$4-$G156)&lt;($C156+$B156),IF(R$4=$G156+$B156,SUMIFS(INDEX('ABP REC Calc'!$G$6:$AB$69,,MATCH('ABP REC Deliveries'!$H156,'ABP REC Calc'!$G$5:$AB$5,0)),'ABP REC Calc'!$C$6:$C$69,'ABP REC Deliveries'!$E156,'ABP REC Calc'!$B$6:$B$69,'ABP REC Deliveries'!$F156),
IF(R$4&gt;$G156,Q156*(1-Inputs_ByYear!$D$4),0)),0)</f>
        <v>0</v>
      </c>
      <c r="S156" s="248">
        <f>IF((S$4-$G156)&lt;($C156+$B156),IF(S$4=$G156+$B156,SUMIFS(INDEX('ABP REC Calc'!$G$6:$AB$69,,MATCH('ABP REC Deliveries'!$H156,'ABP REC Calc'!$G$5:$AB$5,0)),'ABP REC Calc'!$C$6:$C$69,'ABP REC Deliveries'!$E156,'ABP REC Calc'!$B$6:$B$69,'ABP REC Deliveries'!$F156),
IF(S$4&gt;$G156,R156*(1-Inputs_ByYear!$D$4),0)),0)</f>
        <v>0</v>
      </c>
      <c r="T156" s="248">
        <f>IF((T$4-$G156)&lt;($C156+$B156),IF(T$4=$G156+$B156,SUMIFS(INDEX('ABP REC Calc'!$G$6:$AB$69,,MATCH('ABP REC Deliveries'!$H156,'ABP REC Calc'!$G$5:$AB$5,0)),'ABP REC Calc'!$C$6:$C$69,'ABP REC Deliveries'!$E156,'ABP REC Calc'!$B$6:$B$69,'ABP REC Deliveries'!$F156),
IF(T$4&gt;$G156,S156*(1-Inputs_ByYear!$D$4),0)),0)</f>
        <v>0</v>
      </c>
      <c r="U156" s="248">
        <f>IF((U$4-$G156)&lt;($C156+$B156),IF(U$4=$G156+$B156,SUMIFS(INDEX('ABP REC Calc'!$G$6:$AB$69,,MATCH('ABP REC Deliveries'!$H156,'ABP REC Calc'!$G$5:$AB$5,0)),'ABP REC Calc'!$C$6:$C$69,'ABP REC Deliveries'!$E156,'ABP REC Calc'!$B$6:$B$69,'ABP REC Deliveries'!$F156),
IF(U$4&gt;$G156,T156*(1-Inputs_ByYear!$D$4),0)),0)</f>
        <v>0</v>
      </c>
      <c r="V156" s="248">
        <f>IF((V$4-$G156)&lt;($C156+$B156),IF(V$4=$G156+$B156,SUMIFS(INDEX('ABP REC Calc'!$G$6:$AB$69,,MATCH('ABP REC Deliveries'!$H156,'ABP REC Calc'!$G$5:$AB$5,0)),'ABP REC Calc'!$C$6:$C$69,'ABP REC Deliveries'!$E156,'ABP REC Calc'!$B$6:$B$69,'ABP REC Deliveries'!$F156),
IF(V$4&gt;$G156,U156*(1-Inputs_ByYear!$D$4),0)),0)</f>
        <v>0</v>
      </c>
      <c r="W156" s="248">
        <f>IF((W$4-$G156)&lt;($C156+$B156),IF(W$4=$G156+$B156,SUMIFS(INDEX('ABP REC Calc'!$G$6:$AB$69,,MATCH('ABP REC Deliveries'!$H156,'ABP REC Calc'!$G$5:$AB$5,0)),'ABP REC Calc'!$C$6:$C$69,'ABP REC Deliveries'!$E156,'ABP REC Calc'!$B$6:$B$69,'ABP REC Deliveries'!$F156),
IF(W$4&gt;$G156,V156*(1-Inputs_ByYear!$D$4),0)),0)</f>
        <v>0</v>
      </c>
      <c r="X156" s="248">
        <f>IF((X$4-$G156)&lt;($C156+$B156),IF(X$4=$G156+$B156,SUMIFS(INDEX('ABP REC Calc'!$G$6:$AB$69,,MATCH('ABP REC Deliveries'!$H156,'ABP REC Calc'!$G$5:$AB$5,0)),'ABP REC Calc'!$C$6:$C$69,'ABP REC Deliveries'!$E156,'ABP REC Calc'!$B$6:$B$69,'ABP REC Deliveries'!$F156),
IF(X$4&gt;$G156,W156*(1-Inputs_ByYear!$D$4),0)),0)</f>
        <v>0</v>
      </c>
      <c r="Y156" s="248">
        <f>IF((Y$4-$G156)&lt;($C156+$B156),IF(Y$4=$G156+$B156,SUMIFS(INDEX('ABP REC Calc'!$G$6:$AB$69,,MATCH('ABP REC Deliveries'!$H156,'ABP REC Calc'!$G$5:$AB$5,0)),'ABP REC Calc'!$C$6:$C$69,'ABP REC Deliveries'!$E156,'ABP REC Calc'!$B$6:$B$69,'ABP REC Deliveries'!$F156),
IF(Y$4&gt;$G156,X156*(1-Inputs_ByYear!$D$4),0)),0)</f>
        <v>0</v>
      </c>
      <c r="Z156" s="248">
        <f>IF((Z$4-$G156)&lt;($C156+$B156),IF(Z$4=$G156+$B156,SUMIFS(INDEX('ABP REC Calc'!$G$6:$AB$69,,MATCH('ABP REC Deliveries'!$H156,'ABP REC Calc'!$G$5:$AB$5,0)),'ABP REC Calc'!$C$6:$C$69,'ABP REC Deliveries'!$E156,'ABP REC Calc'!$B$6:$B$69,'ABP REC Deliveries'!$F156),
IF(Z$4&gt;$G156,Y156*(1-Inputs_ByYear!$D$4),0)),0)</f>
        <v>23104.429919999999</v>
      </c>
      <c r="AA156" s="248">
        <f>IF((AA$4-$G156)&lt;($C156+$B156),IF(AA$4=$G156+$B156,SUMIFS(INDEX('ABP REC Calc'!$G$6:$AB$69,,MATCH('ABP REC Deliveries'!$H156,'ABP REC Calc'!$G$5:$AB$5,0)),'ABP REC Calc'!$C$6:$C$69,'ABP REC Deliveries'!$E156,'ABP REC Calc'!$B$6:$B$69,'ABP REC Deliveries'!$F156),
IF(AA$4&gt;$G156,Z156*(1-Inputs_ByYear!$D$4),0)),0)</f>
        <v>22988.907770399997</v>
      </c>
      <c r="AB156" s="248">
        <f>IF((AB$4-$G156)&lt;($C156+$B156),IF(AB$4=$G156+$B156,SUMIFS(INDEX('ABP REC Calc'!$G$6:$AB$69,,MATCH('ABP REC Deliveries'!$H156,'ABP REC Calc'!$G$5:$AB$5,0)),'ABP REC Calc'!$C$6:$C$69,'ABP REC Deliveries'!$E156,'ABP REC Calc'!$B$6:$B$69,'ABP REC Deliveries'!$F156),
IF(AB$4&gt;$G156,AA156*(1-Inputs_ByYear!$D$4),0)),0)</f>
        <v>22873.963231547998</v>
      </c>
      <c r="AC156" s="248">
        <f>IF((AC$4-$G156)&lt;($C156+$B156),IF(AC$4=$G156+$B156,SUMIFS(INDEX('ABP REC Calc'!$G$6:$AB$69,,MATCH('ABP REC Deliveries'!$H156,'ABP REC Calc'!$G$5:$AB$5,0)),'ABP REC Calc'!$C$6:$C$69,'ABP REC Deliveries'!$E156,'ABP REC Calc'!$B$6:$B$69,'ABP REC Deliveries'!$F156),
IF(AC$4&gt;$G156,AB156*(1-Inputs_ByYear!$D$4),0)),0)</f>
        <v>22759.593415390256</v>
      </c>
      <c r="AD156" s="248">
        <f>IF((AD$4-$G156)&lt;($C156+$B156),IF(AD$4=$G156+$B156,SUMIFS(INDEX('ABP REC Calc'!$G$6:$AB$69,,MATCH('ABP REC Deliveries'!$H156,'ABP REC Calc'!$G$5:$AB$5,0)),'ABP REC Calc'!$C$6:$C$69,'ABP REC Deliveries'!$E156,'ABP REC Calc'!$B$6:$B$69,'ABP REC Deliveries'!$F156),
IF(AD$4&gt;$G156,AC156*(1-Inputs_ByYear!$D$4),0)),0)</f>
        <v>22645.795448313303</v>
      </c>
    </row>
    <row r="157" spans="2:30" ht="14.45" customHeight="1">
      <c r="B157" s="64">
        <v>2</v>
      </c>
      <c r="C157" s="64">
        <v>20</v>
      </c>
      <c r="D157" s="64" t="s">
        <v>229</v>
      </c>
      <c r="E157" s="234" t="s">
        <v>221</v>
      </c>
      <c r="F157" s="231" t="s">
        <v>230</v>
      </c>
      <c r="G157" s="231">
        <f t="shared" si="7"/>
        <v>2040</v>
      </c>
      <c r="H157" s="239" t="s">
        <v>38</v>
      </c>
      <c r="I157" s="247">
        <v>0</v>
      </c>
      <c r="J157" s="247">
        <v>0</v>
      </c>
      <c r="K157" s="248">
        <f>IF((K$4-$G157)&lt;($C157+$B157),IF(K$4=$G157+$B157,SUMIFS(INDEX('ABP REC Calc'!$G$6:$AB$69,,MATCH('ABP REC Deliveries'!$H157,'ABP REC Calc'!$G$5:$AB$5,0)),'ABP REC Calc'!$C$6:$C$69,'ABP REC Deliveries'!$E157,'ABP REC Calc'!$B$6:$B$69,'ABP REC Deliveries'!$F157),
IF(K$4&gt;$G157,J157*(1-Inputs_ByYear!$D$4),0)),0)</f>
        <v>0</v>
      </c>
      <c r="L157" s="248">
        <f>IF((L$4-$G157)&lt;($C157+$B157),IF(L$4=$G157+$B157,SUMIFS(INDEX('ABP REC Calc'!$G$6:$AB$69,,MATCH('ABP REC Deliveries'!$H157,'ABP REC Calc'!$G$5:$AB$5,0)),'ABP REC Calc'!$C$6:$C$69,'ABP REC Deliveries'!$E157,'ABP REC Calc'!$B$6:$B$69,'ABP REC Deliveries'!$F157),
IF(L$4&gt;$G157,K157*(1-Inputs_ByYear!$D$4),0)),0)</f>
        <v>0</v>
      </c>
      <c r="M157" s="248">
        <f>IF((M$4-$G157)&lt;($C157+$B157),IF(M$4=$G157+$B157,SUMIFS(INDEX('ABP REC Calc'!$G$6:$AB$69,,MATCH('ABP REC Deliveries'!$H157,'ABP REC Calc'!$G$5:$AB$5,0)),'ABP REC Calc'!$C$6:$C$69,'ABP REC Deliveries'!$E157,'ABP REC Calc'!$B$6:$B$69,'ABP REC Deliveries'!$F157),
IF(M$4&gt;$G157,L157*(1-Inputs_ByYear!$D$4),0)),0)</f>
        <v>0</v>
      </c>
      <c r="N157" s="248">
        <f>IF((N$4-$G157)&lt;($C157+$B157),IF(N$4=$G157+$B157,SUMIFS(INDEX('ABP REC Calc'!$G$6:$AB$69,,MATCH('ABP REC Deliveries'!$H157,'ABP REC Calc'!$G$5:$AB$5,0)),'ABP REC Calc'!$C$6:$C$69,'ABP REC Deliveries'!$E157,'ABP REC Calc'!$B$6:$B$69,'ABP REC Deliveries'!$F157),
IF(N$4&gt;$G157,M157*(1-Inputs_ByYear!$D$4),0)),0)</f>
        <v>0</v>
      </c>
      <c r="O157" s="248">
        <f>IF((O$4-$G157)&lt;($C157+$B157),IF(O$4=$G157+$B157,SUMIFS(INDEX('ABP REC Calc'!$G$6:$AB$69,,MATCH('ABP REC Deliveries'!$H157,'ABP REC Calc'!$G$5:$AB$5,0)),'ABP REC Calc'!$C$6:$C$69,'ABP REC Deliveries'!$E157,'ABP REC Calc'!$B$6:$B$69,'ABP REC Deliveries'!$F157),
IF(O$4&gt;$G157,N157*(1-Inputs_ByYear!$D$4),0)),0)</f>
        <v>0</v>
      </c>
      <c r="P157" s="248">
        <f>IF((P$4-$G157)&lt;($C157+$B157),IF(P$4=$G157+$B157,SUMIFS(INDEX('ABP REC Calc'!$G$6:$AB$69,,MATCH('ABP REC Deliveries'!$H157,'ABP REC Calc'!$G$5:$AB$5,0)),'ABP REC Calc'!$C$6:$C$69,'ABP REC Deliveries'!$E157,'ABP REC Calc'!$B$6:$B$69,'ABP REC Deliveries'!$F157),
IF(P$4&gt;$G157,O157*(1-Inputs_ByYear!$D$4),0)),0)</f>
        <v>0</v>
      </c>
      <c r="Q157" s="248">
        <f>IF((Q$4-$G157)&lt;($C157+$B157),IF(Q$4=$G157+$B157,SUMIFS(INDEX('ABP REC Calc'!$G$6:$AB$69,,MATCH('ABP REC Deliveries'!$H157,'ABP REC Calc'!$G$5:$AB$5,0)),'ABP REC Calc'!$C$6:$C$69,'ABP REC Deliveries'!$E157,'ABP REC Calc'!$B$6:$B$69,'ABP REC Deliveries'!$F157),
IF(Q$4&gt;$G157,P157*(1-Inputs_ByYear!$D$4),0)),0)</f>
        <v>0</v>
      </c>
      <c r="R157" s="248">
        <f>IF((R$4-$G157)&lt;($C157+$B157),IF(R$4=$G157+$B157,SUMIFS(INDEX('ABP REC Calc'!$G$6:$AB$69,,MATCH('ABP REC Deliveries'!$H157,'ABP REC Calc'!$G$5:$AB$5,0)),'ABP REC Calc'!$C$6:$C$69,'ABP REC Deliveries'!$E157,'ABP REC Calc'!$B$6:$B$69,'ABP REC Deliveries'!$F157),
IF(R$4&gt;$G157,Q157*(1-Inputs_ByYear!$D$4),0)),0)</f>
        <v>0</v>
      </c>
      <c r="S157" s="248">
        <f>IF((S$4-$G157)&lt;($C157+$B157),IF(S$4=$G157+$B157,SUMIFS(INDEX('ABP REC Calc'!$G$6:$AB$69,,MATCH('ABP REC Deliveries'!$H157,'ABP REC Calc'!$G$5:$AB$5,0)),'ABP REC Calc'!$C$6:$C$69,'ABP REC Deliveries'!$E157,'ABP REC Calc'!$B$6:$B$69,'ABP REC Deliveries'!$F157),
IF(S$4&gt;$G157,R157*(1-Inputs_ByYear!$D$4),0)),0)</f>
        <v>0</v>
      </c>
      <c r="T157" s="248">
        <f>IF((T$4-$G157)&lt;($C157+$B157),IF(T$4=$G157+$B157,SUMIFS(INDEX('ABP REC Calc'!$G$6:$AB$69,,MATCH('ABP REC Deliveries'!$H157,'ABP REC Calc'!$G$5:$AB$5,0)),'ABP REC Calc'!$C$6:$C$69,'ABP REC Deliveries'!$E157,'ABP REC Calc'!$B$6:$B$69,'ABP REC Deliveries'!$F157),
IF(T$4&gt;$G157,S157*(1-Inputs_ByYear!$D$4),0)),0)</f>
        <v>0</v>
      </c>
      <c r="U157" s="248">
        <f>IF((U$4-$G157)&lt;($C157+$B157),IF(U$4=$G157+$B157,SUMIFS(INDEX('ABP REC Calc'!$G$6:$AB$69,,MATCH('ABP REC Deliveries'!$H157,'ABP REC Calc'!$G$5:$AB$5,0)),'ABP REC Calc'!$C$6:$C$69,'ABP REC Deliveries'!$E157,'ABP REC Calc'!$B$6:$B$69,'ABP REC Deliveries'!$F157),
IF(U$4&gt;$G157,T157*(1-Inputs_ByYear!$D$4),0)),0)</f>
        <v>0</v>
      </c>
      <c r="V157" s="248">
        <f>IF((V$4-$G157)&lt;($C157+$B157),IF(V$4=$G157+$B157,SUMIFS(INDEX('ABP REC Calc'!$G$6:$AB$69,,MATCH('ABP REC Deliveries'!$H157,'ABP REC Calc'!$G$5:$AB$5,0)),'ABP REC Calc'!$C$6:$C$69,'ABP REC Deliveries'!$E157,'ABP REC Calc'!$B$6:$B$69,'ABP REC Deliveries'!$F157),
IF(V$4&gt;$G157,U157*(1-Inputs_ByYear!$D$4),0)),0)</f>
        <v>0</v>
      </c>
      <c r="W157" s="248">
        <f>IF((W$4-$G157)&lt;($C157+$B157),IF(W$4=$G157+$B157,SUMIFS(INDEX('ABP REC Calc'!$G$6:$AB$69,,MATCH('ABP REC Deliveries'!$H157,'ABP REC Calc'!$G$5:$AB$5,0)),'ABP REC Calc'!$C$6:$C$69,'ABP REC Deliveries'!$E157,'ABP REC Calc'!$B$6:$B$69,'ABP REC Deliveries'!$F157),
IF(W$4&gt;$G157,V157*(1-Inputs_ByYear!$D$4),0)),0)</f>
        <v>0</v>
      </c>
      <c r="X157" s="248">
        <f>IF((X$4-$G157)&lt;($C157+$B157),IF(X$4=$G157+$B157,SUMIFS(INDEX('ABP REC Calc'!$G$6:$AB$69,,MATCH('ABP REC Deliveries'!$H157,'ABP REC Calc'!$G$5:$AB$5,0)),'ABP REC Calc'!$C$6:$C$69,'ABP REC Deliveries'!$E157,'ABP REC Calc'!$B$6:$B$69,'ABP REC Deliveries'!$F157),
IF(X$4&gt;$G157,W157*(1-Inputs_ByYear!$D$4),0)),0)</f>
        <v>0</v>
      </c>
      <c r="Y157" s="248">
        <f>IF((Y$4-$G157)&lt;($C157+$B157),IF(Y$4=$G157+$B157,SUMIFS(INDEX('ABP REC Calc'!$G$6:$AB$69,,MATCH('ABP REC Deliveries'!$H157,'ABP REC Calc'!$G$5:$AB$5,0)),'ABP REC Calc'!$C$6:$C$69,'ABP REC Deliveries'!$E157,'ABP REC Calc'!$B$6:$B$69,'ABP REC Deliveries'!$F157),
IF(Y$4&gt;$G157,X157*(1-Inputs_ByYear!$D$4),0)),0)</f>
        <v>0</v>
      </c>
      <c r="Z157" s="248">
        <f>IF((Z$4-$G157)&lt;($C157+$B157),IF(Z$4=$G157+$B157,SUMIFS(INDEX('ABP REC Calc'!$G$6:$AB$69,,MATCH('ABP REC Deliveries'!$H157,'ABP REC Calc'!$G$5:$AB$5,0)),'ABP REC Calc'!$C$6:$C$69,'ABP REC Deliveries'!$E157,'ABP REC Calc'!$B$6:$B$69,'ABP REC Deliveries'!$F157),
IF(Z$4&gt;$G157,Y157*(1-Inputs_ByYear!$D$4),0)),0)</f>
        <v>0</v>
      </c>
      <c r="AA157" s="248">
        <f>IF((AA$4-$G157)&lt;($C157+$B157),IF(AA$4=$G157+$B157,SUMIFS(INDEX('ABP REC Calc'!$G$6:$AB$69,,MATCH('ABP REC Deliveries'!$H157,'ABP REC Calc'!$G$5:$AB$5,0)),'ABP REC Calc'!$C$6:$C$69,'ABP REC Deliveries'!$E157,'ABP REC Calc'!$B$6:$B$69,'ABP REC Deliveries'!$F157),
IF(AA$4&gt;$G157,Z157*(1-Inputs_ByYear!$D$4),0)),0)</f>
        <v>23104.429919999999</v>
      </c>
      <c r="AB157" s="248">
        <f>IF((AB$4-$G157)&lt;($C157+$B157),IF(AB$4=$G157+$B157,SUMIFS(INDEX('ABP REC Calc'!$G$6:$AB$69,,MATCH('ABP REC Deliveries'!$H157,'ABP REC Calc'!$G$5:$AB$5,0)),'ABP REC Calc'!$C$6:$C$69,'ABP REC Deliveries'!$E157,'ABP REC Calc'!$B$6:$B$69,'ABP REC Deliveries'!$F157),
IF(AB$4&gt;$G157,AA157*(1-Inputs_ByYear!$D$4),0)),0)</f>
        <v>22988.907770399997</v>
      </c>
      <c r="AC157" s="248">
        <f>IF((AC$4-$G157)&lt;($C157+$B157),IF(AC$4=$G157+$B157,SUMIFS(INDEX('ABP REC Calc'!$G$6:$AB$69,,MATCH('ABP REC Deliveries'!$H157,'ABP REC Calc'!$G$5:$AB$5,0)),'ABP REC Calc'!$C$6:$C$69,'ABP REC Deliveries'!$E157,'ABP REC Calc'!$B$6:$B$69,'ABP REC Deliveries'!$F157),
IF(AC$4&gt;$G157,AB157*(1-Inputs_ByYear!$D$4),0)),0)</f>
        <v>22873.963231547998</v>
      </c>
      <c r="AD157" s="248">
        <f>IF((AD$4-$G157)&lt;($C157+$B157),IF(AD$4=$G157+$B157,SUMIFS(INDEX('ABP REC Calc'!$G$6:$AB$69,,MATCH('ABP REC Deliveries'!$H157,'ABP REC Calc'!$G$5:$AB$5,0)),'ABP REC Calc'!$C$6:$C$69,'ABP REC Deliveries'!$E157,'ABP REC Calc'!$B$6:$B$69,'ABP REC Deliveries'!$F157),
IF(AD$4&gt;$G157,AC157*(1-Inputs_ByYear!$D$4),0)),0)</f>
        <v>22759.593415390256</v>
      </c>
    </row>
    <row r="158" spans="2:30" ht="14.45" customHeight="1">
      <c r="B158" s="64">
        <v>2</v>
      </c>
      <c r="C158" s="64">
        <v>20</v>
      </c>
      <c r="D158" s="64" t="s">
        <v>229</v>
      </c>
      <c r="E158" s="234" t="s">
        <v>221</v>
      </c>
      <c r="F158" s="231" t="s">
        <v>230</v>
      </c>
      <c r="G158" s="231">
        <f t="shared" si="7"/>
        <v>2041</v>
      </c>
      <c r="H158" s="239" t="s">
        <v>39</v>
      </c>
      <c r="I158" s="247">
        <v>0</v>
      </c>
      <c r="J158" s="247">
        <v>0</v>
      </c>
      <c r="K158" s="248">
        <f>IF((K$4-$G158)&lt;($C158+$B158),IF(K$4=$G158+$B158,SUMIFS(INDEX('ABP REC Calc'!$G$6:$AB$69,,MATCH('ABP REC Deliveries'!$H158,'ABP REC Calc'!$G$5:$AB$5,0)),'ABP REC Calc'!$C$6:$C$69,'ABP REC Deliveries'!$E158,'ABP REC Calc'!$B$6:$B$69,'ABP REC Deliveries'!$F158),
IF(K$4&gt;$G158,J158*(1-Inputs_ByYear!$D$4),0)),0)</f>
        <v>0</v>
      </c>
      <c r="L158" s="248">
        <f>IF((L$4-$G158)&lt;($C158+$B158),IF(L$4=$G158+$B158,SUMIFS(INDEX('ABP REC Calc'!$G$6:$AB$69,,MATCH('ABP REC Deliveries'!$H158,'ABP REC Calc'!$G$5:$AB$5,0)),'ABP REC Calc'!$C$6:$C$69,'ABP REC Deliveries'!$E158,'ABP REC Calc'!$B$6:$B$69,'ABP REC Deliveries'!$F158),
IF(L$4&gt;$G158,K158*(1-Inputs_ByYear!$D$4),0)),0)</f>
        <v>0</v>
      </c>
      <c r="M158" s="248">
        <f>IF((M$4-$G158)&lt;($C158+$B158),IF(M$4=$G158+$B158,SUMIFS(INDEX('ABP REC Calc'!$G$6:$AB$69,,MATCH('ABP REC Deliveries'!$H158,'ABP REC Calc'!$G$5:$AB$5,0)),'ABP REC Calc'!$C$6:$C$69,'ABP REC Deliveries'!$E158,'ABP REC Calc'!$B$6:$B$69,'ABP REC Deliveries'!$F158),
IF(M$4&gt;$G158,L158*(1-Inputs_ByYear!$D$4),0)),0)</f>
        <v>0</v>
      </c>
      <c r="N158" s="248">
        <f>IF((N$4-$G158)&lt;($C158+$B158),IF(N$4=$G158+$B158,SUMIFS(INDEX('ABP REC Calc'!$G$6:$AB$69,,MATCH('ABP REC Deliveries'!$H158,'ABP REC Calc'!$G$5:$AB$5,0)),'ABP REC Calc'!$C$6:$C$69,'ABP REC Deliveries'!$E158,'ABP REC Calc'!$B$6:$B$69,'ABP REC Deliveries'!$F158),
IF(N$4&gt;$G158,M158*(1-Inputs_ByYear!$D$4),0)),0)</f>
        <v>0</v>
      </c>
      <c r="O158" s="248">
        <f>IF((O$4-$G158)&lt;($C158+$B158),IF(O$4=$G158+$B158,SUMIFS(INDEX('ABP REC Calc'!$G$6:$AB$69,,MATCH('ABP REC Deliveries'!$H158,'ABP REC Calc'!$G$5:$AB$5,0)),'ABP REC Calc'!$C$6:$C$69,'ABP REC Deliveries'!$E158,'ABP REC Calc'!$B$6:$B$69,'ABP REC Deliveries'!$F158),
IF(O$4&gt;$G158,N158*(1-Inputs_ByYear!$D$4),0)),0)</f>
        <v>0</v>
      </c>
      <c r="P158" s="248">
        <f>IF((P$4-$G158)&lt;($C158+$B158),IF(P$4=$G158+$B158,SUMIFS(INDEX('ABP REC Calc'!$G$6:$AB$69,,MATCH('ABP REC Deliveries'!$H158,'ABP REC Calc'!$G$5:$AB$5,0)),'ABP REC Calc'!$C$6:$C$69,'ABP REC Deliveries'!$E158,'ABP REC Calc'!$B$6:$B$69,'ABP REC Deliveries'!$F158),
IF(P$4&gt;$G158,O158*(1-Inputs_ByYear!$D$4),0)),0)</f>
        <v>0</v>
      </c>
      <c r="Q158" s="248">
        <f>IF((Q$4-$G158)&lt;($C158+$B158),IF(Q$4=$G158+$B158,SUMIFS(INDEX('ABP REC Calc'!$G$6:$AB$69,,MATCH('ABP REC Deliveries'!$H158,'ABP REC Calc'!$G$5:$AB$5,0)),'ABP REC Calc'!$C$6:$C$69,'ABP REC Deliveries'!$E158,'ABP REC Calc'!$B$6:$B$69,'ABP REC Deliveries'!$F158),
IF(Q$4&gt;$G158,P158*(1-Inputs_ByYear!$D$4),0)),0)</f>
        <v>0</v>
      </c>
      <c r="R158" s="248">
        <f>IF((R$4-$G158)&lt;($C158+$B158),IF(R$4=$G158+$B158,SUMIFS(INDEX('ABP REC Calc'!$G$6:$AB$69,,MATCH('ABP REC Deliveries'!$H158,'ABP REC Calc'!$G$5:$AB$5,0)),'ABP REC Calc'!$C$6:$C$69,'ABP REC Deliveries'!$E158,'ABP REC Calc'!$B$6:$B$69,'ABP REC Deliveries'!$F158),
IF(R$4&gt;$G158,Q158*(1-Inputs_ByYear!$D$4),0)),0)</f>
        <v>0</v>
      </c>
      <c r="S158" s="248">
        <f>IF((S$4-$G158)&lt;($C158+$B158),IF(S$4=$G158+$B158,SUMIFS(INDEX('ABP REC Calc'!$G$6:$AB$69,,MATCH('ABP REC Deliveries'!$H158,'ABP REC Calc'!$G$5:$AB$5,0)),'ABP REC Calc'!$C$6:$C$69,'ABP REC Deliveries'!$E158,'ABP REC Calc'!$B$6:$B$69,'ABP REC Deliveries'!$F158),
IF(S$4&gt;$G158,R158*(1-Inputs_ByYear!$D$4),0)),0)</f>
        <v>0</v>
      </c>
      <c r="T158" s="248">
        <f>IF((T$4-$G158)&lt;($C158+$B158),IF(T$4=$G158+$B158,SUMIFS(INDEX('ABP REC Calc'!$G$6:$AB$69,,MATCH('ABP REC Deliveries'!$H158,'ABP REC Calc'!$G$5:$AB$5,0)),'ABP REC Calc'!$C$6:$C$69,'ABP REC Deliveries'!$E158,'ABP REC Calc'!$B$6:$B$69,'ABP REC Deliveries'!$F158),
IF(T$4&gt;$G158,S158*(1-Inputs_ByYear!$D$4),0)),0)</f>
        <v>0</v>
      </c>
      <c r="U158" s="248">
        <f>IF((U$4-$G158)&lt;($C158+$B158),IF(U$4=$G158+$B158,SUMIFS(INDEX('ABP REC Calc'!$G$6:$AB$69,,MATCH('ABP REC Deliveries'!$H158,'ABP REC Calc'!$G$5:$AB$5,0)),'ABP REC Calc'!$C$6:$C$69,'ABP REC Deliveries'!$E158,'ABP REC Calc'!$B$6:$B$69,'ABP REC Deliveries'!$F158),
IF(U$4&gt;$G158,T158*(1-Inputs_ByYear!$D$4),0)),0)</f>
        <v>0</v>
      </c>
      <c r="V158" s="248">
        <f>IF((V$4-$G158)&lt;($C158+$B158),IF(V$4=$G158+$B158,SUMIFS(INDEX('ABP REC Calc'!$G$6:$AB$69,,MATCH('ABP REC Deliveries'!$H158,'ABP REC Calc'!$G$5:$AB$5,0)),'ABP REC Calc'!$C$6:$C$69,'ABP REC Deliveries'!$E158,'ABP REC Calc'!$B$6:$B$69,'ABP REC Deliveries'!$F158),
IF(V$4&gt;$G158,U158*(1-Inputs_ByYear!$D$4),0)),0)</f>
        <v>0</v>
      </c>
      <c r="W158" s="248">
        <f>IF((W$4-$G158)&lt;($C158+$B158),IF(W$4=$G158+$B158,SUMIFS(INDEX('ABP REC Calc'!$G$6:$AB$69,,MATCH('ABP REC Deliveries'!$H158,'ABP REC Calc'!$G$5:$AB$5,0)),'ABP REC Calc'!$C$6:$C$69,'ABP REC Deliveries'!$E158,'ABP REC Calc'!$B$6:$B$69,'ABP REC Deliveries'!$F158),
IF(W$4&gt;$G158,V158*(1-Inputs_ByYear!$D$4),0)),0)</f>
        <v>0</v>
      </c>
      <c r="X158" s="248">
        <f>IF((X$4-$G158)&lt;($C158+$B158),IF(X$4=$G158+$B158,SUMIFS(INDEX('ABP REC Calc'!$G$6:$AB$69,,MATCH('ABP REC Deliveries'!$H158,'ABP REC Calc'!$G$5:$AB$5,0)),'ABP REC Calc'!$C$6:$C$69,'ABP REC Deliveries'!$E158,'ABP REC Calc'!$B$6:$B$69,'ABP REC Deliveries'!$F158),
IF(X$4&gt;$G158,W158*(1-Inputs_ByYear!$D$4),0)),0)</f>
        <v>0</v>
      </c>
      <c r="Y158" s="248">
        <f>IF((Y$4-$G158)&lt;($C158+$B158),IF(Y$4=$G158+$B158,SUMIFS(INDEX('ABP REC Calc'!$G$6:$AB$69,,MATCH('ABP REC Deliveries'!$H158,'ABP REC Calc'!$G$5:$AB$5,0)),'ABP REC Calc'!$C$6:$C$69,'ABP REC Deliveries'!$E158,'ABP REC Calc'!$B$6:$B$69,'ABP REC Deliveries'!$F158),
IF(Y$4&gt;$G158,X158*(1-Inputs_ByYear!$D$4),0)),0)</f>
        <v>0</v>
      </c>
      <c r="Z158" s="248">
        <f>IF((Z$4-$G158)&lt;($C158+$B158),IF(Z$4=$G158+$B158,SUMIFS(INDEX('ABP REC Calc'!$G$6:$AB$69,,MATCH('ABP REC Deliveries'!$H158,'ABP REC Calc'!$G$5:$AB$5,0)),'ABP REC Calc'!$C$6:$C$69,'ABP REC Deliveries'!$E158,'ABP REC Calc'!$B$6:$B$69,'ABP REC Deliveries'!$F158),
IF(Z$4&gt;$G158,Y158*(1-Inputs_ByYear!$D$4),0)),0)</f>
        <v>0</v>
      </c>
      <c r="AA158" s="248">
        <f>IF((AA$4-$G158)&lt;($C158+$B158),IF(AA$4=$G158+$B158,SUMIFS(INDEX('ABP REC Calc'!$G$6:$AB$69,,MATCH('ABP REC Deliveries'!$H158,'ABP REC Calc'!$G$5:$AB$5,0)),'ABP REC Calc'!$C$6:$C$69,'ABP REC Deliveries'!$E158,'ABP REC Calc'!$B$6:$B$69,'ABP REC Deliveries'!$F158),
IF(AA$4&gt;$G158,Z158*(1-Inputs_ByYear!$D$4),0)),0)</f>
        <v>0</v>
      </c>
      <c r="AB158" s="248">
        <f>IF((AB$4-$G158)&lt;($C158+$B158),IF(AB$4=$G158+$B158,SUMIFS(INDEX('ABP REC Calc'!$G$6:$AB$69,,MATCH('ABP REC Deliveries'!$H158,'ABP REC Calc'!$G$5:$AB$5,0)),'ABP REC Calc'!$C$6:$C$69,'ABP REC Deliveries'!$E158,'ABP REC Calc'!$B$6:$B$69,'ABP REC Deliveries'!$F158),
IF(AB$4&gt;$G158,AA158*(1-Inputs_ByYear!$D$4),0)),0)</f>
        <v>23104.429919999999</v>
      </c>
      <c r="AC158" s="248">
        <f>IF((AC$4-$G158)&lt;($C158+$B158),IF(AC$4=$G158+$B158,SUMIFS(INDEX('ABP REC Calc'!$G$6:$AB$69,,MATCH('ABP REC Deliveries'!$H158,'ABP REC Calc'!$G$5:$AB$5,0)),'ABP REC Calc'!$C$6:$C$69,'ABP REC Deliveries'!$E158,'ABP REC Calc'!$B$6:$B$69,'ABP REC Deliveries'!$F158),
IF(AC$4&gt;$G158,AB158*(1-Inputs_ByYear!$D$4),0)),0)</f>
        <v>22988.907770399997</v>
      </c>
      <c r="AD158" s="248">
        <f>IF((AD$4-$G158)&lt;($C158+$B158),IF(AD$4=$G158+$B158,SUMIFS(INDEX('ABP REC Calc'!$G$6:$AB$69,,MATCH('ABP REC Deliveries'!$H158,'ABP REC Calc'!$G$5:$AB$5,0)),'ABP REC Calc'!$C$6:$C$69,'ABP REC Deliveries'!$E158,'ABP REC Calc'!$B$6:$B$69,'ABP REC Deliveries'!$F158),
IF(AD$4&gt;$G158,AC158*(1-Inputs_ByYear!$D$4),0)),0)</f>
        <v>22873.963231547998</v>
      </c>
    </row>
    <row r="159" spans="2:30" ht="14.45" customHeight="1">
      <c r="B159" s="64">
        <v>2</v>
      </c>
      <c r="C159" s="64">
        <v>20</v>
      </c>
      <c r="D159" s="64" t="s">
        <v>229</v>
      </c>
      <c r="E159" s="234" t="s">
        <v>221</v>
      </c>
      <c r="F159" s="231" t="s">
        <v>230</v>
      </c>
      <c r="G159" s="231">
        <f t="shared" si="7"/>
        <v>2042</v>
      </c>
      <c r="H159" s="239" t="s">
        <v>40</v>
      </c>
      <c r="I159" s="247">
        <v>0</v>
      </c>
      <c r="J159" s="247">
        <v>0</v>
      </c>
      <c r="K159" s="248">
        <f>IF((K$4-$G159)&lt;($C159+$B159),IF(K$4=$G159+$B159,SUMIFS(INDEX('ABP REC Calc'!$G$6:$AB$69,,MATCH('ABP REC Deliveries'!$H159,'ABP REC Calc'!$G$5:$AB$5,0)),'ABP REC Calc'!$C$6:$C$69,'ABP REC Deliveries'!$E159,'ABP REC Calc'!$B$6:$B$69,'ABP REC Deliveries'!$F159),
IF(K$4&gt;$G159,J159*(1-Inputs_ByYear!$D$4),0)),0)</f>
        <v>0</v>
      </c>
      <c r="L159" s="248">
        <f>IF((L$4-$G159)&lt;($C159+$B159),IF(L$4=$G159+$B159,SUMIFS(INDEX('ABP REC Calc'!$G$6:$AB$69,,MATCH('ABP REC Deliveries'!$H159,'ABP REC Calc'!$G$5:$AB$5,0)),'ABP REC Calc'!$C$6:$C$69,'ABP REC Deliveries'!$E159,'ABP REC Calc'!$B$6:$B$69,'ABP REC Deliveries'!$F159),
IF(L$4&gt;$G159,K159*(1-Inputs_ByYear!$D$4),0)),0)</f>
        <v>0</v>
      </c>
      <c r="M159" s="248">
        <f>IF((M$4-$G159)&lt;($C159+$B159),IF(M$4=$G159+$B159,SUMIFS(INDEX('ABP REC Calc'!$G$6:$AB$69,,MATCH('ABP REC Deliveries'!$H159,'ABP REC Calc'!$G$5:$AB$5,0)),'ABP REC Calc'!$C$6:$C$69,'ABP REC Deliveries'!$E159,'ABP REC Calc'!$B$6:$B$69,'ABP REC Deliveries'!$F159),
IF(M$4&gt;$G159,L159*(1-Inputs_ByYear!$D$4),0)),0)</f>
        <v>0</v>
      </c>
      <c r="N159" s="248">
        <f>IF((N$4-$G159)&lt;($C159+$B159),IF(N$4=$G159+$B159,SUMIFS(INDEX('ABP REC Calc'!$G$6:$AB$69,,MATCH('ABP REC Deliveries'!$H159,'ABP REC Calc'!$G$5:$AB$5,0)),'ABP REC Calc'!$C$6:$C$69,'ABP REC Deliveries'!$E159,'ABP REC Calc'!$B$6:$B$69,'ABP REC Deliveries'!$F159),
IF(N$4&gt;$G159,M159*(1-Inputs_ByYear!$D$4),0)),0)</f>
        <v>0</v>
      </c>
      <c r="O159" s="248">
        <f>IF((O$4-$G159)&lt;($C159+$B159),IF(O$4=$G159+$B159,SUMIFS(INDEX('ABP REC Calc'!$G$6:$AB$69,,MATCH('ABP REC Deliveries'!$H159,'ABP REC Calc'!$G$5:$AB$5,0)),'ABP REC Calc'!$C$6:$C$69,'ABP REC Deliveries'!$E159,'ABP REC Calc'!$B$6:$B$69,'ABP REC Deliveries'!$F159),
IF(O$4&gt;$G159,N159*(1-Inputs_ByYear!$D$4),0)),0)</f>
        <v>0</v>
      </c>
      <c r="P159" s="248">
        <f>IF((P$4-$G159)&lt;($C159+$B159),IF(P$4=$G159+$B159,SUMIFS(INDEX('ABP REC Calc'!$G$6:$AB$69,,MATCH('ABP REC Deliveries'!$H159,'ABP REC Calc'!$G$5:$AB$5,0)),'ABP REC Calc'!$C$6:$C$69,'ABP REC Deliveries'!$E159,'ABP REC Calc'!$B$6:$B$69,'ABP REC Deliveries'!$F159),
IF(P$4&gt;$G159,O159*(1-Inputs_ByYear!$D$4),0)),0)</f>
        <v>0</v>
      </c>
      <c r="Q159" s="248">
        <f>IF((Q$4-$G159)&lt;($C159+$B159),IF(Q$4=$G159+$B159,SUMIFS(INDEX('ABP REC Calc'!$G$6:$AB$69,,MATCH('ABP REC Deliveries'!$H159,'ABP REC Calc'!$G$5:$AB$5,0)),'ABP REC Calc'!$C$6:$C$69,'ABP REC Deliveries'!$E159,'ABP REC Calc'!$B$6:$B$69,'ABP REC Deliveries'!$F159),
IF(Q$4&gt;$G159,P159*(1-Inputs_ByYear!$D$4),0)),0)</f>
        <v>0</v>
      </c>
      <c r="R159" s="248">
        <f>IF((R$4-$G159)&lt;($C159+$B159),IF(R$4=$G159+$B159,SUMIFS(INDEX('ABP REC Calc'!$G$6:$AB$69,,MATCH('ABP REC Deliveries'!$H159,'ABP REC Calc'!$G$5:$AB$5,0)),'ABP REC Calc'!$C$6:$C$69,'ABP REC Deliveries'!$E159,'ABP REC Calc'!$B$6:$B$69,'ABP REC Deliveries'!$F159),
IF(R$4&gt;$G159,Q159*(1-Inputs_ByYear!$D$4),0)),0)</f>
        <v>0</v>
      </c>
      <c r="S159" s="248">
        <f>IF((S$4-$G159)&lt;($C159+$B159),IF(S$4=$G159+$B159,SUMIFS(INDEX('ABP REC Calc'!$G$6:$AB$69,,MATCH('ABP REC Deliveries'!$H159,'ABP REC Calc'!$G$5:$AB$5,0)),'ABP REC Calc'!$C$6:$C$69,'ABP REC Deliveries'!$E159,'ABP REC Calc'!$B$6:$B$69,'ABP REC Deliveries'!$F159),
IF(S$4&gt;$G159,R159*(1-Inputs_ByYear!$D$4),0)),0)</f>
        <v>0</v>
      </c>
      <c r="T159" s="248">
        <f>IF((T$4-$G159)&lt;($C159+$B159),IF(T$4=$G159+$B159,SUMIFS(INDEX('ABP REC Calc'!$G$6:$AB$69,,MATCH('ABP REC Deliveries'!$H159,'ABP REC Calc'!$G$5:$AB$5,0)),'ABP REC Calc'!$C$6:$C$69,'ABP REC Deliveries'!$E159,'ABP REC Calc'!$B$6:$B$69,'ABP REC Deliveries'!$F159),
IF(T$4&gt;$G159,S159*(1-Inputs_ByYear!$D$4),0)),0)</f>
        <v>0</v>
      </c>
      <c r="U159" s="248">
        <f>IF((U$4-$G159)&lt;($C159+$B159),IF(U$4=$G159+$B159,SUMIFS(INDEX('ABP REC Calc'!$G$6:$AB$69,,MATCH('ABP REC Deliveries'!$H159,'ABP REC Calc'!$G$5:$AB$5,0)),'ABP REC Calc'!$C$6:$C$69,'ABP REC Deliveries'!$E159,'ABP REC Calc'!$B$6:$B$69,'ABP REC Deliveries'!$F159),
IF(U$4&gt;$G159,T159*(1-Inputs_ByYear!$D$4),0)),0)</f>
        <v>0</v>
      </c>
      <c r="V159" s="248">
        <f>IF((V$4-$G159)&lt;($C159+$B159),IF(V$4=$G159+$B159,SUMIFS(INDEX('ABP REC Calc'!$G$6:$AB$69,,MATCH('ABP REC Deliveries'!$H159,'ABP REC Calc'!$G$5:$AB$5,0)),'ABP REC Calc'!$C$6:$C$69,'ABP REC Deliveries'!$E159,'ABP REC Calc'!$B$6:$B$69,'ABP REC Deliveries'!$F159),
IF(V$4&gt;$G159,U159*(1-Inputs_ByYear!$D$4),0)),0)</f>
        <v>0</v>
      </c>
      <c r="W159" s="248">
        <f>IF((W$4-$G159)&lt;($C159+$B159),IF(W$4=$G159+$B159,SUMIFS(INDEX('ABP REC Calc'!$G$6:$AB$69,,MATCH('ABP REC Deliveries'!$H159,'ABP REC Calc'!$G$5:$AB$5,0)),'ABP REC Calc'!$C$6:$C$69,'ABP REC Deliveries'!$E159,'ABP REC Calc'!$B$6:$B$69,'ABP REC Deliveries'!$F159),
IF(W$4&gt;$G159,V159*(1-Inputs_ByYear!$D$4),0)),0)</f>
        <v>0</v>
      </c>
      <c r="X159" s="248">
        <f>IF((X$4-$G159)&lt;($C159+$B159),IF(X$4=$G159+$B159,SUMIFS(INDEX('ABP REC Calc'!$G$6:$AB$69,,MATCH('ABP REC Deliveries'!$H159,'ABP REC Calc'!$G$5:$AB$5,0)),'ABP REC Calc'!$C$6:$C$69,'ABP REC Deliveries'!$E159,'ABP REC Calc'!$B$6:$B$69,'ABP REC Deliveries'!$F159),
IF(X$4&gt;$G159,W159*(1-Inputs_ByYear!$D$4),0)),0)</f>
        <v>0</v>
      </c>
      <c r="Y159" s="248">
        <f>IF((Y$4-$G159)&lt;($C159+$B159),IF(Y$4=$G159+$B159,SUMIFS(INDEX('ABP REC Calc'!$G$6:$AB$69,,MATCH('ABP REC Deliveries'!$H159,'ABP REC Calc'!$G$5:$AB$5,0)),'ABP REC Calc'!$C$6:$C$69,'ABP REC Deliveries'!$E159,'ABP REC Calc'!$B$6:$B$69,'ABP REC Deliveries'!$F159),
IF(Y$4&gt;$G159,X159*(1-Inputs_ByYear!$D$4),0)),0)</f>
        <v>0</v>
      </c>
      <c r="Z159" s="248">
        <f>IF((Z$4-$G159)&lt;($C159+$B159),IF(Z$4=$G159+$B159,SUMIFS(INDEX('ABP REC Calc'!$G$6:$AB$69,,MATCH('ABP REC Deliveries'!$H159,'ABP REC Calc'!$G$5:$AB$5,0)),'ABP REC Calc'!$C$6:$C$69,'ABP REC Deliveries'!$E159,'ABP REC Calc'!$B$6:$B$69,'ABP REC Deliveries'!$F159),
IF(Z$4&gt;$G159,Y159*(1-Inputs_ByYear!$D$4),0)),0)</f>
        <v>0</v>
      </c>
      <c r="AA159" s="248">
        <f>IF((AA$4-$G159)&lt;($C159+$B159),IF(AA$4=$G159+$B159,SUMIFS(INDEX('ABP REC Calc'!$G$6:$AB$69,,MATCH('ABP REC Deliveries'!$H159,'ABP REC Calc'!$G$5:$AB$5,0)),'ABP REC Calc'!$C$6:$C$69,'ABP REC Deliveries'!$E159,'ABP REC Calc'!$B$6:$B$69,'ABP REC Deliveries'!$F159),
IF(AA$4&gt;$G159,Z159*(1-Inputs_ByYear!$D$4),0)),0)</f>
        <v>0</v>
      </c>
      <c r="AB159" s="248">
        <f>IF((AB$4-$G159)&lt;($C159+$B159),IF(AB$4=$G159+$B159,SUMIFS(INDEX('ABP REC Calc'!$G$6:$AB$69,,MATCH('ABP REC Deliveries'!$H159,'ABP REC Calc'!$G$5:$AB$5,0)),'ABP REC Calc'!$C$6:$C$69,'ABP REC Deliveries'!$E159,'ABP REC Calc'!$B$6:$B$69,'ABP REC Deliveries'!$F159),
IF(AB$4&gt;$G159,AA159*(1-Inputs_ByYear!$D$4),0)),0)</f>
        <v>0</v>
      </c>
      <c r="AC159" s="248">
        <f>IF((AC$4-$G159)&lt;($C159+$B159),IF(AC$4=$G159+$B159,SUMIFS(INDEX('ABP REC Calc'!$G$6:$AB$69,,MATCH('ABP REC Deliveries'!$H159,'ABP REC Calc'!$G$5:$AB$5,0)),'ABP REC Calc'!$C$6:$C$69,'ABP REC Deliveries'!$E159,'ABP REC Calc'!$B$6:$B$69,'ABP REC Deliveries'!$F159),
IF(AC$4&gt;$G159,AB159*(1-Inputs_ByYear!$D$4),0)),0)</f>
        <v>23104.429919999999</v>
      </c>
      <c r="AD159" s="248">
        <f>IF((AD$4-$G159)&lt;($C159+$B159),IF(AD$4=$G159+$B159,SUMIFS(INDEX('ABP REC Calc'!$G$6:$AB$69,,MATCH('ABP REC Deliveries'!$H159,'ABP REC Calc'!$G$5:$AB$5,0)),'ABP REC Calc'!$C$6:$C$69,'ABP REC Deliveries'!$E159,'ABP REC Calc'!$B$6:$B$69,'ABP REC Deliveries'!$F159),
IF(AD$4&gt;$G159,AC159*(1-Inputs_ByYear!$D$4),0)),0)</f>
        <v>22988.907770399997</v>
      </c>
    </row>
    <row r="160" spans="2:30" ht="14.45" customHeight="1">
      <c r="B160" s="64">
        <v>2</v>
      </c>
      <c r="C160" s="64">
        <v>20</v>
      </c>
      <c r="D160" s="64" t="s">
        <v>229</v>
      </c>
      <c r="E160" s="234" t="s">
        <v>221</v>
      </c>
      <c r="F160" s="231" t="s">
        <v>230</v>
      </c>
      <c r="G160" s="231">
        <f t="shared" si="7"/>
        <v>2043</v>
      </c>
      <c r="H160" s="239" t="s">
        <v>41</v>
      </c>
      <c r="I160" s="247">
        <v>0</v>
      </c>
      <c r="J160" s="247">
        <v>0</v>
      </c>
      <c r="K160" s="248">
        <f>IF((K$4-$G160)&lt;($C160+$B160),IF(K$4=$G160+$B160,SUMIFS(INDEX('ABP REC Calc'!$G$6:$AB$69,,MATCH('ABP REC Deliveries'!$H160,'ABP REC Calc'!$G$5:$AB$5,0)),'ABP REC Calc'!$C$6:$C$69,'ABP REC Deliveries'!$E160,'ABP REC Calc'!$B$6:$B$69,'ABP REC Deliveries'!$F160),
IF(K$4&gt;$G160,J160*(1-Inputs_ByYear!$D$4),0)),0)</f>
        <v>0</v>
      </c>
      <c r="L160" s="248">
        <f>IF((L$4-$G160)&lt;($C160+$B160),IF(L$4=$G160+$B160,SUMIFS(INDEX('ABP REC Calc'!$G$6:$AB$69,,MATCH('ABP REC Deliveries'!$H160,'ABP REC Calc'!$G$5:$AB$5,0)),'ABP REC Calc'!$C$6:$C$69,'ABP REC Deliveries'!$E160,'ABP REC Calc'!$B$6:$B$69,'ABP REC Deliveries'!$F160),
IF(L$4&gt;$G160,K160*(1-Inputs_ByYear!$D$4),0)),0)</f>
        <v>0</v>
      </c>
      <c r="M160" s="248">
        <f>IF((M$4-$G160)&lt;($C160+$B160),IF(M$4=$G160+$B160,SUMIFS(INDEX('ABP REC Calc'!$G$6:$AB$69,,MATCH('ABP REC Deliveries'!$H160,'ABP REC Calc'!$G$5:$AB$5,0)),'ABP REC Calc'!$C$6:$C$69,'ABP REC Deliveries'!$E160,'ABP REC Calc'!$B$6:$B$69,'ABP REC Deliveries'!$F160),
IF(M$4&gt;$G160,L160*(1-Inputs_ByYear!$D$4),0)),0)</f>
        <v>0</v>
      </c>
      <c r="N160" s="248">
        <f>IF((N$4-$G160)&lt;($C160+$B160),IF(N$4=$G160+$B160,SUMIFS(INDEX('ABP REC Calc'!$G$6:$AB$69,,MATCH('ABP REC Deliveries'!$H160,'ABP REC Calc'!$G$5:$AB$5,0)),'ABP REC Calc'!$C$6:$C$69,'ABP REC Deliveries'!$E160,'ABP REC Calc'!$B$6:$B$69,'ABP REC Deliveries'!$F160),
IF(N$4&gt;$G160,M160*(1-Inputs_ByYear!$D$4),0)),0)</f>
        <v>0</v>
      </c>
      <c r="O160" s="248">
        <f>IF((O$4-$G160)&lt;($C160+$B160),IF(O$4=$G160+$B160,SUMIFS(INDEX('ABP REC Calc'!$G$6:$AB$69,,MATCH('ABP REC Deliveries'!$H160,'ABP REC Calc'!$G$5:$AB$5,0)),'ABP REC Calc'!$C$6:$C$69,'ABP REC Deliveries'!$E160,'ABP REC Calc'!$B$6:$B$69,'ABP REC Deliveries'!$F160),
IF(O$4&gt;$G160,N160*(1-Inputs_ByYear!$D$4),0)),0)</f>
        <v>0</v>
      </c>
      <c r="P160" s="248">
        <f>IF((P$4-$G160)&lt;($C160+$B160),IF(P$4=$G160+$B160,SUMIFS(INDEX('ABP REC Calc'!$G$6:$AB$69,,MATCH('ABP REC Deliveries'!$H160,'ABP REC Calc'!$G$5:$AB$5,0)),'ABP REC Calc'!$C$6:$C$69,'ABP REC Deliveries'!$E160,'ABP REC Calc'!$B$6:$B$69,'ABP REC Deliveries'!$F160),
IF(P$4&gt;$G160,O160*(1-Inputs_ByYear!$D$4),0)),0)</f>
        <v>0</v>
      </c>
      <c r="Q160" s="248">
        <f>IF((Q$4-$G160)&lt;($C160+$B160),IF(Q$4=$G160+$B160,SUMIFS(INDEX('ABP REC Calc'!$G$6:$AB$69,,MATCH('ABP REC Deliveries'!$H160,'ABP REC Calc'!$G$5:$AB$5,0)),'ABP REC Calc'!$C$6:$C$69,'ABP REC Deliveries'!$E160,'ABP REC Calc'!$B$6:$B$69,'ABP REC Deliveries'!$F160),
IF(Q$4&gt;$G160,P160*(1-Inputs_ByYear!$D$4),0)),0)</f>
        <v>0</v>
      </c>
      <c r="R160" s="248">
        <f>IF((R$4-$G160)&lt;($C160+$B160),IF(R$4=$G160+$B160,SUMIFS(INDEX('ABP REC Calc'!$G$6:$AB$69,,MATCH('ABP REC Deliveries'!$H160,'ABP REC Calc'!$G$5:$AB$5,0)),'ABP REC Calc'!$C$6:$C$69,'ABP REC Deliveries'!$E160,'ABP REC Calc'!$B$6:$B$69,'ABP REC Deliveries'!$F160),
IF(R$4&gt;$G160,Q160*(1-Inputs_ByYear!$D$4),0)),0)</f>
        <v>0</v>
      </c>
      <c r="S160" s="248">
        <f>IF((S$4-$G160)&lt;($C160+$B160),IF(S$4=$G160+$B160,SUMIFS(INDEX('ABP REC Calc'!$G$6:$AB$69,,MATCH('ABP REC Deliveries'!$H160,'ABP REC Calc'!$G$5:$AB$5,0)),'ABP REC Calc'!$C$6:$C$69,'ABP REC Deliveries'!$E160,'ABP REC Calc'!$B$6:$B$69,'ABP REC Deliveries'!$F160),
IF(S$4&gt;$G160,R160*(1-Inputs_ByYear!$D$4),0)),0)</f>
        <v>0</v>
      </c>
      <c r="T160" s="248">
        <f>IF((T$4-$G160)&lt;($C160+$B160),IF(T$4=$G160+$B160,SUMIFS(INDEX('ABP REC Calc'!$G$6:$AB$69,,MATCH('ABP REC Deliveries'!$H160,'ABP REC Calc'!$G$5:$AB$5,0)),'ABP REC Calc'!$C$6:$C$69,'ABP REC Deliveries'!$E160,'ABP REC Calc'!$B$6:$B$69,'ABP REC Deliveries'!$F160),
IF(T$4&gt;$G160,S160*(1-Inputs_ByYear!$D$4),0)),0)</f>
        <v>0</v>
      </c>
      <c r="U160" s="248">
        <f>IF((U$4-$G160)&lt;($C160+$B160),IF(U$4=$G160+$B160,SUMIFS(INDEX('ABP REC Calc'!$G$6:$AB$69,,MATCH('ABP REC Deliveries'!$H160,'ABP REC Calc'!$G$5:$AB$5,0)),'ABP REC Calc'!$C$6:$C$69,'ABP REC Deliveries'!$E160,'ABP REC Calc'!$B$6:$B$69,'ABP REC Deliveries'!$F160),
IF(U$4&gt;$G160,T160*(1-Inputs_ByYear!$D$4),0)),0)</f>
        <v>0</v>
      </c>
      <c r="V160" s="248">
        <f>IF((V$4-$G160)&lt;($C160+$B160),IF(V$4=$G160+$B160,SUMIFS(INDEX('ABP REC Calc'!$G$6:$AB$69,,MATCH('ABP REC Deliveries'!$H160,'ABP REC Calc'!$G$5:$AB$5,0)),'ABP REC Calc'!$C$6:$C$69,'ABP REC Deliveries'!$E160,'ABP REC Calc'!$B$6:$B$69,'ABP REC Deliveries'!$F160),
IF(V$4&gt;$G160,U160*(1-Inputs_ByYear!$D$4),0)),0)</f>
        <v>0</v>
      </c>
      <c r="W160" s="248">
        <f>IF((W$4-$G160)&lt;($C160+$B160),IF(W$4=$G160+$B160,SUMIFS(INDEX('ABP REC Calc'!$G$6:$AB$69,,MATCH('ABP REC Deliveries'!$H160,'ABP REC Calc'!$G$5:$AB$5,0)),'ABP REC Calc'!$C$6:$C$69,'ABP REC Deliveries'!$E160,'ABP REC Calc'!$B$6:$B$69,'ABP REC Deliveries'!$F160),
IF(W$4&gt;$G160,V160*(1-Inputs_ByYear!$D$4),0)),0)</f>
        <v>0</v>
      </c>
      <c r="X160" s="248">
        <f>IF((X$4-$G160)&lt;($C160+$B160),IF(X$4=$G160+$B160,SUMIFS(INDEX('ABP REC Calc'!$G$6:$AB$69,,MATCH('ABP REC Deliveries'!$H160,'ABP REC Calc'!$G$5:$AB$5,0)),'ABP REC Calc'!$C$6:$C$69,'ABP REC Deliveries'!$E160,'ABP REC Calc'!$B$6:$B$69,'ABP REC Deliveries'!$F160),
IF(X$4&gt;$G160,W160*(1-Inputs_ByYear!$D$4),0)),0)</f>
        <v>0</v>
      </c>
      <c r="Y160" s="248">
        <f>IF((Y$4-$G160)&lt;($C160+$B160),IF(Y$4=$G160+$B160,SUMIFS(INDEX('ABP REC Calc'!$G$6:$AB$69,,MATCH('ABP REC Deliveries'!$H160,'ABP REC Calc'!$G$5:$AB$5,0)),'ABP REC Calc'!$C$6:$C$69,'ABP REC Deliveries'!$E160,'ABP REC Calc'!$B$6:$B$69,'ABP REC Deliveries'!$F160),
IF(Y$4&gt;$G160,X160*(1-Inputs_ByYear!$D$4),0)),0)</f>
        <v>0</v>
      </c>
      <c r="Z160" s="248">
        <f>IF((Z$4-$G160)&lt;($C160+$B160),IF(Z$4=$G160+$B160,SUMIFS(INDEX('ABP REC Calc'!$G$6:$AB$69,,MATCH('ABP REC Deliveries'!$H160,'ABP REC Calc'!$G$5:$AB$5,0)),'ABP REC Calc'!$C$6:$C$69,'ABP REC Deliveries'!$E160,'ABP REC Calc'!$B$6:$B$69,'ABP REC Deliveries'!$F160),
IF(Z$4&gt;$G160,Y160*(1-Inputs_ByYear!$D$4),0)),0)</f>
        <v>0</v>
      </c>
      <c r="AA160" s="248">
        <f>IF((AA$4-$G160)&lt;($C160+$B160),IF(AA$4=$G160+$B160,SUMIFS(INDEX('ABP REC Calc'!$G$6:$AB$69,,MATCH('ABP REC Deliveries'!$H160,'ABP REC Calc'!$G$5:$AB$5,0)),'ABP REC Calc'!$C$6:$C$69,'ABP REC Deliveries'!$E160,'ABP REC Calc'!$B$6:$B$69,'ABP REC Deliveries'!$F160),
IF(AA$4&gt;$G160,Z160*(1-Inputs_ByYear!$D$4),0)),0)</f>
        <v>0</v>
      </c>
      <c r="AB160" s="248">
        <f>IF((AB$4-$G160)&lt;($C160+$B160),IF(AB$4=$G160+$B160,SUMIFS(INDEX('ABP REC Calc'!$G$6:$AB$69,,MATCH('ABP REC Deliveries'!$H160,'ABP REC Calc'!$G$5:$AB$5,0)),'ABP REC Calc'!$C$6:$C$69,'ABP REC Deliveries'!$E160,'ABP REC Calc'!$B$6:$B$69,'ABP REC Deliveries'!$F160),
IF(AB$4&gt;$G160,AA160*(1-Inputs_ByYear!$D$4),0)),0)</f>
        <v>0</v>
      </c>
      <c r="AC160" s="248">
        <f>IF((AC$4-$G160)&lt;($C160+$B160),IF(AC$4=$G160+$B160,SUMIFS(INDEX('ABP REC Calc'!$G$6:$AB$69,,MATCH('ABP REC Deliveries'!$H160,'ABP REC Calc'!$G$5:$AB$5,0)),'ABP REC Calc'!$C$6:$C$69,'ABP REC Deliveries'!$E160,'ABP REC Calc'!$B$6:$B$69,'ABP REC Deliveries'!$F160),
IF(AC$4&gt;$G160,AB160*(1-Inputs_ByYear!$D$4),0)),0)</f>
        <v>0</v>
      </c>
      <c r="AD160" s="248">
        <f>IF((AD$4-$G160)&lt;($C160+$B160),IF(AD$4=$G160+$B160,SUMIFS(INDEX('ABP REC Calc'!$G$6:$AB$69,,MATCH('ABP REC Deliveries'!$H160,'ABP REC Calc'!$G$5:$AB$5,0)),'ABP REC Calc'!$C$6:$C$69,'ABP REC Deliveries'!$E160,'ABP REC Calc'!$B$6:$B$69,'ABP REC Deliveries'!$F160),
IF(AD$4&gt;$G160,AC160*(1-Inputs_ByYear!$D$4),0)),0)</f>
        <v>23104.429919999999</v>
      </c>
    </row>
    <row r="161" spans="2:30" ht="14.45" customHeight="1">
      <c r="B161" s="64">
        <v>2</v>
      </c>
      <c r="C161" s="64">
        <v>20</v>
      </c>
      <c r="D161" s="64" t="s">
        <v>229</v>
      </c>
      <c r="E161" s="234" t="s">
        <v>221</v>
      </c>
      <c r="F161" s="231" t="s">
        <v>230</v>
      </c>
      <c r="G161" s="231">
        <f t="shared" si="7"/>
        <v>2044</v>
      </c>
      <c r="H161" s="239" t="s">
        <v>42</v>
      </c>
      <c r="I161" s="247">
        <v>0</v>
      </c>
      <c r="J161" s="247">
        <v>0</v>
      </c>
      <c r="K161" s="248">
        <f>IF((K$4-$G161)&lt;($C161+$B161),IF(K$4=$G161+$B161,SUMIFS(INDEX('ABP REC Calc'!$G$6:$AB$69,,MATCH('ABP REC Deliveries'!$H161,'ABP REC Calc'!$G$5:$AB$5,0)),'ABP REC Calc'!$C$6:$C$69,'ABP REC Deliveries'!$E161,'ABP REC Calc'!$B$6:$B$69,'ABP REC Deliveries'!$F161),
IF(K$4&gt;$G161,J161*(1-Inputs_ByYear!$D$4),0)),0)</f>
        <v>0</v>
      </c>
      <c r="L161" s="248">
        <f>IF((L$4-$G161)&lt;($C161+$B161),IF(L$4=$G161+$B161,SUMIFS(INDEX('ABP REC Calc'!$G$6:$AB$69,,MATCH('ABP REC Deliveries'!$H161,'ABP REC Calc'!$G$5:$AB$5,0)),'ABP REC Calc'!$C$6:$C$69,'ABP REC Deliveries'!$E161,'ABP REC Calc'!$B$6:$B$69,'ABP REC Deliveries'!$F161),
IF(L$4&gt;$G161,K161*(1-Inputs_ByYear!$D$4),0)),0)</f>
        <v>0</v>
      </c>
      <c r="M161" s="248">
        <f>IF((M$4-$G161)&lt;($C161+$B161),IF(M$4=$G161+$B161,SUMIFS(INDEX('ABP REC Calc'!$G$6:$AB$69,,MATCH('ABP REC Deliveries'!$H161,'ABP REC Calc'!$G$5:$AB$5,0)),'ABP REC Calc'!$C$6:$C$69,'ABP REC Deliveries'!$E161,'ABP REC Calc'!$B$6:$B$69,'ABP REC Deliveries'!$F161),
IF(M$4&gt;$G161,L161*(1-Inputs_ByYear!$D$4),0)),0)</f>
        <v>0</v>
      </c>
      <c r="N161" s="248">
        <f>IF((N$4-$G161)&lt;($C161+$B161),IF(N$4=$G161+$B161,SUMIFS(INDEX('ABP REC Calc'!$G$6:$AB$69,,MATCH('ABP REC Deliveries'!$H161,'ABP REC Calc'!$G$5:$AB$5,0)),'ABP REC Calc'!$C$6:$C$69,'ABP REC Deliveries'!$E161,'ABP REC Calc'!$B$6:$B$69,'ABP REC Deliveries'!$F161),
IF(N$4&gt;$G161,M161*(1-Inputs_ByYear!$D$4),0)),0)</f>
        <v>0</v>
      </c>
      <c r="O161" s="248">
        <f>IF((O$4-$G161)&lt;($C161+$B161),IF(O$4=$G161+$B161,SUMIFS(INDEX('ABP REC Calc'!$G$6:$AB$69,,MATCH('ABP REC Deliveries'!$H161,'ABP REC Calc'!$G$5:$AB$5,0)),'ABP REC Calc'!$C$6:$C$69,'ABP REC Deliveries'!$E161,'ABP REC Calc'!$B$6:$B$69,'ABP REC Deliveries'!$F161),
IF(O$4&gt;$G161,N161*(1-Inputs_ByYear!$D$4),0)),0)</f>
        <v>0</v>
      </c>
      <c r="P161" s="248">
        <f>IF((P$4-$G161)&lt;($C161+$B161),IF(P$4=$G161+$B161,SUMIFS(INDEX('ABP REC Calc'!$G$6:$AB$69,,MATCH('ABP REC Deliveries'!$H161,'ABP REC Calc'!$G$5:$AB$5,0)),'ABP REC Calc'!$C$6:$C$69,'ABP REC Deliveries'!$E161,'ABP REC Calc'!$B$6:$B$69,'ABP REC Deliveries'!$F161),
IF(P$4&gt;$G161,O161*(1-Inputs_ByYear!$D$4),0)),0)</f>
        <v>0</v>
      </c>
      <c r="Q161" s="248">
        <f>IF((Q$4-$G161)&lt;($C161+$B161),IF(Q$4=$G161+$B161,SUMIFS(INDEX('ABP REC Calc'!$G$6:$AB$69,,MATCH('ABP REC Deliveries'!$H161,'ABP REC Calc'!$G$5:$AB$5,0)),'ABP REC Calc'!$C$6:$C$69,'ABP REC Deliveries'!$E161,'ABP REC Calc'!$B$6:$B$69,'ABP REC Deliveries'!$F161),
IF(Q$4&gt;$G161,P161*(1-Inputs_ByYear!$D$4),0)),0)</f>
        <v>0</v>
      </c>
      <c r="R161" s="248">
        <f>IF((R$4-$G161)&lt;($C161+$B161),IF(R$4=$G161+$B161,SUMIFS(INDEX('ABP REC Calc'!$G$6:$AB$69,,MATCH('ABP REC Deliveries'!$H161,'ABP REC Calc'!$G$5:$AB$5,0)),'ABP REC Calc'!$C$6:$C$69,'ABP REC Deliveries'!$E161,'ABP REC Calc'!$B$6:$B$69,'ABP REC Deliveries'!$F161),
IF(R$4&gt;$G161,Q161*(1-Inputs_ByYear!$D$4),0)),0)</f>
        <v>0</v>
      </c>
      <c r="S161" s="248">
        <f>IF((S$4-$G161)&lt;($C161+$B161),IF(S$4=$G161+$B161,SUMIFS(INDEX('ABP REC Calc'!$G$6:$AB$69,,MATCH('ABP REC Deliveries'!$H161,'ABP REC Calc'!$G$5:$AB$5,0)),'ABP REC Calc'!$C$6:$C$69,'ABP REC Deliveries'!$E161,'ABP REC Calc'!$B$6:$B$69,'ABP REC Deliveries'!$F161),
IF(S$4&gt;$G161,R161*(1-Inputs_ByYear!$D$4),0)),0)</f>
        <v>0</v>
      </c>
      <c r="T161" s="248">
        <f>IF((T$4-$G161)&lt;($C161+$B161),IF(T$4=$G161+$B161,SUMIFS(INDEX('ABP REC Calc'!$G$6:$AB$69,,MATCH('ABP REC Deliveries'!$H161,'ABP REC Calc'!$G$5:$AB$5,0)),'ABP REC Calc'!$C$6:$C$69,'ABP REC Deliveries'!$E161,'ABP REC Calc'!$B$6:$B$69,'ABP REC Deliveries'!$F161),
IF(T$4&gt;$G161,S161*(1-Inputs_ByYear!$D$4),0)),0)</f>
        <v>0</v>
      </c>
      <c r="U161" s="248">
        <f>IF((U$4-$G161)&lt;($C161+$B161),IF(U$4=$G161+$B161,SUMIFS(INDEX('ABP REC Calc'!$G$6:$AB$69,,MATCH('ABP REC Deliveries'!$H161,'ABP REC Calc'!$G$5:$AB$5,0)),'ABP REC Calc'!$C$6:$C$69,'ABP REC Deliveries'!$E161,'ABP REC Calc'!$B$6:$B$69,'ABP REC Deliveries'!$F161),
IF(U$4&gt;$G161,T161*(1-Inputs_ByYear!$D$4),0)),0)</f>
        <v>0</v>
      </c>
      <c r="V161" s="248">
        <f>IF((V$4-$G161)&lt;($C161+$B161),IF(V$4=$G161+$B161,SUMIFS(INDEX('ABP REC Calc'!$G$6:$AB$69,,MATCH('ABP REC Deliveries'!$H161,'ABP REC Calc'!$G$5:$AB$5,0)),'ABP REC Calc'!$C$6:$C$69,'ABP REC Deliveries'!$E161,'ABP REC Calc'!$B$6:$B$69,'ABP REC Deliveries'!$F161),
IF(V$4&gt;$G161,U161*(1-Inputs_ByYear!$D$4),0)),0)</f>
        <v>0</v>
      </c>
      <c r="W161" s="248">
        <f>IF((W$4-$G161)&lt;($C161+$B161),IF(W$4=$G161+$B161,SUMIFS(INDEX('ABP REC Calc'!$G$6:$AB$69,,MATCH('ABP REC Deliveries'!$H161,'ABP REC Calc'!$G$5:$AB$5,0)),'ABP REC Calc'!$C$6:$C$69,'ABP REC Deliveries'!$E161,'ABP REC Calc'!$B$6:$B$69,'ABP REC Deliveries'!$F161),
IF(W$4&gt;$G161,V161*(1-Inputs_ByYear!$D$4),0)),0)</f>
        <v>0</v>
      </c>
      <c r="X161" s="248">
        <f>IF((X$4-$G161)&lt;($C161+$B161),IF(X$4=$G161+$B161,SUMIFS(INDEX('ABP REC Calc'!$G$6:$AB$69,,MATCH('ABP REC Deliveries'!$H161,'ABP REC Calc'!$G$5:$AB$5,0)),'ABP REC Calc'!$C$6:$C$69,'ABP REC Deliveries'!$E161,'ABP REC Calc'!$B$6:$B$69,'ABP REC Deliveries'!$F161),
IF(X$4&gt;$G161,W161*(1-Inputs_ByYear!$D$4),0)),0)</f>
        <v>0</v>
      </c>
      <c r="Y161" s="248">
        <f>IF((Y$4-$G161)&lt;($C161+$B161),IF(Y$4=$G161+$B161,SUMIFS(INDEX('ABP REC Calc'!$G$6:$AB$69,,MATCH('ABP REC Deliveries'!$H161,'ABP REC Calc'!$G$5:$AB$5,0)),'ABP REC Calc'!$C$6:$C$69,'ABP REC Deliveries'!$E161,'ABP REC Calc'!$B$6:$B$69,'ABP REC Deliveries'!$F161),
IF(Y$4&gt;$G161,X161*(1-Inputs_ByYear!$D$4),0)),0)</f>
        <v>0</v>
      </c>
      <c r="Z161" s="248">
        <f>IF((Z$4-$G161)&lt;($C161+$B161),IF(Z$4=$G161+$B161,SUMIFS(INDEX('ABP REC Calc'!$G$6:$AB$69,,MATCH('ABP REC Deliveries'!$H161,'ABP REC Calc'!$G$5:$AB$5,0)),'ABP REC Calc'!$C$6:$C$69,'ABP REC Deliveries'!$E161,'ABP REC Calc'!$B$6:$B$69,'ABP REC Deliveries'!$F161),
IF(Z$4&gt;$G161,Y161*(1-Inputs_ByYear!$D$4),0)),0)</f>
        <v>0</v>
      </c>
      <c r="AA161" s="248">
        <f>IF((AA$4-$G161)&lt;($C161+$B161),IF(AA$4=$G161+$B161,SUMIFS(INDEX('ABP REC Calc'!$G$6:$AB$69,,MATCH('ABP REC Deliveries'!$H161,'ABP REC Calc'!$G$5:$AB$5,0)),'ABP REC Calc'!$C$6:$C$69,'ABP REC Deliveries'!$E161,'ABP REC Calc'!$B$6:$B$69,'ABP REC Deliveries'!$F161),
IF(AA$4&gt;$G161,Z161*(1-Inputs_ByYear!$D$4),0)),0)</f>
        <v>0</v>
      </c>
      <c r="AB161" s="248">
        <f>IF((AB$4-$G161)&lt;($C161+$B161),IF(AB$4=$G161+$B161,SUMIFS(INDEX('ABP REC Calc'!$G$6:$AB$69,,MATCH('ABP REC Deliveries'!$H161,'ABP REC Calc'!$G$5:$AB$5,0)),'ABP REC Calc'!$C$6:$C$69,'ABP REC Deliveries'!$E161,'ABP REC Calc'!$B$6:$B$69,'ABP REC Deliveries'!$F161),
IF(AB$4&gt;$G161,AA161*(1-Inputs_ByYear!$D$4),0)),0)</f>
        <v>0</v>
      </c>
      <c r="AC161" s="248">
        <f>IF((AC$4-$G161)&lt;($C161+$B161),IF(AC$4=$G161+$B161,SUMIFS(INDEX('ABP REC Calc'!$G$6:$AB$69,,MATCH('ABP REC Deliveries'!$H161,'ABP REC Calc'!$G$5:$AB$5,0)),'ABP REC Calc'!$C$6:$C$69,'ABP REC Deliveries'!$E161,'ABP REC Calc'!$B$6:$B$69,'ABP REC Deliveries'!$F161),
IF(AC$4&gt;$G161,AB161*(1-Inputs_ByYear!$D$4),0)),0)</f>
        <v>0</v>
      </c>
      <c r="AD161" s="248">
        <f>IF((AD$4-$G161)&lt;($C161+$B161),IF(AD$4=$G161+$B161,SUMIFS(INDEX('ABP REC Calc'!$G$6:$AB$69,,MATCH('ABP REC Deliveries'!$H161,'ABP REC Calc'!$G$5:$AB$5,0)),'ABP REC Calc'!$C$6:$C$69,'ABP REC Deliveries'!$E161,'ABP REC Calc'!$B$6:$B$69,'ABP REC Deliveries'!$F161),
IF(AD$4&gt;$G161,AC161*(1-Inputs_ByYear!$D$4),0)),0)</f>
        <v>0</v>
      </c>
    </row>
    <row r="162" spans="2:30" ht="14.45" customHeight="1">
      <c r="B162" s="64">
        <v>2</v>
      </c>
      <c r="C162" s="64">
        <v>20</v>
      </c>
      <c r="D162" s="64" t="s">
        <v>229</v>
      </c>
      <c r="E162" s="234" t="s">
        <v>221</v>
      </c>
      <c r="F162" s="231" t="s">
        <v>230</v>
      </c>
      <c r="G162" s="231">
        <f t="shared" si="7"/>
        <v>2045</v>
      </c>
      <c r="H162" s="239" t="s">
        <v>43</v>
      </c>
      <c r="I162" s="247">
        <v>0</v>
      </c>
      <c r="J162" s="247">
        <v>0</v>
      </c>
      <c r="K162" s="248">
        <f>IF((K$4-$G162)&lt;($C162+$B162),IF(K$4=$G162+$B162,SUMIFS(INDEX('ABP REC Calc'!$G$6:$AB$69,,MATCH('ABP REC Deliveries'!$H162,'ABP REC Calc'!$G$5:$AB$5,0)),'ABP REC Calc'!$C$6:$C$69,'ABP REC Deliveries'!$E162,'ABP REC Calc'!$B$6:$B$69,'ABP REC Deliveries'!$F162),
IF(K$4&gt;$G162,J162*(1-Inputs_ByYear!$D$4),0)),0)</f>
        <v>0</v>
      </c>
      <c r="L162" s="248">
        <f>IF((L$4-$G162)&lt;($C162+$B162),IF(L$4=$G162+$B162,SUMIFS(INDEX('ABP REC Calc'!$G$6:$AB$69,,MATCH('ABP REC Deliveries'!$H162,'ABP REC Calc'!$G$5:$AB$5,0)),'ABP REC Calc'!$C$6:$C$69,'ABP REC Deliveries'!$E162,'ABP REC Calc'!$B$6:$B$69,'ABP REC Deliveries'!$F162),
IF(L$4&gt;$G162,K162*(1-Inputs_ByYear!$D$4),0)),0)</f>
        <v>0</v>
      </c>
      <c r="M162" s="248">
        <f>IF((M$4-$G162)&lt;($C162+$B162),IF(M$4=$G162+$B162,SUMIFS(INDEX('ABP REC Calc'!$G$6:$AB$69,,MATCH('ABP REC Deliveries'!$H162,'ABP REC Calc'!$G$5:$AB$5,0)),'ABP REC Calc'!$C$6:$C$69,'ABP REC Deliveries'!$E162,'ABP REC Calc'!$B$6:$B$69,'ABP REC Deliveries'!$F162),
IF(M$4&gt;$G162,L162*(1-Inputs_ByYear!$D$4),0)),0)</f>
        <v>0</v>
      </c>
      <c r="N162" s="248">
        <f>IF((N$4-$G162)&lt;($C162+$B162),IF(N$4=$G162+$B162,SUMIFS(INDEX('ABP REC Calc'!$G$6:$AB$69,,MATCH('ABP REC Deliveries'!$H162,'ABP REC Calc'!$G$5:$AB$5,0)),'ABP REC Calc'!$C$6:$C$69,'ABP REC Deliveries'!$E162,'ABP REC Calc'!$B$6:$B$69,'ABP REC Deliveries'!$F162),
IF(N$4&gt;$G162,M162*(1-Inputs_ByYear!$D$4),0)),0)</f>
        <v>0</v>
      </c>
      <c r="O162" s="248">
        <f>IF((O$4-$G162)&lt;($C162+$B162),IF(O$4=$G162+$B162,SUMIFS(INDEX('ABP REC Calc'!$G$6:$AB$69,,MATCH('ABP REC Deliveries'!$H162,'ABP REC Calc'!$G$5:$AB$5,0)),'ABP REC Calc'!$C$6:$C$69,'ABP REC Deliveries'!$E162,'ABP REC Calc'!$B$6:$B$69,'ABP REC Deliveries'!$F162),
IF(O$4&gt;$G162,N162*(1-Inputs_ByYear!$D$4),0)),0)</f>
        <v>0</v>
      </c>
      <c r="P162" s="248">
        <f>IF((P$4-$G162)&lt;($C162+$B162),IF(P$4=$G162+$B162,SUMIFS(INDEX('ABP REC Calc'!$G$6:$AB$69,,MATCH('ABP REC Deliveries'!$H162,'ABP REC Calc'!$G$5:$AB$5,0)),'ABP REC Calc'!$C$6:$C$69,'ABP REC Deliveries'!$E162,'ABP REC Calc'!$B$6:$B$69,'ABP REC Deliveries'!$F162),
IF(P$4&gt;$G162,O162*(1-Inputs_ByYear!$D$4),0)),0)</f>
        <v>0</v>
      </c>
      <c r="Q162" s="248">
        <f>IF((Q$4-$G162)&lt;($C162+$B162),IF(Q$4=$G162+$B162,SUMIFS(INDEX('ABP REC Calc'!$G$6:$AB$69,,MATCH('ABP REC Deliveries'!$H162,'ABP REC Calc'!$G$5:$AB$5,0)),'ABP REC Calc'!$C$6:$C$69,'ABP REC Deliveries'!$E162,'ABP REC Calc'!$B$6:$B$69,'ABP REC Deliveries'!$F162),
IF(Q$4&gt;$G162,P162*(1-Inputs_ByYear!$D$4),0)),0)</f>
        <v>0</v>
      </c>
      <c r="R162" s="248">
        <f>IF((R$4-$G162)&lt;($C162+$B162),IF(R$4=$G162+$B162,SUMIFS(INDEX('ABP REC Calc'!$G$6:$AB$69,,MATCH('ABP REC Deliveries'!$H162,'ABP REC Calc'!$G$5:$AB$5,0)),'ABP REC Calc'!$C$6:$C$69,'ABP REC Deliveries'!$E162,'ABP REC Calc'!$B$6:$B$69,'ABP REC Deliveries'!$F162),
IF(R$4&gt;$G162,Q162*(1-Inputs_ByYear!$D$4),0)),0)</f>
        <v>0</v>
      </c>
      <c r="S162" s="248">
        <f>IF((S$4-$G162)&lt;($C162+$B162),IF(S$4=$G162+$B162,SUMIFS(INDEX('ABP REC Calc'!$G$6:$AB$69,,MATCH('ABP REC Deliveries'!$H162,'ABP REC Calc'!$G$5:$AB$5,0)),'ABP REC Calc'!$C$6:$C$69,'ABP REC Deliveries'!$E162,'ABP REC Calc'!$B$6:$B$69,'ABP REC Deliveries'!$F162),
IF(S$4&gt;$G162,R162*(1-Inputs_ByYear!$D$4),0)),0)</f>
        <v>0</v>
      </c>
      <c r="T162" s="248">
        <f>IF((T$4-$G162)&lt;($C162+$B162),IF(T$4=$G162+$B162,SUMIFS(INDEX('ABP REC Calc'!$G$6:$AB$69,,MATCH('ABP REC Deliveries'!$H162,'ABP REC Calc'!$G$5:$AB$5,0)),'ABP REC Calc'!$C$6:$C$69,'ABP REC Deliveries'!$E162,'ABP REC Calc'!$B$6:$B$69,'ABP REC Deliveries'!$F162),
IF(T$4&gt;$G162,S162*(1-Inputs_ByYear!$D$4),0)),0)</f>
        <v>0</v>
      </c>
      <c r="U162" s="248">
        <f>IF((U$4-$G162)&lt;($C162+$B162),IF(U$4=$G162+$B162,SUMIFS(INDEX('ABP REC Calc'!$G$6:$AB$69,,MATCH('ABP REC Deliveries'!$H162,'ABP REC Calc'!$G$5:$AB$5,0)),'ABP REC Calc'!$C$6:$C$69,'ABP REC Deliveries'!$E162,'ABP REC Calc'!$B$6:$B$69,'ABP REC Deliveries'!$F162),
IF(U$4&gt;$G162,T162*(1-Inputs_ByYear!$D$4),0)),0)</f>
        <v>0</v>
      </c>
      <c r="V162" s="248">
        <f>IF((V$4-$G162)&lt;($C162+$B162),IF(V$4=$G162+$B162,SUMIFS(INDEX('ABP REC Calc'!$G$6:$AB$69,,MATCH('ABP REC Deliveries'!$H162,'ABP REC Calc'!$G$5:$AB$5,0)),'ABP REC Calc'!$C$6:$C$69,'ABP REC Deliveries'!$E162,'ABP REC Calc'!$B$6:$B$69,'ABP REC Deliveries'!$F162),
IF(V$4&gt;$G162,U162*(1-Inputs_ByYear!$D$4),0)),0)</f>
        <v>0</v>
      </c>
      <c r="W162" s="248">
        <f>IF((W$4-$G162)&lt;($C162+$B162),IF(W$4=$G162+$B162,SUMIFS(INDEX('ABP REC Calc'!$G$6:$AB$69,,MATCH('ABP REC Deliveries'!$H162,'ABP REC Calc'!$G$5:$AB$5,0)),'ABP REC Calc'!$C$6:$C$69,'ABP REC Deliveries'!$E162,'ABP REC Calc'!$B$6:$B$69,'ABP REC Deliveries'!$F162),
IF(W$4&gt;$G162,V162*(1-Inputs_ByYear!$D$4),0)),0)</f>
        <v>0</v>
      </c>
      <c r="X162" s="248">
        <f>IF((X$4-$G162)&lt;($C162+$B162),IF(X$4=$G162+$B162,SUMIFS(INDEX('ABP REC Calc'!$G$6:$AB$69,,MATCH('ABP REC Deliveries'!$H162,'ABP REC Calc'!$G$5:$AB$5,0)),'ABP REC Calc'!$C$6:$C$69,'ABP REC Deliveries'!$E162,'ABP REC Calc'!$B$6:$B$69,'ABP REC Deliveries'!$F162),
IF(X$4&gt;$G162,W162*(1-Inputs_ByYear!$D$4),0)),0)</f>
        <v>0</v>
      </c>
      <c r="Y162" s="248">
        <f>IF((Y$4-$G162)&lt;($C162+$B162),IF(Y$4=$G162+$B162,SUMIFS(INDEX('ABP REC Calc'!$G$6:$AB$69,,MATCH('ABP REC Deliveries'!$H162,'ABP REC Calc'!$G$5:$AB$5,0)),'ABP REC Calc'!$C$6:$C$69,'ABP REC Deliveries'!$E162,'ABP REC Calc'!$B$6:$B$69,'ABP REC Deliveries'!$F162),
IF(Y$4&gt;$G162,X162*(1-Inputs_ByYear!$D$4),0)),0)</f>
        <v>0</v>
      </c>
      <c r="Z162" s="248">
        <f>IF((Z$4-$G162)&lt;($C162+$B162),IF(Z$4=$G162+$B162,SUMIFS(INDEX('ABP REC Calc'!$G$6:$AB$69,,MATCH('ABP REC Deliveries'!$H162,'ABP REC Calc'!$G$5:$AB$5,0)),'ABP REC Calc'!$C$6:$C$69,'ABP REC Deliveries'!$E162,'ABP REC Calc'!$B$6:$B$69,'ABP REC Deliveries'!$F162),
IF(Z$4&gt;$G162,Y162*(1-Inputs_ByYear!$D$4),0)),0)</f>
        <v>0</v>
      </c>
      <c r="AA162" s="248">
        <f>IF((AA$4-$G162)&lt;($C162+$B162),IF(AA$4=$G162+$B162,SUMIFS(INDEX('ABP REC Calc'!$G$6:$AB$69,,MATCH('ABP REC Deliveries'!$H162,'ABP REC Calc'!$G$5:$AB$5,0)),'ABP REC Calc'!$C$6:$C$69,'ABP REC Deliveries'!$E162,'ABP REC Calc'!$B$6:$B$69,'ABP REC Deliveries'!$F162),
IF(AA$4&gt;$G162,Z162*(1-Inputs_ByYear!$D$4),0)),0)</f>
        <v>0</v>
      </c>
      <c r="AB162" s="248">
        <f>IF((AB$4-$G162)&lt;($C162+$B162),IF(AB$4=$G162+$B162,SUMIFS(INDEX('ABP REC Calc'!$G$6:$AB$69,,MATCH('ABP REC Deliveries'!$H162,'ABP REC Calc'!$G$5:$AB$5,0)),'ABP REC Calc'!$C$6:$C$69,'ABP REC Deliveries'!$E162,'ABP REC Calc'!$B$6:$B$69,'ABP REC Deliveries'!$F162),
IF(AB$4&gt;$G162,AA162*(1-Inputs_ByYear!$D$4),0)),0)</f>
        <v>0</v>
      </c>
      <c r="AC162" s="248">
        <f>IF((AC$4-$G162)&lt;($C162+$B162),IF(AC$4=$G162+$B162,SUMIFS(INDEX('ABP REC Calc'!$G$6:$AB$69,,MATCH('ABP REC Deliveries'!$H162,'ABP REC Calc'!$G$5:$AB$5,0)),'ABP REC Calc'!$C$6:$C$69,'ABP REC Deliveries'!$E162,'ABP REC Calc'!$B$6:$B$69,'ABP REC Deliveries'!$F162),
IF(AC$4&gt;$G162,AB162*(1-Inputs_ByYear!$D$4),0)),0)</f>
        <v>0</v>
      </c>
      <c r="AD162" s="248">
        <f>IF((AD$4-$G162)&lt;($C162+$B162),IF(AD$4=$G162+$B162,SUMIFS(INDEX('ABP REC Calc'!$G$6:$AB$69,,MATCH('ABP REC Deliveries'!$H162,'ABP REC Calc'!$G$5:$AB$5,0)),'ABP REC Calc'!$C$6:$C$69,'ABP REC Deliveries'!$E162,'ABP REC Calc'!$B$6:$B$69,'ABP REC Deliveries'!$F162),
IF(AD$4&gt;$G162,AC162*(1-Inputs_ByYear!$D$4),0)),0)</f>
        <v>0</v>
      </c>
    </row>
    <row r="163" spans="2:30" ht="14.45" customHeight="1">
      <c r="B163" s="64">
        <v>2</v>
      </c>
      <c r="C163" s="64">
        <v>20</v>
      </c>
      <c r="D163" s="64" t="s">
        <v>229</v>
      </c>
      <c r="E163" s="234" t="s">
        <v>221</v>
      </c>
      <c r="F163" s="231" t="s">
        <v>231</v>
      </c>
      <c r="G163" s="231">
        <f>VALUE(LEFT(H163, FIND("-", H163)-1))</f>
        <v>2024</v>
      </c>
      <c r="H163" s="239" t="s">
        <v>22</v>
      </c>
      <c r="I163" s="247">
        <v>0</v>
      </c>
      <c r="J163" s="247">
        <v>0</v>
      </c>
      <c r="K163" s="248">
        <f>IF((K$4-$G163)&lt;($C163+$B163),IF(K$4=$G163+$B163,SUMIFS(INDEX('ABP REC Calc'!$G$6:$AB$69,,MATCH('ABP REC Deliveries'!$H163,'ABP REC Calc'!$G$5:$AB$5,0)),'ABP REC Calc'!$C$6:$C$69,'ABP REC Deliveries'!$E163,'ABP REC Calc'!$B$6:$B$69,'ABP REC Deliveries'!$F163),
IF(K$4&gt;$G163,J163*(1-Inputs_ByYear!$D$4),0)),0)</f>
        <v>108716.20658791201</v>
      </c>
      <c r="L163" s="248">
        <f>IF((L$4-$G163)&lt;($C163+$B163),IF(L$4=$G163+$B163,SUMIFS(INDEX('ABP REC Calc'!$G$6:$AB$69,,MATCH('ABP REC Deliveries'!$H163,'ABP REC Calc'!$G$5:$AB$5,0)),'ABP REC Calc'!$C$6:$C$69,'ABP REC Deliveries'!$E163,'ABP REC Calc'!$B$6:$B$69,'ABP REC Deliveries'!$F163),
IF(L$4&gt;$G163,K163*(1-Inputs_ByYear!$D$4),0)),0)</f>
        <v>108172.62555497244</v>
      </c>
      <c r="M163" s="248">
        <f>IF((M$4-$G163)&lt;($C163+$B163),IF(M$4=$G163+$B163,SUMIFS(INDEX('ABP REC Calc'!$G$6:$AB$69,,MATCH('ABP REC Deliveries'!$H163,'ABP REC Calc'!$G$5:$AB$5,0)),'ABP REC Calc'!$C$6:$C$69,'ABP REC Deliveries'!$E163,'ABP REC Calc'!$B$6:$B$69,'ABP REC Deliveries'!$F163),
IF(M$4&gt;$G163,L163*(1-Inputs_ByYear!$D$4),0)),0)</f>
        <v>107631.76242719758</v>
      </c>
      <c r="N163" s="248">
        <f>IF((N$4-$G163)&lt;($C163+$B163),IF(N$4=$G163+$B163,SUMIFS(INDEX('ABP REC Calc'!$G$6:$AB$69,,MATCH('ABP REC Deliveries'!$H163,'ABP REC Calc'!$G$5:$AB$5,0)),'ABP REC Calc'!$C$6:$C$69,'ABP REC Deliveries'!$E163,'ABP REC Calc'!$B$6:$B$69,'ABP REC Deliveries'!$F163),
IF(N$4&gt;$G163,M163*(1-Inputs_ByYear!$D$4),0)),0)</f>
        <v>107093.6036150616</v>
      </c>
      <c r="O163" s="248">
        <f>IF((O$4-$G163)&lt;($C163+$B163),IF(O$4=$G163+$B163,SUMIFS(INDEX('ABP REC Calc'!$G$6:$AB$69,,MATCH('ABP REC Deliveries'!$H163,'ABP REC Calc'!$G$5:$AB$5,0)),'ABP REC Calc'!$C$6:$C$69,'ABP REC Deliveries'!$E163,'ABP REC Calc'!$B$6:$B$69,'ABP REC Deliveries'!$F163),
IF(O$4&gt;$G163,N163*(1-Inputs_ByYear!$D$4),0)),0)</f>
        <v>106558.13559698629</v>
      </c>
      <c r="P163" s="248">
        <f>IF((P$4-$G163)&lt;($C163+$B163),IF(P$4=$G163+$B163,SUMIFS(INDEX('ABP REC Calc'!$G$6:$AB$69,,MATCH('ABP REC Deliveries'!$H163,'ABP REC Calc'!$G$5:$AB$5,0)),'ABP REC Calc'!$C$6:$C$69,'ABP REC Deliveries'!$E163,'ABP REC Calc'!$B$6:$B$69,'ABP REC Deliveries'!$F163),
IF(P$4&gt;$G163,O163*(1-Inputs_ByYear!$D$4),0)),0)</f>
        <v>106025.34491900136</v>
      </c>
      <c r="Q163" s="248">
        <f>IF((Q$4-$G163)&lt;($C163+$B163),IF(Q$4=$G163+$B163,SUMIFS(INDEX('ABP REC Calc'!$G$6:$AB$69,,MATCH('ABP REC Deliveries'!$H163,'ABP REC Calc'!$G$5:$AB$5,0)),'ABP REC Calc'!$C$6:$C$69,'ABP REC Deliveries'!$E163,'ABP REC Calc'!$B$6:$B$69,'ABP REC Deliveries'!$F163),
IF(Q$4&gt;$G163,P163*(1-Inputs_ByYear!$D$4),0)),0)</f>
        <v>105495.21819440636</v>
      </c>
      <c r="R163" s="248">
        <f>IF((R$4-$G163)&lt;($C163+$B163),IF(R$4=$G163+$B163,SUMIFS(INDEX('ABP REC Calc'!$G$6:$AB$69,,MATCH('ABP REC Deliveries'!$H163,'ABP REC Calc'!$G$5:$AB$5,0)),'ABP REC Calc'!$C$6:$C$69,'ABP REC Deliveries'!$E163,'ABP REC Calc'!$B$6:$B$69,'ABP REC Deliveries'!$F163),
IF(R$4&gt;$G163,Q163*(1-Inputs_ByYear!$D$4),0)),0)</f>
        <v>104967.74210343433</v>
      </c>
      <c r="S163" s="248">
        <f>IF((S$4-$G163)&lt;($C163+$B163),IF(S$4=$G163+$B163,SUMIFS(INDEX('ABP REC Calc'!$G$6:$AB$69,,MATCH('ABP REC Deliveries'!$H163,'ABP REC Calc'!$G$5:$AB$5,0)),'ABP REC Calc'!$C$6:$C$69,'ABP REC Deliveries'!$E163,'ABP REC Calc'!$B$6:$B$69,'ABP REC Deliveries'!$F163),
IF(S$4&gt;$G163,R163*(1-Inputs_ByYear!$D$4),0)),0)</f>
        <v>104442.90339291716</v>
      </c>
      <c r="T163" s="248">
        <f>IF((T$4-$G163)&lt;($C163+$B163),IF(T$4=$G163+$B163,SUMIFS(INDEX('ABP REC Calc'!$G$6:$AB$69,,MATCH('ABP REC Deliveries'!$H163,'ABP REC Calc'!$G$5:$AB$5,0)),'ABP REC Calc'!$C$6:$C$69,'ABP REC Deliveries'!$E163,'ABP REC Calc'!$B$6:$B$69,'ABP REC Deliveries'!$F163),
IF(T$4&gt;$G163,S163*(1-Inputs_ByYear!$D$4),0)),0)</f>
        <v>103920.68887595258</v>
      </c>
      <c r="U163" s="248">
        <f>IF((U$4-$G163)&lt;($C163+$B163),IF(U$4=$G163+$B163,SUMIFS(INDEX('ABP REC Calc'!$G$6:$AB$69,,MATCH('ABP REC Deliveries'!$H163,'ABP REC Calc'!$G$5:$AB$5,0)),'ABP REC Calc'!$C$6:$C$69,'ABP REC Deliveries'!$E163,'ABP REC Calc'!$B$6:$B$69,'ABP REC Deliveries'!$F163),
IF(U$4&gt;$G163,T163*(1-Inputs_ByYear!$D$4),0)),0)</f>
        <v>103401.08543157281</v>
      </c>
      <c r="V163" s="248">
        <f>IF((V$4-$G163)&lt;($C163+$B163),IF(V$4=$G163+$B163,SUMIFS(INDEX('ABP REC Calc'!$G$6:$AB$69,,MATCH('ABP REC Deliveries'!$H163,'ABP REC Calc'!$G$5:$AB$5,0)),'ABP REC Calc'!$C$6:$C$69,'ABP REC Deliveries'!$E163,'ABP REC Calc'!$B$6:$B$69,'ABP REC Deliveries'!$F163),
IF(V$4&gt;$G163,U163*(1-Inputs_ByYear!$D$4),0)),0)</f>
        <v>102884.08000441494</v>
      </c>
      <c r="W163" s="248">
        <f>IF((W$4-$G163)&lt;($C163+$B163),IF(W$4=$G163+$B163,SUMIFS(INDEX('ABP REC Calc'!$G$6:$AB$69,,MATCH('ABP REC Deliveries'!$H163,'ABP REC Calc'!$G$5:$AB$5,0)),'ABP REC Calc'!$C$6:$C$69,'ABP REC Deliveries'!$E163,'ABP REC Calc'!$B$6:$B$69,'ABP REC Deliveries'!$F163),
IF(W$4&gt;$G163,V163*(1-Inputs_ByYear!$D$4),0)),0)</f>
        <v>102369.65960439286</v>
      </c>
      <c r="X163" s="248">
        <f>IF((X$4-$G163)&lt;($C163+$B163),IF(X$4=$G163+$B163,SUMIFS(INDEX('ABP REC Calc'!$G$6:$AB$69,,MATCH('ABP REC Deliveries'!$H163,'ABP REC Calc'!$G$5:$AB$5,0)),'ABP REC Calc'!$C$6:$C$69,'ABP REC Deliveries'!$E163,'ABP REC Calc'!$B$6:$B$69,'ABP REC Deliveries'!$F163),
IF(X$4&gt;$G163,W163*(1-Inputs_ByYear!$D$4),0)),0)</f>
        <v>101857.81130637089</v>
      </c>
      <c r="Y163" s="248">
        <f>IF((Y$4-$G163)&lt;($C163+$B163),IF(Y$4=$G163+$B163,SUMIFS(INDEX('ABP REC Calc'!$G$6:$AB$69,,MATCH('ABP REC Deliveries'!$H163,'ABP REC Calc'!$G$5:$AB$5,0)),'ABP REC Calc'!$C$6:$C$69,'ABP REC Deliveries'!$E163,'ABP REC Calc'!$B$6:$B$69,'ABP REC Deliveries'!$F163),
IF(Y$4&gt;$G163,X163*(1-Inputs_ByYear!$D$4),0)),0)</f>
        <v>101348.52224983904</v>
      </c>
      <c r="Z163" s="248">
        <f>IF((Z$4-$G163)&lt;($C163+$B163),IF(Z$4=$G163+$B163,SUMIFS(INDEX('ABP REC Calc'!$G$6:$AB$69,,MATCH('ABP REC Deliveries'!$H163,'ABP REC Calc'!$G$5:$AB$5,0)),'ABP REC Calc'!$C$6:$C$69,'ABP REC Deliveries'!$E163,'ABP REC Calc'!$B$6:$B$69,'ABP REC Deliveries'!$F163),
IF(Z$4&gt;$G163,Y163*(1-Inputs_ByYear!$D$4),0)),0)</f>
        <v>100841.77963858984</v>
      </c>
      <c r="AA163" s="248">
        <f>IF((AA$4-$G163)&lt;($C163+$B163),IF(AA$4=$G163+$B163,SUMIFS(INDEX('ABP REC Calc'!$G$6:$AB$69,,MATCH('ABP REC Deliveries'!$H163,'ABP REC Calc'!$G$5:$AB$5,0)),'ABP REC Calc'!$C$6:$C$69,'ABP REC Deliveries'!$E163,'ABP REC Calc'!$B$6:$B$69,'ABP REC Deliveries'!$F163),
IF(AA$4&gt;$G163,Z163*(1-Inputs_ByYear!$D$4),0)),0)</f>
        <v>100337.57074039688</v>
      </c>
      <c r="AB163" s="248">
        <f>IF((AB$4-$G163)&lt;($C163+$B163),IF(AB$4=$G163+$B163,SUMIFS(INDEX('ABP REC Calc'!$G$6:$AB$69,,MATCH('ABP REC Deliveries'!$H163,'ABP REC Calc'!$G$5:$AB$5,0)),'ABP REC Calc'!$C$6:$C$69,'ABP REC Deliveries'!$E163,'ABP REC Calc'!$B$6:$B$69,'ABP REC Deliveries'!$F163),
IF(AB$4&gt;$G163,AA163*(1-Inputs_ByYear!$D$4),0)),0)</f>
        <v>99835.882886694904</v>
      </c>
      <c r="AC163" s="248">
        <f>IF((AC$4-$G163)&lt;($C163+$B163),IF(AC$4=$G163+$B163,SUMIFS(INDEX('ABP REC Calc'!$G$6:$AB$69,,MATCH('ABP REC Deliveries'!$H163,'ABP REC Calc'!$G$5:$AB$5,0)),'ABP REC Calc'!$C$6:$C$69,'ABP REC Deliveries'!$E163,'ABP REC Calc'!$B$6:$B$69,'ABP REC Deliveries'!$F163),
IF(AC$4&gt;$G163,AB163*(1-Inputs_ByYear!$D$4),0)),0)</f>
        <v>99336.703472261433</v>
      </c>
      <c r="AD163" s="248">
        <f>IF((AD$4-$G163)&lt;($C163+$B163),IF(AD$4=$G163+$B163,SUMIFS(INDEX('ABP REC Calc'!$G$6:$AB$69,,MATCH('ABP REC Deliveries'!$H163,'ABP REC Calc'!$G$5:$AB$5,0)),'ABP REC Calc'!$C$6:$C$69,'ABP REC Deliveries'!$E163,'ABP REC Calc'!$B$6:$B$69,'ABP REC Deliveries'!$F163),
IF(AD$4&gt;$G163,AC163*(1-Inputs_ByYear!$D$4),0)),0)</f>
        <v>98840.019954900126</v>
      </c>
    </row>
    <row r="164" spans="2:30" ht="14.45" customHeight="1">
      <c r="B164" s="64">
        <v>2</v>
      </c>
      <c r="C164" s="64">
        <v>20</v>
      </c>
      <c r="D164" s="64" t="s">
        <v>229</v>
      </c>
      <c r="E164" s="234" t="s">
        <v>221</v>
      </c>
      <c r="F164" s="231" t="s">
        <v>231</v>
      </c>
      <c r="G164" s="231">
        <f t="shared" ref="G164:G184" si="8">VALUE(LEFT(H164, FIND("-", H164)-1))</f>
        <v>2025</v>
      </c>
      <c r="H164" s="239" t="s">
        <v>23</v>
      </c>
      <c r="I164" s="247">
        <v>0</v>
      </c>
      <c r="J164" s="247">
        <v>0</v>
      </c>
      <c r="K164" s="248">
        <f>IF((K$4-$G164)&lt;($C164+$B164),IF(K$4=$G164+$B164,SUMIFS(INDEX('ABP REC Calc'!$G$6:$AB$69,,MATCH('ABP REC Deliveries'!$H164,'ABP REC Calc'!$G$5:$AB$5,0)),'ABP REC Calc'!$C$6:$C$69,'ABP REC Deliveries'!$E164,'ABP REC Calc'!$B$6:$B$69,'ABP REC Deliveries'!$F164),
IF(K$4&gt;$G164,J164*(1-Inputs_ByYear!$D$4),0)),0)</f>
        <v>0</v>
      </c>
      <c r="L164" s="248">
        <f>IF((L$4-$G164)&lt;($C164+$B164),IF(L$4=$G164+$B164,SUMIFS(INDEX('ABP REC Calc'!$G$6:$AB$69,,MATCH('ABP REC Deliveries'!$H164,'ABP REC Calc'!$G$5:$AB$5,0)),'ABP REC Calc'!$C$6:$C$69,'ABP REC Deliveries'!$E164,'ABP REC Calc'!$B$6:$B$69,'ABP REC Deliveries'!$F164),
IF(L$4&gt;$G164,K164*(1-Inputs_ByYear!$D$4),0)),0)</f>
        <v>107820.67296</v>
      </c>
      <c r="M164" s="248">
        <f>IF((M$4-$G164)&lt;($C164+$B164),IF(M$4=$G164+$B164,SUMIFS(INDEX('ABP REC Calc'!$G$6:$AB$69,,MATCH('ABP REC Deliveries'!$H164,'ABP REC Calc'!$G$5:$AB$5,0)),'ABP REC Calc'!$C$6:$C$69,'ABP REC Deliveries'!$E164,'ABP REC Calc'!$B$6:$B$69,'ABP REC Deliveries'!$F164),
IF(M$4&gt;$G164,L164*(1-Inputs_ByYear!$D$4),0)),0)</f>
        <v>107281.5695952</v>
      </c>
      <c r="N164" s="248">
        <f>IF((N$4-$G164)&lt;($C164+$B164),IF(N$4=$G164+$B164,SUMIFS(INDEX('ABP REC Calc'!$G$6:$AB$69,,MATCH('ABP REC Deliveries'!$H164,'ABP REC Calc'!$G$5:$AB$5,0)),'ABP REC Calc'!$C$6:$C$69,'ABP REC Deliveries'!$E164,'ABP REC Calc'!$B$6:$B$69,'ABP REC Deliveries'!$F164),
IF(N$4&gt;$G164,M164*(1-Inputs_ByYear!$D$4),0)),0)</f>
        <v>106745.16174722399</v>
      </c>
      <c r="O164" s="248">
        <f>IF((O$4-$G164)&lt;($C164+$B164),IF(O$4=$G164+$B164,SUMIFS(INDEX('ABP REC Calc'!$G$6:$AB$69,,MATCH('ABP REC Deliveries'!$H164,'ABP REC Calc'!$G$5:$AB$5,0)),'ABP REC Calc'!$C$6:$C$69,'ABP REC Deliveries'!$E164,'ABP REC Calc'!$B$6:$B$69,'ABP REC Deliveries'!$F164),
IF(O$4&gt;$G164,N164*(1-Inputs_ByYear!$D$4),0)),0)</f>
        <v>106211.43593848786</v>
      </c>
      <c r="P164" s="248">
        <f>IF((P$4-$G164)&lt;($C164+$B164),IF(P$4=$G164+$B164,SUMIFS(INDEX('ABP REC Calc'!$G$6:$AB$69,,MATCH('ABP REC Deliveries'!$H164,'ABP REC Calc'!$G$5:$AB$5,0)),'ABP REC Calc'!$C$6:$C$69,'ABP REC Deliveries'!$E164,'ABP REC Calc'!$B$6:$B$69,'ABP REC Deliveries'!$F164),
IF(P$4&gt;$G164,O164*(1-Inputs_ByYear!$D$4),0)),0)</f>
        <v>105680.37875879543</v>
      </c>
      <c r="Q164" s="248">
        <f>IF((Q$4-$G164)&lt;($C164+$B164),IF(Q$4=$G164+$B164,SUMIFS(INDEX('ABP REC Calc'!$G$6:$AB$69,,MATCH('ABP REC Deliveries'!$H164,'ABP REC Calc'!$G$5:$AB$5,0)),'ABP REC Calc'!$C$6:$C$69,'ABP REC Deliveries'!$E164,'ABP REC Calc'!$B$6:$B$69,'ABP REC Deliveries'!$F164),
IF(Q$4&gt;$G164,P164*(1-Inputs_ByYear!$D$4),0)),0)</f>
        <v>105151.97686500144</v>
      </c>
      <c r="R164" s="248">
        <f>IF((R$4-$G164)&lt;($C164+$B164),IF(R$4=$G164+$B164,SUMIFS(INDEX('ABP REC Calc'!$G$6:$AB$69,,MATCH('ABP REC Deliveries'!$H164,'ABP REC Calc'!$G$5:$AB$5,0)),'ABP REC Calc'!$C$6:$C$69,'ABP REC Deliveries'!$E164,'ABP REC Calc'!$B$6:$B$69,'ABP REC Deliveries'!$F164),
IF(R$4&gt;$G164,Q164*(1-Inputs_ByYear!$D$4),0)),0)</f>
        <v>104626.21698067644</v>
      </c>
      <c r="S164" s="248">
        <f>IF((S$4-$G164)&lt;($C164+$B164),IF(S$4=$G164+$B164,SUMIFS(INDEX('ABP REC Calc'!$G$6:$AB$69,,MATCH('ABP REC Deliveries'!$H164,'ABP REC Calc'!$G$5:$AB$5,0)),'ABP REC Calc'!$C$6:$C$69,'ABP REC Deliveries'!$E164,'ABP REC Calc'!$B$6:$B$69,'ABP REC Deliveries'!$F164),
IF(S$4&gt;$G164,R164*(1-Inputs_ByYear!$D$4),0)),0)</f>
        <v>104103.08589577307</v>
      </c>
      <c r="T164" s="248">
        <f>IF((T$4-$G164)&lt;($C164+$B164),IF(T$4=$G164+$B164,SUMIFS(INDEX('ABP REC Calc'!$G$6:$AB$69,,MATCH('ABP REC Deliveries'!$H164,'ABP REC Calc'!$G$5:$AB$5,0)),'ABP REC Calc'!$C$6:$C$69,'ABP REC Deliveries'!$E164,'ABP REC Calc'!$B$6:$B$69,'ABP REC Deliveries'!$F164),
IF(T$4&gt;$G164,S164*(1-Inputs_ByYear!$D$4),0)),0)</f>
        <v>103582.5704662942</v>
      </c>
      <c r="U164" s="248">
        <f>IF((U$4-$G164)&lt;($C164+$B164),IF(U$4=$G164+$B164,SUMIFS(INDEX('ABP REC Calc'!$G$6:$AB$69,,MATCH('ABP REC Deliveries'!$H164,'ABP REC Calc'!$G$5:$AB$5,0)),'ABP REC Calc'!$C$6:$C$69,'ABP REC Deliveries'!$E164,'ABP REC Calc'!$B$6:$B$69,'ABP REC Deliveries'!$F164),
IF(U$4&gt;$G164,T164*(1-Inputs_ByYear!$D$4),0)),0)</f>
        <v>103064.65761396273</v>
      </c>
      <c r="V164" s="248">
        <f>IF((V$4-$G164)&lt;($C164+$B164),IF(V$4=$G164+$B164,SUMIFS(INDEX('ABP REC Calc'!$G$6:$AB$69,,MATCH('ABP REC Deliveries'!$H164,'ABP REC Calc'!$G$5:$AB$5,0)),'ABP REC Calc'!$C$6:$C$69,'ABP REC Deliveries'!$E164,'ABP REC Calc'!$B$6:$B$69,'ABP REC Deliveries'!$F164),
IF(V$4&gt;$G164,U164*(1-Inputs_ByYear!$D$4),0)),0)</f>
        <v>102549.33432589291</v>
      </c>
      <c r="W164" s="248">
        <f>IF((W$4-$G164)&lt;($C164+$B164),IF(W$4=$G164+$B164,SUMIFS(INDEX('ABP REC Calc'!$G$6:$AB$69,,MATCH('ABP REC Deliveries'!$H164,'ABP REC Calc'!$G$5:$AB$5,0)),'ABP REC Calc'!$C$6:$C$69,'ABP REC Deliveries'!$E164,'ABP REC Calc'!$B$6:$B$69,'ABP REC Deliveries'!$F164),
IF(W$4&gt;$G164,V164*(1-Inputs_ByYear!$D$4),0)),0)</f>
        <v>102036.58765426345</v>
      </c>
      <c r="X164" s="248">
        <f>IF((X$4-$G164)&lt;($C164+$B164),IF(X$4=$G164+$B164,SUMIFS(INDEX('ABP REC Calc'!$G$6:$AB$69,,MATCH('ABP REC Deliveries'!$H164,'ABP REC Calc'!$G$5:$AB$5,0)),'ABP REC Calc'!$C$6:$C$69,'ABP REC Deliveries'!$E164,'ABP REC Calc'!$B$6:$B$69,'ABP REC Deliveries'!$F164),
IF(X$4&gt;$G164,W164*(1-Inputs_ByYear!$D$4),0)),0)</f>
        <v>101526.40471599213</v>
      </c>
      <c r="Y164" s="248">
        <f>IF((Y$4-$G164)&lt;($C164+$B164),IF(Y$4=$G164+$B164,SUMIFS(INDEX('ABP REC Calc'!$G$6:$AB$69,,MATCH('ABP REC Deliveries'!$H164,'ABP REC Calc'!$G$5:$AB$5,0)),'ABP REC Calc'!$C$6:$C$69,'ABP REC Deliveries'!$E164,'ABP REC Calc'!$B$6:$B$69,'ABP REC Deliveries'!$F164),
IF(Y$4&gt;$G164,X164*(1-Inputs_ByYear!$D$4),0)),0)</f>
        <v>101018.77269241217</v>
      </c>
      <c r="Z164" s="248">
        <f>IF((Z$4-$G164)&lt;($C164+$B164),IF(Z$4=$G164+$B164,SUMIFS(INDEX('ABP REC Calc'!$G$6:$AB$69,,MATCH('ABP REC Deliveries'!$H164,'ABP REC Calc'!$G$5:$AB$5,0)),'ABP REC Calc'!$C$6:$C$69,'ABP REC Deliveries'!$E164,'ABP REC Calc'!$B$6:$B$69,'ABP REC Deliveries'!$F164),
IF(Z$4&gt;$G164,Y164*(1-Inputs_ByYear!$D$4),0)),0)</f>
        <v>100513.67882895011</v>
      </c>
      <c r="AA164" s="248">
        <f>IF((AA$4-$G164)&lt;($C164+$B164),IF(AA$4=$G164+$B164,SUMIFS(INDEX('ABP REC Calc'!$G$6:$AB$69,,MATCH('ABP REC Deliveries'!$H164,'ABP REC Calc'!$G$5:$AB$5,0)),'ABP REC Calc'!$C$6:$C$69,'ABP REC Deliveries'!$E164,'ABP REC Calc'!$B$6:$B$69,'ABP REC Deliveries'!$F164),
IF(AA$4&gt;$G164,Z164*(1-Inputs_ByYear!$D$4),0)),0)</f>
        <v>100011.11043480536</v>
      </c>
      <c r="AB164" s="248">
        <f>IF((AB$4-$G164)&lt;($C164+$B164),IF(AB$4=$G164+$B164,SUMIFS(INDEX('ABP REC Calc'!$G$6:$AB$69,,MATCH('ABP REC Deliveries'!$H164,'ABP REC Calc'!$G$5:$AB$5,0)),'ABP REC Calc'!$C$6:$C$69,'ABP REC Deliveries'!$E164,'ABP REC Calc'!$B$6:$B$69,'ABP REC Deliveries'!$F164),
IF(AB$4&gt;$G164,AA164*(1-Inputs_ByYear!$D$4),0)),0)</f>
        <v>99511.054882631332</v>
      </c>
      <c r="AC164" s="248">
        <f>IF((AC$4-$G164)&lt;($C164+$B164),IF(AC$4=$G164+$B164,SUMIFS(INDEX('ABP REC Calc'!$G$6:$AB$69,,MATCH('ABP REC Deliveries'!$H164,'ABP REC Calc'!$G$5:$AB$5,0)),'ABP REC Calc'!$C$6:$C$69,'ABP REC Deliveries'!$E164,'ABP REC Calc'!$B$6:$B$69,'ABP REC Deliveries'!$F164),
IF(AC$4&gt;$G164,AB164*(1-Inputs_ByYear!$D$4),0)),0)</f>
        <v>99013.499608218175</v>
      </c>
      <c r="AD164" s="248">
        <f>IF((AD$4-$G164)&lt;($C164+$B164),IF(AD$4=$G164+$B164,SUMIFS(INDEX('ABP REC Calc'!$G$6:$AB$69,,MATCH('ABP REC Deliveries'!$H164,'ABP REC Calc'!$G$5:$AB$5,0)),'ABP REC Calc'!$C$6:$C$69,'ABP REC Deliveries'!$E164,'ABP REC Calc'!$B$6:$B$69,'ABP REC Deliveries'!$F164),
IF(AD$4&gt;$G164,AC164*(1-Inputs_ByYear!$D$4),0)),0)</f>
        <v>98518.432110177091</v>
      </c>
    </row>
    <row r="165" spans="2:30" ht="14.45" customHeight="1">
      <c r="B165" s="64">
        <v>2</v>
      </c>
      <c r="C165" s="64">
        <v>20</v>
      </c>
      <c r="D165" s="64" t="s">
        <v>229</v>
      </c>
      <c r="E165" s="234" t="s">
        <v>221</v>
      </c>
      <c r="F165" s="231" t="s">
        <v>231</v>
      </c>
      <c r="G165" s="231">
        <f t="shared" si="8"/>
        <v>2026</v>
      </c>
      <c r="H165" s="239" t="s">
        <v>24</v>
      </c>
      <c r="I165" s="247">
        <v>0</v>
      </c>
      <c r="J165" s="247">
        <v>0</v>
      </c>
      <c r="K165" s="248">
        <f>IF((K$4-$G165)&lt;($C165+$B165),IF(K$4=$G165+$B165,SUMIFS(INDEX('ABP REC Calc'!$G$6:$AB$69,,MATCH('ABP REC Deliveries'!$H165,'ABP REC Calc'!$G$5:$AB$5,0)),'ABP REC Calc'!$C$6:$C$69,'ABP REC Deliveries'!$E165,'ABP REC Calc'!$B$6:$B$69,'ABP REC Deliveries'!$F165),
IF(K$4&gt;$G165,J165*(1-Inputs_ByYear!$D$4),0)),0)</f>
        <v>0</v>
      </c>
      <c r="L165" s="248">
        <f>IF((L$4-$G165)&lt;($C165+$B165),IF(L$4=$G165+$B165,SUMIFS(INDEX('ABP REC Calc'!$G$6:$AB$69,,MATCH('ABP REC Deliveries'!$H165,'ABP REC Calc'!$G$5:$AB$5,0)),'ABP REC Calc'!$C$6:$C$69,'ABP REC Deliveries'!$E165,'ABP REC Calc'!$B$6:$B$69,'ABP REC Deliveries'!$F165),
IF(L$4&gt;$G165,K165*(1-Inputs_ByYear!$D$4),0)),0)</f>
        <v>0</v>
      </c>
      <c r="M165" s="248">
        <f>IF((M$4-$G165)&lt;($C165+$B165),IF(M$4=$G165+$B165,SUMIFS(INDEX('ABP REC Calc'!$G$6:$AB$69,,MATCH('ABP REC Deliveries'!$H165,'ABP REC Calc'!$G$5:$AB$5,0)),'ABP REC Calc'!$C$6:$C$69,'ABP REC Deliveries'!$E165,'ABP REC Calc'!$B$6:$B$69,'ABP REC Deliveries'!$F165),
IF(M$4&gt;$G165,L165*(1-Inputs_ByYear!$D$4),0)),0)</f>
        <v>107820.67296</v>
      </c>
      <c r="N165" s="248">
        <f>IF((N$4-$G165)&lt;($C165+$B165),IF(N$4=$G165+$B165,SUMIFS(INDEX('ABP REC Calc'!$G$6:$AB$69,,MATCH('ABP REC Deliveries'!$H165,'ABP REC Calc'!$G$5:$AB$5,0)),'ABP REC Calc'!$C$6:$C$69,'ABP REC Deliveries'!$E165,'ABP REC Calc'!$B$6:$B$69,'ABP REC Deliveries'!$F165),
IF(N$4&gt;$G165,M165*(1-Inputs_ByYear!$D$4),0)),0)</f>
        <v>107281.5695952</v>
      </c>
      <c r="O165" s="248">
        <f>IF((O$4-$G165)&lt;($C165+$B165),IF(O$4=$G165+$B165,SUMIFS(INDEX('ABP REC Calc'!$G$6:$AB$69,,MATCH('ABP REC Deliveries'!$H165,'ABP REC Calc'!$G$5:$AB$5,0)),'ABP REC Calc'!$C$6:$C$69,'ABP REC Deliveries'!$E165,'ABP REC Calc'!$B$6:$B$69,'ABP REC Deliveries'!$F165),
IF(O$4&gt;$G165,N165*(1-Inputs_ByYear!$D$4),0)),0)</f>
        <v>106745.16174722399</v>
      </c>
      <c r="P165" s="248">
        <f>IF((P$4-$G165)&lt;($C165+$B165),IF(P$4=$G165+$B165,SUMIFS(INDEX('ABP REC Calc'!$G$6:$AB$69,,MATCH('ABP REC Deliveries'!$H165,'ABP REC Calc'!$G$5:$AB$5,0)),'ABP REC Calc'!$C$6:$C$69,'ABP REC Deliveries'!$E165,'ABP REC Calc'!$B$6:$B$69,'ABP REC Deliveries'!$F165),
IF(P$4&gt;$G165,O165*(1-Inputs_ByYear!$D$4),0)),0)</f>
        <v>106211.43593848786</v>
      </c>
      <c r="Q165" s="248">
        <f>IF((Q$4-$G165)&lt;($C165+$B165),IF(Q$4=$G165+$B165,SUMIFS(INDEX('ABP REC Calc'!$G$6:$AB$69,,MATCH('ABP REC Deliveries'!$H165,'ABP REC Calc'!$G$5:$AB$5,0)),'ABP REC Calc'!$C$6:$C$69,'ABP REC Deliveries'!$E165,'ABP REC Calc'!$B$6:$B$69,'ABP REC Deliveries'!$F165),
IF(Q$4&gt;$G165,P165*(1-Inputs_ByYear!$D$4),0)),0)</f>
        <v>105680.37875879543</v>
      </c>
      <c r="R165" s="248">
        <f>IF((R$4-$G165)&lt;($C165+$B165),IF(R$4=$G165+$B165,SUMIFS(INDEX('ABP REC Calc'!$G$6:$AB$69,,MATCH('ABP REC Deliveries'!$H165,'ABP REC Calc'!$G$5:$AB$5,0)),'ABP REC Calc'!$C$6:$C$69,'ABP REC Deliveries'!$E165,'ABP REC Calc'!$B$6:$B$69,'ABP REC Deliveries'!$F165),
IF(R$4&gt;$G165,Q165*(1-Inputs_ByYear!$D$4),0)),0)</f>
        <v>105151.97686500144</v>
      </c>
      <c r="S165" s="248">
        <f>IF((S$4-$G165)&lt;($C165+$B165),IF(S$4=$G165+$B165,SUMIFS(INDEX('ABP REC Calc'!$G$6:$AB$69,,MATCH('ABP REC Deliveries'!$H165,'ABP REC Calc'!$G$5:$AB$5,0)),'ABP REC Calc'!$C$6:$C$69,'ABP REC Deliveries'!$E165,'ABP REC Calc'!$B$6:$B$69,'ABP REC Deliveries'!$F165),
IF(S$4&gt;$G165,R165*(1-Inputs_ByYear!$D$4),0)),0)</f>
        <v>104626.21698067644</v>
      </c>
      <c r="T165" s="248">
        <f>IF((T$4-$G165)&lt;($C165+$B165),IF(T$4=$G165+$B165,SUMIFS(INDEX('ABP REC Calc'!$G$6:$AB$69,,MATCH('ABP REC Deliveries'!$H165,'ABP REC Calc'!$G$5:$AB$5,0)),'ABP REC Calc'!$C$6:$C$69,'ABP REC Deliveries'!$E165,'ABP REC Calc'!$B$6:$B$69,'ABP REC Deliveries'!$F165),
IF(T$4&gt;$G165,S165*(1-Inputs_ByYear!$D$4),0)),0)</f>
        <v>104103.08589577307</v>
      </c>
      <c r="U165" s="248">
        <f>IF((U$4-$G165)&lt;($C165+$B165),IF(U$4=$G165+$B165,SUMIFS(INDEX('ABP REC Calc'!$G$6:$AB$69,,MATCH('ABP REC Deliveries'!$H165,'ABP REC Calc'!$G$5:$AB$5,0)),'ABP REC Calc'!$C$6:$C$69,'ABP REC Deliveries'!$E165,'ABP REC Calc'!$B$6:$B$69,'ABP REC Deliveries'!$F165),
IF(U$4&gt;$G165,T165*(1-Inputs_ByYear!$D$4),0)),0)</f>
        <v>103582.5704662942</v>
      </c>
      <c r="V165" s="248">
        <f>IF((V$4-$G165)&lt;($C165+$B165),IF(V$4=$G165+$B165,SUMIFS(INDEX('ABP REC Calc'!$G$6:$AB$69,,MATCH('ABP REC Deliveries'!$H165,'ABP REC Calc'!$G$5:$AB$5,0)),'ABP REC Calc'!$C$6:$C$69,'ABP REC Deliveries'!$E165,'ABP REC Calc'!$B$6:$B$69,'ABP REC Deliveries'!$F165),
IF(V$4&gt;$G165,U165*(1-Inputs_ByYear!$D$4),0)),0)</f>
        <v>103064.65761396273</v>
      </c>
      <c r="W165" s="248">
        <f>IF((W$4-$G165)&lt;($C165+$B165),IF(W$4=$G165+$B165,SUMIFS(INDEX('ABP REC Calc'!$G$6:$AB$69,,MATCH('ABP REC Deliveries'!$H165,'ABP REC Calc'!$G$5:$AB$5,0)),'ABP REC Calc'!$C$6:$C$69,'ABP REC Deliveries'!$E165,'ABP REC Calc'!$B$6:$B$69,'ABP REC Deliveries'!$F165),
IF(W$4&gt;$G165,V165*(1-Inputs_ByYear!$D$4),0)),0)</f>
        <v>102549.33432589291</v>
      </c>
      <c r="X165" s="248">
        <f>IF((X$4-$G165)&lt;($C165+$B165),IF(X$4=$G165+$B165,SUMIFS(INDEX('ABP REC Calc'!$G$6:$AB$69,,MATCH('ABP REC Deliveries'!$H165,'ABP REC Calc'!$G$5:$AB$5,0)),'ABP REC Calc'!$C$6:$C$69,'ABP REC Deliveries'!$E165,'ABP REC Calc'!$B$6:$B$69,'ABP REC Deliveries'!$F165),
IF(X$4&gt;$G165,W165*(1-Inputs_ByYear!$D$4),0)),0)</f>
        <v>102036.58765426345</v>
      </c>
      <c r="Y165" s="248">
        <f>IF((Y$4-$G165)&lt;($C165+$B165),IF(Y$4=$G165+$B165,SUMIFS(INDEX('ABP REC Calc'!$G$6:$AB$69,,MATCH('ABP REC Deliveries'!$H165,'ABP REC Calc'!$G$5:$AB$5,0)),'ABP REC Calc'!$C$6:$C$69,'ABP REC Deliveries'!$E165,'ABP REC Calc'!$B$6:$B$69,'ABP REC Deliveries'!$F165),
IF(Y$4&gt;$G165,X165*(1-Inputs_ByYear!$D$4),0)),0)</f>
        <v>101526.40471599213</v>
      </c>
      <c r="Z165" s="248">
        <f>IF((Z$4-$G165)&lt;($C165+$B165),IF(Z$4=$G165+$B165,SUMIFS(INDEX('ABP REC Calc'!$G$6:$AB$69,,MATCH('ABP REC Deliveries'!$H165,'ABP REC Calc'!$G$5:$AB$5,0)),'ABP REC Calc'!$C$6:$C$69,'ABP REC Deliveries'!$E165,'ABP REC Calc'!$B$6:$B$69,'ABP REC Deliveries'!$F165),
IF(Z$4&gt;$G165,Y165*(1-Inputs_ByYear!$D$4),0)),0)</f>
        <v>101018.77269241217</v>
      </c>
      <c r="AA165" s="248">
        <f>IF((AA$4-$G165)&lt;($C165+$B165),IF(AA$4=$G165+$B165,SUMIFS(INDEX('ABP REC Calc'!$G$6:$AB$69,,MATCH('ABP REC Deliveries'!$H165,'ABP REC Calc'!$G$5:$AB$5,0)),'ABP REC Calc'!$C$6:$C$69,'ABP REC Deliveries'!$E165,'ABP REC Calc'!$B$6:$B$69,'ABP REC Deliveries'!$F165),
IF(AA$4&gt;$G165,Z165*(1-Inputs_ByYear!$D$4),0)),0)</f>
        <v>100513.67882895011</v>
      </c>
      <c r="AB165" s="248">
        <f>IF((AB$4-$G165)&lt;($C165+$B165),IF(AB$4=$G165+$B165,SUMIFS(INDEX('ABP REC Calc'!$G$6:$AB$69,,MATCH('ABP REC Deliveries'!$H165,'ABP REC Calc'!$G$5:$AB$5,0)),'ABP REC Calc'!$C$6:$C$69,'ABP REC Deliveries'!$E165,'ABP REC Calc'!$B$6:$B$69,'ABP REC Deliveries'!$F165),
IF(AB$4&gt;$G165,AA165*(1-Inputs_ByYear!$D$4),0)),0)</f>
        <v>100011.11043480536</v>
      </c>
      <c r="AC165" s="248">
        <f>IF((AC$4-$G165)&lt;($C165+$B165),IF(AC$4=$G165+$B165,SUMIFS(INDEX('ABP REC Calc'!$G$6:$AB$69,,MATCH('ABP REC Deliveries'!$H165,'ABP REC Calc'!$G$5:$AB$5,0)),'ABP REC Calc'!$C$6:$C$69,'ABP REC Deliveries'!$E165,'ABP REC Calc'!$B$6:$B$69,'ABP REC Deliveries'!$F165),
IF(AC$4&gt;$G165,AB165*(1-Inputs_ByYear!$D$4),0)),0)</f>
        <v>99511.054882631332</v>
      </c>
      <c r="AD165" s="248">
        <f>IF((AD$4-$G165)&lt;($C165+$B165),IF(AD$4=$G165+$B165,SUMIFS(INDEX('ABP REC Calc'!$G$6:$AB$69,,MATCH('ABP REC Deliveries'!$H165,'ABP REC Calc'!$G$5:$AB$5,0)),'ABP REC Calc'!$C$6:$C$69,'ABP REC Deliveries'!$E165,'ABP REC Calc'!$B$6:$B$69,'ABP REC Deliveries'!$F165),
IF(AD$4&gt;$G165,AC165*(1-Inputs_ByYear!$D$4),0)),0)</f>
        <v>99013.499608218175</v>
      </c>
    </row>
    <row r="166" spans="2:30" ht="14.45" customHeight="1">
      <c r="B166" s="64">
        <v>2</v>
      </c>
      <c r="C166" s="64">
        <v>20</v>
      </c>
      <c r="D166" s="64" t="s">
        <v>229</v>
      </c>
      <c r="E166" s="234" t="s">
        <v>221</v>
      </c>
      <c r="F166" s="231" t="s">
        <v>231</v>
      </c>
      <c r="G166" s="231">
        <f t="shared" si="8"/>
        <v>2027</v>
      </c>
      <c r="H166" s="239" t="s">
        <v>25</v>
      </c>
      <c r="I166" s="247">
        <v>0</v>
      </c>
      <c r="J166" s="247">
        <v>0</v>
      </c>
      <c r="K166" s="248">
        <f>IF((K$4-$G166)&lt;($C166+$B166),IF(K$4=$G166+$B166,SUMIFS(INDEX('ABP REC Calc'!$G$6:$AB$69,,MATCH('ABP REC Deliveries'!$H166,'ABP REC Calc'!$G$5:$AB$5,0)),'ABP REC Calc'!$C$6:$C$69,'ABP REC Deliveries'!$E166,'ABP REC Calc'!$B$6:$B$69,'ABP REC Deliveries'!$F166),
IF(K$4&gt;$G166,J166*(1-Inputs_ByYear!$D$4),0)),0)</f>
        <v>0</v>
      </c>
      <c r="L166" s="248">
        <f>IF((L$4-$G166)&lt;($C166+$B166),IF(L$4=$G166+$B166,SUMIFS(INDEX('ABP REC Calc'!$G$6:$AB$69,,MATCH('ABP REC Deliveries'!$H166,'ABP REC Calc'!$G$5:$AB$5,0)),'ABP REC Calc'!$C$6:$C$69,'ABP REC Deliveries'!$E166,'ABP REC Calc'!$B$6:$B$69,'ABP REC Deliveries'!$F166),
IF(L$4&gt;$G166,K166*(1-Inputs_ByYear!$D$4),0)),0)</f>
        <v>0</v>
      </c>
      <c r="M166" s="248">
        <f>IF((M$4-$G166)&lt;($C166+$B166),IF(M$4=$G166+$B166,SUMIFS(INDEX('ABP REC Calc'!$G$6:$AB$69,,MATCH('ABP REC Deliveries'!$H166,'ABP REC Calc'!$G$5:$AB$5,0)),'ABP REC Calc'!$C$6:$C$69,'ABP REC Deliveries'!$E166,'ABP REC Calc'!$B$6:$B$69,'ABP REC Deliveries'!$F166),
IF(M$4&gt;$G166,L166*(1-Inputs_ByYear!$D$4),0)),0)</f>
        <v>0</v>
      </c>
      <c r="N166" s="248">
        <f>IF((N$4-$G166)&lt;($C166+$B166),IF(N$4=$G166+$B166,SUMIFS(INDEX('ABP REC Calc'!$G$6:$AB$69,,MATCH('ABP REC Deliveries'!$H166,'ABP REC Calc'!$G$5:$AB$5,0)),'ABP REC Calc'!$C$6:$C$69,'ABP REC Deliveries'!$E166,'ABP REC Calc'!$B$6:$B$69,'ABP REC Deliveries'!$F166),
IF(N$4&gt;$G166,M166*(1-Inputs_ByYear!$D$4),0)),0)</f>
        <v>107820.67296</v>
      </c>
      <c r="O166" s="248">
        <f>IF((O$4-$G166)&lt;($C166+$B166),IF(O$4=$G166+$B166,SUMIFS(INDEX('ABP REC Calc'!$G$6:$AB$69,,MATCH('ABP REC Deliveries'!$H166,'ABP REC Calc'!$G$5:$AB$5,0)),'ABP REC Calc'!$C$6:$C$69,'ABP REC Deliveries'!$E166,'ABP REC Calc'!$B$6:$B$69,'ABP REC Deliveries'!$F166),
IF(O$4&gt;$G166,N166*(1-Inputs_ByYear!$D$4),0)),0)</f>
        <v>107281.5695952</v>
      </c>
      <c r="P166" s="248">
        <f>IF((P$4-$G166)&lt;($C166+$B166),IF(P$4=$G166+$B166,SUMIFS(INDEX('ABP REC Calc'!$G$6:$AB$69,,MATCH('ABP REC Deliveries'!$H166,'ABP REC Calc'!$G$5:$AB$5,0)),'ABP REC Calc'!$C$6:$C$69,'ABP REC Deliveries'!$E166,'ABP REC Calc'!$B$6:$B$69,'ABP REC Deliveries'!$F166),
IF(P$4&gt;$G166,O166*(1-Inputs_ByYear!$D$4),0)),0)</f>
        <v>106745.16174722399</v>
      </c>
      <c r="Q166" s="248">
        <f>IF((Q$4-$G166)&lt;($C166+$B166),IF(Q$4=$G166+$B166,SUMIFS(INDEX('ABP REC Calc'!$G$6:$AB$69,,MATCH('ABP REC Deliveries'!$H166,'ABP REC Calc'!$G$5:$AB$5,0)),'ABP REC Calc'!$C$6:$C$69,'ABP REC Deliveries'!$E166,'ABP REC Calc'!$B$6:$B$69,'ABP REC Deliveries'!$F166),
IF(Q$4&gt;$G166,P166*(1-Inputs_ByYear!$D$4),0)),0)</f>
        <v>106211.43593848786</v>
      </c>
      <c r="R166" s="248">
        <f>IF((R$4-$G166)&lt;($C166+$B166),IF(R$4=$G166+$B166,SUMIFS(INDEX('ABP REC Calc'!$G$6:$AB$69,,MATCH('ABP REC Deliveries'!$H166,'ABP REC Calc'!$G$5:$AB$5,0)),'ABP REC Calc'!$C$6:$C$69,'ABP REC Deliveries'!$E166,'ABP REC Calc'!$B$6:$B$69,'ABP REC Deliveries'!$F166),
IF(R$4&gt;$G166,Q166*(1-Inputs_ByYear!$D$4),0)),0)</f>
        <v>105680.37875879543</v>
      </c>
      <c r="S166" s="248">
        <f>IF((S$4-$G166)&lt;($C166+$B166),IF(S$4=$G166+$B166,SUMIFS(INDEX('ABP REC Calc'!$G$6:$AB$69,,MATCH('ABP REC Deliveries'!$H166,'ABP REC Calc'!$G$5:$AB$5,0)),'ABP REC Calc'!$C$6:$C$69,'ABP REC Deliveries'!$E166,'ABP REC Calc'!$B$6:$B$69,'ABP REC Deliveries'!$F166),
IF(S$4&gt;$G166,R166*(1-Inputs_ByYear!$D$4),0)),0)</f>
        <v>105151.97686500144</v>
      </c>
      <c r="T166" s="248">
        <f>IF((T$4-$G166)&lt;($C166+$B166),IF(T$4=$G166+$B166,SUMIFS(INDEX('ABP REC Calc'!$G$6:$AB$69,,MATCH('ABP REC Deliveries'!$H166,'ABP REC Calc'!$G$5:$AB$5,0)),'ABP REC Calc'!$C$6:$C$69,'ABP REC Deliveries'!$E166,'ABP REC Calc'!$B$6:$B$69,'ABP REC Deliveries'!$F166),
IF(T$4&gt;$G166,S166*(1-Inputs_ByYear!$D$4),0)),0)</f>
        <v>104626.21698067644</v>
      </c>
      <c r="U166" s="248">
        <f>IF((U$4-$G166)&lt;($C166+$B166),IF(U$4=$G166+$B166,SUMIFS(INDEX('ABP REC Calc'!$G$6:$AB$69,,MATCH('ABP REC Deliveries'!$H166,'ABP REC Calc'!$G$5:$AB$5,0)),'ABP REC Calc'!$C$6:$C$69,'ABP REC Deliveries'!$E166,'ABP REC Calc'!$B$6:$B$69,'ABP REC Deliveries'!$F166),
IF(U$4&gt;$G166,T166*(1-Inputs_ByYear!$D$4),0)),0)</f>
        <v>104103.08589577307</v>
      </c>
      <c r="V166" s="248">
        <f>IF((V$4-$G166)&lt;($C166+$B166),IF(V$4=$G166+$B166,SUMIFS(INDEX('ABP REC Calc'!$G$6:$AB$69,,MATCH('ABP REC Deliveries'!$H166,'ABP REC Calc'!$G$5:$AB$5,0)),'ABP REC Calc'!$C$6:$C$69,'ABP REC Deliveries'!$E166,'ABP REC Calc'!$B$6:$B$69,'ABP REC Deliveries'!$F166),
IF(V$4&gt;$G166,U166*(1-Inputs_ByYear!$D$4),0)),0)</f>
        <v>103582.5704662942</v>
      </c>
      <c r="W166" s="248">
        <f>IF((W$4-$G166)&lt;($C166+$B166),IF(W$4=$G166+$B166,SUMIFS(INDEX('ABP REC Calc'!$G$6:$AB$69,,MATCH('ABP REC Deliveries'!$H166,'ABP REC Calc'!$G$5:$AB$5,0)),'ABP REC Calc'!$C$6:$C$69,'ABP REC Deliveries'!$E166,'ABP REC Calc'!$B$6:$B$69,'ABP REC Deliveries'!$F166),
IF(W$4&gt;$G166,V166*(1-Inputs_ByYear!$D$4),0)),0)</f>
        <v>103064.65761396273</v>
      </c>
      <c r="X166" s="248">
        <f>IF((X$4-$G166)&lt;($C166+$B166),IF(X$4=$G166+$B166,SUMIFS(INDEX('ABP REC Calc'!$G$6:$AB$69,,MATCH('ABP REC Deliveries'!$H166,'ABP REC Calc'!$G$5:$AB$5,0)),'ABP REC Calc'!$C$6:$C$69,'ABP REC Deliveries'!$E166,'ABP REC Calc'!$B$6:$B$69,'ABP REC Deliveries'!$F166),
IF(X$4&gt;$G166,W166*(1-Inputs_ByYear!$D$4),0)),0)</f>
        <v>102549.33432589291</v>
      </c>
      <c r="Y166" s="248">
        <f>IF((Y$4-$G166)&lt;($C166+$B166),IF(Y$4=$G166+$B166,SUMIFS(INDEX('ABP REC Calc'!$G$6:$AB$69,,MATCH('ABP REC Deliveries'!$H166,'ABP REC Calc'!$G$5:$AB$5,0)),'ABP REC Calc'!$C$6:$C$69,'ABP REC Deliveries'!$E166,'ABP REC Calc'!$B$6:$B$69,'ABP REC Deliveries'!$F166),
IF(Y$4&gt;$G166,X166*(1-Inputs_ByYear!$D$4),0)),0)</f>
        <v>102036.58765426345</v>
      </c>
      <c r="Z166" s="248">
        <f>IF((Z$4-$G166)&lt;($C166+$B166),IF(Z$4=$G166+$B166,SUMIFS(INDEX('ABP REC Calc'!$G$6:$AB$69,,MATCH('ABP REC Deliveries'!$H166,'ABP REC Calc'!$G$5:$AB$5,0)),'ABP REC Calc'!$C$6:$C$69,'ABP REC Deliveries'!$E166,'ABP REC Calc'!$B$6:$B$69,'ABP REC Deliveries'!$F166),
IF(Z$4&gt;$G166,Y166*(1-Inputs_ByYear!$D$4),0)),0)</f>
        <v>101526.40471599213</v>
      </c>
      <c r="AA166" s="248">
        <f>IF((AA$4-$G166)&lt;($C166+$B166),IF(AA$4=$G166+$B166,SUMIFS(INDEX('ABP REC Calc'!$G$6:$AB$69,,MATCH('ABP REC Deliveries'!$H166,'ABP REC Calc'!$G$5:$AB$5,0)),'ABP REC Calc'!$C$6:$C$69,'ABP REC Deliveries'!$E166,'ABP REC Calc'!$B$6:$B$69,'ABP REC Deliveries'!$F166),
IF(AA$4&gt;$G166,Z166*(1-Inputs_ByYear!$D$4),0)),0)</f>
        <v>101018.77269241217</v>
      </c>
      <c r="AB166" s="248">
        <f>IF((AB$4-$G166)&lt;($C166+$B166),IF(AB$4=$G166+$B166,SUMIFS(INDEX('ABP REC Calc'!$G$6:$AB$69,,MATCH('ABP REC Deliveries'!$H166,'ABP REC Calc'!$G$5:$AB$5,0)),'ABP REC Calc'!$C$6:$C$69,'ABP REC Deliveries'!$E166,'ABP REC Calc'!$B$6:$B$69,'ABP REC Deliveries'!$F166),
IF(AB$4&gt;$G166,AA166*(1-Inputs_ByYear!$D$4),0)),0)</f>
        <v>100513.67882895011</v>
      </c>
      <c r="AC166" s="248">
        <f>IF((AC$4-$G166)&lt;($C166+$B166),IF(AC$4=$G166+$B166,SUMIFS(INDEX('ABP REC Calc'!$G$6:$AB$69,,MATCH('ABP REC Deliveries'!$H166,'ABP REC Calc'!$G$5:$AB$5,0)),'ABP REC Calc'!$C$6:$C$69,'ABP REC Deliveries'!$E166,'ABP REC Calc'!$B$6:$B$69,'ABP REC Deliveries'!$F166),
IF(AC$4&gt;$G166,AB166*(1-Inputs_ByYear!$D$4),0)),0)</f>
        <v>100011.11043480536</v>
      </c>
      <c r="AD166" s="248">
        <f>IF((AD$4-$G166)&lt;($C166+$B166),IF(AD$4=$G166+$B166,SUMIFS(INDEX('ABP REC Calc'!$G$6:$AB$69,,MATCH('ABP REC Deliveries'!$H166,'ABP REC Calc'!$G$5:$AB$5,0)),'ABP REC Calc'!$C$6:$C$69,'ABP REC Deliveries'!$E166,'ABP REC Calc'!$B$6:$B$69,'ABP REC Deliveries'!$F166),
IF(AD$4&gt;$G166,AC166*(1-Inputs_ByYear!$D$4),0)),0)</f>
        <v>99511.054882631332</v>
      </c>
    </row>
    <row r="167" spans="2:30" ht="14.45" customHeight="1">
      <c r="B167" s="64">
        <v>2</v>
      </c>
      <c r="C167" s="64">
        <v>20</v>
      </c>
      <c r="D167" s="64" t="s">
        <v>229</v>
      </c>
      <c r="E167" s="234" t="s">
        <v>221</v>
      </c>
      <c r="F167" s="231" t="s">
        <v>231</v>
      </c>
      <c r="G167" s="231">
        <f t="shared" si="8"/>
        <v>2028</v>
      </c>
      <c r="H167" s="239" t="s">
        <v>26</v>
      </c>
      <c r="I167" s="247">
        <v>0</v>
      </c>
      <c r="J167" s="247">
        <v>0</v>
      </c>
      <c r="K167" s="248">
        <f>IF((K$4-$G167)&lt;($C167+$B167),IF(K$4=$G167+$B167,SUMIFS(INDEX('ABP REC Calc'!$G$6:$AB$69,,MATCH('ABP REC Deliveries'!$H167,'ABP REC Calc'!$G$5:$AB$5,0)),'ABP REC Calc'!$C$6:$C$69,'ABP REC Deliveries'!$E167,'ABP REC Calc'!$B$6:$B$69,'ABP REC Deliveries'!$F167),
IF(K$4&gt;$G167,J167*(1-Inputs_ByYear!$D$4),0)),0)</f>
        <v>0</v>
      </c>
      <c r="L167" s="248">
        <f>IF((L$4-$G167)&lt;($C167+$B167),IF(L$4=$G167+$B167,SUMIFS(INDEX('ABP REC Calc'!$G$6:$AB$69,,MATCH('ABP REC Deliveries'!$H167,'ABP REC Calc'!$G$5:$AB$5,0)),'ABP REC Calc'!$C$6:$C$69,'ABP REC Deliveries'!$E167,'ABP REC Calc'!$B$6:$B$69,'ABP REC Deliveries'!$F167),
IF(L$4&gt;$G167,K167*(1-Inputs_ByYear!$D$4),0)),0)</f>
        <v>0</v>
      </c>
      <c r="M167" s="248">
        <f>IF((M$4-$G167)&lt;($C167+$B167),IF(M$4=$G167+$B167,SUMIFS(INDEX('ABP REC Calc'!$G$6:$AB$69,,MATCH('ABP REC Deliveries'!$H167,'ABP REC Calc'!$G$5:$AB$5,0)),'ABP REC Calc'!$C$6:$C$69,'ABP REC Deliveries'!$E167,'ABP REC Calc'!$B$6:$B$69,'ABP REC Deliveries'!$F167),
IF(M$4&gt;$G167,L167*(1-Inputs_ByYear!$D$4),0)),0)</f>
        <v>0</v>
      </c>
      <c r="N167" s="248">
        <f>IF((N$4-$G167)&lt;($C167+$B167),IF(N$4=$G167+$B167,SUMIFS(INDEX('ABP REC Calc'!$G$6:$AB$69,,MATCH('ABP REC Deliveries'!$H167,'ABP REC Calc'!$G$5:$AB$5,0)),'ABP REC Calc'!$C$6:$C$69,'ABP REC Deliveries'!$E167,'ABP REC Calc'!$B$6:$B$69,'ABP REC Deliveries'!$F167),
IF(N$4&gt;$G167,M167*(1-Inputs_ByYear!$D$4),0)),0)</f>
        <v>0</v>
      </c>
      <c r="O167" s="248">
        <f>IF((O$4-$G167)&lt;($C167+$B167),IF(O$4=$G167+$B167,SUMIFS(INDEX('ABP REC Calc'!$G$6:$AB$69,,MATCH('ABP REC Deliveries'!$H167,'ABP REC Calc'!$G$5:$AB$5,0)),'ABP REC Calc'!$C$6:$C$69,'ABP REC Deliveries'!$E167,'ABP REC Calc'!$B$6:$B$69,'ABP REC Deliveries'!$F167),
IF(O$4&gt;$G167,N167*(1-Inputs_ByYear!$D$4),0)),0)</f>
        <v>107820.67296</v>
      </c>
      <c r="P167" s="248">
        <f>IF((P$4-$G167)&lt;($C167+$B167),IF(P$4=$G167+$B167,SUMIFS(INDEX('ABP REC Calc'!$G$6:$AB$69,,MATCH('ABP REC Deliveries'!$H167,'ABP REC Calc'!$G$5:$AB$5,0)),'ABP REC Calc'!$C$6:$C$69,'ABP REC Deliveries'!$E167,'ABP REC Calc'!$B$6:$B$69,'ABP REC Deliveries'!$F167),
IF(P$4&gt;$G167,O167*(1-Inputs_ByYear!$D$4),0)),0)</f>
        <v>107281.5695952</v>
      </c>
      <c r="Q167" s="248">
        <f>IF((Q$4-$G167)&lt;($C167+$B167),IF(Q$4=$G167+$B167,SUMIFS(INDEX('ABP REC Calc'!$G$6:$AB$69,,MATCH('ABP REC Deliveries'!$H167,'ABP REC Calc'!$G$5:$AB$5,0)),'ABP REC Calc'!$C$6:$C$69,'ABP REC Deliveries'!$E167,'ABP REC Calc'!$B$6:$B$69,'ABP REC Deliveries'!$F167),
IF(Q$4&gt;$G167,P167*(1-Inputs_ByYear!$D$4),0)),0)</f>
        <v>106745.16174722399</v>
      </c>
      <c r="R167" s="248">
        <f>IF((R$4-$G167)&lt;($C167+$B167),IF(R$4=$G167+$B167,SUMIFS(INDEX('ABP REC Calc'!$G$6:$AB$69,,MATCH('ABP REC Deliveries'!$H167,'ABP REC Calc'!$G$5:$AB$5,0)),'ABP REC Calc'!$C$6:$C$69,'ABP REC Deliveries'!$E167,'ABP REC Calc'!$B$6:$B$69,'ABP REC Deliveries'!$F167),
IF(R$4&gt;$G167,Q167*(1-Inputs_ByYear!$D$4),0)),0)</f>
        <v>106211.43593848786</v>
      </c>
      <c r="S167" s="248">
        <f>IF((S$4-$G167)&lt;($C167+$B167),IF(S$4=$G167+$B167,SUMIFS(INDEX('ABP REC Calc'!$G$6:$AB$69,,MATCH('ABP REC Deliveries'!$H167,'ABP REC Calc'!$G$5:$AB$5,0)),'ABP REC Calc'!$C$6:$C$69,'ABP REC Deliveries'!$E167,'ABP REC Calc'!$B$6:$B$69,'ABP REC Deliveries'!$F167),
IF(S$4&gt;$G167,R167*(1-Inputs_ByYear!$D$4),0)),0)</f>
        <v>105680.37875879543</v>
      </c>
      <c r="T167" s="248">
        <f>IF((T$4-$G167)&lt;($C167+$B167),IF(T$4=$G167+$B167,SUMIFS(INDEX('ABP REC Calc'!$G$6:$AB$69,,MATCH('ABP REC Deliveries'!$H167,'ABP REC Calc'!$G$5:$AB$5,0)),'ABP REC Calc'!$C$6:$C$69,'ABP REC Deliveries'!$E167,'ABP REC Calc'!$B$6:$B$69,'ABP REC Deliveries'!$F167),
IF(T$4&gt;$G167,S167*(1-Inputs_ByYear!$D$4),0)),0)</f>
        <v>105151.97686500144</v>
      </c>
      <c r="U167" s="248">
        <f>IF((U$4-$G167)&lt;($C167+$B167),IF(U$4=$G167+$B167,SUMIFS(INDEX('ABP REC Calc'!$G$6:$AB$69,,MATCH('ABP REC Deliveries'!$H167,'ABP REC Calc'!$G$5:$AB$5,0)),'ABP REC Calc'!$C$6:$C$69,'ABP REC Deliveries'!$E167,'ABP REC Calc'!$B$6:$B$69,'ABP REC Deliveries'!$F167),
IF(U$4&gt;$G167,T167*(1-Inputs_ByYear!$D$4),0)),0)</f>
        <v>104626.21698067644</v>
      </c>
      <c r="V167" s="248">
        <f>IF((V$4-$G167)&lt;($C167+$B167),IF(V$4=$G167+$B167,SUMIFS(INDEX('ABP REC Calc'!$G$6:$AB$69,,MATCH('ABP REC Deliveries'!$H167,'ABP REC Calc'!$G$5:$AB$5,0)),'ABP REC Calc'!$C$6:$C$69,'ABP REC Deliveries'!$E167,'ABP REC Calc'!$B$6:$B$69,'ABP REC Deliveries'!$F167),
IF(V$4&gt;$G167,U167*(1-Inputs_ByYear!$D$4),0)),0)</f>
        <v>104103.08589577307</v>
      </c>
      <c r="W167" s="248">
        <f>IF((W$4-$G167)&lt;($C167+$B167),IF(W$4=$G167+$B167,SUMIFS(INDEX('ABP REC Calc'!$G$6:$AB$69,,MATCH('ABP REC Deliveries'!$H167,'ABP REC Calc'!$G$5:$AB$5,0)),'ABP REC Calc'!$C$6:$C$69,'ABP REC Deliveries'!$E167,'ABP REC Calc'!$B$6:$B$69,'ABP REC Deliveries'!$F167),
IF(W$4&gt;$G167,V167*(1-Inputs_ByYear!$D$4),0)),0)</f>
        <v>103582.5704662942</v>
      </c>
      <c r="X167" s="248">
        <f>IF((X$4-$G167)&lt;($C167+$B167),IF(X$4=$G167+$B167,SUMIFS(INDEX('ABP REC Calc'!$G$6:$AB$69,,MATCH('ABP REC Deliveries'!$H167,'ABP REC Calc'!$G$5:$AB$5,0)),'ABP REC Calc'!$C$6:$C$69,'ABP REC Deliveries'!$E167,'ABP REC Calc'!$B$6:$B$69,'ABP REC Deliveries'!$F167),
IF(X$4&gt;$G167,W167*(1-Inputs_ByYear!$D$4),0)),0)</f>
        <v>103064.65761396273</v>
      </c>
      <c r="Y167" s="248">
        <f>IF((Y$4-$G167)&lt;($C167+$B167),IF(Y$4=$G167+$B167,SUMIFS(INDEX('ABP REC Calc'!$G$6:$AB$69,,MATCH('ABP REC Deliveries'!$H167,'ABP REC Calc'!$G$5:$AB$5,0)),'ABP REC Calc'!$C$6:$C$69,'ABP REC Deliveries'!$E167,'ABP REC Calc'!$B$6:$B$69,'ABP REC Deliveries'!$F167),
IF(Y$4&gt;$G167,X167*(1-Inputs_ByYear!$D$4),0)),0)</f>
        <v>102549.33432589291</v>
      </c>
      <c r="Z167" s="248">
        <f>IF((Z$4-$G167)&lt;($C167+$B167),IF(Z$4=$G167+$B167,SUMIFS(INDEX('ABP REC Calc'!$G$6:$AB$69,,MATCH('ABP REC Deliveries'!$H167,'ABP REC Calc'!$G$5:$AB$5,0)),'ABP REC Calc'!$C$6:$C$69,'ABP REC Deliveries'!$E167,'ABP REC Calc'!$B$6:$B$69,'ABP REC Deliveries'!$F167),
IF(Z$4&gt;$G167,Y167*(1-Inputs_ByYear!$D$4),0)),0)</f>
        <v>102036.58765426345</v>
      </c>
      <c r="AA167" s="248">
        <f>IF((AA$4-$G167)&lt;($C167+$B167),IF(AA$4=$G167+$B167,SUMIFS(INDEX('ABP REC Calc'!$G$6:$AB$69,,MATCH('ABP REC Deliveries'!$H167,'ABP REC Calc'!$G$5:$AB$5,0)),'ABP REC Calc'!$C$6:$C$69,'ABP REC Deliveries'!$E167,'ABP REC Calc'!$B$6:$B$69,'ABP REC Deliveries'!$F167),
IF(AA$4&gt;$G167,Z167*(1-Inputs_ByYear!$D$4),0)),0)</f>
        <v>101526.40471599213</v>
      </c>
      <c r="AB167" s="248">
        <f>IF((AB$4-$G167)&lt;($C167+$B167),IF(AB$4=$G167+$B167,SUMIFS(INDEX('ABP REC Calc'!$G$6:$AB$69,,MATCH('ABP REC Deliveries'!$H167,'ABP REC Calc'!$G$5:$AB$5,0)),'ABP REC Calc'!$C$6:$C$69,'ABP REC Deliveries'!$E167,'ABP REC Calc'!$B$6:$B$69,'ABP REC Deliveries'!$F167),
IF(AB$4&gt;$G167,AA167*(1-Inputs_ByYear!$D$4),0)),0)</f>
        <v>101018.77269241217</v>
      </c>
      <c r="AC167" s="248">
        <f>IF((AC$4-$G167)&lt;($C167+$B167),IF(AC$4=$G167+$B167,SUMIFS(INDEX('ABP REC Calc'!$G$6:$AB$69,,MATCH('ABP REC Deliveries'!$H167,'ABP REC Calc'!$G$5:$AB$5,0)),'ABP REC Calc'!$C$6:$C$69,'ABP REC Deliveries'!$E167,'ABP REC Calc'!$B$6:$B$69,'ABP REC Deliveries'!$F167),
IF(AC$4&gt;$G167,AB167*(1-Inputs_ByYear!$D$4),0)),0)</f>
        <v>100513.67882895011</v>
      </c>
      <c r="AD167" s="248">
        <f>IF((AD$4-$G167)&lt;($C167+$B167),IF(AD$4=$G167+$B167,SUMIFS(INDEX('ABP REC Calc'!$G$6:$AB$69,,MATCH('ABP REC Deliveries'!$H167,'ABP REC Calc'!$G$5:$AB$5,0)),'ABP REC Calc'!$C$6:$C$69,'ABP REC Deliveries'!$E167,'ABP REC Calc'!$B$6:$B$69,'ABP REC Deliveries'!$F167),
IF(AD$4&gt;$G167,AC167*(1-Inputs_ByYear!$D$4),0)),0)</f>
        <v>100011.11043480536</v>
      </c>
    </row>
    <row r="168" spans="2:30" ht="14.45" customHeight="1">
      <c r="B168" s="64">
        <v>2</v>
      </c>
      <c r="C168" s="64">
        <v>20</v>
      </c>
      <c r="D168" s="64" t="s">
        <v>229</v>
      </c>
      <c r="E168" s="234" t="s">
        <v>221</v>
      </c>
      <c r="F168" s="231" t="s">
        <v>231</v>
      </c>
      <c r="G168" s="231">
        <f t="shared" si="8"/>
        <v>2029</v>
      </c>
      <c r="H168" s="239" t="s">
        <v>27</v>
      </c>
      <c r="I168" s="247">
        <v>0</v>
      </c>
      <c r="J168" s="247">
        <v>0</v>
      </c>
      <c r="K168" s="248">
        <f>IF((K$4-$G168)&lt;($C168+$B168),IF(K$4=$G168+$B168,SUMIFS(INDEX('ABP REC Calc'!$G$6:$AB$69,,MATCH('ABP REC Deliveries'!$H168,'ABP REC Calc'!$G$5:$AB$5,0)),'ABP REC Calc'!$C$6:$C$69,'ABP REC Deliveries'!$E168,'ABP REC Calc'!$B$6:$B$69,'ABP REC Deliveries'!$F168),
IF(K$4&gt;$G168,J168*(1-Inputs_ByYear!$D$4),0)),0)</f>
        <v>0</v>
      </c>
      <c r="L168" s="248">
        <f>IF((L$4-$G168)&lt;($C168+$B168),IF(L$4=$G168+$B168,SUMIFS(INDEX('ABP REC Calc'!$G$6:$AB$69,,MATCH('ABP REC Deliveries'!$H168,'ABP REC Calc'!$G$5:$AB$5,0)),'ABP REC Calc'!$C$6:$C$69,'ABP REC Deliveries'!$E168,'ABP REC Calc'!$B$6:$B$69,'ABP REC Deliveries'!$F168),
IF(L$4&gt;$G168,K168*(1-Inputs_ByYear!$D$4),0)),0)</f>
        <v>0</v>
      </c>
      <c r="M168" s="248">
        <f>IF((M$4-$G168)&lt;($C168+$B168),IF(M$4=$G168+$B168,SUMIFS(INDEX('ABP REC Calc'!$G$6:$AB$69,,MATCH('ABP REC Deliveries'!$H168,'ABP REC Calc'!$G$5:$AB$5,0)),'ABP REC Calc'!$C$6:$C$69,'ABP REC Deliveries'!$E168,'ABP REC Calc'!$B$6:$B$69,'ABP REC Deliveries'!$F168),
IF(M$4&gt;$G168,L168*(1-Inputs_ByYear!$D$4),0)),0)</f>
        <v>0</v>
      </c>
      <c r="N168" s="248">
        <f>IF((N$4-$G168)&lt;($C168+$B168),IF(N$4=$G168+$B168,SUMIFS(INDEX('ABP REC Calc'!$G$6:$AB$69,,MATCH('ABP REC Deliveries'!$H168,'ABP REC Calc'!$G$5:$AB$5,0)),'ABP REC Calc'!$C$6:$C$69,'ABP REC Deliveries'!$E168,'ABP REC Calc'!$B$6:$B$69,'ABP REC Deliveries'!$F168),
IF(N$4&gt;$G168,M168*(1-Inputs_ByYear!$D$4),0)),0)</f>
        <v>0</v>
      </c>
      <c r="O168" s="248">
        <f>IF((O$4-$G168)&lt;($C168+$B168),IF(O$4=$G168+$B168,SUMIFS(INDEX('ABP REC Calc'!$G$6:$AB$69,,MATCH('ABP REC Deliveries'!$H168,'ABP REC Calc'!$G$5:$AB$5,0)),'ABP REC Calc'!$C$6:$C$69,'ABP REC Deliveries'!$E168,'ABP REC Calc'!$B$6:$B$69,'ABP REC Deliveries'!$F168),
IF(O$4&gt;$G168,N168*(1-Inputs_ByYear!$D$4),0)),0)</f>
        <v>0</v>
      </c>
      <c r="P168" s="248">
        <f>IF((P$4-$G168)&lt;($C168+$B168),IF(P$4=$G168+$B168,SUMIFS(INDEX('ABP REC Calc'!$G$6:$AB$69,,MATCH('ABP REC Deliveries'!$H168,'ABP REC Calc'!$G$5:$AB$5,0)),'ABP REC Calc'!$C$6:$C$69,'ABP REC Deliveries'!$E168,'ABP REC Calc'!$B$6:$B$69,'ABP REC Deliveries'!$F168),
IF(P$4&gt;$G168,O168*(1-Inputs_ByYear!$D$4),0)),0)</f>
        <v>107820.67296</v>
      </c>
      <c r="Q168" s="248">
        <f>IF((Q$4-$G168)&lt;($C168+$B168),IF(Q$4=$G168+$B168,SUMIFS(INDEX('ABP REC Calc'!$G$6:$AB$69,,MATCH('ABP REC Deliveries'!$H168,'ABP REC Calc'!$G$5:$AB$5,0)),'ABP REC Calc'!$C$6:$C$69,'ABP REC Deliveries'!$E168,'ABP REC Calc'!$B$6:$B$69,'ABP REC Deliveries'!$F168),
IF(Q$4&gt;$G168,P168*(1-Inputs_ByYear!$D$4),0)),0)</f>
        <v>107281.5695952</v>
      </c>
      <c r="R168" s="248">
        <f>IF((R$4-$G168)&lt;($C168+$B168),IF(R$4=$G168+$B168,SUMIFS(INDEX('ABP REC Calc'!$G$6:$AB$69,,MATCH('ABP REC Deliveries'!$H168,'ABP REC Calc'!$G$5:$AB$5,0)),'ABP REC Calc'!$C$6:$C$69,'ABP REC Deliveries'!$E168,'ABP REC Calc'!$B$6:$B$69,'ABP REC Deliveries'!$F168),
IF(R$4&gt;$G168,Q168*(1-Inputs_ByYear!$D$4),0)),0)</f>
        <v>106745.16174722399</v>
      </c>
      <c r="S168" s="248">
        <f>IF((S$4-$G168)&lt;($C168+$B168),IF(S$4=$G168+$B168,SUMIFS(INDEX('ABP REC Calc'!$G$6:$AB$69,,MATCH('ABP REC Deliveries'!$H168,'ABP REC Calc'!$G$5:$AB$5,0)),'ABP REC Calc'!$C$6:$C$69,'ABP REC Deliveries'!$E168,'ABP REC Calc'!$B$6:$B$69,'ABP REC Deliveries'!$F168),
IF(S$4&gt;$G168,R168*(1-Inputs_ByYear!$D$4),0)),0)</f>
        <v>106211.43593848786</v>
      </c>
      <c r="T168" s="248">
        <f>IF((T$4-$G168)&lt;($C168+$B168),IF(T$4=$G168+$B168,SUMIFS(INDEX('ABP REC Calc'!$G$6:$AB$69,,MATCH('ABP REC Deliveries'!$H168,'ABP REC Calc'!$G$5:$AB$5,0)),'ABP REC Calc'!$C$6:$C$69,'ABP REC Deliveries'!$E168,'ABP REC Calc'!$B$6:$B$69,'ABP REC Deliveries'!$F168),
IF(T$4&gt;$G168,S168*(1-Inputs_ByYear!$D$4),0)),0)</f>
        <v>105680.37875879543</v>
      </c>
      <c r="U168" s="248">
        <f>IF((U$4-$G168)&lt;($C168+$B168),IF(U$4=$G168+$B168,SUMIFS(INDEX('ABP REC Calc'!$G$6:$AB$69,,MATCH('ABP REC Deliveries'!$H168,'ABP REC Calc'!$G$5:$AB$5,0)),'ABP REC Calc'!$C$6:$C$69,'ABP REC Deliveries'!$E168,'ABP REC Calc'!$B$6:$B$69,'ABP REC Deliveries'!$F168),
IF(U$4&gt;$G168,T168*(1-Inputs_ByYear!$D$4),0)),0)</f>
        <v>105151.97686500144</v>
      </c>
      <c r="V168" s="248">
        <f>IF((V$4-$G168)&lt;($C168+$B168),IF(V$4=$G168+$B168,SUMIFS(INDEX('ABP REC Calc'!$G$6:$AB$69,,MATCH('ABP REC Deliveries'!$H168,'ABP REC Calc'!$G$5:$AB$5,0)),'ABP REC Calc'!$C$6:$C$69,'ABP REC Deliveries'!$E168,'ABP REC Calc'!$B$6:$B$69,'ABP REC Deliveries'!$F168),
IF(V$4&gt;$G168,U168*(1-Inputs_ByYear!$D$4),0)),0)</f>
        <v>104626.21698067644</v>
      </c>
      <c r="W168" s="248">
        <f>IF((W$4-$G168)&lt;($C168+$B168),IF(W$4=$G168+$B168,SUMIFS(INDEX('ABP REC Calc'!$G$6:$AB$69,,MATCH('ABP REC Deliveries'!$H168,'ABP REC Calc'!$G$5:$AB$5,0)),'ABP REC Calc'!$C$6:$C$69,'ABP REC Deliveries'!$E168,'ABP REC Calc'!$B$6:$B$69,'ABP REC Deliveries'!$F168),
IF(W$4&gt;$G168,V168*(1-Inputs_ByYear!$D$4),0)),0)</f>
        <v>104103.08589577307</v>
      </c>
      <c r="X168" s="248">
        <f>IF((X$4-$G168)&lt;($C168+$B168),IF(X$4=$G168+$B168,SUMIFS(INDEX('ABP REC Calc'!$G$6:$AB$69,,MATCH('ABP REC Deliveries'!$H168,'ABP REC Calc'!$G$5:$AB$5,0)),'ABP REC Calc'!$C$6:$C$69,'ABP REC Deliveries'!$E168,'ABP REC Calc'!$B$6:$B$69,'ABP REC Deliveries'!$F168),
IF(X$4&gt;$G168,W168*(1-Inputs_ByYear!$D$4),0)),0)</f>
        <v>103582.5704662942</v>
      </c>
      <c r="Y168" s="248">
        <f>IF((Y$4-$G168)&lt;($C168+$B168),IF(Y$4=$G168+$B168,SUMIFS(INDEX('ABP REC Calc'!$G$6:$AB$69,,MATCH('ABP REC Deliveries'!$H168,'ABP REC Calc'!$G$5:$AB$5,0)),'ABP REC Calc'!$C$6:$C$69,'ABP REC Deliveries'!$E168,'ABP REC Calc'!$B$6:$B$69,'ABP REC Deliveries'!$F168),
IF(Y$4&gt;$G168,X168*(1-Inputs_ByYear!$D$4),0)),0)</f>
        <v>103064.65761396273</v>
      </c>
      <c r="Z168" s="248">
        <f>IF((Z$4-$G168)&lt;($C168+$B168),IF(Z$4=$G168+$B168,SUMIFS(INDEX('ABP REC Calc'!$G$6:$AB$69,,MATCH('ABP REC Deliveries'!$H168,'ABP REC Calc'!$G$5:$AB$5,0)),'ABP REC Calc'!$C$6:$C$69,'ABP REC Deliveries'!$E168,'ABP REC Calc'!$B$6:$B$69,'ABP REC Deliveries'!$F168),
IF(Z$4&gt;$G168,Y168*(1-Inputs_ByYear!$D$4),0)),0)</f>
        <v>102549.33432589291</v>
      </c>
      <c r="AA168" s="248">
        <f>IF((AA$4-$G168)&lt;($C168+$B168),IF(AA$4=$G168+$B168,SUMIFS(INDEX('ABP REC Calc'!$G$6:$AB$69,,MATCH('ABP REC Deliveries'!$H168,'ABP REC Calc'!$G$5:$AB$5,0)),'ABP REC Calc'!$C$6:$C$69,'ABP REC Deliveries'!$E168,'ABP REC Calc'!$B$6:$B$69,'ABP REC Deliveries'!$F168),
IF(AA$4&gt;$G168,Z168*(1-Inputs_ByYear!$D$4),0)),0)</f>
        <v>102036.58765426345</v>
      </c>
      <c r="AB168" s="248">
        <f>IF((AB$4-$G168)&lt;($C168+$B168),IF(AB$4=$G168+$B168,SUMIFS(INDEX('ABP REC Calc'!$G$6:$AB$69,,MATCH('ABP REC Deliveries'!$H168,'ABP REC Calc'!$G$5:$AB$5,0)),'ABP REC Calc'!$C$6:$C$69,'ABP REC Deliveries'!$E168,'ABP REC Calc'!$B$6:$B$69,'ABP REC Deliveries'!$F168),
IF(AB$4&gt;$G168,AA168*(1-Inputs_ByYear!$D$4),0)),0)</f>
        <v>101526.40471599213</v>
      </c>
      <c r="AC168" s="248">
        <f>IF((AC$4-$G168)&lt;($C168+$B168),IF(AC$4=$G168+$B168,SUMIFS(INDEX('ABP REC Calc'!$G$6:$AB$69,,MATCH('ABP REC Deliveries'!$H168,'ABP REC Calc'!$G$5:$AB$5,0)),'ABP REC Calc'!$C$6:$C$69,'ABP REC Deliveries'!$E168,'ABP REC Calc'!$B$6:$B$69,'ABP REC Deliveries'!$F168),
IF(AC$4&gt;$G168,AB168*(1-Inputs_ByYear!$D$4),0)),0)</f>
        <v>101018.77269241217</v>
      </c>
      <c r="AD168" s="248">
        <f>IF((AD$4-$G168)&lt;($C168+$B168),IF(AD$4=$G168+$B168,SUMIFS(INDEX('ABP REC Calc'!$G$6:$AB$69,,MATCH('ABP REC Deliveries'!$H168,'ABP REC Calc'!$G$5:$AB$5,0)),'ABP REC Calc'!$C$6:$C$69,'ABP REC Deliveries'!$E168,'ABP REC Calc'!$B$6:$B$69,'ABP REC Deliveries'!$F168),
IF(AD$4&gt;$G168,AC168*(1-Inputs_ByYear!$D$4),0)),0)</f>
        <v>100513.67882895011</v>
      </c>
    </row>
    <row r="169" spans="2:30" ht="14.45" customHeight="1">
      <c r="B169" s="64">
        <v>2</v>
      </c>
      <c r="C169" s="64">
        <v>20</v>
      </c>
      <c r="D169" s="64" t="s">
        <v>229</v>
      </c>
      <c r="E169" s="234" t="s">
        <v>221</v>
      </c>
      <c r="F169" s="231" t="s">
        <v>231</v>
      </c>
      <c r="G169" s="231">
        <f t="shared" si="8"/>
        <v>2030</v>
      </c>
      <c r="H169" s="239" t="s">
        <v>28</v>
      </c>
      <c r="I169" s="247">
        <v>0</v>
      </c>
      <c r="J169" s="247">
        <v>0</v>
      </c>
      <c r="K169" s="248">
        <f>IF((K$4-$G169)&lt;($C169+$B169),IF(K$4=$G169+$B169,SUMIFS(INDEX('ABP REC Calc'!$G$6:$AB$69,,MATCH('ABP REC Deliveries'!$H169,'ABP REC Calc'!$G$5:$AB$5,0)),'ABP REC Calc'!$C$6:$C$69,'ABP REC Deliveries'!$E169,'ABP REC Calc'!$B$6:$B$69,'ABP REC Deliveries'!$F169),
IF(K$4&gt;$G169,J169*(1-Inputs_ByYear!$D$4),0)),0)</f>
        <v>0</v>
      </c>
      <c r="L169" s="248">
        <f>IF((L$4-$G169)&lt;($C169+$B169),IF(L$4=$G169+$B169,SUMIFS(INDEX('ABP REC Calc'!$G$6:$AB$69,,MATCH('ABP REC Deliveries'!$H169,'ABP REC Calc'!$G$5:$AB$5,0)),'ABP REC Calc'!$C$6:$C$69,'ABP REC Deliveries'!$E169,'ABP REC Calc'!$B$6:$B$69,'ABP REC Deliveries'!$F169),
IF(L$4&gt;$G169,K169*(1-Inputs_ByYear!$D$4),0)),0)</f>
        <v>0</v>
      </c>
      <c r="M169" s="248">
        <f>IF((M$4-$G169)&lt;($C169+$B169),IF(M$4=$G169+$B169,SUMIFS(INDEX('ABP REC Calc'!$G$6:$AB$69,,MATCH('ABP REC Deliveries'!$H169,'ABP REC Calc'!$G$5:$AB$5,0)),'ABP REC Calc'!$C$6:$C$69,'ABP REC Deliveries'!$E169,'ABP REC Calc'!$B$6:$B$69,'ABP REC Deliveries'!$F169),
IF(M$4&gt;$G169,L169*(1-Inputs_ByYear!$D$4),0)),0)</f>
        <v>0</v>
      </c>
      <c r="N169" s="248">
        <f>IF((N$4-$G169)&lt;($C169+$B169),IF(N$4=$G169+$B169,SUMIFS(INDEX('ABP REC Calc'!$G$6:$AB$69,,MATCH('ABP REC Deliveries'!$H169,'ABP REC Calc'!$G$5:$AB$5,0)),'ABP REC Calc'!$C$6:$C$69,'ABP REC Deliveries'!$E169,'ABP REC Calc'!$B$6:$B$69,'ABP REC Deliveries'!$F169),
IF(N$4&gt;$G169,M169*(1-Inputs_ByYear!$D$4),0)),0)</f>
        <v>0</v>
      </c>
      <c r="O169" s="248">
        <f>IF((O$4-$G169)&lt;($C169+$B169),IF(O$4=$G169+$B169,SUMIFS(INDEX('ABP REC Calc'!$G$6:$AB$69,,MATCH('ABP REC Deliveries'!$H169,'ABP REC Calc'!$G$5:$AB$5,0)),'ABP REC Calc'!$C$6:$C$69,'ABP REC Deliveries'!$E169,'ABP REC Calc'!$B$6:$B$69,'ABP REC Deliveries'!$F169),
IF(O$4&gt;$G169,N169*(1-Inputs_ByYear!$D$4),0)),0)</f>
        <v>0</v>
      </c>
      <c r="P169" s="248">
        <f>IF((P$4-$G169)&lt;($C169+$B169),IF(P$4=$G169+$B169,SUMIFS(INDEX('ABP REC Calc'!$G$6:$AB$69,,MATCH('ABP REC Deliveries'!$H169,'ABP REC Calc'!$G$5:$AB$5,0)),'ABP REC Calc'!$C$6:$C$69,'ABP REC Deliveries'!$E169,'ABP REC Calc'!$B$6:$B$69,'ABP REC Deliveries'!$F169),
IF(P$4&gt;$G169,O169*(1-Inputs_ByYear!$D$4),0)),0)</f>
        <v>0</v>
      </c>
      <c r="Q169" s="248">
        <f>IF((Q$4-$G169)&lt;($C169+$B169),IF(Q$4=$G169+$B169,SUMIFS(INDEX('ABP REC Calc'!$G$6:$AB$69,,MATCH('ABP REC Deliveries'!$H169,'ABP REC Calc'!$G$5:$AB$5,0)),'ABP REC Calc'!$C$6:$C$69,'ABP REC Deliveries'!$E169,'ABP REC Calc'!$B$6:$B$69,'ABP REC Deliveries'!$F169),
IF(Q$4&gt;$G169,P169*(1-Inputs_ByYear!$D$4),0)),0)</f>
        <v>107820.67296</v>
      </c>
      <c r="R169" s="248">
        <f>IF((R$4-$G169)&lt;($C169+$B169),IF(R$4=$G169+$B169,SUMIFS(INDEX('ABP REC Calc'!$G$6:$AB$69,,MATCH('ABP REC Deliveries'!$H169,'ABP REC Calc'!$G$5:$AB$5,0)),'ABP REC Calc'!$C$6:$C$69,'ABP REC Deliveries'!$E169,'ABP REC Calc'!$B$6:$B$69,'ABP REC Deliveries'!$F169),
IF(R$4&gt;$G169,Q169*(1-Inputs_ByYear!$D$4),0)),0)</f>
        <v>107281.5695952</v>
      </c>
      <c r="S169" s="248">
        <f>IF((S$4-$G169)&lt;($C169+$B169),IF(S$4=$G169+$B169,SUMIFS(INDEX('ABP REC Calc'!$G$6:$AB$69,,MATCH('ABP REC Deliveries'!$H169,'ABP REC Calc'!$G$5:$AB$5,0)),'ABP REC Calc'!$C$6:$C$69,'ABP REC Deliveries'!$E169,'ABP REC Calc'!$B$6:$B$69,'ABP REC Deliveries'!$F169),
IF(S$4&gt;$G169,R169*(1-Inputs_ByYear!$D$4),0)),0)</f>
        <v>106745.16174722399</v>
      </c>
      <c r="T169" s="248">
        <f>IF((T$4-$G169)&lt;($C169+$B169),IF(T$4=$G169+$B169,SUMIFS(INDEX('ABP REC Calc'!$G$6:$AB$69,,MATCH('ABP REC Deliveries'!$H169,'ABP REC Calc'!$G$5:$AB$5,0)),'ABP REC Calc'!$C$6:$C$69,'ABP REC Deliveries'!$E169,'ABP REC Calc'!$B$6:$B$69,'ABP REC Deliveries'!$F169),
IF(T$4&gt;$G169,S169*(1-Inputs_ByYear!$D$4),0)),0)</f>
        <v>106211.43593848786</v>
      </c>
      <c r="U169" s="248">
        <f>IF((U$4-$G169)&lt;($C169+$B169),IF(U$4=$G169+$B169,SUMIFS(INDEX('ABP REC Calc'!$G$6:$AB$69,,MATCH('ABP REC Deliveries'!$H169,'ABP REC Calc'!$G$5:$AB$5,0)),'ABP REC Calc'!$C$6:$C$69,'ABP REC Deliveries'!$E169,'ABP REC Calc'!$B$6:$B$69,'ABP REC Deliveries'!$F169),
IF(U$4&gt;$G169,T169*(1-Inputs_ByYear!$D$4),0)),0)</f>
        <v>105680.37875879543</v>
      </c>
      <c r="V169" s="248">
        <f>IF((V$4-$G169)&lt;($C169+$B169),IF(V$4=$G169+$B169,SUMIFS(INDEX('ABP REC Calc'!$G$6:$AB$69,,MATCH('ABP REC Deliveries'!$H169,'ABP REC Calc'!$G$5:$AB$5,0)),'ABP REC Calc'!$C$6:$C$69,'ABP REC Deliveries'!$E169,'ABP REC Calc'!$B$6:$B$69,'ABP REC Deliveries'!$F169),
IF(V$4&gt;$G169,U169*(1-Inputs_ByYear!$D$4),0)),0)</f>
        <v>105151.97686500144</v>
      </c>
      <c r="W169" s="248">
        <f>IF((W$4-$G169)&lt;($C169+$B169),IF(W$4=$G169+$B169,SUMIFS(INDEX('ABP REC Calc'!$G$6:$AB$69,,MATCH('ABP REC Deliveries'!$H169,'ABP REC Calc'!$G$5:$AB$5,0)),'ABP REC Calc'!$C$6:$C$69,'ABP REC Deliveries'!$E169,'ABP REC Calc'!$B$6:$B$69,'ABP REC Deliveries'!$F169),
IF(W$4&gt;$G169,V169*(1-Inputs_ByYear!$D$4),0)),0)</f>
        <v>104626.21698067644</v>
      </c>
      <c r="X169" s="248">
        <f>IF((X$4-$G169)&lt;($C169+$B169),IF(X$4=$G169+$B169,SUMIFS(INDEX('ABP REC Calc'!$G$6:$AB$69,,MATCH('ABP REC Deliveries'!$H169,'ABP REC Calc'!$G$5:$AB$5,0)),'ABP REC Calc'!$C$6:$C$69,'ABP REC Deliveries'!$E169,'ABP REC Calc'!$B$6:$B$69,'ABP REC Deliveries'!$F169),
IF(X$4&gt;$G169,W169*(1-Inputs_ByYear!$D$4),0)),0)</f>
        <v>104103.08589577307</v>
      </c>
      <c r="Y169" s="248">
        <f>IF((Y$4-$G169)&lt;($C169+$B169),IF(Y$4=$G169+$B169,SUMIFS(INDEX('ABP REC Calc'!$G$6:$AB$69,,MATCH('ABP REC Deliveries'!$H169,'ABP REC Calc'!$G$5:$AB$5,0)),'ABP REC Calc'!$C$6:$C$69,'ABP REC Deliveries'!$E169,'ABP REC Calc'!$B$6:$B$69,'ABP REC Deliveries'!$F169),
IF(Y$4&gt;$G169,X169*(1-Inputs_ByYear!$D$4),0)),0)</f>
        <v>103582.5704662942</v>
      </c>
      <c r="Z169" s="248">
        <f>IF((Z$4-$G169)&lt;($C169+$B169),IF(Z$4=$G169+$B169,SUMIFS(INDEX('ABP REC Calc'!$G$6:$AB$69,,MATCH('ABP REC Deliveries'!$H169,'ABP REC Calc'!$G$5:$AB$5,0)),'ABP REC Calc'!$C$6:$C$69,'ABP REC Deliveries'!$E169,'ABP REC Calc'!$B$6:$B$69,'ABP REC Deliveries'!$F169),
IF(Z$4&gt;$G169,Y169*(1-Inputs_ByYear!$D$4),0)),0)</f>
        <v>103064.65761396273</v>
      </c>
      <c r="AA169" s="248">
        <f>IF((AA$4-$G169)&lt;($C169+$B169),IF(AA$4=$G169+$B169,SUMIFS(INDEX('ABP REC Calc'!$G$6:$AB$69,,MATCH('ABP REC Deliveries'!$H169,'ABP REC Calc'!$G$5:$AB$5,0)),'ABP REC Calc'!$C$6:$C$69,'ABP REC Deliveries'!$E169,'ABP REC Calc'!$B$6:$B$69,'ABP REC Deliveries'!$F169),
IF(AA$4&gt;$G169,Z169*(1-Inputs_ByYear!$D$4),0)),0)</f>
        <v>102549.33432589291</v>
      </c>
      <c r="AB169" s="248">
        <f>IF((AB$4-$G169)&lt;($C169+$B169),IF(AB$4=$G169+$B169,SUMIFS(INDEX('ABP REC Calc'!$G$6:$AB$69,,MATCH('ABP REC Deliveries'!$H169,'ABP REC Calc'!$G$5:$AB$5,0)),'ABP REC Calc'!$C$6:$C$69,'ABP REC Deliveries'!$E169,'ABP REC Calc'!$B$6:$B$69,'ABP REC Deliveries'!$F169),
IF(AB$4&gt;$G169,AA169*(1-Inputs_ByYear!$D$4),0)),0)</f>
        <v>102036.58765426345</v>
      </c>
      <c r="AC169" s="248">
        <f>IF((AC$4-$G169)&lt;($C169+$B169),IF(AC$4=$G169+$B169,SUMIFS(INDEX('ABP REC Calc'!$G$6:$AB$69,,MATCH('ABP REC Deliveries'!$H169,'ABP REC Calc'!$G$5:$AB$5,0)),'ABP REC Calc'!$C$6:$C$69,'ABP REC Deliveries'!$E169,'ABP REC Calc'!$B$6:$B$69,'ABP REC Deliveries'!$F169),
IF(AC$4&gt;$G169,AB169*(1-Inputs_ByYear!$D$4),0)),0)</f>
        <v>101526.40471599213</v>
      </c>
      <c r="AD169" s="248">
        <f>IF((AD$4-$G169)&lt;($C169+$B169),IF(AD$4=$G169+$B169,SUMIFS(INDEX('ABP REC Calc'!$G$6:$AB$69,,MATCH('ABP REC Deliveries'!$H169,'ABP REC Calc'!$G$5:$AB$5,0)),'ABP REC Calc'!$C$6:$C$69,'ABP REC Deliveries'!$E169,'ABP REC Calc'!$B$6:$B$69,'ABP REC Deliveries'!$F169),
IF(AD$4&gt;$G169,AC169*(1-Inputs_ByYear!$D$4),0)),0)</f>
        <v>101018.77269241217</v>
      </c>
    </row>
    <row r="170" spans="2:30" ht="14.45" customHeight="1">
      <c r="B170" s="64">
        <v>2</v>
      </c>
      <c r="C170" s="64">
        <v>20</v>
      </c>
      <c r="D170" s="64" t="s">
        <v>229</v>
      </c>
      <c r="E170" s="234" t="s">
        <v>221</v>
      </c>
      <c r="F170" s="231" t="s">
        <v>231</v>
      </c>
      <c r="G170" s="231">
        <f t="shared" si="8"/>
        <v>2031</v>
      </c>
      <c r="H170" s="239" t="s">
        <v>29</v>
      </c>
      <c r="I170" s="247">
        <v>0</v>
      </c>
      <c r="J170" s="247">
        <v>0</v>
      </c>
      <c r="K170" s="248">
        <f>IF((K$4-$G170)&lt;($C170+$B170),IF(K$4=$G170+$B170,SUMIFS(INDEX('ABP REC Calc'!$G$6:$AB$69,,MATCH('ABP REC Deliveries'!$H170,'ABP REC Calc'!$G$5:$AB$5,0)),'ABP REC Calc'!$C$6:$C$69,'ABP REC Deliveries'!$E170,'ABP REC Calc'!$B$6:$B$69,'ABP REC Deliveries'!$F170),
IF(K$4&gt;$G170,J170*(1-Inputs_ByYear!$D$4),0)),0)</f>
        <v>0</v>
      </c>
      <c r="L170" s="248">
        <f>IF((L$4-$G170)&lt;($C170+$B170),IF(L$4=$G170+$B170,SUMIFS(INDEX('ABP REC Calc'!$G$6:$AB$69,,MATCH('ABP REC Deliveries'!$H170,'ABP REC Calc'!$G$5:$AB$5,0)),'ABP REC Calc'!$C$6:$C$69,'ABP REC Deliveries'!$E170,'ABP REC Calc'!$B$6:$B$69,'ABP REC Deliveries'!$F170),
IF(L$4&gt;$G170,K170*(1-Inputs_ByYear!$D$4),0)),0)</f>
        <v>0</v>
      </c>
      <c r="M170" s="248">
        <f>IF((M$4-$G170)&lt;($C170+$B170),IF(M$4=$G170+$B170,SUMIFS(INDEX('ABP REC Calc'!$G$6:$AB$69,,MATCH('ABP REC Deliveries'!$H170,'ABP REC Calc'!$G$5:$AB$5,0)),'ABP REC Calc'!$C$6:$C$69,'ABP REC Deliveries'!$E170,'ABP REC Calc'!$B$6:$B$69,'ABP REC Deliveries'!$F170),
IF(M$4&gt;$G170,L170*(1-Inputs_ByYear!$D$4),0)),0)</f>
        <v>0</v>
      </c>
      <c r="N170" s="248">
        <f>IF((N$4-$G170)&lt;($C170+$B170),IF(N$4=$G170+$B170,SUMIFS(INDEX('ABP REC Calc'!$G$6:$AB$69,,MATCH('ABP REC Deliveries'!$H170,'ABP REC Calc'!$G$5:$AB$5,0)),'ABP REC Calc'!$C$6:$C$69,'ABP REC Deliveries'!$E170,'ABP REC Calc'!$B$6:$B$69,'ABP REC Deliveries'!$F170),
IF(N$4&gt;$G170,M170*(1-Inputs_ByYear!$D$4),0)),0)</f>
        <v>0</v>
      </c>
      <c r="O170" s="248">
        <f>IF((O$4-$G170)&lt;($C170+$B170),IF(O$4=$G170+$B170,SUMIFS(INDEX('ABP REC Calc'!$G$6:$AB$69,,MATCH('ABP REC Deliveries'!$H170,'ABP REC Calc'!$G$5:$AB$5,0)),'ABP REC Calc'!$C$6:$C$69,'ABP REC Deliveries'!$E170,'ABP REC Calc'!$B$6:$B$69,'ABP REC Deliveries'!$F170),
IF(O$4&gt;$G170,N170*(1-Inputs_ByYear!$D$4),0)),0)</f>
        <v>0</v>
      </c>
      <c r="P170" s="248">
        <f>IF((P$4-$G170)&lt;($C170+$B170),IF(P$4=$G170+$B170,SUMIFS(INDEX('ABP REC Calc'!$G$6:$AB$69,,MATCH('ABP REC Deliveries'!$H170,'ABP REC Calc'!$G$5:$AB$5,0)),'ABP REC Calc'!$C$6:$C$69,'ABP REC Deliveries'!$E170,'ABP REC Calc'!$B$6:$B$69,'ABP REC Deliveries'!$F170),
IF(P$4&gt;$G170,O170*(1-Inputs_ByYear!$D$4),0)),0)</f>
        <v>0</v>
      </c>
      <c r="Q170" s="248">
        <f>IF((Q$4-$G170)&lt;($C170+$B170),IF(Q$4=$G170+$B170,SUMIFS(INDEX('ABP REC Calc'!$G$6:$AB$69,,MATCH('ABP REC Deliveries'!$H170,'ABP REC Calc'!$G$5:$AB$5,0)),'ABP REC Calc'!$C$6:$C$69,'ABP REC Deliveries'!$E170,'ABP REC Calc'!$B$6:$B$69,'ABP REC Deliveries'!$F170),
IF(Q$4&gt;$G170,P170*(1-Inputs_ByYear!$D$4),0)),0)</f>
        <v>0</v>
      </c>
      <c r="R170" s="248">
        <f>IF((R$4-$G170)&lt;($C170+$B170),IF(R$4=$G170+$B170,SUMIFS(INDEX('ABP REC Calc'!$G$6:$AB$69,,MATCH('ABP REC Deliveries'!$H170,'ABP REC Calc'!$G$5:$AB$5,0)),'ABP REC Calc'!$C$6:$C$69,'ABP REC Deliveries'!$E170,'ABP REC Calc'!$B$6:$B$69,'ABP REC Deliveries'!$F170),
IF(R$4&gt;$G170,Q170*(1-Inputs_ByYear!$D$4),0)),0)</f>
        <v>107820.67296</v>
      </c>
      <c r="S170" s="248">
        <f>IF((S$4-$G170)&lt;($C170+$B170),IF(S$4=$G170+$B170,SUMIFS(INDEX('ABP REC Calc'!$G$6:$AB$69,,MATCH('ABP REC Deliveries'!$H170,'ABP REC Calc'!$G$5:$AB$5,0)),'ABP REC Calc'!$C$6:$C$69,'ABP REC Deliveries'!$E170,'ABP REC Calc'!$B$6:$B$69,'ABP REC Deliveries'!$F170),
IF(S$4&gt;$G170,R170*(1-Inputs_ByYear!$D$4),0)),0)</f>
        <v>107281.5695952</v>
      </c>
      <c r="T170" s="248">
        <f>IF((T$4-$G170)&lt;($C170+$B170),IF(T$4=$G170+$B170,SUMIFS(INDEX('ABP REC Calc'!$G$6:$AB$69,,MATCH('ABP REC Deliveries'!$H170,'ABP REC Calc'!$G$5:$AB$5,0)),'ABP REC Calc'!$C$6:$C$69,'ABP REC Deliveries'!$E170,'ABP REC Calc'!$B$6:$B$69,'ABP REC Deliveries'!$F170),
IF(T$4&gt;$G170,S170*(1-Inputs_ByYear!$D$4),0)),0)</f>
        <v>106745.16174722399</v>
      </c>
      <c r="U170" s="248">
        <f>IF((U$4-$G170)&lt;($C170+$B170),IF(U$4=$G170+$B170,SUMIFS(INDEX('ABP REC Calc'!$G$6:$AB$69,,MATCH('ABP REC Deliveries'!$H170,'ABP REC Calc'!$G$5:$AB$5,0)),'ABP REC Calc'!$C$6:$C$69,'ABP REC Deliveries'!$E170,'ABP REC Calc'!$B$6:$B$69,'ABP REC Deliveries'!$F170),
IF(U$4&gt;$G170,T170*(1-Inputs_ByYear!$D$4),0)),0)</f>
        <v>106211.43593848786</v>
      </c>
      <c r="V170" s="248">
        <f>IF((V$4-$G170)&lt;($C170+$B170),IF(V$4=$G170+$B170,SUMIFS(INDEX('ABP REC Calc'!$G$6:$AB$69,,MATCH('ABP REC Deliveries'!$H170,'ABP REC Calc'!$G$5:$AB$5,0)),'ABP REC Calc'!$C$6:$C$69,'ABP REC Deliveries'!$E170,'ABP REC Calc'!$B$6:$B$69,'ABP REC Deliveries'!$F170),
IF(V$4&gt;$G170,U170*(1-Inputs_ByYear!$D$4),0)),0)</f>
        <v>105680.37875879543</v>
      </c>
      <c r="W170" s="248">
        <f>IF((W$4-$G170)&lt;($C170+$B170),IF(W$4=$G170+$B170,SUMIFS(INDEX('ABP REC Calc'!$G$6:$AB$69,,MATCH('ABP REC Deliveries'!$H170,'ABP REC Calc'!$G$5:$AB$5,0)),'ABP REC Calc'!$C$6:$C$69,'ABP REC Deliveries'!$E170,'ABP REC Calc'!$B$6:$B$69,'ABP REC Deliveries'!$F170),
IF(W$4&gt;$G170,V170*(1-Inputs_ByYear!$D$4),0)),0)</f>
        <v>105151.97686500144</v>
      </c>
      <c r="X170" s="248">
        <f>IF((X$4-$G170)&lt;($C170+$B170),IF(X$4=$G170+$B170,SUMIFS(INDEX('ABP REC Calc'!$G$6:$AB$69,,MATCH('ABP REC Deliveries'!$H170,'ABP REC Calc'!$G$5:$AB$5,0)),'ABP REC Calc'!$C$6:$C$69,'ABP REC Deliveries'!$E170,'ABP REC Calc'!$B$6:$B$69,'ABP REC Deliveries'!$F170),
IF(X$4&gt;$G170,W170*(1-Inputs_ByYear!$D$4),0)),0)</f>
        <v>104626.21698067644</v>
      </c>
      <c r="Y170" s="248">
        <f>IF((Y$4-$G170)&lt;($C170+$B170),IF(Y$4=$G170+$B170,SUMIFS(INDEX('ABP REC Calc'!$G$6:$AB$69,,MATCH('ABP REC Deliveries'!$H170,'ABP REC Calc'!$G$5:$AB$5,0)),'ABP REC Calc'!$C$6:$C$69,'ABP REC Deliveries'!$E170,'ABP REC Calc'!$B$6:$B$69,'ABP REC Deliveries'!$F170),
IF(Y$4&gt;$G170,X170*(1-Inputs_ByYear!$D$4),0)),0)</f>
        <v>104103.08589577307</v>
      </c>
      <c r="Z170" s="248">
        <f>IF((Z$4-$G170)&lt;($C170+$B170),IF(Z$4=$G170+$B170,SUMIFS(INDEX('ABP REC Calc'!$G$6:$AB$69,,MATCH('ABP REC Deliveries'!$H170,'ABP REC Calc'!$G$5:$AB$5,0)),'ABP REC Calc'!$C$6:$C$69,'ABP REC Deliveries'!$E170,'ABP REC Calc'!$B$6:$B$69,'ABP REC Deliveries'!$F170),
IF(Z$4&gt;$G170,Y170*(1-Inputs_ByYear!$D$4),0)),0)</f>
        <v>103582.5704662942</v>
      </c>
      <c r="AA170" s="248">
        <f>IF((AA$4-$G170)&lt;($C170+$B170),IF(AA$4=$G170+$B170,SUMIFS(INDEX('ABP REC Calc'!$G$6:$AB$69,,MATCH('ABP REC Deliveries'!$H170,'ABP REC Calc'!$G$5:$AB$5,0)),'ABP REC Calc'!$C$6:$C$69,'ABP REC Deliveries'!$E170,'ABP REC Calc'!$B$6:$B$69,'ABP REC Deliveries'!$F170),
IF(AA$4&gt;$G170,Z170*(1-Inputs_ByYear!$D$4),0)),0)</f>
        <v>103064.65761396273</v>
      </c>
      <c r="AB170" s="248">
        <f>IF((AB$4-$G170)&lt;($C170+$B170),IF(AB$4=$G170+$B170,SUMIFS(INDEX('ABP REC Calc'!$G$6:$AB$69,,MATCH('ABP REC Deliveries'!$H170,'ABP REC Calc'!$G$5:$AB$5,0)),'ABP REC Calc'!$C$6:$C$69,'ABP REC Deliveries'!$E170,'ABP REC Calc'!$B$6:$B$69,'ABP REC Deliveries'!$F170),
IF(AB$4&gt;$G170,AA170*(1-Inputs_ByYear!$D$4),0)),0)</f>
        <v>102549.33432589291</v>
      </c>
      <c r="AC170" s="248">
        <f>IF((AC$4-$G170)&lt;($C170+$B170),IF(AC$4=$G170+$B170,SUMIFS(INDEX('ABP REC Calc'!$G$6:$AB$69,,MATCH('ABP REC Deliveries'!$H170,'ABP REC Calc'!$G$5:$AB$5,0)),'ABP REC Calc'!$C$6:$C$69,'ABP REC Deliveries'!$E170,'ABP REC Calc'!$B$6:$B$69,'ABP REC Deliveries'!$F170),
IF(AC$4&gt;$G170,AB170*(1-Inputs_ByYear!$D$4),0)),0)</f>
        <v>102036.58765426345</v>
      </c>
      <c r="AD170" s="248">
        <f>IF((AD$4-$G170)&lt;($C170+$B170),IF(AD$4=$G170+$B170,SUMIFS(INDEX('ABP REC Calc'!$G$6:$AB$69,,MATCH('ABP REC Deliveries'!$H170,'ABP REC Calc'!$G$5:$AB$5,0)),'ABP REC Calc'!$C$6:$C$69,'ABP REC Deliveries'!$E170,'ABP REC Calc'!$B$6:$B$69,'ABP REC Deliveries'!$F170),
IF(AD$4&gt;$G170,AC170*(1-Inputs_ByYear!$D$4),0)),0)</f>
        <v>101526.40471599213</v>
      </c>
    </row>
    <row r="171" spans="2:30" ht="14.45" customHeight="1">
      <c r="B171" s="64">
        <v>2</v>
      </c>
      <c r="C171" s="64">
        <v>20</v>
      </c>
      <c r="D171" s="64" t="s">
        <v>229</v>
      </c>
      <c r="E171" s="234" t="s">
        <v>221</v>
      </c>
      <c r="F171" s="231" t="s">
        <v>231</v>
      </c>
      <c r="G171" s="231">
        <f t="shared" si="8"/>
        <v>2032</v>
      </c>
      <c r="H171" s="239" t="s">
        <v>30</v>
      </c>
      <c r="I171" s="247">
        <v>0</v>
      </c>
      <c r="J171" s="247">
        <v>0</v>
      </c>
      <c r="K171" s="248">
        <f>IF((K$4-$G171)&lt;($C171+$B171),IF(K$4=$G171+$B171,SUMIFS(INDEX('ABP REC Calc'!$G$6:$AB$69,,MATCH('ABP REC Deliveries'!$H171,'ABP REC Calc'!$G$5:$AB$5,0)),'ABP REC Calc'!$C$6:$C$69,'ABP REC Deliveries'!$E171,'ABP REC Calc'!$B$6:$B$69,'ABP REC Deliveries'!$F171),
IF(K$4&gt;$G171,J171*(1-Inputs_ByYear!$D$4),0)),0)</f>
        <v>0</v>
      </c>
      <c r="L171" s="248">
        <f>IF((L$4-$G171)&lt;($C171+$B171),IF(L$4=$G171+$B171,SUMIFS(INDEX('ABP REC Calc'!$G$6:$AB$69,,MATCH('ABP REC Deliveries'!$H171,'ABP REC Calc'!$G$5:$AB$5,0)),'ABP REC Calc'!$C$6:$C$69,'ABP REC Deliveries'!$E171,'ABP REC Calc'!$B$6:$B$69,'ABP REC Deliveries'!$F171),
IF(L$4&gt;$G171,K171*(1-Inputs_ByYear!$D$4),0)),0)</f>
        <v>0</v>
      </c>
      <c r="M171" s="248">
        <f>IF((M$4-$G171)&lt;($C171+$B171),IF(M$4=$G171+$B171,SUMIFS(INDEX('ABP REC Calc'!$G$6:$AB$69,,MATCH('ABP REC Deliveries'!$H171,'ABP REC Calc'!$G$5:$AB$5,0)),'ABP REC Calc'!$C$6:$C$69,'ABP REC Deliveries'!$E171,'ABP REC Calc'!$B$6:$B$69,'ABP REC Deliveries'!$F171),
IF(M$4&gt;$G171,L171*(1-Inputs_ByYear!$D$4),0)),0)</f>
        <v>0</v>
      </c>
      <c r="N171" s="248">
        <f>IF((N$4-$G171)&lt;($C171+$B171),IF(N$4=$G171+$B171,SUMIFS(INDEX('ABP REC Calc'!$G$6:$AB$69,,MATCH('ABP REC Deliveries'!$H171,'ABP REC Calc'!$G$5:$AB$5,0)),'ABP REC Calc'!$C$6:$C$69,'ABP REC Deliveries'!$E171,'ABP REC Calc'!$B$6:$B$69,'ABP REC Deliveries'!$F171),
IF(N$4&gt;$G171,M171*(1-Inputs_ByYear!$D$4),0)),0)</f>
        <v>0</v>
      </c>
      <c r="O171" s="248">
        <f>IF((O$4-$G171)&lt;($C171+$B171),IF(O$4=$G171+$B171,SUMIFS(INDEX('ABP REC Calc'!$G$6:$AB$69,,MATCH('ABP REC Deliveries'!$H171,'ABP REC Calc'!$G$5:$AB$5,0)),'ABP REC Calc'!$C$6:$C$69,'ABP REC Deliveries'!$E171,'ABP REC Calc'!$B$6:$B$69,'ABP REC Deliveries'!$F171),
IF(O$4&gt;$G171,N171*(1-Inputs_ByYear!$D$4),0)),0)</f>
        <v>0</v>
      </c>
      <c r="P171" s="248">
        <f>IF((P$4-$G171)&lt;($C171+$B171),IF(P$4=$G171+$B171,SUMIFS(INDEX('ABP REC Calc'!$G$6:$AB$69,,MATCH('ABP REC Deliveries'!$H171,'ABP REC Calc'!$G$5:$AB$5,0)),'ABP REC Calc'!$C$6:$C$69,'ABP REC Deliveries'!$E171,'ABP REC Calc'!$B$6:$B$69,'ABP REC Deliveries'!$F171),
IF(P$4&gt;$G171,O171*(1-Inputs_ByYear!$D$4),0)),0)</f>
        <v>0</v>
      </c>
      <c r="Q171" s="248">
        <f>IF((Q$4-$G171)&lt;($C171+$B171),IF(Q$4=$G171+$B171,SUMIFS(INDEX('ABP REC Calc'!$G$6:$AB$69,,MATCH('ABP REC Deliveries'!$H171,'ABP REC Calc'!$G$5:$AB$5,0)),'ABP REC Calc'!$C$6:$C$69,'ABP REC Deliveries'!$E171,'ABP REC Calc'!$B$6:$B$69,'ABP REC Deliveries'!$F171),
IF(Q$4&gt;$G171,P171*(1-Inputs_ByYear!$D$4),0)),0)</f>
        <v>0</v>
      </c>
      <c r="R171" s="248">
        <f>IF((R$4-$G171)&lt;($C171+$B171),IF(R$4=$G171+$B171,SUMIFS(INDEX('ABP REC Calc'!$G$6:$AB$69,,MATCH('ABP REC Deliveries'!$H171,'ABP REC Calc'!$G$5:$AB$5,0)),'ABP REC Calc'!$C$6:$C$69,'ABP REC Deliveries'!$E171,'ABP REC Calc'!$B$6:$B$69,'ABP REC Deliveries'!$F171),
IF(R$4&gt;$G171,Q171*(1-Inputs_ByYear!$D$4),0)),0)</f>
        <v>0</v>
      </c>
      <c r="S171" s="248">
        <f>IF((S$4-$G171)&lt;($C171+$B171),IF(S$4=$G171+$B171,SUMIFS(INDEX('ABP REC Calc'!$G$6:$AB$69,,MATCH('ABP REC Deliveries'!$H171,'ABP REC Calc'!$G$5:$AB$5,0)),'ABP REC Calc'!$C$6:$C$69,'ABP REC Deliveries'!$E171,'ABP REC Calc'!$B$6:$B$69,'ABP REC Deliveries'!$F171),
IF(S$4&gt;$G171,R171*(1-Inputs_ByYear!$D$4),0)),0)</f>
        <v>107820.67296</v>
      </c>
      <c r="T171" s="248">
        <f>IF((T$4-$G171)&lt;($C171+$B171),IF(T$4=$G171+$B171,SUMIFS(INDEX('ABP REC Calc'!$G$6:$AB$69,,MATCH('ABP REC Deliveries'!$H171,'ABP REC Calc'!$G$5:$AB$5,0)),'ABP REC Calc'!$C$6:$C$69,'ABP REC Deliveries'!$E171,'ABP REC Calc'!$B$6:$B$69,'ABP REC Deliveries'!$F171),
IF(T$4&gt;$G171,S171*(1-Inputs_ByYear!$D$4),0)),0)</f>
        <v>107281.5695952</v>
      </c>
      <c r="U171" s="248">
        <f>IF((U$4-$G171)&lt;($C171+$B171),IF(U$4=$G171+$B171,SUMIFS(INDEX('ABP REC Calc'!$G$6:$AB$69,,MATCH('ABP REC Deliveries'!$H171,'ABP REC Calc'!$G$5:$AB$5,0)),'ABP REC Calc'!$C$6:$C$69,'ABP REC Deliveries'!$E171,'ABP REC Calc'!$B$6:$B$69,'ABP REC Deliveries'!$F171),
IF(U$4&gt;$G171,T171*(1-Inputs_ByYear!$D$4),0)),0)</f>
        <v>106745.16174722399</v>
      </c>
      <c r="V171" s="248">
        <f>IF((V$4-$G171)&lt;($C171+$B171),IF(V$4=$G171+$B171,SUMIFS(INDEX('ABP REC Calc'!$G$6:$AB$69,,MATCH('ABP REC Deliveries'!$H171,'ABP REC Calc'!$G$5:$AB$5,0)),'ABP REC Calc'!$C$6:$C$69,'ABP REC Deliveries'!$E171,'ABP REC Calc'!$B$6:$B$69,'ABP REC Deliveries'!$F171),
IF(V$4&gt;$G171,U171*(1-Inputs_ByYear!$D$4),0)),0)</f>
        <v>106211.43593848786</v>
      </c>
      <c r="W171" s="248">
        <f>IF((W$4-$G171)&lt;($C171+$B171),IF(W$4=$G171+$B171,SUMIFS(INDEX('ABP REC Calc'!$G$6:$AB$69,,MATCH('ABP REC Deliveries'!$H171,'ABP REC Calc'!$G$5:$AB$5,0)),'ABP REC Calc'!$C$6:$C$69,'ABP REC Deliveries'!$E171,'ABP REC Calc'!$B$6:$B$69,'ABP REC Deliveries'!$F171),
IF(W$4&gt;$G171,V171*(1-Inputs_ByYear!$D$4),0)),0)</f>
        <v>105680.37875879543</v>
      </c>
      <c r="X171" s="248">
        <f>IF((X$4-$G171)&lt;($C171+$B171),IF(X$4=$G171+$B171,SUMIFS(INDEX('ABP REC Calc'!$G$6:$AB$69,,MATCH('ABP REC Deliveries'!$H171,'ABP REC Calc'!$G$5:$AB$5,0)),'ABP REC Calc'!$C$6:$C$69,'ABP REC Deliveries'!$E171,'ABP REC Calc'!$B$6:$B$69,'ABP REC Deliveries'!$F171),
IF(X$4&gt;$G171,W171*(1-Inputs_ByYear!$D$4),0)),0)</f>
        <v>105151.97686500144</v>
      </c>
      <c r="Y171" s="248">
        <f>IF((Y$4-$G171)&lt;($C171+$B171),IF(Y$4=$G171+$B171,SUMIFS(INDEX('ABP REC Calc'!$G$6:$AB$69,,MATCH('ABP REC Deliveries'!$H171,'ABP REC Calc'!$G$5:$AB$5,0)),'ABP REC Calc'!$C$6:$C$69,'ABP REC Deliveries'!$E171,'ABP REC Calc'!$B$6:$B$69,'ABP REC Deliveries'!$F171),
IF(Y$4&gt;$G171,X171*(1-Inputs_ByYear!$D$4),0)),0)</f>
        <v>104626.21698067644</v>
      </c>
      <c r="Z171" s="248">
        <f>IF((Z$4-$G171)&lt;($C171+$B171),IF(Z$4=$G171+$B171,SUMIFS(INDEX('ABP REC Calc'!$G$6:$AB$69,,MATCH('ABP REC Deliveries'!$H171,'ABP REC Calc'!$G$5:$AB$5,0)),'ABP REC Calc'!$C$6:$C$69,'ABP REC Deliveries'!$E171,'ABP REC Calc'!$B$6:$B$69,'ABP REC Deliveries'!$F171),
IF(Z$4&gt;$G171,Y171*(1-Inputs_ByYear!$D$4),0)),0)</f>
        <v>104103.08589577307</v>
      </c>
      <c r="AA171" s="248">
        <f>IF((AA$4-$G171)&lt;($C171+$B171),IF(AA$4=$G171+$B171,SUMIFS(INDEX('ABP REC Calc'!$G$6:$AB$69,,MATCH('ABP REC Deliveries'!$H171,'ABP REC Calc'!$G$5:$AB$5,0)),'ABP REC Calc'!$C$6:$C$69,'ABP REC Deliveries'!$E171,'ABP REC Calc'!$B$6:$B$69,'ABP REC Deliveries'!$F171),
IF(AA$4&gt;$G171,Z171*(1-Inputs_ByYear!$D$4),0)),0)</f>
        <v>103582.5704662942</v>
      </c>
      <c r="AB171" s="248">
        <f>IF((AB$4-$G171)&lt;($C171+$B171),IF(AB$4=$G171+$B171,SUMIFS(INDEX('ABP REC Calc'!$G$6:$AB$69,,MATCH('ABP REC Deliveries'!$H171,'ABP REC Calc'!$G$5:$AB$5,0)),'ABP REC Calc'!$C$6:$C$69,'ABP REC Deliveries'!$E171,'ABP REC Calc'!$B$6:$B$69,'ABP REC Deliveries'!$F171),
IF(AB$4&gt;$G171,AA171*(1-Inputs_ByYear!$D$4),0)),0)</f>
        <v>103064.65761396273</v>
      </c>
      <c r="AC171" s="248">
        <f>IF((AC$4-$G171)&lt;($C171+$B171),IF(AC$4=$G171+$B171,SUMIFS(INDEX('ABP REC Calc'!$G$6:$AB$69,,MATCH('ABP REC Deliveries'!$H171,'ABP REC Calc'!$G$5:$AB$5,0)),'ABP REC Calc'!$C$6:$C$69,'ABP REC Deliveries'!$E171,'ABP REC Calc'!$B$6:$B$69,'ABP REC Deliveries'!$F171),
IF(AC$4&gt;$G171,AB171*(1-Inputs_ByYear!$D$4),0)),0)</f>
        <v>102549.33432589291</v>
      </c>
      <c r="AD171" s="248">
        <f>IF((AD$4-$G171)&lt;($C171+$B171),IF(AD$4=$G171+$B171,SUMIFS(INDEX('ABP REC Calc'!$G$6:$AB$69,,MATCH('ABP REC Deliveries'!$H171,'ABP REC Calc'!$G$5:$AB$5,0)),'ABP REC Calc'!$C$6:$C$69,'ABP REC Deliveries'!$E171,'ABP REC Calc'!$B$6:$B$69,'ABP REC Deliveries'!$F171),
IF(AD$4&gt;$G171,AC171*(1-Inputs_ByYear!$D$4),0)),0)</f>
        <v>102036.58765426345</v>
      </c>
    </row>
    <row r="172" spans="2:30" ht="14.45" customHeight="1">
      <c r="B172" s="64">
        <v>2</v>
      </c>
      <c r="C172" s="64">
        <v>20</v>
      </c>
      <c r="D172" s="64" t="s">
        <v>229</v>
      </c>
      <c r="E172" s="234" t="s">
        <v>221</v>
      </c>
      <c r="F172" s="231" t="s">
        <v>231</v>
      </c>
      <c r="G172" s="231">
        <f t="shared" si="8"/>
        <v>2033</v>
      </c>
      <c r="H172" s="239" t="s">
        <v>31</v>
      </c>
      <c r="I172" s="247">
        <v>0</v>
      </c>
      <c r="J172" s="247">
        <v>0</v>
      </c>
      <c r="K172" s="248">
        <f>IF((K$4-$G172)&lt;($C172+$B172),IF(K$4=$G172+$B172,SUMIFS(INDEX('ABP REC Calc'!$G$6:$AB$69,,MATCH('ABP REC Deliveries'!$H172,'ABP REC Calc'!$G$5:$AB$5,0)),'ABP REC Calc'!$C$6:$C$69,'ABP REC Deliveries'!$E172,'ABP REC Calc'!$B$6:$B$69,'ABP REC Deliveries'!$F172),
IF(K$4&gt;$G172,J172*(1-Inputs_ByYear!$D$4),0)),0)</f>
        <v>0</v>
      </c>
      <c r="L172" s="248">
        <f>IF((L$4-$G172)&lt;($C172+$B172),IF(L$4=$G172+$B172,SUMIFS(INDEX('ABP REC Calc'!$G$6:$AB$69,,MATCH('ABP REC Deliveries'!$H172,'ABP REC Calc'!$G$5:$AB$5,0)),'ABP REC Calc'!$C$6:$C$69,'ABP REC Deliveries'!$E172,'ABP REC Calc'!$B$6:$B$69,'ABP REC Deliveries'!$F172),
IF(L$4&gt;$G172,K172*(1-Inputs_ByYear!$D$4),0)),0)</f>
        <v>0</v>
      </c>
      <c r="M172" s="248">
        <f>IF((M$4-$G172)&lt;($C172+$B172),IF(M$4=$G172+$B172,SUMIFS(INDEX('ABP REC Calc'!$G$6:$AB$69,,MATCH('ABP REC Deliveries'!$H172,'ABP REC Calc'!$G$5:$AB$5,0)),'ABP REC Calc'!$C$6:$C$69,'ABP REC Deliveries'!$E172,'ABP REC Calc'!$B$6:$B$69,'ABP REC Deliveries'!$F172),
IF(M$4&gt;$G172,L172*(1-Inputs_ByYear!$D$4),0)),0)</f>
        <v>0</v>
      </c>
      <c r="N172" s="248">
        <f>IF((N$4-$G172)&lt;($C172+$B172),IF(N$4=$G172+$B172,SUMIFS(INDEX('ABP REC Calc'!$G$6:$AB$69,,MATCH('ABP REC Deliveries'!$H172,'ABP REC Calc'!$G$5:$AB$5,0)),'ABP REC Calc'!$C$6:$C$69,'ABP REC Deliveries'!$E172,'ABP REC Calc'!$B$6:$B$69,'ABP REC Deliveries'!$F172),
IF(N$4&gt;$G172,M172*(1-Inputs_ByYear!$D$4),0)),0)</f>
        <v>0</v>
      </c>
      <c r="O172" s="248">
        <f>IF((O$4-$G172)&lt;($C172+$B172),IF(O$4=$G172+$B172,SUMIFS(INDEX('ABP REC Calc'!$G$6:$AB$69,,MATCH('ABP REC Deliveries'!$H172,'ABP REC Calc'!$G$5:$AB$5,0)),'ABP REC Calc'!$C$6:$C$69,'ABP REC Deliveries'!$E172,'ABP REC Calc'!$B$6:$B$69,'ABP REC Deliveries'!$F172),
IF(O$4&gt;$G172,N172*(1-Inputs_ByYear!$D$4),0)),0)</f>
        <v>0</v>
      </c>
      <c r="P172" s="248">
        <f>IF((P$4-$G172)&lt;($C172+$B172),IF(P$4=$G172+$B172,SUMIFS(INDEX('ABP REC Calc'!$G$6:$AB$69,,MATCH('ABP REC Deliveries'!$H172,'ABP REC Calc'!$G$5:$AB$5,0)),'ABP REC Calc'!$C$6:$C$69,'ABP REC Deliveries'!$E172,'ABP REC Calc'!$B$6:$B$69,'ABP REC Deliveries'!$F172),
IF(P$4&gt;$G172,O172*(1-Inputs_ByYear!$D$4),0)),0)</f>
        <v>0</v>
      </c>
      <c r="Q172" s="248">
        <f>IF((Q$4-$G172)&lt;($C172+$B172),IF(Q$4=$G172+$B172,SUMIFS(INDEX('ABP REC Calc'!$G$6:$AB$69,,MATCH('ABP REC Deliveries'!$H172,'ABP REC Calc'!$G$5:$AB$5,0)),'ABP REC Calc'!$C$6:$C$69,'ABP REC Deliveries'!$E172,'ABP REC Calc'!$B$6:$B$69,'ABP REC Deliveries'!$F172),
IF(Q$4&gt;$G172,P172*(1-Inputs_ByYear!$D$4),0)),0)</f>
        <v>0</v>
      </c>
      <c r="R172" s="248">
        <f>IF((R$4-$G172)&lt;($C172+$B172),IF(R$4=$G172+$B172,SUMIFS(INDEX('ABP REC Calc'!$G$6:$AB$69,,MATCH('ABP REC Deliveries'!$H172,'ABP REC Calc'!$G$5:$AB$5,0)),'ABP REC Calc'!$C$6:$C$69,'ABP REC Deliveries'!$E172,'ABP REC Calc'!$B$6:$B$69,'ABP REC Deliveries'!$F172),
IF(R$4&gt;$G172,Q172*(1-Inputs_ByYear!$D$4),0)),0)</f>
        <v>0</v>
      </c>
      <c r="S172" s="248">
        <f>IF((S$4-$G172)&lt;($C172+$B172),IF(S$4=$G172+$B172,SUMIFS(INDEX('ABP REC Calc'!$G$6:$AB$69,,MATCH('ABP REC Deliveries'!$H172,'ABP REC Calc'!$G$5:$AB$5,0)),'ABP REC Calc'!$C$6:$C$69,'ABP REC Deliveries'!$E172,'ABP REC Calc'!$B$6:$B$69,'ABP REC Deliveries'!$F172),
IF(S$4&gt;$G172,R172*(1-Inputs_ByYear!$D$4),0)),0)</f>
        <v>0</v>
      </c>
      <c r="T172" s="248">
        <f>IF((T$4-$G172)&lt;($C172+$B172),IF(T$4=$G172+$B172,SUMIFS(INDEX('ABP REC Calc'!$G$6:$AB$69,,MATCH('ABP REC Deliveries'!$H172,'ABP REC Calc'!$G$5:$AB$5,0)),'ABP REC Calc'!$C$6:$C$69,'ABP REC Deliveries'!$E172,'ABP REC Calc'!$B$6:$B$69,'ABP REC Deliveries'!$F172),
IF(T$4&gt;$G172,S172*(1-Inputs_ByYear!$D$4),0)),0)</f>
        <v>53910.336479999998</v>
      </c>
      <c r="U172" s="248">
        <f>IF((U$4-$G172)&lt;($C172+$B172),IF(U$4=$G172+$B172,SUMIFS(INDEX('ABP REC Calc'!$G$6:$AB$69,,MATCH('ABP REC Deliveries'!$H172,'ABP REC Calc'!$G$5:$AB$5,0)),'ABP REC Calc'!$C$6:$C$69,'ABP REC Deliveries'!$E172,'ABP REC Calc'!$B$6:$B$69,'ABP REC Deliveries'!$F172),
IF(U$4&gt;$G172,T172*(1-Inputs_ByYear!$D$4),0)),0)</f>
        <v>53640.784797599998</v>
      </c>
      <c r="V172" s="248">
        <f>IF((V$4-$G172)&lt;($C172+$B172),IF(V$4=$G172+$B172,SUMIFS(INDEX('ABP REC Calc'!$G$6:$AB$69,,MATCH('ABP REC Deliveries'!$H172,'ABP REC Calc'!$G$5:$AB$5,0)),'ABP REC Calc'!$C$6:$C$69,'ABP REC Deliveries'!$E172,'ABP REC Calc'!$B$6:$B$69,'ABP REC Deliveries'!$F172),
IF(V$4&gt;$G172,U172*(1-Inputs_ByYear!$D$4),0)),0)</f>
        <v>53372.580873611994</v>
      </c>
      <c r="W172" s="248">
        <f>IF((W$4-$G172)&lt;($C172+$B172),IF(W$4=$G172+$B172,SUMIFS(INDEX('ABP REC Calc'!$G$6:$AB$69,,MATCH('ABP REC Deliveries'!$H172,'ABP REC Calc'!$G$5:$AB$5,0)),'ABP REC Calc'!$C$6:$C$69,'ABP REC Deliveries'!$E172,'ABP REC Calc'!$B$6:$B$69,'ABP REC Deliveries'!$F172),
IF(W$4&gt;$G172,V172*(1-Inputs_ByYear!$D$4),0)),0)</f>
        <v>53105.717969243931</v>
      </c>
      <c r="X172" s="248">
        <f>IF((X$4-$G172)&lt;($C172+$B172),IF(X$4=$G172+$B172,SUMIFS(INDEX('ABP REC Calc'!$G$6:$AB$69,,MATCH('ABP REC Deliveries'!$H172,'ABP REC Calc'!$G$5:$AB$5,0)),'ABP REC Calc'!$C$6:$C$69,'ABP REC Deliveries'!$E172,'ABP REC Calc'!$B$6:$B$69,'ABP REC Deliveries'!$F172),
IF(X$4&gt;$G172,W172*(1-Inputs_ByYear!$D$4),0)),0)</f>
        <v>52840.189379397714</v>
      </c>
      <c r="Y172" s="248">
        <f>IF((Y$4-$G172)&lt;($C172+$B172),IF(Y$4=$G172+$B172,SUMIFS(INDEX('ABP REC Calc'!$G$6:$AB$69,,MATCH('ABP REC Deliveries'!$H172,'ABP REC Calc'!$G$5:$AB$5,0)),'ABP REC Calc'!$C$6:$C$69,'ABP REC Deliveries'!$E172,'ABP REC Calc'!$B$6:$B$69,'ABP REC Deliveries'!$F172),
IF(Y$4&gt;$G172,X172*(1-Inputs_ByYear!$D$4),0)),0)</f>
        <v>52575.988432500722</v>
      </c>
      <c r="Z172" s="248">
        <f>IF((Z$4-$G172)&lt;($C172+$B172),IF(Z$4=$G172+$B172,SUMIFS(INDEX('ABP REC Calc'!$G$6:$AB$69,,MATCH('ABP REC Deliveries'!$H172,'ABP REC Calc'!$G$5:$AB$5,0)),'ABP REC Calc'!$C$6:$C$69,'ABP REC Deliveries'!$E172,'ABP REC Calc'!$B$6:$B$69,'ABP REC Deliveries'!$F172),
IF(Z$4&gt;$G172,Y172*(1-Inputs_ByYear!$D$4),0)),0)</f>
        <v>52313.108490338222</v>
      </c>
      <c r="AA172" s="248">
        <f>IF((AA$4-$G172)&lt;($C172+$B172),IF(AA$4=$G172+$B172,SUMIFS(INDEX('ABP REC Calc'!$G$6:$AB$69,,MATCH('ABP REC Deliveries'!$H172,'ABP REC Calc'!$G$5:$AB$5,0)),'ABP REC Calc'!$C$6:$C$69,'ABP REC Deliveries'!$E172,'ABP REC Calc'!$B$6:$B$69,'ABP REC Deliveries'!$F172),
IF(AA$4&gt;$G172,Z172*(1-Inputs_ByYear!$D$4),0)),0)</f>
        <v>52051.542947886534</v>
      </c>
      <c r="AB172" s="248">
        <f>IF((AB$4-$G172)&lt;($C172+$B172),IF(AB$4=$G172+$B172,SUMIFS(INDEX('ABP REC Calc'!$G$6:$AB$69,,MATCH('ABP REC Deliveries'!$H172,'ABP REC Calc'!$G$5:$AB$5,0)),'ABP REC Calc'!$C$6:$C$69,'ABP REC Deliveries'!$E172,'ABP REC Calc'!$B$6:$B$69,'ABP REC Deliveries'!$F172),
IF(AB$4&gt;$G172,AA172*(1-Inputs_ByYear!$D$4),0)),0)</f>
        <v>51791.2852331471</v>
      </c>
      <c r="AC172" s="248">
        <f>IF((AC$4-$G172)&lt;($C172+$B172),IF(AC$4=$G172+$B172,SUMIFS(INDEX('ABP REC Calc'!$G$6:$AB$69,,MATCH('ABP REC Deliveries'!$H172,'ABP REC Calc'!$G$5:$AB$5,0)),'ABP REC Calc'!$C$6:$C$69,'ABP REC Deliveries'!$E172,'ABP REC Calc'!$B$6:$B$69,'ABP REC Deliveries'!$F172),
IF(AC$4&gt;$G172,AB172*(1-Inputs_ByYear!$D$4),0)),0)</f>
        <v>51532.328806981364</v>
      </c>
      <c r="AD172" s="248">
        <f>IF((AD$4-$G172)&lt;($C172+$B172),IF(AD$4=$G172+$B172,SUMIFS(INDEX('ABP REC Calc'!$G$6:$AB$69,,MATCH('ABP REC Deliveries'!$H172,'ABP REC Calc'!$G$5:$AB$5,0)),'ABP REC Calc'!$C$6:$C$69,'ABP REC Deliveries'!$E172,'ABP REC Calc'!$B$6:$B$69,'ABP REC Deliveries'!$F172),
IF(AD$4&gt;$G172,AC172*(1-Inputs_ByYear!$D$4),0)),0)</f>
        <v>51274.667162946454</v>
      </c>
    </row>
    <row r="173" spans="2:30" ht="14.45" customHeight="1">
      <c r="B173" s="64">
        <v>2</v>
      </c>
      <c r="C173" s="64">
        <v>20</v>
      </c>
      <c r="D173" s="64" t="s">
        <v>229</v>
      </c>
      <c r="E173" s="234" t="s">
        <v>221</v>
      </c>
      <c r="F173" s="231" t="s">
        <v>231</v>
      </c>
      <c r="G173" s="231">
        <f t="shared" si="8"/>
        <v>2034</v>
      </c>
      <c r="H173" s="239" t="s">
        <v>32</v>
      </c>
      <c r="I173" s="247">
        <v>0</v>
      </c>
      <c r="J173" s="247">
        <v>0</v>
      </c>
      <c r="K173" s="248">
        <f>IF((K$4-$G173)&lt;($C173+$B173),IF(K$4=$G173+$B173,SUMIFS(INDEX('ABP REC Calc'!$G$6:$AB$69,,MATCH('ABP REC Deliveries'!$H173,'ABP REC Calc'!$G$5:$AB$5,0)),'ABP REC Calc'!$C$6:$C$69,'ABP REC Deliveries'!$E173,'ABP REC Calc'!$B$6:$B$69,'ABP REC Deliveries'!$F173),
IF(K$4&gt;$G173,J173*(1-Inputs_ByYear!$D$4),0)),0)</f>
        <v>0</v>
      </c>
      <c r="L173" s="248">
        <f>IF((L$4-$G173)&lt;($C173+$B173),IF(L$4=$G173+$B173,SUMIFS(INDEX('ABP REC Calc'!$G$6:$AB$69,,MATCH('ABP REC Deliveries'!$H173,'ABP REC Calc'!$G$5:$AB$5,0)),'ABP REC Calc'!$C$6:$C$69,'ABP REC Deliveries'!$E173,'ABP REC Calc'!$B$6:$B$69,'ABP REC Deliveries'!$F173),
IF(L$4&gt;$G173,K173*(1-Inputs_ByYear!$D$4),0)),0)</f>
        <v>0</v>
      </c>
      <c r="M173" s="248">
        <f>IF((M$4-$G173)&lt;($C173+$B173),IF(M$4=$G173+$B173,SUMIFS(INDEX('ABP REC Calc'!$G$6:$AB$69,,MATCH('ABP REC Deliveries'!$H173,'ABP REC Calc'!$G$5:$AB$5,0)),'ABP REC Calc'!$C$6:$C$69,'ABP REC Deliveries'!$E173,'ABP REC Calc'!$B$6:$B$69,'ABP REC Deliveries'!$F173),
IF(M$4&gt;$G173,L173*(1-Inputs_ByYear!$D$4),0)),0)</f>
        <v>0</v>
      </c>
      <c r="N173" s="248">
        <f>IF((N$4-$G173)&lt;($C173+$B173),IF(N$4=$G173+$B173,SUMIFS(INDEX('ABP REC Calc'!$G$6:$AB$69,,MATCH('ABP REC Deliveries'!$H173,'ABP REC Calc'!$G$5:$AB$5,0)),'ABP REC Calc'!$C$6:$C$69,'ABP REC Deliveries'!$E173,'ABP REC Calc'!$B$6:$B$69,'ABP REC Deliveries'!$F173),
IF(N$4&gt;$G173,M173*(1-Inputs_ByYear!$D$4),0)),0)</f>
        <v>0</v>
      </c>
      <c r="O173" s="248">
        <f>IF((O$4-$G173)&lt;($C173+$B173),IF(O$4=$G173+$B173,SUMIFS(INDEX('ABP REC Calc'!$G$6:$AB$69,,MATCH('ABP REC Deliveries'!$H173,'ABP REC Calc'!$G$5:$AB$5,0)),'ABP REC Calc'!$C$6:$C$69,'ABP REC Deliveries'!$E173,'ABP REC Calc'!$B$6:$B$69,'ABP REC Deliveries'!$F173),
IF(O$4&gt;$G173,N173*(1-Inputs_ByYear!$D$4),0)),0)</f>
        <v>0</v>
      </c>
      <c r="P173" s="248">
        <f>IF((P$4-$G173)&lt;($C173+$B173),IF(P$4=$G173+$B173,SUMIFS(INDEX('ABP REC Calc'!$G$6:$AB$69,,MATCH('ABP REC Deliveries'!$H173,'ABP REC Calc'!$G$5:$AB$5,0)),'ABP REC Calc'!$C$6:$C$69,'ABP REC Deliveries'!$E173,'ABP REC Calc'!$B$6:$B$69,'ABP REC Deliveries'!$F173),
IF(P$4&gt;$G173,O173*(1-Inputs_ByYear!$D$4),0)),0)</f>
        <v>0</v>
      </c>
      <c r="Q173" s="248">
        <f>IF((Q$4-$G173)&lt;($C173+$B173),IF(Q$4=$G173+$B173,SUMIFS(INDEX('ABP REC Calc'!$G$6:$AB$69,,MATCH('ABP REC Deliveries'!$H173,'ABP REC Calc'!$G$5:$AB$5,0)),'ABP REC Calc'!$C$6:$C$69,'ABP REC Deliveries'!$E173,'ABP REC Calc'!$B$6:$B$69,'ABP REC Deliveries'!$F173),
IF(Q$4&gt;$G173,P173*(1-Inputs_ByYear!$D$4),0)),0)</f>
        <v>0</v>
      </c>
      <c r="R173" s="248">
        <f>IF((R$4-$G173)&lt;($C173+$B173),IF(R$4=$G173+$B173,SUMIFS(INDEX('ABP REC Calc'!$G$6:$AB$69,,MATCH('ABP REC Deliveries'!$H173,'ABP REC Calc'!$G$5:$AB$5,0)),'ABP REC Calc'!$C$6:$C$69,'ABP REC Deliveries'!$E173,'ABP REC Calc'!$B$6:$B$69,'ABP REC Deliveries'!$F173),
IF(R$4&gt;$G173,Q173*(1-Inputs_ByYear!$D$4),0)),0)</f>
        <v>0</v>
      </c>
      <c r="S173" s="248">
        <f>IF((S$4-$G173)&lt;($C173+$B173),IF(S$4=$G173+$B173,SUMIFS(INDEX('ABP REC Calc'!$G$6:$AB$69,,MATCH('ABP REC Deliveries'!$H173,'ABP REC Calc'!$G$5:$AB$5,0)),'ABP REC Calc'!$C$6:$C$69,'ABP REC Deliveries'!$E173,'ABP REC Calc'!$B$6:$B$69,'ABP REC Deliveries'!$F173),
IF(S$4&gt;$G173,R173*(1-Inputs_ByYear!$D$4),0)),0)</f>
        <v>0</v>
      </c>
      <c r="T173" s="248">
        <f>IF((T$4-$G173)&lt;($C173+$B173),IF(T$4=$G173+$B173,SUMIFS(INDEX('ABP REC Calc'!$G$6:$AB$69,,MATCH('ABP REC Deliveries'!$H173,'ABP REC Calc'!$G$5:$AB$5,0)),'ABP REC Calc'!$C$6:$C$69,'ABP REC Deliveries'!$E173,'ABP REC Calc'!$B$6:$B$69,'ABP REC Deliveries'!$F173),
IF(T$4&gt;$G173,S173*(1-Inputs_ByYear!$D$4),0)),0)</f>
        <v>0</v>
      </c>
      <c r="U173" s="248">
        <f>IF((U$4-$G173)&lt;($C173+$B173),IF(U$4=$G173+$B173,SUMIFS(INDEX('ABP REC Calc'!$G$6:$AB$69,,MATCH('ABP REC Deliveries'!$H173,'ABP REC Calc'!$G$5:$AB$5,0)),'ABP REC Calc'!$C$6:$C$69,'ABP REC Deliveries'!$E173,'ABP REC Calc'!$B$6:$B$69,'ABP REC Deliveries'!$F173),
IF(U$4&gt;$G173,T173*(1-Inputs_ByYear!$D$4),0)),0)</f>
        <v>53910.336479999998</v>
      </c>
      <c r="V173" s="248">
        <f>IF((V$4-$G173)&lt;($C173+$B173),IF(V$4=$G173+$B173,SUMIFS(INDEX('ABP REC Calc'!$G$6:$AB$69,,MATCH('ABP REC Deliveries'!$H173,'ABP REC Calc'!$G$5:$AB$5,0)),'ABP REC Calc'!$C$6:$C$69,'ABP REC Deliveries'!$E173,'ABP REC Calc'!$B$6:$B$69,'ABP REC Deliveries'!$F173),
IF(V$4&gt;$G173,U173*(1-Inputs_ByYear!$D$4),0)),0)</f>
        <v>53640.784797599998</v>
      </c>
      <c r="W173" s="248">
        <f>IF((W$4-$G173)&lt;($C173+$B173),IF(W$4=$G173+$B173,SUMIFS(INDEX('ABP REC Calc'!$G$6:$AB$69,,MATCH('ABP REC Deliveries'!$H173,'ABP REC Calc'!$G$5:$AB$5,0)),'ABP REC Calc'!$C$6:$C$69,'ABP REC Deliveries'!$E173,'ABP REC Calc'!$B$6:$B$69,'ABP REC Deliveries'!$F173),
IF(W$4&gt;$G173,V173*(1-Inputs_ByYear!$D$4),0)),0)</f>
        <v>53372.580873611994</v>
      </c>
      <c r="X173" s="248">
        <f>IF((X$4-$G173)&lt;($C173+$B173),IF(X$4=$G173+$B173,SUMIFS(INDEX('ABP REC Calc'!$G$6:$AB$69,,MATCH('ABP REC Deliveries'!$H173,'ABP REC Calc'!$G$5:$AB$5,0)),'ABP REC Calc'!$C$6:$C$69,'ABP REC Deliveries'!$E173,'ABP REC Calc'!$B$6:$B$69,'ABP REC Deliveries'!$F173),
IF(X$4&gt;$G173,W173*(1-Inputs_ByYear!$D$4),0)),0)</f>
        <v>53105.717969243931</v>
      </c>
      <c r="Y173" s="248">
        <f>IF((Y$4-$G173)&lt;($C173+$B173),IF(Y$4=$G173+$B173,SUMIFS(INDEX('ABP REC Calc'!$G$6:$AB$69,,MATCH('ABP REC Deliveries'!$H173,'ABP REC Calc'!$G$5:$AB$5,0)),'ABP REC Calc'!$C$6:$C$69,'ABP REC Deliveries'!$E173,'ABP REC Calc'!$B$6:$B$69,'ABP REC Deliveries'!$F173),
IF(Y$4&gt;$G173,X173*(1-Inputs_ByYear!$D$4),0)),0)</f>
        <v>52840.189379397714</v>
      </c>
      <c r="Z173" s="248">
        <f>IF((Z$4-$G173)&lt;($C173+$B173),IF(Z$4=$G173+$B173,SUMIFS(INDEX('ABP REC Calc'!$G$6:$AB$69,,MATCH('ABP REC Deliveries'!$H173,'ABP REC Calc'!$G$5:$AB$5,0)),'ABP REC Calc'!$C$6:$C$69,'ABP REC Deliveries'!$E173,'ABP REC Calc'!$B$6:$B$69,'ABP REC Deliveries'!$F173),
IF(Z$4&gt;$G173,Y173*(1-Inputs_ByYear!$D$4),0)),0)</f>
        <v>52575.988432500722</v>
      </c>
      <c r="AA173" s="248">
        <f>IF((AA$4-$G173)&lt;($C173+$B173),IF(AA$4=$G173+$B173,SUMIFS(INDEX('ABP REC Calc'!$G$6:$AB$69,,MATCH('ABP REC Deliveries'!$H173,'ABP REC Calc'!$G$5:$AB$5,0)),'ABP REC Calc'!$C$6:$C$69,'ABP REC Deliveries'!$E173,'ABP REC Calc'!$B$6:$B$69,'ABP REC Deliveries'!$F173),
IF(AA$4&gt;$G173,Z173*(1-Inputs_ByYear!$D$4),0)),0)</f>
        <v>52313.108490338222</v>
      </c>
      <c r="AB173" s="248">
        <f>IF((AB$4-$G173)&lt;($C173+$B173),IF(AB$4=$G173+$B173,SUMIFS(INDEX('ABP REC Calc'!$G$6:$AB$69,,MATCH('ABP REC Deliveries'!$H173,'ABP REC Calc'!$G$5:$AB$5,0)),'ABP REC Calc'!$C$6:$C$69,'ABP REC Deliveries'!$E173,'ABP REC Calc'!$B$6:$B$69,'ABP REC Deliveries'!$F173),
IF(AB$4&gt;$G173,AA173*(1-Inputs_ByYear!$D$4),0)),0)</f>
        <v>52051.542947886534</v>
      </c>
      <c r="AC173" s="248">
        <f>IF((AC$4-$G173)&lt;($C173+$B173),IF(AC$4=$G173+$B173,SUMIFS(INDEX('ABP REC Calc'!$G$6:$AB$69,,MATCH('ABP REC Deliveries'!$H173,'ABP REC Calc'!$G$5:$AB$5,0)),'ABP REC Calc'!$C$6:$C$69,'ABP REC Deliveries'!$E173,'ABP REC Calc'!$B$6:$B$69,'ABP REC Deliveries'!$F173),
IF(AC$4&gt;$G173,AB173*(1-Inputs_ByYear!$D$4),0)),0)</f>
        <v>51791.2852331471</v>
      </c>
      <c r="AD173" s="248">
        <f>IF((AD$4-$G173)&lt;($C173+$B173),IF(AD$4=$G173+$B173,SUMIFS(INDEX('ABP REC Calc'!$G$6:$AB$69,,MATCH('ABP REC Deliveries'!$H173,'ABP REC Calc'!$G$5:$AB$5,0)),'ABP REC Calc'!$C$6:$C$69,'ABP REC Deliveries'!$E173,'ABP REC Calc'!$B$6:$B$69,'ABP REC Deliveries'!$F173),
IF(AD$4&gt;$G173,AC173*(1-Inputs_ByYear!$D$4),0)),0)</f>
        <v>51532.328806981364</v>
      </c>
    </row>
    <row r="174" spans="2:30" ht="14.45" customHeight="1">
      <c r="B174" s="64">
        <v>2</v>
      </c>
      <c r="C174" s="64">
        <v>20</v>
      </c>
      <c r="D174" s="64" t="s">
        <v>229</v>
      </c>
      <c r="E174" s="234" t="s">
        <v>221</v>
      </c>
      <c r="F174" s="231" t="s">
        <v>231</v>
      </c>
      <c r="G174" s="231">
        <f t="shared" si="8"/>
        <v>2035</v>
      </c>
      <c r="H174" s="239" t="s">
        <v>33</v>
      </c>
      <c r="I174" s="247">
        <v>0</v>
      </c>
      <c r="J174" s="247">
        <v>0</v>
      </c>
      <c r="K174" s="248">
        <f>IF((K$4-$G174)&lt;($C174+$B174),IF(K$4=$G174+$B174,SUMIFS(INDEX('ABP REC Calc'!$G$6:$AB$69,,MATCH('ABP REC Deliveries'!$H174,'ABP REC Calc'!$G$5:$AB$5,0)),'ABP REC Calc'!$C$6:$C$69,'ABP REC Deliveries'!$E174,'ABP REC Calc'!$B$6:$B$69,'ABP REC Deliveries'!$F174),
IF(K$4&gt;$G174,J174*(1-Inputs_ByYear!$D$4),0)),0)</f>
        <v>0</v>
      </c>
      <c r="L174" s="248">
        <f>IF((L$4-$G174)&lt;($C174+$B174),IF(L$4=$G174+$B174,SUMIFS(INDEX('ABP REC Calc'!$G$6:$AB$69,,MATCH('ABP REC Deliveries'!$H174,'ABP REC Calc'!$G$5:$AB$5,0)),'ABP REC Calc'!$C$6:$C$69,'ABP REC Deliveries'!$E174,'ABP REC Calc'!$B$6:$B$69,'ABP REC Deliveries'!$F174),
IF(L$4&gt;$G174,K174*(1-Inputs_ByYear!$D$4),0)),0)</f>
        <v>0</v>
      </c>
      <c r="M174" s="248">
        <f>IF((M$4-$G174)&lt;($C174+$B174),IF(M$4=$G174+$B174,SUMIFS(INDEX('ABP REC Calc'!$G$6:$AB$69,,MATCH('ABP REC Deliveries'!$H174,'ABP REC Calc'!$G$5:$AB$5,0)),'ABP REC Calc'!$C$6:$C$69,'ABP REC Deliveries'!$E174,'ABP REC Calc'!$B$6:$B$69,'ABP REC Deliveries'!$F174),
IF(M$4&gt;$G174,L174*(1-Inputs_ByYear!$D$4),0)),0)</f>
        <v>0</v>
      </c>
      <c r="N174" s="248">
        <f>IF((N$4-$G174)&lt;($C174+$B174),IF(N$4=$G174+$B174,SUMIFS(INDEX('ABP REC Calc'!$G$6:$AB$69,,MATCH('ABP REC Deliveries'!$H174,'ABP REC Calc'!$G$5:$AB$5,0)),'ABP REC Calc'!$C$6:$C$69,'ABP REC Deliveries'!$E174,'ABP REC Calc'!$B$6:$B$69,'ABP REC Deliveries'!$F174),
IF(N$4&gt;$G174,M174*(1-Inputs_ByYear!$D$4),0)),0)</f>
        <v>0</v>
      </c>
      <c r="O174" s="248">
        <f>IF((O$4-$G174)&lt;($C174+$B174),IF(O$4=$G174+$B174,SUMIFS(INDEX('ABP REC Calc'!$G$6:$AB$69,,MATCH('ABP REC Deliveries'!$H174,'ABP REC Calc'!$G$5:$AB$5,0)),'ABP REC Calc'!$C$6:$C$69,'ABP REC Deliveries'!$E174,'ABP REC Calc'!$B$6:$B$69,'ABP REC Deliveries'!$F174),
IF(O$4&gt;$G174,N174*(1-Inputs_ByYear!$D$4),0)),0)</f>
        <v>0</v>
      </c>
      <c r="P174" s="248">
        <f>IF((P$4-$G174)&lt;($C174+$B174),IF(P$4=$G174+$B174,SUMIFS(INDEX('ABP REC Calc'!$G$6:$AB$69,,MATCH('ABP REC Deliveries'!$H174,'ABP REC Calc'!$G$5:$AB$5,0)),'ABP REC Calc'!$C$6:$C$69,'ABP REC Deliveries'!$E174,'ABP REC Calc'!$B$6:$B$69,'ABP REC Deliveries'!$F174),
IF(P$4&gt;$G174,O174*(1-Inputs_ByYear!$D$4),0)),0)</f>
        <v>0</v>
      </c>
      <c r="Q174" s="248">
        <f>IF((Q$4-$G174)&lt;($C174+$B174),IF(Q$4=$G174+$B174,SUMIFS(INDEX('ABP REC Calc'!$G$6:$AB$69,,MATCH('ABP REC Deliveries'!$H174,'ABP REC Calc'!$G$5:$AB$5,0)),'ABP REC Calc'!$C$6:$C$69,'ABP REC Deliveries'!$E174,'ABP REC Calc'!$B$6:$B$69,'ABP REC Deliveries'!$F174),
IF(Q$4&gt;$G174,P174*(1-Inputs_ByYear!$D$4),0)),0)</f>
        <v>0</v>
      </c>
      <c r="R174" s="248">
        <f>IF((R$4-$G174)&lt;($C174+$B174),IF(R$4=$G174+$B174,SUMIFS(INDEX('ABP REC Calc'!$G$6:$AB$69,,MATCH('ABP REC Deliveries'!$H174,'ABP REC Calc'!$G$5:$AB$5,0)),'ABP REC Calc'!$C$6:$C$69,'ABP REC Deliveries'!$E174,'ABP REC Calc'!$B$6:$B$69,'ABP REC Deliveries'!$F174),
IF(R$4&gt;$G174,Q174*(1-Inputs_ByYear!$D$4),0)),0)</f>
        <v>0</v>
      </c>
      <c r="S174" s="248">
        <f>IF((S$4-$G174)&lt;($C174+$B174),IF(S$4=$G174+$B174,SUMIFS(INDEX('ABP REC Calc'!$G$6:$AB$69,,MATCH('ABP REC Deliveries'!$H174,'ABP REC Calc'!$G$5:$AB$5,0)),'ABP REC Calc'!$C$6:$C$69,'ABP REC Deliveries'!$E174,'ABP REC Calc'!$B$6:$B$69,'ABP REC Deliveries'!$F174),
IF(S$4&gt;$G174,R174*(1-Inputs_ByYear!$D$4),0)),0)</f>
        <v>0</v>
      </c>
      <c r="T174" s="248">
        <f>IF((T$4-$G174)&lt;($C174+$B174),IF(T$4=$G174+$B174,SUMIFS(INDEX('ABP REC Calc'!$G$6:$AB$69,,MATCH('ABP REC Deliveries'!$H174,'ABP REC Calc'!$G$5:$AB$5,0)),'ABP REC Calc'!$C$6:$C$69,'ABP REC Deliveries'!$E174,'ABP REC Calc'!$B$6:$B$69,'ABP REC Deliveries'!$F174),
IF(T$4&gt;$G174,S174*(1-Inputs_ByYear!$D$4),0)),0)</f>
        <v>0</v>
      </c>
      <c r="U174" s="248">
        <f>IF((U$4-$G174)&lt;($C174+$B174),IF(U$4=$G174+$B174,SUMIFS(INDEX('ABP REC Calc'!$G$6:$AB$69,,MATCH('ABP REC Deliveries'!$H174,'ABP REC Calc'!$G$5:$AB$5,0)),'ABP REC Calc'!$C$6:$C$69,'ABP REC Deliveries'!$E174,'ABP REC Calc'!$B$6:$B$69,'ABP REC Deliveries'!$F174),
IF(U$4&gt;$G174,T174*(1-Inputs_ByYear!$D$4),0)),0)</f>
        <v>0</v>
      </c>
      <c r="V174" s="248">
        <f>IF((V$4-$G174)&lt;($C174+$B174),IF(V$4=$G174+$B174,SUMIFS(INDEX('ABP REC Calc'!$G$6:$AB$69,,MATCH('ABP REC Deliveries'!$H174,'ABP REC Calc'!$G$5:$AB$5,0)),'ABP REC Calc'!$C$6:$C$69,'ABP REC Deliveries'!$E174,'ABP REC Calc'!$B$6:$B$69,'ABP REC Deliveries'!$F174),
IF(V$4&gt;$G174,U174*(1-Inputs_ByYear!$D$4),0)),0)</f>
        <v>53910.336479999998</v>
      </c>
      <c r="W174" s="248">
        <f>IF((W$4-$G174)&lt;($C174+$B174),IF(W$4=$G174+$B174,SUMIFS(INDEX('ABP REC Calc'!$G$6:$AB$69,,MATCH('ABP REC Deliveries'!$H174,'ABP REC Calc'!$G$5:$AB$5,0)),'ABP REC Calc'!$C$6:$C$69,'ABP REC Deliveries'!$E174,'ABP REC Calc'!$B$6:$B$69,'ABP REC Deliveries'!$F174),
IF(W$4&gt;$G174,V174*(1-Inputs_ByYear!$D$4),0)),0)</f>
        <v>53640.784797599998</v>
      </c>
      <c r="X174" s="248">
        <f>IF((X$4-$G174)&lt;($C174+$B174),IF(X$4=$G174+$B174,SUMIFS(INDEX('ABP REC Calc'!$G$6:$AB$69,,MATCH('ABP REC Deliveries'!$H174,'ABP REC Calc'!$G$5:$AB$5,0)),'ABP REC Calc'!$C$6:$C$69,'ABP REC Deliveries'!$E174,'ABP REC Calc'!$B$6:$B$69,'ABP REC Deliveries'!$F174),
IF(X$4&gt;$G174,W174*(1-Inputs_ByYear!$D$4),0)),0)</f>
        <v>53372.580873611994</v>
      </c>
      <c r="Y174" s="248">
        <f>IF((Y$4-$G174)&lt;($C174+$B174),IF(Y$4=$G174+$B174,SUMIFS(INDEX('ABP REC Calc'!$G$6:$AB$69,,MATCH('ABP REC Deliveries'!$H174,'ABP REC Calc'!$G$5:$AB$5,0)),'ABP REC Calc'!$C$6:$C$69,'ABP REC Deliveries'!$E174,'ABP REC Calc'!$B$6:$B$69,'ABP REC Deliveries'!$F174),
IF(Y$4&gt;$G174,X174*(1-Inputs_ByYear!$D$4),0)),0)</f>
        <v>53105.717969243931</v>
      </c>
      <c r="Z174" s="248">
        <f>IF((Z$4-$G174)&lt;($C174+$B174),IF(Z$4=$G174+$B174,SUMIFS(INDEX('ABP REC Calc'!$G$6:$AB$69,,MATCH('ABP REC Deliveries'!$H174,'ABP REC Calc'!$G$5:$AB$5,0)),'ABP REC Calc'!$C$6:$C$69,'ABP REC Deliveries'!$E174,'ABP REC Calc'!$B$6:$B$69,'ABP REC Deliveries'!$F174),
IF(Z$4&gt;$G174,Y174*(1-Inputs_ByYear!$D$4),0)),0)</f>
        <v>52840.189379397714</v>
      </c>
      <c r="AA174" s="248">
        <f>IF((AA$4-$G174)&lt;($C174+$B174),IF(AA$4=$G174+$B174,SUMIFS(INDEX('ABP REC Calc'!$G$6:$AB$69,,MATCH('ABP REC Deliveries'!$H174,'ABP REC Calc'!$G$5:$AB$5,0)),'ABP REC Calc'!$C$6:$C$69,'ABP REC Deliveries'!$E174,'ABP REC Calc'!$B$6:$B$69,'ABP REC Deliveries'!$F174),
IF(AA$4&gt;$G174,Z174*(1-Inputs_ByYear!$D$4),0)),0)</f>
        <v>52575.988432500722</v>
      </c>
      <c r="AB174" s="248">
        <f>IF((AB$4-$G174)&lt;($C174+$B174),IF(AB$4=$G174+$B174,SUMIFS(INDEX('ABP REC Calc'!$G$6:$AB$69,,MATCH('ABP REC Deliveries'!$H174,'ABP REC Calc'!$G$5:$AB$5,0)),'ABP REC Calc'!$C$6:$C$69,'ABP REC Deliveries'!$E174,'ABP REC Calc'!$B$6:$B$69,'ABP REC Deliveries'!$F174),
IF(AB$4&gt;$G174,AA174*(1-Inputs_ByYear!$D$4),0)),0)</f>
        <v>52313.108490338222</v>
      </c>
      <c r="AC174" s="248">
        <f>IF((AC$4-$G174)&lt;($C174+$B174),IF(AC$4=$G174+$B174,SUMIFS(INDEX('ABP REC Calc'!$G$6:$AB$69,,MATCH('ABP REC Deliveries'!$H174,'ABP REC Calc'!$G$5:$AB$5,0)),'ABP REC Calc'!$C$6:$C$69,'ABP REC Deliveries'!$E174,'ABP REC Calc'!$B$6:$B$69,'ABP REC Deliveries'!$F174),
IF(AC$4&gt;$G174,AB174*(1-Inputs_ByYear!$D$4),0)),0)</f>
        <v>52051.542947886534</v>
      </c>
      <c r="AD174" s="248">
        <f>IF((AD$4-$G174)&lt;($C174+$B174),IF(AD$4=$G174+$B174,SUMIFS(INDEX('ABP REC Calc'!$G$6:$AB$69,,MATCH('ABP REC Deliveries'!$H174,'ABP REC Calc'!$G$5:$AB$5,0)),'ABP REC Calc'!$C$6:$C$69,'ABP REC Deliveries'!$E174,'ABP REC Calc'!$B$6:$B$69,'ABP REC Deliveries'!$F174),
IF(AD$4&gt;$G174,AC174*(1-Inputs_ByYear!$D$4),0)),0)</f>
        <v>51791.2852331471</v>
      </c>
    </row>
    <row r="175" spans="2:30" ht="14.45" customHeight="1">
      <c r="B175" s="64">
        <v>2</v>
      </c>
      <c r="C175" s="64">
        <v>20</v>
      </c>
      <c r="D175" s="64" t="s">
        <v>229</v>
      </c>
      <c r="E175" s="234" t="s">
        <v>221</v>
      </c>
      <c r="F175" s="231" t="s">
        <v>231</v>
      </c>
      <c r="G175" s="231">
        <f t="shared" si="8"/>
        <v>2036</v>
      </c>
      <c r="H175" s="239" t="s">
        <v>34</v>
      </c>
      <c r="I175" s="247">
        <v>0</v>
      </c>
      <c r="J175" s="247">
        <v>0</v>
      </c>
      <c r="K175" s="248">
        <f>IF((K$4-$G175)&lt;($C175+$B175),IF(K$4=$G175+$B175,SUMIFS(INDEX('ABP REC Calc'!$G$6:$AB$69,,MATCH('ABP REC Deliveries'!$H175,'ABP REC Calc'!$G$5:$AB$5,0)),'ABP REC Calc'!$C$6:$C$69,'ABP REC Deliveries'!$E175,'ABP REC Calc'!$B$6:$B$69,'ABP REC Deliveries'!$F175),
IF(K$4&gt;$G175,J175*(1-Inputs_ByYear!$D$4),0)),0)</f>
        <v>0</v>
      </c>
      <c r="L175" s="248">
        <f>IF((L$4-$G175)&lt;($C175+$B175),IF(L$4=$G175+$B175,SUMIFS(INDEX('ABP REC Calc'!$G$6:$AB$69,,MATCH('ABP REC Deliveries'!$H175,'ABP REC Calc'!$G$5:$AB$5,0)),'ABP REC Calc'!$C$6:$C$69,'ABP REC Deliveries'!$E175,'ABP REC Calc'!$B$6:$B$69,'ABP REC Deliveries'!$F175),
IF(L$4&gt;$G175,K175*(1-Inputs_ByYear!$D$4),0)),0)</f>
        <v>0</v>
      </c>
      <c r="M175" s="248">
        <f>IF((M$4-$G175)&lt;($C175+$B175),IF(M$4=$G175+$B175,SUMIFS(INDEX('ABP REC Calc'!$G$6:$AB$69,,MATCH('ABP REC Deliveries'!$H175,'ABP REC Calc'!$G$5:$AB$5,0)),'ABP REC Calc'!$C$6:$C$69,'ABP REC Deliveries'!$E175,'ABP REC Calc'!$B$6:$B$69,'ABP REC Deliveries'!$F175),
IF(M$4&gt;$G175,L175*(1-Inputs_ByYear!$D$4),0)),0)</f>
        <v>0</v>
      </c>
      <c r="N175" s="248">
        <f>IF((N$4-$G175)&lt;($C175+$B175),IF(N$4=$G175+$B175,SUMIFS(INDEX('ABP REC Calc'!$G$6:$AB$69,,MATCH('ABP REC Deliveries'!$H175,'ABP REC Calc'!$G$5:$AB$5,0)),'ABP REC Calc'!$C$6:$C$69,'ABP REC Deliveries'!$E175,'ABP REC Calc'!$B$6:$B$69,'ABP REC Deliveries'!$F175),
IF(N$4&gt;$G175,M175*(1-Inputs_ByYear!$D$4),0)),0)</f>
        <v>0</v>
      </c>
      <c r="O175" s="248">
        <f>IF((O$4-$G175)&lt;($C175+$B175),IF(O$4=$G175+$B175,SUMIFS(INDEX('ABP REC Calc'!$G$6:$AB$69,,MATCH('ABP REC Deliveries'!$H175,'ABP REC Calc'!$G$5:$AB$5,0)),'ABP REC Calc'!$C$6:$C$69,'ABP REC Deliveries'!$E175,'ABP REC Calc'!$B$6:$B$69,'ABP REC Deliveries'!$F175),
IF(O$4&gt;$G175,N175*(1-Inputs_ByYear!$D$4),0)),0)</f>
        <v>0</v>
      </c>
      <c r="P175" s="248">
        <f>IF((P$4-$G175)&lt;($C175+$B175),IF(P$4=$G175+$B175,SUMIFS(INDEX('ABP REC Calc'!$G$6:$AB$69,,MATCH('ABP REC Deliveries'!$H175,'ABP REC Calc'!$G$5:$AB$5,0)),'ABP REC Calc'!$C$6:$C$69,'ABP REC Deliveries'!$E175,'ABP REC Calc'!$B$6:$B$69,'ABP REC Deliveries'!$F175),
IF(P$4&gt;$G175,O175*(1-Inputs_ByYear!$D$4),0)),0)</f>
        <v>0</v>
      </c>
      <c r="Q175" s="248">
        <f>IF((Q$4-$G175)&lt;($C175+$B175),IF(Q$4=$G175+$B175,SUMIFS(INDEX('ABP REC Calc'!$G$6:$AB$69,,MATCH('ABP REC Deliveries'!$H175,'ABP REC Calc'!$G$5:$AB$5,0)),'ABP REC Calc'!$C$6:$C$69,'ABP REC Deliveries'!$E175,'ABP REC Calc'!$B$6:$B$69,'ABP REC Deliveries'!$F175),
IF(Q$4&gt;$G175,P175*(1-Inputs_ByYear!$D$4),0)),0)</f>
        <v>0</v>
      </c>
      <c r="R175" s="248">
        <f>IF((R$4-$G175)&lt;($C175+$B175),IF(R$4=$G175+$B175,SUMIFS(INDEX('ABP REC Calc'!$G$6:$AB$69,,MATCH('ABP REC Deliveries'!$H175,'ABP REC Calc'!$G$5:$AB$5,0)),'ABP REC Calc'!$C$6:$C$69,'ABP REC Deliveries'!$E175,'ABP REC Calc'!$B$6:$B$69,'ABP REC Deliveries'!$F175),
IF(R$4&gt;$G175,Q175*(1-Inputs_ByYear!$D$4),0)),0)</f>
        <v>0</v>
      </c>
      <c r="S175" s="248">
        <f>IF((S$4-$G175)&lt;($C175+$B175),IF(S$4=$G175+$B175,SUMIFS(INDEX('ABP REC Calc'!$G$6:$AB$69,,MATCH('ABP REC Deliveries'!$H175,'ABP REC Calc'!$G$5:$AB$5,0)),'ABP REC Calc'!$C$6:$C$69,'ABP REC Deliveries'!$E175,'ABP REC Calc'!$B$6:$B$69,'ABP REC Deliveries'!$F175),
IF(S$4&gt;$G175,R175*(1-Inputs_ByYear!$D$4),0)),0)</f>
        <v>0</v>
      </c>
      <c r="T175" s="248">
        <f>IF((T$4-$G175)&lt;($C175+$B175),IF(T$4=$G175+$B175,SUMIFS(INDEX('ABP REC Calc'!$G$6:$AB$69,,MATCH('ABP REC Deliveries'!$H175,'ABP REC Calc'!$G$5:$AB$5,0)),'ABP REC Calc'!$C$6:$C$69,'ABP REC Deliveries'!$E175,'ABP REC Calc'!$B$6:$B$69,'ABP REC Deliveries'!$F175),
IF(T$4&gt;$G175,S175*(1-Inputs_ByYear!$D$4),0)),0)</f>
        <v>0</v>
      </c>
      <c r="U175" s="248">
        <f>IF((U$4-$G175)&lt;($C175+$B175),IF(U$4=$G175+$B175,SUMIFS(INDEX('ABP REC Calc'!$G$6:$AB$69,,MATCH('ABP REC Deliveries'!$H175,'ABP REC Calc'!$G$5:$AB$5,0)),'ABP REC Calc'!$C$6:$C$69,'ABP REC Deliveries'!$E175,'ABP REC Calc'!$B$6:$B$69,'ABP REC Deliveries'!$F175),
IF(U$4&gt;$G175,T175*(1-Inputs_ByYear!$D$4),0)),0)</f>
        <v>0</v>
      </c>
      <c r="V175" s="248">
        <f>IF((V$4-$G175)&lt;($C175+$B175),IF(V$4=$G175+$B175,SUMIFS(INDEX('ABP REC Calc'!$G$6:$AB$69,,MATCH('ABP REC Deliveries'!$H175,'ABP REC Calc'!$G$5:$AB$5,0)),'ABP REC Calc'!$C$6:$C$69,'ABP REC Deliveries'!$E175,'ABP REC Calc'!$B$6:$B$69,'ABP REC Deliveries'!$F175),
IF(V$4&gt;$G175,U175*(1-Inputs_ByYear!$D$4),0)),0)</f>
        <v>0</v>
      </c>
      <c r="W175" s="248">
        <f>IF((W$4-$G175)&lt;($C175+$B175),IF(W$4=$G175+$B175,SUMIFS(INDEX('ABP REC Calc'!$G$6:$AB$69,,MATCH('ABP REC Deliveries'!$H175,'ABP REC Calc'!$G$5:$AB$5,0)),'ABP REC Calc'!$C$6:$C$69,'ABP REC Deliveries'!$E175,'ABP REC Calc'!$B$6:$B$69,'ABP REC Deliveries'!$F175),
IF(W$4&gt;$G175,V175*(1-Inputs_ByYear!$D$4),0)),0)</f>
        <v>53910.336479999998</v>
      </c>
      <c r="X175" s="248">
        <f>IF((X$4-$G175)&lt;($C175+$B175),IF(X$4=$G175+$B175,SUMIFS(INDEX('ABP REC Calc'!$G$6:$AB$69,,MATCH('ABP REC Deliveries'!$H175,'ABP REC Calc'!$G$5:$AB$5,0)),'ABP REC Calc'!$C$6:$C$69,'ABP REC Deliveries'!$E175,'ABP REC Calc'!$B$6:$B$69,'ABP REC Deliveries'!$F175),
IF(X$4&gt;$G175,W175*(1-Inputs_ByYear!$D$4),0)),0)</f>
        <v>53640.784797599998</v>
      </c>
      <c r="Y175" s="248">
        <f>IF((Y$4-$G175)&lt;($C175+$B175),IF(Y$4=$G175+$B175,SUMIFS(INDEX('ABP REC Calc'!$G$6:$AB$69,,MATCH('ABP REC Deliveries'!$H175,'ABP REC Calc'!$G$5:$AB$5,0)),'ABP REC Calc'!$C$6:$C$69,'ABP REC Deliveries'!$E175,'ABP REC Calc'!$B$6:$B$69,'ABP REC Deliveries'!$F175),
IF(Y$4&gt;$G175,X175*(1-Inputs_ByYear!$D$4),0)),0)</f>
        <v>53372.580873611994</v>
      </c>
      <c r="Z175" s="248">
        <f>IF((Z$4-$G175)&lt;($C175+$B175),IF(Z$4=$G175+$B175,SUMIFS(INDEX('ABP REC Calc'!$G$6:$AB$69,,MATCH('ABP REC Deliveries'!$H175,'ABP REC Calc'!$G$5:$AB$5,0)),'ABP REC Calc'!$C$6:$C$69,'ABP REC Deliveries'!$E175,'ABP REC Calc'!$B$6:$B$69,'ABP REC Deliveries'!$F175),
IF(Z$4&gt;$G175,Y175*(1-Inputs_ByYear!$D$4),0)),0)</f>
        <v>53105.717969243931</v>
      </c>
      <c r="AA175" s="248">
        <f>IF((AA$4-$G175)&lt;($C175+$B175),IF(AA$4=$G175+$B175,SUMIFS(INDEX('ABP REC Calc'!$G$6:$AB$69,,MATCH('ABP REC Deliveries'!$H175,'ABP REC Calc'!$G$5:$AB$5,0)),'ABP REC Calc'!$C$6:$C$69,'ABP REC Deliveries'!$E175,'ABP REC Calc'!$B$6:$B$69,'ABP REC Deliveries'!$F175),
IF(AA$4&gt;$G175,Z175*(1-Inputs_ByYear!$D$4),0)),0)</f>
        <v>52840.189379397714</v>
      </c>
      <c r="AB175" s="248">
        <f>IF((AB$4-$G175)&lt;($C175+$B175),IF(AB$4=$G175+$B175,SUMIFS(INDEX('ABP REC Calc'!$G$6:$AB$69,,MATCH('ABP REC Deliveries'!$H175,'ABP REC Calc'!$G$5:$AB$5,0)),'ABP REC Calc'!$C$6:$C$69,'ABP REC Deliveries'!$E175,'ABP REC Calc'!$B$6:$B$69,'ABP REC Deliveries'!$F175),
IF(AB$4&gt;$G175,AA175*(1-Inputs_ByYear!$D$4),0)),0)</f>
        <v>52575.988432500722</v>
      </c>
      <c r="AC175" s="248">
        <f>IF((AC$4-$G175)&lt;($C175+$B175),IF(AC$4=$G175+$B175,SUMIFS(INDEX('ABP REC Calc'!$G$6:$AB$69,,MATCH('ABP REC Deliveries'!$H175,'ABP REC Calc'!$G$5:$AB$5,0)),'ABP REC Calc'!$C$6:$C$69,'ABP REC Deliveries'!$E175,'ABP REC Calc'!$B$6:$B$69,'ABP REC Deliveries'!$F175),
IF(AC$4&gt;$G175,AB175*(1-Inputs_ByYear!$D$4),0)),0)</f>
        <v>52313.108490338222</v>
      </c>
      <c r="AD175" s="248">
        <f>IF((AD$4-$G175)&lt;($C175+$B175),IF(AD$4=$G175+$B175,SUMIFS(INDEX('ABP REC Calc'!$G$6:$AB$69,,MATCH('ABP REC Deliveries'!$H175,'ABP REC Calc'!$G$5:$AB$5,0)),'ABP REC Calc'!$C$6:$C$69,'ABP REC Deliveries'!$E175,'ABP REC Calc'!$B$6:$B$69,'ABP REC Deliveries'!$F175),
IF(AD$4&gt;$G175,AC175*(1-Inputs_ByYear!$D$4),0)),0)</f>
        <v>52051.542947886534</v>
      </c>
    </row>
    <row r="176" spans="2:30" ht="14.45" customHeight="1">
      <c r="B176" s="64">
        <v>2</v>
      </c>
      <c r="C176" s="64">
        <v>20</v>
      </c>
      <c r="D176" s="64" t="s">
        <v>229</v>
      </c>
      <c r="E176" s="234" t="s">
        <v>221</v>
      </c>
      <c r="F176" s="231" t="s">
        <v>231</v>
      </c>
      <c r="G176" s="231">
        <f t="shared" si="8"/>
        <v>2037</v>
      </c>
      <c r="H176" s="239" t="s">
        <v>35</v>
      </c>
      <c r="I176" s="247">
        <v>0</v>
      </c>
      <c r="J176" s="247">
        <v>0</v>
      </c>
      <c r="K176" s="248">
        <f>IF((K$4-$G176)&lt;($C176+$B176),IF(K$4=$G176+$B176,SUMIFS(INDEX('ABP REC Calc'!$G$6:$AB$69,,MATCH('ABP REC Deliveries'!$H176,'ABP REC Calc'!$G$5:$AB$5,0)),'ABP REC Calc'!$C$6:$C$69,'ABP REC Deliveries'!$E176,'ABP REC Calc'!$B$6:$B$69,'ABP REC Deliveries'!$F176),
IF(K$4&gt;$G176,J176*(1-Inputs_ByYear!$D$4),0)),0)</f>
        <v>0</v>
      </c>
      <c r="L176" s="248">
        <f>IF((L$4-$G176)&lt;($C176+$B176),IF(L$4=$G176+$B176,SUMIFS(INDEX('ABP REC Calc'!$G$6:$AB$69,,MATCH('ABP REC Deliveries'!$H176,'ABP REC Calc'!$G$5:$AB$5,0)),'ABP REC Calc'!$C$6:$C$69,'ABP REC Deliveries'!$E176,'ABP REC Calc'!$B$6:$B$69,'ABP REC Deliveries'!$F176),
IF(L$4&gt;$G176,K176*(1-Inputs_ByYear!$D$4),0)),0)</f>
        <v>0</v>
      </c>
      <c r="M176" s="248">
        <f>IF((M$4-$G176)&lt;($C176+$B176),IF(M$4=$G176+$B176,SUMIFS(INDEX('ABP REC Calc'!$G$6:$AB$69,,MATCH('ABP REC Deliveries'!$H176,'ABP REC Calc'!$G$5:$AB$5,0)),'ABP REC Calc'!$C$6:$C$69,'ABP REC Deliveries'!$E176,'ABP REC Calc'!$B$6:$B$69,'ABP REC Deliveries'!$F176),
IF(M$4&gt;$G176,L176*(1-Inputs_ByYear!$D$4),0)),0)</f>
        <v>0</v>
      </c>
      <c r="N176" s="248">
        <f>IF((N$4-$G176)&lt;($C176+$B176),IF(N$4=$G176+$B176,SUMIFS(INDEX('ABP REC Calc'!$G$6:$AB$69,,MATCH('ABP REC Deliveries'!$H176,'ABP REC Calc'!$G$5:$AB$5,0)),'ABP REC Calc'!$C$6:$C$69,'ABP REC Deliveries'!$E176,'ABP REC Calc'!$B$6:$B$69,'ABP REC Deliveries'!$F176),
IF(N$4&gt;$G176,M176*(1-Inputs_ByYear!$D$4),0)),0)</f>
        <v>0</v>
      </c>
      <c r="O176" s="248">
        <f>IF((O$4-$G176)&lt;($C176+$B176),IF(O$4=$G176+$B176,SUMIFS(INDEX('ABP REC Calc'!$G$6:$AB$69,,MATCH('ABP REC Deliveries'!$H176,'ABP REC Calc'!$G$5:$AB$5,0)),'ABP REC Calc'!$C$6:$C$69,'ABP REC Deliveries'!$E176,'ABP REC Calc'!$B$6:$B$69,'ABP REC Deliveries'!$F176),
IF(O$4&gt;$G176,N176*(1-Inputs_ByYear!$D$4),0)),0)</f>
        <v>0</v>
      </c>
      <c r="P176" s="248">
        <f>IF((P$4-$G176)&lt;($C176+$B176),IF(P$4=$G176+$B176,SUMIFS(INDEX('ABP REC Calc'!$G$6:$AB$69,,MATCH('ABP REC Deliveries'!$H176,'ABP REC Calc'!$G$5:$AB$5,0)),'ABP REC Calc'!$C$6:$C$69,'ABP REC Deliveries'!$E176,'ABP REC Calc'!$B$6:$B$69,'ABP REC Deliveries'!$F176),
IF(P$4&gt;$G176,O176*(1-Inputs_ByYear!$D$4),0)),0)</f>
        <v>0</v>
      </c>
      <c r="Q176" s="248">
        <f>IF((Q$4-$G176)&lt;($C176+$B176),IF(Q$4=$G176+$B176,SUMIFS(INDEX('ABP REC Calc'!$G$6:$AB$69,,MATCH('ABP REC Deliveries'!$H176,'ABP REC Calc'!$G$5:$AB$5,0)),'ABP REC Calc'!$C$6:$C$69,'ABP REC Deliveries'!$E176,'ABP REC Calc'!$B$6:$B$69,'ABP REC Deliveries'!$F176),
IF(Q$4&gt;$G176,P176*(1-Inputs_ByYear!$D$4),0)),0)</f>
        <v>0</v>
      </c>
      <c r="R176" s="248">
        <f>IF((R$4-$G176)&lt;($C176+$B176),IF(R$4=$G176+$B176,SUMIFS(INDEX('ABP REC Calc'!$G$6:$AB$69,,MATCH('ABP REC Deliveries'!$H176,'ABP REC Calc'!$G$5:$AB$5,0)),'ABP REC Calc'!$C$6:$C$69,'ABP REC Deliveries'!$E176,'ABP REC Calc'!$B$6:$B$69,'ABP REC Deliveries'!$F176),
IF(R$4&gt;$G176,Q176*(1-Inputs_ByYear!$D$4),0)),0)</f>
        <v>0</v>
      </c>
      <c r="S176" s="248">
        <f>IF((S$4-$G176)&lt;($C176+$B176),IF(S$4=$G176+$B176,SUMIFS(INDEX('ABP REC Calc'!$G$6:$AB$69,,MATCH('ABP REC Deliveries'!$H176,'ABP REC Calc'!$G$5:$AB$5,0)),'ABP REC Calc'!$C$6:$C$69,'ABP REC Deliveries'!$E176,'ABP REC Calc'!$B$6:$B$69,'ABP REC Deliveries'!$F176),
IF(S$4&gt;$G176,R176*(1-Inputs_ByYear!$D$4),0)),0)</f>
        <v>0</v>
      </c>
      <c r="T176" s="248">
        <f>IF((T$4-$G176)&lt;($C176+$B176),IF(T$4=$G176+$B176,SUMIFS(INDEX('ABP REC Calc'!$G$6:$AB$69,,MATCH('ABP REC Deliveries'!$H176,'ABP REC Calc'!$G$5:$AB$5,0)),'ABP REC Calc'!$C$6:$C$69,'ABP REC Deliveries'!$E176,'ABP REC Calc'!$B$6:$B$69,'ABP REC Deliveries'!$F176),
IF(T$4&gt;$G176,S176*(1-Inputs_ByYear!$D$4),0)),0)</f>
        <v>0</v>
      </c>
      <c r="U176" s="248">
        <f>IF((U$4-$G176)&lt;($C176+$B176),IF(U$4=$G176+$B176,SUMIFS(INDEX('ABP REC Calc'!$G$6:$AB$69,,MATCH('ABP REC Deliveries'!$H176,'ABP REC Calc'!$G$5:$AB$5,0)),'ABP REC Calc'!$C$6:$C$69,'ABP REC Deliveries'!$E176,'ABP REC Calc'!$B$6:$B$69,'ABP REC Deliveries'!$F176),
IF(U$4&gt;$G176,T176*(1-Inputs_ByYear!$D$4),0)),0)</f>
        <v>0</v>
      </c>
      <c r="V176" s="248">
        <f>IF((V$4-$G176)&lt;($C176+$B176),IF(V$4=$G176+$B176,SUMIFS(INDEX('ABP REC Calc'!$G$6:$AB$69,,MATCH('ABP REC Deliveries'!$H176,'ABP REC Calc'!$G$5:$AB$5,0)),'ABP REC Calc'!$C$6:$C$69,'ABP REC Deliveries'!$E176,'ABP REC Calc'!$B$6:$B$69,'ABP REC Deliveries'!$F176),
IF(V$4&gt;$G176,U176*(1-Inputs_ByYear!$D$4),0)),0)</f>
        <v>0</v>
      </c>
      <c r="W176" s="248">
        <f>IF((W$4-$G176)&lt;($C176+$B176),IF(W$4=$G176+$B176,SUMIFS(INDEX('ABP REC Calc'!$G$6:$AB$69,,MATCH('ABP REC Deliveries'!$H176,'ABP REC Calc'!$G$5:$AB$5,0)),'ABP REC Calc'!$C$6:$C$69,'ABP REC Deliveries'!$E176,'ABP REC Calc'!$B$6:$B$69,'ABP REC Deliveries'!$F176),
IF(W$4&gt;$G176,V176*(1-Inputs_ByYear!$D$4),0)),0)</f>
        <v>0</v>
      </c>
      <c r="X176" s="248">
        <f>IF((X$4-$G176)&lt;($C176+$B176),IF(X$4=$G176+$B176,SUMIFS(INDEX('ABP REC Calc'!$G$6:$AB$69,,MATCH('ABP REC Deliveries'!$H176,'ABP REC Calc'!$G$5:$AB$5,0)),'ABP REC Calc'!$C$6:$C$69,'ABP REC Deliveries'!$E176,'ABP REC Calc'!$B$6:$B$69,'ABP REC Deliveries'!$F176),
IF(X$4&gt;$G176,W176*(1-Inputs_ByYear!$D$4),0)),0)</f>
        <v>53910.336479999998</v>
      </c>
      <c r="Y176" s="248">
        <f>IF((Y$4-$G176)&lt;($C176+$B176),IF(Y$4=$G176+$B176,SUMIFS(INDEX('ABP REC Calc'!$G$6:$AB$69,,MATCH('ABP REC Deliveries'!$H176,'ABP REC Calc'!$G$5:$AB$5,0)),'ABP REC Calc'!$C$6:$C$69,'ABP REC Deliveries'!$E176,'ABP REC Calc'!$B$6:$B$69,'ABP REC Deliveries'!$F176),
IF(Y$4&gt;$G176,X176*(1-Inputs_ByYear!$D$4),0)),0)</f>
        <v>53640.784797599998</v>
      </c>
      <c r="Z176" s="248">
        <f>IF((Z$4-$G176)&lt;($C176+$B176),IF(Z$4=$G176+$B176,SUMIFS(INDEX('ABP REC Calc'!$G$6:$AB$69,,MATCH('ABP REC Deliveries'!$H176,'ABP REC Calc'!$G$5:$AB$5,0)),'ABP REC Calc'!$C$6:$C$69,'ABP REC Deliveries'!$E176,'ABP REC Calc'!$B$6:$B$69,'ABP REC Deliveries'!$F176),
IF(Z$4&gt;$G176,Y176*(1-Inputs_ByYear!$D$4),0)),0)</f>
        <v>53372.580873611994</v>
      </c>
      <c r="AA176" s="248">
        <f>IF((AA$4-$G176)&lt;($C176+$B176),IF(AA$4=$G176+$B176,SUMIFS(INDEX('ABP REC Calc'!$G$6:$AB$69,,MATCH('ABP REC Deliveries'!$H176,'ABP REC Calc'!$G$5:$AB$5,0)),'ABP REC Calc'!$C$6:$C$69,'ABP REC Deliveries'!$E176,'ABP REC Calc'!$B$6:$B$69,'ABP REC Deliveries'!$F176),
IF(AA$4&gt;$G176,Z176*(1-Inputs_ByYear!$D$4),0)),0)</f>
        <v>53105.717969243931</v>
      </c>
      <c r="AB176" s="248">
        <f>IF((AB$4-$G176)&lt;($C176+$B176),IF(AB$4=$G176+$B176,SUMIFS(INDEX('ABP REC Calc'!$G$6:$AB$69,,MATCH('ABP REC Deliveries'!$H176,'ABP REC Calc'!$G$5:$AB$5,0)),'ABP REC Calc'!$C$6:$C$69,'ABP REC Deliveries'!$E176,'ABP REC Calc'!$B$6:$B$69,'ABP REC Deliveries'!$F176),
IF(AB$4&gt;$G176,AA176*(1-Inputs_ByYear!$D$4),0)),0)</f>
        <v>52840.189379397714</v>
      </c>
      <c r="AC176" s="248">
        <f>IF((AC$4-$G176)&lt;($C176+$B176),IF(AC$4=$G176+$B176,SUMIFS(INDEX('ABP REC Calc'!$G$6:$AB$69,,MATCH('ABP REC Deliveries'!$H176,'ABP REC Calc'!$G$5:$AB$5,0)),'ABP REC Calc'!$C$6:$C$69,'ABP REC Deliveries'!$E176,'ABP REC Calc'!$B$6:$B$69,'ABP REC Deliveries'!$F176),
IF(AC$4&gt;$G176,AB176*(1-Inputs_ByYear!$D$4),0)),0)</f>
        <v>52575.988432500722</v>
      </c>
      <c r="AD176" s="248">
        <f>IF((AD$4-$G176)&lt;($C176+$B176),IF(AD$4=$G176+$B176,SUMIFS(INDEX('ABP REC Calc'!$G$6:$AB$69,,MATCH('ABP REC Deliveries'!$H176,'ABP REC Calc'!$G$5:$AB$5,0)),'ABP REC Calc'!$C$6:$C$69,'ABP REC Deliveries'!$E176,'ABP REC Calc'!$B$6:$B$69,'ABP REC Deliveries'!$F176),
IF(AD$4&gt;$G176,AC176*(1-Inputs_ByYear!$D$4),0)),0)</f>
        <v>52313.108490338222</v>
      </c>
    </row>
    <row r="177" spans="2:30" ht="14.45" customHeight="1">
      <c r="B177" s="64">
        <v>2</v>
      </c>
      <c r="C177" s="64">
        <v>20</v>
      </c>
      <c r="D177" s="64" t="s">
        <v>229</v>
      </c>
      <c r="E177" s="234" t="s">
        <v>221</v>
      </c>
      <c r="F177" s="231" t="s">
        <v>231</v>
      </c>
      <c r="G177" s="231">
        <f t="shared" si="8"/>
        <v>2038</v>
      </c>
      <c r="H177" s="239" t="s">
        <v>36</v>
      </c>
      <c r="I177" s="247">
        <v>0</v>
      </c>
      <c r="J177" s="247">
        <v>0</v>
      </c>
      <c r="K177" s="248">
        <f>IF((K$4-$G177)&lt;($C177+$B177),IF(K$4=$G177+$B177,SUMIFS(INDEX('ABP REC Calc'!$G$6:$AB$69,,MATCH('ABP REC Deliveries'!$H177,'ABP REC Calc'!$G$5:$AB$5,0)),'ABP REC Calc'!$C$6:$C$69,'ABP REC Deliveries'!$E177,'ABP REC Calc'!$B$6:$B$69,'ABP REC Deliveries'!$F177),
IF(K$4&gt;$G177,J177*(1-Inputs_ByYear!$D$4),0)),0)</f>
        <v>0</v>
      </c>
      <c r="L177" s="248">
        <f>IF((L$4-$G177)&lt;($C177+$B177),IF(L$4=$G177+$B177,SUMIFS(INDEX('ABP REC Calc'!$G$6:$AB$69,,MATCH('ABP REC Deliveries'!$H177,'ABP REC Calc'!$G$5:$AB$5,0)),'ABP REC Calc'!$C$6:$C$69,'ABP REC Deliveries'!$E177,'ABP REC Calc'!$B$6:$B$69,'ABP REC Deliveries'!$F177),
IF(L$4&gt;$G177,K177*(1-Inputs_ByYear!$D$4),0)),0)</f>
        <v>0</v>
      </c>
      <c r="M177" s="248">
        <f>IF((M$4-$G177)&lt;($C177+$B177),IF(M$4=$G177+$B177,SUMIFS(INDEX('ABP REC Calc'!$G$6:$AB$69,,MATCH('ABP REC Deliveries'!$H177,'ABP REC Calc'!$G$5:$AB$5,0)),'ABP REC Calc'!$C$6:$C$69,'ABP REC Deliveries'!$E177,'ABP REC Calc'!$B$6:$B$69,'ABP REC Deliveries'!$F177),
IF(M$4&gt;$G177,L177*(1-Inputs_ByYear!$D$4),0)),0)</f>
        <v>0</v>
      </c>
      <c r="N177" s="248">
        <f>IF((N$4-$G177)&lt;($C177+$B177),IF(N$4=$G177+$B177,SUMIFS(INDEX('ABP REC Calc'!$G$6:$AB$69,,MATCH('ABP REC Deliveries'!$H177,'ABP REC Calc'!$G$5:$AB$5,0)),'ABP REC Calc'!$C$6:$C$69,'ABP REC Deliveries'!$E177,'ABP REC Calc'!$B$6:$B$69,'ABP REC Deliveries'!$F177),
IF(N$4&gt;$G177,M177*(1-Inputs_ByYear!$D$4),0)),0)</f>
        <v>0</v>
      </c>
      <c r="O177" s="248">
        <f>IF((O$4-$G177)&lt;($C177+$B177),IF(O$4=$G177+$B177,SUMIFS(INDEX('ABP REC Calc'!$G$6:$AB$69,,MATCH('ABP REC Deliveries'!$H177,'ABP REC Calc'!$G$5:$AB$5,0)),'ABP REC Calc'!$C$6:$C$69,'ABP REC Deliveries'!$E177,'ABP REC Calc'!$B$6:$B$69,'ABP REC Deliveries'!$F177),
IF(O$4&gt;$G177,N177*(1-Inputs_ByYear!$D$4),0)),0)</f>
        <v>0</v>
      </c>
      <c r="P177" s="248">
        <f>IF((P$4-$G177)&lt;($C177+$B177),IF(P$4=$G177+$B177,SUMIFS(INDEX('ABP REC Calc'!$G$6:$AB$69,,MATCH('ABP REC Deliveries'!$H177,'ABP REC Calc'!$G$5:$AB$5,0)),'ABP REC Calc'!$C$6:$C$69,'ABP REC Deliveries'!$E177,'ABP REC Calc'!$B$6:$B$69,'ABP REC Deliveries'!$F177),
IF(P$4&gt;$G177,O177*(1-Inputs_ByYear!$D$4),0)),0)</f>
        <v>0</v>
      </c>
      <c r="Q177" s="248">
        <f>IF((Q$4-$G177)&lt;($C177+$B177),IF(Q$4=$G177+$B177,SUMIFS(INDEX('ABP REC Calc'!$G$6:$AB$69,,MATCH('ABP REC Deliveries'!$H177,'ABP REC Calc'!$G$5:$AB$5,0)),'ABP REC Calc'!$C$6:$C$69,'ABP REC Deliveries'!$E177,'ABP REC Calc'!$B$6:$B$69,'ABP REC Deliveries'!$F177),
IF(Q$4&gt;$G177,P177*(1-Inputs_ByYear!$D$4),0)),0)</f>
        <v>0</v>
      </c>
      <c r="R177" s="248">
        <f>IF((R$4-$G177)&lt;($C177+$B177),IF(R$4=$G177+$B177,SUMIFS(INDEX('ABP REC Calc'!$G$6:$AB$69,,MATCH('ABP REC Deliveries'!$H177,'ABP REC Calc'!$G$5:$AB$5,0)),'ABP REC Calc'!$C$6:$C$69,'ABP REC Deliveries'!$E177,'ABP REC Calc'!$B$6:$B$69,'ABP REC Deliveries'!$F177),
IF(R$4&gt;$G177,Q177*(1-Inputs_ByYear!$D$4),0)),0)</f>
        <v>0</v>
      </c>
      <c r="S177" s="248">
        <f>IF((S$4-$G177)&lt;($C177+$B177),IF(S$4=$G177+$B177,SUMIFS(INDEX('ABP REC Calc'!$G$6:$AB$69,,MATCH('ABP REC Deliveries'!$H177,'ABP REC Calc'!$G$5:$AB$5,0)),'ABP REC Calc'!$C$6:$C$69,'ABP REC Deliveries'!$E177,'ABP REC Calc'!$B$6:$B$69,'ABP REC Deliveries'!$F177),
IF(S$4&gt;$G177,R177*(1-Inputs_ByYear!$D$4),0)),0)</f>
        <v>0</v>
      </c>
      <c r="T177" s="248">
        <f>IF((T$4-$G177)&lt;($C177+$B177),IF(T$4=$G177+$B177,SUMIFS(INDEX('ABP REC Calc'!$G$6:$AB$69,,MATCH('ABP REC Deliveries'!$H177,'ABP REC Calc'!$G$5:$AB$5,0)),'ABP REC Calc'!$C$6:$C$69,'ABP REC Deliveries'!$E177,'ABP REC Calc'!$B$6:$B$69,'ABP REC Deliveries'!$F177),
IF(T$4&gt;$G177,S177*(1-Inputs_ByYear!$D$4),0)),0)</f>
        <v>0</v>
      </c>
      <c r="U177" s="248">
        <f>IF((U$4-$G177)&lt;($C177+$B177),IF(U$4=$G177+$B177,SUMIFS(INDEX('ABP REC Calc'!$G$6:$AB$69,,MATCH('ABP REC Deliveries'!$H177,'ABP REC Calc'!$G$5:$AB$5,0)),'ABP REC Calc'!$C$6:$C$69,'ABP REC Deliveries'!$E177,'ABP REC Calc'!$B$6:$B$69,'ABP REC Deliveries'!$F177),
IF(U$4&gt;$G177,T177*(1-Inputs_ByYear!$D$4),0)),0)</f>
        <v>0</v>
      </c>
      <c r="V177" s="248">
        <f>IF((V$4-$G177)&lt;($C177+$B177),IF(V$4=$G177+$B177,SUMIFS(INDEX('ABP REC Calc'!$G$6:$AB$69,,MATCH('ABP REC Deliveries'!$H177,'ABP REC Calc'!$G$5:$AB$5,0)),'ABP REC Calc'!$C$6:$C$69,'ABP REC Deliveries'!$E177,'ABP REC Calc'!$B$6:$B$69,'ABP REC Deliveries'!$F177),
IF(V$4&gt;$G177,U177*(1-Inputs_ByYear!$D$4),0)),0)</f>
        <v>0</v>
      </c>
      <c r="W177" s="248">
        <f>IF((W$4-$G177)&lt;($C177+$B177),IF(W$4=$G177+$B177,SUMIFS(INDEX('ABP REC Calc'!$G$6:$AB$69,,MATCH('ABP REC Deliveries'!$H177,'ABP REC Calc'!$G$5:$AB$5,0)),'ABP REC Calc'!$C$6:$C$69,'ABP REC Deliveries'!$E177,'ABP REC Calc'!$B$6:$B$69,'ABP REC Deliveries'!$F177),
IF(W$4&gt;$G177,V177*(1-Inputs_ByYear!$D$4),0)),0)</f>
        <v>0</v>
      </c>
      <c r="X177" s="248">
        <f>IF((X$4-$G177)&lt;($C177+$B177),IF(X$4=$G177+$B177,SUMIFS(INDEX('ABP REC Calc'!$G$6:$AB$69,,MATCH('ABP REC Deliveries'!$H177,'ABP REC Calc'!$G$5:$AB$5,0)),'ABP REC Calc'!$C$6:$C$69,'ABP REC Deliveries'!$E177,'ABP REC Calc'!$B$6:$B$69,'ABP REC Deliveries'!$F177),
IF(X$4&gt;$G177,W177*(1-Inputs_ByYear!$D$4),0)),0)</f>
        <v>0</v>
      </c>
      <c r="Y177" s="248">
        <f>IF((Y$4-$G177)&lt;($C177+$B177),IF(Y$4=$G177+$B177,SUMIFS(INDEX('ABP REC Calc'!$G$6:$AB$69,,MATCH('ABP REC Deliveries'!$H177,'ABP REC Calc'!$G$5:$AB$5,0)),'ABP REC Calc'!$C$6:$C$69,'ABP REC Deliveries'!$E177,'ABP REC Calc'!$B$6:$B$69,'ABP REC Deliveries'!$F177),
IF(Y$4&gt;$G177,X177*(1-Inputs_ByYear!$D$4),0)),0)</f>
        <v>53910.336479999998</v>
      </c>
      <c r="Z177" s="248">
        <f>IF((Z$4-$G177)&lt;($C177+$B177),IF(Z$4=$G177+$B177,SUMIFS(INDEX('ABP REC Calc'!$G$6:$AB$69,,MATCH('ABP REC Deliveries'!$H177,'ABP REC Calc'!$G$5:$AB$5,0)),'ABP REC Calc'!$C$6:$C$69,'ABP REC Deliveries'!$E177,'ABP REC Calc'!$B$6:$B$69,'ABP REC Deliveries'!$F177),
IF(Z$4&gt;$G177,Y177*(1-Inputs_ByYear!$D$4),0)),0)</f>
        <v>53640.784797599998</v>
      </c>
      <c r="AA177" s="248">
        <f>IF((AA$4-$G177)&lt;($C177+$B177),IF(AA$4=$G177+$B177,SUMIFS(INDEX('ABP REC Calc'!$G$6:$AB$69,,MATCH('ABP REC Deliveries'!$H177,'ABP REC Calc'!$G$5:$AB$5,0)),'ABP REC Calc'!$C$6:$C$69,'ABP REC Deliveries'!$E177,'ABP REC Calc'!$B$6:$B$69,'ABP REC Deliveries'!$F177),
IF(AA$4&gt;$G177,Z177*(1-Inputs_ByYear!$D$4),0)),0)</f>
        <v>53372.580873611994</v>
      </c>
      <c r="AB177" s="248">
        <f>IF((AB$4-$G177)&lt;($C177+$B177),IF(AB$4=$G177+$B177,SUMIFS(INDEX('ABP REC Calc'!$G$6:$AB$69,,MATCH('ABP REC Deliveries'!$H177,'ABP REC Calc'!$G$5:$AB$5,0)),'ABP REC Calc'!$C$6:$C$69,'ABP REC Deliveries'!$E177,'ABP REC Calc'!$B$6:$B$69,'ABP REC Deliveries'!$F177),
IF(AB$4&gt;$G177,AA177*(1-Inputs_ByYear!$D$4),0)),0)</f>
        <v>53105.717969243931</v>
      </c>
      <c r="AC177" s="248">
        <f>IF((AC$4-$G177)&lt;($C177+$B177),IF(AC$4=$G177+$B177,SUMIFS(INDEX('ABP REC Calc'!$G$6:$AB$69,,MATCH('ABP REC Deliveries'!$H177,'ABP REC Calc'!$G$5:$AB$5,0)),'ABP REC Calc'!$C$6:$C$69,'ABP REC Deliveries'!$E177,'ABP REC Calc'!$B$6:$B$69,'ABP REC Deliveries'!$F177),
IF(AC$4&gt;$G177,AB177*(1-Inputs_ByYear!$D$4),0)),0)</f>
        <v>52840.189379397714</v>
      </c>
      <c r="AD177" s="248">
        <f>IF((AD$4-$G177)&lt;($C177+$B177),IF(AD$4=$G177+$B177,SUMIFS(INDEX('ABP REC Calc'!$G$6:$AB$69,,MATCH('ABP REC Deliveries'!$H177,'ABP REC Calc'!$G$5:$AB$5,0)),'ABP REC Calc'!$C$6:$C$69,'ABP REC Deliveries'!$E177,'ABP REC Calc'!$B$6:$B$69,'ABP REC Deliveries'!$F177),
IF(AD$4&gt;$G177,AC177*(1-Inputs_ByYear!$D$4),0)),0)</f>
        <v>52575.988432500722</v>
      </c>
    </row>
    <row r="178" spans="2:30" ht="14.45" customHeight="1">
      <c r="B178" s="64">
        <v>2</v>
      </c>
      <c r="C178" s="64">
        <v>20</v>
      </c>
      <c r="D178" s="64" t="s">
        <v>229</v>
      </c>
      <c r="E178" s="234" t="s">
        <v>221</v>
      </c>
      <c r="F178" s="231" t="s">
        <v>231</v>
      </c>
      <c r="G178" s="231">
        <f t="shared" si="8"/>
        <v>2039</v>
      </c>
      <c r="H178" s="239" t="s">
        <v>37</v>
      </c>
      <c r="I178" s="247">
        <v>0</v>
      </c>
      <c r="J178" s="247">
        <v>0</v>
      </c>
      <c r="K178" s="248">
        <f>IF((K$4-$G178)&lt;($C178+$B178),IF(K$4=$G178+$B178,SUMIFS(INDEX('ABP REC Calc'!$G$6:$AB$69,,MATCH('ABP REC Deliveries'!$H178,'ABP REC Calc'!$G$5:$AB$5,0)),'ABP REC Calc'!$C$6:$C$69,'ABP REC Deliveries'!$E178,'ABP REC Calc'!$B$6:$B$69,'ABP REC Deliveries'!$F178),
IF(K$4&gt;$G178,J178*(1-Inputs_ByYear!$D$4),0)),0)</f>
        <v>0</v>
      </c>
      <c r="L178" s="248">
        <f>IF((L$4-$G178)&lt;($C178+$B178),IF(L$4=$G178+$B178,SUMIFS(INDEX('ABP REC Calc'!$G$6:$AB$69,,MATCH('ABP REC Deliveries'!$H178,'ABP REC Calc'!$G$5:$AB$5,0)),'ABP REC Calc'!$C$6:$C$69,'ABP REC Deliveries'!$E178,'ABP REC Calc'!$B$6:$B$69,'ABP REC Deliveries'!$F178),
IF(L$4&gt;$G178,K178*(1-Inputs_ByYear!$D$4),0)),0)</f>
        <v>0</v>
      </c>
      <c r="M178" s="248">
        <f>IF((M$4-$G178)&lt;($C178+$B178),IF(M$4=$G178+$B178,SUMIFS(INDEX('ABP REC Calc'!$G$6:$AB$69,,MATCH('ABP REC Deliveries'!$H178,'ABP REC Calc'!$G$5:$AB$5,0)),'ABP REC Calc'!$C$6:$C$69,'ABP REC Deliveries'!$E178,'ABP REC Calc'!$B$6:$B$69,'ABP REC Deliveries'!$F178),
IF(M$4&gt;$G178,L178*(1-Inputs_ByYear!$D$4),0)),0)</f>
        <v>0</v>
      </c>
      <c r="N178" s="248">
        <f>IF((N$4-$G178)&lt;($C178+$B178),IF(N$4=$G178+$B178,SUMIFS(INDEX('ABP REC Calc'!$G$6:$AB$69,,MATCH('ABP REC Deliveries'!$H178,'ABP REC Calc'!$G$5:$AB$5,0)),'ABP REC Calc'!$C$6:$C$69,'ABP REC Deliveries'!$E178,'ABP REC Calc'!$B$6:$B$69,'ABP REC Deliveries'!$F178),
IF(N$4&gt;$G178,M178*(1-Inputs_ByYear!$D$4),0)),0)</f>
        <v>0</v>
      </c>
      <c r="O178" s="248">
        <f>IF((O$4-$G178)&lt;($C178+$B178),IF(O$4=$G178+$B178,SUMIFS(INDEX('ABP REC Calc'!$G$6:$AB$69,,MATCH('ABP REC Deliveries'!$H178,'ABP REC Calc'!$G$5:$AB$5,0)),'ABP REC Calc'!$C$6:$C$69,'ABP REC Deliveries'!$E178,'ABP REC Calc'!$B$6:$B$69,'ABP REC Deliveries'!$F178),
IF(O$4&gt;$G178,N178*(1-Inputs_ByYear!$D$4),0)),0)</f>
        <v>0</v>
      </c>
      <c r="P178" s="248">
        <f>IF((P$4-$G178)&lt;($C178+$B178),IF(P$4=$G178+$B178,SUMIFS(INDEX('ABP REC Calc'!$G$6:$AB$69,,MATCH('ABP REC Deliveries'!$H178,'ABP REC Calc'!$G$5:$AB$5,0)),'ABP REC Calc'!$C$6:$C$69,'ABP REC Deliveries'!$E178,'ABP REC Calc'!$B$6:$B$69,'ABP REC Deliveries'!$F178),
IF(P$4&gt;$G178,O178*(1-Inputs_ByYear!$D$4),0)),0)</f>
        <v>0</v>
      </c>
      <c r="Q178" s="248">
        <f>IF((Q$4-$G178)&lt;($C178+$B178),IF(Q$4=$G178+$B178,SUMIFS(INDEX('ABP REC Calc'!$G$6:$AB$69,,MATCH('ABP REC Deliveries'!$H178,'ABP REC Calc'!$G$5:$AB$5,0)),'ABP REC Calc'!$C$6:$C$69,'ABP REC Deliveries'!$E178,'ABP REC Calc'!$B$6:$B$69,'ABP REC Deliveries'!$F178),
IF(Q$4&gt;$G178,P178*(1-Inputs_ByYear!$D$4),0)),0)</f>
        <v>0</v>
      </c>
      <c r="R178" s="248">
        <f>IF((R$4-$G178)&lt;($C178+$B178),IF(R$4=$G178+$B178,SUMIFS(INDEX('ABP REC Calc'!$G$6:$AB$69,,MATCH('ABP REC Deliveries'!$H178,'ABP REC Calc'!$G$5:$AB$5,0)),'ABP REC Calc'!$C$6:$C$69,'ABP REC Deliveries'!$E178,'ABP REC Calc'!$B$6:$B$69,'ABP REC Deliveries'!$F178),
IF(R$4&gt;$G178,Q178*(1-Inputs_ByYear!$D$4),0)),0)</f>
        <v>0</v>
      </c>
      <c r="S178" s="248">
        <f>IF((S$4-$G178)&lt;($C178+$B178),IF(S$4=$G178+$B178,SUMIFS(INDEX('ABP REC Calc'!$G$6:$AB$69,,MATCH('ABP REC Deliveries'!$H178,'ABP REC Calc'!$G$5:$AB$5,0)),'ABP REC Calc'!$C$6:$C$69,'ABP REC Deliveries'!$E178,'ABP REC Calc'!$B$6:$B$69,'ABP REC Deliveries'!$F178),
IF(S$4&gt;$G178,R178*(1-Inputs_ByYear!$D$4),0)),0)</f>
        <v>0</v>
      </c>
      <c r="T178" s="248">
        <f>IF((T$4-$G178)&lt;($C178+$B178),IF(T$4=$G178+$B178,SUMIFS(INDEX('ABP REC Calc'!$G$6:$AB$69,,MATCH('ABP REC Deliveries'!$H178,'ABP REC Calc'!$G$5:$AB$5,0)),'ABP REC Calc'!$C$6:$C$69,'ABP REC Deliveries'!$E178,'ABP REC Calc'!$B$6:$B$69,'ABP REC Deliveries'!$F178),
IF(T$4&gt;$G178,S178*(1-Inputs_ByYear!$D$4),0)),0)</f>
        <v>0</v>
      </c>
      <c r="U178" s="248">
        <f>IF((U$4-$G178)&lt;($C178+$B178),IF(U$4=$G178+$B178,SUMIFS(INDEX('ABP REC Calc'!$G$6:$AB$69,,MATCH('ABP REC Deliveries'!$H178,'ABP REC Calc'!$G$5:$AB$5,0)),'ABP REC Calc'!$C$6:$C$69,'ABP REC Deliveries'!$E178,'ABP REC Calc'!$B$6:$B$69,'ABP REC Deliveries'!$F178),
IF(U$4&gt;$G178,T178*(1-Inputs_ByYear!$D$4),0)),0)</f>
        <v>0</v>
      </c>
      <c r="V178" s="248">
        <f>IF((V$4-$G178)&lt;($C178+$B178),IF(V$4=$G178+$B178,SUMIFS(INDEX('ABP REC Calc'!$G$6:$AB$69,,MATCH('ABP REC Deliveries'!$H178,'ABP REC Calc'!$G$5:$AB$5,0)),'ABP REC Calc'!$C$6:$C$69,'ABP REC Deliveries'!$E178,'ABP REC Calc'!$B$6:$B$69,'ABP REC Deliveries'!$F178),
IF(V$4&gt;$G178,U178*(1-Inputs_ByYear!$D$4),0)),0)</f>
        <v>0</v>
      </c>
      <c r="W178" s="248">
        <f>IF((W$4-$G178)&lt;($C178+$B178),IF(W$4=$G178+$B178,SUMIFS(INDEX('ABP REC Calc'!$G$6:$AB$69,,MATCH('ABP REC Deliveries'!$H178,'ABP REC Calc'!$G$5:$AB$5,0)),'ABP REC Calc'!$C$6:$C$69,'ABP REC Deliveries'!$E178,'ABP REC Calc'!$B$6:$B$69,'ABP REC Deliveries'!$F178),
IF(W$4&gt;$G178,V178*(1-Inputs_ByYear!$D$4),0)),0)</f>
        <v>0</v>
      </c>
      <c r="X178" s="248">
        <f>IF((X$4-$G178)&lt;($C178+$B178),IF(X$4=$G178+$B178,SUMIFS(INDEX('ABP REC Calc'!$G$6:$AB$69,,MATCH('ABP REC Deliveries'!$H178,'ABP REC Calc'!$G$5:$AB$5,0)),'ABP REC Calc'!$C$6:$C$69,'ABP REC Deliveries'!$E178,'ABP REC Calc'!$B$6:$B$69,'ABP REC Deliveries'!$F178),
IF(X$4&gt;$G178,W178*(1-Inputs_ByYear!$D$4),0)),0)</f>
        <v>0</v>
      </c>
      <c r="Y178" s="248">
        <f>IF((Y$4-$G178)&lt;($C178+$B178),IF(Y$4=$G178+$B178,SUMIFS(INDEX('ABP REC Calc'!$G$6:$AB$69,,MATCH('ABP REC Deliveries'!$H178,'ABP REC Calc'!$G$5:$AB$5,0)),'ABP REC Calc'!$C$6:$C$69,'ABP REC Deliveries'!$E178,'ABP REC Calc'!$B$6:$B$69,'ABP REC Deliveries'!$F178),
IF(Y$4&gt;$G178,X178*(1-Inputs_ByYear!$D$4),0)),0)</f>
        <v>0</v>
      </c>
      <c r="Z178" s="248">
        <f>IF((Z$4-$G178)&lt;($C178+$B178),IF(Z$4=$G178+$B178,SUMIFS(INDEX('ABP REC Calc'!$G$6:$AB$69,,MATCH('ABP REC Deliveries'!$H178,'ABP REC Calc'!$G$5:$AB$5,0)),'ABP REC Calc'!$C$6:$C$69,'ABP REC Deliveries'!$E178,'ABP REC Calc'!$B$6:$B$69,'ABP REC Deliveries'!$F178),
IF(Z$4&gt;$G178,Y178*(1-Inputs_ByYear!$D$4),0)),0)</f>
        <v>53910.336479999998</v>
      </c>
      <c r="AA178" s="248">
        <f>IF((AA$4-$G178)&lt;($C178+$B178),IF(AA$4=$G178+$B178,SUMIFS(INDEX('ABP REC Calc'!$G$6:$AB$69,,MATCH('ABP REC Deliveries'!$H178,'ABP REC Calc'!$G$5:$AB$5,0)),'ABP REC Calc'!$C$6:$C$69,'ABP REC Deliveries'!$E178,'ABP REC Calc'!$B$6:$B$69,'ABP REC Deliveries'!$F178),
IF(AA$4&gt;$G178,Z178*(1-Inputs_ByYear!$D$4),0)),0)</f>
        <v>53640.784797599998</v>
      </c>
      <c r="AB178" s="248">
        <f>IF((AB$4-$G178)&lt;($C178+$B178),IF(AB$4=$G178+$B178,SUMIFS(INDEX('ABP REC Calc'!$G$6:$AB$69,,MATCH('ABP REC Deliveries'!$H178,'ABP REC Calc'!$G$5:$AB$5,0)),'ABP REC Calc'!$C$6:$C$69,'ABP REC Deliveries'!$E178,'ABP REC Calc'!$B$6:$B$69,'ABP REC Deliveries'!$F178),
IF(AB$4&gt;$G178,AA178*(1-Inputs_ByYear!$D$4),0)),0)</f>
        <v>53372.580873611994</v>
      </c>
      <c r="AC178" s="248">
        <f>IF((AC$4-$G178)&lt;($C178+$B178),IF(AC$4=$G178+$B178,SUMIFS(INDEX('ABP REC Calc'!$G$6:$AB$69,,MATCH('ABP REC Deliveries'!$H178,'ABP REC Calc'!$G$5:$AB$5,0)),'ABP REC Calc'!$C$6:$C$69,'ABP REC Deliveries'!$E178,'ABP REC Calc'!$B$6:$B$69,'ABP REC Deliveries'!$F178),
IF(AC$4&gt;$G178,AB178*(1-Inputs_ByYear!$D$4),0)),0)</f>
        <v>53105.717969243931</v>
      </c>
      <c r="AD178" s="248">
        <f>IF((AD$4-$G178)&lt;($C178+$B178),IF(AD$4=$G178+$B178,SUMIFS(INDEX('ABP REC Calc'!$G$6:$AB$69,,MATCH('ABP REC Deliveries'!$H178,'ABP REC Calc'!$G$5:$AB$5,0)),'ABP REC Calc'!$C$6:$C$69,'ABP REC Deliveries'!$E178,'ABP REC Calc'!$B$6:$B$69,'ABP REC Deliveries'!$F178),
IF(AD$4&gt;$G178,AC178*(1-Inputs_ByYear!$D$4),0)),0)</f>
        <v>52840.189379397714</v>
      </c>
    </row>
    <row r="179" spans="2:30" ht="14.45" customHeight="1">
      <c r="B179" s="64">
        <v>2</v>
      </c>
      <c r="C179" s="64">
        <v>20</v>
      </c>
      <c r="D179" s="64" t="s">
        <v>229</v>
      </c>
      <c r="E179" s="234" t="s">
        <v>221</v>
      </c>
      <c r="F179" s="231" t="s">
        <v>231</v>
      </c>
      <c r="G179" s="231">
        <f t="shared" si="8"/>
        <v>2040</v>
      </c>
      <c r="H179" s="239" t="s">
        <v>38</v>
      </c>
      <c r="I179" s="247">
        <v>0</v>
      </c>
      <c r="J179" s="247">
        <v>0</v>
      </c>
      <c r="K179" s="248">
        <f>IF((K$4-$G179)&lt;($C179+$B179),IF(K$4=$G179+$B179,SUMIFS(INDEX('ABP REC Calc'!$G$6:$AB$69,,MATCH('ABP REC Deliveries'!$H179,'ABP REC Calc'!$G$5:$AB$5,0)),'ABP REC Calc'!$C$6:$C$69,'ABP REC Deliveries'!$E179,'ABP REC Calc'!$B$6:$B$69,'ABP REC Deliveries'!$F179),
IF(K$4&gt;$G179,J179*(1-Inputs_ByYear!$D$4),0)),0)</f>
        <v>0</v>
      </c>
      <c r="L179" s="248">
        <f>IF((L$4-$G179)&lt;($C179+$B179),IF(L$4=$G179+$B179,SUMIFS(INDEX('ABP REC Calc'!$G$6:$AB$69,,MATCH('ABP REC Deliveries'!$H179,'ABP REC Calc'!$G$5:$AB$5,0)),'ABP REC Calc'!$C$6:$C$69,'ABP REC Deliveries'!$E179,'ABP REC Calc'!$B$6:$B$69,'ABP REC Deliveries'!$F179),
IF(L$4&gt;$G179,K179*(1-Inputs_ByYear!$D$4),0)),0)</f>
        <v>0</v>
      </c>
      <c r="M179" s="248">
        <f>IF((M$4-$G179)&lt;($C179+$B179),IF(M$4=$G179+$B179,SUMIFS(INDEX('ABP REC Calc'!$G$6:$AB$69,,MATCH('ABP REC Deliveries'!$H179,'ABP REC Calc'!$G$5:$AB$5,0)),'ABP REC Calc'!$C$6:$C$69,'ABP REC Deliveries'!$E179,'ABP REC Calc'!$B$6:$B$69,'ABP REC Deliveries'!$F179),
IF(M$4&gt;$G179,L179*(1-Inputs_ByYear!$D$4),0)),0)</f>
        <v>0</v>
      </c>
      <c r="N179" s="248">
        <f>IF((N$4-$G179)&lt;($C179+$B179),IF(N$4=$G179+$B179,SUMIFS(INDEX('ABP REC Calc'!$G$6:$AB$69,,MATCH('ABP REC Deliveries'!$H179,'ABP REC Calc'!$G$5:$AB$5,0)),'ABP REC Calc'!$C$6:$C$69,'ABP REC Deliveries'!$E179,'ABP REC Calc'!$B$6:$B$69,'ABP REC Deliveries'!$F179),
IF(N$4&gt;$G179,M179*(1-Inputs_ByYear!$D$4),0)),0)</f>
        <v>0</v>
      </c>
      <c r="O179" s="248">
        <f>IF((O$4-$G179)&lt;($C179+$B179),IF(O$4=$G179+$B179,SUMIFS(INDEX('ABP REC Calc'!$G$6:$AB$69,,MATCH('ABP REC Deliveries'!$H179,'ABP REC Calc'!$G$5:$AB$5,0)),'ABP REC Calc'!$C$6:$C$69,'ABP REC Deliveries'!$E179,'ABP REC Calc'!$B$6:$B$69,'ABP REC Deliveries'!$F179),
IF(O$4&gt;$G179,N179*(1-Inputs_ByYear!$D$4),0)),0)</f>
        <v>0</v>
      </c>
      <c r="P179" s="248">
        <f>IF((P$4-$G179)&lt;($C179+$B179),IF(P$4=$G179+$B179,SUMIFS(INDEX('ABP REC Calc'!$G$6:$AB$69,,MATCH('ABP REC Deliveries'!$H179,'ABP REC Calc'!$G$5:$AB$5,0)),'ABP REC Calc'!$C$6:$C$69,'ABP REC Deliveries'!$E179,'ABP REC Calc'!$B$6:$B$69,'ABP REC Deliveries'!$F179),
IF(P$4&gt;$G179,O179*(1-Inputs_ByYear!$D$4),0)),0)</f>
        <v>0</v>
      </c>
      <c r="Q179" s="248">
        <f>IF((Q$4-$G179)&lt;($C179+$B179),IF(Q$4=$G179+$B179,SUMIFS(INDEX('ABP REC Calc'!$G$6:$AB$69,,MATCH('ABP REC Deliveries'!$H179,'ABP REC Calc'!$G$5:$AB$5,0)),'ABP REC Calc'!$C$6:$C$69,'ABP REC Deliveries'!$E179,'ABP REC Calc'!$B$6:$B$69,'ABP REC Deliveries'!$F179),
IF(Q$4&gt;$G179,P179*(1-Inputs_ByYear!$D$4),0)),0)</f>
        <v>0</v>
      </c>
      <c r="R179" s="248">
        <f>IF((R$4-$G179)&lt;($C179+$B179),IF(R$4=$G179+$B179,SUMIFS(INDEX('ABP REC Calc'!$G$6:$AB$69,,MATCH('ABP REC Deliveries'!$H179,'ABP REC Calc'!$G$5:$AB$5,0)),'ABP REC Calc'!$C$6:$C$69,'ABP REC Deliveries'!$E179,'ABP REC Calc'!$B$6:$B$69,'ABP REC Deliveries'!$F179),
IF(R$4&gt;$G179,Q179*(1-Inputs_ByYear!$D$4),0)),0)</f>
        <v>0</v>
      </c>
      <c r="S179" s="248">
        <f>IF((S$4-$G179)&lt;($C179+$B179),IF(S$4=$G179+$B179,SUMIFS(INDEX('ABP REC Calc'!$G$6:$AB$69,,MATCH('ABP REC Deliveries'!$H179,'ABP REC Calc'!$G$5:$AB$5,0)),'ABP REC Calc'!$C$6:$C$69,'ABP REC Deliveries'!$E179,'ABP REC Calc'!$B$6:$B$69,'ABP REC Deliveries'!$F179),
IF(S$4&gt;$G179,R179*(1-Inputs_ByYear!$D$4),0)),0)</f>
        <v>0</v>
      </c>
      <c r="T179" s="248">
        <f>IF((T$4-$G179)&lt;($C179+$B179),IF(T$4=$G179+$B179,SUMIFS(INDEX('ABP REC Calc'!$G$6:$AB$69,,MATCH('ABP REC Deliveries'!$H179,'ABP REC Calc'!$G$5:$AB$5,0)),'ABP REC Calc'!$C$6:$C$69,'ABP REC Deliveries'!$E179,'ABP REC Calc'!$B$6:$B$69,'ABP REC Deliveries'!$F179),
IF(T$4&gt;$G179,S179*(1-Inputs_ByYear!$D$4),0)),0)</f>
        <v>0</v>
      </c>
      <c r="U179" s="248">
        <f>IF((U$4-$G179)&lt;($C179+$B179),IF(U$4=$G179+$B179,SUMIFS(INDEX('ABP REC Calc'!$G$6:$AB$69,,MATCH('ABP REC Deliveries'!$H179,'ABP REC Calc'!$G$5:$AB$5,0)),'ABP REC Calc'!$C$6:$C$69,'ABP REC Deliveries'!$E179,'ABP REC Calc'!$B$6:$B$69,'ABP REC Deliveries'!$F179),
IF(U$4&gt;$G179,T179*(1-Inputs_ByYear!$D$4),0)),0)</f>
        <v>0</v>
      </c>
      <c r="V179" s="248">
        <f>IF((V$4-$G179)&lt;($C179+$B179),IF(V$4=$G179+$B179,SUMIFS(INDEX('ABP REC Calc'!$G$6:$AB$69,,MATCH('ABP REC Deliveries'!$H179,'ABP REC Calc'!$G$5:$AB$5,0)),'ABP REC Calc'!$C$6:$C$69,'ABP REC Deliveries'!$E179,'ABP REC Calc'!$B$6:$B$69,'ABP REC Deliveries'!$F179),
IF(V$4&gt;$G179,U179*(1-Inputs_ByYear!$D$4),0)),0)</f>
        <v>0</v>
      </c>
      <c r="W179" s="248">
        <f>IF((W$4-$G179)&lt;($C179+$B179),IF(W$4=$G179+$B179,SUMIFS(INDEX('ABP REC Calc'!$G$6:$AB$69,,MATCH('ABP REC Deliveries'!$H179,'ABP REC Calc'!$G$5:$AB$5,0)),'ABP REC Calc'!$C$6:$C$69,'ABP REC Deliveries'!$E179,'ABP REC Calc'!$B$6:$B$69,'ABP REC Deliveries'!$F179),
IF(W$4&gt;$G179,V179*(1-Inputs_ByYear!$D$4),0)),0)</f>
        <v>0</v>
      </c>
      <c r="X179" s="248">
        <f>IF((X$4-$G179)&lt;($C179+$B179),IF(X$4=$G179+$B179,SUMIFS(INDEX('ABP REC Calc'!$G$6:$AB$69,,MATCH('ABP REC Deliveries'!$H179,'ABP REC Calc'!$G$5:$AB$5,0)),'ABP REC Calc'!$C$6:$C$69,'ABP REC Deliveries'!$E179,'ABP REC Calc'!$B$6:$B$69,'ABP REC Deliveries'!$F179),
IF(X$4&gt;$G179,W179*(1-Inputs_ByYear!$D$4),0)),0)</f>
        <v>0</v>
      </c>
      <c r="Y179" s="248">
        <f>IF((Y$4-$G179)&lt;($C179+$B179),IF(Y$4=$G179+$B179,SUMIFS(INDEX('ABP REC Calc'!$G$6:$AB$69,,MATCH('ABP REC Deliveries'!$H179,'ABP REC Calc'!$G$5:$AB$5,0)),'ABP REC Calc'!$C$6:$C$69,'ABP REC Deliveries'!$E179,'ABP REC Calc'!$B$6:$B$69,'ABP REC Deliveries'!$F179),
IF(Y$4&gt;$G179,X179*(1-Inputs_ByYear!$D$4),0)),0)</f>
        <v>0</v>
      </c>
      <c r="Z179" s="248">
        <f>IF((Z$4-$G179)&lt;($C179+$B179),IF(Z$4=$G179+$B179,SUMIFS(INDEX('ABP REC Calc'!$G$6:$AB$69,,MATCH('ABP REC Deliveries'!$H179,'ABP REC Calc'!$G$5:$AB$5,0)),'ABP REC Calc'!$C$6:$C$69,'ABP REC Deliveries'!$E179,'ABP REC Calc'!$B$6:$B$69,'ABP REC Deliveries'!$F179),
IF(Z$4&gt;$G179,Y179*(1-Inputs_ByYear!$D$4),0)),0)</f>
        <v>0</v>
      </c>
      <c r="AA179" s="248">
        <f>IF((AA$4-$G179)&lt;($C179+$B179),IF(AA$4=$G179+$B179,SUMIFS(INDEX('ABP REC Calc'!$G$6:$AB$69,,MATCH('ABP REC Deliveries'!$H179,'ABP REC Calc'!$G$5:$AB$5,0)),'ABP REC Calc'!$C$6:$C$69,'ABP REC Deliveries'!$E179,'ABP REC Calc'!$B$6:$B$69,'ABP REC Deliveries'!$F179),
IF(AA$4&gt;$G179,Z179*(1-Inputs_ByYear!$D$4),0)),0)</f>
        <v>53910.336479999998</v>
      </c>
      <c r="AB179" s="248">
        <f>IF((AB$4-$G179)&lt;($C179+$B179),IF(AB$4=$G179+$B179,SUMIFS(INDEX('ABP REC Calc'!$G$6:$AB$69,,MATCH('ABP REC Deliveries'!$H179,'ABP REC Calc'!$G$5:$AB$5,0)),'ABP REC Calc'!$C$6:$C$69,'ABP REC Deliveries'!$E179,'ABP REC Calc'!$B$6:$B$69,'ABP REC Deliveries'!$F179),
IF(AB$4&gt;$G179,AA179*(1-Inputs_ByYear!$D$4),0)),0)</f>
        <v>53640.784797599998</v>
      </c>
      <c r="AC179" s="248">
        <f>IF((AC$4-$G179)&lt;($C179+$B179),IF(AC$4=$G179+$B179,SUMIFS(INDEX('ABP REC Calc'!$G$6:$AB$69,,MATCH('ABP REC Deliveries'!$H179,'ABP REC Calc'!$G$5:$AB$5,0)),'ABP REC Calc'!$C$6:$C$69,'ABP REC Deliveries'!$E179,'ABP REC Calc'!$B$6:$B$69,'ABP REC Deliveries'!$F179),
IF(AC$4&gt;$G179,AB179*(1-Inputs_ByYear!$D$4),0)),0)</f>
        <v>53372.580873611994</v>
      </c>
      <c r="AD179" s="248">
        <f>IF((AD$4-$G179)&lt;($C179+$B179),IF(AD$4=$G179+$B179,SUMIFS(INDEX('ABP REC Calc'!$G$6:$AB$69,,MATCH('ABP REC Deliveries'!$H179,'ABP REC Calc'!$G$5:$AB$5,0)),'ABP REC Calc'!$C$6:$C$69,'ABP REC Deliveries'!$E179,'ABP REC Calc'!$B$6:$B$69,'ABP REC Deliveries'!$F179),
IF(AD$4&gt;$G179,AC179*(1-Inputs_ByYear!$D$4),0)),0)</f>
        <v>53105.717969243931</v>
      </c>
    </row>
    <row r="180" spans="2:30" ht="14.45" customHeight="1">
      <c r="B180" s="64">
        <v>2</v>
      </c>
      <c r="C180" s="64">
        <v>20</v>
      </c>
      <c r="D180" s="64" t="s">
        <v>229</v>
      </c>
      <c r="E180" s="234" t="s">
        <v>221</v>
      </c>
      <c r="F180" s="231" t="s">
        <v>231</v>
      </c>
      <c r="G180" s="231">
        <f t="shared" si="8"/>
        <v>2041</v>
      </c>
      <c r="H180" s="239" t="s">
        <v>39</v>
      </c>
      <c r="I180" s="247">
        <v>0</v>
      </c>
      <c r="J180" s="247">
        <v>0</v>
      </c>
      <c r="K180" s="248">
        <f>IF((K$4-$G180)&lt;($C180+$B180),IF(K$4=$G180+$B180,SUMIFS(INDEX('ABP REC Calc'!$G$6:$AB$69,,MATCH('ABP REC Deliveries'!$H180,'ABP REC Calc'!$G$5:$AB$5,0)),'ABP REC Calc'!$C$6:$C$69,'ABP REC Deliveries'!$E180,'ABP REC Calc'!$B$6:$B$69,'ABP REC Deliveries'!$F180),
IF(K$4&gt;$G180,J180*(1-Inputs_ByYear!$D$4),0)),0)</f>
        <v>0</v>
      </c>
      <c r="L180" s="248">
        <f>IF((L$4-$G180)&lt;($C180+$B180),IF(L$4=$G180+$B180,SUMIFS(INDEX('ABP REC Calc'!$G$6:$AB$69,,MATCH('ABP REC Deliveries'!$H180,'ABP REC Calc'!$G$5:$AB$5,0)),'ABP REC Calc'!$C$6:$C$69,'ABP REC Deliveries'!$E180,'ABP REC Calc'!$B$6:$B$69,'ABP REC Deliveries'!$F180),
IF(L$4&gt;$G180,K180*(1-Inputs_ByYear!$D$4),0)),0)</f>
        <v>0</v>
      </c>
      <c r="M180" s="248">
        <f>IF((M$4-$G180)&lt;($C180+$B180),IF(M$4=$G180+$B180,SUMIFS(INDEX('ABP REC Calc'!$G$6:$AB$69,,MATCH('ABP REC Deliveries'!$H180,'ABP REC Calc'!$G$5:$AB$5,0)),'ABP REC Calc'!$C$6:$C$69,'ABP REC Deliveries'!$E180,'ABP REC Calc'!$B$6:$B$69,'ABP REC Deliveries'!$F180),
IF(M$4&gt;$G180,L180*(1-Inputs_ByYear!$D$4),0)),0)</f>
        <v>0</v>
      </c>
      <c r="N180" s="248">
        <f>IF((N$4-$G180)&lt;($C180+$B180),IF(N$4=$G180+$B180,SUMIFS(INDEX('ABP REC Calc'!$G$6:$AB$69,,MATCH('ABP REC Deliveries'!$H180,'ABP REC Calc'!$G$5:$AB$5,0)),'ABP REC Calc'!$C$6:$C$69,'ABP REC Deliveries'!$E180,'ABP REC Calc'!$B$6:$B$69,'ABP REC Deliveries'!$F180),
IF(N$4&gt;$G180,M180*(1-Inputs_ByYear!$D$4),0)),0)</f>
        <v>0</v>
      </c>
      <c r="O180" s="248">
        <f>IF((O$4-$G180)&lt;($C180+$B180),IF(O$4=$G180+$B180,SUMIFS(INDEX('ABP REC Calc'!$G$6:$AB$69,,MATCH('ABP REC Deliveries'!$H180,'ABP REC Calc'!$G$5:$AB$5,0)),'ABP REC Calc'!$C$6:$C$69,'ABP REC Deliveries'!$E180,'ABP REC Calc'!$B$6:$B$69,'ABP REC Deliveries'!$F180),
IF(O$4&gt;$G180,N180*(1-Inputs_ByYear!$D$4),0)),0)</f>
        <v>0</v>
      </c>
      <c r="P180" s="248">
        <f>IF((P$4-$G180)&lt;($C180+$B180),IF(P$4=$G180+$B180,SUMIFS(INDEX('ABP REC Calc'!$G$6:$AB$69,,MATCH('ABP REC Deliveries'!$H180,'ABP REC Calc'!$G$5:$AB$5,0)),'ABP REC Calc'!$C$6:$C$69,'ABP REC Deliveries'!$E180,'ABP REC Calc'!$B$6:$B$69,'ABP REC Deliveries'!$F180),
IF(P$4&gt;$G180,O180*(1-Inputs_ByYear!$D$4),0)),0)</f>
        <v>0</v>
      </c>
      <c r="Q180" s="248">
        <f>IF((Q$4-$G180)&lt;($C180+$B180),IF(Q$4=$G180+$B180,SUMIFS(INDEX('ABP REC Calc'!$G$6:$AB$69,,MATCH('ABP REC Deliveries'!$H180,'ABP REC Calc'!$G$5:$AB$5,0)),'ABP REC Calc'!$C$6:$C$69,'ABP REC Deliveries'!$E180,'ABP REC Calc'!$B$6:$B$69,'ABP REC Deliveries'!$F180),
IF(Q$4&gt;$G180,P180*(1-Inputs_ByYear!$D$4),0)),0)</f>
        <v>0</v>
      </c>
      <c r="R180" s="248">
        <f>IF((R$4-$G180)&lt;($C180+$B180),IF(R$4=$G180+$B180,SUMIFS(INDEX('ABP REC Calc'!$G$6:$AB$69,,MATCH('ABP REC Deliveries'!$H180,'ABP REC Calc'!$G$5:$AB$5,0)),'ABP REC Calc'!$C$6:$C$69,'ABP REC Deliveries'!$E180,'ABP REC Calc'!$B$6:$B$69,'ABP REC Deliveries'!$F180),
IF(R$4&gt;$G180,Q180*(1-Inputs_ByYear!$D$4),0)),0)</f>
        <v>0</v>
      </c>
      <c r="S180" s="248">
        <f>IF((S$4-$G180)&lt;($C180+$B180),IF(S$4=$G180+$B180,SUMIFS(INDEX('ABP REC Calc'!$G$6:$AB$69,,MATCH('ABP REC Deliveries'!$H180,'ABP REC Calc'!$G$5:$AB$5,0)),'ABP REC Calc'!$C$6:$C$69,'ABP REC Deliveries'!$E180,'ABP REC Calc'!$B$6:$B$69,'ABP REC Deliveries'!$F180),
IF(S$4&gt;$G180,R180*(1-Inputs_ByYear!$D$4),0)),0)</f>
        <v>0</v>
      </c>
      <c r="T180" s="248">
        <f>IF((T$4-$G180)&lt;($C180+$B180),IF(T$4=$G180+$B180,SUMIFS(INDEX('ABP REC Calc'!$G$6:$AB$69,,MATCH('ABP REC Deliveries'!$H180,'ABP REC Calc'!$G$5:$AB$5,0)),'ABP REC Calc'!$C$6:$C$69,'ABP REC Deliveries'!$E180,'ABP REC Calc'!$B$6:$B$69,'ABP REC Deliveries'!$F180),
IF(T$4&gt;$G180,S180*(1-Inputs_ByYear!$D$4),0)),0)</f>
        <v>0</v>
      </c>
      <c r="U180" s="248">
        <f>IF((U$4-$G180)&lt;($C180+$B180),IF(U$4=$G180+$B180,SUMIFS(INDEX('ABP REC Calc'!$G$6:$AB$69,,MATCH('ABP REC Deliveries'!$H180,'ABP REC Calc'!$G$5:$AB$5,0)),'ABP REC Calc'!$C$6:$C$69,'ABP REC Deliveries'!$E180,'ABP REC Calc'!$B$6:$B$69,'ABP REC Deliveries'!$F180),
IF(U$4&gt;$G180,T180*(1-Inputs_ByYear!$D$4),0)),0)</f>
        <v>0</v>
      </c>
      <c r="V180" s="248">
        <f>IF((V$4-$G180)&lt;($C180+$B180),IF(V$4=$G180+$B180,SUMIFS(INDEX('ABP REC Calc'!$G$6:$AB$69,,MATCH('ABP REC Deliveries'!$H180,'ABP REC Calc'!$G$5:$AB$5,0)),'ABP REC Calc'!$C$6:$C$69,'ABP REC Deliveries'!$E180,'ABP REC Calc'!$B$6:$B$69,'ABP REC Deliveries'!$F180),
IF(V$4&gt;$G180,U180*(1-Inputs_ByYear!$D$4),0)),0)</f>
        <v>0</v>
      </c>
      <c r="W180" s="248">
        <f>IF((W$4-$G180)&lt;($C180+$B180),IF(W$4=$G180+$B180,SUMIFS(INDEX('ABP REC Calc'!$G$6:$AB$69,,MATCH('ABP REC Deliveries'!$H180,'ABP REC Calc'!$G$5:$AB$5,0)),'ABP REC Calc'!$C$6:$C$69,'ABP REC Deliveries'!$E180,'ABP REC Calc'!$B$6:$B$69,'ABP REC Deliveries'!$F180),
IF(W$4&gt;$G180,V180*(1-Inputs_ByYear!$D$4),0)),0)</f>
        <v>0</v>
      </c>
      <c r="X180" s="248">
        <f>IF((X$4-$G180)&lt;($C180+$B180),IF(X$4=$G180+$B180,SUMIFS(INDEX('ABP REC Calc'!$G$6:$AB$69,,MATCH('ABP REC Deliveries'!$H180,'ABP REC Calc'!$G$5:$AB$5,0)),'ABP REC Calc'!$C$6:$C$69,'ABP REC Deliveries'!$E180,'ABP REC Calc'!$B$6:$B$69,'ABP REC Deliveries'!$F180),
IF(X$4&gt;$G180,W180*(1-Inputs_ByYear!$D$4),0)),0)</f>
        <v>0</v>
      </c>
      <c r="Y180" s="248">
        <f>IF((Y$4-$G180)&lt;($C180+$B180),IF(Y$4=$G180+$B180,SUMIFS(INDEX('ABP REC Calc'!$G$6:$AB$69,,MATCH('ABP REC Deliveries'!$H180,'ABP REC Calc'!$G$5:$AB$5,0)),'ABP REC Calc'!$C$6:$C$69,'ABP REC Deliveries'!$E180,'ABP REC Calc'!$B$6:$B$69,'ABP REC Deliveries'!$F180),
IF(Y$4&gt;$G180,X180*(1-Inputs_ByYear!$D$4),0)),0)</f>
        <v>0</v>
      </c>
      <c r="Z180" s="248">
        <f>IF((Z$4-$G180)&lt;($C180+$B180),IF(Z$4=$G180+$B180,SUMIFS(INDEX('ABP REC Calc'!$G$6:$AB$69,,MATCH('ABP REC Deliveries'!$H180,'ABP REC Calc'!$G$5:$AB$5,0)),'ABP REC Calc'!$C$6:$C$69,'ABP REC Deliveries'!$E180,'ABP REC Calc'!$B$6:$B$69,'ABP REC Deliveries'!$F180),
IF(Z$4&gt;$G180,Y180*(1-Inputs_ByYear!$D$4),0)),0)</f>
        <v>0</v>
      </c>
      <c r="AA180" s="248">
        <f>IF((AA$4-$G180)&lt;($C180+$B180),IF(AA$4=$G180+$B180,SUMIFS(INDEX('ABP REC Calc'!$G$6:$AB$69,,MATCH('ABP REC Deliveries'!$H180,'ABP REC Calc'!$G$5:$AB$5,0)),'ABP REC Calc'!$C$6:$C$69,'ABP REC Deliveries'!$E180,'ABP REC Calc'!$B$6:$B$69,'ABP REC Deliveries'!$F180),
IF(AA$4&gt;$G180,Z180*(1-Inputs_ByYear!$D$4),0)),0)</f>
        <v>0</v>
      </c>
      <c r="AB180" s="248">
        <f>IF((AB$4-$G180)&lt;($C180+$B180),IF(AB$4=$G180+$B180,SUMIFS(INDEX('ABP REC Calc'!$G$6:$AB$69,,MATCH('ABP REC Deliveries'!$H180,'ABP REC Calc'!$G$5:$AB$5,0)),'ABP REC Calc'!$C$6:$C$69,'ABP REC Deliveries'!$E180,'ABP REC Calc'!$B$6:$B$69,'ABP REC Deliveries'!$F180),
IF(AB$4&gt;$G180,AA180*(1-Inputs_ByYear!$D$4),0)),0)</f>
        <v>53910.336479999998</v>
      </c>
      <c r="AC180" s="248">
        <f>IF((AC$4-$G180)&lt;($C180+$B180),IF(AC$4=$G180+$B180,SUMIFS(INDEX('ABP REC Calc'!$G$6:$AB$69,,MATCH('ABP REC Deliveries'!$H180,'ABP REC Calc'!$G$5:$AB$5,0)),'ABP REC Calc'!$C$6:$C$69,'ABP REC Deliveries'!$E180,'ABP REC Calc'!$B$6:$B$69,'ABP REC Deliveries'!$F180),
IF(AC$4&gt;$G180,AB180*(1-Inputs_ByYear!$D$4),0)),0)</f>
        <v>53640.784797599998</v>
      </c>
      <c r="AD180" s="248">
        <f>IF((AD$4-$G180)&lt;($C180+$B180),IF(AD$4=$G180+$B180,SUMIFS(INDEX('ABP REC Calc'!$G$6:$AB$69,,MATCH('ABP REC Deliveries'!$H180,'ABP REC Calc'!$G$5:$AB$5,0)),'ABP REC Calc'!$C$6:$C$69,'ABP REC Deliveries'!$E180,'ABP REC Calc'!$B$6:$B$69,'ABP REC Deliveries'!$F180),
IF(AD$4&gt;$G180,AC180*(1-Inputs_ByYear!$D$4),0)),0)</f>
        <v>53372.580873611994</v>
      </c>
    </row>
    <row r="181" spans="2:30" ht="14.45" customHeight="1">
      <c r="B181" s="64">
        <v>2</v>
      </c>
      <c r="C181" s="64">
        <v>20</v>
      </c>
      <c r="D181" s="64" t="s">
        <v>229</v>
      </c>
      <c r="E181" s="234" t="s">
        <v>221</v>
      </c>
      <c r="F181" s="231" t="s">
        <v>231</v>
      </c>
      <c r="G181" s="231">
        <f t="shared" si="8"/>
        <v>2042</v>
      </c>
      <c r="H181" s="239" t="s">
        <v>40</v>
      </c>
      <c r="I181" s="247">
        <v>0</v>
      </c>
      <c r="J181" s="247">
        <v>0</v>
      </c>
      <c r="K181" s="248">
        <f>IF((K$4-$G181)&lt;($C181+$B181),IF(K$4=$G181+$B181,SUMIFS(INDEX('ABP REC Calc'!$G$6:$AB$69,,MATCH('ABP REC Deliveries'!$H181,'ABP REC Calc'!$G$5:$AB$5,0)),'ABP REC Calc'!$C$6:$C$69,'ABP REC Deliveries'!$E181,'ABP REC Calc'!$B$6:$B$69,'ABP REC Deliveries'!$F181),
IF(K$4&gt;$G181,J181*(1-Inputs_ByYear!$D$4),0)),0)</f>
        <v>0</v>
      </c>
      <c r="L181" s="248">
        <f>IF((L$4-$G181)&lt;($C181+$B181),IF(L$4=$G181+$B181,SUMIFS(INDEX('ABP REC Calc'!$G$6:$AB$69,,MATCH('ABP REC Deliveries'!$H181,'ABP REC Calc'!$G$5:$AB$5,0)),'ABP REC Calc'!$C$6:$C$69,'ABP REC Deliveries'!$E181,'ABP REC Calc'!$B$6:$B$69,'ABP REC Deliveries'!$F181),
IF(L$4&gt;$G181,K181*(1-Inputs_ByYear!$D$4),0)),0)</f>
        <v>0</v>
      </c>
      <c r="M181" s="248">
        <f>IF((M$4-$G181)&lt;($C181+$B181),IF(M$4=$G181+$B181,SUMIFS(INDEX('ABP REC Calc'!$G$6:$AB$69,,MATCH('ABP REC Deliveries'!$H181,'ABP REC Calc'!$G$5:$AB$5,0)),'ABP REC Calc'!$C$6:$C$69,'ABP REC Deliveries'!$E181,'ABP REC Calc'!$B$6:$B$69,'ABP REC Deliveries'!$F181),
IF(M$4&gt;$G181,L181*(1-Inputs_ByYear!$D$4),0)),0)</f>
        <v>0</v>
      </c>
      <c r="N181" s="248">
        <f>IF((N$4-$G181)&lt;($C181+$B181),IF(N$4=$G181+$B181,SUMIFS(INDEX('ABP REC Calc'!$G$6:$AB$69,,MATCH('ABP REC Deliveries'!$H181,'ABP REC Calc'!$G$5:$AB$5,0)),'ABP REC Calc'!$C$6:$C$69,'ABP REC Deliveries'!$E181,'ABP REC Calc'!$B$6:$B$69,'ABP REC Deliveries'!$F181),
IF(N$4&gt;$G181,M181*(1-Inputs_ByYear!$D$4),0)),0)</f>
        <v>0</v>
      </c>
      <c r="O181" s="248">
        <f>IF((O$4-$G181)&lt;($C181+$B181),IF(O$4=$G181+$B181,SUMIFS(INDEX('ABP REC Calc'!$G$6:$AB$69,,MATCH('ABP REC Deliveries'!$H181,'ABP REC Calc'!$G$5:$AB$5,0)),'ABP REC Calc'!$C$6:$C$69,'ABP REC Deliveries'!$E181,'ABP REC Calc'!$B$6:$B$69,'ABP REC Deliveries'!$F181),
IF(O$4&gt;$G181,N181*(1-Inputs_ByYear!$D$4),0)),0)</f>
        <v>0</v>
      </c>
      <c r="P181" s="248">
        <f>IF((P$4-$G181)&lt;($C181+$B181),IF(P$4=$G181+$B181,SUMIFS(INDEX('ABP REC Calc'!$G$6:$AB$69,,MATCH('ABP REC Deliveries'!$H181,'ABP REC Calc'!$G$5:$AB$5,0)),'ABP REC Calc'!$C$6:$C$69,'ABP REC Deliveries'!$E181,'ABP REC Calc'!$B$6:$B$69,'ABP REC Deliveries'!$F181),
IF(P$4&gt;$G181,O181*(1-Inputs_ByYear!$D$4),0)),0)</f>
        <v>0</v>
      </c>
      <c r="Q181" s="248">
        <f>IF((Q$4-$G181)&lt;($C181+$B181),IF(Q$4=$G181+$B181,SUMIFS(INDEX('ABP REC Calc'!$G$6:$AB$69,,MATCH('ABP REC Deliveries'!$H181,'ABP REC Calc'!$G$5:$AB$5,0)),'ABP REC Calc'!$C$6:$C$69,'ABP REC Deliveries'!$E181,'ABP REC Calc'!$B$6:$B$69,'ABP REC Deliveries'!$F181),
IF(Q$4&gt;$G181,P181*(1-Inputs_ByYear!$D$4),0)),0)</f>
        <v>0</v>
      </c>
      <c r="R181" s="248">
        <f>IF((R$4-$G181)&lt;($C181+$B181),IF(R$4=$G181+$B181,SUMIFS(INDEX('ABP REC Calc'!$G$6:$AB$69,,MATCH('ABP REC Deliveries'!$H181,'ABP REC Calc'!$G$5:$AB$5,0)),'ABP REC Calc'!$C$6:$C$69,'ABP REC Deliveries'!$E181,'ABP REC Calc'!$B$6:$B$69,'ABP REC Deliveries'!$F181),
IF(R$4&gt;$G181,Q181*(1-Inputs_ByYear!$D$4),0)),0)</f>
        <v>0</v>
      </c>
      <c r="S181" s="248">
        <f>IF((S$4-$G181)&lt;($C181+$B181),IF(S$4=$G181+$B181,SUMIFS(INDEX('ABP REC Calc'!$G$6:$AB$69,,MATCH('ABP REC Deliveries'!$H181,'ABP REC Calc'!$G$5:$AB$5,0)),'ABP REC Calc'!$C$6:$C$69,'ABP REC Deliveries'!$E181,'ABP REC Calc'!$B$6:$B$69,'ABP REC Deliveries'!$F181),
IF(S$4&gt;$G181,R181*(1-Inputs_ByYear!$D$4),0)),0)</f>
        <v>0</v>
      </c>
      <c r="T181" s="248">
        <f>IF((T$4-$G181)&lt;($C181+$B181),IF(T$4=$G181+$B181,SUMIFS(INDEX('ABP REC Calc'!$G$6:$AB$69,,MATCH('ABP REC Deliveries'!$H181,'ABP REC Calc'!$G$5:$AB$5,0)),'ABP REC Calc'!$C$6:$C$69,'ABP REC Deliveries'!$E181,'ABP REC Calc'!$B$6:$B$69,'ABP REC Deliveries'!$F181),
IF(T$4&gt;$G181,S181*(1-Inputs_ByYear!$D$4),0)),0)</f>
        <v>0</v>
      </c>
      <c r="U181" s="248">
        <f>IF((U$4-$G181)&lt;($C181+$B181),IF(U$4=$G181+$B181,SUMIFS(INDEX('ABP REC Calc'!$G$6:$AB$69,,MATCH('ABP REC Deliveries'!$H181,'ABP REC Calc'!$G$5:$AB$5,0)),'ABP REC Calc'!$C$6:$C$69,'ABP REC Deliveries'!$E181,'ABP REC Calc'!$B$6:$B$69,'ABP REC Deliveries'!$F181),
IF(U$4&gt;$G181,T181*(1-Inputs_ByYear!$D$4),0)),0)</f>
        <v>0</v>
      </c>
      <c r="V181" s="248">
        <f>IF((V$4-$G181)&lt;($C181+$B181),IF(V$4=$G181+$B181,SUMIFS(INDEX('ABP REC Calc'!$G$6:$AB$69,,MATCH('ABP REC Deliveries'!$H181,'ABP REC Calc'!$G$5:$AB$5,0)),'ABP REC Calc'!$C$6:$C$69,'ABP REC Deliveries'!$E181,'ABP REC Calc'!$B$6:$B$69,'ABP REC Deliveries'!$F181),
IF(V$4&gt;$G181,U181*(1-Inputs_ByYear!$D$4),0)),0)</f>
        <v>0</v>
      </c>
      <c r="W181" s="248">
        <f>IF((W$4-$G181)&lt;($C181+$B181),IF(W$4=$G181+$B181,SUMIFS(INDEX('ABP REC Calc'!$G$6:$AB$69,,MATCH('ABP REC Deliveries'!$H181,'ABP REC Calc'!$G$5:$AB$5,0)),'ABP REC Calc'!$C$6:$C$69,'ABP REC Deliveries'!$E181,'ABP REC Calc'!$B$6:$B$69,'ABP REC Deliveries'!$F181),
IF(W$4&gt;$G181,V181*(1-Inputs_ByYear!$D$4),0)),0)</f>
        <v>0</v>
      </c>
      <c r="X181" s="248">
        <f>IF((X$4-$G181)&lt;($C181+$B181),IF(X$4=$G181+$B181,SUMIFS(INDEX('ABP REC Calc'!$G$6:$AB$69,,MATCH('ABP REC Deliveries'!$H181,'ABP REC Calc'!$G$5:$AB$5,0)),'ABP REC Calc'!$C$6:$C$69,'ABP REC Deliveries'!$E181,'ABP REC Calc'!$B$6:$B$69,'ABP REC Deliveries'!$F181),
IF(X$4&gt;$G181,W181*(1-Inputs_ByYear!$D$4),0)),0)</f>
        <v>0</v>
      </c>
      <c r="Y181" s="248">
        <f>IF((Y$4-$G181)&lt;($C181+$B181),IF(Y$4=$G181+$B181,SUMIFS(INDEX('ABP REC Calc'!$G$6:$AB$69,,MATCH('ABP REC Deliveries'!$H181,'ABP REC Calc'!$G$5:$AB$5,0)),'ABP REC Calc'!$C$6:$C$69,'ABP REC Deliveries'!$E181,'ABP REC Calc'!$B$6:$B$69,'ABP REC Deliveries'!$F181),
IF(Y$4&gt;$G181,X181*(1-Inputs_ByYear!$D$4),0)),0)</f>
        <v>0</v>
      </c>
      <c r="Z181" s="248">
        <f>IF((Z$4-$G181)&lt;($C181+$B181),IF(Z$4=$G181+$B181,SUMIFS(INDEX('ABP REC Calc'!$G$6:$AB$69,,MATCH('ABP REC Deliveries'!$H181,'ABP REC Calc'!$G$5:$AB$5,0)),'ABP REC Calc'!$C$6:$C$69,'ABP REC Deliveries'!$E181,'ABP REC Calc'!$B$6:$B$69,'ABP REC Deliveries'!$F181),
IF(Z$4&gt;$G181,Y181*(1-Inputs_ByYear!$D$4),0)),0)</f>
        <v>0</v>
      </c>
      <c r="AA181" s="248">
        <f>IF((AA$4-$G181)&lt;($C181+$B181),IF(AA$4=$G181+$B181,SUMIFS(INDEX('ABP REC Calc'!$G$6:$AB$69,,MATCH('ABP REC Deliveries'!$H181,'ABP REC Calc'!$G$5:$AB$5,0)),'ABP REC Calc'!$C$6:$C$69,'ABP REC Deliveries'!$E181,'ABP REC Calc'!$B$6:$B$69,'ABP REC Deliveries'!$F181),
IF(AA$4&gt;$G181,Z181*(1-Inputs_ByYear!$D$4),0)),0)</f>
        <v>0</v>
      </c>
      <c r="AB181" s="248">
        <f>IF((AB$4-$G181)&lt;($C181+$B181),IF(AB$4=$G181+$B181,SUMIFS(INDEX('ABP REC Calc'!$G$6:$AB$69,,MATCH('ABP REC Deliveries'!$H181,'ABP REC Calc'!$G$5:$AB$5,0)),'ABP REC Calc'!$C$6:$C$69,'ABP REC Deliveries'!$E181,'ABP REC Calc'!$B$6:$B$69,'ABP REC Deliveries'!$F181),
IF(AB$4&gt;$G181,AA181*(1-Inputs_ByYear!$D$4),0)),0)</f>
        <v>0</v>
      </c>
      <c r="AC181" s="248">
        <f>IF((AC$4-$G181)&lt;($C181+$B181),IF(AC$4=$G181+$B181,SUMIFS(INDEX('ABP REC Calc'!$G$6:$AB$69,,MATCH('ABP REC Deliveries'!$H181,'ABP REC Calc'!$G$5:$AB$5,0)),'ABP REC Calc'!$C$6:$C$69,'ABP REC Deliveries'!$E181,'ABP REC Calc'!$B$6:$B$69,'ABP REC Deliveries'!$F181),
IF(AC$4&gt;$G181,AB181*(1-Inputs_ByYear!$D$4),0)),0)</f>
        <v>53910.336479999998</v>
      </c>
      <c r="AD181" s="248">
        <f>IF((AD$4-$G181)&lt;($C181+$B181),IF(AD$4=$G181+$B181,SUMIFS(INDEX('ABP REC Calc'!$G$6:$AB$69,,MATCH('ABP REC Deliveries'!$H181,'ABP REC Calc'!$G$5:$AB$5,0)),'ABP REC Calc'!$C$6:$C$69,'ABP REC Deliveries'!$E181,'ABP REC Calc'!$B$6:$B$69,'ABP REC Deliveries'!$F181),
IF(AD$4&gt;$G181,AC181*(1-Inputs_ByYear!$D$4),0)),0)</f>
        <v>53640.784797599998</v>
      </c>
    </row>
    <row r="182" spans="2:30" ht="14.45" customHeight="1">
      <c r="B182" s="64">
        <v>2</v>
      </c>
      <c r="C182" s="64">
        <v>20</v>
      </c>
      <c r="D182" s="64" t="s">
        <v>229</v>
      </c>
      <c r="E182" s="234" t="s">
        <v>221</v>
      </c>
      <c r="F182" s="231" t="s">
        <v>231</v>
      </c>
      <c r="G182" s="231">
        <f t="shared" si="8"/>
        <v>2043</v>
      </c>
      <c r="H182" s="239" t="s">
        <v>41</v>
      </c>
      <c r="I182" s="247">
        <v>0</v>
      </c>
      <c r="J182" s="247">
        <v>0</v>
      </c>
      <c r="K182" s="248">
        <f>IF((K$4-$G182)&lt;($C182+$B182),IF(K$4=$G182+$B182,SUMIFS(INDEX('ABP REC Calc'!$G$6:$AB$69,,MATCH('ABP REC Deliveries'!$H182,'ABP REC Calc'!$G$5:$AB$5,0)),'ABP REC Calc'!$C$6:$C$69,'ABP REC Deliveries'!$E182,'ABP REC Calc'!$B$6:$B$69,'ABP REC Deliveries'!$F182),
IF(K$4&gt;$G182,J182*(1-Inputs_ByYear!$D$4),0)),0)</f>
        <v>0</v>
      </c>
      <c r="L182" s="248">
        <f>IF((L$4-$G182)&lt;($C182+$B182),IF(L$4=$G182+$B182,SUMIFS(INDEX('ABP REC Calc'!$G$6:$AB$69,,MATCH('ABP REC Deliveries'!$H182,'ABP REC Calc'!$G$5:$AB$5,0)),'ABP REC Calc'!$C$6:$C$69,'ABP REC Deliveries'!$E182,'ABP REC Calc'!$B$6:$B$69,'ABP REC Deliveries'!$F182),
IF(L$4&gt;$G182,K182*(1-Inputs_ByYear!$D$4),0)),0)</f>
        <v>0</v>
      </c>
      <c r="M182" s="248">
        <f>IF((M$4-$G182)&lt;($C182+$B182),IF(M$4=$G182+$B182,SUMIFS(INDEX('ABP REC Calc'!$G$6:$AB$69,,MATCH('ABP REC Deliveries'!$H182,'ABP REC Calc'!$G$5:$AB$5,0)),'ABP REC Calc'!$C$6:$C$69,'ABP REC Deliveries'!$E182,'ABP REC Calc'!$B$6:$B$69,'ABP REC Deliveries'!$F182),
IF(M$4&gt;$G182,L182*(1-Inputs_ByYear!$D$4),0)),0)</f>
        <v>0</v>
      </c>
      <c r="N182" s="248">
        <f>IF((N$4-$G182)&lt;($C182+$B182),IF(N$4=$G182+$B182,SUMIFS(INDEX('ABP REC Calc'!$G$6:$AB$69,,MATCH('ABP REC Deliveries'!$H182,'ABP REC Calc'!$G$5:$AB$5,0)),'ABP REC Calc'!$C$6:$C$69,'ABP REC Deliveries'!$E182,'ABP REC Calc'!$B$6:$B$69,'ABP REC Deliveries'!$F182),
IF(N$4&gt;$G182,M182*(1-Inputs_ByYear!$D$4),0)),0)</f>
        <v>0</v>
      </c>
      <c r="O182" s="248">
        <f>IF((O$4-$G182)&lt;($C182+$B182),IF(O$4=$G182+$B182,SUMIFS(INDEX('ABP REC Calc'!$G$6:$AB$69,,MATCH('ABP REC Deliveries'!$H182,'ABP REC Calc'!$G$5:$AB$5,0)),'ABP REC Calc'!$C$6:$C$69,'ABP REC Deliveries'!$E182,'ABP REC Calc'!$B$6:$B$69,'ABP REC Deliveries'!$F182),
IF(O$4&gt;$G182,N182*(1-Inputs_ByYear!$D$4),0)),0)</f>
        <v>0</v>
      </c>
      <c r="P182" s="248">
        <f>IF((P$4-$G182)&lt;($C182+$B182),IF(P$4=$G182+$B182,SUMIFS(INDEX('ABP REC Calc'!$G$6:$AB$69,,MATCH('ABP REC Deliveries'!$H182,'ABP REC Calc'!$G$5:$AB$5,0)),'ABP REC Calc'!$C$6:$C$69,'ABP REC Deliveries'!$E182,'ABP REC Calc'!$B$6:$B$69,'ABP REC Deliveries'!$F182),
IF(P$4&gt;$G182,O182*(1-Inputs_ByYear!$D$4),0)),0)</f>
        <v>0</v>
      </c>
      <c r="Q182" s="248">
        <f>IF((Q$4-$G182)&lt;($C182+$B182),IF(Q$4=$G182+$B182,SUMIFS(INDEX('ABP REC Calc'!$G$6:$AB$69,,MATCH('ABP REC Deliveries'!$H182,'ABP REC Calc'!$G$5:$AB$5,0)),'ABP REC Calc'!$C$6:$C$69,'ABP REC Deliveries'!$E182,'ABP REC Calc'!$B$6:$B$69,'ABP REC Deliveries'!$F182),
IF(Q$4&gt;$G182,P182*(1-Inputs_ByYear!$D$4),0)),0)</f>
        <v>0</v>
      </c>
      <c r="R182" s="248">
        <f>IF((R$4-$G182)&lt;($C182+$B182),IF(R$4=$G182+$B182,SUMIFS(INDEX('ABP REC Calc'!$G$6:$AB$69,,MATCH('ABP REC Deliveries'!$H182,'ABP REC Calc'!$G$5:$AB$5,0)),'ABP REC Calc'!$C$6:$C$69,'ABP REC Deliveries'!$E182,'ABP REC Calc'!$B$6:$B$69,'ABP REC Deliveries'!$F182),
IF(R$4&gt;$G182,Q182*(1-Inputs_ByYear!$D$4),0)),0)</f>
        <v>0</v>
      </c>
      <c r="S182" s="248">
        <f>IF((S$4-$G182)&lt;($C182+$B182),IF(S$4=$G182+$B182,SUMIFS(INDEX('ABP REC Calc'!$G$6:$AB$69,,MATCH('ABP REC Deliveries'!$H182,'ABP REC Calc'!$G$5:$AB$5,0)),'ABP REC Calc'!$C$6:$C$69,'ABP REC Deliveries'!$E182,'ABP REC Calc'!$B$6:$B$69,'ABP REC Deliveries'!$F182),
IF(S$4&gt;$G182,R182*(1-Inputs_ByYear!$D$4),0)),0)</f>
        <v>0</v>
      </c>
      <c r="T182" s="248">
        <f>IF((T$4-$G182)&lt;($C182+$B182),IF(T$4=$G182+$B182,SUMIFS(INDEX('ABP REC Calc'!$G$6:$AB$69,,MATCH('ABP REC Deliveries'!$H182,'ABP REC Calc'!$G$5:$AB$5,0)),'ABP REC Calc'!$C$6:$C$69,'ABP REC Deliveries'!$E182,'ABP REC Calc'!$B$6:$B$69,'ABP REC Deliveries'!$F182),
IF(T$4&gt;$G182,S182*(1-Inputs_ByYear!$D$4),0)),0)</f>
        <v>0</v>
      </c>
      <c r="U182" s="248">
        <f>IF((U$4-$G182)&lt;($C182+$B182),IF(U$4=$G182+$B182,SUMIFS(INDEX('ABP REC Calc'!$G$6:$AB$69,,MATCH('ABP REC Deliveries'!$H182,'ABP REC Calc'!$G$5:$AB$5,0)),'ABP REC Calc'!$C$6:$C$69,'ABP REC Deliveries'!$E182,'ABP REC Calc'!$B$6:$B$69,'ABP REC Deliveries'!$F182),
IF(U$4&gt;$G182,T182*(1-Inputs_ByYear!$D$4),0)),0)</f>
        <v>0</v>
      </c>
      <c r="V182" s="248">
        <f>IF((V$4-$G182)&lt;($C182+$B182),IF(V$4=$G182+$B182,SUMIFS(INDEX('ABP REC Calc'!$G$6:$AB$69,,MATCH('ABP REC Deliveries'!$H182,'ABP REC Calc'!$G$5:$AB$5,0)),'ABP REC Calc'!$C$6:$C$69,'ABP REC Deliveries'!$E182,'ABP REC Calc'!$B$6:$B$69,'ABP REC Deliveries'!$F182),
IF(V$4&gt;$G182,U182*(1-Inputs_ByYear!$D$4),0)),0)</f>
        <v>0</v>
      </c>
      <c r="W182" s="248">
        <f>IF((W$4-$G182)&lt;($C182+$B182),IF(W$4=$G182+$B182,SUMIFS(INDEX('ABP REC Calc'!$G$6:$AB$69,,MATCH('ABP REC Deliveries'!$H182,'ABP REC Calc'!$G$5:$AB$5,0)),'ABP REC Calc'!$C$6:$C$69,'ABP REC Deliveries'!$E182,'ABP REC Calc'!$B$6:$B$69,'ABP REC Deliveries'!$F182),
IF(W$4&gt;$G182,V182*(1-Inputs_ByYear!$D$4),0)),0)</f>
        <v>0</v>
      </c>
      <c r="X182" s="248">
        <f>IF((X$4-$G182)&lt;($C182+$B182),IF(X$4=$G182+$B182,SUMIFS(INDEX('ABP REC Calc'!$G$6:$AB$69,,MATCH('ABP REC Deliveries'!$H182,'ABP REC Calc'!$G$5:$AB$5,0)),'ABP REC Calc'!$C$6:$C$69,'ABP REC Deliveries'!$E182,'ABP REC Calc'!$B$6:$B$69,'ABP REC Deliveries'!$F182),
IF(X$4&gt;$G182,W182*(1-Inputs_ByYear!$D$4),0)),0)</f>
        <v>0</v>
      </c>
      <c r="Y182" s="248">
        <f>IF((Y$4-$G182)&lt;($C182+$B182),IF(Y$4=$G182+$B182,SUMIFS(INDEX('ABP REC Calc'!$G$6:$AB$69,,MATCH('ABP REC Deliveries'!$H182,'ABP REC Calc'!$G$5:$AB$5,0)),'ABP REC Calc'!$C$6:$C$69,'ABP REC Deliveries'!$E182,'ABP REC Calc'!$B$6:$B$69,'ABP REC Deliveries'!$F182),
IF(Y$4&gt;$G182,X182*(1-Inputs_ByYear!$D$4),0)),0)</f>
        <v>0</v>
      </c>
      <c r="Z182" s="248">
        <f>IF((Z$4-$G182)&lt;($C182+$B182),IF(Z$4=$G182+$B182,SUMIFS(INDEX('ABP REC Calc'!$G$6:$AB$69,,MATCH('ABP REC Deliveries'!$H182,'ABP REC Calc'!$G$5:$AB$5,0)),'ABP REC Calc'!$C$6:$C$69,'ABP REC Deliveries'!$E182,'ABP REC Calc'!$B$6:$B$69,'ABP REC Deliveries'!$F182),
IF(Z$4&gt;$G182,Y182*(1-Inputs_ByYear!$D$4),0)),0)</f>
        <v>0</v>
      </c>
      <c r="AA182" s="248">
        <f>IF((AA$4-$G182)&lt;($C182+$B182),IF(AA$4=$G182+$B182,SUMIFS(INDEX('ABP REC Calc'!$G$6:$AB$69,,MATCH('ABP REC Deliveries'!$H182,'ABP REC Calc'!$G$5:$AB$5,0)),'ABP REC Calc'!$C$6:$C$69,'ABP REC Deliveries'!$E182,'ABP REC Calc'!$B$6:$B$69,'ABP REC Deliveries'!$F182),
IF(AA$4&gt;$G182,Z182*(1-Inputs_ByYear!$D$4),0)),0)</f>
        <v>0</v>
      </c>
      <c r="AB182" s="248">
        <f>IF((AB$4-$G182)&lt;($C182+$B182),IF(AB$4=$G182+$B182,SUMIFS(INDEX('ABP REC Calc'!$G$6:$AB$69,,MATCH('ABP REC Deliveries'!$H182,'ABP REC Calc'!$G$5:$AB$5,0)),'ABP REC Calc'!$C$6:$C$69,'ABP REC Deliveries'!$E182,'ABP REC Calc'!$B$6:$B$69,'ABP REC Deliveries'!$F182),
IF(AB$4&gt;$G182,AA182*(1-Inputs_ByYear!$D$4),0)),0)</f>
        <v>0</v>
      </c>
      <c r="AC182" s="248">
        <f>IF((AC$4-$G182)&lt;($C182+$B182),IF(AC$4=$G182+$B182,SUMIFS(INDEX('ABP REC Calc'!$G$6:$AB$69,,MATCH('ABP REC Deliveries'!$H182,'ABP REC Calc'!$G$5:$AB$5,0)),'ABP REC Calc'!$C$6:$C$69,'ABP REC Deliveries'!$E182,'ABP REC Calc'!$B$6:$B$69,'ABP REC Deliveries'!$F182),
IF(AC$4&gt;$G182,AB182*(1-Inputs_ByYear!$D$4),0)),0)</f>
        <v>0</v>
      </c>
      <c r="AD182" s="248">
        <f>IF((AD$4-$G182)&lt;($C182+$B182),IF(AD$4=$G182+$B182,SUMIFS(INDEX('ABP REC Calc'!$G$6:$AB$69,,MATCH('ABP REC Deliveries'!$H182,'ABP REC Calc'!$G$5:$AB$5,0)),'ABP REC Calc'!$C$6:$C$69,'ABP REC Deliveries'!$E182,'ABP REC Calc'!$B$6:$B$69,'ABP REC Deliveries'!$F182),
IF(AD$4&gt;$G182,AC182*(1-Inputs_ByYear!$D$4),0)),0)</f>
        <v>53910.336479999998</v>
      </c>
    </row>
    <row r="183" spans="2:30" ht="14.45" customHeight="1">
      <c r="B183" s="64">
        <v>2</v>
      </c>
      <c r="C183" s="64">
        <v>20</v>
      </c>
      <c r="D183" s="64" t="s">
        <v>229</v>
      </c>
      <c r="E183" s="234" t="s">
        <v>221</v>
      </c>
      <c r="F183" s="231" t="s">
        <v>231</v>
      </c>
      <c r="G183" s="231">
        <f t="shared" si="8"/>
        <v>2044</v>
      </c>
      <c r="H183" s="239" t="s">
        <v>42</v>
      </c>
      <c r="I183" s="247">
        <v>0</v>
      </c>
      <c r="J183" s="247">
        <v>0</v>
      </c>
      <c r="K183" s="248">
        <f>IF((K$4-$G183)&lt;($C183+$B183),IF(K$4=$G183+$B183,SUMIFS(INDEX('ABP REC Calc'!$G$6:$AB$69,,MATCH('ABP REC Deliveries'!$H183,'ABP REC Calc'!$G$5:$AB$5,0)),'ABP REC Calc'!$C$6:$C$69,'ABP REC Deliveries'!$E183,'ABP REC Calc'!$B$6:$B$69,'ABP REC Deliveries'!$F183),
IF(K$4&gt;$G183,J183*(1-Inputs_ByYear!$D$4),0)),0)</f>
        <v>0</v>
      </c>
      <c r="L183" s="248">
        <f>IF((L$4-$G183)&lt;($C183+$B183),IF(L$4=$G183+$B183,SUMIFS(INDEX('ABP REC Calc'!$G$6:$AB$69,,MATCH('ABP REC Deliveries'!$H183,'ABP REC Calc'!$G$5:$AB$5,0)),'ABP REC Calc'!$C$6:$C$69,'ABP REC Deliveries'!$E183,'ABP REC Calc'!$B$6:$B$69,'ABP REC Deliveries'!$F183),
IF(L$4&gt;$G183,K183*(1-Inputs_ByYear!$D$4),0)),0)</f>
        <v>0</v>
      </c>
      <c r="M183" s="248">
        <f>IF((M$4-$G183)&lt;($C183+$B183),IF(M$4=$G183+$B183,SUMIFS(INDEX('ABP REC Calc'!$G$6:$AB$69,,MATCH('ABP REC Deliveries'!$H183,'ABP REC Calc'!$G$5:$AB$5,0)),'ABP REC Calc'!$C$6:$C$69,'ABP REC Deliveries'!$E183,'ABP REC Calc'!$B$6:$B$69,'ABP REC Deliveries'!$F183),
IF(M$4&gt;$G183,L183*(1-Inputs_ByYear!$D$4),0)),0)</f>
        <v>0</v>
      </c>
      <c r="N183" s="248">
        <f>IF((N$4-$G183)&lt;($C183+$B183),IF(N$4=$G183+$B183,SUMIFS(INDEX('ABP REC Calc'!$G$6:$AB$69,,MATCH('ABP REC Deliveries'!$H183,'ABP REC Calc'!$G$5:$AB$5,0)),'ABP REC Calc'!$C$6:$C$69,'ABP REC Deliveries'!$E183,'ABP REC Calc'!$B$6:$B$69,'ABP REC Deliveries'!$F183),
IF(N$4&gt;$G183,M183*(1-Inputs_ByYear!$D$4),0)),0)</f>
        <v>0</v>
      </c>
      <c r="O183" s="248">
        <f>IF((O$4-$G183)&lt;($C183+$B183),IF(O$4=$G183+$B183,SUMIFS(INDEX('ABP REC Calc'!$G$6:$AB$69,,MATCH('ABP REC Deliveries'!$H183,'ABP REC Calc'!$G$5:$AB$5,0)),'ABP REC Calc'!$C$6:$C$69,'ABP REC Deliveries'!$E183,'ABP REC Calc'!$B$6:$B$69,'ABP REC Deliveries'!$F183),
IF(O$4&gt;$G183,N183*(1-Inputs_ByYear!$D$4),0)),0)</f>
        <v>0</v>
      </c>
      <c r="P183" s="248">
        <f>IF((P$4-$G183)&lt;($C183+$B183),IF(P$4=$G183+$B183,SUMIFS(INDEX('ABP REC Calc'!$G$6:$AB$69,,MATCH('ABP REC Deliveries'!$H183,'ABP REC Calc'!$G$5:$AB$5,0)),'ABP REC Calc'!$C$6:$C$69,'ABP REC Deliveries'!$E183,'ABP REC Calc'!$B$6:$B$69,'ABP REC Deliveries'!$F183),
IF(P$4&gt;$G183,O183*(1-Inputs_ByYear!$D$4),0)),0)</f>
        <v>0</v>
      </c>
      <c r="Q183" s="248">
        <f>IF((Q$4-$G183)&lt;($C183+$B183),IF(Q$4=$G183+$B183,SUMIFS(INDEX('ABP REC Calc'!$G$6:$AB$69,,MATCH('ABP REC Deliveries'!$H183,'ABP REC Calc'!$G$5:$AB$5,0)),'ABP REC Calc'!$C$6:$C$69,'ABP REC Deliveries'!$E183,'ABP REC Calc'!$B$6:$B$69,'ABP REC Deliveries'!$F183),
IF(Q$4&gt;$G183,P183*(1-Inputs_ByYear!$D$4),0)),0)</f>
        <v>0</v>
      </c>
      <c r="R183" s="248">
        <f>IF((R$4-$G183)&lt;($C183+$B183),IF(R$4=$G183+$B183,SUMIFS(INDEX('ABP REC Calc'!$G$6:$AB$69,,MATCH('ABP REC Deliveries'!$H183,'ABP REC Calc'!$G$5:$AB$5,0)),'ABP REC Calc'!$C$6:$C$69,'ABP REC Deliveries'!$E183,'ABP REC Calc'!$B$6:$B$69,'ABP REC Deliveries'!$F183),
IF(R$4&gt;$G183,Q183*(1-Inputs_ByYear!$D$4),0)),0)</f>
        <v>0</v>
      </c>
      <c r="S183" s="248">
        <f>IF((S$4-$G183)&lt;($C183+$B183),IF(S$4=$G183+$B183,SUMIFS(INDEX('ABP REC Calc'!$G$6:$AB$69,,MATCH('ABP REC Deliveries'!$H183,'ABP REC Calc'!$G$5:$AB$5,0)),'ABP REC Calc'!$C$6:$C$69,'ABP REC Deliveries'!$E183,'ABP REC Calc'!$B$6:$B$69,'ABP REC Deliveries'!$F183),
IF(S$4&gt;$G183,R183*(1-Inputs_ByYear!$D$4),0)),0)</f>
        <v>0</v>
      </c>
      <c r="T183" s="248">
        <f>IF((T$4-$G183)&lt;($C183+$B183),IF(T$4=$G183+$B183,SUMIFS(INDEX('ABP REC Calc'!$G$6:$AB$69,,MATCH('ABP REC Deliveries'!$H183,'ABP REC Calc'!$G$5:$AB$5,0)),'ABP REC Calc'!$C$6:$C$69,'ABP REC Deliveries'!$E183,'ABP REC Calc'!$B$6:$B$69,'ABP REC Deliveries'!$F183),
IF(T$4&gt;$G183,S183*(1-Inputs_ByYear!$D$4),0)),0)</f>
        <v>0</v>
      </c>
      <c r="U183" s="248">
        <f>IF((U$4-$G183)&lt;($C183+$B183),IF(U$4=$G183+$B183,SUMIFS(INDEX('ABP REC Calc'!$G$6:$AB$69,,MATCH('ABP REC Deliveries'!$H183,'ABP REC Calc'!$G$5:$AB$5,0)),'ABP REC Calc'!$C$6:$C$69,'ABP REC Deliveries'!$E183,'ABP REC Calc'!$B$6:$B$69,'ABP REC Deliveries'!$F183),
IF(U$4&gt;$G183,T183*(1-Inputs_ByYear!$D$4),0)),0)</f>
        <v>0</v>
      </c>
      <c r="V183" s="248">
        <f>IF((V$4-$G183)&lt;($C183+$B183),IF(V$4=$G183+$B183,SUMIFS(INDEX('ABP REC Calc'!$G$6:$AB$69,,MATCH('ABP REC Deliveries'!$H183,'ABP REC Calc'!$G$5:$AB$5,0)),'ABP REC Calc'!$C$6:$C$69,'ABP REC Deliveries'!$E183,'ABP REC Calc'!$B$6:$B$69,'ABP REC Deliveries'!$F183),
IF(V$4&gt;$G183,U183*(1-Inputs_ByYear!$D$4),0)),0)</f>
        <v>0</v>
      </c>
      <c r="W183" s="248">
        <f>IF((W$4-$G183)&lt;($C183+$B183),IF(W$4=$G183+$B183,SUMIFS(INDEX('ABP REC Calc'!$G$6:$AB$69,,MATCH('ABP REC Deliveries'!$H183,'ABP REC Calc'!$G$5:$AB$5,0)),'ABP REC Calc'!$C$6:$C$69,'ABP REC Deliveries'!$E183,'ABP REC Calc'!$B$6:$B$69,'ABP REC Deliveries'!$F183),
IF(W$4&gt;$G183,V183*(1-Inputs_ByYear!$D$4),0)),0)</f>
        <v>0</v>
      </c>
      <c r="X183" s="248">
        <f>IF((X$4-$G183)&lt;($C183+$B183),IF(X$4=$G183+$B183,SUMIFS(INDEX('ABP REC Calc'!$G$6:$AB$69,,MATCH('ABP REC Deliveries'!$H183,'ABP REC Calc'!$G$5:$AB$5,0)),'ABP REC Calc'!$C$6:$C$69,'ABP REC Deliveries'!$E183,'ABP REC Calc'!$B$6:$B$69,'ABP REC Deliveries'!$F183),
IF(X$4&gt;$G183,W183*(1-Inputs_ByYear!$D$4),0)),0)</f>
        <v>0</v>
      </c>
      <c r="Y183" s="248">
        <f>IF((Y$4-$G183)&lt;($C183+$B183),IF(Y$4=$G183+$B183,SUMIFS(INDEX('ABP REC Calc'!$G$6:$AB$69,,MATCH('ABP REC Deliveries'!$H183,'ABP REC Calc'!$G$5:$AB$5,0)),'ABP REC Calc'!$C$6:$C$69,'ABP REC Deliveries'!$E183,'ABP REC Calc'!$B$6:$B$69,'ABP REC Deliveries'!$F183),
IF(Y$4&gt;$G183,X183*(1-Inputs_ByYear!$D$4),0)),0)</f>
        <v>0</v>
      </c>
      <c r="Z183" s="248">
        <f>IF((Z$4-$G183)&lt;($C183+$B183),IF(Z$4=$G183+$B183,SUMIFS(INDEX('ABP REC Calc'!$G$6:$AB$69,,MATCH('ABP REC Deliveries'!$H183,'ABP REC Calc'!$G$5:$AB$5,0)),'ABP REC Calc'!$C$6:$C$69,'ABP REC Deliveries'!$E183,'ABP REC Calc'!$B$6:$B$69,'ABP REC Deliveries'!$F183),
IF(Z$4&gt;$G183,Y183*(1-Inputs_ByYear!$D$4),0)),0)</f>
        <v>0</v>
      </c>
      <c r="AA183" s="248">
        <f>IF((AA$4-$G183)&lt;($C183+$B183),IF(AA$4=$G183+$B183,SUMIFS(INDEX('ABP REC Calc'!$G$6:$AB$69,,MATCH('ABP REC Deliveries'!$H183,'ABP REC Calc'!$G$5:$AB$5,0)),'ABP REC Calc'!$C$6:$C$69,'ABP REC Deliveries'!$E183,'ABP REC Calc'!$B$6:$B$69,'ABP REC Deliveries'!$F183),
IF(AA$4&gt;$G183,Z183*(1-Inputs_ByYear!$D$4),0)),0)</f>
        <v>0</v>
      </c>
      <c r="AB183" s="248">
        <f>IF((AB$4-$G183)&lt;($C183+$B183),IF(AB$4=$G183+$B183,SUMIFS(INDEX('ABP REC Calc'!$G$6:$AB$69,,MATCH('ABP REC Deliveries'!$H183,'ABP REC Calc'!$G$5:$AB$5,0)),'ABP REC Calc'!$C$6:$C$69,'ABP REC Deliveries'!$E183,'ABP REC Calc'!$B$6:$B$69,'ABP REC Deliveries'!$F183),
IF(AB$4&gt;$G183,AA183*(1-Inputs_ByYear!$D$4),0)),0)</f>
        <v>0</v>
      </c>
      <c r="AC183" s="248">
        <f>IF((AC$4-$G183)&lt;($C183+$B183),IF(AC$4=$G183+$B183,SUMIFS(INDEX('ABP REC Calc'!$G$6:$AB$69,,MATCH('ABP REC Deliveries'!$H183,'ABP REC Calc'!$G$5:$AB$5,0)),'ABP REC Calc'!$C$6:$C$69,'ABP REC Deliveries'!$E183,'ABP REC Calc'!$B$6:$B$69,'ABP REC Deliveries'!$F183),
IF(AC$4&gt;$G183,AB183*(1-Inputs_ByYear!$D$4),0)),0)</f>
        <v>0</v>
      </c>
      <c r="AD183" s="248">
        <f>IF((AD$4-$G183)&lt;($C183+$B183),IF(AD$4=$G183+$B183,SUMIFS(INDEX('ABP REC Calc'!$G$6:$AB$69,,MATCH('ABP REC Deliveries'!$H183,'ABP REC Calc'!$G$5:$AB$5,0)),'ABP REC Calc'!$C$6:$C$69,'ABP REC Deliveries'!$E183,'ABP REC Calc'!$B$6:$B$69,'ABP REC Deliveries'!$F183),
IF(AD$4&gt;$G183,AC183*(1-Inputs_ByYear!$D$4),0)),0)</f>
        <v>0</v>
      </c>
    </row>
    <row r="184" spans="2:30" ht="14.45" customHeight="1">
      <c r="B184" s="64">
        <v>2</v>
      </c>
      <c r="C184" s="64">
        <v>20</v>
      </c>
      <c r="D184" s="64" t="s">
        <v>229</v>
      </c>
      <c r="E184" s="234" t="s">
        <v>221</v>
      </c>
      <c r="F184" s="231" t="s">
        <v>231</v>
      </c>
      <c r="G184" s="231">
        <f t="shared" si="8"/>
        <v>2045</v>
      </c>
      <c r="H184" s="239" t="s">
        <v>43</v>
      </c>
      <c r="I184" s="247">
        <v>0</v>
      </c>
      <c r="J184" s="247">
        <v>0</v>
      </c>
      <c r="K184" s="248">
        <f>IF((K$4-$G184)&lt;($C184+$B184),IF(K$4=$G184+$B184,SUMIFS(INDEX('ABP REC Calc'!$G$6:$AB$69,,MATCH('ABP REC Deliveries'!$H184,'ABP REC Calc'!$G$5:$AB$5,0)),'ABP REC Calc'!$C$6:$C$69,'ABP REC Deliveries'!$E184,'ABP REC Calc'!$B$6:$B$69,'ABP REC Deliveries'!$F184),
IF(K$4&gt;$G184,J184*(1-Inputs_ByYear!$D$4),0)),0)</f>
        <v>0</v>
      </c>
      <c r="L184" s="248">
        <f>IF((L$4-$G184)&lt;($C184+$B184),IF(L$4=$G184+$B184,SUMIFS(INDEX('ABP REC Calc'!$G$6:$AB$69,,MATCH('ABP REC Deliveries'!$H184,'ABP REC Calc'!$G$5:$AB$5,0)),'ABP REC Calc'!$C$6:$C$69,'ABP REC Deliveries'!$E184,'ABP REC Calc'!$B$6:$B$69,'ABP REC Deliveries'!$F184),
IF(L$4&gt;$G184,K184*(1-Inputs_ByYear!$D$4),0)),0)</f>
        <v>0</v>
      </c>
      <c r="M184" s="248">
        <f>IF((M$4-$G184)&lt;($C184+$B184),IF(M$4=$G184+$B184,SUMIFS(INDEX('ABP REC Calc'!$G$6:$AB$69,,MATCH('ABP REC Deliveries'!$H184,'ABP REC Calc'!$G$5:$AB$5,0)),'ABP REC Calc'!$C$6:$C$69,'ABP REC Deliveries'!$E184,'ABP REC Calc'!$B$6:$B$69,'ABP REC Deliveries'!$F184),
IF(M$4&gt;$G184,L184*(1-Inputs_ByYear!$D$4),0)),0)</f>
        <v>0</v>
      </c>
      <c r="N184" s="248">
        <f>IF((N$4-$G184)&lt;($C184+$B184),IF(N$4=$G184+$B184,SUMIFS(INDEX('ABP REC Calc'!$G$6:$AB$69,,MATCH('ABP REC Deliveries'!$H184,'ABP REC Calc'!$G$5:$AB$5,0)),'ABP REC Calc'!$C$6:$C$69,'ABP REC Deliveries'!$E184,'ABP REC Calc'!$B$6:$B$69,'ABP REC Deliveries'!$F184),
IF(N$4&gt;$G184,M184*(1-Inputs_ByYear!$D$4),0)),0)</f>
        <v>0</v>
      </c>
      <c r="O184" s="248">
        <f>IF((O$4-$G184)&lt;($C184+$B184),IF(O$4=$G184+$B184,SUMIFS(INDEX('ABP REC Calc'!$G$6:$AB$69,,MATCH('ABP REC Deliveries'!$H184,'ABP REC Calc'!$G$5:$AB$5,0)),'ABP REC Calc'!$C$6:$C$69,'ABP REC Deliveries'!$E184,'ABP REC Calc'!$B$6:$B$69,'ABP REC Deliveries'!$F184),
IF(O$4&gt;$G184,N184*(1-Inputs_ByYear!$D$4),0)),0)</f>
        <v>0</v>
      </c>
      <c r="P184" s="248">
        <f>IF((P$4-$G184)&lt;($C184+$B184),IF(P$4=$G184+$B184,SUMIFS(INDEX('ABP REC Calc'!$G$6:$AB$69,,MATCH('ABP REC Deliveries'!$H184,'ABP REC Calc'!$G$5:$AB$5,0)),'ABP REC Calc'!$C$6:$C$69,'ABP REC Deliveries'!$E184,'ABP REC Calc'!$B$6:$B$69,'ABP REC Deliveries'!$F184),
IF(P$4&gt;$G184,O184*(1-Inputs_ByYear!$D$4),0)),0)</f>
        <v>0</v>
      </c>
      <c r="Q184" s="248">
        <f>IF((Q$4-$G184)&lt;($C184+$B184),IF(Q$4=$G184+$B184,SUMIFS(INDEX('ABP REC Calc'!$G$6:$AB$69,,MATCH('ABP REC Deliveries'!$H184,'ABP REC Calc'!$G$5:$AB$5,0)),'ABP REC Calc'!$C$6:$C$69,'ABP REC Deliveries'!$E184,'ABP REC Calc'!$B$6:$B$69,'ABP REC Deliveries'!$F184),
IF(Q$4&gt;$G184,P184*(1-Inputs_ByYear!$D$4),0)),0)</f>
        <v>0</v>
      </c>
      <c r="R184" s="248">
        <f>IF((R$4-$G184)&lt;($C184+$B184),IF(R$4=$G184+$B184,SUMIFS(INDEX('ABP REC Calc'!$G$6:$AB$69,,MATCH('ABP REC Deliveries'!$H184,'ABP REC Calc'!$G$5:$AB$5,0)),'ABP REC Calc'!$C$6:$C$69,'ABP REC Deliveries'!$E184,'ABP REC Calc'!$B$6:$B$69,'ABP REC Deliveries'!$F184),
IF(R$4&gt;$G184,Q184*(1-Inputs_ByYear!$D$4),0)),0)</f>
        <v>0</v>
      </c>
      <c r="S184" s="248">
        <f>IF((S$4-$G184)&lt;($C184+$B184),IF(S$4=$G184+$B184,SUMIFS(INDEX('ABP REC Calc'!$G$6:$AB$69,,MATCH('ABP REC Deliveries'!$H184,'ABP REC Calc'!$G$5:$AB$5,0)),'ABP REC Calc'!$C$6:$C$69,'ABP REC Deliveries'!$E184,'ABP REC Calc'!$B$6:$B$69,'ABP REC Deliveries'!$F184),
IF(S$4&gt;$G184,R184*(1-Inputs_ByYear!$D$4),0)),0)</f>
        <v>0</v>
      </c>
      <c r="T184" s="248">
        <f>IF((T$4-$G184)&lt;($C184+$B184),IF(T$4=$G184+$B184,SUMIFS(INDEX('ABP REC Calc'!$G$6:$AB$69,,MATCH('ABP REC Deliveries'!$H184,'ABP REC Calc'!$G$5:$AB$5,0)),'ABP REC Calc'!$C$6:$C$69,'ABP REC Deliveries'!$E184,'ABP REC Calc'!$B$6:$B$69,'ABP REC Deliveries'!$F184),
IF(T$4&gt;$G184,S184*(1-Inputs_ByYear!$D$4),0)),0)</f>
        <v>0</v>
      </c>
      <c r="U184" s="248">
        <f>IF((U$4-$G184)&lt;($C184+$B184),IF(U$4=$G184+$B184,SUMIFS(INDEX('ABP REC Calc'!$G$6:$AB$69,,MATCH('ABP REC Deliveries'!$H184,'ABP REC Calc'!$G$5:$AB$5,0)),'ABP REC Calc'!$C$6:$C$69,'ABP REC Deliveries'!$E184,'ABP REC Calc'!$B$6:$B$69,'ABP REC Deliveries'!$F184),
IF(U$4&gt;$G184,T184*(1-Inputs_ByYear!$D$4),0)),0)</f>
        <v>0</v>
      </c>
      <c r="V184" s="248">
        <f>IF((V$4-$G184)&lt;($C184+$B184),IF(V$4=$G184+$B184,SUMIFS(INDEX('ABP REC Calc'!$G$6:$AB$69,,MATCH('ABP REC Deliveries'!$H184,'ABP REC Calc'!$G$5:$AB$5,0)),'ABP REC Calc'!$C$6:$C$69,'ABP REC Deliveries'!$E184,'ABP REC Calc'!$B$6:$B$69,'ABP REC Deliveries'!$F184),
IF(V$4&gt;$G184,U184*(1-Inputs_ByYear!$D$4),0)),0)</f>
        <v>0</v>
      </c>
      <c r="W184" s="248">
        <f>IF((W$4-$G184)&lt;($C184+$B184),IF(W$4=$G184+$B184,SUMIFS(INDEX('ABP REC Calc'!$G$6:$AB$69,,MATCH('ABP REC Deliveries'!$H184,'ABP REC Calc'!$G$5:$AB$5,0)),'ABP REC Calc'!$C$6:$C$69,'ABP REC Deliveries'!$E184,'ABP REC Calc'!$B$6:$B$69,'ABP REC Deliveries'!$F184),
IF(W$4&gt;$G184,V184*(1-Inputs_ByYear!$D$4),0)),0)</f>
        <v>0</v>
      </c>
      <c r="X184" s="248">
        <f>IF((X$4-$G184)&lt;($C184+$B184),IF(X$4=$G184+$B184,SUMIFS(INDEX('ABP REC Calc'!$G$6:$AB$69,,MATCH('ABP REC Deliveries'!$H184,'ABP REC Calc'!$G$5:$AB$5,0)),'ABP REC Calc'!$C$6:$C$69,'ABP REC Deliveries'!$E184,'ABP REC Calc'!$B$6:$B$69,'ABP REC Deliveries'!$F184),
IF(X$4&gt;$G184,W184*(1-Inputs_ByYear!$D$4),0)),0)</f>
        <v>0</v>
      </c>
      <c r="Y184" s="248">
        <f>IF((Y$4-$G184)&lt;($C184+$B184),IF(Y$4=$G184+$B184,SUMIFS(INDEX('ABP REC Calc'!$G$6:$AB$69,,MATCH('ABP REC Deliveries'!$H184,'ABP REC Calc'!$G$5:$AB$5,0)),'ABP REC Calc'!$C$6:$C$69,'ABP REC Deliveries'!$E184,'ABP REC Calc'!$B$6:$B$69,'ABP REC Deliveries'!$F184),
IF(Y$4&gt;$G184,X184*(1-Inputs_ByYear!$D$4),0)),0)</f>
        <v>0</v>
      </c>
      <c r="Z184" s="248">
        <f>IF((Z$4-$G184)&lt;($C184+$B184),IF(Z$4=$G184+$B184,SUMIFS(INDEX('ABP REC Calc'!$G$6:$AB$69,,MATCH('ABP REC Deliveries'!$H184,'ABP REC Calc'!$G$5:$AB$5,0)),'ABP REC Calc'!$C$6:$C$69,'ABP REC Deliveries'!$E184,'ABP REC Calc'!$B$6:$B$69,'ABP REC Deliveries'!$F184),
IF(Z$4&gt;$G184,Y184*(1-Inputs_ByYear!$D$4),0)),0)</f>
        <v>0</v>
      </c>
      <c r="AA184" s="248">
        <f>IF((AA$4-$G184)&lt;($C184+$B184),IF(AA$4=$G184+$B184,SUMIFS(INDEX('ABP REC Calc'!$G$6:$AB$69,,MATCH('ABP REC Deliveries'!$H184,'ABP REC Calc'!$G$5:$AB$5,0)),'ABP REC Calc'!$C$6:$C$69,'ABP REC Deliveries'!$E184,'ABP REC Calc'!$B$6:$B$69,'ABP REC Deliveries'!$F184),
IF(AA$4&gt;$G184,Z184*(1-Inputs_ByYear!$D$4),0)),0)</f>
        <v>0</v>
      </c>
      <c r="AB184" s="248">
        <f>IF((AB$4-$G184)&lt;($C184+$B184),IF(AB$4=$G184+$B184,SUMIFS(INDEX('ABP REC Calc'!$G$6:$AB$69,,MATCH('ABP REC Deliveries'!$H184,'ABP REC Calc'!$G$5:$AB$5,0)),'ABP REC Calc'!$C$6:$C$69,'ABP REC Deliveries'!$E184,'ABP REC Calc'!$B$6:$B$69,'ABP REC Deliveries'!$F184),
IF(AB$4&gt;$G184,AA184*(1-Inputs_ByYear!$D$4),0)),0)</f>
        <v>0</v>
      </c>
      <c r="AC184" s="248">
        <f>IF((AC$4-$G184)&lt;($C184+$B184),IF(AC$4=$G184+$B184,SUMIFS(INDEX('ABP REC Calc'!$G$6:$AB$69,,MATCH('ABP REC Deliveries'!$H184,'ABP REC Calc'!$G$5:$AB$5,0)),'ABP REC Calc'!$C$6:$C$69,'ABP REC Deliveries'!$E184,'ABP REC Calc'!$B$6:$B$69,'ABP REC Deliveries'!$F184),
IF(AC$4&gt;$G184,AB184*(1-Inputs_ByYear!$D$4),0)),0)</f>
        <v>0</v>
      </c>
      <c r="AD184" s="248">
        <f>IF((AD$4-$G184)&lt;($C184+$B184),IF(AD$4=$G184+$B184,SUMIFS(INDEX('ABP REC Calc'!$G$6:$AB$69,,MATCH('ABP REC Deliveries'!$H184,'ABP REC Calc'!$G$5:$AB$5,0)),'ABP REC Calc'!$C$6:$C$69,'ABP REC Deliveries'!$E184,'ABP REC Calc'!$B$6:$B$69,'ABP REC Deliveries'!$F184),
IF(AD$4&gt;$G184,AC184*(1-Inputs_ByYear!$D$4),0)),0)</f>
        <v>0</v>
      </c>
    </row>
    <row r="185" spans="2:30" ht="14.45" customHeight="1">
      <c r="B185"/>
      <c r="C185"/>
      <c r="F185" s="231"/>
      <c r="H185" s="244"/>
      <c r="I185" s="244"/>
      <c r="J185" s="244"/>
      <c r="K185" s="244"/>
      <c r="L185" s="244"/>
      <c r="M185" s="244"/>
      <c r="N185" s="244"/>
      <c r="O185" s="244"/>
      <c r="P185" s="244"/>
      <c r="Q185" s="244"/>
      <c r="R185" s="244"/>
      <c r="S185" s="244"/>
      <c r="T185" s="244"/>
      <c r="U185" s="244"/>
      <c r="V185" s="244"/>
      <c r="W185" s="244"/>
      <c r="X185" s="244"/>
      <c r="Y185" s="244"/>
      <c r="Z185" s="244"/>
      <c r="AA185" s="244"/>
      <c r="AB185" s="244"/>
      <c r="AC185" s="244"/>
      <c r="AD185" s="244"/>
    </row>
    <row r="186" spans="2:30" ht="14.45" customHeight="1">
      <c r="B186" s="64">
        <v>1</v>
      </c>
      <c r="C186" s="64">
        <v>15</v>
      </c>
      <c r="D186" s="64" t="s">
        <v>229</v>
      </c>
      <c r="E186" s="234" t="s">
        <v>210</v>
      </c>
      <c r="F186" s="231" t="s">
        <v>230</v>
      </c>
      <c r="G186" s="231">
        <f>VALUE(LEFT(H186, FIND("-", H186)-1))</f>
        <v>2024</v>
      </c>
      <c r="H186" s="239" t="s">
        <v>22</v>
      </c>
      <c r="I186" s="247">
        <v>0</v>
      </c>
      <c r="J186" s="248">
        <f>IF((J$4-$G186)&lt;($C186+$B186),IF(J$4=$G186+$B186,SUMIFS(INDEX('ABP REC Calc'!$G$6:$AB$69,,MATCH('ABP REC Deliveries'!$H186,'ABP REC Calc'!$G$5:$AB$5,0)),'ABP REC Calc'!$C$6:$C$69,'ABP REC Deliveries'!$E186,'ABP REC Calc'!$B$6:$B$69,'ABP REC Deliveries'!$F186),
IF(J$4&gt;$G186,I186*(1-Inputs_ByYear!$D$4),0)),0)</f>
        <v>0</v>
      </c>
      <c r="K186" s="248">
        <f>IF((K$4-$G186)&lt;($C186+$B186),IF(K$4=$G186+$B186,SUMIFS(INDEX('ABP REC Calc'!$G$6:$AB$69,,MATCH('ABP REC Deliveries'!$H186,'ABP REC Calc'!$G$5:$AB$5,0)),'ABP REC Calc'!$C$6:$C$69,'ABP REC Deliveries'!$E186,'ABP REC Calc'!$B$6:$B$69,'ABP REC Deliveries'!$F186),
IF(K$4&gt;$G186,J186*(1-Inputs_ByYear!$D$4),0)),0)</f>
        <v>0</v>
      </c>
      <c r="L186" s="248">
        <f>IF((L$4-$G186)&lt;($C186+$B186),IF(L$4=$G186+$B186,SUMIFS(INDEX('ABP REC Calc'!$G$6:$AB$69,,MATCH('ABP REC Deliveries'!$H186,'ABP REC Calc'!$G$5:$AB$5,0)),'ABP REC Calc'!$C$6:$C$69,'ABP REC Deliveries'!$E186,'ABP REC Calc'!$B$6:$B$69,'ABP REC Deliveries'!$F186),
IF(L$4&gt;$G186,K186*(1-Inputs_ByYear!$D$4),0)),0)</f>
        <v>0</v>
      </c>
      <c r="M186" s="248">
        <f>IF((M$4-$G186)&lt;($C186+$B186),IF(M$4=$G186+$B186,SUMIFS(INDEX('ABP REC Calc'!$G$6:$AB$69,,MATCH('ABP REC Deliveries'!$H186,'ABP REC Calc'!$G$5:$AB$5,0)),'ABP REC Calc'!$C$6:$C$69,'ABP REC Deliveries'!$E186,'ABP REC Calc'!$B$6:$B$69,'ABP REC Deliveries'!$F186),
IF(M$4&gt;$G186,L186*(1-Inputs_ByYear!$D$4),0)),0)</f>
        <v>0</v>
      </c>
      <c r="N186" s="248">
        <f>IF((N$4-$G186)&lt;($C186+$B186),IF(N$4=$G186+$B186,SUMIFS(INDEX('ABP REC Calc'!$G$6:$AB$69,,MATCH('ABP REC Deliveries'!$H186,'ABP REC Calc'!$G$5:$AB$5,0)),'ABP REC Calc'!$C$6:$C$69,'ABP REC Deliveries'!$E186,'ABP REC Calc'!$B$6:$B$69,'ABP REC Deliveries'!$F186),
IF(N$4&gt;$G186,M186*(1-Inputs_ByYear!$D$4),0)),0)</f>
        <v>0</v>
      </c>
      <c r="O186" s="248">
        <f>IF((O$4-$G186)&lt;($C186+$B186),IF(O$4=$G186+$B186,SUMIFS(INDEX('ABP REC Calc'!$G$6:$AB$69,,MATCH('ABP REC Deliveries'!$H186,'ABP REC Calc'!$G$5:$AB$5,0)),'ABP REC Calc'!$C$6:$C$69,'ABP REC Deliveries'!$E186,'ABP REC Calc'!$B$6:$B$69,'ABP REC Deliveries'!$F186),
IF(O$4&gt;$G186,N186*(1-Inputs_ByYear!$D$4),0)),0)</f>
        <v>0</v>
      </c>
      <c r="P186" s="248">
        <f>IF((P$4-$G186)&lt;($C186+$B186),IF(P$4=$G186+$B186,SUMIFS(INDEX('ABP REC Calc'!$G$6:$AB$69,,MATCH('ABP REC Deliveries'!$H186,'ABP REC Calc'!$G$5:$AB$5,0)),'ABP REC Calc'!$C$6:$C$69,'ABP REC Deliveries'!$E186,'ABP REC Calc'!$B$6:$B$69,'ABP REC Deliveries'!$F186),
IF(P$4&gt;$G186,O186*(1-Inputs_ByYear!$D$4),0)),0)</f>
        <v>0</v>
      </c>
      <c r="Q186" s="248">
        <f>IF((Q$4-$G186)&lt;($C186+$B186),IF(Q$4=$G186+$B186,SUMIFS(INDEX('ABP REC Calc'!$G$6:$AB$69,,MATCH('ABP REC Deliveries'!$H186,'ABP REC Calc'!$G$5:$AB$5,0)),'ABP REC Calc'!$C$6:$C$69,'ABP REC Deliveries'!$E186,'ABP REC Calc'!$B$6:$B$69,'ABP REC Deliveries'!$F186),
IF(Q$4&gt;$G186,P186*(1-Inputs_ByYear!$D$4),0)),0)</f>
        <v>0</v>
      </c>
      <c r="R186" s="248">
        <f>IF((R$4-$G186)&lt;($C186+$B186),IF(R$4=$G186+$B186,SUMIFS(INDEX('ABP REC Calc'!$G$6:$AB$69,,MATCH('ABP REC Deliveries'!$H186,'ABP REC Calc'!$G$5:$AB$5,0)),'ABP REC Calc'!$C$6:$C$69,'ABP REC Deliveries'!$E186,'ABP REC Calc'!$B$6:$B$69,'ABP REC Deliveries'!$F186),
IF(R$4&gt;$G186,Q186*(1-Inputs_ByYear!$D$4),0)),0)</f>
        <v>0</v>
      </c>
      <c r="S186" s="248">
        <f>IF((S$4-$G186)&lt;($C186+$B186),IF(S$4=$G186+$B186,SUMIFS(INDEX('ABP REC Calc'!$G$6:$AB$69,,MATCH('ABP REC Deliveries'!$H186,'ABP REC Calc'!$G$5:$AB$5,0)),'ABP REC Calc'!$C$6:$C$69,'ABP REC Deliveries'!$E186,'ABP REC Calc'!$B$6:$B$69,'ABP REC Deliveries'!$F186),
IF(S$4&gt;$G186,R186*(1-Inputs_ByYear!$D$4),0)),0)</f>
        <v>0</v>
      </c>
      <c r="T186" s="248">
        <f>IF((T$4-$G186)&lt;($C186+$B186),IF(T$4=$G186+$B186,SUMIFS(INDEX('ABP REC Calc'!$G$6:$AB$69,,MATCH('ABP REC Deliveries'!$H186,'ABP REC Calc'!$G$5:$AB$5,0)),'ABP REC Calc'!$C$6:$C$69,'ABP REC Deliveries'!$E186,'ABP REC Calc'!$B$6:$B$69,'ABP REC Deliveries'!$F186),
IF(T$4&gt;$G186,S186*(1-Inputs_ByYear!$D$4),0)),0)</f>
        <v>0</v>
      </c>
      <c r="U186" s="248">
        <f>IF((U$4-$G186)&lt;($C186+$B186),IF(U$4=$G186+$B186,SUMIFS(INDEX('ABP REC Calc'!$G$6:$AB$69,,MATCH('ABP REC Deliveries'!$H186,'ABP REC Calc'!$G$5:$AB$5,0)),'ABP REC Calc'!$C$6:$C$69,'ABP REC Deliveries'!$E186,'ABP REC Calc'!$B$6:$B$69,'ABP REC Deliveries'!$F186),
IF(U$4&gt;$G186,T186*(1-Inputs_ByYear!$D$4),0)),0)</f>
        <v>0</v>
      </c>
      <c r="V186" s="248">
        <f>IF((V$4-$G186)&lt;($C186+$B186),IF(V$4=$G186+$B186,SUMIFS(INDEX('ABP REC Calc'!$G$6:$AB$69,,MATCH('ABP REC Deliveries'!$H186,'ABP REC Calc'!$G$5:$AB$5,0)),'ABP REC Calc'!$C$6:$C$69,'ABP REC Deliveries'!$E186,'ABP REC Calc'!$B$6:$B$69,'ABP REC Deliveries'!$F186),
IF(V$4&gt;$G186,U186*(1-Inputs_ByYear!$D$4),0)),0)</f>
        <v>0</v>
      </c>
      <c r="W186" s="248">
        <f>IF((W$4-$G186)&lt;($C186+$B186),IF(W$4=$G186+$B186,SUMIFS(INDEX('ABP REC Calc'!$G$6:$AB$69,,MATCH('ABP REC Deliveries'!$H186,'ABP REC Calc'!$G$5:$AB$5,0)),'ABP REC Calc'!$C$6:$C$69,'ABP REC Deliveries'!$E186,'ABP REC Calc'!$B$6:$B$69,'ABP REC Deliveries'!$F186),
IF(W$4&gt;$G186,V186*(1-Inputs_ByYear!$D$4),0)),0)</f>
        <v>0</v>
      </c>
      <c r="X186" s="248">
        <f>IF((X$4-$G186)&lt;($C186+$B186),IF(X$4=$G186+$B186,SUMIFS(INDEX('ABP REC Calc'!$G$6:$AB$69,,MATCH('ABP REC Deliveries'!$H186,'ABP REC Calc'!$G$5:$AB$5,0)),'ABP REC Calc'!$C$6:$C$69,'ABP REC Deliveries'!$E186,'ABP REC Calc'!$B$6:$B$69,'ABP REC Deliveries'!$F186),
IF(X$4&gt;$G186,W186*(1-Inputs_ByYear!$D$4),0)),0)</f>
        <v>0</v>
      </c>
      <c r="Y186" s="248">
        <f>IF((Y$4-$G186)&lt;($C186+$B186),IF(Y$4=$G186+$B186,SUMIFS(INDEX('ABP REC Calc'!$G$6:$AB$69,,MATCH('ABP REC Deliveries'!$H186,'ABP REC Calc'!$G$5:$AB$5,0)),'ABP REC Calc'!$C$6:$C$69,'ABP REC Deliveries'!$E186,'ABP REC Calc'!$B$6:$B$69,'ABP REC Deliveries'!$F186),
IF(Y$4&gt;$G186,X186*(1-Inputs_ByYear!$D$4),0)),0)</f>
        <v>0</v>
      </c>
      <c r="Z186" s="248">
        <f>IF((Z$4-$G186)&lt;($C186+$B186),IF(Z$4=$G186+$B186,SUMIFS(INDEX('ABP REC Calc'!$G$6:$AB$69,,MATCH('ABP REC Deliveries'!$H186,'ABP REC Calc'!$G$5:$AB$5,0)),'ABP REC Calc'!$C$6:$C$69,'ABP REC Deliveries'!$E186,'ABP REC Calc'!$B$6:$B$69,'ABP REC Deliveries'!$F186),
IF(Z$4&gt;$G186,Y186*(1-Inputs_ByYear!$D$4),0)),0)</f>
        <v>0</v>
      </c>
      <c r="AA186" s="248">
        <f>IF((AA$4-$G186)&lt;($C186+$B186),IF(AA$4=$G186+$B186,SUMIFS(INDEX('ABP REC Calc'!$G$6:$AB$69,,MATCH('ABP REC Deliveries'!$H186,'ABP REC Calc'!$G$5:$AB$5,0)),'ABP REC Calc'!$C$6:$C$69,'ABP REC Deliveries'!$E186,'ABP REC Calc'!$B$6:$B$69,'ABP REC Deliveries'!$F186),
IF(AA$4&gt;$G186,Z186*(1-Inputs_ByYear!$D$4),0)),0)</f>
        <v>0</v>
      </c>
      <c r="AB186" s="248">
        <f>IF((AB$4-$G186)&lt;($C186+$B186),IF(AB$4=$G186+$B186,SUMIFS(INDEX('ABP REC Calc'!$G$6:$AB$69,,MATCH('ABP REC Deliveries'!$H186,'ABP REC Calc'!$G$5:$AB$5,0)),'ABP REC Calc'!$C$6:$C$69,'ABP REC Deliveries'!$E186,'ABP REC Calc'!$B$6:$B$69,'ABP REC Deliveries'!$F186),
IF(AB$4&gt;$G186,AA186*(1-Inputs_ByYear!$D$4),0)),0)</f>
        <v>0</v>
      </c>
      <c r="AC186" s="248">
        <f>IF((AC$4-$G186)&lt;($C186+$B186),IF(AC$4=$G186+$B186,SUMIFS(INDEX('ABP REC Calc'!$G$6:$AB$69,,MATCH('ABP REC Deliveries'!$H186,'ABP REC Calc'!$G$5:$AB$5,0)),'ABP REC Calc'!$C$6:$C$69,'ABP REC Deliveries'!$E186,'ABP REC Calc'!$B$6:$B$69,'ABP REC Deliveries'!$F186),
IF(AC$4&gt;$G186,AB186*(1-Inputs_ByYear!$D$4),0)),0)</f>
        <v>0</v>
      </c>
      <c r="AD186" s="248">
        <f>IF((AD$4-$G186)&lt;($C186+$B186),IF(AD$4=$G186+$B186,SUMIFS(INDEX('ABP REC Calc'!$G$6:$AB$69,,MATCH('ABP REC Deliveries'!$H186,'ABP REC Calc'!$G$5:$AB$5,0)),'ABP REC Calc'!$C$6:$C$69,'ABP REC Deliveries'!$E186,'ABP REC Calc'!$B$6:$B$69,'ABP REC Deliveries'!$F186),
IF(AD$4&gt;$G186,AC186*(1-Inputs_ByYear!$D$4),0)),0)</f>
        <v>0</v>
      </c>
    </row>
    <row r="187" spans="2:30" ht="14.45" customHeight="1">
      <c r="B187" s="64">
        <v>1</v>
      </c>
      <c r="C187" s="64">
        <v>15</v>
      </c>
      <c r="D187" s="64" t="s">
        <v>229</v>
      </c>
      <c r="E187" s="234" t="s">
        <v>210</v>
      </c>
      <c r="F187" s="231" t="s">
        <v>230</v>
      </c>
      <c r="G187" s="231">
        <f t="shared" ref="G187:G207" si="9">VALUE(LEFT(H187, FIND("-", H187)-1))</f>
        <v>2025</v>
      </c>
      <c r="H187" s="239" t="s">
        <v>23</v>
      </c>
      <c r="I187" s="247">
        <v>0</v>
      </c>
      <c r="J187" s="248">
        <f>IF((J$4-$G187)&lt;($C187+$B187),IF(J$4=$G187+$B187,SUMIFS(INDEX('ABP REC Calc'!$G$6:$AB$69,,MATCH('ABP REC Deliveries'!$H187,'ABP REC Calc'!$G$5:$AB$5,0)),'ABP REC Calc'!$C$6:$C$69,'ABP REC Deliveries'!$E187,'ABP REC Calc'!$B$6:$B$69,'ABP REC Deliveries'!$F187),
IF(J$4&gt;$G187,I187*(1-Inputs_ByYear!$D$4),0)),0)</f>
        <v>0</v>
      </c>
      <c r="K187" s="248">
        <f>IF((K$4-$G187)&lt;($C187+$B187),IF(K$4=$G187+$B187,SUMIFS(INDEX('ABP REC Calc'!$G$6:$AB$69,,MATCH('ABP REC Deliveries'!$H187,'ABP REC Calc'!$G$5:$AB$5,0)),'ABP REC Calc'!$C$6:$C$69,'ABP REC Deliveries'!$E187,'ABP REC Calc'!$B$6:$B$69,'ABP REC Deliveries'!$F187),
IF(K$4&gt;$G187,J187*(1-Inputs_ByYear!$D$4),0)),0)</f>
        <v>14218.110719999999</v>
      </c>
      <c r="L187" s="248">
        <f>IF((L$4-$G187)&lt;($C187+$B187),IF(L$4=$G187+$B187,SUMIFS(INDEX('ABP REC Calc'!$G$6:$AB$69,,MATCH('ABP REC Deliveries'!$H187,'ABP REC Calc'!$G$5:$AB$5,0)),'ABP REC Calc'!$C$6:$C$69,'ABP REC Deliveries'!$E187,'ABP REC Calc'!$B$6:$B$69,'ABP REC Deliveries'!$F187),
IF(L$4&gt;$G187,K187*(1-Inputs_ByYear!$D$4),0)),0)</f>
        <v>14147.020166399998</v>
      </c>
      <c r="M187" s="248">
        <f>IF((M$4-$G187)&lt;($C187+$B187),IF(M$4=$G187+$B187,SUMIFS(INDEX('ABP REC Calc'!$G$6:$AB$69,,MATCH('ABP REC Deliveries'!$H187,'ABP REC Calc'!$G$5:$AB$5,0)),'ABP REC Calc'!$C$6:$C$69,'ABP REC Deliveries'!$E187,'ABP REC Calc'!$B$6:$B$69,'ABP REC Deliveries'!$F187),
IF(M$4&gt;$G187,L187*(1-Inputs_ByYear!$D$4),0)),0)</f>
        <v>14076.285065567998</v>
      </c>
      <c r="N187" s="248">
        <f>IF((N$4-$G187)&lt;($C187+$B187),IF(N$4=$G187+$B187,SUMIFS(INDEX('ABP REC Calc'!$G$6:$AB$69,,MATCH('ABP REC Deliveries'!$H187,'ABP REC Calc'!$G$5:$AB$5,0)),'ABP REC Calc'!$C$6:$C$69,'ABP REC Deliveries'!$E187,'ABP REC Calc'!$B$6:$B$69,'ABP REC Deliveries'!$F187),
IF(N$4&gt;$G187,M187*(1-Inputs_ByYear!$D$4),0)),0)</f>
        <v>14005.903640240158</v>
      </c>
      <c r="O187" s="248">
        <f>IF((O$4-$G187)&lt;($C187+$B187),IF(O$4=$G187+$B187,SUMIFS(INDEX('ABP REC Calc'!$G$6:$AB$69,,MATCH('ABP REC Deliveries'!$H187,'ABP REC Calc'!$G$5:$AB$5,0)),'ABP REC Calc'!$C$6:$C$69,'ABP REC Deliveries'!$E187,'ABP REC Calc'!$B$6:$B$69,'ABP REC Deliveries'!$F187),
IF(O$4&gt;$G187,N187*(1-Inputs_ByYear!$D$4),0)),0)</f>
        <v>13935.874122038957</v>
      </c>
      <c r="P187" s="248">
        <f>IF((P$4-$G187)&lt;($C187+$B187),IF(P$4=$G187+$B187,SUMIFS(INDEX('ABP REC Calc'!$G$6:$AB$69,,MATCH('ABP REC Deliveries'!$H187,'ABP REC Calc'!$G$5:$AB$5,0)),'ABP REC Calc'!$C$6:$C$69,'ABP REC Deliveries'!$E187,'ABP REC Calc'!$B$6:$B$69,'ABP REC Deliveries'!$F187),
IF(P$4&gt;$G187,O187*(1-Inputs_ByYear!$D$4),0)),0)</f>
        <v>13866.194751428762</v>
      </c>
      <c r="Q187" s="248">
        <f>IF((Q$4-$G187)&lt;($C187+$B187),IF(Q$4=$G187+$B187,SUMIFS(INDEX('ABP REC Calc'!$G$6:$AB$69,,MATCH('ABP REC Deliveries'!$H187,'ABP REC Calc'!$G$5:$AB$5,0)),'ABP REC Calc'!$C$6:$C$69,'ABP REC Deliveries'!$E187,'ABP REC Calc'!$B$6:$B$69,'ABP REC Deliveries'!$F187),
IF(Q$4&gt;$G187,P187*(1-Inputs_ByYear!$D$4),0)),0)</f>
        <v>13796.863777671619</v>
      </c>
      <c r="R187" s="248">
        <f>IF((R$4-$G187)&lt;($C187+$B187),IF(R$4=$G187+$B187,SUMIFS(INDEX('ABP REC Calc'!$G$6:$AB$69,,MATCH('ABP REC Deliveries'!$H187,'ABP REC Calc'!$G$5:$AB$5,0)),'ABP REC Calc'!$C$6:$C$69,'ABP REC Deliveries'!$E187,'ABP REC Calc'!$B$6:$B$69,'ABP REC Deliveries'!$F187),
IF(R$4&gt;$G187,Q187*(1-Inputs_ByYear!$D$4),0)),0)</f>
        <v>13727.87945878326</v>
      </c>
      <c r="S187" s="248">
        <f>IF((S$4-$G187)&lt;($C187+$B187),IF(S$4=$G187+$B187,SUMIFS(INDEX('ABP REC Calc'!$G$6:$AB$69,,MATCH('ABP REC Deliveries'!$H187,'ABP REC Calc'!$G$5:$AB$5,0)),'ABP REC Calc'!$C$6:$C$69,'ABP REC Deliveries'!$E187,'ABP REC Calc'!$B$6:$B$69,'ABP REC Deliveries'!$F187),
IF(S$4&gt;$G187,R187*(1-Inputs_ByYear!$D$4),0)),0)</f>
        <v>13659.240061489343</v>
      </c>
      <c r="T187" s="248">
        <f>IF((T$4-$G187)&lt;($C187+$B187),IF(T$4=$G187+$B187,SUMIFS(INDEX('ABP REC Calc'!$G$6:$AB$69,,MATCH('ABP REC Deliveries'!$H187,'ABP REC Calc'!$G$5:$AB$5,0)),'ABP REC Calc'!$C$6:$C$69,'ABP REC Deliveries'!$E187,'ABP REC Calc'!$B$6:$B$69,'ABP REC Deliveries'!$F187),
IF(T$4&gt;$G187,S187*(1-Inputs_ByYear!$D$4),0)),0)</f>
        <v>13590.943861181897</v>
      </c>
      <c r="U187" s="248">
        <f>IF((U$4-$G187)&lt;($C187+$B187),IF(U$4=$G187+$B187,SUMIFS(INDEX('ABP REC Calc'!$G$6:$AB$69,,MATCH('ABP REC Deliveries'!$H187,'ABP REC Calc'!$G$5:$AB$5,0)),'ABP REC Calc'!$C$6:$C$69,'ABP REC Deliveries'!$E187,'ABP REC Calc'!$B$6:$B$69,'ABP REC Deliveries'!$F187),
IF(U$4&gt;$G187,T187*(1-Inputs_ByYear!$D$4),0)),0)</f>
        <v>13522.989141875987</v>
      </c>
      <c r="V187" s="248">
        <f>IF((V$4-$G187)&lt;($C187+$B187),IF(V$4=$G187+$B187,SUMIFS(INDEX('ABP REC Calc'!$G$6:$AB$69,,MATCH('ABP REC Deliveries'!$H187,'ABP REC Calc'!$G$5:$AB$5,0)),'ABP REC Calc'!$C$6:$C$69,'ABP REC Deliveries'!$E187,'ABP REC Calc'!$B$6:$B$69,'ABP REC Deliveries'!$F187),
IF(V$4&gt;$G187,U187*(1-Inputs_ByYear!$D$4),0)),0)</f>
        <v>13455.374196166607</v>
      </c>
      <c r="W187" s="248">
        <f>IF((W$4-$G187)&lt;($C187+$B187),IF(W$4=$G187+$B187,SUMIFS(INDEX('ABP REC Calc'!$G$6:$AB$69,,MATCH('ABP REC Deliveries'!$H187,'ABP REC Calc'!$G$5:$AB$5,0)),'ABP REC Calc'!$C$6:$C$69,'ABP REC Deliveries'!$E187,'ABP REC Calc'!$B$6:$B$69,'ABP REC Deliveries'!$F187),
IF(W$4&gt;$G187,V187*(1-Inputs_ByYear!$D$4),0)),0)</f>
        <v>13388.097325185774</v>
      </c>
      <c r="X187" s="248">
        <f>IF((X$4-$G187)&lt;($C187+$B187),IF(X$4=$G187+$B187,SUMIFS(INDEX('ABP REC Calc'!$G$6:$AB$69,,MATCH('ABP REC Deliveries'!$H187,'ABP REC Calc'!$G$5:$AB$5,0)),'ABP REC Calc'!$C$6:$C$69,'ABP REC Deliveries'!$E187,'ABP REC Calc'!$B$6:$B$69,'ABP REC Deliveries'!$F187),
IF(X$4&gt;$G187,W187*(1-Inputs_ByYear!$D$4),0)),0)</f>
        <v>13321.156838559846</v>
      </c>
      <c r="Y187" s="248">
        <f>IF((Y$4-$G187)&lt;($C187+$B187),IF(Y$4=$G187+$B187,SUMIFS(INDEX('ABP REC Calc'!$G$6:$AB$69,,MATCH('ABP REC Deliveries'!$H187,'ABP REC Calc'!$G$5:$AB$5,0)),'ABP REC Calc'!$C$6:$C$69,'ABP REC Deliveries'!$E187,'ABP REC Calc'!$B$6:$B$69,'ABP REC Deliveries'!$F187),
IF(Y$4&gt;$G187,X187*(1-Inputs_ByYear!$D$4),0)),0)</f>
        <v>13254.551054367046</v>
      </c>
      <c r="Z187" s="248">
        <f>IF((Z$4-$G187)&lt;($C187+$B187),IF(Z$4=$G187+$B187,SUMIFS(INDEX('ABP REC Calc'!$G$6:$AB$69,,MATCH('ABP REC Deliveries'!$H187,'ABP REC Calc'!$G$5:$AB$5,0)),'ABP REC Calc'!$C$6:$C$69,'ABP REC Deliveries'!$E187,'ABP REC Calc'!$B$6:$B$69,'ABP REC Deliveries'!$F187),
IF(Z$4&gt;$G187,Y187*(1-Inputs_ByYear!$D$4),0)),0)</f>
        <v>0</v>
      </c>
      <c r="AA187" s="248">
        <f>IF((AA$4-$G187)&lt;($C187+$B187),IF(AA$4=$G187+$B187,SUMIFS(INDEX('ABP REC Calc'!$G$6:$AB$69,,MATCH('ABP REC Deliveries'!$H187,'ABP REC Calc'!$G$5:$AB$5,0)),'ABP REC Calc'!$C$6:$C$69,'ABP REC Deliveries'!$E187,'ABP REC Calc'!$B$6:$B$69,'ABP REC Deliveries'!$F187),
IF(AA$4&gt;$G187,Z187*(1-Inputs_ByYear!$D$4),0)),0)</f>
        <v>0</v>
      </c>
      <c r="AB187" s="248">
        <f>IF((AB$4-$G187)&lt;($C187+$B187),IF(AB$4=$G187+$B187,SUMIFS(INDEX('ABP REC Calc'!$G$6:$AB$69,,MATCH('ABP REC Deliveries'!$H187,'ABP REC Calc'!$G$5:$AB$5,0)),'ABP REC Calc'!$C$6:$C$69,'ABP REC Deliveries'!$E187,'ABP REC Calc'!$B$6:$B$69,'ABP REC Deliveries'!$F187),
IF(AB$4&gt;$G187,AA187*(1-Inputs_ByYear!$D$4),0)),0)</f>
        <v>0</v>
      </c>
      <c r="AC187" s="248">
        <f>IF((AC$4-$G187)&lt;($C187+$B187),IF(AC$4=$G187+$B187,SUMIFS(INDEX('ABP REC Calc'!$G$6:$AB$69,,MATCH('ABP REC Deliveries'!$H187,'ABP REC Calc'!$G$5:$AB$5,0)),'ABP REC Calc'!$C$6:$C$69,'ABP REC Deliveries'!$E187,'ABP REC Calc'!$B$6:$B$69,'ABP REC Deliveries'!$F187),
IF(AC$4&gt;$G187,AB187*(1-Inputs_ByYear!$D$4),0)),0)</f>
        <v>0</v>
      </c>
      <c r="AD187" s="248">
        <f>IF((AD$4-$G187)&lt;($C187+$B187),IF(AD$4=$G187+$B187,SUMIFS(INDEX('ABP REC Calc'!$G$6:$AB$69,,MATCH('ABP REC Deliveries'!$H187,'ABP REC Calc'!$G$5:$AB$5,0)),'ABP REC Calc'!$C$6:$C$69,'ABP REC Deliveries'!$E187,'ABP REC Calc'!$B$6:$B$69,'ABP REC Deliveries'!$F187),
IF(AD$4&gt;$G187,AC187*(1-Inputs_ByYear!$D$4),0)),0)</f>
        <v>0</v>
      </c>
    </row>
    <row r="188" spans="2:30" ht="14.45" customHeight="1">
      <c r="B188" s="64">
        <v>1</v>
      </c>
      <c r="C188" s="64">
        <v>15</v>
      </c>
      <c r="D188" s="64" t="s">
        <v>229</v>
      </c>
      <c r="E188" s="234" t="s">
        <v>210</v>
      </c>
      <c r="F188" s="231" t="s">
        <v>230</v>
      </c>
      <c r="G188" s="231">
        <f t="shared" si="9"/>
        <v>2026</v>
      </c>
      <c r="H188" s="239" t="s">
        <v>24</v>
      </c>
      <c r="I188" s="247">
        <v>0</v>
      </c>
      <c r="J188" s="248">
        <f>IF((J$4-$G188)&lt;($C188+$B188),IF(J$4=$G188+$B188,SUMIFS(INDEX('ABP REC Calc'!$G$6:$AB$69,,MATCH('ABP REC Deliveries'!$H188,'ABP REC Calc'!$G$5:$AB$5,0)),'ABP REC Calc'!$C$6:$C$69,'ABP REC Deliveries'!$E188,'ABP REC Calc'!$B$6:$B$69,'ABP REC Deliveries'!$F188),
IF(J$4&gt;$G188,I188*(1-Inputs_ByYear!$D$4),0)),0)</f>
        <v>0</v>
      </c>
      <c r="K188" s="248">
        <f>IF((K$4-$G188)&lt;($C188+$B188),IF(K$4=$G188+$B188,SUMIFS(INDEX('ABP REC Calc'!$G$6:$AB$69,,MATCH('ABP REC Deliveries'!$H188,'ABP REC Calc'!$G$5:$AB$5,0)),'ABP REC Calc'!$C$6:$C$69,'ABP REC Deliveries'!$E188,'ABP REC Calc'!$B$6:$B$69,'ABP REC Deliveries'!$F188),
IF(K$4&gt;$G188,J188*(1-Inputs_ByYear!$D$4),0)),0)</f>
        <v>0</v>
      </c>
      <c r="L188" s="248">
        <f>IF((L$4-$G188)&lt;($C188+$B188),IF(L$4=$G188+$B188,SUMIFS(INDEX('ABP REC Calc'!$G$6:$AB$69,,MATCH('ABP REC Deliveries'!$H188,'ABP REC Calc'!$G$5:$AB$5,0)),'ABP REC Calc'!$C$6:$C$69,'ABP REC Deliveries'!$E188,'ABP REC Calc'!$B$6:$B$69,'ABP REC Deliveries'!$F188),
IF(L$4&gt;$G188,K188*(1-Inputs_ByYear!$D$4),0)),0)</f>
        <v>14218.110719999999</v>
      </c>
      <c r="M188" s="248">
        <f>IF((M$4-$G188)&lt;($C188+$B188),IF(M$4=$G188+$B188,SUMIFS(INDEX('ABP REC Calc'!$G$6:$AB$69,,MATCH('ABP REC Deliveries'!$H188,'ABP REC Calc'!$G$5:$AB$5,0)),'ABP REC Calc'!$C$6:$C$69,'ABP REC Deliveries'!$E188,'ABP REC Calc'!$B$6:$B$69,'ABP REC Deliveries'!$F188),
IF(M$4&gt;$G188,L188*(1-Inputs_ByYear!$D$4),0)),0)</f>
        <v>14147.020166399998</v>
      </c>
      <c r="N188" s="248">
        <f>IF((N$4-$G188)&lt;($C188+$B188),IF(N$4=$G188+$B188,SUMIFS(INDEX('ABP REC Calc'!$G$6:$AB$69,,MATCH('ABP REC Deliveries'!$H188,'ABP REC Calc'!$G$5:$AB$5,0)),'ABP REC Calc'!$C$6:$C$69,'ABP REC Deliveries'!$E188,'ABP REC Calc'!$B$6:$B$69,'ABP REC Deliveries'!$F188),
IF(N$4&gt;$G188,M188*(1-Inputs_ByYear!$D$4),0)),0)</f>
        <v>14076.285065567998</v>
      </c>
      <c r="O188" s="248">
        <f>IF((O$4-$G188)&lt;($C188+$B188),IF(O$4=$G188+$B188,SUMIFS(INDEX('ABP REC Calc'!$G$6:$AB$69,,MATCH('ABP REC Deliveries'!$H188,'ABP REC Calc'!$G$5:$AB$5,0)),'ABP REC Calc'!$C$6:$C$69,'ABP REC Deliveries'!$E188,'ABP REC Calc'!$B$6:$B$69,'ABP REC Deliveries'!$F188),
IF(O$4&gt;$G188,N188*(1-Inputs_ByYear!$D$4),0)),0)</f>
        <v>14005.903640240158</v>
      </c>
      <c r="P188" s="248">
        <f>IF((P$4-$G188)&lt;($C188+$B188),IF(P$4=$G188+$B188,SUMIFS(INDEX('ABP REC Calc'!$G$6:$AB$69,,MATCH('ABP REC Deliveries'!$H188,'ABP REC Calc'!$G$5:$AB$5,0)),'ABP REC Calc'!$C$6:$C$69,'ABP REC Deliveries'!$E188,'ABP REC Calc'!$B$6:$B$69,'ABP REC Deliveries'!$F188),
IF(P$4&gt;$G188,O188*(1-Inputs_ByYear!$D$4),0)),0)</f>
        <v>13935.874122038957</v>
      </c>
      <c r="Q188" s="248">
        <f>IF((Q$4-$G188)&lt;($C188+$B188),IF(Q$4=$G188+$B188,SUMIFS(INDEX('ABP REC Calc'!$G$6:$AB$69,,MATCH('ABP REC Deliveries'!$H188,'ABP REC Calc'!$G$5:$AB$5,0)),'ABP REC Calc'!$C$6:$C$69,'ABP REC Deliveries'!$E188,'ABP REC Calc'!$B$6:$B$69,'ABP REC Deliveries'!$F188),
IF(Q$4&gt;$G188,P188*(1-Inputs_ByYear!$D$4),0)),0)</f>
        <v>13866.194751428762</v>
      </c>
      <c r="R188" s="248">
        <f>IF((R$4-$G188)&lt;($C188+$B188),IF(R$4=$G188+$B188,SUMIFS(INDEX('ABP REC Calc'!$G$6:$AB$69,,MATCH('ABP REC Deliveries'!$H188,'ABP REC Calc'!$G$5:$AB$5,0)),'ABP REC Calc'!$C$6:$C$69,'ABP REC Deliveries'!$E188,'ABP REC Calc'!$B$6:$B$69,'ABP REC Deliveries'!$F188),
IF(R$4&gt;$G188,Q188*(1-Inputs_ByYear!$D$4),0)),0)</f>
        <v>13796.863777671619</v>
      </c>
      <c r="S188" s="248">
        <f>IF((S$4-$G188)&lt;($C188+$B188),IF(S$4=$G188+$B188,SUMIFS(INDEX('ABP REC Calc'!$G$6:$AB$69,,MATCH('ABP REC Deliveries'!$H188,'ABP REC Calc'!$G$5:$AB$5,0)),'ABP REC Calc'!$C$6:$C$69,'ABP REC Deliveries'!$E188,'ABP REC Calc'!$B$6:$B$69,'ABP REC Deliveries'!$F188),
IF(S$4&gt;$G188,R188*(1-Inputs_ByYear!$D$4),0)),0)</f>
        <v>13727.87945878326</v>
      </c>
      <c r="T188" s="248">
        <f>IF((T$4-$G188)&lt;($C188+$B188),IF(T$4=$G188+$B188,SUMIFS(INDEX('ABP REC Calc'!$G$6:$AB$69,,MATCH('ABP REC Deliveries'!$H188,'ABP REC Calc'!$G$5:$AB$5,0)),'ABP REC Calc'!$C$6:$C$69,'ABP REC Deliveries'!$E188,'ABP REC Calc'!$B$6:$B$69,'ABP REC Deliveries'!$F188),
IF(T$4&gt;$G188,S188*(1-Inputs_ByYear!$D$4),0)),0)</f>
        <v>13659.240061489343</v>
      </c>
      <c r="U188" s="248">
        <f>IF((U$4-$G188)&lt;($C188+$B188),IF(U$4=$G188+$B188,SUMIFS(INDEX('ABP REC Calc'!$G$6:$AB$69,,MATCH('ABP REC Deliveries'!$H188,'ABP REC Calc'!$G$5:$AB$5,0)),'ABP REC Calc'!$C$6:$C$69,'ABP REC Deliveries'!$E188,'ABP REC Calc'!$B$6:$B$69,'ABP REC Deliveries'!$F188),
IF(U$4&gt;$G188,T188*(1-Inputs_ByYear!$D$4),0)),0)</f>
        <v>13590.943861181897</v>
      </c>
      <c r="V188" s="248">
        <f>IF((V$4-$G188)&lt;($C188+$B188),IF(V$4=$G188+$B188,SUMIFS(INDEX('ABP REC Calc'!$G$6:$AB$69,,MATCH('ABP REC Deliveries'!$H188,'ABP REC Calc'!$G$5:$AB$5,0)),'ABP REC Calc'!$C$6:$C$69,'ABP REC Deliveries'!$E188,'ABP REC Calc'!$B$6:$B$69,'ABP REC Deliveries'!$F188),
IF(V$4&gt;$G188,U188*(1-Inputs_ByYear!$D$4),0)),0)</f>
        <v>13522.989141875987</v>
      </c>
      <c r="W188" s="248">
        <f>IF((W$4-$G188)&lt;($C188+$B188),IF(W$4=$G188+$B188,SUMIFS(INDEX('ABP REC Calc'!$G$6:$AB$69,,MATCH('ABP REC Deliveries'!$H188,'ABP REC Calc'!$G$5:$AB$5,0)),'ABP REC Calc'!$C$6:$C$69,'ABP REC Deliveries'!$E188,'ABP REC Calc'!$B$6:$B$69,'ABP REC Deliveries'!$F188),
IF(W$4&gt;$G188,V188*(1-Inputs_ByYear!$D$4),0)),0)</f>
        <v>13455.374196166607</v>
      </c>
      <c r="X188" s="248">
        <f>IF((X$4-$G188)&lt;($C188+$B188),IF(X$4=$G188+$B188,SUMIFS(INDEX('ABP REC Calc'!$G$6:$AB$69,,MATCH('ABP REC Deliveries'!$H188,'ABP REC Calc'!$G$5:$AB$5,0)),'ABP REC Calc'!$C$6:$C$69,'ABP REC Deliveries'!$E188,'ABP REC Calc'!$B$6:$B$69,'ABP REC Deliveries'!$F188),
IF(X$4&gt;$G188,W188*(1-Inputs_ByYear!$D$4),0)),0)</f>
        <v>13388.097325185774</v>
      </c>
      <c r="Y188" s="248">
        <f>IF((Y$4-$G188)&lt;($C188+$B188),IF(Y$4=$G188+$B188,SUMIFS(INDEX('ABP REC Calc'!$G$6:$AB$69,,MATCH('ABP REC Deliveries'!$H188,'ABP REC Calc'!$G$5:$AB$5,0)),'ABP REC Calc'!$C$6:$C$69,'ABP REC Deliveries'!$E188,'ABP REC Calc'!$B$6:$B$69,'ABP REC Deliveries'!$F188),
IF(Y$4&gt;$G188,X188*(1-Inputs_ByYear!$D$4),0)),0)</f>
        <v>13321.156838559846</v>
      </c>
      <c r="Z188" s="248">
        <f>IF((Z$4-$G188)&lt;($C188+$B188),IF(Z$4=$G188+$B188,SUMIFS(INDEX('ABP REC Calc'!$G$6:$AB$69,,MATCH('ABP REC Deliveries'!$H188,'ABP REC Calc'!$G$5:$AB$5,0)),'ABP REC Calc'!$C$6:$C$69,'ABP REC Deliveries'!$E188,'ABP REC Calc'!$B$6:$B$69,'ABP REC Deliveries'!$F188),
IF(Z$4&gt;$G188,Y188*(1-Inputs_ByYear!$D$4),0)),0)</f>
        <v>13254.551054367046</v>
      </c>
      <c r="AA188" s="248">
        <f>IF((AA$4-$G188)&lt;($C188+$B188),IF(AA$4=$G188+$B188,SUMIFS(INDEX('ABP REC Calc'!$G$6:$AB$69,,MATCH('ABP REC Deliveries'!$H188,'ABP REC Calc'!$G$5:$AB$5,0)),'ABP REC Calc'!$C$6:$C$69,'ABP REC Deliveries'!$E188,'ABP REC Calc'!$B$6:$B$69,'ABP REC Deliveries'!$F188),
IF(AA$4&gt;$G188,Z188*(1-Inputs_ByYear!$D$4),0)),0)</f>
        <v>0</v>
      </c>
      <c r="AB188" s="248">
        <f>IF((AB$4-$G188)&lt;($C188+$B188),IF(AB$4=$G188+$B188,SUMIFS(INDEX('ABP REC Calc'!$G$6:$AB$69,,MATCH('ABP REC Deliveries'!$H188,'ABP REC Calc'!$G$5:$AB$5,0)),'ABP REC Calc'!$C$6:$C$69,'ABP REC Deliveries'!$E188,'ABP REC Calc'!$B$6:$B$69,'ABP REC Deliveries'!$F188),
IF(AB$4&gt;$G188,AA188*(1-Inputs_ByYear!$D$4),0)),0)</f>
        <v>0</v>
      </c>
      <c r="AC188" s="248">
        <f>IF((AC$4-$G188)&lt;($C188+$B188),IF(AC$4=$G188+$B188,SUMIFS(INDEX('ABP REC Calc'!$G$6:$AB$69,,MATCH('ABP REC Deliveries'!$H188,'ABP REC Calc'!$G$5:$AB$5,0)),'ABP REC Calc'!$C$6:$C$69,'ABP REC Deliveries'!$E188,'ABP REC Calc'!$B$6:$B$69,'ABP REC Deliveries'!$F188),
IF(AC$4&gt;$G188,AB188*(1-Inputs_ByYear!$D$4),0)),0)</f>
        <v>0</v>
      </c>
      <c r="AD188" s="248">
        <f>IF((AD$4-$G188)&lt;($C188+$B188),IF(AD$4=$G188+$B188,SUMIFS(INDEX('ABP REC Calc'!$G$6:$AB$69,,MATCH('ABP REC Deliveries'!$H188,'ABP REC Calc'!$G$5:$AB$5,0)),'ABP REC Calc'!$C$6:$C$69,'ABP REC Deliveries'!$E188,'ABP REC Calc'!$B$6:$B$69,'ABP REC Deliveries'!$F188),
IF(AD$4&gt;$G188,AC188*(1-Inputs_ByYear!$D$4),0)),0)</f>
        <v>0</v>
      </c>
    </row>
    <row r="189" spans="2:30" ht="14.45" customHeight="1">
      <c r="B189" s="64">
        <v>1</v>
      </c>
      <c r="C189" s="64">
        <v>15</v>
      </c>
      <c r="D189" s="64" t="s">
        <v>229</v>
      </c>
      <c r="E189" s="234" t="s">
        <v>210</v>
      </c>
      <c r="F189" s="231" t="s">
        <v>230</v>
      </c>
      <c r="G189" s="231">
        <f t="shared" si="9"/>
        <v>2027</v>
      </c>
      <c r="H189" s="239" t="s">
        <v>25</v>
      </c>
      <c r="I189" s="247">
        <v>0</v>
      </c>
      <c r="J189" s="248">
        <f>IF((J$4-$G189)&lt;($C189+$B189),IF(J$4=$G189+$B189,SUMIFS(INDEX('ABP REC Calc'!$G$6:$AB$69,,MATCH('ABP REC Deliveries'!$H189,'ABP REC Calc'!$G$5:$AB$5,0)),'ABP REC Calc'!$C$6:$C$69,'ABP REC Deliveries'!$E189,'ABP REC Calc'!$B$6:$B$69,'ABP REC Deliveries'!$F189),
IF(J$4&gt;$G189,I189*(1-Inputs_ByYear!$D$4),0)),0)</f>
        <v>0</v>
      </c>
      <c r="K189" s="248">
        <f>IF((K$4-$G189)&lt;($C189+$B189),IF(K$4=$G189+$B189,SUMIFS(INDEX('ABP REC Calc'!$G$6:$AB$69,,MATCH('ABP REC Deliveries'!$H189,'ABP REC Calc'!$G$5:$AB$5,0)),'ABP REC Calc'!$C$6:$C$69,'ABP REC Deliveries'!$E189,'ABP REC Calc'!$B$6:$B$69,'ABP REC Deliveries'!$F189),
IF(K$4&gt;$G189,J189*(1-Inputs_ByYear!$D$4),0)),0)</f>
        <v>0</v>
      </c>
      <c r="L189" s="248">
        <f>IF((L$4-$G189)&lt;($C189+$B189),IF(L$4=$G189+$B189,SUMIFS(INDEX('ABP REC Calc'!$G$6:$AB$69,,MATCH('ABP REC Deliveries'!$H189,'ABP REC Calc'!$G$5:$AB$5,0)),'ABP REC Calc'!$C$6:$C$69,'ABP REC Deliveries'!$E189,'ABP REC Calc'!$B$6:$B$69,'ABP REC Deliveries'!$F189),
IF(L$4&gt;$G189,K189*(1-Inputs_ByYear!$D$4),0)),0)</f>
        <v>0</v>
      </c>
      <c r="M189" s="248">
        <f>IF((M$4-$G189)&lt;($C189+$B189),IF(M$4=$G189+$B189,SUMIFS(INDEX('ABP REC Calc'!$G$6:$AB$69,,MATCH('ABP REC Deliveries'!$H189,'ABP REC Calc'!$G$5:$AB$5,0)),'ABP REC Calc'!$C$6:$C$69,'ABP REC Deliveries'!$E189,'ABP REC Calc'!$B$6:$B$69,'ABP REC Deliveries'!$F189),
IF(M$4&gt;$G189,L189*(1-Inputs_ByYear!$D$4),0)),0)</f>
        <v>14218.110719999999</v>
      </c>
      <c r="N189" s="248">
        <f>IF((N$4-$G189)&lt;($C189+$B189),IF(N$4=$G189+$B189,SUMIFS(INDEX('ABP REC Calc'!$G$6:$AB$69,,MATCH('ABP REC Deliveries'!$H189,'ABP REC Calc'!$G$5:$AB$5,0)),'ABP REC Calc'!$C$6:$C$69,'ABP REC Deliveries'!$E189,'ABP REC Calc'!$B$6:$B$69,'ABP REC Deliveries'!$F189),
IF(N$4&gt;$G189,M189*(1-Inputs_ByYear!$D$4),0)),0)</f>
        <v>14147.020166399998</v>
      </c>
      <c r="O189" s="248">
        <f>IF((O$4-$G189)&lt;($C189+$B189),IF(O$4=$G189+$B189,SUMIFS(INDEX('ABP REC Calc'!$G$6:$AB$69,,MATCH('ABP REC Deliveries'!$H189,'ABP REC Calc'!$G$5:$AB$5,0)),'ABP REC Calc'!$C$6:$C$69,'ABP REC Deliveries'!$E189,'ABP REC Calc'!$B$6:$B$69,'ABP REC Deliveries'!$F189),
IF(O$4&gt;$G189,N189*(1-Inputs_ByYear!$D$4),0)),0)</f>
        <v>14076.285065567998</v>
      </c>
      <c r="P189" s="248">
        <f>IF((P$4-$G189)&lt;($C189+$B189),IF(P$4=$G189+$B189,SUMIFS(INDEX('ABP REC Calc'!$G$6:$AB$69,,MATCH('ABP REC Deliveries'!$H189,'ABP REC Calc'!$G$5:$AB$5,0)),'ABP REC Calc'!$C$6:$C$69,'ABP REC Deliveries'!$E189,'ABP REC Calc'!$B$6:$B$69,'ABP REC Deliveries'!$F189),
IF(P$4&gt;$G189,O189*(1-Inputs_ByYear!$D$4),0)),0)</f>
        <v>14005.903640240158</v>
      </c>
      <c r="Q189" s="248">
        <f>IF((Q$4-$G189)&lt;($C189+$B189),IF(Q$4=$G189+$B189,SUMIFS(INDEX('ABP REC Calc'!$G$6:$AB$69,,MATCH('ABP REC Deliveries'!$H189,'ABP REC Calc'!$G$5:$AB$5,0)),'ABP REC Calc'!$C$6:$C$69,'ABP REC Deliveries'!$E189,'ABP REC Calc'!$B$6:$B$69,'ABP REC Deliveries'!$F189),
IF(Q$4&gt;$G189,P189*(1-Inputs_ByYear!$D$4),0)),0)</f>
        <v>13935.874122038957</v>
      </c>
      <c r="R189" s="248">
        <f>IF((R$4-$G189)&lt;($C189+$B189),IF(R$4=$G189+$B189,SUMIFS(INDEX('ABP REC Calc'!$G$6:$AB$69,,MATCH('ABP REC Deliveries'!$H189,'ABP REC Calc'!$G$5:$AB$5,0)),'ABP REC Calc'!$C$6:$C$69,'ABP REC Deliveries'!$E189,'ABP REC Calc'!$B$6:$B$69,'ABP REC Deliveries'!$F189),
IF(R$4&gt;$G189,Q189*(1-Inputs_ByYear!$D$4),0)),0)</f>
        <v>13866.194751428762</v>
      </c>
      <c r="S189" s="248">
        <f>IF((S$4-$G189)&lt;($C189+$B189),IF(S$4=$G189+$B189,SUMIFS(INDEX('ABP REC Calc'!$G$6:$AB$69,,MATCH('ABP REC Deliveries'!$H189,'ABP REC Calc'!$G$5:$AB$5,0)),'ABP REC Calc'!$C$6:$C$69,'ABP REC Deliveries'!$E189,'ABP REC Calc'!$B$6:$B$69,'ABP REC Deliveries'!$F189),
IF(S$4&gt;$G189,R189*(1-Inputs_ByYear!$D$4),0)),0)</f>
        <v>13796.863777671619</v>
      </c>
      <c r="T189" s="248">
        <f>IF((T$4-$G189)&lt;($C189+$B189),IF(T$4=$G189+$B189,SUMIFS(INDEX('ABP REC Calc'!$G$6:$AB$69,,MATCH('ABP REC Deliveries'!$H189,'ABP REC Calc'!$G$5:$AB$5,0)),'ABP REC Calc'!$C$6:$C$69,'ABP REC Deliveries'!$E189,'ABP REC Calc'!$B$6:$B$69,'ABP REC Deliveries'!$F189),
IF(T$4&gt;$G189,S189*(1-Inputs_ByYear!$D$4),0)),0)</f>
        <v>13727.87945878326</v>
      </c>
      <c r="U189" s="248">
        <f>IF((U$4-$G189)&lt;($C189+$B189),IF(U$4=$G189+$B189,SUMIFS(INDEX('ABP REC Calc'!$G$6:$AB$69,,MATCH('ABP REC Deliveries'!$H189,'ABP REC Calc'!$G$5:$AB$5,0)),'ABP REC Calc'!$C$6:$C$69,'ABP REC Deliveries'!$E189,'ABP REC Calc'!$B$6:$B$69,'ABP REC Deliveries'!$F189),
IF(U$4&gt;$G189,T189*(1-Inputs_ByYear!$D$4),0)),0)</f>
        <v>13659.240061489343</v>
      </c>
      <c r="V189" s="248">
        <f>IF((V$4-$G189)&lt;($C189+$B189),IF(V$4=$G189+$B189,SUMIFS(INDEX('ABP REC Calc'!$G$6:$AB$69,,MATCH('ABP REC Deliveries'!$H189,'ABP REC Calc'!$G$5:$AB$5,0)),'ABP REC Calc'!$C$6:$C$69,'ABP REC Deliveries'!$E189,'ABP REC Calc'!$B$6:$B$69,'ABP REC Deliveries'!$F189),
IF(V$4&gt;$G189,U189*(1-Inputs_ByYear!$D$4),0)),0)</f>
        <v>13590.943861181897</v>
      </c>
      <c r="W189" s="248">
        <f>IF((W$4-$G189)&lt;($C189+$B189),IF(W$4=$G189+$B189,SUMIFS(INDEX('ABP REC Calc'!$G$6:$AB$69,,MATCH('ABP REC Deliveries'!$H189,'ABP REC Calc'!$G$5:$AB$5,0)),'ABP REC Calc'!$C$6:$C$69,'ABP REC Deliveries'!$E189,'ABP REC Calc'!$B$6:$B$69,'ABP REC Deliveries'!$F189),
IF(W$4&gt;$G189,V189*(1-Inputs_ByYear!$D$4),0)),0)</f>
        <v>13522.989141875987</v>
      </c>
      <c r="X189" s="248">
        <f>IF((X$4-$G189)&lt;($C189+$B189),IF(X$4=$G189+$B189,SUMIFS(INDEX('ABP REC Calc'!$G$6:$AB$69,,MATCH('ABP REC Deliveries'!$H189,'ABP REC Calc'!$G$5:$AB$5,0)),'ABP REC Calc'!$C$6:$C$69,'ABP REC Deliveries'!$E189,'ABP REC Calc'!$B$6:$B$69,'ABP REC Deliveries'!$F189),
IF(X$4&gt;$G189,W189*(1-Inputs_ByYear!$D$4),0)),0)</f>
        <v>13455.374196166607</v>
      </c>
      <c r="Y189" s="248">
        <f>IF((Y$4-$G189)&lt;($C189+$B189),IF(Y$4=$G189+$B189,SUMIFS(INDEX('ABP REC Calc'!$G$6:$AB$69,,MATCH('ABP REC Deliveries'!$H189,'ABP REC Calc'!$G$5:$AB$5,0)),'ABP REC Calc'!$C$6:$C$69,'ABP REC Deliveries'!$E189,'ABP REC Calc'!$B$6:$B$69,'ABP REC Deliveries'!$F189),
IF(Y$4&gt;$G189,X189*(1-Inputs_ByYear!$D$4),0)),0)</f>
        <v>13388.097325185774</v>
      </c>
      <c r="Z189" s="248">
        <f>IF((Z$4-$G189)&lt;($C189+$B189),IF(Z$4=$G189+$B189,SUMIFS(INDEX('ABP REC Calc'!$G$6:$AB$69,,MATCH('ABP REC Deliveries'!$H189,'ABP REC Calc'!$G$5:$AB$5,0)),'ABP REC Calc'!$C$6:$C$69,'ABP REC Deliveries'!$E189,'ABP REC Calc'!$B$6:$B$69,'ABP REC Deliveries'!$F189),
IF(Z$4&gt;$G189,Y189*(1-Inputs_ByYear!$D$4),0)),0)</f>
        <v>13321.156838559846</v>
      </c>
      <c r="AA189" s="248">
        <f>IF((AA$4-$G189)&lt;($C189+$B189),IF(AA$4=$G189+$B189,SUMIFS(INDEX('ABP REC Calc'!$G$6:$AB$69,,MATCH('ABP REC Deliveries'!$H189,'ABP REC Calc'!$G$5:$AB$5,0)),'ABP REC Calc'!$C$6:$C$69,'ABP REC Deliveries'!$E189,'ABP REC Calc'!$B$6:$B$69,'ABP REC Deliveries'!$F189),
IF(AA$4&gt;$G189,Z189*(1-Inputs_ByYear!$D$4),0)),0)</f>
        <v>13254.551054367046</v>
      </c>
      <c r="AB189" s="248">
        <f>IF((AB$4-$G189)&lt;($C189+$B189),IF(AB$4=$G189+$B189,SUMIFS(INDEX('ABP REC Calc'!$G$6:$AB$69,,MATCH('ABP REC Deliveries'!$H189,'ABP REC Calc'!$G$5:$AB$5,0)),'ABP REC Calc'!$C$6:$C$69,'ABP REC Deliveries'!$E189,'ABP REC Calc'!$B$6:$B$69,'ABP REC Deliveries'!$F189),
IF(AB$4&gt;$G189,AA189*(1-Inputs_ByYear!$D$4),0)),0)</f>
        <v>0</v>
      </c>
      <c r="AC189" s="248">
        <f>IF((AC$4-$G189)&lt;($C189+$B189),IF(AC$4=$G189+$B189,SUMIFS(INDEX('ABP REC Calc'!$G$6:$AB$69,,MATCH('ABP REC Deliveries'!$H189,'ABP REC Calc'!$G$5:$AB$5,0)),'ABP REC Calc'!$C$6:$C$69,'ABP REC Deliveries'!$E189,'ABP REC Calc'!$B$6:$B$69,'ABP REC Deliveries'!$F189),
IF(AC$4&gt;$G189,AB189*(1-Inputs_ByYear!$D$4),0)),0)</f>
        <v>0</v>
      </c>
      <c r="AD189" s="248">
        <f>IF((AD$4-$G189)&lt;($C189+$B189),IF(AD$4=$G189+$B189,SUMIFS(INDEX('ABP REC Calc'!$G$6:$AB$69,,MATCH('ABP REC Deliveries'!$H189,'ABP REC Calc'!$G$5:$AB$5,0)),'ABP REC Calc'!$C$6:$C$69,'ABP REC Deliveries'!$E189,'ABP REC Calc'!$B$6:$B$69,'ABP REC Deliveries'!$F189),
IF(AD$4&gt;$G189,AC189*(1-Inputs_ByYear!$D$4),0)),0)</f>
        <v>0</v>
      </c>
    </row>
    <row r="190" spans="2:30" ht="14.45" customHeight="1">
      <c r="B190" s="64">
        <v>1</v>
      </c>
      <c r="C190" s="64">
        <v>15</v>
      </c>
      <c r="D190" s="64" t="s">
        <v>229</v>
      </c>
      <c r="E190" s="234" t="s">
        <v>210</v>
      </c>
      <c r="F190" s="231" t="s">
        <v>230</v>
      </c>
      <c r="G190" s="231">
        <f t="shared" si="9"/>
        <v>2028</v>
      </c>
      <c r="H190" s="239" t="s">
        <v>26</v>
      </c>
      <c r="I190" s="247">
        <v>0</v>
      </c>
      <c r="J190" s="248">
        <f>IF((J$4-$G190)&lt;($C190+$B190),IF(J$4=$G190+$B190,SUMIFS(INDEX('ABP REC Calc'!$G$6:$AB$69,,MATCH('ABP REC Deliveries'!$H190,'ABP REC Calc'!$G$5:$AB$5,0)),'ABP REC Calc'!$C$6:$C$69,'ABP REC Deliveries'!$E190,'ABP REC Calc'!$B$6:$B$69,'ABP REC Deliveries'!$F190),
IF(J$4&gt;$G190,I190*(1-Inputs_ByYear!$D$4),0)),0)</f>
        <v>0</v>
      </c>
      <c r="K190" s="248">
        <f>IF((K$4-$G190)&lt;($C190+$B190),IF(K$4=$G190+$B190,SUMIFS(INDEX('ABP REC Calc'!$G$6:$AB$69,,MATCH('ABP REC Deliveries'!$H190,'ABP REC Calc'!$G$5:$AB$5,0)),'ABP REC Calc'!$C$6:$C$69,'ABP REC Deliveries'!$E190,'ABP REC Calc'!$B$6:$B$69,'ABP REC Deliveries'!$F190),
IF(K$4&gt;$G190,J190*(1-Inputs_ByYear!$D$4),0)),0)</f>
        <v>0</v>
      </c>
      <c r="L190" s="248">
        <f>IF((L$4-$G190)&lt;($C190+$B190),IF(L$4=$G190+$B190,SUMIFS(INDEX('ABP REC Calc'!$G$6:$AB$69,,MATCH('ABP REC Deliveries'!$H190,'ABP REC Calc'!$G$5:$AB$5,0)),'ABP REC Calc'!$C$6:$C$69,'ABP REC Deliveries'!$E190,'ABP REC Calc'!$B$6:$B$69,'ABP REC Deliveries'!$F190),
IF(L$4&gt;$G190,K190*(1-Inputs_ByYear!$D$4),0)),0)</f>
        <v>0</v>
      </c>
      <c r="M190" s="248">
        <f>IF((M$4-$G190)&lt;($C190+$B190),IF(M$4=$G190+$B190,SUMIFS(INDEX('ABP REC Calc'!$G$6:$AB$69,,MATCH('ABP REC Deliveries'!$H190,'ABP REC Calc'!$G$5:$AB$5,0)),'ABP REC Calc'!$C$6:$C$69,'ABP REC Deliveries'!$E190,'ABP REC Calc'!$B$6:$B$69,'ABP REC Deliveries'!$F190),
IF(M$4&gt;$G190,L190*(1-Inputs_ByYear!$D$4),0)),0)</f>
        <v>0</v>
      </c>
      <c r="N190" s="248">
        <f>IF((N$4-$G190)&lt;($C190+$B190),IF(N$4=$G190+$B190,SUMIFS(INDEX('ABP REC Calc'!$G$6:$AB$69,,MATCH('ABP REC Deliveries'!$H190,'ABP REC Calc'!$G$5:$AB$5,0)),'ABP REC Calc'!$C$6:$C$69,'ABP REC Deliveries'!$E190,'ABP REC Calc'!$B$6:$B$69,'ABP REC Deliveries'!$F190),
IF(N$4&gt;$G190,M190*(1-Inputs_ByYear!$D$4),0)),0)</f>
        <v>14218.110719999999</v>
      </c>
      <c r="O190" s="248">
        <f>IF((O$4-$G190)&lt;($C190+$B190),IF(O$4=$G190+$B190,SUMIFS(INDEX('ABP REC Calc'!$G$6:$AB$69,,MATCH('ABP REC Deliveries'!$H190,'ABP REC Calc'!$G$5:$AB$5,0)),'ABP REC Calc'!$C$6:$C$69,'ABP REC Deliveries'!$E190,'ABP REC Calc'!$B$6:$B$69,'ABP REC Deliveries'!$F190),
IF(O$4&gt;$G190,N190*(1-Inputs_ByYear!$D$4),0)),0)</f>
        <v>14147.020166399998</v>
      </c>
      <c r="P190" s="248">
        <f>IF((P$4-$G190)&lt;($C190+$B190),IF(P$4=$G190+$B190,SUMIFS(INDEX('ABP REC Calc'!$G$6:$AB$69,,MATCH('ABP REC Deliveries'!$H190,'ABP REC Calc'!$G$5:$AB$5,0)),'ABP REC Calc'!$C$6:$C$69,'ABP REC Deliveries'!$E190,'ABP REC Calc'!$B$6:$B$69,'ABP REC Deliveries'!$F190),
IF(P$4&gt;$G190,O190*(1-Inputs_ByYear!$D$4),0)),0)</f>
        <v>14076.285065567998</v>
      </c>
      <c r="Q190" s="248">
        <f>IF((Q$4-$G190)&lt;($C190+$B190),IF(Q$4=$G190+$B190,SUMIFS(INDEX('ABP REC Calc'!$G$6:$AB$69,,MATCH('ABP REC Deliveries'!$H190,'ABP REC Calc'!$G$5:$AB$5,0)),'ABP REC Calc'!$C$6:$C$69,'ABP REC Deliveries'!$E190,'ABP REC Calc'!$B$6:$B$69,'ABP REC Deliveries'!$F190),
IF(Q$4&gt;$G190,P190*(1-Inputs_ByYear!$D$4),0)),0)</f>
        <v>14005.903640240158</v>
      </c>
      <c r="R190" s="248">
        <f>IF((R$4-$G190)&lt;($C190+$B190),IF(R$4=$G190+$B190,SUMIFS(INDEX('ABP REC Calc'!$G$6:$AB$69,,MATCH('ABP REC Deliveries'!$H190,'ABP REC Calc'!$G$5:$AB$5,0)),'ABP REC Calc'!$C$6:$C$69,'ABP REC Deliveries'!$E190,'ABP REC Calc'!$B$6:$B$69,'ABP REC Deliveries'!$F190),
IF(R$4&gt;$G190,Q190*(1-Inputs_ByYear!$D$4),0)),0)</f>
        <v>13935.874122038957</v>
      </c>
      <c r="S190" s="248">
        <f>IF((S$4-$G190)&lt;($C190+$B190),IF(S$4=$G190+$B190,SUMIFS(INDEX('ABP REC Calc'!$G$6:$AB$69,,MATCH('ABP REC Deliveries'!$H190,'ABP REC Calc'!$G$5:$AB$5,0)),'ABP REC Calc'!$C$6:$C$69,'ABP REC Deliveries'!$E190,'ABP REC Calc'!$B$6:$B$69,'ABP REC Deliveries'!$F190),
IF(S$4&gt;$G190,R190*(1-Inputs_ByYear!$D$4),0)),0)</f>
        <v>13866.194751428762</v>
      </c>
      <c r="T190" s="248">
        <f>IF((T$4-$G190)&lt;($C190+$B190),IF(T$4=$G190+$B190,SUMIFS(INDEX('ABP REC Calc'!$G$6:$AB$69,,MATCH('ABP REC Deliveries'!$H190,'ABP REC Calc'!$G$5:$AB$5,0)),'ABP REC Calc'!$C$6:$C$69,'ABP REC Deliveries'!$E190,'ABP REC Calc'!$B$6:$B$69,'ABP REC Deliveries'!$F190),
IF(T$4&gt;$G190,S190*(1-Inputs_ByYear!$D$4),0)),0)</f>
        <v>13796.863777671619</v>
      </c>
      <c r="U190" s="248">
        <f>IF((U$4-$G190)&lt;($C190+$B190),IF(U$4=$G190+$B190,SUMIFS(INDEX('ABP REC Calc'!$G$6:$AB$69,,MATCH('ABP REC Deliveries'!$H190,'ABP REC Calc'!$G$5:$AB$5,0)),'ABP REC Calc'!$C$6:$C$69,'ABP REC Deliveries'!$E190,'ABP REC Calc'!$B$6:$B$69,'ABP REC Deliveries'!$F190),
IF(U$4&gt;$G190,T190*(1-Inputs_ByYear!$D$4),0)),0)</f>
        <v>13727.87945878326</v>
      </c>
      <c r="V190" s="248">
        <f>IF((V$4-$G190)&lt;($C190+$B190),IF(V$4=$G190+$B190,SUMIFS(INDEX('ABP REC Calc'!$G$6:$AB$69,,MATCH('ABP REC Deliveries'!$H190,'ABP REC Calc'!$G$5:$AB$5,0)),'ABP REC Calc'!$C$6:$C$69,'ABP REC Deliveries'!$E190,'ABP REC Calc'!$B$6:$B$69,'ABP REC Deliveries'!$F190),
IF(V$4&gt;$G190,U190*(1-Inputs_ByYear!$D$4),0)),0)</f>
        <v>13659.240061489343</v>
      </c>
      <c r="W190" s="248">
        <f>IF((W$4-$G190)&lt;($C190+$B190),IF(W$4=$G190+$B190,SUMIFS(INDEX('ABP REC Calc'!$G$6:$AB$69,,MATCH('ABP REC Deliveries'!$H190,'ABP REC Calc'!$G$5:$AB$5,0)),'ABP REC Calc'!$C$6:$C$69,'ABP REC Deliveries'!$E190,'ABP REC Calc'!$B$6:$B$69,'ABP REC Deliveries'!$F190),
IF(W$4&gt;$G190,V190*(1-Inputs_ByYear!$D$4),0)),0)</f>
        <v>13590.943861181897</v>
      </c>
      <c r="X190" s="248">
        <f>IF((X$4-$G190)&lt;($C190+$B190),IF(X$4=$G190+$B190,SUMIFS(INDEX('ABP REC Calc'!$G$6:$AB$69,,MATCH('ABP REC Deliveries'!$H190,'ABP REC Calc'!$G$5:$AB$5,0)),'ABP REC Calc'!$C$6:$C$69,'ABP REC Deliveries'!$E190,'ABP REC Calc'!$B$6:$B$69,'ABP REC Deliveries'!$F190),
IF(X$4&gt;$G190,W190*(1-Inputs_ByYear!$D$4),0)),0)</f>
        <v>13522.989141875987</v>
      </c>
      <c r="Y190" s="248">
        <f>IF((Y$4-$G190)&lt;($C190+$B190),IF(Y$4=$G190+$B190,SUMIFS(INDEX('ABP REC Calc'!$G$6:$AB$69,,MATCH('ABP REC Deliveries'!$H190,'ABP REC Calc'!$G$5:$AB$5,0)),'ABP REC Calc'!$C$6:$C$69,'ABP REC Deliveries'!$E190,'ABP REC Calc'!$B$6:$B$69,'ABP REC Deliveries'!$F190),
IF(Y$4&gt;$G190,X190*(1-Inputs_ByYear!$D$4),0)),0)</f>
        <v>13455.374196166607</v>
      </c>
      <c r="Z190" s="248">
        <f>IF((Z$4-$G190)&lt;($C190+$B190),IF(Z$4=$G190+$B190,SUMIFS(INDEX('ABP REC Calc'!$G$6:$AB$69,,MATCH('ABP REC Deliveries'!$H190,'ABP REC Calc'!$G$5:$AB$5,0)),'ABP REC Calc'!$C$6:$C$69,'ABP REC Deliveries'!$E190,'ABP REC Calc'!$B$6:$B$69,'ABP REC Deliveries'!$F190),
IF(Z$4&gt;$G190,Y190*(1-Inputs_ByYear!$D$4),0)),0)</f>
        <v>13388.097325185774</v>
      </c>
      <c r="AA190" s="248">
        <f>IF((AA$4-$G190)&lt;($C190+$B190),IF(AA$4=$G190+$B190,SUMIFS(INDEX('ABP REC Calc'!$G$6:$AB$69,,MATCH('ABP REC Deliveries'!$H190,'ABP REC Calc'!$G$5:$AB$5,0)),'ABP REC Calc'!$C$6:$C$69,'ABP REC Deliveries'!$E190,'ABP REC Calc'!$B$6:$B$69,'ABP REC Deliveries'!$F190),
IF(AA$4&gt;$G190,Z190*(1-Inputs_ByYear!$D$4),0)),0)</f>
        <v>13321.156838559846</v>
      </c>
      <c r="AB190" s="248">
        <f>IF((AB$4-$G190)&lt;($C190+$B190),IF(AB$4=$G190+$B190,SUMIFS(INDEX('ABP REC Calc'!$G$6:$AB$69,,MATCH('ABP REC Deliveries'!$H190,'ABP REC Calc'!$G$5:$AB$5,0)),'ABP REC Calc'!$C$6:$C$69,'ABP REC Deliveries'!$E190,'ABP REC Calc'!$B$6:$B$69,'ABP REC Deliveries'!$F190),
IF(AB$4&gt;$G190,AA190*(1-Inputs_ByYear!$D$4),0)),0)</f>
        <v>13254.551054367046</v>
      </c>
      <c r="AC190" s="248">
        <f>IF((AC$4-$G190)&lt;($C190+$B190),IF(AC$4=$G190+$B190,SUMIFS(INDEX('ABP REC Calc'!$G$6:$AB$69,,MATCH('ABP REC Deliveries'!$H190,'ABP REC Calc'!$G$5:$AB$5,0)),'ABP REC Calc'!$C$6:$C$69,'ABP REC Deliveries'!$E190,'ABP REC Calc'!$B$6:$B$69,'ABP REC Deliveries'!$F190),
IF(AC$4&gt;$G190,AB190*(1-Inputs_ByYear!$D$4),0)),0)</f>
        <v>0</v>
      </c>
      <c r="AD190" s="248">
        <f>IF((AD$4-$G190)&lt;($C190+$B190),IF(AD$4=$G190+$B190,SUMIFS(INDEX('ABP REC Calc'!$G$6:$AB$69,,MATCH('ABP REC Deliveries'!$H190,'ABP REC Calc'!$G$5:$AB$5,0)),'ABP REC Calc'!$C$6:$C$69,'ABP REC Deliveries'!$E190,'ABP REC Calc'!$B$6:$B$69,'ABP REC Deliveries'!$F190),
IF(AD$4&gt;$G190,AC190*(1-Inputs_ByYear!$D$4),0)),0)</f>
        <v>0</v>
      </c>
    </row>
    <row r="191" spans="2:30" ht="14.45" customHeight="1">
      <c r="B191" s="64">
        <v>1</v>
      </c>
      <c r="C191" s="64">
        <v>15</v>
      </c>
      <c r="D191" s="64" t="s">
        <v>229</v>
      </c>
      <c r="E191" s="234" t="s">
        <v>210</v>
      </c>
      <c r="F191" s="231" t="s">
        <v>230</v>
      </c>
      <c r="G191" s="231">
        <f t="shared" si="9"/>
        <v>2029</v>
      </c>
      <c r="H191" s="239" t="s">
        <v>27</v>
      </c>
      <c r="I191" s="247">
        <v>0</v>
      </c>
      <c r="J191" s="248">
        <f>IF((J$4-$G191)&lt;($C191+$B191),IF(J$4=$G191+$B191,SUMIFS(INDEX('ABP REC Calc'!$G$6:$AB$69,,MATCH('ABP REC Deliveries'!$H191,'ABP REC Calc'!$G$5:$AB$5,0)),'ABP REC Calc'!$C$6:$C$69,'ABP REC Deliveries'!$E191,'ABP REC Calc'!$B$6:$B$69,'ABP REC Deliveries'!$F191),
IF(J$4&gt;$G191,I191*(1-Inputs_ByYear!$D$4),0)),0)</f>
        <v>0</v>
      </c>
      <c r="K191" s="248">
        <f>IF((K$4-$G191)&lt;($C191+$B191),IF(K$4=$G191+$B191,SUMIFS(INDEX('ABP REC Calc'!$G$6:$AB$69,,MATCH('ABP REC Deliveries'!$H191,'ABP REC Calc'!$G$5:$AB$5,0)),'ABP REC Calc'!$C$6:$C$69,'ABP REC Deliveries'!$E191,'ABP REC Calc'!$B$6:$B$69,'ABP REC Deliveries'!$F191),
IF(K$4&gt;$G191,J191*(1-Inputs_ByYear!$D$4),0)),0)</f>
        <v>0</v>
      </c>
      <c r="L191" s="248">
        <f>IF((L$4-$G191)&lt;($C191+$B191),IF(L$4=$G191+$B191,SUMIFS(INDEX('ABP REC Calc'!$G$6:$AB$69,,MATCH('ABP REC Deliveries'!$H191,'ABP REC Calc'!$G$5:$AB$5,0)),'ABP REC Calc'!$C$6:$C$69,'ABP REC Deliveries'!$E191,'ABP REC Calc'!$B$6:$B$69,'ABP REC Deliveries'!$F191),
IF(L$4&gt;$G191,K191*(1-Inputs_ByYear!$D$4),0)),0)</f>
        <v>0</v>
      </c>
      <c r="M191" s="248">
        <f>IF((M$4-$G191)&lt;($C191+$B191),IF(M$4=$G191+$B191,SUMIFS(INDEX('ABP REC Calc'!$G$6:$AB$69,,MATCH('ABP REC Deliveries'!$H191,'ABP REC Calc'!$G$5:$AB$5,0)),'ABP REC Calc'!$C$6:$C$69,'ABP REC Deliveries'!$E191,'ABP REC Calc'!$B$6:$B$69,'ABP REC Deliveries'!$F191),
IF(M$4&gt;$G191,L191*(1-Inputs_ByYear!$D$4),0)),0)</f>
        <v>0</v>
      </c>
      <c r="N191" s="248">
        <f>IF((N$4-$G191)&lt;($C191+$B191),IF(N$4=$G191+$B191,SUMIFS(INDEX('ABP REC Calc'!$G$6:$AB$69,,MATCH('ABP REC Deliveries'!$H191,'ABP REC Calc'!$G$5:$AB$5,0)),'ABP REC Calc'!$C$6:$C$69,'ABP REC Deliveries'!$E191,'ABP REC Calc'!$B$6:$B$69,'ABP REC Deliveries'!$F191),
IF(N$4&gt;$G191,M191*(1-Inputs_ByYear!$D$4),0)),0)</f>
        <v>0</v>
      </c>
      <c r="O191" s="248">
        <f>IF((O$4-$G191)&lt;($C191+$B191),IF(O$4=$G191+$B191,SUMIFS(INDEX('ABP REC Calc'!$G$6:$AB$69,,MATCH('ABP REC Deliveries'!$H191,'ABP REC Calc'!$G$5:$AB$5,0)),'ABP REC Calc'!$C$6:$C$69,'ABP REC Deliveries'!$E191,'ABP REC Calc'!$B$6:$B$69,'ABP REC Deliveries'!$F191),
IF(O$4&gt;$G191,N191*(1-Inputs_ByYear!$D$4),0)),0)</f>
        <v>14218.110719999999</v>
      </c>
      <c r="P191" s="248">
        <f>IF((P$4-$G191)&lt;($C191+$B191),IF(P$4=$G191+$B191,SUMIFS(INDEX('ABP REC Calc'!$G$6:$AB$69,,MATCH('ABP REC Deliveries'!$H191,'ABP REC Calc'!$G$5:$AB$5,0)),'ABP REC Calc'!$C$6:$C$69,'ABP REC Deliveries'!$E191,'ABP REC Calc'!$B$6:$B$69,'ABP REC Deliveries'!$F191),
IF(P$4&gt;$G191,O191*(1-Inputs_ByYear!$D$4),0)),0)</f>
        <v>14147.020166399998</v>
      </c>
      <c r="Q191" s="248">
        <f>IF((Q$4-$G191)&lt;($C191+$B191),IF(Q$4=$G191+$B191,SUMIFS(INDEX('ABP REC Calc'!$G$6:$AB$69,,MATCH('ABP REC Deliveries'!$H191,'ABP REC Calc'!$G$5:$AB$5,0)),'ABP REC Calc'!$C$6:$C$69,'ABP REC Deliveries'!$E191,'ABP REC Calc'!$B$6:$B$69,'ABP REC Deliveries'!$F191),
IF(Q$4&gt;$G191,P191*(1-Inputs_ByYear!$D$4),0)),0)</f>
        <v>14076.285065567998</v>
      </c>
      <c r="R191" s="248">
        <f>IF((R$4-$G191)&lt;($C191+$B191),IF(R$4=$G191+$B191,SUMIFS(INDEX('ABP REC Calc'!$G$6:$AB$69,,MATCH('ABP REC Deliveries'!$H191,'ABP REC Calc'!$G$5:$AB$5,0)),'ABP REC Calc'!$C$6:$C$69,'ABP REC Deliveries'!$E191,'ABP REC Calc'!$B$6:$B$69,'ABP REC Deliveries'!$F191),
IF(R$4&gt;$G191,Q191*(1-Inputs_ByYear!$D$4),0)),0)</f>
        <v>14005.903640240158</v>
      </c>
      <c r="S191" s="248">
        <f>IF((S$4-$G191)&lt;($C191+$B191),IF(S$4=$G191+$B191,SUMIFS(INDEX('ABP REC Calc'!$G$6:$AB$69,,MATCH('ABP REC Deliveries'!$H191,'ABP REC Calc'!$G$5:$AB$5,0)),'ABP REC Calc'!$C$6:$C$69,'ABP REC Deliveries'!$E191,'ABP REC Calc'!$B$6:$B$69,'ABP REC Deliveries'!$F191),
IF(S$4&gt;$G191,R191*(1-Inputs_ByYear!$D$4),0)),0)</f>
        <v>13935.874122038957</v>
      </c>
      <c r="T191" s="248">
        <f>IF((T$4-$G191)&lt;($C191+$B191),IF(T$4=$G191+$B191,SUMIFS(INDEX('ABP REC Calc'!$G$6:$AB$69,,MATCH('ABP REC Deliveries'!$H191,'ABP REC Calc'!$G$5:$AB$5,0)),'ABP REC Calc'!$C$6:$C$69,'ABP REC Deliveries'!$E191,'ABP REC Calc'!$B$6:$B$69,'ABP REC Deliveries'!$F191),
IF(T$4&gt;$G191,S191*(1-Inputs_ByYear!$D$4),0)),0)</f>
        <v>13866.194751428762</v>
      </c>
      <c r="U191" s="248">
        <f>IF((U$4-$G191)&lt;($C191+$B191),IF(U$4=$G191+$B191,SUMIFS(INDEX('ABP REC Calc'!$G$6:$AB$69,,MATCH('ABP REC Deliveries'!$H191,'ABP REC Calc'!$G$5:$AB$5,0)),'ABP REC Calc'!$C$6:$C$69,'ABP REC Deliveries'!$E191,'ABP REC Calc'!$B$6:$B$69,'ABP REC Deliveries'!$F191),
IF(U$4&gt;$G191,T191*(1-Inputs_ByYear!$D$4),0)),0)</f>
        <v>13796.863777671619</v>
      </c>
      <c r="V191" s="248">
        <f>IF((V$4-$G191)&lt;($C191+$B191),IF(V$4=$G191+$B191,SUMIFS(INDEX('ABP REC Calc'!$G$6:$AB$69,,MATCH('ABP REC Deliveries'!$H191,'ABP REC Calc'!$G$5:$AB$5,0)),'ABP REC Calc'!$C$6:$C$69,'ABP REC Deliveries'!$E191,'ABP REC Calc'!$B$6:$B$69,'ABP REC Deliveries'!$F191),
IF(V$4&gt;$G191,U191*(1-Inputs_ByYear!$D$4),0)),0)</f>
        <v>13727.87945878326</v>
      </c>
      <c r="W191" s="248">
        <f>IF((W$4-$G191)&lt;($C191+$B191),IF(W$4=$G191+$B191,SUMIFS(INDEX('ABP REC Calc'!$G$6:$AB$69,,MATCH('ABP REC Deliveries'!$H191,'ABP REC Calc'!$G$5:$AB$5,0)),'ABP REC Calc'!$C$6:$C$69,'ABP REC Deliveries'!$E191,'ABP REC Calc'!$B$6:$B$69,'ABP REC Deliveries'!$F191),
IF(W$4&gt;$G191,V191*(1-Inputs_ByYear!$D$4),0)),0)</f>
        <v>13659.240061489343</v>
      </c>
      <c r="X191" s="248">
        <f>IF((X$4-$G191)&lt;($C191+$B191),IF(X$4=$G191+$B191,SUMIFS(INDEX('ABP REC Calc'!$G$6:$AB$69,,MATCH('ABP REC Deliveries'!$H191,'ABP REC Calc'!$G$5:$AB$5,0)),'ABP REC Calc'!$C$6:$C$69,'ABP REC Deliveries'!$E191,'ABP REC Calc'!$B$6:$B$69,'ABP REC Deliveries'!$F191),
IF(X$4&gt;$G191,W191*(1-Inputs_ByYear!$D$4),0)),0)</f>
        <v>13590.943861181897</v>
      </c>
      <c r="Y191" s="248">
        <f>IF((Y$4-$G191)&lt;($C191+$B191),IF(Y$4=$G191+$B191,SUMIFS(INDEX('ABP REC Calc'!$G$6:$AB$69,,MATCH('ABP REC Deliveries'!$H191,'ABP REC Calc'!$G$5:$AB$5,0)),'ABP REC Calc'!$C$6:$C$69,'ABP REC Deliveries'!$E191,'ABP REC Calc'!$B$6:$B$69,'ABP REC Deliveries'!$F191),
IF(Y$4&gt;$G191,X191*(1-Inputs_ByYear!$D$4),0)),0)</f>
        <v>13522.989141875987</v>
      </c>
      <c r="Z191" s="248">
        <f>IF((Z$4-$G191)&lt;($C191+$B191),IF(Z$4=$G191+$B191,SUMIFS(INDEX('ABP REC Calc'!$G$6:$AB$69,,MATCH('ABP REC Deliveries'!$H191,'ABP REC Calc'!$G$5:$AB$5,0)),'ABP REC Calc'!$C$6:$C$69,'ABP REC Deliveries'!$E191,'ABP REC Calc'!$B$6:$B$69,'ABP REC Deliveries'!$F191),
IF(Z$4&gt;$G191,Y191*(1-Inputs_ByYear!$D$4),0)),0)</f>
        <v>13455.374196166607</v>
      </c>
      <c r="AA191" s="248">
        <f>IF((AA$4-$G191)&lt;($C191+$B191),IF(AA$4=$G191+$B191,SUMIFS(INDEX('ABP REC Calc'!$G$6:$AB$69,,MATCH('ABP REC Deliveries'!$H191,'ABP REC Calc'!$G$5:$AB$5,0)),'ABP REC Calc'!$C$6:$C$69,'ABP REC Deliveries'!$E191,'ABP REC Calc'!$B$6:$B$69,'ABP REC Deliveries'!$F191),
IF(AA$4&gt;$G191,Z191*(1-Inputs_ByYear!$D$4),0)),0)</f>
        <v>13388.097325185774</v>
      </c>
      <c r="AB191" s="248">
        <f>IF((AB$4-$G191)&lt;($C191+$B191),IF(AB$4=$G191+$B191,SUMIFS(INDEX('ABP REC Calc'!$G$6:$AB$69,,MATCH('ABP REC Deliveries'!$H191,'ABP REC Calc'!$G$5:$AB$5,0)),'ABP REC Calc'!$C$6:$C$69,'ABP REC Deliveries'!$E191,'ABP REC Calc'!$B$6:$B$69,'ABP REC Deliveries'!$F191),
IF(AB$4&gt;$G191,AA191*(1-Inputs_ByYear!$D$4),0)),0)</f>
        <v>13321.156838559846</v>
      </c>
      <c r="AC191" s="248">
        <f>IF((AC$4-$G191)&lt;($C191+$B191),IF(AC$4=$G191+$B191,SUMIFS(INDEX('ABP REC Calc'!$G$6:$AB$69,,MATCH('ABP REC Deliveries'!$H191,'ABP REC Calc'!$G$5:$AB$5,0)),'ABP REC Calc'!$C$6:$C$69,'ABP REC Deliveries'!$E191,'ABP REC Calc'!$B$6:$B$69,'ABP REC Deliveries'!$F191),
IF(AC$4&gt;$G191,AB191*(1-Inputs_ByYear!$D$4),0)),0)</f>
        <v>13254.551054367046</v>
      </c>
      <c r="AD191" s="248">
        <f>IF((AD$4-$G191)&lt;($C191+$B191),IF(AD$4=$G191+$B191,SUMIFS(INDEX('ABP REC Calc'!$G$6:$AB$69,,MATCH('ABP REC Deliveries'!$H191,'ABP REC Calc'!$G$5:$AB$5,0)),'ABP REC Calc'!$C$6:$C$69,'ABP REC Deliveries'!$E191,'ABP REC Calc'!$B$6:$B$69,'ABP REC Deliveries'!$F191),
IF(AD$4&gt;$G191,AC191*(1-Inputs_ByYear!$D$4),0)),0)</f>
        <v>0</v>
      </c>
    </row>
    <row r="192" spans="2:30" ht="14.45" customHeight="1">
      <c r="B192" s="64">
        <v>1</v>
      </c>
      <c r="C192" s="64">
        <v>15</v>
      </c>
      <c r="D192" s="64" t="s">
        <v>229</v>
      </c>
      <c r="E192" s="234" t="s">
        <v>210</v>
      </c>
      <c r="F192" s="231" t="s">
        <v>230</v>
      </c>
      <c r="G192" s="231">
        <f t="shared" si="9"/>
        <v>2030</v>
      </c>
      <c r="H192" s="239" t="s">
        <v>28</v>
      </c>
      <c r="I192" s="247">
        <v>0</v>
      </c>
      <c r="J192" s="248">
        <f>IF((J$4-$G192)&lt;($C192+$B192),IF(J$4=$G192+$B192,SUMIFS(INDEX('ABP REC Calc'!$G$6:$AB$69,,MATCH('ABP REC Deliveries'!$H192,'ABP REC Calc'!$G$5:$AB$5,0)),'ABP REC Calc'!$C$6:$C$69,'ABP REC Deliveries'!$E192,'ABP REC Calc'!$B$6:$B$69,'ABP REC Deliveries'!$F192),
IF(J$4&gt;$G192,I192*(1-Inputs_ByYear!$D$4),0)),0)</f>
        <v>0</v>
      </c>
      <c r="K192" s="248">
        <f>IF((K$4-$G192)&lt;($C192+$B192),IF(K$4=$G192+$B192,SUMIFS(INDEX('ABP REC Calc'!$G$6:$AB$69,,MATCH('ABP REC Deliveries'!$H192,'ABP REC Calc'!$G$5:$AB$5,0)),'ABP REC Calc'!$C$6:$C$69,'ABP REC Deliveries'!$E192,'ABP REC Calc'!$B$6:$B$69,'ABP REC Deliveries'!$F192),
IF(K$4&gt;$G192,J192*(1-Inputs_ByYear!$D$4),0)),0)</f>
        <v>0</v>
      </c>
      <c r="L192" s="248">
        <f>IF((L$4-$G192)&lt;($C192+$B192),IF(L$4=$G192+$B192,SUMIFS(INDEX('ABP REC Calc'!$G$6:$AB$69,,MATCH('ABP REC Deliveries'!$H192,'ABP REC Calc'!$G$5:$AB$5,0)),'ABP REC Calc'!$C$6:$C$69,'ABP REC Deliveries'!$E192,'ABP REC Calc'!$B$6:$B$69,'ABP REC Deliveries'!$F192),
IF(L$4&gt;$G192,K192*(1-Inputs_ByYear!$D$4),0)),0)</f>
        <v>0</v>
      </c>
      <c r="M192" s="248">
        <f>IF((M$4-$G192)&lt;($C192+$B192),IF(M$4=$G192+$B192,SUMIFS(INDEX('ABP REC Calc'!$G$6:$AB$69,,MATCH('ABP REC Deliveries'!$H192,'ABP REC Calc'!$G$5:$AB$5,0)),'ABP REC Calc'!$C$6:$C$69,'ABP REC Deliveries'!$E192,'ABP REC Calc'!$B$6:$B$69,'ABP REC Deliveries'!$F192),
IF(M$4&gt;$G192,L192*(1-Inputs_ByYear!$D$4),0)),0)</f>
        <v>0</v>
      </c>
      <c r="N192" s="248">
        <f>IF((N$4-$G192)&lt;($C192+$B192),IF(N$4=$G192+$B192,SUMIFS(INDEX('ABP REC Calc'!$G$6:$AB$69,,MATCH('ABP REC Deliveries'!$H192,'ABP REC Calc'!$G$5:$AB$5,0)),'ABP REC Calc'!$C$6:$C$69,'ABP REC Deliveries'!$E192,'ABP REC Calc'!$B$6:$B$69,'ABP REC Deliveries'!$F192),
IF(N$4&gt;$G192,M192*(1-Inputs_ByYear!$D$4),0)),0)</f>
        <v>0</v>
      </c>
      <c r="O192" s="248">
        <f>IF((O$4-$G192)&lt;($C192+$B192),IF(O$4=$G192+$B192,SUMIFS(INDEX('ABP REC Calc'!$G$6:$AB$69,,MATCH('ABP REC Deliveries'!$H192,'ABP REC Calc'!$G$5:$AB$5,0)),'ABP REC Calc'!$C$6:$C$69,'ABP REC Deliveries'!$E192,'ABP REC Calc'!$B$6:$B$69,'ABP REC Deliveries'!$F192),
IF(O$4&gt;$G192,N192*(1-Inputs_ByYear!$D$4),0)),0)</f>
        <v>0</v>
      </c>
      <c r="P192" s="248">
        <f>IF((P$4-$G192)&lt;($C192+$B192),IF(P$4=$G192+$B192,SUMIFS(INDEX('ABP REC Calc'!$G$6:$AB$69,,MATCH('ABP REC Deliveries'!$H192,'ABP REC Calc'!$G$5:$AB$5,0)),'ABP REC Calc'!$C$6:$C$69,'ABP REC Deliveries'!$E192,'ABP REC Calc'!$B$6:$B$69,'ABP REC Deliveries'!$F192),
IF(P$4&gt;$G192,O192*(1-Inputs_ByYear!$D$4),0)),0)</f>
        <v>14218.110719999999</v>
      </c>
      <c r="Q192" s="248">
        <f>IF((Q$4-$G192)&lt;($C192+$B192),IF(Q$4=$G192+$B192,SUMIFS(INDEX('ABP REC Calc'!$G$6:$AB$69,,MATCH('ABP REC Deliveries'!$H192,'ABP REC Calc'!$G$5:$AB$5,0)),'ABP REC Calc'!$C$6:$C$69,'ABP REC Deliveries'!$E192,'ABP REC Calc'!$B$6:$B$69,'ABP REC Deliveries'!$F192),
IF(Q$4&gt;$G192,P192*(1-Inputs_ByYear!$D$4),0)),0)</f>
        <v>14147.020166399998</v>
      </c>
      <c r="R192" s="248">
        <f>IF((R$4-$G192)&lt;($C192+$B192),IF(R$4=$G192+$B192,SUMIFS(INDEX('ABP REC Calc'!$G$6:$AB$69,,MATCH('ABP REC Deliveries'!$H192,'ABP REC Calc'!$G$5:$AB$5,0)),'ABP REC Calc'!$C$6:$C$69,'ABP REC Deliveries'!$E192,'ABP REC Calc'!$B$6:$B$69,'ABP REC Deliveries'!$F192),
IF(R$4&gt;$G192,Q192*(1-Inputs_ByYear!$D$4),0)),0)</f>
        <v>14076.285065567998</v>
      </c>
      <c r="S192" s="248">
        <f>IF((S$4-$G192)&lt;($C192+$B192),IF(S$4=$G192+$B192,SUMIFS(INDEX('ABP REC Calc'!$G$6:$AB$69,,MATCH('ABP REC Deliveries'!$H192,'ABP REC Calc'!$G$5:$AB$5,0)),'ABP REC Calc'!$C$6:$C$69,'ABP REC Deliveries'!$E192,'ABP REC Calc'!$B$6:$B$69,'ABP REC Deliveries'!$F192),
IF(S$4&gt;$G192,R192*(1-Inputs_ByYear!$D$4),0)),0)</f>
        <v>14005.903640240158</v>
      </c>
      <c r="T192" s="248">
        <f>IF((T$4-$G192)&lt;($C192+$B192),IF(T$4=$G192+$B192,SUMIFS(INDEX('ABP REC Calc'!$G$6:$AB$69,,MATCH('ABP REC Deliveries'!$H192,'ABP REC Calc'!$G$5:$AB$5,0)),'ABP REC Calc'!$C$6:$C$69,'ABP REC Deliveries'!$E192,'ABP REC Calc'!$B$6:$B$69,'ABP REC Deliveries'!$F192),
IF(T$4&gt;$G192,S192*(1-Inputs_ByYear!$D$4),0)),0)</f>
        <v>13935.874122038957</v>
      </c>
      <c r="U192" s="248">
        <f>IF((U$4-$G192)&lt;($C192+$B192),IF(U$4=$G192+$B192,SUMIFS(INDEX('ABP REC Calc'!$G$6:$AB$69,,MATCH('ABP REC Deliveries'!$H192,'ABP REC Calc'!$G$5:$AB$5,0)),'ABP REC Calc'!$C$6:$C$69,'ABP REC Deliveries'!$E192,'ABP REC Calc'!$B$6:$B$69,'ABP REC Deliveries'!$F192),
IF(U$4&gt;$G192,T192*(1-Inputs_ByYear!$D$4),0)),0)</f>
        <v>13866.194751428762</v>
      </c>
      <c r="V192" s="248">
        <f>IF((V$4-$G192)&lt;($C192+$B192),IF(V$4=$G192+$B192,SUMIFS(INDEX('ABP REC Calc'!$G$6:$AB$69,,MATCH('ABP REC Deliveries'!$H192,'ABP REC Calc'!$G$5:$AB$5,0)),'ABP REC Calc'!$C$6:$C$69,'ABP REC Deliveries'!$E192,'ABP REC Calc'!$B$6:$B$69,'ABP REC Deliveries'!$F192),
IF(V$4&gt;$G192,U192*(1-Inputs_ByYear!$D$4),0)),0)</f>
        <v>13796.863777671619</v>
      </c>
      <c r="W192" s="248">
        <f>IF((W$4-$G192)&lt;($C192+$B192),IF(W$4=$G192+$B192,SUMIFS(INDEX('ABP REC Calc'!$G$6:$AB$69,,MATCH('ABP REC Deliveries'!$H192,'ABP REC Calc'!$G$5:$AB$5,0)),'ABP REC Calc'!$C$6:$C$69,'ABP REC Deliveries'!$E192,'ABP REC Calc'!$B$6:$B$69,'ABP REC Deliveries'!$F192),
IF(W$4&gt;$G192,V192*(1-Inputs_ByYear!$D$4),0)),0)</f>
        <v>13727.87945878326</v>
      </c>
      <c r="X192" s="248">
        <f>IF((X$4-$G192)&lt;($C192+$B192),IF(X$4=$G192+$B192,SUMIFS(INDEX('ABP REC Calc'!$G$6:$AB$69,,MATCH('ABP REC Deliveries'!$H192,'ABP REC Calc'!$G$5:$AB$5,0)),'ABP REC Calc'!$C$6:$C$69,'ABP REC Deliveries'!$E192,'ABP REC Calc'!$B$6:$B$69,'ABP REC Deliveries'!$F192),
IF(X$4&gt;$G192,W192*(1-Inputs_ByYear!$D$4),0)),0)</f>
        <v>13659.240061489343</v>
      </c>
      <c r="Y192" s="248">
        <f>IF((Y$4-$G192)&lt;($C192+$B192),IF(Y$4=$G192+$B192,SUMIFS(INDEX('ABP REC Calc'!$G$6:$AB$69,,MATCH('ABP REC Deliveries'!$H192,'ABP REC Calc'!$G$5:$AB$5,0)),'ABP REC Calc'!$C$6:$C$69,'ABP REC Deliveries'!$E192,'ABP REC Calc'!$B$6:$B$69,'ABP REC Deliveries'!$F192),
IF(Y$4&gt;$G192,X192*(1-Inputs_ByYear!$D$4),0)),0)</f>
        <v>13590.943861181897</v>
      </c>
      <c r="Z192" s="248">
        <f>IF((Z$4-$G192)&lt;($C192+$B192),IF(Z$4=$G192+$B192,SUMIFS(INDEX('ABP REC Calc'!$G$6:$AB$69,,MATCH('ABP REC Deliveries'!$H192,'ABP REC Calc'!$G$5:$AB$5,0)),'ABP REC Calc'!$C$6:$C$69,'ABP REC Deliveries'!$E192,'ABP REC Calc'!$B$6:$B$69,'ABP REC Deliveries'!$F192),
IF(Z$4&gt;$G192,Y192*(1-Inputs_ByYear!$D$4),0)),0)</f>
        <v>13522.989141875987</v>
      </c>
      <c r="AA192" s="248">
        <f>IF((AA$4-$G192)&lt;($C192+$B192),IF(AA$4=$G192+$B192,SUMIFS(INDEX('ABP REC Calc'!$G$6:$AB$69,,MATCH('ABP REC Deliveries'!$H192,'ABP REC Calc'!$G$5:$AB$5,0)),'ABP REC Calc'!$C$6:$C$69,'ABP REC Deliveries'!$E192,'ABP REC Calc'!$B$6:$B$69,'ABP REC Deliveries'!$F192),
IF(AA$4&gt;$G192,Z192*(1-Inputs_ByYear!$D$4),0)),0)</f>
        <v>13455.374196166607</v>
      </c>
      <c r="AB192" s="248">
        <f>IF((AB$4-$G192)&lt;($C192+$B192),IF(AB$4=$G192+$B192,SUMIFS(INDEX('ABP REC Calc'!$G$6:$AB$69,,MATCH('ABP REC Deliveries'!$H192,'ABP REC Calc'!$G$5:$AB$5,0)),'ABP REC Calc'!$C$6:$C$69,'ABP REC Deliveries'!$E192,'ABP REC Calc'!$B$6:$B$69,'ABP REC Deliveries'!$F192),
IF(AB$4&gt;$G192,AA192*(1-Inputs_ByYear!$D$4),0)),0)</f>
        <v>13388.097325185774</v>
      </c>
      <c r="AC192" s="248">
        <f>IF((AC$4-$G192)&lt;($C192+$B192),IF(AC$4=$G192+$B192,SUMIFS(INDEX('ABP REC Calc'!$G$6:$AB$69,,MATCH('ABP REC Deliveries'!$H192,'ABP REC Calc'!$G$5:$AB$5,0)),'ABP REC Calc'!$C$6:$C$69,'ABP REC Deliveries'!$E192,'ABP REC Calc'!$B$6:$B$69,'ABP REC Deliveries'!$F192),
IF(AC$4&gt;$G192,AB192*(1-Inputs_ByYear!$D$4),0)),0)</f>
        <v>13321.156838559846</v>
      </c>
      <c r="AD192" s="248">
        <f>IF((AD$4-$G192)&lt;($C192+$B192),IF(AD$4=$G192+$B192,SUMIFS(INDEX('ABP REC Calc'!$G$6:$AB$69,,MATCH('ABP REC Deliveries'!$H192,'ABP REC Calc'!$G$5:$AB$5,0)),'ABP REC Calc'!$C$6:$C$69,'ABP REC Deliveries'!$E192,'ABP REC Calc'!$B$6:$B$69,'ABP REC Deliveries'!$F192),
IF(AD$4&gt;$G192,AC192*(1-Inputs_ByYear!$D$4),0)),0)</f>
        <v>13254.551054367046</v>
      </c>
    </row>
    <row r="193" spans="2:30" ht="14.45" customHeight="1">
      <c r="B193" s="64">
        <v>1</v>
      </c>
      <c r="C193" s="64">
        <v>15</v>
      </c>
      <c r="D193" s="64" t="s">
        <v>229</v>
      </c>
      <c r="E193" s="234" t="s">
        <v>210</v>
      </c>
      <c r="F193" s="231" t="s">
        <v>230</v>
      </c>
      <c r="G193" s="231">
        <f t="shared" si="9"/>
        <v>2031</v>
      </c>
      <c r="H193" s="239" t="s">
        <v>29</v>
      </c>
      <c r="I193" s="247">
        <v>0</v>
      </c>
      <c r="J193" s="248">
        <f>IF((J$4-$G193)&lt;($C193+$B193),IF(J$4=$G193+$B193,SUMIFS(INDEX('ABP REC Calc'!$G$6:$AB$69,,MATCH('ABP REC Deliveries'!$H193,'ABP REC Calc'!$G$5:$AB$5,0)),'ABP REC Calc'!$C$6:$C$69,'ABP REC Deliveries'!$E193,'ABP REC Calc'!$B$6:$B$69,'ABP REC Deliveries'!$F193),
IF(J$4&gt;$G193,I193*(1-Inputs_ByYear!$D$4),0)),0)</f>
        <v>0</v>
      </c>
      <c r="K193" s="248">
        <f>IF((K$4-$G193)&lt;($C193+$B193),IF(K$4=$G193+$B193,SUMIFS(INDEX('ABP REC Calc'!$G$6:$AB$69,,MATCH('ABP REC Deliveries'!$H193,'ABP REC Calc'!$G$5:$AB$5,0)),'ABP REC Calc'!$C$6:$C$69,'ABP REC Deliveries'!$E193,'ABP REC Calc'!$B$6:$B$69,'ABP REC Deliveries'!$F193),
IF(K$4&gt;$G193,J193*(1-Inputs_ByYear!$D$4),0)),0)</f>
        <v>0</v>
      </c>
      <c r="L193" s="248">
        <f>IF((L$4-$G193)&lt;($C193+$B193),IF(L$4=$G193+$B193,SUMIFS(INDEX('ABP REC Calc'!$G$6:$AB$69,,MATCH('ABP REC Deliveries'!$H193,'ABP REC Calc'!$G$5:$AB$5,0)),'ABP REC Calc'!$C$6:$C$69,'ABP REC Deliveries'!$E193,'ABP REC Calc'!$B$6:$B$69,'ABP REC Deliveries'!$F193),
IF(L$4&gt;$G193,K193*(1-Inputs_ByYear!$D$4),0)),0)</f>
        <v>0</v>
      </c>
      <c r="M193" s="248">
        <f>IF((M$4-$G193)&lt;($C193+$B193),IF(M$4=$G193+$B193,SUMIFS(INDEX('ABP REC Calc'!$G$6:$AB$69,,MATCH('ABP REC Deliveries'!$H193,'ABP REC Calc'!$G$5:$AB$5,0)),'ABP REC Calc'!$C$6:$C$69,'ABP REC Deliveries'!$E193,'ABP REC Calc'!$B$6:$B$69,'ABP REC Deliveries'!$F193),
IF(M$4&gt;$G193,L193*(1-Inputs_ByYear!$D$4),0)),0)</f>
        <v>0</v>
      </c>
      <c r="N193" s="248">
        <f>IF((N$4-$G193)&lt;($C193+$B193),IF(N$4=$G193+$B193,SUMIFS(INDEX('ABP REC Calc'!$G$6:$AB$69,,MATCH('ABP REC Deliveries'!$H193,'ABP REC Calc'!$G$5:$AB$5,0)),'ABP REC Calc'!$C$6:$C$69,'ABP REC Deliveries'!$E193,'ABP REC Calc'!$B$6:$B$69,'ABP REC Deliveries'!$F193),
IF(N$4&gt;$G193,M193*(1-Inputs_ByYear!$D$4),0)),0)</f>
        <v>0</v>
      </c>
      <c r="O193" s="248">
        <f>IF((O$4-$G193)&lt;($C193+$B193),IF(O$4=$G193+$B193,SUMIFS(INDEX('ABP REC Calc'!$G$6:$AB$69,,MATCH('ABP REC Deliveries'!$H193,'ABP REC Calc'!$G$5:$AB$5,0)),'ABP REC Calc'!$C$6:$C$69,'ABP REC Deliveries'!$E193,'ABP REC Calc'!$B$6:$B$69,'ABP REC Deliveries'!$F193),
IF(O$4&gt;$G193,N193*(1-Inputs_ByYear!$D$4),0)),0)</f>
        <v>0</v>
      </c>
      <c r="P193" s="248">
        <f>IF((P$4-$G193)&lt;($C193+$B193),IF(P$4=$G193+$B193,SUMIFS(INDEX('ABP REC Calc'!$G$6:$AB$69,,MATCH('ABP REC Deliveries'!$H193,'ABP REC Calc'!$G$5:$AB$5,0)),'ABP REC Calc'!$C$6:$C$69,'ABP REC Deliveries'!$E193,'ABP REC Calc'!$B$6:$B$69,'ABP REC Deliveries'!$F193),
IF(P$4&gt;$G193,O193*(1-Inputs_ByYear!$D$4),0)),0)</f>
        <v>0</v>
      </c>
      <c r="Q193" s="248">
        <f>IF((Q$4-$G193)&lt;($C193+$B193),IF(Q$4=$G193+$B193,SUMIFS(INDEX('ABP REC Calc'!$G$6:$AB$69,,MATCH('ABP REC Deliveries'!$H193,'ABP REC Calc'!$G$5:$AB$5,0)),'ABP REC Calc'!$C$6:$C$69,'ABP REC Deliveries'!$E193,'ABP REC Calc'!$B$6:$B$69,'ABP REC Deliveries'!$F193),
IF(Q$4&gt;$G193,P193*(1-Inputs_ByYear!$D$4),0)),0)</f>
        <v>14218.110719999999</v>
      </c>
      <c r="R193" s="248">
        <f>IF((R$4-$G193)&lt;($C193+$B193),IF(R$4=$G193+$B193,SUMIFS(INDEX('ABP REC Calc'!$G$6:$AB$69,,MATCH('ABP REC Deliveries'!$H193,'ABP REC Calc'!$G$5:$AB$5,0)),'ABP REC Calc'!$C$6:$C$69,'ABP REC Deliveries'!$E193,'ABP REC Calc'!$B$6:$B$69,'ABP REC Deliveries'!$F193),
IF(R$4&gt;$G193,Q193*(1-Inputs_ByYear!$D$4),0)),0)</f>
        <v>14147.020166399998</v>
      </c>
      <c r="S193" s="248">
        <f>IF((S$4-$G193)&lt;($C193+$B193),IF(S$4=$G193+$B193,SUMIFS(INDEX('ABP REC Calc'!$G$6:$AB$69,,MATCH('ABP REC Deliveries'!$H193,'ABP REC Calc'!$G$5:$AB$5,0)),'ABP REC Calc'!$C$6:$C$69,'ABP REC Deliveries'!$E193,'ABP REC Calc'!$B$6:$B$69,'ABP REC Deliveries'!$F193),
IF(S$4&gt;$G193,R193*(1-Inputs_ByYear!$D$4),0)),0)</f>
        <v>14076.285065567998</v>
      </c>
      <c r="T193" s="248">
        <f>IF((T$4-$G193)&lt;($C193+$B193),IF(T$4=$G193+$B193,SUMIFS(INDEX('ABP REC Calc'!$G$6:$AB$69,,MATCH('ABP REC Deliveries'!$H193,'ABP REC Calc'!$G$5:$AB$5,0)),'ABP REC Calc'!$C$6:$C$69,'ABP REC Deliveries'!$E193,'ABP REC Calc'!$B$6:$B$69,'ABP REC Deliveries'!$F193),
IF(T$4&gt;$G193,S193*(1-Inputs_ByYear!$D$4),0)),0)</f>
        <v>14005.903640240158</v>
      </c>
      <c r="U193" s="248">
        <f>IF((U$4-$G193)&lt;($C193+$B193),IF(U$4=$G193+$B193,SUMIFS(INDEX('ABP REC Calc'!$G$6:$AB$69,,MATCH('ABP REC Deliveries'!$H193,'ABP REC Calc'!$G$5:$AB$5,0)),'ABP REC Calc'!$C$6:$C$69,'ABP REC Deliveries'!$E193,'ABP REC Calc'!$B$6:$B$69,'ABP REC Deliveries'!$F193),
IF(U$4&gt;$G193,T193*(1-Inputs_ByYear!$D$4),0)),0)</f>
        <v>13935.874122038957</v>
      </c>
      <c r="V193" s="248">
        <f>IF((V$4-$G193)&lt;($C193+$B193),IF(V$4=$G193+$B193,SUMIFS(INDEX('ABP REC Calc'!$G$6:$AB$69,,MATCH('ABP REC Deliveries'!$H193,'ABP REC Calc'!$G$5:$AB$5,0)),'ABP REC Calc'!$C$6:$C$69,'ABP REC Deliveries'!$E193,'ABP REC Calc'!$B$6:$B$69,'ABP REC Deliveries'!$F193),
IF(V$4&gt;$G193,U193*(1-Inputs_ByYear!$D$4),0)),0)</f>
        <v>13866.194751428762</v>
      </c>
      <c r="W193" s="248">
        <f>IF((W$4-$G193)&lt;($C193+$B193),IF(W$4=$G193+$B193,SUMIFS(INDEX('ABP REC Calc'!$G$6:$AB$69,,MATCH('ABP REC Deliveries'!$H193,'ABP REC Calc'!$G$5:$AB$5,0)),'ABP REC Calc'!$C$6:$C$69,'ABP REC Deliveries'!$E193,'ABP REC Calc'!$B$6:$B$69,'ABP REC Deliveries'!$F193),
IF(W$4&gt;$G193,V193*(1-Inputs_ByYear!$D$4),0)),0)</f>
        <v>13796.863777671619</v>
      </c>
      <c r="X193" s="248">
        <f>IF((X$4-$G193)&lt;($C193+$B193),IF(X$4=$G193+$B193,SUMIFS(INDEX('ABP REC Calc'!$G$6:$AB$69,,MATCH('ABP REC Deliveries'!$H193,'ABP REC Calc'!$G$5:$AB$5,0)),'ABP REC Calc'!$C$6:$C$69,'ABP REC Deliveries'!$E193,'ABP REC Calc'!$B$6:$B$69,'ABP REC Deliveries'!$F193),
IF(X$4&gt;$G193,W193*(1-Inputs_ByYear!$D$4),0)),0)</f>
        <v>13727.87945878326</v>
      </c>
      <c r="Y193" s="248">
        <f>IF((Y$4-$G193)&lt;($C193+$B193),IF(Y$4=$G193+$B193,SUMIFS(INDEX('ABP REC Calc'!$G$6:$AB$69,,MATCH('ABP REC Deliveries'!$H193,'ABP REC Calc'!$G$5:$AB$5,0)),'ABP REC Calc'!$C$6:$C$69,'ABP REC Deliveries'!$E193,'ABP REC Calc'!$B$6:$B$69,'ABP REC Deliveries'!$F193),
IF(Y$4&gt;$G193,X193*(1-Inputs_ByYear!$D$4),0)),0)</f>
        <v>13659.240061489343</v>
      </c>
      <c r="Z193" s="248">
        <f>IF((Z$4-$G193)&lt;($C193+$B193),IF(Z$4=$G193+$B193,SUMIFS(INDEX('ABP REC Calc'!$G$6:$AB$69,,MATCH('ABP REC Deliveries'!$H193,'ABP REC Calc'!$G$5:$AB$5,0)),'ABP REC Calc'!$C$6:$C$69,'ABP REC Deliveries'!$E193,'ABP REC Calc'!$B$6:$B$69,'ABP REC Deliveries'!$F193),
IF(Z$4&gt;$G193,Y193*(1-Inputs_ByYear!$D$4),0)),0)</f>
        <v>13590.943861181897</v>
      </c>
      <c r="AA193" s="248">
        <f>IF((AA$4-$G193)&lt;($C193+$B193),IF(AA$4=$G193+$B193,SUMIFS(INDEX('ABP REC Calc'!$G$6:$AB$69,,MATCH('ABP REC Deliveries'!$H193,'ABP REC Calc'!$G$5:$AB$5,0)),'ABP REC Calc'!$C$6:$C$69,'ABP REC Deliveries'!$E193,'ABP REC Calc'!$B$6:$B$69,'ABP REC Deliveries'!$F193),
IF(AA$4&gt;$G193,Z193*(1-Inputs_ByYear!$D$4),0)),0)</f>
        <v>13522.989141875987</v>
      </c>
      <c r="AB193" s="248">
        <f>IF((AB$4-$G193)&lt;($C193+$B193),IF(AB$4=$G193+$B193,SUMIFS(INDEX('ABP REC Calc'!$G$6:$AB$69,,MATCH('ABP REC Deliveries'!$H193,'ABP REC Calc'!$G$5:$AB$5,0)),'ABP REC Calc'!$C$6:$C$69,'ABP REC Deliveries'!$E193,'ABP REC Calc'!$B$6:$B$69,'ABP REC Deliveries'!$F193),
IF(AB$4&gt;$G193,AA193*(1-Inputs_ByYear!$D$4),0)),0)</f>
        <v>13455.374196166607</v>
      </c>
      <c r="AC193" s="248">
        <f>IF((AC$4-$G193)&lt;($C193+$B193),IF(AC$4=$G193+$B193,SUMIFS(INDEX('ABP REC Calc'!$G$6:$AB$69,,MATCH('ABP REC Deliveries'!$H193,'ABP REC Calc'!$G$5:$AB$5,0)),'ABP REC Calc'!$C$6:$C$69,'ABP REC Deliveries'!$E193,'ABP REC Calc'!$B$6:$B$69,'ABP REC Deliveries'!$F193),
IF(AC$4&gt;$G193,AB193*(1-Inputs_ByYear!$D$4),0)),0)</f>
        <v>13388.097325185774</v>
      </c>
      <c r="AD193" s="248">
        <f>IF((AD$4-$G193)&lt;($C193+$B193),IF(AD$4=$G193+$B193,SUMIFS(INDEX('ABP REC Calc'!$G$6:$AB$69,,MATCH('ABP REC Deliveries'!$H193,'ABP REC Calc'!$G$5:$AB$5,0)),'ABP REC Calc'!$C$6:$C$69,'ABP REC Deliveries'!$E193,'ABP REC Calc'!$B$6:$B$69,'ABP REC Deliveries'!$F193),
IF(AD$4&gt;$G193,AC193*(1-Inputs_ByYear!$D$4),0)),0)</f>
        <v>13321.156838559846</v>
      </c>
    </row>
    <row r="194" spans="2:30" ht="14.45" customHeight="1">
      <c r="B194" s="64">
        <v>1</v>
      </c>
      <c r="C194" s="64">
        <v>15</v>
      </c>
      <c r="D194" s="64" t="s">
        <v>229</v>
      </c>
      <c r="E194" s="234" t="s">
        <v>210</v>
      </c>
      <c r="F194" s="231" t="s">
        <v>230</v>
      </c>
      <c r="G194" s="231">
        <f t="shared" si="9"/>
        <v>2032</v>
      </c>
      <c r="H194" s="239" t="s">
        <v>30</v>
      </c>
      <c r="I194" s="247">
        <v>0</v>
      </c>
      <c r="J194" s="248">
        <f>IF((J$4-$G194)&lt;($C194+$B194),IF(J$4=$G194+$B194,SUMIFS(INDEX('ABP REC Calc'!$G$6:$AB$69,,MATCH('ABP REC Deliveries'!$H194,'ABP REC Calc'!$G$5:$AB$5,0)),'ABP REC Calc'!$C$6:$C$69,'ABP REC Deliveries'!$E194,'ABP REC Calc'!$B$6:$B$69,'ABP REC Deliveries'!$F194),
IF(J$4&gt;$G194,I194*(1-Inputs_ByYear!$D$4),0)),0)</f>
        <v>0</v>
      </c>
      <c r="K194" s="248">
        <f>IF((K$4-$G194)&lt;($C194+$B194),IF(K$4=$G194+$B194,SUMIFS(INDEX('ABP REC Calc'!$G$6:$AB$69,,MATCH('ABP REC Deliveries'!$H194,'ABP REC Calc'!$G$5:$AB$5,0)),'ABP REC Calc'!$C$6:$C$69,'ABP REC Deliveries'!$E194,'ABP REC Calc'!$B$6:$B$69,'ABP REC Deliveries'!$F194),
IF(K$4&gt;$G194,J194*(1-Inputs_ByYear!$D$4),0)),0)</f>
        <v>0</v>
      </c>
      <c r="L194" s="248">
        <f>IF((L$4-$G194)&lt;($C194+$B194),IF(L$4=$G194+$B194,SUMIFS(INDEX('ABP REC Calc'!$G$6:$AB$69,,MATCH('ABP REC Deliveries'!$H194,'ABP REC Calc'!$G$5:$AB$5,0)),'ABP REC Calc'!$C$6:$C$69,'ABP REC Deliveries'!$E194,'ABP REC Calc'!$B$6:$B$69,'ABP REC Deliveries'!$F194),
IF(L$4&gt;$G194,K194*(1-Inputs_ByYear!$D$4),0)),0)</f>
        <v>0</v>
      </c>
      <c r="M194" s="248">
        <f>IF((M$4-$G194)&lt;($C194+$B194),IF(M$4=$G194+$B194,SUMIFS(INDEX('ABP REC Calc'!$G$6:$AB$69,,MATCH('ABP REC Deliveries'!$H194,'ABP REC Calc'!$G$5:$AB$5,0)),'ABP REC Calc'!$C$6:$C$69,'ABP REC Deliveries'!$E194,'ABP REC Calc'!$B$6:$B$69,'ABP REC Deliveries'!$F194),
IF(M$4&gt;$G194,L194*(1-Inputs_ByYear!$D$4),0)),0)</f>
        <v>0</v>
      </c>
      <c r="N194" s="248">
        <f>IF((N$4-$G194)&lt;($C194+$B194),IF(N$4=$G194+$B194,SUMIFS(INDEX('ABP REC Calc'!$G$6:$AB$69,,MATCH('ABP REC Deliveries'!$H194,'ABP REC Calc'!$G$5:$AB$5,0)),'ABP REC Calc'!$C$6:$C$69,'ABP REC Deliveries'!$E194,'ABP REC Calc'!$B$6:$B$69,'ABP REC Deliveries'!$F194),
IF(N$4&gt;$G194,M194*(1-Inputs_ByYear!$D$4),0)),0)</f>
        <v>0</v>
      </c>
      <c r="O194" s="248">
        <f>IF((O$4-$G194)&lt;($C194+$B194),IF(O$4=$G194+$B194,SUMIFS(INDEX('ABP REC Calc'!$G$6:$AB$69,,MATCH('ABP REC Deliveries'!$H194,'ABP REC Calc'!$G$5:$AB$5,0)),'ABP REC Calc'!$C$6:$C$69,'ABP REC Deliveries'!$E194,'ABP REC Calc'!$B$6:$B$69,'ABP REC Deliveries'!$F194),
IF(O$4&gt;$G194,N194*(1-Inputs_ByYear!$D$4),0)),0)</f>
        <v>0</v>
      </c>
      <c r="P194" s="248">
        <f>IF((P$4-$G194)&lt;($C194+$B194),IF(P$4=$G194+$B194,SUMIFS(INDEX('ABP REC Calc'!$G$6:$AB$69,,MATCH('ABP REC Deliveries'!$H194,'ABP REC Calc'!$G$5:$AB$5,0)),'ABP REC Calc'!$C$6:$C$69,'ABP REC Deliveries'!$E194,'ABP REC Calc'!$B$6:$B$69,'ABP REC Deliveries'!$F194),
IF(P$4&gt;$G194,O194*(1-Inputs_ByYear!$D$4),0)),0)</f>
        <v>0</v>
      </c>
      <c r="Q194" s="248">
        <f>IF((Q$4-$G194)&lt;($C194+$B194),IF(Q$4=$G194+$B194,SUMIFS(INDEX('ABP REC Calc'!$G$6:$AB$69,,MATCH('ABP REC Deliveries'!$H194,'ABP REC Calc'!$G$5:$AB$5,0)),'ABP REC Calc'!$C$6:$C$69,'ABP REC Deliveries'!$E194,'ABP REC Calc'!$B$6:$B$69,'ABP REC Deliveries'!$F194),
IF(Q$4&gt;$G194,P194*(1-Inputs_ByYear!$D$4),0)),0)</f>
        <v>0</v>
      </c>
      <c r="R194" s="248">
        <f>IF((R$4-$G194)&lt;($C194+$B194),IF(R$4=$G194+$B194,SUMIFS(INDEX('ABP REC Calc'!$G$6:$AB$69,,MATCH('ABP REC Deliveries'!$H194,'ABP REC Calc'!$G$5:$AB$5,0)),'ABP REC Calc'!$C$6:$C$69,'ABP REC Deliveries'!$E194,'ABP REC Calc'!$B$6:$B$69,'ABP REC Deliveries'!$F194),
IF(R$4&gt;$G194,Q194*(1-Inputs_ByYear!$D$4),0)),0)</f>
        <v>14218.110719999999</v>
      </c>
      <c r="S194" s="248">
        <f>IF((S$4-$G194)&lt;($C194+$B194),IF(S$4=$G194+$B194,SUMIFS(INDEX('ABP REC Calc'!$G$6:$AB$69,,MATCH('ABP REC Deliveries'!$H194,'ABP REC Calc'!$G$5:$AB$5,0)),'ABP REC Calc'!$C$6:$C$69,'ABP REC Deliveries'!$E194,'ABP REC Calc'!$B$6:$B$69,'ABP REC Deliveries'!$F194),
IF(S$4&gt;$G194,R194*(1-Inputs_ByYear!$D$4),0)),0)</f>
        <v>14147.020166399998</v>
      </c>
      <c r="T194" s="248">
        <f>IF((T$4-$G194)&lt;($C194+$B194),IF(T$4=$G194+$B194,SUMIFS(INDEX('ABP REC Calc'!$G$6:$AB$69,,MATCH('ABP REC Deliveries'!$H194,'ABP REC Calc'!$G$5:$AB$5,0)),'ABP REC Calc'!$C$6:$C$69,'ABP REC Deliveries'!$E194,'ABP REC Calc'!$B$6:$B$69,'ABP REC Deliveries'!$F194),
IF(T$4&gt;$G194,S194*(1-Inputs_ByYear!$D$4),0)),0)</f>
        <v>14076.285065567998</v>
      </c>
      <c r="U194" s="248">
        <f>IF((U$4-$G194)&lt;($C194+$B194),IF(U$4=$G194+$B194,SUMIFS(INDEX('ABP REC Calc'!$G$6:$AB$69,,MATCH('ABP REC Deliveries'!$H194,'ABP REC Calc'!$G$5:$AB$5,0)),'ABP REC Calc'!$C$6:$C$69,'ABP REC Deliveries'!$E194,'ABP REC Calc'!$B$6:$B$69,'ABP REC Deliveries'!$F194),
IF(U$4&gt;$G194,T194*(1-Inputs_ByYear!$D$4),0)),0)</f>
        <v>14005.903640240158</v>
      </c>
      <c r="V194" s="248">
        <f>IF((V$4-$G194)&lt;($C194+$B194),IF(V$4=$G194+$B194,SUMIFS(INDEX('ABP REC Calc'!$G$6:$AB$69,,MATCH('ABP REC Deliveries'!$H194,'ABP REC Calc'!$G$5:$AB$5,0)),'ABP REC Calc'!$C$6:$C$69,'ABP REC Deliveries'!$E194,'ABP REC Calc'!$B$6:$B$69,'ABP REC Deliveries'!$F194),
IF(V$4&gt;$G194,U194*(1-Inputs_ByYear!$D$4),0)),0)</f>
        <v>13935.874122038957</v>
      </c>
      <c r="W194" s="248">
        <f>IF((W$4-$G194)&lt;($C194+$B194),IF(W$4=$G194+$B194,SUMIFS(INDEX('ABP REC Calc'!$G$6:$AB$69,,MATCH('ABP REC Deliveries'!$H194,'ABP REC Calc'!$G$5:$AB$5,0)),'ABP REC Calc'!$C$6:$C$69,'ABP REC Deliveries'!$E194,'ABP REC Calc'!$B$6:$B$69,'ABP REC Deliveries'!$F194),
IF(W$4&gt;$G194,V194*(1-Inputs_ByYear!$D$4),0)),0)</f>
        <v>13866.194751428762</v>
      </c>
      <c r="X194" s="248">
        <f>IF((X$4-$G194)&lt;($C194+$B194),IF(X$4=$G194+$B194,SUMIFS(INDEX('ABP REC Calc'!$G$6:$AB$69,,MATCH('ABP REC Deliveries'!$H194,'ABP REC Calc'!$G$5:$AB$5,0)),'ABP REC Calc'!$C$6:$C$69,'ABP REC Deliveries'!$E194,'ABP REC Calc'!$B$6:$B$69,'ABP REC Deliveries'!$F194),
IF(X$4&gt;$G194,W194*(1-Inputs_ByYear!$D$4),0)),0)</f>
        <v>13796.863777671619</v>
      </c>
      <c r="Y194" s="248">
        <f>IF((Y$4-$G194)&lt;($C194+$B194),IF(Y$4=$G194+$B194,SUMIFS(INDEX('ABP REC Calc'!$G$6:$AB$69,,MATCH('ABP REC Deliveries'!$H194,'ABP REC Calc'!$G$5:$AB$5,0)),'ABP REC Calc'!$C$6:$C$69,'ABP REC Deliveries'!$E194,'ABP REC Calc'!$B$6:$B$69,'ABP REC Deliveries'!$F194),
IF(Y$4&gt;$G194,X194*(1-Inputs_ByYear!$D$4),0)),0)</f>
        <v>13727.87945878326</v>
      </c>
      <c r="Z194" s="248">
        <f>IF((Z$4-$G194)&lt;($C194+$B194),IF(Z$4=$G194+$B194,SUMIFS(INDEX('ABP REC Calc'!$G$6:$AB$69,,MATCH('ABP REC Deliveries'!$H194,'ABP REC Calc'!$G$5:$AB$5,0)),'ABP REC Calc'!$C$6:$C$69,'ABP REC Deliveries'!$E194,'ABP REC Calc'!$B$6:$B$69,'ABP REC Deliveries'!$F194),
IF(Z$4&gt;$G194,Y194*(1-Inputs_ByYear!$D$4),0)),0)</f>
        <v>13659.240061489343</v>
      </c>
      <c r="AA194" s="248">
        <f>IF((AA$4-$G194)&lt;($C194+$B194),IF(AA$4=$G194+$B194,SUMIFS(INDEX('ABP REC Calc'!$G$6:$AB$69,,MATCH('ABP REC Deliveries'!$H194,'ABP REC Calc'!$G$5:$AB$5,0)),'ABP REC Calc'!$C$6:$C$69,'ABP REC Deliveries'!$E194,'ABP REC Calc'!$B$6:$B$69,'ABP REC Deliveries'!$F194),
IF(AA$4&gt;$G194,Z194*(1-Inputs_ByYear!$D$4),0)),0)</f>
        <v>13590.943861181897</v>
      </c>
      <c r="AB194" s="248">
        <f>IF((AB$4-$G194)&lt;($C194+$B194),IF(AB$4=$G194+$B194,SUMIFS(INDEX('ABP REC Calc'!$G$6:$AB$69,,MATCH('ABP REC Deliveries'!$H194,'ABP REC Calc'!$G$5:$AB$5,0)),'ABP REC Calc'!$C$6:$C$69,'ABP REC Deliveries'!$E194,'ABP REC Calc'!$B$6:$B$69,'ABP REC Deliveries'!$F194),
IF(AB$4&gt;$G194,AA194*(1-Inputs_ByYear!$D$4),0)),0)</f>
        <v>13522.989141875987</v>
      </c>
      <c r="AC194" s="248">
        <f>IF((AC$4-$G194)&lt;($C194+$B194),IF(AC$4=$G194+$B194,SUMIFS(INDEX('ABP REC Calc'!$G$6:$AB$69,,MATCH('ABP REC Deliveries'!$H194,'ABP REC Calc'!$G$5:$AB$5,0)),'ABP REC Calc'!$C$6:$C$69,'ABP REC Deliveries'!$E194,'ABP REC Calc'!$B$6:$B$69,'ABP REC Deliveries'!$F194),
IF(AC$4&gt;$G194,AB194*(1-Inputs_ByYear!$D$4),0)),0)</f>
        <v>13455.374196166607</v>
      </c>
      <c r="AD194" s="248">
        <f>IF((AD$4-$G194)&lt;($C194+$B194),IF(AD$4=$G194+$B194,SUMIFS(INDEX('ABP REC Calc'!$G$6:$AB$69,,MATCH('ABP REC Deliveries'!$H194,'ABP REC Calc'!$G$5:$AB$5,0)),'ABP REC Calc'!$C$6:$C$69,'ABP REC Deliveries'!$E194,'ABP REC Calc'!$B$6:$B$69,'ABP REC Deliveries'!$F194),
IF(AD$4&gt;$G194,AC194*(1-Inputs_ByYear!$D$4),0)),0)</f>
        <v>13388.097325185774</v>
      </c>
    </row>
    <row r="195" spans="2:30" ht="14.45" customHeight="1">
      <c r="B195" s="64">
        <v>1</v>
      </c>
      <c r="C195" s="64">
        <v>15</v>
      </c>
      <c r="D195" s="64" t="s">
        <v>229</v>
      </c>
      <c r="E195" s="234" t="s">
        <v>210</v>
      </c>
      <c r="F195" s="231" t="s">
        <v>230</v>
      </c>
      <c r="G195" s="231">
        <f t="shared" si="9"/>
        <v>2033</v>
      </c>
      <c r="H195" s="239" t="s">
        <v>31</v>
      </c>
      <c r="I195" s="247">
        <v>0</v>
      </c>
      <c r="J195" s="248">
        <f>IF((J$4-$G195)&lt;($C195+$B195),IF(J$4=$G195+$B195,SUMIFS(INDEX('ABP REC Calc'!$G$6:$AB$69,,MATCH('ABP REC Deliveries'!$H195,'ABP REC Calc'!$G$5:$AB$5,0)),'ABP REC Calc'!$C$6:$C$69,'ABP REC Deliveries'!$E195,'ABP REC Calc'!$B$6:$B$69,'ABP REC Deliveries'!$F195),
IF(J$4&gt;$G195,I195*(1-Inputs_ByYear!$D$4),0)),0)</f>
        <v>0</v>
      </c>
      <c r="K195" s="248">
        <f>IF((K$4-$G195)&lt;($C195+$B195),IF(K$4=$G195+$B195,SUMIFS(INDEX('ABP REC Calc'!$G$6:$AB$69,,MATCH('ABP REC Deliveries'!$H195,'ABP REC Calc'!$G$5:$AB$5,0)),'ABP REC Calc'!$C$6:$C$69,'ABP REC Deliveries'!$E195,'ABP REC Calc'!$B$6:$B$69,'ABP REC Deliveries'!$F195),
IF(K$4&gt;$G195,J195*(1-Inputs_ByYear!$D$4),0)),0)</f>
        <v>0</v>
      </c>
      <c r="L195" s="248">
        <f>IF((L$4-$G195)&lt;($C195+$B195),IF(L$4=$G195+$B195,SUMIFS(INDEX('ABP REC Calc'!$G$6:$AB$69,,MATCH('ABP REC Deliveries'!$H195,'ABP REC Calc'!$G$5:$AB$5,0)),'ABP REC Calc'!$C$6:$C$69,'ABP REC Deliveries'!$E195,'ABP REC Calc'!$B$6:$B$69,'ABP REC Deliveries'!$F195),
IF(L$4&gt;$G195,K195*(1-Inputs_ByYear!$D$4),0)),0)</f>
        <v>0</v>
      </c>
      <c r="M195" s="248">
        <f>IF((M$4-$G195)&lt;($C195+$B195),IF(M$4=$G195+$B195,SUMIFS(INDEX('ABP REC Calc'!$G$6:$AB$69,,MATCH('ABP REC Deliveries'!$H195,'ABP REC Calc'!$G$5:$AB$5,0)),'ABP REC Calc'!$C$6:$C$69,'ABP REC Deliveries'!$E195,'ABP REC Calc'!$B$6:$B$69,'ABP REC Deliveries'!$F195),
IF(M$4&gt;$G195,L195*(1-Inputs_ByYear!$D$4),0)),0)</f>
        <v>0</v>
      </c>
      <c r="N195" s="248">
        <f>IF((N$4-$G195)&lt;($C195+$B195),IF(N$4=$G195+$B195,SUMIFS(INDEX('ABP REC Calc'!$G$6:$AB$69,,MATCH('ABP REC Deliveries'!$H195,'ABP REC Calc'!$G$5:$AB$5,0)),'ABP REC Calc'!$C$6:$C$69,'ABP REC Deliveries'!$E195,'ABP REC Calc'!$B$6:$B$69,'ABP REC Deliveries'!$F195),
IF(N$4&gt;$G195,M195*(1-Inputs_ByYear!$D$4),0)),0)</f>
        <v>0</v>
      </c>
      <c r="O195" s="248">
        <f>IF((O$4-$G195)&lt;($C195+$B195),IF(O$4=$G195+$B195,SUMIFS(INDEX('ABP REC Calc'!$G$6:$AB$69,,MATCH('ABP REC Deliveries'!$H195,'ABP REC Calc'!$G$5:$AB$5,0)),'ABP REC Calc'!$C$6:$C$69,'ABP REC Deliveries'!$E195,'ABP REC Calc'!$B$6:$B$69,'ABP REC Deliveries'!$F195),
IF(O$4&gt;$G195,N195*(1-Inputs_ByYear!$D$4),0)),0)</f>
        <v>0</v>
      </c>
      <c r="P195" s="248">
        <f>IF((P$4-$G195)&lt;($C195+$B195),IF(P$4=$G195+$B195,SUMIFS(INDEX('ABP REC Calc'!$G$6:$AB$69,,MATCH('ABP REC Deliveries'!$H195,'ABP REC Calc'!$G$5:$AB$5,0)),'ABP REC Calc'!$C$6:$C$69,'ABP REC Deliveries'!$E195,'ABP REC Calc'!$B$6:$B$69,'ABP REC Deliveries'!$F195),
IF(P$4&gt;$G195,O195*(1-Inputs_ByYear!$D$4),0)),0)</f>
        <v>0</v>
      </c>
      <c r="Q195" s="248">
        <f>IF((Q$4-$G195)&lt;($C195+$B195),IF(Q$4=$G195+$B195,SUMIFS(INDEX('ABP REC Calc'!$G$6:$AB$69,,MATCH('ABP REC Deliveries'!$H195,'ABP REC Calc'!$G$5:$AB$5,0)),'ABP REC Calc'!$C$6:$C$69,'ABP REC Deliveries'!$E195,'ABP REC Calc'!$B$6:$B$69,'ABP REC Deliveries'!$F195),
IF(Q$4&gt;$G195,P195*(1-Inputs_ByYear!$D$4),0)),0)</f>
        <v>0</v>
      </c>
      <c r="R195" s="248">
        <f>IF((R$4-$G195)&lt;($C195+$B195),IF(R$4=$G195+$B195,SUMIFS(INDEX('ABP REC Calc'!$G$6:$AB$69,,MATCH('ABP REC Deliveries'!$H195,'ABP REC Calc'!$G$5:$AB$5,0)),'ABP REC Calc'!$C$6:$C$69,'ABP REC Deliveries'!$E195,'ABP REC Calc'!$B$6:$B$69,'ABP REC Deliveries'!$F195),
IF(R$4&gt;$G195,Q195*(1-Inputs_ByYear!$D$4),0)),0)</f>
        <v>0</v>
      </c>
      <c r="S195" s="248">
        <f>IF((S$4-$G195)&lt;($C195+$B195),IF(S$4=$G195+$B195,SUMIFS(INDEX('ABP REC Calc'!$G$6:$AB$69,,MATCH('ABP REC Deliveries'!$H195,'ABP REC Calc'!$G$5:$AB$5,0)),'ABP REC Calc'!$C$6:$C$69,'ABP REC Deliveries'!$E195,'ABP REC Calc'!$B$6:$B$69,'ABP REC Deliveries'!$F195),
IF(S$4&gt;$G195,R195*(1-Inputs_ByYear!$D$4),0)),0)</f>
        <v>7109.0553599999994</v>
      </c>
      <c r="T195" s="248">
        <f>IF((T$4-$G195)&lt;($C195+$B195),IF(T$4=$G195+$B195,SUMIFS(INDEX('ABP REC Calc'!$G$6:$AB$69,,MATCH('ABP REC Deliveries'!$H195,'ABP REC Calc'!$G$5:$AB$5,0)),'ABP REC Calc'!$C$6:$C$69,'ABP REC Deliveries'!$E195,'ABP REC Calc'!$B$6:$B$69,'ABP REC Deliveries'!$F195),
IF(T$4&gt;$G195,S195*(1-Inputs_ByYear!$D$4),0)),0)</f>
        <v>7073.5100831999989</v>
      </c>
      <c r="U195" s="248">
        <f>IF((U$4-$G195)&lt;($C195+$B195),IF(U$4=$G195+$B195,SUMIFS(INDEX('ABP REC Calc'!$G$6:$AB$69,,MATCH('ABP REC Deliveries'!$H195,'ABP REC Calc'!$G$5:$AB$5,0)),'ABP REC Calc'!$C$6:$C$69,'ABP REC Deliveries'!$E195,'ABP REC Calc'!$B$6:$B$69,'ABP REC Deliveries'!$F195),
IF(U$4&gt;$G195,T195*(1-Inputs_ByYear!$D$4),0)),0)</f>
        <v>7038.1425327839988</v>
      </c>
      <c r="V195" s="248">
        <f>IF((V$4-$G195)&lt;($C195+$B195),IF(V$4=$G195+$B195,SUMIFS(INDEX('ABP REC Calc'!$G$6:$AB$69,,MATCH('ABP REC Deliveries'!$H195,'ABP REC Calc'!$G$5:$AB$5,0)),'ABP REC Calc'!$C$6:$C$69,'ABP REC Deliveries'!$E195,'ABP REC Calc'!$B$6:$B$69,'ABP REC Deliveries'!$F195),
IF(V$4&gt;$G195,U195*(1-Inputs_ByYear!$D$4),0)),0)</f>
        <v>7002.951820120079</v>
      </c>
      <c r="W195" s="248">
        <f>IF((W$4-$G195)&lt;($C195+$B195),IF(W$4=$G195+$B195,SUMIFS(INDEX('ABP REC Calc'!$G$6:$AB$69,,MATCH('ABP REC Deliveries'!$H195,'ABP REC Calc'!$G$5:$AB$5,0)),'ABP REC Calc'!$C$6:$C$69,'ABP REC Deliveries'!$E195,'ABP REC Calc'!$B$6:$B$69,'ABP REC Deliveries'!$F195),
IF(W$4&gt;$G195,V195*(1-Inputs_ByYear!$D$4),0)),0)</f>
        <v>6967.9370610194783</v>
      </c>
      <c r="X195" s="248">
        <f>IF((X$4-$G195)&lt;($C195+$B195),IF(X$4=$G195+$B195,SUMIFS(INDEX('ABP REC Calc'!$G$6:$AB$69,,MATCH('ABP REC Deliveries'!$H195,'ABP REC Calc'!$G$5:$AB$5,0)),'ABP REC Calc'!$C$6:$C$69,'ABP REC Deliveries'!$E195,'ABP REC Calc'!$B$6:$B$69,'ABP REC Deliveries'!$F195),
IF(X$4&gt;$G195,W195*(1-Inputs_ByYear!$D$4),0)),0)</f>
        <v>6933.0973757143811</v>
      </c>
      <c r="Y195" s="248">
        <f>IF((Y$4-$G195)&lt;($C195+$B195),IF(Y$4=$G195+$B195,SUMIFS(INDEX('ABP REC Calc'!$G$6:$AB$69,,MATCH('ABP REC Deliveries'!$H195,'ABP REC Calc'!$G$5:$AB$5,0)),'ABP REC Calc'!$C$6:$C$69,'ABP REC Deliveries'!$E195,'ABP REC Calc'!$B$6:$B$69,'ABP REC Deliveries'!$F195),
IF(Y$4&gt;$G195,X195*(1-Inputs_ByYear!$D$4),0)),0)</f>
        <v>6898.4318888358093</v>
      </c>
      <c r="Z195" s="248">
        <f>IF((Z$4-$G195)&lt;($C195+$B195),IF(Z$4=$G195+$B195,SUMIFS(INDEX('ABP REC Calc'!$G$6:$AB$69,,MATCH('ABP REC Deliveries'!$H195,'ABP REC Calc'!$G$5:$AB$5,0)),'ABP REC Calc'!$C$6:$C$69,'ABP REC Deliveries'!$E195,'ABP REC Calc'!$B$6:$B$69,'ABP REC Deliveries'!$F195),
IF(Z$4&gt;$G195,Y195*(1-Inputs_ByYear!$D$4),0)),0)</f>
        <v>6863.93972939163</v>
      </c>
      <c r="AA195" s="248">
        <f>IF((AA$4-$G195)&lt;($C195+$B195),IF(AA$4=$G195+$B195,SUMIFS(INDEX('ABP REC Calc'!$G$6:$AB$69,,MATCH('ABP REC Deliveries'!$H195,'ABP REC Calc'!$G$5:$AB$5,0)),'ABP REC Calc'!$C$6:$C$69,'ABP REC Deliveries'!$E195,'ABP REC Calc'!$B$6:$B$69,'ABP REC Deliveries'!$F195),
IF(AA$4&gt;$G195,Z195*(1-Inputs_ByYear!$D$4),0)),0)</f>
        <v>6829.6200307446716</v>
      </c>
      <c r="AB195" s="248">
        <f>IF((AB$4-$G195)&lt;($C195+$B195),IF(AB$4=$G195+$B195,SUMIFS(INDEX('ABP REC Calc'!$G$6:$AB$69,,MATCH('ABP REC Deliveries'!$H195,'ABP REC Calc'!$G$5:$AB$5,0)),'ABP REC Calc'!$C$6:$C$69,'ABP REC Deliveries'!$E195,'ABP REC Calc'!$B$6:$B$69,'ABP REC Deliveries'!$F195),
IF(AB$4&gt;$G195,AA195*(1-Inputs_ByYear!$D$4),0)),0)</f>
        <v>6795.4719305909484</v>
      </c>
      <c r="AC195" s="248">
        <f>IF((AC$4-$G195)&lt;($C195+$B195),IF(AC$4=$G195+$B195,SUMIFS(INDEX('ABP REC Calc'!$G$6:$AB$69,,MATCH('ABP REC Deliveries'!$H195,'ABP REC Calc'!$G$5:$AB$5,0)),'ABP REC Calc'!$C$6:$C$69,'ABP REC Deliveries'!$E195,'ABP REC Calc'!$B$6:$B$69,'ABP REC Deliveries'!$F195),
IF(AC$4&gt;$G195,AB195*(1-Inputs_ByYear!$D$4),0)),0)</f>
        <v>6761.4945709379936</v>
      </c>
      <c r="AD195" s="248">
        <f>IF((AD$4-$G195)&lt;($C195+$B195),IF(AD$4=$G195+$B195,SUMIFS(INDEX('ABP REC Calc'!$G$6:$AB$69,,MATCH('ABP REC Deliveries'!$H195,'ABP REC Calc'!$G$5:$AB$5,0)),'ABP REC Calc'!$C$6:$C$69,'ABP REC Deliveries'!$E195,'ABP REC Calc'!$B$6:$B$69,'ABP REC Deliveries'!$F195),
IF(AD$4&gt;$G195,AC195*(1-Inputs_ByYear!$D$4),0)),0)</f>
        <v>6727.6870980833037</v>
      </c>
    </row>
    <row r="196" spans="2:30" ht="14.45" customHeight="1">
      <c r="B196" s="64">
        <v>1</v>
      </c>
      <c r="C196" s="64">
        <v>15</v>
      </c>
      <c r="D196" s="64" t="s">
        <v>229</v>
      </c>
      <c r="E196" s="234" t="s">
        <v>210</v>
      </c>
      <c r="F196" s="231" t="s">
        <v>230</v>
      </c>
      <c r="G196" s="231">
        <f t="shared" si="9"/>
        <v>2034</v>
      </c>
      <c r="H196" s="239" t="s">
        <v>32</v>
      </c>
      <c r="I196" s="247">
        <v>0</v>
      </c>
      <c r="J196" s="248">
        <f>IF((J$4-$G196)&lt;($C196+$B196),IF(J$4=$G196+$B196,SUMIFS(INDEX('ABP REC Calc'!$G$6:$AB$69,,MATCH('ABP REC Deliveries'!$H196,'ABP REC Calc'!$G$5:$AB$5,0)),'ABP REC Calc'!$C$6:$C$69,'ABP REC Deliveries'!$E196,'ABP REC Calc'!$B$6:$B$69,'ABP REC Deliveries'!$F196),
IF(J$4&gt;$G196,I196*(1-Inputs_ByYear!$D$4),0)),0)</f>
        <v>0</v>
      </c>
      <c r="K196" s="248">
        <f>IF((K$4-$G196)&lt;($C196+$B196),IF(K$4=$G196+$B196,SUMIFS(INDEX('ABP REC Calc'!$G$6:$AB$69,,MATCH('ABP REC Deliveries'!$H196,'ABP REC Calc'!$G$5:$AB$5,0)),'ABP REC Calc'!$C$6:$C$69,'ABP REC Deliveries'!$E196,'ABP REC Calc'!$B$6:$B$69,'ABP REC Deliveries'!$F196),
IF(K$4&gt;$G196,J196*(1-Inputs_ByYear!$D$4),0)),0)</f>
        <v>0</v>
      </c>
      <c r="L196" s="248">
        <f>IF((L$4-$G196)&lt;($C196+$B196),IF(L$4=$G196+$B196,SUMIFS(INDEX('ABP REC Calc'!$G$6:$AB$69,,MATCH('ABP REC Deliveries'!$H196,'ABP REC Calc'!$G$5:$AB$5,0)),'ABP REC Calc'!$C$6:$C$69,'ABP REC Deliveries'!$E196,'ABP REC Calc'!$B$6:$B$69,'ABP REC Deliveries'!$F196),
IF(L$4&gt;$G196,K196*(1-Inputs_ByYear!$D$4),0)),0)</f>
        <v>0</v>
      </c>
      <c r="M196" s="248">
        <f>IF((M$4-$G196)&lt;($C196+$B196),IF(M$4=$G196+$B196,SUMIFS(INDEX('ABP REC Calc'!$G$6:$AB$69,,MATCH('ABP REC Deliveries'!$H196,'ABP REC Calc'!$G$5:$AB$5,0)),'ABP REC Calc'!$C$6:$C$69,'ABP REC Deliveries'!$E196,'ABP REC Calc'!$B$6:$B$69,'ABP REC Deliveries'!$F196),
IF(M$4&gt;$G196,L196*(1-Inputs_ByYear!$D$4),0)),0)</f>
        <v>0</v>
      </c>
      <c r="N196" s="248">
        <f>IF((N$4-$G196)&lt;($C196+$B196),IF(N$4=$G196+$B196,SUMIFS(INDEX('ABP REC Calc'!$G$6:$AB$69,,MATCH('ABP REC Deliveries'!$H196,'ABP REC Calc'!$G$5:$AB$5,0)),'ABP REC Calc'!$C$6:$C$69,'ABP REC Deliveries'!$E196,'ABP REC Calc'!$B$6:$B$69,'ABP REC Deliveries'!$F196),
IF(N$4&gt;$G196,M196*(1-Inputs_ByYear!$D$4),0)),0)</f>
        <v>0</v>
      </c>
      <c r="O196" s="248">
        <f>IF((O$4-$G196)&lt;($C196+$B196),IF(O$4=$G196+$B196,SUMIFS(INDEX('ABP REC Calc'!$G$6:$AB$69,,MATCH('ABP REC Deliveries'!$H196,'ABP REC Calc'!$G$5:$AB$5,0)),'ABP REC Calc'!$C$6:$C$69,'ABP REC Deliveries'!$E196,'ABP REC Calc'!$B$6:$B$69,'ABP REC Deliveries'!$F196),
IF(O$4&gt;$G196,N196*(1-Inputs_ByYear!$D$4),0)),0)</f>
        <v>0</v>
      </c>
      <c r="P196" s="248">
        <f>IF((P$4-$G196)&lt;($C196+$B196),IF(P$4=$G196+$B196,SUMIFS(INDEX('ABP REC Calc'!$G$6:$AB$69,,MATCH('ABP REC Deliveries'!$H196,'ABP REC Calc'!$G$5:$AB$5,0)),'ABP REC Calc'!$C$6:$C$69,'ABP REC Deliveries'!$E196,'ABP REC Calc'!$B$6:$B$69,'ABP REC Deliveries'!$F196),
IF(P$4&gt;$G196,O196*(1-Inputs_ByYear!$D$4),0)),0)</f>
        <v>0</v>
      </c>
      <c r="Q196" s="248">
        <f>IF((Q$4-$G196)&lt;($C196+$B196),IF(Q$4=$G196+$B196,SUMIFS(INDEX('ABP REC Calc'!$G$6:$AB$69,,MATCH('ABP REC Deliveries'!$H196,'ABP REC Calc'!$G$5:$AB$5,0)),'ABP REC Calc'!$C$6:$C$69,'ABP REC Deliveries'!$E196,'ABP REC Calc'!$B$6:$B$69,'ABP REC Deliveries'!$F196),
IF(Q$4&gt;$G196,P196*(1-Inputs_ByYear!$D$4),0)),0)</f>
        <v>0</v>
      </c>
      <c r="R196" s="248">
        <f>IF((R$4-$G196)&lt;($C196+$B196),IF(R$4=$G196+$B196,SUMIFS(INDEX('ABP REC Calc'!$G$6:$AB$69,,MATCH('ABP REC Deliveries'!$H196,'ABP REC Calc'!$G$5:$AB$5,0)),'ABP REC Calc'!$C$6:$C$69,'ABP REC Deliveries'!$E196,'ABP REC Calc'!$B$6:$B$69,'ABP REC Deliveries'!$F196),
IF(R$4&gt;$G196,Q196*(1-Inputs_ByYear!$D$4),0)),0)</f>
        <v>0</v>
      </c>
      <c r="S196" s="248">
        <f>IF((S$4-$G196)&lt;($C196+$B196),IF(S$4=$G196+$B196,SUMIFS(INDEX('ABP REC Calc'!$G$6:$AB$69,,MATCH('ABP REC Deliveries'!$H196,'ABP REC Calc'!$G$5:$AB$5,0)),'ABP REC Calc'!$C$6:$C$69,'ABP REC Deliveries'!$E196,'ABP REC Calc'!$B$6:$B$69,'ABP REC Deliveries'!$F196),
IF(S$4&gt;$G196,R196*(1-Inputs_ByYear!$D$4),0)),0)</f>
        <v>0</v>
      </c>
      <c r="T196" s="248">
        <f>IF((T$4-$G196)&lt;($C196+$B196),IF(T$4=$G196+$B196,SUMIFS(INDEX('ABP REC Calc'!$G$6:$AB$69,,MATCH('ABP REC Deliveries'!$H196,'ABP REC Calc'!$G$5:$AB$5,0)),'ABP REC Calc'!$C$6:$C$69,'ABP REC Deliveries'!$E196,'ABP REC Calc'!$B$6:$B$69,'ABP REC Deliveries'!$F196),
IF(T$4&gt;$G196,S196*(1-Inputs_ByYear!$D$4),0)),0)</f>
        <v>7109.0553599999994</v>
      </c>
      <c r="U196" s="248">
        <f>IF((U$4-$G196)&lt;($C196+$B196),IF(U$4=$G196+$B196,SUMIFS(INDEX('ABP REC Calc'!$G$6:$AB$69,,MATCH('ABP REC Deliveries'!$H196,'ABP REC Calc'!$G$5:$AB$5,0)),'ABP REC Calc'!$C$6:$C$69,'ABP REC Deliveries'!$E196,'ABP REC Calc'!$B$6:$B$69,'ABP REC Deliveries'!$F196),
IF(U$4&gt;$G196,T196*(1-Inputs_ByYear!$D$4),0)),0)</f>
        <v>7073.5100831999989</v>
      </c>
      <c r="V196" s="248">
        <f>IF((V$4-$G196)&lt;($C196+$B196),IF(V$4=$G196+$B196,SUMIFS(INDEX('ABP REC Calc'!$G$6:$AB$69,,MATCH('ABP REC Deliveries'!$H196,'ABP REC Calc'!$G$5:$AB$5,0)),'ABP REC Calc'!$C$6:$C$69,'ABP REC Deliveries'!$E196,'ABP REC Calc'!$B$6:$B$69,'ABP REC Deliveries'!$F196),
IF(V$4&gt;$G196,U196*(1-Inputs_ByYear!$D$4),0)),0)</f>
        <v>7038.1425327839988</v>
      </c>
      <c r="W196" s="248">
        <f>IF((W$4-$G196)&lt;($C196+$B196),IF(W$4=$G196+$B196,SUMIFS(INDEX('ABP REC Calc'!$G$6:$AB$69,,MATCH('ABP REC Deliveries'!$H196,'ABP REC Calc'!$G$5:$AB$5,0)),'ABP REC Calc'!$C$6:$C$69,'ABP REC Deliveries'!$E196,'ABP REC Calc'!$B$6:$B$69,'ABP REC Deliveries'!$F196),
IF(W$4&gt;$G196,V196*(1-Inputs_ByYear!$D$4),0)),0)</f>
        <v>7002.951820120079</v>
      </c>
      <c r="X196" s="248">
        <f>IF((X$4-$G196)&lt;($C196+$B196),IF(X$4=$G196+$B196,SUMIFS(INDEX('ABP REC Calc'!$G$6:$AB$69,,MATCH('ABP REC Deliveries'!$H196,'ABP REC Calc'!$G$5:$AB$5,0)),'ABP REC Calc'!$C$6:$C$69,'ABP REC Deliveries'!$E196,'ABP REC Calc'!$B$6:$B$69,'ABP REC Deliveries'!$F196),
IF(X$4&gt;$G196,W196*(1-Inputs_ByYear!$D$4),0)),0)</f>
        <v>6967.9370610194783</v>
      </c>
      <c r="Y196" s="248">
        <f>IF((Y$4-$G196)&lt;($C196+$B196),IF(Y$4=$G196+$B196,SUMIFS(INDEX('ABP REC Calc'!$G$6:$AB$69,,MATCH('ABP REC Deliveries'!$H196,'ABP REC Calc'!$G$5:$AB$5,0)),'ABP REC Calc'!$C$6:$C$69,'ABP REC Deliveries'!$E196,'ABP REC Calc'!$B$6:$B$69,'ABP REC Deliveries'!$F196),
IF(Y$4&gt;$G196,X196*(1-Inputs_ByYear!$D$4),0)),0)</f>
        <v>6933.0973757143811</v>
      </c>
      <c r="Z196" s="248">
        <f>IF((Z$4-$G196)&lt;($C196+$B196),IF(Z$4=$G196+$B196,SUMIFS(INDEX('ABP REC Calc'!$G$6:$AB$69,,MATCH('ABP REC Deliveries'!$H196,'ABP REC Calc'!$G$5:$AB$5,0)),'ABP REC Calc'!$C$6:$C$69,'ABP REC Deliveries'!$E196,'ABP REC Calc'!$B$6:$B$69,'ABP REC Deliveries'!$F196),
IF(Z$4&gt;$G196,Y196*(1-Inputs_ByYear!$D$4),0)),0)</f>
        <v>6898.4318888358093</v>
      </c>
      <c r="AA196" s="248">
        <f>IF((AA$4-$G196)&lt;($C196+$B196),IF(AA$4=$G196+$B196,SUMIFS(INDEX('ABP REC Calc'!$G$6:$AB$69,,MATCH('ABP REC Deliveries'!$H196,'ABP REC Calc'!$G$5:$AB$5,0)),'ABP REC Calc'!$C$6:$C$69,'ABP REC Deliveries'!$E196,'ABP REC Calc'!$B$6:$B$69,'ABP REC Deliveries'!$F196),
IF(AA$4&gt;$G196,Z196*(1-Inputs_ByYear!$D$4),0)),0)</f>
        <v>6863.93972939163</v>
      </c>
      <c r="AB196" s="248">
        <f>IF((AB$4-$G196)&lt;($C196+$B196),IF(AB$4=$G196+$B196,SUMIFS(INDEX('ABP REC Calc'!$G$6:$AB$69,,MATCH('ABP REC Deliveries'!$H196,'ABP REC Calc'!$G$5:$AB$5,0)),'ABP REC Calc'!$C$6:$C$69,'ABP REC Deliveries'!$E196,'ABP REC Calc'!$B$6:$B$69,'ABP REC Deliveries'!$F196),
IF(AB$4&gt;$G196,AA196*(1-Inputs_ByYear!$D$4),0)),0)</f>
        <v>6829.6200307446716</v>
      </c>
      <c r="AC196" s="248">
        <f>IF((AC$4-$G196)&lt;($C196+$B196),IF(AC$4=$G196+$B196,SUMIFS(INDEX('ABP REC Calc'!$G$6:$AB$69,,MATCH('ABP REC Deliveries'!$H196,'ABP REC Calc'!$G$5:$AB$5,0)),'ABP REC Calc'!$C$6:$C$69,'ABP REC Deliveries'!$E196,'ABP REC Calc'!$B$6:$B$69,'ABP REC Deliveries'!$F196),
IF(AC$4&gt;$G196,AB196*(1-Inputs_ByYear!$D$4),0)),0)</f>
        <v>6795.4719305909484</v>
      </c>
      <c r="AD196" s="248">
        <f>IF((AD$4-$G196)&lt;($C196+$B196),IF(AD$4=$G196+$B196,SUMIFS(INDEX('ABP REC Calc'!$G$6:$AB$69,,MATCH('ABP REC Deliveries'!$H196,'ABP REC Calc'!$G$5:$AB$5,0)),'ABP REC Calc'!$C$6:$C$69,'ABP REC Deliveries'!$E196,'ABP REC Calc'!$B$6:$B$69,'ABP REC Deliveries'!$F196),
IF(AD$4&gt;$G196,AC196*(1-Inputs_ByYear!$D$4),0)),0)</f>
        <v>6761.4945709379936</v>
      </c>
    </row>
    <row r="197" spans="2:30" ht="14.45" customHeight="1">
      <c r="B197" s="64">
        <v>1</v>
      </c>
      <c r="C197" s="64">
        <v>15</v>
      </c>
      <c r="D197" s="64" t="s">
        <v>229</v>
      </c>
      <c r="E197" s="234" t="s">
        <v>210</v>
      </c>
      <c r="F197" s="231" t="s">
        <v>230</v>
      </c>
      <c r="G197" s="231">
        <f t="shared" si="9"/>
        <v>2035</v>
      </c>
      <c r="H197" s="239" t="s">
        <v>33</v>
      </c>
      <c r="I197" s="247">
        <v>0</v>
      </c>
      <c r="J197" s="248">
        <f>IF((J$4-$G197)&lt;($C197+$B197),IF(J$4=$G197+$B197,SUMIFS(INDEX('ABP REC Calc'!$G$6:$AB$69,,MATCH('ABP REC Deliveries'!$H197,'ABP REC Calc'!$G$5:$AB$5,0)),'ABP REC Calc'!$C$6:$C$69,'ABP REC Deliveries'!$E197,'ABP REC Calc'!$B$6:$B$69,'ABP REC Deliveries'!$F197),
IF(J$4&gt;$G197,I197*(1-Inputs_ByYear!$D$4),0)),0)</f>
        <v>0</v>
      </c>
      <c r="K197" s="248">
        <f>IF((K$4-$G197)&lt;($C197+$B197),IF(K$4=$G197+$B197,SUMIFS(INDEX('ABP REC Calc'!$G$6:$AB$69,,MATCH('ABP REC Deliveries'!$H197,'ABP REC Calc'!$G$5:$AB$5,0)),'ABP REC Calc'!$C$6:$C$69,'ABP REC Deliveries'!$E197,'ABP REC Calc'!$B$6:$B$69,'ABP REC Deliveries'!$F197),
IF(K$4&gt;$G197,J197*(1-Inputs_ByYear!$D$4),0)),0)</f>
        <v>0</v>
      </c>
      <c r="L197" s="248">
        <f>IF((L$4-$G197)&lt;($C197+$B197),IF(L$4=$G197+$B197,SUMIFS(INDEX('ABP REC Calc'!$G$6:$AB$69,,MATCH('ABP REC Deliveries'!$H197,'ABP REC Calc'!$G$5:$AB$5,0)),'ABP REC Calc'!$C$6:$C$69,'ABP REC Deliveries'!$E197,'ABP REC Calc'!$B$6:$B$69,'ABP REC Deliveries'!$F197),
IF(L$4&gt;$G197,K197*(1-Inputs_ByYear!$D$4),0)),0)</f>
        <v>0</v>
      </c>
      <c r="M197" s="248">
        <f>IF((M$4-$G197)&lt;($C197+$B197),IF(M$4=$G197+$B197,SUMIFS(INDEX('ABP REC Calc'!$G$6:$AB$69,,MATCH('ABP REC Deliveries'!$H197,'ABP REC Calc'!$G$5:$AB$5,0)),'ABP REC Calc'!$C$6:$C$69,'ABP REC Deliveries'!$E197,'ABP REC Calc'!$B$6:$B$69,'ABP REC Deliveries'!$F197),
IF(M$4&gt;$G197,L197*(1-Inputs_ByYear!$D$4),0)),0)</f>
        <v>0</v>
      </c>
      <c r="N197" s="248">
        <f>IF((N$4-$G197)&lt;($C197+$B197),IF(N$4=$G197+$B197,SUMIFS(INDEX('ABP REC Calc'!$G$6:$AB$69,,MATCH('ABP REC Deliveries'!$H197,'ABP REC Calc'!$G$5:$AB$5,0)),'ABP REC Calc'!$C$6:$C$69,'ABP REC Deliveries'!$E197,'ABP REC Calc'!$B$6:$B$69,'ABP REC Deliveries'!$F197),
IF(N$4&gt;$G197,M197*(1-Inputs_ByYear!$D$4),0)),0)</f>
        <v>0</v>
      </c>
      <c r="O197" s="248">
        <f>IF((O$4-$G197)&lt;($C197+$B197),IF(O$4=$G197+$B197,SUMIFS(INDEX('ABP REC Calc'!$G$6:$AB$69,,MATCH('ABP REC Deliveries'!$H197,'ABP REC Calc'!$G$5:$AB$5,0)),'ABP REC Calc'!$C$6:$C$69,'ABP REC Deliveries'!$E197,'ABP REC Calc'!$B$6:$B$69,'ABP REC Deliveries'!$F197),
IF(O$4&gt;$G197,N197*(1-Inputs_ByYear!$D$4),0)),0)</f>
        <v>0</v>
      </c>
      <c r="P197" s="248">
        <f>IF((P$4-$G197)&lt;($C197+$B197),IF(P$4=$G197+$B197,SUMIFS(INDEX('ABP REC Calc'!$G$6:$AB$69,,MATCH('ABP REC Deliveries'!$H197,'ABP REC Calc'!$G$5:$AB$5,0)),'ABP REC Calc'!$C$6:$C$69,'ABP REC Deliveries'!$E197,'ABP REC Calc'!$B$6:$B$69,'ABP REC Deliveries'!$F197),
IF(P$4&gt;$G197,O197*(1-Inputs_ByYear!$D$4),0)),0)</f>
        <v>0</v>
      </c>
      <c r="Q197" s="248">
        <f>IF((Q$4-$G197)&lt;($C197+$B197),IF(Q$4=$G197+$B197,SUMIFS(INDEX('ABP REC Calc'!$G$6:$AB$69,,MATCH('ABP REC Deliveries'!$H197,'ABP REC Calc'!$G$5:$AB$5,0)),'ABP REC Calc'!$C$6:$C$69,'ABP REC Deliveries'!$E197,'ABP REC Calc'!$B$6:$B$69,'ABP REC Deliveries'!$F197),
IF(Q$4&gt;$G197,P197*(1-Inputs_ByYear!$D$4),0)),0)</f>
        <v>0</v>
      </c>
      <c r="R197" s="248">
        <f>IF((R$4-$G197)&lt;($C197+$B197),IF(R$4=$G197+$B197,SUMIFS(INDEX('ABP REC Calc'!$G$6:$AB$69,,MATCH('ABP REC Deliveries'!$H197,'ABP REC Calc'!$G$5:$AB$5,0)),'ABP REC Calc'!$C$6:$C$69,'ABP REC Deliveries'!$E197,'ABP REC Calc'!$B$6:$B$69,'ABP REC Deliveries'!$F197),
IF(R$4&gt;$G197,Q197*(1-Inputs_ByYear!$D$4),0)),0)</f>
        <v>0</v>
      </c>
      <c r="S197" s="248">
        <f>IF((S$4-$G197)&lt;($C197+$B197),IF(S$4=$G197+$B197,SUMIFS(INDEX('ABP REC Calc'!$G$6:$AB$69,,MATCH('ABP REC Deliveries'!$H197,'ABP REC Calc'!$G$5:$AB$5,0)),'ABP REC Calc'!$C$6:$C$69,'ABP REC Deliveries'!$E197,'ABP REC Calc'!$B$6:$B$69,'ABP REC Deliveries'!$F197),
IF(S$4&gt;$G197,R197*(1-Inputs_ByYear!$D$4),0)),0)</f>
        <v>0</v>
      </c>
      <c r="T197" s="248">
        <f>IF((T$4-$G197)&lt;($C197+$B197),IF(T$4=$G197+$B197,SUMIFS(INDEX('ABP REC Calc'!$G$6:$AB$69,,MATCH('ABP REC Deliveries'!$H197,'ABP REC Calc'!$G$5:$AB$5,0)),'ABP REC Calc'!$C$6:$C$69,'ABP REC Deliveries'!$E197,'ABP REC Calc'!$B$6:$B$69,'ABP REC Deliveries'!$F197),
IF(T$4&gt;$G197,S197*(1-Inputs_ByYear!$D$4),0)),0)</f>
        <v>0</v>
      </c>
      <c r="U197" s="248">
        <f>IF((U$4-$G197)&lt;($C197+$B197),IF(U$4=$G197+$B197,SUMIFS(INDEX('ABP REC Calc'!$G$6:$AB$69,,MATCH('ABP REC Deliveries'!$H197,'ABP REC Calc'!$G$5:$AB$5,0)),'ABP REC Calc'!$C$6:$C$69,'ABP REC Deliveries'!$E197,'ABP REC Calc'!$B$6:$B$69,'ABP REC Deliveries'!$F197),
IF(U$4&gt;$G197,T197*(1-Inputs_ByYear!$D$4),0)),0)</f>
        <v>7109.0553599999994</v>
      </c>
      <c r="V197" s="248">
        <f>IF((V$4-$G197)&lt;($C197+$B197),IF(V$4=$G197+$B197,SUMIFS(INDEX('ABP REC Calc'!$G$6:$AB$69,,MATCH('ABP REC Deliveries'!$H197,'ABP REC Calc'!$G$5:$AB$5,0)),'ABP REC Calc'!$C$6:$C$69,'ABP REC Deliveries'!$E197,'ABP REC Calc'!$B$6:$B$69,'ABP REC Deliveries'!$F197),
IF(V$4&gt;$G197,U197*(1-Inputs_ByYear!$D$4),0)),0)</f>
        <v>7073.5100831999989</v>
      </c>
      <c r="W197" s="248">
        <f>IF((W$4-$G197)&lt;($C197+$B197),IF(W$4=$G197+$B197,SUMIFS(INDEX('ABP REC Calc'!$G$6:$AB$69,,MATCH('ABP REC Deliveries'!$H197,'ABP REC Calc'!$G$5:$AB$5,0)),'ABP REC Calc'!$C$6:$C$69,'ABP REC Deliveries'!$E197,'ABP REC Calc'!$B$6:$B$69,'ABP REC Deliveries'!$F197),
IF(W$4&gt;$G197,V197*(1-Inputs_ByYear!$D$4),0)),0)</f>
        <v>7038.1425327839988</v>
      </c>
      <c r="X197" s="248">
        <f>IF((X$4-$G197)&lt;($C197+$B197),IF(X$4=$G197+$B197,SUMIFS(INDEX('ABP REC Calc'!$G$6:$AB$69,,MATCH('ABP REC Deliveries'!$H197,'ABP REC Calc'!$G$5:$AB$5,0)),'ABP REC Calc'!$C$6:$C$69,'ABP REC Deliveries'!$E197,'ABP REC Calc'!$B$6:$B$69,'ABP REC Deliveries'!$F197),
IF(X$4&gt;$G197,W197*(1-Inputs_ByYear!$D$4),0)),0)</f>
        <v>7002.951820120079</v>
      </c>
      <c r="Y197" s="248">
        <f>IF((Y$4-$G197)&lt;($C197+$B197),IF(Y$4=$G197+$B197,SUMIFS(INDEX('ABP REC Calc'!$G$6:$AB$69,,MATCH('ABP REC Deliveries'!$H197,'ABP REC Calc'!$G$5:$AB$5,0)),'ABP REC Calc'!$C$6:$C$69,'ABP REC Deliveries'!$E197,'ABP REC Calc'!$B$6:$B$69,'ABP REC Deliveries'!$F197),
IF(Y$4&gt;$G197,X197*(1-Inputs_ByYear!$D$4),0)),0)</f>
        <v>6967.9370610194783</v>
      </c>
      <c r="Z197" s="248">
        <f>IF((Z$4-$G197)&lt;($C197+$B197),IF(Z$4=$G197+$B197,SUMIFS(INDEX('ABP REC Calc'!$G$6:$AB$69,,MATCH('ABP REC Deliveries'!$H197,'ABP REC Calc'!$G$5:$AB$5,0)),'ABP REC Calc'!$C$6:$C$69,'ABP REC Deliveries'!$E197,'ABP REC Calc'!$B$6:$B$69,'ABP REC Deliveries'!$F197),
IF(Z$4&gt;$G197,Y197*(1-Inputs_ByYear!$D$4),0)),0)</f>
        <v>6933.0973757143811</v>
      </c>
      <c r="AA197" s="248">
        <f>IF((AA$4-$G197)&lt;($C197+$B197),IF(AA$4=$G197+$B197,SUMIFS(INDEX('ABP REC Calc'!$G$6:$AB$69,,MATCH('ABP REC Deliveries'!$H197,'ABP REC Calc'!$G$5:$AB$5,0)),'ABP REC Calc'!$C$6:$C$69,'ABP REC Deliveries'!$E197,'ABP REC Calc'!$B$6:$B$69,'ABP REC Deliveries'!$F197),
IF(AA$4&gt;$G197,Z197*(1-Inputs_ByYear!$D$4),0)),0)</f>
        <v>6898.4318888358093</v>
      </c>
      <c r="AB197" s="248">
        <f>IF((AB$4-$G197)&lt;($C197+$B197),IF(AB$4=$G197+$B197,SUMIFS(INDEX('ABP REC Calc'!$G$6:$AB$69,,MATCH('ABP REC Deliveries'!$H197,'ABP REC Calc'!$G$5:$AB$5,0)),'ABP REC Calc'!$C$6:$C$69,'ABP REC Deliveries'!$E197,'ABP REC Calc'!$B$6:$B$69,'ABP REC Deliveries'!$F197),
IF(AB$4&gt;$G197,AA197*(1-Inputs_ByYear!$D$4),0)),0)</f>
        <v>6863.93972939163</v>
      </c>
      <c r="AC197" s="248">
        <f>IF((AC$4-$G197)&lt;($C197+$B197),IF(AC$4=$G197+$B197,SUMIFS(INDEX('ABP REC Calc'!$G$6:$AB$69,,MATCH('ABP REC Deliveries'!$H197,'ABP REC Calc'!$G$5:$AB$5,0)),'ABP REC Calc'!$C$6:$C$69,'ABP REC Deliveries'!$E197,'ABP REC Calc'!$B$6:$B$69,'ABP REC Deliveries'!$F197),
IF(AC$4&gt;$G197,AB197*(1-Inputs_ByYear!$D$4),0)),0)</f>
        <v>6829.6200307446716</v>
      </c>
      <c r="AD197" s="248">
        <f>IF((AD$4-$G197)&lt;($C197+$B197),IF(AD$4=$G197+$B197,SUMIFS(INDEX('ABP REC Calc'!$G$6:$AB$69,,MATCH('ABP REC Deliveries'!$H197,'ABP REC Calc'!$G$5:$AB$5,0)),'ABP REC Calc'!$C$6:$C$69,'ABP REC Deliveries'!$E197,'ABP REC Calc'!$B$6:$B$69,'ABP REC Deliveries'!$F197),
IF(AD$4&gt;$G197,AC197*(1-Inputs_ByYear!$D$4),0)),0)</f>
        <v>6795.4719305909484</v>
      </c>
    </row>
    <row r="198" spans="2:30" ht="14.45" customHeight="1">
      <c r="B198" s="64">
        <v>1</v>
      </c>
      <c r="C198" s="64">
        <v>15</v>
      </c>
      <c r="D198" s="64" t="s">
        <v>229</v>
      </c>
      <c r="E198" s="234" t="s">
        <v>210</v>
      </c>
      <c r="F198" s="231" t="s">
        <v>230</v>
      </c>
      <c r="G198" s="231">
        <f t="shared" si="9"/>
        <v>2036</v>
      </c>
      <c r="H198" s="239" t="s">
        <v>34</v>
      </c>
      <c r="I198" s="247">
        <v>0</v>
      </c>
      <c r="J198" s="248">
        <f>IF((J$4-$G198)&lt;($C198+$B198),IF(J$4=$G198+$B198,SUMIFS(INDEX('ABP REC Calc'!$G$6:$AB$69,,MATCH('ABP REC Deliveries'!$H198,'ABP REC Calc'!$G$5:$AB$5,0)),'ABP REC Calc'!$C$6:$C$69,'ABP REC Deliveries'!$E198,'ABP REC Calc'!$B$6:$B$69,'ABP REC Deliveries'!$F198),
IF(J$4&gt;$G198,I198*(1-Inputs_ByYear!$D$4),0)),0)</f>
        <v>0</v>
      </c>
      <c r="K198" s="248">
        <f>IF((K$4-$G198)&lt;($C198+$B198),IF(K$4=$G198+$B198,SUMIFS(INDEX('ABP REC Calc'!$G$6:$AB$69,,MATCH('ABP REC Deliveries'!$H198,'ABP REC Calc'!$G$5:$AB$5,0)),'ABP REC Calc'!$C$6:$C$69,'ABP REC Deliveries'!$E198,'ABP REC Calc'!$B$6:$B$69,'ABP REC Deliveries'!$F198),
IF(K$4&gt;$G198,J198*(1-Inputs_ByYear!$D$4),0)),0)</f>
        <v>0</v>
      </c>
      <c r="L198" s="248">
        <f>IF((L$4-$G198)&lt;($C198+$B198),IF(L$4=$G198+$B198,SUMIFS(INDEX('ABP REC Calc'!$G$6:$AB$69,,MATCH('ABP REC Deliveries'!$H198,'ABP REC Calc'!$G$5:$AB$5,0)),'ABP REC Calc'!$C$6:$C$69,'ABP REC Deliveries'!$E198,'ABP REC Calc'!$B$6:$B$69,'ABP REC Deliveries'!$F198),
IF(L$4&gt;$G198,K198*(1-Inputs_ByYear!$D$4),0)),0)</f>
        <v>0</v>
      </c>
      <c r="M198" s="248">
        <f>IF((M$4-$G198)&lt;($C198+$B198),IF(M$4=$G198+$B198,SUMIFS(INDEX('ABP REC Calc'!$G$6:$AB$69,,MATCH('ABP REC Deliveries'!$H198,'ABP REC Calc'!$G$5:$AB$5,0)),'ABP REC Calc'!$C$6:$C$69,'ABP REC Deliveries'!$E198,'ABP REC Calc'!$B$6:$B$69,'ABP REC Deliveries'!$F198),
IF(M$4&gt;$G198,L198*(1-Inputs_ByYear!$D$4),0)),0)</f>
        <v>0</v>
      </c>
      <c r="N198" s="248">
        <f>IF((N$4-$G198)&lt;($C198+$B198),IF(N$4=$G198+$B198,SUMIFS(INDEX('ABP REC Calc'!$G$6:$AB$69,,MATCH('ABP REC Deliveries'!$H198,'ABP REC Calc'!$G$5:$AB$5,0)),'ABP REC Calc'!$C$6:$C$69,'ABP REC Deliveries'!$E198,'ABP REC Calc'!$B$6:$B$69,'ABP REC Deliveries'!$F198),
IF(N$4&gt;$G198,M198*(1-Inputs_ByYear!$D$4),0)),0)</f>
        <v>0</v>
      </c>
      <c r="O198" s="248">
        <f>IF((O$4-$G198)&lt;($C198+$B198),IF(O$4=$G198+$B198,SUMIFS(INDEX('ABP REC Calc'!$G$6:$AB$69,,MATCH('ABP REC Deliveries'!$H198,'ABP REC Calc'!$G$5:$AB$5,0)),'ABP REC Calc'!$C$6:$C$69,'ABP REC Deliveries'!$E198,'ABP REC Calc'!$B$6:$B$69,'ABP REC Deliveries'!$F198),
IF(O$4&gt;$G198,N198*(1-Inputs_ByYear!$D$4),0)),0)</f>
        <v>0</v>
      </c>
      <c r="P198" s="248">
        <f>IF((P$4-$G198)&lt;($C198+$B198),IF(P$4=$G198+$B198,SUMIFS(INDEX('ABP REC Calc'!$G$6:$AB$69,,MATCH('ABP REC Deliveries'!$H198,'ABP REC Calc'!$G$5:$AB$5,0)),'ABP REC Calc'!$C$6:$C$69,'ABP REC Deliveries'!$E198,'ABP REC Calc'!$B$6:$B$69,'ABP REC Deliveries'!$F198),
IF(P$4&gt;$G198,O198*(1-Inputs_ByYear!$D$4),0)),0)</f>
        <v>0</v>
      </c>
      <c r="Q198" s="248">
        <f>IF((Q$4-$G198)&lt;($C198+$B198),IF(Q$4=$G198+$B198,SUMIFS(INDEX('ABP REC Calc'!$G$6:$AB$69,,MATCH('ABP REC Deliveries'!$H198,'ABP REC Calc'!$G$5:$AB$5,0)),'ABP REC Calc'!$C$6:$C$69,'ABP REC Deliveries'!$E198,'ABP REC Calc'!$B$6:$B$69,'ABP REC Deliveries'!$F198),
IF(Q$4&gt;$G198,P198*(1-Inputs_ByYear!$D$4),0)),0)</f>
        <v>0</v>
      </c>
      <c r="R198" s="248">
        <f>IF((R$4-$G198)&lt;($C198+$B198),IF(R$4=$G198+$B198,SUMIFS(INDEX('ABP REC Calc'!$G$6:$AB$69,,MATCH('ABP REC Deliveries'!$H198,'ABP REC Calc'!$G$5:$AB$5,0)),'ABP REC Calc'!$C$6:$C$69,'ABP REC Deliveries'!$E198,'ABP REC Calc'!$B$6:$B$69,'ABP REC Deliveries'!$F198),
IF(R$4&gt;$G198,Q198*(1-Inputs_ByYear!$D$4),0)),0)</f>
        <v>0</v>
      </c>
      <c r="S198" s="248">
        <f>IF((S$4-$G198)&lt;($C198+$B198),IF(S$4=$G198+$B198,SUMIFS(INDEX('ABP REC Calc'!$G$6:$AB$69,,MATCH('ABP REC Deliveries'!$H198,'ABP REC Calc'!$G$5:$AB$5,0)),'ABP REC Calc'!$C$6:$C$69,'ABP REC Deliveries'!$E198,'ABP REC Calc'!$B$6:$B$69,'ABP REC Deliveries'!$F198),
IF(S$4&gt;$G198,R198*(1-Inputs_ByYear!$D$4),0)),0)</f>
        <v>0</v>
      </c>
      <c r="T198" s="248">
        <f>IF((T$4-$G198)&lt;($C198+$B198),IF(T$4=$G198+$B198,SUMIFS(INDEX('ABP REC Calc'!$G$6:$AB$69,,MATCH('ABP REC Deliveries'!$H198,'ABP REC Calc'!$G$5:$AB$5,0)),'ABP REC Calc'!$C$6:$C$69,'ABP REC Deliveries'!$E198,'ABP REC Calc'!$B$6:$B$69,'ABP REC Deliveries'!$F198),
IF(T$4&gt;$G198,S198*(1-Inputs_ByYear!$D$4),0)),0)</f>
        <v>0</v>
      </c>
      <c r="U198" s="248">
        <f>IF((U$4-$G198)&lt;($C198+$B198),IF(U$4=$G198+$B198,SUMIFS(INDEX('ABP REC Calc'!$G$6:$AB$69,,MATCH('ABP REC Deliveries'!$H198,'ABP REC Calc'!$G$5:$AB$5,0)),'ABP REC Calc'!$C$6:$C$69,'ABP REC Deliveries'!$E198,'ABP REC Calc'!$B$6:$B$69,'ABP REC Deliveries'!$F198),
IF(U$4&gt;$G198,T198*(1-Inputs_ByYear!$D$4),0)),0)</f>
        <v>0</v>
      </c>
      <c r="V198" s="248">
        <f>IF((V$4-$G198)&lt;($C198+$B198),IF(V$4=$G198+$B198,SUMIFS(INDEX('ABP REC Calc'!$G$6:$AB$69,,MATCH('ABP REC Deliveries'!$H198,'ABP REC Calc'!$G$5:$AB$5,0)),'ABP REC Calc'!$C$6:$C$69,'ABP REC Deliveries'!$E198,'ABP REC Calc'!$B$6:$B$69,'ABP REC Deliveries'!$F198),
IF(V$4&gt;$G198,U198*(1-Inputs_ByYear!$D$4),0)),0)</f>
        <v>7109.0553599999994</v>
      </c>
      <c r="W198" s="248">
        <f>IF((W$4-$G198)&lt;($C198+$B198),IF(W$4=$G198+$B198,SUMIFS(INDEX('ABP REC Calc'!$G$6:$AB$69,,MATCH('ABP REC Deliveries'!$H198,'ABP REC Calc'!$G$5:$AB$5,0)),'ABP REC Calc'!$C$6:$C$69,'ABP REC Deliveries'!$E198,'ABP REC Calc'!$B$6:$B$69,'ABP REC Deliveries'!$F198),
IF(W$4&gt;$G198,V198*(1-Inputs_ByYear!$D$4),0)),0)</f>
        <v>7073.5100831999989</v>
      </c>
      <c r="X198" s="248">
        <f>IF((X$4-$G198)&lt;($C198+$B198),IF(X$4=$G198+$B198,SUMIFS(INDEX('ABP REC Calc'!$G$6:$AB$69,,MATCH('ABP REC Deliveries'!$H198,'ABP REC Calc'!$G$5:$AB$5,0)),'ABP REC Calc'!$C$6:$C$69,'ABP REC Deliveries'!$E198,'ABP REC Calc'!$B$6:$B$69,'ABP REC Deliveries'!$F198),
IF(X$4&gt;$G198,W198*(1-Inputs_ByYear!$D$4),0)),0)</f>
        <v>7038.1425327839988</v>
      </c>
      <c r="Y198" s="248">
        <f>IF((Y$4-$G198)&lt;($C198+$B198),IF(Y$4=$G198+$B198,SUMIFS(INDEX('ABP REC Calc'!$G$6:$AB$69,,MATCH('ABP REC Deliveries'!$H198,'ABP REC Calc'!$G$5:$AB$5,0)),'ABP REC Calc'!$C$6:$C$69,'ABP REC Deliveries'!$E198,'ABP REC Calc'!$B$6:$B$69,'ABP REC Deliveries'!$F198),
IF(Y$4&gt;$G198,X198*(1-Inputs_ByYear!$D$4),0)),0)</f>
        <v>7002.951820120079</v>
      </c>
      <c r="Z198" s="248">
        <f>IF((Z$4-$G198)&lt;($C198+$B198),IF(Z$4=$G198+$B198,SUMIFS(INDEX('ABP REC Calc'!$G$6:$AB$69,,MATCH('ABP REC Deliveries'!$H198,'ABP REC Calc'!$G$5:$AB$5,0)),'ABP REC Calc'!$C$6:$C$69,'ABP REC Deliveries'!$E198,'ABP REC Calc'!$B$6:$B$69,'ABP REC Deliveries'!$F198),
IF(Z$4&gt;$G198,Y198*(1-Inputs_ByYear!$D$4),0)),0)</f>
        <v>6967.9370610194783</v>
      </c>
      <c r="AA198" s="248">
        <f>IF((AA$4-$G198)&lt;($C198+$B198),IF(AA$4=$G198+$B198,SUMIFS(INDEX('ABP REC Calc'!$G$6:$AB$69,,MATCH('ABP REC Deliveries'!$H198,'ABP REC Calc'!$G$5:$AB$5,0)),'ABP REC Calc'!$C$6:$C$69,'ABP REC Deliveries'!$E198,'ABP REC Calc'!$B$6:$B$69,'ABP REC Deliveries'!$F198),
IF(AA$4&gt;$G198,Z198*(1-Inputs_ByYear!$D$4),0)),0)</f>
        <v>6933.0973757143811</v>
      </c>
      <c r="AB198" s="248">
        <f>IF((AB$4-$G198)&lt;($C198+$B198),IF(AB$4=$G198+$B198,SUMIFS(INDEX('ABP REC Calc'!$G$6:$AB$69,,MATCH('ABP REC Deliveries'!$H198,'ABP REC Calc'!$G$5:$AB$5,0)),'ABP REC Calc'!$C$6:$C$69,'ABP REC Deliveries'!$E198,'ABP REC Calc'!$B$6:$B$69,'ABP REC Deliveries'!$F198),
IF(AB$4&gt;$G198,AA198*(1-Inputs_ByYear!$D$4),0)),0)</f>
        <v>6898.4318888358093</v>
      </c>
      <c r="AC198" s="248">
        <f>IF((AC$4-$G198)&lt;($C198+$B198),IF(AC$4=$G198+$B198,SUMIFS(INDEX('ABP REC Calc'!$G$6:$AB$69,,MATCH('ABP REC Deliveries'!$H198,'ABP REC Calc'!$G$5:$AB$5,0)),'ABP REC Calc'!$C$6:$C$69,'ABP REC Deliveries'!$E198,'ABP REC Calc'!$B$6:$B$69,'ABP REC Deliveries'!$F198),
IF(AC$4&gt;$G198,AB198*(1-Inputs_ByYear!$D$4),0)),0)</f>
        <v>6863.93972939163</v>
      </c>
      <c r="AD198" s="248">
        <f>IF((AD$4-$G198)&lt;($C198+$B198),IF(AD$4=$G198+$B198,SUMIFS(INDEX('ABP REC Calc'!$G$6:$AB$69,,MATCH('ABP REC Deliveries'!$H198,'ABP REC Calc'!$G$5:$AB$5,0)),'ABP REC Calc'!$C$6:$C$69,'ABP REC Deliveries'!$E198,'ABP REC Calc'!$B$6:$B$69,'ABP REC Deliveries'!$F198),
IF(AD$4&gt;$G198,AC198*(1-Inputs_ByYear!$D$4),0)),0)</f>
        <v>6829.6200307446716</v>
      </c>
    </row>
    <row r="199" spans="2:30" ht="14.45" customHeight="1">
      <c r="B199" s="64">
        <v>1</v>
      </c>
      <c r="C199" s="64">
        <v>15</v>
      </c>
      <c r="D199" s="64" t="s">
        <v>229</v>
      </c>
      <c r="E199" s="234" t="s">
        <v>210</v>
      </c>
      <c r="F199" s="231" t="s">
        <v>230</v>
      </c>
      <c r="G199" s="231">
        <f t="shared" si="9"/>
        <v>2037</v>
      </c>
      <c r="H199" s="239" t="s">
        <v>35</v>
      </c>
      <c r="I199" s="247">
        <v>0</v>
      </c>
      <c r="J199" s="248">
        <f>IF((J$4-$G199)&lt;($C199+$B199),IF(J$4=$G199+$B199,SUMIFS(INDEX('ABP REC Calc'!$G$6:$AB$69,,MATCH('ABP REC Deliveries'!$H199,'ABP REC Calc'!$G$5:$AB$5,0)),'ABP REC Calc'!$C$6:$C$69,'ABP REC Deliveries'!$E199,'ABP REC Calc'!$B$6:$B$69,'ABP REC Deliveries'!$F199),
IF(J$4&gt;$G199,I199*(1-Inputs_ByYear!$D$4),0)),0)</f>
        <v>0</v>
      </c>
      <c r="K199" s="248">
        <f>IF((K$4-$G199)&lt;($C199+$B199),IF(K$4=$G199+$B199,SUMIFS(INDEX('ABP REC Calc'!$G$6:$AB$69,,MATCH('ABP REC Deliveries'!$H199,'ABP REC Calc'!$G$5:$AB$5,0)),'ABP REC Calc'!$C$6:$C$69,'ABP REC Deliveries'!$E199,'ABP REC Calc'!$B$6:$B$69,'ABP REC Deliveries'!$F199),
IF(K$4&gt;$G199,J199*(1-Inputs_ByYear!$D$4),0)),0)</f>
        <v>0</v>
      </c>
      <c r="L199" s="248">
        <f>IF((L$4-$G199)&lt;($C199+$B199),IF(L$4=$G199+$B199,SUMIFS(INDEX('ABP REC Calc'!$G$6:$AB$69,,MATCH('ABP REC Deliveries'!$H199,'ABP REC Calc'!$G$5:$AB$5,0)),'ABP REC Calc'!$C$6:$C$69,'ABP REC Deliveries'!$E199,'ABP REC Calc'!$B$6:$B$69,'ABP REC Deliveries'!$F199),
IF(L$4&gt;$G199,K199*(1-Inputs_ByYear!$D$4),0)),0)</f>
        <v>0</v>
      </c>
      <c r="M199" s="248">
        <f>IF((M$4-$G199)&lt;($C199+$B199),IF(M$4=$G199+$B199,SUMIFS(INDEX('ABP REC Calc'!$G$6:$AB$69,,MATCH('ABP REC Deliveries'!$H199,'ABP REC Calc'!$G$5:$AB$5,0)),'ABP REC Calc'!$C$6:$C$69,'ABP REC Deliveries'!$E199,'ABP REC Calc'!$B$6:$B$69,'ABP REC Deliveries'!$F199),
IF(M$4&gt;$G199,L199*(1-Inputs_ByYear!$D$4),0)),0)</f>
        <v>0</v>
      </c>
      <c r="N199" s="248">
        <f>IF((N$4-$G199)&lt;($C199+$B199),IF(N$4=$G199+$B199,SUMIFS(INDEX('ABP REC Calc'!$G$6:$AB$69,,MATCH('ABP REC Deliveries'!$H199,'ABP REC Calc'!$G$5:$AB$5,0)),'ABP REC Calc'!$C$6:$C$69,'ABP REC Deliveries'!$E199,'ABP REC Calc'!$B$6:$B$69,'ABP REC Deliveries'!$F199),
IF(N$4&gt;$G199,M199*(1-Inputs_ByYear!$D$4),0)),0)</f>
        <v>0</v>
      </c>
      <c r="O199" s="248">
        <f>IF((O$4-$G199)&lt;($C199+$B199),IF(O$4=$G199+$B199,SUMIFS(INDEX('ABP REC Calc'!$G$6:$AB$69,,MATCH('ABP REC Deliveries'!$H199,'ABP REC Calc'!$G$5:$AB$5,0)),'ABP REC Calc'!$C$6:$C$69,'ABP REC Deliveries'!$E199,'ABP REC Calc'!$B$6:$B$69,'ABP REC Deliveries'!$F199),
IF(O$4&gt;$G199,N199*(1-Inputs_ByYear!$D$4),0)),0)</f>
        <v>0</v>
      </c>
      <c r="P199" s="248">
        <f>IF((P$4-$G199)&lt;($C199+$B199),IF(P$4=$G199+$B199,SUMIFS(INDEX('ABP REC Calc'!$G$6:$AB$69,,MATCH('ABP REC Deliveries'!$H199,'ABP REC Calc'!$G$5:$AB$5,0)),'ABP REC Calc'!$C$6:$C$69,'ABP REC Deliveries'!$E199,'ABP REC Calc'!$B$6:$B$69,'ABP REC Deliveries'!$F199),
IF(P$4&gt;$G199,O199*(1-Inputs_ByYear!$D$4),0)),0)</f>
        <v>0</v>
      </c>
      <c r="Q199" s="248">
        <f>IF((Q$4-$G199)&lt;($C199+$B199),IF(Q$4=$G199+$B199,SUMIFS(INDEX('ABP REC Calc'!$G$6:$AB$69,,MATCH('ABP REC Deliveries'!$H199,'ABP REC Calc'!$G$5:$AB$5,0)),'ABP REC Calc'!$C$6:$C$69,'ABP REC Deliveries'!$E199,'ABP REC Calc'!$B$6:$B$69,'ABP REC Deliveries'!$F199),
IF(Q$4&gt;$G199,P199*(1-Inputs_ByYear!$D$4),0)),0)</f>
        <v>0</v>
      </c>
      <c r="R199" s="248">
        <f>IF((R$4-$G199)&lt;($C199+$B199),IF(R$4=$G199+$B199,SUMIFS(INDEX('ABP REC Calc'!$G$6:$AB$69,,MATCH('ABP REC Deliveries'!$H199,'ABP REC Calc'!$G$5:$AB$5,0)),'ABP REC Calc'!$C$6:$C$69,'ABP REC Deliveries'!$E199,'ABP REC Calc'!$B$6:$B$69,'ABP REC Deliveries'!$F199),
IF(R$4&gt;$G199,Q199*(1-Inputs_ByYear!$D$4),0)),0)</f>
        <v>0</v>
      </c>
      <c r="S199" s="248">
        <f>IF((S$4-$G199)&lt;($C199+$B199),IF(S$4=$G199+$B199,SUMIFS(INDEX('ABP REC Calc'!$G$6:$AB$69,,MATCH('ABP REC Deliveries'!$H199,'ABP REC Calc'!$G$5:$AB$5,0)),'ABP REC Calc'!$C$6:$C$69,'ABP REC Deliveries'!$E199,'ABP REC Calc'!$B$6:$B$69,'ABP REC Deliveries'!$F199),
IF(S$4&gt;$G199,R199*(1-Inputs_ByYear!$D$4),0)),0)</f>
        <v>0</v>
      </c>
      <c r="T199" s="248">
        <f>IF((T$4-$G199)&lt;($C199+$B199),IF(T$4=$G199+$B199,SUMIFS(INDEX('ABP REC Calc'!$G$6:$AB$69,,MATCH('ABP REC Deliveries'!$H199,'ABP REC Calc'!$G$5:$AB$5,0)),'ABP REC Calc'!$C$6:$C$69,'ABP REC Deliveries'!$E199,'ABP REC Calc'!$B$6:$B$69,'ABP REC Deliveries'!$F199),
IF(T$4&gt;$G199,S199*(1-Inputs_ByYear!$D$4),0)),0)</f>
        <v>0</v>
      </c>
      <c r="U199" s="248">
        <f>IF((U$4-$G199)&lt;($C199+$B199),IF(U$4=$G199+$B199,SUMIFS(INDEX('ABP REC Calc'!$G$6:$AB$69,,MATCH('ABP REC Deliveries'!$H199,'ABP REC Calc'!$G$5:$AB$5,0)),'ABP REC Calc'!$C$6:$C$69,'ABP REC Deliveries'!$E199,'ABP REC Calc'!$B$6:$B$69,'ABP REC Deliveries'!$F199),
IF(U$4&gt;$G199,T199*(1-Inputs_ByYear!$D$4),0)),0)</f>
        <v>0</v>
      </c>
      <c r="V199" s="248">
        <f>IF((V$4-$G199)&lt;($C199+$B199),IF(V$4=$G199+$B199,SUMIFS(INDEX('ABP REC Calc'!$G$6:$AB$69,,MATCH('ABP REC Deliveries'!$H199,'ABP REC Calc'!$G$5:$AB$5,0)),'ABP REC Calc'!$C$6:$C$69,'ABP REC Deliveries'!$E199,'ABP REC Calc'!$B$6:$B$69,'ABP REC Deliveries'!$F199),
IF(V$4&gt;$G199,U199*(1-Inputs_ByYear!$D$4),0)),0)</f>
        <v>0</v>
      </c>
      <c r="W199" s="248">
        <f>IF((W$4-$G199)&lt;($C199+$B199),IF(W$4=$G199+$B199,SUMIFS(INDEX('ABP REC Calc'!$G$6:$AB$69,,MATCH('ABP REC Deliveries'!$H199,'ABP REC Calc'!$G$5:$AB$5,0)),'ABP REC Calc'!$C$6:$C$69,'ABP REC Deliveries'!$E199,'ABP REC Calc'!$B$6:$B$69,'ABP REC Deliveries'!$F199),
IF(W$4&gt;$G199,V199*(1-Inputs_ByYear!$D$4),0)),0)</f>
        <v>7109.0553599999994</v>
      </c>
      <c r="X199" s="248">
        <f>IF((X$4-$G199)&lt;($C199+$B199),IF(X$4=$G199+$B199,SUMIFS(INDEX('ABP REC Calc'!$G$6:$AB$69,,MATCH('ABP REC Deliveries'!$H199,'ABP REC Calc'!$G$5:$AB$5,0)),'ABP REC Calc'!$C$6:$C$69,'ABP REC Deliveries'!$E199,'ABP REC Calc'!$B$6:$B$69,'ABP REC Deliveries'!$F199),
IF(X$4&gt;$G199,W199*(1-Inputs_ByYear!$D$4),0)),0)</f>
        <v>7073.5100831999989</v>
      </c>
      <c r="Y199" s="248">
        <f>IF((Y$4-$G199)&lt;($C199+$B199),IF(Y$4=$G199+$B199,SUMIFS(INDEX('ABP REC Calc'!$G$6:$AB$69,,MATCH('ABP REC Deliveries'!$H199,'ABP REC Calc'!$G$5:$AB$5,0)),'ABP REC Calc'!$C$6:$C$69,'ABP REC Deliveries'!$E199,'ABP REC Calc'!$B$6:$B$69,'ABP REC Deliveries'!$F199),
IF(Y$4&gt;$G199,X199*(1-Inputs_ByYear!$D$4),0)),0)</f>
        <v>7038.1425327839988</v>
      </c>
      <c r="Z199" s="248">
        <f>IF((Z$4-$G199)&lt;($C199+$B199),IF(Z$4=$G199+$B199,SUMIFS(INDEX('ABP REC Calc'!$G$6:$AB$69,,MATCH('ABP REC Deliveries'!$H199,'ABP REC Calc'!$G$5:$AB$5,0)),'ABP REC Calc'!$C$6:$C$69,'ABP REC Deliveries'!$E199,'ABP REC Calc'!$B$6:$B$69,'ABP REC Deliveries'!$F199),
IF(Z$4&gt;$G199,Y199*(1-Inputs_ByYear!$D$4),0)),0)</f>
        <v>7002.951820120079</v>
      </c>
      <c r="AA199" s="248">
        <f>IF((AA$4-$G199)&lt;($C199+$B199),IF(AA$4=$G199+$B199,SUMIFS(INDEX('ABP REC Calc'!$G$6:$AB$69,,MATCH('ABP REC Deliveries'!$H199,'ABP REC Calc'!$G$5:$AB$5,0)),'ABP REC Calc'!$C$6:$C$69,'ABP REC Deliveries'!$E199,'ABP REC Calc'!$B$6:$B$69,'ABP REC Deliveries'!$F199),
IF(AA$4&gt;$G199,Z199*(1-Inputs_ByYear!$D$4),0)),0)</f>
        <v>6967.9370610194783</v>
      </c>
      <c r="AB199" s="248">
        <f>IF((AB$4-$G199)&lt;($C199+$B199),IF(AB$4=$G199+$B199,SUMIFS(INDEX('ABP REC Calc'!$G$6:$AB$69,,MATCH('ABP REC Deliveries'!$H199,'ABP REC Calc'!$G$5:$AB$5,0)),'ABP REC Calc'!$C$6:$C$69,'ABP REC Deliveries'!$E199,'ABP REC Calc'!$B$6:$B$69,'ABP REC Deliveries'!$F199),
IF(AB$4&gt;$G199,AA199*(1-Inputs_ByYear!$D$4),0)),0)</f>
        <v>6933.0973757143811</v>
      </c>
      <c r="AC199" s="248">
        <f>IF((AC$4-$G199)&lt;($C199+$B199),IF(AC$4=$G199+$B199,SUMIFS(INDEX('ABP REC Calc'!$G$6:$AB$69,,MATCH('ABP REC Deliveries'!$H199,'ABP REC Calc'!$G$5:$AB$5,0)),'ABP REC Calc'!$C$6:$C$69,'ABP REC Deliveries'!$E199,'ABP REC Calc'!$B$6:$B$69,'ABP REC Deliveries'!$F199),
IF(AC$4&gt;$G199,AB199*(1-Inputs_ByYear!$D$4),0)),0)</f>
        <v>6898.4318888358093</v>
      </c>
      <c r="AD199" s="248">
        <f>IF((AD$4-$G199)&lt;($C199+$B199),IF(AD$4=$G199+$B199,SUMIFS(INDEX('ABP REC Calc'!$G$6:$AB$69,,MATCH('ABP REC Deliveries'!$H199,'ABP REC Calc'!$G$5:$AB$5,0)),'ABP REC Calc'!$C$6:$C$69,'ABP REC Deliveries'!$E199,'ABP REC Calc'!$B$6:$B$69,'ABP REC Deliveries'!$F199),
IF(AD$4&gt;$G199,AC199*(1-Inputs_ByYear!$D$4),0)),0)</f>
        <v>6863.93972939163</v>
      </c>
    </row>
    <row r="200" spans="2:30" ht="14.45" customHeight="1">
      <c r="B200" s="64">
        <v>1</v>
      </c>
      <c r="C200" s="64">
        <v>15</v>
      </c>
      <c r="D200" s="64" t="s">
        <v>229</v>
      </c>
      <c r="E200" s="234" t="s">
        <v>210</v>
      </c>
      <c r="F200" s="231" t="s">
        <v>230</v>
      </c>
      <c r="G200" s="231">
        <f t="shared" si="9"/>
        <v>2038</v>
      </c>
      <c r="H200" s="239" t="s">
        <v>36</v>
      </c>
      <c r="I200" s="247">
        <v>0</v>
      </c>
      <c r="J200" s="248">
        <f>IF((J$4-$G200)&lt;($C200+$B200),IF(J$4=$G200+$B200,SUMIFS(INDEX('ABP REC Calc'!$G$6:$AB$69,,MATCH('ABP REC Deliveries'!$H200,'ABP REC Calc'!$G$5:$AB$5,0)),'ABP REC Calc'!$C$6:$C$69,'ABP REC Deliveries'!$E200,'ABP REC Calc'!$B$6:$B$69,'ABP REC Deliveries'!$F200),
IF(J$4&gt;$G200,I200*(1-Inputs_ByYear!$D$4),0)),0)</f>
        <v>0</v>
      </c>
      <c r="K200" s="248">
        <f>IF((K$4-$G200)&lt;($C200+$B200),IF(K$4=$G200+$B200,SUMIFS(INDEX('ABP REC Calc'!$G$6:$AB$69,,MATCH('ABP REC Deliveries'!$H200,'ABP REC Calc'!$G$5:$AB$5,0)),'ABP REC Calc'!$C$6:$C$69,'ABP REC Deliveries'!$E200,'ABP REC Calc'!$B$6:$B$69,'ABP REC Deliveries'!$F200),
IF(K$4&gt;$G200,J200*(1-Inputs_ByYear!$D$4),0)),0)</f>
        <v>0</v>
      </c>
      <c r="L200" s="248">
        <f>IF((L$4-$G200)&lt;($C200+$B200),IF(L$4=$G200+$B200,SUMIFS(INDEX('ABP REC Calc'!$G$6:$AB$69,,MATCH('ABP REC Deliveries'!$H200,'ABP REC Calc'!$G$5:$AB$5,0)),'ABP REC Calc'!$C$6:$C$69,'ABP REC Deliveries'!$E200,'ABP REC Calc'!$B$6:$B$69,'ABP REC Deliveries'!$F200),
IF(L$4&gt;$G200,K200*(1-Inputs_ByYear!$D$4),0)),0)</f>
        <v>0</v>
      </c>
      <c r="M200" s="248">
        <f>IF((M$4-$G200)&lt;($C200+$B200),IF(M$4=$G200+$B200,SUMIFS(INDEX('ABP REC Calc'!$G$6:$AB$69,,MATCH('ABP REC Deliveries'!$H200,'ABP REC Calc'!$G$5:$AB$5,0)),'ABP REC Calc'!$C$6:$C$69,'ABP REC Deliveries'!$E200,'ABP REC Calc'!$B$6:$B$69,'ABP REC Deliveries'!$F200),
IF(M$4&gt;$G200,L200*(1-Inputs_ByYear!$D$4),0)),0)</f>
        <v>0</v>
      </c>
      <c r="N200" s="248">
        <f>IF((N$4-$G200)&lt;($C200+$B200),IF(N$4=$G200+$B200,SUMIFS(INDEX('ABP REC Calc'!$G$6:$AB$69,,MATCH('ABP REC Deliveries'!$H200,'ABP REC Calc'!$G$5:$AB$5,0)),'ABP REC Calc'!$C$6:$C$69,'ABP REC Deliveries'!$E200,'ABP REC Calc'!$B$6:$B$69,'ABP REC Deliveries'!$F200),
IF(N$4&gt;$G200,M200*(1-Inputs_ByYear!$D$4),0)),0)</f>
        <v>0</v>
      </c>
      <c r="O200" s="248">
        <f>IF((O$4-$G200)&lt;($C200+$B200),IF(O$4=$G200+$B200,SUMIFS(INDEX('ABP REC Calc'!$G$6:$AB$69,,MATCH('ABP REC Deliveries'!$H200,'ABP REC Calc'!$G$5:$AB$5,0)),'ABP REC Calc'!$C$6:$C$69,'ABP REC Deliveries'!$E200,'ABP REC Calc'!$B$6:$B$69,'ABP REC Deliveries'!$F200),
IF(O$4&gt;$G200,N200*(1-Inputs_ByYear!$D$4),0)),0)</f>
        <v>0</v>
      </c>
      <c r="P200" s="248">
        <f>IF((P$4-$G200)&lt;($C200+$B200),IF(P$4=$G200+$B200,SUMIFS(INDEX('ABP REC Calc'!$G$6:$AB$69,,MATCH('ABP REC Deliveries'!$H200,'ABP REC Calc'!$G$5:$AB$5,0)),'ABP REC Calc'!$C$6:$C$69,'ABP REC Deliveries'!$E200,'ABP REC Calc'!$B$6:$B$69,'ABP REC Deliveries'!$F200),
IF(P$4&gt;$G200,O200*(1-Inputs_ByYear!$D$4),0)),0)</f>
        <v>0</v>
      </c>
      <c r="Q200" s="248">
        <f>IF((Q$4-$G200)&lt;($C200+$B200),IF(Q$4=$G200+$B200,SUMIFS(INDEX('ABP REC Calc'!$G$6:$AB$69,,MATCH('ABP REC Deliveries'!$H200,'ABP REC Calc'!$G$5:$AB$5,0)),'ABP REC Calc'!$C$6:$C$69,'ABP REC Deliveries'!$E200,'ABP REC Calc'!$B$6:$B$69,'ABP REC Deliveries'!$F200),
IF(Q$4&gt;$G200,P200*(1-Inputs_ByYear!$D$4),0)),0)</f>
        <v>0</v>
      </c>
      <c r="R200" s="248">
        <f>IF((R$4-$G200)&lt;($C200+$B200),IF(R$4=$G200+$B200,SUMIFS(INDEX('ABP REC Calc'!$G$6:$AB$69,,MATCH('ABP REC Deliveries'!$H200,'ABP REC Calc'!$G$5:$AB$5,0)),'ABP REC Calc'!$C$6:$C$69,'ABP REC Deliveries'!$E200,'ABP REC Calc'!$B$6:$B$69,'ABP REC Deliveries'!$F200),
IF(R$4&gt;$G200,Q200*(1-Inputs_ByYear!$D$4),0)),0)</f>
        <v>0</v>
      </c>
      <c r="S200" s="248">
        <f>IF((S$4-$G200)&lt;($C200+$B200),IF(S$4=$G200+$B200,SUMIFS(INDEX('ABP REC Calc'!$G$6:$AB$69,,MATCH('ABP REC Deliveries'!$H200,'ABP REC Calc'!$G$5:$AB$5,0)),'ABP REC Calc'!$C$6:$C$69,'ABP REC Deliveries'!$E200,'ABP REC Calc'!$B$6:$B$69,'ABP REC Deliveries'!$F200),
IF(S$4&gt;$G200,R200*(1-Inputs_ByYear!$D$4),0)),0)</f>
        <v>0</v>
      </c>
      <c r="T200" s="248">
        <f>IF((T$4-$G200)&lt;($C200+$B200),IF(T$4=$G200+$B200,SUMIFS(INDEX('ABP REC Calc'!$G$6:$AB$69,,MATCH('ABP REC Deliveries'!$H200,'ABP REC Calc'!$G$5:$AB$5,0)),'ABP REC Calc'!$C$6:$C$69,'ABP REC Deliveries'!$E200,'ABP REC Calc'!$B$6:$B$69,'ABP REC Deliveries'!$F200),
IF(T$4&gt;$G200,S200*(1-Inputs_ByYear!$D$4),0)),0)</f>
        <v>0</v>
      </c>
      <c r="U200" s="248">
        <f>IF((U$4-$G200)&lt;($C200+$B200),IF(U$4=$G200+$B200,SUMIFS(INDEX('ABP REC Calc'!$G$6:$AB$69,,MATCH('ABP REC Deliveries'!$H200,'ABP REC Calc'!$G$5:$AB$5,0)),'ABP REC Calc'!$C$6:$C$69,'ABP REC Deliveries'!$E200,'ABP REC Calc'!$B$6:$B$69,'ABP REC Deliveries'!$F200),
IF(U$4&gt;$G200,T200*(1-Inputs_ByYear!$D$4),0)),0)</f>
        <v>0</v>
      </c>
      <c r="V200" s="248">
        <f>IF((V$4-$G200)&lt;($C200+$B200),IF(V$4=$G200+$B200,SUMIFS(INDEX('ABP REC Calc'!$G$6:$AB$69,,MATCH('ABP REC Deliveries'!$H200,'ABP REC Calc'!$G$5:$AB$5,0)),'ABP REC Calc'!$C$6:$C$69,'ABP REC Deliveries'!$E200,'ABP REC Calc'!$B$6:$B$69,'ABP REC Deliveries'!$F200),
IF(V$4&gt;$G200,U200*(1-Inputs_ByYear!$D$4),0)),0)</f>
        <v>0</v>
      </c>
      <c r="W200" s="248">
        <f>IF((W$4-$G200)&lt;($C200+$B200),IF(W$4=$G200+$B200,SUMIFS(INDEX('ABP REC Calc'!$G$6:$AB$69,,MATCH('ABP REC Deliveries'!$H200,'ABP REC Calc'!$G$5:$AB$5,0)),'ABP REC Calc'!$C$6:$C$69,'ABP REC Deliveries'!$E200,'ABP REC Calc'!$B$6:$B$69,'ABP REC Deliveries'!$F200),
IF(W$4&gt;$G200,V200*(1-Inputs_ByYear!$D$4),0)),0)</f>
        <v>0</v>
      </c>
      <c r="X200" s="248">
        <f>IF((X$4-$G200)&lt;($C200+$B200),IF(X$4=$G200+$B200,SUMIFS(INDEX('ABP REC Calc'!$G$6:$AB$69,,MATCH('ABP REC Deliveries'!$H200,'ABP REC Calc'!$G$5:$AB$5,0)),'ABP REC Calc'!$C$6:$C$69,'ABP REC Deliveries'!$E200,'ABP REC Calc'!$B$6:$B$69,'ABP REC Deliveries'!$F200),
IF(X$4&gt;$G200,W200*(1-Inputs_ByYear!$D$4),0)),0)</f>
        <v>7109.0553599999994</v>
      </c>
      <c r="Y200" s="248">
        <f>IF((Y$4-$G200)&lt;($C200+$B200),IF(Y$4=$G200+$B200,SUMIFS(INDEX('ABP REC Calc'!$G$6:$AB$69,,MATCH('ABP REC Deliveries'!$H200,'ABP REC Calc'!$G$5:$AB$5,0)),'ABP REC Calc'!$C$6:$C$69,'ABP REC Deliveries'!$E200,'ABP REC Calc'!$B$6:$B$69,'ABP REC Deliveries'!$F200),
IF(Y$4&gt;$G200,X200*(1-Inputs_ByYear!$D$4),0)),0)</f>
        <v>7073.5100831999989</v>
      </c>
      <c r="Z200" s="248">
        <f>IF((Z$4-$G200)&lt;($C200+$B200),IF(Z$4=$G200+$B200,SUMIFS(INDEX('ABP REC Calc'!$G$6:$AB$69,,MATCH('ABP REC Deliveries'!$H200,'ABP REC Calc'!$G$5:$AB$5,0)),'ABP REC Calc'!$C$6:$C$69,'ABP REC Deliveries'!$E200,'ABP REC Calc'!$B$6:$B$69,'ABP REC Deliveries'!$F200),
IF(Z$4&gt;$G200,Y200*(1-Inputs_ByYear!$D$4),0)),0)</f>
        <v>7038.1425327839988</v>
      </c>
      <c r="AA200" s="248">
        <f>IF((AA$4-$G200)&lt;($C200+$B200),IF(AA$4=$G200+$B200,SUMIFS(INDEX('ABP REC Calc'!$G$6:$AB$69,,MATCH('ABP REC Deliveries'!$H200,'ABP REC Calc'!$G$5:$AB$5,0)),'ABP REC Calc'!$C$6:$C$69,'ABP REC Deliveries'!$E200,'ABP REC Calc'!$B$6:$B$69,'ABP REC Deliveries'!$F200),
IF(AA$4&gt;$G200,Z200*(1-Inputs_ByYear!$D$4),0)),0)</f>
        <v>7002.951820120079</v>
      </c>
      <c r="AB200" s="248">
        <f>IF((AB$4-$G200)&lt;($C200+$B200),IF(AB$4=$G200+$B200,SUMIFS(INDEX('ABP REC Calc'!$G$6:$AB$69,,MATCH('ABP REC Deliveries'!$H200,'ABP REC Calc'!$G$5:$AB$5,0)),'ABP REC Calc'!$C$6:$C$69,'ABP REC Deliveries'!$E200,'ABP REC Calc'!$B$6:$B$69,'ABP REC Deliveries'!$F200),
IF(AB$4&gt;$G200,AA200*(1-Inputs_ByYear!$D$4),0)),0)</f>
        <v>6967.9370610194783</v>
      </c>
      <c r="AC200" s="248">
        <f>IF((AC$4-$G200)&lt;($C200+$B200),IF(AC$4=$G200+$B200,SUMIFS(INDEX('ABP REC Calc'!$G$6:$AB$69,,MATCH('ABP REC Deliveries'!$H200,'ABP REC Calc'!$G$5:$AB$5,0)),'ABP REC Calc'!$C$6:$C$69,'ABP REC Deliveries'!$E200,'ABP REC Calc'!$B$6:$B$69,'ABP REC Deliveries'!$F200),
IF(AC$4&gt;$G200,AB200*(1-Inputs_ByYear!$D$4),0)),0)</f>
        <v>6933.0973757143811</v>
      </c>
      <c r="AD200" s="248">
        <f>IF((AD$4-$G200)&lt;($C200+$B200),IF(AD$4=$G200+$B200,SUMIFS(INDEX('ABP REC Calc'!$G$6:$AB$69,,MATCH('ABP REC Deliveries'!$H200,'ABP REC Calc'!$G$5:$AB$5,0)),'ABP REC Calc'!$C$6:$C$69,'ABP REC Deliveries'!$E200,'ABP REC Calc'!$B$6:$B$69,'ABP REC Deliveries'!$F200),
IF(AD$4&gt;$G200,AC200*(1-Inputs_ByYear!$D$4),0)),0)</f>
        <v>6898.4318888358093</v>
      </c>
    </row>
    <row r="201" spans="2:30" ht="14.45" customHeight="1">
      <c r="B201" s="64">
        <v>1</v>
      </c>
      <c r="C201" s="64">
        <v>15</v>
      </c>
      <c r="D201" s="64" t="s">
        <v>229</v>
      </c>
      <c r="E201" s="234" t="s">
        <v>210</v>
      </c>
      <c r="F201" s="231" t="s">
        <v>230</v>
      </c>
      <c r="G201" s="231">
        <f t="shared" si="9"/>
        <v>2039</v>
      </c>
      <c r="H201" s="239" t="s">
        <v>37</v>
      </c>
      <c r="I201" s="247">
        <v>0</v>
      </c>
      <c r="J201" s="248">
        <f>IF((J$4-$G201)&lt;($C201+$B201),IF(J$4=$G201+$B201,SUMIFS(INDEX('ABP REC Calc'!$G$6:$AB$69,,MATCH('ABP REC Deliveries'!$H201,'ABP REC Calc'!$G$5:$AB$5,0)),'ABP REC Calc'!$C$6:$C$69,'ABP REC Deliveries'!$E201,'ABP REC Calc'!$B$6:$B$69,'ABP REC Deliveries'!$F201),
IF(J$4&gt;$G201,I201*(1-Inputs_ByYear!$D$4),0)),0)</f>
        <v>0</v>
      </c>
      <c r="K201" s="248">
        <f>IF((K$4-$G201)&lt;($C201+$B201),IF(K$4=$G201+$B201,SUMIFS(INDEX('ABP REC Calc'!$G$6:$AB$69,,MATCH('ABP REC Deliveries'!$H201,'ABP REC Calc'!$G$5:$AB$5,0)),'ABP REC Calc'!$C$6:$C$69,'ABP REC Deliveries'!$E201,'ABP REC Calc'!$B$6:$B$69,'ABP REC Deliveries'!$F201),
IF(K$4&gt;$G201,J201*(1-Inputs_ByYear!$D$4),0)),0)</f>
        <v>0</v>
      </c>
      <c r="L201" s="248">
        <f>IF((L$4-$G201)&lt;($C201+$B201),IF(L$4=$G201+$B201,SUMIFS(INDEX('ABP REC Calc'!$G$6:$AB$69,,MATCH('ABP REC Deliveries'!$H201,'ABP REC Calc'!$G$5:$AB$5,0)),'ABP REC Calc'!$C$6:$C$69,'ABP REC Deliveries'!$E201,'ABP REC Calc'!$B$6:$B$69,'ABP REC Deliveries'!$F201),
IF(L$4&gt;$G201,K201*(1-Inputs_ByYear!$D$4),0)),0)</f>
        <v>0</v>
      </c>
      <c r="M201" s="248">
        <f>IF((M$4-$G201)&lt;($C201+$B201),IF(M$4=$G201+$B201,SUMIFS(INDEX('ABP REC Calc'!$G$6:$AB$69,,MATCH('ABP REC Deliveries'!$H201,'ABP REC Calc'!$G$5:$AB$5,0)),'ABP REC Calc'!$C$6:$C$69,'ABP REC Deliveries'!$E201,'ABP REC Calc'!$B$6:$B$69,'ABP REC Deliveries'!$F201),
IF(M$4&gt;$G201,L201*(1-Inputs_ByYear!$D$4),0)),0)</f>
        <v>0</v>
      </c>
      <c r="N201" s="248">
        <f>IF((N$4-$G201)&lt;($C201+$B201),IF(N$4=$G201+$B201,SUMIFS(INDEX('ABP REC Calc'!$G$6:$AB$69,,MATCH('ABP REC Deliveries'!$H201,'ABP REC Calc'!$G$5:$AB$5,0)),'ABP REC Calc'!$C$6:$C$69,'ABP REC Deliveries'!$E201,'ABP REC Calc'!$B$6:$B$69,'ABP REC Deliveries'!$F201),
IF(N$4&gt;$G201,M201*(1-Inputs_ByYear!$D$4),0)),0)</f>
        <v>0</v>
      </c>
      <c r="O201" s="248">
        <f>IF((O$4-$G201)&lt;($C201+$B201),IF(O$4=$G201+$B201,SUMIFS(INDEX('ABP REC Calc'!$G$6:$AB$69,,MATCH('ABP REC Deliveries'!$H201,'ABP REC Calc'!$G$5:$AB$5,0)),'ABP REC Calc'!$C$6:$C$69,'ABP REC Deliveries'!$E201,'ABP REC Calc'!$B$6:$B$69,'ABP REC Deliveries'!$F201),
IF(O$4&gt;$G201,N201*(1-Inputs_ByYear!$D$4),0)),0)</f>
        <v>0</v>
      </c>
      <c r="P201" s="248">
        <f>IF((P$4-$G201)&lt;($C201+$B201),IF(P$4=$G201+$B201,SUMIFS(INDEX('ABP REC Calc'!$G$6:$AB$69,,MATCH('ABP REC Deliveries'!$H201,'ABP REC Calc'!$G$5:$AB$5,0)),'ABP REC Calc'!$C$6:$C$69,'ABP REC Deliveries'!$E201,'ABP REC Calc'!$B$6:$B$69,'ABP REC Deliveries'!$F201),
IF(P$4&gt;$G201,O201*(1-Inputs_ByYear!$D$4),0)),0)</f>
        <v>0</v>
      </c>
      <c r="Q201" s="248">
        <f>IF((Q$4-$G201)&lt;($C201+$B201),IF(Q$4=$G201+$B201,SUMIFS(INDEX('ABP REC Calc'!$G$6:$AB$69,,MATCH('ABP REC Deliveries'!$H201,'ABP REC Calc'!$G$5:$AB$5,0)),'ABP REC Calc'!$C$6:$C$69,'ABP REC Deliveries'!$E201,'ABP REC Calc'!$B$6:$B$69,'ABP REC Deliveries'!$F201),
IF(Q$4&gt;$G201,P201*(1-Inputs_ByYear!$D$4),0)),0)</f>
        <v>0</v>
      </c>
      <c r="R201" s="248">
        <f>IF((R$4-$G201)&lt;($C201+$B201),IF(R$4=$G201+$B201,SUMIFS(INDEX('ABP REC Calc'!$G$6:$AB$69,,MATCH('ABP REC Deliveries'!$H201,'ABP REC Calc'!$G$5:$AB$5,0)),'ABP REC Calc'!$C$6:$C$69,'ABP REC Deliveries'!$E201,'ABP REC Calc'!$B$6:$B$69,'ABP REC Deliveries'!$F201),
IF(R$4&gt;$G201,Q201*(1-Inputs_ByYear!$D$4),0)),0)</f>
        <v>0</v>
      </c>
      <c r="S201" s="248">
        <f>IF((S$4-$G201)&lt;($C201+$B201),IF(S$4=$G201+$B201,SUMIFS(INDEX('ABP REC Calc'!$G$6:$AB$69,,MATCH('ABP REC Deliveries'!$H201,'ABP REC Calc'!$G$5:$AB$5,0)),'ABP REC Calc'!$C$6:$C$69,'ABP REC Deliveries'!$E201,'ABP REC Calc'!$B$6:$B$69,'ABP REC Deliveries'!$F201),
IF(S$4&gt;$G201,R201*(1-Inputs_ByYear!$D$4),0)),0)</f>
        <v>0</v>
      </c>
      <c r="T201" s="248">
        <f>IF((T$4-$G201)&lt;($C201+$B201),IF(T$4=$G201+$B201,SUMIFS(INDEX('ABP REC Calc'!$G$6:$AB$69,,MATCH('ABP REC Deliveries'!$H201,'ABP REC Calc'!$G$5:$AB$5,0)),'ABP REC Calc'!$C$6:$C$69,'ABP REC Deliveries'!$E201,'ABP REC Calc'!$B$6:$B$69,'ABP REC Deliveries'!$F201),
IF(T$4&gt;$G201,S201*(1-Inputs_ByYear!$D$4),0)),0)</f>
        <v>0</v>
      </c>
      <c r="U201" s="248">
        <f>IF((U$4-$G201)&lt;($C201+$B201),IF(U$4=$G201+$B201,SUMIFS(INDEX('ABP REC Calc'!$G$6:$AB$69,,MATCH('ABP REC Deliveries'!$H201,'ABP REC Calc'!$G$5:$AB$5,0)),'ABP REC Calc'!$C$6:$C$69,'ABP REC Deliveries'!$E201,'ABP REC Calc'!$B$6:$B$69,'ABP REC Deliveries'!$F201),
IF(U$4&gt;$G201,T201*(1-Inputs_ByYear!$D$4),0)),0)</f>
        <v>0</v>
      </c>
      <c r="V201" s="248">
        <f>IF((V$4-$G201)&lt;($C201+$B201),IF(V$4=$G201+$B201,SUMIFS(INDEX('ABP REC Calc'!$G$6:$AB$69,,MATCH('ABP REC Deliveries'!$H201,'ABP REC Calc'!$G$5:$AB$5,0)),'ABP REC Calc'!$C$6:$C$69,'ABP REC Deliveries'!$E201,'ABP REC Calc'!$B$6:$B$69,'ABP REC Deliveries'!$F201),
IF(V$4&gt;$G201,U201*(1-Inputs_ByYear!$D$4),0)),0)</f>
        <v>0</v>
      </c>
      <c r="W201" s="248">
        <f>IF((W$4-$G201)&lt;($C201+$B201),IF(W$4=$G201+$B201,SUMIFS(INDEX('ABP REC Calc'!$G$6:$AB$69,,MATCH('ABP REC Deliveries'!$H201,'ABP REC Calc'!$G$5:$AB$5,0)),'ABP REC Calc'!$C$6:$C$69,'ABP REC Deliveries'!$E201,'ABP REC Calc'!$B$6:$B$69,'ABP REC Deliveries'!$F201),
IF(W$4&gt;$G201,V201*(1-Inputs_ByYear!$D$4),0)),0)</f>
        <v>0</v>
      </c>
      <c r="X201" s="248">
        <f>IF((X$4-$G201)&lt;($C201+$B201),IF(X$4=$G201+$B201,SUMIFS(INDEX('ABP REC Calc'!$G$6:$AB$69,,MATCH('ABP REC Deliveries'!$H201,'ABP REC Calc'!$G$5:$AB$5,0)),'ABP REC Calc'!$C$6:$C$69,'ABP REC Deliveries'!$E201,'ABP REC Calc'!$B$6:$B$69,'ABP REC Deliveries'!$F201),
IF(X$4&gt;$G201,W201*(1-Inputs_ByYear!$D$4),0)),0)</f>
        <v>0</v>
      </c>
      <c r="Y201" s="248">
        <f>IF((Y$4-$G201)&lt;($C201+$B201),IF(Y$4=$G201+$B201,SUMIFS(INDEX('ABP REC Calc'!$G$6:$AB$69,,MATCH('ABP REC Deliveries'!$H201,'ABP REC Calc'!$G$5:$AB$5,0)),'ABP REC Calc'!$C$6:$C$69,'ABP REC Deliveries'!$E201,'ABP REC Calc'!$B$6:$B$69,'ABP REC Deliveries'!$F201),
IF(Y$4&gt;$G201,X201*(1-Inputs_ByYear!$D$4),0)),0)</f>
        <v>7109.0553599999994</v>
      </c>
      <c r="Z201" s="248">
        <f>IF((Z$4-$G201)&lt;($C201+$B201),IF(Z$4=$G201+$B201,SUMIFS(INDEX('ABP REC Calc'!$G$6:$AB$69,,MATCH('ABP REC Deliveries'!$H201,'ABP REC Calc'!$G$5:$AB$5,0)),'ABP REC Calc'!$C$6:$C$69,'ABP REC Deliveries'!$E201,'ABP REC Calc'!$B$6:$B$69,'ABP REC Deliveries'!$F201),
IF(Z$4&gt;$G201,Y201*(1-Inputs_ByYear!$D$4),0)),0)</f>
        <v>7073.5100831999989</v>
      </c>
      <c r="AA201" s="248">
        <f>IF((AA$4-$G201)&lt;($C201+$B201),IF(AA$4=$G201+$B201,SUMIFS(INDEX('ABP REC Calc'!$G$6:$AB$69,,MATCH('ABP REC Deliveries'!$H201,'ABP REC Calc'!$G$5:$AB$5,0)),'ABP REC Calc'!$C$6:$C$69,'ABP REC Deliveries'!$E201,'ABP REC Calc'!$B$6:$B$69,'ABP REC Deliveries'!$F201),
IF(AA$4&gt;$G201,Z201*(1-Inputs_ByYear!$D$4),0)),0)</f>
        <v>7038.1425327839988</v>
      </c>
      <c r="AB201" s="248">
        <f>IF((AB$4-$G201)&lt;($C201+$B201),IF(AB$4=$G201+$B201,SUMIFS(INDEX('ABP REC Calc'!$G$6:$AB$69,,MATCH('ABP REC Deliveries'!$H201,'ABP REC Calc'!$G$5:$AB$5,0)),'ABP REC Calc'!$C$6:$C$69,'ABP REC Deliveries'!$E201,'ABP REC Calc'!$B$6:$B$69,'ABP REC Deliveries'!$F201),
IF(AB$4&gt;$G201,AA201*(1-Inputs_ByYear!$D$4),0)),0)</f>
        <v>7002.951820120079</v>
      </c>
      <c r="AC201" s="248">
        <f>IF((AC$4-$G201)&lt;($C201+$B201),IF(AC$4=$G201+$B201,SUMIFS(INDEX('ABP REC Calc'!$G$6:$AB$69,,MATCH('ABP REC Deliveries'!$H201,'ABP REC Calc'!$G$5:$AB$5,0)),'ABP REC Calc'!$C$6:$C$69,'ABP REC Deliveries'!$E201,'ABP REC Calc'!$B$6:$B$69,'ABP REC Deliveries'!$F201),
IF(AC$4&gt;$G201,AB201*(1-Inputs_ByYear!$D$4),0)),0)</f>
        <v>6967.9370610194783</v>
      </c>
      <c r="AD201" s="248">
        <f>IF((AD$4-$G201)&lt;($C201+$B201),IF(AD$4=$G201+$B201,SUMIFS(INDEX('ABP REC Calc'!$G$6:$AB$69,,MATCH('ABP REC Deliveries'!$H201,'ABP REC Calc'!$G$5:$AB$5,0)),'ABP REC Calc'!$C$6:$C$69,'ABP REC Deliveries'!$E201,'ABP REC Calc'!$B$6:$B$69,'ABP REC Deliveries'!$F201),
IF(AD$4&gt;$G201,AC201*(1-Inputs_ByYear!$D$4),0)),0)</f>
        <v>6933.0973757143811</v>
      </c>
    </row>
    <row r="202" spans="2:30" ht="14.45" customHeight="1">
      <c r="B202" s="64">
        <v>1</v>
      </c>
      <c r="C202" s="64">
        <v>15</v>
      </c>
      <c r="D202" s="64" t="s">
        <v>229</v>
      </c>
      <c r="E202" s="234" t="s">
        <v>210</v>
      </c>
      <c r="F202" s="231" t="s">
        <v>230</v>
      </c>
      <c r="G202" s="231">
        <f t="shared" si="9"/>
        <v>2040</v>
      </c>
      <c r="H202" s="239" t="s">
        <v>38</v>
      </c>
      <c r="I202" s="247">
        <v>0</v>
      </c>
      <c r="J202" s="248">
        <f>IF((J$4-$G202)&lt;($C202+$B202),IF(J$4=$G202+$B202,SUMIFS(INDEX('ABP REC Calc'!$G$6:$AB$69,,MATCH('ABP REC Deliveries'!$H202,'ABP REC Calc'!$G$5:$AB$5,0)),'ABP REC Calc'!$C$6:$C$69,'ABP REC Deliveries'!$E202,'ABP REC Calc'!$B$6:$B$69,'ABP REC Deliveries'!$F202),
IF(J$4&gt;$G202,I202*(1-Inputs_ByYear!$D$4),0)),0)</f>
        <v>0</v>
      </c>
      <c r="K202" s="248">
        <f>IF((K$4-$G202)&lt;($C202+$B202),IF(K$4=$G202+$B202,SUMIFS(INDEX('ABP REC Calc'!$G$6:$AB$69,,MATCH('ABP REC Deliveries'!$H202,'ABP REC Calc'!$G$5:$AB$5,0)),'ABP REC Calc'!$C$6:$C$69,'ABP REC Deliveries'!$E202,'ABP REC Calc'!$B$6:$B$69,'ABP REC Deliveries'!$F202),
IF(K$4&gt;$G202,J202*(1-Inputs_ByYear!$D$4),0)),0)</f>
        <v>0</v>
      </c>
      <c r="L202" s="248">
        <f>IF((L$4-$G202)&lt;($C202+$B202),IF(L$4=$G202+$B202,SUMIFS(INDEX('ABP REC Calc'!$G$6:$AB$69,,MATCH('ABP REC Deliveries'!$H202,'ABP REC Calc'!$G$5:$AB$5,0)),'ABP REC Calc'!$C$6:$C$69,'ABP REC Deliveries'!$E202,'ABP REC Calc'!$B$6:$B$69,'ABP REC Deliveries'!$F202),
IF(L$4&gt;$G202,K202*(1-Inputs_ByYear!$D$4),0)),0)</f>
        <v>0</v>
      </c>
      <c r="M202" s="248">
        <f>IF((M$4-$G202)&lt;($C202+$B202),IF(M$4=$G202+$B202,SUMIFS(INDEX('ABP REC Calc'!$G$6:$AB$69,,MATCH('ABP REC Deliveries'!$H202,'ABP REC Calc'!$G$5:$AB$5,0)),'ABP REC Calc'!$C$6:$C$69,'ABP REC Deliveries'!$E202,'ABP REC Calc'!$B$6:$B$69,'ABP REC Deliveries'!$F202),
IF(M$4&gt;$G202,L202*(1-Inputs_ByYear!$D$4),0)),0)</f>
        <v>0</v>
      </c>
      <c r="N202" s="248">
        <f>IF((N$4-$G202)&lt;($C202+$B202),IF(N$4=$G202+$B202,SUMIFS(INDEX('ABP REC Calc'!$G$6:$AB$69,,MATCH('ABP REC Deliveries'!$H202,'ABP REC Calc'!$G$5:$AB$5,0)),'ABP REC Calc'!$C$6:$C$69,'ABP REC Deliveries'!$E202,'ABP REC Calc'!$B$6:$B$69,'ABP REC Deliveries'!$F202),
IF(N$4&gt;$G202,M202*(1-Inputs_ByYear!$D$4),0)),0)</f>
        <v>0</v>
      </c>
      <c r="O202" s="248">
        <f>IF((O$4-$G202)&lt;($C202+$B202),IF(O$4=$G202+$B202,SUMIFS(INDEX('ABP REC Calc'!$G$6:$AB$69,,MATCH('ABP REC Deliveries'!$H202,'ABP REC Calc'!$G$5:$AB$5,0)),'ABP REC Calc'!$C$6:$C$69,'ABP REC Deliveries'!$E202,'ABP REC Calc'!$B$6:$B$69,'ABP REC Deliveries'!$F202),
IF(O$4&gt;$G202,N202*(1-Inputs_ByYear!$D$4),0)),0)</f>
        <v>0</v>
      </c>
      <c r="P202" s="248">
        <f>IF((P$4-$G202)&lt;($C202+$B202),IF(P$4=$G202+$B202,SUMIFS(INDEX('ABP REC Calc'!$G$6:$AB$69,,MATCH('ABP REC Deliveries'!$H202,'ABP REC Calc'!$G$5:$AB$5,0)),'ABP REC Calc'!$C$6:$C$69,'ABP REC Deliveries'!$E202,'ABP REC Calc'!$B$6:$B$69,'ABP REC Deliveries'!$F202),
IF(P$4&gt;$G202,O202*(1-Inputs_ByYear!$D$4),0)),0)</f>
        <v>0</v>
      </c>
      <c r="Q202" s="248">
        <f>IF((Q$4-$G202)&lt;($C202+$B202),IF(Q$4=$G202+$B202,SUMIFS(INDEX('ABP REC Calc'!$G$6:$AB$69,,MATCH('ABP REC Deliveries'!$H202,'ABP REC Calc'!$G$5:$AB$5,0)),'ABP REC Calc'!$C$6:$C$69,'ABP REC Deliveries'!$E202,'ABP REC Calc'!$B$6:$B$69,'ABP REC Deliveries'!$F202),
IF(Q$4&gt;$G202,P202*(1-Inputs_ByYear!$D$4),0)),0)</f>
        <v>0</v>
      </c>
      <c r="R202" s="248">
        <f>IF((R$4-$G202)&lt;($C202+$B202),IF(R$4=$G202+$B202,SUMIFS(INDEX('ABP REC Calc'!$G$6:$AB$69,,MATCH('ABP REC Deliveries'!$H202,'ABP REC Calc'!$G$5:$AB$5,0)),'ABP REC Calc'!$C$6:$C$69,'ABP REC Deliveries'!$E202,'ABP REC Calc'!$B$6:$B$69,'ABP REC Deliveries'!$F202),
IF(R$4&gt;$G202,Q202*(1-Inputs_ByYear!$D$4),0)),0)</f>
        <v>0</v>
      </c>
      <c r="S202" s="248">
        <f>IF((S$4-$G202)&lt;($C202+$B202),IF(S$4=$G202+$B202,SUMIFS(INDEX('ABP REC Calc'!$G$6:$AB$69,,MATCH('ABP REC Deliveries'!$H202,'ABP REC Calc'!$G$5:$AB$5,0)),'ABP REC Calc'!$C$6:$C$69,'ABP REC Deliveries'!$E202,'ABP REC Calc'!$B$6:$B$69,'ABP REC Deliveries'!$F202),
IF(S$4&gt;$G202,R202*(1-Inputs_ByYear!$D$4),0)),0)</f>
        <v>0</v>
      </c>
      <c r="T202" s="248">
        <f>IF((T$4-$G202)&lt;($C202+$B202),IF(T$4=$G202+$B202,SUMIFS(INDEX('ABP REC Calc'!$G$6:$AB$69,,MATCH('ABP REC Deliveries'!$H202,'ABP REC Calc'!$G$5:$AB$5,0)),'ABP REC Calc'!$C$6:$C$69,'ABP REC Deliveries'!$E202,'ABP REC Calc'!$B$6:$B$69,'ABP REC Deliveries'!$F202),
IF(T$4&gt;$G202,S202*(1-Inputs_ByYear!$D$4),0)),0)</f>
        <v>0</v>
      </c>
      <c r="U202" s="248">
        <f>IF((U$4-$G202)&lt;($C202+$B202),IF(U$4=$G202+$B202,SUMIFS(INDEX('ABP REC Calc'!$G$6:$AB$69,,MATCH('ABP REC Deliveries'!$H202,'ABP REC Calc'!$G$5:$AB$5,0)),'ABP REC Calc'!$C$6:$C$69,'ABP REC Deliveries'!$E202,'ABP REC Calc'!$B$6:$B$69,'ABP REC Deliveries'!$F202),
IF(U$4&gt;$G202,T202*(1-Inputs_ByYear!$D$4),0)),0)</f>
        <v>0</v>
      </c>
      <c r="V202" s="248">
        <f>IF((V$4-$G202)&lt;($C202+$B202),IF(V$4=$G202+$B202,SUMIFS(INDEX('ABP REC Calc'!$G$6:$AB$69,,MATCH('ABP REC Deliveries'!$H202,'ABP REC Calc'!$G$5:$AB$5,0)),'ABP REC Calc'!$C$6:$C$69,'ABP REC Deliveries'!$E202,'ABP REC Calc'!$B$6:$B$69,'ABP REC Deliveries'!$F202),
IF(V$4&gt;$G202,U202*(1-Inputs_ByYear!$D$4),0)),0)</f>
        <v>0</v>
      </c>
      <c r="W202" s="248">
        <f>IF((W$4-$G202)&lt;($C202+$B202),IF(W$4=$G202+$B202,SUMIFS(INDEX('ABP REC Calc'!$G$6:$AB$69,,MATCH('ABP REC Deliveries'!$H202,'ABP REC Calc'!$G$5:$AB$5,0)),'ABP REC Calc'!$C$6:$C$69,'ABP REC Deliveries'!$E202,'ABP REC Calc'!$B$6:$B$69,'ABP REC Deliveries'!$F202),
IF(W$4&gt;$G202,V202*(1-Inputs_ByYear!$D$4),0)),0)</f>
        <v>0</v>
      </c>
      <c r="X202" s="248">
        <f>IF((X$4-$G202)&lt;($C202+$B202),IF(X$4=$G202+$B202,SUMIFS(INDEX('ABP REC Calc'!$G$6:$AB$69,,MATCH('ABP REC Deliveries'!$H202,'ABP REC Calc'!$G$5:$AB$5,0)),'ABP REC Calc'!$C$6:$C$69,'ABP REC Deliveries'!$E202,'ABP REC Calc'!$B$6:$B$69,'ABP REC Deliveries'!$F202),
IF(X$4&gt;$G202,W202*(1-Inputs_ByYear!$D$4),0)),0)</f>
        <v>0</v>
      </c>
      <c r="Y202" s="248">
        <f>IF((Y$4-$G202)&lt;($C202+$B202),IF(Y$4=$G202+$B202,SUMIFS(INDEX('ABP REC Calc'!$G$6:$AB$69,,MATCH('ABP REC Deliveries'!$H202,'ABP REC Calc'!$G$5:$AB$5,0)),'ABP REC Calc'!$C$6:$C$69,'ABP REC Deliveries'!$E202,'ABP REC Calc'!$B$6:$B$69,'ABP REC Deliveries'!$F202),
IF(Y$4&gt;$G202,X202*(1-Inputs_ByYear!$D$4),0)),0)</f>
        <v>0</v>
      </c>
      <c r="Z202" s="248">
        <f>IF((Z$4-$G202)&lt;($C202+$B202),IF(Z$4=$G202+$B202,SUMIFS(INDEX('ABP REC Calc'!$G$6:$AB$69,,MATCH('ABP REC Deliveries'!$H202,'ABP REC Calc'!$G$5:$AB$5,0)),'ABP REC Calc'!$C$6:$C$69,'ABP REC Deliveries'!$E202,'ABP REC Calc'!$B$6:$B$69,'ABP REC Deliveries'!$F202),
IF(Z$4&gt;$G202,Y202*(1-Inputs_ByYear!$D$4),0)),0)</f>
        <v>7109.0553599999994</v>
      </c>
      <c r="AA202" s="248">
        <f>IF((AA$4-$G202)&lt;($C202+$B202),IF(AA$4=$G202+$B202,SUMIFS(INDEX('ABP REC Calc'!$G$6:$AB$69,,MATCH('ABP REC Deliveries'!$H202,'ABP REC Calc'!$G$5:$AB$5,0)),'ABP REC Calc'!$C$6:$C$69,'ABP REC Deliveries'!$E202,'ABP REC Calc'!$B$6:$B$69,'ABP REC Deliveries'!$F202),
IF(AA$4&gt;$G202,Z202*(1-Inputs_ByYear!$D$4),0)),0)</f>
        <v>7073.5100831999989</v>
      </c>
      <c r="AB202" s="248">
        <f>IF((AB$4-$G202)&lt;($C202+$B202),IF(AB$4=$G202+$B202,SUMIFS(INDEX('ABP REC Calc'!$G$6:$AB$69,,MATCH('ABP REC Deliveries'!$H202,'ABP REC Calc'!$G$5:$AB$5,0)),'ABP REC Calc'!$C$6:$C$69,'ABP REC Deliveries'!$E202,'ABP REC Calc'!$B$6:$B$69,'ABP REC Deliveries'!$F202),
IF(AB$4&gt;$G202,AA202*(1-Inputs_ByYear!$D$4),0)),0)</f>
        <v>7038.1425327839988</v>
      </c>
      <c r="AC202" s="248">
        <f>IF((AC$4-$G202)&lt;($C202+$B202),IF(AC$4=$G202+$B202,SUMIFS(INDEX('ABP REC Calc'!$G$6:$AB$69,,MATCH('ABP REC Deliveries'!$H202,'ABP REC Calc'!$G$5:$AB$5,0)),'ABP REC Calc'!$C$6:$C$69,'ABP REC Deliveries'!$E202,'ABP REC Calc'!$B$6:$B$69,'ABP REC Deliveries'!$F202),
IF(AC$4&gt;$G202,AB202*(1-Inputs_ByYear!$D$4),0)),0)</f>
        <v>7002.951820120079</v>
      </c>
      <c r="AD202" s="248">
        <f>IF((AD$4-$G202)&lt;($C202+$B202),IF(AD$4=$G202+$B202,SUMIFS(INDEX('ABP REC Calc'!$G$6:$AB$69,,MATCH('ABP REC Deliveries'!$H202,'ABP REC Calc'!$G$5:$AB$5,0)),'ABP REC Calc'!$C$6:$C$69,'ABP REC Deliveries'!$E202,'ABP REC Calc'!$B$6:$B$69,'ABP REC Deliveries'!$F202),
IF(AD$4&gt;$G202,AC202*(1-Inputs_ByYear!$D$4),0)),0)</f>
        <v>6967.9370610194783</v>
      </c>
    </row>
    <row r="203" spans="2:30" ht="14.45" customHeight="1">
      <c r="B203" s="64">
        <v>1</v>
      </c>
      <c r="C203" s="64">
        <v>15</v>
      </c>
      <c r="D203" s="64" t="s">
        <v>229</v>
      </c>
      <c r="E203" s="234" t="s">
        <v>210</v>
      </c>
      <c r="F203" s="231" t="s">
        <v>230</v>
      </c>
      <c r="G203" s="231">
        <f t="shared" si="9"/>
        <v>2041</v>
      </c>
      <c r="H203" s="239" t="s">
        <v>39</v>
      </c>
      <c r="I203" s="247">
        <v>0</v>
      </c>
      <c r="J203" s="248">
        <f>IF((J$4-$G203)&lt;($C203+$B203),IF(J$4=$G203+$B203,SUMIFS(INDEX('ABP REC Calc'!$G$6:$AB$69,,MATCH('ABP REC Deliveries'!$H203,'ABP REC Calc'!$G$5:$AB$5,0)),'ABP REC Calc'!$C$6:$C$69,'ABP REC Deliveries'!$E203,'ABP REC Calc'!$B$6:$B$69,'ABP REC Deliveries'!$F203),
IF(J$4&gt;$G203,I203*(1-Inputs_ByYear!$D$4),0)),0)</f>
        <v>0</v>
      </c>
      <c r="K203" s="248">
        <f>IF((K$4-$G203)&lt;($C203+$B203),IF(K$4=$G203+$B203,SUMIFS(INDEX('ABP REC Calc'!$G$6:$AB$69,,MATCH('ABP REC Deliveries'!$H203,'ABP REC Calc'!$G$5:$AB$5,0)),'ABP REC Calc'!$C$6:$C$69,'ABP REC Deliveries'!$E203,'ABP REC Calc'!$B$6:$B$69,'ABP REC Deliveries'!$F203),
IF(K$4&gt;$G203,J203*(1-Inputs_ByYear!$D$4),0)),0)</f>
        <v>0</v>
      </c>
      <c r="L203" s="248">
        <f>IF((L$4-$G203)&lt;($C203+$B203),IF(L$4=$G203+$B203,SUMIFS(INDEX('ABP REC Calc'!$G$6:$AB$69,,MATCH('ABP REC Deliveries'!$H203,'ABP REC Calc'!$G$5:$AB$5,0)),'ABP REC Calc'!$C$6:$C$69,'ABP REC Deliveries'!$E203,'ABP REC Calc'!$B$6:$B$69,'ABP REC Deliveries'!$F203),
IF(L$4&gt;$G203,K203*(1-Inputs_ByYear!$D$4),0)),0)</f>
        <v>0</v>
      </c>
      <c r="M203" s="248">
        <f>IF((M$4-$G203)&lt;($C203+$B203),IF(M$4=$G203+$B203,SUMIFS(INDEX('ABP REC Calc'!$G$6:$AB$69,,MATCH('ABP REC Deliveries'!$H203,'ABP REC Calc'!$G$5:$AB$5,0)),'ABP REC Calc'!$C$6:$C$69,'ABP REC Deliveries'!$E203,'ABP REC Calc'!$B$6:$B$69,'ABP REC Deliveries'!$F203),
IF(M$4&gt;$G203,L203*(1-Inputs_ByYear!$D$4),0)),0)</f>
        <v>0</v>
      </c>
      <c r="N203" s="248">
        <f>IF((N$4-$G203)&lt;($C203+$B203),IF(N$4=$G203+$B203,SUMIFS(INDEX('ABP REC Calc'!$G$6:$AB$69,,MATCH('ABP REC Deliveries'!$H203,'ABP REC Calc'!$G$5:$AB$5,0)),'ABP REC Calc'!$C$6:$C$69,'ABP REC Deliveries'!$E203,'ABP REC Calc'!$B$6:$B$69,'ABP REC Deliveries'!$F203),
IF(N$4&gt;$G203,M203*(1-Inputs_ByYear!$D$4),0)),0)</f>
        <v>0</v>
      </c>
      <c r="O203" s="248">
        <f>IF((O$4-$G203)&lt;($C203+$B203),IF(O$4=$G203+$B203,SUMIFS(INDEX('ABP REC Calc'!$G$6:$AB$69,,MATCH('ABP REC Deliveries'!$H203,'ABP REC Calc'!$G$5:$AB$5,0)),'ABP REC Calc'!$C$6:$C$69,'ABP REC Deliveries'!$E203,'ABP REC Calc'!$B$6:$B$69,'ABP REC Deliveries'!$F203),
IF(O$4&gt;$G203,N203*(1-Inputs_ByYear!$D$4),0)),0)</f>
        <v>0</v>
      </c>
      <c r="P203" s="248">
        <f>IF((P$4-$G203)&lt;($C203+$B203),IF(P$4=$G203+$B203,SUMIFS(INDEX('ABP REC Calc'!$G$6:$AB$69,,MATCH('ABP REC Deliveries'!$H203,'ABP REC Calc'!$G$5:$AB$5,0)),'ABP REC Calc'!$C$6:$C$69,'ABP REC Deliveries'!$E203,'ABP REC Calc'!$B$6:$B$69,'ABP REC Deliveries'!$F203),
IF(P$4&gt;$G203,O203*(1-Inputs_ByYear!$D$4),0)),0)</f>
        <v>0</v>
      </c>
      <c r="Q203" s="248">
        <f>IF((Q$4-$G203)&lt;($C203+$B203),IF(Q$4=$G203+$B203,SUMIFS(INDEX('ABP REC Calc'!$G$6:$AB$69,,MATCH('ABP REC Deliveries'!$H203,'ABP REC Calc'!$G$5:$AB$5,0)),'ABP REC Calc'!$C$6:$C$69,'ABP REC Deliveries'!$E203,'ABP REC Calc'!$B$6:$B$69,'ABP REC Deliveries'!$F203),
IF(Q$4&gt;$G203,P203*(1-Inputs_ByYear!$D$4),0)),0)</f>
        <v>0</v>
      </c>
      <c r="R203" s="248">
        <f>IF((R$4-$G203)&lt;($C203+$B203),IF(R$4=$G203+$B203,SUMIFS(INDEX('ABP REC Calc'!$G$6:$AB$69,,MATCH('ABP REC Deliveries'!$H203,'ABP REC Calc'!$G$5:$AB$5,0)),'ABP REC Calc'!$C$6:$C$69,'ABP REC Deliveries'!$E203,'ABP REC Calc'!$B$6:$B$69,'ABP REC Deliveries'!$F203),
IF(R$4&gt;$G203,Q203*(1-Inputs_ByYear!$D$4),0)),0)</f>
        <v>0</v>
      </c>
      <c r="S203" s="248">
        <f>IF((S$4-$G203)&lt;($C203+$B203),IF(S$4=$G203+$B203,SUMIFS(INDEX('ABP REC Calc'!$G$6:$AB$69,,MATCH('ABP REC Deliveries'!$H203,'ABP REC Calc'!$G$5:$AB$5,0)),'ABP REC Calc'!$C$6:$C$69,'ABP REC Deliveries'!$E203,'ABP REC Calc'!$B$6:$B$69,'ABP REC Deliveries'!$F203),
IF(S$4&gt;$G203,R203*(1-Inputs_ByYear!$D$4),0)),0)</f>
        <v>0</v>
      </c>
      <c r="T203" s="248">
        <f>IF((T$4-$G203)&lt;($C203+$B203),IF(T$4=$G203+$B203,SUMIFS(INDEX('ABP REC Calc'!$G$6:$AB$69,,MATCH('ABP REC Deliveries'!$H203,'ABP REC Calc'!$G$5:$AB$5,0)),'ABP REC Calc'!$C$6:$C$69,'ABP REC Deliveries'!$E203,'ABP REC Calc'!$B$6:$B$69,'ABP REC Deliveries'!$F203),
IF(T$4&gt;$G203,S203*(1-Inputs_ByYear!$D$4),0)),0)</f>
        <v>0</v>
      </c>
      <c r="U203" s="248">
        <f>IF((U$4-$G203)&lt;($C203+$B203),IF(U$4=$G203+$B203,SUMIFS(INDEX('ABP REC Calc'!$G$6:$AB$69,,MATCH('ABP REC Deliveries'!$H203,'ABP REC Calc'!$G$5:$AB$5,0)),'ABP REC Calc'!$C$6:$C$69,'ABP REC Deliveries'!$E203,'ABP REC Calc'!$B$6:$B$69,'ABP REC Deliveries'!$F203),
IF(U$4&gt;$G203,T203*(1-Inputs_ByYear!$D$4),0)),0)</f>
        <v>0</v>
      </c>
      <c r="V203" s="248">
        <f>IF((V$4-$G203)&lt;($C203+$B203),IF(V$4=$G203+$B203,SUMIFS(INDEX('ABP REC Calc'!$G$6:$AB$69,,MATCH('ABP REC Deliveries'!$H203,'ABP REC Calc'!$G$5:$AB$5,0)),'ABP REC Calc'!$C$6:$C$69,'ABP REC Deliveries'!$E203,'ABP REC Calc'!$B$6:$B$69,'ABP REC Deliveries'!$F203),
IF(V$4&gt;$G203,U203*(1-Inputs_ByYear!$D$4),0)),0)</f>
        <v>0</v>
      </c>
      <c r="W203" s="248">
        <f>IF((W$4-$G203)&lt;($C203+$B203),IF(W$4=$G203+$B203,SUMIFS(INDEX('ABP REC Calc'!$G$6:$AB$69,,MATCH('ABP REC Deliveries'!$H203,'ABP REC Calc'!$G$5:$AB$5,0)),'ABP REC Calc'!$C$6:$C$69,'ABP REC Deliveries'!$E203,'ABP REC Calc'!$B$6:$B$69,'ABP REC Deliveries'!$F203),
IF(W$4&gt;$G203,V203*(1-Inputs_ByYear!$D$4),0)),0)</f>
        <v>0</v>
      </c>
      <c r="X203" s="248">
        <f>IF((X$4-$G203)&lt;($C203+$B203),IF(X$4=$G203+$B203,SUMIFS(INDEX('ABP REC Calc'!$G$6:$AB$69,,MATCH('ABP REC Deliveries'!$H203,'ABP REC Calc'!$G$5:$AB$5,0)),'ABP REC Calc'!$C$6:$C$69,'ABP REC Deliveries'!$E203,'ABP REC Calc'!$B$6:$B$69,'ABP REC Deliveries'!$F203),
IF(X$4&gt;$G203,W203*(1-Inputs_ByYear!$D$4),0)),0)</f>
        <v>0</v>
      </c>
      <c r="Y203" s="248">
        <f>IF((Y$4-$G203)&lt;($C203+$B203),IF(Y$4=$G203+$B203,SUMIFS(INDEX('ABP REC Calc'!$G$6:$AB$69,,MATCH('ABP REC Deliveries'!$H203,'ABP REC Calc'!$G$5:$AB$5,0)),'ABP REC Calc'!$C$6:$C$69,'ABP REC Deliveries'!$E203,'ABP REC Calc'!$B$6:$B$69,'ABP REC Deliveries'!$F203),
IF(Y$4&gt;$G203,X203*(1-Inputs_ByYear!$D$4),0)),0)</f>
        <v>0</v>
      </c>
      <c r="Z203" s="248">
        <f>IF((Z$4-$G203)&lt;($C203+$B203),IF(Z$4=$G203+$B203,SUMIFS(INDEX('ABP REC Calc'!$G$6:$AB$69,,MATCH('ABP REC Deliveries'!$H203,'ABP REC Calc'!$G$5:$AB$5,0)),'ABP REC Calc'!$C$6:$C$69,'ABP REC Deliveries'!$E203,'ABP REC Calc'!$B$6:$B$69,'ABP REC Deliveries'!$F203),
IF(Z$4&gt;$G203,Y203*(1-Inputs_ByYear!$D$4),0)),0)</f>
        <v>0</v>
      </c>
      <c r="AA203" s="248">
        <f>IF((AA$4-$G203)&lt;($C203+$B203),IF(AA$4=$G203+$B203,SUMIFS(INDEX('ABP REC Calc'!$G$6:$AB$69,,MATCH('ABP REC Deliveries'!$H203,'ABP REC Calc'!$G$5:$AB$5,0)),'ABP REC Calc'!$C$6:$C$69,'ABP REC Deliveries'!$E203,'ABP REC Calc'!$B$6:$B$69,'ABP REC Deliveries'!$F203),
IF(AA$4&gt;$G203,Z203*(1-Inputs_ByYear!$D$4),0)),0)</f>
        <v>7109.0553599999994</v>
      </c>
      <c r="AB203" s="248">
        <f>IF((AB$4-$G203)&lt;($C203+$B203),IF(AB$4=$G203+$B203,SUMIFS(INDEX('ABP REC Calc'!$G$6:$AB$69,,MATCH('ABP REC Deliveries'!$H203,'ABP REC Calc'!$G$5:$AB$5,0)),'ABP REC Calc'!$C$6:$C$69,'ABP REC Deliveries'!$E203,'ABP REC Calc'!$B$6:$B$69,'ABP REC Deliveries'!$F203),
IF(AB$4&gt;$G203,AA203*(1-Inputs_ByYear!$D$4),0)),0)</f>
        <v>7073.5100831999989</v>
      </c>
      <c r="AC203" s="248">
        <f>IF((AC$4-$G203)&lt;($C203+$B203),IF(AC$4=$G203+$B203,SUMIFS(INDEX('ABP REC Calc'!$G$6:$AB$69,,MATCH('ABP REC Deliveries'!$H203,'ABP REC Calc'!$G$5:$AB$5,0)),'ABP REC Calc'!$C$6:$C$69,'ABP REC Deliveries'!$E203,'ABP REC Calc'!$B$6:$B$69,'ABP REC Deliveries'!$F203),
IF(AC$4&gt;$G203,AB203*(1-Inputs_ByYear!$D$4),0)),0)</f>
        <v>7038.1425327839988</v>
      </c>
      <c r="AD203" s="248">
        <f>IF((AD$4-$G203)&lt;($C203+$B203),IF(AD$4=$G203+$B203,SUMIFS(INDEX('ABP REC Calc'!$G$6:$AB$69,,MATCH('ABP REC Deliveries'!$H203,'ABP REC Calc'!$G$5:$AB$5,0)),'ABP REC Calc'!$C$6:$C$69,'ABP REC Deliveries'!$E203,'ABP REC Calc'!$B$6:$B$69,'ABP REC Deliveries'!$F203),
IF(AD$4&gt;$G203,AC203*(1-Inputs_ByYear!$D$4),0)),0)</f>
        <v>7002.951820120079</v>
      </c>
    </row>
    <row r="204" spans="2:30" ht="14.45" customHeight="1">
      <c r="B204" s="64">
        <v>1</v>
      </c>
      <c r="C204" s="64">
        <v>15</v>
      </c>
      <c r="D204" s="64" t="s">
        <v>229</v>
      </c>
      <c r="E204" s="234" t="s">
        <v>210</v>
      </c>
      <c r="F204" s="231" t="s">
        <v>230</v>
      </c>
      <c r="G204" s="231">
        <f t="shared" si="9"/>
        <v>2042</v>
      </c>
      <c r="H204" s="239" t="s">
        <v>40</v>
      </c>
      <c r="I204" s="247">
        <v>0</v>
      </c>
      <c r="J204" s="248">
        <f>IF((J$4-$G204)&lt;($C204+$B204),IF(J$4=$G204+$B204,SUMIFS(INDEX('ABP REC Calc'!$G$6:$AB$69,,MATCH('ABP REC Deliveries'!$H204,'ABP REC Calc'!$G$5:$AB$5,0)),'ABP REC Calc'!$C$6:$C$69,'ABP REC Deliveries'!$E204,'ABP REC Calc'!$B$6:$B$69,'ABP REC Deliveries'!$F204),
IF(J$4&gt;$G204,I204*(1-Inputs_ByYear!$D$4),0)),0)</f>
        <v>0</v>
      </c>
      <c r="K204" s="248">
        <f>IF((K$4-$G204)&lt;($C204+$B204),IF(K$4=$G204+$B204,SUMIFS(INDEX('ABP REC Calc'!$G$6:$AB$69,,MATCH('ABP REC Deliveries'!$H204,'ABP REC Calc'!$G$5:$AB$5,0)),'ABP REC Calc'!$C$6:$C$69,'ABP REC Deliveries'!$E204,'ABP REC Calc'!$B$6:$B$69,'ABP REC Deliveries'!$F204),
IF(K$4&gt;$G204,J204*(1-Inputs_ByYear!$D$4),0)),0)</f>
        <v>0</v>
      </c>
      <c r="L204" s="248">
        <f>IF((L$4-$G204)&lt;($C204+$B204),IF(L$4=$G204+$B204,SUMIFS(INDEX('ABP REC Calc'!$G$6:$AB$69,,MATCH('ABP REC Deliveries'!$H204,'ABP REC Calc'!$G$5:$AB$5,0)),'ABP REC Calc'!$C$6:$C$69,'ABP REC Deliveries'!$E204,'ABP REC Calc'!$B$6:$B$69,'ABP REC Deliveries'!$F204),
IF(L$4&gt;$G204,K204*(1-Inputs_ByYear!$D$4),0)),0)</f>
        <v>0</v>
      </c>
      <c r="M204" s="248">
        <f>IF((M$4-$G204)&lt;($C204+$B204),IF(M$4=$G204+$B204,SUMIFS(INDEX('ABP REC Calc'!$G$6:$AB$69,,MATCH('ABP REC Deliveries'!$H204,'ABP REC Calc'!$G$5:$AB$5,0)),'ABP REC Calc'!$C$6:$C$69,'ABP REC Deliveries'!$E204,'ABP REC Calc'!$B$6:$B$69,'ABP REC Deliveries'!$F204),
IF(M$4&gt;$G204,L204*(1-Inputs_ByYear!$D$4),0)),0)</f>
        <v>0</v>
      </c>
      <c r="N204" s="248">
        <f>IF((N$4-$G204)&lt;($C204+$B204),IF(N$4=$G204+$B204,SUMIFS(INDEX('ABP REC Calc'!$G$6:$AB$69,,MATCH('ABP REC Deliveries'!$H204,'ABP REC Calc'!$G$5:$AB$5,0)),'ABP REC Calc'!$C$6:$C$69,'ABP REC Deliveries'!$E204,'ABP REC Calc'!$B$6:$B$69,'ABP REC Deliveries'!$F204),
IF(N$4&gt;$G204,M204*(1-Inputs_ByYear!$D$4),0)),0)</f>
        <v>0</v>
      </c>
      <c r="O204" s="248">
        <f>IF((O$4-$G204)&lt;($C204+$B204),IF(O$4=$G204+$B204,SUMIFS(INDEX('ABP REC Calc'!$G$6:$AB$69,,MATCH('ABP REC Deliveries'!$H204,'ABP REC Calc'!$G$5:$AB$5,0)),'ABP REC Calc'!$C$6:$C$69,'ABP REC Deliveries'!$E204,'ABP REC Calc'!$B$6:$B$69,'ABP REC Deliveries'!$F204),
IF(O$4&gt;$G204,N204*(1-Inputs_ByYear!$D$4),0)),0)</f>
        <v>0</v>
      </c>
      <c r="P204" s="248">
        <f>IF((P$4-$G204)&lt;($C204+$B204),IF(P$4=$G204+$B204,SUMIFS(INDEX('ABP REC Calc'!$G$6:$AB$69,,MATCH('ABP REC Deliveries'!$H204,'ABP REC Calc'!$G$5:$AB$5,0)),'ABP REC Calc'!$C$6:$C$69,'ABP REC Deliveries'!$E204,'ABP REC Calc'!$B$6:$B$69,'ABP REC Deliveries'!$F204),
IF(P$4&gt;$G204,O204*(1-Inputs_ByYear!$D$4),0)),0)</f>
        <v>0</v>
      </c>
      <c r="Q204" s="248">
        <f>IF((Q$4-$G204)&lt;($C204+$B204),IF(Q$4=$G204+$B204,SUMIFS(INDEX('ABP REC Calc'!$G$6:$AB$69,,MATCH('ABP REC Deliveries'!$H204,'ABP REC Calc'!$G$5:$AB$5,0)),'ABP REC Calc'!$C$6:$C$69,'ABP REC Deliveries'!$E204,'ABP REC Calc'!$B$6:$B$69,'ABP REC Deliveries'!$F204),
IF(Q$4&gt;$G204,P204*(1-Inputs_ByYear!$D$4),0)),0)</f>
        <v>0</v>
      </c>
      <c r="R204" s="248">
        <f>IF((R$4-$G204)&lt;($C204+$B204),IF(R$4=$G204+$B204,SUMIFS(INDEX('ABP REC Calc'!$G$6:$AB$69,,MATCH('ABP REC Deliveries'!$H204,'ABP REC Calc'!$G$5:$AB$5,0)),'ABP REC Calc'!$C$6:$C$69,'ABP REC Deliveries'!$E204,'ABP REC Calc'!$B$6:$B$69,'ABP REC Deliveries'!$F204),
IF(R$4&gt;$G204,Q204*(1-Inputs_ByYear!$D$4),0)),0)</f>
        <v>0</v>
      </c>
      <c r="S204" s="248">
        <f>IF((S$4-$G204)&lt;($C204+$B204),IF(S$4=$G204+$B204,SUMIFS(INDEX('ABP REC Calc'!$G$6:$AB$69,,MATCH('ABP REC Deliveries'!$H204,'ABP REC Calc'!$G$5:$AB$5,0)),'ABP REC Calc'!$C$6:$C$69,'ABP REC Deliveries'!$E204,'ABP REC Calc'!$B$6:$B$69,'ABP REC Deliveries'!$F204),
IF(S$4&gt;$G204,R204*(1-Inputs_ByYear!$D$4),0)),0)</f>
        <v>0</v>
      </c>
      <c r="T204" s="248">
        <f>IF((T$4-$G204)&lt;($C204+$B204),IF(T$4=$G204+$B204,SUMIFS(INDEX('ABP REC Calc'!$G$6:$AB$69,,MATCH('ABP REC Deliveries'!$H204,'ABP REC Calc'!$G$5:$AB$5,0)),'ABP REC Calc'!$C$6:$C$69,'ABP REC Deliveries'!$E204,'ABP REC Calc'!$B$6:$B$69,'ABP REC Deliveries'!$F204),
IF(T$4&gt;$G204,S204*(1-Inputs_ByYear!$D$4),0)),0)</f>
        <v>0</v>
      </c>
      <c r="U204" s="248">
        <f>IF((U$4-$G204)&lt;($C204+$B204),IF(U$4=$G204+$B204,SUMIFS(INDEX('ABP REC Calc'!$G$6:$AB$69,,MATCH('ABP REC Deliveries'!$H204,'ABP REC Calc'!$G$5:$AB$5,0)),'ABP REC Calc'!$C$6:$C$69,'ABP REC Deliveries'!$E204,'ABP REC Calc'!$B$6:$B$69,'ABP REC Deliveries'!$F204),
IF(U$4&gt;$G204,T204*(1-Inputs_ByYear!$D$4),0)),0)</f>
        <v>0</v>
      </c>
      <c r="V204" s="248">
        <f>IF((V$4-$G204)&lt;($C204+$B204),IF(V$4=$G204+$B204,SUMIFS(INDEX('ABP REC Calc'!$G$6:$AB$69,,MATCH('ABP REC Deliveries'!$H204,'ABP REC Calc'!$G$5:$AB$5,0)),'ABP REC Calc'!$C$6:$C$69,'ABP REC Deliveries'!$E204,'ABP REC Calc'!$B$6:$B$69,'ABP REC Deliveries'!$F204),
IF(V$4&gt;$G204,U204*(1-Inputs_ByYear!$D$4),0)),0)</f>
        <v>0</v>
      </c>
      <c r="W204" s="248">
        <f>IF((W$4-$G204)&lt;($C204+$B204),IF(W$4=$G204+$B204,SUMIFS(INDEX('ABP REC Calc'!$G$6:$AB$69,,MATCH('ABP REC Deliveries'!$H204,'ABP REC Calc'!$G$5:$AB$5,0)),'ABP REC Calc'!$C$6:$C$69,'ABP REC Deliveries'!$E204,'ABP REC Calc'!$B$6:$B$69,'ABP REC Deliveries'!$F204),
IF(W$4&gt;$G204,V204*(1-Inputs_ByYear!$D$4),0)),0)</f>
        <v>0</v>
      </c>
      <c r="X204" s="248">
        <f>IF((X$4-$G204)&lt;($C204+$B204),IF(X$4=$G204+$B204,SUMIFS(INDEX('ABP REC Calc'!$G$6:$AB$69,,MATCH('ABP REC Deliveries'!$H204,'ABP REC Calc'!$G$5:$AB$5,0)),'ABP REC Calc'!$C$6:$C$69,'ABP REC Deliveries'!$E204,'ABP REC Calc'!$B$6:$B$69,'ABP REC Deliveries'!$F204),
IF(X$4&gt;$G204,W204*(1-Inputs_ByYear!$D$4),0)),0)</f>
        <v>0</v>
      </c>
      <c r="Y204" s="248">
        <f>IF((Y$4-$G204)&lt;($C204+$B204),IF(Y$4=$G204+$B204,SUMIFS(INDEX('ABP REC Calc'!$G$6:$AB$69,,MATCH('ABP REC Deliveries'!$H204,'ABP REC Calc'!$G$5:$AB$5,0)),'ABP REC Calc'!$C$6:$C$69,'ABP REC Deliveries'!$E204,'ABP REC Calc'!$B$6:$B$69,'ABP REC Deliveries'!$F204),
IF(Y$4&gt;$G204,X204*(1-Inputs_ByYear!$D$4),0)),0)</f>
        <v>0</v>
      </c>
      <c r="Z204" s="248">
        <f>IF((Z$4-$G204)&lt;($C204+$B204),IF(Z$4=$G204+$B204,SUMIFS(INDEX('ABP REC Calc'!$G$6:$AB$69,,MATCH('ABP REC Deliveries'!$H204,'ABP REC Calc'!$G$5:$AB$5,0)),'ABP REC Calc'!$C$6:$C$69,'ABP REC Deliveries'!$E204,'ABP REC Calc'!$B$6:$B$69,'ABP REC Deliveries'!$F204),
IF(Z$4&gt;$G204,Y204*(1-Inputs_ByYear!$D$4),0)),0)</f>
        <v>0</v>
      </c>
      <c r="AA204" s="248">
        <f>IF((AA$4-$G204)&lt;($C204+$B204),IF(AA$4=$G204+$B204,SUMIFS(INDEX('ABP REC Calc'!$G$6:$AB$69,,MATCH('ABP REC Deliveries'!$H204,'ABP REC Calc'!$G$5:$AB$5,0)),'ABP REC Calc'!$C$6:$C$69,'ABP REC Deliveries'!$E204,'ABP REC Calc'!$B$6:$B$69,'ABP REC Deliveries'!$F204),
IF(AA$4&gt;$G204,Z204*(1-Inputs_ByYear!$D$4),0)),0)</f>
        <v>0</v>
      </c>
      <c r="AB204" s="248">
        <f>IF((AB$4-$G204)&lt;($C204+$B204),IF(AB$4=$G204+$B204,SUMIFS(INDEX('ABP REC Calc'!$G$6:$AB$69,,MATCH('ABP REC Deliveries'!$H204,'ABP REC Calc'!$G$5:$AB$5,0)),'ABP REC Calc'!$C$6:$C$69,'ABP REC Deliveries'!$E204,'ABP REC Calc'!$B$6:$B$69,'ABP REC Deliveries'!$F204),
IF(AB$4&gt;$G204,AA204*(1-Inputs_ByYear!$D$4),0)),0)</f>
        <v>7109.0553599999994</v>
      </c>
      <c r="AC204" s="248">
        <f>IF((AC$4-$G204)&lt;($C204+$B204),IF(AC$4=$G204+$B204,SUMIFS(INDEX('ABP REC Calc'!$G$6:$AB$69,,MATCH('ABP REC Deliveries'!$H204,'ABP REC Calc'!$G$5:$AB$5,0)),'ABP REC Calc'!$C$6:$C$69,'ABP REC Deliveries'!$E204,'ABP REC Calc'!$B$6:$B$69,'ABP REC Deliveries'!$F204),
IF(AC$4&gt;$G204,AB204*(1-Inputs_ByYear!$D$4),0)),0)</f>
        <v>7073.5100831999989</v>
      </c>
      <c r="AD204" s="248">
        <f>IF((AD$4-$G204)&lt;($C204+$B204),IF(AD$4=$G204+$B204,SUMIFS(INDEX('ABP REC Calc'!$G$6:$AB$69,,MATCH('ABP REC Deliveries'!$H204,'ABP REC Calc'!$G$5:$AB$5,0)),'ABP REC Calc'!$C$6:$C$69,'ABP REC Deliveries'!$E204,'ABP REC Calc'!$B$6:$B$69,'ABP REC Deliveries'!$F204),
IF(AD$4&gt;$G204,AC204*(1-Inputs_ByYear!$D$4),0)),0)</f>
        <v>7038.1425327839988</v>
      </c>
    </row>
    <row r="205" spans="2:30" ht="14.45" customHeight="1">
      <c r="B205" s="64">
        <v>1</v>
      </c>
      <c r="C205" s="64">
        <v>15</v>
      </c>
      <c r="D205" s="64" t="s">
        <v>229</v>
      </c>
      <c r="E205" s="234" t="s">
        <v>210</v>
      </c>
      <c r="F205" s="231" t="s">
        <v>230</v>
      </c>
      <c r="G205" s="231">
        <f t="shared" si="9"/>
        <v>2043</v>
      </c>
      <c r="H205" s="239" t="s">
        <v>41</v>
      </c>
      <c r="I205" s="247">
        <v>0</v>
      </c>
      <c r="J205" s="248">
        <f>IF((J$4-$G205)&lt;($C205+$B205),IF(J$4=$G205+$B205,SUMIFS(INDEX('ABP REC Calc'!$G$6:$AB$69,,MATCH('ABP REC Deliveries'!$H205,'ABP REC Calc'!$G$5:$AB$5,0)),'ABP REC Calc'!$C$6:$C$69,'ABP REC Deliveries'!$E205,'ABP REC Calc'!$B$6:$B$69,'ABP REC Deliveries'!$F205),
IF(J$4&gt;$G205,I205*(1-Inputs_ByYear!$D$4),0)),0)</f>
        <v>0</v>
      </c>
      <c r="K205" s="248">
        <f>IF((K$4-$G205)&lt;($C205+$B205),IF(K$4=$G205+$B205,SUMIFS(INDEX('ABP REC Calc'!$G$6:$AB$69,,MATCH('ABP REC Deliveries'!$H205,'ABP REC Calc'!$G$5:$AB$5,0)),'ABP REC Calc'!$C$6:$C$69,'ABP REC Deliveries'!$E205,'ABP REC Calc'!$B$6:$B$69,'ABP REC Deliveries'!$F205),
IF(K$4&gt;$G205,J205*(1-Inputs_ByYear!$D$4),0)),0)</f>
        <v>0</v>
      </c>
      <c r="L205" s="248">
        <f>IF((L$4-$G205)&lt;($C205+$B205),IF(L$4=$G205+$B205,SUMIFS(INDEX('ABP REC Calc'!$G$6:$AB$69,,MATCH('ABP REC Deliveries'!$H205,'ABP REC Calc'!$G$5:$AB$5,0)),'ABP REC Calc'!$C$6:$C$69,'ABP REC Deliveries'!$E205,'ABP REC Calc'!$B$6:$B$69,'ABP REC Deliveries'!$F205),
IF(L$4&gt;$G205,K205*(1-Inputs_ByYear!$D$4),0)),0)</f>
        <v>0</v>
      </c>
      <c r="M205" s="248">
        <f>IF((M$4-$G205)&lt;($C205+$B205),IF(M$4=$G205+$B205,SUMIFS(INDEX('ABP REC Calc'!$G$6:$AB$69,,MATCH('ABP REC Deliveries'!$H205,'ABP REC Calc'!$G$5:$AB$5,0)),'ABP REC Calc'!$C$6:$C$69,'ABP REC Deliveries'!$E205,'ABP REC Calc'!$B$6:$B$69,'ABP REC Deliveries'!$F205),
IF(M$4&gt;$G205,L205*(1-Inputs_ByYear!$D$4),0)),0)</f>
        <v>0</v>
      </c>
      <c r="N205" s="248">
        <f>IF((N$4-$G205)&lt;($C205+$B205),IF(N$4=$G205+$B205,SUMIFS(INDEX('ABP REC Calc'!$G$6:$AB$69,,MATCH('ABP REC Deliveries'!$H205,'ABP REC Calc'!$G$5:$AB$5,0)),'ABP REC Calc'!$C$6:$C$69,'ABP REC Deliveries'!$E205,'ABP REC Calc'!$B$6:$B$69,'ABP REC Deliveries'!$F205),
IF(N$4&gt;$G205,M205*(1-Inputs_ByYear!$D$4),0)),0)</f>
        <v>0</v>
      </c>
      <c r="O205" s="248">
        <f>IF((O$4-$G205)&lt;($C205+$B205),IF(O$4=$G205+$B205,SUMIFS(INDEX('ABP REC Calc'!$G$6:$AB$69,,MATCH('ABP REC Deliveries'!$H205,'ABP REC Calc'!$G$5:$AB$5,0)),'ABP REC Calc'!$C$6:$C$69,'ABP REC Deliveries'!$E205,'ABP REC Calc'!$B$6:$B$69,'ABP REC Deliveries'!$F205),
IF(O$4&gt;$G205,N205*(1-Inputs_ByYear!$D$4),0)),0)</f>
        <v>0</v>
      </c>
      <c r="P205" s="248">
        <f>IF((P$4-$G205)&lt;($C205+$B205),IF(P$4=$G205+$B205,SUMIFS(INDEX('ABP REC Calc'!$G$6:$AB$69,,MATCH('ABP REC Deliveries'!$H205,'ABP REC Calc'!$G$5:$AB$5,0)),'ABP REC Calc'!$C$6:$C$69,'ABP REC Deliveries'!$E205,'ABP REC Calc'!$B$6:$B$69,'ABP REC Deliveries'!$F205),
IF(P$4&gt;$G205,O205*(1-Inputs_ByYear!$D$4),0)),0)</f>
        <v>0</v>
      </c>
      <c r="Q205" s="248">
        <f>IF((Q$4-$G205)&lt;($C205+$B205),IF(Q$4=$G205+$B205,SUMIFS(INDEX('ABP REC Calc'!$G$6:$AB$69,,MATCH('ABP REC Deliveries'!$H205,'ABP REC Calc'!$G$5:$AB$5,0)),'ABP REC Calc'!$C$6:$C$69,'ABP REC Deliveries'!$E205,'ABP REC Calc'!$B$6:$B$69,'ABP REC Deliveries'!$F205),
IF(Q$4&gt;$G205,P205*(1-Inputs_ByYear!$D$4),0)),0)</f>
        <v>0</v>
      </c>
      <c r="R205" s="248">
        <f>IF((R$4-$G205)&lt;($C205+$B205),IF(R$4=$G205+$B205,SUMIFS(INDEX('ABP REC Calc'!$G$6:$AB$69,,MATCH('ABP REC Deliveries'!$H205,'ABP REC Calc'!$G$5:$AB$5,0)),'ABP REC Calc'!$C$6:$C$69,'ABP REC Deliveries'!$E205,'ABP REC Calc'!$B$6:$B$69,'ABP REC Deliveries'!$F205),
IF(R$4&gt;$G205,Q205*(1-Inputs_ByYear!$D$4),0)),0)</f>
        <v>0</v>
      </c>
      <c r="S205" s="248">
        <f>IF((S$4-$G205)&lt;($C205+$B205),IF(S$4=$G205+$B205,SUMIFS(INDEX('ABP REC Calc'!$G$6:$AB$69,,MATCH('ABP REC Deliveries'!$H205,'ABP REC Calc'!$G$5:$AB$5,0)),'ABP REC Calc'!$C$6:$C$69,'ABP REC Deliveries'!$E205,'ABP REC Calc'!$B$6:$B$69,'ABP REC Deliveries'!$F205),
IF(S$4&gt;$G205,R205*(1-Inputs_ByYear!$D$4),0)),0)</f>
        <v>0</v>
      </c>
      <c r="T205" s="248">
        <f>IF((T$4-$G205)&lt;($C205+$B205),IF(T$4=$G205+$B205,SUMIFS(INDEX('ABP REC Calc'!$G$6:$AB$69,,MATCH('ABP REC Deliveries'!$H205,'ABP REC Calc'!$G$5:$AB$5,0)),'ABP REC Calc'!$C$6:$C$69,'ABP REC Deliveries'!$E205,'ABP REC Calc'!$B$6:$B$69,'ABP REC Deliveries'!$F205),
IF(T$4&gt;$G205,S205*(1-Inputs_ByYear!$D$4),0)),0)</f>
        <v>0</v>
      </c>
      <c r="U205" s="248">
        <f>IF((U$4-$G205)&lt;($C205+$B205),IF(U$4=$G205+$B205,SUMIFS(INDEX('ABP REC Calc'!$G$6:$AB$69,,MATCH('ABP REC Deliveries'!$H205,'ABP REC Calc'!$G$5:$AB$5,0)),'ABP REC Calc'!$C$6:$C$69,'ABP REC Deliveries'!$E205,'ABP REC Calc'!$B$6:$B$69,'ABP REC Deliveries'!$F205),
IF(U$4&gt;$G205,T205*(1-Inputs_ByYear!$D$4),0)),0)</f>
        <v>0</v>
      </c>
      <c r="V205" s="248">
        <f>IF((V$4-$G205)&lt;($C205+$B205),IF(V$4=$G205+$B205,SUMIFS(INDEX('ABP REC Calc'!$G$6:$AB$69,,MATCH('ABP REC Deliveries'!$H205,'ABP REC Calc'!$G$5:$AB$5,0)),'ABP REC Calc'!$C$6:$C$69,'ABP REC Deliveries'!$E205,'ABP REC Calc'!$B$6:$B$69,'ABP REC Deliveries'!$F205),
IF(V$4&gt;$G205,U205*(1-Inputs_ByYear!$D$4),0)),0)</f>
        <v>0</v>
      </c>
      <c r="W205" s="248">
        <f>IF((W$4-$G205)&lt;($C205+$B205),IF(W$4=$G205+$B205,SUMIFS(INDEX('ABP REC Calc'!$G$6:$AB$69,,MATCH('ABP REC Deliveries'!$H205,'ABP REC Calc'!$G$5:$AB$5,0)),'ABP REC Calc'!$C$6:$C$69,'ABP REC Deliveries'!$E205,'ABP REC Calc'!$B$6:$B$69,'ABP REC Deliveries'!$F205),
IF(W$4&gt;$G205,V205*(1-Inputs_ByYear!$D$4),0)),0)</f>
        <v>0</v>
      </c>
      <c r="X205" s="248">
        <f>IF((X$4-$G205)&lt;($C205+$B205),IF(X$4=$G205+$B205,SUMIFS(INDEX('ABP REC Calc'!$G$6:$AB$69,,MATCH('ABP REC Deliveries'!$H205,'ABP REC Calc'!$G$5:$AB$5,0)),'ABP REC Calc'!$C$6:$C$69,'ABP REC Deliveries'!$E205,'ABP REC Calc'!$B$6:$B$69,'ABP REC Deliveries'!$F205),
IF(X$4&gt;$G205,W205*(1-Inputs_ByYear!$D$4),0)),0)</f>
        <v>0</v>
      </c>
      <c r="Y205" s="248">
        <f>IF((Y$4-$G205)&lt;($C205+$B205),IF(Y$4=$G205+$B205,SUMIFS(INDEX('ABP REC Calc'!$G$6:$AB$69,,MATCH('ABP REC Deliveries'!$H205,'ABP REC Calc'!$G$5:$AB$5,0)),'ABP REC Calc'!$C$6:$C$69,'ABP REC Deliveries'!$E205,'ABP REC Calc'!$B$6:$B$69,'ABP REC Deliveries'!$F205),
IF(Y$4&gt;$G205,X205*(1-Inputs_ByYear!$D$4),0)),0)</f>
        <v>0</v>
      </c>
      <c r="Z205" s="248">
        <f>IF((Z$4-$G205)&lt;($C205+$B205),IF(Z$4=$G205+$B205,SUMIFS(INDEX('ABP REC Calc'!$G$6:$AB$69,,MATCH('ABP REC Deliveries'!$H205,'ABP REC Calc'!$G$5:$AB$5,0)),'ABP REC Calc'!$C$6:$C$69,'ABP REC Deliveries'!$E205,'ABP REC Calc'!$B$6:$B$69,'ABP REC Deliveries'!$F205),
IF(Z$4&gt;$G205,Y205*(1-Inputs_ByYear!$D$4),0)),0)</f>
        <v>0</v>
      </c>
      <c r="AA205" s="248">
        <f>IF((AA$4-$G205)&lt;($C205+$B205),IF(AA$4=$G205+$B205,SUMIFS(INDEX('ABP REC Calc'!$G$6:$AB$69,,MATCH('ABP REC Deliveries'!$H205,'ABP REC Calc'!$G$5:$AB$5,0)),'ABP REC Calc'!$C$6:$C$69,'ABP REC Deliveries'!$E205,'ABP REC Calc'!$B$6:$B$69,'ABP REC Deliveries'!$F205),
IF(AA$4&gt;$G205,Z205*(1-Inputs_ByYear!$D$4),0)),0)</f>
        <v>0</v>
      </c>
      <c r="AB205" s="248">
        <f>IF((AB$4-$G205)&lt;($C205+$B205),IF(AB$4=$G205+$B205,SUMIFS(INDEX('ABP REC Calc'!$G$6:$AB$69,,MATCH('ABP REC Deliveries'!$H205,'ABP REC Calc'!$G$5:$AB$5,0)),'ABP REC Calc'!$C$6:$C$69,'ABP REC Deliveries'!$E205,'ABP REC Calc'!$B$6:$B$69,'ABP REC Deliveries'!$F205),
IF(AB$4&gt;$G205,AA205*(1-Inputs_ByYear!$D$4),0)),0)</f>
        <v>0</v>
      </c>
      <c r="AC205" s="248">
        <f>IF((AC$4-$G205)&lt;($C205+$B205),IF(AC$4=$G205+$B205,SUMIFS(INDEX('ABP REC Calc'!$G$6:$AB$69,,MATCH('ABP REC Deliveries'!$H205,'ABP REC Calc'!$G$5:$AB$5,0)),'ABP REC Calc'!$C$6:$C$69,'ABP REC Deliveries'!$E205,'ABP REC Calc'!$B$6:$B$69,'ABP REC Deliveries'!$F205),
IF(AC$4&gt;$G205,AB205*(1-Inputs_ByYear!$D$4),0)),0)</f>
        <v>7109.0553599999994</v>
      </c>
      <c r="AD205" s="248">
        <f>IF((AD$4-$G205)&lt;($C205+$B205),IF(AD$4=$G205+$B205,SUMIFS(INDEX('ABP REC Calc'!$G$6:$AB$69,,MATCH('ABP REC Deliveries'!$H205,'ABP REC Calc'!$G$5:$AB$5,0)),'ABP REC Calc'!$C$6:$C$69,'ABP REC Deliveries'!$E205,'ABP REC Calc'!$B$6:$B$69,'ABP REC Deliveries'!$F205),
IF(AD$4&gt;$G205,AC205*(1-Inputs_ByYear!$D$4),0)),0)</f>
        <v>7073.5100831999989</v>
      </c>
    </row>
    <row r="206" spans="2:30" ht="14.45" customHeight="1">
      <c r="B206" s="64">
        <v>1</v>
      </c>
      <c r="C206" s="64">
        <v>15</v>
      </c>
      <c r="D206" s="64" t="s">
        <v>229</v>
      </c>
      <c r="E206" s="234" t="s">
        <v>210</v>
      </c>
      <c r="F206" s="231" t="s">
        <v>230</v>
      </c>
      <c r="G206" s="231">
        <f t="shared" si="9"/>
        <v>2044</v>
      </c>
      <c r="H206" s="239" t="s">
        <v>42</v>
      </c>
      <c r="I206" s="247">
        <v>0</v>
      </c>
      <c r="J206" s="248">
        <f>IF((J$4-$G206)&lt;($C206+$B206),IF(J$4=$G206+$B206,SUMIFS(INDEX('ABP REC Calc'!$G$6:$AB$69,,MATCH('ABP REC Deliveries'!$H206,'ABP REC Calc'!$G$5:$AB$5,0)),'ABP REC Calc'!$C$6:$C$69,'ABP REC Deliveries'!$E206,'ABP REC Calc'!$B$6:$B$69,'ABP REC Deliveries'!$F206),
IF(J$4&gt;$G206,I206*(1-Inputs_ByYear!$D$4),0)),0)</f>
        <v>0</v>
      </c>
      <c r="K206" s="248">
        <f>IF((K$4-$G206)&lt;($C206+$B206),IF(K$4=$G206+$B206,SUMIFS(INDEX('ABP REC Calc'!$G$6:$AB$69,,MATCH('ABP REC Deliveries'!$H206,'ABP REC Calc'!$G$5:$AB$5,0)),'ABP REC Calc'!$C$6:$C$69,'ABP REC Deliveries'!$E206,'ABP REC Calc'!$B$6:$B$69,'ABP REC Deliveries'!$F206),
IF(K$4&gt;$G206,J206*(1-Inputs_ByYear!$D$4),0)),0)</f>
        <v>0</v>
      </c>
      <c r="L206" s="248">
        <f>IF((L$4-$G206)&lt;($C206+$B206),IF(L$4=$G206+$B206,SUMIFS(INDEX('ABP REC Calc'!$G$6:$AB$69,,MATCH('ABP REC Deliveries'!$H206,'ABP REC Calc'!$G$5:$AB$5,0)),'ABP REC Calc'!$C$6:$C$69,'ABP REC Deliveries'!$E206,'ABP REC Calc'!$B$6:$B$69,'ABP REC Deliveries'!$F206),
IF(L$4&gt;$G206,K206*(1-Inputs_ByYear!$D$4),0)),0)</f>
        <v>0</v>
      </c>
      <c r="M206" s="248">
        <f>IF((M$4-$G206)&lt;($C206+$B206),IF(M$4=$G206+$B206,SUMIFS(INDEX('ABP REC Calc'!$G$6:$AB$69,,MATCH('ABP REC Deliveries'!$H206,'ABP REC Calc'!$G$5:$AB$5,0)),'ABP REC Calc'!$C$6:$C$69,'ABP REC Deliveries'!$E206,'ABP REC Calc'!$B$6:$B$69,'ABP REC Deliveries'!$F206),
IF(M$4&gt;$G206,L206*(1-Inputs_ByYear!$D$4),0)),0)</f>
        <v>0</v>
      </c>
      <c r="N206" s="248">
        <f>IF((N$4-$G206)&lt;($C206+$B206),IF(N$4=$G206+$B206,SUMIFS(INDEX('ABP REC Calc'!$G$6:$AB$69,,MATCH('ABP REC Deliveries'!$H206,'ABP REC Calc'!$G$5:$AB$5,0)),'ABP REC Calc'!$C$6:$C$69,'ABP REC Deliveries'!$E206,'ABP REC Calc'!$B$6:$B$69,'ABP REC Deliveries'!$F206),
IF(N$4&gt;$G206,M206*(1-Inputs_ByYear!$D$4),0)),0)</f>
        <v>0</v>
      </c>
      <c r="O206" s="248">
        <f>IF((O$4-$G206)&lt;($C206+$B206),IF(O$4=$G206+$B206,SUMIFS(INDEX('ABP REC Calc'!$G$6:$AB$69,,MATCH('ABP REC Deliveries'!$H206,'ABP REC Calc'!$G$5:$AB$5,0)),'ABP REC Calc'!$C$6:$C$69,'ABP REC Deliveries'!$E206,'ABP REC Calc'!$B$6:$B$69,'ABP REC Deliveries'!$F206),
IF(O$4&gt;$G206,N206*(1-Inputs_ByYear!$D$4),0)),0)</f>
        <v>0</v>
      </c>
      <c r="P206" s="248">
        <f>IF((P$4-$G206)&lt;($C206+$B206),IF(P$4=$G206+$B206,SUMIFS(INDEX('ABP REC Calc'!$G$6:$AB$69,,MATCH('ABP REC Deliveries'!$H206,'ABP REC Calc'!$G$5:$AB$5,0)),'ABP REC Calc'!$C$6:$C$69,'ABP REC Deliveries'!$E206,'ABP REC Calc'!$B$6:$B$69,'ABP REC Deliveries'!$F206),
IF(P$4&gt;$G206,O206*(1-Inputs_ByYear!$D$4),0)),0)</f>
        <v>0</v>
      </c>
      <c r="Q206" s="248">
        <f>IF((Q$4-$G206)&lt;($C206+$B206),IF(Q$4=$G206+$B206,SUMIFS(INDEX('ABP REC Calc'!$G$6:$AB$69,,MATCH('ABP REC Deliveries'!$H206,'ABP REC Calc'!$G$5:$AB$5,0)),'ABP REC Calc'!$C$6:$C$69,'ABP REC Deliveries'!$E206,'ABP REC Calc'!$B$6:$B$69,'ABP REC Deliveries'!$F206),
IF(Q$4&gt;$G206,P206*(1-Inputs_ByYear!$D$4),0)),0)</f>
        <v>0</v>
      </c>
      <c r="R206" s="248">
        <f>IF((R$4-$G206)&lt;($C206+$B206),IF(R$4=$G206+$B206,SUMIFS(INDEX('ABP REC Calc'!$G$6:$AB$69,,MATCH('ABP REC Deliveries'!$H206,'ABP REC Calc'!$G$5:$AB$5,0)),'ABP REC Calc'!$C$6:$C$69,'ABP REC Deliveries'!$E206,'ABP REC Calc'!$B$6:$B$69,'ABP REC Deliveries'!$F206),
IF(R$4&gt;$G206,Q206*(1-Inputs_ByYear!$D$4),0)),0)</f>
        <v>0</v>
      </c>
      <c r="S206" s="248">
        <f>IF((S$4-$G206)&lt;($C206+$B206),IF(S$4=$G206+$B206,SUMIFS(INDEX('ABP REC Calc'!$G$6:$AB$69,,MATCH('ABP REC Deliveries'!$H206,'ABP REC Calc'!$G$5:$AB$5,0)),'ABP REC Calc'!$C$6:$C$69,'ABP REC Deliveries'!$E206,'ABP REC Calc'!$B$6:$B$69,'ABP REC Deliveries'!$F206),
IF(S$4&gt;$G206,R206*(1-Inputs_ByYear!$D$4),0)),0)</f>
        <v>0</v>
      </c>
      <c r="T206" s="248">
        <f>IF((T$4-$G206)&lt;($C206+$B206),IF(T$4=$G206+$B206,SUMIFS(INDEX('ABP REC Calc'!$G$6:$AB$69,,MATCH('ABP REC Deliveries'!$H206,'ABP REC Calc'!$G$5:$AB$5,0)),'ABP REC Calc'!$C$6:$C$69,'ABP REC Deliveries'!$E206,'ABP REC Calc'!$B$6:$B$69,'ABP REC Deliveries'!$F206),
IF(T$4&gt;$G206,S206*(1-Inputs_ByYear!$D$4),0)),0)</f>
        <v>0</v>
      </c>
      <c r="U206" s="248">
        <f>IF((U$4-$G206)&lt;($C206+$B206),IF(U$4=$G206+$B206,SUMIFS(INDEX('ABP REC Calc'!$G$6:$AB$69,,MATCH('ABP REC Deliveries'!$H206,'ABP REC Calc'!$G$5:$AB$5,0)),'ABP REC Calc'!$C$6:$C$69,'ABP REC Deliveries'!$E206,'ABP REC Calc'!$B$6:$B$69,'ABP REC Deliveries'!$F206),
IF(U$4&gt;$G206,T206*(1-Inputs_ByYear!$D$4),0)),0)</f>
        <v>0</v>
      </c>
      <c r="V206" s="248">
        <f>IF((V$4-$G206)&lt;($C206+$B206),IF(V$4=$G206+$B206,SUMIFS(INDEX('ABP REC Calc'!$G$6:$AB$69,,MATCH('ABP REC Deliveries'!$H206,'ABP REC Calc'!$G$5:$AB$5,0)),'ABP REC Calc'!$C$6:$C$69,'ABP REC Deliveries'!$E206,'ABP REC Calc'!$B$6:$B$69,'ABP REC Deliveries'!$F206),
IF(V$4&gt;$G206,U206*(1-Inputs_ByYear!$D$4),0)),0)</f>
        <v>0</v>
      </c>
      <c r="W206" s="248">
        <f>IF((W$4-$G206)&lt;($C206+$B206),IF(W$4=$G206+$B206,SUMIFS(INDEX('ABP REC Calc'!$G$6:$AB$69,,MATCH('ABP REC Deliveries'!$H206,'ABP REC Calc'!$G$5:$AB$5,0)),'ABP REC Calc'!$C$6:$C$69,'ABP REC Deliveries'!$E206,'ABP REC Calc'!$B$6:$B$69,'ABP REC Deliveries'!$F206),
IF(W$4&gt;$G206,V206*(1-Inputs_ByYear!$D$4),0)),0)</f>
        <v>0</v>
      </c>
      <c r="X206" s="248">
        <f>IF((X$4-$G206)&lt;($C206+$B206),IF(X$4=$G206+$B206,SUMIFS(INDEX('ABP REC Calc'!$G$6:$AB$69,,MATCH('ABP REC Deliveries'!$H206,'ABP REC Calc'!$G$5:$AB$5,0)),'ABP REC Calc'!$C$6:$C$69,'ABP REC Deliveries'!$E206,'ABP REC Calc'!$B$6:$B$69,'ABP REC Deliveries'!$F206),
IF(X$4&gt;$G206,W206*(1-Inputs_ByYear!$D$4),0)),0)</f>
        <v>0</v>
      </c>
      <c r="Y206" s="248">
        <f>IF((Y$4-$G206)&lt;($C206+$B206),IF(Y$4=$G206+$B206,SUMIFS(INDEX('ABP REC Calc'!$G$6:$AB$69,,MATCH('ABP REC Deliveries'!$H206,'ABP REC Calc'!$G$5:$AB$5,0)),'ABP REC Calc'!$C$6:$C$69,'ABP REC Deliveries'!$E206,'ABP REC Calc'!$B$6:$B$69,'ABP REC Deliveries'!$F206),
IF(Y$4&gt;$G206,X206*(1-Inputs_ByYear!$D$4),0)),0)</f>
        <v>0</v>
      </c>
      <c r="Z206" s="248">
        <f>IF((Z$4-$G206)&lt;($C206+$B206),IF(Z$4=$G206+$B206,SUMIFS(INDEX('ABP REC Calc'!$G$6:$AB$69,,MATCH('ABP REC Deliveries'!$H206,'ABP REC Calc'!$G$5:$AB$5,0)),'ABP REC Calc'!$C$6:$C$69,'ABP REC Deliveries'!$E206,'ABP REC Calc'!$B$6:$B$69,'ABP REC Deliveries'!$F206),
IF(Z$4&gt;$G206,Y206*(1-Inputs_ByYear!$D$4),0)),0)</f>
        <v>0</v>
      </c>
      <c r="AA206" s="248">
        <f>IF((AA$4-$G206)&lt;($C206+$B206),IF(AA$4=$G206+$B206,SUMIFS(INDEX('ABP REC Calc'!$G$6:$AB$69,,MATCH('ABP REC Deliveries'!$H206,'ABP REC Calc'!$G$5:$AB$5,0)),'ABP REC Calc'!$C$6:$C$69,'ABP REC Deliveries'!$E206,'ABP REC Calc'!$B$6:$B$69,'ABP REC Deliveries'!$F206),
IF(AA$4&gt;$G206,Z206*(1-Inputs_ByYear!$D$4),0)),0)</f>
        <v>0</v>
      </c>
      <c r="AB206" s="248">
        <f>IF((AB$4-$G206)&lt;($C206+$B206),IF(AB$4=$G206+$B206,SUMIFS(INDEX('ABP REC Calc'!$G$6:$AB$69,,MATCH('ABP REC Deliveries'!$H206,'ABP REC Calc'!$G$5:$AB$5,0)),'ABP REC Calc'!$C$6:$C$69,'ABP REC Deliveries'!$E206,'ABP REC Calc'!$B$6:$B$69,'ABP REC Deliveries'!$F206),
IF(AB$4&gt;$G206,AA206*(1-Inputs_ByYear!$D$4),0)),0)</f>
        <v>0</v>
      </c>
      <c r="AC206" s="248">
        <f>IF((AC$4-$G206)&lt;($C206+$B206),IF(AC$4=$G206+$B206,SUMIFS(INDEX('ABP REC Calc'!$G$6:$AB$69,,MATCH('ABP REC Deliveries'!$H206,'ABP REC Calc'!$G$5:$AB$5,0)),'ABP REC Calc'!$C$6:$C$69,'ABP REC Deliveries'!$E206,'ABP REC Calc'!$B$6:$B$69,'ABP REC Deliveries'!$F206),
IF(AC$4&gt;$G206,AB206*(1-Inputs_ByYear!$D$4),0)),0)</f>
        <v>0</v>
      </c>
      <c r="AD206" s="248">
        <f>IF((AD$4-$G206)&lt;($C206+$B206),IF(AD$4=$G206+$B206,SUMIFS(INDEX('ABP REC Calc'!$G$6:$AB$69,,MATCH('ABP REC Deliveries'!$H206,'ABP REC Calc'!$G$5:$AB$5,0)),'ABP REC Calc'!$C$6:$C$69,'ABP REC Deliveries'!$E206,'ABP REC Calc'!$B$6:$B$69,'ABP REC Deliveries'!$F206),
IF(AD$4&gt;$G206,AC206*(1-Inputs_ByYear!$D$4),0)),0)</f>
        <v>7109.0553599999994</v>
      </c>
    </row>
    <row r="207" spans="2:30" ht="14.45" customHeight="1">
      <c r="B207" s="64">
        <v>1</v>
      </c>
      <c r="C207" s="64">
        <v>15</v>
      </c>
      <c r="D207" s="64" t="s">
        <v>229</v>
      </c>
      <c r="E207" s="234" t="s">
        <v>210</v>
      </c>
      <c r="F207" s="231" t="s">
        <v>230</v>
      </c>
      <c r="G207" s="231">
        <f t="shared" si="9"/>
        <v>2045</v>
      </c>
      <c r="H207" s="239" t="s">
        <v>43</v>
      </c>
      <c r="I207" s="247">
        <v>0</v>
      </c>
      <c r="J207" s="248">
        <f>IF((J$4-$G207)&lt;($C207+$B207),IF(J$4=$G207+$B207,SUMIFS(INDEX('ABP REC Calc'!$G$6:$AB$69,,MATCH('ABP REC Deliveries'!$H207,'ABP REC Calc'!$G$5:$AB$5,0)),'ABP REC Calc'!$C$6:$C$69,'ABP REC Deliveries'!$E207,'ABP REC Calc'!$B$6:$B$69,'ABP REC Deliveries'!$F207),
IF(J$4&gt;$G207,I207*(1-Inputs_ByYear!$D$4),0)),0)</f>
        <v>0</v>
      </c>
      <c r="K207" s="248">
        <f>IF((K$4-$G207)&lt;($C207+$B207),IF(K$4=$G207+$B207,SUMIFS(INDEX('ABP REC Calc'!$G$6:$AB$69,,MATCH('ABP REC Deliveries'!$H207,'ABP REC Calc'!$G$5:$AB$5,0)),'ABP REC Calc'!$C$6:$C$69,'ABP REC Deliveries'!$E207,'ABP REC Calc'!$B$6:$B$69,'ABP REC Deliveries'!$F207),
IF(K$4&gt;$G207,J207*(1-Inputs_ByYear!$D$4),0)),0)</f>
        <v>0</v>
      </c>
      <c r="L207" s="248">
        <f>IF((L$4-$G207)&lt;($C207+$B207),IF(L$4=$G207+$B207,SUMIFS(INDEX('ABP REC Calc'!$G$6:$AB$69,,MATCH('ABP REC Deliveries'!$H207,'ABP REC Calc'!$G$5:$AB$5,0)),'ABP REC Calc'!$C$6:$C$69,'ABP REC Deliveries'!$E207,'ABP REC Calc'!$B$6:$B$69,'ABP REC Deliveries'!$F207),
IF(L$4&gt;$G207,K207*(1-Inputs_ByYear!$D$4),0)),0)</f>
        <v>0</v>
      </c>
      <c r="M207" s="248">
        <f>IF((M$4-$G207)&lt;($C207+$B207),IF(M$4=$G207+$B207,SUMIFS(INDEX('ABP REC Calc'!$G$6:$AB$69,,MATCH('ABP REC Deliveries'!$H207,'ABP REC Calc'!$G$5:$AB$5,0)),'ABP REC Calc'!$C$6:$C$69,'ABP REC Deliveries'!$E207,'ABP REC Calc'!$B$6:$B$69,'ABP REC Deliveries'!$F207),
IF(M$4&gt;$G207,L207*(1-Inputs_ByYear!$D$4),0)),0)</f>
        <v>0</v>
      </c>
      <c r="N207" s="248">
        <f>IF((N$4-$G207)&lt;($C207+$B207),IF(N$4=$G207+$B207,SUMIFS(INDEX('ABP REC Calc'!$G$6:$AB$69,,MATCH('ABP REC Deliveries'!$H207,'ABP REC Calc'!$G$5:$AB$5,0)),'ABP REC Calc'!$C$6:$C$69,'ABP REC Deliveries'!$E207,'ABP REC Calc'!$B$6:$B$69,'ABP REC Deliveries'!$F207),
IF(N$4&gt;$G207,M207*(1-Inputs_ByYear!$D$4),0)),0)</f>
        <v>0</v>
      </c>
      <c r="O207" s="248">
        <f>IF((O$4-$G207)&lt;($C207+$B207),IF(O$4=$G207+$B207,SUMIFS(INDEX('ABP REC Calc'!$G$6:$AB$69,,MATCH('ABP REC Deliveries'!$H207,'ABP REC Calc'!$G$5:$AB$5,0)),'ABP REC Calc'!$C$6:$C$69,'ABP REC Deliveries'!$E207,'ABP REC Calc'!$B$6:$B$69,'ABP REC Deliveries'!$F207),
IF(O$4&gt;$G207,N207*(1-Inputs_ByYear!$D$4),0)),0)</f>
        <v>0</v>
      </c>
      <c r="P207" s="248">
        <f>IF((P$4-$G207)&lt;($C207+$B207),IF(P$4=$G207+$B207,SUMIFS(INDEX('ABP REC Calc'!$G$6:$AB$69,,MATCH('ABP REC Deliveries'!$H207,'ABP REC Calc'!$G$5:$AB$5,0)),'ABP REC Calc'!$C$6:$C$69,'ABP REC Deliveries'!$E207,'ABP REC Calc'!$B$6:$B$69,'ABP REC Deliveries'!$F207),
IF(P$4&gt;$G207,O207*(1-Inputs_ByYear!$D$4),0)),0)</f>
        <v>0</v>
      </c>
      <c r="Q207" s="248">
        <f>IF((Q$4-$G207)&lt;($C207+$B207),IF(Q$4=$G207+$B207,SUMIFS(INDEX('ABP REC Calc'!$G$6:$AB$69,,MATCH('ABP REC Deliveries'!$H207,'ABP REC Calc'!$G$5:$AB$5,0)),'ABP REC Calc'!$C$6:$C$69,'ABP REC Deliveries'!$E207,'ABP REC Calc'!$B$6:$B$69,'ABP REC Deliveries'!$F207),
IF(Q$4&gt;$G207,P207*(1-Inputs_ByYear!$D$4),0)),0)</f>
        <v>0</v>
      </c>
      <c r="R207" s="248">
        <f>IF((R$4-$G207)&lt;($C207+$B207),IF(R$4=$G207+$B207,SUMIFS(INDEX('ABP REC Calc'!$G$6:$AB$69,,MATCH('ABP REC Deliveries'!$H207,'ABP REC Calc'!$G$5:$AB$5,0)),'ABP REC Calc'!$C$6:$C$69,'ABP REC Deliveries'!$E207,'ABP REC Calc'!$B$6:$B$69,'ABP REC Deliveries'!$F207),
IF(R$4&gt;$G207,Q207*(1-Inputs_ByYear!$D$4),0)),0)</f>
        <v>0</v>
      </c>
      <c r="S207" s="248">
        <f>IF((S$4-$G207)&lt;($C207+$B207),IF(S$4=$G207+$B207,SUMIFS(INDEX('ABP REC Calc'!$G$6:$AB$69,,MATCH('ABP REC Deliveries'!$H207,'ABP REC Calc'!$G$5:$AB$5,0)),'ABP REC Calc'!$C$6:$C$69,'ABP REC Deliveries'!$E207,'ABP REC Calc'!$B$6:$B$69,'ABP REC Deliveries'!$F207),
IF(S$4&gt;$G207,R207*(1-Inputs_ByYear!$D$4),0)),0)</f>
        <v>0</v>
      </c>
      <c r="T207" s="248">
        <f>IF((T$4-$G207)&lt;($C207+$B207),IF(T$4=$G207+$B207,SUMIFS(INDEX('ABP REC Calc'!$G$6:$AB$69,,MATCH('ABP REC Deliveries'!$H207,'ABP REC Calc'!$G$5:$AB$5,0)),'ABP REC Calc'!$C$6:$C$69,'ABP REC Deliveries'!$E207,'ABP REC Calc'!$B$6:$B$69,'ABP REC Deliveries'!$F207),
IF(T$4&gt;$G207,S207*(1-Inputs_ByYear!$D$4),0)),0)</f>
        <v>0</v>
      </c>
      <c r="U207" s="248">
        <f>IF((U$4-$G207)&lt;($C207+$B207),IF(U$4=$G207+$B207,SUMIFS(INDEX('ABP REC Calc'!$G$6:$AB$69,,MATCH('ABP REC Deliveries'!$H207,'ABP REC Calc'!$G$5:$AB$5,0)),'ABP REC Calc'!$C$6:$C$69,'ABP REC Deliveries'!$E207,'ABP REC Calc'!$B$6:$B$69,'ABP REC Deliveries'!$F207),
IF(U$4&gt;$G207,T207*(1-Inputs_ByYear!$D$4),0)),0)</f>
        <v>0</v>
      </c>
      <c r="V207" s="248">
        <f>IF((V$4-$G207)&lt;($C207+$B207),IF(V$4=$G207+$B207,SUMIFS(INDEX('ABP REC Calc'!$G$6:$AB$69,,MATCH('ABP REC Deliveries'!$H207,'ABP REC Calc'!$G$5:$AB$5,0)),'ABP REC Calc'!$C$6:$C$69,'ABP REC Deliveries'!$E207,'ABP REC Calc'!$B$6:$B$69,'ABP REC Deliveries'!$F207),
IF(V$4&gt;$G207,U207*(1-Inputs_ByYear!$D$4),0)),0)</f>
        <v>0</v>
      </c>
      <c r="W207" s="248">
        <f>IF((W$4-$G207)&lt;($C207+$B207),IF(W$4=$G207+$B207,SUMIFS(INDEX('ABP REC Calc'!$G$6:$AB$69,,MATCH('ABP REC Deliveries'!$H207,'ABP REC Calc'!$G$5:$AB$5,0)),'ABP REC Calc'!$C$6:$C$69,'ABP REC Deliveries'!$E207,'ABP REC Calc'!$B$6:$B$69,'ABP REC Deliveries'!$F207),
IF(W$4&gt;$G207,V207*(1-Inputs_ByYear!$D$4),0)),0)</f>
        <v>0</v>
      </c>
      <c r="X207" s="248">
        <f>IF((X$4-$G207)&lt;($C207+$B207),IF(X$4=$G207+$B207,SUMIFS(INDEX('ABP REC Calc'!$G$6:$AB$69,,MATCH('ABP REC Deliveries'!$H207,'ABP REC Calc'!$G$5:$AB$5,0)),'ABP REC Calc'!$C$6:$C$69,'ABP REC Deliveries'!$E207,'ABP REC Calc'!$B$6:$B$69,'ABP REC Deliveries'!$F207),
IF(X$4&gt;$G207,W207*(1-Inputs_ByYear!$D$4),0)),0)</f>
        <v>0</v>
      </c>
      <c r="Y207" s="248">
        <f>IF((Y$4-$G207)&lt;($C207+$B207),IF(Y$4=$G207+$B207,SUMIFS(INDEX('ABP REC Calc'!$G$6:$AB$69,,MATCH('ABP REC Deliveries'!$H207,'ABP REC Calc'!$G$5:$AB$5,0)),'ABP REC Calc'!$C$6:$C$69,'ABP REC Deliveries'!$E207,'ABP REC Calc'!$B$6:$B$69,'ABP REC Deliveries'!$F207),
IF(Y$4&gt;$G207,X207*(1-Inputs_ByYear!$D$4),0)),0)</f>
        <v>0</v>
      </c>
      <c r="Z207" s="248">
        <f>IF((Z$4-$G207)&lt;($C207+$B207),IF(Z$4=$G207+$B207,SUMIFS(INDEX('ABP REC Calc'!$G$6:$AB$69,,MATCH('ABP REC Deliveries'!$H207,'ABP REC Calc'!$G$5:$AB$5,0)),'ABP REC Calc'!$C$6:$C$69,'ABP REC Deliveries'!$E207,'ABP REC Calc'!$B$6:$B$69,'ABP REC Deliveries'!$F207),
IF(Z$4&gt;$G207,Y207*(1-Inputs_ByYear!$D$4),0)),0)</f>
        <v>0</v>
      </c>
      <c r="AA207" s="248">
        <f>IF((AA$4-$G207)&lt;($C207+$B207),IF(AA$4=$G207+$B207,SUMIFS(INDEX('ABP REC Calc'!$G$6:$AB$69,,MATCH('ABP REC Deliveries'!$H207,'ABP REC Calc'!$G$5:$AB$5,0)),'ABP REC Calc'!$C$6:$C$69,'ABP REC Deliveries'!$E207,'ABP REC Calc'!$B$6:$B$69,'ABP REC Deliveries'!$F207),
IF(AA$4&gt;$G207,Z207*(1-Inputs_ByYear!$D$4),0)),0)</f>
        <v>0</v>
      </c>
      <c r="AB207" s="248">
        <f>IF((AB$4-$G207)&lt;($C207+$B207),IF(AB$4=$G207+$B207,SUMIFS(INDEX('ABP REC Calc'!$G$6:$AB$69,,MATCH('ABP REC Deliveries'!$H207,'ABP REC Calc'!$G$5:$AB$5,0)),'ABP REC Calc'!$C$6:$C$69,'ABP REC Deliveries'!$E207,'ABP REC Calc'!$B$6:$B$69,'ABP REC Deliveries'!$F207),
IF(AB$4&gt;$G207,AA207*(1-Inputs_ByYear!$D$4),0)),0)</f>
        <v>0</v>
      </c>
      <c r="AC207" s="248">
        <f>IF((AC$4-$G207)&lt;($C207+$B207),IF(AC$4=$G207+$B207,SUMIFS(INDEX('ABP REC Calc'!$G$6:$AB$69,,MATCH('ABP REC Deliveries'!$H207,'ABP REC Calc'!$G$5:$AB$5,0)),'ABP REC Calc'!$C$6:$C$69,'ABP REC Deliveries'!$E207,'ABP REC Calc'!$B$6:$B$69,'ABP REC Deliveries'!$F207),
IF(AC$4&gt;$G207,AB207*(1-Inputs_ByYear!$D$4),0)),0)</f>
        <v>0</v>
      </c>
      <c r="AD207" s="248">
        <f>IF((AD$4-$G207)&lt;($C207+$B207),IF(AD$4=$G207+$B207,SUMIFS(INDEX('ABP REC Calc'!$G$6:$AB$69,,MATCH('ABP REC Deliveries'!$H207,'ABP REC Calc'!$G$5:$AB$5,0)),'ABP REC Calc'!$C$6:$C$69,'ABP REC Deliveries'!$E207,'ABP REC Calc'!$B$6:$B$69,'ABP REC Deliveries'!$F207),
IF(AD$4&gt;$G207,AC207*(1-Inputs_ByYear!$D$4),0)),0)</f>
        <v>0</v>
      </c>
    </row>
    <row r="208" spans="2:30" ht="14.45" customHeight="1">
      <c r="B208" s="64">
        <v>1</v>
      </c>
      <c r="C208" s="64">
        <v>15</v>
      </c>
      <c r="D208" s="64" t="s">
        <v>229</v>
      </c>
      <c r="E208" s="234" t="s">
        <v>210</v>
      </c>
      <c r="F208" s="231" t="s">
        <v>231</v>
      </c>
      <c r="G208" s="231">
        <f>VALUE(LEFT(H208, FIND("-", H208)-1))</f>
        <v>2024</v>
      </c>
      <c r="H208" s="239" t="s">
        <v>22</v>
      </c>
      <c r="I208" s="247">
        <v>0</v>
      </c>
      <c r="J208" s="248">
        <f>IF((J$4-$G208)&lt;($C208+$B208),IF(J$4=$G208+$B208,SUMIFS(INDEX('ABP REC Calc'!$G$6:$AB$69,,MATCH('ABP REC Deliveries'!$H208,'ABP REC Calc'!$G$5:$AB$5,0)),'ABP REC Calc'!$C$6:$C$69,'ABP REC Deliveries'!$E208,'ABP REC Calc'!$B$6:$B$69,'ABP REC Deliveries'!$F208),
IF(J$4&gt;$G208,I208*(1-Inputs_ByYear!$D$4),0)),0)</f>
        <v>0</v>
      </c>
      <c r="K208" s="248">
        <f>IF((K$4-$G208)&lt;($C208+$B208),IF(K$4=$G208+$B208,SUMIFS(INDEX('ABP REC Calc'!$G$6:$AB$69,,MATCH('ABP REC Deliveries'!$H208,'ABP REC Calc'!$G$5:$AB$5,0)),'ABP REC Calc'!$C$6:$C$69,'ABP REC Deliveries'!$E208,'ABP REC Calc'!$B$6:$B$69,'ABP REC Deliveries'!$F208),
IF(K$4&gt;$G208,J208*(1-Inputs_ByYear!$D$4),0)),0)</f>
        <v>0</v>
      </c>
      <c r="L208" s="248">
        <f>IF((L$4-$G208)&lt;($C208+$B208),IF(L$4=$G208+$B208,SUMIFS(INDEX('ABP REC Calc'!$G$6:$AB$69,,MATCH('ABP REC Deliveries'!$H208,'ABP REC Calc'!$G$5:$AB$5,0)),'ABP REC Calc'!$C$6:$C$69,'ABP REC Deliveries'!$E208,'ABP REC Calc'!$B$6:$B$69,'ABP REC Deliveries'!$F208),
IF(L$4&gt;$G208,K208*(1-Inputs_ByYear!$D$4),0)),0)</f>
        <v>0</v>
      </c>
      <c r="M208" s="248">
        <f>IF((M$4-$G208)&lt;($C208+$B208),IF(M$4=$G208+$B208,SUMIFS(INDEX('ABP REC Calc'!$G$6:$AB$69,,MATCH('ABP REC Deliveries'!$H208,'ABP REC Calc'!$G$5:$AB$5,0)),'ABP REC Calc'!$C$6:$C$69,'ABP REC Deliveries'!$E208,'ABP REC Calc'!$B$6:$B$69,'ABP REC Deliveries'!$F208),
IF(M$4&gt;$G208,L208*(1-Inputs_ByYear!$D$4),0)),0)</f>
        <v>0</v>
      </c>
      <c r="N208" s="248">
        <f>IF((N$4-$G208)&lt;($C208+$B208),IF(N$4=$G208+$B208,SUMIFS(INDEX('ABP REC Calc'!$G$6:$AB$69,,MATCH('ABP REC Deliveries'!$H208,'ABP REC Calc'!$G$5:$AB$5,0)),'ABP REC Calc'!$C$6:$C$69,'ABP REC Deliveries'!$E208,'ABP REC Calc'!$B$6:$B$69,'ABP REC Deliveries'!$F208),
IF(N$4&gt;$G208,M208*(1-Inputs_ByYear!$D$4),0)),0)</f>
        <v>0</v>
      </c>
      <c r="O208" s="248">
        <f>IF((O$4-$G208)&lt;($C208+$B208),IF(O$4=$G208+$B208,SUMIFS(INDEX('ABP REC Calc'!$G$6:$AB$69,,MATCH('ABP REC Deliveries'!$H208,'ABP REC Calc'!$G$5:$AB$5,0)),'ABP REC Calc'!$C$6:$C$69,'ABP REC Deliveries'!$E208,'ABP REC Calc'!$B$6:$B$69,'ABP REC Deliveries'!$F208),
IF(O$4&gt;$G208,N208*(1-Inputs_ByYear!$D$4),0)),0)</f>
        <v>0</v>
      </c>
      <c r="P208" s="248">
        <f>IF((P$4-$G208)&lt;($C208+$B208),IF(P$4=$G208+$B208,SUMIFS(INDEX('ABP REC Calc'!$G$6:$AB$69,,MATCH('ABP REC Deliveries'!$H208,'ABP REC Calc'!$G$5:$AB$5,0)),'ABP REC Calc'!$C$6:$C$69,'ABP REC Deliveries'!$E208,'ABP REC Calc'!$B$6:$B$69,'ABP REC Deliveries'!$F208),
IF(P$4&gt;$G208,O208*(1-Inputs_ByYear!$D$4),0)),0)</f>
        <v>0</v>
      </c>
      <c r="Q208" s="248">
        <f>IF((Q$4-$G208)&lt;($C208+$B208),IF(Q$4=$G208+$B208,SUMIFS(INDEX('ABP REC Calc'!$G$6:$AB$69,,MATCH('ABP REC Deliveries'!$H208,'ABP REC Calc'!$G$5:$AB$5,0)),'ABP REC Calc'!$C$6:$C$69,'ABP REC Deliveries'!$E208,'ABP REC Calc'!$B$6:$B$69,'ABP REC Deliveries'!$F208),
IF(Q$4&gt;$G208,P208*(1-Inputs_ByYear!$D$4),0)),0)</f>
        <v>0</v>
      </c>
      <c r="R208" s="248">
        <f>IF((R$4-$G208)&lt;($C208+$B208),IF(R$4=$G208+$B208,SUMIFS(INDEX('ABP REC Calc'!$G$6:$AB$69,,MATCH('ABP REC Deliveries'!$H208,'ABP REC Calc'!$G$5:$AB$5,0)),'ABP REC Calc'!$C$6:$C$69,'ABP REC Deliveries'!$E208,'ABP REC Calc'!$B$6:$B$69,'ABP REC Deliveries'!$F208),
IF(R$4&gt;$G208,Q208*(1-Inputs_ByYear!$D$4),0)),0)</f>
        <v>0</v>
      </c>
      <c r="S208" s="248">
        <f>IF((S$4-$G208)&lt;($C208+$B208),IF(S$4=$G208+$B208,SUMIFS(INDEX('ABP REC Calc'!$G$6:$AB$69,,MATCH('ABP REC Deliveries'!$H208,'ABP REC Calc'!$G$5:$AB$5,0)),'ABP REC Calc'!$C$6:$C$69,'ABP REC Deliveries'!$E208,'ABP REC Calc'!$B$6:$B$69,'ABP REC Deliveries'!$F208),
IF(S$4&gt;$G208,R208*(1-Inputs_ByYear!$D$4),0)),0)</f>
        <v>0</v>
      </c>
      <c r="T208" s="248">
        <f>IF((T$4-$G208)&lt;($C208+$B208),IF(T$4=$G208+$B208,SUMIFS(INDEX('ABP REC Calc'!$G$6:$AB$69,,MATCH('ABP REC Deliveries'!$H208,'ABP REC Calc'!$G$5:$AB$5,0)),'ABP REC Calc'!$C$6:$C$69,'ABP REC Deliveries'!$E208,'ABP REC Calc'!$B$6:$B$69,'ABP REC Deliveries'!$F208),
IF(T$4&gt;$G208,S208*(1-Inputs_ByYear!$D$4),0)),0)</f>
        <v>0</v>
      </c>
      <c r="U208" s="248">
        <f>IF((U$4-$G208)&lt;($C208+$B208),IF(U$4=$G208+$B208,SUMIFS(INDEX('ABP REC Calc'!$G$6:$AB$69,,MATCH('ABP REC Deliveries'!$H208,'ABP REC Calc'!$G$5:$AB$5,0)),'ABP REC Calc'!$C$6:$C$69,'ABP REC Deliveries'!$E208,'ABP REC Calc'!$B$6:$B$69,'ABP REC Deliveries'!$F208),
IF(U$4&gt;$G208,T208*(1-Inputs_ByYear!$D$4),0)),0)</f>
        <v>0</v>
      </c>
      <c r="V208" s="248">
        <f>IF((V$4-$G208)&lt;($C208+$B208),IF(V$4=$G208+$B208,SUMIFS(INDEX('ABP REC Calc'!$G$6:$AB$69,,MATCH('ABP REC Deliveries'!$H208,'ABP REC Calc'!$G$5:$AB$5,0)),'ABP REC Calc'!$C$6:$C$69,'ABP REC Deliveries'!$E208,'ABP REC Calc'!$B$6:$B$69,'ABP REC Deliveries'!$F208),
IF(V$4&gt;$G208,U208*(1-Inputs_ByYear!$D$4),0)),0)</f>
        <v>0</v>
      </c>
      <c r="W208" s="248">
        <f>IF((W$4-$G208)&lt;($C208+$B208),IF(W$4=$G208+$B208,SUMIFS(INDEX('ABP REC Calc'!$G$6:$AB$69,,MATCH('ABP REC Deliveries'!$H208,'ABP REC Calc'!$G$5:$AB$5,0)),'ABP REC Calc'!$C$6:$C$69,'ABP REC Deliveries'!$E208,'ABP REC Calc'!$B$6:$B$69,'ABP REC Deliveries'!$F208),
IF(W$4&gt;$G208,V208*(1-Inputs_ByYear!$D$4),0)),0)</f>
        <v>0</v>
      </c>
      <c r="X208" s="248">
        <f>IF((X$4-$G208)&lt;($C208+$B208),IF(X$4=$G208+$B208,SUMIFS(INDEX('ABP REC Calc'!$G$6:$AB$69,,MATCH('ABP REC Deliveries'!$H208,'ABP REC Calc'!$G$5:$AB$5,0)),'ABP REC Calc'!$C$6:$C$69,'ABP REC Deliveries'!$E208,'ABP REC Calc'!$B$6:$B$69,'ABP REC Deliveries'!$F208),
IF(X$4&gt;$G208,W208*(1-Inputs_ByYear!$D$4),0)),0)</f>
        <v>0</v>
      </c>
      <c r="Y208" s="248">
        <f>IF((Y$4-$G208)&lt;($C208+$B208),IF(Y$4=$G208+$B208,SUMIFS(INDEX('ABP REC Calc'!$G$6:$AB$69,,MATCH('ABP REC Deliveries'!$H208,'ABP REC Calc'!$G$5:$AB$5,0)),'ABP REC Calc'!$C$6:$C$69,'ABP REC Deliveries'!$E208,'ABP REC Calc'!$B$6:$B$69,'ABP REC Deliveries'!$F208),
IF(Y$4&gt;$G208,X208*(1-Inputs_ByYear!$D$4),0)),0)</f>
        <v>0</v>
      </c>
      <c r="Z208" s="248">
        <f>IF((Z$4-$G208)&lt;($C208+$B208),IF(Z$4=$G208+$B208,SUMIFS(INDEX('ABP REC Calc'!$G$6:$AB$69,,MATCH('ABP REC Deliveries'!$H208,'ABP REC Calc'!$G$5:$AB$5,0)),'ABP REC Calc'!$C$6:$C$69,'ABP REC Deliveries'!$E208,'ABP REC Calc'!$B$6:$B$69,'ABP REC Deliveries'!$F208),
IF(Z$4&gt;$G208,Y208*(1-Inputs_ByYear!$D$4),0)),0)</f>
        <v>0</v>
      </c>
      <c r="AA208" s="248">
        <f>IF((AA$4-$G208)&lt;($C208+$B208),IF(AA$4=$G208+$B208,SUMIFS(INDEX('ABP REC Calc'!$G$6:$AB$69,,MATCH('ABP REC Deliveries'!$H208,'ABP REC Calc'!$G$5:$AB$5,0)),'ABP REC Calc'!$C$6:$C$69,'ABP REC Deliveries'!$E208,'ABP REC Calc'!$B$6:$B$69,'ABP REC Deliveries'!$F208),
IF(AA$4&gt;$G208,Z208*(1-Inputs_ByYear!$D$4),0)),0)</f>
        <v>0</v>
      </c>
      <c r="AB208" s="248">
        <f>IF((AB$4-$G208)&lt;($C208+$B208),IF(AB$4=$G208+$B208,SUMIFS(INDEX('ABP REC Calc'!$G$6:$AB$69,,MATCH('ABP REC Deliveries'!$H208,'ABP REC Calc'!$G$5:$AB$5,0)),'ABP REC Calc'!$C$6:$C$69,'ABP REC Deliveries'!$E208,'ABP REC Calc'!$B$6:$B$69,'ABP REC Deliveries'!$F208),
IF(AB$4&gt;$G208,AA208*(1-Inputs_ByYear!$D$4),0)),0)</f>
        <v>0</v>
      </c>
      <c r="AC208" s="248">
        <f>IF((AC$4-$G208)&lt;($C208+$B208),IF(AC$4=$G208+$B208,SUMIFS(INDEX('ABP REC Calc'!$G$6:$AB$69,,MATCH('ABP REC Deliveries'!$H208,'ABP REC Calc'!$G$5:$AB$5,0)),'ABP REC Calc'!$C$6:$C$69,'ABP REC Deliveries'!$E208,'ABP REC Calc'!$B$6:$B$69,'ABP REC Deliveries'!$F208),
IF(AC$4&gt;$G208,AB208*(1-Inputs_ByYear!$D$4),0)),0)</f>
        <v>0</v>
      </c>
      <c r="AD208" s="248">
        <f>IF((AD$4-$G208)&lt;($C208+$B208),IF(AD$4=$G208+$B208,SUMIFS(INDEX('ABP REC Calc'!$G$6:$AB$69,,MATCH('ABP REC Deliveries'!$H208,'ABP REC Calc'!$G$5:$AB$5,0)),'ABP REC Calc'!$C$6:$C$69,'ABP REC Deliveries'!$E208,'ABP REC Calc'!$B$6:$B$69,'ABP REC Deliveries'!$F208),
IF(AD$4&gt;$G208,AC208*(1-Inputs_ByYear!$D$4),0)),0)</f>
        <v>0</v>
      </c>
    </row>
    <row r="209" spans="2:30" ht="14.45" customHeight="1">
      <c r="B209" s="64">
        <v>1</v>
      </c>
      <c r="C209" s="64">
        <v>15</v>
      </c>
      <c r="D209" s="64" t="s">
        <v>229</v>
      </c>
      <c r="E209" s="234" t="s">
        <v>210</v>
      </c>
      <c r="F209" s="231" t="s">
        <v>231</v>
      </c>
      <c r="G209" s="231">
        <f t="shared" ref="G209:G229" si="10">VALUE(LEFT(H209, FIND("-", H209)-1))</f>
        <v>2025</v>
      </c>
      <c r="H209" s="239" t="s">
        <v>23</v>
      </c>
      <c r="I209" s="247">
        <v>0</v>
      </c>
      <c r="J209" s="248">
        <f>IF((J$4-$G209)&lt;($C209+$B209),IF(J$4=$G209+$B209,SUMIFS(INDEX('ABP REC Calc'!$G$6:$AB$69,,MATCH('ABP REC Deliveries'!$H209,'ABP REC Calc'!$G$5:$AB$5,0)),'ABP REC Calc'!$C$6:$C$69,'ABP REC Deliveries'!$E209,'ABP REC Calc'!$B$6:$B$69,'ABP REC Deliveries'!$F209),
IF(J$4&gt;$G209,I209*(1-Inputs_ByYear!$D$4),0)),0)</f>
        <v>0</v>
      </c>
      <c r="K209" s="248">
        <f>IF((K$4-$G209)&lt;($C209+$B209),IF(K$4=$G209+$B209,SUMIFS(INDEX('ABP REC Calc'!$G$6:$AB$69,,MATCH('ABP REC Deliveries'!$H209,'ABP REC Calc'!$G$5:$AB$5,0)),'ABP REC Calc'!$C$6:$C$69,'ABP REC Deliveries'!$E209,'ABP REC Calc'!$B$6:$B$69,'ABP REC Deliveries'!$F209),
IF(K$4&gt;$G209,J209*(1-Inputs_ByYear!$D$4),0)),0)</f>
        <v>33175.591679999998</v>
      </c>
      <c r="L209" s="248">
        <f>IF((L$4-$G209)&lt;($C209+$B209),IF(L$4=$G209+$B209,SUMIFS(INDEX('ABP REC Calc'!$G$6:$AB$69,,MATCH('ABP REC Deliveries'!$H209,'ABP REC Calc'!$G$5:$AB$5,0)),'ABP REC Calc'!$C$6:$C$69,'ABP REC Deliveries'!$E209,'ABP REC Calc'!$B$6:$B$69,'ABP REC Deliveries'!$F209),
IF(L$4&gt;$G209,K209*(1-Inputs_ByYear!$D$4),0)),0)</f>
        <v>33009.713721599997</v>
      </c>
      <c r="M209" s="248">
        <f>IF((M$4-$G209)&lt;($C209+$B209),IF(M$4=$G209+$B209,SUMIFS(INDEX('ABP REC Calc'!$G$6:$AB$69,,MATCH('ABP REC Deliveries'!$H209,'ABP REC Calc'!$G$5:$AB$5,0)),'ABP REC Calc'!$C$6:$C$69,'ABP REC Deliveries'!$E209,'ABP REC Calc'!$B$6:$B$69,'ABP REC Deliveries'!$F209),
IF(M$4&gt;$G209,L209*(1-Inputs_ByYear!$D$4),0)),0)</f>
        <v>32844.665152991998</v>
      </c>
      <c r="N209" s="248">
        <f>IF((N$4-$G209)&lt;($C209+$B209),IF(N$4=$G209+$B209,SUMIFS(INDEX('ABP REC Calc'!$G$6:$AB$69,,MATCH('ABP REC Deliveries'!$H209,'ABP REC Calc'!$G$5:$AB$5,0)),'ABP REC Calc'!$C$6:$C$69,'ABP REC Deliveries'!$E209,'ABP REC Calc'!$B$6:$B$69,'ABP REC Deliveries'!$F209),
IF(N$4&gt;$G209,M209*(1-Inputs_ByYear!$D$4),0)),0)</f>
        <v>32680.441827227038</v>
      </c>
      <c r="O209" s="248">
        <f>IF((O$4-$G209)&lt;($C209+$B209),IF(O$4=$G209+$B209,SUMIFS(INDEX('ABP REC Calc'!$G$6:$AB$69,,MATCH('ABP REC Deliveries'!$H209,'ABP REC Calc'!$G$5:$AB$5,0)),'ABP REC Calc'!$C$6:$C$69,'ABP REC Deliveries'!$E209,'ABP REC Calc'!$B$6:$B$69,'ABP REC Deliveries'!$F209),
IF(O$4&gt;$G209,N209*(1-Inputs_ByYear!$D$4),0)),0)</f>
        <v>32517.039618090901</v>
      </c>
      <c r="P209" s="248">
        <f>IF((P$4-$G209)&lt;($C209+$B209),IF(P$4=$G209+$B209,SUMIFS(INDEX('ABP REC Calc'!$G$6:$AB$69,,MATCH('ABP REC Deliveries'!$H209,'ABP REC Calc'!$G$5:$AB$5,0)),'ABP REC Calc'!$C$6:$C$69,'ABP REC Deliveries'!$E209,'ABP REC Calc'!$B$6:$B$69,'ABP REC Deliveries'!$F209),
IF(P$4&gt;$G209,O209*(1-Inputs_ByYear!$D$4),0)),0)</f>
        <v>32354.454420000446</v>
      </c>
      <c r="Q209" s="248">
        <f>IF((Q$4-$G209)&lt;($C209+$B209),IF(Q$4=$G209+$B209,SUMIFS(INDEX('ABP REC Calc'!$G$6:$AB$69,,MATCH('ABP REC Deliveries'!$H209,'ABP REC Calc'!$G$5:$AB$5,0)),'ABP REC Calc'!$C$6:$C$69,'ABP REC Deliveries'!$E209,'ABP REC Calc'!$B$6:$B$69,'ABP REC Deliveries'!$F209),
IF(Q$4&gt;$G209,P209*(1-Inputs_ByYear!$D$4),0)),0)</f>
        <v>32192.682147900443</v>
      </c>
      <c r="R209" s="248">
        <f>IF((R$4-$G209)&lt;($C209+$B209),IF(R$4=$G209+$B209,SUMIFS(INDEX('ABP REC Calc'!$G$6:$AB$69,,MATCH('ABP REC Deliveries'!$H209,'ABP REC Calc'!$G$5:$AB$5,0)),'ABP REC Calc'!$C$6:$C$69,'ABP REC Deliveries'!$E209,'ABP REC Calc'!$B$6:$B$69,'ABP REC Deliveries'!$F209),
IF(R$4&gt;$G209,Q209*(1-Inputs_ByYear!$D$4),0)),0)</f>
        <v>32031.71873716094</v>
      </c>
      <c r="S209" s="248">
        <f>IF((S$4-$G209)&lt;($C209+$B209),IF(S$4=$G209+$B209,SUMIFS(INDEX('ABP REC Calc'!$G$6:$AB$69,,MATCH('ABP REC Deliveries'!$H209,'ABP REC Calc'!$G$5:$AB$5,0)),'ABP REC Calc'!$C$6:$C$69,'ABP REC Deliveries'!$E209,'ABP REC Calc'!$B$6:$B$69,'ABP REC Deliveries'!$F209),
IF(S$4&gt;$G209,R209*(1-Inputs_ByYear!$D$4),0)),0)</f>
        <v>31871.560143475133</v>
      </c>
      <c r="T209" s="248">
        <f>IF((T$4-$G209)&lt;($C209+$B209),IF(T$4=$G209+$B209,SUMIFS(INDEX('ABP REC Calc'!$G$6:$AB$69,,MATCH('ABP REC Deliveries'!$H209,'ABP REC Calc'!$G$5:$AB$5,0)),'ABP REC Calc'!$C$6:$C$69,'ABP REC Deliveries'!$E209,'ABP REC Calc'!$B$6:$B$69,'ABP REC Deliveries'!$F209),
IF(T$4&gt;$G209,S209*(1-Inputs_ByYear!$D$4),0)),0)</f>
        <v>31712.202342757759</v>
      </c>
      <c r="U209" s="248">
        <f>IF((U$4-$G209)&lt;($C209+$B209),IF(U$4=$G209+$B209,SUMIFS(INDEX('ABP REC Calc'!$G$6:$AB$69,,MATCH('ABP REC Deliveries'!$H209,'ABP REC Calc'!$G$5:$AB$5,0)),'ABP REC Calc'!$C$6:$C$69,'ABP REC Deliveries'!$E209,'ABP REC Calc'!$B$6:$B$69,'ABP REC Deliveries'!$F209),
IF(U$4&gt;$G209,T209*(1-Inputs_ByYear!$D$4),0)),0)</f>
        <v>31553.641331043971</v>
      </c>
      <c r="V209" s="248">
        <f>IF((V$4-$G209)&lt;($C209+$B209),IF(V$4=$G209+$B209,SUMIFS(INDEX('ABP REC Calc'!$G$6:$AB$69,,MATCH('ABP REC Deliveries'!$H209,'ABP REC Calc'!$G$5:$AB$5,0)),'ABP REC Calc'!$C$6:$C$69,'ABP REC Deliveries'!$E209,'ABP REC Calc'!$B$6:$B$69,'ABP REC Deliveries'!$F209),
IF(V$4&gt;$G209,U209*(1-Inputs_ByYear!$D$4),0)),0)</f>
        <v>31395.873124388752</v>
      </c>
      <c r="W209" s="248">
        <f>IF((W$4-$G209)&lt;($C209+$B209),IF(W$4=$G209+$B209,SUMIFS(INDEX('ABP REC Calc'!$G$6:$AB$69,,MATCH('ABP REC Deliveries'!$H209,'ABP REC Calc'!$G$5:$AB$5,0)),'ABP REC Calc'!$C$6:$C$69,'ABP REC Deliveries'!$E209,'ABP REC Calc'!$B$6:$B$69,'ABP REC Deliveries'!$F209),
IF(W$4&gt;$G209,V209*(1-Inputs_ByYear!$D$4),0)),0)</f>
        <v>31238.893758766808</v>
      </c>
      <c r="X209" s="248">
        <f>IF((X$4-$G209)&lt;($C209+$B209),IF(X$4=$G209+$B209,SUMIFS(INDEX('ABP REC Calc'!$G$6:$AB$69,,MATCH('ABP REC Deliveries'!$H209,'ABP REC Calc'!$G$5:$AB$5,0)),'ABP REC Calc'!$C$6:$C$69,'ABP REC Deliveries'!$E209,'ABP REC Calc'!$B$6:$B$69,'ABP REC Deliveries'!$F209),
IF(X$4&gt;$G209,W209*(1-Inputs_ByYear!$D$4),0)),0)</f>
        <v>31082.699289972974</v>
      </c>
      <c r="Y209" s="248">
        <f>IF((Y$4-$G209)&lt;($C209+$B209),IF(Y$4=$G209+$B209,SUMIFS(INDEX('ABP REC Calc'!$G$6:$AB$69,,MATCH('ABP REC Deliveries'!$H209,'ABP REC Calc'!$G$5:$AB$5,0)),'ABP REC Calc'!$C$6:$C$69,'ABP REC Deliveries'!$E209,'ABP REC Calc'!$B$6:$B$69,'ABP REC Deliveries'!$F209),
IF(Y$4&gt;$G209,X209*(1-Inputs_ByYear!$D$4),0)),0)</f>
        <v>30927.285793523108</v>
      </c>
      <c r="Z209" s="248">
        <f>IF((Z$4-$G209)&lt;($C209+$B209),IF(Z$4=$G209+$B209,SUMIFS(INDEX('ABP REC Calc'!$G$6:$AB$69,,MATCH('ABP REC Deliveries'!$H209,'ABP REC Calc'!$G$5:$AB$5,0)),'ABP REC Calc'!$C$6:$C$69,'ABP REC Deliveries'!$E209,'ABP REC Calc'!$B$6:$B$69,'ABP REC Deliveries'!$F209),
IF(Z$4&gt;$G209,Y209*(1-Inputs_ByYear!$D$4),0)),0)</f>
        <v>0</v>
      </c>
      <c r="AA209" s="248">
        <f>IF((AA$4-$G209)&lt;($C209+$B209),IF(AA$4=$G209+$B209,SUMIFS(INDEX('ABP REC Calc'!$G$6:$AB$69,,MATCH('ABP REC Deliveries'!$H209,'ABP REC Calc'!$G$5:$AB$5,0)),'ABP REC Calc'!$C$6:$C$69,'ABP REC Deliveries'!$E209,'ABP REC Calc'!$B$6:$B$69,'ABP REC Deliveries'!$F209),
IF(AA$4&gt;$G209,Z209*(1-Inputs_ByYear!$D$4),0)),0)</f>
        <v>0</v>
      </c>
      <c r="AB209" s="248">
        <f>IF((AB$4-$G209)&lt;($C209+$B209),IF(AB$4=$G209+$B209,SUMIFS(INDEX('ABP REC Calc'!$G$6:$AB$69,,MATCH('ABP REC Deliveries'!$H209,'ABP REC Calc'!$G$5:$AB$5,0)),'ABP REC Calc'!$C$6:$C$69,'ABP REC Deliveries'!$E209,'ABP REC Calc'!$B$6:$B$69,'ABP REC Deliveries'!$F209),
IF(AB$4&gt;$G209,AA209*(1-Inputs_ByYear!$D$4),0)),0)</f>
        <v>0</v>
      </c>
      <c r="AC209" s="248">
        <f>IF((AC$4-$G209)&lt;($C209+$B209),IF(AC$4=$G209+$B209,SUMIFS(INDEX('ABP REC Calc'!$G$6:$AB$69,,MATCH('ABP REC Deliveries'!$H209,'ABP REC Calc'!$G$5:$AB$5,0)),'ABP REC Calc'!$C$6:$C$69,'ABP REC Deliveries'!$E209,'ABP REC Calc'!$B$6:$B$69,'ABP REC Deliveries'!$F209),
IF(AC$4&gt;$G209,AB209*(1-Inputs_ByYear!$D$4),0)),0)</f>
        <v>0</v>
      </c>
      <c r="AD209" s="248">
        <f>IF((AD$4-$G209)&lt;($C209+$B209),IF(AD$4=$G209+$B209,SUMIFS(INDEX('ABP REC Calc'!$G$6:$AB$69,,MATCH('ABP REC Deliveries'!$H209,'ABP REC Calc'!$G$5:$AB$5,0)),'ABP REC Calc'!$C$6:$C$69,'ABP REC Deliveries'!$E209,'ABP REC Calc'!$B$6:$B$69,'ABP REC Deliveries'!$F209),
IF(AD$4&gt;$G209,AC209*(1-Inputs_ByYear!$D$4),0)),0)</f>
        <v>0</v>
      </c>
    </row>
    <row r="210" spans="2:30" ht="14.45" customHeight="1">
      <c r="B210" s="64">
        <v>1</v>
      </c>
      <c r="C210" s="64">
        <v>15</v>
      </c>
      <c r="D210" s="64" t="s">
        <v>229</v>
      </c>
      <c r="E210" s="234" t="s">
        <v>210</v>
      </c>
      <c r="F210" s="231" t="s">
        <v>231</v>
      </c>
      <c r="G210" s="231">
        <f t="shared" si="10"/>
        <v>2026</v>
      </c>
      <c r="H210" s="239" t="s">
        <v>24</v>
      </c>
      <c r="I210" s="247">
        <v>0</v>
      </c>
      <c r="J210" s="248">
        <f>IF((J$4-$G210)&lt;($C210+$B210),IF(J$4=$G210+$B210,SUMIFS(INDEX('ABP REC Calc'!$G$6:$AB$69,,MATCH('ABP REC Deliveries'!$H210,'ABP REC Calc'!$G$5:$AB$5,0)),'ABP REC Calc'!$C$6:$C$69,'ABP REC Deliveries'!$E210,'ABP REC Calc'!$B$6:$B$69,'ABP REC Deliveries'!$F210),
IF(J$4&gt;$G210,I210*(1-Inputs_ByYear!$D$4),0)),0)</f>
        <v>0</v>
      </c>
      <c r="K210" s="248">
        <f>IF((K$4-$G210)&lt;($C210+$B210),IF(K$4=$G210+$B210,SUMIFS(INDEX('ABP REC Calc'!$G$6:$AB$69,,MATCH('ABP REC Deliveries'!$H210,'ABP REC Calc'!$G$5:$AB$5,0)),'ABP REC Calc'!$C$6:$C$69,'ABP REC Deliveries'!$E210,'ABP REC Calc'!$B$6:$B$69,'ABP REC Deliveries'!$F210),
IF(K$4&gt;$G210,J210*(1-Inputs_ByYear!$D$4),0)),0)</f>
        <v>0</v>
      </c>
      <c r="L210" s="248">
        <f>IF((L$4-$G210)&lt;($C210+$B210),IF(L$4=$G210+$B210,SUMIFS(INDEX('ABP REC Calc'!$G$6:$AB$69,,MATCH('ABP REC Deliveries'!$H210,'ABP REC Calc'!$G$5:$AB$5,0)),'ABP REC Calc'!$C$6:$C$69,'ABP REC Deliveries'!$E210,'ABP REC Calc'!$B$6:$B$69,'ABP REC Deliveries'!$F210),
IF(L$4&gt;$G210,K210*(1-Inputs_ByYear!$D$4),0)),0)</f>
        <v>33175.591679999998</v>
      </c>
      <c r="M210" s="248">
        <f>IF((M$4-$G210)&lt;($C210+$B210),IF(M$4=$G210+$B210,SUMIFS(INDEX('ABP REC Calc'!$G$6:$AB$69,,MATCH('ABP REC Deliveries'!$H210,'ABP REC Calc'!$G$5:$AB$5,0)),'ABP REC Calc'!$C$6:$C$69,'ABP REC Deliveries'!$E210,'ABP REC Calc'!$B$6:$B$69,'ABP REC Deliveries'!$F210),
IF(M$4&gt;$G210,L210*(1-Inputs_ByYear!$D$4),0)),0)</f>
        <v>33009.713721599997</v>
      </c>
      <c r="N210" s="248">
        <f>IF((N$4-$G210)&lt;($C210+$B210),IF(N$4=$G210+$B210,SUMIFS(INDEX('ABP REC Calc'!$G$6:$AB$69,,MATCH('ABP REC Deliveries'!$H210,'ABP REC Calc'!$G$5:$AB$5,0)),'ABP REC Calc'!$C$6:$C$69,'ABP REC Deliveries'!$E210,'ABP REC Calc'!$B$6:$B$69,'ABP REC Deliveries'!$F210),
IF(N$4&gt;$G210,M210*(1-Inputs_ByYear!$D$4),0)),0)</f>
        <v>32844.665152991998</v>
      </c>
      <c r="O210" s="248">
        <f>IF((O$4-$G210)&lt;($C210+$B210),IF(O$4=$G210+$B210,SUMIFS(INDEX('ABP REC Calc'!$G$6:$AB$69,,MATCH('ABP REC Deliveries'!$H210,'ABP REC Calc'!$G$5:$AB$5,0)),'ABP REC Calc'!$C$6:$C$69,'ABP REC Deliveries'!$E210,'ABP REC Calc'!$B$6:$B$69,'ABP REC Deliveries'!$F210),
IF(O$4&gt;$G210,N210*(1-Inputs_ByYear!$D$4),0)),0)</f>
        <v>32680.441827227038</v>
      </c>
      <c r="P210" s="248">
        <f>IF((P$4-$G210)&lt;($C210+$B210),IF(P$4=$G210+$B210,SUMIFS(INDEX('ABP REC Calc'!$G$6:$AB$69,,MATCH('ABP REC Deliveries'!$H210,'ABP REC Calc'!$G$5:$AB$5,0)),'ABP REC Calc'!$C$6:$C$69,'ABP REC Deliveries'!$E210,'ABP REC Calc'!$B$6:$B$69,'ABP REC Deliveries'!$F210),
IF(P$4&gt;$G210,O210*(1-Inputs_ByYear!$D$4),0)),0)</f>
        <v>32517.039618090901</v>
      </c>
      <c r="Q210" s="248">
        <f>IF((Q$4-$G210)&lt;($C210+$B210),IF(Q$4=$G210+$B210,SUMIFS(INDEX('ABP REC Calc'!$G$6:$AB$69,,MATCH('ABP REC Deliveries'!$H210,'ABP REC Calc'!$G$5:$AB$5,0)),'ABP REC Calc'!$C$6:$C$69,'ABP REC Deliveries'!$E210,'ABP REC Calc'!$B$6:$B$69,'ABP REC Deliveries'!$F210),
IF(Q$4&gt;$G210,P210*(1-Inputs_ByYear!$D$4),0)),0)</f>
        <v>32354.454420000446</v>
      </c>
      <c r="R210" s="248">
        <f>IF((R$4-$G210)&lt;($C210+$B210),IF(R$4=$G210+$B210,SUMIFS(INDEX('ABP REC Calc'!$G$6:$AB$69,,MATCH('ABP REC Deliveries'!$H210,'ABP REC Calc'!$G$5:$AB$5,0)),'ABP REC Calc'!$C$6:$C$69,'ABP REC Deliveries'!$E210,'ABP REC Calc'!$B$6:$B$69,'ABP REC Deliveries'!$F210),
IF(R$4&gt;$G210,Q210*(1-Inputs_ByYear!$D$4),0)),0)</f>
        <v>32192.682147900443</v>
      </c>
      <c r="S210" s="248">
        <f>IF((S$4-$G210)&lt;($C210+$B210),IF(S$4=$G210+$B210,SUMIFS(INDEX('ABP REC Calc'!$G$6:$AB$69,,MATCH('ABP REC Deliveries'!$H210,'ABP REC Calc'!$G$5:$AB$5,0)),'ABP REC Calc'!$C$6:$C$69,'ABP REC Deliveries'!$E210,'ABP REC Calc'!$B$6:$B$69,'ABP REC Deliveries'!$F210),
IF(S$4&gt;$G210,R210*(1-Inputs_ByYear!$D$4),0)),0)</f>
        <v>32031.71873716094</v>
      </c>
      <c r="T210" s="248">
        <f>IF((T$4-$G210)&lt;($C210+$B210),IF(T$4=$G210+$B210,SUMIFS(INDEX('ABP REC Calc'!$G$6:$AB$69,,MATCH('ABP REC Deliveries'!$H210,'ABP REC Calc'!$G$5:$AB$5,0)),'ABP REC Calc'!$C$6:$C$69,'ABP REC Deliveries'!$E210,'ABP REC Calc'!$B$6:$B$69,'ABP REC Deliveries'!$F210),
IF(T$4&gt;$G210,S210*(1-Inputs_ByYear!$D$4),0)),0)</f>
        <v>31871.560143475133</v>
      </c>
      <c r="U210" s="248">
        <f>IF((U$4-$G210)&lt;($C210+$B210),IF(U$4=$G210+$B210,SUMIFS(INDEX('ABP REC Calc'!$G$6:$AB$69,,MATCH('ABP REC Deliveries'!$H210,'ABP REC Calc'!$G$5:$AB$5,0)),'ABP REC Calc'!$C$6:$C$69,'ABP REC Deliveries'!$E210,'ABP REC Calc'!$B$6:$B$69,'ABP REC Deliveries'!$F210),
IF(U$4&gt;$G210,T210*(1-Inputs_ByYear!$D$4),0)),0)</f>
        <v>31712.202342757759</v>
      </c>
      <c r="V210" s="248">
        <f>IF((V$4-$G210)&lt;($C210+$B210),IF(V$4=$G210+$B210,SUMIFS(INDEX('ABP REC Calc'!$G$6:$AB$69,,MATCH('ABP REC Deliveries'!$H210,'ABP REC Calc'!$G$5:$AB$5,0)),'ABP REC Calc'!$C$6:$C$69,'ABP REC Deliveries'!$E210,'ABP REC Calc'!$B$6:$B$69,'ABP REC Deliveries'!$F210),
IF(V$4&gt;$G210,U210*(1-Inputs_ByYear!$D$4),0)),0)</f>
        <v>31553.641331043971</v>
      </c>
      <c r="W210" s="248">
        <f>IF((W$4-$G210)&lt;($C210+$B210),IF(W$4=$G210+$B210,SUMIFS(INDEX('ABP REC Calc'!$G$6:$AB$69,,MATCH('ABP REC Deliveries'!$H210,'ABP REC Calc'!$G$5:$AB$5,0)),'ABP REC Calc'!$C$6:$C$69,'ABP REC Deliveries'!$E210,'ABP REC Calc'!$B$6:$B$69,'ABP REC Deliveries'!$F210),
IF(W$4&gt;$G210,V210*(1-Inputs_ByYear!$D$4),0)),0)</f>
        <v>31395.873124388752</v>
      </c>
      <c r="X210" s="248">
        <f>IF((X$4-$G210)&lt;($C210+$B210),IF(X$4=$G210+$B210,SUMIFS(INDEX('ABP REC Calc'!$G$6:$AB$69,,MATCH('ABP REC Deliveries'!$H210,'ABP REC Calc'!$G$5:$AB$5,0)),'ABP REC Calc'!$C$6:$C$69,'ABP REC Deliveries'!$E210,'ABP REC Calc'!$B$6:$B$69,'ABP REC Deliveries'!$F210),
IF(X$4&gt;$G210,W210*(1-Inputs_ByYear!$D$4),0)),0)</f>
        <v>31238.893758766808</v>
      </c>
      <c r="Y210" s="248">
        <f>IF((Y$4-$G210)&lt;($C210+$B210),IF(Y$4=$G210+$B210,SUMIFS(INDEX('ABP REC Calc'!$G$6:$AB$69,,MATCH('ABP REC Deliveries'!$H210,'ABP REC Calc'!$G$5:$AB$5,0)),'ABP REC Calc'!$C$6:$C$69,'ABP REC Deliveries'!$E210,'ABP REC Calc'!$B$6:$B$69,'ABP REC Deliveries'!$F210),
IF(Y$4&gt;$G210,X210*(1-Inputs_ByYear!$D$4),0)),0)</f>
        <v>31082.699289972974</v>
      </c>
      <c r="Z210" s="248">
        <f>IF((Z$4-$G210)&lt;($C210+$B210),IF(Z$4=$G210+$B210,SUMIFS(INDEX('ABP REC Calc'!$G$6:$AB$69,,MATCH('ABP REC Deliveries'!$H210,'ABP REC Calc'!$G$5:$AB$5,0)),'ABP REC Calc'!$C$6:$C$69,'ABP REC Deliveries'!$E210,'ABP REC Calc'!$B$6:$B$69,'ABP REC Deliveries'!$F210),
IF(Z$4&gt;$G210,Y210*(1-Inputs_ByYear!$D$4),0)),0)</f>
        <v>30927.285793523108</v>
      </c>
      <c r="AA210" s="248">
        <f>IF((AA$4-$G210)&lt;($C210+$B210),IF(AA$4=$G210+$B210,SUMIFS(INDEX('ABP REC Calc'!$G$6:$AB$69,,MATCH('ABP REC Deliveries'!$H210,'ABP REC Calc'!$G$5:$AB$5,0)),'ABP REC Calc'!$C$6:$C$69,'ABP REC Deliveries'!$E210,'ABP REC Calc'!$B$6:$B$69,'ABP REC Deliveries'!$F210),
IF(AA$4&gt;$G210,Z210*(1-Inputs_ByYear!$D$4),0)),0)</f>
        <v>0</v>
      </c>
      <c r="AB210" s="248">
        <f>IF((AB$4-$G210)&lt;($C210+$B210),IF(AB$4=$G210+$B210,SUMIFS(INDEX('ABP REC Calc'!$G$6:$AB$69,,MATCH('ABP REC Deliveries'!$H210,'ABP REC Calc'!$G$5:$AB$5,0)),'ABP REC Calc'!$C$6:$C$69,'ABP REC Deliveries'!$E210,'ABP REC Calc'!$B$6:$B$69,'ABP REC Deliveries'!$F210),
IF(AB$4&gt;$G210,AA210*(1-Inputs_ByYear!$D$4),0)),0)</f>
        <v>0</v>
      </c>
      <c r="AC210" s="248">
        <f>IF((AC$4-$G210)&lt;($C210+$B210),IF(AC$4=$G210+$B210,SUMIFS(INDEX('ABP REC Calc'!$G$6:$AB$69,,MATCH('ABP REC Deliveries'!$H210,'ABP REC Calc'!$G$5:$AB$5,0)),'ABP REC Calc'!$C$6:$C$69,'ABP REC Deliveries'!$E210,'ABP REC Calc'!$B$6:$B$69,'ABP REC Deliveries'!$F210),
IF(AC$4&gt;$G210,AB210*(1-Inputs_ByYear!$D$4),0)),0)</f>
        <v>0</v>
      </c>
      <c r="AD210" s="248">
        <f>IF((AD$4-$G210)&lt;($C210+$B210),IF(AD$4=$G210+$B210,SUMIFS(INDEX('ABP REC Calc'!$G$6:$AB$69,,MATCH('ABP REC Deliveries'!$H210,'ABP REC Calc'!$G$5:$AB$5,0)),'ABP REC Calc'!$C$6:$C$69,'ABP REC Deliveries'!$E210,'ABP REC Calc'!$B$6:$B$69,'ABP REC Deliveries'!$F210),
IF(AD$4&gt;$G210,AC210*(1-Inputs_ByYear!$D$4),0)),0)</f>
        <v>0</v>
      </c>
    </row>
    <row r="211" spans="2:30" ht="14.45" customHeight="1">
      <c r="B211" s="64">
        <v>1</v>
      </c>
      <c r="C211" s="64">
        <v>15</v>
      </c>
      <c r="D211" s="64" t="s">
        <v>229</v>
      </c>
      <c r="E211" s="234" t="s">
        <v>210</v>
      </c>
      <c r="F211" s="231" t="s">
        <v>231</v>
      </c>
      <c r="G211" s="231">
        <f t="shared" si="10"/>
        <v>2027</v>
      </c>
      <c r="H211" s="239" t="s">
        <v>25</v>
      </c>
      <c r="I211" s="247">
        <v>0</v>
      </c>
      <c r="J211" s="248">
        <f>IF((J$4-$G211)&lt;($C211+$B211),IF(J$4=$G211+$B211,SUMIFS(INDEX('ABP REC Calc'!$G$6:$AB$69,,MATCH('ABP REC Deliveries'!$H211,'ABP REC Calc'!$G$5:$AB$5,0)),'ABP REC Calc'!$C$6:$C$69,'ABP REC Deliveries'!$E211,'ABP REC Calc'!$B$6:$B$69,'ABP REC Deliveries'!$F211),
IF(J$4&gt;$G211,I211*(1-Inputs_ByYear!$D$4),0)),0)</f>
        <v>0</v>
      </c>
      <c r="K211" s="248">
        <f>IF((K$4-$G211)&lt;($C211+$B211),IF(K$4=$G211+$B211,SUMIFS(INDEX('ABP REC Calc'!$G$6:$AB$69,,MATCH('ABP REC Deliveries'!$H211,'ABP REC Calc'!$G$5:$AB$5,0)),'ABP REC Calc'!$C$6:$C$69,'ABP REC Deliveries'!$E211,'ABP REC Calc'!$B$6:$B$69,'ABP REC Deliveries'!$F211),
IF(K$4&gt;$G211,J211*(1-Inputs_ByYear!$D$4),0)),0)</f>
        <v>0</v>
      </c>
      <c r="L211" s="248">
        <f>IF((L$4-$G211)&lt;($C211+$B211),IF(L$4=$G211+$B211,SUMIFS(INDEX('ABP REC Calc'!$G$6:$AB$69,,MATCH('ABP REC Deliveries'!$H211,'ABP REC Calc'!$G$5:$AB$5,0)),'ABP REC Calc'!$C$6:$C$69,'ABP REC Deliveries'!$E211,'ABP REC Calc'!$B$6:$B$69,'ABP REC Deliveries'!$F211),
IF(L$4&gt;$G211,K211*(1-Inputs_ByYear!$D$4),0)),0)</f>
        <v>0</v>
      </c>
      <c r="M211" s="248">
        <f>IF((M$4-$G211)&lt;($C211+$B211),IF(M$4=$G211+$B211,SUMIFS(INDEX('ABP REC Calc'!$G$6:$AB$69,,MATCH('ABP REC Deliveries'!$H211,'ABP REC Calc'!$G$5:$AB$5,0)),'ABP REC Calc'!$C$6:$C$69,'ABP REC Deliveries'!$E211,'ABP REC Calc'!$B$6:$B$69,'ABP REC Deliveries'!$F211),
IF(M$4&gt;$G211,L211*(1-Inputs_ByYear!$D$4),0)),0)</f>
        <v>33175.591679999998</v>
      </c>
      <c r="N211" s="248">
        <f>IF((N$4-$G211)&lt;($C211+$B211),IF(N$4=$G211+$B211,SUMIFS(INDEX('ABP REC Calc'!$G$6:$AB$69,,MATCH('ABP REC Deliveries'!$H211,'ABP REC Calc'!$G$5:$AB$5,0)),'ABP REC Calc'!$C$6:$C$69,'ABP REC Deliveries'!$E211,'ABP REC Calc'!$B$6:$B$69,'ABP REC Deliveries'!$F211),
IF(N$4&gt;$G211,M211*(1-Inputs_ByYear!$D$4),0)),0)</f>
        <v>33009.713721599997</v>
      </c>
      <c r="O211" s="248">
        <f>IF((O$4-$G211)&lt;($C211+$B211),IF(O$4=$G211+$B211,SUMIFS(INDEX('ABP REC Calc'!$G$6:$AB$69,,MATCH('ABP REC Deliveries'!$H211,'ABP REC Calc'!$G$5:$AB$5,0)),'ABP REC Calc'!$C$6:$C$69,'ABP REC Deliveries'!$E211,'ABP REC Calc'!$B$6:$B$69,'ABP REC Deliveries'!$F211),
IF(O$4&gt;$G211,N211*(1-Inputs_ByYear!$D$4),0)),0)</f>
        <v>32844.665152991998</v>
      </c>
      <c r="P211" s="248">
        <f>IF((P$4-$G211)&lt;($C211+$B211),IF(P$4=$G211+$B211,SUMIFS(INDEX('ABP REC Calc'!$G$6:$AB$69,,MATCH('ABP REC Deliveries'!$H211,'ABP REC Calc'!$G$5:$AB$5,0)),'ABP REC Calc'!$C$6:$C$69,'ABP REC Deliveries'!$E211,'ABP REC Calc'!$B$6:$B$69,'ABP REC Deliveries'!$F211),
IF(P$4&gt;$G211,O211*(1-Inputs_ByYear!$D$4),0)),0)</f>
        <v>32680.441827227038</v>
      </c>
      <c r="Q211" s="248">
        <f>IF((Q$4-$G211)&lt;($C211+$B211),IF(Q$4=$G211+$B211,SUMIFS(INDEX('ABP REC Calc'!$G$6:$AB$69,,MATCH('ABP REC Deliveries'!$H211,'ABP REC Calc'!$G$5:$AB$5,0)),'ABP REC Calc'!$C$6:$C$69,'ABP REC Deliveries'!$E211,'ABP REC Calc'!$B$6:$B$69,'ABP REC Deliveries'!$F211),
IF(Q$4&gt;$G211,P211*(1-Inputs_ByYear!$D$4),0)),0)</f>
        <v>32517.039618090901</v>
      </c>
      <c r="R211" s="248">
        <f>IF((R$4-$G211)&lt;($C211+$B211),IF(R$4=$G211+$B211,SUMIFS(INDEX('ABP REC Calc'!$G$6:$AB$69,,MATCH('ABP REC Deliveries'!$H211,'ABP REC Calc'!$G$5:$AB$5,0)),'ABP REC Calc'!$C$6:$C$69,'ABP REC Deliveries'!$E211,'ABP REC Calc'!$B$6:$B$69,'ABP REC Deliveries'!$F211),
IF(R$4&gt;$G211,Q211*(1-Inputs_ByYear!$D$4),0)),0)</f>
        <v>32354.454420000446</v>
      </c>
      <c r="S211" s="248">
        <f>IF((S$4-$G211)&lt;($C211+$B211),IF(S$4=$G211+$B211,SUMIFS(INDEX('ABP REC Calc'!$G$6:$AB$69,,MATCH('ABP REC Deliveries'!$H211,'ABP REC Calc'!$G$5:$AB$5,0)),'ABP REC Calc'!$C$6:$C$69,'ABP REC Deliveries'!$E211,'ABP REC Calc'!$B$6:$B$69,'ABP REC Deliveries'!$F211),
IF(S$4&gt;$G211,R211*(1-Inputs_ByYear!$D$4),0)),0)</f>
        <v>32192.682147900443</v>
      </c>
      <c r="T211" s="248">
        <f>IF((T$4-$G211)&lt;($C211+$B211),IF(T$4=$G211+$B211,SUMIFS(INDEX('ABP REC Calc'!$G$6:$AB$69,,MATCH('ABP REC Deliveries'!$H211,'ABP REC Calc'!$G$5:$AB$5,0)),'ABP REC Calc'!$C$6:$C$69,'ABP REC Deliveries'!$E211,'ABP REC Calc'!$B$6:$B$69,'ABP REC Deliveries'!$F211),
IF(T$4&gt;$G211,S211*(1-Inputs_ByYear!$D$4),0)),0)</f>
        <v>32031.71873716094</v>
      </c>
      <c r="U211" s="248">
        <f>IF((U$4-$G211)&lt;($C211+$B211),IF(U$4=$G211+$B211,SUMIFS(INDEX('ABP REC Calc'!$G$6:$AB$69,,MATCH('ABP REC Deliveries'!$H211,'ABP REC Calc'!$G$5:$AB$5,0)),'ABP REC Calc'!$C$6:$C$69,'ABP REC Deliveries'!$E211,'ABP REC Calc'!$B$6:$B$69,'ABP REC Deliveries'!$F211),
IF(U$4&gt;$G211,T211*(1-Inputs_ByYear!$D$4),0)),0)</f>
        <v>31871.560143475133</v>
      </c>
      <c r="V211" s="248">
        <f>IF((V$4-$G211)&lt;($C211+$B211),IF(V$4=$G211+$B211,SUMIFS(INDEX('ABP REC Calc'!$G$6:$AB$69,,MATCH('ABP REC Deliveries'!$H211,'ABP REC Calc'!$G$5:$AB$5,0)),'ABP REC Calc'!$C$6:$C$69,'ABP REC Deliveries'!$E211,'ABP REC Calc'!$B$6:$B$69,'ABP REC Deliveries'!$F211),
IF(V$4&gt;$G211,U211*(1-Inputs_ByYear!$D$4),0)),0)</f>
        <v>31712.202342757759</v>
      </c>
      <c r="W211" s="248">
        <f>IF((W$4-$G211)&lt;($C211+$B211),IF(W$4=$G211+$B211,SUMIFS(INDEX('ABP REC Calc'!$G$6:$AB$69,,MATCH('ABP REC Deliveries'!$H211,'ABP REC Calc'!$G$5:$AB$5,0)),'ABP REC Calc'!$C$6:$C$69,'ABP REC Deliveries'!$E211,'ABP REC Calc'!$B$6:$B$69,'ABP REC Deliveries'!$F211),
IF(W$4&gt;$G211,V211*(1-Inputs_ByYear!$D$4),0)),0)</f>
        <v>31553.641331043971</v>
      </c>
      <c r="X211" s="248">
        <f>IF((X$4-$G211)&lt;($C211+$B211),IF(X$4=$G211+$B211,SUMIFS(INDEX('ABP REC Calc'!$G$6:$AB$69,,MATCH('ABP REC Deliveries'!$H211,'ABP REC Calc'!$G$5:$AB$5,0)),'ABP REC Calc'!$C$6:$C$69,'ABP REC Deliveries'!$E211,'ABP REC Calc'!$B$6:$B$69,'ABP REC Deliveries'!$F211),
IF(X$4&gt;$G211,W211*(1-Inputs_ByYear!$D$4),0)),0)</f>
        <v>31395.873124388752</v>
      </c>
      <c r="Y211" s="248">
        <f>IF((Y$4-$G211)&lt;($C211+$B211),IF(Y$4=$G211+$B211,SUMIFS(INDEX('ABP REC Calc'!$G$6:$AB$69,,MATCH('ABP REC Deliveries'!$H211,'ABP REC Calc'!$G$5:$AB$5,0)),'ABP REC Calc'!$C$6:$C$69,'ABP REC Deliveries'!$E211,'ABP REC Calc'!$B$6:$B$69,'ABP REC Deliveries'!$F211),
IF(Y$4&gt;$G211,X211*(1-Inputs_ByYear!$D$4),0)),0)</f>
        <v>31238.893758766808</v>
      </c>
      <c r="Z211" s="248">
        <f>IF((Z$4-$G211)&lt;($C211+$B211),IF(Z$4=$G211+$B211,SUMIFS(INDEX('ABP REC Calc'!$G$6:$AB$69,,MATCH('ABP REC Deliveries'!$H211,'ABP REC Calc'!$G$5:$AB$5,0)),'ABP REC Calc'!$C$6:$C$69,'ABP REC Deliveries'!$E211,'ABP REC Calc'!$B$6:$B$69,'ABP REC Deliveries'!$F211),
IF(Z$4&gt;$G211,Y211*(1-Inputs_ByYear!$D$4),0)),0)</f>
        <v>31082.699289972974</v>
      </c>
      <c r="AA211" s="248">
        <f>IF((AA$4-$G211)&lt;($C211+$B211),IF(AA$4=$G211+$B211,SUMIFS(INDEX('ABP REC Calc'!$G$6:$AB$69,,MATCH('ABP REC Deliveries'!$H211,'ABP REC Calc'!$G$5:$AB$5,0)),'ABP REC Calc'!$C$6:$C$69,'ABP REC Deliveries'!$E211,'ABP REC Calc'!$B$6:$B$69,'ABP REC Deliveries'!$F211),
IF(AA$4&gt;$G211,Z211*(1-Inputs_ByYear!$D$4),0)),0)</f>
        <v>30927.285793523108</v>
      </c>
      <c r="AB211" s="248">
        <f>IF((AB$4-$G211)&lt;($C211+$B211),IF(AB$4=$G211+$B211,SUMIFS(INDEX('ABP REC Calc'!$G$6:$AB$69,,MATCH('ABP REC Deliveries'!$H211,'ABP REC Calc'!$G$5:$AB$5,0)),'ABP REC Calc'!$C$6:$C$69,'ABP REC Deliveries'!$E211,'ABP REC Calc'!$B$6:$B$69,'ABP REC Deliveries'!$F211),
IF(AB$4&gt;$G211,AA211*(1-Inputs_ByYear!$D$4),0)),0)</f>
        <v>0</v>
      </c>
      <c r="AC211" s="248">
        <f>IF((AC$4-$G211)&lt;($C211+$B211),IF(AC$4=$G211+$B211,SUMIFS(INDEX('ABP REC Calc'!$G$6:$AB$69,,MATCH('ABP REC Deliveries'!$H211,'ABP REC Calc'!$G$5:$AB$5,0)),'ABP REC Calc'!$C$6:$C$69,'ABP REC Deliveries'!$E211,'ABP REC Calc'!$B$6:$B$69,'ABP REC Deliveries'!$F211),
IF(AC$4&gt;$G211,AB211*(1-Inputs_ByYear!$D$4),0)),0)</f>
        <v>0</v>
      </c>
      <c r="AD211" s="248">
        <f>IF((AD$4-$G211)&lt;($C211+$B211),IF(AD$4=$G211+$B211,SUMIFS(INDEX('ABP REC Calc'!$G$6:$AB$69,,MATCH('ABP REC Deliveries'!$H211,'ABP REC Calc'!$G$5:$AB$5,0)),'ABP REC Calc'!$C$6:$C$69,'ABP REC Deliveries'!$E211,'ABP REC Calc'!$B$6:$B$69,'ABP REC Deliveries'!$F211),
IF(AD$4&gt;$G211,AC211*(1-Inputs_ByYear!$D$4),0)),0)</f>
        <v>0</v>
      </c>
    </row>
    <row r="212" spans="2:30" ht="14.45" customHeight="1">
      <c r="B212" s="64">
        <v>1</v>
      </c>
      <c r="C212" s="64">
        <v>15</v>
      </c>
      <c r="D212" s="64" t="s">
        <v>229</v>
      </c>
      <c r="E212" s="234" t="s">
        <v>210</v>
      </c>
      <c r="F212" s="231" t="s">
        <v>231</v>
      </c>
      <c r="G212" s="231">
        <f t="shared" si="10"/>
        <v>2028</v>
      </c>
      <c r="H212" s="239" t="s">
        <v>26</v>
      </c>
      <c r="I212" s="247">
        <v>0</v>
      </c>
      <c r="J212" s="248">
        <f>IF((J$4-$G212)&lt;($C212+$B212),IF(J$4=$G212+$B212,SUMIFS(INDEX('ABP REC Calc'!$G$6:$AB$69,,MATCH('ABP REC Deliveries'!$H212,'ABP REC Calc'!$G$5:$AB$5,0)),'ABP REC Calc'!$C$6:$C$69,'ABP REC Deliveries'!$E212,'ABP REC Calc'!$B$6:$B$69,'ABP REC Deliveries'!$F212),
IF(J$4&gt;$G212,I212*(1-Inputs_ByYear!$D$4),0)),0)</f>
        <v>0</v>
      </c>
      <c r="K212" s="248">
        <f>IF((K$4-$G212)&lt;($C212+$B212),IF(K$4=$G212+$B212,SUMIFS(INDEX('ABP REC Calc'!$G$6:$AB$69,,MATCH('ABP REC Deliveries'!$H212,'ABP REC Calc'!$G$5:$AB$5,0)),'ABP REC Calc'!$C$6:$C$69,'ABP REC Deliveries'!$E212,'ABP REC Calc'!$B$6:$B$69,'ABP REC Deliveries'!$F212),
IF(K$4&gt;$G212,J212*(1-Inputs_ByYear!$D$4),0)),0)</f>
        <v>0</v>
      </c>
      <c r="L212" s="248">
        <f>IF((L$4-$G212)&lt;($C212+$B212),IF(L$4=$G212+$B212,SUMIFS(INDEX('ABP REC Calc'!$G$6:$AB$69,,MATCH('ABP REC Deliveries'!$H212,'ABP REC Calc'!$G$5:$AB$5,0)),'ABP REC Calc'!$C$6:$C$69,'ABP REC Deliveries'!$E212,'ABP REC Calc'!$B$6:$B$69,'ABP REC Deliveries'!$F212),
IF(L$4&gt;$G212,K212*(1-Inputs_ByYear!$D$4),0)),0)</f>
        <v>0</v>
      </c>
      <c r="M212" s="248">
        <f>IF((M$4-$G212)&lt;($C212+$B212),IF(M$4=$G212+$B212,SUMIFS(INDEX('ABP REC Calc'!$G$6:$AB$69,,MATCH('ABP REC Deliveries'!$H212,'ABP REC Calc'!$G$5:$AB$5,0)),'ABP REC Calc'!$C$6:$C$69,'ABP REC Deliveries'!$E212,'ABP REC Calc'!$B$6:$B$69,'ABP REC Deliveries'!$F212),
IF(M$4&gt;$G212,L212*(1-Inputs_ByYear!$D$4),0)),0)</f>
        <v>0</v>
      </c>
      <c r="N212" s="248">
        <f>IF((N$4-$G212)&lt;($C212+$B212),IF(N$4=$G212+$B212,SUMIFS(INDEX('ABP REC Calc'!$G$6:$AB$69,,MATCH('ABP REC Deliveries'!$H212,'ABP REC Calc'!$G$5:$AB$5,0)),'ABP REC Calc'!$C$6:$C$69,'ABP REC Deliveries'!$E212,'ABP REC Calc'!$B$6:$B$69,'ABP REC Deliveries'!$F212),
IF(N$4&gt;$G212,M212*(1-Inputs_ByYear!$D$4),0)),0)</f>
        <v>33175.591679999998</v>
      </c>
      <c r="O212" s="248">
        <f>IF((O$4-$G212)&lt;($C212+$B212),IF(O$4=$G212+$B212,SUMIFS(INDEX('ABP REC Calc'!$G$6:$AB$69,,MATCH('ABP REC Deliveries'!$H212,'ABP REC Calc'!$G$5:$AB$5,0)),'ABP REC Calc'!$C$6:$C$69,'ABP REC Deliveries'!$E212,'ABP REC Calc'!$B$6:$B$69,'ABP REC Deliveries'!$F212),
IF(O$4&gt;$G212,N212*(1-Inputs_ByYear!$D$4),0)),0)</f>
        <v>33009.713721599997</v>
      </c>
      <c r="P212" s="248">
        <f>IF((P$4-$G212)&lt;($C212+$B212),IF(P$4=$G212+$B212,SUMIFS(INDEX('ABP REC Calc'!$G$6:$AB$69,,MATCH('ABP REC Deliveries'!$H212,'ABP REC Calc'!$G$5:$AB$5,0)),'ABP REC Calc'!$C$6:$C$69,'ABP REC Deliveries'!$E212,'ABP REC Calc'!$B$6:$B$69,'ABP REC Deliveries'!$F212),
IF(P$4&gt;$G212,O212*(1-Inputs_ByYear!$D$4),0)),0)</f>
        <v>32844.665152991998</v>
      </c>
      <c r="Q212" s="248">
        <f>IF((Q$4-$G212)&lt;($C212+$B212),IF(Q$4=$G212+$B212,SUMIFS(INDEX('ABP REC Calc'!$G$6:$AB$69,,MATCH('ABP REC Deliveries'!$H212,'ABP REC Calc'!$G$5:$AB$5,0)),'ABP REC Calc'!$C$6:$C$69,'ABP REC Deliveries'!$E212,'ABP REC Calc'!$B$6:$B$69,'ABP REC Deliveries'!$F212),
IF(Q$4&gt;$G212,P212*(1-Inputs_ByYear!$D$4),0)),0)</f>
        <v>32680.441827227038</v>
      </c>
      <c r="R212" s="248">
        <f>IF((R$4-$G212)&lt;($C212+$B212),IF(R$4=$G212+$B212,SUMIFS(INDEX('ABP REC Calc'!$G$6:$AB$69,,MATCH('ABP REC Deliveries'!$H212,'ABP REC Calc'!$G$5:$AB$5,0)),'ABP REC Calc'!$C$6:$C$69,'ABP REC Deliveries'!$E212,'ABP REC Calc'!$B$6:$B$69,'ABP REC Deliveries'!$F212),
IF(R$4&gt;$G212,Q212*(1-Inputs_ByYear!$D$4),0)),0)</f>
        <v>32517.039618090901</v>
      </c>
      <c r="S212" s="248">
        <f>IF((S$4-$G212)&lt;($C212+$B212),IF(S$4=$G212+$B212,SUMIFS(INDEX('ABP REC Calc'!$G$6:$AB$69,,MATCH('ABP REC Deliveries'!$H212,'ABP REC Calc'!$G$5:$AB$5,0)),'ABP REC Calc'!$C$6:$C$69,'ABP REC Deliveries'!$E212,'ABP REC Calc'!$B$6:$B$69,'ABP REC Deliveries'!$F212),
IF(S$4&gt;$G212,R212*(1-Inputs_ByYear!$D$4),0)),0)</f>
        <v>32354.454420000446</v>
      </c>
      <c r="T212" s="248">
        <f>IF((T$4-$G212)&lt;($C212+$B212),IF(T$4=$G212+$B212,SUMIFS(INDEX('ABP REC Calc'!$G$6:$AB$69,,MATCH('ABP REC Deliveries'!$H212,'ABP REC Calc'!$G$5:$AB$5,0)),'ABP REC Calc'!$C$6:$C$69,'ABP REC Deliveries'!$E212,'ABP REC Calc'!$B$6:$B$69,'ABP REC Deliveries'!$F212),
IF(T$4&gt;$G212,S212*(1-Inputs_ByYear!$D$4),0)),0)</f>
        <v>32192.682147900443</v>
      </c>
      <c r="U212" s="248">
        <f>IF((U$4-$G212)&lt;($C212+$B212),IF(U$4=$G212+$B212,SUMIFS(INDEX('ABP REC Calc'!$G$6:$AB$69,,MATCH('ABP REC Deliveries'!$H212,'ABP REC Calc'!$G$5:$AB$5,0)),'ABP REC Calc'!$C$6:$C$69,'ABP REC Deliveries'!$E212,'ABP REC Calc'!$B$6:$B$69,'ABP REC Deliveries'!$F212),
IF(U$4&gt;$G212,T212*(1-Inputs_ByYear!$D$4),0)),0)</f>
        <v>32031.71873716094</v>
      </c>
      <c r="V212" s="248">
        <f>IF((V$4-$G212)&lt;($C212+$B212),IF(V$4=$G212+$B212,SUMIFS(INDEX('ABP REC Calc'!$G$6:$AB$69,,MATCH('ABP REC Deliveries'!$H212,'ABP REC Calc'!$G$5:$AB$5,0)),'ABP REC Calc'!$C$6:$C$69,'ABP REC Deliveries'!$E212,'ABP REC Calc'!$B$6:$B$69,'ABP REC Deliveries'!$F212),
IF(V$4&gt;$G212,U212*(1-Inputs_ByYear!$D$4),0)),0)</f>
        <v>31871.560143475133</v>
      </c>
      <c r="W212" s="248">
        <f>IF((W$4-$G212)&lt;($C212+$B212),IF(W$4=$G212+$B212,SUMIFS(INDEX('ABP REC Calc'!$G$6:$AB$69,,MATCH('ABP REC Deliveries'!$H212,'ABP REC Calc'!$G$5:$AB$5,0)),'ABP REC Calc'!$C$6:$C$69,'ABP REC Deliveries'!$E212,'ABP REC Calc'!$B$6:$B$69,'ABP REC Deliveries'!$F212),
IF(W$4&gt;$G212,V212*(1-Inputs_ByYear!$D$4),0)),0)</f>
        <v>31712.202342757759</v>
      </c>
      <c r="X212" s="248">
        <f>IF((X$4-$G212)&lt;($C212+$B212),IF(X$4=$G212+$B212,SUMIFS(INDEX('ABP REC Calc'!$G$6:$AB$69,,MATCH('ABP REC Deliveries'!$H212,'ABP REC Calc'!$G$5:$AB$5,0)),'ABP REC Calc'!$C$6:$C$69,'ABP REC Deliveries'!$E212,'ABP REC Calc'!$B$6:$B$69,'ABP REC Deliveries'!$F212),
IF(X$4&gt;$G212,W212*(1-Inputs_ByYear!$D$4),0)),0)</f>
        <v>31553.641331043971</v>
      </c>
      <c r="Y212" s="248">
        <f>IF((Y$4-$G212)&lt;($C212+$B212),IF(Y$4=$G212+$B212,SUMIFS(INDEX('ABP REC Calc'!$G$6:$AB$69,,MATCH('ABP REC Deliveries'!$H212,'ABP REC Calc'!$G$5:$AB$5,0)),'ABP REC Calc'!$C$6:$C$69,'ABP REC Deliveries'!$E212,'ABP REC Calc'!$B$6:$B$69,'ABP REC Deliveries'!$F212),
IF(Y$4&gt;$G212,X212*(1-Inputs_ByYear!$D$4),0)),0)</f>
        <v>31395.873124388752</v>
      </c>
      <c r="Z212" s="248">
        <f>IF((Z$4-$G212)&lt;($C212+$B212),IF(Z$4=$G212+$B212,SUMIFS(INDEX('ABP REC Calc'!$G$6:$AB$69,,MATCH('ABP REC Deliveries'!$H212,'ABP REC Calc'!$G$5:$AB$5,0)),'ABP REC Calc'!$C$6:$C$69,'ABP REC Deliveries'!$E212,'ABP REC Calc'!$B$6:$B$69,'ABP REC Deliveries'!$F212),
IF(Z$4&gt;$G212,Y212*(1-Inputs_ByYear!$D$4),0)),0)</f>
        <v>31238.893758766808</v>
      </c>
      <c r="AA212" s="248">
        <f>IF((AA$4-$G212)&lt;($C212+$B212),IF(AA$4=$G212+$B212,SUMIFS(INDEX('ABP REC Calc'!$G$6:$AB$69,,MATCH('ABP REC Deliveries'!$H212,'ABP REC Calc'!$G$5:$AB$5,0)),'ABP REC Calc'!$C$6:$C$69,'ABP REC Deliveries'!$E212,'ABP REC Calc'!$B$6:$B$69,'ABP REC Deliveries'!$F212),
IF(AA$4&gt;$G212,Z212*(1-Inputs_ByYear!$D$4),0)),0)</f>
        <v>31082.699289972974</v>
      </c>
      <c r="AB212" s="248">
        <f>IF((AB$4-$G212)&lt;($C212+$B212),IF(AB$4=$G212+$B212,SUMIFS(INDEX('ABP REC Calc'!$G$6:$AB$69,,MATCH('ABP REC Deliveries'!$H212,'ABP REC Calc'!$G$5:$AB$5,0)),'ABP REC Calc'!$C$6:$C$69,'ABP REC Deliveries'!$E212,'ABP REC Calc'!$B$6:$B$69,'ABP REC Deliveries'!$F212),
IF(AB$4&gt;$G212,AA212*(1-Inputs_ByYear!$D$4),0)),0)</f>
        <v>30927.285793523108</v>
      </c>
      <c r="AC212" s="248">
        <f>IF((AC$4-$G212)&lt;($C212+$B212),IF(AC$4=$G212+$B212,SUMIFS(INDEX('ABP REC Calc'!$G$6:$AB$69,,MATCH('ABP REC Deliveries'!$H212,'ABP REC Calc'!$G$5:$AB$5,0)),'ABP REC Calc'!$C$6:$C$69,'ABP REC Deliveries'!$E212,'ABP REC Calc'!$B$6:$B$69,'ABP REC Deliveries'!$F212),
IF(AC$4&gt;$G212,AB212*(1-Inputs_ByYear!$D$4),0)),0)</f>
        <v>0</v>
      </c>
      <c r="AD212" s="248">
        <f>IF((AD$4-$G212)&lt;($C212+$B212),IF(AD$4=$G212+$B212,SUMIFS(INDEX('ABP REC Calc'!$G$6:$AB$69,,MATCH('ABP REC Deliveries'!$H212,'ABP REC Calc'!$G$5:$AB$5,0)),'ABP REC Calc'!$C$6:$C$69,'ABP REC Deliveries'!$E212,'ABP REC Calc'!$B$6:$B$69,'ABP REC Deliveries'!$F212),
IF(AD$4&gt;$G212,AC212*(1-Inputs_ByYear!$D$4),0)),0)</f>
        <v>0</v>
      </c>
    </row>
    <row r="213" spans="2:30" ht="14.45" customHeight="1">
      <c r="B213" s="64">
        <v>1</v>
      </c>
      <c r="C213" s="64">
        <v>15</v>
      </c>
      <c r="D213" s="64" t="s">
        <v>229</v>
      </c>
      <c r="E213" s="234" t="s">
        <v>210</v>
      </c>
      <c r="F213" s="231" t="s">
        <v>231</v>
      </c>
      <c r="G213" s="231">
        <f t="shared" si="10"/>
        <v>2029</v>
      </c>
      <c r="H213" s="239" t="s">
        <v>27</v>
      </c>
      <c r="I213" s="247">
        <v>0</v>
      </c>
      <c r="J213" s="248">
        <f>IF((J$4-$G213)&lt;($C213+$B213),IF(J$4=$G213+$B213,SUMIFS(INDEX('ABP REC Calc'!$G$6:$AB$69,,MATCH('ABP REC Deliveries'!$H213,'ABP REC Calc'!$G$5:$AB$5,0)),'ABP REC Calc'!$C$6:$C$69,'ABP REC Deliveries'!$E213,'ABP REC Calc'!$B$6:$B$69,'ABP REC Deliveries'!$F213),
IF(J$4&gt;$G213,I213*(1-Inputs_ByYear!$D$4),0)),0)</f>
        <v>0</v>
      </c>
      <c r="K213" s="248">
        <f>IF((K$4-$G213)&lt;($C213+$B213),IF(K$4=$G213+$B213,SUMIFS(INDEX('ABP REC Calc'!$G$6:$AB$69,,MATCH('ABP REC Deliveries'!$H213,'ABP REC Calc'!$G$5:$AB$5,0)),'ABP REC Calc'!$C$6:$C$69,'ABP REC Deliveries'!$E213,'ABP REC Calc'!$B$6:$B$69,'ABP REC Deliveries'!$F213),
IF(K$4&gt;$G213,J213*(1-Inputs_ByYear!$D$4),0)),0)</f>
        <v>0</v>
      </c>
      <c r="L213" s="248">
        <f>IF((L$4-$G213)&lt;($C213+$B213),IF(L$4=$G213+$B213,SUMIFS(INDEX('ABP REC Calc'!$G$6:$AB$69,,MATCH('ABP REC Deliveries'!$H213,'ABP REC Calc'!$G$5:$AB$5,0)),'ABP REC Calc'!$C$6:$C$69,'ABP REC Deliveries'!$E213,'ABP REC Calc'!$B$6:$B$69,'ABP REC Deliveries'!$F213),
IF(L$4&gt;$G213,K213*(1-Inputs_ByYear!$D$4),0)),0)</f>
        <v>0</v>
      </c>
      <c r="M213" s="248">
        <f>IF((M$4-$G213)&lt;($C213+$B213),IF(M$4=$G213+$B213,SUMIFS(INDEX('ABP REC Calc'!$G$6:$AB$69,,MATCH('ABP REC Deliveries'!$H213,'ABP REC Calc'!$G$5:$AB$5,0)),'ABP REC Calc'!$C$6:$C$69,'ABP REC Deliveries'!$E213,'ABP REC Calc'!$B$6:$B$69,'ABP REC Deliveries'!$F213),
IF(M$4&gt;$G213,L213*(1-Inputs_ByYear!$D$4),0)),0)</f>
        <v>0</v>
      </c>
      <c r="N213" s="248">
        <f>IF((N$4-$G213)&lt;($C213+$B213),IF(N$4=$G213+$B213,SUMIFS(INDEX('ABP REC Calc'!$G$6:$AB$69,,MATCH('ABP REC Deliveries'!$H213,'ABP REC Calc'!$G$5:$AB$5,0)),'ABP REC Calc'!$C$6:$C$69,'ABP REC Deliveries'!$E213,'ABP REC Calc'!$B$6:$B$69,'ABP REC Deliveries'!$F213),
IF(N$4&gt;$G213,M213*(1-Inputs_ByYear!$D$4),0)),0)</f>
        <v>0</v>
      </c>
      <c r="O213" s="248">
        <f>IF((O$4-$G213)&lt;($C213+$B213),IF(O$4=$G213+$B213,SUMIFS(INDEX('ABP REC Calc'!$G$6:$AB$69,,MATCH('ABP REC Deliveries'!$H213,'ABP REC Calc'!$G$5:$AB$5,0)),'ABP REC Calc'!$C$6:$C$69,'ABP REC Deliveries'!$E213,'ABP REC Calc'!$B$6:$B$69,'ABP REC Deliveries'!$F213),
IF(O$4&gt;$G213,N213*(1-Inputs_ByYear!$D$4),0)),0)</f>
        <v>33175.591679999998</v>
      </c>
      <c r="P213" s="248">
        <f>IF((P$4-$G213)&lt;($C213+$B213),IF(P$4=$G213+$B213,SUMIFS(INDEX('ABP REC Calc'!$G$6:$AB$69,,MATCH('ABP REC Deliveries'!$H213,'ABP REC Calc'!$G$5:$AB$5,0)),'ABP REC Calc'!$C$6:$C$69,'ABP REC Deliveries'!$E213,'ABP REC Calc'!$B$6:$B$69,'ABP REC Deliveries'!$F213),
IF(P$4&gt;$G213,O213*(1-Inputs_ByYear!$D$4),0)),0)</f>
        <v>33009.713721599997</v>
      </c>
      <c r="Q213" s="248">
        <f>IF((Q$4-$G213)&lt;($C213+$B213),IF(Q$4=$G213+$B213,SUMIFS(INDEX('ABP REC Calc'!$G$6:$AB$69,,MATCH('ABP REC Deliveries'!$H213,'ABP REC Calc'!$G$5:$AB$5,0)),'ABP REC Calc'!$C$6:$C$69,'ABP REC Deliveries'!$E213,'ABP REC Calc'!$B$6:$B$69,'ABP REC Deliveries'!$F213),
IF(Q$4&gt;$G213,P213*(1-Inputs_ByYear!$D$4),0)),0)</f>
        <v>32844.665152991998</v>
      </c>
      <c r="R213" s="248">
        <f>IF((R$4-$G213)&lt;($C213+$B213),IF(R$4=$G213+$B213,SUMIFS(INDEX('ABP REC Calc'!$G$6:$AB$69,,MATCH('ABP REC Deliveries'!$H213,'ABP REC Calc'!$G$5:$AB$5,0)),'ABP REC Calc'!$C$6:$C$69,'ABP REC Deliveries'!$E213,'ABP REC Calc'!$B$6:$B$69,'ABP REC Deliveries'!$F213),
IF(R$4&gt;$G213,Q213*(1-Inputs_ByYear!$D$4),0)),0)</f>
        <v>32680.441827227038</v>
      </c>
      <c r="S213" s="248">
        <f>IF((S$4-$G213)&lt;($C213+$B213),IF(S$4=$G213+$B213,SUMIFS(INDEX('ABP REC Calc'!$G$6:$AB$69,,MATCH('ABP REC Deliveries'!$H213,'ABP REC Calc'!$G$5:$AB$5,0)),'ABP REC Calc'!$C$6:$C$69,'ABP REC Deliveries'!$E213,'ABP REC Calc'!$B$6:$B$69,'ABP REC Deliveries'!$F213),
IF(S$4&gt;$G213,R213*(1-Inputs_ByYear!$D$4),0)),0)</f>
        <v>32517.039618090901</v>
      </c>
      <c r="T213" s="248">
        <f>IF((T$4-$G213)&lt;($C213+$B213),IF(T$4=$G213+$B213,SUMIFS(INDEX('ABP REC Calc'!$G$6:$AB$69,,MATCH('ABP REC Deliveries'!$H213,'ABP REC Calc'!$G$5:$AB$5,0)),'ABP REC Calc'!$C$6:$C$69,'ABP REC Deliveries'!$E213,'ABP REC Calc'!$B$6:$B$69,'ABP REC Deliveries'!$F213),
IF(T$4&gt;$G213,S213*(1-Inputs_ByYear!$D$4),0)),0)</f>
        <v>32354.454420000446</v>
      </c>
      <c r="U213" s="248">
        <f>IF((U$4-$G213)&lt;($C213+$B213),IF(U$4=$G213+$B213,SUMIFS(INDEX('ABP REC Calc'!$G$6:$AB$69,,MATCH('ABP REC Deliveries'!$H213,'ABP REC Calc'!$G$5:$AB$5,0)),'ABP REC Calc'!$C$6:$C$69,'ABP REC Deliveries'!$E213,'ABP REC Calc'!$B$6:$B$69,'ABP REC Deliveries'!$F213),
IF(U$4&gt;$G213,T213*(1-Inputs_ByYear!$D$4),0)),0)</f>
        <v>32192.682147900443</v>
      </c>
      <c r="V213" s="248">
        <f>IF((V$4-$G213)&lt;($C213+$B213),IF(V$4=$G213+$B213,SUMIFS(INDEX('ABP REC Calc'!$G$6:$AB$69,,MATCH('ABP REC Deliveries'!$H213,'ABP REC Calc'!$G$5:$AB$5,0)),'ABP REC Calc'!$C$6:$C$69,'ABP REC Deliveries'!$E213,'ABP REC Calc'!$B$6:$B$69,'ABP REC Deliveries'!$F213),
IF(V$4&gt;$G213,U213*(1-Inputs_ByYear!$D$4),0)),0)</f>
        <v>32031.71873716094</v>
      </c>
      <c r="W213" s="248">
        <f>IF((W$4-$G213)&lt;($C213+$B213),IF(W$4=$G213+$B213,SUMIFS(INDEX('ABP REC Calc'!$G$6:$AB$69,,MATCH('ABP REC Deliveries'!$H213,'ABP REC Calc'!$G$5:$AB$5,0)),'ABP REC Calc'!$C$6:$C$69,'ABP REC Deliveries'!$E213,'ABP REC Calc'!$B$6:$B$69,'ABP REC Deliveries'!$F213),
IF(W$4&gt;$G213,V213*(1-Inputs_ByYear!$D$4),0)),0)</f>
        <v>31871.560143475133</v>
      </c>
      <c r="X213" s="248">
        <f>IF((X$4-$G213)&lt;($C213+$B213),IF(X$4=$G213+$B213,SUMIFS(INDEX('ABP REC Calc'!$G$6:$AB$69,,MATCH('ABP REC Deliveries'!$H213,'ABP REC Calc'!$G$5:$AB$5,0)),'ABP REC Calc'!$C$6:$C$69,'ABP REC Deliveries'!$E213,'ABP REC Calc'!$B$6:$B$69,'ABP REC Deliveries'!$F213),
IF(X$4&gt;$G213,W213*(1-Inputs_ByYear!$D$4),0)),0)</f>
        <v>31712.202342757759</v>
      </c>
      <c r="Y213" s="248">
        <f>IF((Y$4-$G213)&lt;($C213+$B213),IF(Y$4=$G213+$B213,SUMIFS(INDEX('ABP REC Calc'!$G$6:$AB$69,,MATCH('ABP REC Deliveries'!$H213,'ABP REC Calc'!$G$5:$AB$5,0)),'ABP REC Calc'!$C$6:$C$69,'ABP REC Deliveries'!$E213,'ABP REC Calc'!$B$6:$B$69,'ABP REC Deliveries'!$F213),
IF(Y$4&gt;$G213,X213*(1-Inputs_ByYear!$D$4),0)),0)</f>
        <v>31553.641331043971</v>
      </c>
      <c r="Z213" s="248">
        <f>IF((Z$4-$G213)&lt;($C213+$B213),IF(Z$4=$G213+$B213,SUMIFS(INDEX('ABP REC Calc'!$G$6:$AB$69,,MATCH('ABP REC Deliveries'!$H213,'ABP REC Calc'!$G$5:$AB$5,0)),'ABP REC Calc'!$C$6:$C$69,'ABP REC Deliveries'!$E213,'ABP REC Calc'!$B$6:$B$69,'ABP REC Deliveries'!$F213),
IF(Z$4&gt;$G213,Y213*(1-Inputs_ByYear!$D$4),0)),0)</f>
        <v>31395.873124388752</v>
      </c>
      <c r="AA213" s="248">
        <f>IF((AA$4-$G213)&lt;($C213+$B213),IF(AA$4=$G213+$B213,SUMIFS(INDEX('ABP REC Calc'!$G$6:$AB$69,,MATCH('ABP REC Deliveries'!$H213,'ABP REC Calc'!$G$5:$AB$5,0)),'ABP REC Calc'!$C$6:$C$69,'ABP REC Deliveries'!$E213,'ABP REC Calc'!$B$6:$B$69,'ABP REC Deliveries'!$F213),
IF(AA$4&gt;$G213,Z213*(1-Inputs_ByYear!$D$4),0)),0)</f>
        <v>31238.893758766808</v>
      </c>
      <c r="AB213" s="248">
        <f>IF((AB$4-$G213)&lt;($C213+$B213),IF(AB$4=$G213+$B213,SUMIFS(INDEX('ABP REC Calc'!$G$6:$AB$69,,MATCH('ABP REC Deliveries'!$H213,'ABP REC Calc'!$G$5:$AB$5,0)),'ABP REC Calc'!$C$6:$C$69,'ABP REC Deliveries'!$E213,'ABP REC Calc'!$B$6:$B$69,'ABP REC Deliveries'!$F213),
IF(AB$4&gt;$G213,AA213*(1-Inputs_ByYear!$D$4),0)),0)</f>
        <v>31082.699289972974</v>
      </c>
      <c r="AC213" s="248">
        <f>IF((AC$4-$G213)&lt;($C213+$B213),IF(AC$4=$G213+$B213,SUMIFS(INDEX('ABP REC Calc'!$G$6:$AB$69,,MATCH('ABP REC Deliveries'!$H213,'ABP REC Calc'!$G$5:$AB$5,0)),'ABP REC Calc'!$C$6:$C$69,'ABP REC Deliveries'!$E213,'ABP REC Calc'!$B$6:$B$69,'ABP REC Deliveries'!$F213),
IF(AC$4&gt;$G213,AB213*(1-Inputs_ByYear!$D$4),0)),0)</f>
        <v>30927.285793523108</v>
      </c>
      <c r="AD213" s="248">
        <f>IF((AD$4-$G213)&lt;($C213+$B213),IF(AD$4=$G213+$B213,SUMIFS(INDEX('ABP REC Calc'!$G$6:$AB$69,,MATCH('ABP REC Deliveries'!$H213,'ABP REC Calc'!$G$5:$AB$5,0)),'ABP REC Calc'!$C$6:$C$69,'ABP REC Deliveries'!$E213,'ABP REC Calc'!$B$6:$B$69,'ABP REC Deliveries'!$F213),
IF(AD$4&gt;$G213,AC213*(1-Inputs_ByYear!$D$4),0)),0)</f>
        <v>0</v>
      </c>
    </row>
    <row r="214" spans="2:30" ht="14.45" customHeight="1">
      <c r="B214" s="64">
        <v>1</v>
      </c>
      <c r="C214" s="64">
        <v>15</v>
      </c>
      <c r="D214" s="64" t="s">
        <v>229</v>
      </c>
      <c r="E214" s="234" t="s">
        <v>210</v>
      </c>
      <c r="F214" s="231" t="s">
        <v>231</v>
      </c>
      <c r="G214" s="231">
        <f t="shared" si="10"/>
        <v>2030</v>
      </c>
      <c r="H214" s="239" t="s">
        <v>28</v>
      </c>
      <c r="I214" s="247">
        <v>0</v>
      </c>
      <c r="J214" s="248">
        <f>IF((J$4-$G214)&lt;($C214+$B214),IF(J$4=$G214+$B214,SUMIFS(INDEX('ABP REC Calc'!$G$6:$AB$69,,MATCH('ABP REC Deliveries'!$H214,'ABP REC Calc'!$G$5:$AB$5,0)),'ABP REC Calc'!$C$6:$C$69,'ABP REC Deliveries'!$E214,'ABP REC Calc'!$B$6:$B$69,'ABP REC Deliveries'!$F214),
IF(J$4&gt;$G214,I214*(1-Inputs_ByYear!$D$4),0)),0)</f>
        <v>0</v>
      </c>
      <c r="K214" s="248">
        <f>IF((K$4-$G214)&lt;($C214+$B214),IF(K$4=$G214+$B214,SUMIFS(INDEX('ABP REC Calc'!$G$6:$AB$69,,MATCH('ABP REC Deliveries'!$H214,'ABP REC Calc'!$G$5:$AB$5,0)),'ABP REC Calc'!$C$6:$C$69,'ABP REC Deliveries'!$E214,'ABP REC Calc'!$B$6:$B$69,'ABP REC Deliveries'!$F214),
IF(K$4&gt;$G214,J214*(1-Inputs_ByYear!$D$4),0)),0)</f>
        <v>0</v>
      </c>
      <c r="L214" s="248">
        <f>IF((L$4-$G214)&lt;($C214+$B214),IF(L$4=$G214+$B214,SUMIFS(INDEX('ABP REC Calc'!$G$6:$AB$69,,MATCH('ABP REC Deliveries'!$H214,'ABP REC Calc'!$G$5:$AB$5,0)),'ABP REC Calc'!$C$6:$C$69,'ABP REC Deliveries'!$E214,'ABP REC Calc'!$B$6:$B$69,'ABP REC Deliveries'!$F214),
IF(L$4&gt;$G214,K214*(1-Inputs_ByYear!$D$4),0)),0)</f>
        <v>0</v>
      </c>
      <c r="M214" s="248">
        <f>IF((M$4-$G214)&lt;($C214+$B214),IF(M$4=$G214+$B214,SUMIFS(INDEX('ABP REC Calc'!$G$6:$AB$69,,MATCH('ABP REC Deliveries'!$H214,'ABP REC Calc'!$G$5:$AB$5,0)),'ABP REC Calc'!$C$6:$C$69,'ABP REC Deliveries'!$E214,'ABP REC Calc'!$B$6:$B$69,'ABP REC Deliveries'!$F214),
IF(M$4&gt;$G214,L214*(1-Inputs_ByYear!$D$4),0)),0)</f>
        <v>0</v>
      </c>
      <c r="N214" s="248">
        <f>IF((N$4-$G214)&lt;($C214+$B214),IF(N$4=$G214+$B214,SUMIFS(INDEX('ABP REC Calc'!$G$6:$AB$69,,MATCH('ABP REC Deliveries'!$H214,'ABP REC Calc'!$G$5:$AB$5,0)),'ABP REC Calc'!$C$6:$C$69,'ABP REC Deliveries'!$E214,'ABP REC Calc'!$B$6:$B$69,'ABP REC Deliveries'!$F214),
IF(N$4&gt;$G214,M214*(1-Inputs_ByYear!$D$4),0)),0)</f>
        <v>0</v>
      </c>
      <c r="O214" s="248">
        <f>IF((O$4-$G214)&lt;($C214+$B214),IF(O$4=$G214+$B214,SUMIFS(INDEX('ABP REC Calc'!$G$6:$AB$69,,MATCH('ABP REC Deliveries'!$H214,'ABP REC Calc'!$G$5:$AB$5,0)),'ABP REC Calc'!$C$6:$C$69,'ABP REC Deliveries'!$E214,'ABP REC Calc'!$B$6:$B$69,'ABP REC Deliveries'!$F214),
IF(O$4&gt;$G214,N214*(1-Inputs_ByYear!$D$4),0)),0)</f>
        <v>0</v>
      </c>
      <c r="P214" s="248">
        <f>IF((P$4-$G214)&lt;($C214+$B214),IF(P$4=$G214+$B214,SUMIFS(INDEX('ABP REC Calc'!$G$6:$AB$69,,MATCH('ABP REC Deliveries'!$H214,'ABP REC Calc'!$G$5:$AB$5,0)),'ABP REC Calc'!$C$6:$C$69,'ABP REC Deliveries'!$E214,'ABP REC Calc'!$B$6:$B$69,'ABP REC Deliveries'!$F214),
IF(P$4&gt;$G214,O214*(1-Inputs_ByYear!$D$4),0)),0)</f>
        <v>33175.591679999998</v>
      </c>
      <c r="Q214" s="248">
        <f>IF((Q$4-$G214)&lt;($C214+$B214),IF(Q$4=$G214+$B214,SUMIFS(INDEX('ABP REC Calc'!$G$6:$AB$69,,MATCH('ABP REC Deliveries'!$H214,'ABP REC Calc'!$G$5:$AB$5,0)),'ABP REC Calc'!$C$6:$C$69,'ABP REC Deliveries'!$E214,'ABP REC Calc'!$B$6:$B$69,'ABP REC Deliveries'!$F214),
IF(Q$4&gt;$G214,P214*(1-Inputs_ByYear!$D$4),0)),0)</f>
        <v>33009.713721599997</v>
      </c>
      <c r="R214" s="248">
        <f>IF((R$4-$G214)&lt;($C214+$B214),IF(R$4=$G214+$B214,SUMIFS(INDEX('ABP REC Calc'!$G$6:$AB$69,,MATCH('ABP REC Deliveries'!$H214,'ABP REC Calc'!$G$5:$AB$5,0)),'ABP REC Calc'!$C$6:$C$69,'ABP REC Deliveries'!$E214,'ABP REC Calc'!$B$6:$B$69,'ABP REC Deliveries'!$F214),
IF(R$4&gt;$G214,Q214*(1-Inputs_ByYear!$D$4),0)),0)</f>
        <v>32844.665152991998</v>
      </c>
      <c r="S214" s="248">
        <f>IF((S$4-$G214)&lt;($C214+$B214),IF(S$4=$G214+$B214,SUMIFS(INDEX('ABP REC Calc'!$G$6:$AB$69,,MATCH('ABP REC Deliveries'!$H214,'ABP REC Calc'!$G$5:$AB$5,0)),'ABP REC Calc'!$C$6:$C$69,'ABP REC Deliveries'!$E214,'ABP REC Calc'!$B$6:$B$69,'ABP REC Deliveries'!$F214),
IF(S$4&gt;$G214,R214*(1-Inputs_ByYear!$D$4),0)),0)</f>
        <v>32680.441827227038</v>
      </c>
      <c r="T214" s="248">
        <f>IF((T$4-$G214)&lt;($C214+$B214),IF(T$4=$G214+$B214,SUMIFS(INDEX('ABP REC Calc'!$G$6:$AB$69,,MATCH('ABP REC Deliveries'!$H214,'ABP REC Calc'!$G$5:$AB$5,0)),'ABP REC Calc'!$C$6:$C$69,'ABP REC Deliveries'!$E214,'ABP REC Calc'!$B$6:$B$69,'ABP REC Deliveries'!$F214),
IF(T$4&gt;$G214,S214*(1-Inputs_ByYear!$D$4),0)),0)</f>
        <v>32517.039618090901</v>
      </c>
      <c r="U214" s="248">
        <f>IF((U$4-$G214)&lt;($C214+$B214),IF(U$4=$G214+$B214,SUMIFS(INDEX('ABP REC Calc'!$G$6:$AB$69,,MATCH('ABP REC Deliveries'!$H214,'ABP REC Calc'!$G$5:$AB$5,0)),'ABP REC Calc'!$C$6:$C$69,'ABP REC Deliveries'!$E214,'ABP REC Calc'!$B$6:$B$69,'ABP REC Deliveries'!$F214),
IF(U$4&gt;$G214,T214*(1-Inputs_ByYear!$D$4),0)),0)</f>
        <v>32354.454420000446</v>
      </c>
      <c r="V214" s="248">
        <f>IF((V$4-$G214)&lt;($C214+$B214),IF(V$4=$G214+$B214,SUMIFS(INDEX('ABP REC Calc'!$G$6:$AB$69,,MATCH('ABP REC Deliveries'!$H214,'ABP REC Calc'!$G$5:$AB$5,0)),'ABP REC Calc'!$C$6:$C$69,'ABP REC Deliveries'!$E214,'ABP REC Calc'!$B$6:$B$69,'ABP REC Deliveries'!$F214),
IF(V$4&gt;$G214,U214*(1-Inputs_ByYear!$D$4),0)),0)</f>
        <v>32192.682147900443</v>
      </c>
      <c r="W214" s="248">
        <f>IF((W$4-$G214)&lt;($C214+$B214),IF(W$4=$G214+$B214,SUMIFS(INDEX('ABP REC Calc'!$G$6:$AB$69,,MATCH('ABP REC Deliveries'!$H214,'ABP REC Calc'!$G$5:$AB$5,0)),'ABP REC Calc'!$C$6:$C$69,'ABP REC Deliveries'!$E214,'ABP REC Calc'!$B$6:$B$69,'ABP REC Deliveries'!$F214),
IF(W$4&gt;$G214,V214*(1-Inputs_ByYear!$D$4),0)),0)</f>
        <v>32031.71873716094</v>
      </c>
      <c r="X214" s="248">
        <f>IF((X$4-$G214)&lt;($C214+$B214),IF(X$4=$G214+$B214,SUMIFS(INDEX('ABP REC Calc'!$G$6:$AB$69,,MATCH('ABP REC Deliveries'!$H214,'ABP REC Calc'!$G$5:$AB$5,0)),'ABP REC Calc'!$C$6:$C$69,'ABP REC Deliveries'!$E214,'ABP REC Calc'!$B$6:$B$69,'ABP REC Deliveries'!$F214),
IF(X$4&gt;$G214,W214*(1-Inputs_ByYear!$D$4),0)),0)</f>
        <v>31871.560143475133</v>
      </c>
      <c r="Y214" s="248">
        <f>IF((Y$4-$G214)&lt;($C214+$B214),IF(Y$4=$G214+$B214,SUMIFS(INDEX('ABP REC Calc'!$G$6:$AB$69,,MATCH('ABP REC Deliveries'!$H214,'ABP REC Calc'!$G$5:$AB$5,0)),'ABP REC Calc'!$C$6:$C$69,'ABP REC Deliveries'!$E214,'ABP REC Calc'!$B$6:$B$69,'ABP REC Deliveries'!$F214),
IF(Y$4&gt;$G214,X214*(1-Inputs_ByYear!$D$4),0)),0)</f>
        <v>31712.202342757759</v>
      </c>
      <c r="Z214" s="248">
        <f>IF((Z$4-$G214)&lt;($C214+$B214),IF(Z$4=$G214+$B214,SUMIFS(INDEX('ABP REC Calc'!$G$6:$AB$69,,MATCH('ABP REC Deliveries'!$H214,'ABP REC Calc'!$G$5:$AB$5,0)),'ABP REC Calc'!$C$6:$C$69,'ABP REC Deliveries'!$E214,'ABP REC Calc'!$B$6:$B$69,'ABP REC Deliveries'!$F214),
IF(Z$4&gt;$G214,Y214*(1-Inputs_ByYear!$D$4),0)),0)</f>
        <v>31553.641331043971</v>
      </c>
      <c r="AA214" s="248">
        <f>IF((AA$4-$G214)&lt;($C214+$B214),IF(AA$4=$G214+$B214,SUMIFS(INDEX('ABP REC Calc'!$G$6:$AB$69,,MATCH('ABP REC Deliveries'!$H214,'ABP REC Calc'!$G$5:$AB$5,0)),'ABP REC Calc'!$C$6:$C$69,'ABP REC Deliveries'!$E214,'ABP REC Calc'!$B$6:$B$69,'ABP REC Deliveries'!$F214),
IF(AA$4&gt;$G214,Z214*(1-Inputs_ByYear!$D$4),0)),0)</f>
        <v>31395.873124388752</v>
      </c>
      <c r="AB214" s="248">
        <f>IF((AB$4-$G214)&lt;($C214+$B214),IF(AB$4=$G214+$B214,SUMIFS(INDEX('ABP REC Calc'!$G$6:$AB$69,,MATCH('ABP REC Deliveries'!$H214,'ABP REC Calc'!$G$5:$AB$5,0)),'ABP REC Calc'!$C$6:$C$69,'ABP REC Deliveries'!$E214,'ABP REC Calc'!$B$6:$B$69,'ABP REC Deliveries'!$F214),
IF(AB$4&gt;$G214,AA214*(1-Inputs_ByYear!$D$4),0)),0)</f>
        <v>31238.893758766808</v>
      </c>
      <c r="AC214" s="248">
        <f>IF((AC$4-$G214)&lt;($C214+$B214),IF(AC$4=$G214+$B214,SUMIFS(INDEX('ABP REC Calc'!$G$6:$AB$69,,MATCH('ABP REC Deliveries'!$H214,'ABP REC Calc'!$G$5:$AB$5,0)),'ABP REC Calc'!$C$6:$C$69,'ABP REC Deliveries'!$E214,'ABP REC Calc'!$B$6:$B$69,'ABP REC Deliveries'!$F214),
IF(AC$4&gt;$G214,AB214*(1-Inputs_ByYear!$D$4),0)),0)</f>
        <v>31082.699289972974</v>
      </c>
      <c r="AD214" s="248">
        <f>IF((AD$4-$G214)&lt;($C214+$B214),IF(AD$4=$G214+$B214,SUMIFS(INDEX('ABP REC Calc'!$G$6:$AB$69,,MATCH('ABP REC Deliveries'!$H214,'ABP REC Calc'!$G$5:$AB$5,0)),'ABP REC Calc'!$C$6:$C$69,'ABP REC Deliveries'!$E214,'ABP REC Calc'!$B$6:$B$69,'ABP REC Deliveries'!$F214),
IF(AD$4&gt;$G214,AC214*(1-Inputs_ByYear!$D$4),0)),0)</f>
        <v>30927.285793523108</v>
      </c>
    </row>
    <row r="215" spans="2:30" ht="14.45" customHeight="1">
      <c r="B215" s="64">
        <v>1</v>
      </c>
      <c r="C215" s="64">
        <v>15</v>
      </c>
      <c r="D215" s="64" t="s">
        <v>229</v>
      </c>
      <c r="E215" s="234" t="s">
        <v>210</v>
      </c>
      <c r="F215" s="231" t="s">
        <v>231</v>
      </c>
      <c r="G215" s="231">
        <f t="shared" si="10"/>
        <v>2031</v>
      </c>
      <c r="H215" s="239" t="s">
        <v>29</v>
      </c>
      <c r="I215" s="247">
        <v>0</v>
      </c>
      <c r="J215" s="248">
        <f>IF((J$4-$G215)&lt;($C215+$B215),IF(J$4=$G215+$B215,SUMIFS(INDEX('ABP REC Calc'!$G$6:$AB$69,,MATCH('ABP REC Deliveries'!$H215,'ABP REC Calc'!$G$5:$AB$5,0)),'ABP REC Calc'!$C$6:$C$69,'ABP REC Deliveries'!$E215,'ABP REC Calc'!$B$6:$B$69,'ABP REC Deliveries'!$F215),
IF(J$4&gt;$G215,I215*(1-Inputs_ByYear!$D$4),0)),0)</f>
        <v>0</v>
      </c>
      <c r="K215" s="248">
        <f>IF((K$4-$G215)&lt;($C215+$B215),IF(K$4=$G215+$B215,SUMIFS(INDEX('ABP REC Calc'!$G$6:$AB$69,,MATCH('ABP REC Deliveries'!$H215,'ABP REC Calc'!$G$5:$AB$5,0)),'ABP REC Calc'!$C$6:$C$69,'ABP REC Deliveries'!$E215,'ABP REC Calc'!$B$6:$B$69,'ABP REC Deliveries'!$F215),
IF(K$4&gt;$G215,J215*(1-Inputs_ByYear!$D$4),0)),0)</f>
        <v>0</v>
      </c>
      <c r="L215" s="248">
        <f>IF((L$4-$G215)&lt;($C215+$B215),IF(L$4=$G215+$B215,SUMIFS(INDEX('ABP REC Calc'!$G$6:$AB$69,,MATCH('ABP REC Deliveries'!$H215,'ABP REC Calc'!$G$5:$AB$5,0)),'ABP REC Calc'!$C$6:$C$69,'ABP REC Deliveries'!$E215,'ABP REC Calc'!$B$6:$B$69,'ABP REC Deliveries'!$F215),
IF(L$4&gt;$G215,K215*(1-Inputs_ByYear!$D$4),0)),0)</f>
        <v>0</v>
      </c>
      <c r="M215" s="248">
        <f>IF((M$4-$G215)&lt;($C215+$B215),IF(M$4=$G215+$B215,SUMIFS(INDEX('ABP REC Calc'!$G$6:$AB$69,,MATCH('ABP REC Deliveries'!$H215,'ABP REC Calc'!$G$5:$AB$5,0)),'ABP REC Calc'!$C$6:$C$69,'ABP REC Deliveries'!$E215,'ABP REC Calc'!$B$6:$B$69,'ABP REC Deliveries'!$F215),
IF(M$4&gt;$G215,L215*(1-Inputs_ByYear!$D$4),0)),0)</f>
        <v>0</v>
      </c>
      <c r="N215" s="248">
        <f>IF((N$4-$G215)&lt;($C215+$B215),IF(N$4=$G215+$B215,SUMIFS(INDEX('ABP REC Calc'!$G$6:$AB$69,,MATCH('ABP REC Deliveries'!$H215,'ABP REC Calc'!$G$5:$AB$5,0)),'ABP REC Calc'!$C$6:$C$69,'ABP REC Deliveries'!$E215,'ABP REC Calc'!$B$6:$B$69,'ABP REC Deliveries'!$F215),
IF(N$4&gt;$G215,M215*(1-Inputs_ByYear!$D$4),0)),0)</f>
        <v>0</v>
      </c>
      <c r="O215" s="248">
        <f>IF((O$4-$G215)&lt;($C215+$B215),IF(O$4=$G215+$B215,SUMIFS(INDEX('ABP REC Calc'!$G$6:$AB$69,,MATCH('ABP REC Deliveries'!$H215,'ABP REC Calc'!$G$5:$AB$5,0)),'ABP REC Calc'!$C$6:$C$69,'ABP REC Deliveries'!$E215,'ABP REC Calc'!$B$6:$B$69,'ABP REC Deliveries'!$F215),
IF(O$4&gt;$G215,N215*(1-Inputs_ByYear!$D$4),0)),0)</f>
        <v>0</v>
      </c>
      <c r="P215" s="248">
        <f>IF((P$4-$G215)&lt;($C215+$B215),IF(P$4=$G215+$B215,SUMIFS(INDEX('ABP REC Calc'!$G$6:$AB$69,,MATCH('ABP REC Deliveries'!$H215,'ABP REC Calc'!$G$5:$AB$5,0)),'ABP REC Calc'!$C$6:$C$69,'ABP REC Deliveries'!$E215,'ABP REC Calc'!$B$6:$B$69,'ABP REC Deliveries'!$F215),
IF(P$4&gt;$G215,O215*(1-Inputs_ByYear!$D$4),0)),0)</f>
        <v>0</v>
      </c>
      <c r="Q215" s="248">
        <f>IF((Q$4-$G215)&lt;($C215+$B215),IF(Q$4=$G215+$B215,SUMIFS(INDEX('ABP REC Calc'!$G$6:$AB$69,,MATCH('ABP REC Deliveries'!$H215,'ABP REC Calc'!$G$5:$AB$5,0)),'ABP REC Calc'!$C$6:$C$69,'ABP REC Deliveries'!$E215,'ABP REC Calc'!$B$6:$B$69,'ABP REC Deliveries'!$F215),
IF(Q$4&gt;$G215,P215*(1-Inputs_ByYear!$D$4),0)),0)</f>
        <v>33175.591679999998</v>
      </c>
      <c r="R215" s="248">
        <f>IF((R$4-$G215)&lt;($C215+$B215),IF(R$4=$G215+$B215,SUMIFS(INDEX('ABP REC Calc'!$G$6:$AB$69,,MATCH('ABP REC Deliveries'!$H215,'ABP REC Calc'!$G$5:$AB$5,0)),'ABP REC Calc'!$C$6:$C$69,'ABP REC Deliveries'!$E215,'ABP REC Calc'!$B$6:$B$69,'ABP REC Deliveries'!$F215),
IF(R$4&gt;$G215,Q215*(1-Inputs_ByYear!$D$4),0)),0)</f>
        <v>33009.713721599997</v>
      </c>
      <c r="S215" s="248">
        <f>IF((S$4-$G215)&lt;($C215+$B215),IF(S$4=$G215+$B215,SUMIFS(INDEX('ABP REC Calc'!$G$6:$AB$69,,MATCH('ABP REC Deliveries'!$H215,'ABP REC Calc'!$G$5:$AB$5,0)),'ABP REC Calc'!$C$6:$C$69,'ABP REC Deliveries'!$E215,'ABP REC Calc'!$B$6:$B$69,'ABP REC Deliveries'!$F215),
IF(S$4&gt;$G215,R215*(1-Inputs_ByYear!$D$4),0)),0)</f>
        <v>32844.665152991998</v>
      </c>
      <c r="T215" s="248">
        <f>IF((T$4-$G215)&lt;($C215+$B215),IF(T$4=$G215+$B215,SUMIFS(INDEX('ABP REC Calc'!$G$6:$AB$69,,MATCH('ABP REC Deliveries'!$H215,'ABP REC Calc'!$G$5:$AB$5,0)),'ABP REC Calc'!$C$6:$C$69,'ABP REC Deliveries'!$E215,'ABP REC Calc'!$B$6:$B$69,'ABP REC Deliveries'!$F215),
IF(T$4&gt;$G215,S215*(1-Inputs_ByYear!$D$4),0)),0)</f>
        <v>32680.441827227038</v>
      </c>
      <c r="U215" s="248">
        <f>IF((U$4-$G215)&lt;($C215+$B215),IF(U$4=$G215+$B215,SUMIFS(INDEX('ABP REC Calc'!$G$6:$AB$69,,MATCH('ABP REC Deliveries'!$H215,'ABP REC Calc'!$G$5:$AB$5,0)),'ABP REC Calc'!$C$6:$C$69,'ABP REC Deliveries'!$E215,'ABP REC Calc'!$B$6:$B$69,'ABP REC Deliveries'!$F215),
IF(U$4&gt;$G215,T215*(1-Inputs_ByYear!$D$4),0)),0)</f>
        <v>32517.039618090901</v>
      </c>
      <c r="V215" s="248">
        <f>IF((V$4-$G215)&lt;($C215+$B215),IF(V$4=$G215+$B215,SUMIFS(INDEX('ABP REC Calc'!$G$6:$AB$69,,MATCH('ABP REC Deliveries'!$H215,'ABP REC Calc'!$G$5:$AB$5,0)),'ABP REC Calc'!$C$6:$C$69,'ABP REC Deliveries'!$E215,'ABP REC Calc'!$B$6:$B$69,'ABP REC Deliveries'!$F215),
IF(V$4&gt;$G215,U215*(1-Inputs_ByYear!$D$4),0)),0)</f>
        <v>32354.454420000446</v>
      </c>
      <c r="W215" s="248">
        <f>IF((W$4-$G215)&lt;($C215+$B215),IF(W$4=$G215+$B215,SUMIFS(INDEX('ABP REC Calc'!$G$6:$AB$69,,MATCH('ABP REC Deliveries'!$H215,'ABP REC Calc'!$G$5:$AB$5,0)),'ABP REC Calc'!$C$6:$C$69,'ABP REC Deliveries'!$E215,'ABP REC Calc'!$B$6:$B$69,'ABP REC Deliveries'!$F215),
IF(W$4&gt;$G215,V215*(1-Inputs_ByYear!$D$4),0)),0)</f>
        <v>32192.682147900443</v>
      </c>
      <c r="X215" s="248">
        <f>IF((X$4-$G215)&lt;($C215+$B215),IF(X$4=$G215+$B215,SUMIFS(INDEX('ABP REC Calc'!$G$6:$AB$69,,MATCH('ABP REC Deliveries'!$H215,'ABP REC Calc'!$G$5:$AB$5,0)),'ABP REC Calc'!$C$6:$C$69,'ABP REC Deliveries'!$E215,'ABP REC Calc'!$B$6:$B$69,'ABP REC Deliveries'!$F215),
IF(X$4&gt;$G215,W215*(1-Inputs_ByYear!$D$4),0)),0)</f>
        <v>32031.71873716094</v>
      </c>
      <c r="Y215" s="248">
        <f>IF((Y$4-$G215)&lt;($C215+$B215),IF(Y$4=$G215+$B215,SUMIFS(INDEX('ABP REC Calc'!$G$6:$AB$69,,MATCH('ABP REC Deliveries'!$H215,'ABP REC Calc'!$G$5:$AB$5,0)),'ABP REC Calc'!$C$6:$C$69,'ABP REC Deliveries'!$E215,'ABP REC Calc'!$B$6:$B$69,'ABP REC Deliveries'!$F215),
IF(Y$4&gt;$G215,X215*(1-Inputs_ByYear!$D$4),0)),0)</f>
        <v>31871.560143475133</v>
      </c>
      <c r="Z215" s="248">
        <f>IF((Z$4-$G215)&lt;($C215+$B215),IF(Z$4=$G215+$B215,SUMIFS(INDEX('ABP REC Calc'!$G$6:$AB$69,,MATCH('ABP REC Deliveries'!$H215,'ABP REC Calc'!$G$5:$AB$5,0)),'ABP REC Calc'!$C$6:$C$69,'ABP REC Deliveries'!$E215,'ABP REC Calc'!$B$6:$B$69,'ABP REC Deliveries'!$F215),
IF(Z$4&gt;$G215,Y215*(1-Inputs_ByYear!$D$4),0)),0)</f>
        <v>31712.202342757759</v>
      </c>
      <c r="AA215" s="248">
        <f>IF((AA$4-$G215)&lt;($C215+$B215),IF(AA$4=$G215+$B215,SUMIFS(INDEX('ABP REC Calc'!$G$6:$AB$69,,MATCH('ABP REC Deliveries'!$H215,'ABP REC Calc'!$G$5:$AB$5,0)),'ABP REC Calc'!$C$6:$C$69,'ABP REC Deliveries'!$E215,'ABP REC Calc'!$B$6:$B$69,'ABP REC Deliveries'!$F215),
IF(AA$4&gt;$G215,Z215*(1-Inputs_ByYear!$D$4),0)),0)</f>
        <v>31553.641331043971</v>
      </c>
      <c r="AB215" s="248">
        <f>IF((AB$4-$G215)&lt;($C215+$B215),IF(AB$4=$G215+$B215,SUMIFS(INDEX('ABP REC Calc'!$G$6:$AB$69,,MATCH('ABP REC Deliveries'!$H215,'ABP REC Calc'!$G$5:$AB$5,0)),'ABP REC Calc'!$C$6:$C$69,'ABP REC Deliveries'!$E215,'ABP REC Calc'!$B$6:$B$69,'ABP REC Deliveries'!$F215),
IF(AB$4&gt;$G215,AA215*(1-Inputs_ByYear!$D$4),0)),0)</f>
        <v>31395.873124388752</v>
      </c>
      <c r="AC215" s="248">
        <f>IF((AC$4-$G215)&lt;($C215+$B215),IF(AC$4=$G215+$B215,SUMIFS(INDEX('ABP REC Calc'!$G$6:$AB$69,,MATCH('ABP REC Deliveries'!$H215,'ABP REC Calc'!$G$5:$AB$5,0)),'ABP REC Calc'!$C$6:$C$69,'ABP REC Deliveries'!$E215,'ABP REC Calc'!$B$6:$B$69,'ABP REC Deliveries'!$F215),
IF(AC$4&gt;$G215,AB215*(1-Inputs_ByYear!$D$4),0)),0)</f>
        <v>31238.893758766808</v>
      </c>
      <c r="AD215" s="248">
        <f>IF((AD$4-$G215)&lt;($C215+$B215),IF(AD$4=$G215+$B215,SUMIFS(INDEX('ABP REC Calc'!$G$6:$AB$69,,MATCH('ABP REC Deliveries'!$H215,'ABP REC Calc'!$G$5:$AB$5,0)),'ABP REC Calc'!$C$6:$C$69,'ABP REC Deliveries'!$E215,'ABP REC Calc'!$B$6:$B$69,'ABP REC Deliveries'!$F215),
IF(AD$4&gt;$G215,AC215*(1-Inputs_ByYear!$D$4),0)),0)</f>
        <v>31082.699289972974</v>
      </c>
    </row>
    <row r="216" spans="2:30" ht="14.45" customHeight="1">
      <c r="B216" s="64">
        <v>1</v>
      </c>
      <c r="C216" s="64">
        <v>15</v>
      </c>
      <c r="D216" s="64" t="s">
        <v>229</v>
      </c>
      <c r="E216" s="234" t="s">
        <v>210</v>
      </c>
      <c r="F216" s="231" t="s">
        <v>231</v>
      </c>
      <c r="G216" s="231">
        <f t="shared" si="10"/>
        <v>2032</v>
      </c>
      <c r="H216" s="239" t="s">
        <v>30</v>
      </c>
      <c r="I216" s="247">
        <v>0</v>
      </c>
      <c r="J216" s="248">
        <f>IF((J$4-$G216)&lt;($C216+$B216),IF(J$4=$G216+$B216,SUMIFS(INDEX('ABP REC Calc'!$G$6:$AB$69,,MATCH('ABP REC Deliveries'!$H216,'ABP REC Calc'!$G$5:$AB$5,0)),'ABP REC Calc'!$C$6:$C$69,'ABP REC Deliveries'!$E216,'ABP REC Calc'!$B$6:$B$69,'ABP REC Deliveries'!$F216),
IF(J$4&gt;$G216,I216*(1-Inputs_ByYear!$D$4),0)),0)</f>
        <v>0</v>
      </c>
      <c r="K216" s="248">
        <f>IF((K$4-$G216)&lt;($C216+$B216),IF(K$4=$G216+$B216,SUMIFS(INDEX('ABP REC Calc'!$G$6:$AB$69,,MATCH('ABP REC Deliveries'!$H216,'ABP REC Calc'!$G$5:$AB$5,0)),'ABP REC Calc'!$C$6:$C$69,'ABP REC Deliveries'!$E216,'ABP REC Calc'!$B$6:$B$69,'ABP REC Deliveries'!$F216),
IF(K$4&gt;$G216,J216*(1-Inputs_ByYear!$D$4),0)),0)</f>
        <v>0</v>
      </c>
      <c r="L216" s="248">
        <f>IF((L$4-$G216)&lt;($C216+$B216),IF(L$4=$G216+$B216,SUMIFS(INDEX('ABP REC Calc'!$G$6:$AB$69,,MATCH('ABP REC Deliveries'!$H216,'ABP REC Calc'!$G$5:$AB$5,0)),'ABP REC Calc'!$C$6:$C$69,'ABP REC Deliveries'!$E216,'ABP REC Calc'!$B$6:$B$69,'ABP REC Deliveries'!$F216),
IF(L$4&gt;$G216,K216*(1-Inputs_ByYear!$D$4),0)),0)</f>
        <v>0</v>
      </c>
      <c r="M216" s="248">
        <f>IF((M$4-$G216)&lt;($C216+$B216),IF(M$4=$G216+$B216,SUMIFS(INDEX('ABP REC Calc'!$G$6:$AB$69,,MATCH('ABP REC Deliveries'!$H216,'ABP REC Calc'!$G$5:$AB$5,0)),'ABP REC Calc'!$C$6:$C$69,'ABP REC Deliveries'!$E216,'ABP REC Calc'!$B$6:$B$69,'ABP REC Deliveries'!$F216),
IF(M$4&gt;$G216,L216*(1-Inputs_ByYear!$D$4),0)),0)</f>
        <v>0</v>
      </c>
      <c r="N216" s="248">
        <f>IF((N$4-$G216)&lt;($C216+$B216),IF(N$4=$G216+$B216,SUMIFS(INDEX('ABP REC Calc'!$G$6:$AB$69,,MATCH('ABP REC Deliveries'!$H216,'ABP REC Calc'!$G$5:$AB$5,0)),'ABP REC Calc'!$C$6:$C$69,'ABP REC Deliveries'!$E216,'ABP REC Calc'!$B$6:$B$69,'ABP REC Deliveries'!$F216),
IF(N$4&gt;$G216,M216*(1-Inputs_ByYear!$D$4),0)),0)</f>
        <v>0</v>
      </c>
      <c r="O216" s="248">
        <f>IF((O$4-$G216)&lt;($C216+$B216),IF(O$4=$G216+$B216,SUMIFS(INDEX('ABP REC Calc'!$G$6:$AB$69,,MATCH('ABP REC Deliveries'!$H216,'ABP REC Calc'!$G$5:$AB$5,0)),'ABP REC Calc'!$C$6:$C$69,'ABP REC Deliveries'!$E216,'ABP REC Calc'!$B$6:$B$69,'ABP REC Deliveries'!$F216),
IF(O$4&gt;$G216,N216*(1-Inputs_ByYear!$D$4),0)),0)</f>
        <v>0</v>
      </c>
      <c r="P216" s="248">
        <f>IF((P$4-$G216)&lt;($C216+$B216),IF(P$4=$G216+$B216,SUMIFS(INDEX('ABP REC Calc'!$G$6:$AB$69,,MATCH('ABP REC Deliveries'!$H216,'ABP REC Calc'!$G$5:$AB$5,0)),'ABP REC Calc'!$C$6:$C$69,'ABP REC Deliveries'!$E216,'ABP REC Calc'!$B$6:$B$69,'ABP REC Deliveries'!$F216),
IF(P$4&gt;$G216,O216*(1-Inputs_ByYear!$D$4),0)),0)</f>
        <v>0</v>
      </c>
      <c r="Q216" s="248">
        <f>IF((Q$4-$G216)&lt;($C216+$B216),IF(Q$4=$G216+$B216,SUMIFS(INDEX('ABP REC Calc'!$G$6:$AB$69,,MATCH('ABP REC Deliveries'!$H216,'ABP REC Calc'!$G$5:$AB$5,0)),'ABP REC Calc'!$C$6:$C$69,'ABP REC Deliveries'!$E216,'ABP REC Calc'!$B$6:$B$69,'ABP REC Deliveries'!$F216),
IF(Q$4&gt;$G216,P216*(1-Inputs_ByYear!$D$4),0)),0)</f>
        <v>0</v>
      </c>
      <c r="R216" s="248">
        <f>IF((R$4-$G216)&lt;($C216+$B216),IF(R$4=$G216+$B216,SUMIFS(INDEX('ABP REC Calc'!$G$6:$AB$69,,MATCH('ABP REC Deliveries'!$H216,'ABP REC Calc'!$G$5:$AB$5,0)),'ABP REC Calc'!$C$6:$C$69,'ABP REC Deliveries'!$E216,'ABP REC Calc'!$B$6:$B$69,'ABP REC Deliveries'!$F216),
IF(R$4&gt;$G216,Q216*(1-Inputs_ByYear!$D$4),0)),0)</f>
        <v>33175.591679999998</v>
      </c>
      <c r="S216" s="248">
        <f>IF((S$4-$G216)&lt;($C216+$B216),IF(S$4=$G216+$B216,SUMIFS(INDEX('ABP REC Calc'!$G$6:$AB$69,,MATCH('ABP REC Deliveries'!$H216,'ABP REC Calc'!$G$5:$AB$5,0)),'ABP REC Calc'!$C$6:$C$69,'ABP REC Deliveries'!$E216,'ABP REC Calc'!$B$6:$B$69,'ABP REC Deliveries'!$F216),
IF(S$4&gt;$G216,R216*(1-Inputs_ByYear!$D$4),0)),0)</f>
        <v>33009.713721599997</v>
      </c>
      <c r="T216" s="248">
        <f>IF((T$4-$G216)&lt;($C216+$B216),IF(T$4=$G216+$B216,SUMIFS(INDEX('ABP REC Calc'!$G$6:$AB$69,,MATCH('ABP REC Deliveries'!$H216,'ABP REC Calc'!$G$5:$AB$5,0)),'ABP REC Calc'!$C$6:$C$69,'ABP REC Deliveries'!$E216,'ABP REC Calc'!$B$6:$B$69,'ABP REC Deliveries'!$F216),
IF(T$4&gt;$G216,S216*(1-Inputs_ByYear!$D$4),0)),0)</f>
        <v>32844.665152991998</v>
      </c>
      <c r="U216" s="248">
        <f>IF((U$4-$G216)&lt;($C216+$B216),IF(U$4=$G216+$B216,SUMIFS(INDEX('ABP REC Calc'!$G$6:$AB$69,,MATCH('ABP REC Deliveries'!$H216,'ABP REC Calc'!$G$5:$AB$5,0)),'ABP REC Calc'!$C$6:$C$69,'ABP REC Deliveries'!$E216,'ABP REC Calc'!$B$6:$B$69,'ABP REC Deliveries'!$F216),
IF(U$4&gt;$G216,T216*(1-Inputs_ByYear!$D$4),0)),0)</f>
        <v>32680.441827227038</v>
      </c>
      <c r="V216" s="248">
        <f>IF((V$4-$G216)&lt;($C216+$B216),IF(V$4=$G216+$B216,SUMIFS(INDEX('ABP REC Calc'!$G$6:$AB$69,,MATCH('ABP REC Deliveries'!$H216,'ABP REC Calc'!$G$5:$AB$5,0)),'ABP REC Calc'!$C$6:$C$69,'ABP REC Deliveries'!$E216,'ABP REC Calc'!$B$6:$B$69,'ABP REC Deliveries'!$F216),
IF(V$4&gt;$G216,U216*(1-Inputs_ByYear!$D$4),0)),0)</f>
        <v>32517.039618090901</v>
      </c>
      <c r="W216" s="248">
        <f>IF((W$4-$G216)&lt;($C216+$B216),IF(W$4=$G216+$B216,SUMIFS(INDEX('ABP REC Calc'!$G$6:$AB$69,,MATCH('ABP REC Deliveries'!$H216,'ABP REC Calc'!$G$5:$AB$5,0)),'ABP REC Calc'!$C$6:$C$69,'ABP REC Deliveries'!$E216,'ABP REC Calc'!$B$6:$B$69,'ABP REC Deliveries'!$F216),
IF(W$4&gt;$G216,V216*(1-Inputs_ByYear!$D$4),0)),0)</f>
        <v>32354.454420000446</v>
      </c>
      <c r="X216" s="248">
        <f>IF((X$4-$G216)&lt;($C216+$B216),IF(X$4=$G216+$B216,SUMIFS(INDEX('ABP REC Calc'!$G$6:$AB$69,,MATCH('ABP REC Deliveries'!$H216,'ABP REC Calc'!$G$5:$AB$5,0)),'ABP REC Calc'!$C$6:$C$69,'ABP REC Deliveries'!$E216,'ABP REC Calc'!$B$6:$B$69,'ABP REC Deliveries'!$F216),
IF(X$4&gt;$G216,W216*(1-Inputs_ByYear!$D$4),0)),0)</f>
        <v>32192.682147900443</v>
      </c>
      <c r="Y216" s="248">
        <f>IF((Y$4-$G216)&lt;($C216+$B216),IF(Y$4=$G216+$B216,SUMIFS(INDEX('ABP REC Calc'!$G$6:$AB$69,,MATCH('ABP REC Deliveries'!$H216,'ABP REC Calc'!$G$5:$AB$5,0)),'ABP REC Calc'!$C$6:$C$69,'ABP REC Deliveries'!$E216,'ABP REC Calc'!$B$6:$B$69,'ABP REC Deliveries'!$F216),
IF(Y$4&gt;$G216,X216*(1-Inputs_ByYear!$D$4),0)),0)</f>
        <v>32031.71873716094</v>
      </c>
      <c r="Z216" s="248">
        <f>IF((Z$4-$G216)&lt;($C216+$B216),IF(Z$4=$G216+$B216,SUMIFS(INDEX('ABP REC Calc'!$G$6:$AB$69,,MATCH('ABP REC Deliveries'!$H216,'ABP REC Calc'!$G$5:$AB$5,0)),'ABP REC Calc'!$C$6:$C$69,'ABP REC Deliveries'!$E216,'ABP REC Calc'!$B$6:$B$69,'ABP REC Deliveries'!$F216),
IF(Z$4&gt;$G216,Y216*(1-Inputs_ByYear!$D$4),0)),0)</f>
        <v>31871.560143475133</v>
      </c>
      <c r="AA216" s="248">
        <f>IF((AA$4-$G216)&lt;($C216+$B216),IF(AA$4=$G216+$B216,SUMIFS(INDEX('ABP REC Calc'!$G$6:$AB$69,,MATCH('ABP REC Deliveries'!$H216,'ABP REC Calc'!$G$5:$AB$5,0)),'ABP REC Calc'!$C$6:$C$69,'ABP REC Deliveries'!$E216,'ABP REC Calc'!$B$6:$B$69,'ABP REC Deliveries'!$F216),
IF(AA$4&gt;$G216,Z216*(1-Inputs_ByYear!$D$4),0)),0)</f>
        <v>31712.202342757759</v>
      </c>
      <c r="AB216" s="248">
        <f>IF((AB$4-$G216)&lt;($C216+$B216),IF(AB$4=$G216+$B216,SUMIFS(INDEX('ABP REC Calc'!$G$6:$AB$69,,MATCH('ABP REC Deliveries'!$H216,'ABP REC Calc'!$G$5:$AB$5,0)),'ABP REC Calc'!$C$6:$C$69,'ABP REC Deliveries'!$E216,'ABP REC Calc'!$B$6:$B$69,'ABP REC Deliveries'!$F216),
IF(AB$4&gt;$G216,AA216*(1-Inputs_ByYear!$D$4),0)),0)</f>
        <v>31553.641331043971</v>
      </c>
      <c r="AC216" s="248">
        <f>IF((AC$4-$G216)&lt;($C216+$B216),IF(AC$4=$G216+$B216,SUMIFS(INDEX('ABP REC Calc'!$G$6:$AB$69,,MATCH('ABP REC Deliveries'!$H216,'ABP REC Calc'!$G$5:$AB$5,0)),'ABP REC Calc'!$C$6:$C$69,'ABP REC Deliveries'!$E216,'ABP REC Calc'!$B$6:$B$69,'ABP REC Deliveries'!$F216),
IF(AC$4&gt;$G216,AB216*(1-Inputs_ByYear!$D$4),0)),0)</f>
        <v>31395.873124388752</v>
      </c>
      <c r="AD216" s="248">
        <f>IF((AD$4-$G216)&lt;($C216+$B216),IF(AD$4=$G216+$B216,SUMIFS(INDEX('ABP REC Calc'!$G$6:$AB$69,,MATCH('ABP REC Deliveries'!$H216,'ABP REC Calc'!$G$5:$AB$5,0)),'ABP REC Calc'!$C$6:$C$69,'ABP REC Deliveries'!$E216,'ABP REC Calc'!$B$6:$B$69,'ABP REC Deliveries'!$F216),
IF(AD$4&gt;$G216,AC216*(1-Inputs_ByYear!$D$4),0)),0)</f>
        <v>31238.893758766808</v>
      </c>
    </row>
    <row r="217" spans="2:30" ht="14.45" customHeight="1">
      <c r="B217" s="64">
        <v>1</v>
      </c>
      <c r="C217" s="64">
        <v>15</v>
      </c>
      <c r="D217" s="64" t="s">
        <v>229</v>
      </c>
      <c r="E217" s="234" t="s">
        <v>210</v>
      </c>
      <c r="F217" s="231" t="s">
        <v>231</v>
      </c>
      <c r="G217" s="231">
        <f t="shared" si="10"/>
        <v>2033</v>
      </c>
      <c r="H217" s="239" t="s">
        <v>31</v>
      </c>
      <c r="I217" s="247">
        <v>0</v>
      </c>
      <c r="J217" s="248">
        <f>IF((J$4-$G217)&lt;($C217+$B217),IF(J$4=$G217+$B217,SUMIFS(INDEX('ABP REC Calc'!$G$6:$AB$69,,MATCH('ABP REC Deliveries'!$H217,'ABP REC Calc'!$G$5:$AB$5,0)),'ABP REC Calc'!$C$6:$C$69,'ABP REC Deliveries'!$E217,'ABP REC Calc'!$B$6:$B$69,'ABP REC Deliveries'!$F217),
IF(J$4&gt;$G217,I217*(1-Inputs_ByYear!$D$4),0)),0)</f>
        <v>0</v>
      </c>
      <c r="K217" s="248">
        <f>IF((K$4-$G217)&lt;($C217+$B217),IF(K$4=$G217+$B217,SUMIFS(INDEX('ABP REC Calc'!$G$6:$AB$69,,MATCH('ABP REC Deliveries'!$H217,'ABP REC Calc'!$G$5:$AB$5,0)),'ABP REC Calc'!$C$6:$C$69,'ABP REC Deliveries'!$E217,'ABP REC Calc'!$B$6:$B$69,'ABP REC Deliveries'!$F217),
IF(K$4&gt;$G217,J217*(1-Inputs_ByYear!$D$4),0)),0)</f>
        <v>0</v>
      </c>
      <c r="L217" s="248">
        <f>IF((L$4-$G217)&lt;($C217+$B217),IF(L$4=$G217+$B217,SUMIFS(INDEX('ABP REC Calc'!$G$6:$AB$69,,MATCH('ABP REC Deliveries'!$H217,'ABP REC Calc'!$G$5:$AB$5,0)),'ABP REC Calc'!$C$6:$C$69,'ABP REC Deliveries'!$E217,'ABP REC Calc'!$B$6:$B$69,'ABP REC Deliveries'!$F217),
IF(L$4&gt;$G217,K217*(1-Inputs_ByYear!$D$4),0)),0)</f>
        <v>0</v>
      </c>
      <c r="M217" s="248">
        <f>IF((M$4-$G217)&lt;($C217+$B217),IF(M$4=$G217+$B217,SUMIFS(INDEX('ABP REC Calc'!$G$6:$AB$69,,MATCH('ABP REC Deliveries'!$H217,'ABP REC Calc'!$G$5:$AB$5,0)),'ABP REC Calc'!$C$6:$C$69,'ABP REC Deliveries'!$E217,'ABP REC Calc'!$B$6:$B$69,'ABP REC Deliveries'!$F217),
IF(M$4&gt;$G217,L217*(1-Inputs_ByYear!$D$4),0)),0)</f>
        <v>0</v>
      </c>
      <c r="N217" s="248">
        <f>IF((N$4-$G217)&lt;($C217+$B217),IF(N$4=$G217+$B217,SUMIFS(INDEX('ABP REC Calc'!$G$6:$AB$69,,MATCH('ABP REC Deliveries'!$H217,'ABP REC Calc'!$G$5:$AB$5,0)),'ABP REC Calc'!$C$6:$C$69,'ABP REC Deliveries'!$E217,'ABP REC Calc'!$B$6:$B$69,'ABP REC Deliveries'!$F217),
IF(N$4&gt;$G217,M217*(1-Inputs_ByYear!$D$4),0)),0)</f>
        <v>0</v>
      </c>
      <c r="O217" s="248">
        <f>IF((O$4-$G217)&lt;($C217+$B217),IF(O$4=$G217+$B217,SUMIFS(INDEX('ABP REC Calc'!$G$6:$AB$69,,MATCH('ABP REC Deliveries'!$H217,'ABP REC Calc'!$G$5:$AB$5,0)),'ABP REC Calc'!$C$6:$C$69,'ABP REC Deliveries'!$E217,'ABP REC Calc'!$B$6:$B$69,'ABP REC Deliveries'!$F217),
IF(O$4&gt;$G217,N217*(1-Inputs_ByYear!$D$4),0)),0)</f>
        <v>0</v>
      </c>
      <c r="P217" s="248">
        <f>IF((P$4-$G217)&lt;($C217+$B217),IF(P$4=$G217+$B217,SUMIFS(INDEX('ABP REC Calc'!$G$6:$AB$69,,MATCH('ABP REC Deliveries'!$H217,'ABP REC Calc'!$G$5:$AB$5,0)),'ABP REC Calc'!$C$6:$C$69,'ABP REC Deliveries'!$E217,'ABP REC Calc'!$B$6:$B$69,'ABP REC Deliveries'!$F217),
IF(P$4&gt;$G217,O217*(1-Inputs_ByYear!$D$4),0)),0)</f>
        <v>0</v>
      </c>
      <c r="Q217" s="248">
        <f>IF((Q$4-$G217)&lt;($C217+$B217),IF(Q$4=$G217+$B217,SUMIFS(INDEX('ABP REC Calc'!$G$6:$AB$69,,MATCH('ABP REC Deliveries'!$H217,'ABP REC Calc'!$G$5:$AB$5,0)),'ABP REC Calc'!$C$6:$C$69,'ABP REC Deliveries'!$E217,'ABP REC Calc'!$B$6:$B$69,'ABP REC Deliveries'!$F217),
IF(Q$4&gt;$G217,P217*(1-Inputs_ByYear!$D$4),0)),0)</f>
        <v>0</v>
      </c>
      <c r="R217" s="248">
        <f>IF((R$4-$G217)&lt;($C217+$B217),IF(R$4=$G217+$B217,SUMIFS(INDEX('ABP REC Calc'!$G$6:$AB$69,,MATCH('ABP REC Deliveries'!$H217,'ABP REC Calc'!$G$5:$AB$5,0)),'ABP REC Calc'!$C$6:$C$69,'ABP REC Deliveries'!$E217,'ABP REC Calc'!$B$6:$B$69,'ABP REC Deliveries'!$F217),
IF(R$4&gt;$G217,Q217*(1-Inputs_ByYear!$D$4),0)),0)</f>
        <v>0</v>
      </c>
      <c r="S217" s="248">
        <f>IF((S$4-$G217)&lt;($C217+$B217),IF(S$4=$G217+$B217,SUMIFS(INDEX('ABP REC Calc'!$G$6:$AB$69,,MATCH('ABP REC Deliveries'!$H217,'ABP REC Calc'!$G$5:$AB$5,0)),'ABP REC Calc'!$C$6:$C$69,'ABP REC Deliveries'!$E217,'ABP REC Calc'!$B$6:$B$69,'ABP REC Deliveries'!$F217),
IF(S$4&gt;$G217,R217*(1-Inputs_ByYear!$D$4),0)),0)</f>
        <v>16587.795839999999</v>
      </c>
      <c r="T217" s="248">
        <f>IF((T$4-$G217)&lt;($C217+$B217),IF(T$4=$G217+$B217,SUMIFS(INDEX('ABP REC Calc'!$G$6:$AB$69,,MATCH('ABP REC Deliveries'!$H217,'ABP REC Calc'!$G$5:$AB$5,0)),'ABP REC Calc'!$C$6:$C$69,'ABP REC Deliveries'!$E217,'ABP REC Calc'!$B$6:$B$69,'ABP REC Deliveries'!$F217),
IF(T$4&gt;$G217,S217*(1-Inputs_ByYear!$D$4),0)),0)</f>
        <v>16504.856860799999</v>
      </c>
      <c r="U217" s="248">
        <f>IF((U$4-$G217)&lt;($C217+$B217),IF(U$4=$G217+$B217,SUMIFS(INDEX('ABP REC Calc'!$G$6:$AB$69,,MATCH('ABP REC Deliveries'!$H217,'ABP REC Calc'!$G$5:$AB$5,0)),'ABP REC Calc'!$C$6:$C$69,'ABP REC Deliveries'!$E217,'ABP REC Calc'!$B$6:$B$69,'ABP REC Deliveries'!$F217),
IF(U$4&gt;$G217,T217*(1-Inputs_ByYear!$D$4),0)),0)</f>
        <v>16422.332576495999</v>
      </c>
      <c r="V217" s="248">
        <f>IF((V$4-$G217)&lt;($C217+$B217),IF(V$4=$G217+$B217,SUMIFS(INDEX('ABP REC Calc'!$G$6:$AB$69,,MATCH('ABP REC Deliveries'!$H217,'ABP REC Calc'!$G$5:$AB$5,0)),'ABP REC Calc'!$C$6:$C$69,'ABP REC Deliveries'!$E217,'ABP REC Calc'!$B$6:$B$69,'ABP REC Deliveries'!$F217),
IF(V$4&gt;$G217,U217*(1-Inputs_ByYear!$D$4),0)),0)</f>
        <v>16340.220913613519</v>
      </c>
      <c r="W217" s="248">
        <f>IF((W$4-$G217)&lt;($C217+$B217),IF(W$4=$G217+$B217,SUMIFS(INDEX('ABP REC Calc'!$G$6:$AB$69,,MATCH('ABP REC Deliveries'!$H217,'ABP REC Calc'!$G$5:$AB$5,0)),'ABP REC Calc'!$C$6:$C$69,'ABP REC Deliveries'!$E217,'ABP REC Calc'!$B$6:$B$69,'ABP REC Deliveries'!$F217),
IF(W$4&gt;$G217,V217*(1-Inputs_ByYear!$D$4),0)),0)</f>
        <v>16258.519809045451</v>
      </c>
      <c r="X217" s="248">
        <f>IF((X$4-$G217)&lt;($C217+$B217),IF(X$4=$G217+$B217,SUMIFS(INDEX('ABP REC Calc'!$G$6:$AB$69,,MATCH('ABP REC Deliveries'!$H217,'ABP REC Calc'!$G$5:$AB$5,0)),'ABP REC Calc'!$C$6:$C$69,'ABP REC Deliveries'!$E217,'ABP REC Calc'!$B$6:$B$69,'ABP REC Deliveries'!$F217),
IF(X$4&gt;$G217,W217*(1-Inputs_ByYear!$D$4),0)),0)</f>
        <v>16177.227210000223</v>
      </c>
      <c r="Y217" s="248">
        <f>IF((Y$4-$G217)&lt;($C217+$B217),IF(Y$4=$G217+$B217,SUMIFS(INDEX('ABP REC Calc'!$G$6:$AB$69,,MATCH('ABP REC Deliveries'!$H217,'ABP REC Calc'!$G$5:$AB$5,0)),'ABP REC Calc'!$C$6:$C$69,'ABP REC Deliveries'!$E217,'ABP REC Calc'!$B$6:$B$69,'ABP REC Deliveries'!$F217),
IF(Y$4&gt;$G217,X217*(1-Inputs_ByYear!$D$4),0)),0)</f>
        <v>16096.341073950221</v>
      </c>
      <c r="Z217" s="248">
        <f>IF((Z$4-$G217)&lt;($C217+$B217),IF(Z$4=$G217+$B217,SUMIFS(INDEX('ABP REC Calc'!$G$6:$AB$69,,MATCH('ABP REC Deliveries'!$H217,'ABP REC Calc'!$G$5:$AB$5,0)),'ABP REC Calc'!$C$6:$C$69,'ABP REC Deliveries'!$E217,'ABP REC Calc'!$B$6:$B$69,'ABP REC Deliveries'!$F217),
IF(Z$4&gt;$G217,Y217*(1-Inputs_ByYear!$D$4),0)),0)</f>
        <v>16015.85936858047</v>
      </c>
      <c r="AA217" s="248">
        <f>IF((AA$4-$G217)&lt;($C217+$B217),IF(AA$4=$G217+$B217,SUMIFS(INDEX('ABP REC Calc'!$G$6:$AB$69,,MATCH('ABP REC Deliveries'!$H217,'ABP REC Calc'!$G$5:$AB$5,0)),'ABP REC Calc'!$C$6:$C$69,'ABP REC Deliveries'!$E217,'ABP REC Calc'!$B$6:$B$69,'ABP REC Deliveries'!$F217),
IF(AA$4&gt;$G217,Z217*(1-Inputs_ByYear!$D$4),0)),0)</f>
        <v>15935.780071737567</v>
      </c>
      <c r="AB217" s="248">
        <f>IF((AB$4-$G217)&lt;($C217+$B217),IF(AB$4=$G217+$B217,SUMIFS(INDEX('ABP REC Calc'!$G$6:$AB$69,,MATCH('ABP REC Deliveries'!$H217,'ABP REC Calc'!$G$5:$AB$5,0)),'ABP REC Calc'!$C$6:$C$69,'ABP REC Deliveries'!$E217,'ABP REC Calc'!$B$6:$B$69,'ABP REC Deliveries'!$F217),
IF(AB$4&gt;$G217,AA217*(1-Inputs_ByYear!$D$4),0)),0)</f>
        <v>15856.101171378879</v>
      </c>
      <c r="AC217" s="248">
        <f>IF((AC$4-$G217)&lt;($C217+$B217),IF(AC$4=$G217+$B217,SUMIFS(INDEX('ABP REC Calc'!$G$6:$AB$69,,MATCH('ABP REC Deliveries'!$H217,'ABP REC Calc'!$G$5:$AB$5,0)),'ABP REC Calc'!$C$6:$C$69,'ABP REC Deliveries'!$E217,'ABP REC Calc'!$B$6:$B$69,'ABP REC Deliveries'!$F217),
IF(AC$4&gt;$G217,AB217*(1-Inputs_ByYear!$D$4),0)),0)</f>
        <v>15776.820665521986</v>
      </c>
      <c r="AD217" s="248">
        <f>IF((AD$4-$G217)&lt;($C217+$B217),IF(AD$4=$G217+$B217,SUMIFS(INDEX('ABP REC Calc'!$G$6:$AB$69,,MATCH('ABP REC Deliveries'!$H217,'ABP REC Calc'!$G$5:$AB$5,0)),'ABP REC Calc'!$C$6:$C$69,'ABP REC Deliveries'!$E217,'ABP REC Calc'!$B$6:$B$69,'ABP REC Deliveries'!$F217),
IF(AD$4&gt;$G217,AC217*(1-Inputs_ByYear!$D$4),0)),0)</f>
        <v>15697.936562194376</v>
      </c>
    </row>
    <row r="218" spans="2:30" ht="14.45" customHeight="1">
      <c r="B218" s="64">
        <v>1</v>
      </c>
      <c r="C218" s="64">
        <v>15</v>
      </c>
      <c r="D218" s="64" t="s">
        <v>229</v>
      </c>
      <c r="E218" s="234" t="s">
        <v>210</v>
      </c>
      <c r="F218" s="231" t="s">
        <v>231</v>
      </c>
      <c r="G218" s="231">
        <f t="shared" si="10"/>
        <v>2034</v>
      </c>
      <c r="H218" s="239" t="s">
        <v>32</v>
      </c>
      <c r="I218" s="247">
        <v>0</v>
      </c>
      <c r="J218" s="248">
        <f>IF((J$4-$G218)&lt;($C218+$B218),IF(J$4=$G218+$B218,SUMIFS(INDEX('ABP REC Calc'!$G$6:$AB$69,,MATCH('ABP REC Deliveries'!$H218,'ABP REC Calc'!$G$5:$AB$5,0)),'ABP REC Calc'!$C$6:$C$69,'ABP REC Deliveries'!$E218,'ABP REC Calc'!$B$6:$B$69,'ABP REC Deliveries'!$F218),
IF(J$4&gt;$G218,I218*(1-Inputs_ByYear!$D$4),0)),0)</f>
        <v>0</v>
      </c>
      <c r="K218" s="248">
        <f>IF((K$4-$G218)&lt;($C218+$B218),IF(K$4=$G218+$B218,SUMIFS(INDEX('ABP REC Calc'!$G$6:$AB$69,,MATCH('ABP REC Deliveries'!$H218,'ABP REC Calc'!$G$5:$AB$5,0)),'ABP REC Calc'!$C$6:$C$69,'ABP REC Deliveries'!$E218,'ABP REC Calc'!$B$6:$B$69,'ABP REC Deliveries'!$F218),
IF(K$4&gt;$G218,J218*(1-Inputs_ByYear!$D$4),0)),0)</f>
        <v>0</v>
      </c>
      <c r="L218" s="248">
        <f>IF((L$4-$G218)&lt;($C218+$B218),IF(L$4=$G218+$B218,SUMIFS(INDEX('ABP REC Calc'!$G$6:$AB$69,,MATCH('ABP REC Deliveries'!$H218,'ABP REC Calc'!$G$5:$AB$5,0)),'ABP REC Calc'!$C$6:$C$69,'ABP REC Deliveries'!$E218,'ABP REC Calc'!$B$6:$B$69,'ABP REC Deliveries'!$F218),
IF(L$4&gt;$G218,K218*(1-Inputs_ByYear!$D$4),0)),0)</f>
        <v>0</v>
      </c>
      <c r="M218" s="248">
        <f>IF((M$4-$G218)&lt;($C218+$B218),IF(M$4=$G218+$B218,SUMIFS(INDEX('ABP REC Calc'!$G$6:$AB$69,,MATCH('ABP REC Deliveries'!$H218,'ABP REC Calc'!$G$5:$AB$5,0)),'ABP REC Calc'!$C$6:$C$69,'ABP REC Deliveries'!$E218,'ABP REC Calc'!$B$6:$B$69,'ABP REC Deliveries'!$F218),
IF(M$4&gt;$G218,L218*(1-Inputs_ByYear!$D$4),0)),0)</f>
        <v>0</v>
      </c>
      <c r="N218" s="248">
        <f>IF((N$4-$G218)&lt;($C218+$B218),IF(N$4=$G218+$B218,SUMIFS(INDEX('ABP REC Calc'!$G$6:$AB$69,,MATCH('ABP REC Deliveries'!$H218,'ABP REC Calc'!$G$5:$AB$5,0)),'ABP REC Calc'!$C$6:$C$69,'ABP REC Deliveries'!$E218,'ABP REC Calc'!$B$6:$B$69,'ABP REC Deliveries'!$F218),
IF(N$4&gt;$G218,M218*(1-Inputs_ByYear!$D$4),0)),0)</f>
        <v>0</v>
      </c>
      <c r="O218" s="248">
        <f>IF((O$4-$G218)&lt;($C218+$B218),IF(O$4=$G218+$B218,SUMIFS(INDEX('ABP REC Calc'!$G$6:$AB$69,,MATCH('ABP REC Deliveries'!$H218,'ABP REC Calc'!$G$5:$AB$5,0)),'ABP REC Calc'!$C$6:$C$69,'ABP REC Deliveries'!$E218,'ABP REC Calc'!$B$6:$B$69,'ABP REC Deliveries'!$F218),
IF(O$4&gt;$G218,N218*(1-Inputs_ByYear!$D$4),0)),0)</f>
        <v>0</v>
      </c>
      <c r="P218" s="248">
        <f>IF((P$4-$G218)&lt;($C218+$B218),IF(P$4=$G218+$B218,SUMIFS(INDEX('ABP REC Calc'!$G$6:$AB$69,,MATCH('ABP REC Deliveries'!$H218,'ABP REC Calc'!$G$5:$AB$5,0)),'ABP REC Calc'!$C$6:$C$69,'ABP REC Deliveries'!$E218,'ABP REC Calc'!$B$6:$B$69,'ABP REC Deliveries'!$F218),
IF(P$4&gt;$G218,O218*(1-Inputs_ByYear!$D$4),0)),0)</f>
        <v>0</v>
      </c>
      <c r="Q218" s="248">
        <f>IF((Q$4-$G218)&lt;($C218+$B218),IF(Q$4=$G218+$B218,SUMIFS(INDEX('ABP REC Calc'!$G$6:$AB$69,,MATCH('ABP REC Deliveries'!$H218,'ABP REC Calc'!$G$5:$AB$5,0)),'ABP REC Calc'!$C$6:$C$69,'ABP REC Deliveries'!$E218,'ABP REC Calc'!$B$6:$B$69,'ABP REC Deliveries'!$F218),
IF(Q$4&gt;$G218,P218*(1-Inputs_ByYear!$D$4),0)),0)</f>
        <v>0</v>
      </c>
      <c r="R218" s="248">
        <f>IF((R$4-$G218)&lt;($C218+$B218),IF(R$4=$G218+$B218,SUMIFS(INDEX('ABP REC Calc'!$G$6:$AB$69,,MATCH('ABP REC Deliveries'!$H218,'ABP REC Calc'!$G$5:$AB$5,0)),'ABP REC Calc'!$C$6:$C$69,'ABP REC Deliveries'!$E218,'ABP REC Calc'!$B$6:$B$69,'ABP REC Deliveries'!$F218),
IF(R$4&gt;$G218,Q218*(1-Inputs_ByYear!$D$4),0)),0)</f>
        <v>0</v>
      </c>
      <c r="S218" s="248">
        <f>IF((S$4-$G218)&lt;($C218+$B218),IF(S$4=$G218+$B218,SUMIFS(INDEX('ABP REC Calc'!$G$6:$AB$69,,MATCH('ABP REC Deliveries'!$H218,'ABP REC Calc'!$G$5:$AB$5,0)),'ABP REC Calc'!$C$6:$C$69,'ABP REC Deliveries'!$E218,'ABP REC Calc'!$B$6:$B$69,'ABP REC Deliveries'!$F218),
IF(S$4&gt;$G218,R218*(1-Inputs_ByYear!$D$4),0)),0)</f>
        <v>0</v>
      </c>
      <c r="T218" s="248">
        <f>IF((T$4-$G218)&lt;($C218+$B218),IF(T$4=$G218+$B218,SUMIFS(INDEX('ABP REC Calc'!$G$6:$AB$69,,MATCH('ABP REC Deliveries'!$H218,'ABP REC Calc'!$G$5:$AB$5,0)),'ABP REC Calc'!$C$6:$C$69,'ABP REC Deliveries'!$E218,'ABP REC Calc'!$B$6:$B$69,'ABP REC Deliveries'!$F218),
IF(T$4&gt;$G218,S218*(1-Inputs_ByYear!$D$4),0)),0)</f>
        <v>16587.795839999999</v>
      </c>
      <c r="U218" s="248">
        <f>IF((U$4-$G218)&lt;($C218+$B218),IF(U$4=$G218+$B218,SUMIFS(INDEX('ABP REC Calc'!$G$6:$AB$69,,MATCH('ABP REC Deliveries'!$H218,'ABP REC Calc'!$G$5:$AB$5,0)),'ABP REC Calc'!$C$6:$C$69,'ABP REC Deliveries'!$E218,'ABP REC Calc'!$B$6:$B$69,'ABP REC Deliveries'!$F218),
IF(U$4&gt;$G218,T218*(1-Inputs_ByYear!$D$4),0)),0)</f>
        <v>16504.856860799999</v>
      </c>
      <c r="V218" s="248">
        <f>IF((V$4-$G218)&lt;($C218+$B218),IF(V$4=$G218+$B218,SUMIFS(INDEX('ABP REC Calc'!$G$6:$AB$69,,MATCH('ABP REC Deliveries'!$H218,'ABP REC Calc'!$G$5:$AB$5,0)),'ABP REC Calc'!$C$6:$C$69,'ABP REC Deliveries'!$E218,'ABP REC Calc'!$B$6:$B$69,'ABP REC Deliveries'!$F218),
IF(V$4&gt;$G218,U218*(1-Inputs_ByYear!$D$4),0)),0)</f>
        <v>16422.332576495999</v>
      </c>
      <c r="W218" s="248">
        <f>IF((W$4-$G218)&lt;($C218+$B218),IF(W$4=$G218+$B218,SUMIFS(INDEX('ABP REC Calc'!$G$6:$AB$69,,MATCH('ABP REC Deliveries'!$H218,'ABP REC Calc'!$G$5:$AB$5,0)),'ABP REC Calc'!$C$6:$C$69,'ABP REC Deliveries'!$E218,'ABP REC Calc'!$B$6:$B$69,'ABP REC Deliveries'!$F218),
IF(W$4&gt;$G218,V218*(1-Inputs_ByYear!$D$4),0)),0)</f>
        <v>16340.220913613519</v>
      </c>
      <c r="X218" s="248">
        <f>IF((X$4-$G218)&lt;($C218+$B218),IF(X$4=$G218+$B218,SUMIFS(INDEX('ABP REC Calc'!$G$6:$AB$69,,MATCH('ABP REC Deliveries'!$H218,'ABP REC Calc'!$G$5:$AB$5,0)),'ABP REC Calc'!$C$6:$C$69,'ABP REC Deliveries'!$E218,'ABP REC Calc'!$B$6:$B$69,'ABP REC Deliveries'!$F218),
IF(X$4&gt;$G218,W218*(1-Inputs_ByYear!$D$4),0)),0)</f>
        <v>16258.519809045451</v>
      </c>
      <c r="Y218" s="248">
        <f>IF((Y$4-$G218)&lt;($C218+$B218),IF(Y$4=$G218+$B218,SUMIFS(INDEX('ABP REC Calc'!$G$6:$AB$69,,MATCH('ABP REC Deliveries'!$H218,'ABP REC Calc'!$G$5:$AB$5,0)),'ABP REC Calc'!$C$6:$C$69,'ABP REC Deliveries'!$E218,'ABP REC Calc'!$B$6:$B$69,'ABP REC Deliveries'!$F218),
IF(Y$4&gt;$G218,X218*(1-Inputs_ByYear!$D$4),0)),0)</f>
        <v>16177.227210000223</v>
      </c>
      <c r="Z218" s="248">
        <f>IF((Z$4-$G218)&lt;($C218+$B218),IF(Z$4=$G218+$B218,SUMIFS(INDEX('ABP REC Calc'!$G$6:$AB$69,,MATCH('ABP REC Deliveries'!$H218,'ABP REC Calc'!$G$5:$AB$5,0)),'ABP REC Calc'!$C$6:$C$69,'ABP REC Deliveries'!$E218,'ABP REC Calc'!$B$6:$B$69,'ABP REC Deliveries'!$F218),
IF(Z$4&gt;$G218,Y218*(1-Inputs_ByYear!$D$4),0)),0)</f>
        <v>16096.341073950221</v>
      </c>
      <c r="AA218" s="248">
        <f>IF((AA$4-$G218)&lt;($C218+$B218),IF(AA$4=$G218+$B218,SUMIFS(INDEX('ABP REC Calc'!$G$6:$AB$69,,MATCH('ABP REC Deliveries'!$H218,'ABP REC Calc'!$G$5:$AB$5,0)),'ABP REC Calc'!$C$6:$C$69,'ABP REC Deliveries'!$E218,'ABP REC Calc'!$B$6:$B$69,'ABP REC Deliveries'!$F218),
IF(AA$4&gt;$G218,Z218*(1-Inputs_ByYear!$D$4),0)),0)</f>
        <v>16015.85936858047</v>
      </c>
      <c r="AB218" s="248">
        <f>IF((AB$4-$G218)&lt;($C218+$B218),IF(AB$4=$G218+$B218,SUMIFS(INDEX('ABP REC Calc'!$G$6:$AB$69,,MATCH('ABP REC Deliveries'!$H218,'ABP REC Calc'!$G$5:$AB$5,0)),'ABP REC Calc'!$C$6:$C$69,'ABP REC Deliveries'!$E218,'ABP REC Calc'!$B$6:$B$69,'ABP REC Deliveries'!$F218),
IF(AB$4&gt;$G218,AA218*(1-Inputs_ByYear!$D$4),0)),0)</f>
        <v>15935.780071737567</v>
      </c>
      <c r="AC218" s="248">
        <f>IF((AC$4-$G218)&lt;($C218+$B218),IF(AC$4=$G218+$B218,SUMIFS(INDEX('ABP REC Calc'!$G$6:$AB$69,,MATCH('ABP REC Deliveries'!$H218,'ABP REC Calc'!$G$5:$AB$5,0)),'ABP REC Calc'!$C$6:$C$69,'ABP REC Deliveries'!$E218,'ABP REC Calc'!$B$6:$B$69,'ABP REC Deliveries'!$F218),
IF(AC$4&gt;$G218,AB218*(1-Inputs_ByYear!$D$4),0)),0)</f>
        <v>15856.101171378879</v>
      </c>
      <c r="AD218" s="248">
        <f>IF((AD$4-$G218)&lt;($C218+$B218),IF(AD$4=$G218+$B218,SUMIFS(INDEX('ABP REC Calc'!$G$6:$AB$69,,MATCH('ABP REC Deliveries'!$H218,'ABP REC Calc'!$G$5:$AB$5,0)),'ABP REC Calc'!$C$6:$C$69,'ABP REC Deliveries'!$E218,'ABP REC Calc'!$B$6:$B$69,'ABP REC Deliveries'!$F218),
IF(AD$4&gt;$G218,AC218*(1-Inputs_ByYear!$D$4),0)),0)</f>
        <v>15776.820665521986</v>
      </c>
    </row>
    <row r="219" spans="2:30" ht="14.45" customHeight="1">
      <c r="B219" s="64">
        <v>1</v>
      </c>
      <c r="C219" s="64">
        <v>15</v>
      </c>
      <c r="D219" s="64" t="s">
        <v>229</v>
      </c>
      <c r="E219" s="234" t="s">
        <v>210</v>
      </c>
      <c r="F219" s="231" t="s">
        <v>231</v>
      </c>
      <c r="G219" s="231">
        <f t="shared" si="10"/>
        <v>2035</v>
      </c>
      <c r="H219" s="239" t="s">
        <v>33</v>
      </c>
      <c r="I219" s="247">
        <v>0</v>
      </c>
      <c r="J219" s="248">
        <f>IF((J$4-$G219)&lt;($C219+$B219),IF(J$4=$G219+$B219,SUMIFS(INDEX('ABP REC Calc'!$G$6:$AB$69,,MATCH('ABP REC Deliveries'!$H219,'ABP REC Calc'!$G$5:$AB$5,0)),'ABP REC Calc'!$C$6:$C$69,'ABP REC Deliveries'!$E219,'ABP REC Calc'!$B$6:$B$69,'ABP REC Deliveries'!$F219),
IF(J$4&gt;$G219,I219*(1-Inputs_ByYear!$D$4),0)),0)</f>
        <v>0</v>
      </c>
      <c r="K219" s="248">
        <f>IF((K$4-$G219)&lt;($C219+$B219),IF(K$4=$G219+$B219,SUMIFS(INDEX('ABP REC Calc'!$G$6:$AB$69,,MATCH('ABP REC Deliveries'!$H219,'ABP REC Calc'!$G$5:$AB$5,0)),'ABP REC Calc'!$C$6:$C$69,'ABP REC Deliveries'!$E219,'ABP REC Calc'!$B$6:$B$69,'ABP REC Deliveries'!$F219),
IF(K$4&gt;$G219,J219*(1-Inputs_ByYear!$D$4),0)),0)</f>
        <v>0</v>
      </c>
      <c r="L219" s="248">
        <f>IF((L$4-$G219)&lt;($C219+$B219),IF(L$4=$G219+$B219,SUMIFS(INDEX('ABP REC Calc'!$G$6:$AB$69,,MATCH('ABP REC Deliveries'!$H219,'ABP REC Calc'!$G$5:$AB$5,0)),'ABP REC Calc'!$C$6:$C$69,'ABP REC Deliveries'!$E219,'ABP REC Calc'!$B$6:$B$69,'ABP REC Deliveries'!$F219),
IF(L$4&gt;$G219,K219*(1-Inputs_ByYear!$D$4),0)),0)</f>
        <v>0</v>
      </c>
      <c r="M219" s="248">
        <f>IF((M$4-$G219)&lt;($C219+$B219),IF(M$4=$G219+$B219,SUMIFS(INDEX('ABP REC Calc'!$G$6:$AB$69,,MATCH('ABP REC Deliveries'!$H219,'ABP REC Calc'!$G$5:$AB$5,0)),'ABP REC Calc'!$C$6:$C$69,'ABP REC Deliveries'!$E219,'ABP REC Calc'!$B$6:$B$69,'ABP REC Deliveries'!$F219),
IF(M$4&gt;$G219,L219*(1-Inputs_ByYear!$D$4),0)),0)</f>
        <v>0</v>
      </c>
      <c r="N219" s="248">
        <f>IF((N$4-$G219)&lt;($C219+$B219),IF(N$4=$G219+$B219,SUMIFS(INDEX('ABP REC Calc'!$G$6:$AB$69,,MATCH('ABP REC Deliveries'!$H219,'ABP REC Calc'!$G$5:$AB$5,0)),'ABP REC Calc'!$C$6:$C$69,'ABP REC Deliveries'!$E219,'ABP REC Calc'!$B$6:$B$69,'ABP REC Deliveries'!$F219),
IF(N$4&gt;$G219,M219*(1-Inputs_ByYear!$D$4),0)),0)</f>
        <v>0</v>
      </c>
      <c r="O219" s="248">
        <f>IF((O$4-$G219)&lt;($C219+$B219),IF(O$4=$G219+$B219,SUMIFS(INDEX('ABP REC Calc'!$G$6:$AB$69,,MATCH('ABP REC Deliveries'!$H219,'ABP REC Calc'!$G$5:$AB$5,0)),'ABP REC Calc'!$C$6:$C$69,'ABP REC Deliveries'!$E219,'ABP REC Calc'!$B$6:$B$69,'ABP REC Deliveries'!$F219),
IF(O$4&gt;$G219,N219*(1-Inputs_ByYear!$D$4),0)),0)</f>
        <v>0</v>
      </c>
      <c r="P219" s="248">
        <f>IF((P$4-$G219)&lt;($C219+$B219),IF(P$4=$G219+$B219,SUMIFS(INDEX('ABP REC Calc'!$G$6:$AB$69,,MATCH('ABP REC Deliveries'!$H219,'ABP REC Calc'!$G$5:$AB$5,0)),'ABP REC Calc'!$C$6:$C$69,'ABP REC Deliveries'!$E219,'ABP REC Calc'!$B$6:$B$69,'ABP REC Deliveries'!$F219),
IF(P$4&gt;$G219,O219*(1-Inputs_ByYear!$D$4),0)),0)</f>
        <v>0</v>
      </c>
      <c r="Q219" s="248">
        <f>IF((Q$4-$G219)&lt;($C219+$B219),IF(Q$4=$G219+$B219,SUMIFS(INDEX('ABP REC Calc'!$G$6:$AB$69,,MATCH('ABP REC Deliveries'!$H219,'ABP REC Calc'!$G$5:$AB$5,0)),'ABP REC Calc'!$C$6:$C$69,'ABP REC Deliveries'!$E219,'ABP REC Calc'!$B$6:$B$69,'ABP REC Deliveries'!$F219),
IF(Q$4&gt;$G219,P219*(1-Inputs_ByYear!$D$4),0)),0)</f>
        <v>0</v>
      </c>
      <c r="R219" s="248">
        <f>IF((R$4-$G219)&lt;($C219+$B219),IF(R$4=$G219+$B219,SUMIFS(INDEX('ABP REC Calc'!$G$6:$AB$69,,MATCH('ABP REC Deliveries'!$H219,'ABP REC Calc'!$G$5:$AB$5,0)),'ABP REC Calc'!$C$6:$C$69,'ABP REC Deliveries'!$E219,'ABP REC Calc'!$B$6:$B$69,'ABP REC Deliveries'!$F219),
IF(R$4&gt;$G219,Q219*(1-Inputs_ByYear!$D$4),0)),0)</f>
        <v>0</v>
      </c>
      <c r="S219" s="248">
        <f>IF((S$4-$G219)&lt;($C219+$B219),IF(S$4=$G219+$B219,SUMIFS(INDEX('ABP REC Calc'!$G$6:$AB$69,,MATCH('ABP REC Deliveries'!$H219,'ABP REC Calc'!$G$5:$AB$5,0)),'ABP REC Calc'!$C$6:$C$69,'ABP REC Deliveries'!$E219,'ABP REC Calc'!$B$6:$B$69,'ABP REC Deliveries'!$F219),
IF(S$4&gt;$G219,R219*(1-Inputs_ByYear!$D$4),0)),0)</f>
        <v>0</v>
      </c>
      <c r="T219" s="248">
        <f>IF((T$4-$G219)&lt;($C219+$B219),IF(T$4=$G219+$B219,SUMIFS(INDEX('ABP REC Calc'!$G$6:$AB$69,,MATCH('ABP REC Deliveries'!$H219,'ABP REC Calc'!$G$5:$AB$5,0)),'ABP REC Calc'!$C$6:$C$69,'ABP REC Deliveries'!$E219,'ABP REC Calc'!$B$6:$B$69,'ABP REC Deliveries'!$F219),
IF(T$4&gt;$G219,S219*(1-Inputs_ByYear!$D$4),0)),0)</f>
        <v>0</v>
      </c>
      <c r="U219" s="248">
        <f>IF((U$4-$G219)&lt;($C219+$B219),IF(U$4=$G219+$B219,SUMIFS(INDEX('ABP REC Calc'!$G$6:$AB$69,,MATCH('ABP REC Deliveries'!$H219,'ABP REC Calc'!$G$5:$AB$5,0)),'ABP REC Calc'!$C$6:$C$69,'ABP REC Deliveries'!$E219,'ABP REC Calc'!$B$6:$B$69,'ABP REC Deliveries'!$F219),
IF(U$4&gt;$G219,T219*(1-Inputs_ByYear!$D$4),0)),0)</f>
        <v>16587.795839999999</v>
      </c>
      <c r="V219" s="248">
        <f>IF((V$4-$G219)&lt;($C219+$B219),IF(V$4=$G219+$B219,SUMIFS(INDEX('ABP REC Calc'!$G$6:$AB$69,,MATCH('ABP REC Deliveries'!$H219,'ABP REC Calc'!$G$5:$AB$5,0)),'ABP REC Calc'!$C$6:$C$69,'ABP REC Deliveries'!$E219,'ABP REC Calc'!$B$6:$B$69,'ABP REC Deliveries'!$F219),
IF(V$4&gt;$G219,U219*(1-Inputs_ByYear!$D$4),0)),0)</f>
        <v>16504.856860799999</v>
      </c>
      <c r="W219" s="248">
        <f>IF((W$4-$G219)&lt;($C219+$B219),IF(W$4=$G219+$B219,SUMIFS(INDEX('ABP REC Calc'!$G$6:$AB$69,,MATCH('ABP REC Deliveries'!$H219,'ABP REC Calc'!$G$5:$AB$5,0)),'ABP REC Calc'!$C$6:$C$69,'ABP REC Deliveries'!$E219,'ABP REC Calc'!$B$6:$B$69,'ABP REC Deliveries'!$F219),
IF(W$4&gt;$G219,V219*(1-Inputs_ByYear!$D$4),0)),0)</f>
        <v>16422.332576495999</v>
      </c>
      <c r="X219" s="248">
        <f>IF((X$4-$G219)&lt;($C219+$B219),IF(X$4=$G219+$B219,SUMIFS(INDEX('ABP REC Calc'!$G$6:$AB$69,,MATCH('ABP REC Deliveries'!$H219,'ABP REC Calc'!$G$5:$AB$5,0)),'ABP REC Calc'!$C$6:$C$69,'ABP REC Deliveries'!$E219,'ABP REC Calc'!$B$6:$B$69,'ABP REC Deliveries'!$F219),
IF(X$4&gt;$G219,W219*(1-Inputs_ByYear!$D$4),0)),0)</f>
        <v>16340.220913613519</v>
      </c>
      <c r="Y219" s="248">
        <f>IF((Y$4-$G219)&lt;($C219+$B219),IF(Y$4=$G219+$B219,SUMIFS(INDEX('ABP REC Calc'!$G$6:$AB$69,,MATCH('ABP REC Deliveries'!$H219,'ABP REC Calc'!$G$5:$AB$5,0)),'ABP REC Calc'!$C$6:$C$69,'ABP REC Deliveries'!$E219,'ABP REC Calc'!$B$6:$B$69,'ABP REC Deliveries'!$F219),
IF(Y$4&gt;$G219,X219*(1-Inputs_ByYear!$D$4),0)),0)</f>
        <v>16258.519809045451</v>
      </c>
      <c r="Z219" s="248">
        <f>IF((Z$4-$G219)&lt;($C219+$B219),IF(Z$4=$G219+$B219,SUMIFS(INDEX('ABP REC Calc'!$G$6:$AB$69,,MATCH('ABP REC Deliveries'!$H219,'ABP REC Calc'!$G$5:$AB$5,0)),'ABP REC Calc'!$C$6:$C$69,'ABP REC Deliveries'!$E219,'ABP REC Calc'!$B$6:$B$69,'ABP REC Deliveries'!$F219),
IF(Z$4&gt;$G219,Y219*(1-Inputs_ByYear!$D$4),0)),0)</f>
        <v>16177.227210000223</v>
      </c>
      <c r="AA219" s="248">
        <f>IF((AA$4-$G219)&lt;($C219+$B219),IF(AA$4=$G219+$B219,SUMIFS(INDEX('ABP REC Calc'!$G$6:$AB$69,,MATCH('ABP REC Deliveries'!$H219,'ABP REC Calc'!$G$5:$AB$5,0)),'ABP REC Calc'!$C$6:$C$69,'ABP REC Deliveries'!$E219,'ABP REC Calc'!$B$6:$B$69,'ABP REC Deliveries'!$F219),
IF(AA$4&gt;$G219,Z219*(1-Inputs_ByYear!$D$4),0)),0)</f>
        <v>16096.341073950221</v>
      </c>
      <c r="AB219" s="248">
        <f>IF((AB$4-$G219)&lt;($C219+$B219),IF(AB$4=$G219+$B219,SUMIFS(INDEX('ABP REC Calc'!$G$6:$AB$69,,MATCH('ABP REC Deliveries'!$H219,'ABP REC Calc'!$G$5:$AB$5,0)),'ABP REC Calc'!$C$6:$C$69,'ABP REC Deliveries'!$E219,'ABP REC Calc'!$B$6:$B$69,'ABP REC Deliveries'!$F219),
IF(AB$4&gt;$G219,AA219*(1-Inputs_ByYear!$D$4),0)),0)</f>
        <v>16015.85936858047</v>
      </c>
      <c r="AC219" s="248">
        <f>IF((AC$4-$G219)&lt;($C219+$B219),IF(AC$4=$G219+$B219,SUMIFS(INDEX('ABP REC Calc'!$G$6:$AB$69,,MATCH('ABP REC Deliveries'!$H219,'ABP REC Calc'!$G$5:$AB$5,0)),'ABP REC Calc'!$C$6:$C$69,'ABP REC Deliveries'!$E219,'ABP REC Calc'!$B$6:$B$69,'ABP REC Deliveries'!$F219),
IF(AC$4&gt;$G219,AB219*(1-Inputs_ByYear!$D$4),0)),0)</f>
        <v>15935.780071737567</v>
      </c>
      <c r="AD219" s="248">
        <f>IF((AD$4-$G219)&lt;($C219+$B219),IF(AD$4=$G219+$B219,SUMIFS(INDEX('ABP REC Calc'!$G$6:$AB$69,,MATCH('ABP REC Deliveries'!$H219,'ABP REC Calc'!$G$5:$AB$5,0)),'ABP REC Calc'!$C$6:$C$69,'ABP REC Deliveries'!$E219,'ABP REC Calc'!$B$6:$B$69,'ABP REC Deliveries'!$F219),
IF(AD$4&gt;$G219,AC219*(1-Inputs_ByYear!$D$4),0)),0)</f>
        <v>15856.101171378879</v>
      </c>
    </row>
    <row r="220" spans="2:30" ht="14.45" customHeight="1">
      <c r="B220" s="64">
        <v>1</v>
      </c>
      <c r="C220" s="64">
        <v>15</v>
      </c>
      <c r="D220" s="64" t="s">
        <v>229</v>
      </c>
      <c r="E220" s="234" t="s">
        <v>210</v>
      </c>
      <c r="F220" s="231" t="s">
        <v>231</v>
      </c>
      <c r="G220" s="231">
        <f t="shared" si="10"/>
        <v>2036</v>
      </c>
      <c r="H220" s="239" t="s">
        <v>34</v>
      </c>
      <c r="I220" s="247">
        <v>0</v>
      </c>
      <c r="J220" s="248">
        <f>IF((J$4-$G220)&lt;($C220+$B220),IF(J$4=$G220+$B220,SUMIFS(INDEX('ABP REC Calc'!$G$6:$AB$69,,MATCH('ABP REC Deliveries'!$H220,'ABP REC Calc'!$G$5:$AB$5,0)),'ABP REC Calc'!$C$6:$C$69,'ABP REC Deliveries'!$E220,'ABP REC Calc'!$B$6:$B$69,'ABP REC Deliveries'!$F220),
IF(J$4&gt;$G220,I220*(1-Inputs_ByYear!$D$4),0)),0)</f>
        <v>0</v>
      </c>
      <c r="K220" s="248">
        <f>IF((K$4-$G220)&lt;($C220+$B220),IF(K$4=$G220+$B220,SUMIFS(INDEX('ABP REC Calc'!$G$6:$AB$69,,MATCH('ABP REC Deliveries'!$H220,'ABP REC Calc'!$G$5:$AB$5,0)),'ABP REC Calc'!$C$6:$C$69,'ABP REC Deliveries'!$E220,'ABP REC Calc'!$B$6:$B$69,'ABP REC Deliveries'!$F220),
IF(K$4&gt;$G220,J220*(1-Inputs_ByYear!$D$4),0)),0)</f>
        <v>0</v>
      </c>
      <c r="L220" s="248">
        <f>IF((L$4-$G220)&lt;($C220+$B220),IF(L$4=$G220+$B220,SUMIFS(INDEX('ABP REC Calc'!$G$6:$AB$69,,MATCH('ABP REC Deliveries'!$H220,'ABP REC Calc'!$G$5:$AB$5,0)),'ABP REC Calc'!$C$6:$C$69,'ABP REC Deliveries'!$E220,'ABP REC Calc'!$B$6:$B$69,'ABP REC Deliveries'!$F220),
IF(L$4&gt;$G220,K220*(1-Inputs_ByYear!$D$4),0)),0)</f>
        <v>0</v>
      </c>
      <c r="M220" s="248">
        <f>IF((M$4-$G220)&lt;($C220+$B220),IF(M$4=$G220+$B220,SUMIFS(INDEX('ABP REC Calc'!$G$6:$AB$69,,MATCH('ABP REC Deliveries'!$H220,'ABP REC Calc'!$G$5:$AB$5,0)),'ABP REC Calc'!$C$6:$C$69,'ABP REC Deliveries'!$E220,'ABP REC Calc'!$B$6:$B$69,'ABP REC Deliveries'!$F220),
IF(M$4&gt;$G220,L220*(1-Inputs_ByYear!$D$4),0)),0)</f>
        <v>0</v>
      </c>
      <c r="N220" s="248">
        <f>IF((N$4-$G220)&lt;($C220+$B220),IF(N$4=$G220+$B220,SUMIFS(INDEX('ABP REC Calc'!$G$6:$AB$69,,MATCH('ABP REC Deliveries'!$H220,'ABP REC Calc'!$G$5:$AB$5,0)),'ABP REC Calc'!$C$6:$C$69,'ABP REC Deliveries'!$E220,'ABP REC Calc'!$B$6:$B$69,'ABP REC Deliveries'!$F220),
IF(N$4&gt;$G220,M220*(1-Inputs_ByYear!$D$4),0)),0)</f>
        <v>0</v>
      </c>
      <c r="O220" s="248">
        <f>IF((O$4-$G220)&lt;($C220+$B220),IF(O$4=$G220+$B220,SUMIFS(INDEX('ABP REC Calc'!$G$6:$AB$69,,MATCH('ABP REC Deliveries'!$H220,'ABP REC Calc'!$G$5:$AB$5,0)),'ABP REC Calc'!$C$6:$C$69,'ABP REC Deliveries'!$E220,'ABP REC Calc'!$B$6:$B$69,'ABP REC Deliveries'!$F220),
IF(O$4&gt;$G220,N220*(1-Inputs_ByYear!$D$4),0)),0)</f>
        <v>0</v>
      </c>
      <c r="P220" s="248">
        <f>IF((P$4-$G220)&lt;($C220+$B220),IF(P$4=$G220+$B220,SUMIFS(INDEX('ABP REC Calc'!$G$6:$AB$69,,MATCH('ABP REC Deliveries'!$H220,'ABP REC Calc'!$G$5:$AB$5,0)),'ABP REC Calc'!$C$6:$C$69,'ABP REC Deliveries'!$E220,'ABP REC Calc'!$B$6:$B$69,'ABP REC Deliveries'!$F220),
IF(P$4&gt;$G220,O220*(1-Inputs_ByYear!$D$4),0)),0)</f>
        <v>0</v>
      </c>
      <c r="Q220" s="248">
        <f>IF((Q$4-$G220)&lt;($C220+$B220),IF(Q$4=$G220+$B220,SUMIFS(INDEX('ABP REC Calc'!$G$6:$AB$69,,MATCH('ABP REC Deliveries'!$H220,'ABP REC Calc'!$G$5:$AB$5,0)),'ABP REC Calc'!$C$6:$C$69,'ABP REC Deliveries'!$E220,'ABP REC Calc'!$B$6:$B$69,'ABP REC Deliveries'!$F220),
IF(Q$4&gt;$G220,P220*(1-Inputs_ByYear!$D$4),0)),0)</f>
        <v>0</v>
      </c>
      <c r="R220" s="248">
        <f>IF((R$4-$G220)&lt;($C220+$B220),IF(R$4=$G220+$B220,SUMIFS(INDEX('ABP REC Calc'!$G$6:$AB$69,,MATCH('ABP REC Deliveries'!$H220,'ABP REC Calc'!$G$5:$AB$5,0)),'ABP REC Calc'!$C$6:$C$69,'ABP REC Deliveries'!$E220,'ABP REC Calc'!$B$6:$B$69,'ABP REC Deliveries'!$F220),
IF(R$4&gt;$G220,Q220*(1-Inputs_ByYear!$D$4),0)),0)</f>
        <v>0</v>
      </c>
      <c r="S220" s="248">
        <f>IF((S$4-$G220)&lt;($C220+$B220),IF(S$4=$G220+$B220,SUMIFS(INDEX('ABP REC Calc'!$G$6:$AB$69,,MATCH('ABP REC Deliveries'!$H220,'ABP REC Calc'!$G$5:$AB$5,0)),'ABP REC Calc'!$C$6:$C$69,'ABP REC Deliveries'!$E220,'ABP REC Calc'!$B$6:$B$69,'ABP REC Deliveries'!$F220),
IF(S$4&gt;$G220,R220*(1-Inputs_ByYear!$D$4),0)),0)</f>
        <v>0</v>
      </c>
      <c r="T220" s="248">
        <f>IF((T$4-$G220)&lt;($C220+$B220),IF(T$4=$G220+$B220,SUMIFS(INDEX('ABP REC Calc'!$G$6:$AB$69,,MATCH('ABP REC Deliveries'!$H220,'ABP REC Calc'!$G$5:$AB$5,0)),'ABP REC Calc'!$C$6:$C$69,'ABP REC Deliveries'!$E220,'ABP REC Calc'!$B$6:$B$69,'ABP REC Deliveries'!$F220),
IF(T$4&gt;$G220,S220*(1-Inputs_ByYear!$D$4),0)),0)</f>
        <v>0</v>
      </c>
      <c r="U220" s="248">
        <f>IF((U$4-$G220)&lt;($C220+$B220),IF(U$4=$G220+$B220,SUMIFS(INDEX('ABP REC Calc'!$G$6:$AB$69,,MATCH('ABP REC Deliveries'!$H220,'ABP REC Calc'!$G$5:$AB$5,0)),'ABP REC Calc'!$C$6:$C$69,'ABP REC Deliveries'!$E220,'ABP REC Calc'!$B$6:$B$69,'ABP REC Deliveries'!$F220),
IF(U$4&gt;$G220,T220*(1-Inputs_ByYear!$D$4),0)),0)</f>
        <v>0</v>
      </c>
      <c r="V220" s="248">
        <f>IF((V$4-$G220)&lt;($C220+$B220),IF(V$4=$G220+$B220,SUMIFS(INDEX('ABP REC Calc'!$G$6:$AB$69,,MATCH('ABP REC Deliveries'!$H220,'ABP REC Calc'!$G$5:$AB$5,0)),'ABP REC Calc'!$C$6:$C$69,'ABP REC Deliveries'!$E220,'ABP REC Calc'!$B$6:$B$69,'ABP REC Deliveries'!$F220),
IF(V$4&gt;$G220,U220*(1-Inputs_ByYear!$D$4),0)),0)</f>
        <v>16587.795839999999</v>
      </c>
      <c r="W220" s="248">
        <f>IF((W$4-$G220)&lt;($C220+$B220),IF(W$4=$G220+$B220,SUMIFS(INDEX('ABP REC Calc'!$G$6:$AB$69,,MATCH('ABP REC Deliveries'!$H220,'ABP REC Calc'!$G$5:$AB$5,0)),'ABP REC Calc'!$C$6:$C$69,'ABP REC Deliveries'!$E220,'ABP REC Calc'!$B$6:$B$69,'ABP REC Deliveries'!$F220),
IF(W$4&gt;$G220,V220*(1-Inputs_ByYear!$D$4),0)),0)</f>
        <v>16504.856860799999</v>
      </c>
      <c r="X220" s="248">
        <f>IF((X$4-$G220)&lt;($C220+$B220),IF(X$4=$G220+$B220,SUMIFS(INDEX('ABP REC Calc'!$G$6:$AB$69,,MATCH('ABP REC Deliveries'!$H220,'ABP REC Calc'!$G$5:$AB$5,0)),'ABP REC Calc'!$C$6:$C$69,'ABP REC Deliveries'!$E220,'ABP REC Calc'!$B$6:$B$69,'ABP REC Deliveries'!$F220),
IF(X$4&gt;$G220,W220*(1-Inputs_ByYear!$D$4),0)),0)</f>
        <v>16422.332576495999</v>
      </c>
      <c r="Y220" s="248">
        <f>IF((Y$4-$G220)&lt;($C220+$B220),IF(Y$4=$G220+$B220,SUMIFS(INDEX('ABP REC Calc'!$G$6:$AB$69,,MATCH('ABP REC Deliveries'!$H220,'ABP REC Calc'!$G$5:$AB$5,0)),'ABP REC Calc'!$C$6:$C$69,'ABP REC Deliveries'!$E220,'ABP REC Calc'!$B$6:$B$69,'ABP REC Deliveries'!$F220),
IF(Y$4&gt;$G220,X220*(1-Inputs_ByYear!$D$4),0)),0)</f>
        <v>16340.220913613519</v>
      </c>
      <c r="Z220" s="248">
        <f>IF((Z$4-$G220)&lt;($C220+$B220),IF(Z$4=$G220+$B220,SUMIFS(INDEX('ABP REC Calc'!$G$6:$AB$69,,MATCH('ABP REC Deliveries'!$H220,'ABP REC Calc'!$G$5:$AB$5,0)),'ABP REC Calc'!$C$6:$C$69,'ABP REC Deliveries'!$E220,'ABP REC Calc'!$B$6:$B$69,'ABP REC Deliveries'!$F220),
IF(Z$4&gt;$G220,Y220*(1-Inputs_ByYear!$D$4),0)),0)</f>
        <v>16258.519809045451</v>
      </c>
      <c r="AA220" s="248">
        <f>IF((AA$4-$G220)&lt;($C220+$B220),IF(AA$4=$G220+$B220,SUMIFS(INDEX('ABP REC Calc'!$G$6:$AB$69,,MATCH('ABP REC Deliveries'!$H220,'ABP REC Calc'!$G$5:$AB$5,0)),'ABP REC Calc'!$C$6:$C$69,'ABP REC Deliveries'!$E220,'ABP REC Calc'!$B$6:$B$69,'ABP REC Deliveries'!$F220),
IF(AA$4&gt;$G220,Z220*(1-Inputs_ByYear!$D$4),0)),0)</f>
        <v>16177.227210000223</v>
      </c>
      <c r="AB220" s="248">
        <f>IF((AB$4-$G220)&lt;($C220+$B220),IF(AB$4=$G220+$B220,SUMIFS(INDEX('ABP REC Calc'!$G$6:$AB$69,,MATCH('ABP REC Deliveries'!$H220,'ABP REC Calc'!$G$5:$AB$5,0)),'ABP REC Calc'!$C$6:$C$69,'ABP REC Deliveries'!$E220,'ABP REC Calc'!$B$6:$B$69,'ABP REC Deliveries'!$F220),
IF(AB$4&gt;$G220,AA220*(1-Inputs_ByYear!$D$4),0)),0)</f>
        <v>16096.341073950221</v>
      </c>
      <c r="AC220" s="248">
        <f>IF((AC$4-$G220)&lt;($C220+$B220),IF(AC$4=$G220+$B220,SUMIFS(INDEX('ABP REC Calc'!$G$6:$AB$69,,MATCH('ABP REC Deliveries'!$H220,'ABP REC Calc'!$G$5:$AB$5,0)),'ABP REC Calc'!$C$6:$C$69,'ABP REC Deliveries'!$E220,'ABP REC Calc'!$B$6:$B$69,'ABP REC Deliveries'!$F220),
IF(AC$4&gt;$G220,AB220*(1-Inputs_ByYear!$D$4),0)),0)</f>
        <v>16015.85936858047</v>
      </c>
      <c r="AD220" s="248">
        <f>IF((AD$4-$G220)&lt;($C220+$B220),IF(AD$4=$G220+$B220,SUMIFS(INDEX('ABP REC Calc'!$G$6:$AB$69,,MATCH('ABP REC Deliveries'!$H220,'ABP REC Calc'!$G$5:$AB$5,0)),'ABP REC Calc'!$C$6:$C$69,'ABP REC Deliveries'!$E220,'ABP REC Calc'!$B$6:$B$69,'ABP REC Deliveries'!$F220),
IF(AD$4&gt;$G220,AC220*(1-Inputs_ByYear!$D$4),0)),0)</f>
        <v>15935.780071737567</v>
      </c>
    </row>
    <row r="221" spans="2:30" ht="14.45" customHeight="1">
      <c r="B221" s="64">
        <v>1</v>
      </c>
      <c r="C221" s="64">
        <v>15</v>
      </c>
      <c r="D221" s="64" t="s">
        <v>229</v>
      </c>
      <c r="E221" s="234" t="s">
        <v>210</v>
      </c>
      <c r="F221" s="231" t="s">
        <v>231</v>
      </c>
      <c r="G221" s="231">
        <f t="shared" si="10"/>
        <v>2037</v>
      </c>
      <c r="H221" s="239" t="s">
        <v>35</v>
      </c>
      <c r="I221" s="247">
        <v>0</v>
      </c>
      <c r="J221" s="248">
        <f>IF((J$4-$G221)&lt;($C221+$B221),IF(J$4=$G221+$B221,SUMIFS(INDEX('ABP REC Calc'!$G$6:$AB$69,,MATCH('ABP REC Deliveries'!$H221,'ABP REC Calc'!$G$5:$AB$5,0)),'ABP REC Calc'!$C$6:$C$69,'ABP REC Deliveries'!$E221,'ABP REC Calc'!$B$6:$B$69,'ABP REC Deliveries'!$F221),
IF(J$4&gt;$G221,I221*(1-Inputs_ByYear!$D$4),0)),0)</f>
        <v>0</v>
      </c>
      <c r="K221" s="248">
        <f>IF((K$4-$G221)&lt;($C221+$B221),IF(K$4=$G221+$B221,SUMIFS(INDEX('ABP REC Calc'!$G$6:$AB$69,,MATCH('ABP REC Deliveries'!$H221,'ABP REC Calc'!$G$5:$AB$5,0)),'ABP REC Calc'!$C$6:$C$69,'ABP REC Deliveries'!$E221,'ABP REC Calc'!$B$6:$B$69,'ABP REC Deliveries'!$F221),
IF(K$4&gt;$G221,J221*(1-Inputs_ByYear!$D$4),0)),0)</f>
        <v>0</v>
      </c>
      <c r="L221" s="248">
        <f>IF((L$4-$G221)&lt;($C221+$B221),IF(L$4=$G221+$B221,SUMIFS(INDEX('ABP REC Calc'!$G$6:$AB$69,,MATCH('ABP REC Deliveries'!$H221,'ABP REC Calc'!$G$5:$AB$5,0)),'ABP REC Calc'!$C$6:$C$69,'ABP REC Deliveries'!$E221,'ABP REC Calc'!$B$6:$B$69,'ABP REC Deliveries'!$F221),
IF(L$4&gt;$G221,K221*(1-Inputs_ByYear!$D$4),0)),0)</f>
        <v>0</v>
      </c>
      <c r="M221" s="248">
        <f>IF((M$4-$G221)&lt;($C221+$B221),IF(M$4=$G221+$B221,SUMIFS(INDEX('ABP REC Calc'!$G$6:$AB$69,,MATCH('ABP REC Deliveries'!$H221,'ABP REC Calc'!$G$5:$AB$5,0)),'ABP REC Calc'!$C$6:$C$69,'ABP REC Deliveries'!$E221,'ABP REC Calc'!$B$6:$B$69,'ABP REC Deliveries'!$F221),
IF(M$4&gt;$G221,L221*(1-Inputs_ByYear!$D$4),0)),0)</f>
        <v>0</v>
      </c>
      <c r="N221" s="248">
        <f>IF((N$4-$G221)&lt;($C221+$B221),IF(N$4=$G221+$B221,SUMIFS(INDEX('ABP REC Calc'!$G$6:$AB$69,,MATCH('ABP REC Deliveries'!$H221,'ABP REC Calc'!$G$5:$AB$5,0)),'ABP REC Calc'!$C$6:$C$69,'ABP REC Deliveries'!$E221,'ABP REC Calc'!$B$6:$B$69,'ABP REC Deliveries'!$F221),
IF(N$4&gt;$G221,M221*(1-Inputs_ByYear!$D$4),0)),0)</f>
        <v>0</v>
      </c>
      <c r="O221" s="248">
        <f>IF((O$4-$G221)&lt;($C221+$B221),IF(O$4=$G221+$B221,SUMIFS(INDEX('ABP REC Calc'!$G$6:$AB$69,,MATCH('ABP REC Deliveries'!$H221,'ABP REC Calc'!$G$5:$AB$5,0)),'ABP REC Calc'!$C$6:$C$69,'ABP REC Deliveries'!$E221,'ABP REC Calc'!$B$6:$B$69,'ABP REC Deliveries'!$F221),
IF(O$4&gt;$G221,N221*(1-Inputs_ByYear!$D$4),0)),0)</f>
        <v>0</v>
      </c>
      <c r="P221" s="248">
        <f>IF((P$4-$G221)&lt;($C221+$B221),IF(P$4=$G221+$B221,SUMIFS(INDEX('ABP REC Calc'!$G$6:$AB$69,,MATCH('ABP REC Deliveries'!$H221,'ABP REC Calc'!$G$5:$AB$5,0)),'ABP REC Calc'!$C$6:$C$69,'ABP REC Deliveries'!$E221,'ABP REC Calc'!$B$6:$B$69,'ABP REC Deliveries'!$F221),
IF(P$4&gt;$G221,O221*(1-Inputs_ByYear!$D$4),0)),0)</f>
        <v>0</v>
      </c>
      <c r="Q221" s="248">
        <f>IF((Q$4-$G221)&lt;($C221+$B221),IF(Q$4=$G221+$B221,SUMIFS(INDEX('ABP REC Calc'!$G$6:$AB$69,,MATCH('ABP REC Deliveries'!$H221,'ABP REC Calc'!$G$5:$AB$5,0)),'ABP REC Calc'!$C$6:$C$69,'ABP REC Deliveries'!$E221,'ABP REC Calc'!$B$6:$B$69,'ABP REC Deliveries'!$F221),
IF(Q$4&gt;$G221,P221*(1-Inputs_ByYear!$D$4),0)),0)</f>
        <v>0</v>
      </c>
      <c r="R221" s="248">
        <f>IF((R$4-$G221)&lt;($C221+$B221),IF(R$4=$G221+$B221,SUMIFS(INDEX('ABP REC Calc'!$G$6:$AB$69,,MATCH('ABP REC Deliveries'!$H221,'ABP REC Calc'!$G$5:$AB$5,0)),'ABP REC Calc'!$C$6:$C$69,'ABP REC Deliveries'!$E221,'ABP REC Calc'!$B$6:$B$69,'ABP REC Deliveries'!$F221),
IF(R$4&gt;$G221,Q221*(1-Inputs_ByYear!$D$4),0)),0)</f>
        <v>0</v>
      </c>
      <c r="S221" s="248">
        <f>IF((S$4-$G221)&lt;($C221+$B221),IF(S$4=$G221+$B221,SUMIFS(INDEX('ABP REC Calc'!$G$6:$AB$69,,MATCH('ABP REC Deliveries'!$H221,'ABP REC Calc'!$G$5:$AB$5,0)),'ABP REC Calc'!$C$6:$C$69,'ABP REC Deliveries'!$E221,'ABP REC Calc'!$B$6:$B$69,'ABP REC Deliveries'!$F221),
IF(S$4&gt;$G221,R221*(1-Inputs_ByYear!$D$4),0)),0)</f>
        <v>0</v>
      </c>
      <c r="T221" s="248">
        <f>IF((T$4-$G221)&lt;($C221+$B221),IF(T$4=$G221+$B221,SUMIFS(INDEX('ABP REC Calc'!$G$6:$AB$69,,MATCH('ABP REC Deliveries'!$H221,'ABP REC Calc'!$G$5:$AB$5,0)),'ABP REC Calc'!$C$6:$C$69,'ABP REC Deliveries'!$E221,'ABP REC Calc'!$B$6:$B$69,'ABP REC Deliveries'!$F221),
IF(T$4&gt;$G221,S221*(1-Inputs_ByYear!$D$4),0)),0)</f>
        <v>0</v>
      </c>
      <c r="U221" s="248">
        <f>IF((U$4-$G221)&lt;($C221+$B221),IF(U$4=$G221+$B221,SUMIFS(INDEX('ABP REC Calc'!$G$6:$AB$69,,MATCH('ABP REC Deliveries'!$H221,'ABP REC Calc'!$G$5:$AB$5,0)),'ABP REC Calc'!$C$6:$C$69,'ABP REC Deliveries'!$E221,'ABP REC Calc'!$B$6:$B$69,'ABP REC Deliveries'!$F221),
IF(U$4&gt;$G221,T221*(1-Inputs_ByYear!$D$4),0)),0)</f>
        <v>0</v>
      </c>
      <c r="V221" s="248">
        <f>IF((V$4-$G221)&lt;($C221+$B221),IF(V$4=$G221+$B221,SUMIFS(INDEX('ABP REC Calc'!$G$6:$AB$69,,MATCH('ABP REC Deliveries'!$H221,'ABP REC Calc'!$G$5:$AB$5,0)),'ABP REC Calc'!$C$6:$C$69,'ABP REC Deliveries'!$E221,'ABP REC Calc'!$B$6:$B$69,'ABP REC Deliveries'!$F221),
IF(V$4&gt;$G221,U221*(1-Inputs_ByYear!$D$4),0)),0)</f>
        <v>0</v>
      </c>
      <c r="W221" s="248">
        <f>IF((W$4-$G221)&lt;($C221+$B221),IF(W$4=$G221+$B221,SUMIFS(INDEX('ABP REC Calc'!$G$6:$AB$69,,MATCH('ABP REC Deliveries'!$H221,'ABP REC Calc'!$G$5:$AB$5,0)),'ABP REC Calc'!$C$6:$C$69,'ABP REC Deliveries'!$E221,'ABP REC Calc'!$B$6:$B$69,'ABP REC Deliveries'!$F221),
IF(W$4&gt;$G221,V221*(1-Inputs_ByYear!$D$4),0)),0)</f>
        <v>16587.795839999999</v>
      </c>
      <c r="X221" s="248">
        <f>IF((X$4-$G221)&lt;($C221+$B221),IF(X$4=$G221+$B221,SUMIFS(INDEX('ABP REC Calc'!$G$6:$AB$69,,MATCH('ABP REC Deliveries'!$H221,'ABP REC Calc'!$G$5:$AB$5,0)),'ABP REC Calc'!$C$6:$C$69,'ABP REC Deliveries'!$E221,'ABP REC Calc'!$B$6:$B$69,'ABP REC Deliveries'!$F221),
IF(X$4&gt;$G221,W221*(1-Inputs_ByYear!$D$4),0)),0)</f>
        <v>16504.856860799999</v>
      </c>
      <c r="Y221" s="248">
        <f>IF((Y$4-$G221)&lt;($C221+$B221),IF(Y$4=$G221+$B221,SUMIFS(INDEX('ABP REC Calc'!$G$6:$AB$69,,MATCH('ABP REC Deliveries'!$H221,'ABP REC Calc'!$G$5:$AB$5,0)),'ABP REC Calc'!$C$6:$C$69,'ABP REC Deliveries'!$E221,'ABP REC Calc'!$B$6:$B$69,'ABP REC Deliveries'!$F221),
IF(Y$4&gt;$G221,X221*(1-Inputs_ByYear!$D$4),0)),0)</f>
        <v>16422.332576495999</v>
      </c>
      <c r="Z221" s="248">
        <f>IF((Z$4-$G221)&lt;($C221+$B221),IF(Z$4=$G221+$B221,SUMIFS(INDEX('ABP REC Calc'!$G$6:$AB$69,,MATCH('ABP REC Deliveries'!$H221,'ABP REC Calc'!$G$5:$AB$5,0)),'ABP REC Calc'!$C$6:$C$69,'ABP REC Deliveries'!$E221,'ABP REC Calc'!$B$6:$B$69,'ABP REC Deliveries'!$F221),
IF(Z$4&gt;$G221,Y221*(1-Inputs_ByYear!$D$4),0)),0)</f>
        <v>16340.220913613519</v>
      </c>
      <c r="AA221" s="248">
        <f>IF((AA$4-$G221)&lt;($C221+$B221),IF(AA$4=$G221+$B221,SUMIFS(INDEX('ABP REC Calc'!$G$6:$AB$69,,MATCH('ABP REC Deliveries'!$H221,'ABP REC Calc'!$G$5:$AB$5,0)),'ABP REC Calc'!$C$6:$C$69,'ABP REC Deliveries'!$E221,'ABP REC Calc'!$B$6:$B$69,'ABP REC Deliveries'!$F221),
IF(AA$4&gt;$G221,Z221*(1-Inputs_ByYear!$D$4),0)),0)</f>
        <v>16258.519809045451</v>
      </c>
      <c r="AB221" s="248">
        <f>IF((AB$4-$G221)&lt;($C221+$B221),IF(AB$4=$G221+$B221,SUMIFS(INDEX('ABP REC Calc'!$G$6:$AB$69,,MATCH('ABP REC Deliveries'!$H221,'ABP REC Calc'!$G$5:$AB$5,0)),'ABP REC Calc'!$C$6:$C$69,'ABP REC Deliveries'!$E221,'ABP REC Calc'!$B$6:$B$69,'ABP REC Deliveries'!$F221),
IF(AB$4&gt;$G221,AA221*(1-Inputs_ByYear!$D$4),0)),0)</f>
        <v>16177.227210000223</v>
      </c>
      <c r="AC221" s="248">
        <f>IF((AC$4-$G221)&lt;($C221+$B221),IF(AC$4=$G221+$B221,SUMIFS(INDEX('ABP REC Calc'!$G$6:$AB$69,,MATCH('ABP REC Deliveries'!$H221,'ABP REC Calc'!$G$5:$AB$5,0)),'ABP REC Calc'!$C$6:$C$69,'ABP REC Deliveries'!$E221,'ABP REC Calc'!$B$6:$B$69,'ABP REC Deliveries'!$F221),
IF(AC$4&gt;$G221,AB221*(1-Inputs_ByYear!$D$4),0)),0)</f>
        <v>16096.341073950221</v>
      </c>
      <c r="AD221" s="248">
        <f>IF((AD$4-$G221)&lt;($C221+$B221),IF(AD$4=$G221+$B221,SUMIFS(INDEX('ABP REC Calc'!$G$6:$AB$69,,MATCH('ABP REC Deliveries'!$H221,'ABP REC Calc'!$G$5:$AB$5,0)),'ABP REC Calc'!$C$6:$C$69,'ABP REC Deliveries'!$E221,'ABP REC Calc'!$B$6:$B$69,'ABP REC Deliveries'!$F221),
IF(AD$4&gt;$G221,AC221*(1-Inputs_ByYear!$D$4),0)),0)</f>
        <v>16015.85936858047</v>
      </c>
    </row>
    <row r="222" spans="2:30" ht="14.45" customHeight="1">
      <c r="B222" s="64">
        <v>1</v>
      </c>
      <c r="C222" s="64">
        <v>15</v>
      </c>
      <c r="D222" s="64" t="s">
        <v>229</v>
      </c>
      <c r="E222" s="234" t="s">
        <v>210</v>
      </c>
      <c r="F222" s="231" t="s">
        <v>231</v>
      </c>
      <c r="G222" s="231">
        <f t="shared" si="10"/>
        <v>2038</v>
      </c>
      <c r="H222" s="239" t="s">
        <v>36</v>
      </c>
      <c r="I222" s="247">
        <v>0</v>
      </c>
      <c r="J222" s="248">
        <f>IF((J$4-$G222)&lt;($C222+$B222),IF(J$4=$G222+$B222,SUMIFS(INDEX('ABP REC Calc'!$G$6:$AB$69,,MATCH('ABP REC Deliveries'!$H222,'ABP REC Calc'!$G$5:$AB$5,0)),'ABP REC Calc'!$C$6:$C$69,'ABP REC Deliveries'!$E222,'ABP REC Calc'!$B$6:$B$69,'ABP REC Deliveries'!$F222),
IF(J$4&gt;$G222,I222*(1-Inputs_ByYear!$D$4),0)),0)</f>
        <v>0</v>
      </c>
      <c r="K222" s="248">
        <f>IF((K$4-$G222)&lt;($C222+$B222),IF(K$4=$G222+$B222,SUMIFS(INDEX('ABP REC Calc'!$G$6:$AB$69,,MATCH('ABP REC Deliveries'!$H222,'ABP REC Calc'!$G$5:$AB$5,0)),'ABP REC Calc'!$C$6:$C$69,'ABP REC Deliveries'!$E222,'ABP REC Calc'!$B$6:$B$69,'ABP REC Deliveries'!$F222),
IF(K$4&gt;$G222,J222*(1-Inputs_ByYear!$D$4),0)),0)</f>
        <v>0</v>
      </c>
      <c r="L222" s="248">
        <f>IF((L$4-$G222)&lt;($C222+$B222),IF(L$4=$G222+$B222,SUMIFS(INDEX('ABP REC Calc'!$G$6:$AB$69,,MATCH('ABP REC Deliveries'!$H222,'ABP REC Calc'!$G$5:$AB$5,0)),'ABP REC Calc'!$C$6:$C$69,'ABP REC Deliveries'!$E222,'ABP REC Calc'!$B$6:$B$69,'ABP REC Deliveries'!$F222),
IF(L$4&gt;$G222,K222*(1-Inputs_ByYear!$D$4),0)),0)</f>
        <v>0</v>
      </c>
      <c r="M222" s="248">
        <f>IF((M$4-$G222)&lt;($C222+$B222),IF(M$4=$G222+$B222,SUMIFS(INDEX('ABP REC Calc'!$G$6:$AB$69,,MATCH('ABP REC Deliveries'!$H222,'ABP REC Calc'!$G$5:$AB$5,0)),'ABP REC Calc'!$C$6:$C$69,'ABP REC Deliveries'!$E222,'ABP REC Calc'!$B$6:$B$69,'ABP REC Deliveries'!$F222),
IF(M$4&gt;$G222,L222*(1-Inputs_ByYear!$D$4),0)),0)</f>
        <v>0</v>
      </c>
      <c r="N222" s="248">
        <f>IF((N$4-$G222)&lt;($C222+$B222),IF(N$4=$G222+$B222,SUMIFS(INDEX('ABP REC Calc'!$G$6:$AB$69,,MATCH('ABP REC Deliveries'!$H222,'ABP REC Calc'!$G$5:$AB$5,0)),'ABP REC Calc'!$C$6:$C$69,'ABP REC Deliveries'!$E222,'ABP REC Calc'!$B$6:$B$69,'ABP REC Deliveries'!$F222),
IF(N$4&gt;$G222,M222*(1-Inputs_ByYear!$D$4),0)),0)</f>
        <v>0</v>
      </c>
      <c r="O222" s="248">
        <f>IF((O$4-$G222)&lt;($C222+$B222),IF(O$4=$G222+$B222,SUMIFS(INDEX('ABP REC Calc'!$G$6:$AB$69,,MATCH('ABP REC Deliveries'!$H222,'ABP REC Calc'!$G$5:$AB$5,0)),'ABP REC Calc'!$C$6:$C$69,'ABP REC Deliveries'!$E222,'ABP REC Calc'!$B$6:$B$69,'ABP REC Deliveries'!$F222),
IF(O$4&gt;$G222,N222*(1-Inputs_ByYear!$D$4),0)),0)</f>
        <v>0</v>
      </c>
      <c r="P222" s="248">
        <f>IF((P$4-$G222)&lt;($C222+$B222),IF(P$4=$G222+$B222,SUMIFS(INDEX('ABP REC Calc'!$G$6:$AB$69,,MATCH('ABP REC Deliveries'!$H222,'ABP REC Calc'!$G$5:$AB$5,0)),'ABP REC Calc'!$C$6:$C$69,'ABP REC Deliveries'!$E222,'ABP REC Calc'!$B$6:$B$69,'ABP REC Deliveries'!$F222),
IF(P$4&gt;$G222,O222*(1-Inputs_ByYear!$D$4),0)),0)</f>
        <v>0</v>
      </c>
      <c r="Q222" s="248">
        <f>IF((Q$4-$G222)&lt;($C222+$B222),IF(Q$4=$G222+$B222,SUMIFS(INDEX('ABP REC Calc'!$G$6:$AB$69,,MATCH('ABP REC Deliveries'!$H222,'ABP REC Calc'!$G$5:$AB$5,0)),'ABP REC Calc'!$C$6:$C$69,'ABP REC Deliveries'!$E222,'ABP REC Calc'!$B$6:$B$69,'ABP REC Deliveries'!$F222),
IF(Q$4&gt;$G222,P222*(1-Inputs_ByYear!$D$4),0)),0)</f>
        <v>0</v>
      </c>
      <c r="R222" s="248">
        <f>IF((R$4-$G222)&lt;($C222+$B222),IF(R$4=$G222+$B222,SUMIFS(INDEX('ABP REC Calc'!$G$6:$AB$69,,MATCH('ABP REC Deliveries'!$H222,'ABP REC Calc'!$G$5:$AB$5,0)),'ABP REC Calc'!$C$6:$C$69,'ABP REC Deliveries'!$E222,'ABP REC Calc'!$B$6:$B$69,'ABP REC Deliveries'!$F222),
IF(R$4&gt;$G222,Q222*(1-Inputs_ByYear!$D$4),0)),0)</f>
        <v>0</v>
      </c>
      <c r="S222" s="248">
        <f>IF((S$4-$G222)&lt;($C222+$B222),IF(S$4=$G222+$B222,SUMIFS(INDEX('ABP REC Calc'!$G$6:$AB$69,,MATCH('ABP REC Deliveries'!$H222,'ABP REC Calc'!$G$5:$AB$5,0)),'ABP REC Calc'!$C$6:$C$69,'ABP REC Deliveries'!$E222,'ABP REC Calc'!$B$6:$B$69,'ABP REC Deliveries'!$F222),
IF(S$4&gt;$G222,R222*(1-Inputs_ByYear!$D$4),0)),0)</f>
        <v>0</v>
      </c>
      <c r="T222" s="248">
        <f>IF((T$4-$G222)&lt;($C222+$B222),IF(T$4=$G222+$B222,SUMIFS(INDEX('ABP REC Calc'!$G$6:$AB$69,,MATCH('ABP REC Deliveries'!$H222,'ABP REC Calc'!$G$5:$AB$5,0)),'ABP REC Calc'!$C$6:$C$69,'ABP REC Deliveries'!$E222,'ABP REC Calc'!$B$6:$B$69,'ABP REC Deliveries'!$F222),
IF(T$4&gt;$G222,S222*(1-Inputs_ByYear!$D$4),0)),0)</f>
        <v>0</v>
      </c>
      <c r="U222" s="248">
        <f>IF((U$4-$G222)&lt;($C222+$B222),IF(U$4=$G222+$B222,SUMIFS(INDEX('ABP REC Calc'!$G$6:$AB$69,,MATCH('ABP REC Deliveries'!$H222,'ABP REC Calc'!$G$5:$AB$5,0)),'ABP REC Calc'!$C$6:$C$69,'ABP REC Deliveries'!$E222,'ABP REC Calc'!$B$6:$B$69,'ABP REC Deliveries'!$F222),
IF(U$4&gt;$G222,T222*(1-Inputs_ByYear!$D$4),0)),0)</f>
        <v>0</v>
      </c>
      <c r="V222" s="248">
        <f>IF((V$4-$G222)&lt;($C222+$B222),IF(V$4=$G222+$B222,SUMIFS(INDEX('ABP REC Calc'!$G$6:$AB$69,,MATCH('ABP REC Deliveries'!$H222,'ABP REC Calc'!$G$5:$AB$5,0)),'ABP REC Calc'!$C$6:$C$69,'ABP REC Deliveries'!$E222,'ABP REC Calc'!$B$6:$B$69,'ABP REC Deliveries'!$F222),
IF(V$4&gt;$G222,U222*(1-Inputs_ByYear!$D$4),0)),0)</f>
        <v>0</v>
      </c>
      <c r="W222" s="248">
        <f>IF((W$4-$G222)&lt;($C222+$B222),IF(W$4=$G222+$B222,SUMIFS(INDEX('ABP REC Calc'!$G$6:$AB$69,,MATCH('ABP REC Deliveries'!$H222,'ABP REC Calc'!$G$5:$AB$5,0)),'ABP REC Calc'!$C$6:$C$69,'ABP REC Deliveries'!$E222,'ABP REC Calc'!$B$6:$B$69,'ABP REC Deliveries'!$F222),
IF(W$4&gt;$G222,V222*(1-Inputs_ByYear!$D$4),0)),0)</f>
        <v>0</v>
      </c>
      <c r="X222" s="248">
        <f>IF((X$4-$G222)&lt;($C222+$B222),IF(X$4=$G222+$B222,SUMIFS(INDEX('ABP REC Calc'!$G$6:$AB$69,,MATCH('ABP REC Deliveries'!$H222,'ABP REC Calc'!$G$5:$AB$5,0)),'ABP REC Calc'!$C$6:$C$69,'ABP REC Deliveries'!$E222,'ABP REC Calc'!$B$6:$B$69,'ABP REC Deliveries'!$F222),
IF(X$4&gt;$G222,W222*(1-Inputs_ByYear!$D$4),0)),0)</f>
        <v>16587.795839999999</v>
      </c>
      <c r="Y222" s="248">
        <f>IF((Y$4-$G222)&lt;($C222+$B222),IF(Y$4=$G222+$B222,SUMIFS(INDEX('ABP REC Calc'!$G$6:$AB$69,,MATCH('ABP REC Deliveries'!$H222,'ABP REC Calc'!$G$5:$AB$5,0)),'ABP REC Calc'!$C$6:$C$69,'ABP REC Deliveries'!$E222,'ABP REC Calc'!$B$6:$B$69,'ABP REC Deliveries'!$F222),
IF(Y$4&gt;$G222,X222*(1-Inputs_ByYear!$D$4),0)),0)</f>
        <v>16504.856860799999</v>
      </c>
      <c r="Z222" s="248">
        <f>IF((Z$4-$G222)&lt;($C222+$B222),IF(Z$4=$G222+$B222,SUMIFS(INDEX('ABP REC Calc'!$G$6:$AB$69,,MATCH('ABP REC Deliveries'!$H222,'ABP REC Calc'!$G$5:$AB$5,0)),'ABP REC Calc'!$C$6:$C$69,'ABP REC Deliveries'!$E222,'ABP REC Calc'!$B$6:$B$69,'ABP REC Deliveries'!$F222),
IF(Z$4&gt;$G222,Y222*(1-Inputs_ByYear!$D$4),0)),0)</f>
        <v>16422.332576495999</v>
      </c>
      <c r="AA222" s="248">
        <f>IF((AA$4-$G222)&lt;($C222+$B222),IF(AA$4=$G222+$B222,SUMIFS(INDEX('ABP REC Calc'!$G$6:$AB$69,,MATCH('ABP REC Deliveries'!$H222,'ABP REC Calc'!$G$5:$AB$5,0)),'ABP REC Calc'!$C$6:$C$69,'ABP REC Deliveries'!$E222,'ABP REC Calc'!$B$6:$B$69,'ABP REC Deliveries'!$F222),
IF(AA$4&gt;$G222,Z222*(1-Inputs_ByYear!$D$4),0)),0)</f>
        <v>16340.220913613519</v>
      </c>
      <c r="AB222" s="248">
        <f>IF((AB$4-$G222)&lt;($C222+$B222),IF(AB$4=$G222+$B222,SUMIFS(INDEX('ABP REC Calc'!$G$6:$AB$69,,MATCH('ABP REC Deliveries'!$H222,'ABP REC Calc'!$G$5:$AB$5,0)),'ABP REC Calc'!$C$6:$C$69,'ABP REC Deliveries'!$E222,'ABP REC Calc'!$B$6:$B$69,'ABP REC Deliveries'!$F222),
IF(AB$4&gt;$G222,AA222*(1-Inputs_ByYear!$D$4),0)),0)</f>
        <v>16258.519809045451</v>
      </c>
      <c r="AC222" s="248">
        <f>IF((AC$4-$G222)&lt;($C222+$B222),IF(AC$4=$G222+$B222,SUMIFS(INDEX('ABP REC Calc'!$G$6:$AB$69,,MATCH('ABP REC Deliveries'!$H222,'ABP REC Calc'!$G$5:$AB$5,0)),'ABP REC Calc'!$C$6:$C$69,'ABP REC Deliveries'!$E222,'ABP REC Calc'!$B$6:$B$69,'ABP REC Deliveries'!$F222),
IF(AC$4&gt;$G222,AB222*(1-Inputs_ByYear!$D$4),0)),0)</f>
        <v>16177.227210000223</v>
      </c>
      <c r="AD222" s="248">
        <f>IF((AD$4-$G222)&lt;($C222+$B222),IF(AD$4=$G222+$B222,SUMIFS(INDEX('ABP REC Calc'!$G$6:$AB$69,,MATCH('ABP REC Deliveries'!$H222,'ABP REC Calc'!$G$5:$AB$5,0)),'ABP REC Calc'!$C$6:$C$69,'ABP REC Deliveries'!$E222,'ABP REC Calc'!$B$6:$B$69,'ABP REC Deliveries'!$F222),
IF(AD$4&gt;$G222,AC222*(1-Inputs_ByYear!$D$4),0)),0)</f>
        <v>16096.341073950221</v>
      </c>
    </row>
    <row r="223" spans="2:30" ht="14.45" customHeight="1">
      <c r="B223" s="64">
        <v>1</v>
      </c>
      <c r="C223" s="64">
        <v>15</v>
      </c>
      <c r="D223" s="64" t="s">
        <v>229</v>
      </c>
      <c r="E223" s="234" t="s">
        <v>210</v>
      </c>
      <c r="F223" s="231" t="s">
        <v>231</v>
      </c>
      <c r="G223" s="231">
        <f t="shared" si="10"/>
        <v>2039</v>
      </c>
      <c r="H223" s="239" t="s">
        <v>37</v>
      </c>
      <c r="I223" s="247">
        <v>0</v>
      </c>
      <c r="J223" s="248">
        <f>IF((J$4-$G223)&lt;($C223+$B223),IF(J$4=$G223+$B223,SUMIFS(INDEX('ABP REC Calc'!$G$6:$AB$69,,MATCH('ABP REC Deliveries'!$H223,'ABP REC Calc'!$G$5:$AB$5,0)),'ABP REC Calc'!$C$6:$C$69,'ABP REC Deliveries'!$E223,'ABP REC Calc'!$B$6:$B$69,'ABP REC Deliveries'!$F223),
IF(J$4&gt;$G223,I223*(1-Inputs_ByYear!$D$4),0)),0)</f>
        <v>0</v>
      </c>
      <c r="K223" s="248">
        <f>IF((K$4-$G223)&lt;($C223+$B223),IF(K$4=$G223+$B223,SUMIFS(INDEX('ABP REC Calc'!$G$6:$AB$69,,MATCH('ABP REC Deliveries'!$H223,'ABP REC Calc'!$G$5:$AB$5,0)),'ABP REC Calc'!$C$6:$C$69,'ABP REC Deliveries'!$E223,'ABP REC Calc'!$B$6:$B$69,'ABP REC Deliveries'!$F223),
IF(K$4&gt;$G223,J223*(1-Inputs_ByYear!$D$4),0)),0)</f>
        <v>0</v>
      </c>
      <c r="L223" s="248">
        <f>IF((L$4-$G223)&lt;($C223+$B223),IF(L$4=$G223+$B223,SUMIFS(INDEX('ABP REC Calc'!$G$6:$AB$69,,MATCH('ABP REC Deliveries'!$H223,'ABP REC Calc'!$G$5:$AB$5,0)),'ABP REC Calc'!$C$6:$C$69,'ABP REC Deliveries'!$E223,'ABP REC Calc'!$B$6:$B$69,'ABP REC Deliveries'!$F223),
IF(L$4&gt;$G223,K223*(1-Inputs_ByYear!$D$4),0)),0)</f>
        <v>0</v>
      </c>
      <c r="M223" s="248">
        <f>IF((M$4-$G223)&lt;($C223+$B223),IF(M$4=$G223+$B223,SUMIFS(INDEX('ABP REC Calc'!$G$6:$AB$69,,MATCH('ABP REC Deliveries'!$H223,'ABP REC Calc'!$G$5:$AB$5,0)),'ABP REC Calc'!$C$6:$C$69,'ABP REC Deliveries'!$E223,'ABP REC Calc'!$B$6:$B$69,'ABP REC Deliveries'!$F223),
IF(M$4&gt;$G223,L223*(1-Inputs_ByYear!$D$4),0)),0)</f>
        <v>0</v>
      </c>
      <c r="N223" s="248">
        <f>IF((N$4-$G223)&lt;($C223+$B223),IF(N$4=$G223+$B223,SUMIFS(INDEX('ABP REC Calc'!$G$6:$AB$69,,MATCH('ABP REC Deliveries'!$H223,'ABP REC Calc'!$G$5:$AB$5,0)),'ABP REC Calc'!$C$6:$C$69,'ABP REC Deliveries'!$E223,'ABP REC Calc'!$B$6:$B$69,'ABP REC Deliveries'!$F223),
IF(N$4&gt;$G223,M223*(1-Inputs_ByYear!$D$4),0)),0)</f>
        <v>0</v>
      </c>
      <c r="O223" s="248">
        <f>IF((O$4-$G223)&lt;($C223+$B223),IF(O$4=$G223+$B223,SUMIFS(INDEX('ABP REC Calc'!$G$6:$AB$69,,MATCH('ABP REC Deliveries'!$H223,'ABP REC Calc'!$G$5:$AB$5,0)),'ABP REC Calc'!$C$6:$C$69,'ABP REC Deliveries'!$E223,'ABP REC Calc'!$B$6:$B$69,'ABP REC Deliveries'!$F223),
IF(O$4&gt;$G223,N223*(1-Inputs_ByYear!$D$4),0)),0)</f>
        <v>0</v>
      </c>
      <c r="P223" s="248">
        <f>IF((P$4-$G223)&lt;($C223+$B223),IF(P$4=$G223+$B223,SUMIFS(INDEX('ABP REC Calc'!$G$6:$AB$69,,MATCH('ABP REC Deliveries'!$H223,'ABP REC Calc'!$G$5:$AB$5,0)),'ABP REC Calc'!$C$6:$C$69,'ABP REC Deliveries'!$E223,'ABP REC Calc'!$B$6:$B$69,'ABP REC Deliveries'!$F223),
IF(P$4&gt;$G223,O223*(1-Inputs_ByYear!$D$4),0)),0)</f>
        <v>0</v>
      </c>
      <c r="Q223" s="248">
        <f>IF((Q$4-$G223)&lt;($C223+$B223),IF(Q$4=$G223+$B223,SUMIFS(INDEX('ABP REC Calc'!$G$6:$AB$69,,MATCH('ABP REC Deliveries'!$H223,'ABP REC Calc'!$G$5:$AB$5,0)),'ABP REC Calc'!$C$6:$C$69,'ABP REC Deliveries'!$E223,'ABP REC Calc'!$B$6:$B$69,'ABP REC Deliveries'!$F223),
IF(Q$4&gt;$G223,P223*(1-Inputs_ByYear!$D$4),0)),0)</f>
        <v>0</v>
      </c>
      <c r="R223" s="248">
        <f>IF((R$4-$G223)&lt;($C223+$B223),IF(R$4=$G223+$B223,SUMIFS(INDEX('ABP REC Calc'!$G$6:$AB$69,,MATCH('ABP REC Deliveries'!$H223,'ABP REC Calc'!$G$5:$AB$5,0)),'ABP REC Calc'!$C$6:$C$69,'ABP REC Deliveries'!$E223,'ABP REC Calc'!$B$6:$B$69,'ABP REC Deliveries'!$F223),
IF(R$4&gt;$G223,Q223*(1-Inputs_ByYear!$D$4),0)),0)</f>
        <v>0</v>
      </c>
      <c r="S223" s="248">
        <f>IF((S$4-$G223)&lt;($C223+$B223),IF(S$4=$G223+$B223,SUMIFS(INDEX('ABP REC Calc'!$G$6:$AB$69,,MATCH('ABP REC Deliveries'!$H223,'ABP REC Calc'!$G$5:$AB$5,0)),'ABP REC Calc'!$C$6:$C$69,'ABP REC Deliveries'!$E223,'ABP REC Calc'!$B$6:$B$69,'ABP REC Deliveries'!$F223),
IF(S$4&gt;$G223,R223*(1-Inputs_ByYear!$D$4),0)),0)</f>
        <v>0</v>
      </c>
      <c r="T223" s="248">
        <f>IF((T$4-$G223)&lt;($C223+$B223),IF(T$4=$G223+$B223,SUMIFS(INDEX('ABP REC Calc'!$G$6:$AB$69,,MATCH('ABP REC Deliveries'!$H223,'ABP REC Calc'!$G$5:$AB$5,0)),'ABP REC Calc'!$C$6:$C$69,'ABP REC Deliveries'!$E223,'ABP REC Calc'!$B$6:$B$69,'ABP REC Deliveries'!$F223),
IF(T$4&gt;$G223,S223*(1-Inputs_ByYear!$D$4),0)),0)</f>
        <v>0</v>
      </c>
      <c r="U223" s="248">
        <f>IF((U$4-$G223)&lt;($C223+$B223),IF(U$4=$G223+$B223,SUMIFS(INDEX('ABP REC Calc'!$G$6:$AB$69,,MATCH('ABP REC Deliveries'!$H223,'ABP REC Calc'!$G$5:$AB$5,0)),'ABP REC Calc'!$C$6:$C$69,'ABP REC Deliveries'!$E223,'ABP REC Calc'!$B$6:$B$69,'ABP REC Deliveries'!$F223),
IF(U$4&gt;$G223,T223*(1-Inputs_ByYear!$D$4),0)),0)</f>
        <v>0</v>
      </c>
      <c r="V223" s="248">
        <f>IF((V$4-$G223)&lt;($C223+$B223),IF(V$4=$G223+$B223,SUMIFS(INDEX('ABP REC Calc'!$G$6:$AB$69,,MATCH('ABP REC Deliveries'!$H223,'ABP REC Calc'!$G$5:$AB$5,0)),'ABP REC Calc'!$C$6:$C$69,'ABP REC Deliveries'!$E223,'ABP REC Calc'!$B$6:$B$69,'ABP REC Deliveries'!$F223),
IF(V$4&gt;$G223,U223*(1-Inputs_ByYear!$D$4),0)),0)</f>
        <v>0</v>
      </c>
      <c r="W223" s="248">
        <f>IF((W$4-$G223)&lt;($C223+$B223),IF(W$4=$G223+$B223,SUMIFS(INDEX('ABP REC Calc'!$G$6:$AB$69,,MATCH('ABP REC Deliveries'!$H223,'ABP REC Calc'!$G$5:$AB$5,0)),'ABP REC Calc'!$C$6:$C$69,'ABP REC Deliveries'!$E223,'ABP REC Calc'!$B$6:$B$69,'ABP REC Deliveries'!$F223),
IF(W$4&gt;$G223,V223*(1-Inputs_ByYear!$D$4),0)),0)</f>
        <v>0</v>
      </c>
      <c r="X223" s="248">
        <f>IF((X$4-$G223)&lt;($C223+$B223),IF(X$4=$G223+$B223,SUMIFS(INDEX('ABP REC Calc'!$G$6:$AB$69,,MATCH('ABP REC Deliveries'!$H223,'ABP REC Calc'!$G$5:$AB$5,0)),'ABP REC Calc'!$C$6:$C$69,'ABP REC Deliveries'!$E223,'ABP REC Calc'!$B$6:$B$69,'ABP REC Deliveries'!$F223),
IF(X$4&gt;$G223,W223*(1-Inputs_ByYear!$D$4),0)),0)</f>
        <v>0</v>
      </c>
      <c r="Y223" s="248">
        <f>IF((Y$4-$G223)&lt;($C223+$B223),IF(Y$4=$G223+$B223,SUMIFS(INDEX('ABP REC Calc'!$G$6:$AB$69,,MATCH('ABP REC Deliveries'!$H223,'ABP REC Calc'!$G$5:$AB$5,0)),'ABP REC Calc'!$C$6:$C$69,'ABP REC Deliveries'!$E223,'ABP REC Calc'!$B$6:$B$69,'ABP REC Deliveries'!$F223),
IF(Y$4&gt;$G223,X223*(1-Inputs_ByYear!$D$4),0)),0)</f>
        <v>16587.795839999999</v>
      </c>
      <c r="Z223" s="248">
        <f>IF((Z$4-$G223)&lt;($C223+$B223),IF(Z$4=$G223+$B223,SUMIFS(INDEX('ABP REC Calc'!$G$6:$AB$69,,MATCH('ABP REC Deliveries'!$H223,'ABP REC Calc'!$G$5:$AB$5,0)),'ABP REC Calc'!$C$6:$C$69,'ABP REC Deliveries'!$E223,'ABP REC Calc'!$B$6:$B$69,'ABP REC Deliveries'!$F223),
IF(Z$4&gt;$G223,Y223*(1-Inputs_ByYear!$D$4),0)),0)</f>
        <v>16504.856860799999</v>
      </c>
      <c r="AA223" s="248">
        <f>IF((AA$4-$G223)&lt;($C223+$B223),IF(AA$4=$G223+$B223,SUMIFS(INDEX('ABP REC Calc'!$G$6:$AB$69,,MATCH('ABP REC Deliveries'!$H223,'ABP REC Calc'!$G$5:$AB$5,0)),'ABP REC Calc'!$C$6:$C$69,'ABP REC Deliveries'!$E223,'ABP REC Calc'!$B$6:$B$69,'ABP REC Deliveries'!$F223),
IF(AA$4&gt;$G223,Z223*(1-Inputs_ByYear!$D$4),0)),0)</f>
        <v>16422.332576495999</v>
      </c>
      <c r="AB223" s="248">
        <f>IF((AB$4-$G223)&lt;($C223+$B223),IF(AB$4=$G223+$B223,SUMIFS(INDEX('ABP REC Calc'!$G$6:$AB$69,,MATCH('ABP REC Deliveries'!$H223,'ABP REC Calc'!$G$5:$AB$5,0)),'ABP REC Calc'!$C$6:$C$69,'ABP REC Deliveries'!$E223,'ABP REC Calc'!$B$6:$B$69,'ABP REC Deliveries'!$F223),
IF(AB$4&gt;$G223,AA223*(1-Inputs_ByYear!$D$4),0)),0)</f>
        <v>16340.220913613519</v>
      </c>
      <c r="AC223" s="248">
        <f>IF((AC$4-$G223)&lt;($C223+$B223),IF(AC$4=$G223+$B223,SUMIFS(INDEX('ABP REC Calc'!$G$6:$AB$69,,MATCH('ABP REC Deliveries'!$H223,'ABP REC Calc'!$G$5:$AB$5,0)),'ABP REC Calc'!$C$6:$C$69,'ABP REC Deliveries'!$E223,'ABP REC Calc'!$B$6:$B$69,'ABP REC Deliveries'!$F223),
IF(AC$4&gt;$G223,AB223*(1-Inputs_ByYear!$D$4),0)),0)</f>
        <v>16258.519809045451</v>
      </c>
      <c r="AD223" s="248">
        <f>IF((AD$4-$G223)&lt;($C223+$B223),IF(AD$4=$G223+$B223,SUMIFS(INDEX('ABP REC Calc'!$G$6:$AB$69,,MATCH('ABP REC Deliveries'!$H223,'ABP REC Calc'!$G$5:$AB$5,0)),'ABP REC Calc'!$C$6:$C$69,'ABP REC Deliveries'!$E223,'ABP REC Calc'!$B$6:$B$69,'ABP REC Deliveries'!$F223),
IF(AD$4&gt;$G223,AC223*(1-Inputs_ByYear!$D$4),0)),0)</f>
        <v>16177.227210000223</v>
      </c>
    </row>
    <row r="224" spans="2:30" ht="14.45" customHeight="1">
      <c r="B224" s="64">
        <v>1</v>
      </c>
      <c r="C224" s="64">
        <v>15</v>
      </c>
      <c r="D224" s="64" t="s">
        <v>229</v>
      </c>
      <c r="E224" s="234" t="s">
        <v>210</v>
      </c>
      <c r="F224" s="231" t="s">
        <v>231</v>
      </c>
      <c r="G224" s="231">
        <f t="shared" si="10"/>
        <v>2040</v>
      </c>
      <c r="H224" s="239" t="s">
        <v>38</v>
      </c>
      <c r="I224" s="247">
        <v>0</v>
      </c>
      <c r="J224" s="248">
        <f>IF((J$4-$G224)&lt;($C224+$B224),IF(J$4=$G224+$B224,SUMIFS(INDEX('ABP REC Calc'!$G$6:$AB$69,,MATCH('ABP REC Deliveries'!$H224,'ABP REC Calc'!$G$5:$AB$5,0)),'ABP REC Calc'!$C$6:$C$69,'ABP REC Deliveries'!$E224,'ABP REC Calc'!$B$6:$B$69,'ABP REC Deliveries'!$F224),
IF(J$4&gt;$G224,I224*(1-Inputs_ByYear!$D$4),0)),0)</f>
        <v>0</v>
      </c>
      <c r="K224" s="248">
        <f>IF((K$4-$G224)&lt;($C224+$B224),IF(K$4=$G224+$B224,SUMIFS(INDEX('ABP REC Calc'!$G$6:$AB$69,,MATCH('ABP REC Deliveries'!$H224,'ABP REC Calc'!$G$5:$AB$5,0)),'ABP REC Calc'!$C$6:$C$69,'ABP REC Deliveries'!$E224,'ABP REC Calc'!$B$6:$B$69,'ABP REC Deliveries'!$F224),
IF(K$4&gt;$G224,J224*(1-Inputs_ByYear!$D$4),0)),0)</f>
        <v>0</v>
      </c>
      <c r="L224" s="248">
        <f>IF((L$4-$G224)&lt;($C224+$B224),IF(L$4=$G224+$B224,SUMIFS(INDEX('ABP REC Calc'!$G$6:$AB$69,,MATCH('ABP REC Deliveries'!$H224,'ABP REC Calc'!$G$5:$AB$5,0)),'ABP REC Calc'!$C$6:$C$69,'ABP REC Deliveries'!$E224,'ABP REC Calc'!$B$6:$B$69,'ABP REC Deliveries'!$F224),
IF(L$4&gt;$G224,K224*(1-Inputs_ByYear!$D$4),0)),0)</f>
        <v>0</v>
      </c>
      <c r="M224" s="248">
        <f>IF((M$4-$G224)&lt;($C224+$B224),IF(M$4=$G224+$B224,SUMIFS(INDEX('ABP REC Calc'!$G$6:$AB$69,,MATCH('ABP REC Deliveries'!$H224,'ABP REC Calc'!$G$5:$AB$5,0)),'ABP REC Calc'!$C$6:$C$69,'ABP REC Deliveries'!$E224,'ABP REC Calc'!$B$6:$B$69,'ABP REC Deliveries'!$F224),
IF(M$4&gt;$G224,L224*(1-Inputs_ByYear!$D$4),0)),0)</f>
        <v>0</v>
      </c>
      <c r="N224" s="248">
        <f>IF((N$4-$G224)&lt;($C224+$B224),IF(N$4=$G224+$B224,SUMIFS(INDEX('ABP REC Calc'!$G$6:$AB$69,,MATCH('ABP REC Deliveries'!$H224,'ABP REC Calc'!$G$5:$AB$5,0)),'ABP REC Calc'!$C$6:$C$69,'ABP REC Deliveries'!$E224,'ABP REC Calc'!$B$6:$B$69,'ABP REC Deliveries'!$F224),
IF(N$4&gt;$G224,M224*(1-Inputs_ByYear!$D$4),0)),0)</f>
        <v>0</v>
      </c>
      <c r="O224" s="248">
        <f>IF((O$4-$G224)&lt;($C224+$B224),IF(O$4=$G224+$B224,SUMIFS(INDEX('ABP REC Calc'!$G$6:$AB$69,,MATCH('ABP REC Deliveries'!$H224,'ABP REC Calc'!$G$5:$AB$5,0)),'ABP REC Calc'!$C$6:$C$69,'ABP REC Deliveries'!$E224,'ABP REC Calc'!$B$6:$B$69,'ABP REC Deliveries'!$F224),
IF(O$4&gt;$G224,N224*(1-Inputs_ByYear!$D$4),0)),0)</f>
        <v>0</v>
      </c>
      <c r="P224" s="248">
        <f>IF((P$4-$G224)&lt;($C224+$B224),IF(P$4=$G224+$B224,SUMIFS(INDEX('ABP REC Calc'!$G$6:$AB$69,,MATCH('ABP REC Deliveries'!$H224,'ABP REC Calc'!$G$5:$AB$5,0)),'ABP REC Calc'!$C$6:$C$69,'ABP REC Deliveries'!$E224,'ABP REC Calc'!$B$6:$B$69,'ABP REC Deliveries'!$F224),
IF(P$4&gt;$G224,O224*(1-Inputs_ByYear!$D$4),0)),0)</f>
        <v>0</v>
      </c>
      <c r="Q224" s="248">
        <f>IF((Q$4-$G224)&lt;($C224+$B224),IF(Q$4=$G224+$B224,SUMIFS(INDEX('ABP REC Calc'!$G$6:$AB$69,,MATCH('ABP REC Deliveries'!$H224,'ABP REC Calc'!$G$5:$AB$5,0)),'ABP REC Calc'!$C$6:$C$69,'ABP REC Deliveries'!$E224,'ABP REC Calc'!$B$6:$B$69,'ABP REC Deliveries'!$F224),
IF(Q$4&gt;$G224,P224*(1-Inputs_ByYear!$D$4),0)),0)</f>
        <v>0</v>
      </c>
      <c r="R224" s="248">
        <f>IF((R$4-$G224)&lt;($C224+$B224),IF(R$4=$G224+$B224,SUMIFS(INDEX('ABP REC Calc'!$G$6:$AB$69,,MATCH('ABP REC Deliveries'!$H224,'ABP REC Calc'!$G$5:$AB$5,0)),'ABP REC Calc'!$C$6:$C$69,'ABP REC Deliveries'!$E224,'ABP REC Calc'!$B$6:$B$69,'ABP REC Deliveries'!$F224),
IF(R$4&gt;$G224,Q224*(1-Inputs_ByYear!$D$4),0)),0)</f>
        <v>0</v>
      </c>
      <c r="S224" s="248">
        <f>IF((S$4-$G224)&lt;($C224+$B224),IF(S$4=$G224+$B224,SUMIFS(INDEX('ABP REC Calc'!$G$6:$AB$69,,MATCH('ABP REC Deliveries'!$H224,'ABP REC Calc'!$G$5:$AB$5,0)),'ABP REC Calc'!$C$6:$C$69,'ABP REC Deliveries'!$E224,'ABP REC Calc'!$B$6:$B$69,'ABP REC Deliveries'!$F224),
IF(S$4&gt;$G224,R224*(1-Inputs_ByYear!$D$4),0)),0)</f>
        <v>0</v>
      </c>
      <c r="T224" s="248">
        <f>IF((T$4-$G224)&lt;($C224+$B224),IF(T$4=$G224+$B224,SUMIFS(INDEX('ABP REC Calc'!$G$6:$AB$69,,MATCH('ABP REC Deliveries'!$H224,'ABP REC Calc'!$G$5:$AB$5,0)),'ABP REC Calc'!$C$6:$C$69,'ABP REC Deliveries'!$E224,'ABP REC Calc'!$B$6:$B$69,'ABP REC Deliveries'!$F224),
IF(T$4&gt;$G224,S224*(1-Inputs_ByYear!$D$4),0)),0)</f>
        <v>0</v>
      </c>
      <c r="U224" s="248">
        <f>IF((U$4-$G224)&lt;($C224+$B224),IF(U$4=$G224+$B224,SUMIFS(INDEX('ABP REC Calc'!$G$6:$AB$69,,MATCH('ABP REC Deliveries'!$H224,'ABP REC Calc'!$G$5:$AB$5,0)),'ABP REC Calc'!$C$6:$C$69,'ABP REC Deliveries'!$E224,'ABP REC Calc'!$B$6:$B$69,'ABP REC Deliveries'!$F224),
IF(U$4&gt;$G224,T224*(1-Inputs_ByYear!$D$4),0)),0)</f>
        <v>0</v>
      </c>
      <c r="V224" s="248">
        <f>IF((V$4-$G224)&lt;($C224+$B224),IF(V$4=$G224+$B224,SUMIFS(INDEX('ABP REC Calc'!$G$6:$AB$69,,MATCH('ABP REC Deliveries'!$H224,'ABP REC Calc'!$G$5:$AB$5,0)),'ABP REC Calc'!$C$6:$C$69,'ABP REC Deliveries'!$E224,'ABP REC Calc'!$B$6:$B$69,'ABP REC Deliveries'!$F224),
IF(V$4&gt;$G224,U224*(1-Inputs_ByYear!$D$4),0)),0)</f>
        <v>0</v>
      </c>
      <c r="W224" s="248">
        <f>IF((W$4-$G224)&lt;($C224+$B224),IF(W$4=$G224+$B224,SUMIFS(INDEX('ABP REC Calc'!$G$6:$AB$69,,MATCH('ABP REC Deliveries'!$H224,'ABP REC Calc'!$G$5:$AB$5,0)),'ABP REC Calc'!$C$6:$C$69,'ABP REC Deliveries'!$E224,'ABP REC Calc'!$B$6:$B$69,'ABP REC Deliveries'!$F224),
IF(W$4&gt;$G224,V224*(1-Inputs_ByYear!$D$4),0)),0)</f>
        <v>0</v>
      </c>
      <c r="X224" s="248">
        <f>IF((X$4-$G224)&lt;($C224+$B224),IF(X$4=$G224+$B224,SUMIFS(INDEX('ABP REC Calc'!$G$6:$AB$69,,MATCH('ABP REC Deliveries'!$H224,'ABP REC Calc'!$G$5:$AB$5,0)),'ABP REC Calc'!$C$6:$C$69,'ABP REC Deliveries'!$E224,'ABP REC Calc'!$B$6:$B$69,'ABP REC Deliveries'!$F224),
IF(X$4&gt;$G224,W224*(1-Inputs_ByYear!$D$4),0)),0)</f>
        <v>0</v>
      </c>
      <c r="Y224" s="248">
        <f>IF((Y$4-$G224)&lt;($C224+$B224),IF(Y$4=$G224+$B224,SUMIFS(INDEX('ABP REC Calc'!$G$6:$AB$69,,MATCH('ABP REC Deliveries'!$H224,'ABP REC Calc'!$G$5:$AB$5,0)),'ABP REC Calc'!$C$6:$C$69,'ABP REC Deliveries'!$E224,'ABP REC Calc'!$B$6:$B$69,'ABP REC Deliveries'!$F224),
IF(Y$4&gt;$G224,X224*(1-Inputs_ByYear!$D$4),0)),0)</f>
        <v>0</v>
      </c>
      <c r="Z224" s="248">
        <f>IF((Z$4-$G224)&lt;($C224+$B224),IF(Z$4=$G224+$B224,SUMIFS(INDEX('ABP REC Calc'!$G$6:$AB$69,,MATCH('ABP REC Deliveries'!$H224,'ABP REC Calc'!$G$5:$AB$5,0)),'ABP REC Calc'!$C$6:$C$69,'ABP REC Deliveries'!$E224,'ABP REC Calc'!$B$6:$B$69,'ABP REC Deliveries'!$F224),
IF(Z$4&gt;$G224,Y224*(1-Inputs_ByYear!$D$4),0)),0)</f>
        <v>16587.795839999999</v>
      </c>
      <c r="AA224" s="248">
        <f>IF((AA$4-$G224)&lt;($C224+$B224),IF(AA$4=$G224+$B224,SUMIFS(INDEX('ABP REC Calc'!$G$6:$AB$69,,MATCH('ABP REC Deliveries'!$H224,'ABP REC Calc'!$G$5:$AB$5,0)),'ABP REC Calc'!$C$6:$C$69,'ABP REC Deliveries'!$E224,'ABP REC Calc'!$B$6:$B$69,'ABP REC Deliveries'!$F224),
IF(AA$4&gt;$G224,Z224*(1-Inputs_ByYear!$D$4),0)),0)</f>
        <v>16504.856860799999</v>
      </c>
      <c r="AB224" s="248">
        <f>IF((AB$4-$G224)&lt;($C224+$B224),IF(AB$4=$G224+$B224,SUMIFS(INDEX('ABP REC Calc'!$G$6:$AB$69,,MATCH('ABP REC Deliveries'!$H224,'ABP REC Calc'!$G$5:$AB$5,0)),'ABP REC Calc'!$C$6:$C$69,'ABP REC Deliveries'!$E224,'ABP REC Calc'!$B$6:$B$69,'ABP REC Deliveries'!$F224),
IF(AB$4&gt;$G224,AA224*(1-Inputs_ByYear!$D$4),0)),0)</f>
        <v>16422.332576495999</v>
      </c>
      <c r="AC224" s="248">
        <f>IF((AC$4-$G224)&lt;($C224+$B224),IF(AC$4=$G224+$B224,SUMIFS(INDEX('ABP REC Calc'!$G$6:$AB$69,,MATCH('ABP REC Deliveries'!$H224,'ABP REC Calc'!$G$5:$AB$5,0)),'ABP REC Calc'!$C$6:$C$69,'ABP REC Deliveries'!$E224,'ABP REC Calc'!$B$6:$B$69,'ABP REC Deliveries'!$F224),
IF(AC$4&gt;$G224,AB224*(1-Inputs_ByYear!$D$4),0)),0)</f>
        <v>16340.220913613519</v>
      </c>
      <c r="AD224" s="248">
        <f>IF((AD$4-$G224)&lt;($C224+$B224),IF(AD$4=$G224+$B224,SUMIFS(INDEX('ABP REC Calc'!$G$6:$AB$69,,MATCH('ABP REC Deliveries'!$H224,'ABP REC Calc'!$G$5:$AB$5,0)),'ABP REC Calc'!$C$6:$C$69,'ABP REC Deliveries'!$E224,'ABP REC Calc'!$B$6:$B$69,'ABP REC Deliveries'!$F224),
IF(AD$4&gt;$G224,AC224*(1-Inputs_ByYear!$D$4),0)),0)</f>
        <v>16258.519809045451</v>
      </c>
    </row>
    <row r="225" spans="2:30" ht="14.45" customHeight="1">
      <c r="B225" s="64">
        <v>1</v>
      </c>
      <c r="C225" s="64">
        <v>15</v>
      </c>
      <c r="D225" s="64" t="s">
        <v>229</v>
      </c>
      <c r="E225" s="234" t="s">
        <v>210</v>
      </c>
      <c r="F225" s="231" t="s">
        <v>231</v>
      </c>
      <c r="G225" s="231">
        <f t="shared" si="10"/>
        <v>2041</v>
      </c>
      <c r="H225" s="239" t="s">
        <v>39</v>
      </c>
      <c r="I225" s="247">
        <v>0</v>
      </c>
      <c r="J225" s="248">
        <f>IF((J$4-$G225)&lt;($C225+$B225),IF(J$4=$G225+$B225,SUMIFS(INDEX('ABP REC Calc'!$G$6:$AB$69,,MATCH('ABP REC Deliveries'!$H225,'ABP REC Calc'!$G$5:$AB$5,0)),'ABP REC Calc'!$C$6:$C$69,'ABP REC Deliveries'!$E225,'ABP REC Calc'!$B$6:$B$69,'ABP REC Deliveries'!$F225),
IF(J$4&gt;$G225,I225*(1-Inputs_ByYear!$D$4),0)),0)</f>
        <v>0</v>
      </c>
      <c r="K225" s="248">
        <f>IF((K$4-$G225)&lt;($C225+$B225),IF(K$4=$G225+$B225,SUMIFS(INDEX('ABP REC Calc'!$G$6:$AB$69,,MATCH('ABP REC Deliveries'!$H225,'ABP REC Calc'!$G$5:$AB$5,0)),'ABP REC Calc'!$C$6:$C$69,'ABP REC Deliveries'!$E225,'ABP REC Calc'!$B$6:$B$69,'ABP REC Deliveries'!$F225),
IF(K$4&gt;$G225,J225*(1-Inputs_ByYear!$D$4),0)),0)</f>
        <v>0</v>
      </c>
      <c r="L225" s="248">
        <f>IF((L$4-$G225)&lt;($C225+$B225),IF(L$4=$G225+$B225,SUMIFS(INDEX('ABP REC Calc'!$G$6:$AB$69,,MATCH('ABP REC Deliveries'!$H225,'ABP REC Calc'!$G$5:$AB$5,0)),'ABP REC Calc'!$C$6:$C$69,'ABP REC Deliveries'!$E225,'ABP REC Calc'!$B$6:$B$69,'ABP REC Deliveries'!$F225),
IF(L$4&gt;$G225,K225*(1-Inputs_ByYear!$D$4),0)),0)</f>
        <v>0</v>
      </c>
      <c r="M225" s="248">
        <f>IF((M$4-$G225)&lt;($C225+$B225),IF(M$4=$G225+$B225,SUMIFS(INDEX('ABP REC Calc'!$G$6:$AB$69,,MATCH('ABP REC Deliveries'!$H225,'ABP REC Calc'!$G$5:$AB$5,0)),'ABP REC Calc'!$C$6:$C$69,'ABP REC Deliveries'!$E225,'ABP REC Calc'!$B$6:$B$69,'ABP REC Deliveries'!$F225),
IF(M$4&gt;$G225,L225*(1-Inputs_ByYear!$D$4),0)),0)</f>
        <v>0</v>
      </c>
      <c r="N225" s="248">
        <f>IF((N$4-$G225)&lt;($C225+$B225),IF(N$4=$G225+$B225,SUMIFS(INDEX('ABP REC Calc'!$G$6:$AB$69,,MATCH('ABP REC Deliveries'!$H225,'ABP REC Calc'!$G$5:$AB$5,0)),'ABP REC Calc'!$C$6:$C$69,'ABP REC Deliveries'!$E225,'ABP REC Calc'!$B$6:$B$69,'ABP REC Deliveries'!$F225),
IF(N$4&gt;$G225,M225*(1-Inputs_ByYear!$D$4),0)),0)</f>
        <v>0</v>
      </c>
      <c r="O225" s="248">
        <f>IF((O$4-$G225)&lt;($C225+$B225),IF(O$4=$G225+$B225,SUMIFS(INDEX('ABP REC Calc'!$G$6:$AB$69,,MATCH('ABP REC Deliveries'!$H225,'ABP REC Calc'!$G$5:$AB$5,0)),'ABP REC Calc'!$C$6:$C$69,'ABP REC Deliveries'!$E225,'ABP REC Calc'!$B$6:$B$69,'ABP REC Deliveries'!$F225),
IF(O$4&gt;$G225,N225*(1-Inputs_ByYear!$D$4),0)),0)</f>
        <v>0</v>
      </c>
      <c r="P225" s="248">
        <f>IF((P$4-$G225)&lt;($C225+$B225),IF(P$4=$G225+$B225,SUMIFS(INDEX('ABP REC Calc'!$G$6:$AB$69,,MATCH('ABP REC Deliveries'!$H225,'ABP REC Calc'!$G$5:$AB$5,0)),'ABP REC Calc'!$C$6:$C$69,'ABP REC Deliveries'!$E225,'ABP REC Calc'!$B$6:$B$69,'ABP REC Deliveries'!$F225),
IF(P$4&gt;$G225,O225*(1-Inputs_ByYear!$D$4),0)),0)</f>
        <v>0</v>
      </c>
      <c r="Q225" s="248">
        <f>IF((Q$4-$G225)&lt;($C225+$B225),IF(Q$4=$G225+$B225,SUMIFS(INDEX('ABP REC Calc'!$G$6:$AB$69,,MATCH('ABP REC Deliveries'!$H225,'ABP REC Calc'!$G$5:$AB$5,0)),'ABP REC Calc'!$C$6:$C$69,'ABP REC Deliveries'!$E225,'ABP REC Calc'!$B$6:$B$69,'ABP REC Deliveries'!$F225),
IF(Q$4&gt;$G225,P225*(1-Inputs_ByYear!$D$4),0)),0)</f>
        <v>0</v>
      </c>
      <c r="R225" s="248">
        <f>IF((R$4-$G225)&lt;($C225+$B225),IF(R$4=$G225+$B225,SUMIFS(INDEX('ABP REC Calc'!$G$6:$AB$69,,MATCH('ABP REC Deliveries'!$H225,'ABP REC Calc'!$G$5:$AB$5,0)),'ABP REC Calc'!$C$6:$C$69,'ABP REC Deliveries'!$E225,'ABP REC Calc'!$B$6:$B$69,'ABP REC Deliveries'!$F225),
IF(R$4&gt;$G225,Q225*(1-Inputs_ByYear!$D$4),0)),0)</f>
        <v>0</v>
      </c>
      <c r="S225" s="248">
        <f>IF((S$4-$G225)&lt;($C225+$B225),IF(S$4=$G225+$B225,SUMIFS(INDEX('ABP REC Calc'!$G$6:$AB$69,,MATCH('ABP REC Deliveries'!$H225,'ABP REC Calc'!$G$5:$AB$5,0)),'ABP REC Calc'!$C$6:$C$69,'ABP REC Deliveries'!$E225,'ABP REC Calc'!$B$6:$B$69,'ABP REC Deliveries'!$F225),
IF(S$4&gt;$G225,R225*(1-Inputs_ByYear!$D$4),0)),0)</f>
        <v>0</v>
      </c>
      <c r="T225" s="248">
        <f>IF((T$4-$G225)&lt;($C225+$B225),IF(T$4=$G225+$B225,SUMIFS(INDEX('ABP REC Calc'!$G$6:$AB$69,,MATCH('ABP REC Deliveries'!$H225,'ABP REC Calc'!$G$5:$AB$5,0)),'ABP REC Calc'!$C$6:$C$69,'ABP REC Deliveries'!$E225,'ABP REC Calc'!$B$6:$B$69,'ABP REC Deliveries'!$F225),
IF(T$4&gt;$G225,S225*(1-Inputs_ByYear!$D$4),0)),0)</f>
        <v>0</v>
      </c>
      <c r="U225" s="248">
        <f>IF((U$4-$G225)&lt;($C225+$B225),IF(U$4=$G225+$B225,SUMIFS(INDEX('ABP REC Calc'!$G$6:$AB$69,,MATCH('ABP REC Deliveries'!$H225,'ABP REC Calc'!$G$5:$AB$5,0)),'ABP REC Calc'!$C$6:$C$69,'ABP REC Deliveries'!$E225,'ABP REC Calc'!$B$6:$B$69,'ABP REC Deliveries'!$F225),
IF(U$4&gt;$G225,T225*(1-Inputs_ByYear!$D$4),0)),0)</f>
        <v>0</v>
      </c>
      <c r="V225" s="248">
        <f>IF((V$4-$G225)&lt;($C225+$B225),IF(V$4=$G225+$B225,SUMIFS(INDEX('ABP REC Calc'!$G$6:$AB$69,,MATCH('ABP REC Deliveries'!$H225,'ABP REC Calc'!$G$5:$AB$5,0)),'ABP REC Calc'!$C$6:$C$69,'ABP REC Deliveries'!$E225,'ABP REC Calc'!$B$6:$B$69,'ABP REC Deliveries'!$F225),
IF(V$4&gt;$G225,U225*(1-Inputs_ByYear!$D$4),0)),0)</f>
        <v>0</v>
      </c>
      <c r="W225" s="248">
        <f>IF((W$4-$G225)&lt;($C225+$B225),IF(W$4=$G225+$B225,SUMIFS(INDEX('ABP REC Calc'!$G$6:$AB$69,,MATCH('ABP REC Deliveries'!$H225,'ABP REC Calc'!$G$5:$AB$5,0)),'ABP REC Calc'!$C$6:$C$69,'ABP REC Deliveries'!$E225,'ABP REC Calc'!$B$6:$B$69,'ABP REC Deliveries'!$F225),
IF(W$4&gt;$G225,V225*(1-Inputs_ByYear!$D$4),0)),0)</f>
        <v>0</v>
      </c>
      <c r="X225" s="248">
        <f>IF((X$4-$G225)&lt;($C225+$B225),IF(X$4=$G225+$B225,SUMIFS(INDEX('ABP REC Calc'!$G$6:$AB$69,,MATCH('ABP REC Deliveries'!$H225,'ABP REC Calc'!$G$5:$AB$5,0)),'ABP REC Calc'!$C$6:$C$69,'ABP REC Deliveries'!$E225,'ABP REC Calc'!$B$6:$B$69,'ABP REC Deliveries'!$F225),
IF(X$4&gt;$G225,W225*(1-Inputs_ByYear!$D$4),0)),0)</f>
        <v>0</v>
      </c>
      <c r="Y225" s="248">
        <f>IF((Y$4-$G225)&lt;($C225+$B225),IF(Y$4=$G225+$B225,SUMIFS(INDEX('ABP REC Calc'!$G$6:$AB$69,,MATCH('ABP REC Deliveries'!$H225,'ABP REC Calc'!$G$5:$AB$5,0)),'ABP REC Calc'!$C$6:$C$69,'ABP REC Deliveries'!$E225,'ABP REC Calc'!$B$6:$B$69,'ABP REC Deliveries'!$F225),
IF(Y$4&gt;$G225,X225*(1-Inputs_ByYear!$D$4),0)),0)</f>
        <v>0</v>
      </c>
      <c r="Z225" s="248">
        <f>IF((Z$4-$G225)&lt;($C225+$B225),IF(Z$4=$G225+$B225,SUMIFS(INDEX('ABP REC Calc'!$G$6:$AB$69,,MATCH('ABP REC Deliveries'!$H225,'ABP REC Calc'!$G$5:$AB$5,0)),'ABP REC Calc'!$C$6:$C$69,'ABP REC Deliveries'!$E225,'ABP REC Calc'!$B$6:$B$69,'ABP REC Deliveries'!$F225),
IF(Z$4&gt;$G225,Y225*(1-Inputs_ByYear!$D$4),0)),0)</f>
        <v>0</v>
      </c>
      <c r="AA225" s="248">
        <f>IF((AA$4-$G225)&lt;($C225+$B225),IF(AA$4=$G225+$B225,SUMIFS(INDEX('ABP REC Calc'!$G$6:$AB$69,,MATCH('ABP REC Deliveries'!$H225,'ABP REC Calc'!$G$5:$AB$5,0)),'ABP REC Calc'!$C$6:$C$69,'ABP REC Deliveries'!$E225,'ABP REC Calc'!$B$6:$B$69,'ABP REC Deliveries'!$F225),
IF(AA$4&gt;$G225,Z225*(1-Inputs_ByYear!$D$4),0)),0)</f>
        <v>16587.795839999999</v>
      </c>
      <c r="AB225" s="248">
        <f>IF((AB$4-$G225)&lt;($C225+$B225),IF(AB$4=$G225+$B225,SUMIFS(INDEX('ABP REC Calc'!$G$6:$AB$69,,MATCH('ABP REC Deliveries'!$H225,'ABP REC Calc'!$G$5:$AB$5,0)),'ABP REC Calc'!$C$6:$C$69,'ABP REC Deliveries'!$E225,'ABP REC Calc'!$B$6:$B$69,'ABP REC Deliveries'!$F225),
IF(AB$4&gt;$G225,AA225*(1-Inputs_ByYear!$D$4),0)),0)</f>
        <v>16504.856860799999</v>
      </c>
      <c r="AC225" s="248">
        <f>IF((AC$4-$G225)&lt;($C225+$B225),IF(AC$4=$G225+$B225,SUMIFS(INDEX('ABP REC Calc'!$G$6:$AB$69,,MATCH('ABP REC Deliveries'!$H225,'ABP REC Calc'!$G$5:$AB$5,0)),'ABP REC Calc'!$C$6:$C$69,'ABP REC Deliveries'!$E225,'ABP REC Calc'!$B$6:$B$69,'ABP REC Deliveries'!$F225),
IF(AC$4&gt;$G225,AB225*(1-Inputs_ByYear!$D$4),0)),0)</f>
        <v>16422.332576495999</v>
      </c>
      <c r="AD225" s="248">
        <f>IF((AD$4-$G225)&lt;($C225+$B225),IF(AD$4=$G225+$B225,SUMIFS(INDEX('ABP REC Calc'!$G$6:$AB$69,,MATCH('ABP REC Deliveries'!$H225,'ABP REC Calc'!$G$5:$AB$5,0)),'ABP REC Calc'!$C$6:$C$69,'ABP REC Deliveries'!$E225,'ABP REC Calc'!$B$6:$B$69,'ABP REC Deliveries'!$F225),
IF(AD$4&gt;$G225,AC225*(1-Inputs_ByYear!$D$4),0)),0)</f>
        <v>16340.220913613519</v>
      </c>
    </row>
    <row r="226" spans="2:30" ht="14.45" customHeight="1">
      <c r="B226" s="64">
        <v>1</v>
      </c>
      <c r="C226" s="64">
        <v>15</v>
      </c>
      <c r="D226" s="64" t="s">
        <v>229</v>
      </c>
      <c r="E226" s="234" t="s">
        <v>210</v>
      </c>
      <c r="F226" s="231" t="s">
        <v>231</v>
      </c>
      <c r="G226" s="231">
        <f t="shared" si="10"/>
        <v>2042</v>
      </c>
      <c r="H226" s="239" t="s">
        <v>40</v>
      </c>
      <c r="I226" s="247">
        <v>0</v>
      </c>
      <c r="J226" s="248">
        <f>IF((J$4-$G226)&lt;($C226+$B226),IF(J$4=$G226+$B226,SUMIFS(INDEX('ABP REC Calc'!$G$6:$AB$69,,MATCH('ABP REC Deliveries'!$H226,'ABP REC Calc'!$G$5:$AB$5,0)),'ABP REC Calc'!$C$6:$C$69,'ABP REC Deliveries'!$E226,'ABP REC Calc'!$B$6:$B$69,'ABP REC Deliveries'!$F226),
IF(J$4&gt;$G226,I226*(1-Inputs_ByYear!$D$4),0)),0)</f>
        <v>0</v>
      </c>
      <c r="K226" s="248">
        <f>IF((K$4-$G226)&lt;($C226+$B226),IF(K$4=$G226+$B226,SUMIFS(INDEX('ABP REC Calc'!$G$6:$AB$69,,MATCH('ABP REC Deliveries'!$H226,'ABP REC Calc'!$G$5:$AB$5,0)),'ABP REC Calc'!$C$6:$C$69,'ABP REC Deliveries'!$E226,'ABP REC Calc'!$B$6:$B$69,'ABP REC Deliveries'!$F226),
IF(K$4&gt;$G226,J226*(1-Inputs_ByYear!$D$4),0)),0)</f>
        <v>0</v>
      </c>
      <c r="L226" s="248">
        <f>IF((L$4-$G226)&lt;($C226+$B226),IF(L$4=$G226+$B226,SUMIFS(INDEX('ABP REC Calc'!$G$6:$AB$69,,MATCH('ABP REC Deliveries'!$H226,'ABP REC Calc'!$G$5:$AB$5,0)),'ABP REC Calc'!$C$6:$C$69,'ABP REC Deliveries'!$E226,'ABP REC Calc'!$B$6:$B$69,'ABP REC Deliveries'!$F226),
IF(L$4&gt;$G226,K226*(1-Inputs_ByYear!$D$4),0)),0)</f>
        <v>0</v>
      </c>
      <c r="M226" s="248">
        <f>IF((M$4-$G226)&lt;($C226+$B226),IF(M$4=$G226+$B226,SUMIFS(INDEX('ABP REC Calc'!$G$6:$AB$69,,MATCH('ABP REC Deliveries'!$H226,'ABP REC Calc'!$G$5:$AB$5,0)),'ABP REC Calc'!$C$6:$C$69,'ABP REC Deliveries'!$E226,'ABP REC Calc'!$B$6:$B$69,'ABP REC Deliveries'!$F226),
IF(M$4&gt;$G226,L226*(1-Inputs_ByYear!$D$4),0)),0)</f>
        <v>0</v>
      </c>
      <c r="N226" s="248">
        <f>IF((N$4-$G226)&lt;($C226+$B226),IF(N$4=$G226+$B226,SUMIFS(INDEX('ABP REC Calc'!$G$6:$AB$69,,MATCH('ABP REC Deliveries'!$H226,'ABP REC Calc'!$G$5:$AB$5,0)),'ABP REC Calc'!$C$6:$C$69,'ABP REC Deliveries'!$E226,'ABP REC Calc'!$B$6:$B$69,'ABP REC Deliveries'!$F226),
IF(N$4&gt;$G226,M226*(1-Inputs_ByYear!$D$4),0)),0)</f>
        <v>0</v>
      </c>
      <c r="O226" s="248">
        <f>IF((O$4-$G226)&lt;($C226+$B226),IF(O$4=$G226+$B226,SUMIFS(INDEX('ABP REC Calc'!$G$6:$AB$69,,MATCH('ABP REC Deliveries'!$H226,'ABP REC Calc'!$G$5:$AB$5,0)),'ABP REC Calc'!$C$6:$C$69,'ABP REC Deliveries'!$E226,'ABP REC Calc'!$B$6:$B$69,'ABP REC Deliveries'!$F226),
IF(O$4&gt;$G226,N226*(1-Inputs_ByYear!$D$4),0)),0)</f>
        <v>0</v>
      </c>
      <c r="P226" s="248">
        <f>IF((P$4-$G226)&lt;($C226+$B226),IF(P$4=$G226+$B226,SUMIFS(INDEX('ABP REC Calc'!$G$6:$AB$69,,MATCH('ABP REC Deliveries'!$H226,'ABP REC Calc'!$G$5:$AB$5,0)),'ABP REC Calc'!$C$6:$C$69,'ABP REC Deliveries'!$E226,'ABP REC Calc'!$B$6:$B$69,'ABP REC Deliveries'!$F226),
IF(P$4&gt;$G226,O226*(1-Inputs_ByYear!$D$4),0)),0)</f>
        <v>0</v>
      </c>
      <c r="Q226" s="248">
        <f>IF((Q$4-$G226)&lt;($C226+$B226),IF(Q$4=$G226+$B226,SUMIFS(INDEX('ABP REC Calc'!$G$6:$AB$69,,MATCH('ABP REC Deliveries'!$H226,'ABP REC Calc'!$G$5:$AB$5,0)),'ABP REC Calc'!$C$6:$C$69,'ABP REC Deliveries'!$E226,'ABP REC Calc'!$B$6:$B$69,'ABP REC Deliveries'!$F226),
IF(Q$4&gt;$G226,P226*(1-Inputs_ByYear!$D$4),0)),0)</f>
        <v>0</v>
      </c>
      <c r="R226" s="248">
        <f>IF((R$4-$G226)&lt;($C226+$B226),IF(R$4=$G226+$B226,SUMIFS(INDEX('ABP REC Calc'!$G$6:$AB$69,,MATCH('ABP REC Deliveries'!$H226,'ABP REC Calc'!$G$5:$AB$5,0)),'ABP REC Calc'!$C$6:$C$69,'ABP REC Deliveries'!$E226,'ABP REC Calc'!$B$6:$B$69,'ABP REC Deliveries'!$F226),
IF(R$4&gt;$G226,Q226*(1-Inputs_ByYear!$D$4),0)),0)</f>
        <v>0</v>
      </c>
      <c r="S226" s="248">
        <f>IF((S$4-$G226)&lt;($C226+$B226),IF(S$4=$G226+$B226,SUMIFS(INDEX('ABP REC Calc'!$G$6:$AB$69,,MATCH('ABP REC Deliveries'!$H226,'ABP REC Calc'!$G$5:$AB$5,0)),'ABP REC Calc'!$C$6:$C$69,'ABP REC Deliveries'!$E226,'ABP REC Calc'!$B$6:$B$69,'ABP REC Deliveries'!$F226),
IF(S$4&gt;$G226,R226*(1-Inputs_ByYear!$D$4),0)),0)</f>
        <v>0</v>
      </c>
      <c r="T226" s="248">
        <f>IF((T$4-$G226)&lt;($C226+$B226),IF(T$4=$G226+$B226,SUMIFS(INDEX('ABP REC Calc'!$G$6:$AB$69,,MATCH('ABP REC Deliveries'!$H226,'ABP REC Calc'!$G$5:$AB$5,0)),'ABP REC Calc'!$C$6:$C$69,'ABP REC Deliveries'!$E226,'ABP REC Calc'!$B$6:$B$69,'ABP REC Deliveries'!$F226),
IF(T$4&gt;$G226,S226*(1-Inputs_ByYear!$D$4),0)),0)</f>
        <v>0</v>
      </c>
      <c r="U226" s="248">
        <f>IF((U$4-$G226)&lt;($C226+$B226),IF(U$4=$G226+$B226,SUMIFS(INDEX('ABP REC Calc'!$G$6:$AB$69,,MATCH('ABP REC Deliveries'!$H226,'ABP REC Calc'!$G$5:$AB$5,0)),'ABP REC Calc'!$C$6:$C$69,'ABP REC Deliveries'!$E226,'ABP REC Calc'!$B$6:$B$69,'ABP REC Deliveries'!$F226),
IF(U$4&gt;$G226,T226*(1-Inputs_ByYear!$D$4),0)),0)</f>
        <v>0</v>
      </c>
      <c r="V226" s="248">
        <f>IF((V$4-$G226)&lt;($C226+$B226),IF(V$4=$G226+$B226,SUMIFS(INDEX('ABP REC Calc'!$G$6:$AB$69,,MATCH('ABP REC Deliveries'!$H226,'ABP REC Calc'!$G$5:$AB$5,0)),'ABP REC Calc'!$C$6:$C$69,'ABP REC Deliveries'!$E226,'ABP REC Calc'!$B$6:$B$69,'ABP REC Deliveries'!$F226),
IF(V$4&gt;$G226,U226*(1-Inputs_ByYear!$D$4),0)),0)</f>
        <v>0</v>
      </c>
      <c r="W226" s="248">
        <f>IF((W$4-$G226)&lt;($C226+$B226),IF(W$4=$G226+$B226,SUMIFS(INDEX('ABP REC Calc'!$G$6:$AB$69,,MATCH('ABP REC Deliveries'!$H226,'ABP REC Calc'!$G$5:$AB$5,0)),'ABP REC Calc'!$C$6:$C$69,'ABP REC Deliveries'!$E226,'ABP REC Calc'!$B$6:$B$69,'ABP REC Deliveries'!$F226),
IF(W$4&gt;$G226,V226*(1-Inputs_ByYear!$D$4),0)),0)</f>
        <v>0</v>
      </c>
      <c r="X226" s="248">
        <f>IF((X$4-$G226)&lt;($C226+$B226),IF(X$4=$G226+$B226,SUMIFS(INDEX('ABP REC Calc'!$G$6:$AB$69,,MATCH('ABP REC Deliveries'!$H226,'ABP REC Calc'!$G$5:$AB$5,0)),'ABP REC Calc'!$C$6:$C$69,'ABP REC Deliveries'!$E226,'ABP REC Calc'!$B$6:$B$69,'ABP REC Deliveries'!$F226),
IF(X$4&gt;$G226,W226*(1-Inputs_ByYear!$D$4),0)),0)</f>
        <v>0</v>
      </c>
      <c r="Y226" s="248">
        <f>IF((Y$4-$G226)&lt;($C226+$B226),IF(Y$4=$G226+$B226,SUMIFS(INDEX('ABP REC Calc'!$G$6:$AB$69,,MATCH('ABP REC Deliveries'!$H226,'ABP REC Calc'!$G$5:$AB$5,0)),'ABP REC Calc'!$C$6:$C$69,'ABP REC Deliveries'!$E226,'ABP REC Calc'!$B$6:$B$69,'ABP REC Deliveries'!$F226),
IF(Y$4&gt;$G226,X226*(1-Inputs_ByYear!$D$4),0)),0)</f>
        <v>0</v>
      </c>
      <c r="Z226" s="248">
        <f>IF((Z$4-$G226)&lt;($C226+$B226),IF(Z$4=$G226+$B226,SUMIFS(INDEX('ABP REC Calc'!$G$6:$AB$69,,MATCH('ABP REC Deliveries'!$H226,'ABP REC Calc'!$G$5:$AB$5,0)),'ABP REC Calc'!$C$6:$C$69,'ABP REC Deliveries'!$E226,'ABP REC Calc'!$B$6:$B$69,'ABP REC Deliveries'!$F226),
IF(Z$4&gt;$G226,Y226*(1-Inputs_ByYear!$D$4),0)),0)</f>
        <v>0</v>
      </c>
      <c r="AA226" s="248">
        <f>IF((AA$4-$G226)&lt;($C226+$B226),IF(AA$4=$G226+$B226,SUMIFS(INDEX('ABP REC Calc'!$G$6:$AB$69,,MATCH('ABP REC Deliveries'!$H226,'ABP REC Calc'!$G$5:$AB$5,0)),'ABP REC Calc'!$C$6:$C$69,'ABP REC Deliveries'!$E226,'ABP REC Calc'!$B$6:$B$69,'ABP REC Deliveries'!$F226),
IF(AA$4&gt;$G226,Z226*(1-Inputs_ByYear!$D$4),0)),0)</f>
        <v>0</v>
      </c>
      <c r="AB226" s="248">
        <f>IF((AB$4-$G226)&lt;($C226+$B226),IF(AB$4=$G226+$B226,SUMIFS(INDEX('ABP REC Calc'!$G$6:$AB$69,,MATCH('ABP REC Deliveries'!$H226,'ABP REC Calc'!$G$5:$AB$5,0)),'ABP REC Calc'!$C$6:$C$69,'ABP REC Deliveries'!$E226,'ABP REC Calc'!$B$6:$B$69,'ABP REC Deliveries'!$F226),
IF(AB$4&gt;$G226,AA226*(1-Inputs_ByYear!$D$4),0)),0)</f>
        <v>16587.795839999999</v>
      </c>
      <c r="AC226" s="248">
        <f>IF((AC$4-$G226)&lt;($C226+$B226),IF(AC$4=$G226+$B226,SUMIFS(INDEX('ABP REC Calc'!$G$6:$AB$69,,MATCH('ABP REC Deliveries'!$H226,'ABP REC Calc'!$G$5:$AB$5,0)),'ABP REC Calc'!$C$6:$C$69,'ABP REC Deliveries'!$E226,'ABP REC Calc'!$B$6:$B$69,'ABP REC Deliveries'!$F226),
IF(AC$4&gt;$G226,AB226*(1-Inputs_ByYear!$D$4),0)),0)</f>
        <v>16504.856860799999</v>
      </c>
      <c r="AD226" s="248">
        <f>IF((AD$4-$G226)&lt;($C226+$B226),IF(AD$4=$G226+$B226,SUMIFS(INDEX('ABP REC Calc'!$G$6:$AB$69,,MATCH('ABP REC Deliveries'!$H226,'ABP REC Calc'!$G$5:$AB$5,0)),'ABP REC Calc'!$C$6:$C$69,'ABP REC Deliveries'!$E226,'ABP REC Calc'!$B$6:$B$69,'ABP REC Deliveries'!$F226),
IF(AD$4&gt;$G226,AC226*(1-Inputs_ByYear!$D$4),0)),0)</f>
        <v>16422.332576495999</v>
      </c>
    </row>
    <row r="227" spans="2:30" ht="14.45" customHeight="1">
      <c r="B227" s="64">
        <v>1</v>
      </c>
      <c r="C227" s="64">
        <v>15</v>
      </c>
      <c r="D227" s="64" t="s">
        <v>229</v>
      </c>
      <c r="E227" s="234" t="s">
        <v>210</v>
      </c>
      <c r="F227" s="231" t="s">
        <v>231</v>
      </c>
      <c r="G227" s="231">
        <f t="shared" si="10"/>
        <v>2043</v>
      </c>
      <c r="H227" s="239" t="s">
        <v>41</v>
      </c>
      <c r="I227" s="247">
        <v>0</v>
      </c>
      <c r="J227" s="248">
        <f>IF((J$4-$G227)&lt;($C227+$B227),IF(J$4=$G227+$B227,SUMIFS(INDEX('ABP REC Calc'!$G$6:$AB$69,,MATCH('ABP REC Deliveries'!$H227,'ABP REC Calc'!$G$5:$AB$5,0)),'ABP REC Calc'!$C$6:$C$69,'ABP REC Deliveries'!$E227,'ABP REC Calc'!$B$6:$B$69,'ABP REC Deliveries'!$F227),
IF(J$4&gt;$G227,I227*(1-Inputs_ByYear!$D$4),0)),0)</f>
        <v>0</v>
      </c>
      <c r="K227" s="248">
        <f>IF((K$4-$G227)&lt;($C227+$B227),IF(K$4=$G227+$B227,SUMIFS(INDEX('ABP REC Calc'!$G$6:$AB$69,,MATCH('ABP REC Deliveries'!$H227,'ABP REC Calc'!$G$5:$AB$5,0)),'ABP REC Calc'!$C$6:$C$69,'ABP REC Deliveries'!$E227,'ABP REC Calc'!$B$6:$B$69,'ABP REC Deliveries'!$F227),
IF(K$4&gt;$G227,J227*(1-Inputs_ByYear!$D$4),0)),0)</f>
        <v>0</v>
      </c>
      <c r="L227" s="248">
        <f>IF((L$4-$G227)&lt;($C227+$B227),IF(L$4=$G227+$B227,SUMIFS(INDEX('ABP REC Calc'!$G$6:$AB$69,,MATCH('ABP REC Deliveries'!$H227,'ABP REC Calc'!$G$5:$AB$5,0)),'ABP REC Calc'!$C$6:$C$69,'ABP REC Deliveries'!$E227,'ABP REC Calc'!$B$6:$B$69,'ABP REC Deliveries'!$F227),
IF(L$4&gt;$G227,K227*(1-Inputs_ByYear!$D$4),0)),0)</f>
        <v>0</v>
      </c>
      <c r="M227" s="248">
        <f>IF((M$4-$G227)&lt;($C227+$B227),IF(M$4=$G227+$B227,SUMIFS(INDEX('ABP REC Calc'!$G$6:$AB$69,,MATCH('ABP REC Deliveries'!$H227,'ABP REC Calc'!$G$5:$AB$5,0)),'ABP REC Calc'!$C$6:$C$69,'ABP REC Deliveries'!$E227,'ABP REC Calc'!$B$6:$B$69,'ABP REC Deliveries'!$F227),
IF(M$4&gt;$G227,L227*(1-Inputs_ByYear!$D$4),0)),0)</f>
        <v>0</v>
      </c>
      <c r="N227" s="248">
        <f>IF((N$4-$G227)&lt;($C227+$B227),IF(N$4=$G227+$B227,SUMIFS(INDEX('ABP REC Calc'!$G$6:$AB$69,,MATCH('ABP REC Deliveries'!$H227,'ABP REC Calc'!$G$5:$AB$5,0)),'ABP REC Calc'!$C$6:$C$69,'ABP REC Deliveries'!$E227,'ABP REC Calc'!$B$6:$B$69,'ABP REC Deliveries'!$F227),
IF(N$4&gt;$G227,M227*(1-Inputs_ByYear!$D$4),0)),0)</f>
        <v>0</v>
      </c>
      <c r="O227" s="248">
        <f>IF((O$4-$G227)&lt;($C227+$B227),IF(O$4=$G227+$B227,SUMIFS(INDEX('ABP REC Calc'!$G$6:$AB$69,,MATCH('ABP REC Deliveries'!$H227,'ABP REC Calc'!$G$5:$AB$5,0)),'ABP REC Calc'!$C$6:$C$69,'ABP REC Deliveries'!$E227,'ABP REC Calc'!$B$6:$B$69,'ABP REC Deliveries'!$F227),
IF(O$4&gt;$G227,N227*(1-Inputs_ByYear!$D$4),0)),0)</f>
        <v>0</v>
      </c>
      <c r="P227" s="248">
        <f>IF((P$4-$G227)&lt;($C227+$B227),IF(P$4=$G227+$B227,SUMIFS(INDEX('ABP REC Calc'!$G$6:$AB$69,,MATCH('ABP REC Deliveries'!$H227,'ABP REC Calc'!$G$5:$AB$5,0)),'ABP REC Calc'!$C$6:$C$69,'ABP REC Deliveries'!$E227,'ABP REC Calc'!$B$6:$B$69,'ABP REC Deliveries'!$F227),
IF(P$4&gt;$G227,O227*(1-Inputs_ByYear!$D$4),0)),0)</f>
        <v>0</v>
      </c>
      <c r="Q227" s="248">
        <f>IF((Q$4-$G227)&lt;($C227+$B227),IF(Q$4=$G227+$B227,SUMIFS(INDEX('ABP REC Calc'!$G$6:$AB$69,,MATCH('ABP REC Deliveries'!$H227,'ABP REC Calc'!$G$5:$AB$5,0)),'ABP REC Calc'!$C$6:$C$69,'ABP REC Deliveries'!$E227,'ABP REC Calc'!$B$6:$B$69,'ABP REC Deliveries'!$F227),
IF(Q$4&gt;$G227,P227*(1-Inputs_ByYear!$D$4),0)),0)</f>
        <v>0</v>
      </c>
      <c r="R227" s="248">
        <f>IF((R$4-$G227)&lt;($C227+$B227),IF(R$4=$G227+$B227,SUMIFS(INDEX('ABP REC Calc'!$G$6:$AB$69,,MATCH('ABP REC Deliveries'!$H227,'ABP REC Calc'!$G$5:$AB$5,0)),'ABP REC Calc'!$C$6:$C$69,'ABP REC Deliveries'!$E227,'ABP REC Calc'!$B$6:$B$69,'ABP REC Deliveries'!$F227),
IF(R$4&gt;$G227,Q227*(1-Inputs_ByYear!$D$4),0)),0)</f>
        <v>0</v>
      </c>
      <c r="S227" s="248">
        <f>IF((S$4-$G227)&lt;($C227+$B227),IF(S$4=$G227+$B227,SUMIFS(INDEX('ABP REC Calc'!$G$6:$AB$69,,MATCH('ABP REC Deliveries'!$H227,'ABP REC Calc'!$G$5:$AB$5,0)),'ABP REC Calc'!$C$6:$C$69,'ABP REC Deliveries'!$E227,'ABP REC Calc'!$B$6:$B$69,'ABP REC Deliveries'!$F227),
IF(S$4&gt;$G227,R227*(1-Inputs_ByYear!$D$4),0)),0)</f>
        <v>0</v>
      </c>
      <c r="T227" s="248">
        <f>IF((T$4-$G227)&lt;($C227+$B227),IF(T$4=$G227+$B227,SUMIFS(INDEX('ABP REC Calc'!$G$6:$AB$69,,MATCH('ABP REC Deliveries'!$H227,'ABP REC Calc'!$G$5:$AB$5,0)),'ABP REC Calc'!$C$6:$C$69,'ABP REC Deliveries'!$E227,'ABP REC Calc'!$B$6:$B$69,'ABP REC Deliveries'!$F227),
IF(T$4&gt;$G227,S227*(1-Inputs_ByYear!$D$4),0)),0)</f>
        <v>0</v>
      </c>
      <c r="U227" s="248">
        <f>IF((U$4-$G227)&lt;($C227+$B227),IF(U$4=$G227+$B227,SUMIFS(INDEX('ABP REC Calc'!$G$6:$AB$69,,MATCH('ABP REC Deliveries'!$H227,'ABP REC Calc'!$G$5:$AB$5,0)),'ABP REC Calc'!$C$6:$C$69,'ABP REC Deliveries'!$E227,'ABP REC Calc'!$B$6:$B$69,'ABP REC Deliveries'!$F227),
IF(U$4&gt;$G227,T227*(1-Inputs_ByYear!$D$4),0)),0)</f>
        <v>0</v>
      </c>
      <c r="V227" s="248">
        <f>IF((V$4-$G227)&lt;($C227+$B227),IF(V$4=$G227+$B227,SUMIFS(INDEX('ABP REC Calc'!$G$6:$AB$69,,MATCH('ABP REC Deliveries'!$H227,'ABP REC Calc'!$G$5:$AB$5,0)),'ABP REC Calc'!$C$6:$C$69,'ABP REC Deliveries'!$E227,'ABP REC Calc'!$B$6:$B$69,'ABP REC Deliveries'!$F227),
IF(V$4&gt;$G227,U227*(1-Inputs_ByYear!$D$4),0)),0)</f>
        <v>0</v>
      </c>
      <c r="W227" s="248">
        <f>IF((W$4-$G227)&lt;($C227+$B227),IF(W$4=$G227+$B227,SUMIFS(INDEX('ABP REC Calc'!$G$6:$AB$69,,MATCH('ABP REC Deliveries'!$H227,'ABP REC Calc'!$G$5:$AB$5,0)),'ABP REC Calc'!$C$6:$C$69,'ABP REC Deliveries'!$E227,'ABP REC Calc'!$B$6:$B$69,'ABP REC Deliveries'!$F227),
IF(W$4&gt;$G227,V227*(1-Inputs_ByYear!$D$4),0)),0)</f>
        <v>0</v>
      </c>
      <c r="X227" s="248">
        <f>IF((X$4-$G227)&lt;($C227+$B227),IF(X$4=$G227+$B227,SUMIFS(INDEX('ABP REC Calc'!$G$6:$AB$69,,MATCH('ABP REC Deliveries'!$H227,'ABP REC Calc'!$G$5:$AB$5,0)),'ABP REC Calc'!$C$6:$C$69,'ABP REC Deliveries'!$E227,'ABP REC Calc'!$B$6:$B$69,'ABP REC Deliveries'!$F227),
IF(X$4&gt;$G227,W227*(1-Inputs_ByYear!$D$4),0)),0)</f>
        <v>0</v>
      </c>
      <c r="Y227" s="248">
        <f>IF((Y$4-$G227)&lt;($C227+$B227),IF(Y$4=$G227+$B227,SUMIFS(INDEX('ABP REC Calc'!$G$6:$AB$69,,MATCH('ABP REC Deliveries'!$H227,'ABP REC Calc'!$G$5:$AB$5,0)),'ABP REC Calc'!$C$6:$C$69,'ABP REC Deliveries'!$E227,'ABP REC Calc'!$B$6:$B$69,'ABP REC Deliveries'!$F227),
IF(Y$4&gt;$G227,X227*(1-Inputs_ByYear!$D$4),0)),0)</f>
        <v>0</v>
      </c>
      <c r="Z227" s="248">
        <f>IF((Z$4-$G227)&lt;($C227+$B227),IF(Z$4=$G227+$B227,SUMIFS(INDEX('ABP REC Calc'!$G$6:$AB$69,,MATCH('ABP REC Deliveries'!$H227,'ABP REC Calc'!$G$5:$AB$5,0)),'ABP REC Calc'!$C$6:$C$69,'ABP REC Deliveries'!$E227,'ABP REC Calc'!$B$6:$B$69,'ABP REC Deliveries'!$F227),
IF(Z$4&gt;$G227,Y227*(1-Inputs_ByYear!$D$4),0)),0)</f>
        <v>0</v>
      </c>
      <c r="AA227" s="248">
        <f>IF((AA$4-$G227)&lt;($C227+$B227),IF(AA$4=$G227+$B227,SUMIFS(INDEX('ABP REC Calc'!$G$6:$AB$69,,MATCH('ABP REC Deliveries'!$H227,'ABP REC Calc'!$G$5:$AB$5,0)),'ABP REC Calc'!$C$6:$C$69,'ABP REC Deliveries'!$E227,'ABP REC Calc'!$B$6:$B$69,'ABP REC Deliveries'!$F227),
IF(AA$4&gt;$G227,Z227*(1-Inputs_ByYear!$D$4),0)),0)</f>
        <v>0</v>
      </c>
      <c r="AB227" s="248">
        <f>IF((AB$4-$G227)&lt;($C227+$B227),IF(AB$4=$G227+$B227,SUMIFS(INDEX('ABP REC Calc'!$G$6:$AB$69,,MATCH('ABP REC Deliveries'!$H227,'ABP REC Calc'!$G$5:$AB$5,0)),'ABP REC Calc'!$C$6:$C$69,'ABP REC Deliveries'!$E227,'ABP REC Calc'!$B$6:$B$69,'ABP REC Deliveries'!$F227),
IF(AB$4&gt;$G227,AA227*(1-Inputs_ByYear!$D$4),0)),0)</f>
        <v>0</v>
      </c>
      <c r="AC227" s="248">
        <f>IF((AC$4-$G227)&lt;($C227+$B227),IF(AC$4=$G227+$B227,SUMIFS(INDEX('ABP REC Calc'!$G$6:$AB$69,,MATCH('ABP REC Deliveries'!$H227,'ABP REC Calc'!$G$5:$AB$5,0)),'ABP REC Calc'!$C$6:$C$69,'ABP REC Deliveries'!$E227,'ABP REC Calc'!$B$6:$B$69,'ABP REC Deliveries'!$F227),
IF(AC$4&gt;$G227,AB227*(1-Inputs_ByYear!$D$4),0)),0)</f>
        <v>16587.795839999999</v>
      </c>
      <c r="AD227" s="248">
        <f>IF((AD$4-$G227)&lt;($C227+$B227),IF(AD$4=$G227+$B227,SUMIFS(INDEX('ABP REC Calc'!$G$6:$AB$69,,MATCH('ABP REC Deliveries'!$H227,'ABP REC Calc'!$G$5:$AB$5,0)),'ABP REC Calc'!$C$6:$C$69,'ABP REC Deliveries'!$E227,'ABP REC Calc'!$B$6:$B$69,'ABP REC Deliveries'!$F227),
IF(AD$4&gt;$G227,AC227*(1-Inputs_ByYear!$D$4),0)),0)</f>
        <v>16504.856860799999</v>
      </c>
    </row>
    <row r="228" spans="2:30" ht="14.45" customHeight="1">
      <c r="B228" s="64">
        <v>1</v>
      </c>
      <c r="C228" s="64">
        <v>15</v>
      </c>
      <c r="D228" s="64" t="s">
        <v>229</v>
      </c>
      <c r="E228" s="234" t="s">
        <v>210</v>
      </c>
      <c r="F228" s="231" t="s">
        <v>231</v>
      </c>
      <c r="G228" s="231">
        <f t="shared" si="10"/>
        <v>2044</v>
      </c>
      <c r="H228" s="239" t="s">
        <v>42</v>
      </c>
      <c r="I228" s="247">
        <v>0</v>
      </c>
      <c r="J228" s="248">
        <f>IF((J$4-$G228)&lt;($C228+$B228),IF(J$4=$G228+$B228,SUMIFS(INDEX('ABP REC Calc'!$G$6:$AB$69,,MATCH('ABP REC Deliveries'!$H228,'ABP REC Calc'!$G$5:$AB$5,0)),'ABP REC Calc'!$C$6:$C$69,'ABP REC Deliveries'!$E228,'ABP REC Calc'!$B$6:$B$69,'ABP REC Deliveries'!$F228),
IF(J$4&gt;$G228,I228*(1-Inputs_ByYear!$D$4),0)),0)</f>
        <v>0</v>
      </c>
      <c r="K228" s="248">
        <f>IF((K$4-$G228)&lt;($C228+$B228),IF(K$4=$G228+$B228,SUMIFS(INDEX('ABP REC Calc'!$G$6:$AB$69,,MATCH('ABP REC Deliveries'!$H228,'ABP REC Calc'!$G$5:$AB$5,0)),'ABP REC Calc'!$C$6:$C$69,'ABP REC Deliveries'!$E228,'ABP REC Calc'!$B$6:$B$69,'ABP REC Deliveries'!$F228),
IF(K$4&gt;$G228,J228*(1-Inputs_ByYear!$D$4),0)),0)</f>
        <v>0</v>
      </c>
      <c r="L228" s="248">
        <f>IF((L$4-$G228)&lt;($C228+$B228),IF(L$4=$G228+$B228,SUMIFS(INDEX('ABP REC Calc'!$G$6:$AB$69,,MATCH('ABP REC Deliveries'!$H228,'ABP REC Calc'!$G$5:$AB$5,0)),'ABP REC Calc'!$C$6:$C$69,'ABP REC Deliveries'!$E228,'ABP REC Calc'!$B$6:$B$69,'ABP REC Deliveries'!$F228),
IF(L$4&gt;$G228,K228*(1-Inputs_ByYear!$D$4),0)),0)</f>
        <v>0</v>
      </c>
      <c r="M228" s="248">
        <f>IF((M$4-$G228)&lt;($C228+$B228),IF(M$4=$G228+$B228,SUMIFS(INDEX('ABP REC Calc'!$G$6:$AB$69,,MATCH('ABP REC Deliveries'!$H228,'ABP REC Calc'!$G$5:$AB$5,0)),'ABP REC Calc'!$C$6:$C$69,'ABP REC Deliveries'!$E228,'ABP REC Calc'!$B$6:$B$69,'ABP REC Deliveries'!$F228),
IF(M$4&gt;$G228,L228*(1-Inputs_ByYear!$D$4),0)),0)</f>
        <v>0</v>
      </c>
      <c r="N228" s="248">
        <f>IF((N$4-$G228)&lt;($C228+$B228),IF(N$4=$G228+$B228,SUMIFS(INDEX('ABP REC Calc'!$G$6:$AB$69,,MATCH('ABP REC Deliveries'!$H228,'ABP REC Calc'!$G$5:$AB$5,0)),'ABP REC Calc'!$C$6:$C$69,'ABP REC Deliveries'!$E228,'ABP REC Calc'!$B$6:$B$69,'ABP REC Deliveries'!$F228),
IF(N$4&gt;$G228,M228*(1-Inputs_ByYear!$D$4),0)),0)</f>
        <v>0</v>
      </c>
      <c r="O228" s="248">
        <f>IF((O$4-$G228)&lt;($C228+$B228),IF(O$4=$G228+$B228,SUMIFS(INDEX('ABP REC Calc'!$G$6:$AB$69,,MATCH('ABP REC Deliveries'!$H228,'ABP REC Calc'!$G$5:$AB$5,0)),'ABP REC Calc'!$C$6:$C$69,'ABP REC Deliveries'!$E228,'ABP REC Calc'!$B$6:$B$69,'ABP REC Deliveries'!$F228),
IF(O$4&gt;$G228,N228*(1-Inputs_ByYear!$D$4),0)),0)</f>
        <v>0</v>
      </c>
      <c r="P228" s="248">
        <f>IF((P$4-$G228)&lt;($C228+$B228),IF(P$4=$G228+$B228,SUMIFS(INDEX('ABP REC Calc'!$G$6:$AB$69,,MATCH('ABP REC Deliveries'!$H228,'ABP REC Calc'!$G$5:$AB$5,0)),'ABP REC Calc'!$C$6:$C$69,'ABP REC Deliveries'!$E228,'ABP REC Calc'!$B$6:$B$69,'ABP REC Deliveries'!$F228),
IF(P$4&gt;$G228,O228*(1-Inputs_ByYear!$D$4),0)),0)</f>
        <v>0</v>
      </c>
      <c r="Q228" s="248">
        <f>IF((Q$4-$G228)&lt;($C228+$B228),IF(Q$4=$G228+$B228,SUMIFS(INDEX('ABP REC Calc'!$G$6:$AB$69,,MATCH('ABP REC Deliveries'!$H228,'ABP REC Calc'!$G$5:$AB$5,0)),'ABP REC Calc'!$C$6:$C$69,'ABP REC Deliveries'!$E228,'ABP REC Calc'!$B$6:$B$69,'ABP REC Deliveries'!$F228),
IF(Q$4&gt;$G228,P228*(1-Inputs_ByYear!$D$4),0)),0)</f>
        <v>0</v>
      </c>
      <c r="R228" s="248">
        <f>IF((R$4-$G228)&lt;($C228+$B228),IF(R$4=$G228+$B228,SUMIFS(INDEX('ABP REC Calc'!$G$6:$AB$69,,MATCH('ABP REC Deliveries'!$H228,'ABP REC Calc'!$G$5:$AB$5,0)),'ABP REC Calc'!$C$6:$C$69,'ABP REC Deliveries'!$E228,'ABP REC Calc'!$B$6:$B$69,'ABP REC Deliveries'!$F228),
IF(R$4&gt;$G228,Q228*(1-Inputs_ByYear!$D$4),0)),0)</f>
        <v>0</v>
      </c>
      <c r="S228" s="248">
        <f>IF((S$4-$G228)&lt;($C228+$B228),IF(S$4=$G228+$B228,SUMIFS(INDEX('ABP REC Calc'!$G$6:$AB$69,,MATCH('ABP REC Deliveries'!$H228,'ABP REC Calc'!$G$5:$AB$5,0)),'ABP REC Calc'!$C$6:$C$69,'ABP REC Deliveries'!$E228,'ABP REC Calc'!$B$6:$B$69,'ABP REC Deliveries'!$F228),
IF(S$4&gt;$G228,R228*(1-Inputs_ByYear!$D$4),0)),0)</f>
        <v>0</v>
      </c>
      <c r="T228" s="248">
        <f>IF((T$4-$G228)&lt;($C228+$B228),IF(T$4=$G228+$B228,SUMIFS(INDEX('ABP REC Calc'!$G$6:$AB$69,,MATCH('ABP REC Deliveries'!$H228,'ABP REC Calc'!$G$5:$AB$5,0)),'ABP REC Calc'!$C$6:$C$69,'ABP REC Deliveries'!$E228,'ABP REC Calc'!$B$6:$B$69,'ABP REC Deliveries'!$F228),
IF(T$4&gt;$G228,S228*(1-Inputs_ByYear!$D$4),0)),0)</f>
        <v>0</v>
      </c>
      <c r="U228" s="248">
        <f>IF((U$4-$G228)&lt;($C228+$B228),IF(U$4=$G228+$B228,SUMIFS(INDEX('ABP REC Calc'!$G$6:$AB$69,,MATCH('ABP REC Deliveries'!$H228,'ABP REC Calc'!$G$5:$AB$5,0)),'ABP REC Calc'!$C$6:$C$69,'ABP REC Deliveries'!$E228,'ABP REC Calc'!$B$6:$B$69,'ABP REC Deliveries'!$F228),
IF(U$4&gt;$G228,T228*(1-Inputs_ByYear!$D$4),0)),0)</f>
        <v>0</v>
      </c>
      <c r="V228" s="248">
        <f>IF((V$4-$G228)&lt;($C228+$B228),IF(V$4=$G228+$B228,SUMIFS(INDEX('ABP REC Calc'!$G$6:$AB$69,,MATCH('ABP REC Deliveries'!$H228,'ABP REC Calc'!$G$5:$AB$5,0)),'ABP REC Calc'!$C$6:$C$69,'ABP REC Deliveries'!$E228,'ABP REC Calc'!$B$6:$B$69,'ABP REC Deliveries'!$F228),
IF(V$4&gt;$G228,U228*(1-Inputs_ByYear!$D$4),0)),0)</f>
        <v>0</v>
      </c>
      <c r="W228" s="248">
        <f>IF((W$4-$G228)&lt;($C228+$B228),IF(W$4=$G228+$B228,SUMIFS(INDEX('ABP REC Calc'!$G$6:$AB$69,,MATCH('ABP REC Deliveries'!$H228,'ABP REC Calc'!$G$5:$AB$5,0)),'ABP REC Calc'!$C$6:$C$69,'ABP REC Deliveries'!$E228,'ABP REC Calc'!$B$6:$B$69,'ABP REC Deliveries'!$F228),
IF(W$4&gt;$G228,V228*(1-Inputs_ByYear!$D$4),0)),0)</f>
        <v>0</v>
      </c>
      <c r="X228" s="248">
        <f>IF((X$4-$G228)&lt;($C228+$B228),IF(X$4=$G228+$B228,SUMIFS(INDEX('ABP REC Calc'!$G$6:$AB$69,,MATCH('ABP REC Deliveries'!$H228,'ABP REC Calc'!$G$5:$AB$5,0)),'ABP REC Calc'!$C$6:$C$69,'ABP REC Deliveries'!$E228,'ABP REC Calc'!$B$6:$B$69,'ABP REC Deliveries'!$F228),
IF(X$4&gt;$G228,W228*(1-Inputs_ByYear!$D$4),0)),0)</f>
        <v>0</v>
      </c>
      <c r="Y228" s="248">
        <f>IF((Y$4-$G228)&lt;($C228+$B228),IF(Y$4=$G228+$B228,SUMIFS(INDEX('ABP REC Calc'!$G$6:$AB$69,,MATCH('ABP REC Deliveries'!$H228,'ABP REC Calc'!$G$5:$AB$5,0)),'ABP REC Calc'!$C$6:$C$69,'ABP REC Deliveries'!$E228,'ABP REC Calc'!$B$6:$B$69,'ABP REC Deliveries'!$F228),
IF(Y$4&gt;$G228,X228*(1-Inputs_ByYear!$D$4),0)),0)</f>
        <v>0</v>
      </c>
      <c r="Z228" s="248">
        <f>IF((Z$4-$G228)&lt;($C228+$B228),IF(Z$4=$G228+$B228,SUMIFS(INDEX('ABP REC Calc'!$G$6:$AB$69,,MATCH('ABP REC Deliveries'!$H228,'ABP REC Calc'!$G$5:$AB$5,0)),'ABP REC Calc'!$C$6:$C$69,'ABP REC Deliveries'!$E228,'ABP REC Calc'!$B$6:$B$69,'ABP REC Deliveries'!$F228),
IF(Z$4&gt;$G228,Y228*(1-Inputs_ByYear!$D$4),0)),0)</f>
        <v>0</v>
      </c>
      <c r="AA228" s="248">
        <f>IF((AA$4-$G228)&lt;($C228+$B228),IF(AA$4=$G228+$B228,SUMIFS(INDEX('ABP REC Calc'!$G$6:$AB$69,,MATCH('ABP REC Deliveries'!$H228,'ABP REC Calc'!$G$5:$AB$5,0)),'ABP REC Calc'!$C$6:$C$69,'ABP REC Deliveries'!$E228,'ABP REC Calc'!$B$6:$B$69,'ABP REC Deliveries'!$F228),
IF(AA$4&gt;$G228,Z228*(1-Inputs_ByYear!$D$4),0)),0)</f>
        <v>0</v>
      </c>
      <c r="AB228" s="248">
        <f>IF((AB$4-$G228)&lt;($C228+$B228),IF(AB$4=$G228+$B228,SUMIFS(INDEX('ABP REC Calc'!$G$6:$AB$69,,MATCH('ABP REC Deliveries'!$H228,'ABP REC Calc'!$G$5:$AB$5,0)),'ABP REC Calc'!$C$6:$C$69,'ABP REC Deliveries'!$E228,'ABP REC Calc'!$B$6:$B$69,'ABP REC Deliveries'!$F228),
IF(AB$4&gt;$G228,AA228*(1-Inputs_ByYear!$D$4),0)),0)</f>
        <v>0</v>
      </c>
      <c r="AC228" s="248">
        <f>IF((AC$4-$G228)&lt;($C228+$B228),IF(AC$4=$G228+$B228,SUMIFS(INDEX('ABP REC Calc'!$G$6:$AB$69,,MATCH('ABP REC Deliveries'!$H228,'ABP REC Calc'!$G$5:$AB$5,0)),'ABP REC Calc'!$C$6:$C$69,'ABP REC Deliveries'!$E228,'ABP REC Calc'!$B$6:$B$69,'ABP REC Deliveries'!$F228),
IF(AC$4&gt;$G228,AB228*(1-Inputs_ByYear!$D$4),0)),0)</f>
        <v>0</v>
      </c>
      <c r="AD228" s="248">
        <f>IF((AD$4-$G228)&lt;($C228+$B228),IF(AD$4=$G228+$B228,SUMIFS(INDEX('ABP REC Calc'!$G$6:$AB$69,,MATCH('ABP REC Deliveries'!$H228,'ABP REC Calc'!$G$5:$AB$5,0)),'ABP REC Calc'!$C$6:$C$69,'ABP REC Deliveries'!$E228,'ABP REC Calc'!$B$6:$B$69,'ABP REC Deliveries'!$F228),
IF(AD$4&gt;$G228,AC228*(1-Inputs_ByYear!$D$4),0)),0)</f>
        <v>16587.795839999999</v>
      </c>
    </row>
    <row r="229" spans="2:30" ht="14.45" customHeight="1">
      <c r="B229" s="64">
        <v>1</v>
      </c>
      <c r="C229" s="64">
        <v>15</v>
      </c>
      <c r="D229" s="64" t="s">
        <v>229</v>
      </c>
      <c r="E229" s="234" t="s">
        <v>210</v>
      </c>
      <c r="F229" s="231" t="s">
        <v>231</v>
      </c>
      <c r="G229" s="231">
        <f t="shared" si="10"/>
        <v>2045</v>
      </c>
      <c r="H229" s="239" t="s">
        <v>43</v>
      </c>
      <c r="I229" s="247">
        <v>0</v>
      </c>
      <c r="J229" s="248">
        <f>IF((J$4-$G229)&lt;($C229+$B229),IF(J$4=$G229+$B229,SUMIFS(INDEX('ABP REC Calc'!$G$6:$AB$69,,MATCH('ABP REC Deliveries'!$H229,'ABP REC Calc'!$G$5:$AB$5,0)),'ABP REC Calc'!$C$6:$C$69,'ABP REC Deliveries'!$E229,'ABP REC Calc'!$B$6:$B$69,'ABP REC Deliveries'!$F229),
IF(J$4&gt;$G229,I229*(1-Inputs_ByYear!$D$4),0)),0)</f>
        <v>0</v>
      </c>
      <c r="K229" s="248">
        <f>IF((K$4-$G229)&lt;($C229+$B229),IF(K$4=$G229+$B229,SUMIFS(INDEX('ABP REC Calc'!$G$6:$AB$69,,MATCH('ABP REC Deliveries'!$H229,'ABP REC Calc'!$G$5:$AB$5,0)),'ABP REC Calc'!$C$6:$C$69,'ABP REC Deliveries'!$E229,'ABP REC Calc'!$B$6:$B$69,'ABP REC Deliveries'!$F229),
IF(K$4&gt;$G229,J229*(1-Inputs_ByYear!$D$4),0)),0)</f>
        <v>0</v>
      </c>
      <c r="L229" s="248">
        <f>IF((L$4-$G229)&lt;($C229+$B229),IF(L$4=$G229+$B229,SUMIFS(INDEX('ABP REC Calc'!$G$6:$AB$69,,MATCH('ABP REC Deliveries'!$H229,'ABP REC Calc'!$G$5:$AB$5,0)),'ABP REC Calc'!$C$6:$C$69,'ABP REC Deliveries'!$E229,'ABP REC Calc'!$B$6:$B$69,'ABP REC Deliveries'!$F229),
IF(L$4&gt;$G229,K229*(1-Inputs_ByYear!$D$4),0)),0)</f>
        <v>0</v>
      </c>
      <c r="M229" s="248">
        <f>IF((M$4-$G229)&lt;($C229+$B229),IF(M$4=$G229+$B229,SUMIFS(INDEX('ABP REC Calc'!$G$6:$AB$69,,MATCH('ABP REC Deliveries'!$H229,'ABP REC Calc'!$G$5:$AB$5,0)),'ABP REC Calc'!$C$6:$C$69,'ABP REC Deliveries'!$E229,'ABP REC Calc'!$B$6:$B$69,'ABP REC Deliveries'!$F229),
IF(M$4&gt;$G229,L229*(1-Inputs_ByYear!$D$4),0)),0)</f>
        <v>0</v>
      </c>
      <c r="N229" s="248">
        <f>IF((N$4-$G229)&lt;($C229+$B229),IF(N$4=$G229+$B229,SUMIFS(INDEX('ABP REC Calc'!$G$6:$AB$69,,MATCH('ABP REC Deliveries'!$H229,'ABP REC Calc'!$G$5:$AB$5,0)),'ABP REC Calc'!$C$6:$C$69,'ABP REC Deliveries'!$E229,'ABP REC Calc'!$B$6:$B$69,'ABP REC Deliveries'!$F229),
IF(N$4&gt;$G229,M229*(1-Inputs_ByYear!$D$4),0)),0)</f>
        <v>0</v>
      </c>
      <c r="O229" s="248">
        <f>IF((O$4-$G229)&lt;($C229+$B229),IF(O$4=$G229+$B229,SUMIFS(INDEX('ABP REC Calc'!$G$6:$AB$69,,MATCH('ABP REC Deliveries'!$H229,'ABP REC Calc'!$G$5:$AB$5,0)),'ABP REC Calc'!$C$6:$C$69,'ABP REC Deliveries'!$E229,'ABP REC Calc'!$B$6:$B$69,'ABP REC Deliveries'!$F229),
IF(O$4&gt;$G229,N229*(1-Inputs_ByYear!$D$4),0)),0)</f>
        <v>0</v>
      </c>
      <c r="P229" s="248">
        <f>IF((P$4-$G229)&lt;($C229+$B229),IF(P$4=$G229+$B229,SUMIFS(INDEX('ABP REC Calc'!$G$6:$AB$69,,MATCH('ABP REC Deliveries'!$H229,'ABP REC Calc'!$G$5:$AB$5,0)),'ABP REC Calc'!$C$6:$C$69,'ABP REC Deliveries'!$E229,'ABP REC Calc'!$B$6:$B$69,'ABP REC Deliveries'!$F229),
IF(P$4&gt;$G229,O229*(1-Inputs_ByYear!$D$4),0)),0)</f>
        <v>0</v>
      </c>
      <c r="Q229" s="248">
        <f>IF((Q$4-$G229)&lt;($C229+$B229),IF(Q$4=$G229+$B229,SUMIFS(INDEX('ABP REC Calc'!$G$6:$AB$69,,MATCH('ABP REC Deliveries'!$H229,'ABP REC Calc'!$G$5:$AB$5,0)),'ABP REC Calc'!$C$6:$C$69,'ABP REC Deliveries'!$E229,'ABP REC Calc'!$B$6:$B$69,'ABP REC Deliveries'!$F229),
IF(Q$4&gt;$G229,P229*(1-Inputs_ByYear!$D$4),0)),0)</f>
        <v>0</v>
      </c>
      <c r="R229" s="248">
        <f>IF((R$4-$G229)&lt;($C229+$B229),IF(R$4=$G229+$B229,SUMIFS(INDEX('ABP REC Calc'!$G$6:$AB$69,,MATCH('ABP REC Deliveries'!$H229,'ABP REC Calc'!$G$5:$AB$5,0)),'ABP REC Calc'!$C$6:$C$69,'ABP REC Deliveries'!$E229,'ABP REC Calc'!$B$6:$B$69,'ABP REC Deliveries'!$F229),
IF(R$4&gt;$G229,Q229*(1-Inputs_ByYear!$D$4),0)),0)</f>
        <v>0</v>
      </c>
      <c r="S229" s="248">
        <f>IF((S$4-$G229)&lt;($C229+$B229),IF(S$4=$G229+$B229,SUMIFS(INDEX('ABP REC Calc'!$G$6:$AB$69,,MATCH('ABP REC Deliveries'!$H229,'ABP REC Calc'!$G$5:$AB$5,0)),'ABP REC Calc'!$C$6:$C$69,'ABP REC Deliveries'!$E229,'ABP REC Calc'!$B$6:$B$69,'ABP REC Deliveries'!$F229),
IF(S$4&gt;$G229,R229*(1-Inputs_ByYear!$D$4),0)),0)</f>
        <v>0</v>
      </c>
      <c r="T229" s="248">
        <f>IF((T$4-$G229)&lt;($C229+$B229),IF(T$4=$G229+$B229,SUMIFS(INDEX('ABP REC Calc'!$G$6:$AB$69,,MATCH('ABP REC Deliveries'!$H229,'ABP REC Calc'!$G$5:$AB$5,0)),'ABP REC Calc'!$C$6:$C$69,'ABP REC Deliveries'!$E229,'ABP REC Calc'!$B$6:$B$69,'ABP REC Deliveries'!$F229),
IF(T$4&gt;$G229,S229*(1-Inputs_ByYear!$D$4),0)),0)</f>
        <v>0</v>
      </c>
      <c r="U229" s="248">
        <f>IF((U$4-$G229)&lt;($C229+$B229),IF(U$4=$G229+$B229,SUMIFS(INDEX('ABP REC Calc'!$G$6:$AB$69,,MATCH('ABP REC Deliveries'!$H229,'ABP REC Calc'!$G$5:$AB$5,0)),'ABP REC Calc'!$C$6:$C$69,'ABP REC Deliveries'!$E229,'ABP REC Calc'!$B$6:$B$69,'ABP REC Deliveries'!$F229),
IF(U$4&gt;$G229,T229*(1-Inputs_ByYear!$D$4),0)),0)</f>
        <v>0</v>
      </c>
      <c r="V229" s="248">
        <f>IF((V$4-$G229)&lt;($C229+$B229),IF(V$4=$G229+$B229,SUMIFS(INDEX('ABP REC Calc'!$G$6:$AB$69,,MATCH('ABP REC Deliveries'!$H229,'ABP REC Calc'!$G$5:$AB$5,0)),'ABP REC Calc'!$C$6:$C$69,'ABP REC Deliveries'!$E229,'ABP REC Calc'!$B$6:$B$69,'ABP REC Deliveries'!$F229),
IF(V$4&gt;$G229,U229*(1-Inputs_ByYear!$D$4),0)),0)</f>
        <v>0</v>
      </c>
      <c r="W229" s="248">
        <f>IF((W$4-$G229)&lt;($C229+$B229),IF(W$4=$G229+$B229,SUMIFS(INDEX('ABP REC Calc'!$G$6:$AB$69,,MATCH('ABP REC Deliveries'!$H229,'ABP REC Calc'!$G$5:$AB$5,0)),'ABP REC Calc'!$C$6:$C$69,'ABP REC Deliveries'!$E229,'ABP REC Calc'!$B$6:$B$69,'ABP REC Deliveries'!$F229),
IF(W$4&gt;$G229,V229*(1-Inputs_ByYear!$D$4),0)),0)</f>
        <v>0</v>
      </c>
      <c r="X229" s="248">
        <f>IF((X$4-$G229)&lt;($C229+$B229),IF(X$4=$G229+$B229,SUMIFS(INDEX('ABP REC Calc'!$G$6:$AB$69,,MATCH('ABP REC Deliveries'!$H229,'ABP REC Calc'!$G$5:$AB$5,0)),'ABP REC Calc'!$C$6:$C$69,'ABP REC Deliveries'!$E229,'ABP REC Calc'!$B$6:$B$69,'ABP REC Deliveries'!$F229),
IF(X$4&gt;$G229,W229*(1-Inputs_ByYear!$D$4),0)),0)</f>
        <v>0</v>
      </c>
      <c r="Y229" s="248">
        <f>IF((Y$4-$G229)&lt;($C229+$B229),IF(Y$4=$G229+$B229,SUMIFS(INDEX('ABP REC Calc'!$G$6:$AB$69,,MATCH('ABP REC Deliveries'!$H229,'ABP REC Calc'!$G$5:$AB$5,0)),'ABP REC Calc'!$C$6:$C$69,'ABP REC Deliveries'!$E229,'ABP REC Calc'!$B$6:$B$69,'ABP REC Deliveries'!$F229),
IF(Y$4&gt;$G229,X229*(1-Inputs_ByYear!$D$4),0)),0)</f>
        <v>0</v>
      </c>
      <c r="Z229" s="248">
        <f>IF((Z$4-$G229)&lt;($C229+$B229),IF(Z$4=$G229+$B229,SUMIFS(INDEX('ABP REC Calc'!$G$6:$AB$69,,MATCH('ABP REC Deliveries'!$H229,'ABP REC Calc'!$G$5:$AB$5,0)),'ABP REC Calc'!$C$6:$C$69,'ABP REC Deliveries'!$E229,'ABP REC Calc'!$B$6:$B$69,'ABP REC Deliveries'!$F229),
IF(Z$4&gt;$G229,Y229*(1-Inputs_ByYear!$D$4),0)),0)</f>
        <v>0</v>
      </c>
      <c r="AA229" s="248">
        <f>IF((AA$4-$G229)&lt;($C229+$B229),IF(AA$4=$G229+$B229,SUMIFS(INDEX('ABP REC Calc'!$G$6:$AB$69,,MATCH('ABP REC Deliveries'!$H229,'ABP REC Calc'!$G$5:$AB$5,0)),'ABP REC Calc'!$C$6:$C$69,'ABP REC Deliveries'!$E229,'ABP REC Calc'!$B$6:$B$69,'ABP REC Deliveries'!$F229),
IF(AA$4&gt;$G229,Z229*(1-Inputs_ByYear!$D$4),0)),0)</f>
        <v>0</v>
      </c>
      <c r="AB229" s="248">
        <f>IF((AB$4-$G229)&lt;($C229+$B229),IF(AB$4=$G229+$B229,SUMIFS(INDEX('ABP REC Calc'!$G$6:$AB$69,,MATCH('ABP REC Deliveries'!$H229,'ABP REC Calc'!$G$5:$AB$5,0)),'ABP REC Calc'!$C$6:$C$69,'ABP REC Deliveries'!$E229,'ABP REC Calc'!$B$6:$B$69,'ABP REC Deliveries'!$F229),
IF(AB$4&gt;$G229,AA229*(1-Inputs_ByYear!$D$4),0)),0)</f>
        <v>0</v>
      </c>
      <c r="AC229" s="248">
        <f>IF((AC$4-$G229)&lt;($C229+$B229),IF(AC$4=$G229+$B229,SUMIFS(INDEX('ABP REC Calc'!$G$6:$AB$69,,MATCH('ABP REC Deliveries'!$H229,'ABP REC Calc'!$G$5:$AB$5,0)),'ABP REC Calc'!$C$6:$C$69,'ABP REC Deliveries'!$E229,'ABP REC Calc'!$B$6:$B$69,'ABP REC Deliveries'!$F229),
IF(AC$4&gt;$G229,AB229*(1-Inputs_ByYear!$D$4),0)),0)</f>
        <v>0</v>
      </c>
      <c r="AD229" s="248">
        <f>IF((AD$4-$G229)&lt;($C229+$B229),IF(AD$4=$G229+$B229,SUMIFS(INDEX('ABP REC Calc'!$G$6:$AB$69,,MATCH('ABP REC Deliveries'!$H229,'ABP REC Calc'!$G$5:$AB$5,0)),'ABP REC Calc'!$C$6:$C$69,'ABP REC Deliveries'!$E229,'ABP REC Calc'!$B$6:$B$69,'ABP REC Deliveries'!$F229),
IF(AD$4&gt;$G229,AC229*(1-Inputs_ByYear!$D$4),0)),0)</f>
        <v>0</v>
      </c>
    </row>
    <row r="230" spans="2:30" ht="14.45" customHeight="1">
      <c r="H230" s="240"/>
      <c r="I230" s="240"/>
      <c r="J230" s="240"/>
      <c r="K230" s="240"/>
      <c r="L230" s="240"/>
      <c r="M230" s="240"/>
      <c r="N230" s="240"/>
      <c r="O230" s="240"/>
      <c r="P230" s="240"/>
      <c r="Q230" s="240"/>
      <c r="R230" s="240"/>
      <c r="S230" s="240"/>
      <c r="T230" s="240"/>
      <c r="U230" s="240"/>
      <c r="V230" s="240"/>
      <c r="W230" s="240"/>
      <c r="X230" s="240"/>
      <c r="Y230" s="240"/>
      <c r="Z230" s="240"/>
      <c r="AA230" s="240"/>
      <c r="AB230" s="240"/>
      <c r="AC230" s="240"/>
      <c r="AD230" s="240"/>
    </row>
    <row r="231" spans="2:30" ht="14.45" customHeight="1">
      <c r="B231" s="64">
        <v>1</v>
      </c>
      <c r="C231" s="64">
        <v>15</v>
      </c>
      <c r="D231" s="64" t="s">
        <v>229</v>
      </c>
      <c r="E231" s="234" t="s">
        <v>211</v>
      </c>
      <c r="F231" s="231" t="s">
        <v>230</v>
      </c>
      <c r="G231" s="231">
        <f>VALUE(LEFT(H231, FIND("-", H231)-1))</f>
        <v>2024</v>
      </c>
      <c r="H231" s="239" t="s">
        <v>22</v>
      </c>
      <c r="I231" s="247">
        <v>0</v>
      </c>
      <c r="J231" s="248">
        <f>IF((J$4-$G231)&lt;($C231+$B231),IF(J$4=$G231+$B231,SUMIFS(INDEX('ABP REC Calc'!$G$6:$AB$69,,MATCH('ABP REC Deliveries'!$H231,'ABP REC Calc'!$G$5:$AB$5,0)),'ABP REC Calc'!$C$6:$C$69,'ABP REC Deliveries'!$E231,'ABP REC Calc'!$B$6:$B$69,'ABP REC Deliveries'!$F231),
IF(J$4&gt;$G231,I231*(1-Inputs_ByYear!$D$4),0)),0)</f>
        <v>25282.03582475799</v>
      </c>
      <c r="K231" s="248">
        <f>IF((K$4-$G231)&lt;($C231+$B231),IF(K$4=$G231+$B231,SUMIFS(INDEX('ABP REC Calc'!$G$6:$AB$69,,MATCH('ABP REC Deliveries'!$H231,'ABP REC Calc'!$G$5:$AB$5,0)),'ABP REC Calc'!$C$6:$C$69,'ABP REC Deliveries'!$E231,'ABP REC Calc'!$B$6:$B$69,'ABP REC Deliveries'!$F231),
IF(K$4&gt;$G231,J231*(1-Inputs_ByYear!$D$4),0)),0)</f>
        <v>25155.625645634198</v>
      </c>
      <c r="L231" s="248">
        <f>IF((L$4-$G231)&lt;($C231+$B231),IF(L$4=$G231+$B231,SUMIFS(INDEX('ABP REC Calc'!$G$6:$AB$69,,MATCH('ABP REC Deliveries'!$H231,'ABP REC Calc'!$G$5:$AB$5,0)),'ABP REC Calc'!$C$6:$C$69,'ABP REC Deliveries'!$E231,'ABP REC Calc'!$B$6:$B$69,'ABP REC Deliveries'!$F231),
IF(L$4&gt;$G231,K231*(1-Inputs_ByYear!$D$4),0)),0)</f>
        <v>25029.847517406026</v>
      </c>
      <c r="M231" s="248">
        <f>IF((M$4-$G231)&lt;($C231+$B231),IF(M$4=$G231+$B231,SUMIFS(INDEX('ABP REC Calc'!$G$6:$AB$69,,MATCH('ABP REC Deliveries'!$H231,'ABP REC Calc'!$G$5:$AB$5,0)),'ABP REC Calc'!$C$6:$C$69,'ABP REC Deliveries'!$E231,'ABP REC Calc'!$B$6:$B$69,'ABP REC Deliveries'!$F231),
IF(M$4&gt;$G231,L231*(1-Inputs_ByYear!$D$4),0)),0)</f>
        <v>24904.698279818997</v>
      </c>
      <c r="N231" s="248">
        <f>IF((N$4-$G231)&lt;($C231+$B231),IF(N$4=$G231+$B231,SUMIFS(INDEX('ABP REC Calc'!$G$6:$AB$69,,MATCH('ABP REC Deliveries'!$H231,'ABP REC Calc'!$G$5:$AB$5,0)),'ABP REC Calc'!$C$6:$C$69,'ABP REC Deliveries'!$E231,'ABP REC Calc'!$B$6:$B$69,'ABP REC Deliveries'!$F231),
IF(N$4&gt;$G231,M231*(1-Inputs_ByYear!$D$4),0)),0)</f>
        <v>24780.174788419903</v>
      </c>
      <c r="O231" s="248">
        <f>IF((O$4-$G231)&lt;($C231+$B231),IF(O$4=$G231+$B231,SUMIFS(INDEX('ABP REC Calc'!$G$6:$AB$69,,MATCH('ABP REC Deliveries'!$H231,'ABP REC Calc'!$G$5:$AB$5,0)),'ABP REC Calc'!$C$6:$C$69,'ABP REC Deliveries'!$E231,'ABP REC Calc'!$B$6:$B$69,'ABP REC Deliveries'!$F231),
IF(O$4&gt;$G231,N231*(1-Inputs_ByYear!$D$4),0)),0)</f>
        <v>24656.273914477802</v>
      </c>
      <c r="P231" s="248">
        <f>IF((P$4-$G231)&lt;($C231+$B231),IF(P$4=$G231+$B231,SUMIFS(INDEX('ABP REC Calc'!$G$6:$AB$69,,MATCH('ABP REC Deliveries'!$H231,'ABP REC Calc'!$G$5:$AB$5,0)),'ABP REC Calc'!$C$6:$C$69,'ABP REC Deliveries'!$E231,'ABP REC Calc'!$B$6:$B$69,'ABP REC Deliveries'!$F231),
IF(P$4&gt;$G231,O231*(1-Inputs_ByYear!$D$4),0)),0)</f>
        <v>24532.992544905414</v>
      </c>
      <c r="Q231" s="248">
        <f>IF((Q$4-$G231)&lt;($C231+$B231),IF(Q$4=$G231+$B231,SUMIFS(INDEX('ABP REC Calc'!$G$6:$AB$69,,MATCH('ABP REC Deliveries'!$H231,'ABP REC Calc'!$G$5:$AB$5,0)),'ABP REC Calc'!$C$6:$C$69,'ABP REC Deliveries'!$E231,'ABP REC Calc'!$B$6:$B$69,'ABP REC Deliveries'!$F231),
IF(Q$4&gt;$G231,P231*(1-Inputs_ByYear!$D$4),0)),0)</f>
        <v>24410.327582180886</v>
      </c>
      <c r="R231" s="248">
        <f>IF((R$4-$G231)&lt;($C231+$B231),IF(R$4=$G231+$B231,SUMIFS(INDEX('ABP REC Calc'!$G$6:$AB$69,,MATCH('ABP REC Deliveries'!$H231,'ABP REC Calc'!$G$5:$AB$5,0)),'ABP REC Calc'!$C$6:$C$69,'ABP REC Deliveries'!$E231,'ABP REC Calc'!$B$6:$B$69,'ABP REC Deliveries'!$F231),
IF(R$4&gt;$G231,Q231*(1-Inputs_ByYear!$D$4),0)),0)</f>
        <v>24288.275944269983</v>
      </c>
      <c r="S231" s="248">
        <f>IF((S$4-$G231)&lt;($C231+$B231),IF(S$4=$G231+$B231,SUMIFS(INDEX('ABP REC Calc'!$G$6:$AB$69,,MATCH('ABP REC Deliveries'!$H231,'ABP REC Calc'!$G$5:$AB$5,0)),'ABP REC Calc'!$C$6:$C$69,'ABP REC Deliveries'!$E231,'ABP REC Calc'!$B$6:$B$69,'ABP REC Deliveries'!$F231),
IF(S$4&gt;$G231,R231*(1-Inputs_ByYear!$D$4),0)),0)</f>
        <v>24166.834564548633</v>
      </c>
      <c r="T231" s="248">
        <f>IF((T$4-$G231)&lt;($C231+$B231),IF(T$4=$G231+$B231,SUMIFS(INDEX('ABP REC Calc'!$G$6:$AB$69,,MATCH('ABP REC Deliveries'!$H231,'ABP REC Calc'!$G$5:$AB$5,0)),'ABP REC Calc'!$C$6:$C$69,'ABP REC Deliveries'!$E231,'ABP REC Calc'!$B$6:$B$69,'ABP REC Deliveries'!$F231),
IF(T$4&gt;$G231,S231*(1-Inputs_ByYear!$D$4),0)),0)</f>
        <v>24046.000391725891</v>
      </c>
      <c r="U231" s="248">
        <f>IF((U$4-$G231)&lt;($C231+$B231),IF(U$4=$G231+$B231,SUMIFS(INDEX('ABP REC Calc'!$G$6:$AB$69,,MATCH('ABP REC Deliveries'!$H231,'ABP REC Calc'!$G$5:$AB$5,0)),'ABP REC Calc'!$C$6:$C$69,'ABP REC Deliveries'!$E231,'ABP REC Calc'!$B$6:$B$69,'ABP REC Deliveries'!$F231),
IF(U$4&gt;$G231,T231*(1-Inputs_ByYear!$D$4),0)),0)</f>
        <v>23925.770389767262</v>
      </c>
      <c r="V231" s="248">
        <f>IF((V$4-$G231)&lt;($C231+$B231),IF(V$4=$G231+$B231,SUMIFS(INDEX('ABP REC Calc'!$G$6:$AB$69,,MATCH('ABP REC Deliveries'!$H231,'ABP REC Calc'!$G$5:$AB$5,0)),'ABP REC Calc'!$C$6:$C$69,'ABP REC Deliveries'!$E231,'ABP REC Calc'!$B$6:$B$69,'ABP REC Deliveries'!$F231),
IF(V$4&gt;$G231,U231*(1-Inputs_ByYear!$D$4),0)),0)</f>
        <v>23806.141537818425</v>
      </c>
      <c r="W231" s="248">
        <f>IF((W$4-$G231)&lt;($C231+$B231),IF(W$4=$G231+$B231,SUMIFS(INDEX('ABP REC Calc'!$G$6:$AB$69,,MATCH('ABP REC Deliveries'!$H231,'ABP REC Calc'!$G$5:$AB$5,0)),'ABP REC Calc'!$C$6:$C$69,'ABP REC Deliveries'!$E231,'ABP REC Calc'!$B$6:$B$69,'ABP REC Deliveries'!$F231),
IF(W$4&gt;$G231,V231*(1-Inputs_ByYear!$D$4),0)),0)</f>
        <v>23687.110830129332</v>
      </c>
      <c r="X231" s="248">
        <f>IF((X$4-$G231)&lt;($C231+$B231),IF(X$4=$G231+$B231,SUMIFS(INDEX('ABP REC Calc'!$G$6:$AB$69,,MATCH('ABP REC Deliveries'!$H231,'ABP REC Calc'!$G$5:$AB$5,0)),'ABP REC Calc'!$C$6:$C$69,'ABP REC Deliveries'!$E231,'ABP REC Calc'!$B$6:$B$69,'ABP REC Deliveries'!$F231),
IF(X$4&gt;$G231,W231*(1-Inputs_ByYear!$D$4),0)),0)</f>
        <v>23568.675275978683</v>
      </c>
      <c r="Y231" s="248">
        <f>IF((Y$4-$G231)&lt;($C231+$B231),IF(Y$4=$G231+$B231,SUMIFS(INDEX('ABP REC Calc'!$G$6:$AB$69,,MATCH('ABP REC Deliveries'!$H231,'ABP REC Calc'!$G$5:$AB$5,0)),'ABP REC Calc'!$C$6:$C$69,'ABP REC Deliveries'!$E231,'ABP REC Calc'!$B$6:$B$69,'ABP REC Deliveries'!$F231),
IF(Y$4&gt;$G231,X231*(1-Inputs_ByYear!$D$4),0)),0)</f>
        <v>0</v>
      </c>
      <c r="Z231" s="248">
        <f>IF((Z$4-$G231)&lt;($C231+$B231),IF(Z$4=$G231+$B231,SUMIFS(INDEX('ABP REC Calc'!$G$6:$AB$69,,MATCH('ABP REC Deliveries'!$H231,'ABP REC Calc'!$G$5:$AB$5,0)),'ABP REC Calc'!$C$6:$C$69,'ABP REC Deliveries'!$E231,'ABP REC Calc'!$B$6:$B$69,'ABP REC Deliveries'!$F231),
IF(Z$4&gt;$G231,Y231*(1-Inputs_ByYear!$D$4),0)),0)</f>
        <v>0</v>
      </c>
      <c r="AA231" s="248">
        <f>IF((AA$4-$G231)&lt;($C231+$B231),IF(AA$4=$G231+$B231,SUMIFS(INDEX('ABP REC Calc'!$G$6:$AB$69,,MATCH('ABP REC Deliveries'!$H231,'ABP REC Calc'!$G$5:$AB$5,0)),'ABP REC Calc'!$C$6:$C$69,'ABP REC Deliveries'!$E231,'ABP REC Calc'!$B$6:$B$69,'ABP REC Deliveries'!$F231),
IF(AA$4&gt;$G231,Z231*(1-Inputs_ByYear!$D$4),0)),0)</f>
        <v>0</v>
      </c>
      <c r="AB231" s="248">
        <f>IF((AB$4-$G231)&lt;($C231+$B231),IF(AB$4=$G231+$B231,SUMIFS(INDEX('ABP REC Calc'!$G$6:$AB$69,,MATCH('ABP REC Deliveries'!$H231,'ABP REC Calc'!$G$5:$AB$5,0)),'ABP REC Calc'!$C$6:$C$69,'ABP REC Deliveries'!$E231,'ABP REC Calc'!$B$6:$B$69,'ABP REC Deliveries'!$F231),
IF(AB$4&gt;$G231,AA231*(1-Inputs_ByYear!$D$4),0)),0)</f>
        <v>0</v>
      </c>
      <c r="AC231" s="248">
        <f>IF((AC$4-$G231)&lt;($C231+$B231),IF(AC$4=$G231+$B231,SUMIFS(INDEX('ABP REC Calc'!$G$6:$AB$69,,MATCH('ABP REC Deliveries'!$H231,'ABP REC Calc'!$G$5:$AB$5,0)),'ABP REC Calc'!$C$6:$C$69,'ABP REC Deliveries'!$E231,'ABP REC Calc'!$B$6:$B$69,'ABP REC Deliveries'!$F231),
IF(AC$4&gt;$G231,AB231*(1-Inputs_ByYear!$D$4),0)),0)</f>
        <v>0</v>
      </c>
      <c r="AD231" s="248">
        <f>IF((AD$4-$G231)&lt;($C231+$B231),IF(AD$4=$G231+$B231,SUMIFS(INDEX('ABP REC Calc'!$G$6:$AB$69,,MATCH('ABP REC Deliveries'!$H231,'ABP REC Calc'!$G$5:$AB$5,0)),'ABP REC Calc'!$C$6:$C$69,'ABP REC Deliveries'!$E231,'ABP REC Calc'!$B$6:$B$69,'ABP REC Deliveries'!$F231),
IF(AD$4&gt;$G231,AC231*(1-Inputs_ByYear!$D$4),0)),0)</f>
        <v>0</v>
      </c>
    </row>
    <row r="232" spans="2:30" ht="14.45" customHeight="1">
      <c r="B232" s="64">
        <v>1</v>
      </c>
      <c r="C232" s="64">
        <v>15</v>
      </c>
      <c r="D232" s="64" t="s">
        <v>229</v>
      </c>
      <c r="E232" s="234" t="s">
        <v>211</v>
      </c>
      <c r="F232" s="231" t="s">
        <v>230</v>
      </c>
      <c r="G232" s="231">
        <f t="shared" ref="G232:G252" si="11">VALUE(LEFT(H232, FIND("-", H232)-1))</f>
        <v>2025</v>
      </c>
      <c r="H232" s="239" t="s">
        <v>23</v>
      </c>
      <c r="I232" s="247">
        <v>0</v>
      </c>
      <c r="J232" s="248">
        <f>IF((J$4-$G232)&lt;($C232+$B232),IF(J$4=$G232+$B232,SUMIFS(INDEX('ABP REC Calc'!$G$6:$AB$69,,MATCH('ABP REC Deliveries'!$H232,'ABP REC Calc'!$G$5:$AB$5,0)),'ABP REC Calc'!$C$6:$C$69,'ABP REC Deliveries'!$E232,'ABP REC Calc'!$B$6:$B$69,'ABP REC Deliveries'!$F232),
IF(J$4&gt;$G232,I232*(1-Inputs_ByYear!$D$4),0)),0)</f>
        <v>0</v>
      </c>
      <c r="K232" s="248">
        <f>IF((K$4-$G232)&lt;($C232+$B232),IF(K$4=$G232+$B232,SUMIFS(INDEX('ABP REC Calc'!$G$6:$AB$69,,MATCH('ABP REC Deliveries'!$H232,'ABP REC Calc'!$G$5:$AB$5,0)),'ABP REC Calc'!$C$6:$C$69,'ABP REC Deliveries'!$E232,'ABP REC Calc'!$B$6:$B$69,'ABP REC Deliveries'!$F232),
IF(K$4&gt;$G232,J232*(1-Inputs_ByYear!$D$4),0)),0)</f>
        <v>61533.100614540315</v>
      </c>
      <c r="L232" s="248">
        <f>IF((L$4-$G232)&lt;($C232+$B232),IF(L$4=$G232+$B232,SUMIFS(INDEX('ABP REC Calc'!$G$6:$AB$69,,MATCH('ABP REC Deliveries'!$H232,'ABP REC Calc'!$G$5:$AB$5,0)),'ABP REC Calc'!$C$6:$C$69,'ABP REC Deliveries'!$E232,'ABP REC Calc'!$B$6:$B$69,'ABP REC Deliveries'!$F232),
IF(L$4&gt;$G232,K232*(1-Inputs_ByYear!$D$4),0)),0)</f>
        <v>61225.43511146761</v>
      </c>
      <c r="M232" s="248">
        <f>IF((M$4-$G232)&lt;($C232+$B232),IF(M$4=$G232+$B232,SUMIFS(INDEX('ABP REC Calc'!$G$6:$AB$69,,MATCH('ABP REC Deliveries'!$H232,'ABP REC Calc'!$G$5:$AB$5,0)),'ABP REC Calc'!$C$6:$C$69,'ABP REC Deliveries'!$E232,'ABP REC Calc'!$B$6:$B$69,'ABP REC Deliveries'!$F232),
IF(M$4&gt;$G232,L232*(1-Inputs_ByYear!$D$4),0)),0)</f>
        <v>60919.30793591027</v>
      </c>
      <c r="N232" s="248">
        <f>IF((N$4-$G232)&lt;($C232+$B232),IF(N$4=$G232+$B232,SUMIFS(INDEX('ABP REC Calc'!$G$6:$AB$69,,MATCH('ABP REC Deliveries'!$H232,'ABP REC Calc'!$G$5:$AB$5,0)),'ABP REC Calc'!$C$6:$C$69,'ABP REC Deliveries'!$E232,'ABP REC Calc'!$B$6:$B$69,'ABP REC Deliveries'!$F232),
IF(N$4&gt;$G232,M232*(1-Inputs_ByYear!$D$4),0)),0)</f>
        <v>60614.711396230719</v>
      </c>
      <c r="O232" s="248">
        <f>IF((O$4-$G232)&lt;($C232+$B232),IF(O$4=$G232+$B232,SUMIFS(INDEX('ABP REC Calc'!$G$6:$AB$69,,MATCH('ABP REC Deliveries'!$H232,'ABP REC Calc'!$G$5:$AB$5,0)),'ABP REC Calc'!$C$6:$C$69,'ABP REC Deliveries'!$E232,'ABP REC Calc'!$B$6:$B$69,'ABP REC Deliveries'!$F232),
IF(O$4&gt;$G232,N232*(1-Inputs_ByYear!$D$4),0)),0)</f>
        <v>60311.637839249568</v>
      </c>
      <c r="P232" s="248">
        <f>IF((P$4-$G232)&lt;($C232+$B232),IF(P$4=$G232+$B232,SUMIFS(INDEX('ABP REC Calc'!$G$6:$AB$69,,MATCH('ABP REC Deliveries'!$H232,'ABP REC Calc'!$G$5:$AB$5,0)),'ABP REC Calc'!$C$6:$C$69,'ABP REC Deliveries'!$E232,'ABP REC Calc'!$B$6:$B$69,'ABP REC Deliveries'!$F232),
IF(P$4&gt;$G232,O232*(1-Inputs_ByYear!$D$4),0)),0)</f>
        <v>60010.079650053318</v>
      </c>
      <c r="Q232" s="248">
        <f>IF((Q$4-$G232)&lt;($C232+$B232),IF(Q$4=$G232+$B232,SUMIFS(INDEX('ABP REC Calc'!$G$6:$AB$69,,MATCH('ABP REC Deliveries'!$H232,'ABP REC Calc'!$G$5:$AB$5,0)),'ABP REC Calc'!$C$6:$C$69,'ABP REC Deliveries'!$E232,'ABP REC Calc'!$B$6:$B$69,'ABP REC Deliveries'!$F232),
IF(Q$4&gt;$G232,P232*(1-Inputs_ByYear!$D$4),0)),0)</f>
        <v>59710.029251803055</v>
      </c>
      <c r="R232" s="248">
        <f>IF((R$4-$G232)&lt;($C232+$B232),IF(R$4=$G232+$B232,SUMIFS(INDEX('ABP REC Calc'!$G$6:$AB$69,,MATCH('ABP REC Deliveries'!$H232,'ABP REC Calc'!$G$5:$AB$5,0)),'ABP REC Calc'!$C$6:$C$69,'ABP REC Deliveries'!$E232,'ABP REC Calc'!$B$6:$B$69,'ABP REC Deliveries'!$F232),
IF(R$4&gt;$G232,Q232*(1-Inputs_ByYear!$D$4),0)),0)</f>
        <v>59411.479105544036</v>
      </c>
      <c r="S232" s="248">
        <f>IF((S$4-$G232)&lt;($C232+$B232),IF(S$4=$G232+$B232,SUMIFS(INDEX('ABP REC Calc'!$G$6:$AB$69,,MATCH('ABP REC Deliveries'!$H232,'ABP REC Calc'!$G$5:$AB$5,0)),'ABP REC Calc'!$C$6:$C$69,'ABP REC Deliveries'!$E232,'ABP REC Calc'!$B$6:$B$69,'ABP REC Deliveries'!$F232),
IF(S$4&gt;$G232,R232*(1-Inputs_ByYear!$D$4),0)),0)</f>
        <v>59114.421710016315</v>
      </c>
      <c r="T232" s="248">
        <f>IF((T$4-$G232)&lt;($C232+$B232),IF(T$4=$G232+$B232,SUMIFS(INDEX('ABP REC Calc'!$G$6:$AB$69,,MATCH('ABP REC Deliveries'!$H232,'ABP REC Calc'!$G$5:$AB$5,0)),'ABP REC Calc'!$C$6:$C$69,'ABP REC Deliveries'!$E232,'ABP REC Calc'!$B$6:$B$69,'ABP REC Deliveries'!$F232),
IF(T$4&gt;$G232,S232*(1-Inputs_ByYear!$D$4),0)),0)</f>
        <v>58818.849601466231</v>
      </c>
      <c r="U232" s="248">
        <f>IF((U$4-$G232)&lt;($C232+$B232),IF(U$4=$G232+$B232,SUMIFS(INDEX('ABP REC Calc'!$G$6:$AB$69,,MATCH('ABP REC Deliveries'!$H232,'ABP REC Calc'!$G$5:$AB$5,0)),'ABP REC Calc'!$C$6:$C$69,'ABP REC Deliveries'!$E232,'ABP REC Calc'!$B$6:$B$69,'ABP REC Deliveries'!$F232),
IF(U$4&gt;$G232,T232*(1-Inputs_ByYear!$D$4),0)),0)</f>
        <v>58524.755353458902</v>
      </c>
      <c r="V232" s="248">
        <f>IF((V$4-$G232)&lt;($C232+$B232),IF(V$4=$G232+$B232,SUMIFS(INDEX('ABP REC Calc'!$G$6:$AB$69,,MATCH('ABP REC Deliveries'!$H232,'ABP REC Calc'!$G$5:$AB$5,0)),'ABP REC Calc'!$C$6:$C$69,'ABP REC Deliveries'!$E232,'ABP REC Calc'!$B$6:$B$69,'ABP REC Deliveries'!$F232),
IF(V$4&gt;$G232,U232*(1-Inputs_ByYear!$D$4),0)),0)</f>
        <v>58232.131576691609</v>
      </c>
      <c r="W232" s="248">
        <f>IF((W$4-$G232)&lt;($C232+$B232),IF(W$4=$G232+$B232,SUMIFS(INDEX('ABP REC Calc'!$G$6:$AB$69,,MATCH('ABP REC Deliveries'!$H232,'ABP REC Calc'!$G$5:$AB$5,0)),'ABP REC Calc'!$C$6:$C$69,'ABP REC Deliveries'!$E232,'ABP REC Calc'!$B$6:$B$69,'ABP REC Deliveries'!$F232),
IF(W$4&gt;$G232,V232*(1-Inputs_ByYear!$D$4),0)),0)</f>
        <v>57940.970918808147</v>
      </c>
      <c r="X232" s="248">
        <f>IF((X$4-$G232)&lt;($C232+$B232),IF(X$4=$G232+$B232,SUMIFS(INDEX('ABP REC Calc'!$G$6:$AB$69,,MATCH('ABP REC Deliveries'!$H232,'ABP REC Calc'!$G$5:$AB$5,0)),'ABP REC Calc'!$C$6:$C$69,'ABP REC Deliveries'!$E232,'ABP REC Calc'!$B$6:$B$69,'ABP REC Deliveries'!$F232),
IF(X$4&gt;$G232,W232*(1-Inputs_ByYear!$D$4),0)),0)</f>
        <v>57651.266064214105</v>
      </c>
      <c r="Y232" s="248">
        <f>IF((Y$4-$G232)&lt;($C232+$B232),IF(Y$4=$G232+$B232,SUMIFS(INDEX('ABP REC Calc'!$G$6:$AB$69,,MATCH('ABP REC Deliveries'!$H232,'ABP REC Calc'!$G$5:$AB$5,0)),'ABP REC Calc'!$C$6:$C$69,'ABP REC Deliveries'!$E232,'ABP REC Calc'!$B$6:$B$69,'ABP REC Deliveries'!$F232),
IF(Y$4&gt;$G232,X232*(1-Inputs_ByYear!$D$4),0)),0)</f>
        <v>57363.009733893035</v>
      </c>
      <c r="Z232" s="248">
        <f>IF((Z$4-$G232)&lt;($C232+$B232),IF(Z$4=$G232+$B232,SUMIFS(INDEX('ABP REC Calc'!$G$6:$AB$69,,MATCH('ABP REC Deliveries'!$H232,'ABP REC Calc'!$G$5:$AB$5,0)),'ABP REC Calc'!$C$6:$C$69,'ABP REC Deliveries'!$E232,'ABP REC Calc'!$B$6:$B$69,'ABP REC Deliveries'!$F232),
IF(Z$4&gt;$G232,Y232*(1-Inputs_ByYear!$D$4),0)),0)</f>
        <v>0</v>
      </c>
      <c r="AA232" s="248">
        <f>IF((AA$4-$G232)&lt;($C232+$B232),IF(AA$4=$G232+$B232,SUMIFS(INDEX('ABP REC Calc'!$G$6:$AB$69,,MATCH('ABP REC Deliveries'!$H232,'ABP REC Calc'!$G$5:$AB$5,0)),'ABP REC Calc'!$C$6:$C$69,'ABP REC Deliveries'!$E232,'ABP REC Calc'!$B$6:$B$69,'ABP REC Deliveries'!$F232),
IF(AA$4&gt;$G232,Z232*(1-Inputs_ByYear!$D$4),0)),0)</f>
        <v>0</v>
      </c>
      <c r="AB232" s="248">
        <f>IF((AB$4-$G232)&lt;($C232+$B232),IF(AB$4=$G232+$B232,SUMIFS(INDEX('ABP REC Calc'!$G$6:$AB$69,,MATCH('ABP REC Deliveries'!$H232,'ABP REC Calc'!$G$5:$AB$5,0)),'ABP REC Calc'!$C$6:$C$69,'ABP REC Deliveries'!$E232,'ABP REC Calc'!$B$6:$B$69,'ABP REC Deliveries'!$F232),
IF(AB$4&gt;$G232,AA232*(1-Inputs_ByYear!$D$4),0)),0)</f>
        <v>0</v>
      </c>
      <c r="AC232" s="248">
        <f>IF((AC$4-$G232)&lt;($C232+$B232),IF(AC$4=$G232+$B232,SUMIFS(INDEX('ABP REC Calc'!$G$6:$AB$69,,MATCH('ABP REC Deliveries'!$H232,'ABP REC Calc'!$G$5:$AB$5,0)),'ABP REC Calc'!$C$6:$C$69,'ABP REC Deliveries'!$E232,'ABP REC Calc'!$B$6:$B$69,'ABP REC Deliveries'!$F232),
IF(AC$4&gt;$G232,AB232*(1-Inputs_ByYear!$D$4),0)),0)</f>
        <v>0</v>
      </c>
      <c r="AD232" s="248">
        <f>IF((AD$4-$G232)&lt;($C232+$B232),IF(AD$4=$G232+$B232,SUMIFS(INDEX('ABP REC Calc'!$G$6:$AB$69,,MATCH('ABP REC Deliveries'!$H232,'ABP REC Calc'!$G$5:$AB$5,0)),'ABP REC Calc'!$C$6:$C$69,'ABP REC Deliveries'!$E232,'ABP REC Calc'!$B$6:$B$69,'ABP REC Deliveries'!$F232),
IF(AD$4&gt;$G232,AC232*(1-Inputs_ByYear!$D$4),0)),0)</f>
        <v>0</v>
      </c>
    </row>
    <row r="233" spans="2:30" ht="14.45" customHeight="1">
      <c r="B233" s="64">
        <v>1</v>
      </c>
      <c r="C233" s="64">
        <v>15</v>
      </c>
      <c r="D233" s="64" t="s">
        <v>229</v>
      </c>
      <c r="E233" s="234" t="s">
        <v>211</v>
      </c>
      <c r="F233" s="231" t="s">
        <v>230</v>
      </c>
      <c r="G233" s="231">
        <f t="shared" si="11"/>
        <v>2026</v>
      </c>
      <c r="H233" s="239" t="s">
        <v>24</v>
      </c>
      <c r="I233" s="247">
        <v>0</v>
      </c>
      <c r="J233" s="248">
        <f>IF((J$4-$G233)&lt;($C233+$B233),IF(J$4=$G233+$B233,SUMIFS(INDEX('ABP REC Calc'!$G$6:$AB$69,,MATCH('ABP REC Deliveries'!$H233,'ABP REC Calc'!$G$5:$AB$5,0)),'ABP REC Calc'!$C$6:$C$69,'ABP REC Deliveries'!$E233,'ABP REC Calc'!$B$6:$B$69,'ABP REC Deliveries'!$F233),
IF(J$4&gt;$G233,I233*(1-Inputs_ByYear!$D$4),0)),0)</f>
        <v>0</v>
      </c>
      <c r="K233" s="248">
        <f>IF((K$4-$G233)&lt;($C233+$B233),IF(K$4=$G233+$B233,SUMIFS(INDEX('ABP REC Calc'!$G$6:$AB$69,,MATCH('ABP REC Deliveries'!$H233,'ABP REC Calc'!$G$5:$AB$5,0)),'ABP REC Calc'!$C$6:$C$69,'ABP REC Deliveries'!$E233,'ABP REC Calc'!$B$6:$B$69,'ABP REC Deliveries'!$F233),
IF(K$4&gt;$G233,J233*(1-Inputs_ByYear!$D$4),0)),0)</f>
        <v>0</v>
      </c>
      <c r="L233" s="248">
        <f>IF((L$4-$G233)&lt;($C233+$B233),IF(L$4=$G233+$B233,SUMIFS(INDEX('ABP REC Calc'!$G$6:$AB$69,,MATCH('ABP REC Deliveries'!$H233,'ABP REC Calc'!$G$5:$AB$5,0)),'ABP REC Calc'!$C$6:$C$69,'ABP REC Deliveries'!$E233,'ABP REC Calc'!$B$6:$B$69,'ABP REC Deliveries'!$F233),
IF(L$4&gt;$G233,K233*(1-Inputs_ByYear!$D$4),0)),0)</f>
        <v>61533.100614540315</v>
      </c>
      <c r="M233" s="248">
        <f>IF((M$4-$G233)&lt;($C233+$B233),IF(M$4=$G233+$B233,SUMIFS(INDEX('ABP REC Calc'!$G$6:$AB$69,,MATCH('ABP REC Deliveries'!$H233,'ABP REC Calc'!$G$5:$AB$5,0)),'ABP REC Calc'!$C$6:$C$69,'ABP REC Deliveries'!$E233,'ABP REC Calc'!$B$6:$B$69,'ABP REC Deliveries'!$F233),
IF(M$4&gt;$G233,L233*(1-Inputs_ByYear!$D$4),0)),0)</f>
        <v>61225.43511146761</v>
      </c>
      <c r="N233" s="248">
        <f>IF((N$4-$G233)&lt;($C233+$B233),IF(N$4=$G233+$B233,SUMIFS(INDEX('ABP REC Calc'!$G$6:$AB$69,,MATCH('ABP REC Deliveries'!$H233,'ABP REC Calc'!$G$5:$AB$5,0)),'ABP REC Calc'!$C$6:$C$69,'ABP REC Deliveries'!$E233,'ABP REC Calc'!$B$6:$B$69,'ABP REC Deliveries'!$F233),
IF(N$4&gt;$G233,M233*(1-Inputs_ByYear!$D$4),0)),0)</f>
        <v>60919.30793591027</v>
      </c>
      <c r="O233" s="248">
        <f>IF((O$4-$G233)&lt;($C233+$B233),IF(O$4=$G233+$B233,SUMIFS(INDEX('ABP REC Calc'!$G$6:$AB$69,,MATCH('ABP REC Deliveries'!$H233,'ABP REC Calc'!$G$5:$AB$5,0)),'ABP REC Calc'!$C$6:$C$69,'ABP REC Deliveries'!$E233,'ABP REC Calc'!$B$6:$B$69,'ABP REC Deliveries'!$F233),
IF(O$4&gt;$G233,N233*(1-Inputs_ByYear!$D$4),0)),0)</f>
        <v>60614.711396230719</v>
      </c>
      <c r="P233" s="248">
        <f>IF((P$4-$G233)&lt;($C233+$B233),IF(P$4=$G233+$B233,SUMIFS(INDEX('ABP REC Calc'!$G$6:$AB$69,,MATCH('ABP REC Deliveries'!$H233,'ABP REC Calc'!$G$5:$AB$5,0)),'ABP REC Calc'!$C$6:$C$69,'ABP REC Deliveries'!$E233,'ABP REC Calc'!$B$6:$B$69,'ABP REC Deliveries'!$F233),
IF(P$4&gt;$G233,O233*(1-Inputs_ByYear!$D$4),0)),0)</f>
        <v>60311.637839249568</v>
      </c>
      <c r="Q233" s="248">
        <f>IF((Q$4-$G233)&lt;($C233+$B233),IF(Q$4=$G233+$B233,SUMIFS(INDEX('ABP REC Calc'!$G$6:$AB$69,,MATCH('ABP REC Deliveries'!$H233,'ABP REC Calc'!$G$5:$AB$5,0)),'ABP REC Calc'!$C$6:$C$69,'ABP REC Deliveries'!$E233,'ABP REC Calc'!$B$6:$B$69,'ABP REC Deliveries'!$F233),
IF(Q$4&gt;$G233,P233*(1-Inputs_ByYear!$D$4),0)),0)</f>
        <v>60010.079650053318</v>
      </c>
      <c r="R233" s="248">
        <f>IF((R$4-$G233)&lt;($C233+$B233),IF(R$4=$G233+$B233,SUMIFS(INDEX('ABP REC Calc'!$G$6:$AB$69,,MATCH('ABP REC Deliveries'!$H233,'ABP REC Calc'!$G$5:$AB$5,0)),'ABP REC Calc'!$C$6:$C$69,'ABP REC Deliveries'!$E233,'ABP REC Calc'!$B$6:$B$69,'ABP REC Deliveries'!$F233),
IF(R$4&gt;$G233,Q233*(1-Inputs_ByYear!$D$4),0)),0)</f>
        <v>59710.029251803055</v>
      </c>
      <c r="S233" s="248">
        <f>IF((S$4-$G233)&lt;($C233+$B233),IF(S$4=$G233+$B233,SUMIFS(INDEX('ABP REC Calc'!$G$6:$AB$69,,MATCH('ABP REC Deliveries'!$H233,'ABP REC Calc'!$G$5:$AB$5,0)),'ABP REC Calc'!$C$6:$C$69,'ABP REC Deliveries'!$E233,'ABP REC Calc'!$B$6:$B$69,'ABP REC Deliveries'!$F233),
IF(S$4&gt;$G233,R233*(1-Inputs_ByYear!$D$4),0)),0)</f>
        <v>59411.479105544036</v>
      </c>
      <c r="T233" s="248">
        <f>IF((T$4-$G233)&lt;($C233+$B233),IF(T$4=$G233+$B233,SUMIFS(INDEX('ABP REC Calc'!$G$6:$AB$69,,MATCH('ABP REC Deliveries'!$H233,'ABP REC Calc'!$G$5:$AB$5,0)),'ABP REC Calc'!$C$6:$C$69,'ABP REC Deliveries'!$E233,'ABP REC Calc'!$B$6:$B$69,'ABP REC Deliveries'!$F233),
IF(T$4&gt;$G233,S233*(1-Inputs_ByYear!$D$4),0)),0)</f>
        <v>59114.421710016315</v>
      </c>
      <c r="U233" s="248">
        <f>IF((U$4-$G233)&lt;($C233+$B233),IF(U$4=$G233+$B233,SUMIFS(INDEX('ABP REC Calc'!$G$6:$AB$69,,MATCH('ABP REC Deliveries'!$H233,'ABP REC Calc'!$G$5:$AB$5,0)),'ABP REC Calc'!$C$6:$C$69,'ABP REC Deliveries'!$E233,'ABP REC Calc'!$B$6:$B$69,'ABP REC Deliveries'!$F233),
IF(U$4&gt;$G233,T233*(1-Inputs_ByYear!$D$4),0)),0)</f>
        <v>58818.849601466231</v>
      </c>
      <c r="V233" s="248">
        <f>IF((V$4-$G233)&lt;($C233+$B233),IF(V$4=$G233+$B233,SUMIFS(INDEX('ABP REC Calc'!$G$6:$AB$69,,MATCH('ABP REC Deliveries'!$H233,'ABP REC Calc'!$G$5:$AB$5,0)),'ABP REC Calc'!$C$6:$C$69,'ABP REC Deliveries'!$E233,'ABP REC Calc'!$B$6:$B$69,'ABP REC Deliveries'!$F233),
IF(V$4&gt;$G233,U233*(1-Inputs_ByYear!$D$4),0)),0)</f>
        <v>58524.755353458902</v>
      </c>
      <c r="W233" s="248">
        <f>IF((W$4-$G233)&lt;($C233+$B233),IF(W$4=$G233+$B233,SUMIFS(INDEX('ABP REC Calc'!$G$6:$AB$69,,MATCH('ABP REC Deliveries'!$H233,'ABP REC Calc'!$G$5:$AB$5,0)),'ABP REC Calc'!$C$6:$C$69,'ABP REC Deliveries'!$E233,'ABP REC Calc'!$B$6:$B$69,'ABP REC Deliveries'!$F233),
IF(W$4&gt;$G233,V233*(1-Inputs_ByYear!$D$4),0)),0)</f>
        <v>58232.131576691609</v>
      </c>
      <c r="X233" s="248">
        <f>IF((X$4-$G233)&lt;($C233+$B233),IF(X$4=$G233+$B233,SUMIFS(INDEX('ABP REC Calc'!$G$6:$AB$69,,MATCH('ABP REC Deliveries'!$H233,'ABP REC Calc'!$G$5:$AB$5,0)),'ABP REC Calc'!$C$6:$C$69,'ABP REC Deliveries'!$E233,'ABP REC Calc'!$B$6:$B$69,'ABP REC Deliveries'!$F233),
IF(X$4&gt;$G233,W233*(1-Inputs_ByYear!$D$4),0)),0)</f>
        <v>57940.970918808147</v>
      </c>
      <c r="Y233" s="248">
        <f>IF((Y$4-$G233)&lt;($C233+$B233),IF(Y$4=$G233+$B233,SUMIFS(INDEX('ABP REC Calc'!$G$6:$AB$69,,MATCH('ABP REC Deliveries'!$H233,'ABP REC Calc'!$G$5:$AB$5,0)),'ABP REC Calc'!$C$6:$C$69,'ABP REC Deliveries'!$E233,'ABP REC Calc'!$B$6:$B$69,'ABP REC Deliveries'!$F233),
IF(Y$4&gt;$G233,X233*(1-Inputs_ByYear!$D$4),0)),0)</f>
        <v>57651.266064214105</v>
      </c>
      <c r="Z233" s="248">
        <f>IF((Z$4-$G233)&lt;($C233+$B233),IF(Z$4=$G233+$B233,SUMIFS(INDEX('ABP REC Calc'!$G$6:$AB$69,,MATCH('ABP REC Deliveries'!$H233,'ABP REC Calc'!$G$5:$AB$5,0)),'ABP REC Calc'!$C$6:$C$69,'ABP REC Deliveries'!$E233,'ABP REC Calc'!$B$6:$B$69,'ABP REC Deliveries'!$F233),
IF(Z$4&gt;$G233,Y233*(1-Inputs_ByYear!$D$4),0)),0)</f>
        <v>57363.009733893035</v>
      </c>
      <c r="AA233" s="248">
        <f>IF((AA$4-$G233)&lt;($C233+$B233),IF(AA$4=$G233+$B233,SUMIFS(INDEX('ABP REC Calc'!$G$6:$AB$69,,MATCH('ABP REC Deliveries'!$H233,'ABP REC Calc'!$G$5:$AB$5,0)),'ABP REC Calc'!$C$6:$C$69,'ABP REC Deliveries'!$E233,'ABP REC Calc'!$B$6:$B$69,'ABP REC Deliveries'!$F233),
IF(AA$4&gt;$G233,Z233*(1-Inputs_ByYear!$D$4),0)),0)</f>
        <v>0</v>
      </c>
      <c r="AB233" s="248">
        <f>IF((AB$4-$G233)&lt;($C233+$B233),IF(AB$4=$G233+$B233,SUMIFS(INDEX('ABP REC Calc'!$G$6:$AB$69,,MATCH('ABP REC Deliveries'!$H233,'ABP REC Calc'!$G$5:$AB$5,0)),'ABP REC Calc'!$C$6:$C$69,'ABP REC Deliveries'!$E233,'ABP REC Calc'!$B$6:$B$69,'ABP REC Deliveries'!$F233),
IF(AB$4&gt;$G233,AA233*(1-Inputs_ByYear!$D$4),0)),0)</f>
        <v>0</v>
      </c>
      <c r="AC233" s="248">
        <f>IF((AC$4-$G233)&lt;($C233+$B233),IF(AC$4=$G233+$B233,SUMIFS(INDEX('ABP REC Calc'!$G$6:$AB$69,,MATCH('ABP REC Deliveries'!$H233,'ABP REC Calc'!$G$5:$AB$5,0)),'ABP REC Calc'!$C$6:$C$69,'ABP REC Deliveries'!$E233,'ABP REC Calc'!$B$6:$B$69,'ABP REC Deliveries'!$F233),
IF(AC$4&gt;$G233,AB233*(1-Inputs_ByYear!$D$4),0)),0)</f>
        <v>0</v>
      </c>
      <c r="AD233" s="248">
        <f>IF((AD$4-$G233)&lt;($C233+$B233),IF(AD$4=$G233+$B233,SUMIFS(INDEX('ABP REC Calc'!$G$6:$AB$69,,MATCH('ABP REC Deliveries'!$H233,'ABP REC Calc'!$G$5:$AB$5,0)),'ABP REC Calc'!$C$6:$C$69,'ABP REC Deliveries'!$E233,'ABP REC Calc'!$B$6:$B$69,'ABP REC Deliveries'!$F233),
IF(AD$4&gt;$G233,AC233*(1-Inputs_ByYear!$D$4),0)),0)</f>
        <v>0</v>
      </c>
    </row>
    <row r="234" spans="2:30" ht="14.45" customHeight="1">
      <c r="B234" s="64">
        <v>1</v>
      </c>
      <c r="C234" s="64">
        <v>15</v>
      </c>
      <c r="D234" s="64" t="s">
        <v>229</v>
      </c>
      <c r="E234" s="234" t="s">
        <v>211</v>
      </c>
      <c r="F234" s="231" t="s">
        <v>230</v>
      </c>
      <c r="G234" s="231">
        <f t="shared" si="11"/>
        <v>2027</v>
      </c>
      <c r="H234" s="239" t="s">
        <v>25</v>
      </c>
      <c r="I234" s="247">
        <v>0</v>
      </c>
      <c r="J234" s="248">
        <f>IF((J$4-$G234)&lt;($C234+$B234),IF(J$4=$G234+$B234,SUMIFS(INDEX('ABP REC Calc'!$G$6:$AB$69,,MATCH('ABP REC Deliveries'!$H234,'ABP REC Calc'!$G$5:$AB$5,0)),'ABP REC Calc'!$C$6:$C$69,'ABP REC Deliveries'!$E234,'ABP REC Calc'!$B$6:$B$69,'ABP REC Deliveries'!$F234),
IF(J$4&gt;$G234,I234*(1-Inputs_ByYear!$D$4),0)),0)</f>
        <v>0</v>
      </c>
      <c r="K234" s="248">
        <f>IF((K$4-$G234)&lt;($C234+$B234),IF(K$4=$G234+$B234,SUMIFS(INDEX('ABP REC Calc'!$G$6:$AB$69,,MATCH('ABP REC Deliveries'!$H234,'ABP REC Calc'!$G$5:$AB$5,0)),'ABP REC Calc'!$C$6:$C$69,'ABP REC Deliveries'!$E234,'ABP REC Calc'!$B$6:$B$69,'ABP REC Deliveries'!$F234),
IF(K$4&gt;$G234,J234*(1-Inputs_ByYear!$D$4),0)),0)</f>
        <v>0</v>
      </c>
      <c r="L234" s="248">
        <f>IF((L$4-$G234)&lt;($C234+$B234),IF(L$4=$G234+$B234,SUMIFS(INDEX('ABP REC Calc'!$G$6:$AB$69,,MATCH('ABP REC Deliveries'!$H234,'ABP REC Calc'!$G$5:$AB$5,0)),'ABP REC Calc'!$C$6:$C$69,'ABP REC Deliveries'!$E234,'ABP REC Calc'!$B$6:$B$69,'ABP REC Deliveries'!$F234),
IF(L$4&gt;$G234,K234*(1-Inputs_ByYear!$D$4),0)),0)</f>
        <v>0</v>
      </c>
      <c r="M234" s="248">
        <f>IF((M$4-$G234)&lt;($C234+$B234),IF(M$4=$G234+$B234,SUMIFS(INDEX('ABP REC Calc'!$G$6:$AB$69,,MATCH('ABP REC Deliveries'!$H234,'ABP REC Calc'!$G$5:$AB$5,0)),'ABP REC Calc'!$C$6:$C$69,'ABP REC Deliveries'!$E234,'ABP REC Calc'!$B$6:$B$69,'ABP REC Deliveries'!$F234),
IF(M$4&gt;$G234,L234*(1-Inputs_ByYear!$D$4),0)),0)</f>
        <v>61533.100614540315</v>
      </c>
      <c r="N234" s="248">
        <f>IF((N$4-$G234)&lt;($C234+$B234),IF(N$4=$G234+$B234,SUMIFS(INDEX('ABP REC Calc'!$G$6:$AB$69,,MATCH('ABP REC Deliveries'!$H234,'ABP REC Calc'!$G$5:$AB$5,0)),'ABP REC Calc'!$C$6:$C$69,'ABP REC Deliveries'!$E234,'ABP REC Calc'!$B$6:$B$69,'ABP REC Deliveries'!$F234),
IF(N$4&gt;$G234,M234*(1-Inputs_ByYear!$D$4),0)),0)</f>
        <v>61225.43511146761</v>
      </c>
      <c r="O234" s="248">
        <f>IF((O$4-$G234)&lt;($C234+$B234),IF(O$4=$G234+$B234,SUMIFS(INDEX('ABP REC Calc'!$G$6:$AB$69,,MATCH('ABP REC Deliveries'!$H234,'ABP REC Calc'!$G$5:$AB$5,0)),'ABP REC Calc'!$C$6:$C$69,'ABP REC Deliveries'!$E234,'ABP REC Calc'!$B$6:$B$69,'ABP REC Deliveries'!$F234),
IF(O$4&gt;$G234,N234*(1-Inputs_ByYear!$D$4),0)),0)</f>
        <v>60919.30793591027</v>
      </c>
      <c r="P234" s="248">
        <f>IF((P$4-$G234)&lt;($C234+$B234),IF(P$4=$G234+$B234,SUMIFS(INDEX('ABP REC Calc'!$G$6:$AB$69,,MATCH('ABP REC Deliveries'!$H234,'ABP REC Calc'!$G$5:$AB$5,0)),'ABP REC Calc'!$C$6:$C$69,'ABP REC Deliveries'!$E234,'ABP REC Calc'!$B$6:$B$69,'ABP REC Deliveries'!$F234),
IF(P$4&gt;$G234,O234*(1-Inputs_ByYear!$D$4),0)),0)</f>
        <v>60614.711396230719</v>
      </c>
      <c r="Q234" s="248">
        <f>IF((Q$4-$G234)&lt;($C234+$B234),IF(Q$4=$G234+$B234,SUMIFS(INDEX('ABP REC Calc'!$G$6:$AB$69,,MATCH('ABP REC Deliveries'!$H234,'ABP REC Calc'!$G$5:$AB$5,0)),'ABP REC Calc'!$C$6:$C$69,'ABP REC Deliveries'!$E234,'ABP REC Calc'!$B$6:$B$69,'ABP REC Deliveries'!$F234),
IF(Q$4&gt;$G234,P234*(1-Inputs_ByYear!$D$4),0)),0)</f>
        <v>60311.637839249568</v>
      </c>
      <c r="R234" s="248">
        <f>IF((R$4-$G234)&lt;($C234+$B234),IF(R$4=$G234+$B234,SUMIFS(INDEX('ABP REC Calc'!$G$6:$AB$69,,MATCH('ABP REC Deliveries'!$H234,'ABP REC Calc'!$G$5:$AB$5,0)),'ABP REC Calc'!$C$6:$C$69,'ABP REC Deliveries'!$E234,'ABP REC Calc'!$B$6:$B$69,'ABP REC Deliveries'!$F234),
IF(R$4&gt;$G234,Q234*(1-Inputs_ByYear!$D$4),0)),0)</f>
        <v>60010.079650053318</v>
      </c>
      <c r="S234" s="248">
        <f>IF((S$4-$G234)&lt;($C234+$B234),IF(S$4=$G234+$B234,SUMIFS(INDEX('ABP REC Calc'!$G$6:$AB$69,,MATCH('ABP REC Deliveries'!$H234,'ABP REC Calc'!$G$5:$AB$5,0)),'ABP REC Calc'!$C$6:$C$69,'ABP REC Deliveries'!$E234,'ABP REC Calc'!$B$6:$B$69,'ABP REC Deliveries'!$F234),
IF(S$4&gt;$G234,R234*(1-Inputs_ByYear!$D$4),0)),0)</f>
        <v>59710.029251803055</v>
      </c>
      <c r="T234" s="248">
        <f>IF((T$4-$G234)&lt;($C234+$B234),IF(T$4=$G234+$B234,SUMIFS(INDEX('ABP REC Calc'!$G$6:$AB$69,,MATCH('ABP REC Deliveries'!$H234,'ABP REC Calc'!$G$5:$AB$5,0)),'ABP REC Calc'!$C$6:$C$69,'ABP REC Deliveries'!$E234,'ABP REC Calc'!$B$6:$B$69,'ABP REC Deliveries'!$F234),
IF(T$4&gt;$G234,S234*(1-Inputs_ByYear!$D$4),0)),0)</f>
        <v>59411.479105544036</v>
      </c>
      <c r="U234" s="248">
        <f>IF((U$4-$G234)&lt;($C234+$B234),IF(U$4=$G234+$B234,SUMIFS(INDEX('ABP REC Calc'!$G$6:$AB$69,,MATCH('ABP REC Deliveries'!$H234,'ABP REC Calc'!$G$5:$AB$5,0)),'ABP REC Calc'!$C$6:$C$69,'ABP REC Deliveries'!$E234,'ABP REC Calc'!$B$6:$B$69,'ABP REC Deliveries'!$F234),
IF(U$4&gt;$G234,T234*(1-Inputs_ByYear!$D$4),0)),0)</f>
        <v>59114.421710016315</v>
      </c>
      <c r="V234" s="248">
        <f>IF((V$4-$G234)&lt;($C234+$B234),IF(V$4=$G234+$B234,SUMIFS(INDEX('ABP REC Calc'!$G$6:$AB$69,,MATCH('ABP REC Deliveries'!$H234,'ABP REC Calc'!$G$5:$AB$5,0)),'ABP REC Calc'!$C$6:$C$69,'ABP REC Deliveries'!$E234,'ABP REC Calc'!$B$6:$B$69,'ABP REC Deliveries'!$F234),
IF(V$4&gt;$G234,U234*(1-Inputs_ByYear!$D$4),0)),0)</f>
        <v>58818.849601466231</v>
      </c>
      <c r="W234" s="248">
        <f>IF((W$4-$G234)&lt;($C234+$B234),IF(W$4=$G234+$B234,SUMIFS(INDEX('ABP REC Calc'!$G$6:$AB$69,,MATCH('ABP REC Deliveries'!$H234,'ABP REC Calc'!$G$5:$AB$5,0)),'ABP REC Calc'!$C$6:$C$69,'ABP REC Deliveries'!$E234,'ABP REC Calc'!$B$6:$B$69,'ABP REC Deliveries'!$F234),
IF(W$4&gt;$G234,V234*(1-Inputs_ByYear!$D$4),0)),0)</f>
        <v>58524.755353458902</v>
      </c>
      <c r="X234" s="248">
        <f>IF((X$4-$G234)&lt;($C234+$B234),IF(X$4=$G234+$B234,SUMIFS(INDEX('ABP REC Calc'!$G$6:$AB$69,,MATCH('ABP REC Deliveries'!$H234,'ABP REC Calc'!$G$5:$AB$5,0)),'ABP REC Calc'!$C$6:$C$69,'ABP REC Deliveries'!$E234,'ABP REC Calc'!$B$6:$B$69,'ABP REC Deliveries'!$F234),
IF(X$4&gt;$G234,W234*(1-Inputs_ByYear!$D$4),0)),0)</f>
        <v>58232.131576691609</v>
      </c>
      <c r="Y234" s="248">
        <f>IF((Y$4-$G234)&lt;($C234+$B234),IF(Y$4=$G234+$B234,SUMIFS(INDEX('ABP REC Calc'!$G$6:$AB$69,,MATCH('ABP REC Deliveries'!$H234,'ABP REC Calc'!$G$5:$AB$5,0)),'ABP REC Calc'!$C$6:$C$69,'ABP REC Deliveries'!$E234,'ABP REC Calc'!$B$6:$B$69,'ABP REC Deliveries'!$F234),
IF(Y$4&gt;$G234,X234*(1-Inputs_ByYear!$D$4),0)),0)</f>
        <v>57940.970918808147</v>
      </c>
      <c r="Z234" s="248">
        <f>IF((Z$4-$G234)&lt;($C234+$B234),IF(Z$4=$G234+$B234,SUMIFS(INDEX('ABP REC Calc'!$G$6:$AB$69,,MATCH('ABP REC Deliveries'!$H234,'ABP REC Calc'!$G$5:$AB$5,0)),'ABP REC Calc'!$C$6:$C$69,'ABP REC Deliveries'!$E234,'ABP REC Calc'!$B$6:$B$69,'ABP REC Deliveries'!$F234),
IF(Z$4&gt;$G234,Y234*(1-Inputs_ByYear!$D$4),0)),0)</f>
        <v>57651.266064214105</v>
      </c>
      <c r="AA234" s="248">
        <f>IF((AA$4-$G234)&lt;($C234+$B234),IF(AA$4=$G234+$B234,SUMIFS(INDEX('ABP REC Calc'!$G$6:$AB$69,,MATCH('ABP REC Deliveries'!$H234,'ABP REC Calc'!$G$5:$AB$5,0)),'ABP REC Calc'!$C$6:$C$69,'ABP REC Deliveries'!$E234,'ABP REC Calc'!$B$6:$B$69,'ABP REC Deliveries'!$F234),
IF(AA$4&gt;$G234,Z234*(1-Inputs_ByYear!$D$4),0)),0)</f>
        <v>57363.009733893035</v>
      </c>
      <c r="AB234" s="248">
        <f>IF((AB$4-$G234)&lt;($C234+$B234),IF(AB$4=$G234+$B234,SUMIFS(INDEX('ABP REC Calc'!$G$6:$AB$69,,MATCH('ABP REC Deliveries'!$H234,'ABP REC Calc'!$G$5:$AB$5,0)),'ABP REC Calc'!$C$6:$C$69,'ABP REC Deliveries'!$E234,'ABP REC Calc'!$B$6:$B$69,'ABP REC Deliveries'!$F234),
IF(AB$4&gt;$G234,AA234*(1-Inputs_ByYear!$D$4),0)),0)</f>
        <v>0</v>
      </c>
      <c r="AC234" s="248">
        <f>IF((AC$4-$G234)&lt;($C234+$B234),IF(AC$4=$G234+$B234,SUMIFS(INDEX('ABP REC Calc'!$G$6:$AB$69,,MATCH('ABP REC Deliveries'!$H234,'ABP REC Calc'!$G$5:$AB$5,0)),'ABP REC Calc'!$C$6:$C$69,'ABP REC Deliveries'!$E234,'ABP REC Calc'!$B$6:$B$69,'ABP REC Deliveries'!$F234),
IF(AC$4&gt;$G234,AB234*(1-Inputs_ByYear!$D$4),0)),0)</f>
        <v>0</v>
      </c>
      <c r="AD234" s="248">
        <f>IF((AD$4-$G234)&lt;($C234+$B234),IF(AD$4=$G234+$B234,SUMIFS(INDEX('ABP REC Calc'!$G$6:$AB$69,,MATCH('ABP REC Deliveries'!$H234,'ABP REC Calc'!$G$5:$AB$5,0)),'ABP REC Calc'!$C$6:$C$69,'ABP REC Deliveries'!$E234,'ABP REC Calc'!$B$6:$B$69,'ABP REC Deliveries'!$F234),
IF(AD$4&gt;$G234,AC234*(1-Inputs_ByYear!$D$4),0)),0)</f>
        <v>0</v>
      </c>
    </row>
    <row r="235" spans="2:30" ht="14.45" customHeight="1">
      <c r="B235" s="64">
        <v>1</v>
      </c>
      <c r="C235" s="64">
        <v>15</v>
      </c>
      <c r="D235" s="64" t="s">
        <v>229</v>
      </c>
      <c r="E235" s="234" t="s">
        <v>211</v>
      </c>
      <c r="F235" s="231" t="s">
        <v>230</v>
      </c>
      <c r="G235" s="231">
        <f t="shared" si="11"/>
        <v>2028</v>
      </c>
      <c r="H235" s="239" t="s">
        <v>26</v>
      </c>
      <c r="I235" s="247">
        <v>0</v>
      </c>
      <c r="J235" s="248">
        <f>IF((J$4-$G235)&lt;($C235+$B235),IF(J$4=$G235+$B235,SUMIFS(INDEX('ABP REC Calc'!$G$6:$AB$69,,MATCH('ABP REC Deliveries'!$H235,'ABP REC Calc'!$G$5:$AB$5,0)),'ABP REC Calc'!$C$6:$C$69,'ABP REC Deliveries'!$E235,'ABP REC Calc'!$B$6:$B$69,'ABP REC Deliveries'!$F235),
IF(J$4&gt;$G235,I235*(1-Inputs_ByYear!$D$4),0)),0)</f>
        <v>0</v>
      </c>
      <c r="K235" s="248">
        <f>IF((K$4-$G235)&lt;($C235+$B235),IF(K$4=$G235+$B235,SUMIFS(INDEX('ABP REC Calc'!$G$6:$AB$69,,MATCH('ABP REC Deliveries'!$H235,'ABP REC Calc'!$G$5:$AB$5,0)),'ABP REC Calc'!$C$6:$C$69,'ABP REC Deliveries'!$E235,'ABP REC Calc'!$B$6:$B$69,'ABP REC Deliveries'!$F235),
IF(K$4&gt;$G235,J235*(1-Inputs_ByYear!$D$4),0)),0)</f>
        <v>0</v>
      </c>
      <c r="L235" s="248">
        <f>IF((L$4-$G235)&lt;($C235+$B235),IF(L$4=$G235+$B235,SUMIFS(INDEX('ABP REC Calc'!$G$6:$AB$69,,MATCH('ABP REC Deliveries'!$H235,'ABP REC Calc'!$G$5:$AB$5,0)),'ABP REC Calc'!$C$6:$C$69,'ABP REC Deliveries'!$E235,'ABP REC Calc'!$B$6:$B$69,'ABP REC Deliveries'!$F235),
IF(L$4&gt;$G235,K235*(1-Inputs_ByYear!$D$4),0)),0)</f>
        <v>0</v>
      </c>
      <c r="M235" s="248">
        <f>IF((M$4-$G235)&lt;($C235+$B235),IF(M$4=$G235+$B235,SUMIFS(INDEX('ABP REC Calc'!$G$6:$AB$69,,MATCH('ABP REC Deliveries'!$H235,'ABP REC Calc'!$G$5:$AB$5,0)),'ABP REC Calc'!$C$6:$C$69,'ABP REC Deliveries'!$E235,'ABP REC Calc'!$B$6:$B$69,'ABP REC Deliveries'!$F235),
IF(M$4&gt;$G235,L235*(1-Inputs_ByYear!$D$4),0)),0)</f>
        <v>0</v>
      </c>
      <c r="N235" s="248">
        <f>IF((N$4-$G235)&lt;($C235+$B235),IF(N$4=$G235+$B235,SUMIFS(INDEX('ABP REC Calc'!$G$6:$AB$69,,MATCH('ABP REC Deliveries'!$H235,'ABP REC Calc'!$G$5:$AB$5,0)),'ABP REC Calc'!$C$6:$C$69,'ABP REC Deliveries'!$E235,'ABP REC Calc'!$B$6:$B$69,'ABP REC Deliveries'!$F235),
IF(N$4&gt;$G235,M235*(1-Inputs_ByYear!$D$4),0)),0)</f>
        <v>61533.100614540315</v>
      </c>
      <c r="O235" s="248">
        <f>IF((O$4-$G235)&lt;($C235+$B235),IF(O$4=$G235+$B235,SUMIFS(INDEX('ABP REC Calc'!$G$6:$AB$69,,MATCH('ABP REC Deliveries'!$H235,'ABP REC Calc'!$G$5:$AB$5,0)),'ABP REC Calc'!$C$6:$C$69,'ABP REC Deliveries'!$E235,'ABP REC Calc'!$B$6:$B$69,'ABP REC Deliveries'!$F235),
IF(O$4&gt;$G235,N235*(1-Inputs_ByYear!$D$4),0)),0)</f>
        <v>61225.43511146761</v>
      </c>
      <c r="P235" s="248">
        <f>IF((P$4-$G235)&lt;($C235+$B235),IF(P$4=$G235+$B235,SUMIFS(INDEX('ABP REC Calc'!$G$6:$AB$69,,MATCH('ABP REC Deliveries'!$H235,'ABP REC Calc'!$G$5:$AB$5,0)),'ABP REC Calc'!$C$6:$C$69,'ABP REC Deliveries'!$E235,'ABP REC Calc'!$B$6:$B$69,'ABP REC Deliveries'!$F235),
IF(P$4&gt;$G235,O235*(1-Inputs_ByYear!$D$4),0)),0)</f>
        <v>60919.30793591027</v>
      </c>
      <c r="Q235" s="248">
        <f>IF((Q$4-$G235)&lt;($C235+$B235),IF(Q$4=$G235+$B235,SUMIFS(INDEX('ABP REC Calc'!$G$6:$AB$69,,MATCH('ABP REC Deliveries'!$H235,'ABP REC Calc'!$G$5:$AB$5,0)),'ABP REC Calc'!$C$6:$C$69,'ABP REC Deliveries'!$E235,'ABP REC Calc'!$B$6:$B$69,'ABP REC Deliveries'!$F235),
IF(Q$4&gt;$G235,P235*(1-Inputs_ByYear!$D$4),0)),0)</f>
        <v>60614.711396230719</v>
      </c>
      <c r="R235" s="248">
        <f>IF((R$4-$G235)&lt;($C235+$B235),IF(R$4=$G235+$B235,SUMIFS(INDEX('ABP REC Calc'!$G$6:$AB$69,,MATCH('ABP REC Deliveries'!$H235,'ABP REC Calc'!$G$5:$AB$5,0)),'ABP REC Calc'!$C$6:$C$69,'ABP REC Deliveries'!$E235,'ABP REC Calc'!$B$6:$B$69,'ABP REC Deliveries'!$F235),
IF(R$4&gt;$G235,Q235*(1-Inputs_ByYear!$D$4),0)),0)</f>
        <v>60311.637839249568</v>
      </c>
      <c r="S235" s="248">
        <f>IF((S$4-$G235)&lt;($C235+$B235),IF(S$4=$G235+$B235,SUMIFS(INDEX('ABP REC Calc'!$G$6:$AB$69,,MATCH('ABP REC Deliveries'!$H235,'ABP REC Calc'!$G$5:$AB$5,0)),'ABP REC Calc'!$C$6:$C$69,'ABP REC Deliveries'!$E235,'ABP REC Calc'!$B$6:$B$69,'ABP REC Deliveries'!$F235),
IF(S$4&gt;$G235,R235*(1-Inputs_ByYear!$D$4),0)),0)</f>
        <v>60010.079650053318</v>
      </c>
      <c r="T235" s="248">
        <f>IF((T$4-$G235)&lt;($C235+$B235),IF(T$4=$G235+$B235,SUMIFS(INDEX('ABP REC Calc'!$G$6:$AB$69,,MATCH('ABP REC Deliveries'!$H235,'ABP REC Calc'!$G$5:$AB$5,0)),'ABP REC Calc'!$C$6:$C$69,'ABP REC Deliveries'!$E235,'ABP REC Calc'!$B$6:$B$69,'ABP REC Deliveries'!$F235),
IF(T$4&gt;$G235,S235*(1-Inputs_ByYear!$D$4),0)),0)</f>
        <v>59710.029251803055</v>
      </c>
      <c r="U235" s="248">
        <f>IF((U$4-$G235)&lt;($C235+$B235),IF(U$4=$G235+$B235,SUMIFS(INDEX('ABP REC Calc'!$G$6:$AB$69,,MATCH('ABP REC Deliveries'!$H235,'ABP REC Calc'!$G$5:$AB$5,0)),'ABP REC Calc'!$C$6:$C$69,'ABP REC Deliveries'!$E235,'ABP REC Calc'!$B$6:$B$69,'ABP REC Deliveries'!$F235),
IF(U$4&gt;$G235,T235*(1-Inputs_ByYear!$D$4),0)),0)</f>
        <v>59411.479105544036</v>
      </c>
      <c r="V235" s="248">
        <f>IF((V$4-$G235)&lt;($C235+$B235),IF(V$4=$G235+$B235,SUMIFS(INDEX('ABP REC Calc'!$G$6:$AB$69,,MATCH('ABP REC Deliveries'!$H235,'ABP REC Calc'!$G$5:$AB$5,0)),'ABP REC Calc'!$C$6:$C$69,'ABP REC Deliveries'!$E235,'ABP REC Calc'!$B$6:$B$69,'ABP REC Deliveries'!$F235),
IF(V$4&gt;$G235,U235*(1-Inputs_ByYear!$D$4),0)),0)</f>
        <v>59114.421710016315</v>
      </c>
      <c r="W235" s="248">
        <f>IF((W$4-$G235)&lt;($C235+$B235),IF(W$4=$G235+$B235,SUMIFS(INDEX('ABP REC Calc'!$G$6:$AB$69,,MATCH('ABP REC Deliveries'!$H235,'ABP REC Calc'!$G$5:$AB$5,0)),'ABP REC Calc'!$C$6:$C$69,'ABP REC Deliveries'!$E235,'ABP REC Calc'!$B$6:$B$69,'ABP REC Deliveries'!$F235),
IF(W$4&gt;$G235,V235*(1-Inputs_ByYear!$D$4),0)),0)</f>
        <v>58818.849601466231</v>
      </c>
      <c r="X235" s="248">
        <f>IF((X$4-$G235)&lt;($C235+$B235),IF(X$4=$G235+$B235,SUMIFS(INDEX('ABP REC Calc'!$G$6:$AB$69,,MATCH('ABP REC Deliveries'!$H235,'ABP REC Calc'!$G$5:$AB$5,0)),'ABP REC Calc'!$C$6:$C$69,'ABP REC Deliveries'!$E235,'ABP REC Calc'!$B$6:$B$69,'ABP REC Deliveries'!$F235),
IF(X$4&gt;$G235,W235*(1-Inputs_ByYear!$D$4),0)),0)</f>
        <v>58524.755353458902</v>
      </c>
      <c r="Y235" s="248">
        <f>IF((Y$4-$G235)&lt;($C235+$B235),IF(Y$4=$G235+$B235,SUMIFS(INDEX('ABP REC Calc'!$G$6:$AB$69,,MATCH('ABP REC Deliveries'!$H235,'ABP REC Calc'!$G$5:$AB$5,0)),'ABP REC Calc'!$C$6:$C$69,'ABP REC Deliveries'!$E235,'ABP REC Calc'!$B$6:$B$69,'ABP REC Deliveries'!$F235),
IF(Y$4&gt;$G235,X235*(1-Inputs_ByYear!$D$4),0)),0)</f>
        <v>58232.131576691609</v>
      </c>
      <c r="Z235" s="248">
        <f>IF((Z$4-$G235)&lt;($C235+$B235),IF(Z$4=$G235+$B235,SUMIFS(INDEX('ABP REC Calc'!$G$6:$AB$69,,MATCH('ABP REC Deliveries'!$H235,'ABP REC Calc'!$G$5:$AB$5,0)),'ABP REC Calc'!$C$6:$C$69,'ABP REC Deliveries'!$E235,'ABP REC Calc'!$B$6:$B$69,'ABP REC Deliveries'!$F235),
IF(Z$4&gt;$G235,Y235*(1-Inputs_ByYear!$D$4),0)),0)</f>
        <v>57940.970918808147</v>
      </c>
      <c r="AA235" s="248">
        <f>IF((AA$4-$G235)&lt;($C235+$B235),IF(AA$4=$G235+$B235,SUMIFS(INDEX('ABP REC Calc'!$G$6:$AB$69,,MATCH('ABP REC Deliveries'!$H235,'ABP REC Calc'!$G$5:$AB$5,0)),'ABP REC Calc'!$C$6:$C$69,'ABP REC Deliveries'!$E235,'ABP REC Calc'!$B$6:$B$69,'ABP REC Deliveries'!$F235),
IF(AA$4&gt;$G235,Z235*(1-Inputs_ByYear!$D$4),0)),0)</f>
        <v>57651.266064214105</v>
      </c>
      <c r="AB235" s="248">
        <f>IF((AB$4-$G235)&lt;($C235+$B235),IF(AB$4=$G235+$B235,SUMIFS(INDEX('ABP REC Calc'!$G$6:$AB$69,,MATCH('ABP REC Deliveries'!$H235,'ABP REC Calc'!$G$5:$AB$5,0)),'ABP REC Calc'!$C$6:$C$69,'ABP REC Deliveries'!$E235,'ABP REC Calc'!$B$6:$B$69,'ABP REC Deliveries'!$F235),
IF(AB$4&gt;$G235,AA235*(1-Inputs_ByYear!$D$4),0)),0)</f>
        <v>57363.009733893035</v>
      </c>
      <c r="AC235" s="248">
        <f>IF((AC$4-$G235)&lt;($C235+$B235),IF(AC$4=$G235+$B235,SUMIFS(INDEX('ABP REC Calc'!$G$6:$AB$69,,MATCH('ABP REC Deliveries'!$H235,'ABP REC Calc'!$G$5:$AB$5,0)),'ABP REC Calc'!$C$6:$C$69,'ABP REC Deliveries'!$E235,'ABP REC Calc'!$B$6:$B$69,'ABP REC Deliveries'!$F235),
IF(AC$4&gt;$G235,AB235*(1-Inputs_ByYear!$D$4),0)),0)</f>
        <v>0</v>
      </c>
      <c r="AD235" s="248">
        <f>IF((AD$4-$G235)&lt;($C235+$B235),IF(AD$4=$G235+$B235,SUMIFS(INDEX('ABP REC Calc'!$G$6:$AB$69,,MATCH('ABP REC Deliveries'!$H235,'ABP REC Calc'!$G$5:$AB$5,0)),'ABP REC Calc'!$C$6:$C$69,'ABP REC Deliveries'!$E235,'ABP REC Calc'!$B$6:$B$69,'ABP REC Deliveries'!$F235),
IF(AD$4&gt;$G235,AC235*(1-Inputs_ByYear!$D$4),0)),0)</f>
        <v>0</v>
      </c>
    </row>
    <row r="236" spans="2:30" ht="14.45" customHeight="1">
      <c r="B236" s="64">
        <v>1</v>
      </c>
      <c r="C236" s="64">
        <v>15</v>
      </c>
      <c r="D236" s="64" t="s">
        <v>229</v>
      </c>
      <c r="E236" s="234" t="s">
        <v>211</v>
      </c>
      <c r="F236" s="231" t="s">
        <v>230</v>
      </c>
      <c r="G236" s="231">
        <f t="shared" si="11"/>
        <v>2029</v>
      </c>
      <c r="H236" s="239" t="s">
        <v>27</v>
      </c>
      <c r="I236" s="247">
        <v>0</v>
      </c>
      <c r="J236" s="248">
        <f>IF((J$4-$G236)&lt;($C236+$B236),IF(J$4=$G236+$B236,SUMIFS(INDEX('ABP REC Calc'!$G$6:$AB$69,,MATCH('ABP REC Deliveries'!$H236,'ABP REC Calc'!$G$5:$AB$5,0)),'ABP REC Calc'!$C$6:$C$69,'ABP REC Deliveries'!$E236,'ABP REC Calc'!$B$6:$B$69,'ABP REC Deliveries'!$F236),
IF(J$4&gt;$G236,I236*(1-Inputs_ByYear!$D$4),0)),0)</f>
        <v>0</v>
      </c>
      <c r="K236" s="248">
        <f>IF((K$4-$G236)&lt;($C236+$B236),IF(K$4=$G236+$B236,SUMIFS(INDEX('ABP REC Calc'!$G$6:$AB$69,,MATCH('ABP REC Deliveries'!$H236,'ABP REC Calc'!$G$5:$AB$5,0)),'ABP REC Calc'!$C$6:$C$69,'ABP REC Deliveries'!$E236,'ABP REC Calc'!$B$6:$B$69,'ABP REC Deliveries'!$F236),
IF(K$4&gt;$G236,J236*(1-Inputs_ByYear!$D$4),0)),0)</f>
        <v>0</v>
      </c>
      <c r="L236" s="248">
        <f>IF((L$4-$G236)&lt;($C236+$B236),IF(L$4=$G236+$B236,SUMIFS(INDEX('ABP REC Calc'!$G$6:$AB$69,,MATCH('ABP REC Deliveries'!$H236,'ABP REC Calc'!$G$5:$AB$5,0)),'ABP REC Calc'!$C$6:$C$69,'ABP REC Deliveries'!$E236,'ABP REC Calc'!$B$6:$B$69,'ABP REC Deliveries'!$F236),
IF(L$4&gt;$G236,K236*(1-Inputs_ByYear!$D$4),0)),0)</f>
        <v>0</v>
      </c>
      <c r="M236" s="248">
        <f>IF((M$4-$G236)&lt;($C236+$B236),IF(M$4=$G236+$B236,SUMIFS(INDEX('ABP REC Calc'!$G$6:$AB$69,,MATCH('ABP REC Deliveries'!$H236,'ABP REC Calc'!$G$5:$AB$5,0)),'ABP REC Calc'!$C$6:$C$69,'ABP REC Deliveries'!$E236,'ABP REC Calc'!$B$6:$B$69,'ABP REC Deliveries'!$F236),
IF(M$4&gt;$G236,L236*(1-Inputs_ByYear!$D$4),0)),0)</f>
        <v>0</v>
      </c>
      <c r="N236" s="248">
        <f>IF((N$4-$G236)&lt;($C236+$B236),IF(N$4=$G236+$B236,SUMIFS(INDEX('ABP REC Calc'!$G$6:$AB$69,,MATCH('ABP REC Deliveries'!$H236,'ABP REC Calc'!$G$5:$AB$5,0)),'ABP REC Calc'!$C$6:$C$69,'ABP REC Deliveries'!$E236,'ABP REC Calc'!$B$6:$B$69,'ABP REC Deliveries'!$F236),
IF(N$4&gt;$G236,M236*(1-Inputs_ByYear!$D$4),0)),0)</f>
        <v>0</v>
      </c>
      <c r="O236" s="248">
        <f>IF((O$4-$G236)&lt;($C236+$B236),IF(O$4=$G236+$B236,SUMIFS(INDEX('ABP REC Calc'!$G$6:$AB$69,,MATCH('ABP REC Deliveries'!$H236,'ABP REC Calc'!$G$5:$AB$5,0)),'ABP REC Calc'!$C$6:$C$69,'ABP REC Deliveries'!$E236,'ABP REC Calc'!$B$6:$B$69,'ABP REC Deliveries'!$F236),
IF(O$4&gt;$G236,N236*(1-Inputs_ByYear!$D$4),0)),0)</f>
        <v>61533.100614540315</v>
      </c>
      <c r="P236" s="248">
        <f>IF((P$4-$G236)&lt;($C236+$B236),IF(P$4=$G236+$B236,SUMIFS(INDEX('ABP REC Calc'!$G$6:$AB$69,,MATCH('ABP REC Deliveries'!$H236,'ABP REC Calc'!$G$5:$AB$5,0)),'ABP REC Calc'!$C$6:$C$69,'ABP REC Deliveries'!$E236,'ABP REC Calc'!$B$6:$B$69,'ABP REC Deliveries'!$F236),
IF(P$4&gt;$G236,O236*(1-Inputs_ByYear!$D$4),0)),0)</f>
        <v>61225.43511146761</v>
      </c>
      <c r="Q236" s="248">
        <f>IF((Q$4-$G236)&lt;($C236+$B236),IF(Q$4=$G236+$B236,SUMIFS(INDEX('ABP REC Calc'!$G$6:$AB$69,,MATCH('ABP REC Deliveries'!$H236,'ABP REC Calc'!$G$5:$AB$5,0)),'ABP REC Calc'!$C$6:$C$69,'ABP REC Deliveries'!$E236,'ABP REC Calc'!$B$6:$B$69,'ABP REC Deliveries'!$F236),
IF(Q$4&gt;$G236,P236*(1-Inputs_ByYear!$D$4),0)),0)</f>
        <v>60919.30793591027</v>
      </c>
      <c r="R236" s="248">
        <f>IF((R$4-$G236)&lt;($C236+$B236),IF(R$4=$G236+$B236,SUMIFS(INDEX('ABP REC Calc'!$G$6:$AB$69,,MATCH('ABP REC Deliveries'!$H236,'ABP REC Calc'!$G$5:$AB$5,0)),'ABP REC Calc'!$C$6:$C$69,'ABP REC Deliveries'!$E236,'ABP REC Calc'!$B$6:$B$69,'ABP REC Deliveries'!$F236),
IF(R$4&gt;$G236,Q236*(1-Inputs_ByYear!$D$4),0)),0)</f>
        <v>60614.711396230719</v>
      </c>
      <c r="S236" s="248">
        <f>IF((S$4-$G236)&lt;($C236+$B236),IF(S$4=$G236+$B236,SUMIFS(INDEX('ABP REC Calc'!$G$6:$AB$69,,MATCH('ABP REC Deliveries'!$H236,'ABP REC Calc'!$G$5:$AB$5,0)),'ABP REC Calc'!$C$6:$C$69,'ABP REC Deliveries'!$E236,'ABP REC Calc'!$B$6:$B$69,'ABP REC Deliveries'!$F236),
IF(S$4&gt;$G236,R236*(1-Inputs_ByYear!$D$4),0)),0)</f>
        <v>60311.637839249568</v>
      </c>
      <c r="T236" s="248">
        <f>IF((T$4-$G236)&lt;($C236+$B236),IF(T$4=$G236+$B236,SUMIFS(INDEX('ABP REC Calc'!$G$6:$AB$69,,MATCH('ABP REC Deliveries'!$H236,'ABP REC Calc'!$G$5:$AB$5,0)),'ABP REC Calc'!$C$6:$C$69,'ABP REC Deliveries'!$E236,'ABP REC Calc'!$B$6:$B$69,'ABP REC Deliveries'!$F236),
IF(T$4&gt;$G236,S236*(1-Inputs_ByYear!$D$4),0)),0)</f>
        <v>60010.079650053318</v>
      </c>
      <c r="U236" s="248">
        <f>IF((U$4-$G236)&lt;($C236+$B236),IF(U$4=$G236+$B236,SUMIFS(INDEX('ABP REC Calc'!$G$6:$AB$69,,MATCH('ABP REC Deliveries'!$H236,'ABP REC Calc'!$G$5:$AB$5,0)),'ABP REC Calc'!$C$6:$C$69,'ABP REC Deliveries'!$E236,'ABP REC Calc'!$B$6:$B$69,'ABP REC Deliveries'!$F236),
IF(U$4&gt;$G236,T236*(1-Inputs_ByYear!$D$4),0)),0)</f>
        <v>59710.029251803055</v>
      </c>
      <c r="V236" s="248">
        <f>IF((V$4-$G236)&lt;($C236+$B236),IF(V$4=$G236+$B236,SUMIFS(INDEX('ABP REC Calc'!$G$6:$AB$69,,MATCH('ABP REC Deliveries'!$H236,'ABP REC Calc'!$G$5:$AB$5,0)),'ABP REC Calc'!$C$6:$C$69,'ABP REC Deliveries'!$E236,'ABP REC Calc'!$B$6:$B$69,'ABP REC Deliveries'!$F236),
IF(V$4&gt;$G236,U236*(1-Inputs_ByYear!$D$4),0)),0)</f>
        <v>59411.479105544036</v>
      </c>
      <c r="W236" s="248">
        <f>IF((W$4-$G236)&lt;($C236+$B236),IF(W$4=$G236+$B236,SUMIFS(INDEX('ABP REC Calc'!$G$6:$AB$69,,MATCH('ABP REC Deliveries'!$H236,'ABP REC Calc'!$G$5:$AB$5,0)),'ABP REC Calc'!$C$6:$C$69,'ABP REC Deliveries'!$E236,'ABP REC Calc'!$B$6:$B$69,'ABP REC Deliveries'!$F236),
IF(W$4&gt;$G236,V236*(1-Inputs_ByYear!$D$4),0)),0)</f>
        <v>59114.421710016315</v>
      </c>
      <c r="X236" s="248">
        <f>IF((X$4-$G236)&lt;($C236+$B236),IF(X$4=$G236+$B236,SUMIFS(INDEX('ABP REC Calc'!$G$6:$AB$69,,MATCH('ABP REC Deliveries'!$H236,'ABP REC Calc'!$G$5:$AB$5,0)),'ABP REC Calc'!$C$6:$C$69,'ABP REC Deliveries'!$E236,'ABP REC Calc'!$B$6:$B$69,'ABP REC Deliveries'!$F236),
IF(X$4&gt;$G236,W236*(1-Inputs_ByYear!$D$4),0)),0)</f>
        <v>58818.849601466231</v>
      </c>
      <c r="Y236" s="248">
        <f>IF((Y$4-$G236)&lt;($C236+$B236),IF(Y$4=$G236+$B236,SUMIFS(INDEX('ABP REC Calc'!$G$6:$AB$69,,MATCH('ABP REC Deliveries'!$H236,'ABP REC Calc'!$G$5:$AB$5,0)),'ABP REC Calc'!$C$6:$C$69,'ABP REC Deliveries'!$E236,'ABP REC Calc'!$B$6:$B$69,'ABP REC Deliveries'!$F236),
IF(Y$4&gt;$G236,X236*(1-Inputs_ByYear!$D$4),0)),0)</f>
        <v>58524.755353458902</v>
      </c>
      <c r="Z236" s="248">
        <f>IF((Z$4-$G236)&lt;($C236+$B236),IF(Z$4=$G236+$B236,SUMIFS(INDEX('ABP REC Calc'!$G$6:$AB$69,,MATCH('ABP REC Deliveries'!$H236,'ABP REC Calc'!$G$5:$AB$5,0)),'ABP REC Calc'!$C$6:$C$69,'ABP REC Deliveries'!$E236,'ABP REC Calc'!$B$6:$B$69,'ABP REC Deliveries'!$F236),
IF(Z$4&gt;$G236,Y236*(1-Inputs_ByYear!$D$4),0)),0)</f>
        <v>58232.131576691609</v>
      </c>
      <c r="AA236" s="248">
        <f>IF((AA$4-$G236)&lt;($C236+$B236),IF(AA$4=$G236+$B236,SUMIFS(INDEX('ABP REC Calc'!$G$6:$AB$69,,MATCH('ABP REC Deliveries'!$H236,'ABP REC Calc'!$G$5:$AB$5,0)),'ABP REC Calc'!$C$6:$C$69,'ABP REC Deliveries'!$E236,'ABP REC Calc'!$B$6:$B$69,'ABP REC Deliveries'!$F236),
IF(AA$4&gt;$G236,Z236*(1-Inputs_ByYear!$D$4),0)),0)</f>
        <v>57940.970918808147</v>
      </c>
      <c r="AB236" s="248">
        <f>IF((AB$4-$G236)&lt;($C236+$B236),IF(AB$4=$G236+$B236,SUMIFS(INDEX('ABP REC Calc'!$G$6:$AB$69,,MATCH('ABP REC Deliveries'!$H236,'ABP REC Calc'!$G$5:$AB$5,0)),'ABP REC Calc'!$C$6:$C$69,'ABP REC Deliveries'!$E236,'ABP REC Calc'!$B$6:$B$69,'ABP REC Deliveries'!$F236),
IF(AB$4&gt;$G236,AA236*(1-Inputs_ByYear!$D$4),0)),0)</f>
        <v>57651.266064214105</v>
      </c>
      <c r="AC236" s="248">
        <f>IF((AC$4-$G236)&lt;($C236+$B236),IF(AC$4=$G236+$B236,SUMIFS(INDEX('ABP REC Calc'!$G$6:$AB$69,,MATCH('ABP REC Deliveries'!$H236,'ABP REC Calc'!$G$5:$AB$5,0)),'ABP REC Calc'!$C$6:$C$69,'ABP REC Deliveries'!$E236,'ABP REC Calc'!$B$6:$B$69,'ABP REC Deliveries'!$F236),
IF(AC$4&gt;$G236,AB236*(1-Inputs_ByYear!$D$4),0)),0)</f>
        <v>57363.009733893035</v>
      </c>
      <c r="AD236" s="248">
        <f>IF((AD$4-$G236)&lt;($C236+$B236),IF(AD$4=$G236+$B236,SUMIFS(INDEX('ABP REC Calc'!$G$6:$AB$69,,MATCH('ABP REC Deliveries'!$H236,'ABP REC Calc'!$G$5:$AB$5,0)),'ABP REC Calc'!$C$6:$C$69,'ABP REC Deliveries'!$E236,'ABP REC Calc'!$B$6:$B$69,'ABP REC Deliveries'!$F236),
IF(AD$4&gt;$G236,AC236*(1-Inputs_ByYear!$D$4),0)),0)</f>
        <v>0</v>
      </c>
    </row>
    <row r="237" spans="2:30" ht="14.45" customHeight="1">
      <c r="B237" s="64">
        <v>1</v>
      </c>
      <c r="C237" s="64">
        <v>15</v>
      </c>
      <c r="D237" s="64" t="s">
        <v>229</v>
      </c>
      <c r="E237" s="234" t="s">
        <v>211</v>
      </c>
      <c r="F237" s="231" t="s">
        <v>230</v>
      </c>
      <c r="G237" s="231">
        <f t="shared" si="11"/>
        <v>2030</v>
      </c>
      <c r="H237" s="239" t="s">
        <v>28</v>
      </c>
      <c r="I237" s="247">
        <v>0</v>
      </c>
      <c r="J237" s="248">
        <f>IF((J$4-$G237)&lt;($C237+$B237),IF(J$4=$G237+$B237,SUMIFS(INDEX('ABP REC Calc'!$G$6:$AB$69,,MATCH('ABP REC Deliveries'!$H237,'ABP REC Calc'!$G$5:$AB$5,0)),'ABP REC Calc'!$C$6:$C$69,'ABP REC Deliveries'!$E237,'ABP REC Calc'!$B$6:$B$69,'ABP REC Deliveries'!$F237),
IF(J$4&gt;$G237,I237*(1-Inputs_ByYear!$D$4),0)),0)</f>
        <v>0</v>
      </c>
      <c r="K237" s="248">
        <f>IF((K$4-$G237)&lt;($C237+$B237),IF(K$4=$G237+$B237,SUMIFS(INDEX('ABP REC Calc'!$G$6:$AB$69,,MATCH('ABP REC Deliveries'!$H237,'ABP REC Calc'!$G$5:$AB$5,0)),'ABP REC Calc'!$C$6:$C$69,'ABP REC Deliveries'!$E237,'ABP REC Calc'!$B$6:$B$69,'ABP REC Deliveries'!$F237),
IF(K$4&gt;$G237,J237*(1-Inputs_ByYear!$D$4),0)),0)</f>
        <v>0</v>
      </c>
      <c r="L237" s="248">
        <f>IF((L$4-$G237)&lt;($C237+$B237),IF(L$4=$G237+$B237,SUMIFS(INDEX('ABP REC Calc'!$G$6:$AB$69,,MATCH('ABP REC Deliveries'!$H237,'ABP REC Calc'!$G$5:$AB$5,0)),'ABP REC Calc'!$C$6:$C$69,'ABP REC Deliveries'!$E237,'ABP REC Calc'!$B$6:$B$69,'ABP REC Deliveries'!$F237),
IF(L$4&gt;$G237,K237*(1-Inputs_ByYear!$D$4),0)),0)</f>
        <v>0</v>
      </c>
      <c r="M237" s="248">
        <f>IF((M$4-$G237)&lt;($C237+$B237),IF(M$4=$G237+$B237,SUMIFS(INDEX('ABP REC Calc'!$G$6:$AB$69,,MATCH('ABP REC Deliveries'!$H237,'ABP REC Calc'!$G$5:$AB$5,0)),'ABP REC Calc'!$C$6:$C$69,'ABP REC Deliveries'!$E237,'ABP REC Calc'!$B$6:$B$69,'ABP REC Deliveries'!$F237),
IF(M$4&gt;$G237,L237*(1-Inputs_ByYear!$D$4),0)),0)</f>
        <v>0</v>
      </c>
      <c r="N237" s="248">
        <f>IF((N$4-$G237)&lt;($C237+$B237),IF(N$4=$G237+$B237,SUMIFS(INDEX('ABP REC Calc'!$G$6:$AB$69,,MATCH('ABP REC Deliveries'!$H237,'ABP REC Calc'!$G$5:$AB$5,0)),'ABP REC Calc'!$C$6:$C$69,'ABP REC Deliveries'!$E237,'ABP REC Calc'!$B$6:$B$69,'ABP REC Deliveries'!$F237),
IF(N$4&gt;$G237,M237*(1-Inputs_ByYear!$D$4),0)),0)</f>
        <v>0</v>
      </c>
      <c r="O237" s="248">
        <f>IF((O$4-$G237)&lt;($C237+$B237),IF(O$4=$G237+$B237,SUMIFS(INDEX('ABP REC Calc'!$G$6:$AB$69,,MATCH('ABP REC Deliveries'!$H237,'ABP REC Calc'!$G$5:$AB$5,0)),'ABP REC Calc'!$C$6:$C$69,'ABP REC Deliveries'!$E237,'ABP REC Calc'!$B$6:$B$69,'ABP REC Deliveries'!$F237),
IF(O$4&gt;$G237,N237*(1-Inputs_ByYear!$D$4),0)),0)</f>
        <v>0</v>
      </c>
      <c r="P237" s="248">
        <f>IF((P$4-$G237)&lt;($C237+$B237),IF(P$4=$G237+$B237,SUMIFS(INDEX('ABP REC Calc'!$G$6:$AB$69,,MATCH('ABP REC Deliveries'!$H237,'ABP REC Calc'!$G$5:$AB$5,0)),'ABP REC Calc'!$C$6:$C$69,'ABP REC Deliveries'!$E237,'ABP REC Calc'!$B$6:$B$69,'ABP REC Deliveries'!$F237),
IF(P$4&gt;$G237,O237*(1-Inputs_ByYear!$D$4),0)),0)</f>
        <v>61533.100614540315</v>
      </c>
      <c r="Q237" s="248">
        <f>IF((Q$4-$G237)&lt;($C237+$B237),IF(Q$4=$G237+$B237,SUMIFS(INDEX('ABP REC Calc'!$G$6:$AB$69,,MATCH('ABP REC Deliveries'!$H237,'ABP REC Calc'!$G$5:$AB$5,0)),'ABP REC Calc'!$C$6:$C$69,'ABP REC Deliveries'!$E237,'ABP REC Calc'!$B$6:$B$69,'ABP REC Deliveries'!$F237),
IF(Q$4&gt;$G237,P237*(1-Inputs_ByYear!$D$4),0)),0)</f>
        <v>61225.43511146761</v>
      </c>
      <c r="R237" s="248">
        <f>IF((R$4-$G237)&lt;($C237+$B237),IF(R$4=$G237+$B237,SUMIFS(INDEX('ABP REC Calc'!$G$6:$AB$69,,MATCH('ABP REC Deliveries'!$H237,'ABP REC Calc'!$G$5:$AB$5,0)),'ABP REC Calc'!$C$6:$C$69,'ABP REC Deliveries'!$E237,'ABP REC Calc'!$B$6:$B$69,'ABP REC Deliveries'!$F237),
IF(R$4&gt;$G237,Q237*(1-Inputs_ByYear!$D$4),0)),0)</f>
        <v>60919.30793591027</v>
      </c>
      <c r="S237" s="248">
        <f>IF((S$4-$G237)&lt;($C237+$B237),IF(S$4=$G237+$B237,SUMIFS(INDEX('ABP REC Calc'!$G$6:$AB$69,,MATCH('ABP REC Deliveries'!$H237,'ABP REC Calc'!$G$5:$AB$5,0)),'ABP REC Calc'!$C$6:$C$69,'ABP REC Deliveries'!$E237,'ABP REC Calc'!$B$6:$B$69,'ABP REC Deliveries'!$F237),
IF(S$4&gt;$G237,R237*(1-Inputs_ByYear!$D$4),0)),0)</f>
        <v>60614.711396230719</v>
      </c>
      <c r="T237" s="248">
        <f>IF((T$4-$G237)&lt;($C237+$B237),IF(T$4=$G237+$B237,SUMIFS(INDEX('ABP REC Calc'!$G$6:$AB$69,,MATCH('ABP REC Deliveries'!$H237,'ABP REC Calc'!$G$5:$AB$5,0)),'ABP REC Calc'!$C$6:$C$69,'ABP REC Deliveries'!$E237,'ABP REC Calc'!$B$6:$B$69,'ABP REC Deliveries'!$F237),
IF(T$4&gt;$G237,S237*(1-Inputs_ByYear!$D$4),0)),0)</f>
        <v>60311.637839249568</v>
      </c>
      <c r="U237" s="248">
        <f>IF((U$4-$G237)&lt;($C237+$B237),IF(U$4=$G237+$B237,SUMIFS(INDEX('ABP REC Calc'!$G$6:$AB$69,,MATCH('ABP REC Deliveries'!$H237,'ABP REC Calc'!$G$5:$AB$5,0)),'ABP REC Calc'!$C$6:$C$69,'ABP REC Deliveries'!$E237,'ABP REC Calc'!$B$6:$B$69,'ABP REC Deliveries'!$F237),
IF(U$4&gt;$G237,T237*(1-Inputs_ByYear!$D$4),0)),0)</f>
        <v>60010.079650053318</v>
      </c>
      <c r="V237" s="248">
        <f>IF((V$4-$G237)&lt;($C237+$B237),IF(V$4=$G237+$B237,SUMIFS(INDEX('ABP REC Calc'!$G$6:$AB$69,,MATCH('ABP REC Deliveries'!$H237,'ABP REC Calc'!$G$5:$AB$5,0)),'ABP REC Calc'!$C$6:$C$69,'ABP REC Deliveries'!$E237,'ABP REC Calc'!$B$6:$B$69,'ABP REC Deliveries'!$F237),
IF(V$4&gt;$G237,U237*(1-Inputs_ByYear!$D$4),0)),0)</f>
        <v>59710.029251803055</v>
      </c>
      <c r="W237" s="248">
        <f>IF((W$4-$G237)&lt;($C237+$B237),IF(W$4=$G237+$B237,SUMIFS(INDEX('ABP REC Calc'!$G$6:$AB$69,,MATCH('ABP REC Deliveries'!$H237,'ABP REC Calc'!$G$5:$AB$5,0)),'ABP REC Calc'!$C$6:$C$69,'ABP REC Deliveries'!$E237,'ABP REC Calc'!$B$6:$B$69,'ABP REC Deliveries'!$F237),
IF(W$4&gt;$G237,V237*(1-Inputs_ByYear!$D$4),0)),0)</f>
        <v>59411.479105544036</v>
      </c>
      <c r="X237" s="248">
        <f>IF((X$4-$G237)&lt;($C237+$B237),IF(X$4=$G237+$B237,SUMIFS(INDEX('ABP REC Calc'!$G$6:$AB$69,,MATCH('ABP REC Deliveries'!$H237,'ABP REC Calc'!$G$5:$AB$5,0)),'ABP REC Calc'!$C$6:$C$69,'ABP REC Deliveries'!$E237,'ABP REC Calc'!$B$6:$B$69,'ABP REC Deliveries'!$F237),
IF(X$4&gt;$G237,W237*(1-Inputs_ByYear!$D$4),0)),0)</f>
        <v>59114.421710016315</v>
      </c>
      <c r="Y237" s="248">
        <f>IF((Y$4-$G237)&lt;($C237+$B237),IF(Y$4=$G237+$B237,SUMIFS(INDEX('ABP REC Calc'!$G$6:$AB$69,,MATCH('ABP REC Deliveries'!$H237,'ABP REC Calc'!$G$5:$AB$5,0)),'ABP REC Calc'!$C$6:$C$69,'ABP REC Deliveries'!$E237,'ABP REC Calc'!$B$6:$B$69,'ABP REC Deliveries'!$F237),
IF(Y$4&gt;$G237,X237*(1-Inputs_ByYear!$D$4),0)),0)</f>
        <v>58818.849601466231</v>
      </c>
      <c r="Z237" s="248">
        <f>IF((Z$4-$G237)&lt;($C237+$B237),IF(Z$4=$G237+$B237,SUMIFS(INDEX('ABP REC Calc'!$G$6:$AB$69,,MATCH('ABP REC Deliveries'!$H237,'ABP REC Calc'!$G$5:$AB$5,0)),'ABP REC Calc'!$C$6:$C$69,'ABP REC Deliveries'!$E237,'ABP REC Calc'!$B$6:$B$69,'ABP REC Deliveries'!$F237),
IF(Z$4&gt;$G237,Y237*(1-Inputs_ByYear!$D$4),0)),0)</f>
        <v>58524.755353458902</v>
      </c>
      <c r="AA237" s="248">
        <f>IF((AA$4-$G237)&lt;($C237+$B237),IF(AA$4=$G237+$B237,SUMIFS(INDEX('ABP REC Calc'!$G$6:$AB$69,,MATCH('ABP REC Deliveries'!$H237,'ABP REC Calc'!$G$5:$AB$5,0)),'ABP REC Calc'!$C$6:$C$69,'ABP REC Deliveries'!$E237,'ABP REC Calc'!$B$6:$B$69,'ABP REC Deliveries'!$F237),
IF(AA$4&gt;$G237,Z237*(1-Inputs_ByYear!$D$4),0)),0)</f>
        <v>58232.131576691609</v>
      </c>
      <c r="AB237" s="248">
        <f>IF((AB$4-$G237)&lt;($C237+$B237),IF(AB$4=$G237+$B237,SUMIFS(INDEX('ABP REC Calc'!$G$6:$AB$69,,MATCH('ABP REC Deliveries'!$H237,'ABP REC Calc'!$G$5:$AB$5,0)),'ABP REC Calc'!$C$6:$C$69,'ABP REC Deliveries'!$E237,'ABP REC Calc'!$B$6:$B$69,'ABP REC Deliveries'!$F237),
IF(AB$4&gt;$G237,AA237*(1-Inputs_ByYear!$D$4),0)),0)</f>
        <v>57940.970918808147</v>
      </c>
      <c r="AC237" s="248">
        <f>IF((AC$4-$G237)&lt;($C237+$B237),IF(AC$4=$G237+$B237,SUMIFS(INDEX('ABP REC Calc'!$G$6:$AB$69,,MATCH('ABP REC Deliveries'!$H237,'ABP REC Calc'!$G$5:$AB$5,0)),'ABP REC Calc'!$C$6:$C$69,'ABP REC Deliveries'!$E237,'ABP REC Calc'!$B$6:$B$69,'ABP REC Deliveries'!$F237),
IF(AC$4&gt;$G237,AB237*(1-Inputs_ByYear!$D$4),0)),0)</f>
        <v>57651.266064214105</v>
      </c>
      <c r="AD237" s="248">
        <f>IF((AD$4-$G237)&lt;($C237+$B237),IF(AD$4=$G237+$B237,SUMIFS(INDEX('ABP REC Calc'!$G$6:$AB$69,,MATCH('ABP REC Deliveries'!$H237,'ABP REC Calc'!$G$5:$AB$5,0)),'ABP REC Calc'!$C$6:$C$69,'ABP REC Deliveries'!$E237,'ABP REC Calc'!$B$6:$B$69,'ABP REC Deliveries'!$F237),
IF(AD$4&gt;$G237,AC237*(1-Inputs_ByYear!$D$4),0)),0)</f>
        <v>57363.009733893035</v>
      </c>
    </row>
    <row r="238" spans="2:30" ht="14.45" customHeight="1">
      <c r="B238" s="64">
        <v>1</v>
      </c>
      <c r="C238" s="64">
        <v>15</v>
      </c>
      <c r="D238" s="64" t="s">
        <v>229</v>
      </c>
      <c r="E238" s="234" t="s">
        <v>211</v>
      </c>
      <c r="F238" s="231" t="s">
        <v>230</v>
      </c>
      <c r="G238" s="231">
        <f t="shared" si="11"/>
        <v>2031</v>
      </c>
      <c r="H238" s="239" t="s">
        <v>29</v>
      </c>
      <c r="I238" s="247">
        <v>0</v>
      </c>
      <c r="J238" s="248">
        <f>IF((J$4-$G238)&lt;($C238+$B238),IF(J$4=$G238+$B238,SUMIFS(INDEX('ABP REC Calc'!$G$6:$AB$69,,MATCH('ABP REC Deliveries'!$H238,'ABP REC Calc'!$G$5:$AB$5,0)),'ABP REC Calc'!$C$6:$C$69,'ABP REC Deliveries'!$E238,'ABP REC Calc'!$B$6:$B$69,'ABP REC Deliveries'!$F238),
IF(J$4&gt;$G238,I238*(1-Inputs_ByYear!$D$4),0)),0)</f>
        <v>0</v>
      </c>
      <c r="K238" s="248">
        <f>IF((K$4-$G238)&lt;($C238+$B238),IF(K$4=$G238+$B238,SUMIFS(INDEX('ABP REC Calc'!$G$6:$AB$69,,MATCH('ABP REC Deliveries'!$H238,'ABP REC Calc'!$G$5:$AB$5,0)),'ABP REC Calc'!$C$6:$C$69,'ABP REC Deliveries'!$E238,'ABP REC Calc'!$B$6:$B$69,'ABP REC Deliveries'!$F238),
IF(K$4&gt;$G238,J238*(1-Inputs_ByYear!$D$4),0)),0)</f>
        <v>0</v>
      </c>
      <c r="L238" s="248">
        <f>IF((L$4-$G238)&lt;($C238+$B238),IF(L$4=$G238+$B238,SUMIFS(INDEX('ABP REC Calc'!$G$6:$AB$69,,MATCH('ABP REC Deliveries'!$H238,'ABP REC Calc'!$G$5:$AB$5,0)),'ABP REC Calc'!$C$6:$C$69,'ABP REC Deliveries'!$E238,'ABP REC Calc'!$B$6:$B$69,'ABP REC Deliveries'!$F238),
IF(L$4&gt;$G238,K238*(1-Inputs_ByYear!$D$4),0)),0)</f>
        <v>0</v>
      </c>
      <c r="M238" s="248">
        <f>IF((M$4-$G238)&lt;($C238+$B238),IF(M$4=$G238+$B238,SUMIFS(INDEX('ABP REC Calc'!$G$6:$AB$69,,MATCH('ABP REC Deliveries'!$H238,'ABP REC Calc'!$G$5:$AB$5,0)),'ABP REC Calc'!$C$6:$C$69,'ABP REC Deliveries'!$E238,'ABP REC Calc'!$B$6:$B$69,'ABP REC Deliveries'!$F238),
IF(M$4&gt;$G238,L238*(1-Inputs_ByYear!$D$4),0)),0)</f>
        <v>0</v>
      </c>
      <c r="N238" s="248">
        <f>IF((N$4-$G238)&lt;($C238+$B238),IF(N$4=$G238+$B238,SUMIFS(INDEX('ABP REC Calc'!$G$6:$AB$69,,MATCH('ABP REC Deliveries'!$H238,'ABP REC Calc'!$G$5:$AB$5,0)),'ABP REC Calc'!$C$6:$C$69,'ABP REC Deliveries'!$E238,'ABP REC Calc'!$B$6:$B$69,'ABP REC Deliveries'!$F238),
IF(N$4&gt;$G238,M238*(1-Inputs_ByYear!$D$4),0)),0)</f>
        <v>0</v>
      </c>
      <c r="O238" s="248">
        <f>IF((O$4-$G238)&lt;($C238+$B238),IF(O$4=$G238+$B238,SUMIFS(INDEX('ABP REC Calc'!$G$6:$AB$69,,MATCH('ABP REC Deliveries'!$H238,'ABP REC Calc'!$G$5:$AB$5,0)),'ABP REC Calc'!$C$6:$C$69,'ABP REC Deliveries'!$E238,'ABP REC Calc'!$B$6:$B$69,'ABP REC Deliveries'!$F238),
IF(O$4&gt;$G238,N238*(1-Inputs_ByYear!$D$4),0)),0)</f>
        <v>0</v>
      </c>
      <c r="P238" s="248">
        <f>IF((P$4-$G238)&lt;($C238+$B238),IF(P$4=$G238+$B238,SUMIFS(INDEX('ABP REC Calc'!$G$6:$AB$69,,MATCH('ABP REC Deliveries'!$H238,'ABP REC Calc'!$G$5:$AB$5,0)),'ABP REC Calc'!$C$6:$C$69,'ABP REC Deliveries'!$E238,'ABP REC Calc'!$B$6:$B$69,'ABP REC Deliveries'!$F238),
IF(P$4&gt;$G238,O238*(1-Inputs_ByYear!$D$4),0)),0)</f>
        <v>0</v>
      </c>
      <c r="Q238" s="248">
        <f>IF((Q$4-$G238)&lt;($C238+$B238),IF(Q$4=$G238+$B238,SUMIFS(INDEX('ABP REC Calc'!$G$6:$AB$69,,MATCH('ABP REC Deliveries'!$H238,'ABP REC Calc'!$G$5:$AB$5,0)),'ABP REC Calc'!$C$6:$C$69,'ABP REC Deliveries'!$E238,'ABP REC Calc'!$B$6:$B$69,'ABP REC Deliveries'!$F238),
IF(Q$4&gt;$G238,P238*(1-Inputs_ByYear!$D$4),0)),0)</f>
        <v>61533.100614540315</v>
      </c>
      <c r="R238" s="248">
        <f>IF((R$4-$G238)&lt;($C238+$B238),IF(R$4=$G238+$B238,SUMIFS(INDEX('ABP REC Calc'!$G$6:$AB$69,,MATCH('ABP REC Deliveries'!$H238,'ABP REC Calc'!$G$5:$AB$5,0)),'ABP REC Calc'!$C$6:$C$69,'ABP REC Deliveries'!$E238,'ABP REC Calc'!$B$6:$B$69,'ABP REC Deliveries'!$F238),
IF(R$4&gt;$G238,Q238*(1-Inputs_ByYear!$D$4),0)),0)</f>
        <v>61225.43511146761</v>
      </c>
      <c r="S238" s="248">
        <f>IF((S$4-$G238)&lt;($C238+$B238),IF(S$4=$G238+$B238,SUMIFS(INDEX('ABP REC Calc'!$G$6:$AB$69,,MATCH('ABP REC Deliveries'!$H238,'ABP REC Calc'!$G$5:$AB$5,0)),'ABP REC Calc'!$C$6:$C$69,'ABP REC Deliveries'!$E238,'ABP REC Calc'!$B$6:$B$69,'ABP REC Deliveries'!$F238),
IF(S$4&gt;$G238,R238*(1-Inputs_ByYear!$D$4),0)),0)</f>
        <v>60919.30793591027</v>
      </c>
      <c r="T238" s="248">
        <f>IF((T$4-$G238)&lt;($C238+$B238),IF(T$4=$G238+$B238,SUMIFS(INDEX('ABP REC Calc'!$G$6:$AB$69,,MATCH('ABP REC Deliveries'!$H238,'ABP REC Calc'!$G$5:$AB$5,0)),'ABP REC Calc'!$C$6:$C$69,'ABP REC Deliveries'!$E238,'ABP REC Calc'!$B$6:$B$69,'ABP REC Deliveries'!$F238),
IF(T$4&gt;$G238,S238*(1-Inputs_ByYear!$D$4),0)),0)</f>
        <v>60614.711396230719</v>
      </c>
      <c r="U238" s="248">
        <f>IF((U$4-$G238)&lt;($C238+$B238),IF(U$4=$G238+$B238,SUMIFS(INDEX('ABP REC Calc'!$G$6:$AB$69,,MATCH('ABP REC Deliveries'!$H238,'ABP REC Calc'!$G$5:$AB$5,0)),'ABP REC Calc'!$C$6:$C$69,'ABP REC Deliveries'!$E238,'ABP REC Calc'!$B$6:$B$69,'ABP REC Deliveries'!$F238),
IF(U$4&gt;$G238,T238*(1-Inputs_ByYear!$D$4),0)),0)</f>
        <v>60311.637839249568</v>
      </c>
      <c r="V238" s="248">
        <f>IF((V$4-$G238)&lt;($C238+$B238),IF(V$4=$G238+$B238,SUMIFS(INDEX('ABP REC Calc'!$G$6:$AB$69,,MATCH('ABP REC Deliveries'!$H238,'ABP REC Calc'!$G$5:$AB$5,0)),'ABP REC Calc'!$C$6:$C$69,'ABP REC Deliveries'!$E238,'ABP REC Calc'!$B$6:$B$69,'ABP REC Deliveries'!$F238),
IF(V$4&gt;$G238,U238*(1-Inputs_ByYear!$D$4),0)),0)</f>
        <v>60010.079650053318</v>
      </c>
      <c r="W238" s="248">
        <f>IF((W$4-$G238)&lt;($C238+$B238),IF(W$4=$G238+$B238,SUMIFS(INDEX('ABP REC Calc'!$G$6:$AB$69,,MATCH('ABP REC Deliveries'!$H238,'ABP REC Calc'!$G$5:$AB$5,0)),'ABP REC Calc'!$C$6:$C$69,'ABP REC Deliveries'!$E238,'ABP REC Calc'!$B$6:$B$69,'ABP REC Deliveries'!$F238),
IF(W$4&gt;$G238,V238*(1-Inputs_ByYear!$D$4),0)),0)</f>
        <v>59710.029251803055</v>
      </c>
      <c r="X238" s="248">
        <f>IF((X$4-$G238)&lt;($C238+$B238),IF(X$4=$G238+$B238,SUMIFS(INDEX('ABP REC Calc'!$G$6:$AB$69,,MATCH('ABP REC Deliveries'!$H238,'ABP REC Calc'!$G$5:$AB$5,0)),'ABP REC Calc'!$C$6:$C$69,'ABP REC Deliveries'!$E238,'ABP REC Calc'!$B$6:$B$69,'ABP REC Deliveries'!$F238),
IF(X$4&gt;$G238,W238*(1-Inputs_ByYear!$D$4),0)),0)</f>
        <v>59411.479105544036</v>
      </c>
      <c r="Y238" s="248">
        <f>IF((Y$4-$G238)&lt;($C238+$B238),IF(Y$4=$G238+$B238,SUMIFS(INDEX('ABP REC Calc'!$G$6:$AB$69,,MATCH('ABP REC Deliveries'!$H238,'ABP REC Calc'!$G$5:$AB$5,0)),'ABP REC Calc'!$C$6:$C$69,'ABP REC Deliveries'!$E238,'ABP REC Calc'!$B$6:$B$69,'ABP REC Deliveries'!$F238),
IF(Y$4&gt;$G238,X238*(1-Inputs_ByYear!$D$4),0)),0)</f>
        <v>59114.421710016315</v>
      </c>
      <c r="Z238" s="248">
        <f>IF((Z$4-$G238)&lt;($C238+$B238),IF(Z$4=$G238+$B238,SUMIFS(INDEX('ABP REC Calc'!$G$6:$AB$69,,MATCH('ABP REC Deliveries'!$H238,'ABP REC Calc'!$G$5:$AB$5,0)),'ABP REC Calc'!$C$6:$C$69,'ABP REC Deliveries'!$E238,'ABP REC Calc'!$B$6:$B$69,'ABP REC Deliveries'!$F238),
IF(Z$4&gt;$G238,Y238*(1-Inputs_ByYear!$D$4),0)),0)</f>
        <v>58818.849601466231</v>
      </c>
      <c r="AA238" s="248">
        <f>IF((AA$4-$G238)&lt;($C238+$B238),IF(AA$4=$G238+$B238,SUMIFS(INDEX('ABP REC Calc'!$G$6:$AB$69,,MATCH('ABP REC Deliveries'!$H238,'ABP REC Calc'!$G$5:$AB$5,0)),'ABP REC Calc'!$C$6:$C$69,'ABP REC Deliveries'!$E238,'ABP REC Calc'!$B$6:$B$69,'ABP REC Deliveries'!$F238),
IF(AA$4&gt;$G238,Z238*(1-Inputs_ByYear!$D$4),0)),0)</f>
        <v>58524.755353458902</v>
      </c>
      <c r="AB238" s="248">
        <f>IF((AB$4-$G238)&lt;($C238+$B238),IF(AB$4=$G238+$B238,SUMIFS(INDEX('ABP REC Calc'!$G$6:$AB$69,,MATCH('ABP REC Deliveries'!$H238,'ABP REC Calc'!$G$5:$AB$5,0)),'ABP REC Calc'!$C$6:$C$69,'ABP REC Deliveries'!$E238,'ABP REC Calc'!$B$6:$B$69,'ABP REC Deliveries'!$F238),
IF(AB$4&gt;$G238,AA238*(1-Inputs_ByYear!$D$4),0)),0)</f>
        <v>58232.131576691609</v>
      </c>
      <c r="AC238" s="248">
        <f>IF((AC$4-$G238)&lt;($C238+$B238),IF(AC$4=$G238+$B238,SUMIFS(INDEX('ABP REC Calc'!$G$6:$AB$69,,MATCH('ABP REC Deliveries'!$H238,'ABP REC Calc'!$G$5:$AB$5,0)),'ABP REC Calc'!$C$6:$C$69,'ABP REC Deliveries'!$E238,'ABP REC Calc'!$B$6:$B$69,'ABP REC Deliveries'!$F238),
IF(AC$4&gt;$G238,AB238*(1-Inputs_ByYear!$D$4),0)),0)</f>
        <v>57940.970918808147</v>
      </c>
      <c r="AD238" s="248">
        <f>IF((AD$4-$G238)&lt;($C238+$B238),IF(AD$4=$G238+$B238,SUMIFS(INDEX('ABP REC Calc'!$G$6:$AB$69,,MATCH('ABP REC Deliveries'!$H238,'ABP REC Calc'!$G$5:$AB$5,0)),'ABP REC Calc'!$C$6:$C$69,'ABP REC Deliveries'!$E238,'ABP REC Calc'!$B$6:$B$69,'ABP REC Deliveries'!$F238),
IF(AD$4&gt;$G238,AC238*(1-Inputs_ByYear!$D$4),0)),0)</f>
        <v>57651.266064214105</v>
      </c>
    </row>
    <row r="239" spans="2:30" ht="14.45" customHeight="1">
      <c r="B239" s="64">
        <v>1</v>
      </c>
      <c r="C239" s="64">
        <v>15</v>
      </c>
      <c r="D239" s="64" t="s">
        <v>229</v>
      </c>
      <c r="E239" s="234" t="s">
        <v>211</v>
      </c>
      <c r="F239" s="231" t="s">
        <v>230</v>
      </c>
      <c r="G239" s="231">
        <f t="shared" si="11"/>
        <v>2032</v>
      </c>
      <c r="H239" s="239" t="s">
        <v>30</v>
      </c>
      <c r="I239" s="247">
        <v>0</v>
      </c>
      <c r="J239" s="248">
        <f>IF((J$4-$G239)&lt;($C239+$B239),IF(J$4=$G239+$B239,SUMIFS(INDEX('ABP REC Calc'!$G$6:$AB$69,,MATCH('ABP REC Deliveries'!$H239,'ABP REC Calc'!$G$5:$AB$5,0)),'ABP REC Calc'!$C$6:$C$69,'ABP REC Deliveries'!$E239,'ABP REC Calc'!$B$6:$B$69,'ABP REC Deliveries'!$F239),
IF(J$4&gt;$G239,I239*(1-Inputs_ByYear!$D$4),0)),0)</f>
        <v>0</v>
      </c>
      <c r="K239" s="248">
        <f>IF((K$4-$G239)&lt;($C239+$B239),IF(K$4=$G239+$B239,SUMIFS(INDEX('ABP REC Calc'!$G$6:$AB$69,,MATCH('ABP REC Deliveries'!$H239,'ABP REC Calc'!$G$5:$AB$5,0)),'ABP REC Calc'!$C$6:$C$69,'ABP REC Deliveries'!$E239,'ABP REC Calc'!$B$6:$B$69,'ABP REC Deliveries'!$F239),
IF(K$4&gt;$G239,J239*(1-Inputs_ByYear!$D$4),0)),0)</f>
        <v>0</v>
      </c>
      <c r="L239" s="248">
        <f>IF((L$4-$G239)&lt;($C239+$B239),IF(L$4=$G239+$B239,SUMIFS(INDEX('ABP REC Calc'!$G$6:$AB$69,,MATCH('ABP REC Deliveries'!$H239,'ABP REC Calc'!$G$5:$AB$5,0)),'ABP REC Calc'!$C$6:$C$69,'ABP REC Deliveries'!$E239,'ABP REC Calc'!$B$6:$B$69,'ABP REC Deliveries'!$F239),
IF(L$4&gt;$G239,K239*(1-Inputs_ByYear!$D$4),0)),0)</f>
        <v>0</v>
      </c>
      <c r="M239" s="248">
        <f>IF((M$4-$G239)&lt;($C239+$B239),IF(M$4=$G239+$B239,SUMIFS(INDEX('ABP REC Calc'!$G$6:$AB$69,,MATCH('ABP REC Deliveries'!$H239,'ABP REC Calc'!$G$5:$AB$5,0)),'ABP REC Calc'!$C$6:$C$69,'ABP REC Deliveries'!$E239,'ABP REC Calc'!$B$6:$B$69,'ABP REC Deliveries'!$F239),
IF(M$4&gt;$G239,L239*(1-Inputs_ByYear!$D$4),0)),0)</f>
        <v>0</v>
      </c>
      <c r="N239" s="248">
        <f>IF((N$4-$G239)&lt;($C239+$B239),IF(N$4=$G239+$B239,SUMIFS(INDEX('ABP REC Calc'!$G$6:$AB$69,,MATCH('ABP REC Deliveries'!$H239,'ABP REC Calc'!$G$5:$AB$5,0)),'ABP REC Calc'!$C$6:$C$69,'ABP REC Deliveries'!$E239,'ABP REC Calc'!$B$6:$B$69,'ABP REC Deliveries'!$F239),
IF(N$4&gt;$G239,M239*(1-Inputs_ByYear!$D$4),0)),0)</f>
        <v>0</v>
      </c>
      <c r="O239" s="248">
        <f>IF((O$4-$G239)&lt;($C239+$B239),IF(O$4=$G239+$B239,SUMIFS(INDEX('ABP REC Calc'!$G$6:$AB$69,,MATCH('ABP REC Deliveries'!$H239,'ABP REC Calc'!$G$5:$AB$5,0)),'ABP REC Calc'!$C$6:$C$69,'ABP REC Deliveries'!$E239,'ABP REC Calc'!$B$6:$B$69,'ABP REC Deliveries'!$F239),
IF(O$4&gt;$G239,N239*(1-Inputs_ByYear!$D$4),0)),0)</f>
        <v>0</v>
      </c>
      <c r="P239" s="248">
        <f>IF((P$4-$G239)&lt;($C239+$B239),IF(P$4=$G239+$B239,SUMIFS(INDEX('ABP REC Calc'!$G$6:$AB$69,,MATCH('ABP REC Deliveries'!$H239,'ABP REC Calc'!$G$5:$AB$5,0)),'ABP REC Calc'!$C$6:$C$69,'ABP REC Deliveries'!$E239,'ABP REC Calc'!$B$6:$B$69,'ABP REC Deliveries'!$F239),
IF(P$4&gt;$G239,O239*(1-Inputs_ByYear!$D$4),0)),0)</f>
        <v>0</v>
      </c>
      <c r="Q239" s="248">
        <f>IF((Q$4-$G239)&lt;($C239+$B239),IF(Q$4=$G239+$B239,SUMIFS(INDEX('ABP REC Calc'!$G$6:$AB$69,,MATCH('ABP REC Deliveries'!$H239,'ABP REC Calc'!$G$5:$AB$5,0)),'ABP REC Calc'!$C$6:$C$69,'ABP REC Deliveries'!$E239,'ABP REC Calc'!$B$6:$B$69,'ABP REC Deliveries'!$F239),
IF(Q$4&gt;$G239,P239*(1-Inputs_ByYear!$D$4),0)),0)</f>
        <v>0</v>
      </c>
      <c r="R239" s="248">
        <f>IF((R$4-$G239)&lt;($C239+$B239),IF(R$4=$G239+$B239,SUMIFS(INDEX('ABP REC Calc'!$G$6:$AB$69,,MATCH('ABP REC Deliveries'!$H239,'ABP REC Calc'!$G$5:$AB$5,0)),'ABP REC Calc'!$C$6:$C$69,'ABP REC Deliveries'!$E239,'ABP REC Calc'!$B$6:$B$69,'ABP REC Deliveries'!$F239),
IF(R$4&gt;$G239,Q239*(1-Inputs_ByYear!$D$4),0)),0)</f>
        <v>61533.100614540315</v>
      </c>
      <c r="S239" s="248">
        <f>IF((S$4-$G239)&lt;($C239+$B239),IF(S$4=$G239+$B239,SUMIFS(INDEX('ABP REC Calc'!$G$6:$AB$69,,MATCH('ABP REC Deliveries'!$H239,'ABP REC Calc'!$G$5:$AB$5,0)),'ABP REC Calc'!$C$6:$C$69,'ABP REC Deliveries'!$E239,'ABP REC Calc'!$B$6:$B$69,'ABP REC Deliveries'!$F239),
IF(S$4&gt;$G239,R239*(1-Inputs_ByYear!$D$4),0)),0)</f>
        <v>61225.43511146761</v>
      </c>
      <c r="T239" s="248">
        <f>IF((T$4-$G239)&lt;($C239+$B239),IF(T$4=$G239+$B239,SUMIFS(INDEX('ABP REC Calc'!$G$6:$AB$69,,MATCH('ABP REC Deliveries'!$H239,'ABP REC Calc'!$G$5:$AB$5,0)),'ABP REC Calc'!$C$6:$C$69,'ABP REC Deliveries'!$E239,'ABP REC Calc'!$B$6:$B$69,'ABP REC Deliveries'!$F239),
IF(T$4&gt;$G239,S239*(1-Inputs_ByYear!$D$4),0)),0)</f>
        <v>60919.30793591027</v>
      </c>
      <c r="U239" s="248">
        <f>IF((U$4-$G239)&lt;($C239+$B239),IF(U$4=$G239+$B239,SUMIFS(INDEX('ABP REC Calc'!$G$6:$AB$69,,MATCH('ABP REC Deliveries'!$H239,'ABP REC Calc'!$G$5:$AB$5,0)),'ABP REC Calc'!$C$6:$C$69,'ABP REC Deliveries'!$E239,'ABP REC Calc'!$B$6:$B$69,'ABP REC Deliveries'!$F239),
IF(U$4&gt;$G239,T239*(1-Inputs_ByYear!$D$4),0)),0)</f>
        <v>60614.711396230719</v>
      </c>
      <c r="V239" s="248">
        <f>IF((V$4-$G239)&lt;($C239+$B239),IF(V$4=$G239+$B239,SUMIFS(INDEX('ABP REC Calc'!$G$6:$AB$69,,MATCH('ABP REC Deliveries'!$H239,'ABP REC Calc'!$G$5:$AB$5,0)),'ABP REC Calc'!$C$6:$C$69,'ABP REC Deliveries'!$E239,'ABP REC Calc'!$B$6:$B$69,'ABP REC Deliveries'!$F239),
IF(V$4&gt;$G239,U239*(1-Inputs_ByYear!$D$4),0)),0)</f>
        <v>60311.637839249568</v>
      </c>
      <c r="W239" s="248">
        <f>IF((W$4-$G239)&lt;($C239+$B239),IF(W$4=$G239+$B239,SUMIFS(INDEX('ABP REC Calc'!$G$6:$AB$69,,MATCH('ABP REC Deliveries'!$H239,'ABP REC Calc'!$G$5:$AB$5,0)),'ABP REC Calc'!$C$6:$C$69,'ABP REC Deliveries'!$E239,'ABP REC Calc'!$B$6:$B$69,'ABP REC Deliveries'!$F239),
IF(W$4&gt;$G239,V239*(1-Inputs_ByYear!$D$4),0)),0)</f>
        <v>60010.079650053318</v>
      </c>
      <c r="X239" s="248">
        <f>IF((X$4-$G239)&lt;($C239+$B239),IF(X$4=$G239+$B239,SUMIFS(INDEX('ABP REC Calc'!$G$6:$AB$69,,MATCH('ABP REC Deliveries'!$H239,'ABP REC Calc'!$G$5:$AB$5,0)),'ABP REC Calc'!$C$6:$C$69,'ABP REC Deliveries'!$E239,'ABP REC Calc'!$B$6:$B$69,'ABP REC Deliveries'!$F239),
IF(X$4&gt;$G239,W239*(1-Inputs_ByYear!$D$4),0)),0)</f>
        <v>59710.029251803055</v>
      </c>
      <c r="Y239" s="248">
        <f>IF((Y$4-$G239)&lt;($C239+$B239),IF(Y$4=$G239+$B239,SUMIFS(INDEX('ABP REC Calc'!$G$6:$AB$69,,MATCH('ABP REC Deliveries'!$H239,'ABP REC Calc'!$G$5:$AB$5,0)),'ABP REC Calc'!$C$6:$C$69,'ABP REC Deliveries'!$E239,'ABP REC Calc'!$B$6:$B$69,'ABP REC Deliveries'!$F239),
IF(Y$4&gt;$G239,X239*(1-Inputs_ByYear!$D$4),0)),0)</f>
        <v>59411.479105544036</v>
      </c>
      <c r="Z239" s="248">
        <f>IF((Z$4-$G239)&lt;($C239+$B239),IF(Z$4=$G239+$B239,SUMIFS(INDEX('ABP REC Calc'!$G$6:$AB$69,,MATCH('ABP REC Deliveries'!$H239,'ABP REC Calc'!$G$5:$AB$5,0)),'ABP REC Calc'!$C$6:$C$69,'ABP REC Deliveries'!$E239,'ABP REC Calc'!$B$6:$B$69,'ABP REC Deliveries'!$F239),
IF(Z$4&gt;$G239,Y239*(1-Inputs_ByYear!$D$4),0)),0)</f>
        <v>59114.421710016315</v>
      </c>
      <c r="AA239" s="248">
        <f>IF((AA$4-$G239)&lt;($C239+$B239),IF(AA$4=$G239+$B239,SUMIFS(INDEX('ABP REC Calc'!$G$6:$AB$69,,MATCH('ABP REC Deliveries'!$H239,'ABP REC Calc'!$G$5:$AB$5,0)),'ABP REC Calc'!$C$6:$C$69,'ABP REC Deliveries'!$E239,'ABP REC Calc'!$B$6:$B$69,'ABP REC Deliveries'!$F239),
IF(AA$4&gt;$G239,Z239*(1-Inputs_ByYear!$D$4),0)),0)</f>
        <v>58818.849601466231</v>
      </c>
      <c r="AB239" s="248">
        <f>IF((AB$4-$G239)&lt;($C239+$B239),IF(AB$4=$G239+$B239,SUMIFS(INDEX('ABP REC Calc'!$G$6:$AB$69,,MATCH('ABP REC Deliveries'!$H239,'ABP REC Calc'!$G$5:$AB$5,0)),'ABP REC Calc'!$C$6:$C$69,'ABP REC Deliveries'!$E239,'ABP REC Calc'!$B$6:$B$69,'ABP REC Deliveries'!$F239),
IF(AB$4&gt;$G239,AA239*(1-Inputs_ByYear!$D$4),0)),0)</f>
        <v>58524.755353458902</v>
      </c>
      <c r="AC239" s="248">
        <f>IF((AC$4-$G239)&lt;($C239+$B239),IF(AC$4=$G239+$B239,SUMIFS(INDEX('ABP REC Calc'!$G$6:$AB$69,,MATCH('ABP REC Deliveries'!$H239,'ABP REC Calc'!$G$5:$AB$5,0)),'ABP REC Calc'!$C$6:$C$69,'ABP REC Deliveries'!$E239,'ABP REC Calc'!$B$6:$B$69,'ABP REC Deliveries'!$F239),
IF(AC$4&gt;$G239,AB239*(1-Inputs_ByYear!$D$4),0)),0)</f>
        <v>58232.131576691609</v>
      </c>
      <c r="AD239" s="248">
        <f>IF((AD$4-$G239)&lt;($C239+$B239),IF(AD$4=$G239+$B239,SUMIFS(INDEX('ABP REC Calc'!$G$6:$AB$69,,MATCH('ABP REC Deliveries'!$H239,'ABP REC Calc'!$G$5:$AB$5,0)),'ABP REC Calc'!$C$6:$C$69,'ABP REC Deliveries'!$E239,'ABP REC Calc'!$B$6:$B$69,'ABP REC Deliveries'!$F239),
IF(AD$4&gt;$G239,AC239*(1-Inputs_ByYear!$D$4),0)),0)</f>
        <v>57940.970918808147</v>
      </c>
    </row>
    <row r="240" spans="2:30" ht="14.45" customHeight="1">
      <c r="B240" s="64">
        <v>1</v>
      </c>
      <c r="C240" s="64">
        <v>15</v>
      </c>
      <c r="D240" s="64" t="s">
        <v>229</v>
      </c>
      <c r="E240" s="234" t="s">
        <v>211</v>
      </c>
      <c r="F240" s="231" t="s">
        <v>230</v>
      </c>
      <c r="G240" s="231">
        <f t="shared" si="11"/>
        <v>2033</v>
      </c>
      <c r="H240" s="239" t="s">
        <v>31</v>
      </c>
      <c r="I240" s="247">
        <v>0</v>
      </c>
      <c r="J240" s="248">
        <f>IF((J$4-$G240)&lt;($C240+$B240),IF(J$4=$G240+$B240,SUMIFS(INDEX('ABP REC Calc'!$G$6:$AB$69,,MATCH('ABP REC Deliveries'!$H240,'ABP REC Calc'!$G$5:$AB$5,0)),'ABP REC Calc'!$C$6:$C$69,'ABP REC Deliveries'!$E240,'ABP REC Calc'!$B$6:$B$69,'ABP REC Deliveries'!$F240),
IF(J$4&gt;$G240,I240*(1-Inputs_ByYear!$D$4),0)),0)</f>
        <v>0</v>
      </c>
      <c r="K240" s="248">
        <f>IF((K$4-$G240)&lt;($C240+$B240),IF(K$4=$G240+$B240,SUMIFS(INDEX('ABP REC Calc'!$G$6:$AB$69,,MATCH('ABP REC Deliveries'!$H240,'ABP REC Calc'!$G$5:$AB$5,0)),'ABP REC Calc'!$C$6:$C$69,'ABP REC Deliveries'!$E240,'ABP REC Calc'!$B$6:$B$69,'ABP REC Deliveries'!$F240),
IF(K$4&gt;$G240,J240*(1-Inputs_ByYear!$D$4),0)),0)</f>
        <v>0</v>
      </c>
      <c r="L240" s="248">
        <f>IF((L$4-$G240)&lt;($C240+$B240),IF(L$4=$G240+$B240,SUMIFS(INDEX('ABP REC Calc'!$G$6:$AB$69,,MATCH('ABP REC Deliveries'!$H240,'ABP REC Calc'!$G$5:$AB$5,0)),'ABP REC Calc'!$C$6:$C$69,'ABP REC Deliveries'!$E240,'ABP REC Calc'!$B$6:$B$69,'ABP REC Deliveries'!$F240),
IF(L$4&gt;$G240,K240*(1-Inputs_ByYear!$D$4),0)),0)</f>
        <v>0</v>
      </c>
      <c r="M240" s="248">
        <f>IF((M$4-$G240)&lt;($C240+$B240),IF(M$4=$G240+$B240,SUMIFS(INDEX('ABP REC Calc'!$G$6:$AB$69,,MATCH('ABP REC Deliveries'!$H240,'ABP REC Calc'!$G$5:$AB$5,0)),'ABP REC Calc'!$C$6:$C$69,'ABP REC Deliveries'!$E240,'ABP REC Calc'!$B$6:$B$69,'ABP REC Deliveries'!$F240),
IF(M$4&gt;$G240,L240*(1-Inputs_ByYear!$D$4),0)),0)</f>
        <v>0</v>
      </c>
      <c r="N240" s="248">
        <f>IF((N$4-$G240)&lt;($C240+$B240),IF(N$4=$G240+$B240,SUMIFS(INDEX('ABP REC Calc'!$G$6:$AB$69,,MATCH('ABP REC Deliveries'!$H240,'ABP REC Calc'!$G$5:$AB$5,0)),'ABP REC Calc'!$C$6:$C$69,'ABP REC Deliveries'!$E240,'ABP REC Calc'!$B$6:$B$69,'ABP REC Deliveries'!$F240),
IF(N$4&gt;$G240,M240*(1-Inputs_ByYear!$D$4),0)),0)</f>
        <v>0</v>
      </c>
      <c r="O240" s="248">
        <f>IF((O$4-$G240)&lt;($C240+$B240),IF(O$4=$G240+$B240,SUMIFS(INDEX('ABP REC Calc'!$G$6:$AB$69,,MATCH('ABP REC Deliveries'!$H240,'ABP REC Calc'!$G$5:$AB$5,0)),'ABP REC Calc'!$C$6:$C$69,'ABP REC Deliveries'!$E240,'ABP REC Calc'!$B$6:$B$69,'ABP REC Deliveries'!$F240),
IF(O$4&gt;$G240,N240*(1-Inputs_ByYear!$D$4),0)),0)</f>
        <v>0</v>
      </c>
      <c r="P240" s="248">
        <f>IF((P$4-$G240)&lt;($C240+$B240),IF(P$4=$G240+$B240,SUMIFS(INDEX('ABP REC Calc'!$G$6:$AB$69,,MATCH('ABP REC Deliveries'!$H240,'ABP REC Calc'!$G$5:$AB$5,0)),'ABP REC Calc'!$C$6:$C$69,'ABP REC Deliveries'!$E240,'ABP REC Calc'!$B$6:$B$69,'ABP REC Deliveries'!$F240),
IF(P$4&gt;$G240,O240*(1-Inputs_ByYear!$D$4),0)),0)</f>
        <v>0</v>
      </c>
      <c r="Q240" s="248">
        <f>IF((Q$4-$G240)&lt;($C240+$B240),IF(Q$4=$G240+$B240,SUMIFS(INDEX('ABP REC Calc'!$G$6:$AB$69,,MATCH('ABP REC Deliveries'!$H240,'ABP REC Calc'!$G$5:$AB$5,0)),'ABP REC Calc'!$C$6:$C$69,'ABP REC Deliveries'!$E240,'ABP REC Calc'!$B$6:$B$69,'ABP REC Deliveries'!$F240),
IF(Q$4&gt;$G240,P240*(1-Inputs_ByYear!$D$4),0)),0)</f>
        <v>0</v>
      </c>
      <c r="R240" s="248">
        <f>IF((R$4-$G240)&lt;($C240+$B240),IF(R$4=$G240+$B240,SUMIFS(INDEX('ABP REC Calc'!$G$6:$AB$69,,MATCH('ABP REC Deliveries'!$H240,'ABP REC Calc'!$G$5:$AB$5,0)),'ABP REC Calc'!$C$6:$C$69,'ABP REC Deliveries'!$E240,'ABP REC Calc'!$B$6:$B$69,'ABP REC Deliveries'!$F240),
IF(R$4&gt;$G240,Q240*(1-Inputs_ByYear!$D$4),0)),0)</f>
        <v>0</v>
      </c>
      <c r="S240" s="248">
        <f>IF((S$4-$G240)&lt;($C240+$B240),IF(S$4=$G240+$B240,SUMIFS(INDEX('ABP REC Calc'!$G$6:$AB$69,,MATCH('ABP REC Deliveries'!$H240,'ABP REC Calc'!$G$5:$AB$5,0)),'ABP REC Calc'!$C$6:$C$69,'ABP REC Deliveries'!$E240,'ABP REC Calc'!$B$6:$B$69,'ABP REC Deliveries'!$F240),
IF(S$4&gt;$G240,R240*(1-Inputs_ByYear!$D$4),0)),0)</f>
        <v>30766.550307270158</v>
      </c>
      <c r="T240" s="248">
        <f>IF((T$4-$G240)&lt;($C240+$B240),IF(T$4=$G240+$B240,SUMIFS(INDEX('ABP REC Calc'!$G$6:$AB$69,,MATCH('ABP REC Deliveries'!$H240,'ABP REC Calc'!$G$5:$AB$5,0)),'ABP REC Calc'!$C$6:$C$69,'ABP REC Deliveries'!$E240,'ABP REC Calc'!$B$6:$B$69,'ABP REC Deliveries'!$F240),
IF(T$4&gt;$G240,S240*(1-Inputs_ByYear!$D$4),0)),0)</f>
        <v>30612.717555733805</v>
      </c>
      <c r="U240" s="248">
        <f>IF((U$4-$G240)&lt;($C240+$B240),IF(U$4=$G240+$B240,SUMIFS(INDEX('ABP REC Calc'!$G$6:$AB$69,,MATCH('ABP REC Deliveries'!$H240,'ABP REC Calc'!$G$5:$AB$5,0)),'ABP REC Calc'!$C$6:$C$69,'ABP REC Deliveries'!$E240,'ABP REC Calc'!$B$6:$B$69,'ABP REC Deliveries'!$F240),
IF(U$4&gt;$G240,T240*(1-Inputs_ByYear!$D$4),0)),0)</f>
        <v>30459.653967955135</v>
      </c>
      <c r="V240" s="248">
        <f>IF((V$4-$G240)&lt;($C240+$B240),IF(V$4=$G240+$B240,SUMIFS(INDEX('ABP REC Calc'!$G$6:$AB$69,,MATCH('ABP REC Deliveries'!$H240,'ABP REC Calc'!$G$5:$AB$5,0)),'ABP REC Calc'!$C$6:$C$69,'ABP REC Deliveries'!$E240,'ABP REC Calc'!$B$6:$B$69,'ABP REC Deliveries'!$F240),
IF(V$4&gt;$G240,U240*(1-Inputs_ByYear!$D$4),0)),0)</f>
        <v>30307.35569811536</v>
      </c>
      <c r="W240" s="248">
        <f>IF((W$4-$G240)&lt;($C240+$B240),IF(W$4=$G240+$B240,SUMIFS(INDEX('ABP REC Calc'!$G$6:$AB$69,,MATCH('ABP REC Deliveries'!$H240,'ABP REC Calc'!$G$5:$AB$5,0)),'ABP REC Calc'!$C$6:$C$69,'ABP REC Deliveries'!$E240,'ABP REC Calc'!$B$6:$B$69,'ABP REC Deliveries'!$F240),
IF(W$4&gt;$G240,V240*(1-Inputs_ByYear!$D$4),0)),0)</f>
        <v>30155.818919624784</v>
      </c>
      <c r="X240" s="248">
        <f>IF((X$4-$G240)&lt;($C240+$B240),IF(X$4=$G240+$B240,SUMIFS(INDEX('ABP REC Calc'!$G$6:$AB$69,,MATCH('ABP REC Deliveries'!$H240,'ABP REC Calc'!$G$5:$AB$5,0)),'ABP REC Calc'!$C$6:$C$69,'ABP REC Deliveries'!$E240,'ABP REC Calc'!$B$6:$B$69,'ABP REC Deliveries'!$F240),
IF(X$4&gt;$G240,W240*(1-Inputs_ByYear!$D$4),0)),0)</f>
        <v>30005.039825026659</v>
      </c>
      <c r="Y240" s="248">
        <f>IF((Y$4-$G240)&lt;($C240+$B240),IF(Y$4=$G240+$B240,SUMIFS(INDEX('ABP REC Calc'!$G$6:$AB$69,,MATCH('ABP REC Deliveries'!$H240,'ABP REC Calc'!$G$5:$AB$5,0)),'ABP REC Calc'!$C$6:$C$69,'ABP REC Deliveries'!$E240,'ABP REC Calc'!$B$6:$B$69,'ABP REC Deliveries'!$F240),
IF(Y$4&gt;$G240,X240*(1-Inputs_ByYear!$D$4),0)),0)</f>
        <v>29855.014625901527</v>
      </c>
      <c r="Z240" s="248">
        <f>IF((Z$4-$G240)&lt;($C240+$B240),IF(Z$4=$G240+$B240,SUMIFS(INDEX('ABP REC Calc'!$G$6:$AB$69,,MATCH('ABP REC Deliveries'!$H240,'ABP REC Calc'!$G$5:$AB$5,0)),'ABP REC Calc'!$C$6:$C$69,'ABP REC Deliveries'!$E240,'ABP REC Calc'!$B$6:$B$69,'ABP REC Deliveries'!$F240),
IF(Z$4&gt;$G240,Y240*(1-Inputs_ByYear!$D$4),0)),0)</f>
        <v>29705.739552772018</v>
      </c>
      <c r="AA240" s="248">
        <f>IF((AA$4-$G240)&lt;($C240+$B240),IF(AA$4=$G240+$B240,SUMIFS(INDEX('ABP REC Calc'!$G$6:$AB$69,,MATCH('ABP REC Deliveries'!$H240,'ABP REC Calc'!$G$5:$AB$5,0)),'ABP REC Calc'!$C$6:$C$69,'ABP REC Deliveries'!$E240,'ABP REC Calc'!$B$6:$B$69,'ABP REC Deliveries'!$F240),
IF(AA$4&gt;$G240,Z240*(1-Inputs_ByYear!$D$4),0)),0)</f>
        <v>29557.210855008158</v>
      </c>
      <c r="AB240" s="248">
        <f>IF((AB$4-$G240)&lt;($C240+$B240),IF(AB$4=$G240+$B240,SUMIFS(INDEX('ABP REC Calc'!$G$6:$AB$69,,MATCH('ABP REC Deliveries'!$H240,'ABP REC Calc'!$G$5:$AB$5,0)),'ABP REC Calc'!$C$6:$C$69,'ABP REC Deliveries'!$E240,'ABP REC Calc'!$B$6:$B$69,'ABP REC Deliveries'!$F240),
IF(AB$4&gt;$G240,AA240*(1-Inputs_ByYear!$D$4),0)),0)</f>
        <v>29409.424800733115</v>
      </c>
      <c r="AC240" s="248">
        <f>IF((AC$4-$G240)&lt;($C240+$B240),IF(AC$4=$G240+$B240,SUMIFS(INDEX('ABP REC Calc'!$G$6:$AB$69,,MATCH('ABP REC Deliveries'!$H240,'ABP REC Calc'!$G$5:$AB$5,0)),'ABP REC Calc'!$C$6:$C$69,'ABP REC Deliveries'!$E240,'ABP REC Calc'!$B$6:$B$69,'ABP REC Deliveries'!$F240),
IF(AC$4&gt;$G240,AB240*(1-Inputs_ByYear!$D$4),0)),0)</f>
        <v>29262.377676729451</v>
      </c>
      <c r="AD240" s="248">
        <f>IF((AD$4-$G240)&lt;($C240+$B240),IF(AD$4=$G240+$B240,SUMIFS(INDEX('ABP REC Calc'!$G$6:$AB$69,,MATCH('ABP REC Deliveries'!$H240,'ABP REC Calc'!$G$5:$AB$5,0)),'ABP REC Calc'!$C$6:$C$69,'ABP REC Deliveries'!$E240,'ABP REC Calc'!$B$6:$B$69,'ABP REC Deliveries'!$F240),
IF(AD$4&gt;$G240,AC240*(1-Inputs_ByYear!$D$4),0)),0)</f>
        <v>29116.065788345804</v>
      </c>
    </row>
    <row r="241" spans="2:30" ht="14.45" customHeight="1">
      <c r="B241" s="64">
        <v>1</v>
      </c>
      <c r="C241" s="64">
        <v>15</v>
      </c>
      <c r="D241" s="64" t="s">
        <v>229</v>
      </c>
      <c r="E241" s="234" t="s">
        <v>211</v>
      </c>
      <c r="F241" s="231" t="s">
        <v>230</v>
      </c>
      <c r="G241" s="231">
        <f t="shared" si="11"/>
        <v>2034</v>
      </c>
      <c r="H241" s="239" t="s">
        <v>32</v>
      </c>
      <c r="I241" s="247">
        <v>0</v>
      </c>
      <c r="J241" s="248">
        <f>IF((J$4-$G241)&lt;($C241+$B241),IF(J$4=$G241+$B241,SUMIFS(INDEX('ABP REC Calc'!$G$6:$AB$69,,MATCH('ABP REC Deliveries'!$H241,'ABP REC Calc'!$G$5:$AB$5,0)),'ABP REC Calc'!$C$6:$C$69,'ABP REC Deliveries'!$E241,'ABP REC Calc'!$B$6:$B$69,'ABP REC Deliveries'!$F241),
IF(J$4&gt;$G241,I241*(1-Inputs_ByYear!$D$4),0)),0)</f>
        <v>0</v>
      </c>
      <c r="K241" s="248">
        <f>IF((K$4-$G241)&lt;($C241+$B241),IF(K$4=$G241+$B241,SUMIFS(INDEX('ABP REC Calc'!$G$6:$AB$69,,MATCH('ABP REC Deliveries'!$H241,'ABP REC Calc'!$G$5:$AB$5,0)),'ABP REC Calc'!$C$6:$C$69,'ABP REC Deliveries'!$E241,'ABP REC Calc'!$B$6:$B$69,'ABP REC Deliveries'!$F241),
IF(K$4&gt;$G241,J241*(1-Inputs_ByYear!$D$4),0)),0)</f>
        <v>0</v>
      </c>
      <c r="L241" s="248">
        <f>IF((L$4-$G241)&lt;($C241+$B241),IF(L$4=$G241+$B241,SUMIFS(INDEX('ABP REC Calc'!$G$6:$AB$69,,MATCH('ABP REC Deliveries'!$H241,'ABP REC Calc'!$G$5:$AB$5,0)),'ABP REC Calc'!$C$6:$C$69,'ABP REC Deliveries'!$E241,'ABP REC Calc'!$B$6:$B$69,'ABP REC Deliveries'!$F241),
IF(L$4&gt;$G241,K241*(1-Inputs_ByYear!$D$4),0)),0)</f>
        <v>0</v>
      </c>
      <c r="M241" s="248">
        <f>IF((M$4-$G241)&lt;($C241+$B241),IF(M$4=$G241+$B241,SUMIFS(INDEX('ABP REC Calc'!$G$6:$AB$69,,MATCH('ABP REC Deliveries'!$H241,'ABP REC Calc'!$G$5:$AB$5,0)),'ABP REC Calc'!$C$6:$C$69,'ABP REC Deliveries'!$E241,'ABP REC Calc'!$B$6:$B$69,'ABP REC Deliveries'!$F241),
IF(M$4&gt;$G241,L241*(1-Inputs_ByYear!$D$4),0)),0)</f>
        <v>0</v>
      </c>
      <c r="N241" s="248">
        <f>IF((N$4-$G241)&lt;($C241+$B241),IF(N$4=$G241+$B241,SUMIFS(INDEX('ABP REC Calc'!$G$6:$AB$69,,MATCH('ABP REC Deliveries'!$H241,'ABP REC Calc'!$G$5:$AB$5,0)),'ABP REC Calc'!$C$6:$C$69,'ABP REC Deliveries'!$E241,'ABP REC Calc'!$B$6:$B$69,'ABP REC Deliveries'!$F241),
IF(N$4&gt;$G241,M241*(1-Inputs_ByYear!$D$4),0)),0)</f>
        <v>0</v>
      </c>
      <c r="O241" s="248">
        <f>IF((O$4-$G241)&lt;($C241+$B241),IF(O$4=$G241+$B241,SUMIFS(INDEX('ABP REC Calc'!$G$6:$AB$69,,MATCH('ABP REC Deliveries'!$H241,'ABP REC Calc'!$G$5:$AB$5,0)),'ABP REC Calc'!$C$6:$C$69,'ABP REC Deliveries'!$E241,'ABP REC Calc'!$B$6:$B$69,'ABP REC Deliveries'!$F241),
IF(O$4&gt;$G241,N241*(1-Inputs_ByYear!$D$4),0)),0)</f>
        <v>0</v>
      </c>
      <c r="P241" s="248">
        <f>IF((P$4-$G241)&lt;($C241+$B241),IF(P$4=$G241+$B241,SUMIFS(INDEX('ABP REC Calc'!$G$6:$AB$69,,MATCH('ABP REC Deliveries'!$H241,'ABP REC Calc'!$G$5:$AB$5,0)),'ABP REC Calc'!$C$6:$C$69,'ABP REC Deliveries'!$E241,'ABP REC Calc'!$B$6:$B$69,'ABP REC Deliveries'!$F241),
IF(P$4&gt;$G241,O241*(1-Inputs_ByYear!$D$4),0)),0)</f>
        <v>0</v>
      </c>
      <c r="Q241" s="248">
        <f>IF((Q$4-$G241)&lt;($C241+$B241),IF(Q$4=$G241+$B241,SUMIFS(INDEX('ABP REC Calc'!$G$6:$AB$69,,MATCH('ABP REC Deliveries'!$H241,'ABP REC Calc'!$G$5:$AB$5,0)),'ABP REC Calc'!$C$6:$C$69,'ABP REC Deliveries'!$E241,'ABP REC Calc'!$B$6:$B$69,'ABP REC Deliveries'!$F241),
IF(Q$4&gt;$G241,P241*(1-Inputs_ByYear!$D$4),0)),0)</f>
        <v>0</v>
      </c>
      <c r="R241" s="248">
        <f>IF((R$4-$G241)&lt;($C241+$B241),IF(R$4=$G241+$B241,SUMIFS(INDEX('ABP REC Calc'!$G$6:$AB$69,,MATCH('ABP REC Deliveries'!$H241,'ABP REC Calc'!$G$5:$AB$5,0)),'ABP REC Calc'!$C$6:$C$69,'ABP REC Deliveries'!$E241,'ABP REC Calc'!$B$6:$B$69,'ABP REC Deliveries'!$F241),
IF(R$4&gt;$G241,Q241*(1-Inputs_ByYear!$D$4),0)),0)</f>
        <v>0</v>
      </c>
      <c r="S241" s="248">
        <f>IF((S$4-$G241)&lt;($C241+$B241),IF(S$4=$G241+$B241,SUMIFS(INDEX('ABP REC Calc'!$G$6:$AB$69,,MATCH('ABP REC Deliveries'!$H241,'ABP REC Calc'!$G$5:$AB$5,0)),'ABP REC Calc'!$C$6:$C$69,'ABP REC Deliveries'!$E241,'ABP REC Calc'!$B$6:$B$69,'ABP REC Deliveries'!$F241),
IF(S$4&gt;$G241,R241*(1-Inputs_ByYear!$D$4),0)),0)</f>
        <v>0</v>
      </c>
      <c r="T241" s="248">
        <f>IF((T$4-$G241)&lt;($C241+$B241),IF(T$4=$G241+$B241,SUMIFS(INDEX('ABP REC Calc'!$G$6:$AB$69,,MATCH('ABP REC Deliveries'!$H241,'ABP REC Calc'!$G$5:$AB$5,0)),'ABP REC Calc'!$C$6:$C$69,'ABP REC Deliveries'!$E241,'ABP REC Calc'!$B$6:$B$69,'ABP REC Deliveries'!$F241),
IF(T$4&gt;$G241,S241*(1-Inputs_ByYear!$D$4),0)),0)</f>
        <v>30766.550307270158</v>
      </c>
      <c r="U241" s="248">
        <f>IF((U$4-$G241)&lt;($C241+$B241),IF(U$4=$G241+$B241,SUMIFS(INDEX('ABP REC Calc'!$G$6:$AB$69,,MATCH('ABP REC Deliveries'!$H241,'ABP REC Calc'!$G$5:$AB$5,0)),'ABP REC Calc'!$C$6:$C$69,'ABP REC Deliveries'!$E241,'ABP REC Calc'!$B$6:$B$69,'ABP REC Deliveries'!$F241),
IF(U$4&gt;$G241,T241*(1-Inputs_ByYear!$D$4),0)),0)</f>
        <v>30612.717555733805</v>
      </c>
      <c r="V241" s="248">
        <f>IF((V$4-$G241)&lt;($C241+$B241),IF(V$4=$G241+$B241,SUMIFS(INDEX('ABP REC Calc'!$G$6:$AB$69,,MATCH('ABP REC Deliveries'!$H241,'ABP REC Calc'!$G$5:$AB$5,0)),'ABP REC Calc'!$C$6:$C$69,'ABP REC Deliveries'!$E241,'ABP REC Calc'!$B$6:$B$69,'ABP REC Deliveries'!$F241),
IF(V$4&gt;$G241,U241*(1-Inputs_ByYear!$D$4),0)),0)</f>
        <v>30459.653967955135</v>
      </c>
      <c r="W241" s="248">
        <f>IF((W$4-$G241)&lt;($C241+$B241),IF(W$4=$G241+$B241,SUMIFS(INDEX('ABP REC Calc'!$G$6:$AB$69,,MATCH('ABP REC Deliveries'!$H241,'ABP REC Calc'!$G$5:$AB$5,0)),'ABP REC Calc'!$C$6:$C$69,'ABP REC Deliveries'!$E241,'ABP REC Calc'!$B$6:$B$69,'ABP REC Deliveries'!$F241),
IF(W$4&gt;$G241,V241*(1-Inputs_ByYear!$D$4),0)),0)</f>
        <v>30307.35569811536</v>
      </c>
      <c r="X241" s="248">
        <f>IF((X$4-$G241)&lt;($C241+$B241),IF(X$4=$G241+$B241,SUMIFS(INDEX('ABP REC Calc'!$G$6:$AB$69,,MATCH('ABP REC Deliveries'!$H241,'ABP REC Calc'!$G$5:$AB$5,0)),'ABP REC Calc'!$C$6:$C$69,'ABP REC Deliveries'!$E241,'ABP REC Calc'!$B$6:$B$69,'ABP REC Deliveries'!$F241),
IF(X$4&gt;$G241,W241*(1-Inputs_ByYear!$D$4),0)),0)</f>
        <v>30155.818919624784</v>
      </c>
      <c r="Y241" s="248">
        <f>IF((Y$4-$G241)&lt;($C241+$B241),IF(Y$4=$G241+$B241,SUMIFS(INDEX('ABP REC Calc'!$G$6:$AB$69,,MATCH('ABP REC Deliveries'!$H241,'ABP REC Calc'!$G$5:$AB$5,0)),'ABP REC Calc'!$C$6:$C$69,'ABP REC Deliveries'!$E241,'ABP REC Calc'!$B$6:$B$69,'ABP REC Deliveries'!$F241),
IF(Y$4&gt;$G241,X241*(1-Inputs_ByYear!$D$4),0)),0)</f>
        <v>30005.039825026659</v>
      </c>
      <c r="Z241" s="248">
        <f>IF((Z$4-$G241)&lt;($C241+$B241),IF(Z$4=$G241+$B241,SUMIFS(INDEX('ABP REC Calc'!$G$6:$AB$69,,MATCH('ABP REC Deliveries'!$H241,'ABP REC Calc'!$G$5:$AB$5,0)),'ABP REC Calc'!$C$6:$C$69,'ABP REC Deliveries'!$E241,'ABP REC Calc'!$B$6:$B$69,'ABP REC Deliveries'!$F241),
IF(Z$4&gt;$G241,Y241*(1-Inputs_ByYear!$D$4),0)),0)</f>
        <v>29855.014625901527</v>
      </c>
      <c r="AA241" s="248">
        <f>IF((AA$4-$G241)&lt;($C241+$B241),IF(AA$4=$G241+$B241,SUMIFS(INDEX('ABP REC Calc'!$G$6:$AB$69,,MATCH('ABP REC Deliveries'!$H241,'ABP REC Calc'!$G$5:$AB$5,0)),'ABP REC Calc'!$C$6:$C$69,'ABP REC Deliveries'!$E241,'ABP REC Calc'!$B$6:$B$69,'ABP REC Deliveries'!$F241),
IF(AA$4&gt;$G241,Z241*(1-Inputs_ByYear!$D$4),0)),0)</f>
        <v>29705.739552772018</v>
      </c>
      <c r="AB241" s="248">
        <f>IF((AB$4-$G241)&lt;($C241+$B241),IF(AB$4=$G241+$B241,SUMIFS(INDEX('ABP REC Calc'!$G$6:$AB$69,,MATCH('ABP REC Deliveries'!$H241,'ABP REC Calc'!$G$5:$AB$5,0)),'ABP REC Calc'!$C$6:$C$69,'ABP REC Deliveries'!$E241,'ABP REC Calc'!$B$6:$B$69,'ABP REC Deliveries'!$F241),
IF(AB$4&gt;$G241,AA241*(1-Inputs_ByYear!$D$4),0)),0)</f>
        <v>29557.210855008158</v>
      </c>
      <c r="AC241" s="248">
        <f>IF((AC$4-$G241)&lt;($C241+$B241),IF(AC$4=$G241+$B241,SUMIFS(INDEX('ABP REC Calc'!$G$6:$AB$69,,MATCH('ABP REC Deliveries'!$H241,'ABP REC Calc'!$G$5:$AB$5,0)),'ABP REC Calc'!$C$6:$C$69,'ABP REC Deliveries'!$E241,'ABP REC Calc'!$B$6:$B$69,'ABP REC Deliveries'!$F241),
IF(AC$4&gt;$G241,AB241*(1-Inputs_ByYear!$D$4),0)),0)</f>
        <v>29409.424800733115</v>
      </c>
      <c r="AD241" s="248">
        <f>IF((AD$4-$G241)&lt;($C241+$B241),IF(AD$4=$G241+$B241,SUMIFS(INDEX('ABP REC Calc'!$G$6:$AB$69,,MATCH('ABP REC Deliveries'!$H241,'ABP REC Calc'!$G$5:$AB$5,0)),'ABP REC Calc'!$C$6:$C$69,'ABP REC Deliveries'!$E241,'ABP REC Calc'!$B$6:$B$69,'ABP REC Deliveries'!$F241),
IF(AD$4&gt;$G241,AC241*(1-Inputs_ByYear!$D$4),0)),0)</f>
        <v>29262.377676729451</v>
      </c>
    </row>
    <row r="242" spans="2:30" ht="14.45" customHeight="1">
      <c r="B242" s="64">
        <v>1</v>
      </c>
      <c r="C242" s="64">
        <v>15</v>
      </c>
      <c r="D242" s="64" t="s">
        <v>229</v>
      </c>
      <c r="E242" s="234" t="s">
        <v>211</v>
      </c>
      <c r="F242" s="231" t="s">
        <v>230</v>
      </c>
      <c r="G242" s="231">
        <f t="shared" si="11"/>
        <v>2035</v>
      </c>
      <c r="H242" s="239" t="s">
        <v>33</v>
      </c>
      <c r="I242" s="247">
        <v>0</v>
      </c>
      <c r="J242" s="248">
        <f>IF((J$4-$G242)&lt;($C242+$B242),IF(J$4=$G242+$B242,SUMIFS(INDEX('ABP REC Calc'!$G$6:$AB$69,,MATCH('ABP REC Deliveries'!$H242,'ABP REC Calc'!$G$5:$AB$5,0)),'ABP REC Calc'!$C$6:$C$69,'ABP REC Deliveries'!$E242,'ABP REC Calc'!$B$6:$B$69,'ABP REC Deliveries'!$F242),
IF(J$4&gt;$G242,I242*(1-Inputs_ByYear!$D$4),0)),0)</f>
        <v>0</v>
      </c>
      <c r="K242" s="248">
        <f>IF((K$4-$G242)&lt;($C242+$B242),IF(K$4=$G242+$B242,SUMIFS(INDEX('ABP REC Calc'!$G$6:$AB$69,,MATCH('ABP REC Deliveries'!$H242,'ABP REC Calc'!$G$5:$AB$5,0)),'ABP REC Calc'!$C$6:$C$69,'ABP REC Deliveries'!$E242,'ABP REC Calc'!$B$6:$B$69,'ABP REC Deliveries'!$F242),
IF(K$4&gt;$G242,J242*(1-Inputs_ByYear!$D$4),0)),0)</f>
        <v>0</v>
      </c>
      <c r="L242" s="248">
        <f>IF((L$4-$G242)&lt;($C242+$B242),IF(L$4=$G242+$B242,SUMIFS(INDEX('ABP REC Calc'!$G$6:$AB$69,,MATCH('ABP REC Deliveries'!$H242,'ABP REC Calc'!$G$5:$AB$5,0)),'ABP REC Calc'!$C$6:$C$69,'ABP REC Deliveries'!$E242,'ABP REC Calc'!$B$6:$B$69,'ABP REC Deliveries'!$F242),
IF(L$4&gt;$G242,K242*(1-Inputs_ByYear!$D$4),0)),0)</f>
        <v>0</v>
      </c>
      <c r="M242" s="248">
        <f>IF((M$4-$G242)&lt;($C242+$B242),IF(M$4=$G242+$B242,SUMIFS(INDEX('ABP REC Calc'!$G$6:$AB$69,,MATCH('ABP REC Deliveries'!$H242,'ABP REC Calc'!$G$5:$AB$5,0)),'ABP REC Calc'!$C$6:$C$69,'ABP REC Deliveries'!$E242,'ABP REC Calc'!$B$6:$B$69,'ABP REC Deliveries'!$F242),
IF(M$4&gt;$G242,L242*(1-Inputs_ByYear!$D$4),0)),0)</f>
        <v>0</v>
      </c>
      <c r="N242" s="248">
        <f>IF((N$4-$G242)&lt;($C242+$B242),IF(N$4=$G242+$B242,SUMIFS(INDEX('ABP REC Calc'!$G$6:$AB$69,,MATCH('ABP REC Deliveries'!$H242,'ABP REC Calc'!$G$5:$AB$5,0)),'ABP REC Calc'!$C$6:$C$69,'ABP REC Deliveries'!$E242,'ABP REC Calc'!$B$6:$B$69,'ABP REC Deliveries'!$F242),
IF(N$4&gt;$G242,M242*(1-Inputs_ByYear!$D$4),0)),0)</f>
        <v>0</v>
      </c>
      <c r="O242" s="248">
        <f>IF((O$4-$G242)&lt;($C242+$B242),IF(O$4=$G242+$B242,SUMIFS(INDEX('ABP REC Calc'!$G$6:$AB$69,,MATCH('ABP REC Deliveries'!$H242,'ABP REC Calc'!$G$5:$AB$5,0)),'ABP REC Calc'!$C$6:$C$69,'ABP REC Deliveries'!$E242,'ABP REC Calc'!$B$6:$B$69,'ABP REC Deliveries'!$F242),
IF(O$4&gt;$G242,N242*(1-Inputs_ByYear!$D$4),0)),0)</f>
        <v>0</v>
      </c>
      <c r="P242" s="248">
        <f>IF((P$4-$G242)&lt;($C242+$B242),IF(P$4=$G242+$B242,SUMIFS(INDEX('ABP REC Calc'!$G$6:$AB$69,,MATCH('ABP REC Deliveries'!$H242,'ABP REC Calc'!$G$5:$AB$5,0)),'ABP REC Calc'!$C$6:$C$69,'ABP REC Deliveries'!$E242,'ABP REC Calc'!$B$6:$B$69,'ABP REC Deliveries'!$F242),
IF(P$4&gt;$G242,O242*(1-Inputs_ByYear!$D$4),0)),0)</f>
        <v>0</v>
      </c>
      <c r="Q242" s="248">
        <f>IF((Q$4-$G242)&lt;($C242+$B242),IF(Q$4=$G242+$B242,SUMIFS(INDEX('ABP REC Calc'!$G$6:$AB$69,,MATCH('ABP REC Deliveries'!$H242,'ABP REC Calc'!$G$5:$AB$5,0)),'ABP REC Calc'!$C$6:$C$69,'ABP REC Deliveries'!$E242,'ABP REC Calc'!$B$6:$B$69,'ABP REC Deliveries'!$F242),
IF(Q$4&gt;$G242,P242*(1-Inputs_ByYear!$D$4),0)),0)</f>
        <v>0</v>
      </c>
      <c r="R242" s="248">
        <f>IF((R$4-$G242)&lt;($C242+$B242),IF(R$4=$G242+$B242,SUMIFS(INDEX('ABP REC Calc'!$G$6:$AB$69,,MATCH('ABP REC Deliveries'!$H242,'ABP REC Calc'!$G$5:$AB$5,0)),'ABP REC Calc'!$C$6:$C$69,'ABP REC Deliveries'!$E242,'ABP REC Calc'!$B$6:$B$69,'ABP REC Deliveries'!$F242),
IF(R$4&gt;$G242,Q242*(1-Inputs_ByYear!$D$4),0)),0)</f>
        <v>0</v>
      </c>
      <c r="S242" s="248">
        <f>IF((S$4-$G242)&lt;($C242+$B242),IF(S$4=$G242+$B242,SUMIFS(INDEX('ABP REC Calc'!$G$6:$AB$69,,MATCH('ABP REC Deliveries'!$H242,'ABP REC Calc'!$G$5:$AB$5,0)),'ABP REC Calc'!$C$6:$C$69,'ABP REC Deliveries'!$E242,'ABP REC Calc'!$B$6:$B$69,'ABP REC Deliveries'!$F242),
IF(S$4&gt;$G242,R242*(1-Inputs_ByYear!$D$4),0)),0)</f>
        <v>0</v>
      </c>
      <c r="T242" s="248">
        <f>IF((T$4-$G242)&lt;($C242+$B242),IF(T$4=$G242+$B242,SUMIFS(INDEX('ABP REC Calc'!$G$6:$AB$69,,MATCH('ABP REC Deliveries'!$H242,'ABP REC Calc'!$G$5:$AB$5,0)),'ABP REC Calc'!$C$6:$C$69,'ABP REC Deliveries'!$E242,'ABP REC Calc'!$B$6:$B$69,'ABP REC Deliveries'!$F242),
IF(T$4&gt;$G242,S242*(1-Inputs_ByYear!$D$4),0)),0)</f>
        <v>0</v>
      </c>
      <c r="U242" s="248">
        <f>IF((U$4-$G242)&lt;($C242+$B242),IF(U$4=$G242+$B242,SUMIFS(INDEX('ABP REC Calc'!$G$6:$AB$69,,MATCH('ABP REC Deliveries'!$H242,'ABP REC Calc'!$G$5:$AB$5,0)),'ABP REC Calc'!$C$6:$C$69,'ABP REC Deliveries'!$E242,'ABP REC Calc'!$B$6:$B$69,'ABP REC Deliveries'!$F242),
IF(U$4&gt;$G242,T242*(1-Inputs_ByYear!$D$4),0)),0)</f>
        <v>30766.550307270158</v>
      </c>
      <c r="V242" s="248">
        <f>IF((V$4-$G242)&lt;($C242+$B242),IF(V$4=$G242+$B242,SUMIFS(INDEX('ABP REC Calc'!$G$6:$AB$69,,MATCH('ABP REC Deliveries'!$H242,'ABP REC Calc'!$G$5:$AB$5,0)),'ABP REC Calc'!$C$6:$C$69,'ABP REC Deliveries'!$E242,'ABP REC Calc'!$B$6:$B$69,'ABP REC Deliveries'!$F242),
IF(V$4&gt;$G242,U242*(1-Inputs_ByYear!$D$4),0)),0)</f>
        <v>30612.717555733805</v>
      </c>
      <c r="W242" s="248">
        <f>IF((W$4-$G242)&lt;($C242+$B242),IF(W$4=$G242+$B242,SUMIFS(INDEX('ABP REC Calc'!$G$6:$AB$69,,MATCH('ABP REC Deliveries'!$H242,'ABP REC Calc'!$G$5:$AB$5,0)),'ABP REC Calc'!$C$6:$C$69,'ABP REC Deliveries'!$E242,'ABP REC Calc'!$B$6:$B$69,'ABP REC Deliveries'!$F242),
IF(W$4&gt;$G242,V242*(1-Inputs_ByYear!$D$4),0)),0)</f>
        <v>30459.653967955135</v>
      </c>
      <c r="X242" s="248">
        <f>IF((X$4-$G242)&lt;($C242+$B242),IF(X$4=$G242+$B242,SUMIFS(INDEX('ABP REC Calc'!$G$6:$AB$69,,MATCH('ABP REC Deliveries'!$H242,'ABP REC Calc'!$G$5:$AB$5,0)),'ABP REC Calc'!$C$6:$C$69,'ABP REC Deliveries'!$E242,'ABP REC Calc'!$B$6:$B$69,'ABP REC Deliveries'!$F242),
IF(X$4&gt;$G242,W242*(1-Inputs_ByYear!$D$4),0)),0)</f>
        <v>30307.35569811536</v>
      </c>
      <c r="Y242" s="248">
        <f>IF((Y$4-$G242)&lt;($C242+$B242),IF(Y$4=$G242+$B242,SUMIFS(INDEX('ABP REC Calc'!$G$6:$AB$69,,MATCH('ABP REC Deliveries'!$H242,'ABP REC Calc'!$G$5:$AB$5,0)),'ABP REC Calc'!$C$6:$C$69,'ABP REC Deliveries'!$E242,'ABP REC Calc'!$B$6:$B$69,'ABP REC Deliveries'!$F242),
IF(Y$4&gt;$G242,X242*(1-Inputs_ByYear!$D$4),0)),0)</f>
        <v>30155.818919624784</v>
      </c>
      <c r="Z242" s="248">
        <f>IF((Z$4-$G242)&lt;($C242+$B242),IF(Z$4=$G242+$B242,SUMIFS(INDEX('ABP REC Calc'!$G$6:$AB$69,,MATCH('ABP REC Deliveries'!$H242,'ABP REC Calc'!$G$5:$AB$5,0)),'ABP REC Calc'!$C$6:$C$69,'ABP REC Deliveries'!$E242,'ABP REC Calc'!$B$6:$B$69,'ABP REC Deliveries'!$F242),
IF(Z$4&gt;$G242,Y242*(1-Inputs_ByYear!$D$4),0)),0)</f>
        <v>30005.039825026659</v>
      </c>
      <c r="AA242" s="248">
        <f>IF((AA$4-$G242)&lt;($C242+$B242),IF(AA$4=$G242+$B242,SUMIFS(INDEX('ABP REC Calc'!$G$6:$AB$69,,MATCH('ABP REC Deliveries'!$H242,'ABP REC Calc'!$G$5:$AB$5,0)),'ABP REC Calc'!$C$6:$C$69,'ABP REC Deliveries'!$E242,'ABP REC Calc'!$B$6:$B$69,'ABP REC Deliveries'!$F242),
IF(AA$4&gt;$G242,Z242*(1-Inputs_ByYear!$D$4),0)),0)</f>
        <v>29855.014625901527</v>
      </c>
      <c r="AB242" s="248">
        <f>IF((AB$4-$G242)&lt;($C242+$B242),IF(AB$4=$G242+$B242,SUMIFS(INDEX('ABP REC Calc'!$G$6:$AB$69,,MATCH('ABP REC Deliveries'!$H242,'ABP REC Calc'!$G$5:$AB$5,0)),'ABP REC Calc'!$C$6:$C$69,'ABP REC Deliveries'!$E242,'ABP REC Calc'!$B$6:$B$69,'ABP REC Deliveries'!$F242),
IF(AB$4&gt;$G242,AA242*(1-Inputs_ByYear!$D$4),0)),0)</f>
        <v>29705.739552772018</v>
      </c>
      <c r="AC242" s="248">
        <f>IF((AC$4-$G242)&lt;($C242+$B242),IF(AC$4=$G242+$B242,SUMIFS(INDEX('ABP REC Calc'!$G$6:$AB$69,,MATCH('ABP REC Deliveries'!$H242,'ABP REC Calc'!$G$5:$AB$5,0)),'ABP REC Calc'!$C$6:$C$69,'ABP REC Deliveries'!$E242,'ABP REC Calc'!$B$6:$B$69,'ABP REC Deliveries'!$F242),
IF(AC$4&gt;$G242,AB242*(1-Inputs_ByYear!$D$4),0)),0)</f>
        <v>29557.210855008158</v>
      </c>
      <c r="AD242" s="248">
        <f>IF((AD$4-$G242)&lt;($C242+$B242),IF(AD$4=$G242+$B242,SUMIFS(INDEX('ABP REC Calc'!$G$6:$AB$69,,MATCH('ABP REC Deliveries'!$H242,'ABP REC Calc'!$G$5:$AB$5,0)),'ABP REC Calc'!$C$6:$C$69,'ABP REC Deliveries'!$E242,'ABP REC Calc'!$B$6:$B$69,'ABP REC Deliveries'!$F242),
IF(AD$4&gt;$G242,AC242*(1-Inputs_ByYear!$D$4),0)),0)</f>
        <v>29409.424800733115</v>
      </c>
    </row>
    <row r="243" spans="2:30" ht="14.45" customHeight="1">
      <c r="B243" s="64">
        <v>1</v>
      </c>
      <c r="C243" s="64">
        <v>15</v>
      </c>
      <c r="D243" s="64" t="s">
        <v>229</v>
      </c>
      <c r="E243" s="234" t="s">
        <v>211</v>
      </c>
      <c r="F243" s="231" t="s">
        <v>230</v>
      </c>
      <c r="G243" s="231">
        <f t="shared" si="11"/>
        <v>2036</v>
      </c>
      <c r="H243" s="239" t="s">
        <v>34</v>
      </c>
      <c r="I243" s="247">
        <v>0</v>
      </c>
      <c r="J243" s="248">
        <f>IF((J$4-$G243)&lt;($C243+$B243),IF(J$4=$G243+$B243,SUMIFS(INDEX('ABP REC Calc'!$G$6:$AB$69,,MATCH('ABP REC Deliveries'!$H243,'ABP REC Calc'!$G$5:$AB$5,0)),'ABP REC Calc'!$C$6:$C$69,'ABP REC Deliveries'!$E243,'ABP REC Calc'!$B$6:$B$69,'ABP REC Deliveries'!$F243),
IF(J$4&gt;$G243,I243*(1-Inputs_ByYear!$D$4),0)),0)</f>
        <v>0</v>
      </c>
      <c r="K243" s="248">
        <f>IF((K$4-$G243)&lt;($C243+$B243),IF(K$4=$G243+$B243,SUMIFS(INDEX('ABP REC Calc'!$G$6:$AB$69,,MATCH('ABP REC Deliveries'!$H243,'ABP REC Calc'!$G$5:$AB$5,0)),'ABP REC Calc'!$C$6:$C$69,'ABP REC Deliveries'!$E243,'ABP REC Calc'!$B$6:$B$69,'ABP REC Deliveries'!$F243),
IF(K$4&gt;$G243,J243*(1-Inputs_ByYear!$D$4),0)),0)</f>
        <v>0</v>
      </c>
      <c r="L243" s="248">
        <f>IF((L$4-$G243)&lt;($C243+$B243),IF(L$4=$G243+$B243,SUMIFS(INDEX('ABP REC Calc'!$G$6:$AB$69,,MATCH('ABP REC Deliveries'!$H243,'ABP REC Calc'!$G$5:$AB$5,0)),'ABP REC Calc'!$C$6:$C$69,'ABP REC Deliveries'!$E243,'ABP REC Calc'!$B$6:$B$69,'ABP REC Deliveries'!$F243),
IF(L$4&gt;$G243,K243*(1-Inputs_ByYear!$D$4),0)),0)</f>
        <v>0</v>
      </c>
      <c r="M243" s="248">
        <f>IF((M$4-$G243)&lt;($C243+$B243),IF(M$4=$G243+$B243,SUMIFS(INDEX('ABP REC Calc'!$G$6:$AB$69,,MATCH('ABP REC Deliveries'!$H243,'ABP REC Calc'!$G$5:$AB$5,0)),'ABP REC Calc'!$C$6:$C$69,'ABP REC Deliveries'!$E243,'ABP REC Calc'!$B$6:$B$69,'ABP REC Deliveries'!$F243),
IF(M$4&gt;$G243,L243*(1-Inputs_ByYear!$D$4),0)),0)</f>
        <v>0</v>
      </c>
      <c r="N243" s="248">
        <f>IF((N$4-$G243)&lt;($C243+$B243),IF(N$4=$G243+$B243,SUMIFS(INDEX('ABP REC Calc'!$G$6:$AB$69,,MATCH('ABP REC Deliveries'!$H243,'ABP REC Calc'!$G$5:$AB$5,0)),'ABP REC Calc'!$C$6:$C$69,'ABP REC Deliveries'!$E243,'ABP REC Calc'!$B$6:$B$69,'ABP REC Deliveries'!$F243),
IF(N$4&gt;$G243,M243*(1-Inputs_ByYear!$D$4),0)),0)</f>
        <v>0</v>
      </c>
      <c r="O243" s="248">
        <f>IF((O$4-$G243)&lt;($C243+$B243),IF(O$4=$G243+$B243,SUMIFS(INDEX('ABP REC Calc'!$G$6:$AB$69,,MATCH('ABP REC Deliveries'!$H243,'ABP REC Calc'!$G$5:$AB$5,0)),'ABP REC Calc'!$C$6:$C$69,'ABP REC Deliveries'!$E243,'ABP REC Calc'!$B$6:$B$69,'ABP REC Deliveries'!$F243),
IF(O$4&gt;$G243,N243*(1-Inputs_ByYear!$D$4),0)),0)</f>
        <v>0</v>
      </c>
      <c r="P243" s="248">
        <f>IF((P$4-$G243)&lt;($C243+$B243),IF(P$4=$G243+$B243,SUMIFS(INDEX('ABP REC Calc'!$G$6:$AB$69,,MATCH('ABP REC Deliveries'!$H243,'ABP REC Calc'!$G$5:$AB$5,0)),'ABP REC Calc'!$C$6:$C$69,'ABP REC Deliveries'!$E243,'ABP REC Calc'!$B$6:$B$69,'ABP REC Deliveries'!$F243),
IF(P$4&gt;$G243,O243*(1-Inputs_ByYear!$D$4),0)),0)</f>
        <v>0</v>
      </c>
      <c r="Q243" s="248">
        <f>IF((Q$4-$G243)&lt;($C243+$B243),IF(Q$4=$G243+$B243,SUMIFS(INDEX('ABP REC Calc'!$G$6:$AB$69,,MATCH('ABP REC Deliveries'!$H243,'ABP REC Calc'!$G$5:$AB$5,0)),'ABP REC Calc'!$C$6:$C$69,'ABP REC Deliveries'!$E243,'ABP REC Calc'!$B$6:$B$69,'ABP REC Deliveries'!$F243),
IF(Q$4&gt;$G243,P243*(1-Inputs_ByYear!$D$4),0)),0)</f>
        <v>0</v>
      </c>
      <c r="R243" s="248">
        <f>IF((R$4-$G243)&lt;($C243+$B243),IF(R$4=$G243+$B243,SUMIFS(INDEX('ABP REC Calc'!$G$6:$AB$69,,MATCH('ABP REC Deliveries'!$H243,'ABP REC Calc'!$G$5:$AB$5,0)),'ABP REC Calc'!$C$6:$C$69,'ABP REC Deliveries'!$E243,'ABP REC Calc'!$B$6:$B$69,'ABP REC Deliveries'!$F243),
IF(R$4&gt;$G243,Q243*(1-Inputs_ByYear!$D$4),0)),0)</f>
        <v>0</v>
      </c>
      <c r="S243" s="248">
        <f>IF((S$4-$G243)&lt;($C243+$B243),IF(S$4=$G243+$B243,SUMIFS(INDEX('ABP REC Calc'!$G$6:$AB$69,,MATCH('ABP REC Deliveries'!$H243,'ABP REC Calc'!$G$5:$AB$5,0)),'ABP REC Calc'!$C$6:$C$69,'ABP REC Deliveries'!$E243,'ABP REC Calc'!$B$6:$B$69,'ABP REC Deliveries'!$F243),
IF(S$4&gt;$G243,R243*(1-Inputs_ByYear!$D$4),0)),0)</f>
        <v>0</v>
      </c>
      <c r="T243" s="248">
        <f>IF((T$4-$G243)&lt;($C243+$B243),IF(T$4=$G243+$B243,SUMIFS(INDEX('ABP REC Calc'!$G$6:$AB$69,,MATCH('ABP REC Deliveries'!$H243,'ABP REC Calc'!$G$5:$AB$5,0)),'ABP REC Calc'!$C$6:$C$69,'ABP REC Deliveries'!$E243,'ABP REC Calc'!$B$6:$B$69,'ABP REC Deliveries'!$F243),
IF(T$4&gt;$G243,S243*(1-Inputs_ByYear!$D$4),0)),0)</f>
        <v>0</v>
      </c>
      <c r="U243" s="248">
        <f>IF((U$4-$G243)&lt;($C243+$B243),IF(U$4=$G243+$B243,SUMIFS(INDEX('ABP REC Calc'!$G$6:$AB$69,,MATCH('ABP REC Deliveries'!$H243,'ABP REC Calc'!$G$5:$AB$5,0)),'ABP REC Calc'!$C$6:$C$69,'ABP REC Deliveries'!$E243,'ABP REC Calc'!$B$6:$B$69,'ABP REC Deliveries'!$F243),
IF(U$4&gt;$G243,T243*(1-Inputs_ByYear!$D$4),0)),0)</f>
        <v>0</v>
      </c>
      <c r="V243" s="248">
        <f>IF((V$4-$G243)&lt;($C243+$B243),IF(V$4=$G243+$B243,SUMIFS(INDEX('ABP REC Calc'!$G$6:$AB$69,,MATCH('ABP REC Deliveries'!$H243,'ABP REC Calc'!$G$5:$AB$5,0)),'ABP REC Calc'!$C$6:$C$69,'ABP REC Deliveries'!$E243,'ABP REC Calc'!$B$6:$B$69,'ABP REC Deliveries'!$F243),
IF(V$4&gt;$G243,U243*(1-Inputs_ByYear!$D$4),0)),0)</f>
        <v>30766.550307270158</v>
      </c>
      <c r="W243" s="248">
        <f>IF((W$4-$G243)&lt;($C243+$B243),IF(W$4=$G243+$B243,SUMIFS(INDEX('ABP REC Calc'!$G$6:$AB$69,,MATCH('ABP REC Deliveries'!$H243,'ABP REC Calc'!$G$5:$AB$5,0)),'ABP REC Calc'!$C$6:$C$69,'ABP REC Deliveries'!$E243,'ABP REC Calc'!$B$6:$B$69,'ABP REC Deliveries'!$F243),
IF(W$4&gt;$G243,V243*(1-Inputs_ByYear!$D$4),0)),0)</f>
        <v>30612.717555733805</v>
      </c>
      <c r="X243" s="248">
        <f>IF((X$4-$G243)&lt;($C243+$B243),IF(X$4=$G243+$B243,SUMIFS(INDEX('ABP REC Calc'!$G$6:$AB$69,,MATCH('ABP REC Deliveries'!$H243,'ABP REC Calc'!$G$5:$AB$5,0)),'ABP REC Calc'!$C$6:$C$69,'ABP REC Deliveries'!$E243,'ABP REC Calc'!$B$6:$B$69,'ABP REC Deliveries'!$F243),
IF(X$4&gt;$G243,W243*(1-Inputs_ByYear!$D$4),0)),0)</f>
        <v>30459.653967955135</v>
      </c>
      <c r="Y243" s="248">
        <f>IF((Y$4-$G243)&lt;($C243+$B243),IF(Y$4=$G243+$B243,SUMIFS(INDEX('ABP REC Calc'!$G$6:$AB$69,,MATCH('ABP REC Deliveries'!$H243,'ABP REC Calc'!$G$5:$AB$5,0)),'ABP REC Calc'!$C$6:$C$69,'ABP REC Deliveries'!$E243,'ABP REC Calc'!$B$6:$B$69,'ABP REC Deliveries'!$F243),
IF(Y$4&gt;$G243,X243*(1-Inputs_ByYear!$D$4),0)),0)</f>
        <v>30307.35569811536</v>
      </c>
      <c r="Z243" s="248">
        <f>IF((Z$4-$G243)&lt;($C243+$B243),IF(Z$4=$G243+$B243,SUMIFS(INDEX('ABP REC Calc'!$G$6:$AB$69,,MATCH('ABP REC Deliveries'!$H243,'ABP REC Calc'!$G$5:$AB$5,0)),'ABP REC Calc'!$C$6:$C$69,'ABP REC Deliveries'!$E243,'ABP REC Calc'!$B$6:$B$69,'ABP REC Deliveries'!$F243),
IF(Z$4&gt;$G243,Y243*(1-Inputs_ByYear!$D$4),0)),0)</f>
        <v>30155.818919624784</v>
      </c>
      <c r="AA243" s="248">
        <f>IF((AA$4-$G243)&lt;($C243+$B243),IF(AA$4=$G243+$B243,SUMIFS(INDEX('ABP REC Calc'!$G$6:$AB$69,,MATCH('ABP REC Deliveries'!$H243,'ABP REC Calc'!$G$5:$AB$5,0)),'ABP REC Calc'!$C$6:$C$69,'ABP REC Deliveries'!$E243,'ABP REC Calc'!$B$6:$B$69,'ABP REC Deliveries'!$F243),
IF(AA$4&gt;$G243,Z243*(1-Inputs_ByYear!$D$4),0)),0)</f>
        <v>30005.039825026659</v>
      </c>
      <c r="AB243" s="248">
        <f>IF((AB$4-$G243)&lt;($C243+$B243),IF(AB$4=$G243+$B243,SUMIFS(INDEX('ABP REC Calc'!$G$6:$AB$69,,MATCH('ABP REC Deliveries'!$H243,'ABP REC Calc'!$G$5:$AB$5,0)),'ABP REC Calc'!$C$6:$C$69,'ABP REC Deliveries'!$E243,'ABP REC Calc'!$B$6:$B$69,'ABP REC Deliveries'!$F243),
IF(AB$4&gt;$G243,AA243*(1-Inputs_ByYear!$D$4),0)),0)</f>
        <v>29855.014625901527</v>
      </c>
      <c r="AC243" s="248">
        <f>IF((AC$4-$G243)&lt;($C243+$B243),IF(AC$4=$G243+$B243,SUMIFS(INDEX('ABP REC Calc'!$G$6:$AB$69,,MATCH('ABP REC Deliveries'!$H243,'ABP REC Calc'!$G$5:$AB$5,0)),'ABP REC Calc'!$C$6:$C$69,'ABP REC Deliveries'!$E243,'ABP REC Calc'!$B$6:$B$69,'ABP REC Deliveries'!$F243),
IF(AC$4&gt;$G243,AB243*(1-Inputs_ByYear!$D$4),0)),0)</f>
        <v>29705.739552772018</v>
      </c>
      <c r="AD243" s="248">
        <f>IF((AD$4-$G243)&lt;($C243+$B243),IF(AD$4=$G243+$B243,SUMIFS(INDEX('ABP REC Calc'!$G$6:$AB$69,,MATCH('ABP REC Deliveries'!$H243,'ABP REC Calc'!$G$5:$AB$5,0)),'ABP REC Calc'!$C$6:$C$69,'ABP REC Deliveries'!$E243,'ABP REC Calc'!$B$6:$B$69,'ABP REC Deliveries'!$F243),
IF(AD$4&gt;$G243,AC243*(1-Inputs_ByYear!$D$4),0)),0)</f>
        <v>29557.210855008158</v>
      </c>
    </row>
    <row r="244" spans="2:30" ht="14.45" customHeight="1">
      <c r="B244" s="64">
        <v>1</v>
      </c>
      <c r="C244" s="64">
        <v>15</v>
      </c>
      <c r="D244" s="64" t="s">
        <v>229</v>
      </c>
      <c r="E244" s="234" t="s">
        <v>211</v>
      </c>
      <c r="F244" s="231" t="s">
        <v>230</v>
      </c>
      <c r="G244" s="231">
        <f t="shared" si="11"/>
        <v>2037</v>
      </c>
      <c r="H244" s="239" t="s">
        <v>35</v>
      </c>
      <c r="I244" s="247">
        <v>0</v>
      </c>
      <c r="J244" s="248">
        <f>IF((J$4-$G244)&lt;($C244+$B244),IF(J$4=$G244+$B244,SUMIFS(INDEX('ABP REC Calc'!$G$6:$AB$69,,MATCH('ABP REC Deliveries'!$H244,'ABP REC Calc'!$G$5:$AB$5,0)),'ABP REC Calc'!$C$6:$C$69,'ABP REC Deliveries'!$E244,'ABP REC Calc'!$B$6:$B$69,'ABP REC Deliveries'!$F244),
IF(J$4&gt;$G244,I244*(1-Inputs_ByYear!$D$4),0)),0)</f>
        <v>0</v>
      </c>
      <c r="K244" s="248">
        <f>IF((K$4-$G244)&lt;($C244+$B244),IF(K$4=$G244+$B244,SUMIFS(INDEX('ABP REC Calc'!$G$6:$AB$69,,MATCH('ABP REC Deliveries'!$H244,'ABP REC Calc'!$G$5:$AB$5,0)),'ABP REC Calc'!$C$6:$C$69,'ABP REC Deliveries'!$E244,'ABP REC Calc'!$B$6:$B$69,'ABP REC Deliveries'!$F244),
IF(K$4&gt;$G244,J244*(1-Inputs_ByYear!$D$4),0)),0)</f>
        <v>0</v>
      </c>
      <c r="L244" s="248">
        <f>IF((L$4-$G244)&lt;($C244+$B244),IF(L$4=$G244+$B244,SUMIFS(INDEX('ABP REC Calc'!$G$6:$AB$69,,MATCH('ABP REC Deliveries'!$H244,'ABP REC Calc'!$G$5:$AB$5,0)),'ABP REC Calc'!$C$6:$C$69,'ABP REC Deliveries'!$E244,'ABP REC Calc'!$B$6:$B$69,'ABP REC Deliveries'!$F244),
IF(L$4&gt;$G244,K244*(1-Inputs_ByYear!$D$4),0)),0)</f>
        <v>0</v>
      </c>
      <c r="M244" s="248">
        <f>IF((M$4-$G244)&lt;($C244+$B244),IF(M$4=$G244+$B244,SUMIFS(INDEX('ABP REC Calc'!$G$6:$AB$69,,MATCH('ABP REC Deliveries'!$H244,'ABP REC Calc'!$G$5:$AB$5,0)),'ABP REC Calc'!$C$6:$C$69,'ABP REC Deliveries'!$E244,'ABP REC Calc'!$B$6:$B$69,'ABP REC Deliveries'!$F244),
IF(M$4&gt;$G244,L244*(1-Inputs_ByYear!$D$4),0)),0)</f>
        <v>0</v>
      </c>
      <c r="N244" s="248">
        <f>IF((N$4-$G244)&lt;($C244+$B244),IF(N$4=$G244+$B244,SUMIFS(INDEX('ABP REC Calc'!$G$6:$AB$69,,MATCH('ABP REC Deliveries'!$H244,'ABP REC Calc'!$G$5:$AB$5,0)),'ABP REC Calc'!$C$6:$C$69,'ABP REC Deliveries'!$E244,'ABP REC Calc'!$B$6:$B$69,'ABP REC Deliveries'!$F244),
IF(N$4&gt;$G244,M244*(1-Inputs_ByYear!$D$4),0)),0)</f>
        <v>0</v>
      </c>
      <c r="O244" s="248">
        <f>IF((O$4-$G244)&lt;($C244+$B244),IF(O$4=$G244+$B244,SUMIFS(INDEX('ABP REC Calc'!$G$6:$AB$69,,MATCH('ABP REC Deliveries'!$H244,'ABP REC Calc'!$G$5:$AB$5,0)),'ABP REC Calc'!$C$6:$C$69,'ABP REC Deliveries'!$E244,'ABP REC Calc'!$B$6:$B$69,'ABP REC Deliveries'!$F244),
IF(O$4&gt;$G244,N244*(1-Inputs_ByYear!$D$4),0)),0)</f>
        <v>0</v>
      </c>
      <c r="P244" s="248">
        <f>IF((P$4-$G244)&lt;($C244+$B244),IF(P$4=$G244+$B244,SUMIFS(INDEX('ABP REC Calc'!$G$6:$AB$69,,MATCH('ABP REC Deliveries'!$H244,'ABP REC Calc'!$G$5:$AB$5,0)),'ABP REC Calc'!$C$6:$C$69,'ABP REC Deliveries'!$E244,'ABP REC Calc'!$B$6:$B$69,'ABP REC Deliveries'!$F244),
IF(P$4&gt;$G244,O244*(1-Inputs_ByYear!$D$4),0)),0)</f>
        <v>0</v>
      </c>
      <c r="Q244" s="248">
        <f>IF((Q$4-$G244)&lt;($C244+$B244),IF(Q$4=$G244+$B244,SUMIFS(INDEX('ABP REC Calc'!$G$6:$AB$69,,MATCH('ABP REC Deliveries'!$H244,'ABP REC Calc'!$G$5:$AB$5,0)),'ABP REC Calc'!$C$6:$C$69,'ABP REC Deliveries'!$E244,'ABP REC Calc'!$B$6:$B$69,'ABP REC Deliveries'!$F244),
IF(Q$4&gt;$G244,P244*(1-Inputs_ByYear!$D$4),0)),0)</f>
        <v>0</v>
      </c>
      <c r="R244" s="248">
        <f>IF((R$4-$G244)&lt;($C244+$B244),IF(R$4=$G244+$B244,SUMIFS(INDEX('ABP REC Calc'!$G$6:$AB$69,,MATCH('ABP REC Deliveries'!$H244,'ABP REC Calc'!$G$5:$AB$5,0)),'ABP REC Calc'!$C$6:$C$69,'ABP REC Deliveries'!$E244,'ABP REC Calc'!$B$6:$B$69,'ABP REC Deliveries'!$F244),
IF(R$4&gt;$G244,Q244*(1-Inputs_ByYear!$D$4),0)),0)</f>
        <v>0</v>
      </c>
      <c r="S244" s="248">
        <f>IF((S$4-$G244)&lt;($C244+$B244),IF(S$4=$G244+$B244,SUMIFS(INDEX('ABP REC Calc'!$G$6:$AB$69,,MATCH('ABP REC Deliveries'!$H244,'ABP REC Calc'!$G$5:$AB$5,0)),'ABP REC Calc'!$C$6:$C$69,'ABP REC Deliveries'!$E244,'ABP REC Calc'!$B$6:$B$69,'ABP REC Deliveries'!$F244),
IF(S$4&gt;$G244,R244*(1-Inputs_ByYear!$D$4),0)),0)</f>
        <v>0</v>
      </c>
      <c r="T244" s="248">
        <f>IF((T$4-$G244)&lt;($C244+$B244),IF(T$4=$G244+$B244,SUMIFS(INDEX('ABP REC Calc'!$G$6:$AB$69,,MATCH('ABP REC Deliveries'!$H244,'ABP REC Calc'!$G$5:$AB$5,0)),'ABP REC Calc'!$C$6:$C$69,'ABP REC Deliveries'!$E244,'ABP REC Calc'!$B$6:$B$69,'ABP REC Deliveries'!$F244),
IF(T$4&gt;$G244,S244*(1-Inputs_ByYear!$D$4),0)),0)</f>
        <v>0</v>
      </c>
      <c r="U244" s="248">
        <f>IF((U$4-$G244)&lt;($C244+$B244),IF(U$4=$G244+$B244,SUMIFS(INDEX('ABP REC Calc'!$G$6:$AB$69,,MATCH('ABP REC Deliveries'!$H244,'ABP REC Calc'!$G$5:$AB$5,0)),'ABP REC Calc'!$C$6:$C$69,'ABP REC Deliveries'!$E244,'ABP REC Calc'!$B$6:$B$69,'ABP REC Deliveries'!$F244),
IF(U$4&gt;$G244,T244*(1-Inputs_ByYear!$D$4),0)),0)</f>
        <v>0</v>
      </c>
      <c r="V244" s="248">
        <f>IF((V$4-$G244)&lt;($C244+$B244),IF(V$4=$G244+$B244,SUMIFS(INDEX('ABP REC Calc'!$G$6:$AB$69,,MATCH('ABP REC Deliveries'!$H244,'ABP REC Calc'!$G$5:$AB$5,0)),'ABP REC Calc'!$C$6:$C$69,'ABP REC Deliveries'!$E244,'ABP REC Calc'!$B$6:$B$69,'ABP REC Deliveries'!$F244),
IF(V$4&gt;$G244,U244*(1-Inputs_ByYear!$D$4),0)),0)</f>
        <v>0</v>
      </c>
      <c r="W244" s="248">
        <f>IF((W$4-$G244)&lt;($C244+$B244),IF(W$4=$G244+$B244,SUMIFS(INDEX('ABP REC Calc'!$G$6:$AB$69,,MATCH('ABP REC Deliveries'!$H244,'ABP REC Calc'!$G$5:$AB$5,0)),'ABP REC Calc'!$C$6:$C$69,'ABP REC Deliveries'!$E244,'ABP REC Calc'!$B$6:$B$69,'ABP REC Deliveries'!$F244),
IF(W$4&gt;$G244,V244*(1-Inputs_ByYear!$D$4),0)),0)</f>
        <v>30766.550307270158</v>
      </c>
      <c r="X244" s="248">
        <f>IF((X$4-$G244)&lt;($C244+$B244),IF(X$4=$G244+$B244,SUMIFS(INDEX('ABP REC Calc'!$G$6:$AB$69,,MATCH('ABP REC Deliveries'!$H244,'ABP REC Calc'!$G$5:$AB$5,0)),'ABP REC Calc'!$C$6:$C$69,'ABP REC Deliveries'!$E244,'ABP REC Calc'!$B$6:$B$69,'ABP REC Deliveries'!$F244),
IF(X$4&gt;$G244,W244*(1-Inputs_ByYear!$D$4),0)),0)</f>
        <v>30612.717555733805</v>
      </c>
      <c r="Y244" s="248">
        <f>IF((Y$4-$G244)&lt;($C244+$B244),IF(Y$4=$G244+$B244,SUMIFS(INDEX('ABP REC Calc'!$G$6:$AB$69,,MATCH('ABP REC Deliveries'!$H244,'ABP REC Calc'!$G$5:$AB$5,0)),'ABP REC Calc'!$C$6:$C$69,'ABP REC Deliveries'!$E244,'ABP REC Calc'!$B$6:$B$69,'ABP REC Deliveries'!$F244),
IF(Y$4&gt;$G244,X244*(1-Inputs_ByYear!$D$4),0)),0)</f>
        <v>30459.653967955135</v>
      </c>
      <c r="Z244" s="248">
        <f>IF((Z$4-$G244)&lt;($C244+$B244),IF(Z$4=$G244+$B244,SUMIFS(INDEX('ABP REC Calc'!$G$6:$AB$69,,MATCH('ABP REC Deliveries'!$H244,'ABP REC Calc'!$G$5:$AB$5,0)),'ABP REC Calc'!$C$6:$C$69,'ABP REC Deliveries'!$E244,'ABP REC Calc'!$B$6:$B$69,'ABP REC Deliveries'!$F244),
IF(Z$4&gt;$G244,Y244*(1-Inputs_ByYear!$D$4),0)),0)</f>
        <v>30307.35569811536</v>
      </c>
      <c r="AA244" s="248">
        <f>IF((AA$4-$G244)&lt;($C244+$B244),IF(AA$4=$G244+$B244,SUMIFS(INDEX('ABP REC Calc'!$G$6:$AB$69,,MATCH('ABP REC Deliveries'!$H244,'ABP REC Calc'!$G$5:$AB$5,0)),'ABP REC Calc'!$C$6:$C$69,'ABP REC Deliveries'!$E244,'ABP REC Calc'!$B$6:$B$69,'ABP REC Deliveries'!$F244),
IF(AA$4&gt;$G244,Z244*(1-Inputs_ByYear!$D$4),0)),0)</f>
        <v>30155.818919624784</v>
      </c>
      <c r="AB244" s="248">
        <f>IF((AB$4-$G244)&lt;($C244+$B244),IF(AB$4=$G244+$B244,SUMIFS(INDEX('ABP REC Calc'!$G$6:$AB$69,,MATCH('ABP REC Deliveries'!$H244,'ABP REC Calc'!$G$5:$AB$5,0)),'ABP REC Calc'!$C$6:$C$69,'ABP REC Deliveries'!$E244,'ABP REC Calc'!$B$6:$B$69,'ABP REC Deliveries'!$F244),
IF(AB$4&gt;$G244,AA244*(1-Inputs_ByYear!$D$4),0)),0)</f>
        <v>30005.039825026659</v>
      </c>
      <c r="AC244" s="248">
        <f>IF((AC$4-$G244)&lt;($C244+$B244),IF(AC$4=$G244+$B244,SUMIFS(INDEX('ABP REC Calc'!$G$6:$AB$69,,MATCH('ABP REC Deliveries'!$H244,'ABP REC Calc'!$G$5:$AB$5,0)),'ABP REC Calc'!$C$6:$C$69,'ABP REC Deliveries'!$E244,'ABP REC Calc'!$B$6:$B$69,'ABP REC Deliveries'!$F244),
IF(AC$4&gt;$G244,AB244*(1-Inputs_ByYear!$D$4),0)),0)</f>
        <v>29855.014625901527</v>
      </c>
      <c r="AD244" s="248">
        <f>IF((AD$4-$G244)&lt;($C244+$B244),IF(AD$4=$G244+$B244,SUMIFS(INDEX('ABP REC Calc'!$G$6:$AB$69,,MATCH('ABP REC Deliveries'!$H244,'ABP REC Calc'!$G$5:$AB$5,0)),'ABP REC Calc'!$C$6:$C$69,'ABP REC Deliveries'!$E244,'ABP REC Calc'!$B$6:$B$69,'ABP REC Deliveries'!$F244),
IF(AD$4&gt;$G244,AC244*(1-Inputs_ByYear!$D$4),0)),0)</f>
        <v>29705.739552772018</v>
      </c>
    </row>
    <row r="245" spans="2:30" ht="14.45" customHeight="1">
      <c r="B245" s="64">
        <v>1</v>
      </c>
      <c r="C245" s="64">
        <v>15</v>
      </c>
      <c r="D245" s="64" t="s">
        <v>229</v>
      </c>
      <c r="E245" s="234" t="s">
        <v>211</v>
      </c>
      <c r="F245" s="231" t="s">
        <v>230</v>
      </c>
      <c r="G245" s="231">
        <f t="shared" si="11"/>
        <v>2038</v>
      </c>
      <c r="H245" s="239" t="s">
        <v>36</v>
      </c>
      <c r="I245" s="247">
        <v>0</v>
      </c>
      <c r="J245" s="248">
        <f>IF((J$4-$G245)&lt;($C245+$B245),IF(J$4=$G245+$B245,SUMIFS(INDEX('ABP REC Calc'!$G$6:$AB$69,,MATCH('ABP REC Deliveries'!$H245,'ABP REC Calc'!$G$5:$AB$5,0)),'ABP REC Calc'!$C$6:$C$69,'ABP REC Deliveries'!$E245,'ABP REC Calc'!$B$6:$B$69,'ABP REC Deliveries'!$F245),
IF(J$4&gt;$G245,I245*(1-Inputs_ByYear!$D$4),0)),0)</f>
        <v>0</v>
      </c>
      <c r="K245" s="248">
        <f>IF((K$4-$G245)&lt;($C245+$B245),IF(K$4=$G245+$B245,SUMIFS(INDEX('ABP REC Calc'!$G$6:$AB$69,,MATCH('ABP REC Deliveries'!$H245,'ABP REC Calc'!$G$5:$AB$5,0)),'ABP REC Calc'!$C$6:$C$69,'ABP REC Deliveries'!$E245,'ABP REC Calc'!$B$6:$B$69,'ABP REC Deliveries'!$F245),
IF(K$4&gt;$G245,J245*(1-Inputs_ByYear!$D$4),0)),0)</f>
        <v>0</v>
      </c>
      <c r="L245" s="248">
        <f>IF((L$4-$G245)&lt;($C245+$B245),IF(L$4=$G245+$B245,SUMIFS(INDEX('ABP REC Calc'!$G$6:$AB$69,,MATCH('ABP REC Deliveries'!$H245,'ABP REC Calc'!$G$5:$AB$5,0)),'ABP REC Calc'!$C$6:$C$69,'ABP REC Deliveries'!$E245,'ABP REC Calc'!$B$6:$B$69,'ABP REC Deliveries'!$F245),
IF(L$4&gt;$G245,K245*(1-Inputs_ByYear!$D$4),0)),0)</f>
        <v>0</v>
      </c>
      <c r="M245" s="248">
        <f>IF((M$4-$G245)&lt;($C245+$B245),IF(M$4=$G245+$B245,SUMIFS(INDEX('ABP REC Calc'!$G$6:$AB$69,,MATCH('ABP REC Deliveries'!$H245,'ABP REC Calc'!$G$5:$AB$5,0)),'ABP REC Calc'!$C$6:$C$69,'ABP REC Deliveries'!$E245,'ABP REC Calc'!$B$6:$B$69,'ABP REC Deliveries'!$F245),
IF(M$4&gt;$G245,L245*(1-Inputs_ByYear!$D$4),0)),0)</f>
        <v>0</v>
      </c>
      <c r="N245" s="248">
        <f>IF((N$4-$G245)&lt;($C245+$B245),IF(N$4=$G245+$B245,SUMIFS(INDEX('ABP REC Calc'!$G$6:$AB$69,,MATCH('ABP REC Deliveries'!$H245,'ABP REC Calc'!$G$5:$AB$5,0)),'ABP REC Calc'!$C$6:$C$69,'ABP REC Deliveries'!$E245,'ABP REC Calc'!$B$6:$B$69,'ABP REC Deliveries'!$F245),
IF(N$4&gt;$G245,M245*(1-Inputs_ByYear!$D$4),0)),0)</f>
        <v>0</v>
      </c>
      <c r="O245" s="248">
        <f>IF((O$4-$G245)&lt;($C245+$B245),IF(O$4=$G245+$B245,SUMIFS(INDEX('ABP REC Calc'!$G$6:$AB$69,,MATCH('ABP REC Deliveries'!$H245,'ABP REC Calc'!$G$5:$AB$5,0)),'ABP REC Calc'!$C$6:$C$69,'ABP REC Deliveries'!$E245,'ABP REC Calc'!$B$6:$B$69,'ABP REC Deliveries'!$F245),
IF(O$4&gt;$G245,N245*(1-Inputs_ByYear!$D$4),0)),0)</f>
        <v>0</v>
      </c>
      <c r="P245" s="248">
        <f>IF((P$4-$G245)&lt;($C245+$B245),IF(P$4=$G245+$B245,SUMIFS(INDEX('ABP REC Calc'!$G$6:$AB$69,,MATCH('ABP REC Deliveries'!$H245,'ABP REC Calc'!$G$5:$AB$5,0)),'ABP REC Calc'!$C$6:$C$69,'ABP REC Deliveries'!$E245,'ABP REC Calc'!$B$6:$B$69,'ABP REC Deliveries'!$F245),
IF(P$4&gt;$G245,O245*(1-Inputs_ByYear!$D$4),0)),0)</f>
        <v>0</v>
      </c>
      <c r="Q245" s="248">
        <f>IF((Q$4-$G245)&lt;($C245+$B245),IF(Q$4=$G245+$B245,SUMIFS(INDEX('ABP REC Calc'!$G$6:$AB$69,,MATCH('ABP REC Deliveries'!$H245,'ABP REC Calc'!$G$5:$AB$5,0)),'ABP REC Calc'!$C$6:$C$69,'ABP REC Deliveries'!$E245,'ABP REC Calc'!$B$6:$B$69,'ABP REC Deliveries'!$F245),
IF(Q$4&gt;$G245,P245*(1-Inputs_ByYear!$D$4),0)),0)</f>
        <v>0</v>
      </c>
      <c r="R245" s="248">
        <f>IF((R$4-$G245)&lt;($C245+$B245),IF(R$4=$G245+$B245,SUMIFS(INDEX('ABP REC Calc'!$G$6:$AB$69,,MATCH('ABP REC Deliveries'!$H245,'ABP REC Calc'!$G$5:$AB$5,0)),'ABP REC Calc'!$C$6:$C$69,'ABP REC Deliveries'!$E245,'ABP REC Calc'!$B$6:$B$69,'ABP REC Deliveries'!$F245),
IF(R$4&gt;$G245,Q245*(1-Inputs_ByYear!$D$4),0)),0)</f>
        <v>0</v>
      </c>
      <c r="S245" s="248">
        <f>IF((S$4-$G245)&lt;($C245+$B245),IF(S$4=$G245+$B245,SUMIFS(INDEX('ABP REC Calc'!$G$6:$AB$69,,MATCH('ABP REC Deliveries'!$H245,'ABP REC Calc'!$G$5:$AB$5,0)),'ABP REC Calc'!$C$6:$C$69,'ABP REC Deliveries'!$E245,'ABP REC Calc'!$B$6:$B$69,'ABP REC Deliveries'!$F245),
IF(S$4&gt;$G245,R245*(1-Inputs_ByYear!$D$4),0)),0)</f>
        <v>0</v>
      </c>
      <c r="T245" s="248">
        <f>IF((T$4-$G245)&lt;($C245+$B245),IF(T$4=$G245+$B245,SUMIFS(INDEX('ABP REC Calc'!$G$6:$AB$69,,MATCH('ABP REC Deliveries'!$H245,'ABP REC Calc'!$G$5:$AB$5,0)),'ABP REC Calc'!$C$6:$C$69,'ABP REC Deliveries'!$E245,'ABP REC Calc'!$B$6:$B$69,'ABP REC Deliveries'!$F245),
IF(T$4&gt;$G245,S245*(1-Inputs_ByYear!$D$4),0)),0)</f>
        <v>0</v>
      </c>
      <c r="U245" s="248">
        <f>IF((U$4-$G245)&lt;($C245+$B245),IF(U$4=$G245+$B245,SUMIFS(INDEX('ABP REC Calc'!$G$6:$AB$69,,MATCH('ABP REC Deliveries'!$H245,'ABP REC Calc'!$G$5:$AB$5,0)),'ABP REC Calc'!$C$6:$C$69,'ABP REC Deliveries'!$E245,'ABP REC Calc'!$B$6:$B$69,'ABP REC Deliveries'!$F245),
IF(U$4&gt;$G245,T245*(1-Inputs_ByYear!$D$4),0)),0)</f>
        <v>0</v>
      </c>
      <c r="V245" s="248">
        <f>IF((V$4-$G245)&lt;($C245+$B245),IF(V$4=$G245+$B245,SUMIFS(INDEX('ABP REC Calc'!$G$6:$AB$69,,MATCH('ABP REC Deliveries'!$H245,'ABP REC Calc'!$G$5:$AB$5,0)),'ABP REC Calc'!$C$6:$C$69,'ABP REC Deliveries'!$E245,'ABP REC Calc'!$B$6:$B$69,'ABP REC Deliveries'!$F245),
IF(V$4&gt;$G245,U245*(1-Inputs_ByYear!$D$4),0)),0)</f>
        <v>0</v>
      </c>
      <c r="W245" s="248">
        <f>IF((W$4-$G245)&lt;($C245+$B245),IF(W$4=$G245+$B245,SUMIFS(INDEX('ABP REC Calc'!$G$6:$AB$69,,MATCH('ABP REC Deliveries'!$H245,'ABP REC Calc'!$G$5:$AB$5,0)),'ABP REC Calc'!$C$6:$C$69,'ABP REC Deliveries'!$E245,'ABP REC Calc'!$B$6:$B$69,'ABP REC Deliveries'!$F245),
IF(W$4&gt;$G245,V245*(1-Inputs_ByYear!$D$4),0)),0)</f>
        <v>0</v>
      </c>
      <c r="X245" s="248">
        <f>IF((X$4-$G245)&lt;($C245+$B245),IF(X$4=$G245+$B245,SUMIFS(INDEX('ABP REC Calc'!$G$6:$AB$69,,MATCH('ABP REC Deliveries'!$H245,'ABP REC Calc'!$G$5:$AB$5,0)),'ABP REC Calc'!$C$6:$C$69,'ABP REC Deliveries'!$E245,'ABP REC Calc'!$B$6:$B$69,'ABP REC Deliveries'!$F245),
IF(X$4&gt;$G245,W245*(1-Inputs_ByYear!$D$4),0)),0)</f>
        <v>30766.550307270158</v>
      </c>
      <c r="Y245" s="248">
        <f>IF((Y$4-$G245)&lt;($C245+$B245),IF(Y$4=$G245+$B245,SUMIFS(INDEX('ABP REC Calc'!$G$6:$AB$69,,MATCH('ABP REC Deliveries'!$H245,'ABP REC Calc'!$G$5:$AB$5,0)),'ABP REC Calc'!$C$6:$C$69,'ABP REC Deliveries'!$E245,'ABP REC Calc'!$B$6:$B$69,'ABP REC Deliveries'!$F245),
IF(Y$4&gt;$G245,X245*(1-Inputs_ByYear!$D$4),0)),0)</f>
        <v>30612.717555733805</v>
      </c>
      <c r="Z245" s="248">
        <f>IF((Z$4-$G245)&lt;($C245+$B245),IF(Z$4=$G245+$B245,SUMIFS(INDEX('ABP REC Calc'!$G$6:$AB$69,,MATCH('ABP REC Deliveries'!$H245,'ABP REC Calc'!$G$5:$AB$5,0)),'ABP REC Calc'!$C$6:$C$69,'ABP REC Deliveries'!$E245,'ABP REC Calc'!$B$6:$B$69,'ABP REC Deliveries'!$F245),
IF(Z$4&gt;$G245,Y245*(1-Inputs_ByYear!$D$4),0)),0)</f>
        <v>30459.653967955135</v>
      </c>
      <c r="AA245" s="248">
        <f>IF((AA$4-$G245)&lt;($C245+$B245),IF(AA$4=$G245+$B245,SUMIFS(INDEX('ABP REC Calc'!$G$6:$AB$69,,MATCH('ABP REC Deliveries'!$H245,'ABP REC Calc'!$G$5:$AB$5,0)),'ABP REC Calc'!$C$6:$C$69,'ABP REC Deliveries'!$E245,'ABP REC Calc'!$B$6:$B$69,'ABP REC Deliveries'!$F245),
IF(AA$4&gt;$G245,Z245*(1-Inputs_ByYear!$D$4),0)),0)</f>
        <v>30307.35569811536</v>
      </c>
      <c r="AB245" s="248">
        <f>IF((AB$4-$G245)&lt;($C245+$B245),IF(AB$4=$G245+$B245,SUMIFS(INDEX('ABP REC Calc'!$G$6:$AB$69,,MATCH('ABP REC Deliveries'!$H245,'ABP REC Calc'!$G$5:$AB$5,0)),'ABP REC Calc'!$C$6:$C$69,'ABP REC Deliveries'!$E245,'ABP REC Calc'!$B$6:$B$69,'ABP REC Deliveries'!$F245),
IF(AB$4&gt;$G245,AA245*(1-Inputs_ByYear!$D$4),0)),0)</f>
        <v>30155.818919624784</v>
      </c>
      <c r="AC245" s="248">
        <f>IF((AC$4-$G245)&lt;($C245+$B245),IF(AC$4=$G245+$B245,SUMIFS(INDEX('ABP REC Calc'!$G$6:$AB$69,,MATCH('ABP REC Deliveries'!$H245,'ABP REC Calc'!$G$5:$AB$5,0)),'ABP REC Calc'!$C$6:$C$69,'ABP REC Deliveries'!$E245,'ABP REC Calc'!$B$6:$B$69,'ABP REC Deliveries'!$F245),
IF(AC$4&gt;$G245,AB245*(1-Inputs_ByYear!$D$4),0)),0)</f>
        <v>30005.039825026659</v>
      </c>
      <c r="AD245" s="248">
        <f>IF((AD$4-$G245)&lt;($C245+$B245),IF(AD$4=$G245+$B245,SUMIFS(INDEX('ABP REC Calc'!$G$6:$AB$69,,MATCH('ABP REC Deliveries'!$H245,'ABP REC Calc'!$G$5:$AB$5,0)),'ABP REC Calc'!$C$6:$C$69,'ABP REC Deliveries'!$E245,'ABP REC Calc'!$B$6:$B$69,'ABP REC Deliveries'!$F245),
IF(AD$4&gt;$G245,AC245*(1-Inputs_ByYear!$D$4),0)),0)</f>
        <v>29855.014625901527</v>
      </c>
    </row>
    <row r="246" spans="2:30" ht="14.45" customHeight="1">
      <c r="B246" s="64">
        <v>1</v>
      </c>
      <c r="C246" s="64">
        <v>15</v>
      </c>
      <c r="D246" s="64" t="s">
        <v>229</v>
      </c>
      <c r="E246" s="234" t="s">
        <v>211</v>
      </c>
      <c r="F246" s="231" t="s">
        <v>230</v>
      </c>
      <c r="G246" s="231">
        <f t="shared" si="11"/>
        <v>2039</v>
      </c>
      <c r="H246" s="239" t="s">
        <v>37</v>
      </c>
      <c r="I246" s="247">
        <v>0</v>
      </c>
      <c r="J246" s="248">
        <f>IF((J$4-$G246)&lt;($C246+$B246),IF(J$4=$G246+$B246,SUMIFS(INDEX('ABP REC Calc'!$G$6:$AB$69,,MATCH('ABP REC Deliveries'!$H246,'ABP REC Calc'!$G$5:$AB$5,0)),'ABP REC Calc'!$C$6:$C$69,'ABP REC Deliveries'!$E246,'ABP REC Calc'!$B$6:$B$69,'ABP REC Deliveries'!$F246),
IF(J$4&gt;$G246,I246*(1-Inputs_ByYear!$D$4),0)),0)</f>
        <v>0</v>
      </c>
      <c r="K246" s="248">
        <f>IF((K$4-$G246)&lt;($C246+$B246),IF(K$4=$G246+$B246,SUMIFS(INDEX('ABP REC Calc'!$G$6:$AB$69,,MATCH('ABP REC Deliveries'!$H246,'ABP REC Calc'!$G$5:$AB$5,0)),'ABP REC Calc'!$C$6:$C$69,'ABP REC Deliveries'!$E246,'ABP REC Calc'!$B$6:$B$69,'ABP REC Deliveries'!$F246),
IF(K$4&gt;$G246,J246*(1-Inputs_ByYear!$D$4),0)),0)</f>
        <v>0</v>
      </c>
      <c r="L246" s="248">
        <f>IF((L$4-$G246)&lt;($C246+$B246),IF(L$4=$G246+$B246,SUMIFS(INDEX('ABP REC Calc'!$G$6:$AB$69,,MATCH('ABP REC Deliveries'!$H246,'ABP REC Calc'!$G$5:$AB$5,0)),'ABP REC Calc'!$C$6:$C$69,'ABP REC Deliveries'!$E246,'ABP REC Calc'!$B$6:$B$69,'ABP REC Deliveries'!$F246),
IF(L$4&gt;$G246,K246*(1-Inputs_ByYear!$D$4),0)),0)</f>
        <v>0</v>
      </c>
      <c r="M246" s="248">
        <f>IF((M$4-$G246)&lt;($C246+$B246),IF(M$4=$G246+$B246,SUMIFS(INDEX('ABP REC Calc'!$G$6:$AB$69,,MATCH('ABP REC Deliveries'!$H246,'ABP REC Calc'!$G$5:$AB$5,0)),'ABP REC Calc'!$C$6:$C$69,'ABP REC Deliveries'!$E246,'ABP REC Calc'!$B$6:$B$69,'ABP REC Deliveries'!$F246),
IF(M$4&gt;$G246,L246*(1-Inputs_ByYear!$D$4),0)),0)</f>
        <v>0</v>
      </c>
      <c r="N246" s="248">
        <f>IF((N$4-$G246)&lt;($C246+$B246),IF(N$4=$G246+$B246,SUMIFS(INDEX('ABP REC Calc'!$G$6:$AB$69,,MATCH('ABP REC Deliveries'!$H246,'ABP REC Calc'!$G$5:$AB$5,0)),'ABP REC Calc'!$C$6:$C$69,'ABP REC Deliveries'!$E246,'ABP REC Calc'!$B$6:$B$69,'ABP REC Deliveries'!$F246),
IF(N$4&gt;$G246,M246*(1-Inputs_ByYear!$D$4),0)),0)</f>
        <v>0</v>
      </c>
      <c r="O246" s="248">
        <f>IF((O$4-$G246)&lt;($C246+$B246),IF(O$4=$G246+$B246,SUMIFS(INDEX('ABP REC Calc'!$G$6:$AB$69,,MATCH('ABP REC Deliveries'!$H246,'ABP REC Calc'!$G$5:$AB$5,0)),'ABP REC Calc'!$C$6:$C$69,'ABP REC Deliveries'!$E246,'ABP REC Calc'!$B$6:$B$69,'ABP REC Deliveries'!$F246),
IF(O$4&gt;$G246,N246*(1-Inputs_ByYear!$D$4),0)),0)</f>
        <v>0</v>
      </c>
      <c r="P246" s="248">
        <f>IF((P$4-$G246)&lt;($C246+$B246),IF(P$4=$G246+$B246,SUMIFS(INDEX('ABP REC Calc'!$G$6:$AB$69,,MATCH('ABP REC Deliveries'!$H246,'ABP REC Calc'!$G$5:$AB$5,0)),'ABP REC Calc'!$C$6:$C$69,'ABP REC Deliveries'!$E246,'ABP REC Calc'!$B$6:$B$69,'ABP REC Deliveries'!$F246),
IF(P$4&gt;$G246,O246*(1-Inputs_ByYear!$D$4),0)),0)</f>
        <v>0</v>
      </c>
      <c r="Q246" s="248">
        <f>IF((Q$4-$G246)&lt;($C246+$B246),IF(Q$4=$G246+$B246,SUMIFS(INDEX('ABP REC Calc'!$G$6:$AB$69,,MATCH('ABP REC Deliveries'!$H246,'ABP REC Calc'!$G$5:$AB$5,0)),'ABP REC Calc'!$C$6:$C$69,'ABP REC Deliveries'!$E246,'ABP REC Calc'!$B$6:$B$69,'ABP REC Deliveries'!$F246),
IF(Q$4&gt;$G246,P246*(1-Inputs_ByYear!$D$4),0)),0)</f>
        <v>0</v>
      </c>
      <c r="R246" s="248">
        <f>IF((R$4-$G246)&lt;($C246+$B246),IF(R$4=$G246+$B246,SUMIFS(INDEX('ABP REC Calc'!$G$6:$AB$69,,MATCH('ABP REC Deliveries'!$H246,'ABP REC Calc'!$G$5:$AB$5,0)),'ABP REC Calc'!$C$6:$C$69,'ABP REC Deliveries'!$E246,'ABP REC Calc'!$B$6:$B$69,'ABP REC Deliveries'!$F246),
IF(R$4&gt;$G246,Q246*(1-Inputs_ByYear!$D$4),0)),0)</f>
        <v>0</v>
      </c>
      <c r="S246" s="248">
        <f>IF((S$4-$G246)&lt;($C246+$B246),IF(S$4=$G246+$B246,SUMIFS(INDEX('ABP REC Calc'!$G$6:$AB$69,,MATCH('ABP REC Deliveries'!$H246,'ABP REC Calc'!$G$5:$AB$5,0)),'ABP REC Calc'!$C$6:$C$69,'ABP REC Deliveries'!$E246,'ABP REC Calc'!$B$6:$B$69,'ABP REC Deliveries'!$F246),
IF(S$4&gt;$G246,R246*(1-Inputs_ByYear!$D$4),0)),0)</f>
        <v>0</v>
      </c>
      <c r="T246" s="248">
        <f>IF((T$4-$G246)&lt;($C246+$B246),IF(T$4=$G246+$B246,SUMIFS(INDEX('ABP REC Calc'!$G$6:$AB$69,,MATCH('ABP REC Deliveries'!$H246,'ABP REC Calc'!$G$5:$AB$5,0)),'ABP REC Calc'!$C$6:$C$69,'ABP REC Deliveries'!$E246,'ABP REC Calc'!$B$6:$B$69,'ABP REC Deliveries'!$F246),
IF(T$4&gt;$G246,S246*(1-Inputs_ByYear!$D$4),0)),0)</f>
        <v>0</v>
      </c>
      <c r="U246" s="248">
        <f>IF((U$4-$G246)&lt;($C246+$B246),IF(U$4=$G246+$B246,SUMIFS(INDEX('ABP REC Calc'!$G$6:$AB$69,,MATCH('ABP REC Deliveries'!$H246,'ABP REC Calc'!$G$5:$AB$5,0)),'ABP REC Calc'!$C$6:$C$69,'ABP REC Deliveries'!$E246,'ABP REC Calc'!$B$6:$B$69,'ABP REC Deliveries'!$F246),
IF(U$4&gt;$G246,T246*(1-Inputs_ByYear!$D$4),0)),0)</f>
        <v>0</v>
      </c>
      <c r="V246" s="248">
        <f>IF((V$4-$G246)&lt;($C246+$B246),IF(V$4=$G246+$B246,SUMIFS(INDEX('ABP REC Calc'!$G$6:$AB$69,,MATCH('ABP REC Deliveries'!$H246,'ABP REC Calc'!$G$5:$AB$5,0)),'ABP REC Calc'!$C$6:$C$69,'ABP REC Deliveries'!$E246,'ABP REC Calc'!$B$6:$B$69,'ABP REC Deliveries'!$F246),
IF(V$4&gt;$G246,U246*(1-Inputs_ByYear!$D$4),0)),0)</f>
        <v>0</v>
      </c>
      <c r="W246" s="248">
        <f>IF((W$4-$G246)&lt;($C246+$B246),IF(W$4=$G246+$B246,SUMIFS(INDEX('ABP REC Calc'!$G$6:$AB$69,,MATCH('ABP REC Deliveries'!$H246,'ABP REC Calc'!$G$5:$AB$5,0)),'ABP REC Calc'!$C$6:$C$69,'ABP REC Deliveries'!$E246,'ABP REC Calc'!$B$6:$B$69,'ABP REC Deliveries'!$F246),
IF(W$4&gt;$G246,V246*(1-Inputs_ByYear!$D$4),0)),0)</f>
        <v>0</v>
      </c>
      <c r="X246" s="248">
        <f>IF((X$4-$G246)&lt;($C246+$B246),IF(X$4=$G246+$B246,SUMIFS(INDEX('ABP REC Calc'!$G$6:$AB$69,,MATCH('ABP REC Deliveries'!$H246,'ABP REC Calc'!$G$5:$AB$5,0)),'ABP REC Calc'!$C$6:$C$69,'ABP REC Deliveries'!$E246,'ABP REC Calc'!$B$6:$B$69,'ABP REC Deliveries'!$F246),
IF(X$4&gt;$G246,W246*(1-Inputs_ByYear!$D$4),0)),0)</f>
        <v>0</v>
      </c>
      <c r="Y246" s="248">
        <f>IF((Y$4-$G246)&lt;($C246+$B246),IF(Y$4=$G246+$B246,SUMIFS(INDEX('ABP REC Calc'!$G$6:$AB$69,,MATCH('ABP REC Deliveries'!$H246,'ABP REC Calc'!$G$5:$AB$5,0)),'ABP REC Calc'!$C$6:$C$69,'ABP REC Deliveries'!$E246,'ABP REC Calc'!$B$6:$B$69,'ABP REC Deliveries'!$F246),
IF(Y$4&gt;$G246,X246*(1-Inputs_ByYear!$D$4),0)),0)</f>
        <v>30766.550307270158</v>
      </c>
      <c r="Z246" s="248">
        <f>IF((Z$4-$G246)&lt;($C246+$B246),IF(Z$4=$G246+$B246,SUMIFS(INDEX('ABP REC Calc'!$G$6:$AB$69,,MATCH('ABP REC Deliveries'!$H246,'ABP REC Calc'!$G$5:$AB$5,0)),'ABP REC Calc'!$C$6:$C$69,'ABP REC Deliveries'!$E246,'ABP REC Calc'!$B$6:$B$69,'ABP REC Deliveries'!$F246),
IF(Z$4&gt;$G246,Y246*(1-Inputs_ByYear!$D$4),0)),0)</f>
        <v>30612.717555733805</v>
      </c>
      <c r="AA246" s="248">
        <f>IF((AA$4-$G246)&lt;($C246+$B246),IF(AA$4=$G246+$B246,SUMIFS(INDEX('ABP REC Calc'!$G$6:$AB$69,,MATCH('ABP REC Deliveries'!$H246,'ABP REC Calc'!$G$5:$AB$5,0)),'ABP REC Calc'!$C$6:$C$69,'ABP REC Deliveries'!$E246,'ABP REC Calc'!$B$6:$B$69,'ABP REC Deliveries'!$F246),
IF(AA$4&gt;$G246,Z246*(1-Inputs_ByYear!$D$4),0)),0)</f>
        <v>30459.653967955135</v>
      </c>
      <c r="AB246" s="248">
        <f>IF((AB$4-$G246)&lt;($C246+$B246),IF(AB$4=$G246+$B246,SUMIFS(INDEX('ABP REC Calc'!$G$6:$AB$69,,MATCH('ABP REC Deliveries'!$H246,'ABP REC Calc'!$G$5:$AB$5,0)),'ABP REC Calc'!$C$6:$C$69,'ABP REC Deliveries'!$E246,'ABP REC Calc'!$B$6:$B$69,'ABP REC Deliveries'!$F246),
IF(AB$4&gt;$G246,AA246*(1-Inputs_ByYear!$D$4),0)),0)</f>
        <v>30307.35569811536</v>
      </c>
      <c r="AC246" s="248">
        <f>IF((AC$4-$G246)&lt;($C246+$B246),IF(AC$4=$G246+$B246,SUMIFS(INDEX('ABP REC Calc'!$G$6:$AB$69,,MATCH('ABP REC Deliveries'!$H246,'ABP REC Calc'!$G$5:$AB$5,0)),'ABP REC Calc'!$C$6:$C$69,'ABP REC Deliveries'!$E246,'ABP REC Calc'!$B$6:$B$69,'ABP REC Deliveries'!$F246),
IF(AC$4&gt;$G246,AB246*(1-Inputs_ByYear!$D$4),0)),0)</f>
        <v>30155.818919624784</v>
      </c>
      <c r="AD246" s="248">
        <f>IF((AD$4-$G246)&lt;($C246+$B246),IF(AD$4=$G246+$B246,SUMIFS(INDEX('ABP REC Calc'!$G$6:$AB$69,,MATCH('ABP REC Deliveries'!$H246,'ABP REC Calc'!$G$5:$AB$5,0)),'ABP REC Calc'!$C$6:$C$69,'ABP REC Deliveries'!$E246,'ABP REC Calc'!$B$6:$B$69,'ABP REC Deliveries'!$F246),
IF(AD$4&gt;$G246,AC246*(1-Inputs_ByYear!$D$4),0)),0)</f>
        <v>30005.039825026659</v>
      </c>
    </row>
    <row r="247" spans="2:30" ht="14.45" customHeight="1">
      <c r="B247" s="64">
        <v>1</v>
      </c>
      <c r="C247" s="64">
        <v>15</v>
      </c>
      <c r="D247" s="64" t="s">
        <v>229</v>
      </c>
      <c r="E247" s="234" t="s">
        <v>211</v>
      </c>
      <c r="F247" s="231" t="s">
        <v>230</v>
      </c>
      <c r="G247" s="231">
        <f t="shared" si="11"/>
        <v>2040</v>
      </c>
      <c r="H247" s="239" t="s">
        <v>38</v>
      </c>
      <c r="I247" s="247">
        <v>0</v>
      </c>
      <c r="J247" s="248">
        <f>IF((J$4-$G247)&lt;($C247+$B247),IF(J$4=$G247+$B247,SUMIFS(INDEX('ABP REC Calc'!$G$6:$AB$69,,MATCH('ABP REC Deliveries'!$H247,'ABP REC Calc'!$G$5:$AB$5,0)),'ABP REC Calc'!$C$6:$C$69,'ABP REC Deliveries'!$E247,'ABP REC Calc'!$B$6:$B$69,'ABP REC Deliveries'!$F247),
IF(J$4&gt;$G247,I247*(1-Inputs_ByYear!$D$4),0)),0)</f>
        <v>0</v>
      </c>
      <c r="K247" s="248">
        <f>IF((K$4-$G247)&lt;($C247+$B247),IF(K$4=$G247+$B247,SUMIFS(INDEX('ABP REC Calc'!$G$6:$AB$69,,MATCH('ABP REC Deliveries'!$H247,'ABP REC Calc'!$G$5:$AB$5,0)),'ABP REC Calc'!$C$6:$C$69,'ABP REC Deliveries'!$E247,'ABP REC Calc'!$B$6:$B$69,'ABP REC Deliveries'!$F247),
IF(K$4&gt;$G247,J247*(1-Inputs_ByYear!$D$4),0)),0)</f>
        <v>0</v>
      </c>
      <c r="L247" s="248">
        <f>IF((L$4-$G247)&lt;($C247+$B247),IF(L$4=$G247+$B247,SUMIFS(INDEX('ABP REC Calc'!$G$6:$AB$69,,MATCH('ABP REC Deliveries'!$H247,'ABP REC Calc'!$G$5:$AB$5,0)),'ABP REC Calc'!$C$6:$C$69,'ABP REC Deliveries'!$E247,'ABP REC Calc'!$B$6:$B$69,'ABP REC Deliveries'!$F247),
IF(L$4&gt;$G247,K247*(1-Inputs_ByYear!$D$4),0)),0)</f>
        <v>0</v>
      </c>
      <c r="M247" s="248">
        <f>IF((M$4-$G247)&lt;($C247+$B247),IF(M$4=$G247+$B247,SUMIFS(INDEX('ABP REC Calc'!$G$6:$AB$69,,MATCH('ABP REC Deliveries'!$H247,'ABP REC Calc'!$G$5:$AB$5,0)),'ABP REC Calc'!$C$6:$C$69,'ABP REC Deliveries'!$E247,'ABP REC Calc'!$B$6:$B$69,'ABP REC Deliveries'!$F247),
IF(M$4&gt;$G247,L247*(1-Inputs_ByYear!$D$4),0)),0)</f>
        <v>0</v>
      </c>
      <c r="N247" s="248">
        <f>IF((N$4-$G247)&lt;($C247+$B247),IF(N$4=$G247+$B247,SUMIFS(INDEX('ABP REC Calc'!$G$6:$AB$69,,MATCH('ABP REC Deliveries'!$H247,'ABP REC Calc'!$G$5:$AB$5,0)),'ABP REC Calc'!$C$6:$C$69,'ABP REC Deliveries'!$E247,'ABP REC Calc'!$B$6:$B$69,'ABP REC Deliveries'!$F247),
IF(N$4&gt;$G247,M247*(1-Inputs_ByYear!$D$4),0)),0)</f>
        <v>0</v>
      </c>
      <c r="O247" s="248">
        <f>IF((O$4-$G247)&lt;($C247+$B247),IF(O$4=$G247+$B247,SUMIFS(INDEX('ABP REC Calc'!$G$6:$AB$69,,MATCH('ABP REC Deliveries'!$H247,'ABP REC Calc'!$G$5:$AB$5,0)),'ABP REC Calc'!$C$6:$C$69,'ABP REC Deliveries'!$E247,'ABP REC Calc'!$B$6:$B$69,'ABP REC Deliveries'!$F247),
IF(O$4&gt;$G247,N247*(1-Inputs_ByYear!$D$4),0)),0)</f>
        <v>0</v>
      </c>
      <c r="P247" s="248">
        <f>IF((P$4-$G247)&lt;($C247+$B247),IF(P$4=$G247+$B247,SUMIFS(INDEX('ABP REC Calc'!$G$6:$AB$69,,MATCH('ABP REC Deliveries'!$H247,'ABP REC Calc'!$G$5:$AB$5,0)),'ABP REC Calc'!$C$6:$C$69,'ABP REC Deliveries'!$E247,'ABP REC Calc'!$B$6:$B$69,'ABP REC Deliveries'!$F247),
IF(P$4&gt;$G247,O247*(1-Inputs_ByYear!$D$4),0)),0)</f>
        <v>0</v>
      </c>
      <c r="Q247" s="248">
        <f>IF((Q$4-$G247)&lt;($C247+$B247),IF(Q$4=$G247+$B247,SUMIFS(INDEX('ABP REC Calc'!$G$6:$AB$69,,MATCH('ABP REC Deliveries'!$H247,'ABP REC Calc'!$G$5:$AB$5,0)),'ABP REC Calc'!$C$6:$C$69,'ABP REC Deliveries'!$E247,'ABP REC Calc'!$B$6:$B$69,'ABP REC Deliveries'!$F247),
IF(Q$4&gt;$G247,P247*(1-Inputs_ByYear!$D$4),0)),0)</f>
        <v>0</v>
      </c>
      <c r="R247" s="248">
        <f>IF((R$4-$G247)&lt;($C247+$B247),IF(R$4=$G247+$B247,SUMIFS(INDEX('ABP REC Calc'!$G$6:$AB$69,,MATCH('ABP REC Deliveries'!$H247,'ABP REC Calc'!$G$5:$AB$5,0)),'ABP REC Calc'!$C$6:$C$69,'ABP REC Deliveries'!$E247,'ABP REC Calc'!$B$6:$B$69,'ABP REC Deliveries'!$F247),
IF(R$4&gt;$G247,Q247*(1-Inputs_ByYear!$D$4),0)),0)</f>
        <v>0</v>
      </c>
      <c r="S247" s="248">
        <f>IF((S$4-$G247)&lt;($C247+$B247),IF(S$4=$G247+$B247,SUMIFS(INDEX('ABP REC Calc'!$G$6:$AB$69,,MATCH('ABP REC Deliveries'!$H247,'ABP REC Calc'!$G$5:$AB$5,0)),'ABP REC Calc'!$C$6:$C$69,'ABP REC Deliveries'!$E247,'ABP REC Calc'!$B$6:$B$69,'ABP REC Deliveries'!$F247),
IF(S$4&gt;$G247,R247*(1-Inputs_ByYear!$D$4),0)),0)</f>
        <v>0</v>
      </c>
      <c r="T247" s="248">
        <f>IF((T$4-$G247)&lt;($C247+$B247),IF(T$4=$G247+$B247,SUMIFS(INDEX('ABP REC Calc'!$G$6:$AB$69,,MATCH('ABP REC Deliveries'!$H247,'ABP REC Calc'!$G$5:$AB$5,0)),'ABP REC Calc'!$C$6:$C$69,'ABP REC Deliveries'!$E247,'ABP REC Calc'!$B$6:$B$69,'ABP REC Deliveries'!$F247),
IF(T$4&gt;$G247,S247*(1-Inputs_ByYear!$D$4),0)),0)</f>
        <v>0</v>
      </c>
      <c r="U247" s="248">
        <f>IF((U$4-$G247)&lt;($C247+$B247),IF(U$4=$G247+$B247,SUMIFS(INDEX('ABP REC Calc'!$G$6:$AB$69,,MATCH('ABP REC Deliveries'!$H247,'ABP REC Calc'!$G$5:$AB$5,0)),'ABP REC Calc'!$C$6:$C$69,'ABP REC Deliveries'!$E247,'ABP REC Calc'!$B$6:$B$69,'ABP REC Deliveries'!$F247),
IF(U$4&gt;$G247,T247*(1-Inputs_ByYear!$D$4),0)),0)</f>
        <v>0</v>
      </c>
      <c r="V247" s="248">
        <f>IF((V$4-$G247)&lt;($C247+$B247),IF(V$4=$G247+$B247,SUMIFS(INDEX('ABP REC Calc'!$G$6:$AB$69,,MATCH('ABP REC Deliveries'!$H247,'ABP REC Calc'!$G$5:$AB$5,0)),'ABP REC Calc'!$C$6:$C$69,'ABP REC Deliveries'!$E247,'ABP REC Calc'!$B$6:$B$69,'ABP REC Deliveries'!$F247),
IF(V$4&gt;$G247,U247*(1-Inputs_ByYear!$D$4),0)),0)</f>
        <v>0</v>
      </c>
      <c r="W247" s="248">
        <f>IF((W$4-$G247)&lt;($C247+$B247),IF(W$4=$G247+$B247,SUMIFS(INDEX('ABP REC Calc'!$G$6:$AB$69,,MATCH('ABP REC Deliveries'!$H247,'ABP REC Calc'!$G$5:$AB$5,0)),'ABP REC Calc'!$C$6:$C$69,'ABP REC Deliveries'!$E247,'ABP REC Calc'!$B$6:$B$69,'ABP REC Deliveries'!$F247),
IF(W$4&gt;$G247,V247*(1-Inputs_ByYear!$D$4),0)),0)</f>
        <v>0</v>
      </c>
      <c r="X247" s="248">
        <f>IF((X$4-$G247)&lt;($C247+$B247),IF(X$4=$G247+$B247,SUMIFS(INDEX('ABP REC Calc'!$G$6:$AB$69,,MATCH('ABP REC Deliveries'!$H247,'ABP REC Calc'!$G$5:$AB$5,0)),'ABP REC Calc'!$C$6:$C$69,'ABP REC Deliveries'!$E247,'ABP REC Calc'!$B$6:$B$69,'ABP REC Deliveries'!$F247),
IF(X$4&gt;$G247,W247*(1-Inputs_ByYear!$D$4),0)),0)</f>
        <v>0</v>
      </c>
      <c r="Y247" s="248">
        <f>IF((Y$4-$G247)&lt;($C247+$B247),IF(Y$4=$G247+$B247,SUMIFS(INDEX('ABP REC Calc'!$G$6:$AB$69,,MATCH('ABP REC Deliveries'!$H247,'ABP REC Calc'!$G$5:$AB$5,0)),'ABP REC Calc'!$C$6:$C$69,'ABP REC Deliveries'!$E247,'ABP REC Calc'!$B$6:$B$69,'ABP REC Deliveries'!$F247),
IF(Y$4&gt;$G247,X247*(1-Inputs_ByYear!$D$4),0)),0)</f>
        <v>0</v>
      </c>
      <c r="Z247" s="248">
        <f>IF((Z$4-$G247)&lt;($C247+$B247),IF(Z$4=$G247+$B247,SUMIFS(INDEX('ABP REC Calc'!$G$6:$AB$69,,MATCH('ABP REC Deliveries'!$H247,'ABP REC Calc'!$G$5:$AB$5,0)),'ABP REC Calc'!$C$6:$C$69,'ABP REC Deliveries'!$E247,'ABP REC Calc'!$B$6:$B$69,'ABP REC Deliveries'!$F247),
IF(Z$4&gt;$G247,Y247*(1-Inputs_ByYear!$D$4),0)),0)</f>
        <v>30766.550307270158</v>
      </c>
      <c r="AA247" s="248">
        <f>IF((AA$4-$G247)&lt;($C247+$B247),IF(AA$4=$G247+$B247,SUMIFS(INDEX('ABP REC Calc'!$G$6:$AB$69,,MATCH('ABP REC Deliveries'!$H247,'ABP REC Calc'!$G$5:$AB$5,0)),'ABP REC Calc'!$C$6:$C$69,'ABP REC Deliveries'!$E247,'ABP REC Calc'!$B$6:$B$69,'ABP REC Deliveries'!$F247),
IF(AA$4&gt;$G247,Z247*(1-Inputs_ByYear!$D$4),0)),0)</f>
        <v>30612.717555733805</v>
      </c>
      <c r="AB247" s="248">
        <f>IF((AB$4-$G247)&lt;($C247+$B247),IF(AB$4=$G247+$B247,SUMIFS(INDEX('ABP REC Calc'!$G$6:$AB$69,,MATCH('ABP REC Deliveries'!$H247,'ABP REC Calc'!$G$5:$AB$5,0)),'ABP REC Calc'!$C$6:$C$69,'ABP REC Deliveries'!$E247,'ABP REC Calc'!$B$6:$B$69,'ABP REC Deliveries'!$F247),
IF(AB$4&gt;$G247,AA247*(1-Inputs_ByYear!$D$4),0)),0)</f>
        <v>30459.653967955135</v>
      </c>
      <c r="AC247" s="248">
        <f>IF((AC$4-$G247)&lt;($C247+$B247),IF(AC$4=$G247+$B247,SUMIFS(INDEX('ABP REC Calc'!$G$6:$AB$69,,MATCH('ABP REC Deliveries'!$H247,'ABP REC Calc'!$G$5:$AB$5,0)),'ABP REC Calc'!$C$6:$C$69,'ABP REC Deliveries'!$E247,'ABP REC Calc'!$B$6:$B$69,'ABP REC Deliveries'!$F247),
IF(AC$4&gt;$G247,AB247*(1-Inputs_ByYear!$D$4),0)),0)</f>
        <v>30307.35569811536</v>
      </c>
      <c r="AD247" s="248">
        <f>IF((AD$4-$G247)&lt;($C247+$B247),IF(AD$4=$G247+$B247,SUMIFS(INDEX('ABP REC Calc'!$G$6:$AB$69,,MATCH('ABP REC Deliveries'!$H247,'ABP REC Calc'!$G$5:$AB$5,0)),'ABP REC Calc'!$C$6:$C$69,'ABP REC Deliveries'!$E247,'ABP REC Calc'!$B$6:$B$69,'ABP REC Deliveries'!$F247),
IF(AD$4&gt;$G247,AC247*(1-Inputs_ByYear!$D$4),0)),0)</f>
        <v>30155.818919624784</v>
      </c>
    </row>
    <row r="248" spans="2:30" ht="14.45" customHeight="1">
      <c r="B248" s="64">
        <v>1</v>
      </c>
      <c r="C248" s="64">
        <v>15</v>
      </c>
      <c r="D248" s="64" t="s">
        <v>229</v>
      </c>
      <c r="E248" s="234" t="s">
        <v>211</v>
      </c>
      <c r="F248" s="231" t="s">
        <v>230</v>
      </c>
      <c r="G248" s="231">
        <f t="shared" si="11"/>
        <v>2041</v>
      </c>
      <c r="H248" s="239" t="s">
        <v>39</v>
      </c>
      <c r="I248" s="247">
        <v>0</v>
      </c>
      <c r="J248" s="248">
        <f>IF((J$4-$G248)&lt;($C248+$B248),IF(J$4=$G248+$B248,SUMIFS(INDEX('ABP REC Calc'!$G$6:$AB$69,,MATCH('ABP REC Deliveries'!$H248,'ABP REC Calc'!$G$5:$AB$5,0)),'ABP REC Calc'!$C$6:$C$69,'ABP REC Deliveries'!$E248,'ABP REC Calc'!$B$6:$B$69,'ABP REC Deliveries'!$F248),
IF(J$4&gt;$G248,I248*(1-Inputs_ByYear!$D$4),0)),0)</f>
        <v>0</v>
      </c>
      <c r="K248" s="248">
        <f>IF((K$4-$G248)&lt;($C248+$B248),IF(K$4=$G248+$B248,SUMIFS(INDEX('ABP REC Calc'!$G$6:$AB$69,,MATCH('ABP REC Deliveries'!$H248,'ABP REC Calc'!$G$5:$AB$5,0)),'ABP REC Calc'!$C$6:$C$69,'ABP REC Deliveries'!$E248,'ABP REC Calc'!$B$6:$B$69,'ABP REC Deliveries'!$F248),
IF(K$4&gt;$G248,J248*(1-Inputs_ByYear!$D$4),0)),0)</f>
        <v>0</v>
      </c>
      <c r="L248" s="248">
        <f>IF((L$4-$G248)&lt;($C248+$B248),IF(L$4=$G248+$B248,SUMIFS(INDEX('ABP REC Calc'!$G$6:$AB$69,,MATCH('ABP REC Deliveries'!$H248,'ABP REC Calc'!$G$5:$AB$5,0)),'ABP REC Calc'!$C$6:$C$69,'ABP REC Deliveries'!$E248,'ABP REC Calc'!$B$6:$B$69,'ABP REC Deliveries'!$F248),
IF(L$4&gt;$G248,K248*(1-Inputs_ByYear!$D$4),0)),0)</f>
        <v>0</v>
      </c>
      <c r="M248" s="248">
        <f>IF((M$4-$G248)&lt;($C248+$B248),IF(M$4=$G248+$B248,SUMIFS(INDEX('ABP REC Calc'!$G$6:$AB$69,,MATCH('ABP REC Deliveries'!$H248,'ABP REC Calc'!$G$5:$AB$5,0)),'ABP REC Calc'!$C$6:$C$69,'ABP REC Deliveries'!$E248,'ABP REC Calc'!$B$6:$B$69,'ABP REC Deliveries'!$F248),
IF(M$4&gt;$G248,L248*(1-Inputs_ByYear!$D$4),0)),0)</f>
        <v>0</v>
      </c>
      <c r="N248" s="248">
        <f>IF((N$4-$G248)&lt;($C248+$B248),IF(N$4=$G248+$B248,SUMIFS(INDEX('ABP REC Calc'!$G$6:$AB$69,,MATCH('ABP REC Deliveries'!$H248,'ABP REC Calc'!$G$5:$AB$5,0)),'ABP REC Calc'!$C$6:$C$69,'ABP REC Deliveries'!$E248,'ABP REC Calc'!$B$6:$B$69,'ABP REC Deliveries'!$F248),
IF(N$4&gt;$G248,M248*(1-Inputs_ByYear!$D$4),0)),0)</f>
        <v>0</v>
      </c>
      <c r="O248" s="248">
        <f>IF((O$4-$G248)&lt;($C248+$B248),IF(O$4=$G248+$B248,SUMIFS(INDEX('ABP REC Calc'!$G$6:$AB$69,,MATCH('ABP REC Deliveries'!$H248,'ABP REC Calc'!$G$5:$AB$5,0)),'ABP REC Calc'!$C$6:$C$69,'ABP REC Deliveries'!$E248,'ABP REC Calc'!$B$6:$B$69,'ABP REC Deliveries'!$F248),
IF(O$4&gt;$G248,N248*(1-Inputs_ByYear!$D$4),0)),0)</f>
        <v>0</v>
      </c>
      <c r="P248" s="248">
        <f>IF((P$4-$G248)&lt;($C248+$B248),IF(P$4=$G248+$B248,SUMIFS(INDEX('ABP REC Calc'!$G$6:$AB$69,,MATCH('ABP REC Deliveries'!$H248,'ABP REC Calc'!$G$5:$AB$5,0)),'ABP REC Calc'!$C$6:$C$69,'ABP REC Deliveries'!$E248,'ABP REC Calc'!$B$6:$B$69,'ABP REC Deliveries'!$F248),
IF(P$4&gt;$G248,O248*(1-Inputs_ByYear!$D$4),0)),0)</f>
        <v>0</v>
      </c>
      <c r="Q248" s="248">
        <f>IF((Q$4-$G248)&lt;($C248+$B248),IF(Q$4=$G248+$B248,SUMIFS(INDEX('ABP REC Calc'!$G$6:$AB$69,,MATCH('ABP REC Deliveries'!$H248,'ABP REC Calc'!$G$5:$AB$5,0)),'ABP REC Calc'!$C$6:$C$69,'ABP REC Deliveries'!$E248,'ABP REC Calc'!$B$6:$B$69,'ABP REC Deliveries'!$F248),
IF(Q$4&gt;$G248,P248*(1-Inputs_ByYear!$D$4),0)),0)</f>
        <v>0</v>
      </c>
      <c r="R248" s="248">
        <f>IF((R$4-$G248)&lt;($C248+$B248),IF(R$4=$G248+$B248,SUMIFS(INDEX('ABP REC Calc'!$G$6:$AB$69,,MATCH('ABP REC Deliveries'!$H248,'ABP REC Calc'!$G$5:$AB$5,0)),'ABP REC Calc'!$C$6:$C$69,'ABP REC Deliveries'!$E248,'ABP REC Calc'!$B$6:$B$69,'ABP REC Deliveries'!$F248),
IF(R$4&gt;$G248,Q248*(1-Inputs_ByYear!$D$4),0)),0)</f>
        <v>0</v>
      </c>
      <c r="S248" s="248">
        <f>IF((S$4-$G248)&lt;($C248+$B248),IF(S$4=$G248+$B248,SUMIFS(INDEX('ABP REC Calc'!$G$6:$AB$69,,MATCH('ABP REC Deliveries'!$H248,'ABP REC Calc'!$G$5:$AB$5,0)),'ABP REC Calc'!$C$6:$C$69,'ABP REC Deliveries'!$E248,'ABP REC Calc'!$B$6:$B$69,'ABP REC Deliveries'!$F248),
IF(S$4&gt;$G248,R248*(1-Inputs_ByYear!$D$4),0)),0)</f>
        <v>0</v>
      </c>
      <c r="T248" s="248">
        <f>IF((T$4-$G248)&lt;($C248+$B248),IF(T$4=$G248+$B248,SUMIFS(INDEX('ABP REC Calc'!$G$6:$AB$69,,MATCH('ABP REC Deliveries'!$H248,'ABP REC Calc'!$G$5:$AB$5,0)),'ABP REC Calc'!$C$6:$C$69,'ABP REC Deliveries'!$E248,'ABP REC Calc'!$B$6:$B$69,'ABP REC Deliveries'!$F248),
IF(T$4&gt;$G248,S248*(1-Inputs_ByYear!$D$4),0)),0)</f>
        <v>0</v>
      </c>
      <c r="U248" s="248">
        <f>IF((U$4-$G248)&lt;($C248+$B248),IF(U$4=$G248+$B248,SUMIFS(INDEX('ABP REC Calc'!$G$6:$AB$69,,MATCH('ABP REC Deliveries'!$H248,'ABP REC Calc'!$G$5:$AB$5,0)),'ABP REC Calc'!$C$6:$C$69,'ABP REC Deliveries'!$E248,'ABP REC Calc'!$B$6:$B$69,'ABP REC Deliveries'!$F248),
IF(U$4&gt;$G248,T248*(1-Inputs_ByYear!$D$4),0)),0)</f>
        <v>0</v>
      </c>
      <c r="V248" s="248">
        <f>IF((V$4-$G248)&lt;($C248+$B248),IF(V$4=$G248+$B248,SUMIFS(INDEX('ABP REC Calc'!$G$6:$AB$69,,MATCH('ABP REC Deliveries'!$H248,'ABP REC Calc'!$G$5:$AB$5,0)),'ABP REC Calc'!$C$6:$C$69,'ABP REC Deliveries'!$E248,'ABP REC Calc'!$B$6:$B$69,'ABP REC Deliveries'!$F248),
IF(V$4&gt;$G248,U248*(1-Inputs_ByYear!$D$4),0)),0)</f>
        <v>0</v>
      </c>
      <c r="W248" s="248">
        <f>IF((W$4-$G248)&lt;($C248+$B248),IF(W$4=$G248+$B248,SUMIFS(INDEX('ABP REC Calc'!$G$6:$AB$69,,MATCH('ABP REC Deliveries'!$H248,'ABP REC Calc'!$G$5:$AB$5,0)),'ABP REC Calc'!$C$6:$C$69,'ABP REC Deliveries'!$E248,'ABP REC Calc'!$B$6:$B$69,'ABP REC Deliveries'!$F248),
IF(W$4&gt;$G248,V248*(1-Inputs_ByYear!$D$4),0)),0)</f>
        <v>0</v>
      </c>
      <c r="X248" s="248">
        <f>IF((X$4-$G248)&lt;($C248+$B248),IF(X$4=$G248+$B248,SUMIFS(INDEX('ABP REC Calc'!$G$6:$AB$69,,MATCH('ABP REC Deliveries'!$H248,'ABP REC Calc'!$G$5:$AB$5,0)),'ABP REC Calc'!$C$6:$C$69,'ABP REC Deliveries'!$E248,'ABP REC Calc'!$B$6:$B$69,'ABP REC Deliveries'!$F248),
IF(X$4&gt;$G248,W248*(1-Inputs_ByYear!$D$4),0)),0)</f>
        <v>0</v>
      </c>
      <c r="Y248" s="248">
        <f>IF((Y$4-$G248)&lt;($C248+$B248),IF(Y$4=$G248+$B248,SUMIFS(INDEX('ABP REC Calc'!$G$6:$AB$69,,MATCH('ABP REC Deliveries'!$H248,'ABP REC Calc'!$G$5:$AB$5,0)),'ABP REC Calc'!$C$6:$C$69,'ABP REC Deliveries'!$E248,'ABP REC Calc'!$B$6:$B$69,'ABP REC Deliveries'!$F248),
IF(Y$4&gt;$G248,X248*(1-Inputs_ByYear!$D$4),0)),0)</f>
        <v>0</v>
      </c>
      <c r="Z248" s="248">
        <f>IF((Z$4-$G248)&lt;($C248+$B248),IF(Z$4=$G248+$B248,SUMIFS(INDEX('ABP REC Calc'!$G$6:$AB$69,,MATCH('ABP REC Deliveries'!$H248,'ABP REC Calc'!$G$5:$AB$5,0)),'ABP REC Calc'!$C$6:$C$69,'ABP REC Deliveries'!$E248,'ABP REC Calc'!$B$6:$B$69,'ABP REC Deliveries'!$F248),
IF(Z$4&gt;$G248,Y248*(1-Inputs_ByYear!$D$4),0)),0)</f>
        <v>0</v>
      </c>
      <c r="AA248" s="248">
        <f>IF((AA$4-$G248)&lt;($C248+$B248),IF(AA$4=$G248+$B248,SUMIFS(INDEX('ABP REC Calc'!$G$6:$AB$69,,MATCH('ABP REC Deliveries'!$H248,'ABP REC Calc'!$G$5:$AB$5,0)),'ABP REC Calc'!$C$6:$C$69,'ABP REC Deliveries'!$E248,'ABP REC Calc'!$B$6:$B$69,'ABP REC Deliveries'!$F248),
IF(AA$4&gt;$G248,Z248*(1-Inputs_ByYear!$D$4),0)),0)</f>
        <v>30766.550307270158</v>
      </c>
      <c r="AB248" s="248">
        <f>IF((AB$4-$G248)&lt;($C248+$B248),IF(AB$4=$G248+$B248,SUMIFS(INDEX('ABP REC Calc'!$G$6:$AB$69,,MATCH('ABP REC Deliveries'!$H248,'ABP REC Calc'!$G$5:$AB$5,0)),'ABP REC Calc'!$C$6:$C$69,'ABP REC Deliveries'!$E248,'ABP REC Calc'!$B$6:$B$69,'ABP REC Deliveries'!$F248),
IF(AB$4&gt;$G248,AA248*(1-Inputs_ByYear!$D$4),0)),0)</f>
        <v>30612.717555733805</v>
      </c>
      <c r="AC248" s="248">
        <f>IF((AC$4-$G248)&lt;($C248+$B248),IF(AC$4=$G248+$B248,SUMIFS(INDEX('ABP REC Calc'!$G$6:$AB$69,,MATCH('ABP REC Deliveries'!$H248,'ABP REC Calc'!$G$5:$AB$5,0)),'ABP REC Calc'!$C$6:$C$69,'ABP REC Deliveries'!$E248,'ABP REC Calc'!$B$6:$B$69,'ABP REC Deliveries'!$F248),
IF(AC$4&gt;$G248,AB248*(1-Inputs_ByYear!$D$4),0)),0)</f>
        <v>30459.653967955135</v>
      </c>
      <c r="AD248" s="248">
        <f>IF((AD$4-$G248)&lt;($C248+$B248),IF(AD$4=$G248+$B248,SUMIFS(INDEX('ABP REC Calc'!$G$6:$AB$69,,MATCH('ABP REC Deliveries'!$H248,'ABP REC Calc'!$G$5:$AB$5,0)),'ABP REC Calc'!$C$6:$C$69,'ABP REC Deliveries'!$E248,'ABP REC Calc'!$B$6:$B$69,'ABP REC Deliveries'!$F248),
IF(AD$4&gt;$G248,AC248*(1-Inputs_ByYear!$D$4),0)),0)</f>
        <v>30307.35569811536</v>
      </c>
    </row>
    <row r="249" spans="2:30" ht="14.45" customHeight="1">
      <c r="B249" s="64">
        <v>1</v>
      </c>
      <c r="C249" s="64">
        <v>15</v>
      </c>
      <c r="D249" s="64" t="s">
        <v>229</v>
      </c>
      <c r="E249" s="234" t="s">
        <v>211</v>
      </c>
      <c r="F249" s="231" t="s">
        <v>230</v>
      </c>
      <c r="G249" s="231">
        <f t="shared" si="11"/>
        <v>2042</v>
      </c>
      <c r="H249" s="239" t="s">
        <v>40</v>
      </c>
      <c r="I249" s="247">
        <v>0</v>
      </c>
      <c r="J249" s="248">
        <f>IF((J$4-$G249)&lt;($C249+$B249),IF(J$4=$G249+$B249,SUMIFS(INDEX('ABP REC Calc'!$G$6:$AB$69,,MATCH('ABP REC Deliveries'!$H249,'ABP REC Calc'!$G$5:$AB$5,0)),'ABP REC Calc'!$C$6:$C$69,'ABP REC Deliveries'!$E249,'ABP REC Calc'!$B$6:$B$69,'ABP REC Deliveries'!$F249),
IF(J$4&gt;$G249,I249*(1-Inputs_ByYear!$D$4),0)),0)</f>
        <v>0</v>
      </c>
      <c r="K249" s="248">
        <f>IF((K$4-$G249)&lt;($C249+$B249),IF(K$4=$G249+$B249,SUMIFS(INDEX('ABP REC Calc'!$G$6:$AB$69,,MATCH('ABP REC Deliveries'!$H249,'ABP REC Calc'!$G$5:$AB$5,0)),'ABP REC Calc'!$C$6:$C$69,'ABP REC Deliveries'!$E249,'ABP REC Calc'!$B$6:$B$69,'ABP REC Deliveries'!$F249),
IF(K$4&gt;$G249,J249*(1-Inputs_ByYear!$D$4),0)),0)</f>
        <v>0</v>
      </c>
      <c r="L249" s="248">
        <f>IF((L$4-$G249)&lt;($C249+$B249),IF(L$4=$G249+$B249,SUMIFS(INDEX('ABP REC Calc'!$G$6:$AB$69,,MATCH('ABP REC Deliveries'!$H249,'ABP REC Calc'!$G$5:$AB$5,0)),'ABP REC Calc'!$C$6:$C$69,'ABP REC Deliveries'!$E249,'ABP REC Calc'!$B$6:$B$69,'ABP REC Deliveries'!$F249),
IF(L$4&gt;$G249,K249*(1-Inputs_ByYear!$D$4),0)),0)</f>
        <v>0</v>
      </c>
      <c r="M249" s="248">
        <f>IF((M$4-$G249)&lt;($C249+$B249),IF(M$4=$G249+$B249,SUMIFS(INDEX('ABP REC Calc'!$G$6:$AB$69,,MATCH('ABP REC Deliveries'!$H249,'ABP REC Calc'!$G$5:$AB$5,0)),'ABP REC Calc'!$C$6:$C$69,'ABP REC Deliveries'!$E249,'ABP REC Calc'!$B$6:$B$69,'ABP REC Deliveries'!$F249),
IF(M$4&gt;$G249,L249*(1-Inputs_ByYear!$D$4),0)),0)</f>
        <v>0</v>
      </c>
      <c r="N249" s="248">
        <f>IF((N$4-$G249)&lt;($C249+$B249),IF(N$4=$G249+$B249,SUMIFS(INDEX('ABP REC Calc'!$G$6:$AB$69,,MATCH('ABP REC Deliveries'!$H249,'ABP REC Calc'!$G$5:$AB$5,0)),'ABP REC Calc'!$C$6:$C$69,'ABP REC Deliveries'!$E249,'ABP REC Calc'!$B$6:$B$69,'ABP REC Deliveries'!$F249),
IF(N$4&gt;$G249,M249*(1-Inputs_ByYear!$D$4),0)),0)</f>
        <v>0</v>
      </c>
      <c r="O249" s="248">
        <f>IF((O$4-$G249)&lt;($C249+$B249),IF(O$4=$G249+$B249,SUMIFS(INDEX('ABP REC Calc'!$G$6:$AB$69,,MATCH('ABP REC Deliveries'!$H249,'ABP REC Calc'!$G$5:$AB$5,0)),'ABP REC Calc'!$C$6:$C$69,'ABP REC Deliveries'!$E249,'ABP REC Calc'!$B$6:$B$69,'ABP REC Deliveries'!$F249),
IF(O$4&gt;$G249,N249*(1-Inputs_ByYear!$D$4),0)),0)</f>
        <v>0</v>
      </c>
      <c r="P249" s="248">
        <f>IF((P$4-$G249)&lt;($C249+$B249),IF(P$4=$G249+$B249,SUMIFS(INDEX('ABP REC Calc'!$G$6:$AB$69,,MATCH('ABP REC Deliveries'!$H249,'ABP REC Calc'!$G$5:$AB$5,0)),'ABP REC Calc'!$C$6:$C$69,'ABP REC Deliveries'!$E249,'ABP REC Calc'!$B$6:$B$69,'ABP REC Deliveries'!$F249),
IF(P$4&gt;$G249,O249*(1-Inputs_ByYear!$D$4),0)),0)</f>
        <v>0</v>
      </c>
      <c r="Q249" s="248">
        <f>IF((Q$4-$G249)&lt;($C249+$B249),IF(Q$4=$G249+$B249,SUMIFS(INDEX('ABP REC Calc'!$G$6:$AB$69,,MATCH('ABP REC Deliveries'!$H249,'ABP REC Calc'!$G$5:$AB$5,0)),'ABP REC Calc'!$C$6:$C$69,'ABP REC Deliveries'!$E249,'ABP REC Calc'!$B$6:$B$69,'ABP REC Deliveries'!$F249),
IF(Q$4&gt;$G249,P249*(1-Inputs_ByYear!$D$4),0)),0)</f>
        <v>0</v>
      </c>
      <c r="R249" s="248">
        <f>IF((R$4-$G249)&lt;($C249+$B249),IF(R$4=$G249+$B249,SUMIFS(INDEX('ABP REC Calc'!$G$6:$AB$69,,MATCH('ABP REC Deliveries'!$H249,'ABP REC Calc'!$G$5:$AB$5,0)),'ABP REC Calc'!$C$6:$C$69,'ABP REC Deliveries'!$E249,'ABP REC Calc'!$B$6:$B$69,'ABP REC Deliveries'!$F249),
IF(R$4&gt;$G249,Q249*(1-Inputs_ByYear!$D$4),0)),0)</f>
        <v>0</v>
      </c>
      <c r="S249" s="248">
        <f>IF((S$4-$G249)&lt;($C249+$B249),IF(S$4=$G249+$B249,SUMIFS(INDEX('ABP REC Calc'!$G$6:$AB$69,,MATCH('ABP REC Deliveries'!$H249,'ABP REC Calc'!$G$5:$AB$5,0)),'ABP REC Calc'!$C$6:$C$69,'ABP REC Deliveries'!$E249,'ABP REC Calc'!$B$6:$B$69,'ABP REC Deliveries'!$F249),
IF(S$4&gt;$G249,R249*(1-Inputs_ByYear!$D$4),0)),0)</f>
        <v>0</v>
      </c>
      <c r="T249" s="248">
        <f>IF((T$4-$G249)&lt;($C249+$B249),IF(T$4=$G249+$B249,SUMIFS(INDEX('ABP REC Calc'!$G$6:$AB$69,,MATCH('ABP REC Deliveries'!$H249,'ABP REC Calc'!$G$5:$AB$5,0)),'ABP REC Calc'!$C$6:$C$69,'ABP REC Deliveries'!$E249,'ABP REC Calc'!$B$6:$B$69,'ABP REC Deliveries'!$F249),
IF(T$4&gt;$G249,S249*(1-Inputs_ByYear!$D$4),0)),0)</f>
        <v>0</v>
      </c>
      <c r="U249" s="248">
        <f>IF((U$4-$G249)&lt;($C249+$B249),IF(U$4=$G249+$B249,SUMIFS(INDEX('ABP REC Calc'!$G$6:$AB$69,,MATCH('ABP REC Deliveries'!$H249,'ABP REC Calc'!$G$5:$AB$5,0)),'ABP REC Calc'!$C$6:$C$69,'ABP REC Deliveries'!$E249,'ABP REC Calc'!$B$6:$B$69,'ABP REC Deliveries'!$F249),
IF(U$4&gt;$G249,T249*(1-Inputs_ByYear!$D$4),0)),0)</f>
        <v>0</v>
      </c>
      <c r="V249" s="248">
        <f>IF((V$4-$G249)&lt;($C249+$B249),IF(V$4=$G249+$B249,SUMIFS(INDEX('ABP REC Calc'!$G$6:$AB$69,,MATCH('ABP REC Deliveries'!$H249,'ABP REC Calc'!$G$5:$AB$5,0)),'ABP REC Calc'!$C$6:$C$69,'ABP REC Deliveries'!$E249,'ABP REC Calc'!$B$6:$B$69,'ABP REC Deliveries'!$F249),
IF(V$4&gt;$G249,U249*(1-Inputs_ByYear!$D$4),0)),0)</f>
        <v>0</v>
      </c>
      <c r="W249" s="248">
        <f>IF((W$4-$G249)&lt;($C249+$B249),IF(W$4=$G249+$B249,SUMIFS(INDEX('ABP REC Calc'!$G$6:$AB$69,,MATCH('ABP REC Deliveries'!$H249,'ABP REC Calc'!$G$5:$AB$5,0)),'ABP REC Calc'!$C$6:$C$69,'ABP REC Deliveries'!$E249,'ABP REC Calc'!$B$6:$B$69,'ABP REC Deliveries'!$F249),
IF(W$4&gt;$G249,V249*(1-Inputs_ByYear!$D$4),0)),0)</f>
        <v>0</v>
      </c>
      <c r="X249" s="248">
        <f>IF((X$4-$G249)&lt;($C249+$B249),IF(X$4=$G249+$B249,SUMIFS(INDEX('ABP REC Calc'!$G$6:$AB$69,,MATCH('ABP REC Deliveries'!$H249,'ABP REC Calc'!$G$5:$AB$5,0)),'ABP REC Calc'!$C$6:$C$69,'ABP REC Deliveries'!$E249,'ABP REC Calc'!$B$6:$B$69,'ABP REC Deliveries'!$F249),
IF(X$4&gt;$G249,W249*(1-Inputs_ByYear!$D$4),0)),0)</f>
        <v>0</v>
      </c>
      <c r="Y249" s="248">
        <f>IF((Y$4-$G249)&lt;($C249+$B249),IF(Y$4=$G249+$B249,SUMIFS(INDEX('ABP REC Calc'!$G$6:$AB$69,,MATCH('ABP REC Deliveries'!$H249,'ABP REC Calc'!$G$5:$AB$5,0)),'ABP REC Calc'!$C$6:$C$69,'ABP REC Deliveries'!$E249,'ABP REC Calc'!$B$6:$B$69,'ABP REC Deliveries'!$F249),
IF(Y$4&gt;$G249,X249*(1-Inputs_ByYear!$D$4),0)),0)</f>
        <v>0</v>
      </c>
      <c r="Z249" s="248">
        <f>IF((Z$4-$G249)&lt;($C249+$B249),IF(Z$4=$G249+$B249,SUMIFS(INDEX('ABP REC Calc'!$G$6:$AB$69,,MATCH('ABP REC Deliveries'!$H249,'ABP REC Calc'!$G$5:$AB$5,0)),'ABP REC Calc'!$C$6:$C$69,'ABP REC Deliveries'!$E249,'ABP REC Calc'!$B$6:$B$69,'ABP REC Deliveries'!$F249),
IF(Z$4&gt;$G249,Y249*(1-Inputs_ByYear!$D$4),0)),0)</f>
        <v>0</v>
      </c>
      <c r="AA249" s="248">
        <f>IF((AA$4-$G249)&lt;($C249+$B249),IF(AA$4=$G249+$B249,SUMIFS(INDEX('ABP REC Calc'!$G$6:$AB$69,,MATCH('ABP REC Deliveries'!$H249,'ABP REC Calc'!$G$5:$AB$5,0)),'ABP REC Calc'!$C$6:$C$69,'ABP REC Deliveries'!$E249,'ABP REC Calc'!$B$6:$B$69,'ABP REC Deliveries'!$F249),
IF(AA$4&gt;$G249,Z249*(1-Inputs_ByYear!$D$4),0)),0)</f>
        <v>0</v>
      </c>
      <c r="AB249" s="248">
        <f>IF((AB$4-$G249)&lt;($C249+$B249),IF(AB$4=$G249+$B249,SUMIFS(INDEX('ABP REC Calc'!$G$6:$AB$69,,MATCH('ABP REC Deliveries'!$H249,'ABP REC Calc'!$G$5:$AB$5,0)),'ABP REC Calc'!$C$6:$C$69,'ABP REC Deliveries'!$E249,'ABP REC Calc'!$B$6:$B$69,'ABP REC Deliveries'!$F249),
IF(AB$4&gt;$G249,AA249*(1-Inputs_ByYear!$D$4),0)),0)</f>
        <v>30766.550307270158</v>
      </c>
      <c r="AC249" s="248">
        <f>IF((AC$4-$G249)&lt;($C249+$B249),IF(AC$4=$G249+$B249,SUMIFS(INDEX('ABP REC Calc'!$G$6:$AB$69,,MATCH('ABP REC Deliveries'!$H249,'ABP REC Calc'!$G$5:$AB$5,0)),'ABP REC Calc'!$C$6:$C$69,'ABP REC Deliveries'!$E249,'ABP REC Calc'!$B$6:$B$69,'ABP REC Deliveries'!$F249),
IF(AC$4&gt;$G249,AB249*(1-Inputs_ByYear!$D$4),0)),0)</f>
        <v>30612.717555733805</v>
      </c>
      <c r="AD249" s="248">
        <f>IF((AD$4-$G249)&lt;($C249+$B249),IF(AD$4=$G249+$B249,SUMIFS(INDEX('ABP REC Calc'!$G$6:$AB$69,,MATCH('ABP REC Deliveries'!$H249,'ABP REC Calc'!$G$5:$AB$5,0)),'ABP REC Calc'!$C$6:$C$69,'ABP REC Deliveries'!$E249,'ABP REC Calc'!$B$6:$B$69,'ABP REC Deliveries'!$F249),
IF(AD$4&gt;$G249,AC249*(1-Inputs_ByYear!$D$4),0)),0)</f>
        <v>30459.653967955135</v>
      </c>
    </row>
    <row r="250" spans="2:30" ht="14.45" customHeight="1">
      <c r="B250" s="64">
        <v>1</v>
      </c>
      <c r="C250" s="64">
        <v>15</v>
      </c>
      <c r="D250" s="64" t="s">
        <v>229</v>
      </c>
      <c r="E250" s="234" t="s">
        <v>211</v>
      </c>
      <c r="F250" s="231" t="s">
        <v>230</v>
      </c>
      <c r="G250" s="231">
        <f t="shared" si="11"/>
        <v>2043</v>
      </c>
      <c r="H250" s="239" t="s">
        <v>41</v>
      </c>
      <c r="I250" s="247">
        <v>0</v>
      </c>
      <c r="J250" s="248">
        <f>IF((J$4-$G250)&lt;($C250+$B250),IF(J$4=$G250+$B250,SUMIFS(INDEX('ABP REC Calc'!$G$6:$AB$69,,MATCH('ABP REC Deliveries'!$H250,'ABP REC Calc'!$G$5:$AB$5,0)),'ABP REC Calc'!$C$6:$C$69,'ABP REC Deliveries'!$E250,'ABP REC Calc'!$B$6:$B$69,'ABP REC Deliveries'!$F250),
IF(J$4&gt;$G250,I250*(1-Inputs_ByYear!$D$4),0)),0)</f>
        <v>0</v>
      </c>
      <c r="K250" s="248">
        <f>IF((K$4-$G250)&lt;($C250+$B250),IF(K$4=$G250+$B250,SUMIFS(INDEX('ABP REC Calc'!$G$6:$AB$69,,MATCH('ABP REC Deliveries'!$H250,'ABP REC Calc'!$G$5:$AB$5,0)),'ABP REC Calc'!$C$6:$C$69,'ABP REC Deliveries'!$E250,'ABP REC Calc'!$B$6:$B$69,'ABP REC Deliveries'!$F250),
IF(K$4&gt;$G250,J250*(1-Inputs_ByYear!$D$4),0)),0)</f>
        <v>0</v>
      </c>
      <c r="L250" s="248">
        <f>IF((L$4-$G250)&lt;($C250+$B250),IF(L$4=$G250+$B250,SUMIFS(INDEX('ABP REC Calc'!$G$6:$AB$69,,MATCH('ABP REC Deliveries'!$H250,'ABP REC Calc'!$G$5:$AB$5,0)),'ABP REC Calc'!$C$6:$C$69,'ABP REC Deliveries'!$E250,'ABP REC Calc'!$B$6:$B$69,'ABP REC Deliveries'!$F250),
IF(L$4&gt;$G250,K250*(1-Inputs_ByYear!$D$4),0)),0)</f>
        <v>0</v>
      </c>
      <c r="M250" s="248">
        <f>IF((M$4-$G250)&lt;($C250+$B250),IF(M$4=$G250+$B250,SUMIFS(INDEX('ABP REC Calc'!$G$6:$AB$69,,MATCH('ABP REC Deliveries'!$H250,'ABP REC Calc'!$G$5:$AB$5,0)),'ABP REC Calc'!$C$6:$C$69,'ABP REC Deliveries'!$E250,'ABP REC Calc'!$B$6:$B$69,'ABP REC Deliveries'!$F250),
IF(M$4&gt;$G250,L250*(1-Inputs_ByYear!$D$4),0)),0)</f>
        <v>0</v>
      </c>
      <c r="N250" s="248">
        <f>IF((N$4-$G250)&lt;($C250+$B250),IF(N$4=$G250+$B250,SUMIFS(INDEX('ABP REC Calc'!$G$6:$AB$69,,MATCH('ABP REC Deliveries'!$H250,'ABP REC Calc'!$G$5:$AB$5,0)),'ABP REC Calc'!$C$6:$C$69,'ABP REC Deliveries'!$E250,'ABP REC Calc'!$B$6:$B$69,'ABP REC Deliveries'!$F250),
IF(N$4&gt;$G250,M250*(1-Inputs_ByYear!$D$4),0)),0)</f>
        <v>0</v>
      </c>
      <c r="O250" s="248">
        <f>IF((O$4-$G250)&lt;($C250+$B250),IF(O$4=$G250+$B250,SUMIFS(INDEX('ABP REC Calc'!$G$6:$AB$69,,MATCH('ABP REC Deliveries'!$H250,'ABP REC Calc'!$G$5:$AB$5,0)),'ABP REC Calc'!$C$6:$C$69,'ABP REC Deliveries'!$E250,'ABP REC Calc'!$B$6:$B$69,'ABP REC Deliveries'!$F250),
IF(O$4&gt;$G250,N250*(1-Inputs_ByYear!$D$4),0)),0)</f>
        <v>0</v>
      </c>
      <c r="P250" s="248">
        <f>IF((P$4-$G250)&lt;($C250+$B250),IF(P$4=$G250+$B250,SUMIFS(INDEX('ABP REC Calc'!$G$6:$AB$69,,MATCH('ABP REC Deliveries'!$H250,'ABP REC Calc'!$G$5:$AB$5,0)),'ABP REC Calc'!$C$6:$C$69,'ABP REC Deliveries'!$E250,'ABP REC Calc'!$B$6:$B$69,'ABP REC Deliveries'!$F250),
IF(P$4&gt;$G250,O250*(1-Inputs_ByYear!$D$4),0)),0)</f>
        <v>0</v>
      </c>
      <c r="Q250" s="248">
        <f>IF((Q$4-$G250)&lt;($C250+$B250),IF(Q$4=$G250+$B250,SUMIFS(INDEX('ABP REC Calc'!$G$6:$AB$69,,MATCH('ABP REC Deliveries'!$H250,'ABP REC Calc'!$G$5:$AB$5,0)),'ABP REC Calc'!$C$6:$C$69,'ABP REC Deliveries'!$E250,'ABP REC Calc'!$B$6:$B$69,'ABP REC Deliveries'!$F250),
IF(Q$4&gt;$G250,P250*(1-Inputs_ByYear!$D$4),0)),0)</f>
        <v>0</v>
      </c>
      <c r="R250" s="248">
        <f>IF((R$4-$G250)&lt;($C250+$B250),IF(R$4=$G250+$B250,SUMIFS(INDEX('ABP REC Calc'!$G$6:$AB$69,,MATCH('ABP REC Deliveries'!$H250,'ABP REC Calc'!$G$5:$AB$5,0)),'ABP REC Calc'!$C$6:$C$69,'ABP REC Deliveries'!$E250,'ABP REC Calc'!$B$6:$B$69,'ABP REC Deliveries'!$F250),
IF(R$4&gt;$G250,Q250*(1-Inputs_ByYear!$D$4),0)),0)</f>
        <v>0</v>
      </c>
      <c r="S250" s="248">
        <f>IF((S$4-$G250)&lt;($C250+$B250),IF(S$4=$G250+$B250,SUMIFS(INDEX('ABP REC Calc'!$G$6:$AB$69,,MATCH('ABP REC Deliveries'!$H250,'ABP REC Calc'!$G$5:$AB$5,0)),'ABP REC Calc'!$C$6:$C$69,'ABP REC Deliveries'!$E250,'ABP REC Calc'!$B$6:$B$69,'ABP REC Deliveries'!$F250),
IF(S$4&gt;$G250,R250*(1-Inputs_ByYear!$D$4),0)),0)</f>
        <v>0</v>
      </c>
      <c r="T250" s="248">
        <f>IF((T$4-$G250)&lt;($C250+$B250),IF(T$4=$G250+$B250,SUMIFS(INDEX('ABP REC Calc'!$G$6:$AB$69,,MATCH('ABP REC Deliveries'!$H250,'ABP REC Calc'!$G$5:$AB$5,0)),'ABP REC Calc'!$C$6:$C$69,'ABP REC Deliveries'!$E250,'ABP REC Calc'!$B$6:$B$69,'ABP REC Deliveries'!$F250),
IF(T$4&gt;$G250,S250*(1-Inputs_ByYear!$D$4),0)),0)</f>
        <v>0</v>
      </c>
      <c r="U250" s="248">
        <f>IF((U$4-$G250)&lt;($C250+$B250),IF(U$4=$G250+$B250,SUMIFS(INDEX('ABP REC Calc'!$G$6:$AB$69,,MATCH('ABP REC Deliveries'!$H250,'ABP REC Calc'!$G$5:$AB$5,0)),'ABP REC Calc'!$C$6:$C$69,'ABP REC Deliveries'!$E250,'ABP REC Calc'!$B$6:$B$69,'ABP REC Deliveries'!$F250),
IF(U$4&gt;$G250,T250*(1-Inputs_ByYear!$D$4),0)),0)</f>
        <v>0</v>
      </c>
      <c r="V250" s="248">
        <f>IF((V$4-$G250)&lt;($C250+$B250),IF(V$4=$G250+$B250,SUMIFS(INDEX('ABP REC Calc'!$G$6:$AB$69,,MATCH('ABP REC Deliveries'!$H250,'ABP REC Calc'!$G$5:$AB$5,0)),'ABP REC Calc'!$C$6:$C$69,'ABP REC Deliveries'!$E250,'ABP REC Calc'!$B$6:$B$69,'ABP REC Deliveries'!$F250),
IF(V$4&gt;$G250,U250*(1-Inputs_ByYear!$D$4),0)),0)</f>
        <v>0</v>
      </c>
      <c r="W250" s="248">
        <f>IF((W$4-$G250)&lt;($C250+$B250),IF(W$4=$G250+$B250,SUMIFS(INDEX('ABP REC Calc'!$G$6:$AB$69,,MATCH('ABP REC Deliveries'!$H250,'ABP REC Calc'!$G$5:$AB$5,0)),'ABP REC Calc'!$C$6:$C$69,'ABP REC Deliveries'!$E250,'ABP REC Calc'!$B$6:$B$69,'ABP REC Deliveries'!$F250),
IF(W$4&gt;$G250,V250*(1-Inputs_ByYear!$D$4),0)),0)</f>
        <v>0</v>
      </c>
      <c r="X250" s="248">
        <f>IF((X$4-$G250)&lt;($C250+$B250),IF(X$4=$G250+$B250,SUMIFS(INDEX('ABP REC Calc'!$G$6:$AB$69,,MATCH('ABP REC Deliveries'!$H250,'ABP REC Calc'!$G$5:$AB$5,0)),'ABP REC Calc'!$C$6:$C$69,'ABP REC Deliveries'!$E250,'ABP REC Calc'!$B$6:$B$69,'ABP REC Deliveries'!$F250),
IF(X$4&gt;$G250,W250*(1-Inputs_ByYear!$D$4),0)),0)</f>
        <v>0</v>
      </c>
      <c r="Y250" s="248">
        <f>IF((Y$4-$G250)&lt;($C250+$B250),IF(Y$4=$G250+$B250,SUMIFS(INDEX('ABP REC Calc'!$G$6:$AB$69,,MATCH('ABP REC Deliveries'!$H250,'ABP REC Calc'!$G$5:$AB$5,0)),'ABP REC Calc'!$C$6:$C$69,'ABP REC Deliveries'!$E250,'ABP REC Calc'!$B$6:$B$69,'ABP REC Deliveries'!$F250),
IF(Y$4&gt;$G250,X250*(1-Inputs_ByYear!$D$4),0)),0)</f>
        <v>0</v>
      </c>
      <c r="Z250" s="248">
        <f>IF((Z$4-$G250)&lt;($C250+$B250),IF(Z$4=$G250+$B250,SUMIFS(INDEX('ABP REC Calc'!$G$6:$AB$69,,MATCH('ABP REC Deliveries'!$H250,'ABP REC Calc'!$G$5:$AB$5,0)),'ABP REC Calc'!$C$6:$C$69,'ABP REC Deliveries'!$E250,'ABP REC Calc'!$B$6:$B$69,'ABP REC Deliveries'!$F250),
IF(Z$4&gt;$G250,Y250*(1-Inputs_ByYear!$D$4),0)),0)</f>
        <v>0</v>
      </c>
      <c r="AA250" s="248">
        <f>IF((AA$4-$G250)&lt;($C250+$B250),IF(AA$4=$G250+$B250,SUMIFS(INDEX('ABP REC Calc'!$G$6:$AB$69,,MATCH('ABP REC Deliveries'!$H250,'ABP REC Calc'!$G$5:$AB$5,0)),'ABP REC Calc'!$C$6:$C$69,'ABP REC Deliveries'!$E250,'ABP REC Calc'!$B$6:$B$69,'ABP REC Deliveries'!$F250),
IF(AA$4&gt;$G250,Z250*(1-Inputs_ByYear!$D$4),0)),0)</f>
        <v>0</v>
      </c>
      <c r="AB250" s="248">
        <f>IF((AB$4-$G250)&lt;($C250+$B250),IF(AB$4=$G250+$B250,SUMIFS(INDEX('ABP REC Calc'!$G$6:$AB$69,,MATCH('ABP REC Deliveries'!$H250,'ABP REC Calc'!$G$5:$AB$5,0)),'ABP REC Calc'!$C$6:$C$69,'ABP REC Deliveries'!$E250,'ABP REC Calc'!$B$6:$B$69,'ABP REC Deliveries'!$F250),
IF(AB$4&gt;$G250,AA250*(1-Inputs_ByYear!$D$4),0)),0)</f>
        <v>0</v>
      </c>
      <c r="AC250" s="248">
        <f>IF((AC$4-$G250)&lt;($C250+$B250),IF(AC$4=$G250+$B250,SUMIFS(INDEX('ABP REC Calc'!$G$6:$AB$69,,MATCH('ABP REC Deliveries'!$H250,'ABP REC Calc'!$G$5:$AB$5,0)),'ABP REC Calc'!$C$6:$C$69,'ABP REC Deliveries'!$E250,'ABP REC Calc'!$B$6:$B$69,'ABP REC Deliveries'!$F250),
IF(AC$4&gt;$G250,AB250*(1-Inputs_ByYear!$D$4),0)),0)</f>
        <v>30766.550307270158</v>
      </c>
      <c r="AD250" s="248">
        <f>IF((AD$4-$G250)&lt;($C250+$B250),IF(AD$4=$G250+$B250,SUMIFS(INDEX('ABP REC Calc'!$G$6:$AB$69,,MATCH('ABP REC Deliveries'!$H250,'ABP REC Calc'!$G$5:$AB$5,0)),'ABP REC Calc'!$C$6:$C$69,'ABP REC Deliveries'!$E250,'ABP REC Calc'!$B$6:$B$69,'ABP REC Deliveries'!$F250),
IF(AD$4&gt;$G250,AC250*(1-Inputs_ByYear!$D$4),0)),0)</f>
        <v>30612.717555733805</v>
      </c>
    </row>
    <row r="251" spans="2:30" ht="14.45" customHeight="1">
      <c r="B251" s="64">
        <v>1</v>
      </c>
      <c r="C251" s="64">
        <v>15</v>
      </c>
      <c r="D251" s="64" t="s">
        <v>229</v>
      </c>
      <c r="E251" s="234" t="s">
        <v>211</v>
      </c>
      <c r="F251" s="231" t="s">
        <v>230</v>
      </c>
      <c r="G251" s="231">
        <f t="shared" si="11"/>
        <v>2044</v>
      </c>
      <c r="H251" s="239" t="s">
        <v>42</v>
      </c>
      <c r="I251" s="247">
        <v>0</v>
      </c>
      <c r="J251" s="248">
        <f>IF((J$4-$G251)&lt;($C251+$B251),IF(J$4=$G251+$B251,SUMIFS(INDEX('ABP REC Calc'!$G$6:$AB$69,,MATCH('ABP REC Deliveries'!$H251,'ABP REC Calc'!$G$5:$AB$5,0)),'ABP REC Calc'!$C$6:$C$69,'ABP REC Deliveries'!$E251,'ABP REC Calc'!$B$6:$B$69,'ABP REC Deliveries'!$F251),
IF(J$4&gt;$G251,I251*(1-Inputs_ByYear!$D$4),0)),0)</f>
        <v>0</v>
      </c>
      <c r="K251" s="248">
        <f>IF((K$4-$G251)&lt;($C251+$B251),IF(K$4=$G251+$B251,SUMIFS(INDEX('ABP REC Calc'!$G$6:$AB$69,,MATCH('ABP REC Deliveries'!$H251,'ABP REC Calc'!$G$5:$AB$5,0)),'ABP REC Calc'!$C$6:$C$69,'ABP REC Deliveries'!$E251,'ABP REC Calc'!$B$6:$B$69,'ABP REC Deliveries'!$F251),
IF(K$4&gt;$G251,J251*(1-Inputs_ByYear!$D$4),0)),0)</f>
        <v>0</v>
      </c>
      <c r="L251" s="248">
        <f>IF((L$4-$G251)&lt;($C251+$B251),IF(L$4=$G251+$B251,SUMIFS(INDEX('ABP REC Calc'!$G$6:$AB$69,,MATCH('ABP REC Deliveries'!$H251,'ABP REC Calc'!$G$5:$AB$5,0)),'ABP REC Calc'!$C$6:$C$69,'ABP REC Deliveries'!$E251,'ABP REC Calc'!$B$6:$B$69,'ABP REC Deliveries'!$F251),
IF(L$4&gt;$G251,K251*(1-Inputs_ByYear!$D$4),0)),0)</f>
        <v>0</v>
      </c>
      <c r="M251" s="248">
        <f>IF((M$4-$G251)&lt;($C251+$B251),IF(M$4=$G251+$B251,SUMIFS(INDEX('ABP REC Calc'!$G$6:$AB$69,,MATCH('ABP REC Deliveries'!$H251,'ABP REC Calc'!$G$5:$AB$5,0)),'ABP REC Calc'!$C$6:$C$69,'ABP REC Deliveries'!$E251,'ABP REC Calc'!$B$6:$B$69,'ABP REC Deliveries'!$F251),
IF(M$4&gt;$G251,L251*(1-Inputs_ByYear!$D$4),0)),0)</f>
        <v>0</v>
      </c>
      <c r="N251" s="248">
        <f>IF((N$4-$G251)&lt;($C251+$B251),IF(N$4=$G251+$B251,SUMIFS(INDEX('ABP REC Calc'!$G$6:$AB$69,,MATCH('ABP REC Deliveries'!$H251,'ABP REC Calc'!$G$5:$AB$5,0)),'ABP REC Calc'!$C$6:$C$69,'ABP REC Deliveries'!$E251,'ABP REC Calc'!$B$6:$B$69,'ABP REC Deliveries'!$F251),
IF(N$4&gt;$G251,M251*(1-Inputs_ByYear!$D$4),0)),0)</f>
        <v>0</v>
      </c>
      <c r="O251" s="248">
        <f>IF((O$4-$G251)&lt;($C251+$B251),IF(O$4=$G251+$B251,SUMIFS(INDEX('ABP REC Calc'!$G$6:$AB$69,,MATCH('ABP REC Deliveries'!$H251,'ABP REC Calc'!$G$5:$AB$5,0)),'ABP REC Calc'!$C$6:$C$69,'ABP REC Deliveries'!$E251,'ABP REC Calc'!$B$6:$B$69,'ABP REC Deliveries'!$F251),
IF(O$4&gt;$G251,N251*(1-Inputs_ByYear!$D$4),0)),0)</f>
        <v>0</v>
      </c>
      <c r="P251" s="248">
        <f>IF((P$4-$G251)&lt;($C251+$B251),IF(P$4=$G251+$B251,SUMIFS(INDEX('ABP REC Calc'!$G$6:$AB$69,,MATCH('ABP REC Deliveries'!$H251,'ABP REC Calc'!$G$5:$AB$5,0)),'ABP REC Calc'!$C$6:$C$69,'ABP REC Deliveries'!$E251,'ABP REC Calc'!$B$6:$B$69,'ABP REC Deliveries'!$F251),
IF(P$4&gt;$G251,O251*(1-Inputs_ByYear!$D$4),0)),0)</f>
        <v>0</v>
      </c>
      <c r="Q251" s="248">
        <f>IF((Q$4-$G251)&lt;($C251+$B251),IF(Q$4=$G251+$B251,SUMIFS(INDEX('ABP REC Calc'!$G$6:$AB$69,,MATCH('ABP REC Deliveries'!$H251,'ABP REC Calc'!$G$5:$AB$5,0)),'ABP REC Calc'!$C$6:$C$69,'ABP REC Deliveries'!$E251,'ABP REC Calc'!$B$6:$B$69,'ABP REC Deliveries'!$F251),
IF(Q$4&gt;$G251,P251*(1-Inputs_ByYear!$D$4),0)),0)</f>
        <v>0</v>
      </c>
      <c r="R251" s="248">
        <f>IF((R$4-$G251)&lt;($C251+$B251),IF(R$4=$G251+$B251,SUMIFS(INDEX('ABP REC Calc'!$G$6:$AB$69,,MATCH('ABP REC Deliveries'!$H251,'ABP REC Calc'!$G$5:$AB$5,0)),'ABP REC Calc'!$C$6:$C$69,'ABP REC Deliveries'!$E251,'ABP REC Calc'!$B$6:$B$69,'ABP REC Deliveries'!$F251),
IF(R$4&gt;$G251,Q251*(1-Inputs_ByYear!$D$4),0)),0)</f>
        <v>0</v>
      </c>
      <c r="S251" s="248">
        <f>IF((S$4-$G251)&lt;($C251+$B251),IF(S$4=$G251+$B251,SUMIFS(INDEX('ABP REC Calc'!$G$6:$AB$69,,MATCH('ABP REC Deliveries'!$H251,'ABP REC Calc'!$G$5:$AB$5,0)),'ABP REC Calc'!$C$6:$C$69,'ABP REC Deliveries'!$E251,'ABP REC Calc'!$B$6:$B$69,'ABP REC Deliveries'!$F251),
IF(S$4&gt;$G251,R251*(1-Inputs_ByYear!$D$4),0)),0)</f>
        <v>0</v>
      </c>
      <c r="T251" s="248">
        <f>IF((T$4-$G251)&lt;($C251+$B251),IF(T$4=$G251+$B251,SUMIFS(INDEX('ABP REC Calc'!$G$6:$AB$69,,MATCH('ABP REC Deliveries'!$H251,'ABP REC Calc'!$G$5:$AB$5,0)),'ABP REC Calc'!$C$6:$C$69,'ABP REC Deliveries'!$E251,'ABP REC Calc'!$B$6:$B$69,'ABP REC Deliveries'!$F251),
IF(T$4&gt;$G251,S251*(1-Inputs_ByYear!$D$4),0)),0)</f>
        <v>0</v>
      </c>
      <c r="U251" s="248">
        <f>IF((U$4-$G251)&lt;($C251+$B251),IF(U$4=$G251+$B251,SUMIFS(INDEX('ABP REC Calc'!$G$6:$AB$69,,MATCH('ABP REC Deliveries'!$H251,'ABP REC Calc'!$G$5:$AB$5,0)),'ABP REC Calc'!$C$6:$C$69,'ABP REC Deliveries'!$E251,'ABP REC Calc'!$B$6:$B$69,'ABP REC Deliveries'!$F251),
IF(U$4&gt;$G251,T251*(1-Inputs_ByYear!$D$4),0)),0)</f>
        <v>0</v>
      </c>
      <c r="V251" s="248">
        <f>IF((V$4-$G251)&lt;($C251+$B251),IF(V$4=$G251+$B251,SUMIFS(INDEX('ABP REC Calc'!$G$6:$AB$69,,MATCH('ABP REC Deliveries'!$H251,'ABP REC Calc'!$G$5:$AB$5,0)),'ABP REC Calc'!$C$6:$C$69,'ABP REC Deliveries'!$E251,'ABP REC Calc'!$B$6:$B$69,'ABP REC Deliveries'!$F251),
IF(V$4&gt;$G251,U251*(1-Inputs_ByYear!$D$4),0)),0)</f>
        <v>0</v>
      </c>
      <c r="W251" s="248">
        <f>IF((W$4-$G251)&lt;($C251+$B251),IF(W$4=$G251+$B251,SUMIFS(INDEX('ABP REC Calc'!$G$6:$AB$69,,MATCH('ABP REC Deliveries'!$H251,'ABP REC Calc'!$G$5:$AB$5,0)),'ABP REC Calc'!$C$6:$C$69,'ABP REC Deliveries'!$E251,'ABP REC Calc'!$B$6:$B$69,'ABP REC Deliveries'!$F251),
IF(W$4&gt;$G251,V251*(1-Inputs_ByYear!$D$4),0)),0)</f>
        <v>0</v>
      </c>
      <c r="X251" s="248">
        <f>IF((X$4-$G251)&lt;($C251+$B251),IF(X$4=$G251+$B251,SUMIFS(INDEX('ABP REC Calc'!$G$6:$AB$69,,MATCH('ABP REC Deliveries'!$H251,'ABP REC Calc'!$G$5:$AB$5,0)),'ABP REC Calc'!$C$6:$C$69,'ABP REC Deliveries'!$E251,'ABP REC Calc'!$B$6:$B$69,'ABP REC Deliveries'!$F251),
IF(X$4&gt;$G251,W251*(1-Inputs_ByYear!$D$4),0)),0)</f>
        <v>0</v>
      </c>
      <c r="Y251" s="248">
        <f>IF((Y$4-$G251)&lt;($C251+$B251),IF(Y$4=$G251+$B251,SUMIFS(INDEX('ABP REC Calc'!$G$6:$AB$69,,MATCH('ABP REC Deliveries'!$H251,'ABP REC Calc'!$G$5:$AB$5,0)),'ABP REC Calc'!$C$6:$C$69,'ABP REC Deliveries'!$E251,'ABP REC Calc'!$B$6:$B$69,'ABP REC Deliveries'!$F251),
IF(Y$4&gt;$G251,X251*(1-Inputs_ByYear!$D$4),0)),0)</f>
        <v>0</v>
      </c>
      <c r="Z251" s="248">
        <f>IF((Z$4-$G251)&lt;($C251+$B251),IF(Z$4=$G251+$B251,SUMIFS(INDEX('ABP REC Calc'!$G$6:$AB$69,,MATCH('ABP REC Deliveries'!$H251,'ABP REC Calc'!$G$5:$AB$5,0)),'ABP REC Calc'!$C$6:$C$69,'ABP REC Deliveries'!$E251,'ABP REC Calc'!$B$6:$B$69,'ABP REC Deliveries'!$F251),
IF(Z$4&gt;$G251,Y251*(1-Inputs_ByYear!$D$4),0)),0)</f>
        <v>0</v>
      </c>
      <c r="AA251" s="248">
        <f>IF((AA$4-$G251)&lt;($C251+$B251),IF(AA$4=$G251+$B251,SUMIFS(INDEX('ABP REC Calc'!$G$6:$AB$69,,MATCH('ABP REC Deliveries'!$H251,'ABP REC Calc'!$G$5:$AB$5,0)),'ABP REC Calc'!$C$6:$C$69,'ABP REC Deliveries'!$E251,'ABP REC Calc'!$B$6:$B$69,'ABP REC Deliveries'!$F251),
IF(AA$4&gt;$G251,Z251*(1-Inputs_ByYear!$D$4),0)),0)</f>
        <v>0</v>
      </c>
      <c r="AB251" s="248">
        <f>IF((AB$4-$G251)&lt;($C251+$B251),IF(AB$4=$G251+$B251,SUMIFS(INDEX('ABP REC Calc'!$G$6:$AB$69,,MATCH('ABP REC Deliveries'!$H251,'ABP REC Calc'!$G$5:$AB$5,0)),'ABP REC Calc'!$C$6:$C$69,'ABP REC Deliveries'!$E251,'ABP REC Calc'!$B$6:$B$69,'ABP REC Deliveries'!$F251),
IF(AB$4&gt;$G251,AA251*(1-Inputs_ByYear!$D$4),0)),0)</f>
        <v>0</v>
      </c>
      <c r="AC251" s="248">
        <f>IF((AC$4-$G251)&lt;($C251+$B251),IF(AC$4=$G251+$B251,SUMIFS(INDEX('ABP REC Calc'!$G$6:$AB$69,,MATCH('ABP REC Deliveries'!$H251,'ABP REC Calc'!$G$5:$AB$5,0)),'ABP REC Calc'!$C$6:$C$69,'ABP REC Deliveries'!$E251,'ABP REC Calc'!$B$6:$B$69,'ABP REC Deliveries'!$F251),
IF(AC$4&gt;$G251,AB251*(1-Inputs_ByYear!$D$4),0)),0)</f>
        <v>0</v>
      </c>
      <c r="AD251" s="248">
        <f>IF((AD$4-$G251)&lt;($C251+$B251),IF(AD$4=$G251+$B251,SUMIFS(INDEX('ABP REC Calc'!$G$6:$AB$69,,MATCH('ABP REC Deliveries'!$H251,'ABP REC Calc'!$G$5:$AB$5,0)),'ABP REC Calc'!$C$6:$C$69,'ABP REC Deliveries'!$E251,'ABP REC Calc'!$B$6:$B$69,'ABP REC Deliveries'!$F251),
IF(AD$4&gt;$G251,AC251*(1-Inputs_ByYear!$D$4),0)),0)</f>
        <v>30766.550307270158</v>
      </c>
    </row>
    <row r="252" spans="2:30" ht="14.45" customHeight="1">
      <c r="B252" s="64">
        <v>1</v>
      </c>
      <c r="C252" s="64">
        <v>15</v>
      </c>
      <c r="D252" s="64" t="s">
        <v>229</v>
      </c>
      <c r="E252" s="234" t="s">
        <v>211</v>
      </c>
      <c r="F252" s="231" t="s">
        <v>230</v>
      </c>
      <c r="G252" s="231">
        <f t="shared" si="11"/>
        <v>2045</v>
      </c>
      <c r="H252" s="239" t="s">
        <v>43</v>
      </c>
      <c r="I252" s="247">
        <v>0</v>
      </c>
      <c r="J252" s="248">
        <f>IF((J$4-$G252)&lt;($C252+$B252),IF(J$4=$G252+$B252,SUMIFS(INDEX('ABP REC Calc'!$G$6:$AB$69,,MATCH('ABP REC Deliveries'!$H252,'ABP REC Calc'!$G$5:$AB$5,0)),'ABP REC Calc'!$C$6:$C$69,'ABP REC Deliveries'!$E252,'ABP REC Calc'!$B$6:$B$69,'ABP REC Deliveries'!$F252),
IF(J$4&gt;$G252,I252*(1-Inputs_ByYear!$D$4),0)),0)</f>
        <v>0</v>
      </c>
      <c r="K252" s="248">
        <f>IF((K$4-$G252)&lt;($C252+$B252),IF(K$4=$G252+$B252,SUMIFS(INDEX('ABP REC Calc'!$G$6:$AB$69,,MATCH('ABP REC Deliveries'!$H252,'ABP REC Calc'!$G$5:$AB$5,0)),'ABP REC Calc'!$C$6:$C$69,'ABP REC Deliveries'!$E252,'ABP REC Calc'!$B$6:$B$69,'ABP REC Deliveries'!$F252),
IF(K$4&gt;$G252,J252*(1-Inputs_ByYear!$D$4),0)),0)</f>
        <v>0</v>
      </c>
      <c r="L252" s="248">
        <f>IF((L$4-$G252)&lt;($C252+$B252),IF(L$4=$G252+$B252,SUMIFS(INDEX('ABP REC Calc'!$G$6:$AB$69,,MATCH('ABP REC Deliveries'!$H252,'ABP REC Calc'!$G$5:$AB$5,0)),'ABP REC Calc'!$C$6:$C$69,'ABP REC Deliveries'!$E252,'ABP REC Calc'!$B$6:$B$69,'ABP REC Deliveries'!$F252),
IF(L$4&gt;$G252,K252*(1-Inputs_ByYear!$D$4),0)),0)</f>
        <v>0</v>
      </c>
      <c r="M252" s="248">
        <f>IF((M$4-$G252)&lt;($C252+$B252),IF(M$4=$G252+$B252,SUMIFS(INDEX('ABP REC Calc'!$G$6:$AB$69,,MATCH('ABP REC Deliveries'!$H252,'ABP REC Calc'!$G$5:$AB$5,0)),'ABP REC Calc'!$C$6:$C$69,'ABP REC Deliveries'!$E252,'ABP REC Calc'!$B$6:$B$69,'ABP REC Deliveries'!$F252),
IF(M$4&gt;$G252,L252*(1-Inputs_ByYear!$D$4),0)),0)</f>
        <v>0</v>
      </c>
      <c r="N252" s="248">
        <f>IF((N$4-$G252)&lt;($C252+$B252),IF(N$4=$G252+$B252,SUMIFS(INDEX('ABP REC Calc'!$G$6:$AB$69,,MATCH('ABP REC Deliveries'!$H252,'ABP REC Calc'!$G$5:$AB$5,0)),'ABP REC Calc'!$C$6:$C$69,'ABP REC Deliveries'!$E252,'ABP REC Calc'!$B$6:$B$69,'ABP REC Deliveries'!$F252),
IF(N$4&gt;$G252,M252*(1-Inputs_ByYear!$D$4),0)),0)</f>
        <v>0</v>
      </c>
      <c r="O252" s="248">
        <f>IF((O$4-$G252)&lt;($C252+$B252),IF(O$4=$G252+$B252,SUMIFS(INDEX('ABP REC Calc'!$G$6:$AB$69,,MATCH('ABP REC Deliveries'!$H252,'ABP REC Calc'!$G$5:$AB$5,0)),'ABP REC Calc'!$C$6:$C$69,'ABP REC Deliveries'!$E252,'ABP REC Calc'!$B$6:$B$69,'ABP REC Deliveries'!$F252),
IF(O$4&gt;$G252,N252*(1-Inputs_ByYear!$D$4),0)),0)</f>
        <v>0</v>
      </c>
      <c r="P252" s="248">
        <f>IF((P$4-$G252)&lt;($C252+$B252),IF(P$4=$G252+$B252,SUMIFS(INDEX('ABP REC Calc'!$G$6:$AB$69,,MATCH('ABP REC Deliveries'!$H252,'ABP REC Calc'!$G$5:$AB$5,0)),'ABP REC Calc'!$C$6:$C$69,'ABP REC Deliveries'!$E252,'ABP REC Calc'!$B$6:$B$69,'ABP REC Deliveries'!$F252),
IF(P$4&gt;$G252,O252*(1-Inputs_ByYear!$D$4),0)),0)</f>
        <v>0</v>
      </c>
      <c r="Q252" s="248">
        <f>IF((Q$4-$G252)&lt;($C252+$B252),IF(Q$4=$G252+$B252,SUMIFS(INDEX('ABP REC Calc'!$G$6:$AB$69,,MATCH('ABP REC Deliveries'!$H252,'ABP REC Calc'!$G$5:$AB$5,0)),'ABP REC Calc'!$C$6:$C$69,'ABP REC Deliveries'!$E252,'ABP REC Calc'!$B$6:$B$69,'ABP REC Deliveries'!$F252),
IF(Q$4&gt;$G252,P252*(1-Inputs_ByYear!$D$4),0)),0)</f>
        <v>0</v>
      </c>
      <c r="R252" s="248">
        <f>IF((R$4-$G252)&lt;($C252+$B252),IF(R$4=$G252+$B252,SUMIFS(INDEX('ABP REC Calc'!$G$6:$AB$69,,MATCH('ABP REC Deliveries'!$H252,'ABP REC Calc'!$G$5:$AB$5,0)),'ABP REC Calc'!$C$6:$C$69,'ABP REC Deliveries'!$E252,'ABP REC Calc'!$B$6:$B$69,'ABP REC Deliveries'!$F252),
IF(R$4&gt;$G252,Q252*(1-Inputs_ByYear!$D$4),0)),0)</f>
        <v>0</v>
      </c>
      <c r="S252" s="248">
        <f>IF((S$4-$G252)&lt;($C252+$B252),IF(S$4=$G252+$B252,SUMIFS(INDEX('ABP REC Calc'!$G$6:$AB$69,,MATCH('ABP REC Deliveries'!$H252,'ABP REC Calc'!$G$5:$AB$5,0)),'ABP REC Calc'!$C$6:$C$69,'ABP REC Deliveries'!$E252,'ABP REC Calc'!$B$6:$B$69,'ABP REC Deliveries'!$F252),
IF(S$4&gt;$G252,R252*(1-Inputs_ByYear!$D$4),0)),0)</f>
        <v>0</v>
      </c>
      <c r="T252" s="248">
        <f>IF((T$4-$G252)&lt;($C252+$B252),IF(T$4=$G252+$B252,SUMIFS(INDEX('ABP REC Calc'!$G$6:$AB$69,,MATCH('ABP REC Deliveries'!$H252,'ABP REC Calc'!$G$5:$AB$5,0)),'ABP REC Calc'!$C$6:$C$69,'ABP REC Deliveries'!$E252,'ABP REC Calc'!$B$6:$B$69,'ABP REC Deliveries'!$F252),
IF(T$4&gt;$G252,S252*(1-Inputs_ByYear!$D$4),0)),0)</f>
        <v>0</v>
      </c>
      <c r="U252" s="248">
        <f>IF((U$4-$G252)&lt;($C252+$B252),IF(U$4=$G252+$B252,SUMIFS(INDEX('ABP REC Calc'!$G$6:$AB$69,,MATCH('ABP REC Deliveries'!$H252,'ABP REC Calc'!$G$5:$AB$5,0)),'ABP REC Calc'!$C$6:$C$69,'ABP REC Deliveries'!$E252,'ABP REC Calc'!$B$6:$B$69,'ABP REC Deliveries'!$F252),
IF(U$4&gt;$G252,T252*(1-Inputs_ByYear!$D$4),0)),0)</f>
        <v>0</v>
      </c>
      <c r="V252" s="248">
        <f>IF((V$4-$G252)&lt;($C252+$B252),IF(V$4=$G252+$B252,SUMIFS(INDEX('ABP REC Calc'!$G$6:$AB$69,,MATCH('ABP REC Deliveries'!$H252,'ABP REC Calc'!$G$5:$AB$5,0)),'ABP REC Calc'!$C$6:$C$69,'ABP REC Deliveries'!$E252,'ABP REC Calc'!$B$6:$B$69,'ABP REC Deliveries'!$F252),
IF(V$4&gt;$G252,U252*(1-Inputs_ByYear!$D$4),0)),0)</f>
        <v>0</v>
      </c>
      <c r="W252" s="248">
        <f>IF((W$4-$G252)&lt;($C252+$B252),IF(W$4=$G252+$B252,SUMIFS(INDEX('ABP REC Calc'!$G$6:$AB$69,,MATCH('ABP REC Deliveries'!$H252,'ABP REC Calc'!$G$5:$AB$5,0)),'ABP REC Calc'!$C$6:$C$69,'ABP REC Deliveries'!$E252,'ABP REC Calc'!$B$6:$B$69,'ABP REC Deliveries'!$F252),
IF(W$4&gt;$G252,V252*(1-Inputs_ByYear!$D$4),0)),0)</f>
        <v>0</v>
      </c>
      <c r="X252" s="248">
        <f>IF((X$4-$G252)&lt;($C252+$B252),IF(X$4=$G252+$B252,SUMIFS(INDEX('ABP REC Calc'!$G$6:$AB$69,,MATCH('ABP REC Deliveries'!$H252,'ABP REC Calc'!$G$5:$AB$5,0)),'ABP REC Calc'!$C$6:$C$69,'ABP REC Deliveries'!$E252,'ABP REC Calc'!$B$6:$B$69,'ABP REC Deliveries'!$F252),
IF(X$4&gt;$G252,W252*(1-Inputs_ByYear!$D$4),0)),0)</f>
        <v>0</v>
      </c>
      <c r="Y252" s="248">
        <f>IF((Y$4-$G252)&lt;($C252+$B252),IF(Y$4=$G252+$B252,SUMIFS(INDEX('ABP REC Calc'!$G$6:$AB$69,,MATCH('ABP REC Deliveries'!$H252,'ABP REC Calc'!$G$5:$AB$5,0)),'ABP REC Calc'!$C$6:$C$69,'ABP REC Deliveries'!$E252,'ABP REC Calc'!$B$6:$B$69,'ABP REC Deliveries'!$F252),
IF(Y$4&gt;$G252,X252*(1-Inputs_ByYear!$D$4),0)),0)</f>
        <v>0</v>
      </c>
      <c r="Z252" s="248">
        <f>IF((Z$4-$G252)&lt;($C252+$B252),IF(Z$4=$G252+$B252,SUMIFS(INDEX('ABP REC Calc'!$G$6:$AB$69,,MATCH('ABP REC Deliveries'!$H252,'ABP REC Calc'!$G$5:$AB$5,0)),'ABP REC Calc'!$C$6:$C$69,'ABP REC Deliveries'!$E252,'ABP REC Calc'!$B$6:$B$69,'ABP REC Deliveries'!$F252),
IF(Z$4&gt;$G252,Y252*(1-Inputs_ByYear!$D$4),0)),0)</f>
        <v>0</v>
      </c>
      <c r="AA252" s="248">
        <f>IF((AA$4-$G252)&lt;($C252+$B252),IF(AA$4=$G252+$B252,SUMIFS(INDEX('ABP REC Calc'!$G$6:$AB$69,,MATCH('ABP REC Deliveries'!$H252,'ABP REC Calc'!$G$5:$AB$5,0)),'ABP REC Calc'!$C$6:$C$69,'ABP REC Deliveries'!$E252,'ABP REC Calc'!$B$6:$B$69,'ABP REC Deliveries'!$F252),
IF(AA$4&gt;$G252,Z252*(1-Inputs_ByYear!$D$4),0)),0)</f>
        <v>0</v>
      </c>
      <c r="AB252" s="248">
        <f>IF((AB$4-$G252)&lt;($C252+$B252),IF(AB$4=$G252+$B252,SUMIFS(INDEX('ABP REC Calc'!$G$6:$AB$69,,MATCH('ABP REC Deliveries'!$H252,'ABP REC Calc'!$G$5:$AB$5,0)),'ABP REC Calc'!$C$6:$C$69,'ABP REC Deliveries'!$E252,'ABP REC Calc'!$B$6:$B$69,'ABP REC Deliveries'!$F252),
IF(AB$4&gt;$G252,AA252*(1-Inputs_ByYear!$D$4),0)),0)</f>
        <v>0</v>
      </c>
      <c r="AC252" s="248">
        <f>IF((AC$4-$G252)&lt;($C252+$B252),IF(AC$4=$G252+$B252,SUMIFS(INDEX('ABP REC Calc'!$G$6:$AB$69,,MATCH('ABP REC Deliveries'!$H252,'ABP REC Calc'!$G$5:$AB$5,0)),'ABP REC Calc'!$C$6:$C$69,'ABP REC Deliveries'!$E252,'ABP REC Calc'!$B$6:$B$69,'ABP REC Deliveries'!$F252),
IF(AC$4&gt;$G252,AB252*(1-Inputs_ByYear!$D$4),0)),0)</f>
        <v>0</v>
      </c>
      <c r="AD252" s="248">
        <f>IF((AD$4-$G252)&lt;($C252+$B252),IF(AD$4=$G252+$B252,SUMIFS(INDEX('ABP REC Calc'!$G$6:$AB$69,,MATCH('ABP REC Deliveries'!$H252,'ABP REC Calc'!$G$5:$AB$5,0)),'ABP REC Calc'!$C$6:$C$69,'ABP REC Deliveries'!$E252,'ABP REC Calc'!$B$6:$B$69,'ABP REC Deliveries'!$F252),
IF(AD$4&gt;$G252,AC252*(1-Inputs_ByYear!$D$4),0)),0)</f>
        <v>0</v>
      </c>
    </row>
    <row r="253" spans="2:30" ht="14.45" customHeight="1">
      <c r="B253" s="64">
        <v>1</v>
      </c>
      <c r="C253" s="64">
        <v>15</v>
      </c>
      <c r="D253" s="64" t="s">
        <v>229</v>
      </c>
      <c r="E253" s="234" t="s">
        <v>211</v>
      </c>
      <c r="F253" s="231" t="s">
        <v>231</v>
      </c>
      <c r="G253" s="231">
        <f>VALUE(LEFT(H253, FIND("-", H253)-1))</f>
        <v>2024</v>
      </c>
      <c r="H253" s="239" t="s">
        <v>22</v>
      </c>
      <c r="I253" s="247">
        <v>0</v>
      </c>
      <c r="J253" s="248">
        <f>IF((J$4-$G253)&lt;($C253+$B253),IF(J$4=$G253+$B253,SUMIFS(INDEX('ABP REC Calc'!$G$6:$AB$69,,MATCH('ABP REC Deliveries'!$H253,'ABP REC Calc'!$G$5:$AB$5,0)),'ABP REC Calc'!$C$6:$C$69,'ABP REC Deliveries'!$E253,'ABP REC Calc'!$B$6:$B$69,'ABP REC Deliveries'!$F253),
IF(J$4&gt;$G253,I253*(1-Inputs_ByYear!$D$4),0)),0)</f>
        <v>59775.878371785599</v>
      </c>
      <c r="K253" s="248">
        <f>IF((K$4-$G253)&lt;($C253+$B253),IF(K$4=$G253+$B253,SUMIFS(INDEX('ABP REC Calc'!$G$6:$AB$69,,MATCH('ABP REC Deliveries'!$H253,'ABP REC Calc'!$G$5:$AB$5,0)),'ABP REC Calc'!$C$6:$C$69,'ABP REC Deliveries'!$E253,'ABP REC Calc'!$B$6:$B$69,'ABP REC Deliveries'!$F253),
IF(K$4&gt;$G253,J253*(1-Inputs_ByYear!$D$4),0)),0)</f>
        <v>59476.99897992667</v>
      </c>
      <c r="L253" s="248">
        <f>IF((L$4-$G253)&lt;($C253+$B253),IF(L$4=$G253+$B253,SUMIFS(INDEX('ABP REC Calc'!$G$6:$AB$69,,MATCH('ABP REC Deliveries'!$H253,'ABP REC Calc'!$G$5:$AB$5,0)),'ABP REC Calc'!$C$6:$C$69,'ABP REC Deliveries'!$E253,'ABP REC Calc'!$B$6:$B$69,'ABP REC Deliveries'!$F253),
IF(L$4&gt;$G253,K253*(1-Inputs_ByYear!$D$4),0)),0)</f>
        <v>59179.613985027034</v>
      </c>
      <c r="M253" s="248">
        <f>IF((M$4-$G253)&lt;($C253+$B253),IF(M$4=$G253+$B253,SUMIFS(INDEX('ABP REC Calc'!$G$6:$AB$69,,MATCH('ABP REC Deliveries'!$H253,'ABP REC Calc'!$G$5:$AB$5,0)),'ABP REC Calc'!$C$6:$C$69,'ABP REC Deliveries'!$E253,'ABP REC Calc'!$B$6:$B$69,'ABP REC Deliveries'!$F253),
IF(M$4&gt;$G253,L253*(1-Inputs_ByYear!$D$4),0)),0)</f>
        <v>58883.7159151019</v>
      </c>
      <c r="N253" s="248">
        <f>IF((N$4-$G253)&lt;($C253+$B253),IF(N$4=$G253+$B253,SUMIFS(INDEX('ABP REC Calc'!$G$6:$AB$69,,MATCH('ABP REC Deliveries'!$H253,'ABP REC Calc'!$G$5:$AB$5,0)),'ABP REC Calc'!$C$6:$C$69,'ABP REC Deliveries'!$E253,'ABP REC Calc'!$B$6:$B$69,'ABP REC Deliveries'!$F253),
IF(N$4&gt;$G253,M253*(1-Inputs_ByYear!$D$4),0)),0)</f>
        <v>58589.297335526389</v>
      </c>
      <c r="O253" s="248">
        <f>IF((O$4-$G253)&lt;($C253+$B253),IF(O$4=$G253+$B253,SUMIFS(INDEX('ABP REC Calc'!$G$6:$AB$69,,MATCH('ABP REC Deliveries'!$H253,'ABP REC Calc'!$G$5:$AB$5,0)),'ABP REC Calc'!$C$6:$C$69,'ABP REC Deliveries'!$E253,'ABP REC Calc'!$B$6:$B$69,'ABP REC Deliveries'!$F253),
IF(O$4&gt;$G253,N253*(1-Inputs_ByYear!$D$4),0)),0)</f>
        <v>58296.350848848757</v>
      </c>
      <c r="P253" s="248">
        <f>IF((P$4-$G253)&lt;($C253+$B253),IF(P$4=$G253+$B253,SUMIFS(INDEX('ABP REC Calc'!$G$6:$AB$69,,MATCH('ABP REC Deliveries'!$H253,'ABP REC Calc'!$G$5:$AB$5,0)),'ABP REC Calc'!$C$6:$C$69,'ABP REC Deliveries'!$E253,'ABP REC Calc'!$B$6:$B$69,'ABP REC Deliveries'!$F253),
IF(P$4&gt;$G253,O253*(1-Inputs_ByYear!$D$4),0)),0)</f>
        <v>58004.86909460451</v>
      </c>
      <c r="Q253" s="248">
        <f>IF((Q$4-$G253)&lt;($C253+$B253),IF(Q$4=$G253+$B253,SUMIFS(INDEX('ABP REC Calc'!$G$6:$AB$69,,MATCH('ABP REC Deliveries'!$H253,'ABP REC Calc'!$G$5:$AB$5,0)),'ABP REC Calc'!$C$6:$C$69,'ABP REC Deliveries'!$E253,'ABP REC Calc'!$B$6:$B$69,'ABP REC Deliveries'!$F253),
IF(Q$4&gt;$G253,P253*(1-Inputs_ByYear!$D$4),0)),0)</f>
        <v>57714.844749131487</v>
      </c>
      <c r="R253" s="248">
        <f>IF((R$4-$G253)&lt;($C253+$B253),IF(R$4=$G253+$B253,SUMIFS(INDEX('ABP REC Calc'!$G$6:$AB$69,,MATCH('ABP REC Deliveries'!$H253,'ABP REC Calc'!$G$5:$AB$5,0)),'ABP REC Calc'!$C$6:$C$69,'ABP REC Deliveries'!$E253,'ABP REC Calc'!$B$6:$B$69,'ABP REC Deliveries'!$F253),
IF(R$4&gt;$G253,Q253*(1-Inputs_ByYear!$D$4),0)),0)</f>
        <v>57426.270525385829</v>
      </c>
      <c r="S253" s="248">
        <f>IF((S$4-$G253)&lt;($C253+$B253),IF(S$4=$G253+$B253,SUMIFS(INDEX('ABP REC Calc'!$G$6:$AB$69,,MATCH('ABP REC Deliveries'!$H253,'ABP REC Calc'!$G$5:$AB$5,0)),'ABP REC Calc'!$C$6:$C$69,'ABP REC Deliveries'!$E253,'ABP REC Calc'!$B$6:$B$69,'ABP REC Deliveries'!$F253),
IF(S$4&gt;$G253,R253*(1-Inputs_ByYear!$D$4),0)),0)</f>
        <v>57139.1391727589</v>
      </c>
      <c r="T253" s="248">
        <f>IF((T$4-$G253)&lt;($C253+$B253),IF(T$4=$G253+$B253,SUMIFS(INDEX('ABP REC Calc'!$G$6:$AB$69,,MATCH('ABP REC Deliveries'!$H253,'ABP REC Calc'!$G$5:$AB$5,0)),'ABP REC Calc'!$C$6:$C$69,'ABP REC Deliveries'!$E253,'ABP REC Calc'!$B$6:$B$69,'ABP REC Deliveries'!$F253),
IF(T$4&gt;$G253,S253*(1-Inputs_ByYear!$D$4),0)),0)</f>
        <v>56853.443476895103</v>
      </c>
      <c r="U253" s="248">
        <f>IF((U$4-$G253)&lt;($C253+$B253),IF(U$4=$G253+$B253,SUMIFS(INDEX('ABP REC Calc'!$G$6:$AB$69,,MATCH('ABP REC Deliveries'!$H253,'ABP REC Calc'!$G$5:$AB$5,0)),'ABP REC Calc'!$C$6:$C$69,'ABP REC Deliveries'!$E253,'ABP REC Calc'!$B$6:$B$69,'ABP REC Deliveries'!$F253),
IF(U$4&gt;$G253,T253*(1-Inputs_ByYear!$D$4),0)),0)</f>
        <v>56569.176259510627</v>
      </c>
      <c r="V253" s="248">
        <f>IF((V$4-$G253)&lt;($C253+$B253),IF(V$4=$G253+$B253,SUMIFS(INDEX('ABP REC Calc'!$G$6:$AB$69,,MATCH('ABP REC Deliveries'!$H253,'ABP REC Calc'!$G$5:$AB$5,0)),'ABP REC Calc'!$C$6:$C$69,'ABP REC Deliveries'!$E253,'ABP REC Calc'!$B$6:$B$69,'ABP REC Deliveries'!$F253),
IF(V$4&gt;$G253,U253*(1-Inputs_ByYear!$D$4),0)),0)</f>
        <v>56286.330378213075</v>
      </c>
      <c r="W253" s="248">
        <f>IF((W$4-$G253)&lt;($C253+$B253),IF(W$4=$G253+$B253,SUMIFS(INDEX('ABP REC Calc'!$G$6:$AB$69,,MATCH('ABP REC Deliveries'!$H253,'ABP REC Calc'!$G$5:$AB$5,0)),'ABP REC Calc'!$C$6:$C$69,'ABP REC Deliveries'!$E253,'ABP REC Calc'!$B$6:$B$69,'ABP REC Deliveries'!$F253),
IF(W$4&gt;$G253,V253*(1-Inputs_ByYear!$D$4),0)),0)</f>
        <v>56004.898726322011</v>
      </c>
      <c r="X253" s="248">
        <f>IF((X$4-$G253)&lt;($C253+$B253),IF(X$4=$G253+$B253,SUMIFS(INDEX('ABP REC Calc'!$G$6:$AB$69,,MATCH('ABP REC Deliveries'!$H253,'ABP REC Calc'!$G$5:$AB$5,0)),'ABP REC Calc'!$C$6:$C$69,'ABP REC Deliveries'!$E253,'ABP REC Calc'!$B$6:$B$69,'ABP REC Deliveries'!$F253),
IF(X$4&gt;$G253,W253*(1-Inputs_ByYear!$D$4),0)),0)</f>
        <v>55724.874232690403</v>
      </c>
      <c r="Y253" s="248">
        <f>IF((Y$4-$G253)&lt;($C253+$B253),IF(Y$4=$G253+$B253,SUMIFS(INDEX('ABP REC Calc'!$G$6:$AB$69,,MATCH('ABP REC Deliveries'!$H253,'ABP REC Calc'!$G$5:$AB$5,0)),'ABP REC Calc'!$C$6:$C$69,'ABP REC Deliveries'!$E253,'ABP REC Calc'!$B$6:$B$69,'ABP REC Deliveries'!$F253),
IF(Y$4&gt;$G253,X253*(1-Inputs_ByYear!$D$4),0)),0)</f>
        <v>0</v>
      </c>
      <c r="Z253" s="248">
        <f>IF((Z$4-$G253)&lt;($C253+$B253),IF(Z$4=$G253+$B253,SUMIFS(INDEX('ABP REC Calc'!$G$6:$AB$69,,MATCH('ABP REC Deliveries'!$H253,'ABP REC Calc'!$G$5:$AB$5,0)),'ABP REC Calc'!$C$6:$C$69,'ABP REC Deliveries'!$E253,'ABP REC Calc'!$B$6:$B$69,'ABP REC Deliveries'!$F253),
IF(Z$4&gt;$G253,Y253*(1-Inputs_ByYear!$D$4),0)),0)</f>
        <v>0</v>
      </c>
      <c r="AA253" s="248">
        <f>IF((AA$4-$G253)&lt;($C253+$B253),IF(AA$4=$G253+$B253,SUMIFS(INDEX('ABP REC Calc'!$G$6:$AB$69,,MATCH('ABP REC Deliveries'!$H253,'ABP REC Calc'!$G$5:$AB$5,0)),'ABP REC Calc'!$C$6:$C$69,'ABP REC Deliveries'!$E253,'ABP REC Calc'!$B$6:$B$69,'ABP REC Deliveries'!$F253),
IF(AA$4&gt;$G253,Z253*(1-Inputs_ByYear!$D$4),0)),0)</f>
        <v>0</v>
      </c>
      <c r="AB253" s="248">
        <f>IF((AB$4-$G253)&lt;($C253+$B253),IF(AB$4=$G253+$B253,SUMIFS(INDEX('ABP REC Calc'!$G$6:$AB$69,,MATCH('ABP REC Deliveries'!$H253,'ABP REC Calc'!$G$5:$AB$5,0)),'ABP REC Calc'!$C$6:$C$69,'ABP REC Deliveries'!$E253,'ABP REC Calc'!$B$6:$B$69,'ABP REC Deliveries'!$F253),
IF(AB$4&gt;$G253,AA253*(1-Inputs_ByYear!$D$4),0)),0)</f>
        <v>0</v>
      </c>
      <c r="AC253" s="248">
        <f>IF((AC$4-$G253)&lt;($C253+$B253),IF(AC$4=$G253+$B253,SUMIFS(INDEX('ABP REC Calc'!$G$6:$AB$69,,MATCH('ABP REC Deliveries'!$H253,'ABP REC Calc'!$G$5:$AB$5,0)),'ABP REC Calc'!$C$6:$C$69,'ABP REC Deliveries'!$E253,'ABP REC Calc'!$B$6:$B$69,'ABP REC Deliveries'!$F253),
IF(AC$4&gt;$G253,AB253*(1-Inputs_ByYear!$D$4),0)),0)</f>
        <v>0</v>
      </c>
      <c r="AD253" s="248">
        <f>IF((AD$4-$G253)&lt;($C253+$B253),IF(AD$4=$G253+$B253,SUMIFS(INDEX('ABP REC Calc'!$G$6:$AB$69,,MATCH('ABP REC Deliveries'!$H253,'ABP REC Calc'!$G$5:$AB$5,0)),'ABP REC Calc'!$C$6:$C$69,'ABP REC Deliveries'!$E253,'ABP REC Calc'!$B$6:$B$69,'ABP REC Deliveries'!$F253),
IF(AD$4&gt;$G253,AC253*(1-Inputs_ByYear!$D$4),0)),0)</f>
        <v>0</v>
      </c>
    </row>
    <row r="254" spans="2:30" ht="14.45" customHeight="1">
      <c r="B254" s="64">
        <v>1</v>
      </c>
      <c r="C254" s="64">
        <v>15</v>
      </c>
      <c r="D254" s="64" t="s">
        <v>229</v>
      </c>
      <c r="E254" s="234" t="s">
        <v>211</v>
      </c>
      <c r="F254" s="231" t="s">
        <v>231</v>
      </c>
      <c r="G254" s="231">
        <f t="shared" ref="G254:G274" si="12">VALUE(LEFT(H254, FIND("-", H254)-1))</f>
        <v>2025</v>
      </c>
      <c r="H254" s="239" t="s">
        <v>23</v>
      </c>
      <c r="I254" s="247">
        <v>0</v>
      </c>
      <c r="J254" s="248">
        <f>IF((J$4-$G254)&lt;($C254+$B254),IF(J$4=$G254+$B254,SUMIFS(INDEX('ABP REC Calc'!$G$6:$AB$69,,MATCH('ABP REC Deliveries'!$H254,'ABP REC Calc'!$G$5:$AB$5,0)),'ABP REC Calc'!$C$6:$C$69,'ABP REC Deliveries'!$E254,'ABP REC Calc'!$B$6:$B$69,'ABP REC Deliveries'!$F254),
IF(J$4&gt;$G254,I254*(1-Inputs_ByYear!$D$4),0)),0)</f>
        <v>0</v>
      </c>
      <c r="K254" s="248">
        <f>IF((K$4-$G254)&lt;($C254+$B254),IF(K$4=$G254+$B254,SUMIFS(INDEX('ABP REC Calc'!$G$6:$AB$69,,MATCH('ABP REC Deliveries'!$H254,'ABP REC Calc'!$G$5:$AB$5,0)),'ABP REC Calc'!$C$6:$C$69,'ABP REC Deliveries'!$E254,'ABP REC Calc'!$B$6:$B$69,'ABP REC Deliveries'!$F254),
IF(K$4&gt;$G254,J254*(1-Inputs_ByYear!$D$4),0)),0)</f>
        <v>145486.50922215905</v>
      </c>
      <c r="L254" s="248">
        <f>IF((L$4-$G254)&lt;($C254+$B254),IF(L$4=$G254+$B254,SUMIFS(INDEX('ABP REC Calc'!$G$6:$AB$69,,MATCH('ABP REC Deliveries'!$H254,'ABP REC Calc'!$G$5:$AB$5,0)),'ABP REC Calc'!$C$6:$C$69,'ABP REC Deliveries'!$E254,'ABP REC Calc'!$B$6:$B$69,'ABP REC Deliveries'!$F254),
IF(L$4&gt;$G254,K254*(1-Inputs_ByYear!$D$4),0)),0)</f>
        <v>144759.07667604825</v>
      </c>
      <c r="M254" s="248">
        <f>IF((M$4-$G254)&lt;($C254+$B254),IF(M$4=$G254+$B254,SUMIFS(INDEX('ABP REC Calc'!$G$6:$AB$69,,MATCH('ABP REC Deliveries'!$H254,'ABP REC Calc'!$G$5:$AB$5,0)),'ABP REC Calc'!$C$6:$C$69,'ABP REC Deliveries'!$E254,'ABP REC Calc'!$B$6:$B$69,'ABP REC Deliveries'!$F254),
IF(M$4&gt;$G254,L254*(1-Inputs_ByYear!$D$4),0)),0)</f>
        <v>144035.28129266802</v>
      </c>
      <c r="N254" s="248">
        <f>IF((N$4-$G254)&lt;($C254+$B254),IF(N$4=$G254+$B254,SUMIFS(INDEX('ABP REC Calc'!$G$6:$AB$69,,MATCH('ABP REC Deliveries'!$H254,'ABP REC Calc'!$G$5:$AB$5,0)),'ABP REC Calc'!$C$6:$C$69,'ABP REC Deliveries'!$E254,'ABP REC Calc'!$B$6:$B$69,'ABP REC Deliveries'!$F254),
IF(N$4&gt;$G254,M254*(1-Inputs_ByYear!$D$4),0)),0)</f>
        <v>143315.10488620467</v>
      </c>
      <c r="O254" s="248">
        <f>IF((O$4-$G254)&lt;($C254+$B254),IF(O$4=$G254+$B254,SUMIFS(INDEX('ABP REC Calc'!$G$6:$AB$69,,MATCH('ABP REC Deliveries'!$H254,'ABP REC Calc'!$G$5:$AB$5,0)),'ABP REC Calc'!$C$6:$C$69,'ABP REC Deliveries'!$E254,'ABP REC Calc'!$B$6:$B$69,'ABP REC Deliveries'!$F254),
IF(O$4&gt;$G254,N254*(1-Inputs_ByYear!$D$4),0)),0)</f>
        <v>142598.52936177366</v>
      </c>
      <c r="P254" s="248">
        <f>IF((P$4-$G254)&lt;($C254+$B254),IF(P$4=$G254+$B254,SUMIFS(INDEX('ABP REC Calc'!$G$6:$AB$69,,MATCH('ABP REC Deliveries'!$H254,'ABP REC Calc'!$G$5:$AB$5,0)),'ABP REC Calc'!$C$6:$C$69,'ABP REC Deliveries'!$E254,'ABP REC Calc'!$B$6:$B$69,'ABP REC Deliveries'!$F254),
IF(P$4&gt;$G254,O254*(1-Inputs_ByYear!$D$4),0)),0)</f>
        <v>141885.53671496478</v>
      </c>
      <c r="Q254" s="248">
        <f>IF((Q$4-$G254)&lt;($C254+$B254),IF(Q$4=$G254+$B254,SUMIFS(INDEX('ABP REC Calc'!$G$6:$AB$69,,MATCH('ABP REC Deliveries'!$H254,'ABP REC Calc'!$G$5:$AB$5,0)),'ABP REC Calc'!$C$6:$C$69,'ABP REC Deliveries'!$E254,'ABP REC Calc'!$B$6:$B$69,'ABP REC Deliveries'!$F254),
IF(Q$4&gt;$G254,P254*(1-Inputs_ByYear!$D$4),0)),0)</f>
        <v>141176.10903138996</v>
      </c>
      <c r="R254" s="248">
        <f>IF((R$4-$G254)&lt;($C254+$B254),IF(R$4=$G254+$B254,SUMIFS(INDEX('ABP REC Calc'!$G$6:$AB$69,,MATCH('ABP REC Deliveries'!$H254,'ABP REC Calc'!$G$5:$AB$5,0)),'ABP REC Calc'!$C$6:$C$69,'ABP REC Deliveries'!$E254,'ABP REC Calc'!$B$6:$B$69,'ABP REC Deliveries'!$F254),
IF(R$4&gt;$G254,Q254*(1-Inputs_ByYear!$D$4),0)),0)</f>
        <v>140470.22848623301</v>
      </c>
      <c r="S254" s="248">
        <f>IF((S$4-$G254)&lt;($C254+$B254),IF(S$4=$G254+$B254,SUMIFS(INDEX('ABP REC Calc'!$G$6:$AB$69,,MATCH('ABP REC Deliveries'!$H254,'ABP REC Calc'!$G$5:$AB$5,0)),'ABP REC Calc'!$C$6:$C$69,'ABP REC Deliveries'!$E254,'ABP REC Calc'!$B$6:$B$69,'ABP REC Deliveries'!$F254),
IF(S$4&gt;$G254,R254*(1-Inputs_ByYear!$D$4),0)),0)</f>
        <v>139767.87734380184</v>
      </c>
      <c r="T254" s="248">
        <f>IF((T$4-$G254)&lt;($C254+$B254),IF(T$4=$G254+$B254,SUMIFS(INDEX('ABP REC Calc'!$G$6:$AB$69,,MATCH('ABP REC Deliveries'!$H254,'ABP REC Calc'!$G$5:$AB$5,0)),'ABP REC Calc'!$C$6:$C$69,'ABP REC Deliveries'!$E254,'ABP REC Calc'!$B$6:$B$69,'ABP REC Deliveries'!$F254),
IF(T$4&gt;$G254,S254*(1-Inputs_ByYear!$D$4),0)),0)</f>
        <v>139069.03795708282</v>
      </c>
      <c r="U254" s="248">
        <f>IF((U$4-$G254)&lt;($C254+$B254),IF(U$4=$G254+$B254,SUMIFS(INDEX('ABP REC Calc'!$G$6:$AB$69,,MATCH('ABP REC Deliveries'!$H254,'ABP REC Calc'!$G$5:$AB$5,0)),'ABP REC Calc'!$C$6:$C$69,'ABP REC Deliveries'!$E254,'ABP REC Calc'!$B$6:$B$69,'ABP REC Deliveries'!$F254),
IF(U$4&gt;$G254,T254*(1-Inputs_ByYear!$D$4),0)),0)</f>
        <v>138373.69276729741</v>
      </c>
      <c r="V254" s="248">
        <f>IF((V$4-$G254)&lt;($C254+$B254),IF(V$4=$G254+$B254,SUMIFS(INDEX('ABP REC Calc'!$G$6:$AB$69,,MATCH('ABP REC Deliveries'!$H254,'ABP REC Calc'!$G$5:$AB$5,0)),'ABP REC Calc'!$C$6:$C$69,'ABP REC Deliveries'!$E254,'ABP REC Calc'!$B$6:$B$69,'ABP REC Deliveries'!$F254),
IF(V$4&gt;$G254,U254*(1-Inputs_ByYear!$D$4),0)),0)</f>
        <v>137681.82430346092</v>
      </c>
      <c r="W254" s="248">
        <f>IF((W$4-$G254)&lt;($C254+$B254),IF(W$4=$G254+$B254,SUMIFS(INDEX('ABP REC Calc'!$G$6:$AB$69,,MATCH('ABP REC Deliveries'!$H254,'ABP REC Calc'!$G$5:$AB$5,0)),'ABP REC Calc'!$C$6:$C$69,'ABP REC Deliveries'!$E254,'ABP REC Calc'!$B$6:$B$69,'ABP REC Deliveries'!$F254),
IF(W$4&gt;$G254,V254*(1-Inputs_ByYear!$D$4),0)),0)</f>
        <v>136993.41518194362</v>
      </c>
      <c r="X254" s="248">
        <f>IF((X$4-$G254)&lt;($C254+$B254),IF(X$4=$G254+$B254,SUMIFS(INDEX('ABP REC Calc'!$G$6:$AB$69,,MATCH('ABP REC Deliveries'!$H254,'ABP REC Calc'!$G$5:$AB$5,0)),'ABP REC Calc'!$C$6:$C$69,'ABP REC Deliveries'!$E254,'ABP REC Calc'!$B$6:$B$69,'ABP REC Deliveries'!$F254),
IF(X$4&gt;$G254,W254*(1-Inputs_ByYear!$D$4),0)),0)</f>
        <v>136308.4481060339</v>
      </c>
      <c r="Y254" s="248">
        <f>IF((Y$4-$G254)&lt;($C254+$B254),IF(Y$4=$G254+$B254,SUMIFS(INDEX('ABP REC Calc'!$G$6:$AB$69,,MATCH('ABP REC Deliveries'!$H254,'ABP REC Calc'!$G$5:$AB$5,0)),'ABP REC Calc'!$C$6:$C$69,'ABP REC Deliveries'!$E254,'ABP REC Calc'!$B$6:$B$69,'ABP REC Deliveries'!$F254),
IF(Y$4&gt;$G254,X254*(1-Inputs_ByYear!$D$4),0)),0)</f>
        <v>135626.90586550374</v>
      </c>
      <c r="Z254" s="248">
        <f>IF((Z$4-$G254)&lt;($C254+$B254),IF(Z$4=$G254+$B254,SUMIFS(INDEX('ABP REC Calc'!$G$6:$AB$69,,MATCH('ABP REC Deliveries'!$H254,'ABP REC Calc'!$G$5:$AB$5,0)),'ABP REC Calc'!$C$6:$C$69,'ABP REC Deliveries'!$E254,'ABP REC Calc'!$B$6:$B$69,'ABP REC Deliveries'!$F254),
IF(Z$4&gt;$G254,Y254*(1-Inputs_ByYear!$D$4),0)),0)</f>
        <v>0</v>
      </c>
      <c r="AA254" s="248">
        <f>IF((AA$4-$G254)&lt;($C254+$B254),IF(AA$4=$G254+$B254,SUMIFS(INDEX('ABP REC Calc'!$G$6:$AB$69,,MATCH('ABP REC Deliveries'!$H254,'ABP REC Calc'!$G$5:$AB$5,0)),'ABP REC Calc'!$C$6:$C$69,'ABP REC Deliveries'!$E254,'ABP REC Calc'!$B$6:$B$69,'ABP REC Deliveries'!$F254),
IF(AA$4&gt;$G254,Z254*(1-Inputs_ByYear!$D$4),0)),0)</f>
        <v>0</v>
      </c>
      <c r="AB254" s="248">
        <f>IF((AB$4-$G254)&lt;($C254+$B254),IF(AB$4=$G254+$B254,SUMIFS(INDEX('ABP REC Calc'!$G$6:$AB$69,,MATCH('ABP REC Deliveries'!$H254,'ABP REC Calc'!$G$5:$AB$5,0)),'ABP REC Calc'!$C$6:$C$69,'ABP REC Deliveries'!$E254,'ABP REC Calc'!$B$6:$B$69,'ABP REC Deliveries'!$F254),
IF(AB$4&gt;$G254,AA254*(1-Inputs_ByYear!$D$4),0)),0)</f>
        <v>0</v>
      </c>
      <c r="AC254" s="248">
        <f>IF((AC$4-$G254)&lt;($C254+$B254),IF(AC$4=$G254+$B254,SUMIFS(INDEX('ABP REC Calc'!$G$6:$AB$69,,MATCH('ABP REC Deliveries'!$H254,'ABP REC Calc'!$G$5:$AB$5,0)),'ABP REC Calc'!$C$6:$C$69,'ABP REC Deliveries'!$E254,'ABP REC Calc'!$B$6:$B$69,'ABP REC Deliveries'!$F254),
IF(AC$4&gt;$G254,AB254*(1-Inputs_ByYear!$D$4),0)),0)</f>
        <v>0</v>
      </c>
      <c r="AD254" s="248">
        <f>IF((AD$4-$G254)&lt;($C254+$B254),IF(AD$4=$G254+$B254,SUMIFS(INDEX('ABP REC Calc'!$G$6:$AB$69,,MATCH('ABP REC Deliveries'!$H254,'ABP REC Calc'!$G$5:$AB$5,0)),'ABP REC Calc'!$C$6:$C$69,'ABP REC Deliveries'!$E254,'ABP REC Calc'!$B$6:$B$69,'ABP REC Deliveries'!$F254),
IF(AD$4&gt;$G254,AC254*(1-Inputs_ByYear!$D$4),0)),0)</f>
        <v>0</v>
      </c>
    </row>
    <row r="255" spans="2:30" ht="14.45" customHeight="1">
      <c r="B255" s="64">
        <v>1</v>
      </c>
      <c r="C255" s="64">
        <v>15</v>
      </c>
      <c r="D255" s="64" t="s">
        <v>229</v>
      </c>
      <c r="E255" s="234" t="s">
        <v>211</v>
      </c>
      <c r="F255" s="231" t="s">
        <v>231</v>
      </c>
      <c r="G255" s="231">
        <f t="shared" si="12"/>
        <v>2026</v>
      </c>
      <c r="H255" s="239" t="s">
        <v>24</v>
      </c>
      <c r="I255" s="247">
        <v>0</v>
      </c>
      <c r="J255" s="248">
        <f>IF((J$4-$G255)&lt;($C255+$B255),IF(J$4=$G255+$B255,SUMIFS(INDEX('ABP REC Calc'!$G$6:$AB$69,,MATCH('ABP REC Deliveries'!$H255,'ABP REC Calc'!$G$5:$AB$5,0)),'ABP REC Calc'!$C$6:$C$69,'ABP REC Deliveries'!$E255,'ABP REC Calc'!$B$6:$B$69,'ABP REC Deliveries'!$F255),
IF(J$4&gt;$G255,I255*(1-Inputs_ByYear!$D$4),0)),0)</f>
        <v>0</v>
      </c>
      <c r="K255" s="248">
        <f>IF((K$4-$G255)&lt;($C255+$B255),IF(K$4=$G255+$B255,SUMIFS(INDEX('ABP REC Calc'!$G$6:$AB$69,,MATCH('ABP REC Deliveries'!$H255,'ABP REC Calc'!$G$5:$AB$5,0)),'ABP REC Calc'!$C$6:$C$69,'ABP REC Deliveries'!$E255,'ABP REC Calc'!$B$6:$B$69,'ABP REC Deliveries'!$F255),
IF(K$4&gt;$G255,J255*(1-Inputs_ByYear!$D$4),0)),0)</f>
        <v>0</v>
      </c>
      <c r="L255" s="248">
        <f>IF((L$4-$G255)&lt;($C255+$B255),IF(L$4=$G255+$B255,SUMIFS(INDEX('ABP REC Calc'!$G$6:$AB$69,,MATCH('ABP REC Deliveries'!$H255,'ABP REC Calc'!$G$5:$AB$5,0)),'ABP REC Calc'!$C$6:$C$69,'ABP REC Deliveries'!$E255,'ABP REC Calc'!$B$6:$B$69,'ABP REC Deliveries'!$F255),
IF(L$4&gt;$G255,K255*(1-Inputs_ByYear!$D$4),0)),0)</f>
        <v>145486.50922215905</v>
      </c>
      <c r="M255" s="248">
        <f>IF((M$4-$G255)&lt;($C255+$B255),IF(M$4=$G255+$B255,SUMIFS(INDEX('ABP REC Calc'!$G$6:$AB$69,,MATCH('ABP REC Deliveries'!$H255,'ABP REC Calc'!$G$5:$AB$5,0)),'ABP REC Calc'!$C$6:$C$69,'ABP REC Deliveries'!$E255,'ABP REC Calc'!$B$6:$B$69,'ABP REC Deliveries'!$F255),
IF(M$4&gt;$G255,L255*(1-Inputs_ByYear!$D$4),0)),0)</f>
        <v>144759.07667604825</v>
      </c>
      <c r="N255" s="248">
        <f>IF((N$4-$G255)&lt;($C255+$B255),IF(N$4=$G255+$B255,SUMIFS(INDEX('ABP REC Calc'!$G$6:$AB$69,,MATCH('ABP REC Deliveries'!$H255,'ABP REC Calc'!$G$5:$AB$5,0)),'ABP REC Calc'!$C$6:$C$69,'ABP REC Deliveries'!$E255,'ABP REC Calc'!$B$6:$B$69,'ABP REC Deliveries'!$F255),
IF(N$4&gt;$G255,M255*(1-Inputs_ByYear!$D$4),0)),0)</f>
        <v>144035.28129266802</v>
      </c>
      <c r="O255" s="248">
        <f>IF((O$4-$G255)&lt;($C255+$B255),IF(O$4=$G255+$B255,SUMIFS(INDEX('ABP REC Calc'!$G$6:$AB$69,,MATCH('ABP REC Deliveries'!$H255,'ABP REC Calc'!$G$5:$AB$5,0)),'ABP REC Calc'!$C$6:$C$69,'ABP REC Deliveries'!$E255,'ABP REC Calc'!$B$6:$B$69,'ABP REC Deliveries'!$F255),
IF(O$4&gt;$G255,N255*(1-Inputs_ByYear!$D$4),0)),0)</f>
        <v>143315.10488620467</v>
      </c>
      <c r="P255" s="248">
        <f>IF((P$4-$G255)&lt;($C255+$B255),IF(P$4=$G255+$B255,SUMIFS(INDEX('ABP REC Calc'!$G$6:$AB$69,,MATCH('ABP REC Deliveries'!$H255,'ABP REC Calc'!$G$5:$AB$5,0)),'ABP REC Calc'!$C$6:$C$69,'ABP REC Deliveries'!$E255,'ABP REC Calc'!$B$6:$B$69,'ABP REC Deliveries'!$F255),
IF(P$4&gt;$G255,O255*(1-Inputs_ByYear!$D$4),0)),0)</f>
        <v>142598.52936177366</v>
      </c>
      <c r="Q255" s="248">
        <f>IF((Q$4-$G255)&lt;($C255+$B255),IF(Q$4=$G255+$B255,SUMIFS(INDEX('ABP REC Calc'!$G$6:$AB$69,,MATCH('ABP REC Deliveries'!$H255,'ABP REC Calc'!$G$5:$AB$5,0)),'ABP REC Calc'!$C$6:$C$69,'ABP REC Deliveries'!$E255,'ABP REC Calc'!$B$6:$B$69,'ABP REC Deliveries'!$F255),
IF(Q$4&gt;$G255,P255*(1-Inputs_ByYear!$D$4),0)),0)</f>
        <v>141885.53671496478</v>
      </c>
      <c r="R255" s="248">
        <f>IF((R$4-$G255)&lt;($C255+$B255),IF(R$4=$G255+$B255,SUMIFS(INDEX('ABP REC Calc'!$G$6:$AB$69,,MATCH('ABP REC Deliveries'!$H255,'ABP REC Calc'!$G$5:$AB$5,0)),'ABP REC Calc'!$C$6:$C$69,'ABP REC Deliveries'!$E255,'ABP REC Calc'!$B$6:$B$69,'ABP REC Deliveries'!$F255),
IF(R$4&gt;$G255,Q255*(1-Inputs_ByYear!$D$4),0)),0)</f>
        <v>141176.10903138996</v>
      </c>
      <c r="S255" s="248">
        <f>IF((S$4-$G255)&lt;($C255+$B255),IF(S$4=$G255+$B255,SUMIFS(INDEX('ABP REC Calc'!$G$6:$AB$69,,MATCH('ABP REC Deliveries'!$H255,'ABP REC Calc'!$G$5:$AB$5,0)),'ABP REC Calc'!$C$6:$C$69,'ABP REC Deliveries'!$E255,'ABP REC Calc'!$B$6:$B$69,'ABP REC Deliveries'!$F255),
IF(S$4&gt;$G255,R255*(1-Inputs_ByYear!$D$4),0)),0)</f>
        <v>140470.22848623301</v>
      </c>
      <c r="T255" s="248">
        <f>IF((T$4-$G255)&lt;($C255+$B255),IF(T$4=$G255+$B255,SUMIFS(INDEX('ABP REC Calc'!$G$6:$AB$69,,MATCH('ABP REC Deliveries'!$H255,'ABP REC Calc'!$G$5:$AB$5,0)),'ABP REC Calc'!$C$6:$C$69,'ABP REC Deliveries'!$E255,'ABP REC Calc'!$B$6:$B$69,'ABP REC Deliveries'!$F255),
IF(T$4&gt;$G255,S255*(1-Inputs_ByYear!$D$4),0)),0)</f>
        <v>139767.87734380184</v>
      </c>
      <c r="U255" s="248">
        <f>IF((U$4-$G255)&lt;($C255+$B255),IF(U$4=$G255+$B255,SUMIFS(INDEX('ABP REC Calc'!$G$6:$AB$69,,MATCH('ABP REC Deliveries'!$H255,'ABP REC Calc'!$G$5:$AB$5,0)),'ABP REC Calc'!$C$6:$C$69,'ABP REC Deliveries'!$E255,'ABP REC Calc'!$B$6:$B$69,'ABP REC Deliveries'!$F255),
IF(U$4&gt;$G255,T255*(1-Inputs_ByYear!$D$4),0)),0)</f>
        <v>139069.03795708282</v>
      </c>
      <c r="V255" s="248">
        <f>IF((V$4-$G255)&lt;($C255+$B255),IF(V$4=$G255+$B255,SUMIFS(INDEX('ABP REC Calc'!$G$6:$AB$69,,MATCH('ABP REC Deliveries'!$H255,'ABP REC Calc'!$G$5:$AB$5,0)),'ABP REC Calc'!$C$6:$C$69,'ABP REC Deliveries'!$E255,'ABP REC Calc'!$B$6:$B$69,'ABP REC Deliveries'!$F255),
IF(V$4&gt;$G255,U255*(1-Inputs_ByYear!$D$4),0)),0)</f>
        <v>138373.69276729741</v>
      </c>
      <c r="W255" s="248">
        <f>IF((W$4-$G255)&lt;($C255+$B255),IF(W$4=$G255+$B255,SUMIFS(INDEX('ABP REC Calc'!$G$6:$AB$69,,MATCH('ABP REC Deliveries'!$H255,'ABP REC Calc'!$G$5:$AB$5,0)),'ABP REC Calc'!$C$6:$C$69,'ABP REC Deliveries'!$E255,'ABP REC Calc'!$B$6:$B$69,'ABP REC Deliveries'!$F255),
IF(W$4&gt;$G255,V255*(1-Inputs_ByYear!$D$4),0)),0)</f>
        <v>137681.82430346092</v>
      </c>
      <c r="X255" s="248">
        <f>IF((X$4-$G255)&lt;($C255+$B255),IF(X$4=$G255+$B255,SUMIFS(INDEX('ABP REC Calc'!$G$6:$AB$69,,MATCH('ABP REC Deliveries'!$H255,'ABP REC Calc'!$G$5:$AB$5,0)),'ABP REC Calc'!$C$6:$C$69,'ABP REC Deliveries'!$E255,'ABP REC Calc'!$B$6:$B$69,'ABP REC Deliveries'!$F255),
IF(X$4&gt;$G255,W255*(1-Inputs_ByYear!$D$4),0)),0)</f>
        <v>136993.41518194362</v>
      </c>
      <c r="Y255" s="248">
        <f>IF((Y$4-$G255)&lt;($C255+$B255),IF(Y$4=$G255+$B255,SUMIFS(INDEX('ABP REC Calc'!$G$6:$AB$69,,MATCH('ABP REC Deliveries'!$H255,'ABP REC Calc'!$G$5:$AB$5,0)),'ABP REC Calc'!$C$6:$C$69,'ABP REC Deliveries'!$E255,'ABP REC Calc'!$B$6:$B$69,'ABP REC Deliveries'!$F255),
IF(Y$4&gt;$G255,X255*(1-Inputs_ByYear!$D$4),0)),0)</f>
        <v>136308.4481060339</v>
      </c>
      <c r="Z255" s="248">
        <f>IF((Z$4-$G255)&lt;($C255+$B255),IF(Z$4=$G255+$B255,SUMIFS(INDEX('ABP REC Calc'!$G$6:$AB$69,,MATCH('ABP REC Deliveries'!$H255,'ABP REC Calc'!$G$5:$AB$5,0)),'ABP REC Calc'!$C$6:$C$69,'ABP REC Deliveries'!$E255,'ABP REC Calc'!$B$6:$B$69,'ABP REC Deliveries'!$F255),
IF(Z$4&gt;$G255,Y255*(1-Inputs_ByYear!$D$4),0)),0)</f>
        <v>135626.90586550374</v>
      </c>
      <c r="AA255" s="248">
        <f>IF((AA$4-$G255)&lt;($C255+$B255),IF(AA$4=$G255+$B255,SUMIFS(INDEX('ABP REC Calc'!$G$6:$AB$69,,MATCH('ABP REC Deliveries'!$H255,'ABP REC Calc'!$G$5:$AB$5,0)),'ABP REC Calc'!$C$6:$C$69,'ABP REC Deliveries'!$E255,'ABP REC Calc'!$B$6:$B$69,'ABP REC Deliveries'!$F255),
IF(AA$4&gt;$G255,Z255*(1-Inputs_ByYear!$D$4),0)),0)</f>
        <v>0</v>
      </c>
      <c r="AB255" s="248">
        <f>IF((AB$4-$G255)&lt;($C255+$B255),IF(AB$4=$G255+$B255,SUMIFS(INDEX('ABP REC Calc'!$G$6:$AB$69,,MATCH('ABP REC Deliveries'!$H255,'ABP REC Calc'!$G$5:$AB$5,0)),'ABP REC Calc'!$C$6:$C$69,'ABP REC Deliveries'!$E255,'ABP REC Calc'!$B$6:$B$69,'ABP REC Deliveries'!$F255),
IF(AB$4&gt;$G255,AA255*(1-Inputs_ByYear!$D$4),0)),0)</f>
        <v>0</v>
      </c>
      <c r="AC255" s="248">
        <f>IF((AC$4-$G255)&lt;($C255+$B255),IF(AC$4=$G255+$B255,SUMIFS(INDEX('ABP REC Calc'!$G$6:$AB$69,,MATCH('ABP REC Deliveries'!$H255,'ABP REC Calc'!$G$5:$AB$5,0)),'ABP REC Calc'!$C$6:$C$69,'ABP REC Deliveries'!$E255,'ABP REC Calc'!$B$6:$B$69,'ABP REC Deliveries'!$F255),
IF(AC$4&gt;$G255,AB255*(1-Inputs_ByYear!$D$4),0)),0)</f>
        <v>0</v>
      </c>
      <c r="AD255" s="248">
        <f>IF((AD$4-$G255)&lt;($C255+$B255),IF(AD$4=$G255+$B255,SUMIFS(INDEX('ABP REC Calc'!$G$6:$AB$69,,MATCH('ABP REC Deliveries'!$H255,'ABP REC Calc'!$G$5:$AB$5,0)),'ABP REC Calc'!$C$6:$C$69,'ABP REC Deliveries'!$E255,'ABP REC Calc'!$B$6:$B$69,'ABP REC Deliveries'!$F255),
IF(AD$4&gt;$G255,AC255*(1-Inputs_ByYear!$D$4),0)),0)</f>
        <v>0</v>
      </c>
    </row>
    <row r="256" spans="2:30" ht="14.45" customHeight="1">
      <c r="B256" s="64">
        <v>1</v>
      </c>
      <c r="C256" s="64">
        <v>15</v>
      </c>
      <c r="D256" s="64" t="s">
        <v>229</v>
      </c>
      <c r="E256" s="234" t="s">
        <v>211</v>
      </c>
      <c r="F256" s="231" t="s">
        <v>231</v>
      </c>
      <c r="G256" s="231">
        <f t="shared" si="12"/>
        <v>2027</v>
      </c>
      <c r="H256" s="239" t="s">
        <v>25</v>
      </c>
      <c r="I256" s="247">
        <v>0</v>
      </c>
      <c r="J256" s="248">
        <f>IF((J$4-$G256)&lt;($C256+$B256),IF(J$4=$G256+$B256,SUMIFS(INDEX('ABP REC Calc'!$G$6:$AB$69,,MATCH('ABP REC Deliveries'!$H256,'ABP REC Calc'!$G$5:$AB$5,0)),'ABP REC Calc'!$C$6:$C$69,'ABP REC Deliveries'!$E256,'ABP REC Calc'!$B$6:$B$69,'ABP REC Deliveries'!$F256),
IF(J$4&gt;$G256,I256*(1-Inputs_ByYear!$D$4),0)),0)</f>
        <v>0</v>
      </c>
      <c r="K256" s="248">
        <f>IF((K$4-$G256)&lt;($C256+$B256),IF(K$4=$G256+$B256,SUMIFS(INDEX('ABP REC Calc'!$G$6:$AB$69,,MATCH('ABP REC Deliveries'!$H256,'ABP REC Calc'!$G$5:$AB$5,0)),'ABP REC Calc'!$C$6:$C$69,'ABP REC Deliveries'!$E256,'ABP REC Calc'!$B$6:$B$69,'ABP REC Deliveries'!$F256),
IF(K$4&gt;$G256,J256*(1-Inputs_ByYear!$D$4),0)),0)</f>
        <v>0</v>
      </c>
      <c r="L256" s="248">
        <f>IF((L$4-$G256)&lt;($C256+$B256),IF(L$4=$G256+$B256,SUMIFS(INDEX('ABP REC Calc'!$G$6:$AB$69,,MATCH('ABP REC Deliveries'!$H256,'ABP REC Calc'!$G$5:$AB$5,0)),'ABP REC Calc'!$C$6:$C$69,'ABP REC Deliveries'!$E256,'ABP REC Calc'!$B$6:$B$69,'ABP REC Deliveries'!$F256),
IF(L$4&gt;$G256,K256*(1-Inputs_ByYear!$D$4),0)),0)</f>
        <v>0</v>
      </c>
      <c r="M256" s="248">
        <f>IF((M$4-$G256)&lt;($C256+$B256),IF(M$4=$G256+$B256,SUMIFS(INDEX('ABP REC Calc'!$G$6:$AB$69,,MATCH('ABP REC Deliveries'!$H256,'ABP REC Calc'!$G$5:$AB$5,0)),'ABP REC Calc'!$C$6:$C$69,'ABP REC Deliveries'!$E256,'ABP REC Calc'!$B$6:$B$69,'ABP REC Deliveries'!$F256),
IF(M$4&gt;$G256,L256*(1-Inputs_ByYear!$D$4),0)),0)</f>
        <v>145486.50922215905</v>
      </c>
      <c r="N256" s="248">
        <f>IF((N$4-$G256)&lt;($C256+$B256),IF(N$4=$G256+$B256,SUMIFS(INDEX('ABP REC Calc'!$G$6:$AB$69,,MATCH('ABP REC Deliveries'!$H256,'ABP REC Calc'!$G$5:$AB$5,0)),'ABP REC Calc'!$C$6:$C$69,'ABP REC Deliveries'!$E256,'ABP REC Calc'!$B$6:$B$69,'ABP REC Deliveries'!$F256),
IF(N$4&gt;$G256,M256*(1-Inputs_ByYear!$D$4),0)),0)</f>
        <v>144759.07667604825</v>
      </c>
      <c r="O256" s="248">
        <f>IF((O$4-$G256)&lt;($C256+$B256),IF(O$4=$G256+$B256,SUMIFS(INDEX('ABP REC Calc'!$G$6:$AB$69,,MATCH('ABP REC Deliveries'!$H256,'ABP REC Calc'!$G$5:$AB$5,0)),'ABP REC Calc'!$C$6:$C$69,'ABP REC Deliveries'!$E256,'ABP REC Calc'!$B$6:$B$69,'ABP REC Deliveries'!$F256),
IF(O$4&gt;$G256,N256*(1-Inputs_ByYear!$D$4),0)),0)</f>
        <v>144035.28129266802</v>
      </c>
      <c r="P256" s="248">
        <f>IF((P$4-$G256)&lt;($C256+$B256),IF(P$4=$G256+$B256,SUMIFS(INDEX('ABP REC Calc'!$G$6:$AB$69,,MATCH('ABP REC Deliveries'!$H256,'ABP REC Calc'!$G$5:$AB$5,0)),'ABP REC Calc'!$C$6:$C$69,'ABP REC Deliveries'!$E256,'ABP REC Calc'!$B$6:$B$69,'ABP REC Deliveries'!$F256),
IF(P$4&gt;$G256,O256*(1-Inputs_ByYear!$D$4),0)),0)</f>
        <v>143315.10488620467</v>
      </c>
      <c r="Q256" s="248">
        <f>IF((Q$4-$G256)&lt;($C256+$B256),IF(Q$4=$G256+$B256,SUMIFS(INDEX('ABP REC Calc'!$G$6:$AB$69,,MATCH('ABP REC Deliveries'!$H256,'ABP REC Calc'!$G$5:$AB$5,0)),'ABP REC Calc'!$C$6:$C$69,'ABP REC Deliveries'!$E256,'ABP REC Calc'!$B$6:$B$69,'ABP REC Deliveries'!$F256),
IF(Q$4&gt;$G256,P256*(1-Inputs_ByYear!$D$4),0)),0)</f>
        <v>142598.52936177366</v>
      </c>
      <c r="R256" s="248">
        <f>IF((R$4-$G256)&lt;($C256+$B256),IF(R$4=$G256+$B256,SUMIFS(INDEX('ABP REC Calc'!$G$6:$AB$69,,MATCH('ABP REC Deliveries'!$H256,'ABP REC Calc'!$G$5:$AB$5,0)),'ABP REC Calc'!$C$6:$C$69,'ABP REC Deliveries'!$E256,'ABP REC Calc'!$B$6:$B$69,'ABP REC Deliveries'!$F256),
IF(R$4&gt;$G256,Q256*(1-Inputs_ByYear!$D$4),0)),0)</f>
        <v>141885.53671496478</v>
      </c>
      <c r="S256" s="248">
        <f>IF((S$4-$G256)&lt;($C256+$B256),IF(S$4=$G256+$B256,SUMIFS(INDEX('ABP REC Calc'!$G$6:$AB$69,,MATCH('ABP REC Deliveries'!$H256,'ABP REC Calc'!$G$5:$AB$5,0)),'ABP REC Calc'!$C$6:$C$69,'ABP REC Deliveries'!$E256,'ABP REC Calc'!$B$6:$B$69,'ABP REC Deliveries'!$F256),
IF(S$4&gt;$G256,R256*(1-Inputs_ByYear!$D$4),0)),0)</f>
        <v>141176.10903138996</v>
      </c>
      <c r="T256" s="248">
        <f>IF((T$4-$G256)&lt;($C256+$B256),IF(T$4=$G256+$B256,SUMIFS(INDEX('ABP REC Calc'!$G$6:$AB$69,,MATCH('ABP REC Deliveries'!$H256,'ABP REC Calc'!$G$5:$AB$5,0)),'ABP REC Calc'!$C$6:$C$69,'ABP REC Deliveries'!$E256,'ABP REC Calc'!$B$6:$B$69,'ABP REC Deliveries'!$F256),
IF(T$4&gt;$G256,S256*(1-Inputs_ByYear!$D$4),0)),0)</f>
        <v>140470.22848623301</v>
      </c>
      <c r="U256" s="248">
        <f>IF((U$4-$G256)&lt;($C256+$B256),IF(U$4=$G256+$B256,SUMIFS(INDEX('ABP REC Calc'!$G$6:$AB$69,,MATCH('ABP REC Deliveries'!$H256,'ABP REC Calc'!$G$5:$AB$5,0)),'ABP REC Calc'!$C$6:$C$69,'ABP REC Deliveries'!$E256,'ABP REC Calc'!$B$6:$B$69,'ABP REC Deliveries'!$F256),
IF(U$4&gt;$G256,T256*(1-Inputs_ByYear!$D$4),0)),0)</f>
        <v>139767.87734380184</v>
      </c>
      <c r="V256" s="248">
        <f>IF((V$4-$G256)&lt;($C256+$B256),IF(V$4=$G256+$B256,SUMIFS(INDEX('ABP REC Calc'!$G$6:$AB$69,,MATCH('ABP REC Deliveries'!$H256,'ABP REC Calc'!$G$5:$AB$5,0)),'ABP REC Calc'!$C$6:$C$69,'ABP REC Deliveries'!$E256,'ABP REC Calc'!$B$6:$B$69,'ABP REC Deliveries'!$F256),
IF(V$4&gt;$G256,U256*(1-Inputs_ByYear!$D$4),0)),0)</f>
        <v>139069.03795708282</v>
      </c>
      <c r="W256" s="248">
        <f>IF((W$4-$G256)&lt;($C256+$B256),IF(W$4=$G256+$B256,SUMIFS(INDEX('ABP REC Calc'!$G$6:$AB$69,,MATCH('ABP REC Deliveries'!$H256,'ABP REC Calc'!$G$5:$AB$5,0)),'ABP REC Calc'!$C$6:$C$69,'ABP REC Deliveries'!$E256,'ABP REC Calc'!$B$6:$B$69,'ABP REC Deliveries'!$F256),
IF(W$4&gt;$G256,V256*(1-Inputs_ByYear!$D$4),0)),0)</f>
        <v>138373.69276729741</v>
      </c>
      <c r="X256" s="248">
        <f>IF((X$4-$G256)&lt;($C256+$B256),IF(X$4=$G256+$B256,SUMIFS(INDEX('ABP REC Calc'!$G$6:$AB$69,,MATCH('ABP REC Deliveries'!$H256,'ABP REC Calc'!$G$5:$AB$5,0)),'ABP REC Calc'!$C$6:$C$69,'ABP REC Deliveries'!$E256,'ABP REC Calc'!$B$6:$B$69,'ABP REC Deliveries'!$F256),
IF(X$4&gt;$G256,W256*(1-Inputs_ByYear!$D$4),0)),0)</f>
        <v>137681.82430346092</v>
      </c>
      <c r="Y256" s="248">
        <f>IF((Y$4-$G256)&lt;($C256+$B256),IF(Y$4=$G256+$B256,SUMIFS(INDEX('ABP REC Calc'!$G$6:$AB$69,,MATCH('ABP REC Deliveries'!$H256,'ABP REC Calc'!$G$5:$AB$5,0)),'ABP REC Calc'!$C$6:$C$69,'ABP REC Deliveries'!$E256,'ABP REC Calc'!$B$6:$B$69,'ABP REC Deliveries'!$F256),
IF(Y$4&gt;$G256,X256*(1-Inputs_ByYear!$D$4),0)),0)</f>
        <v>136993.41518194362</v>
      </c>
      <c r="Z256" s="248">
        <f>IF((Z$4-$G256)&lt;($C256+$B256),IF(Z$4=$G256+$B256,SUMIFS(INDEX('ABP REC Calc'!$G$6:$AB$69,,MATCH('ABP REC Deliveries'!$H256,'ABP REC Calc'!$G$5:$AB$5,0)),'ABP REC Calc'!$C$6:$C$69,'ABP REC Deliveries'!$E256,'ABP REC Calc'!$B$6:$B$69,'ABP REC Deliveries'!$F256),
IF(Z$4&gt;$G256,Y256*(1-Inputs_ByYear!$D$4),0)),0)</f>
        <v>136308.4481060339</v>
      </c>
      <c r="AA256" s="248">
        <f>IF((AA$4-$G256)&lt;($C256+$B256),IF(AA$4=$G256+$B256,SUMIFS(INDEX('ABP REC Calc'!$G$6:$AB$69,,MATCH('ABP REC Deliveries'!$H256,'ABP REC Calc'!$G$5:$AB$5,0)),'ABP REC Calc'!$C$6:$C$69,'ABP REC Deliveries'!$E256,'ABP REC Calc'!$B$6:$B$69,'ABP REC Deliveries'!$F256),
IF(AA$4&gt;$G256,Z256*(1-Inputs_ByYear!$D$4),0)),0)</f>
        <v>135626.90586550374</v>
      </c>
      <c r="AB256" s="248">
        <f>IF((AB$4-$G256)&lt;($C256+$B256),IF(AB$4=$G256+$B256,SUMIFS(INDEX('ABP REC Calc'!$G$6:$AB$69,,MATCH('ABP REC Deliveries'!$H256,'ABP REC Calc'!$G$5:$AB$5,0)),'ABP REC Calc'!$C$6:$C$69,'ABP REC Deliveries'!$E256,'ABP REC Calc'!$B$6:$B$69,'ABP REC Deliveries'!$F256),
IF(AB$4&gt;$G256,AA256*(1-Inputs_ByYear!$D$4),0)),0)</f>
        <v>0</v>
      </c>
      <c r="AC256" s="248">
        <f>IF((AC$4-$G256)&lt;($C256+$B256),IF(AC$4=$G256+$B256,SUMIFS(INDEX('ABP REC Calc'!$G$6:$AB$69,,MATCH('ABP REC Deliveries'!$H256,'ABP REC Calc'!$G$5:$AB$5,0)),'ABP REC Calc'!$C$6:$C$69,'ABP REC Deliveries'!$E256,'ABP REC Calc'!$B$6:$B$69,'ABP REC Deliveries'!$F256),
IF(AC$4&gt;$G256,AB256*(1-Inputs_ByYear!$D$4),0)),0)</f>
        <v>0</v>
      </c>
      <c r="AD256" s="248">
        <f>IF((AD$4-$G256)&lt;($C256+$B256),IF(AD$4=$G256+$B256,SUMIFS(INDEX('ABP REC Calc'!$G$6:$AB$69,,MATCH('ABP REC Deliveries'!$H256,'ABP REC Calc'!$G$5:$AB$5,0)),'ABP REC Calc'!$C$6:$C$69,'ABP REC Deliveries'!$E256,'ABP REC Calc'!$B$6:$B$69,'ABP REC Deliveries'!$F256),
IF(AD$4&gt;$G256,AC256*(1-Inputs_ByYear!$D$4),0)),0)</f>
        <v>0</v>
      </c>
    </row>
    <row r="257" spans="2:30" ht="14.45" customHeight="1">
      <c r="B257" s="64">
        <v>1</v>
      </c>
      <c r="C257" s="64">
        <v>15</v>
      </c>
      <c r="D257" s="64" t="s">
        <v>229</v>
      </c>
      <c r="E257" s="234" t="s">
        <v>211</v>
      </c>
      <c r="F257" s="231" t="s">
        <v>231</v>
      </c>
      <c r="G257" s="231">
        <f t="shared" si="12"/>
        <v>2028</v>
      </c>
      <c r="H257" s="239" t="s">
        <v>26</v>
      </c>
      <c r="I257" s="247">
        <v>0</v>
      </c>
      <c r="J257" s="248">
        <f>IF((J$4-$G257)&lt;($C257+$B257),IF(J$4=$G257+$B257,SUMIFS(INDEX('ABP REC Calc'!$G$6:$AB$69,,MATCH('ABP REC Deliveries'!$H257,'ABP REC Calc'!$G$5:$AB$5,0)),'ABP REC Calc'!$C$6:$C$69,'ABP REC Deliveries'!$E257,'ABP REC Calc'!$B$6:$B$69,'ABP REC Deliveries'!$F257),
IF(J$4&gt;$G257,I257*(1-Inputs_ByYear!$D$4),0)),0)</f>
        <v>0</v>
      </c>
      <c r="K257" s="248">
        <f>IF((K$4-$G257)&lt;($C257+$B257),IF(K$4=$G257+$B257,SUMIFS(INDEX('ABP REC Calc'!$G$6:$AB$69,,MATCH('ABP REC Deliveries'!$H257,'ABP REC Calc'!$G$5:$AB$5,0)),'ABP REC Calc'!$C$6:$C$69,'ABP REC Deliveries'!$E257,'ABP REC Calc'!$B$6:$B$69,'ABP REC Deliveries'!$F257),
IF(K$4&gt;$G257,J257*(1-Inputs_ByYear!$D$4),0)),0)</f>
        <v>0</v>
      </c>
      <c r="L257" s="248">
        <f>IF((L$4-$G257)&lt;($C257+$B257),IF(L$4=$G257+$B257,SUMIFS(INDEX('ABP REC Calc'!$G$6:$AB$69,,MATCH('ABP REC Deliveries'!$H257,'ABP REC Calc'!$G$5:$AB$5,0)),'ABP REC Calc'!$C$6:$C$69,'ABP REC Deliveries'!$E257,'ABP REC Calc'!$B$6:$B$69,'ABP REC Deliveries'!$F257),
IF(L$4&gt;$G257,K257*(1-Inputs_ByYear!$D$4),0)),0)</f>
        <v>0</v>
      </c>
      <c r="M257" s="248">
        <f>IF((M$4-$G257)&lt;($C257+$B257),IF(M$4=$G257+$B257,SUMIFS(INDEX('ABP REC Calc'!$G$6:$AB$69,,MATCH('ABP REC Deliveries'!$H257,'ABP REC Calc'!$G$5:$AB$5,0)),'ABP REC Calc'!$C$6:$C$69,'ABP REC Deliveries'!$E257,'ABP REC Calc'!$B$6:$B$69,'ABP REC Deliveries'!$F257),
IF(M$4&gt;$G257,L257*(1-Inputs_ByYear!$D$4),0)),0)</f>
        <v>0</v>
      </c>
      <c r="N257" s="248">
        <f>IF((N$4-$G257)&lt;($C257+$B257),IF(N$4=$G257+$B257,SUMIFS(INDEX('ABP REC Calc'!$G$6:$AB$69,,MATCH('ABP REC Deliveries'!$H257,'ABP REC Calc'!$G$5:$AB$5,0)),'ABP REC Calc'!$C$6:$C$69,'ABP REC Deliveries'!$E257,'ABP REC Calc'!$B$6:$B$69,'ABP REC Deliveries'!$F257),
IF(N$4&gt;$G257,M257*(1-Inputs_ByYear!$D$4),0)),0)</f>
        <v>145486.50922215905</v>
      </c>
      <c r="O257" s="248">
        <f>IF((O$4-$G257)&lt;($C257+$B257),IF(O$4=$G257+$B257,SUMIFS(INDEX('ABP REC Calc'!$G$6:$AB$69,,MATCH('ABP REC Deliveries'!$H257,'ABP REC Calc'!$G$5:$AB$5,0)),'ABP REC Calc'!$C$6:$C$69,'ABP REC Deliveries'!$E257,'ABP REC Calc'!$B$6:$B$69,'ABP REC Deliveries'!$F257),
IF(O$4&gt;$G257,N257*(1-Inputs_ByYear!$D$4),0)),0)</f>
        <v>144759.07667604825</v>
      </c>
      <c r="P257" s="248">
        <f>IF((P$4-$G257)&lt;($C257+$B257),IF(P$4=$G257+$B257,SUMIFS(INDEX('ABP REC Calc'!$G$6:$AB$69,,MATCH('ABP REC Deliveries'!$H257,'ABP REC Calc'!$G$5:$AB$5,0)),'ABP REC Calc'!$C$6:$C$69,'ABP REC Deliveries'!$E257,'ABP REC Calc'!$B$6:$B$69,'ABP REC Deliveries'!$F257),
IF(P$4&gt;$G257,O257*(1-Inputs_ByYear!$D$4),0)),0)</f>
        <v>144035.28129266802</v>
      </c>
      <c r="Q257" s="248">
        <f>IF((Q$4-$G257)&lt;($C257+$B257),IF(Q$4=$G257+$B257,SUMIFS(INDEX('ABP REC Calc'!$G$6:$AB$69,,MATCH('ABP REC Deliveries'!$H257,'ABP REC Calc'!$G$5:$AB$5,0)),'ABP REC Calc'!$C$6:$C$69,'ABP REC Deliveries'!$E257,'ABP REC Calc'!$B$6:$B$69,'ABP REC Deliveries'!$F257),
IF(Q$4&gt;$G257,P257*(1-Inputs_ByYear!$D$4),0)),0)</f>
        <v>143315.10488620467</v>
      </c>
      <c r="R257" s="248">
        <f>IF((R$4-$G257)&lt;($C257+$B257),IF(R$4=$G257+$B257,SUMIFS(INDEX('ABP REC Calc'!$G$6:$AB$69,,MATCH('ABP REC Deliveries'!$H257,'ABP REC Calc'!$G$5:$AB$5,0)),'ABP REC Calc'!$C$6:$C$69,'ABP REC Deliveries'!$E257,'ABP REC Calc'!$B$6:$B$69,'ABP REC Deliveries'!$F257),
IF(R$4&gt;$G257,Q257*(1-Inputs_ByYear!$D$4),0)),0)</f>
        <v>142598.52936177366</v>
      </c>
      <c r="S257" s="248">
        <f>IF((S$4-$G257)&lt;($C257+$B257),IF(S$4=$G257+$B257,SUMIFS(INDEX('ABP REC Calc'!$G$6:$AB$69,,MATCH('ABP REC Deliveries'!$H257,'ABP REC Calc'!$G$5:$AB$5,0)),'ABP REC Calc'!$C$6:$C$69,'ABP REC Deliveries'!$E257,'ABP REC Calc'!$B$6:$B$69,'ABP REC Deliveries'!$F257),
IF(S$4&gt;$G257,R257*(1-Inputs_ByYear!$D$4),0)),0)</f>
        <v>141885.53671496478</v>
      </c>
      <c r="T257" s="248">
        <f>IF((T$4-$G257)&lt;($C257+$B257),IF(T$4=$G257+$B257,SUMIFS(INDEX('ABP REC Calc'!$G$6:$AB$69,,MATCH('ABP REC Deliveries'!$H257,'ABP REC Calc'!$G$5:$AB$5,0)),'ABP REC Calc'!$C$6:$C$69,'ABP REC Deliveries'!$E257,'ABP REC Calc'!$B$6:$B$69,'ABP REC Deliveries'!$F257),
IF(T$4&gt;$G257,S257*(1-Inputs_ByYear!$D$4),0)),0)</f>
        <v>141176.10903138996</v>
      </c>
      <c r="U257" s="248">
        <f>IF((U$4-$G257)&lt;($C257+$B257),IF(U$4=$G257+$B257,SUMIFS(INDEX('ABP REC Calc'!$G$6:$AB$69,,MATCH('ABP REC Deliveries'!$H257,'ABP REC Calc'!$G$5:$AB$5,0)),'ABP REC Calc'!$C$6:$C$69,'ABP REC Deliveries'!$E257,'ABP REC Calc'!$B$6:$B$69,'ABP REC Deliveries'!$F257),
IF(U$4&gt;$G257,T257*(1-Inputs_ByYear!$D$4),0)),0)</f>
        <v>140470.22848623301</v>
      </c>
      <c r="V257" s="248">
        <f>IF((V$4-$G257)&lt;($C257+$B257),IF(V$4=$G257+$B257,SUMIFS(INDEX('ABP REC Calc'!$G$6:$AB$69,,MATCH('ABP REC Deliveries'!$H257,'ABP REC Calc'!$G$5:$AB$5,0)),'ABP REC Calc'!$C$6:$C$69,'ABP REC Deliveries'!$E257,'ABP REC Calc'!$B$6:$B$69,'ABP REC Deliveries'!$F257),
IF(V$4&gt;$G257,U257*(1-Inputs_ByYear!$D$4),0)),0)</f>
        <v>139767.87734380184</v>
      </c>
      <c r="W257" s="248">
        <f>IF((W$4-$G257)&lt;($C257+$B257),IF(W$4=$G257+$B257,SUMIFS(INDEX('ABP REC Calc'!$G$6:$AB$69,,MATCH('ABP REC Deliveries'!$H257,'ABP REC Calc'!$G$5:$AB$5,0)),'ABP REC Calc'!$C$6:$C$69,'ABP REC Deliveries'!$E257,'ABP REC Calc'!$B$6:$B$69,'ABP REC Deliveries'!$F257),
IF(W$4&gt;$G257,V257*(1-Inputs_ByYear!$D$4),0)),0)</f>
        <v>139069.03795708282</v>
      </c>
      <c r="X257" s="248">
        <f>IF((X$4-$G257)&lt;($C257+$B257),IF(X$4=$G257+$B257,SUMIFS(INDEX('ABP REC Calc'!$G$6:$AB$69,,MATCH('ABP REC Deliveries'!$H257,'ABP REC Calc'!$G$5:$AB$5,0)),'ABP REC Calc'!$C$6:$C$69,'ABP REC Deliveries'!$E257,'ABP REC Calc'!$B$6:$B$69,'ABP REC Deliveries'!$F257),
IF(X$4&gt;$G257,W257*(1-Inputs_ByYear!$D$4),0)),0)</f>
        <v>138373.69276729741</v>
      </c>
      <c r="Y257" s="248">
        <f>IF((Y$4-$G257)&lt;($C257+$B257),IF(Y$4=$G257+$B257,SUMIFS(INDEX('ABP REC Calc'!$G$6:$AB$69,,MATCH('ABP REC Deliveries'!$H257,'ABP REC Calc'!$G$5:$AB$5,0)),'ABP REC Calc'!$C$6:$C$69,'ABP REC Deliveries'!$E257,'ABP REC Calc'!$B$6:$B$69,'ABP REC Deliveries'!$F257),
IF(Y$4&gt;$G257,X257*(1-Inputs_ByYear!$D$4),0)),0)</f>
        <v>137681.82430346092</v>
      </c>
      <c r="Z257" s="248">
        <f>IF((Z$4-$G257)&lt;($C257+$B257),IF(Z$4=$G257+$B257,SUMIFS(INDEX('ABP REC Calc'!$G$6:$AB$69,,MATCH('ABP REC Deliveries'!$H257,'ABP REC Calc'!$G$5:$AB$5,0)),'ABP REC Calc'!$C$6:$C$69,'ABP REC Deliveries'!$E257,'ABP REC Calc'!$B$6:$B$69,'ABP REC Deliveries'!$F257),
IF(Z$4&gt;$G257,Y257*(1-Inputs_ByYear!$D$4),0)),0)</f>
        <v>136993.41518194362</v>
      </c>
      <c r="AA257" s="248">
        <f>IF((AA$4-$G257)&lt;($C257+$B257),IF(AA$4=$G257+$B257,SUMIFS(INDEX('ABP REC Calc'!$G$6:$AB$69,,MATCH('ABP REC Deliveries'!$H257,'ABP REC Calc'!$G$5:$AB$5,0)),'ABP REC Calc'!$C$6:$C$69,'ABP REC Deliveries'!$E257,'ABP REC Calc'!$B$6:$B$69,'ABP REC Deliveries'!$F257),
IF(AA$4&gt;$G257,Z257*(1-Inputs_ByYear!$D$4),0)),0)</f>
        <v>136308.4481060339</v>
      </c>
      <c r="AB257" s="248">
        <f>IF((AB$4-$G257)&lt;($C257+$B257),IF(AB$4=$G257+$B257,SUMIFS(INDEX('ABP REC Calc'!$G$6:$AB$69,,MATCH('ABP REC Deliveries'!$H257,'ABP REC Calc'!$G$5:$AB$5,0)),'ABP REC Calc'!$C$6:$C$69,'ABP REC Deliveries'!$E257,'ABP REC Calc'!$B$6:$B$69,'ABP REC Deliveries'!$F257),
IF(AB$4&gt;$G257,AA257*(1-Inputs_ByYear!$D$4),0)),0)</f>
        <v>135626.90586550374</v>
      </c>
      <c r="AC257" s="248">
        <f>IF((AC$4-$G257)&lt;($C257+$B257),IF(AC$4=$G257+$B257,SUMIFS(INDEX('ABP REC Calc'!$G$6:$AB$69,,MATCH('ABP REC Deliveries'!$H257,'ABP REC Calc'!$G$5:$AB$5,0)),'ABP REC Calc'!$C$6:$C$69,'ABP REC Deliveries'!$E257,'ABP REC Calc'!$B$6:$B$69,'ABP REC Deliveries'!$F257),
IF(AC$4&gt;$G257,AB257*(1-Inputs_ByYear!$D$4),0)),0)</f>
        <v>0</v>
      </c>
      <c r="AD257" s="248">
        <f>IF((AD$4-$G257)&lt;($C257+$B257),IF(AD$4=$G257+$B257,SUMIFS(INDEX('ABP REC Calc'!$G$6:$AB$69,,MATCH('ABP REC Deliveries'!$H257,'ABP REC Calc'!$G$5:$AB$5,0)),'ABP REC Calc'!$C$6:$C$69,'ABP REC Deliveries'!$E257,'ABP REC Calc'!$B$6:$B$69,'ABP REC Deliveries'!$F257),
IF(AD$4&gt;$G257,AC257*(1-Inputs_ByYear!$D$4),0)),0)</f>
        <v>0</v>
      </c>
    </row>
    <row r="258" spans="2:30" ht="14.45" customHeight="1">
      <c r="B258" s="64">
        <v>1</v>
      </c>
      <c r="C258" s="64">
        <v>15</v>
      </c>
      <c r="D258" s="64" t="s">
        <v>229</v>
      </c>
      <c r="E258" s="234" t="s">
        <v>211</v>
      </c>
      <c r="F258" s="231" t="s">
        <v>231</v>
      </c>
      <c r="G258" s="231">
        <f t="shared" si="12"/>
        <v>2029</v>
      </c>
      <c r="H258" s="239" t="s">
        <v>27</v>
      </c>
      <c r="I258" s="247">
        <v>0</v>
      </c>
      <c r="J258" s="248">
        <f>IF((J$4-$G258)&lt;($C258+$B258),IF(J$4=$G258+$B258,SUMIFS(INDEX('ABP REC Calc'!$G$6:$AB$69,,MATCH('ABP REC Deliveries'!$H258,'ABP REC Calc'!$G$5:$AB$5,0)),'ABP REC Calc'!$C$6:$C$69,'ABP REC Deliveries'!$E258,'ABP REC Calc'!$B$6:$B$69,'ABP REC Deliveries'!$F258),
IF(J$4&gt;$G258,I258*(1-Inputs_ByYear!$D$4),0)),0)</f>
        <v>0</v>
      </c>
      <c r="K258" s="248">
        <f>IF((K$4-$G258)&lt;($C258+$B258),IF(K$4=$G258+$B258,SUMIFS(INDEX('ABP REC Calc'!$G$6:$AB$69,,MATCH('ABP REC Deliveries'!$H258,'ABP REC Calc'!$G$5:$AB$5,0)),'ABP REC Calc'!$C$6:$C$69,'ABP REC Deliveries'!$E258,'ABP REC Calc'!$B$6:$B$69,'ABP REC Deliveries'!$F258),
IF(K$4&gt;$G258,J258*(1-Inputs_ByYear!$D$4),0)),0)</f>
        <v>0</v>
      </c>
      <c r="L258" s="248">
        <f>IF((L$4-$G258)&lt;($C258+$B258),IF(L$4=$G258+$B258,SUMIFS(INDEX('ABP REC Calc'!$G$6:$AB$69,,MATCH('ABP REC Deliveries'!$H258,'ABP REC Calc'!$G$5:$AB$5,0)),'ABP REC Calc'!$C$6:$C$69,'ABP REC Deliveries'!$E258,'ABP REC Calc'!$B$6:$B$69,'ABP REC Deliveries'!$F258),
IF(L$4&gt;$G258,K258*(1-Inputs_ByYear!$D$4),0)),0)</f>
        <v>0</v>
      </c>
      <c r="M258" s="248">
        <f>IF((M$4-$G258)&lt;($C258+$B258),IF(M$4=$G258+$B258,SUMIFS(INDEX('ABP REC Calc'!$G$6:$AB$69,,MATCH('ABP REC Deliveries'!$H258,'ABP REC Calc'!$G$5:$AB$5,0)),'ABP REC Calc'!$C$6:$C$69,'ABP REC Deliveries'!$E258,'ABP REC Calc'!$B$6:$B$69,'ABP REC Deliveries'!$F258),
IF(M$4&gt;$G258,L258*(1-Inputs_ByYear!$D$4),0)),0)</f>
        <v>0</v>
      </c>
      <c r="N258" s="248">
        <f>IF((N$4-$G258)&lt;($C258+$B258),IF(N$4=$G258+$B258,SUMIFS(INDEX('ABP REC Calc'!$G$6:$AB$69,,MATCH('ABP REC Deliveries'!$H258,'ABP REC Calc'!$G$5:$AB$5,0)),'ABP REC Calc'!$C$6:$C$69,'ABP REC Deliveries'!$E258,'ABP REC Calc'!$B$6:$B$69,'ABP REC Deliveries'!$F258),
IF(N$4&gt;$G258,M258*(1-Inputs_ByYear!$D$4),0)),0)</f>
        <v>0</v>
      </c>
      <c r="O258" s="248">
        <f>IF((O$4-$G258)&lt;($C258+$B258),IF(O$4=$G258+$B258,SUMIFS(INDEX('ABP REC Calc'!$G$6:$AB$69,,MATCH('ABP REC Deliveries'!$H258,'ABP REC Calc'!$G$5:$AB$5,0)),'ABP REC Calc'!$C$6:$C$69,'ABP REC Deliveries'!$E258,'ABP REC Calc'!$B$6:$B$69,'ABP REC Deliveries'!$F258),
IF(O$4&gt;$G258,N258*(1-Inputs_ByYear!$D$4),0)),0)</f>
        <v>145486.50922215905</v>
      </c>
      <c r="P258" s="248">
        <f>IF((P$4-$G258)&lt;($C258+$B258),IF(P$4=$G258+$B258,SUMIFS(INDEX('ABP REC Calc'!$G$6:$AB$69,,MATCH('ABP REC Deliveries'!$H258,'ABP REC Calc'!$G$5:$AB$5,0)),'ABP REC Calc'!$C$6:$C$69,'ABP REC Deliveries'!$E258,'ABP REC Calc'!$B$6:$B$69,'ABP REC Deliveries'!$F258),
IF(P$4&gt;$G258,O258*(1-Inputs_ByYear!$D$4),0)),0)</f>
        <v>144759.07667604825</v>
      </c>
      <c r="Q258" s="248">
        <f>IF((Q$4-$G258)&lt;($C258+$B258),IF(Q$4=$G258+$B258,SUMIFS(INDEX('ABP REC Calc'!$G$6:$AB$69,,MATCH('ABP REC Deliveries'!$H258,'ABP REC Calc'!$G$5:$AB$5,0)),'ABP REC Calc'!$C$6:$C$69,'ABP REC Deliveries'!$E258,'ABP REC Calc'!$B$6:$B$69,'ABP REC Deliveries'!$F258),
IF(Q$4&gt;$G258,P258*(1-Inputs_ByYear!$D$4),0)),0)</f>
        <v>144035.28129266802</v>
      </c>
      <c r="R258" s="248">
        <f>IF((R$4-$G258)&lt;($C258+$B258),IF(R$4=$G258+$B258,SUMIFS(INDEX('ABP REC Calc'!$G$6:$AB$69,,MATCH('ABP REC Deliveries'!$H258,'ABP REC Calc'!$G$5:$AB$5,0)),'ABP REC Calc'!$C$6:$C$69,'ABP REC Deliveries'!$E258,'ABP REC Calc'!$B$6:$B$69,'ABP REC Deliveries'!$F258),
IF(R$4&gt;$G258,Q258*(1-Inputs_ByYear!$D$4),0)),0)</f>
        <v>143315.10488620467</v>
      </c>
      <c r="S258" s="248">
        <f>IF((S$4-$G258)&lt;($C258+$B258),IF(S$4=$G258+$B258,SUMIFS(INDEX('ABP REC Calc'!$G$6:$AB$69,,MATCH('ABP REC Deliveries'!$H258,'ABP REC Calc'!$G$5:$AB$5,0)),'ABP REC Calc'!$C$6:$C$69,'ABP REC Deliveries'!$E258,'ABP REC Calc'!$B$6:$B$69,'ABP REC Deliveries'!$F258),
IF(S$4&gt;$G258,R258*(1-Inputs_ByYear!$D$4),0)),0)</f>
        <v>142598.52936177366</v>
      </c>
      <c r="T258" s="248">
        <f>IF((T$4-$G258)&lt;($C258+$B258),IF(T$4=$G258+$B258,SUMIFS(INDEX('ABP REC Calc'!$G$6:$AB$69,,MATCH('ABP REC Deliveries'!$H258,'ABP REC Calc'!$G$5:$AB$5,0)),'ABP REC Calc'!$C$6:$C$69,'ABP REC Deliveries'!$E258,'ABP REC Calc'!$B$6:$B$69,'ABP REC Deliveries'!$F258),
IF(T$4&gt;$G258,S258*(1-Inputs_ByYear!$D$4),0)),0)</f>
        <v>141885.53671496478</v>
      </c>
      <c r="U258" s="248">
        <f>IF((U$4-$G258)&lt;($C258+$B258),IF(U$4=$G258+$B258,SUMIFS(INDEX('ABP REC Calc'!$G$6:$AB$69,,MATCH('ABP REC Deliveries'!$H258,'ABP REC Calc'!$G$5:$AB$5,0)),'ABP REC Calc'!$C$6:$C$69,'ABP REC Deliveries'!$E258,'ABP REC Calc'!$B$6:$B$69,'ABP REC Deliveries'!$F258),
IF(U$4&gt;$G258,T258*(1-Inputs_ByYear!$D$4),0)),0)</f>
        <v>141176.10903138996</v>
      </c>
      <c r="V258" s="248">
        <f>IF((V$4-$G258)&lt;($C258+$B258),IF(V$4=$G258+$B258,SUMIFS(INDEX('ABP REC Calc'!$G$6:$AB$69,,MATCH('ABP REC Deliveries'!$H258,'ABP REC Calc'!$G$5:$AB$5,0)),'ABP REC Calc'!$C$6:$C$69,'ABP REC Deliveries'!$E258,'ABP REC Calc'!$B$6:$B$69,'ABP REC Deliveries'!$F258),
IF(V$4&gt;$G258,U258*(1-Inputs_ByYear!$D$4),0)),0)</f>
        <v>140470.22848623301</v>
      </c>
      <c r="W258" s="248">
        <f>IF((W$4-$G258)&lt;($C258+$B258),IF(W$4=$G258+$B258,SUMIFS(INDEX('ABP REC Calc'!$G$6:$AB$69,,MATCH('ABP REC Deliveries'!$H258,'ABP REC Calc'!$G$5:$AB$5,0)),'ABP REC Calc'!$C$6:$C$69,'ABP REC Deliveries'!$E258,'ABP REC Calc'!$B$6:$B$69,'ABP REC Deliveries'!$F258),
IF(W$4&gt;$G258,V258*(1-Inputs_ByYear!$D$4),0)),0)</f>
        <v>139767.87734380184</v>
      </c>
      <c r="X258" s="248">
        <f>IF((X$4-$G258)&lt;($C258+$B258),IF(X$4=$G258+$B258,SUMIFS(INDEX('ABP REC Calc'!$G$6:$AB$69,,MATCH('ABP REC Deliveries'!$H258,'ABP REC Calc'!$G$5:$AB$5,0)),'ABP REC Calc'!$C$6:$C$69,'ABP REC Deliveries'!$E258,'ABP REC Calc'!$B$6:$B$69,'ABP REC Deliveries'!$F258),
IF(X$4&gt;$G258,W258*(1-Inputs_ByYear!$D$4),0)),0)</f>
        <v>139069.03795708282</v>
      </c>
      <c r="Y258" s="248">
        <f>IF((Y$4-$G258)&lt;($C258+$B258),IF(Y$4=$G258+$B258,SUMIFS(INDEX('ABP REC Calc'!$G$6:$AB$69,,MATCH('ABP REC Deliveries'!$H258,'ABP REC Calc'!$G$5:$AB$5,0)),'ABP REC Calc'!$C$6:$C$69,'ABP REC Deliveries'!$E258,'ABP REC Calc'!$B$6:$B$69,'ABP REC Deliveries'!$F258),
IF(Y$4&gt;$G258,X258*(1-Inputs_ByYear!$D$4),0)),0)</f>
        <v>138373.69276729741</v>
      </c>
      <c r="Z258" s="248">
        <f>IF((Z$4-$G258)&lt;($C258+$B258),IF(Z$4=$G258+$B258,SUMIFS(INDEX('ABP REC Calc'!$G$6:$AB$69,,MATCH('ABP REC Deliveries'!$H258,'ABP REC Calc'!$G$5:$AB$5,0)),'ABP REC Calc'!$C$6:$C$69,'ABP REC Deliveries'!$E258,'ABP REC Calc'!$B$6:$B$69,'ABP REC Deliveries'!$F258),
IF(Z$4&gt;$G258,Y258*(1-Inputs_ByYear!$D$4),0)),0)</f>
        <v>137681.82430346092</v>
      </c>
      <c r="AA258" s="248">
        <f>IF((AA$4-$G258)&lt;($C258+$B258),IF(AA$4=$G258+$B258,SUMIFS(INDEX('ABP REC Calc'!$G$6:$AB$69,,MATCH('ABP REC Deliveries'!$H258,'ABP REC Calc'!$G$5:$AB$5,0)),'ABP REC Calc'!$C$6:$C$69,'ABP REC Deliveries'!$E258,'ABP REC Calc'!$B$6:$B$69,'ABP REC Deliveries'!$F258),
IF(AA$4&gt;$G258,Z258*(1-Inputs_ByYear!$D$4),0)),0)</f>
        <v>136993.41518194362</v>
      </c>
      <c r="AB258" s="248">
        <f>IF((AB$4-$G258)&lt;($C258+$B258),IF(AB$4=$G258+$B258,SUMIFS(INDEX('ABP REC Calc'!$G$6:$AB$69,,MATCH('ABP REC Deliveries'!$H258,'ABP REC Calc'!$G$5:$AB$5,0)),'ABP REC Calc'!$C$6:$C$69,'ABP REC Deliveries'!$E258,'ABP REC Calc'!$B$6:$B$69,'ABP REC Deliveries'!$F258),
IF(AB$4&gt;$G258,AA258*(1-Inputs_ByYear!$D$4),0)),0)</f>
        <v>136308.4481060339</v>
      </c>
      <c r="AC258" s="248">
        <f>IF((AC$4-$G258)&lt;($C258+$B258),IF(AC$4=$G258+$B258,SUMIFS(INDEX('ABP REC Calc'!$G$6:$AB$69,,MATCH('ABP REC Deliveries'!$H258,'ABP REC Calc'!$G$5:$AB$5,0)),'ABP REC Calc'!$C$6:$C$69,'ABP REC Deliveries'!$E258,'ABP REC Calc'!$B$6:$B$69,'ABP REC Deliveries'!$F258),
IF(AC$4&gt;$G258,AB258*(1-Inputs_ByYear!$D$4),0)),0)</f>
        <v>135626.90586550374</v>
      </c>
      <c r="AD258" s="248">
        <f>IF((AD$4-$G258)&lt;($C258+$B258),IF(AD$4=$G258+$B258,SUMIFS(INDEX('ABP REC Calc'!$G$6:$AB$69,,MATCH('ABP REC Deliveries'!$H258,'ABP REC Calc'!$G$5:$AB$5,0)),'ABP REC Calc'!$C$6:$C$69,'ABP REC Deliveries'!$E258,'ABP REC Calc'!$B$6:$B$69,'ABP REC Deliveries'!$F258),
IF(AD$4&gt;$G258,AC258*(1-Inputs_ByYear!$D$4),0)),0)</f>
        <v>0</v>
      </c>
    </row>
    <row r="259" spans="2:30" ht="14.45" customHeight="1">
      <c r="B259" s="64">
        <v>1</v>
      </c>
      <c r="C259" s="64">
        <v>15</v>
      </c>
      <c r="D259" s="64" t="s">
        <v>229</v>
      </c>
      <c r="E259" s="234" t="s">
        <v>211</v>
      </c>
      <c r="F259" s="231" t="s">
        <v>231</v>
      </c>
      <c r="G259" s="231">
        <f t="shared" si="12"/>
        <v>2030</v>
      </c>
      <c r="H259" s="239" t="s">
        <v>28</v>
      </c>
      <c r="I259" s="247">
        <v>0</v>
      </c>
      <c r="J259" s="248">
        <f>IF((J$4-$G259)&lt;($C259+$B259),IF(J$4=$G259+$B259,SUMIFS(INDEX('ABP REC Calc'!$G$6:$AB$69,,MATCH('ABP REC Deliveries'!$H259,'ABP REC Calc'!$G$5:$AB$5,0)),'ABP REC Calc'!$C$6:$C$69,'ABP REC Deliveries'!$E259,'ABP REC Calc'!$B$6:$B$69,'ABP REC Deliveries'!$F259),
IF(J$4&gt;$G259,I259*(1-Inputs_ByYear!$D$4),0)),0)</f>
        <v>0</v>
      </c>
      <c r="K259" s="248">
        <f>IF((K$4-$G259)&lt;($C259+$B259),IF(K$4=$G259+$B259,SUMIFS(INDEX('ABP REC Calc'!$G$6:$AB$69,,MATCH('ABP REC Deliveries'!$H259,'ABP REC Calc'!$G$5:$AB$5,0)),'ABP REC Calc'!$C$6:$C$69,'ABP REC Deliveries'!$E259,'ABP REC Calc'!$B$6:$B$69,'ABP REC Deliveries'!$F259),
IF(K$4&gt;$G259,J259*(1-Inputs_ByYear!$D$4),0)),0)</f>
        <v>0</v>
      </c>
      <c r="L259" s="248">
        <f>IF((L$4-$G259)&lt;($C259+$B259),IF(L$4=$G259+$B259,SUMIFS(INDEX('ABP REC Calc'!$G$6:$AB$69,,MATCH('ABP REC Deliveries'!$H259,'ABP REC Calc'!$G$5:$AB$5,0)),'ABP REC Calc'!$C$6:$C$69,'ABP REC Deliveries'!$E259,'ABP REC Calc'!$B$6:$B$69,'ABP REC Deliveries'!$F259),
IF(L$4&gt;$G259,K259*(1-Inputs_ByYear!$D$4),0)),0)</f>
        <v>0</v>
      </c>
      <c r="M259" s="248">
        <f>IF((M$4-$G259)&lt;($C259+$B259),IF(M$4=$G259+$B259,SUMIFS(INDEX('ABP REC Calc'!$G$6:$AB$69,,MATCH('ABP REC Deliveries'!$H259,'ABP REC Calc'!$G$5:$AB$5,0)),'ABP REC Calc'!$C$6:$C$69,'ABP REC Deliveries'!$E259,'ABP REC Calc'!$B$6:$B$69,'ABP REC Deliveries'!$F259),
IF(M$4&gt;$G259,L259*(1-Inputs_ByYear!$D$4),0)),0)</f>
        <v>0</v>
      </c>
      <c r="N259" s="248">
        <f>IF((N$4-$G259)&lt;($C259+$B259),IF(N$4=$G259+$B259,SUMIFS(INDEX('ABP REC Calc'!$G$6:$AB$69,,MATCH('ABP REC Deliveries'!$H259,'ABP REC Calc'!$G$5:$AB$5,0)),'ABP REC Calc'!$C$6:$C$69,'ABP REC Deliveries'!$E259,'ABP REC Calc'!$B$6:$B$69,'ABP REC Deliveries'!$F259),
IF(N$4&gt;$G259,M259*(1-Inputs_ByYear!$D$4),0)),0)</f>
        <v>0</v>
      </c>
      <c r="O259" s="248">
        <f>IF((O$4-$G259)&lt;($C259+$B259),IF(O$4=$G259+$B259,SUMIFS(INDEX('ABP REC Calc'!$G$6:$AB$69,,MATCH('ABP REC Deliveries'!$H259,'ABP REC Calc'!$G$5:$AB$5,0)),'ABP REC Calc'!$C$6:$C$69,'ABP REC Deliveries'!$E259,'ABP REC Calc'!$B$6:$B$69,'ABP REC Deliveries'!$F259),
IF(O$4&gt;$G259,N259*(1-Inputs_ByYear!$D$4),0)),0)</f>
        <v>0</v>
      </c>
      <c r="P259" s="248">
        <f>IF((P$4-$G259)&lt;($C259+$B259),IF(P$4=$G259+$B259,SUMIFS(INDEX('ABP REC Calc'!$G$6:$AB$69,,MATCH('ABP REC Deliveries'!$H259,'ABP REC Calc'!$G$5:$AB$5,0)),'ABP REC Calc'!$C$6:$C$69,'ABP REC Deliveries'!$E259,'ABP REC Calc'!$B$6:$B$69,'ABP REC Deliveries'!$F259),
IF(P$4&gt;$G259,O259*(1-Inputs_ByYear!$D$4),0)),0)</f>
        <v>145486.50922215905</v>
      </c>
      <c r="Q259" s="248">
        <f>IF((Q$4-$G259)&lt;($C259+$B259),IF(Q$4=$G259+$B259,SUMIFS(INDEX('ABP REC Calc'!$G$6:$AB$69,,MATCH('ABP REC Deliveries'!$H259,'ABP REC Calc'!$G$5:$AB$5,0)),'ABP REC Calc'!$C$6:$C$69,'ABP REC Deliveries'!$E259,'ABP REC Calc'!$B$6:$B$69,'ABP REC Deliveries'!$F259),
IF(Q$4&gt;$G259,P259*(1-Inputs_ByYear!$D$4),0)),0)</f>
        <v>144759.07667604825</v>
      </c>
      <c r="R259" s="248">
        <f>IF((R$4-$G259)&lt;($C259+$B259),IF(R$4=$G259+$B259,SUMIFS(INDEX('ABP REC Calc'!$G$6:$AB$69,,MATCH('ABP REC Deliveries'!$H259,'ABP REC Calc'!$G$5:$AB$5,0)),'ABP REC Calc'!$C$6:$C$69,'ABP REC Deliveries'!$E259,'ABP REC Calc'!$B$6:$B$69,'ABP REC Deliveries'!$F259),
IF(R$4&gt;$G259,Q259*(1-Inputs_ByYear!$D$4),0)),0)</f>
        <v>144035.28129266802</v>
      </c>
      <c r="S259" s="248">
        <f>IF((S$4-$G259)&lt;($C259+$B259),IF(S$4=$G259+$B259,SUMIFS(INDEX('ABP REC Calc'!$G$6:$AB$69,,MATCH('ABP REC Deliveries'!$H259,'ABP REC Calc'!$G$5:$AB$5,0)),'ABP REC Calc'!$C$6:$C$69,'ABP REC Deliveries'!$E259,'ABP REC Calc'!$B$6:$B$69,'ABP REC Deliveries'!$F259),
IF(S$4&gt;$G259,R259*(1-Inputs_ByYear!$D$4),0)),0)</f>
        <v>143315.10488620467</v>
      </c>
      <c r="T259" s="248">
        <f>IF((T$4-$G259)&lt;($C259+$B259),IF(T$4=$G259+$B259,SUMIFS(INDEX('ABP REC Calc'!$G$6:$AB$69,,MATCH('ABP REC Deliveries'!$H259,'ABP REC Calc'!$G$5:$AB$5,0)),'ABP REC Calc'!$C$6:$C$69,'ABP REC Deliveries'!$E259,'ABP REC Calc'!$B$6:$B$69,'ABP REC Deliveries'!$F259),
IF(T$4&gt;$G259,S259*(1-Inputs_ByYear!$D$4),0)),0)</f>
        <v>142598.52936177366</v>
      </c>
      <c r="U259" s="248">
        <f>IF((U$4-$G259)&lt;($C259+$B259),IF(U$4=$G259+$B259,SUMIFS(INDEX('ABP REC Calc'!$G$6:$AB$69,,MATCH('ABP REC Deliveries'!$H259,'ABP REC Calc'!$G$5:$AB$5,0)),'ABP REC Calc'!$C$6:$C$69,'ABP REC Deliveries'!$E259,'ABP REC Calc'!$B$6:$B$69,'ABP REC Deliveries'!$F259),
IF(U$4&gt;$G259,T259*(1-Inputs_ByYear!$D$4),0)),0)</f>
        <v>141885.53671496478</v>
      </c>
      <c r="V259" s="248">
        <f>IF((V$4-$G259)&lt;($C259+$B259),IF(V$4=$G259+$B259,SUMIFS(INDEX('ABP REC Calc'!$G$6:$AB$69,,MATCH('ABP REC Deliveries'!$H259,'ABP REC Calc'!$G$5:$AB$5,0)),'ABP REC Calc'!$C$6:$C$69,'ABP REC Deliveries'!$E259,'ABP REC Calc'!$B$6:$B$69,'ABP REC Deliveries'!$F259),
IF(V$4&gt;$G259,U259*(1-Inputs_ByYear!$D$4),0)),0)</f>
        <v>141176.10903138996</v>
      </c>
      <c r="W259" s="248">
        <f>IF((W$4-$G259)&lt;($C259+$B259),IF(W$4=$G259+$B259,SUMIFS(INDEX('ABP REC Calc'!$G$6:$AB$69,,MATCH('ABP REC Deliveries'!$H259,'ABP REC Calc'!$G$5:$AB$5,0)),'ABP REC Calc'!$C$6:$C$69,'ABP REC Deliveries'!$E259,'ABP REC Calc'!$B$6:$B$69,'ABP REC Deliveries'!$F259),
IF(W$4&gt;$G259,V259*(1-Inputs_ByYear!$D$4),0)),0)</f>
        <v>140470.22848623301</v>
      </c>
      <c r="X259" s="248">
        <f>IF((X$4-$G259)&lt;($C259+$B259),IF(X$4=$G259+$B259,SUMIFS(INDEX('ABP REC Calc'!$G$6:$AB$69,,MATCH('ABP REC Deliveries'!$H259,'ABP REC Calc'!$G$5:$AB$5,0)),'ABP REC Calc'!$C$6:$C$69,'ABP REC Deliveries'!$E259,'ABP REC Calc'!$B$6:$B$69,'ABP REC Deliveries'!$F259),
IF(X$4&gt;$G259,W259*(1-Inputs_ByYear!$D$4),0)),0)</f>
        <v>139767.87734380184</v>
      </c>
      <c r="Y259" s="248">
        <f>IF((Y$4-$G259)&lt;($C259+$B259),IF(Y$4=$G259+$B259,SUMIFS(INDEX('ABP REC Calc'!$G$6:$AB$69,,MATCH('ABP REC Deliveries'!$H259,'ABP REC Calc'!$G$5:$AB$5,0)),'ABP REC Calc'!$C$6:$C$69,'ABP REC Deliveries'!$E259,'ABP REC Calc'!$B$6:$B$69,'ABP REC Deliveries'!$F259),
IF(Y$4&gt;$G259,X259*(1-Inputs_ByYear!$D$4),0)),0)</f>
        <v>139069.03795708282</v>
      </c>
      <c r="Z259" s="248">
        <f>IF((Z$4-$G259)&lt;($C259+$B259),IF(Z$4=$G259+$B259,SUMIFS(INDEX('ABP REC Calc'!$G$6:$AB$69,,MATCH('ABP REC Deliveries'!$H259,'ABP REC Calc'!$G$5:$AB$5,0)),'ABP REC Calc'!$C$6:$C$69,'ABP REC Deliveries'!$E259,'ABP REC Calc'!$B$6:$B$69,'ABP REC Deliveries'!$F259),
IF(Z$4&gt;$G259,Y259*(1-Inputs_ByYear!$D$4),0)),0)</f>
        <v>138373.69276729741</v>
      </c>
      <c r="AA259" s="248">
        <f>IF((AA$4-$G259)&lt;($C259+$B259),IF(AA$4=$G259+$B259,SUMIFS(INDEX('ABP REC Calc'!$G$6:$AB$69,,MATCH('ABP REC Deliveries'!$H259,'ABP REC Calc'!$G$5:$AB$5,0)),'ABP REC Calc'!$C$6:$C$69,'ABP REC Deliveries'!$E259,'ABP REC Calc'!$B$6:$B$69,'ABP REC Deliveries'!$F259),
IF(AA$4&gt;$G259,Z259*(1-Inputs_ByYear!$D$4),0)),0)</f>
        <v>137681.82430346092</v>
      </c>
      <c r="AB259" s="248">
        <f>IF((AB$4-$G259)&lt;($C259+$B259),IF(AB$4=$G259+$B259,SUMIFS(INDEX('ABP REC Calc'!$G$6:$AB$69,,MATCH('ABP REC Deliveries'!$H259,'ABP REC Calc'!$G$5:$AB$5,0)),'ABP REC Calc'!$C$6:$C$69,'ABP REC Deliveries'!$E259,'ABP REC Calc'!$B$6:$B$69,'ABP REC Deliveries'!$F259),
IF(AB$4&gt;$G259,AA259*(1-Inputs_ByYear!$D$4),0)),0)</f>
        <v>136993.41518194362</v>
      </c>
      <c r="AC259" s="248">
        <f>IF((AC$4-$G259)&lt;($C259+$B259),IF(AC$4=$G259+$B259,SUMIFS(INDEX('ABP REC Calc'!$G$6:$AB$69,,MATCH('ABP REC Deliveries'!$H259,'ABP REC Calc'!$G$5:$AB$5,0)),'ABP REC Calc'!$C$6:$C$69,'ABP REC Deliveries'!$E259,'ABP REC Calc'!$B$6:$B$69,'ABP REC Deliveries'!$F259),
IF(AC$4&gt;$G259,AB259*(1-Inputs_ByYear!$D$4),0)),0)</f>
        <v>136308.4481060339</v>
      </c>
      <c r="AD259" s="248">
        <f>IF((AD$4-$G259)&lt;($C259+$B259),IF(AD$4=$G259+$B259,SUMIFS(INDEX('ABP REC Calc'!$G$6:$AB$69,,MATCH('ABP REC Deliveries'!$H259,'ABP REC Calc'!$G$5:$AB$5,0)),'ABP REC Calc'!$C$6:$C$69,'ABP REC Deliveries'!$E259,'ABP REC Calc'!$B$6:$B$69,'ABP REC Deliveries'!$F259),
IF(AD$4&gt;$G259,AC259*(1-Inputs_ByYear!$D$4),0)),0)</f>
        <v>135626.90586550374</v>
      </c>
    </row>
    <row r="260" spans="2:30" ht="14.45" customHeight="1">
      <c r="B260" s="64">
        <v>1</v>
      </c>
      <c r="C260" s="64">
        <v>15</v>
      </c>
      <c r="D260" s="64" t="s">
        <v>229</v>
      </c>
      <c r="E260" s="234" t="s">
        <v>211</v>
      </c>
      <c r="F260" s="231" t="s">
        <v>231</v>
      </c>
      <c r="G260" s="231">
        <f t="shared" si="12"/>
        <v>2031</v>
      </c>
      <c r="H260" s="239" t="s">
        <v>29</v>
      </c>
      <c r="I260" s="247">
        <v>0</v>
      </c>
      <c r="J260" s="248">
        <f>IF((J$4-$G260)&lt;($C260+$B260),IF(J$4=$G260+$B260,SUMIFS(INDEX('ABP REC Calc'!$G$6:$AB$69,,MATCH('ABP REC Deliveries'!$H260,'ABP REC Calc'!$G$5:$AB$5,0)),'ABP REC Calc'!$C$6:$C$69,'ABP REC Deliveries'!$E260,'ABP REC Calc'!$B$6:$B$69,'ABP REC Deliveries'!$F260),
IF(J$4&gt;$G260,I260*(1-Inputs_ByYear!$D$4),0)),0)</f>
        <v>0</v>
      </c>
      <c r="K260" s="248">
        <f>IF((K$4-$G260)&lt;($C260+$B260),IF(K$4=$G260+$B260,SUMIFS(INDEX('ABP REC Calc'!$G$6:$AB$69,,MATCH('ABP REC Deliveries'!$H260,'ABP REC Calc'!$G$5:$AB$5,0)),'ABP REC Calc'!$C$6:$C$69,'ABP REC Deliveries'!$E260,'ABP REC Calc'!$B$6:$B$69,'ABP REC Deliveries'!$F260),
IF(K$4&gt;$G260,J260*(1-Inputs_ByYear!$D$4),0)),0)</f>
        <v>0</v>
      </c>
      <c r="L260" s="248">
        <f>IF((L$4-$G260)&lt;($C260+$B260),IF(L$4=$G260+$B260,SUMIFS(INDEX('ABP REC Calc'!$G$6:$AB$69,,MATCH('ABP REC Deliveries'!$H260,'ABP REC Calc'!$G$5:$AB$5,0)),'ABP REC Calc'!$C$6:$C$69,'ABP REC Deliveries'!$E260,'ABP REC Calc'!$B$6:$B$69,'ABP REC Deliveries'!$F260),
IF(L$4&gt;$G260,K260*(1-Inputs_ByYear!$D$4),0)),0)</f>
        <v>0</v>
      </c>
      <c r="M260" s="248">
        <f>IF((M$4-$G260)&lt;($C260+$B260),IF(M$4=$G260+$B260,SUMIFS(INDEX('ABP REC Calc'!$G$6:$AB$69,,MATCH('ABP REC Deliveries'!$H260,'ABP REC Calc'!$G$5:$AB$5,0)),'ABP REC Calc'!$C$6:$C$69,'ABP REC Deliveries'!$E260,'ABP REC Calc'!$B$6:$B$69,'ABP REC Deliveries'!$F260),
IF(M$4&gt;$G260,L260*(1-Inputs_ByYear!$D$4),0)),0)</f>
        <v>0</v>
      </c>
      <c r="N260" s="248">
        <f>IF((N$4-$G260)&lt;($C260+$B260),IF(N$4=$G260+$B260,SUMIFS(INDEX('ABP REC Calc'!$G$6:$AB$69,,MATCH('ABP REC Deliveries'!$H260,'ABP REC Calc'!$G$5:$AB$5,0)),'ABP REC Calc'!$C$6:$C$69,'ABP REC Deliveries'!$E260,'ABP REC Calc'!$B$6:$B$69,'ABP REC Deliveries'!$F260),
IF(N$4&gt;$G260,M260*(1-Inputs_ByYear!$D$4),0)),0)</f>
        <v>0</v>
      </c>
      <c r="O260" s="248">
        <f>IF((O$4-$G260)&lt;($C260+$B260),IF(O$4=$G260+$B260,SUMIFS(INDEX('ABP REC Calc'!$G$6:$AB$69,,MATCH('ABP REC Deliveries'!$H260,'ABP REC Calc'!$G$5:$AB$5,0)),'ABP REC Calc'!$C$6:$C$69,'ABP REC Deliveries'!$E260,'ABP REC Calc'!$B$6:$B$69,'ABP REC Deliveries'!$F260),
IF(O$4&gt;$G260,N260*(1-Inputs_ByYear!$D$4),0)),0)</f>
        <v>0</v>
      </c>
      <c r="P260" s="248">
        <f>IF((P$4-$G260)&lt;($C260+$B260),IF(P$4=$G260+$B260,SUMIFS(INDEX('ABP REC Calc'!$G$6:$AB$69,,MATCH('ABP REC Deliveries'!$H260,'ABP REC Calc'!$G$5:$AB$5,0)),'ABP REC Calc'!$C$6:$C$69,'ABP REC Deliveries'!$E260,'ABP REC Calc'!$B$6:$B$69,'ABP REC Deliveries'!$F260),
IF(P$4&gt;$G260,O260*(1-Inputs_ByYear!$D$4),0)),0)</f>
        <v>0</v>
      </c>
      <c r="Q260" s="248">
        <f>IF((Q$4-$G260)&lt;($C260+$B260),IF(Q$4=$G260+$B260,SUMIFS(INDEX('ABP REC Calc'!$G$6:$AB$69,,MATCH('ABP REC Deliveries'!$H260,'ABP REC Calc'!$G$5:$AB$5,0)),'ABP REC Calc'!$C$6:$C$69,'ABP REC Deliveries'!$E260,'ABP REC Calc'!$B$6:$B$69,'ABP REC Deliveries'!$F260),
IF(Q$4&gt;$G260,P260*(1-Inputs_ByYear!$D$4),0)),0)</f>
        <v>145486.50922215905</v>
      </c>
      <c r="R260" s="248">
        <f>IF((R$4-$G260)&lt;($C260+$B260),IF(R$4=$G260+$B260,SUMIFS(INDEX('ABP REC Calc'!$G$6:$AB$69,,MATCH('ABP REC Deliveries'!$H260,'ABP REC Calc'!$G$5:$AB$5,0)),'ABP REC Calc'!$C$6:$C$69,'ABP REC Deliveries'!$E260,'ABP REC Calc'!$B$6:$B$69,'ABP REC Deliveries'!$F260),
IF(R$4&gt;$G260,Q260*(1-Inputs_ByYear!$D$4),0)),0)</f>
        <v>144759.07667604825</v>
      </c>
      <c r="S260" s="248">
        <f>IF((S$4-$G260)&lt;($C260+$B260),IF(S$4=$G260+$B260,SUMIFS(INDEX('ABP REC Calc'!$G$6:$AB$69,,MATCH('ABP REC Deliveries'!$H260,'ABP REC Calc'!$G$5:$AB$5,0)),'ABP REC Calc'!$C$6:$C$69,'ABP REC Deliveries'!$E260,'ABP REC Calc'!$B$6:$B$69,'ABP REC Deliveries'!$F260),
IF(S$4&gt;$G260,R260*(1-Inputs_ByYear!$D$4),0)),0)</f>
        <v>144035.28129266802</v>
      </c>
      <c r="T260" s="248">
        <f>IF((T$4-$G260)&lt;($C260+$B260),IF(T$4=$G260+$B260,SUMIFS(INDEX('ABP REC Calc'!$G$6:$AB$69,,MATCH('ABP REC Deliveries'!$H260,'ABP REC Calc'!$G$5:$AB$5,0)),'ABP REC Calc'!$C$6:$C$69,'ABP REC Deliveries'!$E260,'ABP REC Calc'!$B$6:$B$69,'ABP REC Deliveries'!$F260),
IF(T$4&gt;$G260,S260*(1-Inputs_ByYear!$D$4),0)),0)</f>
        <v>143315.10488620467</v>
      </c>
      <c r="U260" s="248">
        <f>IF((U$4-$G260)&lt;($C260+$B260),IF(U$4=$G260+$B260,SUMIFS(INDEX('ABP REC Calc'!$G$6:$AB$69,,MATCH('ABP REC Deliveries'!$H260,'ABP REC Calc'!$G$5:$AB$5,0)),'ABP REC Calc'!$C$6:$C$69,'ABP REC Deliveries'!$E260,'ABP REC Calc'!$B$6:$B$69,'ABP REC Deliveries'!$F260),
IF(U$4&gt;$G260,T260*(1-Inputs_ByYear!$D$4),0)),0)</f>
        <v>142598.52936177366</v>
      </c>
      <c r="V260" s="248">
        <f>IF((V$4-$G260)&lt;($C260+$B260),IF(V$4=$G260+$B260,SUMIFS(INDEX('ABP REC Calc'!$G$6:$AB$69,,MATCH('ABP REC Deliveries'!$H260,'ABP REC Calc'!$G$5:$AB$5,0)),'ABP REC Calc'!$C$6:$C$69,'ABP REC Deliveries'!$E260,'ABP REC Calc'!$B$6:$B$69,'ABP REC Deliveries'!$F260),
IF(V$4&gt;$G260,U260*(1-Inputs_ByYear!$D$4),0)),0)</f>
        <v>141885.53671496478</v>
      </c>
      <c r="W260" s="248">
        <f>IF((W$4-$G260)&lt;($C260+$B260),IF(W$4=$G260+$B260,SUMIFS(INDEX('ABP REC Calc'!$G$6:$AB$69,,MATCH('ABP REC Deliveries'!$H260,'ABP REC Calc'!$G$5:$AB$5,0)),'ABP REC Calc'!$C$6:$C$69,'ABP REC Deliveries'!$E260,'ABP REC Calc'!$B$6:$B$69,'ABP REC Deliveries'!$F260),
IF(W$4&gt;$G260,V260*(1-Inputs_ByYear!$D$4),0)),0)</f>
        <v>141176.10903138996</v>
      </c>
      <c r="X260" s="248">
        <f>IF((X$4-$G260)&lt;($C260+$B260),IF(X$4=$G260+$B260,SUMIFS(INDEX('ABP REC Calc'!$G$6:$AB$69,,MATCH('ABP REC Deliveries'!$H260,'ABP REC Calc'!$G$5:$AB$5,0)),'ABP REC Calc'!$C$6:$C$69,'ABP REC Deliveries'!$E260,'ABP REC Calc'!$B$6:$B$69,'ABP REC Deliveries'!$F260),
IF(X$4&gt;$G260,W260*(1-Inputs_ByYear!$D$4),0)),0)</f>
        <v>140470.22848623301</v>
      </c>
      <c r="Y260" s="248">
        <f>IF((Y$4-$G260)&lt;($C260+$B260),IF(Y$4=$G260+$B260,SUMIFS(INDEX('ABP REC Calc'!$G$6:$AB$69,,MATCH('ABP REC Deliveries'!$H260,'ABP REC Calc'!$G$5:$AB$5,0)),'ABP REC Calc'!$C$6:$C$69,'ABP REC Deliveries'!$E260,'ABP REC Calc'!$B$6:$B$69,'ABP REC Deliveries'!$F260),
IF(Y$4&gt;$G260,X260*(1-Inputs_ByYear!$D$4),0)),0)</f>
        <v>139767.87734380184</v>
      </c>
      <c r="Z260" s="248">
        <f>IF((Z$4-$G260)&lt;($C260+$B260),IF(Z$4=$G260+$B260,SUMIFS(INDEX('ABP REC Calc'!$G$6:$AB$69,,MATCH('ABP REC Deliveries'!$H260,'ABP REC Calc'!$G$5:$AB$5,0)),'ABP REC Calc'!$C$6:$C$69,'ABP REC Deliveries'!$E260,'ABP REC Calc'!$B$6:$B$69,'ABP REC Deliveries'!$F260),
IF(Z$4&gt;$G260,Y260*(1-Inputs_ByYear!$D$4),0)),0)</f>
        <v>139069.03795708282</v>
      </c>
      <c r="AA260" s="248">
        <f>IF((AA$4-$G260)&lt;($C260+$B260),IF(AA$4=$G260+$B260,SUMIFS(INDEX('ABP REC Calc'!$G$6:$AB$69,,MATCH('ABP REC Deliveries'!$H260,'ABP REC Calc'!$G$5:$AB$5,0)),'ABP REC Calc'!$C$6:$C$69,'ABP REC Deliveries'!$E260,'ABP REC Calc'!$B$6:$B$69,'ABP REC Deliveries'!$F260),
IF(AA$4&gt;$G260,Z260*(1-Inputs_ByYear!$D$4),0)),0)</f>
        <v>138373.69276729741</v>
      </c>
      <c r="AB260" s="248">
        <f>IF((AB$4-$G260)&lt;($C260+$B260),IF(AB$4=$G260+$B260,SUMIFS(INDEX('ABP REC Calc'!$G$6:$AB$69,,MATCH('ABP REC Deliveries'!$H260,'ABP REC Calc'!$G$5:$AB$5,0)),'ABP REC Calc'!$C$6:$C$69,'ABP REC Deliveries'!$E260,'ABP REC Calc'!$B$6:$B$69,'ABP REC Deliveries'!$F260),
IF(AB$4&gt;$G260,AA260*(1-Inputs_ByYear!$D$4),0)),0)</f>
        <v>137681.82430346092</v>
      </c>
      <c r="AC260" s="248">
        <f>IF((AC$4-$G260)&lt;($C260+$B260),IF(AC$4=$G260+$B260,SUMIFS(INDEX('ABP REC Calc'!$G$6:$AB$69,,MATCH('ABP REC Deliveries'!$H260,'ABP REC Calc'!$G$5:$AB$5,0)),'ABP REC Calc'!$C$6:$C$69,'ABP REC Deliveries'!$E260,'ABP REC Calc'!$B$6:$B$69,'ABP REC Deliveries'!$F260),
IF(AC$4&gt;$G260,AB260*(1-Inputs_ByYear!$D$4),0)),0)</f>
        <v>136993.41518194362</v>
      </c>
      <c r="AD260" s="248">
        <f>IF((AD$4-$G260)&lt;($C260+$B260),IF(AD$4=$G260+$B260,SUMIFS(INDEX('ABP REC Calc'!$G$6:$AB$69,,MATCH('ABP REC Deliveries'!$H260,'ABP REC Calc'!$G$5:$AB$5,0)),'ABP REC Calc'!$C$6:$C$69,'ABP REC Deliveries'!$E260,'ABP REC Calc'!$B$6:$B$69,'ABP REC Deliveries'!$F260),
IF(AD$4&gt;$G260,AC260*(1-Inputs_ByYear!$D$4),0)),0)</f>
        <v>136308.4481060339</v>
      </c>
    </row>
    <row r="261" spans="2:30" ht="14.45" customHeight="1">
      <c r="B261" s="64">
        <v>1</v>
      </c>
      <c r="C261" s="64">
        <v>15</v>
      </c>
      <c r="D261" s="64" t="s">
        <v>229</v>
      </c>
      <c r="E261" s="234" t="s">
        <v>211</v>
      </c>
      <c r="F261" s="231" t="s">
        <v>231</v>
      </c>
      <c r="G261" s="231">
        <f t="shared" si="12"/>
        <v>2032</v>
      </c>
      <c r="H261" s="239" t="s">
        <v>30</v>
      </c>
      <c r="I261" s="247">
        <v>0</v>
      </c>
      <c r="J261" s="248">
        <f>IF((J$4-$G261)&lt;($C261+$B261),IF(J$4=$G261+$B261,SUMIFS(INDEX('ABP REC Calc'!$G$6:$AB$69,,MATCH('ABP REC Deliveries'!$H261,'ABP REC Calc'!$G$5:$AB$5,0)),'ABP REC Calc'!$C$6:$C$69,'ABP REC Deliveries'!$E261,'ABP REC Calc'!$B$6:$B$69,'ABP REC Deliveries'!$F261),
IF(J$4&gt;$G261,I261*(1-Inputs_ByYear!$D$4),0)),0)</f>
        <v>0</v>
      </c>
      <c r="K261" s="248">
        <f>IF((K$4-$G261)&lt;($C261+$B261),IF(K$4=$G261+$B261,SUMIFS(INDEX('ABP REC Calc'!$G$6:$AB$69,,MATCH('ABP REC Deliveries'!$H261,'ABP REC Calc'!$G$5:$AB$5,0)),'ABP REC Calc'!$C$6:$C$69,'ABP REC Deliveries'!$E261,'ABP REC Calc'!$B$6:$B$69,'ABP REC Deliveries'!$F261),
IF(K$4&gt;$G261,J261*(1-Inputs_ByYear!$D$4),0)),0)</f>
        <v>0</v>
      </c>
      <c r="L261" s="248">
        <f>IF((L$4-$G261)&lt;($C261+$B261),IF(L$4=$G261+$B261,SUMIFS(INDEX('ABP REC Calc'!$G$6:$AB$69,,MATCH('ABP REC Deliveries'!$H261,'ABP REC Calc'!$G$5:$AB$5,0)),'ABP REC Calc'!$C$6:$C$69,'ABP REC Deliveries'!$E261,'ABP REC Calc'!$B$6:$B$69,'ABP REC Deliveries'!$F261),
IF(L$4&gt;$G261,K261*(1-Inputs_ByYear!$D$4),0)),0)</f>
        <v>0</v>
      </c>
      <c r="M261" s="248">
        <f>IF((M$4-$G261)&lt;($C261+$B261),IF(M$4=$G261+$B261,SUMIFS(INDEX('ABP REC Calc'!$G$6:$AB$69,,MATCH('ABP REC Deliveries'!$H261,'ABP REC Calc'!$G$5:$AB$5,0)),'ABP REC Calc'!$C$6:$C$69,'ABP REC Deliveries'!$E261,'ABP REC Calc'!$B$6:$B$69,'ABP REC Deliveries'!$F261),
IF(M$4&gt;$G261,L261*(1-Inputs_ByYear!$D$4),0)),0)</f>
        <v>0</v>
      </c>
      <c r="N261" s="248">
        <f>IF((N$4-$G261)&lt;($C261+$B261),IF(N$4=$G261+$B261,SUMIFS(INDEX('ABP REC Calc'!$G$6:$AB$69,,MATCH('ABP REC Deliveries'!$H261,'ABP REC Calc'!$G$5:$AB$5,0)),'ABP REC Calc'!$C$6:$C$69,'ABP REC Deliveries'!$E261,'ABP REC Calc'!$B$6:$B$69,'ABP REC Deliveries'!$F261),
IF(N$4&gt;$G261,M261*(1-Inputs_ByYear!$D$4),0)),0)</f>
        <v>0</v>
      </c>
      <c r="O261" s="248">
        <f>IF((O$4-$G261)&lt;($C261+$B261),IF(O$4=$G261+$B261,SUMIFS(INDEX('ABP REC Calc'!$G$6:$AB$69,,MATCH('ABP REC Deliveries'!$H261,'ABP REC Calc'!$G$5:$AB$5,0)),'ABP REC Calc'!$C$6:$C$69,'ABP REC Deliveries'!$E261,'ABP REC Calc'!$B$6:$B$69,'ABP REC Deliveries'!$F261),
IF(O$4&gt;$G261,N261*(1-Inputs_ByYear!$D$4),0)),0)</f>
        <v>0</v>
      </c>
      <c r="P261" s="248">
        <f>IF((P$4-$G261)&lt;($C261+$B261),IF(P$4=$G261+$B261,SUMIFS(INDEX('ABP REC Calc'!$G$6:$AB$69,,MATCH('ABP REC Deliveries'!$H261,'ABP REC Calc'!$G$5:$AB$5,0)),'ABP REC Calc'!$C$6:$C$69,'ABP REC Deliveries'!$E261,'ABP REC Calc'!$B$6:$B$69,'ABP REC Deliveries'!$F261),
IF(P$4&gt;$G261,O261*(1-Inputs_ByYear!$D$4),0)),0)</f>
        <v>0</v>
      </c>
      <c r="Q261" s="248">
        <f>IF((Q$4-$G261)&lt;($C261+$B261),IF(Q$4=$G261+$B261,SUMIFS(INDEX('ABP REC Calc'!$G$6:$AB$69,,MATCH('ABP REC Deliveries'!$H261,'ABP REC Calc'!$G$5:$AB$5,0)),'ABP REC Calc'!$C$6:$C$69,'ABP REC Deliveries'!$E261,'ABP REC Calc'!$B$6:$B$69,'ABP REC Deliveries'!$F261),
IF(Q$4&gt;$G261,P261*(1-Inputs_ByYear!$D$4),0)),0)</f>
        <v>0</v>
      </c>
      <c r="R261" s="248">
        <f>IF((R$4-$G261)&lt;($C261+$B261),IF(R$4=$G261+$B261,SUMIFS(INDEX('ABP REC Calc'!$G$6:$AB$69,,MATCH('ABP REC Deliveries'!$H261,'ABP REC Calc'!$G$5:$AB$5,0)),'ABP REC Calc'!$C$6:$C$69,'ABP REC Deliveries'!$E261,'ABP REC Calc'!$B$6:$B$69,'ABP REC Deliveries'!$F261),
IF(R$4&gt;$G261,Q261*(1-Inputs_ByYear!$D$4),0)),0)</f>
        <v>145486.50922215905</v>
      </c>
      <c r="S261" s="248">
        <f>IF((S$4-$G261)&lt;($C261+$B261),IF(S$4=$G261+$B261,SUMIFS(INDEX('ABP REC Calc'!$G$6:$AB$69,,MATCH('ABP REC Deliveries'!$H261,'ABP REC Calc'!$G$5:$AB$5,0)),'ABP REC Calc'!$C$6:$C$69,'ABP REC Deliveries'!$E261,'ABP REC Calc'!$B$6:$B$69,'ABP REC Deliveries'!$F261),
IF(S$4&gt;$G261,R261*(1-Inputs_ByYear!$D$4),0)),0)</f>
        <v>144759.07667604825</v>
      </c>
      <c r="T261" s="248">
        <f>IF((T$4-$G261)&lt;($C261+$B261),IF(T$4=$G261+$B261,SUMIFS(INDEX('ABP REC Calc'!$G$6:$AB$69,,MATCH('ABP REC Deliveries'!$H261,'ABP REC Calc'!$G$5:$AB$5,0)),'ABP REC Calc'!$C$6:$C$69,'ABP REC Deliveries'!$E261,'ABP REC Calc'!$B$6:$B$69,'ABP REC Deliveries'!$F261),
IF(T$4&gt;$G261,S261*(1-Inputs_ByYear!$D$4),0)),0)</f>
        <v>144035.28129266802</v>
      </c>
      <c r="U261" s="248">
        <f>IF((U$4-$G261)&lt;($C261+$B261),IF(U$4=$G261+$B261,SUMIFS(INDEX('ABP REC Calc'!$G$6:$AB$69,,MATCH('ABP REC Deliveries'!$H261,'ABP REC Calc'!$G$5:$AB$5,0)),'ABP REC Calc'!$C$6:$C$69,'ABP REC Deliveries'!$E261,'ABP REC Calc'!$B$6:$B$69,'ABP REC Deliveries'!$F261),
IF(U$4&gt;$G261,T261*(1-Inputs_ByYear!$D$4),0)),0)</f>
        <v>143315.10488620467</v>
      </c>
      <c r="V261" s="248">
        <f>IF((V$4-$G261)&lt;($C261+$B261),IF(V$4=$G261+$B261,SUMIFS(INDEX('ABP REC Calc'!$G$6:$AB$69,,MATCH('ABP REC Deliveries'!$H261,'ABP REC Calc'!$G$5:$AB$5,0)),'ABP REC Calc'!$C$6:$C$69,'ABP REC Deliveries'!$E261,'ABP REC Calc'!$B$6:$B$69,'ABP REC Deliveries'!$F261),
IF(V$4&gt;$G261,U261*(1-Inputs_ByYear!$D$4),0)),0)</f>
        <v>142598.52936177366</v>
      </c>
      <c r="W261" s="248">
        <f>IF((W$4-$G261)&lt;($C261+$B261),IF(W$4=$G261+$B261,SUMIFS(INDEX('ABP REC Calc'!$G$6:$AB$69,,MATCH('ABP REC Deliveries'!$H261,'ABP REC Calc'!$G$5:$AB$5,0)),'ABP REC Calc'!$C$6:$C$69,'ABP REC Deliveries'!$E261,'ABP REC Calc'!$B$6:$B$69,'ABP REC Deliveries'!$F261),
IF(W$4&gt;$G261,V261*(1-Inputs_ByYear!$D$4),0)),0)</f>
        <v>141885.53671496478</v>
      </c>
      <c r="X261" s="248">
        <f>IF((X$4-$G261)&lt;($C261+$B261),IF(X$4=$G261+$B261,SUMIFS(INDEX('ABP REC Calc'!$G$6:$AB$69,,MATCH('ABP REC Deliveries'!$H261,'ABP REC Calc'!$G$5:$AB$5,0)),'ABP REC Calc'!$C$6:$C$69,'ABP REC Deliveries'!$E261,'ABP REC Calc'!$B$6:$B$69,'ABP REC Deliveries'!$F261),
IF(X$4&gt;$G261,W261*(1-Inputs_ByYear!$D$4),0)),0)</f>
        <v>141176.10903138996</v>
      </c>
      <c r="Y261" s="248">
        <f>IF((Y$4-$G261)&lt;($C261+$B261),IF(Y$4=$G261+$B261,SUMIFS(INDEX('ABP REC Calc'!$G$6:$AB$69,,MATCH('ABP REC Deliveries'!$H261,'ABP REC Calc'!$G$5:$AB$5,0)),'ABP REC Calc'!$C$6:$C$69,'ABP REC Deliveries'!$E261,'ABP REC Calc'!$B$6:$B$69,'ABP REC Deliveries'!$F261),
IF(Y$4&gt;$G261,X261*(1-Inputs_ByYear!$D$4),0)),0)</f>
        <v>140470.22848623301</v>
      </c>
      <c r="Z261" s="248">
        <f>IF((Z$4-$G261)&lt;($C261+$B261),IF(Z$4=$G261+$B261,SUMIFS(INDEX('ABP REC Calc'!$G$6:$AB$69,,MATCH('ABP REC Deliveries'!$H261,'ABP REC Calc'!$G$5:$AB$5,0)),'ABP REC Calc'!$C$6:$C$69,'ABP REC Deliveries'!$E261,'ABP REC Calc'!$B$6:$B$69,'ABP REC Deliveries'!$F261),
IF(Z$4&gt;$G261,Y261*(1-Inputs_ByYear!$D$4),0)),0)</f>
        <v>139767.87734380184</v>
      </c>
      <c r="AA261" s="248">
        <f>IF((AA$4-$G261)&lt;($C261+$B261),IF(AA$4=$G261+$B261,SUMIFS(INDEX('ABP REC Calc'!$G$6:$AB$69,,MATCH('ABP REC Deliveries'!$H261,'ABP REC Calc'!$G$5:$AB$5,0)),'ABP REC Calc'!$C$6:$C$69,'ABP REC Deliveries'!$E261,'ABP REC Calc'!$B$6:$B$69,'ABP REC Deliveries'!$F261),
IF(AA$4&gt;$G261,Z261*(1-Inputs_ByYear!$D$4),0)),0)</f>
        <v>139069.03795708282</v>
      </c>
      <c r="AB261" s="248">
        <f>IF((AB$4-$G261)&lt;($C261+$B261),IF(AB$4=$G261+$B261,SUMIFS(INDEX('ABP REC Calc'!$G$6:$AB$69,,MATCH('ABP REC Deliveries'!$H261,'ABP REC Calc'!$G$5:$AB$5,0)),'ABP REC Calc'!$C$6:$C$69,'ABP REC Deliveries'!$E261,'ABP REC Calc'!$B$6:$B$69,'ABP REC Deliveries'!$F261),
IF(AB$4&gt;$G261,AA261*(1-Inputs_ByYear!$D$4),0)),0)</f>
        <v>138373.69276729741</v>
      </c>
      <c r="AC261" s="248">
        <f>IF((AC$4-$G261)&lt;($C261+$B261),IF(AC$4=$G261+$B261,SUMIFS(INDEX('ABP REC Calc'!$G$6:$AB$69,,MATCH('ABP REC Deliveries'!$H261,'ABP REC Calc'!$G$5:$AB$5,0)),'ABP REC Calc'!$C$6:$C$69,'ABP REC Deliveries'!$E261,'ABP REC Calc'!$B$6:$B$69,'ABP REC Deliveries'!$F261),
IF(AC$4&gt;$G261,AB261*(1-Inputs_ByYear!$D$4),0)),0)</f>
        <v>137681.82430346092</v>
      </c>
      <c r="AD261" s="248">
        <f>IF((AD$4-$G261)&lt;($C261+$B261),IF(AD$4=$G261+$B261,SUMIFS(INDEX('ABP REC Calc'!$G$6:$AB$69,,MATCH('ABP REC Deliveries'!$H261,'ABP REC Calc'!$G$5:$AB$5,0)),'ABP REC Calc'!$C$6:$C$69,'ABP REC Deliveries'!$E261,'ABP REC Calc'!$B$6:$B$69,'ABP REC Deliveries'!$F261),
IF(AD$4&gt;$G261,AC261*(1-Inputs_ByYear!$D$4),0)),0)</f>
        <v>136993.41518194362</v>
      </c>
    </row>
    <row r="262" spans="2:30" ht="14.45" customHeight="1">
      <c r="B262" s="64">
        <v>1</v>
      </c>
      <c r="C262" s="64">
        <v>15</v>
      </c>
      <c r="D262" s="64" t="s">
        <v>229</v>
      </c>
      <c r="E262" s="234" t="s">
        <v>211</v>
      </c>
      <c r="F262" s="231" t="s">
        <v>231</v>
      </c>
      <c r="G262" s="231">
        <f t="shared" si="12"/>
        <v>2033</v>
      </c>
      <c r="H262" s="239" t="s">
        <v>31</v>
      </c>
      <c r="I262" s="247">
        <v>0</v>
      </c>
      <c r="J262" s="248">
        <f>IF((J$4-$G262)&lt;($C262+$B262),IF(J$4=$G262+$B262,SUMIFS(INDEX('ABP REC Calc'!$G$6:$AB$69,,MATCH('ABP REC Deliveries'!$H262,'ABP REC Calc'!$G$5:$AB$5,0)),'ABP REC Calc'!$C$6:$C$69,'ABP REC Deliveries'!$E262,'ABP REC Calc'!$B$6:$B$69,'ABP REC Deliveries'!$F262),
IF(J$4&gt;$G262,I262*(1-Inputs_ByYear!$D$4),0)),0)</f>
        <v>0</v>
      </c>
      <c r="K262" s="248">
        <f>IF((K$4-$G262)&lt;($C262+$B262),IF(K$4=$G262+$B262,SUMIFS(INDEX('ABP REC Calc'!$G$6:$AB$69,,MATCH('ABP REC Deliveries'!$H262,'ABP REC Calc'!$G$5:$AB$5,0)),'ABP REC Calc'!$C$6:$C$69,'ABP REC Deliveries'!$E262,'ABP REC Calc'!$B$6:$B$69,'ABP REC Deliveries'!$F262),
IF(K$4&gt;$G262,J262*(1-Inputs_ByYear!$D$4),0)),0)</f>
        <v>0</v>
      </c>
      <c r="L262" s="248">
        <f>IF((L$4-$G262)&lt;($C262+$B262),IF(L$4=$G262+$B262,SUMIFS(INDEX('ABP REC Calc'!$G$6:$AB$69,,MATCH('ABP REC Deliveries'!$H262,'ABP REC Calc'!$G$5:$AB$5,0)),'ABP REC Calc'!$C$6:$C$69,'ABP REC Deliveries'!$E262,'ABP REC Calc'!$B$6:$B$69,'ABP REC Deliveries'!$F262),
IF(L$4&gt;$G262,K262*(1-Inputs_ByYear!$D$4),0)),0)</f>
        <v>0</v>
      </c>
      <c r="M262" s="248">
        <f>IF((M$4-$G262)&lt;($C262+$B262),IF(M$4=$G262+$B262,SUMIFS(INDEX('ABP REC Calc'!$G$6:$AB$69,,MATCH('ABP REC Deliveries'!$H262,'ABP REC Calc'!$G$5:$AB$5,0)),'ABP REC Calc'!$C$6:$C$69,'ABP REC Deliveries'!$E262,'ABP REC Calc'!$B$6:$B$69,'ABP REC Deliveries'!$F262),
IF(M$4&gt;$G262,L262*(1-Inputs_ByYear!$D$4),0)),0)</f>
        <v>0</v>
      </c>
      <c r="N262" s="248">
        <f>IF((N$4-$G262)&lt;($C262+$B262),IF(N$4=$G262+$B262,SUMIFS(INDEX('ABP REC Calc'!$G$6:$AB$69,,MATCH('ABP REC Deliveries'!$H262,'ABP REC Calc'!$G$5:$AB$5,0)),'ABP REC Calc'!$C$6:$C$69,'ABP REC Deliveries'!$E262,'ABP REC Calc'!$B$6:$B$69,'ABP REC Deliveries'!$F262),
IF(N$4&gt;$G262,M262*(1-Inputs_ByYear!$D$4),0)),0)</f>
        <v>0</v>
      </c>
      <c r="O262" s="248">
        <f>IF((O$4-$G262)&lt;($C262+$B262),IF(O$4=$G262+$B262,SUMIFS(INDEX('ABP REC Calc'!$G$6:$AB$69,,MATCH('ABP REC Deliveries'!$H262,'ABP REC Calc'!$G$5:$AB$5,0)),'ABP REC Calc'!$C$6:$C$69,'ABP REC Deliveries'!$E262,'ABP REC Calc'!$B$6:$B$69,'ABP REC Deliveries'!$F262),
IF(O$4&gt;$G262,N262*(1-Inputs_ByYear!$D$4),0)),0)</f>
        <v>0</v>
      </c>
      <c r="P262" s="248">
        <f>IF((P$4-$G262)&lt;($C262+$B262),IF(P$4=$G262+$B262,SUMIFS(INDEX('ABP REC Calc'!$G$6:$AB$69,,MATCH('ABP REC Deliveries'!$H262,'ABP REC Calc'!$G$5:$AB$5,0)),'ABP REC Calc'!$C$6:$C$69,'ABP REC Deliveries'!$E262,'ABP REC Calc'!$B$6:$B$69,'ABP REC Deliveries'!$F262),
IF(P$4&gt;$G262,O262*(1-Inputs_ByYear!$D$4),0)),0)</f>
        <v>0</v>
      </c>
      <c r="Q262" s="248">
        <f>IF((Q$4-$G262)&lt;($C262+$B262),IF(Q$4=$G262+$B262,SUMIFS(INDEX('ABP REC Calc'!$G$6:$AB$69,,MATCH('ABP REC Deliveries'!$H262,'ABP REC Calc'!$G$5:$AB$5,0)),'ABP REC Calc'!$C$6:$C$69,'ABP REC Deliveries'!$E262,'ABP REC Calc'!$B$6:$B$69,'ABP REC Deliveries'!$F262),
IF(Q$4&gt;$G262,P262*(1-Inputs_ByYear!$D$4),0)),0)</f>
        <v>0</v>
      </c>
      <c r="R262" s="248">
        <f>IF((R$4-$G262)&lt;($C262+$B262),IF(R$4=$G262+$B262,SUMIFS(INDEX('ABP REC Calc'!$G$6:$AB$69,,MATCH('ABP REC Deliveries'!$H262,'ABP REC Calc'!$G$5:$AB$5,0)),'ABP REC Calc'!$C$6:$C$69,'ABP REC Deliveries'!$E262,'ABP REC Calc'!$B$6:$B$69,'ABP REC Deliveries'!$F262),
IF(R$4&gt;$G262,Q262*(1-Inputs_ByYear!$D$4),0)),0)</f>
        <v>0</v>
      </c>
      <c r="S262" s="248">
        <f>IF((S$4-$G262)&lt;($C262+$B262),IF(S$4=$G262+$B262,SUMIFS(INDEX('ABP REC Calc'!$G$6:$AB$69,,MATCH('ABP REC Deliveries'!$H262,'ABP REC Calc'!$G$5:$AB$5,0)),'ABP REC Calc'!$C$6:$C$69,'ABP REC Deliveries'!$E262,'ABP REC Calc'!$B$6:$B$69,'ABP REC Deliveries'!$F262),
IF(S$4&gt;$G262,R262*(1-Inputs_ByYear!$D$4),0)),0)</f>
        <v>72743.254611079523</v>
      </c>
      <c r="T262" s="248">
        <f>IF((T$4-$G262)&lt;($C262+$B262),IF(T$4=$G262+$B262,SUMIFS(INDEX('ABP REC Calc'!$G$6:$AB$69,,MATCH('ABP REC Deliveries'!$H262,'ABP REC Calc'!$G$5:$AB$5,0)),'ABP REC Calc'!$C$6:$C$69,'ABP REC Deliveries'!$E262,'ABP REC Calc'!$B$6:$B$69,'ABP REC Deliveries'!$F262),
IF(T$4&gt;$G262,S262*(1-Inputs_ByYear!$D$4),0)),0)</f>
        <v>72379.538338024126</v>
      </c>
      <c r="U262" s="248">
        <f>IF((U$4-$G262)&lt;($C262+$B262),IF(U$4=$G262+$B262,SUMIFS(INDEX('ABP REC Calc'!$G$6:$AB$69,,MATCH('ABP REC Deliveries'!$H262,'ABP REC Calc'!$G$5:$AB$5,0)),'ABP REC Calc'!$C$6:$C$69,'ABP REC Deliveries'!$E262,'ABP REC Calc'!$B$6:$B$69,'ABP REC Deliveries'!$F262),
IF(U$4&gt;$G262,T262*(1-Inputs_ByYear!$D$4),0)),0)</f>
        <v>72017.64064633401</v>
      </c>
      <c r="V262" s="248">
        <f>IF((V$4-$G262)&lt;($C262+$B262),IF(V$4=$G262+$B262,SUMIFS(INDEX('ABP REC Calc'!$G$6:$AB$69,,MATCH('ABP REC Deliveries'!$H262,'ABP REC Calc'!$G$5:$AB$5,0)),'ABP REC Calc'!$C$6:$C$69,'ABP REC Deliveries'!$E262,'ABP REC Calc'!$B$6:$B$69,'ABP REC Deliveries'!$F262),
IF(V$4&gt;$G262,U262*(1-Inputs_ByYear!$D$4),0)),0)</f>
        <v>71657.552443102337</v>
      </c>
      <c r="W262" s="248">
        <f>IF((W$4-$G262)&lt;($C262+$B262),IF(W$4=$G262+$B262,SUMIFS(INDEX('ABP REC Calc'!$G$6:$AB$69,,MATCH('ABP REC Deliveries'!$H262,'ABP REC Calc'!$G$5:$AB$5,0)),'ABP REC Calc'!$C$6:$C$69,'ABP REC Deliveries'!$E262,'ABP REC Calc'!$B$6:$B$69,'ABP REC Deliveries'!$F262),
IF(W$4&gt;$G262,V262*(1-Inputs_ByYear!$D$4),0)),0)</f>
        <v>71299.26468088683</v>
      </c>
      <c r="X262" s="248">
        <f>IF((X$4-$G262)&lt;($C262+$B262),IF(X$4=$G262+$B262,SUMIFS(INDEX('ABP REC Calc'!$G$6:$AB$69,,MATCH('ABP REC Deliveries'!$H262,'ABP REC Calc'!$G$5:$AB$5,0)),'ABP REC Calc'!$C$6:$C$69,'ABP REC Deliveries'!$E262,'ABP REC Calc'!$B$6:$B$69,'ABP REC Deliveries'!$F262),
IF(X$4&gt;$G262,W262*(1-Inputs_ByYear!$D$4),0)),0)</f>
        <v>70942.76835748239</v>
      </c>
      <c r="Y262" s="248">
        <f>IF((Y$4-$G262)&lt;($C262+$B262),IF(Y$4=$G262+$B262,SUMIFS(INDEX('ABP REC Calc'!$G$6:$AB$69,,MATCH('ABP REC Deliveries'!$H262,'ABP REC Calc'!$G$5:$AB$5,0)),'ABP REC Calc'!$C$6:$C$69,'ABP REC Deliveries'!$E262,'ABP REC Calc'!$B$6:$B$69,'ABP REC Deliveries'!$F262),
IF(Y$4&gt;$G262,X262*(1-Inputs_ByYear!$D$4),0)),0)</f>
        <v>70588.054515694981</v>
      </c>
      <c r="Z262" s="248">
        <f>IF((Z$4-$G262)&lt;($C262+$B262),IF(Z$4=$G262+$B262,SUMIFS(INDEX('ABP REC Calc'!$G$6:$AB$69,,MATCH('ABP REC Deliveries'!$H262,'ABP REC Calc'!$G$5:$AB$5,0)),'ABP REC Calc'!$C$6:$C$69,'ABP REC Deliveries'!$E262,'ABP REC Calc'!$B$6:$B$69,'ABP REC Deliveries'!$F262),
IF(Z$4&gt;$G262,Y262*(1-Inputs_ByYear!$D$4),0)),0)</f>
        <v>70235.114243116506</v>
      </c>
      <c r="AA262" s="248">
        <f>IF((AA$4-$G262)&lt;($C262+$B262),IF(AA$4=$G262+$B262,SUMIFS(INDEX('ABP REC Calc'!$G$6:$AB$69,,MATCH('ABP REC Deliveries'!$H262,'ABP REC Calc'!$G$5:$AB$5,0)),'ABP REC Calc'!$C$6:$C$69,'ABP REC Deliveries'!$E262,'ABP REC Calc'!$B$6:$B$69,'ABP REC Deliveries'!$F262),
IF(AA$4&gt;$G262,Z262*(1-Inputs_ByYear!$D$4),0)),0)</f>
        <v>69883.93867190092</v>
      </c>
      <c r="AB262" s="248">
        <f>IF((AB$4-$G262)&lt;($C262+$B262),IF(AB$4=$G262+$B262,SUMIFS(INDEX('ABP REC Calc'!$G$6:$AB$69,,MATCH('ABP REC Deliveries'!$H262,'ABP REC Calc'!$G$5:$AB$5,0)),'ABP REC Calc'!$C$6:$C$69,'ABP REC Deliveries'!$E262,'ABP REC Calc'!$B$6:$B$69,'ABP REC Deliveries'!$F262),
IF(AB$4&gt;$G262,AA262*(1-Inputs_ByYear!$D$4),0)),0)</f>
        <v>69534.518978541411</v>
      </c>
      <c r="AC262" s="248">
        <f>IF((AC$4-$G262)&lt;($C262+$B262),IF(AC$4=$G262+$B262,SUMIFS(INDEX('ABP REC Calc'!$G$6:$AB$69,,MATCH('ABP REC Deliveries'!$H262,'ABP REC Calc'!$G$5:$AB$5,0)),'ABP REC Calc'!$C$6:$C$69,'ABP REC Deliveries'!$E262,'ABP REC Calc'!$B$6:$B$69,'ABP REC Deliveries'!$F262),
IF(AC$4&gt;$G262,AB262*(1-Inputs_ByYear!$D$4),0)),0)</f>
        <v>69186.846383648706</v>
      </c>
      <c r="AD262" s="248">
        <f>IF((AD$4-$G262)&lt;($C262+$B262),IF(AD$4=$G262+$B262,SUMIFS(INDEX('ABP REC Calc'!$G$6:$AB$69,,MATCH('ABP REC Deliveries'!$H262,'ABP REC Calc'!$G$5:$AB$5,0)),'ABP REC Calc'!$C$6:$C$69,'ABP REC Deliveries'!$E262,'ABP REC Calc'!$B$6:$B$69,'ABP REC Deliveries'!$F262),
IF(AD$4&gt;$G262,AC262*(1-Inputs_ByYear!$D$4),0)),0)</f>
        <v>68840.912151730459</v>
      </c>
    </row>
    <row r="263" spans="2:30" ht="14.45" customHeight="1">
      <c r="B263" s="64">
        <v>1</v>
      </c>
      <c r="C263" s="64">
        <v>15</v>
      </c>
      <c r="D263" s="64" t="s">
        <v>229</v>
      </c>
      <c r="E263" s="234" t="s">
        <v>211</v>
      </c>
      <c r="F263" s="231" t="s">
        <v>231</v>
      </c>
      <c r="G263" s="231">
        <f t="shared" si="12"/>
        <v>2034</v>
      </c>
      <c r="H263" s="239" t="s">
        <v>32</v>
      </c>
      <c r="I263" s="247">
        <v>0</v>
      </c>
      <c r="J263" s="248">
        <f>IF((J$4-$G263)&lt;($C263+$B263),IF(J$4=$G263+$B263,SUMIFS(INDEX('ABP REC Calc'!$G$6:$AB$69,,MATCH('ABP REC Deliveries'!$H263,'ABP REC Calc'!$G$5:$AB$5,0)),'ABP REC Calc'!$C$6:$C$69,'ABP REC Deliveries'!$E263,'ABP REC Calc'!$B$6:$B$69,'ABP REC Deliveries'!$F263),
IF(J$4&gt;$G263,I263*(1-Inputs_ByYear!$D$4),0)),0)</f>
        <v>0</v>
      </c>
      <c r="K263" s="248">
        <f>IF((K$4-$G263)&lt;($C263+$B263),IF(K$4=$G263+$B263,SUMIFS(INDEX('ABP REC Calc'!$G$6:$AB$69,,MATCH('ABP REC Deliveries'!$H263,'ABP REC Calc'!$G$5:$AB$5,0)),'ABP REC Calc'!$C$6:$C$69,'ABP REC Deliveries'!$E263,'ABP REC Calc'!$B$6:$B$69,'ABP REC Deliveries'!$F263),
IF(K$4&gt;$G263,J263*(1-Inputs_ByYear!$D$4),0)),0)</f>
        <v>0</v>
      </c>
      <c r="L263" s="248">
        <f>IF((L$4-$G263)&lt;($C263+$B263),IF(L$4=$G263+$B263,SUMIFS(INDEX('ABP REC Calc'!$G$6:$AB$69,,MATCH('ABP REC Deliveries'!$H263,'ABP REC Calc'!$G$5:$AB$5,0)),'ABP REC Calc'!$C$6:$C$69,'ABP REC Deliveries'!$E263,'ABP REC Calc'!$B$6:$B$69,'ABP REC Deliveries'!$F263),
IF(L$4&gt;$G263,K263*(1-Inputs_ByYear!$D$4),0)),0)</f>
        <v>0</v>
      </c>
      <c r="M263" s="248">
        <f>IF((M$4-$G263)&lt;($C263+$B263),IF(M$4=$G263+$B263,SUMIFS(INDEX('ABP REC Calc'!$G$6:$AB$69,,MATCH('ABP REC Deliveries'!$H263,'ABP REC Calc'!$G$5:$AB$5,0)),'ABP REC Calc'!$C$6:$C$69,'ABP REC Deliveries'!$E263,'ABP REC Calc'!$B$6:$B$69,'ABP REC Deliveries'!$F263),
IF(M$4&gt;$G263,L263*(1-Inputs_ByYear!$D$4),0)),0)</f>
        <v>0</v>
      </c>
      <c r="N263" s="248">
        <f>IF((N$4-$G263)&lt;($C263+$B263),IF(N$4=$G263+$B263,SUMIFS(INDEX('ABP REC Calc'!$G$6:$AB$69,,MATCH('ABP REC Deliveries'!$H263,'ABP REC Calc'!$G$5:$AB$5,0)),'ABP REC Calc'!$C$6:$C$69,'ABP REC Deliveries'!$E263,'ABP REC Calc'!$B$6:$B$69,'ABP REC Deliveries'!$F263),
IF(N$4&gt;$G263,M263*(1-Inputs_ByYear!$D$4),0)),0)</f>
        <v>0</v>
      </c>
      <c r="O263" s="248">
        <f>IF((O$4-$G263)&lt;($C263+$B263),IF(O$4=$G263+$B263,SUMIFS(INDEX('ABP REC Calc'!$G$6:$AB$69,,MATCH('ABP REC Deliveries'!$H263,'ABP REC Calc'!$G$5:$AB$5,0)),'ABP REC Calc'!$C$6:$C$69,'ABP REC Deliveries'!$E263,'ABP REC Calc'!$B$6:$B$69,'ABP REC Deliveries'!$F263),
IF(O$4&gt;$G263,N263*(1-Inputs_ByYear!$D$4),0)),0)</f>
        <v>0</v>
      </c>
      <c r="P263" s="248">
        <f>IF((P$4-$G263)&lt;($C263+$B263),IF(P$4=$G263+$B263,SUMIFS(INDEX('ABP REC Calc'!$G$6:$AB$69,,MATCH('ABP REC Deliveries'!$H263,'ABP REC Calc'!$G$5:$AB$5,0)),'ABP REC Calc'!$C$6:$C$69,'ABP REC Deliveries'!$E263,'ABP REC Calc'!$B$6:$B$69,'ABP REC Deliveries'!$F263),
IF(P$4&gt;$G263,O263*(1-Inputs_ByYear!$D$4),0)),0)</f>
        <v>0</v>
      </c>
      <c r="Q263" s="248">
        <f>IF((Q$4-$G263)&lt;($C263+$B263),IF(Q$4=$G263+$B263,SUMIFS(INDEX('ABP REC Calc'!$G$6:$AB$69,,MATCH('ABP REC Deliveries'!$H263,'ABP REC Calc'!$G$5:$AB$5,0)),'ABP REC Calc'!$C$6:$C$69,'ABP REC Deliveries'!$E263,'ABP REC Calc'!$B$6:$B$69,'ABP REC Deliveries'!$F263),
IF(Q$4&gt;$G263,P263*(1-Inputs_ByYear!$D$4),0)),0)</f>
        <v>0</v>
      </c>
      <c r="R263" s="248">
        <f>IF((R$4-$G263)&lt;($C263+$B263),IF(R$4=$G263+$B263,SUMIFS(INDEX('ABP REC Calc'!$G$6:$AB$69,,MATCH('ABP REC Deliveries'!$H263,'ABP REC Calc'!$G$5:$AB$5,0)),'ABP REC Calc'!$C$6:$C$69,'ABP REC Deliveries'!$E263,'ABP REC Calc'!$B$6:$B$69,'ABP REC Deliveries'!$F263),
IF(R$4&gt;$G263,Q263*(1-Inputs_ByYear!$D$4),0)),0)</f>
        <v>0</v>
      </c>
      <c r="S263" s="248">
        <f>IF((S$4-$G263)&lt;($C263+$B263),IF(S$4=$G263+$B263,SUMIFS(INDEX('ABP REC Calc'!$G$6:$AB$69,,MATCH('ABP REC Deliveries'!$H263,'ABP REC Calc'!$G$5:$AB$5,0)),'ABP REC Calc'!$C$6:$C$69,'ABP REC Deliveries'!$E263,'ABP REC Calc'!$B$6:$B$69,'ABP REC Deliveries'!$F263),
IF(S$4&gt;$G263,R263*(1-Inputs_ByYear!$D$4),0)),0)</f>
        <v>0</v>
      </c>
      <c r="T263" s="248">
        <f>IF((T$4-$G263)&lt;($C263+$B263),IF(T$4=$G263+$B263,SUMIFS(INDEX('ABP REC Calc'!$G$6:$AB$69,,MATCH('ABP REC Deliveries'!$H263,'ABP REC Calc'!$G$5:$AB$5,0)),'ABP REC Calc'!$C$6:$C$69,'ABP REC Deliveries'!$E263,'ABP REC Calc'!$B$6:$B$69,'ABP REC Deliveries'!$F263),
IF(T$4&gt;$G263,S263*(1-Inputs_ByYear!$D$4),0)),0)</f>
        <v>72743.254611079523</v>
      </c>
      <c r="U263" s="248">
        <f>IF((U$4-$G263)&lt;($C263+$B263),IF(U$4=$G263+$B263,SUMIFS(INDEX('ABP REC Calc'!$G$6:$AB$69,,MATCH('ABP REC Deliveries'!$H263,'ABP REC Calc'!$G$5:$AB$5,0)),'ABP REC Calc'!$C$6:$C$69,'ABP REC Deliveries'!$E263,'ABP REC Calc'!$B$6:$B$69,'ABP REC Deliveries'!$F263),
IF(U$4&gt;$G263,T263*(1-Inputs_ByYear!$D$4),0)),0)</f>
        <v>72379.538338024126</v>
      </c>
      <c r="V263" s="248">
        <f>IF((V$4-$G263)&lt;($C263+$B263),IF(V$4=$G263+$B263,SUMIFS(INDEX('ABP REC Calc'!$G$6:$AB$69,,MATCH('ABP REC Deliveries'!$H263,'ABP REC Calc'!$G$5:$AB$5,0)),'ABP REC Calc'!$C$6:$C$69,'ABP REC Deliveries'!$E263,'ABP REC Calc'!$B$6:$B$69,'ABP REC Deliveries'!$F263),
IF(V$4&gt;$G263,U263*(1-Inputs_ByYear!$D$4),0)),0)</f>
        <v>72017.64064633401</v>
      </c>
      <c r="W263" s="248">
        <f>IF((W$4-$G263)&lt;($C263+$B263),IF(W$4=$G263+$B263,SUMIFS(INDEX('ABP REC Calc'!$G$6:$AB$69,,MATCH('ABP REC Deliveries'!$H263,'ABP REC Calc'!$G$5:$AB$5,0)),'ABP REC Calc'!$C$6:$C$69,'ABP REC Deliveries'!$E263,'ABP REC Calc'!$B$6:$B$69,'ABP REC Deliveries'!$F263),
IF(W$4&gt;$G263,V263*(1-Inputs_ByYear!$D$4),0)),0)</f>
        <v>71657.552443102337</v>
      </c>
      <c r="X263" s="248">
        <f>IF((X$4-$G263)&lt;($C263+$B263),IF(X$4=$G263+$B263,SUMIFS(INDEX('ABP REC Calc'!$G$6:$AB$69,,MATCH('ABP REC Deliveries'!$H263,'ABP REC Calc'!$G$5:$AB$5,0)),'ABP REC Calc'!$C$6:$C$69,'ABP REC Deliveries'!$E263,'ABP REC Calc'!$B$6:$B$69,'ABP REC Deliveries'!$F263),
IF(X$4&gt;$G263,W263*(1-Inputs_ByYear!$D$4),0)),0)</f>
        <v>71299.26468088683</v>
      </c>
      <c r="Y263" s="248">
        <f>IF((Y$4-$G263)&lt;($C263+$B263),IF(Y$4=$G263+$B263,SUMIFS(INDEX('ABP REC Calc'!$G$6:$AB$69,,MATCH('ABP REC Deliveries'!$H263,'ABP REC Calc'!$G$5:$AB$5,0)),'ABP REC Calc'!$C$6:$C$69,'ABP REC Deliveries'!$E263,'ABP REC Calc'!$B$6:$B$69,'ABP REC Deliveries'!$F263),
IF(Y$4&gt;$G263,X263*(1-Inputs_ByYear!$D$4),0)),0)</f>
        <v>70942.76835748239</v>
      </c>
      <c r="Z263" s="248">
        <f>IF((Z$4-$G263)&lt;($C263+$B263),IF(Z$4=$G263+$B263,SUMIFS(INDEX('ABP REC Calc'!$G$6:$AB$69,,MATCH('ABP REC Deliveries'!$H263,'ABP REC Calc'!$G$5:$AB$5,0)),'ABP REC Calc'!$C$6:$C$69,'ABP REC Deliveries'!$E263,'ABP REC Calc'!$B$6:$B$69,'ABP REC Deliveries'!$F263),
IF(Z$4&gt;$G263,Y263*(1-Inputs_ByYear!$D$4),0)),0)</f>
        <v>70588.054515694981</v>
      </c>
      <c r="AA263" s="248">
        <f>IF((AA$4-$G263)&lt;($C263+$B263),IF(AA$4=$G263+$B263,SUMIFS(INDEX('ABP REC Calc'!$G$6:$AB$69,,MATCH('ABP REC Deliveries'!$H263,'ABP REC Calc'!$G$5:$AB$5,0)),'ABP REC Calc'!$C$6:$C$69,'ABP REC Deliveries'!$E263,'ABP REC Calc'!$B$6:$B$69,'ABP REC Deliveries'!$F263),
IF(AA$4&gt;$G263,Z263*(1-Inputs_ByYear!$D$4),0)),0)</f>
        <v>70235.114243116506</v>
      </c>
      <c r="AB263" s="248">
        <f>IF((AB$4-$G263)&lt;($C263+$B263),IF(AB$4=$G263+$B263,SUMIFS(INDEX('ABP REC Calc'!$G$6:$AB$69,,MATCH('ABP REC Deliveries'!$H263,'ABP REC Calc'!$G$5:$AB$5,0)),'ABP REC Calc'!$C$6:$C$69,'ABP REC Deliveries'!$E263,'ABP REC Calc'!$B$6:$B$69,'ABP REC Deliveries'!$F263),
IF(AB$4&gt;$G263,AA263*(1-Inputs_ByYear!$D$4),0)),0)</f>
        <v>69883.93867190092</v>
      </c>
      <c r="AC263" s="248">
        <f>IF((AC$4-$G263)&lt;($C263+$B263),IF(AC$4=$G263+$B263,SUMIFS(INDEX('ABP REC Calc'!$G$6:$AB$69,,MATCH('ABP REC Deliveries'!$H263,'ABP REC Calc'!$G$5:$AB$5,0)),'ABP REC Calc'!$C$6:$C$69,'ABP REC Deliveries'!$E263,'ABP REC Calc'!$B$6:$B$69,'ABP REC Deliveries'!$F263),
IF(AC$4&gt;$G263,AB263*(1-Inputs_ByYear!$D$4),0)),0)</f>
        <v>69534.518978541411</v>
      </c>
      <c r="AD263" s="248">
        <f>IF((AD$4-$G263)&lt;($C263+$B263),IF(AD$4=$G263+$B263,SUMIFS(INDEX('ABP REC Calc'!$G$6:$AB$69,,MATCH('ABP REC Deliveries'!$H263,'ABP REC Calc'!$G$5:$AB$5,0)),'ABP REC Calc'!$C$6:$C$69,'ABP REC Deliveries'!$E263,'ABP REC Calc'!$B$6:$B$69,'ABP REC Deliveries'!$F263),
IF(AD$4&gt;$G263,AC263*(1-Inputs_ByYear!$D$4),0)),0)</f>
        <v>69186.846383648706</v>
      </c>
    </row>
    <row r="264" spans="2:30" ht="14.45" customHeight="1">
      <c r="B264" s="64">
        <v>1</v>
      </c>
      <c r="C264" s="64">
        <v>15</v>
      </c>
      <c r="D264" s="64" t="s">
        <v>229</v>
      </c>
      <c r="E264" s="234" t="s">
        <v>211</v>
      </c>
      <c r="F264" s="231" t="s">
        <v>231</v>
      </c>
      <c r="G264" s="231">
        <f t="shared" si="12"/>
        <v>2035</v>
      </c>
      <c r="H264" s="239" t="s">
        <v>33</v>
      </c>
      <c r="I264" s="247">
        <v>0</v>
      </c>
      <c r="J264" s="248">
        <f>IF((J$4-$G264)&lt;($C264+$B264),IF(J$4=$G264+$B264,SUMIFS(INDEX('ABP REC Calc'!$G$6:$AB$69,,MATCH('ABP REC Deliveries'!$H264,'ABP REC Calc'!$G$5:$AB$5,0)),'ABP REC Calc'!$C$6:$C$69,'ABP REC Deliveries'!$E264,'ABP REC Calc'!$B$6:$B$69,'ABP REC Deliveries'!$F264),
IF(J$4&gt;$G264,I264*(1-Inputs_ByYear!$D$4),0)),0)</f>
        <v>0</v>
      </c>
      <c r="K264" s="248">
        <f>IF((K$4-$G264)&lt;($C264+$B264),IF(K$4=$G264+$B264,SUMIFS(INDEX('ABP REC Calc'!$G$6:$AB$69,,MATCH('ABP REC Deliveries'!$H264,'ABP REC Calc'!$G$5:$AB$5,0)),'ABP REC Calc'!$C$6:$C$69,'ABP REC Deliveries'!$E264,'ABP REC Calc'!$B$6:$B$69,'ABP REC Deliveries'!$F264),
IF(K$4&gt;$G264,J264*(1-Inputs_ByYear!$D$4),0)),0)</f>
        <v>0</v>
      </c>
      <c r="L264" s="248">
        <f>IF((L$4-$G264)&lt;($C264+$B264),IF(L$4=$G264+$B264,SUMIFS(INDEX('ABP REC Calc'!$G$6:$AB$69,,MATCH('ABP REC Deliveries'!$H264,'ABP REC Calc'!$G$5:$AB$5,0)),'ABP REC Calc'!$C$6:$C$69,'ABP REC Deliveries'!$E264,'ABP REC Calc'!$B$6:$B$69,'ABP REC Deliveries'!$F264),
IF(L$4&gt;$G264,K264*(1-Inputs_ByYear!$D$4),0)),0)</f>
        <v>0</v>
      </c>
      <c r="M264" s="248">
        <f>IF((M$4-$G264)&lt;($C264+$B264),IF(M$4=$G264+$B264,SUMIFS(INDEX('ABP REC Calc'!$G$6:$AB$69,,MATCH('ABP REC Deliveries'!$H264,'ABP REC Calc'!$G$5:$AB$5,0)),'ABP REC Calc'!$C$6:$C$69,'ABP REC Deliveries'!$E264,'ABP REC Calc'!$B$6:$B$69,'ABP REC Deliveries'!$F264),
IF(M$4&gt;$G264,L264*(1-Inputs_ByYear!$D$4),0)),0)</f>
        <v>0</v>
      </c>
      <c r="N264" s="248">
        <f>IF((N$4-$G264)&lt;($C264+$B264),IF(N$4=$G264+$B264,SUMIFS(INDEX('ABP REC Calc'!$G$6:$AB$69,,MATCH('ABP REC Deliveries'!$H264,'ABP REC Calc'!$G$5:$AB$5,0)),'ABP REC Calc'!$C$6:$C$69,'ABP REC Deliveries'!$E264,'ABP REC Calc'!$B$6:$B$69,'ABP REC Deliveries'!$F264),
IF(N$4&gt;$G264,M264*(1-Inputs_ByYear!$D$4),0)),0)</f>
        <v>0</v>
      </c>
      <c r="O264" s="248">
        <f>IF((O$4-$G264)&lt;($C264+$B264),IF(O$4=$G264+$B264,SUMIFS(INDEX('ABP REC Calc'!$G$6:$AB$69,,MATCH('ABP REC Deliveries'!$H264,'ABP REC Calc'!$G$5:$AB$5,0)),'ABP REC Calc'!$C$6:$C$69,'ABP REC Deliveries'!$E264,'ABP REC Calc'!$B$6:$B$69,'ABP REC Deliveries'!$F264),
IF(O$4&gt;$G264,N264*(1-Inputs_ByYear!$D$4),0)),0)</f>
        <v>0</v>
      </c>
      <c r="P264" s="248">
        <f>IF((P$4-$G264)&lt;($C264+$B264),IF(P$4=$G264+$B264,SUMIFS(INDEX('ABP REC Calc'!$G$6:$AB$69,,MATCH('ABP REC Deliveries'!$H264,'ABP REC Calc'!$G$5:$AB$5,0)),'ABP REC Calc'!$C$6:$C$69,'ABP REC Deliveries'!$E264,'ABP REC Calc'!$B$6:$B$69,'ABP REC Deliveries'!$F264),
IF(P$4&gt;$G264,O264*(1-Inputs_ByYear!$D$4),0)),0)</f>
        <v>0</v>
      </c>
      <c r="Q264" s="248">
        <f>IF((Q$4-$G264)&lt;($C264+$B264),IF(Q$4=$G264+$B264,SUMIFS(INDEX('ABP REC Calc'!$G$6:$AB$69,,MATCH('ABP REC Deliveries'!$H264,'ABP REC Calc'!$G$5:$AB$5,0)),'ABP REC Calc'!$C$6:$C$69,'ABP REC Deliveries'!$E264,'ABP REC Calc'!$B$6:$B$69,'ABP REC Deliveries'!$F264),
IF(Q$4&gt;$G264,P264*(1-Inputs_ByYear!$D$4),0)),0)</f>
        <v>0</v>
      </c>
      <c r="R264" s="248">
        <f>IF((R$4-$G264)&lt;($C264+$B264),IF(R$4=$G264+$B264,SUMIFS(INDEX('ABP REC Calc'!$G$6:$AB$69,,MATCH('ABP REC Deliveries'!$H264,'ABP REC Calc'!$G$5:$AB$5,0)),'ABP REC Calc'!$C$6:$C$69,'ABP REC Deliveries'!$E264,'ABP REC Calc'!$B$6:$B$69,'ABP REC Deliveries'!$F264),
IF(R$4&gt;$G264,Q264*(1-Inputs_ByYear!$D$4),0)),0)</f>
        <v>0</v>
      </c>
      <c r="S264" s="248">
        <f>IF((S$4-$G264)&lt;($C264+$B264),IF(S$4=$G264+$B264,SUMIFS(INDEX('ABP REC Calc'!$G$6:$AB$69,,MATCH('ABP REC Deliveries'!$H264,'ABP REC Calc'!$G$5:$AB$5,0)),'ABP REC Calc'!$C$6:$C$69,'ABP REC Deliveries'!$E264,'ABP REC Calc'!$B$6:$B$69,'ABP REC Deliveries'!$F264),
IF(S$4&gt;$G264,R264*(1-Inputs_ByYear!$D$4),0)),0)</f>
        <v>0</v>
      </c>
      <c r="T264" s="248">
        <f>IF((T$4-$G264)&lt;($C264+$B264),IF(T$4=$G264+$B264,SUMIFS(INDEX('ABP REC Calc'!$G$6:$AB$69,,MATCH('ABP REC Deliveries'!$H264,'ABP REC Calc'!$G$5:$AB$5,0)),'ABP REC Calc'!$C$6:$C$69,'ABP REC Deliveries'!$E264,'ABP REC Calc'!$B$6:$B$69,'ABP REC Deliveries'!$F264),
IF(T$4&gt;$G264,S264*(1-Inputs_ByYear!$D$4),0)),0)</f>
        <v>0</v>
      </c>
      <c r="U264" s="248">
        <f>IF((U$4-$G264)&lt;($C264+$B264),IF(U$4=$G264+$B264,SUMIFS(INDEX('ABP REC Calc'!$G$6:$AB$69,,MATCH('ABP REC Deliveries'!$H264,'ABP REC Calc'!$G$5:$AB$5,0)),'ABP REC Calc'!$C$6:$C$69,'ABP REC Deliveries'!$E264,'ABP REC Calc'!$B$6:$B$69,'ABP REC Deliveries'!$F264),
IF(U$4&gt;$G264,T264*(1-Inputs_ByYear!$D$4),0)),0)</f>
        <v>72743.254611079523</v>
      </c>
      <c r="V264" s="248">
        <f>IF((V$4-$G264)&lt;($C264+$B264),IF(V$4=$G264+$B264,SUMIFS(INDEX('ABP REC Calc'!$G$6:$AB$69,,MATCH('ABP REC Deliveries'!$H264,'ABP REC Calc'!$G$5:$AB$5,0)),'ABP REC Calc'!$C$6:$C$69,'ABP REC Deliveries'!$E264,'ABP REC Calc'!$B$6:$B$69,'ABP REC Deliveries'!$F264),
IF(V$4&gt;$G264,U264*(1-Inputs_ByYear!$D$4),0)),0)</f>
        <v>72379.538338024126</v>
      </c>
      <c r="W264" s="248">
        <f>IF((W$4-$G264)&lt;($C264+$B264),IF(W$4=$G264+$B264,SUMIFS(INDEX('ABP REC Calc'!$G$6:$AB$69,,MATCH('ABP REC Deliveries'!$H264,'ABP REC Calc'!$G$5:$AB$5,0)),'ABP REC Calc'!$C$6:$C$69,'ABP REC Deliveries'!$E264,'ABP REC Calc'!$B$6:$B$69,'ABP REC Deliveries'!$F264),
IF(W$4&gt;$G264,V264*(1-Inputs_ByYear!$D$4),0)),0)</f>
        <v>72017.64064633401</v>
      </c>
      <c r="X264" s="248">
        <f>IF((X$4-$G264)&lt;($C264+$B264),IF(X$4=$G264+$B264,SUMIFS(INDEX('ABP REC Calc'!$G$6:$AB$69,,MATCH('ABP REC Deliveries'!$H264,'ABP REC Calc'!$G$5:$AB$5,0)),'ABP REC Calc'!$C$6:$C$69,'ABP REC Deliveries'!$E264,'ABP REC Calc'!$B$6:$B$69,'ABP REC Deliveries'!$F264),
IF(X$4&gt;$G264,W264*(1-Inputs_ByYear!$D$4),0)),0)</f>
        <v>71657.552443102337</v>
      </c>
      <c r="Y264" s="248">
        <f>IF((Y$4-$G264)&lt;($C264+$B264),IF(Y$4=$G264+$B264,SUMIFS(INDEX('ABP REC Calc'!$G$6:$AB$69,,MATCH('ABP REC Deliveries'!$H264,'ABP REC Calc'!$G$5:$AB$5,0)),'ABP REC Calc'!$C$6:$C$69,'ABP REC Deliveries'!$E264,'ABP REC Calc'!$B$6:$B$69,'ABP REC Deliveries'!$F264),
IF(Y$4&gt;$G264,X264*(1-Inputs_ByYear!$D$4),0)),0)</f>
        <v>71299.26468088683</v>
      </c>
      <c r="Z264" s="248">
        <f>IF((Z$4-$G264)&lt;($C264+$B264),IF(Z$4=$G264+$B264,SUMIFS(INDEX('ABP REC Calc'!$G$6:$AB$69,,MATCH('ABP REC Deliveries'!$H264,'ABP REC Calc'!$G$5:$AB$5,0)),'ABP REC Calc'!$C$6:$C$69,'ABP REC Deliveries'!$E264,'ABP REC Calc'!$B$6:$B$69,'ABP REC Deliveries'!$F264),
IF(Z$4&gt;$G264,Y264*(1-Inputs_ByYear!$D$4),0)),0)</f>
        <v>70942.76835748239</v>
      </c>
      <c r="AA264" s="248">
        <f>IF((AA$4-$G264)&lt;($C264+$B264),IF(AA$4=$G264+$B264,SUMIFS(INDEX('ABP REC Calc'!$G$6:$AB$69,,MATCH('ABP REC Deliveries'!$H264,'ABP REC Calc'!$G$5:$AB$5,0)),'ABP REC Calc'!$C$6:$C$69,'ABP REC Deliveries'!$E264,'ABP REC Calc'!$B$6:$B$69,'ABP REC Deliveries'!$F264),
IF(AA$4&gt;$G264,Z264*(1-Inputs_ByYear!$D$4),0)),0)</f>
        <v>70588.054515694981</v>
      </c>
      <c r="AB264" s="248">
        <f>IF((AB$4-$G264)&lt;($C264+$B264),IF(AB$4=$G264+$B264,SUMIFS(INDEX('ABP REC Calc'!$G$6:$AB$69,,MATCH('ABP REC Deliveries'!$H264,'ABP REC Calc'!$G$5:$AB$5,0)),'ABP REC Calc'!$C$6:$C$69,'ABP REC Deliveries'!$E264,'ABP REC Calc'!$B$6:$B$69,'ABP REC Deliveries'!$F264),
IF(AB$4&gt;$G264,AA264*(1-Inputs_ByYear!$D$4),0)),0)</f>
        <v>70235.114243116506</v>
      </c>
      <c r="AC264" s="248">
        <f>IF((AC$4-$G264)&lt;($C264+$B264),IF(AC$4=$G264+$B264,SUMIFS(INDEX('ABP REC Calc'!$G$6:$AB$69,,MATCH('ABP REC Deliveries'!$H264,'ABP REC Calc'!$G$5:$AB$5,0)),'ABP REC Calc'!$C$6:$C$69,'ABP REC Deliveries'!$E264,'ABP REC Calc'!$B$6:$B$69,'ABP REC Deliveries'!$F264),
IF(AC$4&gt;$G264,AB264*(1-Inputs_ByYear!$D$4),0)),0)</f>
        <v>69883.93867190092</v>
      </c>
      <c r="AD264" s="248">
        <f>IF((AD$4-$G264)&lt;($C264+$B264),IF(AD$4=$G264+$B264,SUMIFS(INDEX('ABP REC Calc'!$G$6:$AB$69,,MATCH('ABP REC Deliveries'!$H264,'ABP REC Calc'!$G$5:$AB$5,0)),'ABP REC Calc'!$C$6:$C$69,'ABP REC Deliveries'!$E264,'ABP REC Calc'!$B$6:$B$69,'ABP REC Deliveries'!$F264),
IF(AD$4&gt;$G264,AC264*(1-Inputs_ByYear!$D$4),0)),0)</f>
        <v>69534.518978541411</v>
      </c>
    </row>
    <row r="265" spans="2:30" ht="14.45" customHeight="1">
      <c r="B265" s="64">
        <v>1</v>
      </c>
      <c r="C265" s="64">
        <v>15</v>
      </c>
      <c r="D265" s="64" t="s">
        <v>229</v>
      </c>
      <c r="E265" s="234" t="s">
        <v>211</v>
      </c>
      <c r="F265" s="231" t="s">
        <v>231</v>
      </c>
      <c r="G265" s="231">
        <f t="shared" si="12"/>
        <v>2036</v>
      </c>
      <c r="H265" s="239" t="s">
        <v>34</v>
      </c>
      <c r="I265" s="247">
        <v>0</v>
      </c>
      <c r="J265" s="248">
        <f>IF((J$4-$G265)&lt;($C265+$B265),IF(J$4=$G265+$B265,SUMIFS(INDEX('ABP REC Calc'!$G$6:$AB$69,,MATCH('ABP REC Deliveries'!$H265,'ABP REC Calc'!$G$5:$AB$5,0)),'ABP REC Calc'!$C$6:$C$69,'ABP REC Deliveries'!$E265,'ABP REC Calc'!$B$6:$B$69,'ABP REC Deliveries'!$F265),
IF(J$4&gt;$G265,I265*(1-Inputs_ByYear!$D$4),0)),0)</f>
        <v>0</v>
      </c>
      <c r="K265" s="248">
        <f>IF((K$4-$G265)&lt;($C265+$B265),IF(K$4=$G265+$B265,SUMIFS(INDEX('ABP REC Calc'!$G$6:$AB$69,,MATCH('ABP REC Deliveries'!$H265,'ABP REC Calc'!$G$5:$AB$5,0)),'ABP REC Calc'!$C$6:$C$69,'ABP REC Deliveries'!$E265,'ABP REC Calc'!$B$6:$B$69,'ABP REC Deliveries'!$F265),
IF(K$4&gt;$G265,J265*(1-Inputs_ByYear!$D$4),0)),0)</f>
        <v>0</v>
      </c>
      <c r="L265" s="248">
        <f>IF((L$4-$G265)&lt;($C265+$B265),IF(L$4=$G265+$B265,SUMIFS(INDEX('ABP REC Calc'!$G$6:$AB$69,,MATCH('ABP REC Deliveries'!$H265,'ABP REC Calc'!$G$5:$AB$5,0)),'ABP REC Calc'!$C$6:$C$69,'ABP REC Deliveries'!$E265,'ABP REC Calc'!$B$6:$B$69,'ABP REC Deliveries'!$F265),
IF(L$4&gt;$G265,K265*(1-Inputs_ByYear!$D$4),0)),0)</f>
        <v>0</v>
      </c>
      <c r="M265" s="248">
        <f>IF((M$4-$G265)&lt;($C265+$B265),IF(M$4=$G265+$B265,SUMIFS(INDEX('ABP REC Calc'!$G$6:$AB$69,,MATCH('ABP REC Deliveries'!$H265,'ABP REC Calc'!$G$5:$AB$5,0)),'ABP REC Calc'!$C$6:$C$69,'ABP REC Deliveries'!$E265,'ABP REC Calc'!$B$6:$B$69,'ABP REC Deliveries'!$F265),
IF(M$4&gt;$G265,L265*(1-Inputs_ByYear!$D$4),0)),0)</f>
        <v>0</v>
      </c>
      <c r="N265" s="248">
        <f>IF((N$4-$G265)&lt;($C265+$B265),IF(N$4=$G265+$B265,SUMIFS(INDEX('ABP REC Calc'!$G$6:$AB$69,,MATCH('ABP REC Deliveries'!$H265,'ABP REC Calc'!$G$5:$AB$5,0)),'ABP REC Calc'!$C$6:$C$69,'ABP REC Deliveries'!$E265,'ABP REC Calc'!$B$6:$B$69,'ABP REC Deliveries'!$F265),
IF(N$4&gt;$G265,M265*(1-Inputs_ByYear!$D$4),0)),0)</f>
        <v>0</v>
      </c>
      <c r="O265" s="248">
        <f>IF((O$4-$G265)&lt;($C265+$B265),IF(O$4=$G265+$B265,SUMIFS(INDEX('ABP REC Calc'!$G$6:$AB$69,,MATCH('ABP REC Deliveries'!$H265,'ABP REC Calc'!$G$5:$AB$5,0)),'ABP REC Calc'!$C$6:$C$69,'ABP REC Deliveries'!$E265,'ABP REC Calc'!$B$6:$B$69,'ABP REC Deliveries'!$F265),
IF(O$4&gt;$G265,N265*(1-Inputs_ByYear!$D$4),0)),0)</f>
        <v>0</v>
      </c>
      <c r="P265" s="248">
        <f>IF((P$4-$G265)&lt;($C265+$B265),IF(P$4=$G265+$B265,SUMIFS(INDEX('ABP REC Calc'!$G$6:$AB$69,,MATCH('ABP REC Deliveries'!$H265,'ABP REC Calc'!$G$5:$AB$5,0)),'ABP REC Calc'!$C$6:$C$69,'ABP REC Deliveries'!$E265,'ABP REC Calc'!$B$6:$B$69,'ABP REC Deliveries'!$F265),
IF(P$4&gt;$G265,O265*(1-Inputs_ByYear!$D$4),0)),0)</f>
        <v>0</v>
      </c>
      <c r="Q265" s="248">
        <f>IF((Q$4-$G265)&lt;($C265+$B265),IF(Q$4=$G265+$B265,SUMIFS(INDEX('ABP REC Calc'!$G$6:$AB$69,,MATCH('ABP REC Deliveries'!$H265,'ABP REC Calc'!$G$5:$AB$5,0)),'ABP REC Calc'!$C$6:$C$69,'ABP REC Deliveries'!$E265,'ABP REC Calc'!$B$6:$B$69,'ABP REC Deliveries'!$F265),
IF(Q$4&gt;$G265,P265*(1-Inputs_ByYear!$D$4),0)),0)</f>
        <v>0</v>
      </c>
      <c r="R265" s="248">
        <f>IF((R$4-$G265)&lt;($C265+$B265),IF(R$4=$G265+$B265,SUMIFS(INDEX('ABP REC Calc'!$G$6:$AB$69,,MATCH('ABP REC Deliveries'!$H265,'ABP REC Calc'!$G$5:$AB$5,0)),'ABP REC Calc'!$C$6:$C$69,'ABP REC Deliveries'!$E265,'ABP REC Calc'!$B$6:$B$69,'ABP REC Deliveries'!$F265),
IF(R$4&gt;$G265,Q265*(1-Inputs_ByYear!$D$4),0)),0)</f>
        <v>0</v>
      </c>
      <c r="S265" s="248">
        <f>IF((S$4-$G265)&lt;($C265+$B265),IF(S$4=$G265+$B265,SUMIFS(INDEX('ABP REC Calc'!$G$6:$AB$69,,MATCH('ABP REC Deliveries'!$H265,'ABP REC Calc'!$G$5:$AB$5,0)),'ABP REC Calc'!$C$6:$C$69,'ABP REC Deliveries'!$E265,'ABP REC Calc'!$B$6:$B$69,'ABP REC Deliveries'!$F265),
IF(S$4&gt;$G265,R265*(1-Inputs_ByYear!$D$4),0)),0)</f>
        <v>0</v>
      </c>
      <c r="T265" s="248">
        <f>IF((T$4-$G265)&lt;($C265+$B265),IF(T$4=$G265+$B265,SUMIFS(INDEX('ABP REC Calc'!$G$6:$AB$69,,MATCH('ABP REC Deliveries'!$H265,'ABP REC Calc'!$G$5:$AB$5,0)),'ABP REC Calc'!$C$6:$C$69,'ABP REC Deliveries'!$E265,'ABP REC Calc'!$B$6:$B$69,'ABP REC Deliveries'!$F265),
IF(T$4&gt;$G265,S265*(1-Inputs_ByYear!$D$4),0)),0)</f>
        <v>0</v>
      </c>
      <c r="U265" s="248">
        <f>IF((U$4-$G265)&lt;($C265+$B265),IF(U$4=$G265+$B265,SUMIFS(INDEX('ABP REC Calc'!$G$6:$AB$69,,MATCH('ABP REC Deliveries'!$H265,'ABP REC Calc'!$G$5:$AB$5,0)),'ABP REC Calc'!$C$6:$C$69,'ABP REC Deliveries'!$E265,'ABP REC Calc'!$B$6:$B$69,'ABP REC Deliveries'!$F265),
IF(U$4&gt;$G265,T265*(1-Inputs_ByYear!$D$4),0)),0)</f>
        <v>0</v>
      </c>
      <c r="V265" s="248">
        <f>IF((V$4-$G265)&lt;($C265+$B265),IF(V$4=$G265+$B265,SUMIFS(INDEX('ABP REC Calc'!$G$6:$AB$69,,MATCH('ABP REC Deliveries'!$H265,'ABP REC Calc'!$G$5:$AB$5,0)),'ABP REC Calc'!$C$6:$C$69,'ABP REC Deliveries'!$E265,'ABP REC Calc'!$B$6:$B$69,'ABP REC Deliveries'!$F265),
IF(V$4&gt;$G265,U265*(1-Inputs_ByYear!$D$4),0)),0)</f>
        <v>72743.254611079523</v>
      </c>
      <c r="W265" s="248">
        <f>IF((W$4-$G265)&lt;($C265+$B265),IF(W$4=$G265+$B265,SUMIFS(INDEX('ABP REC Calc'!$G$6:$AB$69,,MATCH('ABP REC Deliveries'!$H265,'ABP REC Calc'!$G$5:$AB$5,0)),'ABP REC Calc'!$C$6:$C$69,'ABP REC Deliveries'!$E265,'ABP REC Calc'!$B$6:$B$69,'ABP REC Deliveries'!$F265),
IF(W$4&gt;$G265,V265*(1-Inputs_ByYear!$D$4),0)),0)</f>
        <v>72379.538338024126</v>
      </c>
      <c r="X265" s="248">
        <f>IF((X$4-$G265)&lt;($C265+$B265),IF(X$4=$G265+$B265,SUMIFS(INDEX('ABP REC Calc'!$G$6:$AB$69,,MATCH('ABP REC Deliveries'!$H265,'ABP REC Calc'!$G$5:$AB$5,0)),'ABP REC Calc'!$C$6:$C$69,'ABP REC Deliveries'!$E265,'ABP REC Calc'!$B$6:$B$69,'ABP REC Deliveries'!$F265),
IF(X$4&gt;$G265,W265*(1-Inputs_ByYear!$D$4),0)),0)</f>
        <v>72017.64064633401</v>
      </c>
      <c r="Y265" s="248">
        <f>IF((Y$4-$G265)&lt;($C265+$B265),IF(Y$4=$G265+$B265,SUMIFS(INDEX('ABP REC Calc'!$G$6:$AB$69,,MATCH('ABP REC Deliveries'!$H265,'ABP REC Calc'!$G$5:$AB$5,0)),'ABP REC Calc'!$C$6:$C$69,'ABP REC Deliveries'!$E265,'ABP REC Calc'!$B$6:$B$69,'ABP REC Deliveries'!$F265),
IF(Y$4&gt;$G265,X265*(1-Inputs_ByYear!$D$4),0)),0)</f>
        <v>71657.552443102337</v>
      </c>
      <c r="Z265" s="248">
        <f>IF((Z$4-$G265)&lt;($C265+$B265),IF(Z$4=$G265+$B265,SUMIFS(INDEX('ABP REC Calc'!$G$6:$AB$69,,MATCH('ABP REC Deliveries'!$H265,'ABP REC Calc'!$G$5:$AB$5,0)),'ABP REC Calc'!$C$6:$C$69,'ABP REC Deliveries'!$E265,'ABP REC Calc'!$B$6:$B$69,'ABP REC Deliveries'!$F265),
IF(Z$4&gt;$G265,Y265*(1-Inputs_ByYear!$D$4),0)),0)</f>
        <v>71299.26468088683</v>
      </c>
      <c r="AA265" s="248">
        <f>IF((AA$4-$G265)&lt;($C265+$B265),IF(AA$4=$G265+$B265,SUMIFS(INDEX('ABP REC Calc'!$G$6:$AB$69,,MATCH('ABP REC Deliveries'!$H265,'ABP REC Calc'!$G$5:$AB$5,0)),'ABP REC Calc'!$C$6:$C$69,'ABP REC Deliveries'!$E265,'ABP REC Calc'!$B$6:$B$69,'ABP REC Deliveries'!$F265),
IF(AA$4&gt;$G265,Z265*(1-Inputs_ByYear!$D$4),0)),0)</f>
        <v>70942.76835748239</v>
      </c>
      <c r="AB265" s="248">
        <f>IF((AB$4-$G265)&lt;($C265+$B265),IF(AB$4=$G265+$B265,SUMIFS(INDEX('ABP REC Calc'!$G$6:$AB$69,,MATCH('ABP REC Deliveries'!$H265,'ABP REC Calc'!$G$5:$AB$5,0)),'ABP REC Calc'!$C$6:$C$69,'ABP REC Deliveries'!$E265,'ABP REC Calc'!$B$6:$B$69,'ABP REC Deliveries'!$F265),
IF(AB$4&gt;$G265,AA265*(1-Inputs_ByYear!$D$4),0)),0)</f>
        <v>70588.054515694981</v>
      </c>
      <c r="AC265" s="248">
        <f>IF((AC$4-$G265)&lt;($C265+$B265),IF(AC$4=$G265+$B265,SUMIFS(INDEX('ABP REC Calc'!$G$6:$AB$69,,MATCH('ABP REC Deliveries'!$H265,'ABP REC Calc'!$G$5:$AB$5,0)),'ABP REC Calc'!$C$6:$C$69,'ABP REC Deliveries'!$E265,'ABP REC Calc'!$B$6:$B$69,'ABP REC Deliveries'!$F265),
IF(AC$4&gt;$G265,AB265*(1-Inputs_ByYear!$D$4),0)),0)</f>
        <v>70235.114243116506</v>
      </c>
      <c r="AD265" s="248">
        <f>IF((AD$4-$G265)&lt;($C265+$B265),IF(AD$4=$G265+$B265,SUMIFS(INDEX('ABP REC Calc'!$G$6:$AB$69,,MATCH('ABP REC Deliveries'!$H265,'ABP REC Calc'!$G$5:$AB$5,0)),'ABP REC Calc'!$C$6:$C$69,'ABP REC Deliveries'!$E265,'ABP REC Calc'!$B$6:$B$69,'ABP REC Deliveries'!$F265),
IF(AD$4&gt;$G265,AC265*(1-Inputs_ByYear!$D$4),0)),0)</f>
        <v>69883.93867190092</v>
      </c>
    </row>
    <row r="266" spans="2:30" ht="14.45" customHeight="1">
      <c r="B266" s="64">
        <v>1</v>
      </c>
      <c r="C266" s="64">
        <v>15</v>
      </c>
      <c r="D266" s="64" t="s">
        <v>229</v>
      </c>
      <c r="E266" s="234" t="s">
        <v>211</v>
      </c>
      <c r="F266" s="231" t="s">
        <v>231</v>
      </c>
      <c r="G266" s="231">
        <f t="shared" si="12"/>
        <v>2037</v>
      </c>
      <c r="H266" s="239" t="s">
        <v>35</v>
      </c>
      <c r="I266" s="247">
        <v>0</v>
      </c>
      <c r="J266" s="248">
        <f>IF((J$4-$G266)&lt;($C266+$B266),IF(J$4=$G266+$B266,SUMIFS(INDEX('ABP REC Calc'!$G$6:$AB$69,,MATCH('ABP REC Deliveries'!$H266,'ABP REC Calc'!$G$5:$AB$5,0)),'ABP REC Calc'!$C$6:$C$69,'ABP REC Deliveries'!$E266,'ABP REC Calc'!$B$6:$B$69,'ABP REC Deliveries'!$F266),
IF(J$4&gt;$G266,I266*(1-Inputs_ByYear!$D$4),0)),0)</f>
        <v>0</v>
      </c>
      <c r="K266" s="248">
        <f>IF((K$4-$G266)&lt;($C266+$B266),IF(K$4=$G266+$B266,SUMIFS(INDEX('ABP REC Calc'!$G$6:$AB$69,,MATCH('ABP REC Deliveries'!$H266,'ABP REC Calc'!$G$5:$AB$5,0)),'ABP REC Calc'!$C$6:$C$69,'ABP REC Deliveries'!$E266,'ABP REC Calc'!$B$6:$B$69,'ABP REC Deliveries'!$F266),
IF(K$4&gt;$G266,J266*(1-Inputs_ByYear!$D$4),0)),0)</f>
        <v>0</v>
      </c>
      <c r="L266" s="248">
        <f>IF((L$4-$G266)&lt;($C266+$B266),IF(L$4=$G266+$B266,SUMIFS(INDEX('ABP REC Calc'!$G$6:$AB$69,,MATCH('ABP REC Deliveries'!$H266,'ABP REC Calc'!$G$5:$AB$5,0)),'ABP REC Calc'!$C$6:$C$69,'ABP REC Deliveries'!$E266,'ABP REC Calc'!$B$6:$B$69,'ABP REC Deliveries'!$F266),
IF(L$4&gt;$G266,K266*(1-Inputs_ByYear!$D$4),0)),0)</f>
        <v>0</v>
      </c>
      <c r="M266" s="248">
        <f>IF((M$4-$G266)&lt;($C266+$B266),IF(M$4=$G266+$B266,SUMIFS(INDEX('ABP REC Calc'!$G$6:$AB$69,,MATCH('ABP REC Deliveries'!$H266,'ABP REC Calc'!$G$5:$AB$5,0)),'ABP REC Calc'!$C$6:$C$69,'ABP REC Deliveries'!$E266,'ABP REC Calc'!$B$6:$B$69,'ABP REC Deliveries'!$F266),
IF(M$4&gt;$G266,L266*(1-Inputs_ByYear!$D$4),0)),0)</f>
        <v>0</v>
      </c>
      <c r="N266" s="248">
        <f>IF((N$4-$G266)&lt;($C266+$B266),IF(N$4=$G266+$B266,SUMIFS(INDEX('ABP REC Calc'!$G$6:$AB$69,,MATCH('ABP REC Deliveries'!$H266,'ABP REC Calc'!$G$5:$AB$5,0)),'ABP REC Calc'!$C$6:$C$69,'ABP REC Deliveries'!$E266,'ABP REC Calc'!$B$6:$B$69,'ABP REC Deliveries'!$F266),
IF(N$4&gt;$G266,M266*(1-Inputs_ByYear!$D$4),0)),0)</f>
        <v>0</v>
      </c>
      <c r="O266" s="248">
        <f>IF((O$4-$G266)&lt;($C266+$B266),IF(O$4=$G266+$B266,SUMIFS(INDEX('ABP REC Calc'!$G$6:$AB$69,,MATCH('ABP REC Deliveries'!$H266,'ABP REC Calc'!$G$5:$AB$5,0)),'ABP REC Calc'!$C$6:$C$69,'ABP REC Deliveries'!$E266,'ABP REC Calc'!$B$6:$B$69,'ABP REC Deliveries'!$F266),
IF(O$4&gt;$G266,N266*(1-Inputs_ByYear!$D$4),0)),0)</f>
        <v>0</v>
      </c>
      <c r="P266" s="248">
        <f>IF((P$4-$G266)&lt;($C266+$B266),IF(P$4=$G266+$B266,SUMIFS(INDEX('ABP REC Calc'!$G$6:$AB$69,,MATCH('ABP REC Deliveries'!$H266,'ABP REC Calc'!$G$5:$AB$5,0)),'ABP REC Calc'!$C$6:$C$69,'ABP REC Deliveries'!$E266,'ABP REC Calc'!$B$6:$B$69,'ABP REC Deliveries'!$F266),
IF(P$4&gt;$G266,O266*(1-Inputs_ByYear!$D$4),0)),0)</f>
        <v>0</v>
      </c>
      <c r="Q266" s="248">
        <f>IF((Q$4-$G266)&lt;($C266+$B266),IF(Q$4=$G266+$B266,SUMIFS(INDEX('ABP REC Calc'!$G$6:$AB$69,,MATCH('ABP REC Deliveries'!$H266,'ABP REC Calc'!$G$5:$AB$5,0)),'ABP REC Calc'!$C$6:$C$69,'ABP REC Deliveries'!$E266,'ABP REC Calc'!$B$6:$B$69,'ABP REC Deliveries'!$F266),
IF(Q$4&gt;$G266,P266*(1-Inputs_ByYear!$D$4),0)),0)</f>
        <v>0</v>
      </c>
      <c r="R266" s="248">
        <f>IF((R$4-$G266)&lt;($C266+$B266),IF(R$4=$G266+$B266,SUMIFS(INDEX('ABP REC Calc'!$G$6:$AB$69,,MATCH('ABP REC Deliveries'!$H266,'ABP REC Calc'!$G$5:$AB$5,0)),'ABP REC Calc'!$C$6:$C$69,'ABP REC Deliveries'!$E266,'ABP REC Calc'!$B$6:$B$69,'ABP REC Deliveries'!$F266),
IF(R$4&gt;$G266,Q266*(1-Inputs_ByYear!$D$4),0)),0)</f>
        <v>0</v>
      </c>
      <c r="S266" s="248">
        <f>IF((S$4-$G266)&lt;($C266+$B266),IF(S$4=$G266+$B266,SUMIFS(INDEX('ABP REC Calc'!$G$6:$AB$69,,MATCH('ABP REC Deliveries'!$H266,'ABP REC Calc'!$G$5:$AB$5,0)),'ABP REC Calc'!$C$6:$C$69,'ABP REC Deliveries'!$E266,'ABP REC Calc'!$B$6:$B$69,'ABP REC Deliveries'!$F266),
IF(S$4&gt;$G266,R266*(1-Inputs_ByYear!$D$4),0)),0)</f>
        <v>0</v>
      </c>
      <c r="T266" s="248">
        <f>IF((T$4-$G266)&lt;($C266+$B266),IF(T$4=$G266+$B266,SUMIFS(INDEX('ABP REC Calc'!$G$6:$AB$69,,MATCH('ABP REC Deliveries'!$H266,'ABP REC Calc'!$G$5:$AB$5,0)),'ABP REC Calc'!$C$6:$C$69,'ABP REC Deliveries'!$E266,'ABP REC Calc'!$B$6:$B$69,'ABP REC Deliveries'!$F266),
IF(T$4&gt;$G266,S266*(1-Inputs_ByYear!$D$4),0)),0)</f>
        <v>0</v>
      </c>
      <c r="U266" s="248">
        <f>IF((U$4-$G266)&lt;($C266+$B266),IF(U$4=$G266+$B266,SUMIFS(INDEX('ABP REC Calc'!$G$6:$AB$69,,MATCH('ABP REC Deliveries'!$H266,'ABP REC Calc'!$G$5:$AB$5,0)),'ABP REC Calc'!$C$6:$C$69,'ABP REC Deliveries'!$E266,'ABP REC Calc'!$B$6:$B$69,'ABP REC Deliveries'!$F266),
IF(U$4&gt;$G266,T266*(1-Inputs_ByYear!$D$4),0)),0)</f>
        <v>0</v>
      </c>
      <c r="V266" s="248">
        <f>IF((V$4-$G266)&lt;($C266+$B266),IF(V$4=$G266+$B266,SUMIFS(INDEX('ABP REC Calc'!$G$6:$AB$69,,MATCH('ABP REC Deliveries'!$H266,'ABP REC Calc'!$G$5:$AB$5,0)),'ABP REC Calc'!$C$6:$C$69,'ABP REC Deliveries'!$E266,'ABP REC Calc'!$B$6:$B$69,'ABP REC Deliveries'!$F266),
IF(V$4&gt;$G266,U266*(1-Inputs_ByYear!$D$4),0)),0)</f>
        <v>0</v>
      </c>
      <c r="W266" s="248">
        <f>IF((W$4-$G266)&lt;($C266+$B266),IF(W$4=$G266+$B266,SUMIFS(INDEX('ABP REC Calc'!$G$6:$AB$69,,MATCH('ABP REC Deliveries'!$H266,'ABP REC Calc'!$G$5:$AB$5,0)),'ABP REC Calc'!$C$6:$C$69,'ABP REC Deliveries'!$E266,'ABP REC Calc'!$B$6:$B$69,'ABP REC Deliveries'!$F266),
IF(W$4&gt;$G266,V266*(1-Inputs_ByYear!$D$4),0)),0)</f>
        <v>72743.254611079523</v>
      </c>
      <c r="X266" s="248">
        <f>IF((X$4-$G266)&lt;($C266+$B266),IF(X$4=$G266+$B266,SUMIFS(INDEX('ABP REC Calc'!$G$6:$AB$69,,MATCH('ABP REC Deliveries'!$H266,'ABP REC Calc'!$G$5:$AB$5,0)),'ABP REC Calc'!$C$6:$C$69,'ABP REC Deliveries'!$E266,'ABP REC Calc'!$B$6:$B$69,'ABP REC Deliveries'!$F266),
IF(X$4&gt;$G266,W266*(1-Inputs_ByYear!$D$4),0)),0)</f>
        <v>72379.538338024126</v>
      </c>
      <c r="Y266" s="248">
        <f>IF((Y$4-$G266)&lt;($C266+$B266),IF(Y$4=$G266+$B266,SUMIFS(INDEX('ABP REC Calc'!$G$6:$AB$69,,MATCH('ABP REC Deliveries'!$H266,'ABP REC Calc'!$G$5:$AB$5,0)),'ABP REC Calc'!$C$6:$C$69,'ABP REC Deliveries'!$E266,'ABP REC Calc'!$B$6:$B$69,'ABP REC Deliveries'!$F266),
IF(Y$4&gt;$G266,X266*(1-Inputs_ByYear!$D$4),0)),0)</f>
        <v>72017.64064633401</v>
      </c>
      <c r="Z266" s="248">
        <f>IF((Z$4-$G266)&lt;($C266+$B266),IF(Z$4=$G266+$B266,SUMIFS(INDEX('ABP REC Calc'!$G$6:$AB$69,,MATCH('ABP REC Deliveries'!$H266,'ABP REC Calc'!$G$5:$AB$5,0)),'ABP REC Calc'!$C$6:$C$69,'ABP REC Deliveries'!$E266,'ABP REC Calc'!$B$6:$B$69,'ABP REC Deliveries'!$F266),
IF(Z$4&gt;$G266,Y266*(1-Inputs_ByYear!$D$4),0)),0)</f>
        <v>71657.552443102337</v>
      </c>
      <c r="AA266" s="248">
        <f>IF((AA$4-$G266)&lt;($C266+$B266),IF(AA$4=$G266+$B266,SUMIFS(INDEX('ABP REC Calc'!$G$6:$AB$69,,MATCH('ABP REC Deliveries'!$H266,'ABP REC Calc'!$G$5:$AB$5,0)),'ABP REC Calc'!$C$6:$C$69,'ABP REC Deliveries'!$E266,'ABP REC Calc'!$B$6:$B$69,'ABP REC Deliveries'!$F266),
IF(AA$4&gt;$G266,Z266*(1-Inputs_ByYear!$D$4),0)),0)</f>
        <v>71299.26468088683</v>
      </c>
      <c r="AB266" s="248">
        <f>IF((AB$4-$G266)&lt;($C266+$B266),IF(AB$4=$G266+$B266,SUMIFS(INDEX('ABP REC Calc'!$G$6:$AB$69,,MATCH('ABP REC Deliveries'!$H266,'ABP REC Calc'!$G$5:$AB$5,0)),'ABP REC Calc'!$C$6:$C$69,'ABP REC Deliveries'!$E266,'ABP REC Calc'!$B$6:$B$69,'ABP REC Deliveries'!$F266),
IF(AB$4&gt;$G266,AA266*(1-Inputs_ByYear!$D$4),0)),0)</f>
        <v>70942.76835748239</v>
      </c>
      <c r="AC266" s="248">
        <f>IF((AC$4-$G266)&lt;($C266+$B266),IF(AC$4=$G266+$B266,SUMIFS(INDEX('ABP REC Calc'!$G$6:$AB$69,,MATCH('ABP REC Deliveries'!$H266,'ABP REC Calc'!$G$5:$AB$5,0)),'ABP REC Calc'!$C$6:$C$69,'ABP REC Deliveries'!$E266,'ABP REC Calc'!$B$6:$B$69,'ABP REC Deliveries'!$F266),
IF(AC$4&gt;$G266,AB266*(1-Inputs_ByYear!$D$4),0)),0)</f>
        <v>70588.054515694981</v>
      </c>
      <c r="AD266" s="248">
        <f>IF((AD$4-$G266)&lt;($C266+$B266),IF(AD$4=$G266+$B266,SUMIFS(INDEX('ABP REC Calc'!$G$6:$AB$69,,MATCH('ABP REC Deliveries'!$H266,'ABP REC Calc'!$G$5:$AB$5,0)),'ABP REC Calc'!$C$6:$C$69,'ABP REC Deliveries'!$E266,'ABP REC Calc'!$B$6:$B$69,'ABP REC Deliveries'!$F266),
IF(AD$4&gt;$G266,AC266*(1-Inputs_ByYear!$D$4),0)),0)</f>
        <v>70235.114243116506</v>
      </c>
    </row>
    <row r="267" spans="2:30" ht="14.45" customHeight="1">
      <c r="B267" s="64">
        <v>1</v>
      </c>
      <c r="C267" s="64">
        <v>15</v>
      </c>
      <c r="D267" s="64" t="s">
        <v>229</v>
      </c>
      <c r="E267" s="234" t="s">
        <v>211</v>
      </c>
      <c r="F267" s="231" t="s">
        <v>231</v>
      </c>
      <c r="G267" s="231">
        <f t="shared" si="12"/>
        <v>2038</v>
      </c>
      <c r="H267" s="239" t="s">
        <v>36</v>
      </c>
      <c r="I267" s="247">
        <v>0</v>
      </c>
      <c r="J267" s="248">
        <f>IF((J$4-$G267)&lt;($C267+$B267),IF(J$4=$G267+$B267,SUMIFS(INDEX('ABP REC Calc'!$G$6:$AB$69,,MATCH('ABP REC Deliveries'!$H267,'ABP REC Calc'!$G$5:$AB$5,0)),'ABP REC Calc'!$C$6:$C$69,'ABP REC Deliveries'!$E267,'ABP REC Calc'!$B$6:$B$69,'ABP REC Deliveries'!$F267),
IF(J$4&gt;$G267,I267*(1-Inputs_ByYear!$D$4),0)),0)</f>
        <v>0</v>
      </c>
      <c r="K267" s="248">
        <f>IF((K$4-$G267)&lt;($C267+$B267),IF(K$4=$G267+$B267,SUMIFS(INDEX('ABP REC Calc'!$G$6:$AB$69,,MATCH('ABP REC Deliveries'!$H267,'ABP REC Calc'!$G$5:$AB$5,0)),'ABP REC Calc'!$C$6:$C$69,'ABP REC Deliveries'!$E267,'ABP REC Calc'!$B$6:$B$69,'ABP REC Deliveries'!$F267),
IF(K$4&gt;$G267,J267*(1-Inputs_ByYear!$D$4),0)),0)</f>
        <v>0</v>
      </c>
      <c r="L267" s="248">
        <f>IF((L$4-$G267)&lt;($C267+$B267),IF(L$4=$G267+$B267,SUMIFS(INDEX('ABP REC Calc'!$G$6:$AB$69,,MATCH('ABP REC Deliveries'!$H267,'ABP REC Calc'!$G$5:$AB$5,0)),'ABP REC Calc'!$C$6:$C$69,'ABP REC Deliveries'!$E267,'ABP REC Calc'!$B$6:$B$69,'ABP REC Deliveries'!$F267),
IF(L$4&gt;$G267,K267*(1-Inputs_ByYear!$D$4),0)),0)</f>
        <v>0</v>
      </c>
      <c r="M267" s="248">
        <f>IF((M$4-$G267)&lt;($C267+$B267),IF(M$4=$G267+$B267,SUMIFS(INDEX('ABP REC Calc'!$G$6:$AB$69,,MATCH('ABP REC Deliveries'!$H267,'ABP REC Calc'!$G$5:$AB$5,0)),'ABP REC Calc'!$C$6:$C$69,'ABP REC Deliveries'!$E267,'ABP REC Calc'!$B$6:$B$69,'ABP REC Deliveries'!$F267),
IF(M$4&gt;$G267,L267*(1-Inputs_ByYear!$D$4),0)),0)</f>
        <v>0</v>
      </c>
      <c r="N267" s="248">
        <f>IF((N$4-$G267)&lt;($C267+$B267),IF(N$4=$G267+$B267,SUMIFS(INDEX('ABP REC Calc'!$G$6:$AB$69,,MATCH('ABP REC Deliveries'!$H267,'ABP REC Calc'!$G$5:$AB$5,0)),'ABP REC Calc'!$C$6:$C$69,'ABP REC Deliveries'!$E267,'ABP REC Calc'!$B$6:$B$69,'ABP REC Deliveries'!$F267),
IF(N$4&gt;$G267,M267*(1-Inputs_ByYear!$D$4),0)),0)</f>
        <v>0</v>
      </c>
      <c r="O267" s="248">
        <f>IF((O$4-$G267)&lt;($C267+$B267),IF(O$4=$G267+$B267,SUMIFS(INDEX('ABP REC Calc'!$G$6:$AB$69,,MATCH('ABP REC Deliveries'!$H267,'ABP REC Calc'!$G$5:$AB$5,0)),'ABP REC Calc'!$C$6:$C$69,'ABP REC Deliveries'!$E267,'ABP REC Calc'!$B$6:$B$69,'ABP REC Deliveries'!$F267),
IF(O$4&gt;$G267,N267*(1-Inputs_ByYear!$D$4),0)),0)</f>
        <v>0</v>
      </c>
      <c r="P267" s="248">
        <f>IF((P$4-$G267)&lt;($C267+$B267),IF(P$4=$G267+$B267,SUMIFS(INDEX('ABP REC Calc'!$G$6:$AB$69,,MATCH('ABP REC Deliveries'!$H267,'ABP REC Calc'!$G$5:$AB$5,0)),'ABP REC Calc'!$C$6:$C$69,'ABP REC Deliveries'!$E267,'ABP REC Calc'!$B$6:$B$69,'ABP REC Deliveries'!$F267),
IF(P$4&gt;$G267,O267*(1-Inputs_ByYear!$D$4),0)),0)</f>
        <v>0</v>
      </c>
      <c r="Q267" s="248">
        <f>IF((Q$4-$G267)&lt;($C267+$B267),IF(Q$4=$G267+$B267,SUMIFS(INDEX('ABP REC Calc'!$G$6:$AB$69,,MATCH('ABP REC Deliveries'!$H267,'ABP REC Calc'!$G$5:$AB$5,0)),'ABP REC Calc'!$C$6:$C$69,'ABP REC Deliveries'!$E267,'ABP REC Calc'!$B$6:$B$69,'ABP REC Deliveries'!$F267),
IF(Q$4&gt;$G267,P267*(1-Inputs_ByYear!$D$4),0)),0)</f>
        <v>0</v>
      </c>
      <c r="R267" s="248">
        <f>IF((R$4-$G267)&lt;($C267+$B267),IF(R$4=$G267+$B267,SUMIFS(INDEX('ABP REC Calc'!$G$6:$AB$69,,MATCH('ABP REC Deliveries'!$H267,'ABP REC Calc'!$G$5:$AB$5,0)),'ABP REC Calc'!$C$6:$C$69,'ABP REC Deliveries'!$E267,'ABP REC Calc'!$B$6:$B$69,'ABP REC Deliveries'!$F267),
IF(R$4&gt;$G267,Q267*(1-Inputs_ByYear!$D$4),0)),0)</f>
        <v>0</v>
      </c>
      <c r="S267" s="248">
        <f>IF((S$4-$G267)&lt;($C267+$B267),IF(S$4=$G267+$B267,SUMIFS(INDEX('ABP REC Calc'!$G$6:$AB$69,,MATCH('ABP REC Deliveries'!$H267,'ABP REC Calc'!$G$5:$AB$5,0)),'ABP REC Calc'!$C$6:$C$69,'ABP REC Deliveries'!$E267,'ABP REC Calc'!$B$6:$B$69,'ABP REC Deliveries'!$F267),
IF(S$4&gt;$G267,R267*(1-Inputs_ByYear!$D$4),0)),0)</f>
        <v>0</v>
      </c>
      <c r="T267" s="248">
        <f>IF((T$4-$G267)&lt;($C267+$B267),IF(T$4=$G267+$B267,SUMIFS(INDEX('ABP REC Calc'!$G$6:$AB$69,,MATCH('ABP REC Deliveries'!$H267,'ABP REC Calc'!$G$5:$AB$5,0)),'ABP REC Calc'!$C$6:$C$69,'ABP REC Deliveries'!$E267,'ABP REC Calc'!$B$6:$B$69,'ABP REC Deliveries'!$F267),
IF(T$4&gt;$G267,S267*(1-Inputs_ByYear!$D$4),0)),0)</f>
        <v>0</v>
      </c>
      <c r="U267" s="248">
        <f>IF((U$4-$G267)&lt;($C267+$B267),IF(U$4=$G267+$B267,SUMIFS(INDEX('ABP REC Calc'!$G$6:$AB$69,,MATCH('ABP REC Deliveries'!$H267,'ABP REC Calc'!$G$5:$AB$5,0)),'ABP REC Calc'!$C$6:$C$69,'ABP REC Deliveries'!$E267,'ABP REC Calc'!$B$6:$B$69,'ABP REC Deliveries'!$F267),
IF(U$4&gt;$G267,T267*(1-Inputs_ByYear!$D$4),0)),0)</f>
        <v>0</v>
      </c>
      <c r="V267" s="248">
        <f>IF((V$4-$G267)&lt;($C267+$B267),IF(V$4=$G267+$B267,SUMIFS(INDEX('ABP REC Calc'!$G$6:$AB$69,,MATCH('ABP REC Deliveries'!$H267,'ABP REC Calc'!$G$5:$AB$5,0)),'ABP REC Calc'!$C$6:$C$69,'ABP REC Deliveries'!$E267,'ABP REC Calc'!$B$6:$B$69,'ABP REC Deliveries'!$F267),
IF(V$4&gt;$G267,U267*(1-Inputs_ByYear!$D$4),0)),0)</f>
        <v>0</v>
      </c>
      <c r="W267" s="248">
        <f>IF((W$4-$G267)&lt;($C267+$B267),IF(W$4=$G267+$B267,SUMIFS(INDEX('ABP REC Calc'!$G$6:$AB$69,,MATCH('ABP REC Deliveries'!$H267,'ABP REC Calc'!$G$5:$AB$5,0)),'ABP REC Calc'!$C$6:$C$69,'ABP REC Deliveries'!$E267,'ABP REC Calc'!$B$6:$B$69,'ABP REC Deliveries'!$F267),
IF(W$4&gt;$G267,V267*(1-Inputs_ByYear!$D$4),0)),0)</f>
        <v>0</v>
      </c>
      <c r="X267" s="248">
        <f>IF((X$4-$G267)&lt;($C267+$B267),IF(X$4=$G267+$B267,SUMIFS(INDEX('ABP REC Calc'!$G$6:$AB$69,,MATCH('ABP REC Deliveries'!$H267,'ABP REC Calc'!$G$5:$AB$5,0)),'ABP REC Calc'!$C$6:$C$69,'ABP REC Deliveries'!$E267,'ABP REC Calc'!$B$6:$B$69,'ABP REC Deliveries'!$F267),
IF(X$4&gt;$G267,W267*(1-Inputs_ByYear!$D$4),0)),0)</f>
        <v>72743.254611079523</v>
      </c>
      <c r="Y267" s="248">
        <f>IF((Y$4-$G267)&lt;($C267+$B267),IF(Y$4=$G267+$B267,SUMIFS(INDEX('ABP REC Calc'!$G$6:$AB$69,,MATCH('ABP REC Deliveries'!$H267,'ABP REC Calc'!$G$5:$AB$5,0)),'ABP REC Calc'!$C$6:$C$69,'ABP REC Deliveries'!$E267,'ABP REC Calc'!$B$6:$B$69,'ABP REC Deliveries'!$F267),
IF(Y$4&gt;$G267,X267*(1-Inputs_ByYear!$D$4),0)),0)</f>
        <v>72379.538338024126</v>
      </c>
      <c r="Z267" s="248">
        <f>IF((Z$4-$G267)&lt;($C267+$B267),IF(Z$4=$G267+$B267,SUMIFS(INDEX('ABP REC Calc'!$G$6:$AB$69,,MATCH('ABP REC Deliveries'!$H267,'ABP REC Calc'!$G$5:$AB$5,0)),'ABP REC Calc'!$C$6:$C$69,'ABP REC Deliveries'!$E267,'ABP REC Calc'!$B$6:$B$69,'ABP REC Deliveries'!$F267),
IF(Z$4&gt;$G267,Y267*(1-Inputs_ByYear!$D$4),0)),0)</f>
        <v>72017.64064633401</v>
      </c>
      <c r="AA267" s="248">
        <f>IF((AA$4-$G267)&lt;($C267+$B267),IF(AA$4=$G267+$B267,SUMIFS(INDEX('ABP REC Calc'!$G$6:$AB$69,,MATCH('ABP REC Deliveries'!$H267,'ABP REC Calc'!$G$5:$AB$5,0)),'ABP REC Calc'!$C$6:$C$69,'ABP REC Deliveries'!$E267,'ABP REC Calc'!$B$6:$B$69,'ABP REC Deliveries'!$F267),
IF(AA$4&gt;$G267,Z267*(1-Inputs_ByYear!$D$4),0)),0)</f>
        <v>71657.552443102337</v>
      </c>
      <c r="AB267" s="248">
        <f>IF((AB$4-$G267)&lt;($C267+$B267),IF(AB$4=$G267+$B267,SUMIFS(INDEX('ABP REC Calc'!$G$6:$AB$69,,MATCH('ABP REC Deliveries'!$H267,'ABP REC Calc'!$G$5:$AB$5,0)),'ABP REC Calc'!$C$6:$C$69,'ABP REC Deliveries'!$E267,'ABP REC Calc'!$B$6:$B$69,'ABP REC Deliveries'!$F267),
IF(AB$4&gt;$G267,AA267*(1-Inputs_ByYear!$D$4),0)),0)</f>
        <v>71299.26468088683</v>
      </c>
      <c r="AC267" s="248">
        <f>IF((AC$4-$G267)&lt;($C267+$B267),IF(AC$4=$G267+$B267,SUMIFS(INDEX('ABP REC Calc'!$G$6:$AB$69,,MATCH('ABP REC Deliveries'!$H267,'ABP REC Calc'!$G$5:$AB$5,0)),'ABP REC Calc'!$C$6:$C$69,'ABP REC Deliveries'!$E267,'ABP REC Calc'!$B$6:$B$69,'ABP REC Deliveries'!$F267),
IF(AC$4&gt;$G267,AB267*(1-Inputs_ByYear!$D$4),0)),0)</f>
        <v>70942.76835748239</v>
      </c>
      <c r="AD267" s="248">
        <f>IF((AD$4-$G267)&lt;($C267+$B267),IF(AD$4=$G267+$B267,SUMIFS(INDEX('ABP REC Calc'!$G$6:$AB$69,,MATCH('ABP REC Deliveries'!$H267,'ABP REC Calc'!$G$5:$AB$5,0)),'ABP REC Calc'!$C$6:$C$69,'ABP REC Deliveries'!$E267,'ABP REC Calc'!$B$6:$B$69,'ABP REC Deliveries'!$F267),
IF(AD$4&gt;$G267,AC267*(1-Inputs_ByYear!$D$4),0)),0)</f>
        <v>70588.054515694981</v>
      </c>
    </row>
    <row r="268" spans="2:30" ht="14.45" customHeight="1">
      <c r="B268" s="64">
        <v>1</v>
      </c>
      <c r="C268" s="64">
        <v>15</v>
      </c>
      <c r="D268" s="64" t="s">
        <v>229</v>
      </c>
      <c r="E268" s="234" t="s">
        <v>211</v>
      </c>
      <c r="F268" s="231" t="s">
        <v>231</v>
      </c>
      <c r="G268" s="231">
        <f t="shared" si="12"/>
        <v>2039</v>
      </c>
      <c r="H268" s="239" t="s">
        <v>37</v>
      </c>
      <c r="I268" s="247">
        <v>0</v>
      </c>
      <c r="J268" s="248">
        <f>IF((J$4-$G268)&lt;($C268+$B268),IF(J$4=$G268+$B268,SUMIFS(INDEX('ABP REC Calc'!$G$6:$AB$69,,MATCH('ABP REC Deliveries'!$H268,'ABP REC Calc'!$G$5:$AB$5,0)),'ABP REC Calc'!$C$6:$C$69,'ABP REC Deliveries'!$E268,'ABP REC Calc'!$B$6:$B$69,'ABP REC Deliveries'!$F268),
IF(J$4&gt;$G268,I268*(1-Inputs_ByYear!$D$4),0)),0)</f>
        <v>0</v>
      </c>
      <c r="K268" s="248">
        <f>IF((K$4-$G268)&lt;($C268+$B268),IF(K$4=$G268+$B268,SUMIFS(INDEX('ABP REC Calc'!$G$6:$AB$69,,MATCH('ABP REC Deliveries'!$H268,'ABP REC Calc'!$G$5:$AB$5,0)),'ABP REC Calc'!$C$6:$C$69,'ABP REC Deliveries'!$E268,'ABP REC Calc'!$B$6:$B$69,'ABP REC Deliveries'!$F268),
IF(K$4&gt;$G268,J268*(1-Inputs_ByYear!$D$4),0)),0)</f>
        <v>0</v>
      </c>
      <c r="L268" s="248">
        <f>IF((L$4-$G268)&lt;($C268+$B268),IF(L$4=$G268+$B268,SUMIFS(INDEX('ABP REC Calc'!$G$6:$AB$69,,MATCH('ABP REC Deliveries'!$H268,'ABP REC Calc'!$G$5:$AB$5,0)),'ABP REC Calc'!$C$6:$C$69,'ABP REC Deliveries'!$E268,'ABP REC Calc'!$B$6:$B$69,'ABP REC Deliveries'!$F268),
IF(L$4&gt;$G268,K268*(1-Inputs_ByYear!$D$4),0)),0)</f>
        <v>0</v>
      </c>
      <c r="M268" s="248">
        <f>IF((M$4-$G268)&lt;($C268+$B268),IF(M$4=$G268+$B268,SUMIFS(INDEX('ABP REC Calc'!$G$6:$AB$69,,MATCH('ABP REC Deliveries'!$H268,'ABP REC Calc'!$G$5:$AB$5,0)),'ABP REC Calc'!$C$6:$C$69,'ABP REC Deliveries'!$E268,'ABP REC Calc'!$B$6:$B$69,'ABP REC Deliveries'!$F268),
IF(M$4&gt;$G268,L268*(1-Inputs_ByYear!$D$4),0)),0)</f>
        <v>0</v>
      </c>
      <c r="N268" s="248">
        <f>IF((N$4-$G268)&lt;($C268+$B268),IF(N$4=$G268+$B268,SUMIFS(INDEX('ABP REC Calc'!$G$6:$AB$69,,MATCH('ABP REC Deliveries'!$H268,'ABP REC Calc'!$G$5:$AB$5,0)),'ABP REC Calc'!$C$6:$C$69,'ABP REC Deliveries'!$E268,'ABP REC Calc'!$B$6:$B$69,'ABP REC Deliveries'!$F268),
IF(N$4&gt;$G268,M268*(1-Inputs_ByYear!$D$4),0)),0)</f>
        <v>0</v>
      </c>
      <c r="O268" s="248">
        <f>IF((O$4-$G268)&lt;($C268+$B268),IF(O$4=$G268+$B268,SUMIFS(INDEX('ABP REC Calc'!$G$6:$AB$69,,MATCH('ABP REC Deliveries'!$H268,'ABP REC Calc'!$G$5:$AB$5,0)),'ABP REC Calc'!$C$6:$C$69,'ABP REC Deliveries'!$E268,'ABP REC Calc'!$B$6:$B$69,'ABP REC Deliveries'!$F268),
IF(O$4&gt;$G268,N268*(1-Inputs_ByYear!$D$4),0)),0)</f>
        <v>0</v>
      </c>
      <c r="P268" s="248">
        <f>IF((P$4-$G268)&lt;($C268+$B268),IF(P$4=$G268+$B268,SUMIFS(INDEX('ABP REC Calc'!$G$6:$AB$69,,MATCH('ABP REC Deliveries'!$H268,'ABP REC Calc'!$G$5:$AB$5,0)),'ABP REC Calc'!$C$6:$C$69,'ABP REC Deliveries'!$E268,'ABP REC Calc'!$B$6:$B$69,'ABP REC Deliveries'!$F268),
IF(P$4&gt;$G268,O268*(1-Inputs_ByYear!$D$4),0)),0)</f>
        <v>0</v>
      </c>
      <c r="Q268" s="248">
        <f>IF((Q$4-$G268)&lt;($C268+$B268),IF(Q$4=$G268+$B268,SUMIFS(INDEX('ABP REC Calc'!$G$6:$AB$69,,MATCH('ABP REC Deliveries'!$H268,'ABP REC Calc'!$G$5:$AB$5,0)),'ABP REC Calc'!$C$6:$C$69,'ABP REC Deliveries'!$E268,'ABP REC Calc'!$B$6:$B$69,'ABP REC Deliveries'!$F268),
IF(Q$4&gt;$G268,P268*(1-Inputs_ByYear!$D$4),0)),0)</f>
        <v>0</v>
      </c>
      <c r="R268" s="248">
        <f>IF((R$4-$G268)&lt;($C268+$B268),IF(R$4=$G268+$B268,SUMIFS(INDEX('ABP REC Calc'!$G$6:$AB$69,,MATCH('ABP REC Deliveries'!$H268,'ABP REC Calc'!$G$5:$AB$5,0)),'ABP REC Calc'!$C$6:$C$69,'ABP REC Deliveries'!$E268,'ABP REC Calc'!$B$6:$B$69,'ABP REC Deliveries'!$F268),
IF(R$4&gt;$G268,Q268*(1-Inputs_ByYear!$D$4),0)),0)</f>
        <v>0</v>
      </c>
      <c r="S268" s="248">
        <f>IF((S$4-$G268)&lt;($C268+$B268),IF(S$4=$G268+$B268,SUMIFS(INDEX('ABP REC Calc'!$G$6:$AB$69,,MATCH('ABP REC Deliveries'!$H268,'ABP REC Calc'!$G$5:$AB$5,0)),'ABP REC Calc'!$C$6:$C$69,'ABP REC Deliveries'!$E268,'ABP REC Calc'!$B$6:$B$69,'ABP REC Deliveries'!$F268),
IF(S$4&gt;$G268,R268*(1-Inputs_ByYear!$D$4),0)),0)</f>
        <v>0</v>
      </c>
      <c r="T268" s="248">
        <f>IF((T$4-$G268)&lt;($C268+$B268),IF(T$4=$G268+$B268,SUMIFS(INDEX('ABP REC Calc'!$G$6:$AB$69,,MATCH('ABP REC Deliveries'!$H268,'ABP REC Calc'!$G$5:$AB$5,0)),'ABP REC Calc'!$C$6:$C$69,'ABP REC Deliveries'!$E268,'ABP REC Calc'!$B$6:$B$69,'ABP REC Deliveries'!$F268),
IF(T$4&gt;$G268,S268*(1-Inputs_ByYear!$D$4),0)),0)</f>
        <v>0</v>
      </c>
      <c r="U268" s="248">
        <f>IF((U$4-$G268)&lt;($C268+$B268),IF(U$4=$G268+$B268,SUMIFS(INDEX('ABP REC Calc'!$G$6:$AB$69,,MATCH('ABP REC Deliveries'!$H268,'ABP REC Calc'!$G$5:$AB$5,0)),'ABP REC Calc'!$C$6:$C$69,'ABP REC Deliveries'!$E268,'ABP REC Calc'!$B$6:$B$69,'ABP REC Deliveries'!$F268),
IF(U$4&gt;$G268,T268*(1-Inputs_ByYear!$D$4),0)),0)</f>
        <v>0</v>
      </c>
      <c r="V268" s="248">
        <f>IF((V$4-$G268)&lt;($C268+$B268),IF(V$4=$G268+$B268,SUMIFS(INDEX('ABP REC Calc'!$G$6:$AB$69,,MATCH('ABP REC Deliveries'!$H268,'ABP REC Calc'!$G$5:$AB$5,0)),'ABP REC Calc'!$C$6:$C$69,'ABP REC Deliveries'!$E268,'ABP REC Calc'!$B$6:$B$69,'ABP REC Deliveries'!$F268),
IF(V$4&gt;$G268,U268*(1-Inputs_ByYear!$D$4),0)),0)</f>
        <v>0</v>
      </c>
      <c r="W268" s="248">
        <f>IF((W$4-$G268)&lt;($C268+$B268),IF(W$4=$G268+$B268,SUMIFS(INDEX('ABP REC Calc'!$G$6:$AB$69,,MATCH('ABP REC Deliveries'!$H268,'ABP REC Calc'!$G$5:$AB$5,0)),'ABP REC Calc'!$C$6:$C$69,'ABP REC Deliveries'!$E268,'ABP REC Calc'!$B$6:$B$69,'ABP REC Deliveries'!$F268),
IF(W$4&gt;$G268,V268*(1-Inputs_ByYear!$D$4),0)),0)</f>
        <v>0</v>
      </c>
      <c r="X268" s="248">
        <f>IF((X$4-$G268)&lt;($C268+$B268),IF(X$4=$G268+$B268,SUMIFS(INDEX('ABP REC Calc'!$G$6:$AB$69,,MATCH('ABP REC Deliveries'!$H268,'ABP REC Calc'!$G$5:$AB$5,0)),'ABP REC Calc'!$C$6:$C$69,'ABP REC Deliveries'!$E268,'ABP REC Calc'!$B$6:$B$69,'ABP REC Deliveries'!$F268),
IF(X$4&gt;$G268,W268*(1-Inputs_ByYear!$D$4),0)),0)</f>
        <v>0</v>
      </c>
      <c r="Y268" s="248">
        <f>IF((Y$4-$G268)&lt;($C268+$B268),IF(Y$4=$G268+$B268,SUMIFS(INDEX('ABP REC Calc'!$G$6:$AB$69,,MATCH('ABP REC Deliveries'!$H268,'ABP REC Calc'!$G$5:$AB$5,0)),'ABP REC Calc'!$C$6:$C$69,'ABP REC Deliveries'!$E268,'ABP REC Calc'!$B$6:$B$69,'ABP REC Deliveries'!$F268),
IF(Y$4&gt;$G268,X268*(1-Inputs_ByYear!$D$4),0)),0)</f>
        <v>72743.254611079523</v>
      </c>
      <c r="Z268" s="248">
        <f>IF((Z$4-$G268)&lt;($C268+$B268),IF(Z$4=$G268+$B268,SUMIFS(INDEX('ABP REC Calc'!$G$6:$AB$69,,MATCH('ABP REC Deliveries'!$H268,'ABP REC Calc'!$G$5:$AB$5,0)),'ABP REC Calc'!$C$6:$C$69,'ABP REC Deliveries'!$E268,'ABP REC Calc'!$B$6:$B$69,'ABP REC Deliveries'!$F268),
IF(Z$4&gt;$G268,Y268*(1-Inputs_ByYear!$D$4),0)),0)</f>
        <v>72379.538338024126</v>
      </c>
      <c r="AA268" s="248">
        <f>IF((AA$4-$G268)&lt;($C268+$B268),IF(AA$4=$G268+$B268,SUMIFS(INDEX('ABP REC Calc'!$G$6:$AB$69,,MATCH('ABP REC Deliveries'!$H268,'ABP REC Calc'!$G$5:$AB$5,0)),'ABP REC Calc'!$C$6:$C$69,'ABP REC Deliveries'!$E268,'ABP REC Calc'!$B$6:$B$69,'ABP REC Deliveries'!$F268),
IF(AA$4&gt;$G268,Z268*(1-Inputs_ByYear!$D$4),0)),0)</f>
        <v>72017.64064633401</v>
      </c>
      <c r="AB268" s="248">
        <f>IF((AB$4-$G268)&lt;($C268+$B268),IF(AB$4=$G268+$B268,SUMIFS(INDEX('ABP REC Calc'!$G$6:$AB$69,,MATCH('ABP REC Deliveries'!$H268,'ABP REC Calc'!$G$5:$AB$5,0)),'ABP REC Calc'!$C$6:$C$69,'ABP REC Deliveries'!$E268,'ABP REC Calc'!$B$6:$B$69,'ABP REC Deliveries'!$F268),
IF(AB$4&gt;$G268,AA268*(1-Inputs_ByYear!$D$4),0)),0)</f>
        <v>71657.552443102337</v>
      </c>
      <c r="AC268" s="248">
        <f>IF((AC$4-$G268)&lt;($C268+$B268),IF(AC$4=$G268+$B268,SUMIFS(INDEX('ABP REC Calc'!$G$6:$AB$69,,MATCH('ABP REC Deliveries'!$H268,'ABP REC Calc'!$G$5:$AB$5,0)),'ABP REC Calc'!$C$6:$C$69,'ABP REC Deliveries'!$E268,'ABP REC Calc'!$B$6:$B$69,'ABP REC Deliveries'!$F268),
IF(AC$4&gt;$G268,AB268*(1-Inputs_ByYear!$D$4),0)),0)</f>
        <v>71299.26468088683</v>
      </c>
      <c r="AD268" s="248">
        <f>IF((AD$4-$G268)&lt;($C268+$B268),IF(AD$4=$G268+$B268,SUMIFS(INDEX('ABP REC Calc'!$G$6:$AB$69,,MATCH('ABP REC Deliveries'!$H268,'ABP REC Calc'!$G$5:$AB$5,0)),'ABP REC Calc'!$C$6:$C$69,'ABP REC Deliveries'!$E268,'ABP REC Calc'!$B$6:$B$69,'ABP REC Deliveries'!$F268),
IF(AD$4&gt;$G268,AC268*(1-Inputs_ByYear!$D$4),0)),0)</f>
        <v>70942.76835748239</v>
      </c>
    </row>
    <row r="269" spans="2:30" ht="14.45" customHeight="1">
      <c r="B269" s="64">
        <v>1</v>
      </c>
      <c r="C269" s="64">
        <v>15</v>
      </c>
      <c r="D269" s="64" t="s">
        <v>229</v>
      </c>
      <c r="E269" s="234" t="s">
        <v>211</v>
      </c>
      <c r="F269" s="231" t="s">
        <v>231</v>
      </c>
      <c r="G269" s="231">
        <f t="shared" si="12"/>
        <v>2040</v>
      </c>
      <c r="H269" s="239" t="s">
        <v>38</v>
      </c>
      <c r="I269" s="247">
        <v>0</v>
      </c>
      <c r="J269" s="248">
        <f>IF((J$4-$G269)&lt;($C269+$B269),IF(J$4=$G269+$B269,SUMIFS(INDEX('ABP REC Calc'!$G$6:$AB$69,,MATCH('ABP REC Deliveries'!$H269,'ABP REC Calc'!$G$5:$AB$5,0)),'ABP REC Calc'!$C$6:$C$69,'ABP REC Deliveries'!$E269,'ABP REC Calc'!$B$6:$B$69,'ABP REC Deliveries'!$F269),
IF(J$4&gt;$G269,I269*(1-Inputs_ByYear!$D$4),0)),0)</f>
        <v>0</v>
      </c>
      <c r="K269" s="248">
        <f>IF((K$4-$G269)&lt;($C269+$B269),IF(K$4=$G269+$B269,SUMIFS(INDEX('ABP REC Calc'!$G$6:$AB$69,,MATCH('ABP REC Deliveries'!$H269,'ABP REC Calc'!$G$5:$AB$5,0)),'ABP REC Calc'!$C$6:$C$69,'ABP REC Deliveries'!$E269,'ABP REC Calc'!$B$6:$B$69,'ABP REC Deliveries'!$F269),
IF(K$4&gt;$G269,J269*(1-Inputs_ByYear!$D$4),0)),0)</f>
        <v>0</v>
      </c>
      <c r="L269" s="248">
        <f>IF((L$4-$G269)&lt;($C269+$B269),IF(L$4=$G269+$B269,SUMIFS(INDEX('ABP REC Calc'!$G$6:$AB$69,,MATCH('ABP REC Deliveries'!$H269,'ABP REC Calc'!$G$5:$AB$5,0)),'ABP REC Calc'!$C$6:$C$69,'ABP REC Deliveries'!$E269,'ABP REC Calc'!$B$6:$B$69,'ABP REC Deliveries'!$F269),
IF(L$4&gt;$G269,K269*(1-Inputs_ByYear!$D$4),0)),0)</f>
        <v>0</v>
      </c>
      <c r="M269" s="248">
        <f>IF((M$4-$G269)&lt;($C269+$B269),IF(M$4=$G269+$B269,SUMIFS(INDEX('ABP REC Calc'!$G$6:$AB$69,,MATCH('ABP REC Deliveries'!$H269,'ABP REC Calc'!$G$5:$AB$5,0)),'ABP REC Calc'!$C$6:$C$69,'ABP REC Deliveries'!$E269,'ABP REC Calc'!$B$6:$B$69,'ABP REC Deliveries'!$F269),
IF(M$4&gt;$G269,L269*(1-Inputs_ByYear!$D$4),0)),0)</f>
        <v>0</v>
      </c>
      <c r="N269" s="248">
        <f>IF((N$4-$G269)&lt;($C269+$B269),IF(N$4=$G269+$B269,SUMIFS(INDEX('ABP REC Calc'!$G$6:$AB$69,,MATCH('ABP REC Deliveries'!$H269,'ABP REC Calc'!$G$5:$AB$5,0)),'ABP REC Calc'!$C$6:$C$69,'ABP REC Deliveries'!$E269,'ABP REC Calc'!$B$6:$B$69,'ABP REC Deliveries'!$F269),
IF(N$4&gt;$G269,M269*(1-Inputs_ByYear!$D$4),0)),0)</f>
        <v>0</v>
      </c>
      <c r="O269" s="248">
        <f>IF((O$4-$G269)&lt;($C269+$B269),IF(O$4=$G269+$B269,SUMIFS(INDEX('ABP REC Calc'!$G$6:$AB$69,,MATCH('ABP REC Deliveries'!$H269,'ABP REC Calc'!$G$5:$AB$5,0)),'ABP REC Calc'!$C$6:$C$69,'ABP REC Deliveries'!$E269,'ABP REC Calc'!$B$6:$B$69,'ABP REC Deliveries'!$F269),
IF(O$4&gt;$G269,N269*(1-Inputs_ByYear!$D$4),0)),0)</f>
        <v>0</v>
      </c>
      <c r="P269" s="248">
        <f>IF((P$4-$G269)&lt;($C269+$B269),IF(P$4=$G269+$B269,SUMIFS(INDEX('ABP REC Calc'!$G$6:$AB$69,,MATCH('ABP REC Deliveries'!$H269,'ABP REC Calc'!$G$5:$AB$5,0)),'ABP REC Calc'!$C$6:$C$69,'ABP REC Deliveries'!$E269,'ABP REC Calc'!$B$6:$B$69,'ABP REC Deliveries'!$F269),
IF(P$4&gt;$G269,O269*(1-Inputs_ByYear!$D$4),0)),0)</f>
        <v>0</v>
      </c>
      <c r="Q269" s="248">
        <f>IF((Q$4-$G269)&lt;($C269+$B269),IF(Q$4=$G269+$B269,SUMIFS(INDEX('ABP REC Calc'!$G$6:$AB$69,,MATCH('ABP REC Deliveries'!$H269,'ABP REC Calc'!$G$5:$AB$5,0)),'ABP REC Calc'!$C$6:$C$69,'ABP REC Deliveries'!$E269,'ABP REC Calc'!$B$6:$B$69,'ABP REC Deliveries'!$F269),
IF(Q$4&gt;$G269,P269*(1-Inputs_ByYear!$D$4),0)),0)</f>
        <v>0</v>
      </c>
      <c r="R269" s="248">
        <f>IF((R$4-$G269)&lt;($C269+$B269),IF(R$4=$G269+$B269,SUMIFS(INDEX('ABP REC Calc'!$G$6:$AB$69,,MATCH('ABP REC Deliveries'!$H269,'ABP REC Calc'!$G$5:$AB$5,0)),'ABP REC Calc'!$C$6:$C$69,'ABP REC Deliveries'!$E269,'ABP REC Calc'!$B$6:$B$69,'ABP REC Deliveries'!$F269),
IF(R$4&gt;$G269,Q269*(1-Inputs_ByYear!$D$4),0)),0)</f>
        <v>0</v>
      </c>
      <c r="S269" s="248">
        <f>IF((S$4-$G269)&lt;($C269+$B269),IF(S$4=$G269+$B269,SUMIFS(INDEX('ABP REC Calc'!$G$6:$AB$69,,MATCH('ABP REC Deliveries'!$H269,'ABP REC Calc'!$G$5:$AB$5,0)),'ABP REC Calc'!$C$6:$C$69,'ABP REC Deliveries'!$E269,'ABP REC Calc'!$B$6:$B$69,'ABP REC Deliveries'!$F269),
IF(S$4&gt;$G269,R269*(1-Inputs_ByYear!$D$4),0)),0)</f>
        <v>0</v>
      </c>
      <c r="T269" s="248">
        <f>IF((T$4-$G269)&lt;($C269+$B269),IF(T$4=$G269+$B269,SUMIFS(INDEX('ABP REC Calc'!$G$6:$AB$69,,MATCH('ABP REC Deliveries'!$H269,'ABP REC Calc'!$G$5:$AB$5,0)),'ABP REC Calc'!$C$6:$C$69,'ABP REC Deliveries'!$E269,'ABP REC Calc'!$B$6:$B$69,'ABP REC Deliveries'!$F269),
IF(T$4&gt;$G269,S269*(1-Inputs_ByYear!$D$4),0)),0)</f>
        <v>0</v>
      </c>
      <c r="U269" s="248">
        <f>IF((U$4-$G269)&lt;($C269+$B269),IF(U$4=$G269+$B269,SUMIFS(INDEX('ABP REC Calc'!$G$6:$AB$69,,MATCH('ABP REC Deliveries'!$H269,'ABP REC Calc'!$G$5:$AB$5,0)),'ABP REC Calc'!$C$6:$C$69,'ABP REC Deliveries'!$E269,'ABP REC Calc'!$B$6:$B$69,'ABP REC Deliveries'!$F269),
IF(U$4&gt;$G269,T269*(1-Inputs_ByYear!$D$4),0)),0)</f>
        <v>0</v>
      </c>
      <c r="V269" s="248">
        <f>IF((V$4-$G269)&lt;($C269+$B269),IF(V$4=$G269+$B269,SUMIFS(INDEX('ABP REC Calc'!$G$6:$AB$69,,MATCH('ABP REC Deliveries'!$H269,'ABP REC Calc'!$G$5:$AB$5,0)),'ABP REC Calc'!$C$6:$C$69,'ABP REC Deliveries'!$E269,'ABP REC Calc'!$B$6:$B$69,'ABP REC Deliveries'!$F269),
IF(V$4&gt;$G269,U269*(1-Inputs_ByYear!$D$4),0)),0)</f>
        <v>0</v>
      </c>
      <c r="W269" s="248">
        <f>IF((W$4-$G269)&lt;($C269+$B269),IF(W$4=$G269+$B269,SUMIFS(INDEX('ABP REC Calc'!$G$6:$AB$69,,MATCH('ABP REC Deliveries'!$H269,'ABP REC Calc'!$G$5:$AB$5,0)),'ABP REC Calc'!$C$6:$C$69,'ABP REC Deliveries'!$E269,'ABP REC Calc'!$B$6:$B$69,'ABP REC Deliveries'!$F269),
IF(W$4&gt;$G269,V269*(1-Inputs_ByYear!$D$4),0)),0)</f>
        <v>0</v>
      </c>
      <c r="X269" s="248">
        <f>IF((X$4-$G269)&lt;($C269+$B269),IF(X$4=$G269+$B269,SUMIFS(INDEX('ABP REC Calc'!$G$6:$AB$69,,MATCH('ABP REC Deliveries'!$H269,'ABP REC Calc'!$G$5:$AB$5,0)),'ABP REC Calc'!$C$6:$C$69,'ABP REC Deliveries'!$E269,'ABP REC Calc'!$B$6:$B$69,'ABP REC Deliveries'!$F269),
IF(X$4&gt;$G269,W269*(1-Inputs_ByYear!$D$4),0)),0)</f>
        <v>0</v>
      </c>
      <c r="Y269" s="248">
        <f>IF((Y$4-$G269)&lt;($C269+$B269),IF(Y$4=$G269+$B269,SUMIFS(INDEX('ABP REC Calc'!$G$6:$AB$69,,MATCH('ABP REC Deliveries'!$H269,'ABP REC Calc'!$G$5:$AB$5,0)),'ABP REC Calc'!$C$6:$C$69,'ABP REC Deliveries'!$E269,'ABP REC Calc'!$B$6:$B$69,'ABP REC Deliveries'!$F269),
IF(Y$4&gt;$G269,X269*(1-Inputs_ByYear!$D$4),0)),0)</f>
        <v>0</v>
      </c>
      <c r="Z269" s="248">
        <f>IF((Z$4-$G269)&lt;($C269+$B269),IF(Z$4=$G269+$B269,SUMIFS(INDEX('ABP REC Calc'!$G$6:$AB$69,,MATCH('ABP REC Deliveries'!$H269,'ABP REC Calc'!$G$5:$AB$5,0)),'ABP REC Calc'!$C$6:$C$69,'ABP REC Deliveries'!$E269,'ABP REC Calc'!$B$6:$B$69,'ABP REC Deliveries'!$F269),
IF(Z$4&gt;$G269,Y269*(1-Inputs_ByYear!$D$4),0)),0)</f>
        <v>72743.254611079523</v>
      </c>
      <c r="AA269" s="248">
        <f>IF((AA$4-$G269)&lt;($C269+$B269),IF(AA$4=$G269+$B269,SUMIFS(INDEX('ABP REC Calc'!$G$6:$AB$69,,MATCH('ABP REC Deliveries'!$H269,'ABP REC Calc'!$G$5:$AB$5,0)),'ABP REC Calc'!$C$6:$C$69,'ABP REC Deliveries'!$E269,'ABP REC Calc'!$B$6:$B$69,'ABP REC Deliveries'!$F269),
IF(AA$4&gt;$G269,Z269*(1-Inputs_ByYear!$D$4),0)),0)</f>
        <v>72379.538338024126</v>
      </c>
      <c r="AB269" s="248">
        <f>IF((AB$4-$G269)&lt;($C269+$B269),IF(AB$4=$G269+$B269,SUMIFS(INDEX('ABP REC Calc'!$G$6:$AB$69,,MATCH('ABP REC Deliveries'!$H269,'ABP REC Calc'!$G$5:$AB$5,0)),'ABP REC Calc'!$C$6:$C$69,'ABP REC Deliveries'!$E269,'ABP REC Calc'!$B$6:$B$69,'ABP REC Deliveries'!$F269),
IF(AB$4&gt;$G269,AA269*(1-Inputs_ByYear!$D$4),0)),0)</f>
        <v>72017.64064633401</v>
      </c>
      <c r="AC269" s="248">
        <f>IF((AC$4-$G269)&lt;($C269+$B269),IF(AC$4=$G269+$B269,SUMIFS(INDEX('ABP REC Calc'!$G$6:$AB$69,,MATCH('ABP REC Deliveries'!$H269,'ABP REC Calc'!$G$5:$AB$5,0)),'ABP REC Calc'!$C$6:$C$69,'ABP REC Deliveries'!$E269,'ABP REC Calc'!$B$6:$B$69,'ABP REC Deliveries'!$F269),
IF(AC$4&gt;$G269,AB269*(1-Inputs_ByYear!$D$4),0)),0)</f>
        <v>71657.552443102337</v>
      </c>
      <c r="AD269" s="248">
        <f>IF((AD$4-$G269)&lt;($C269+$B269),IF(AD$4=$G269+$B269,SUMIFS(INDEX('ABP REC Calc'!$G$6:$AB$69,,MATCH('ABP REC Deliveries'!$H269,'ABP REC Calc'!$G$5:$AB$5,0)),'ABP REC Calc'!$C$6:$C$69,'ABP REC Deliveries'!$E269,'ABP REC Calc'!$B$6:$B$69,'ABP REC Deliveries'!$F269),
IF(AD$4&gt;$G269,AC269*(1-Inputs_ByYear!$D$4),0)),0)</f>
        <v>71299.26468088683</v>
      </c>
    </row>
    <row r="270" spans="2:30" ht="14.45" customHeight="1">
      <c r="B270" s="64">
        <v>1</v>
      </c>
      <c r="C270" s="64">
        <v>15</v>
      </c>
      <c r="D270" s="64" t="s">
        <v>229</v>
      </c>
      <c r="E270" s="234" t="s">
        <v>211</v>
      </c>
      <c r="F270" s="231" t="s">
        <v>231</v>
      </c>
      <c r="G270" s="231">
        <f t="shared" si="12"/>
        <v>2041</v>
      </c>
      <c r="H270" s="239" t="s">
        <v>39</v>
      </c>
      <c r="I270" s="247">
        <v>0</v>
      </c>
      <c r="J270" s="248">
        <f>IF((J$4-$G270)&lt;($C270+$B270),IF(J$4=$G270+$B270,SUMIFS(INDEX('ABP REC Calc'!$G$6:$AB$69,,MATCH('ABP REC Deliveries'!$H270,'ABP REC Calc'!$G$5:$AB$5,0)),'ABP REC Calc'!$C$6:$C$69,'ABP REC Deliveries'!$E270,'ABP REC Calc'!$B$6:$B$69,'ABP REC Deliveries'!$F270),
IF(J$4&gt;$G270,I270*(1-Inputs_ByYear!$D$4),0)),0)</f>
        <v>0</v>
      </c>
      <c r="K270" s="248">
        <f>IF((K$4-$G270)&lt;($C270+$B270),IF(K$4=$G270+$B270,SUMIFS(INDEX('ABP REC Calc'!$G$6:$AB$69,,MATCH('ABP REC Deliveries'!$H270,'ABP REC Calc'!$G$5:$AB$5,0)),'ABP REC Calc'!$C$6:$C$69,'ABP REC Deliveries'!$E270,'ABP REC Calc'!$B$6:$B$69,'ABP REC Deliveries'!$F270),
IF(K$4&gt;$G270,J270*(1-Inputs_ByYear!$D$4),0)),0)</f>
        <v>0</v>
      </c>
      <c r="L270" s="248">
        <f>IF((L$4-$G270)&lt;($C270+$B270),IF(L$4=$G270+$B270,SUMIFS(INDEX('ABP REC Calc'!$G$6:$AB$69,,MATCH('ABP REC Deliveries'!$H270,'ABP REC Calc'!$G$5:$AB$5,0)),'ABP REC Calc'!$C$6:$C$69,'ABP REC Deliveries'!$E270,'ABP REC Calc'!$B$6:$B$69,'ABP REC Deliveries'!$F270),
IF(L$4&gt;$G270,K270*(1-Inputs_ByYear!$D$4),0)),0)</f>
        <v>0</v>
      </c>
      <c r="M270" s="248">
        <f>IF((M$4-$G270)&lt;($C270+$B270),IF(M$4=$G270+$B270,SUMIFS(INDEX('ABP REC Calc'!$G$6:$AB$69,,MATCH('ABP REC Deliveries'!$H270,'ABP REC Calc'!$G$5:$AB$5,0)),'ABP REC Calc'!$C$6:$C$69,'ABP REC Deliveries'!$E270,'ABP REC Calc'!$B$6:$B$69,'ABP REC Deliveries'!$F270),
IF(M$4&gt;$G270,L270*(1-Inputs_ByYear!$D$4),0)),0)</f>
        <v>0</v>
      </c>
      <c r="N270" s="248">
        <f>IF((N$4-$G270)&lt;($C270+$B270),IF(N$4=$G270+$B270,SUMIFS(INDEX('ABP REC Calc'!$G$6:$AB$69,,MATCH('ABP REC Deliveries'!$H270,'ABP REC Calc'!$G$5:$AB$5,0)),'ABP REC Calc'!$C$6:$C$69,'ABP REC Deliveries'!$E270,'ABP REC Calc'!$B$6:$B$69,'ABP REC Deliveries'!$F270),
IF(N$4&gt;$G270,M270*(1-Inputs_ByYear!$D$4),0)),0)</f>
        <v>0</v>
      </c>
      <c r="O270" s="248">
        <f>IF((O$4-$G270)&lt;($C270+$B270),IF(O$4=$G270+$B270,SUMIFS(INDEX('ABP REC Calc'!$G$6:$AB$69,,MATCH('ABP REC Deliveries'!$H270,'ABP REC Calc'!$G$5:$AB$5,0)),'ABP REC Calc'!$C$6:$C$69,'ABP REC Deliveries'!$E270,'ABP REC Calc'!$B$6:$B$69,'ABP REC Deliveries'!$F270),
IF(O$4&gt;$G270,N270*(1-Inputs_ByYear!$D$4),0)),0)</f>
        <v>0</v>
      </c>
      <c r="P270" s="248">
        <f>IF((P$4-$G270)&lt;($C270+$B270),IF(P$4=$G270+$B270,SUMIFS(INDEX('ABP REC Calc'!$G$6:$AB$69,,MATCH('ABP REC Deliveries'!$H270,'ABP REC Calc'!$G$5:$AB$5,0)),'ABP REC Calc'!$C$6:$C$69,'ABP REC Deliveries'!$E270,'ABP REC Calc'!$B$6:$B$69,'ABP REC Deliveries'!$F270),
IF(P$4&gt;$G270,O270*(1-Inputs_ByYear!$D$4),0)),0)</f>
        <v>0</v>
      </c>
      <c r="Q270" s="248">
        <f>IF((Q$4-$G270)&lt;($C270+$B270),IF(Q$4=$G270+$B270,SUMIFS(INDEX('ABP REC Calc'!$G$6:$AB$69,,MATCH('ABP REC Deliveries'!$H270,'ABP REC Calc'!$G$5:$AB$5,0)),'ABP REC Calc'!$C$6:$C$69,'ABP REC Deliveries'!$E270,'ABP REC Calc'!$B$6:$B$69,'ABP REC Deliveries'!$F270),
IF(Q$4&gt;$G270,P270*(1-Inputs_ByYear!$D$4),0)),0)</f>
        <v>0</v>
      </c>
      <c r="R270" s="248">
        <f>IF((R$4-$G270)&lt;($C270+$B270),IF(R$4=$G270+$B270,SUMIFS(INDEX('ABP REC Calc'!$G$6:$AB$69,,MATCH('ABP REC Deliveries'!$H270,'ABP REC Calc'!$G$5:$AB$5,0)),'ABP REC Calc'!$C$6:$C$69,'ABP REC Deliveries'!$E270,'ABP REC Calc'!$B$6:$B$69,'ABP REC Deliveries'!$F270),
IF(R$4&gt;$G270,Q270*(1-Inputs_ByYear!$D$4),0)),0)</f>
        <v>0</v>
      </c>
      <c r="S270" s="248">
        <f>IF((S$4-$G270)&lt;($C270+$B270),IF(S$4=$G270+$B270,SUMIFS(INDEX('ABP REC Calc'!$G$6:$AB$69,,MATCH('ABP REC Deliveries'!$H270,'ABP REC Calc'!$G$5:$AB$5,0)),'ABP REC Calc'!$C$6:$C$69,'ABP REC Deliveries'!$E270,'ABP REC Calc'!$B$6:$B$69,'ABP REC Deliveries'!$F270),
IF(S$4&gt;$G270,R270*(1-Inputs_ByYear!$D$4),0)),0)</f>
        <v>0</v>
      </c>
      <c r="T270" s="248">
        <f>IF((T$4-$G270)&lt;($C270+$B270),IF(T$4=$G270+$B270,SUMIFS(INDEX('ABP REC Calc'!$G$6:$AB$69,,MATCH('ABP REC Deliveries'!$H270,'ABP REC Calc'!$G$5:$AB$5,0)),'ABP REC Calc'!$C$6:$C$69,'ABP REC Deliveries'!$E270,'ABP REC Calc'!$B$6:$B$69,'ABP REC Deliveries'!$F270),
IF(T$4&gt;$G270,S270*(1-Inputs_ByYear!$D$4),0)),0)</f>
        <v>0</v>
      </c>
      <c r="U270" s="248">
        <f>IF((U$4-$G270)&lt;($C270+$B270),IF(U$4=$G270+$B270,SUMIFS(INDEX('ABP REC Calc'!$G$6:$AB$69,,MATCH('ABP REC Deliveries'!$H270,'ABP REC Calc'!$G$5:$AB$5,0)),'ABP REC Calc'!$C$6:$C$69,'ABP REC Deliveries'!$E270,'ABP REC Calc'!$B$6:$B$69,'ABP REC Deliveries'!$F270),
IF(U$4&gt;$G270,T270*(1-Inputs_ByYear!$D$4),0)),0)</f>
        <v>0</v>
      </c>
      <c r="V270" s="248">
        <f>IF((V$4-$G270)&lt;($C270+$B270),IF(V$4=$G270+$B270,SUMIFS(INDEX('ABP REC Calc'!$G$6:$AB$69,,MATCH('ABP REC Deliveries'!$H270,'ABP REC Calc'!$G$5:$AB$5,0)),'ABP REC Calc'!$C$6:$C$69,'ABP REC Deliveries'!$E270,'ABP REC Calc'!$B$6:$B$69,'ABP REC Deliveries'!$F270),
IF(V$4&gt;$G270,U270*(1-Inputs_ByYear!$D$4),0)),0)</f>
        <v>0</v>
      </c>
      <c r="W270" s="248">
        <f>IF((W$4-$G270)&lt;($C270+$B270),IF(W$4=$G270+$B270,SUMIFS(INDEX('ABP REC Calc'!$G$6:$AB$69,,MATCH('ABP REC Deliveries'!$H270,'ABP REC Calc'!$G$5:$AB$5,0)),'ABP REC Calc'!$C$6:$C$69,'ABP REC Deliveries'!$E270,'ABP REC Calc'!$B$6:$B$69,'ABP REC Deliveries'!$F270),
IF(W$4&gt;$G270,V270*(1-Inputs_ByYear!$D$4),0)),0)</f>
        <v>0</v>
      </c>
      <c r="X270" s="248">
        <f>IF((X$4-$G270)&lt;($C270+$B270),IF(X$4=$G270+$B270,SUMIFS(INDEX('ABP REC Calc'!$G$6:$AB$69,,MATCH('ABP REC Deliveries'!$H270,'ABP REC Calc'!$G$5:$AB$5,0)),'ABP REC Calc'!$C$6:$C$69,'ABP REC Deliveries'!$E270,'ABP REC Calc'!$B$6:$B$69,'ABP REC Deliveries'!$F270),
IF(X$4&gt;$G270,W270*(1-Inputs_ByYear!$D$4),0)),0)</f>
        <v>0</v>
      </c>
      <c r="Y270" s="248">
        <f>IF((Y$4-$G270)&lt;($C270+$B270),IF(Y$4=$G270+$B270,SUMIFS(INDEX('ABP REC Calc'!$G$6:$AB$69,,MATCH('ABP REC Deliveries'!$H270,'ABP REC Calc'!$G$5:$AB$5,0)),'ABP REC Calc'!$C$6:$C$69,'ABP REC Deliveries'!$E270,'ABP REC Calc'!$B$6:$B$69,'ABP REC Deliveries'!$F270),
IF(Y$4&gt;$G270,X270*(1-Inputs_ByYear!$D$4),0)),0)</f>
        <v>0</v>
      </c>
      <c r="Z270" s="248">
        <f>IF((Z$4-$G270)&lt;($C270+$B270),IF(Z$4=$G270+$B270,SUMIFS(INDEX('ABP REC Calc'!$G$6:$AB$69,,MATCH('ABP REC Deliveries'!$H270,'ABP REC Calc'!$G$5:$AB$5,0)),'ABP REC Calc'!$C$6:$C$69,'ABP REC Deliveries'!$E270,'ABP REC Calc'!$B$6:$B$69,'ABP REC Deliveries'!$F270),
IF(Z$4&gt;$G270,Y270*(1-Inputs_ByYear!$D$4),0)),0)</f>
        <v>0</v>
      </c>
      <c r="AA270" s="248">
        <f>IF((AA$4-$G270)&lt;($C270+$B270),IF(AA$4=$G270+$B270,SUMIFS(INDEX('ABP REC Calc'!$G$6:$AB$69,,MATCH('ABP REC Deliveries'!$H270,'ABP REC Calc'!$G$5:$AB$5,0)),'ABP REC Calc'!$C$6:$C$69,'ABP REC Deliveries'!$E270,'ABP REC Calc'!$B$6:$B$69,'ABP REC Deliveries'!$F270),
IF(AA$4&gt;$G270,Z270*(1-Inputs_ByYear!$D$4),0)),0)</f>
        <v>72743.254611079523</v>
      </c>
      <c r="AB270" s="248">
        <f>IF((AB$4-$G270)&lt;($C270+$B270),IF(AB$4=$G270+$B270,SUMIFS(INDEX('ABP REC Calc'!$G$6:$AB$69,,MATCH('ABP REC Deliveries'!$H270,'ABP REC Calc'!$G$5:$AB$5,0)),'ABP REC Calc'!$C$6:$C$69,'ABP REC Deliveries'!$E270,'ABP REC Calc'!$B$6:$B$69,'ABP REC Deliveries'!$F270),
IF(AB$4&gt;$G270,AA270*(1-Inputs_ByYear!$D$4),0)),0)</f>
        <v>72379.538338024126</v>
      </c>
      <c r="AC270" s="248">
        <f>IF((AC$4-$G270)&lt;($C270+$B270),IF(AC$4=$G270+$B270,SUMIFS(INDEX('ABP REC Calc'!$G$6:$AB$69,,MATCH('ABP REC Deliveries'!$H270,'ABP REC Calc'!$G$5:$AB$5,0)),'ABP REC Calc'!$C$6:$C$69,'ABP REC Deliveries'!$E270,'ABP REC Calc'!$B$6:$B$69,'ABP REC Deliveries'!$F270),
IF(AC$4&gt;$G270,AB270*(1-Inputs_ByYear!$D$4),0)),0)</f>
        <v>72017.64064633401</v>
      </c>
      <c r="AD270" s="248">
        <f>IF((AD$4-$G270)&lt;($C270+$B270),IF(AD$4=$G270+$B270,SUMIFS(INDEX('ABP REC Calc'!$G$6:$AB$69,,MATCH('ABP REC Deliveries'!$H270,'ABP REC Calc'!$G$5:$AB$5,0)),'ABP REC Calc'!$C$6:$C$69,'ABP REC Deliveries'!$E270,'ABP REC Calc'!$B$6:$B$69,'ABP REC Deliveries'!$F270),
IF(AD$4&gt;$G270,AC270*(1-Inputs_ByYear!$D$4),0)),0)</f>
        <v>71657.552443102337</v>
      </c>
    </row>
    <row r="271" spans="2:30" ht="14.45" customHeight="1">
      <c r="B271" s="64">
        <v>1</v>
      </c>
      <c r="C271" s="64">
        <v>15</v>
      </c>
      <c r="D271" s="64" t="s">
        <v>229</v>
      </c>
      <c r="E271" s="234" t="s">
        <v>211</v>
      </c>
      <c r="F271" s="231" t="s">
        <v>231</v>
      </c>
      <c r="G271" s="231">
        <f t="shared" si="12"/>
        <v>2042</v>
      </c>
      <c r="H271" s="239" t="s">
        <v>40</v>
      </c>
      <c r="I271" s="247">
        <v>0</v>
      </c>
      <c r="J271" s="248">
        <f>IF((J$4-$G271)&lt;($C271+$B271),IF(J$4=$G271+$B271,SUMIFS(INDEX('ABP REC Calc'!$G$6:$AB$69,,MATCH('ABP REC Deliveries'!$H271,'ABP REC Calc'!$G$5:$AB$5,0)),'ABP REC Calc'!$C$6:$C$69,'ABP REC Deliveries'!$E271,'ABP REC Calc'!$B$6:$B$69,'ABP REC Deliveries'!$F271),
IF(J$4&gt;$G271,I271*(1-Inputs_ByYear!$D$4),0)),0)</f>
        <v>0</v>
      </c>
      <c r="K271" s="248">
        <f>IF((K$4-$G271)&lt;($C271+$B271),IF(K$4=$G271+$B271,SUMIFS(INDEX('ABP REC Calc'!$G$6:$AB$69,,MATCH('ABP REC Deliveries'!$H271,'ABP REC Calc'!$G$5:$AB$5,0)),'ABP REC Calc'!$C$6:$C$69,'ABP REC Deliveries'!$E271,'ABP REC Calc'!$B$6:$B$69,'ABP REC Deliveries'!$F271),
IF(K$4&gt;$G271,J271*(1-Inputs_ByYear!$D$4),0)),0)</f>
        <v>0</v>
      </c>
      <c r="L271" s="248">
        <f>IF((L$4-$G271)&lt;($C271+$B271),IF(L$4=$G271+$B271,SUMIFS(INDEX('ABP REC Calc'!$G$6:$AB$69,,MATCH('ABP REC Deliveries'!$H271,'ABP REC Calc'!$G$5:$AB$5,0)),'ABP REC Calc'!$C$6:$C$69,'ABP REC Deliveries'!$E271,'ABP REC Calc'!$B$6:$B$69,'ABP REC Deliveries'!$F271),
IF(L$4&gt;$G271,K271*(1-Inputs_ByYear!$D$4),0)),0)</f>
        <v>0</v>
      </c>
      <c r="M271" s="248">
        <f>IF((M$4-$G271)&lt;($C271+$B271),IF(M$4=$G271+$B271,SUMIFS(INDEX('ABP REC Calc'!$G$6:$AB$69,,MATCH('ABP REC Deliveries'!$H271,'ABP REC Calc'!$G$5:$AB$5,0)),'ABP REC Calc'!$C$6:$C$69,'ABP REC Deliveries'!$E271,'ABP REC Calc'!$B$6:$B$69,'ABP REC Deliveries'!$F271),
IF(M$4&gt;$G271,L271*(1-Inputs_ByYear!$D$4),0)),0)</f>
        <v>0</v>
      </c>
      <c r="N271" s="248">
        <f>IF((N$4-$G271)&lt;($C271+$B271),IF(N$4=$G271+$B271,SUMIFS(INDEX('ABP REC Calc'!$G$6:$AB$69,,MATCH('ABP REC Deliveries'!$H271,'ABP REC Calc'!$G$5:$AB$5,0)),'ABP REC Calc'!$C$6:$C$69,'ABP REC Deliveries'!$E271,'ABP REC Calc'!$B$6:$B$69,'ABP REC Deliveries'!$F271),
IF(N$4&gt;$G271,M271*(1-Inputs_ByYear!$D$4),0)),0)</f>
        <v>0</v>
      </c>
      <c r="O271" s="248">
        <f>IF((O$4-$G271)&lt;($C271+$B271),IF(O$4=$G271+$B271,SUMIFS(INDEX('ABP REC Calc'!$G$6:$AB$69,,MATCH('ABP REC Deliveries'!$H271,'ABP REC Calc'!$G$5:$AB$5,0)),'ABP REC Calc'!$C$6:$C$69,'ABP REC Deliveries'!$E271,'ABP REC Calc'!$B$6:$B$69,'ABP REC Deliveries'!$F271),
IF(O$4&gt;$G271,N271*(1-Inputs_ByYear!$D$4),0)),0)</f>
        <v>0</v>
      </c>
      <c r="P271" s="248">
        <f>IF((P$4-$G271)&lt;($C271+$B271),IF(P$4=$G271+$B271,SUMIFS(INDEX('ABP REC Calc'!$G$6:$AB$69,,MATCH('ABP REC Deliveries'!$H271,'ABP REC Calc'!$G$5:$AB$5,0)),'ABP REC Calc'!$C$6:$C$69,'ABP REC Deliveries'!$E271,'ABP REC Calc'!$B$6:$B$69,'ABP REC Deliveries'!$F271),
IF(P$4&gt;$G271,O271*(1-Inputs_ByYear!$D$4),0)),0)</f>
        <v>0</v>
      </c>
      <c r="Q271" s="248">
        <f>IF((Q$4-$G271)&lt;($C271+$B271),IF(Q$4=$G271+$B271,SUMIFS(INDEX('ABP REC Calc'!$G$6:$AB$69,,MATCH('ABP REC Deliveries'!$H271,'ABP REC Calc'!$G$5:$AB$5,0)),'ABP REC Calc'!$C$6:$C$69,'ABP REC Deliveries'!$E271,'ABP REC Calc'!$B$6:$B$69,'ABP REC Deliveries'!$F271),
IF(Q$4&gt;$G271,P271*(1-Inputs_ByYear!$D$4),0)),0)</f>
        <v>0</v>
      </c>
      <c r="R271" s="248">
        <f>IF((R$4-$G271)&lt;($C271+$B271),IF(R$4=$G271+$B271,SUMIFS(INDEX('ABP REC Calc'!$G$6:$AB$69,,MATCH('ABP REC Deliveries'!$H271,'ABP REC Calc'!$G$5:$AB$5,0)),'ABP REC Calc'!$C$6:$C$69,'ABP REC Deliveries'!$E271,'ABP REC Calc'!$B$6:$B$69,'ABP REC Deliveries'!$F271),
IF(R$4&gt;$G271,Q271*(1-Inputs_ByYear!$D$4),0)),0)</f>
        <v>0</v>
      </c>
      <c r="S271" s="248">
        <f>IF((S$4-$G271)&lt;($C271+$B271),IF(S$4=$G271+$B271,SUMIFS(INDEX('ABP REC Calc'!$G$6:$AB$69,,MATCH('ABP REC Deliveries'!$H271,'ABP REC Calc'!$G$5:$AB$5,0)),'ABP REC Calc'!$C$6:$C$69,'ABP REC Deliveries'!$E271,'ABP REC Calc'!$B$6:$B$69,'ABP REC Deliveries'!$F271),
IF(S$4&gt;$G271,R271*(1-Inputs_ByYear!$D$4),0)),0)</f>
        <v>0</v>
      </c>
      <c r="T271" s="248">
        <f>IF((T$4-$G271)&lt;($C271+$B271),IF(T$4=$G271+$B271,SUMIFS(INDEX('ABP REC Calc'!$G$6:$AB$69,,MATCH('ABP REC Deliveries'!$H271,'ABP REC Calc'!$G$5:$AB$5,0)),'ABP REC Calc'!$C$6:$C$69,'ABP REC Deliveries'!$E271,'ABP REC Calc'!$B$6:$B$69,'ABP REC Deliveries'!$F271),
IF(T$4&gt;$G271,S271*(1-Inputs_ByYear!$D$4),0)),0)</f>
        <v>0</v>
      </c>
      <c r="U271" s="248">
        <f>IF((U$4-$G271)&lt;($C271+$B271),IF(U$4=$G271+$B271,SUMIFS(INDEX('ABP REC Calc'!$G$6:$AB$69,,MATCH('ABP REC Deliveries'!$H271,'ABP REC Calc'!$G$5:$AB$5,0)),'ABP REC Calc'!$C$6:$C$69,'ABP REC Deliveries'!$E271,'ABP REC Calc'!$B$6:$B$69,'ABP REC Deliveries'!$F271),
IF(U$4&gt;$G271,T271*(1-Inputs_ByYear!$D$4),0)),0)</f>
        <v>0</v>
      </c>
      <c r="V271" s="248">
        <f>IF((V$4-$G271)&lt;($C271+$B271),IF(V$4=$G271+$B271,SUMIFS(INDEX('ABP REC Calc'!$G$6:$AB$69,,MATCH('ABP REC Deliveries'!$H271,'ABP REC Calc'!$G$5:$AB$5,0)),'ABP REC Calc'!$C$6:$C$69,'ABP REC Deliveries'!$E271,'ABP REC Calc'!$B$6:$B$69,'ABP REC Deliveries'!$F271),
IF(V$4&gt;$G271,U271*(1-Inputs_ByYear!$D$4),0)),0)</f>
        <v>0</v>
      </c>
      <c r="W271" s="248">
        <f>IF((W$4-$G271)&lt;($C271+$B271),IF(W$4=$G271+$B271,SUMIFS(INDEX('ABP REC Calc'!$G$6:$AB$69,,MATCH('ABP REC Deliveries'!$H271,'ABP REC Calc'!$G$5:$AB$5,0)),'ABP REC Calc'!$C$6:$C$69,'ABP REC Deliveries'!$E271,'ABP REC Calc'!$B$6:$B$69,'ABP REC Deliveries'!$F271),
IF(W$4&gt;$G271,V271*(1-Inputs_ByYear!$D$4),0)),0)</f>
        <v>0</v>
      </c>
      <c r="X271" s="248">
        <f>IF((X$4-$G271)&lt;($C271+$B271),IF(X$4=$G271+$B271,SUMIFS(INDEX('ABP REC Calc'!$G$6:$AB$69,,MATCH('ABP REC Deliveries'!$H271,'ABP REC Calc'!$G$5:$AB$5,0)),'ABP REC Calc'!$C$6:$C$69,'ABP REC Deliveries'!$E271,'ABP REC Calc'!$B$6:$B$69,'ABP REC Deliveries'!$F271),
IF(X$4&gt;$G271,W271*(1-Inputs_ByYear!$D$4),0)),0)</f>
        <v>0</v>
      </c>
      <c r="Y271" s="248">
        <f>IF((Y$4-$G271)&lt;($C271+$B271),IF(Y$4=$G271+$B271,SUMIFS(INDEX('ABP REC Calc'!$G$6:$AB$69,,MATCH('ABP REC Deliveries'!$H271,'ABP REC Calc'!$G$5:$AB$5,0)),'ABP REC Calc'!$C$6:$C$69,'ABP REC Deliveries'!$E271,'ABP REC Calc'!$B$6:$B$69,'ABP REC Deliveries'!$F271),
IF(Y$4&gt;$G271,X271*(1-Inputs_ByYear!$D$4),0)),0)</f>
        <v>0</v>
      </c>
      <c r="Z271" s="248">
        <f>IF((Z$4-$G271)&lt;($C271+$B271),IF(Z$4=$G271+$B271,SUMIFS(INDEX('ABP REC Calc'!$G$6:$AB$69,,MATCH('ABP REC Deliveries'!$H271,'ABP REC Calc'!$G$5:$AB$5,0)),'ABP REC Calc'!$C$6:$C$69,'ABP REC Deliveries'!$E271,'ABP REC Calc'!$B$6:$B$69,'ABP REC Deliveries'!$F271),
IF(Z$4&gt;$G271,Y271*(1-Inputs_ByYear!$D$4),0)),0)</f>
        <v>0</v>
      </c>
      <c r="AA271" s="248">
        <f>IF((AA$4-$G271)&lt;($C271+$B271),IF(AA$4=$G271+$B271,SUMIFS(INDEX('ABP REC Calc'!$G$6:$AB$69,,MATCH('ABP REC Deliveries'!$H271,'ABP REC Calc'!$G$5:$AB$5,0)),'ABP REC Calc'!$C$6:$C$69,'ABP REC Deliveries'!$E271,'ABP REC Calc'!$B$6:$B$69,'ABP REC Deliveries'!$F271),
IF(AA$4&gt;$G271,Z271*(1-Inputs_ByYear!$D$4),0)),0)</f>
        <v>0</v>
      </c>
      <c r="AB271" s="248">
        <f>IF((AB$4-$G271)&lt;($C271+$B271),IF(AB$4=$G271+$B271,SUMIFS(INDEX('ABP REC Calc'!$G$6:$AB$69,,MATCH('ABP REC Deliveries'!$H271,'ABP REC Calc'!$G$5:$AB$5,0)),'ABP REC Calc'!$C$6:$C$69,'ABP REC Deliveries'!$E271,'ABP REC Calc'!$B$6:$B$69,'ABP REC Deliveries'!$F271),
IF(AB$4&gt;$G271,AA271*(1-Inputs_ByYear!$D$4),0)),0)</f>
        <v>72743.254611079523</v>
      </c>
      <c r="AC271" s="248">
        <f>IF((AC$4-$G271)&lt;($C271+$B271),IF(AC$4=$G271+$B271,SUMIFS(INDEX('ABP REC Calc'!$G$6:$AB$69,,MATCH('ABP REC Deliveries'!$H271,'ABP REC Calc'!$G$5:$AB$5,0)),'ABP REC Calc'!$C$6:$C$69,'ABP REC Deliveries'!$E271,'ABP REC Calc'!$B$6:$B$69,'ABP REC Deliveries'!$F271),
IF(AC$4&gt;$G271,AB271*(1-Inputs_ByYear!$D$4),0)),0)</f>
        <v>72379.538338024126</v>
      </c>
      <c r="AD271" s="248">
        <f>IF((AD$4-$G271)&lt;($C271+$B271),IF(AD$4=$G271+$B271,SUMIFS(INDEX('ABP REC Calc'!$G$6:$AB$69,,MATCH('ABP REC Deliveries'!$H271,'ABP REC Calc'!$G$5:$AB$5,0)),'ABP REC Calc'!$C$6:$C$69,'ABP REC Deliveries'!$E271,'ABP REC Calc'!$B$6:$B$69,'ABP REC Deliveries'!$F271),
IF(AD$4&gt;$G271,AC271*(1-Inputs_ByYear!$D$4),0)),0)</f>
        <v>72017.64064633401</v>
      </c>
    </row>
    <row r="272" spans="2:30" ht="14.45" customHeight="1">
      <c r="B272" s="64">
        <v>1</v>
      </c>
      <c r="C272" s="64">
        <v>15</v>
      </c>
      <c r="D272" s="64" t="s">
        <v>229</v>
      </c>
      <c r="E272" s="234" t="s">
        <v>211</v>
      </c>
      <c r="F272" s="231" t="s">
        <v>231</v>
      </c>
      <c r="G272" s="231">
        <f t="shared" si="12"/>
        <v>2043</v>
      </c>
      <c r="H272" s="239" t="s">
        <v>41</v>
      </c>
      <c r="I272" s="247">
        <v>0</v>
      </c>
      <c r="J272" s="248">
        <f>IF((J$4-$G272)&lt;($C272+$B272),IF(J$4=$G272+$B272,SUMIFS(INDEX('ABP REC Calc'!$G$6:$AB$69,,MATCH('ABP REC Deliveries'!$H272,'ABP REC Calc'!$G$5:$AB$5,0)),'ABP REC Calc'!$C$6:$C$69,'ABP REC Deliveries'!$E272,'ABP REC Calc'!$B$6:$B$69,'ABP REC Deliveries'!$F272),
IF(J$4&gt;$G272,I272*(1-Inputs_ByYear!$D$4),0)),0)</f>
        <v>0</v>
      </c>
      <c r="K272" s="248">
        <f>IF((K$4-$G272)&lt;($C272+$B272),IF(K$4=$G272+$B272,SUMIFS(INDEX('ABP REC Calc'!$G$6:$AB$69,,MATCH('ABP REC Deliveries'!$H272,'ABP REC Calc'!$G$5:$AB$5,0)),'ABP REC Calc'!$C$6:$C$69,'ABP REC Deliveries'!$E272,'ABP REC Calc'!$B$6:$B$69,'ABP REC Deliveries'!$F272),
IF(K$4&gt;$G272,J272*(1-Inputs_ByYear!$D$4),0)),0)</f>
        <v>0</v>
      </c>
      <c r="L272" s="248">
        <f>IF((L$4-$G272)&lt;($C272+$B272),IF(L$4=$G272+$B272,SUMIFS(INDEX('ABP REC Calc'!$G$6:$AB$69,,MATCH('ABP REC Deliveries'!$H272,'ABP REC Calc'!$G$5:$AB$5,0)),'ABP REC Calc'!$C$6:$C$69,'ABP REC Deliveries'!$E272,'ABP REC Calc'!$B$6:$B$69,'ABP REC Deliveries'!$F272),
IF(L$4&gt;$G272,K272*(1-Inputs_ByYear!$D$4),0)),0)</f>
        <v>0</v>
      </c>
      <c r="M272" s="248">
        <f>IF((M$4-$G272)&lt;($C272+$B272),IF(M$4=$G272+$B272,SUMIFS(INDEX('ABP REC Calc'!$G$6:$AB$69,,MATCH('ABP REC Deliveries'!$H272,'ABP REC Calc'!$G$5:$AB$5,0)),'ABP REC Calc'!$C$6:$C$69,'ABP REC Deliveries'!$E272,'ABP REC Calc'!$B$6:$B$69,'ABP REC Deliveries'!$F272),
IF(M$4&gt;$G272,L272*(1-Inputs_ByYear!$D$4),0)),0)</f>
        <v>0</v>
      </c>
      <c r="N272" s="248">
        <f>IF((N$4-$G272)&lt;($C272+$B272),IF(N$4=$G272+$B272,SUMIFS(INDEX('ABP REC Calc'!$G$6:$AB$69,,MATCH('ABP REC Deliveries'!$H272,'ABP REC Calc'!$G$5:$AB$5,0)),'ABP REC Calc'!$C$6:$C$69,'ABP REC Deliveries'!$E272,'ABP REC Calc'!$B$6:$B$69,'ABP REC Deliveries'!$F272),
IF(N$4&gt;$G272,M272*(1-Inputs_ByYear!$D$4),0)),0)</f>
        <v>0</v>
      </c>
      <c r="O272" s="248">
        <f>IF((O$4-$G272)&lt;($C272+$B272),IF(O$4=$G272+$B272,SUMIFS(INDEX('ABP REC Calc'!$G$6:$AB$69,,MATCH('ABP REC Deliveries'!$H272,'ABP REC Calc'!$G$5:$AB$5,0)),'ABP REC Calc'!$C$6:$C$69,'ABP REC Deliveries'!$E272,'ABP REC Calc'!$B$6:$B$69,'ABP REC Deliveries'!$F272),
IF(O$4&gt;$G272,N272*(1-Inputs_ByYear!$D$4),0)),0)</f>
        <v>0</v>
      </c>
      <c r="P272" s="248">
        <f>IF((P$4-$G272)&lt;($C272+$B272),IF(P$4=$G272+$B272,SUMIFS(INDEX('ABP REC Calc'!$G$6:$AB$69,,MATCH('ABP REC Deliveries'!$H272,'ABP REC Calc'!$G$5:$AB$5,0)),'ABP REC Calc'!$C$6:$C$69,'ABP REC Deliveries'!$E272,'ABP REC Calc'!$B$6:$B$69,'ABP REC Deliveries'!$F272),
IF(P$4&gt;$G272,O272*(1-Inputs_ByYear!$D$4),0)),0)</f>
        <v>0</v>
      </c>
      <c r="Q272" s="248">
        <f>IF((Q$4-$G272)&lt;($C272+$B272),IF(Q$4=$G272+$B272,SUMIFS(INDEX('ABP REC Calc'!$G$6:$AB$69,,MATCH('ABP REC Deliveries'!$H272,'ABP REC Calc'!$G$5:$AB$5,0)),'ABP REC Calc'!$C$6:$C$69,'ABP REC Deliveries'!$E272,'ABP REC Calc'!$B$6:$B$69,'ABP REC Deliveries'!$F272),
IF(Q$4&gt;$G272,P272*(1-Inputs_ByYear!$D$4),0)),0)</f>
        <v>0</v>
      </c>
      <c r="R272" s="248">
        <f>IF((R$4-$G272)&lt;($C272+$B272),IF(R$4=$G272+$B272,SUMIFS(INDEX('ABP REC Calc'!$G$6:$AB$69,,MATCH('ABP REC Deliveries'!$H272,'ABP REC Calc'!$G$5:$AB$5,0)),'ABP REC Calc'!$C$6:$C$69,'ABP REC Deliveries'!$E272,'ABP REC Calc'!$B$6:$B$69,'ABP REC Deliveries'!$F272),
IF(R$4&gt;$G272,Q272*(1-Inputs_ByYear!$D$4),0)),0)</f>
        <v>0</v>
      </c>
      <c r="S272" s="248">
        <f>IF((S$4-$G272)&lt;($C272+$B272),IF(S$4=$G272+$B272,SUMIFS(INDEX('ABP REC Calc'!$G$6:$AB$69,,MATCH('ABP REC Deliveries'!$H272,'ABP REC Calc'!$G$5:$AB$5,0)),'ABP REC Calc'!$C$6:$C$69,'ABP REC Deliveries'!$E272,'ABP REC Calc'!$B$6:$B$69,'ABP REC Deliveries'!$F272),
IF(S$4&gt;$G272,R272*(1-Inputs_ByYear!$D$4),0)),0)</f>
        <v>0</v>
      </c>
      <c r="T272" s="248">
        <f>IF((T$4-$G272)&lt;($C272+$B272),IF(T$4=$G272+$B272,SUMIFS(INDEX('ABP REC Calc'!$G$6:$AB$69,,MATCH('ABP REC Deliveries'!$H272,'ABP REC Calc'!$G$5:$AB$5,0)),'ABP REC Calc'!$C$6:$C$69,'ABP REC Deliveries'!$E272,'ABP REC Calc'!$B$6:$B$69,'ABP REC Deliveries'!$F272),
IF(T$4&gt;$G272,S272*(1-Inputs_ByYear!$D$4),0)),0)</f>
        <v>0</v>
      </c>
      <c r="U272" s="248">
        <f>IF((U$4-$G272)&lt;($C272+$B272),IF(U$4=$G272+$B272,SUMIFS(INDEX('ABP REC Calc'!$G$6:$AB$69,,MATCH('ABP REC Deliveries'!$H272,'ABP REC Calc'!$G$5:$AB$5,0)),'ABP REC Calc'!$C$6:$C$69,'ABP REC Deliveries'!$E272,'ABP REC Calc'!$B$6:$B$69,'ABP REC Deliveries'!$F272),
IF(U$4&gt;$G272,T272*(1-Inputs_ByYear!$D$4),0)),0)</f>
        <v>0</v>
      </c>
      <c r="V272" s="248">
        <f>IF((V$4-$G272)&lt;($C272+$B272),IF(V$4=$G272+$B272,SUMIFS(INDEX('ABP REC Calc'!$G$6:$AB$69,,MATCH('ABP REC Deliveries'!$H272,'ABP REC Calc'!$G$5:$AB$5,0)),'ABP REC Calc'!$C$6:$C$69,'ABP REC Deliveries'!$E272,'ABP REC Calc'!$B$6:$B$69,'ABP REC Deliveries'!$F272),
IF(V$4&gt;$G272,U272*(1-Inputs_ByYear!$D$4),0)),0)</f>
        <v>0</v>
      </c>
      <c r="W272" s="248">
        <f>IF((W$4-$G272)&lt;($C272+$B272),IF(W$4=$G272+$B272,SUMIFS(INDEX('ABP REC Calc'!$G$6:$AB$69,,MATCH('ABP REC Deliveries'!$H272,'ABP REC Calc'!$G$5:$AB$5,0)),'ABP REC Calc'!$C$6:$C$69,'ABP REC Deliveries'!$E272,'ABP REC Calc'!$B$6:$B$69,'ABP REC Deliveries'!$F272),
IF(W$4&gt;$G272,V272*(1-Inputs_ByYear!$D$4),0)),0)</f>
        <v>0</v>
      </c>
      <c r="X272" s="248">
        <f>IF((X$4-$G272)&lt;($C272+$B272),IF(X$4=$G272+$B272,SUMIFS(INDEX('ABP REC Calc'!$G$6:$AB$69,,MATCH('ABP REC Deliveries'!$H272,'ABP REC Calc'!$G$5:$AB$5,0)),'ABP REC Calc'!$C$6:$C$69,'ABP REC Deliveries'!$E272,'ABP REC Calc'!$B$6:$B$69,'ABP REC Deliveries'!$F272),
IF(X$4&gt;$G272,W272*(1-Inputs_ByYear!$D$4),0)),0)</f>
        <v>0</v>
      </c>
      <c r="Y272" s="248">
        <f>IF((Y$4-$G272)&lt;($C272+$B272),IF(Y$4=$G272+$B272,SUMIFS(INDEX('ABP REC Calc'!$G$6:$AB$69,,MATCH('ABP REC Deliveries'!$H272,'ABP REC Calc'!$G$5:$AB$5,0)),'ABP REC Calc'!$C$6:$C$69,'ABP REC Deliveries'!$E272,'ABP REC Calc'!$B$6:$B$69,'ABP REC Deliveries'!$F272),
IF(Y$4&gt;$G272,X272*(1-Inputs_ByYear!$D$4),0)),0)</f>
        <v>0</v>
      </c>
      <c r="Z272" s="248">
        <f>IF((Z$4-$G272)&lt;($C272+$B272),IF(Z$4=$G272+$B272,SUMIFS(INDEX('ABP REC Calc'!$G$6:$AB$69,,MATCH('ABP REC Deliveries'!$H272,'ABP REC Calc'!$G$5:$AB$5,0)),'ABP REC Calc'!$C$6:$C$69,'ABP REC Deliveries'!$E272,'ABP REC Calc'!$B$6:$B$69,'ABP REC Deliveries'!$F272),
IF(Z$4&gt;$G272,Y272*(1-Inputs_ByYear!$D$4),0)),0)</f>
        <v>0</v>
      </c>
      <c r="AA272" s="248">
        <f>IF((AA$4-$G272)&lt;($C272+$B272),IF(AA$4=$G272+$B272,SUMIFS(INDEX('ABP REC Calc'!$G$6:$AB$69,,MATCH('ABP REC Deliveries'!$H272,'ABP REC Calc'!$G$5:$AB$5,0)),'ABP REC Calc'!$C$6:$C$69,'ABP REC Deliveries'!$E272,'ABP REC Calc'!$B$6:$B$69,'ABP REC Deliveries'!$F272),
IF(AA$4&gt;$G272,Z272*(1-Inputs_ByYear!$D$4),0)),0)</f>
        <v>0</v>
      </c>
      <c r="AB272" s="248">
        <f>IF((AB$4-$G272)&lt;($C272+$B272),IF(AB$4=$G272+$B272,SUMIFS(INDEX('ABP REC Calc'!$G$6:$AB$69,,MATCH('ABP REC Deliveries'!$H272,'ABP REC Calc'!$G$5:$AB$5,0)),'ABP REC Calc'!$C$6:$C$69,'ABP REC Deliveries'!$E272,'ABP REC Calc'!$B$6:$B$69,'ABP REC Deliveries'!$F272),
IF(AB$4&gt;$G272,AA272*(1-Inputs_ByYear!$D$4),0)),0)</f>
        <v>0</v>
      </c>
      <c r="AC272" s="248">
        <f>IF((AC$4-$G272)&lt;($C272+$B272),IF(AC$4=$G272+$B272,SUMIFS(INDEX('ABP REC Calc'!$G$6:$AB$69,,MATCH('ABP REC Deliveries'!$H272,'ABP REC Calc'!$G$5:$AB$5,0)),'ABP REC Calc'!$C$6:$C$69,'ABP REC Deliveries'!$E272,'ABP REC Calc'!$B$6:$B$69,'ABP REC Deliveries'!$F272),
IF(AC$4&gt;$G272,AB272*(1-Inputs_ByYear!$D$4),0)),0)</f>
        <v>72743.254611079523</v>
      </c>
      <c r="AD272" s="248">
        <f>IF((AD$4-$G272)&lt;($C272+$B272),IF(AD$4=$G272+$B272,SUMIFS(INDEX('ABP REC Calc'!$G$6:$AB$69,,MATCH('ABP REC Deliveries'!$H272,'ABP REC Calc'!$G$5:$AB$5,0)),'ABP REC Calc'!$C$6:$C$69,'ABP REC Deliveries'!$E272,'ABP REC Calc'!$B$6:$B$69,'ABP REC Deliveries'!$F272),
IF(AD$4&gt;$G272,AC272*(1-Inputs_ByYear!$D$4),0)),0)</f>
        <v>72379.538338024126</v>
      </c>
    </row>
    <row r="273" spans="2:30" ht="14.45" customHeight="1">
      <c r="B273" s="64">
        <v>1</v>
      </c>
      <c r="C273" s="64">
        <v>15</v>
      </c>
      <c r="D273" s="64" t="s">
        <v>229</v>
      </c>
      <c r="E273" s="234" t="s">
        <v>211</v>
      </c>
      <c r="F273" s="231" t="s">
        <v>231</v>
      </c>
      <c r="G273" s="231">
        <f t="shared" si="12"/>
        <v>2044</v>
      </c>
      <c r="H273" s="239" t="s">
        <v>42</v>
      </c>
      <c r="I273" s="247">
        <v>0</v>
      </c>
      <c r="J273" s="248">
        <f>IF((J$4-$G273)&lt;($C273+$B273),IF(J$4=$G273+$B273,SUMIFS(INDEX('ABP REC Calc'!$G$6:$AB$69,,MATCH('ABP REC Deliveries'!$H273,'ABP REC Calc'!$G$5:$AB$5,0)),'ABP REC Calc'!$C$6:$C$69,'ABP REC Deliveries'!$E273,'ABP REC Calc'!$B$6:$B$69,'ABP REC Deliveries'!$F273),
IF(J$4&gt;$G273,I273*(1-Inputs_ByYear!$D$4),0)),0)</f>
        <v>0</v>
      </c>
      <c r="K273" s="248">
        <f>IF((K$4-$G273)&lt;($C273+$B273),IF(K$4=$G273+$B273,SUMIFS(INDEX('ABP REC Calc'!$G$6:$AB$69,,MATCH('ABP REC Deliveries'!$H273,'ABP REC Calc'!$G$5:$AB$5,0)),'ABP REC Calc'!$C$6:$C$69,'ABP REC Deliveries'!$E273,'ABP REC Calc'!$B$6:$B$69,'ABP REC Deliveries'!$F273),
IF(K$4&gt;$G273,J273*(1-Inputs_ByYear!$D$4),0)),0)</f>
        <v>0</v>
      </c>
      <c r="L273" s="248">
        <f>IF((L$4-$G273)&lt;($C273+$B273),IF(L$4=$G273+$B273,SUMIFS(INDEX('ABP REC Calc'!$G$6:$AB$69,,MATCH('ABP REC Deliveries'!$H273,'ABP REC Calc'!$G$5:$AB$5,0)),'ABP REC Calc'!$C$6:$C$69,'ABP REC Deliveries'!$E273,'ABP REC Calc'!$B$6:$B$69,'ABP REC Deliveries'!$F273),
IF(L$4&gt;$G273,K273*(1-Inputs_ByYear!$D$4),0)),0)</f>
        <v>0</v>
      </c>
      <c r="M273" s="248">
        <f>IF((M$4-$G273)&lt;($C273+$B273),IF(M$4=$G273+$B273,SUMIFS(INDEX('ABP REC Calc'!$G$6:$AB$69,,MATCH('ABP REC Deliveries'!$H273,'ABP REC Calc'!$G$5:$AB$5,0)),'ABP REC Calc'!$C$6:$C$69,'ABP REC Deliveries'!$E273,'ABP REC Calc'!$B$6:$B$69,'ABP REC Deliveries'!$F273),
IF(M$4&gt;$G273,L273*(1-Inputs_ByYear!$D$4),0)),0)</f>
        <v>0</v>
      </c>
      <c r="N273" s="248">
        <f>IF((N$4-$G273)&lt;($C273+$B273),IF(N$4=$G273+$B273,SUMIFS(INDEX('ABP REC Calc'!$G$6:$AB$69,,MATCH('ABP REC Deliveries'!$H273,'ABP REC Calc'!$G$5:$AB$5,0)),'ABP REC Calc'!$C$6:$C$69,'ABP REC Deliveries'!$E273,'ABP REC Calc'!$B$6:$B$69,'ABP REC Deliveries'!$F273),
IF(N$4&gt;$G273,M273*(1-Inputs_ByYear!$D$4),0)),0)</f>
        <v>0</v>
      </c>
      <c r="O273" s="248">
        <f>IF((O$4-$G273)&lt;($C273+$B273),IF(O$4=$G273+$B273,SUMIFS(INDEX('ABP REC Calc'!$G$6:$AB$69,,MATCH('ABP REC Deliveries'!$H273,'ABP REC Calc'!$G$5:$AB$5,0)),'ABP REC Calc'!$C$6:$C$69,'ABP REC Deliveries'!$E273,'ABP REC Calc'!$B$6:$B$69,'ABP REC Deliveries'!$F273),
IF(O$4&gt;$G273,N273*(1-Inputs_ByYear!$D$4),0)),0)</f>
        <v>0</v>
      </c>
      <c r="P273" s="248">
        <f>IF((P$4-$G273)&lt;($C273+$B273),IF(P$4=$G273+$B273,SUMIFS(INDEX('ABP REC Calc'!$G$6:$AB$69,,MATCH('ABP REC Deliveries'!$H273,'ABP REC Calc'!$G$5:$AB$5,0)),'ABP REC Calc'!$C$6:$C$69,'ABP REC Deliveries'!$E273,'ABP REC Calc'!$B$6:$B$69,'ABP REC Deliveries'!$F273),
IF(P$4&gt;$G273,O273*(1-Inputs_ByYear!$D$4),0)),0)</f>
        <v>0</v>
      </c>
      <c r="Q273" s="248">
        <f>IF((Q$4-$G273)&lt;($C273+$B273),IF(Q$4=$G273+$B273,SUMIFS(INDEX('ABP REC Calc'!$G$6:$AB$69,,MATCH('ABP REC Deliveries'!$H273,'ABP REC Calc'!$G$5:$AB$5,0)),'ABP REC Calc'!$C$6:$C$69,'ABP REC Deliveries'!$E273,'ABP REC Calc'!$B$6:$B$69,'ABP REC Deliveries'!$F273),
IF(Q$4&gt;$G273,P273*(1-Inputs_ByYear!$D$4),0)),0)</f>
        <v>0</v>
      </c>
      <c r="R273" s="248">
        <f>IF((R$4-$G273)&lt;($C273+$B273),IF(R$4=$G273+$B273,SUMIFS(INDEX('ABP REC Calc'!$G$6:$AB$69,,MATCH('ABP REC Deliveries'!$H273,'ABP REC Calc'!$G$5:$AB$5,0)),'ABP REC Calc'!$C$6:$C$69,'ABP REC Deliveries'!$E273,'ABP REC Calc'!$B$6:$B$69,'ABP REC Deliveries'!$F273),
IF(R$4&gt;$G273,Q273*(1-Inputs_ByYear!$D$4),0)),0)</f>
        <v>0</v>
      </c>
      <c r="S273" s="248">
        <f>IF((S$4-$G273)&lt;($C273+$B273),IF(S$4=$G273+$B273,SUMIFS(INDEX('ABP REC Calc'!$G$6:$AB$69,,MATCH('ABP REC Deliveries'!$H273,'ABP REC Calc'!$G$5:$AB$5,0)),'ABP REC Calc'!$C$6:$C$69,'ABP REC Deliveries'!$E273,'ABP REC Calc'!$B$6:$B$69,'ABP REC Deliveries'!$F273),
IF(S$4&gt;$G273,R273*(1-Inputs_ByYear!$D$4),0)),0)</f>
        <v>0</v>
      </c>
      <c r="T273" s="248">
        <f>IF((T$4-$G273)&lt;($C273+$B273),IF(T$4=$G273+$B273,SUMIFS(INDEX('ABP REC Calc'!$G$6:$AB$69,,MATCH('ABP REC Deliveries'!$H273,'ABP REC Calc'!$G$5:$AB$5,0)),'ABP REC Calc'!$C$6:$C$69,'ABP REC Deliveries'!$E273,'ABP REC Calc'!$B$6:$B$69,'ABP REC Deliveries'!$F273),
IF(T$4&gt;$G273,S273*(1-Inputs_ByYear!$D$4),0)),0)</f>
        <v>0</v>
      </c>
      <c r="U273" s="248">
        <f>IF((U$4-$G273)&lt;($C273+$B273),IF(U$4=$G273+$B273,SUMIFS(INDEX('ABP REC Calc'!$G$6:$AB$69,,MATCH('ABP REC Deliveries'!$H273,'ABP REC Calc'!$G$5:$AB$5,0)),'ABP REC Calc'!$C$6:$C$69,'ABP REC Deliveries'!$E273,'ABP REC Calc'!$B$6:$B$69,'ABP REC Deliveries'!$F273),
IF(U$4&gt;$G273,T273*(1-Inputs_ByYear!$D$4),0)),0)</f>
        <v>0</v>
      </c>
      <c r="V273" s="248">
        <f>IF((V$4-$G273)&lt;($C273+$B273),IF(V$4=$G273+$B273,SUMIFS(INDEX('ABP REC Calc'!$G$6:$AB$69,,MATCH('ABP REC Deliveries'!$H273,'ABP REC Calc'!$G$5:$AB$5,0)),'ABP REC Calc'!$C$6:$C$69,'ABP REC Deliveries'!$E273,'ABP REC Calc'!$B$6:$B$69,'ABP REC Deliveries'!$F273),
IF(V$4&gt;$G273,U273*(1-Inputs_ByYear!$D$4),0)),0)</f>
        <v>0</v>
      </c>
      <c r="W273" s="248">
        <f>IF((W$4-$G273)&lt;($C273+$B273),IF(W$4=$G273+$B273,SUMIFS(INDEX('ABP REC Calc'!$G$6:$AB$69,,MATCH('ABP REC Deliveries'!$H273,'ABP REC Calc'!$G$5:$AB$5,0)),'ABP REC Calc'!$C$6:$C$69,'ABP REC Deliveries'!$E273,'ABP REC Calc'!$B$6:$B$69,'ABP REC Deliveries'!$F273),
IF(W$4&gt;$G273,V273*(1-Inputs_ByYear!$D$4),0)),0)</f>
        <v>0</v>
      </c>
      <c r="X273" s="248">
        <f>IF((X$4-$G273)&lt;($C273+$B273),IF(X$4=$G273+$B273,SUMIFS(INDEX('ABP REC Calc'!$G$6:$AB$69,,MATCH('ABP REC Deliveries'!$H273,'ABP REC Calc'!$G$5:$AB$5,0)),'ABP REC Calc'!$C$6:$C$69,'ABP REC Deliveries'!$E273,'ABP REC Calc'!$B$6:$B$69,'ABP REC Deliveries'!$F273),
IF(X$4&gt;$G273,W273*(1-Inputs_ByYear!$D$4),0)),0)</f>
        <v>0</v>
      </c>
      <c r="Y273" s="248">
        <f>IF((Y$4-$G273)&lt;($C273+$B273),IF(Y$4=$G273+$B273,SUMIFS(INDEX('ABP REC Calc'!$G$6:$AB$69,,MATCH('ABP REC Deliveries'!$H273,'ABP REC Calc'!$G$5:$AB$5,0)),'ABP REC Calc'!$C$6:$C$69,'ABP REC Deliveries'!$E273,'ABP REC Calc'!$B$6:$B$69,'ABP REC Deliveries'!$F273),
IF(Y$4&gt;$G273,X273*(1-Inputs_ByYear!$D$4),0)),0)</f>
        <v>0</v>
      </c>
      <c r="Z273" s="248">
        <f>IF((Z$4-$G273)&lt;($C273+$B273),IF(Z$4=$G273+$B273,SUMIFS(INDEX('ABP REC Calc'!$G$6:$AB$69,,MATCH('ABP REC Deliveries'!$H273,'ABP REC Calc'!$G$5:$AB$5,0)),'ABP REC Calc'!$C$6:$C$69,'ABP REC Deliveries'!$E273,'ABP REC Calc'!$B$6:$B$69,'ABP REC Deliveries'!$F273),
IF(Z$4&gt;$G273,Y273*(1-Inputs_ByYear!$D$4),0)),0)</f>
        <v>0</v>
      </c>
      <c r="AA273" s="248">
        <f>IF((AA$4-$G273)&lt;($C273+$B273),IF(AA$4=$G273+$B273,SUMIFS(INDEX('ABP REC Calc'!$G$6:$AB$69,,MATCH('ABP REC Deliveries'!$H273,'ABP REC Calc'!$G$5:$AB$5,0)),'ABP REC Calc'!$C$6:$C$69,'ABP REC Deliveries'!$E273,'ABP REC Calc'!$B$6:$B$69,'ABP REC Deliveries'!$F273),
IF(AA$4&gt;$G273,Z273*(1-Inputs_ByYear!$D$4),0)),0)</f>
        <v>0</v>
      </c>
      <c r="AB273" s="248">
        <f>IF((AB$4-$G273)&lt;($C273+$B273),IF(AB$4=$G273+$B273,SUMIFS(INDEX('ABP REC Calc'!$G$6:$AB$69,,MATCH('ABP REC Deliveries'!$H273,'ABP REC Calc'!$G$5:$AB$5,0)),'ABP REC Calc'!$C$6:$C$69,'ABP REC Deliveries'!$E273,'ABP REC Calc'!$B$6:$B$69,'ABP REC Deliveries'!$F273),
IF(AB$4&gt;$G273,AA273*(1-Inputs_ByYear!$D$4),0)),0)</f>
        <v>0</v>
      </c>
      <c r="AC273" s="248">
        <f>IF((AC$4-$G273)&lt;($C273+$B273),IF(AC$4=$G273+$B273,SUMIFS(INDEX('ABP REC Calc'!$G$6:$AB$69,,MATCH('ABP REC Deliveries'!$H273,'ABP REC Calc'!$G$5:$AB$5,0)),'ABP REC Calc'!$C$6:$C$69,'ABP REC Deliveries'!$E273,'ABP REC Calc'!$B$6:$B$69,'ABP REC Deliveries'!$F273),
IF(AC$4&gt;$G273,AB273*(1-Inputs_ByYear!$D$4),0)),0)</f>
        <v>0</v>
      </c>
      <c r="AD273" s="248">
        <f>IF((AD$4-$G273)&lt;($C273+$B273),IF(AD$4=$G273+$B273,SUMIFS(INDEX('ABP REC Calc'!$G$6:$AB$69,,MATCH('ABP REC Deliveries'!$H273,'ABP REC Calc'!$G$5:$AB$5,0)),'ABP REC Calc'!$C$6:$C$69,'ABP REC Deliveries'!$E273,'ABP REC Calc'!$B$6:$B$69,'ABP REC Deliveries'!$F273),
IF(AD$4&gt;$G273,AC273*(1-Inputs_ByYear!$D$4),0)),0)</f>
        <v>72743.254611079523</v>
      </c>
    </row>
    <row r="274" spans="2:30" ht="14.45" customHeight="1">
      <c r="B274" s="64">
        <v>1</v>
      </c>
      <c r="C274" s="64">
        <v>15</v>
      </c>
      <c r="D274" s="64" t="s">
        <v>229</v>
      </c>
      <c r="E274" s="234" t="s">
        <v>211</v>
      </c>
      <c r="F274" s="231" t="s">
        <v>231</v>
      </c>
      <c r="G274" s="231">
        <f t="shared" si="12"/>
        <v>2045</v>
      </c>
      <c r="H274" s="239" t="s">
        <v>43</v>
      </c>
      <c r="I274" s="247">
        <v>0</v>
      </c>
      <c r="J274" s="248">
        <f>IF((J$4-$G274)&lt;($C274+$B274),IF(J$4=$G274+$B274,SUMIFS(INDEX('ABP REC Calc'!$G$6:$AB$69,,MATCH('ABP REC Deliveries'!$H274,'ABP REC Calc'!$G$5:$AB$5,0)),'ABP REC Calc'!$C$6:$C$69,'ABP REC Deliveries'!$E274,'ABP REC Calc'!$B$6:$B$69,'ABP REC Deliveries'!$F274),
IF(J$4&gt;$G274,I274*(1-Inputs_ByYear!$D$4),0)),0)</f>
        <v>0</v>
      </c>
      <c r="K274" s="248">
        <f>IF((K$4-$G274)&lt;($C274+$B274),IF(K$4=$G274+$B274,SUMIFS(INDEX('ABP REC Calc'!$G$6:$AB$69,,MATCH('ABP REC Deliveries'!$H274,'ABP REC Calc'!$G$5:$AB$5,0)),'ABP REC Calc'!$C$6:$C$69,'ABP REC Deliveries'!$E274,'ABP REC Calc'!$B$6:$B$69,'ABP REC Deliveries'!$F274),
IF(K$4&gt;$G274,J274*(1-Inputs_ByYear!$D$4),0)),0)</f>
        <v>0</v>
      </c>
      <c r="L274" s="248">
        <f>IF((L$4-$G274)&lt;($C274+$B274),IF(L$4=$G274+$B274,SUMIFS(INDEX('ABP REC Calc'!$G$6:$AB$69,,MATCH('ABP REC Deliveries'!$H274,'ABP REC Calc'!$G$5:$AB$5,0)),'ABP REC Calc'!$C$6:$C$69,'ABP REC Deliveries'!$E274,'ABP REC Calc'!$B$6:$B$69,'ABP REC Deliveries'!$F274),
IF(L$4&gt;$G274,K274*(1-Inputs_ByYear!$D$4),0)),0)</f>
        <v>0</v>
      </c>
      <c r="M274" s="248">
        <f>IF((M$4-$G274)&lt;($C274+$B274),IF(M$4=$G274+$B274,SUMIFS(INDEX('ABP REC Calc'!$G$6:$AB$69,,MATCH('ABP REC Deliveries'!$H274,'ABP REC Calc'!$G$5:$AB$5,0)),'ABP REC Calc'!$C$6:$C$69,'ABP REC Deliveries'!$E274,'ABP REC Calc'!$B$6:$B$69,'ABP REC Deliveries'!$F274),
IF(M$4&gt;$G274,L274*(1-Inputs_ByYear!$D$4),0)),0)</f>
        <v>0</v>
      </c>
      <c r="N274" s="248">
        <f>IF((N$4-$G274)&lt;($C274+$B274),IF(N$4=$G274+$B274,SUMIFS(INDEX('ABP REC Calc'!$G$6:$AB$69,,MATCH('ABP REC Deliveries'!$H274,'ABP REC Calc'!$G$5:$AB$5,0)),'ABP REC Calc'!$C$6:$C$69,'ABP REC Deliveries'!$E274,'ABP REC Calc'!$B$6:$B$69,'ABP REC Deliveries'!$F274),
IF(N$4&gt;$G274,M274*(1-Inputs_ByYear!$D$4),0)),0)</f>
        <v>0</v>
      </c>
      <c r="O274" s="248">
        <f>IF((O$4-$G274)&lt;($C274+$B274),IF(O$4=$G274+$B274,SUMIFS(INDEX('ABP REC Calc'!$G$6:$AB$69,,MATCH('ABP REC Deliveries'!$H274,'ABP REC Calc'!$G$5:$AB$5,0)),'ABP REC Calc'!$C$6:$C$69,'ABP REC Deliveries'!$E274,'ABP REC Calc'!$B$6:$B$69,'ABP REC Deliveries'!$F274),
IF(O$4&gt;$G274,N274*(1-Inputs_ByYear!$D$4),0)),0)</f>
        <v>0</v>
      </c>
      <c r="P274" s="248">
        <f>IF((P$4-$G274)&lt;($C274+$B274),IF(P$4=$G274+$B274,SUMIFS(INDEX('ABP REC Calc'!$G$6:$AB$69,,MATCH('ABP REC Deliveries'!$H274,'ABP REC Calc'!$G$5:$AB$5,0)),'ABP REC Calc'!$C$6:$C$69,'ABP REC Deliveries'!$E274,'ABP REC Calc'!$B$6:$B$69,'ABP REC Deliveries'!$F274),
IF(P$4&gt;$G274,O274*(1-Inputs_ByYear!$D$4),0)),0)</f>
        <v>0</v>
      </c>
      <c r="Q274" s="248">
        <f>IF((Q$4-$G274)&lt;($C274+$B274),IF(Q$4=$G274+$B274,SUMIFS(INDEX('ABP REC Calc'!$G$6:$AB$69,,MATCH('ABP REC Deliveries'!$H274,'ABP REC Calc'!$G$5:$AB$5,0)),'ABP REC Calc'!$C$6:$C$69,'ABP REC Deliveries'!$E274,'ABP REC Calc'!$B$6:$B$69,'ABP REC Deliveries'!$F274),
IF(Q$4&gt;$G274,P274*(1-Inputs_ByYear!$D$4),0)),0)</f>
        <v>0</v>
      </c>
      <c r="R274" s="248">
        <f>IF((R$4-$G274)&lt;($C274+$B274),IF(R$4=$G274+$B274,SUMIFS(INDEX('ABP REC Calc'!$G$6:$AB$69,,MATCH('ABP REC Deliveries'!$H274,'ABP REC Calc'!$G$5:$AB$5,0)),'ABP REC Calc'!$C$6:$C$69,'ABP REC Deliveries'!$E274,'ABP REC Calc'!$B$6:$B$69,'ABP REC Deliveries'!$F274),
IF(R$4&gt;$G274,Q274*(1-Inputs_ByYear!$D$4),0)),0)</f>
        <v>0</v>
      </c>
      <c r="S274" s="248">
        <f>IF((S$4-$G274)&lt;($C274+$B274),IF(S$4=$G274+$B274,SUMIFS(INDEX('ABP REC Calc'!$G$6:$AB$69,,MATCH('ABP REC Deliveries'!$H274,'ABP REC Calc'!$G$5:$AB$5,0)),'ABP REC Calc'!$C$6:$C$69,'ABP REC Deliveries'!$E274,'ABP REC Calc'!$B$6:$B$69,'ABP REC Deliveries'!$F274),
IF(S$4&gt;$G274,R274*(1-Inputs_ByYear!$D$4),0)),0)</f>
        <v>0</v>
      </c>
      <c r="T274" s="248">
        <f>IF((T$4-$G274)&lt;($C274+$B274),IF(T$4=$G274+$B274,SUMIFS(INDEX('ABP REC Calc'!$G$6:$AB$69,,MATCH('ABP REC Deliveries'!$H274,'ABP REC Calc'!$G$5:$AB$5,0)),'ABP REC Calc'!$C$6:$C$69,'ABP REC Deliveries'!$E274,'ABP REC Calc'!$B$6:$B$69,'ABP REC Deliveries'!$F274),
IF(T$4&gt;$G274,S274*(1-Inputs_ByYear!$D$4),0)),0)</f>
        <v>0</v>
      </c>
      <c r="U274" s="248">
        <f>IF((U$4-$G274)&lt;($C274+$B274),IF(U$4=$G274+$B274,SUMIFS(INDEX('ABP REC Calc'!$G$6:$AB$69,,MATCH('ABP REC Deliveries'!$H274,'ABP REC Calc'!$G$5:$AB$5,0)),'ABP REC Calc'!$C$6:$C$69,'ABP REC Deliveries'!$E274,'ABP REC Calc'!$B$6:$B$69,'ABP REC Deliveries'!$F274),
IF(U$4&gt;$G274,T274*(1-Inputs_ByYear!$D$4),0)),0)</f>
        <v>0</v>
      </c>
      <c r="V274" s="248">
        <f>IF((V$4-$G274)&lt;($C274+$B274),IF(V$4=$G274+$B274,SUMIFS(INDEX('ABP REC Calc'!$G$6:$AB$69,,MATCH('ABP REC Deliveries'!$H274,'ABP REC Calc'!$G$5:$AB$5,0)),'ABP REC Calc'!$C$6:$C$69,'ABP REC Deliveries'!$E274,'ABP REC Calc'!$B$6:$B$69,'ABP REC Deliveries'!$F274),
IF(V$4&gt;$G274,U274*(1-Inputs_ByYear!$D$4),0)),0)</f>
        <v>0</v>
      </c>
      <c r="W274" s="248">
        <f>IF((W$4-$G274)&lt;($C274+$B274),IF(W$4=$G274+$B274,SUMIFS(INDEX('ABP REC Calc'!$G$6:$AB$69,,MATCH('ABP REC Deliveries'!$H274,'ABP REC Calc'!$G$5:$AB$5,0)),'ABP REC Calc'!$C$6:$C$69,'ABP REC Deliveries'!$E274,'ABP REC Calc'!$B$6:$B$69,'ABP REC Deliveries'!$F274),
IF(W$4&gt;$G274,V274*(1-Inputs_ByYear!$D$4),0)),0)</f>
        <v>0</v>
      </c>
      <c r="X274" s="248">
        <f>IF((X$4-$G274)&lt;($C274+$B274),IF(X$4=$G274+$B274,SUMIFS(INDEX('ABP REC Calc'!$G$6:$AB$69,,MATCH('ABP REC Deliveries'!$H274,'ABP REC Calc'!$G$5:$AB$5,0)),'ABP REC Calc'!$C$6:$C$69,'ABP REC Deliveries'!$E274,'ABP REC Calc'!$B$6:$B$69,'ABP REC Deliveries'!$F274),
IF(X$4&gt;$G274,W274*(1-Inputs_ByYear!$D$4),0)),0)</f>
        <v>0</v>
      </c>
      <c r="Y274" s="248">
        <f>IF((Y$4-$G274)&lt;($C274+$B274),IF(Y$4=$G274+$B274,SUMIFS(INDEX('ABP REC Calc'!$G$6:$AB$69,,MATCH('ABP REC Deliveries'!$H274,'ABP REC Calc'!$G$5:$AB$5,0)),'ABP REC Calc'!$C$6:$C$69,'ABP REC Deliveries'!$E274,'ABP REC Calc'!$B$6:$B$69,'ABP REC Deliveries'!$F274),
IF(Y$4&gt;$G274,X274*(1-Inputs_ByYear!$D$4),0)),0)</f>
        <v>0</v>
      </c>
      <c r="Z274" s="248">
        <f>IF((Z$4-$G274)&lt;($C274+$B274),IF(Z$4=$G274+$B274,SUMIFS(INDEX('ABP REC Calc'!$G$6:$AB$69,,MATCH('ABP REC Deliveries'!$H274,'ABP REC Calc'!$G$5:$AB$5,0)),'ABP REC Calc'!$C$6:$C$69,'ABP REC Deliveries'!$E274,'ABP REC Calc'!$B$6:$B$69,'ABP REC Deliveries'!$F274),
IF(Z$4&gt;$G274,Y274*(1-Inputs_ByYear!$D$4),0)),0)</f>
        <v>0</v>
      </c>
      <c r="AA274" s="248">
        <f>IF((AA$4-$G274)&lt;($C274+$B274),IF(AA$4=$G274+$B274,SUMIFS(INDEX('ABP REC Calc'!$G$6:$AB$69,,MATCH('ABP REC Deliveries'!$H274,'ABP REC Calc'!$G$5:$AB$5,0)),'ABP REC Calc'!$C$6:$C$69,'ABP REC Deliveries'!$E274,'ABP REC Calc'!$B$6:$B$69,'ABP REC Deliveries'!$F274),
IF(AA$4&gt;$G274,Z274*(1-Inputs_ByYear!$D$4),0)),0)</f>
        <v>0</v>
      </c>
      <c r="AB274" s="248">
        <f>IF((AB$4-$G274)&lt;($C274+$B274),IF(AB$4=$G274+$B274,SUMIFS(INDEX('ABP REC Calc'!$G$6:$AB$69,,MATCH('ABP REC Deliveries'!$H274,'ABP REC Calc'!$G$5:$AB$5,0)),'ABP REC Calc'!$C$6:$C$69,'ABP REC Deliveries'!$E274,'ABP REC Calc'!$B$6:$B$69,'ABP REC Deliveries'!$F274),
IF(AB$4&gt;$G274,AA274*(1-Inputs_ByYear!$D$4),0)),0)</f>
        <v>0</v>
      </c>
      <c r="AC274" s="248">
        <f>IF((AC$4-$G274)&lt;($C274+$B274),IF(AC$4=$G274+$B274,SUMIFS(INDEX('ABP REC Calc'!$G$6:$AB$69,,MATCH('ABP REC Deliveries'!$H274,'ABP REC Calc'!$G$5:$AB$5,0)),'ABP REC Calc'!$C$6:$C$69,'ABP REC Deliveries'!$E274,'ABP REC Calc'!$B$6:$B$69,'ABP REC Deliveries'!$F274),
IF(AC$4&gt;$G274,AB274*(1-Inputs_ByYear!$D$4),0)),0)</f>
        <v>0</v>
      </c>
      <c r="AD274" s="248">
        <f>IF((AD$4-$G274)&lt;($C274+$B274),IF(AD$4=$G274+$B274,SUMIFS(INDEX('ABP REC Calc'!$G$6:$AB$69,,MATCH('ABP REC Deliveries'!$H274,'ABP REC Calc'!$G$5:$AB$5,0)),'ABP REC Calc'!$C$6:$C$69,'ABP REC Deliveries'!$E274,'ABP REC Calc'!$B$6:$B$69,'ABP REC Deliveries'!$F274),
IF(AD$4&gt;$G274,AC274*(1-Inputs_ByYear!$D$4),0)),0)</f>
        <v>0</v>
      </c>
    </row>
  </sheetData>
  <mergeCells count="1">
    <mergeCell ref="F4:G4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6A7A9-9360-544F-B7D7-40FFC7AD8723}">
  <sheetPr>
    <tabColor theme="7" tint="0.79998168889431442"/>
    <pageSetUpPr autoPageBreaks="0"/>
  </sheetPr>
  <dimension ref="A1:AG274"/>
  <sheetViews>
    <sheetView zoomScale="70" zoomScaleNormal="70" workbookViewId="0">
      <selection activeCell="H5" sqref="H5"/>
    </sheetView>
  </sheetViews>
  <sheetFormatPr defaultColWidth="11" defaultRowHeight="12"/>
  <cols>
    <col min="1" max="1" width="11" style="79"/>
    <col min="2" max="2" width="13.5703125" style="79" bestFit="1" customWidth="1"/>
    <col min="3" max="3" width="21.85546875" style="200" bestFit="1" customWidth="1"/>
    <col min="4" max="4" width="12.140625" style="233" bestFit="1" customWidth="1"/>
    <col min="5" max="5" width="10.42578125" style="200" bestFit="1" customWidth="1"/>
    <col min="6" max="6" width="23.5703125" style="200" bestFit="1" customWidth="1"/>
    <col min="7" max="7" width="5.5703125" style="200" customWidth="1"/>
    <col min="8" max="8" width="21.42578125" style="79" bestFit="1" customWidth="1"/>
    <col min="9" max="33" width="12.5703125" style="79" customWidth="1"/>
    <col min="34" max="16384" width="11" style="79"/>
  </cols>
  <sheetData>
    <row r="1" spans="1:33" ht="15.95" customHeight="1">
      <c r="A1" s="229"/>
      <c r="J1" s="235"/>
      <c r="K1" s="236"/>
    </row>
    <row r="2" spans="1:33" ht="15.95" customHeight="1" thickBot="1">
      <c r="A2" s="229"/>
      <c r="B2" s="209" t="s">
        <v>310</v>
      </c>
      <c r="J2" s="235"/>
      <c r="K2" s="236"/>
    </row>
    <row r="3" spans="1:33" ht="15.95" customHeight="1">
      <c r="A3" s="229"/>
      <c r="J3" s="235"/>
      <c r="K3" s="236"/>
    </row>
    <row r="4" spans="1:33" ht="14.45" customHeight="1">
      <c r="B4" s="200"/>
      <c r="E4" s="356" t="s">
        <v>304</v>
      </c>
      <c r="F4" s="356"/>
      <c r="H4" s="245" t="s">
        <v>244</v>
      </c>
      <c r="I4" s="120">
        <f>VALUE(LEFT(I5, FIND("-", I5)-1))</f>
        <v>2024</v>
      </c>
      <c r="J4" s="120">
        <f t="shared" ref="J4:AG4" si="0">VALUE(LEFT(J5, FIND("-", J5)-1))</f>
        <v>2025</v>
      </c>
      <c r="K4" s="120">
        <f t="shared" si="0"/>
        <v>2026</v>
      </c>
      <c r="L4" s="120">
        <f t="shared" si="0"/>
        <v>2027</v>
      </c>
      <c r="M4" s="120">
        <f t="shared" si="0"/>
        <v>2028</v>
      </c>
      <c r="N4" s="120">
        <f t="shared" si="0"/>
        <v>2029</v>
      </c>
      <c r="O4" s="120">
        <f t="shared" si="0"/>
        <v>2030</v>
      </c>
      <c r="P4" s="120">
        <f t="shared" si="0"/>
        <v>2031</v>
      </c>
      <c r="Q4" s="120">
        <f t="shared" si="0"/>
        <v>2032</v>
      </c>
      <c r="R4" s="120">
        <f t="shared" si="0"/>
        <v>2033</v>
      </c>
      <c r="S4" s="120">
        <f t="shared" si="0"/>
        <v>2034</v>
      </c>
      <c r="T4" s="120">
        <f t="shared" si="0"/>
        <v>2035</v>
      </c>
      <c r="U4" s="120">
        <f t="shared" si="0"/>
        <v>2036</v>
      </c>
      <c r="V4" s="120">
        <f t="shared" si="0"/>
        <v>2037</v>
      </c>
      <c r="W4" s="120">
        <f t="shared" si="0"/>
        <v>2038</v>
      </c>
      <c r="X4" s="120">
        <f t="shared" si="0"/>
        <v>2039</v>
      </c>
      <c r="Y4" s="120">
        <f t="shared" si="0"/>
        <v>2040</v>
      </c>
      <c r="Z4" s="120">
        <f t="shared" si="0"/>
        <v>2041</v>
      </c>
      <c r="AA4" s="120">
        <f t="shared" si="0"/>
        <v>2042</v>
      </c>
      <c r="AB4" s="120">
        <f t="shared" si="0"/>
        <v>2043</v>
      </c>
      <c r="AC4" s="120">
        <f t="shared" si="0"/>
        <v>2044</v>
      </c>
      <c r="AD4" s="120">
        <f t="shared" si="0"/>
        <v>2045</v>
      </c>
      <c r="AE4" s="120">
        <f t="shared" si="0"/>
        <v>2046</v>
      </c>
      <c r="AF4" s="120">
        <f t="shared" si="0"/>
        <v>2047</v>
      </c>
      <c r="AG4" s="120">
        <f t="shared" si="0"/>
        <v>2048</v>
      </c>
    </row>
    <row r="5" spans="1:33" ht="14.45" customHeight="1">
      <c r="B5" s="346" t="s">
        <v>305</v>
      </c>
      <c r="C5" s="346" t="s">
        <v>311</v>
      </c>
      <c r="D5" s="232" t="s">
        <v>165</v>
      </c>
      <c r="E5" s="346" t="s">
        <v>308</v>
      </c>
      <c r="F5" s="346" t="s">
        <v>70</v>
      </c>
      <c r="G5" s="346"/>
      <c r="H5" s="237" t="s">
        <v>312</v>
      </c>
      <c r="I5" s="238" t="s">
        <v>22</v>
      </c>
      <c r="J5" s="238" t="s">
        <v>23</v>
      </c>
      <c r="K5" s="238" t="s">
        <v>24</v>
      </c>
      <c r="L5" s="238" t="s">
        <v>25</v>
      </c>
      <c r="M5" s="238" t="s">
        <v>26</v>
      </c>
      <c r="N5" s="238" t="s">
        <v>27</v>
      </c>
      <c r="O5" s="238" t="s">
        <v>28</v>
      </c>
      <c r="P5" s="238" t="s">
        <v>29</v>
      </c>
      <c r="Q5" s="238" t="s">
        <v>30</v>
      </c>
      <c r="R5" s="238" t="s">
        <v>31</v>
      </c>
      <c r="S5" s="238" t="s">
        <v>32</v>
      </c>
      <c r="T5" s="238" t="s">
        <v>33</v>
      </c>
      <c r="U5" s="238" t="s">
        <v>34</v>
      </c>
      <c r="V5" s="238" t="s">
        <v>35</v>
      </c>
      <c r="W5" s="238" t="s">
        <v>36</v>
      </c>
      <c r="X5" s="238" t="s">
        <v>37</v>
      </c>
      <c r="Y5" s="238" t="s">
        <v>38</v>
      </c>
      <c r="Z5" s="238" t="s">
        <v>39</v>
      </c>
      <c r="AA5" s="238" t="s">
        <v>40</v>
      </c>
      <c r="AB5" s="238" t="s">
        <v>41</v>
      </c>
      <c r="AC5" s="238" t="s">
        <v>42</v>
      </c>
      <c r="AD5" s="238" t="s">
        <v>43</v>
      </c>
      <c r="AE5" s="238" t="s">
        <v>313</v>
      </c>
      <c r="AF5" s="238" t="s">
        <v>314</v>
      </c>
      <c r="AG5" s="238" t="s">
        <v>315</v>
      </c>
    </row>
    <row r="6" spans="1:33" ht="14.45" customHeight="1">
      <c r="B6" s="64">
        <v>0</v>
      </c>
      <c r="C6" s="64">
        <v>0.5</v>
      </c>
      <c r="D6" s="234" t="s">
        <v>206</v>
      </c>
      <c r="E6" s="231" t="s">
        <v>230</v>
      </c>
      <c r="F6" s="231">
        <f>VALUE(LEFT(H6, FIND("-", H6)-1))</f>
        <v>2024</v>
      </c>
      <c r="G6" s="231"/>
      <c r="H6" s="239" t="s">
        <v>22</v>
      </c>
      <c r="I6" s="246">
        <f>IF(I$4=$F6+$B6,SUMIFS('ABP REC Calc'!F$75:F$138,'ABP REC Calc'!$C$75:$C$138,'ABP REC Spend'!$D6,'ABP REC Calc'!$B$75:$B$138,'ABP REC Spend'!$E6)*$C6,
IF(AND(H6&gt;0,(I$4-$F6)=(1+$B6)),((H6/$C6)-H6)/1,
(IF(AND((I$4-$F6)&lt;(1+$B6),(I$4-$F6)&gt;1),H6,0))))</f>
        <v>0</v>
      </c>
      <c r="J6" s="246">
        <f>IF(J$4=$F6+$B6,SUMIFS('ABP REC Calc'!G$75:G$138,'ABP REC Calc'!$C$75:$C$138,'ABP REC Spend'!$D6,'ABP REC Calc'!$B$75:$B$138,'ABP REC Spend'!$E6)*$C6,
IF(AND(I6&gt;0,(J$4-$F6)=(1+$B6)),((I6/$C6)-I6)/1,
(IF(AND((J$4-$F6)&lt;(1+$B6),(J$4-$F6)&gt;1),I6,0))))</f>
        <v>0</v>
      </c>
      <c r="K6" s="246">
        <f>IF(K$4=$F6+$B6,SUMIFS('ABP REC Calc'!H$75:H$138,'ABP REC Calc'!$C$75:$C$138,'ABP REC Spend'!$D6,'ABP REC Calc'!$B$75:$B$138,'ABP REC Spend'!$E6)*$C6,
IF(AND(J6&gt;0,(K$4-$F6)=(1+$B6)),((J6/$C6)-J6)/1,
(IF(AND((K$4-$F6)&lt;(1+$B6),(K$4-$F6)&gt;1),J6,0))))</f>
        <v>0</v>
      </c>
      <c r="L6" s="246">
        <f>IF(L$4=$F6+$B6,SUMIFS('ABP REC Calc'!I$75:I$138,'ABP REC Calc'!$C$75:$C$138,'ABP REC Spend'!$D6,'ABP REC Calc'!$B$75:$B$138,'ABP REC Spend'!$E6)*$C6,
IF(AND(K6&gt;0,(L$4-$F6)=(1+$B6)),((K6/$C6)-K6)/1,
(IF(AND((L$4-$F6)&lt;(1+$B6),(L$4-$F6)&gt;1),K6,0))))</f>
        <v>0</v>
      </c>
      <c r="M6" s="246">
        <f>IF(M$4=$F6+$B6,SUMIFS('ABP REC Calc'!J$75:J$138,'ABP REC Calc'!$C$75:$C$138,'ABP REC Spend'!$D6,'ABP REC Calc'!$B$75:$B$138,'ABP REC Spend'!$E6)*$C6,
IF(AND(L6&gt;0,(M$4-$F6)=(1+$B6)),((L6/$C6)-L6)/1,
(IF(AND((M$4-$F6)&lt;(1+$B6),(M$4-$F6)&gt;1),L6,0))))</f>
        <v>0</v>
      </c>
      <c r="N6" s="246">
        <f>IF(N$4=$F6+$B6,SUMIFS('ABP REC Calc'!K$75:K$138,'ABP REC Calc'!$C$75:$C$138,'ABP REC Spend'!$D6,'ABP REC Calc'!$B$75:$B$138,'ABP REC Spend'!$E6)*$C6,
IF(AND(M6&gt;0,(N$4-$F6)=(1+$B6)),((M6/$C6)-M6)/1,
(IF(AND((N$4-$F6)&lt;(1+$B6),(N$4-$F6)&gt;1),M6,0))))</f>
        <v>0</v>
      </c>
      <c r="O6" s="246">
        <f>IF(O$4=$F6+$B6,SUMIFS('ABP REC Calc'!L$75:L$138,'ABP REC Calc'!$C$75:$C$138,'ABP REC Spend'!$D6,'ABP REC Calc'!$B$75:$B$138,'ABP REC Spend'!$E6)*$C6,
IF(AND(N6&gt;0,(O$4-$F6)=(1+$B6)),((N6/$C6)-N6)/1,
(IF(AND((O$4-$F6)&lt;(1+$B6),(O$4-$F6)&gt;1),N6,0))))</f>
        <v>0</v>
      </c>
      <c r="P6" s="246">
        <f>IF(P$4=$F6+$B6,SUMIFS('ABP REC Calc'!M$75:M$138,'ABP REC Calc'!$C$75:$C$138,'ABP REC Spend'!$D6,'ABP REC Calc'!$B$75:$B$138,'ABP REC Spend'!$E6)*$C6,
IF(AND(O6&gt;0,(P$4-$F6)=(1+$B6)),((O6/$C6)-O6)/1,
(IF(AND((P$4-$F6)&lt;(1+$B6),(P$4-$F6)&gt;1),O6,0))))</f>
        <v>0</v>
      </c>
      <c r="Q6" s="246">
        <f>IF(Q$4=$F6+$B6,SUMIFS('ABP REC Calc'!N$75:N$138,'ABP REC Calc'!$C$75:$C$138,'ABP REC Spend'!$D6,'ABP REC Calc'!$B$75:$B$138,'ABP REC Spend'!$E6)*$C6,
IF(AND(P6&gt;0,(Q$4-$F6)=(1+$B6)),((P6/$C6)-P6)/1,
(IF(AND((Q$4-$F6)&lt;(1+$B6),(Q$4-$F6)&gt;1),P6,0))))</f>
        <v>0</v>
      </c>
      <c r="R6" s="246">
        <f>IF(R$4=$F6+$B6,SUMIFS('ABP REC Calc'!O$75:O$138,'ABP REC Calc'!$C$75:$C$138,'ABP REC Spend'!$D6,'ABP REC Calc'!$B$75:$B$138,'ABP REC Spend'!$E6)*$C6,
IF(AND(Q6&gt;0,(R$4-$F6)=(1+$B6)),((Q6/$C6)-Q6)/1,
(IF(AND((R$4-$F6)&lt;(1+$B6),(R$4-$F6)&gt;1),Q6,0))))</f>
        <v>0</v>
      </c>
      <c r="S6" s="246">
        <f>IF(S$4=$F6+$B6,SUMIFS('ABP REC Calc'!P$75:P$138,'ABP REC Calc'!$C$75:$C$138,'ABP REC Spend'!$D6,'ABP REC Calc'!$B$75:$B$138,'ABP REC Spend'!$E6)*$C6,
IF(AND(R6&gt;0,(S$4-$F6)=(1+$B6)),((R6/$C6)-R6)/1,
(IF(AND((S$4-$F6)&lt;(1+$B6),(S$4-$F6)&gt;1),R6,0))))</f>
        <v>0</v>
      </c>
      <c r="T6" s="246">
        <f>IF(T$4=$F6+$B6,SUMIFS('ABP REC Calc'!Q$75:Q$138,'ABP REC Calc'!$C$75:$C$138,'ABP REC Spend'!$D6,'ABP REC Calc'!$B$75:$B$138,'ABP REC Spend'!$E6)*$C6,
IF(AND(S6&gt;0,(T$4-$F6)=(1+$B6)),((S6/$C6)-S6)/1,
(IF(AND((T$4-$F6)&lt;(1+$B6),(T$4-$F6)&gt;1),S6,0))))</f>
        <v>0</v>
      </c>
      <c r="U6" s="246">
        <f>IF(U$4=$F6+$B6,SUMIFS('ABP REC Calc'!R$75:R$138,'ABP REC Calc'!$C$75:$C$138,'ABP REC Spend'!$D6,'ABP REC Calc'!$B$75:$B$138,'ABP REC Spend'!$E6)*$C6,
IF(AND(T6&gt;0,(U$4-$F6)=(1+$B6)),((T6/$C6)-T6)/1,
(IF(AND((U$4-$F6)&lt;(1+$B6),(U$4-$F6)&gt;1),T6,0))))</f>
        <v>0</v>
      </c>
      <c r="V6" s="246">
        <f>IF(V$4=$F6+$B6,SUMIFS('ABP REC Calc'!S$75:S$138,'ABP REC Calc'!$C$75:$C$138,'ABP REC Spend'!$D6,'ABP REC Calc'!$B$75:$B$138,'ABP REC Spend'!$E6)*$C6,
IF(AND(U6&gt;0,(V$4-$F6)=(1+$B6)),((U6/$C6)-U6)/1,
(IF(AND((V$4-$F6)&lt;(1+$B6),(V$4-$F6)&gt;1),U6,0))))</f>
        <v>0</v>
      </c>
      <c r="W6" s="246">
        <f>IF(W$4=$F6+$B6,SUMIFS('ABP REC Calc'!T$75:T$138,'ABP REC Calc'!$C$75:$C$138,'ABP REC Spend'!$D6,'ABP REC Calc'!$B$75:$B$138,'ABP REC Spend'!$E6)*$C6,
IF(AND(V6&gt;0,(W$4-$F6)=(1+$B6)),((V6/$C6)-V6)/1,
(IF(AND((W$4-$F6)&lt;(1+$B6),(W$4-$F6)&gt;1),V6,0))))</f>
        <v>0</v>
      </c>
      <c r="X6" s="246">
        <f>IF(X$4=$F6+$B6,SUMIFS('ABP REC Calc'!U$75:U$138,'ABP REC Calc'!$C$75:$C$138,'ABP REC Spend'!$D6,'ABP REC Calc'!$B$75:$B$138,'ABP REC Spend'!$E6)*$C6,
IF(AND(W6&gt;0,(X$4-$F6)=(1+$B6)),((W6/$C6)-W6)/1,
(IF(AND((X$4-$F6)&lt;(1+$B6),(X$4-$F6)&gt;1),W6,0))))</f>
        <v>0</v>
      </c>
      <c r="Y6" s="246">
        <f>IF(Y$4=$F6+$B6,SUMIFS('ABP REC Calc'!V$75:V$138,'ABP REC Calc'!$C$75:$C$138,'ABP REC Spend'!$D6,'ABP REC Calc'!$B$75:$B$138,'ABP REC Spend'!$E6)*$C6,
IF(AND(X6&gt;0,(Y$4-$F6)=(1+$B6)),((X6/$C6)-X6)/1,
(IF(AND((Y$4-$F6)&lt;(1+$B6),(Y$4-$F6)&gt;1),X6,0))))</f>
        <v>0</v>
      </c>
      <c r="Z6" s="246">
        <f>IF(Z$4=$F6+$B6,SUMIFS('ABP REC Calc'!W$75:W$138,'ABP REC Calc'!$C$75:$C$138,'ABP REC Spend'!$D6,'ABP REC Calc'!$B$75:$B$138,'ABP REC Spend'!$E6)*$C6,
IF(AND(Y6&gt;0,(Z$4-$F6)=(1+$B6)),((Y6/$C6)-Y6)/1,
(IF(AND((Z$4-$F6)&lt;(1+$B6),(Z$4-$F6)&gt;1),Y6,0))))</f>
        <v>0</v>
      </c>
      <c r="AA6" s="246">
        <f>IF(AA$4=$F6+$B6,SUMIFS('ABP REC Calc'!X$75:X$138,'ABP REC Calc'!$C$75:$C$138,'ABP REC Spend'!$D6,'ABP REC Calc'!$B$75:$B$138,'ABP REC Spend'!$E6)*$C6,
IF(AND(Z6&gt;0,(AA$4-$F6)=(1+$B6)),((Z6/$C6)-Z6)/1,
(IF(AND((AA$4-$F6)&lt;(1+$B6),(AA$4-$F6)&gt;1),Z6,0))))</f>
        <v>0</v>
      </c>
      <c r="AB6" s="246">
        <f>IF(AB$4=$F6+$B6,SUMIFS('ABP REC Calc'!Y$75:Y$138,'ABP REC Calc'!$C$75:$C$138,'ABP REC Spend'!$D6,'ABP REC Calc'!$B$75:$B$138,'ABP REC Spend'!$E6)*$C6,
IF(AND(AA6&gt;0,(AB$4-$F6)=(1+$B6)),((AA6/$C6)-AA6)/1,
(IF(AND((AB$4-$F6)&lt;(1+$B6),(AB$4-$F6)&gt;1),AA6,0))))</f>
        <v>0</v>
      </c>
      <c r="AC6" s="246">
        <f>IF(AC$4=$F6+$B6,SUMIFS('ABP REC Calc'!Z$75:Z$138,'ABP REC Calc'!$C$75:$C$138,'ABP REC Spend'!$D6,'ABP REC Calc'!$B$75:$B$138,'ABP REC Spend'!$E6)*$C6,
IF(AND(AB6&gt;0,(AC$4-$F6)=(1+$B6)),((AB6/$C6)-AB6)/1,
(IF(AND((AC$4-$F6)&lt;(1+$B6),(AC$4-$F6)&gt;1),AB6,0))))</f>
        <v>0</v>
      </c>
      <c r="AD6" s="246">
        <f>IF(AD$4=$F6+$B6,SUMIFS('ABP REC Calc'!AA$75:AA$138,'ABP REC Calc'!$C$75:$C$138,'ABP REC Spend'!$D6,'ABP REC Calc'!$B$75:$B$138,'ABP REC Spend'!$E6)*$C6,
IF(AND(AC6&gt;0,(AD$4-$F6)=(1+$B6)),((AC6/$C6)-AC6)/1,
(IF(AND((AD$4-$F6)&lt;(1+$B6),(AD$4-$F6)&gt;1),AC6,0))))</f>
        <v>0</v>
      </c>
      <c r="AE6" s="246">
        <f>IF(AE$4=$F6+$B6,SUMIFS('ABP REC Calc'!AB$75:AB$138,'ABP REC Calc'!$C$75:$C$138,'ABP REC Spend'!$D6,'ABP REC Calc'!$B$75:$B$138,'ABP REC Spend'!$E6)*$C6,
IF(AND(AD6&gt;0,(AE$4-$F6)=(1+$B6)),((AD6/$C6)-AD6)/1,
(IF(AND((AE$4-$F6)&lt;(1+$B6),(AE$4-$F6)&gt;1),AD6,0))))</f>
        <v>0</v>
      </c>
      <c r="AF6" s="246">
        <f>IF(AF$4=$F6+$B6,SUMIFS('ABP REC Calc'!AC$75:AC$138,'ABP REC Calc'!$C$75:$C$138,'ABP REC Spend'!$D6,'ABP REC Calc'!$B$75:$B$138,'ABP REC Spend'!$E6)*$C6,
IF(AND(AE6&gt;0,(AF$4-$F6)=(1+$B6)),((AE6/$C6)-AE6)/1,
(IF(AND((AF$4-$F6)&lt;(1+$B6),(AF$4-$F6)&gt;1),AE6,0))))</f>
        <v>0</v>
      </c>
      <c r="AG6" s="246">
        <f>IF(AG$4=$F6+$B6,SUMIFS('ABP REC Calc'!#REF!,'ABP REC Calc'!$C$75:$C$138,'ABP REC Spend'!$D6,'ABP REC Calc'!$B$75:$B$138,'ABP REC Spend'!$E6)*$C6,
IF(AND(AF6&gt;0,(AG$4-$F6)=(1+$B6)),((AF6/$C6)-AF6)/1,
(IF(AND((AG$4-$F6)&lt;(1+$B6),(AG$4-$F6)&gt;1),AF6,0))))</f>
        <v>0</v>
      </c>
    </row>
    <row r="7" spans="1:33" ht="14.45" customHeight="1">
      <c r="B7" s="64">
        <v>0</v>
      </c>
      <c r="C7" s="64">
        <v>0.5</v>
      </c>
      <c r="D7" s="234" t="s">
        <v>206</v>
      </c>
      <c r="E7" s="231" t="s">
        <v>230</v>
      </c>
      <c r="F7" s="231">
        <f t="shared" ref="F7:F27" si="1">VALUE(LEFT(H7, FIND("-", H7)-1))</f>
        <v>2025</v>
      </c>
      <c r="G7" s="231"/>
      <c r="H7" s="239" t="s">
        <v>23</v>
      </c>
      <c r="I7" s="246">
        <f>IF(I$4=$F7+$B7,SUMIFS('ABP REC Calc'!F$75:F$138,'ABP REC Calc'!$C$75:$C$138,'ABP REC Spend'!$D7,'ABP REC Calc'!$B$75:$B$138,'ABP REC Spend'!$E7)*$C7,
IF(AND(H7&gt;0,(I$4-$F7)=(1+$B7)),((H7/$C7)-H7)/1,
(IF(AND((I$4-$F7)&lt;(1+$B7),(I$4-$F7)&gt;1),H7,0))))</f>
        <v>0</v>
      </c>
      <c r="J7" s="246">
        <f>IF(J$4=$F7+$B7,SUMIFS('ABP REC Calc'!G$75:G$138,'ABP REC Calc'!$C$75:$C$138,'ABP REC Spend'!$D7,'ABP REC Calc'!$B$75:$B$138,'ABP REC Spend'!$E7)*$C7,
IF(AND(I7&gt;0,(J$4-$F7)=(1+$B7)),((I7/$C7)-I7)/1,
(IF(AND((J$4-$F7)&lt;(1+$B7),(J$4-$F7)&gt;1),I7,0))))</f>
        <v>2729169.117803249</v>
      </c>
      <c r="K7" s="246">
        <f>IF(K$4=$F7+$B7,SUMIFS('ABP REC Calc'!H$75:H$138,'ABP REC Calc'!$C$75:$C$138,'ABP REC Spend'!$D7,'ABP REC Calc'!$B$75:$B$138,'ABP REC Spend'!$E7)*$C7,
IF(AND(J7&gt;0,(K$4-$F7)=(1+$B7)),((J7/$C7)-J7)/1,
(IF(AND((K$4-$F7)&lt;(1+$B7),(K$4-$F7)&gt;1),J7,0))))</f>
        <v>2729169.117803249</v>
      </c>
      <c r="L7" s="246">
        <f>IF(L$4=$F7+$B7,SUMIFS('ABP REC Calc'!I$75:I$138,'ABP REC Calc'!$C$75:$C$138,'ABP REC Spend'!$D7,'ABP REC Calc'!$B$75:$B$138,'ABP REC Spend'!$E7)*$C7,
IF(AND(K7&gt;0,(L$4-$F7)=(1+$B7)),((K7/$C7)-K7)/1,
(IF(AND((L$4-$F7)&lt;(1+$B7),(L$4-$F7)&gt;1),K7,0))))</f>
        <v>0</v>
      </c>
      <c r="M7" s="246">
        <f>IF(M$4=$F7+$B7,SUMIFS('ABP REC Calc'!J$75:J$138,'ABP REC Calc'!$C$75:$C$138,'ABP REC Spend'!$D7,'ABP REC Calc'!$B$75:$B$138,'ABP REC Spend'!$E7)*$C7,
IF(AND(L7&gt;0,(M$4-$F7)=(1+$B7)),((L7/$C7)-L7)/1,
(IF(AND((M$4-$F7)&lt;(1+$B7),(M$4-$F7)&gt;1),L7,0))))</f>
        <v>0</v>
      </c>
      <c r="N7" s="246">
        <f>IF(N$4=$F7+$B7,SUMIFS('ABP REC Calc'!K$75:K$138,'ABP REC Calc'!$C$75:$C$138,'ABP REC Spend'!$D7,'ABP REC Calc'!$B$75:$B$138,'ABP REC Spend'!$E7)*$C7,
IF(AND(M7&gt;0,(N$4-$F7)=(1+$B7)),((M7/$C7)-M7)/1,
(IF(AND((N$4-$F7)&lt;(1+$B7),(N$4-$F7)&gt;1),M7,0))))</f>
        <v>0</v>
      </c>
      <c r="O7" s="246">
        <f>IF(O$4=$F7+$B7,SUMIFS('ABP REC Calc'!L$75:L$138,'ABP REC Calc'!$C$75:$C$138,'ABP REC Spend'!$D7,'ABP REC Calc'!$B$75:$B$138,'ABP REC Spend'!$E7)*$C7,
IF(AND(N7&gt;0,(O$4-$F7)=(1+$B7)),((N7/$C7)-N7)/1,
(IF(AND((O$4-$F7)&lt;(1+$B7),(O$4-$F7)&gt;1),N7,0))))</f>
        <v>0</v>
      </c>
      <c r="P7" s="246">
        <f>IF(P$4=$F7+$B7,SUMIFS('ABP REC Calc'!M$75:M$138,'ABP REC Calc'!$C$75:$C$138,'ABP REC Spend'!$D7,'ABP REC Calc'!$B$75:$B$138,'ABP REC Spend'!$E7)*$C7,
IF(AND(O7&gt;0,(P$4-$F7)=(1+$B7)),((O7/$C7)-O7)/1,
(IF(AND((P$4-$F7)&lt;(1+$B7),(P$4-$F7)&gt;1),O7,0))))</f>
        <v>0</v>
      </c>
      <c r="Q7" s="246">
        <f>IF(Q$4=$F7+$B7,SUMIFS('ABP REC Calc'!N$75:N$138,'ABP REC Calc'!$C$75:$C$138,'ABP REC Spend'!$D7,'ABP REC Calc'!$B$75:$B$138,'ABP REC Spend'!$E7)*$C7,
IF(AND(P7&gt;0,(Q$4-$F7)=(1+$B7)),((P7/$C7)-P7)/1,
(IF(AND((Q$4-$F7)&lt;(1+$B7),(Q$4-$F7)&gt;1),P7,0))))</f>
        <v>0</v>
      </c>
      <c r="R7" s="246">
        <f>IF(R$4=$F7+$B7,SUMIFS('ABP REC Calc'!O$75:O$138,'ABP REC Calc'!$C$75:$C$138,'ABP REC Spend'!$D7,'ABP REC Calc'!$B$75:$B$138,'ABP REC Spend'!$E7)*$C7,
IF(AND(Q7&gt;0,(R$4-$F7)=(1+$B7)),((Q7/$C7)-Q7)/1,
(IF(AND((R$4-$F7)&lt;(1+$B7),(R$4-$F7)&gt;1),Q7,0))))</f>
        <v>0</v>
      </c>
      <c r="S7" s="246">
        <f>IF(S$4=$F7+$B7,SUMIFS('ABP REC Calc'!P$75:P$138,'ABP REC Calc'!$C$75:$C$138,'ABP REC Spend'!$D7,'ABP REC Calc'!$B$75:$B$138,'ABP REC Spend'!$E7)*$C7,
IF(AND(R7&gt;0,(S$4-$F7)=(1+$B7)),((R7/$C7)-R7)/1,
(IF(AND((S$4-$F7)&lt;(1+$B7),(S$4-$F7)&gt;1),R7,0))))</f>
        <v>0</v>
      </c>
      <c r="T7" s="246">
        <f>IF(T$4=$F7+$B7,SUMIFS('ABP REC Calc'!Q$75:Q$138,'ABP REC Calc'!$C$75:$C$138,'ABP REC Spend'!$D7,'ABP REC Calc'!$B$75:$B$138,'ABP REC Spend'!$E7)*$C7,
IF(AND(S7&gt;0,(T$4-$F7)=(1+$B7)),((S7/$C7)-S7)/1,
(IF(AND((T$4-$F7)&lt;(1+$B7),(T$4-$F7)&gt;1),S7,0))))</f>
        <v>0</v>
      </c>
      <c r="U7" s="246">
        <f>IF(U$4=$F7+$B7,SUMIFS('ABP REC Calc'!R$75:R$138,'ABP REC Calc'!$C$75:$C$138,'ABP REC Spend'!$D7,'ABP REC Calc'!$B$75:$B$138,'ABP REC Spend'!$E7)*$C7,
IF(AND(T7&gt;0,(U$4-$F7)=(1+$B7)),((T7/$C7)-T7)/1,
(IF(AND((U$4-$F7)&lt;(1+$B7),(U$4-$F7)&gt;1),T7,0))))</f>
        <v>0</v>
      </c>
      <c r="V7" s="246">
        <f>IF(V$4=$F7+$B7,SUMIFS('ABP REC Calc'!S$75:S$138,'ABP REC Calc'!$C$75:$C$138,'ABP REC Spend'!$D7,'ABP REC Calc'!$B$75:$B$138,'ABP REC Spend'!$E7)*$C7,
IF(AND(U7&gt;0,(V$4-$F7)=(1+$B7)),((U7/$C7)-U7)/1,
(IF(AND((V$4-$F7)&lt;(1+$B7),(V$4-$F7)&gt;1),U7,0))))</f>
        <v>0</v>
      </c>
      <c r="W7" s="246">
        <f>IF(W$4=$F7+$B7,SUMIFS('ABP REC Calc'!T$75:T$138,'ABP REC Calc'!$C$75:$C$138,'ABP REC Spend'!$D7,'ABP REC Calc'!$B$75:$B$138,'ABP REC Spend'!$E7)*$C7,
IF(AND(V7&gt;0,(W$4-$F7)=(1+$B7)),((V7/$C7)-V7)/1,
(IF(AND((W$4-$F7)&lt;(1+$B7),(W$4-$F7)&gt;1),V7,0))))</f>
        <v>0</v>
      </c>
      <c r="X7" s="246">
        <f>IF(X$4=$F7+$B7,SUMIFS('ABP REC Calc'!U$75:U$138,'ABP REC Calc'!$C$75:$C$138,'ABP REC Spend'!$D7,'ABP REC Calc'!$B$75:$B$138,'ABP REC Spend'!$E7)*$C7,
IF(AND(W7&gt;0,(X$4-$F7)=(1+$B7)),((W7/$C7)-W7)/1,
(IF(AND((X$4-$F7)&lt;(1+$B7),(X$4-$F7)&gt;1),W7,0))))</f>
        <v>0</v>
      </c>
      <c r="Y7" s="246">
        <f>IF(Y$4=$F7+$B7,SUMIFS('ABP REC Calc'!V$75:V$138,'ABP REC Calc'!$C$75:$C$138,'ABP REC Spend'!$D7,'ABP REC Calc'!$B$75:$B$138,'ABP REC Spend'!$E7)*$C7,
IF(AND(X7&gt;0,(Y$4-$F7)=(1+$B7)),((X7/$C7)-X7)/1,
(IF(AND((Y$4-$F7)&lt;(1+$B7),(Y$4-$F7)&gt;1),X7,0))))</f>
        <v>0</v>
      </c>
      <c r="Z7" s="246">
        <f>IF(Z$4=$F7+$B7,SUMIFS('ABP REC Calc'!W$75:W$138,'ABP REC Calc'!$C$75:$C$138,'ABP REC Spend'!$D7,'ABP REC Calc'!$B$75:$B$138,'ABP REC Spend'!$E7)*$C7,
IF(AND(Y7&gt;0,(Z$4-$F7)=(1+$B7)),((Y7/$C7)-Y7)/1,
(IF(AND((Z$4-$F7)&lt;(1+$B7),(Z$4-$F7)&gt;1),Y7,0))))</f>
        <v>0</v>
      </c>
      <c r="AA7" s="246">
        <f>IF(AA$4=$F7+$B7,SUMIFS('ABP REC Calc'!X$75:X$138,'ABP REC Calc'!$C$75:$C$138,'ABP REC Spend'!$D7,'ABP REC Calc'!$B$75:$B$138,'ABP REC Spend'!$E7)*$C7,
IF(AND(Z7&gt;0,(AA$4-$F7)=(1+$B7)),((Z7/$C7)-Z7)/1,
(IF(AND((AA$4-$F7)&lt;(1+$B7),(AA$4-$F7)&gt;1),Z7,0))))</f>
        <v>0</v>
      </c>
      <c r="AB7" s="246">
        <f>IF(AB$4=$F7+$B7,SUMIFS('ABP REC Calc'!Y$75:Y$138,'ABP REC Calc'!$C$75:$C$138,'ABP REC Spend'!$D7,'ABP REC Calc'!$B$75:$B$138,'ABP REC Spend'!$E7)*$C7,
IF(AND(AA7&gt;0,(AB$4-$F7)=(1+$B7)),((AA7/$C7)-AA7)/1,
(IF(AND((AB$4-$F7)&lt;(1+$B7),(AB$4-$F7)&gt;1),AA7,0))))</f>
        <v>0</v>
      </c>
      <c r="AC7" s="246">
        <f>IF(AC$4=$F7+$B7,SUMIFS('ABP REC Calc'!Z$75:Z$138,'ABP REC Calc'!$C$75:$C$138,'ABP REC Spend'!$D7,'ABP REC Calc'!$B$75:$B$138,'ABP REC Spend'!$E7)*$C7,
IF(AND(AB7&gt;0,(AC$4-$F7)=(1+$B7)),((AB7/$C7)-AB7)/1,
(IF(AND((AC$4-$F7)&lt;(1+$B7),(AC$4-$F7)&gt;1),AB7,0))))</f>
        <v>0</v>
      </c>
      <c r="AD7" s="246">
        <f>IF(AD$4=$F7+$B7,SUMIFS('ABP REC Calc'!AA$75:AA$138,'ABP REC Calc'!$C$75:$C$138,'ABP REC Spend'!$D7,'ABP REC Calc'!$B$75:$B$138,'ABP REC Spend'!$E7)*$C7,
IF(AND(AC7&gt;0,(AD$4-$F7)=(1+$B7)),((AC7/$C7)-AC7)/1,
(IF(AND((AD$4-$F7)&lt;(1+$B7),(AD$4-$F7)&gt;1),AC7,0))))</f>
        <v>0</v>
      </c>
      <c r="AE7" s="246">
        <f>IF(AE$4=$F7+$B7,SUMIFS('ABP REC Calc'!AB$75:AB$138,'ABP REC Calc'!$C$75:$C$138,'ABP REC Spend'!$D7,'ABP REC Calc'!$B$75:$B$138,'ABP REC Spend'!$E7)*$C7,
IF(AND(AD7&gt;0,(AE$4-$F7)=(1+$B7)),((AD7/$C7)-AD7)/1,
(IF(AND((AE$4-$F7)&lt;(1+$B7),(AE$4-$F7)&gt;1),AD7,0))))</f>
        <v>0</v>
      </c>
      <c r="AF7" s="246">
        <f>IF(AF$4=$F7+$B7,SUMIFS('ABP REC Calc'!AC$75:AC$138,'ABP REC Calc'!$C$75:$C$138,'ABP REC Spend'!$D7,'ABP REC Calc'!$B$75:$B$138,'ABP REC Spend'!$E7)*$C7,
IF(AND(AE7&gt;0,(AF$4-$F7)=(1+$B7)),((AE7/$C7)-AE7)/1,
(IF(AND((AF$4-$F7)&lt;(1+$B7),(AF$4-$F7)&gt;1),AE7,0))))</f>
        <v>0</v>
      </c>
      <c r="AG7" s="246">
        <f>IF(AG$4=$F7+$B7,SUMIFS('ABP REC Calc'!#REF!,'ABP REC Calc'!$C$75:$C$138,'ABP REC Spend'!$D7,'ABP REC Calc'!$B$75:$B$138,'ABP REC Spend'!$E7)*$C7,
IF(AND(AF7&gt;0,(AG$4-$F7)=(1+$B7)),((AF7/$C7)-AF7)/1,
(IF(AND((AG$4-$F7)&lt;(1+$B7),(AG$4-$F7)&gt;1),AF7,0))))</f>
        <v>0</v>
      </c>
    </row>
    <row r="8" spans="1:33" ht="14.45" customHeight="1">
      <c r="B8" s="64">
        <v>0</v>
      </c>
      <c r="C8" s="64">
        <v>0.5</v>
      </c>
      <c r="D8" s="234" t="s">
        <v>206</v>
      </c>
      <c r="E8" s="231" t="s">
        <v>230</v>
      </c>
      <c r="F8" s="231">
        <f t="shared" si="1"/>
        <v>2026</v>
      </c>
      <c r="G8" s="231"/>
      <c r="H8" s="239" t="s">
        <v>24</v>
      </c>
      <c r="I8" s="246">
        <f>IF(I$4=$F8+$B8,SUMIFS('ABP REC Calc'!F$75:F$138,'ABP REC Calc'!$C$75:$C$138,'ABP REC Spend'!$D8,'ABP REC Calc'!$B$75:$B$138,'ABP REC Spend'!$E8)*$C8,
IF(AND(H8&gt;0,(I$4-$F8)=(1+$B8)),((H8/$C8)-H8)/1,
(IF(AND((I$4-$F8)&lt;(1+$B8),(I$4-$F8)&gt;1),H8,0))))</f>
        <v>0</v>
      </c>
      <c r="J8" s="246">
        <f>IF(J$4=$F8+$B8,SUMIFS('ABP REC Calc'!G$75:G$138,'ABP REC Calc'!$C$75:$C$138,'ABP REC Spend'!$D8,'ABP REC Calc'!$B$75:$B$138,'ABP REC Spend'!$E8)*$C8,
IF(AND(I8&gt;0,(J$4-$F8)=(1+$B8)),((I8/$C8)-I8)/1,
(IF(AND((J$4-$F8)&lt;(1+$B8),(J$4-$F8)&gt;1),I8,0))))</f>
        <v>0</v>
      </c>
      <c r="K8" s="246">
        <f>IF(K$4=$F8+$B8,SUMIFS('ABP REC Calc'!H$75:H$138,'ABP REC Calc'!$C$75:$C$138,'ABP REC Spend'!$D8,'ABP REC Calc'!$B$75:$B$138,'ABP REC Spend'!$E8)*$C8,
IF(AND(J8&gt;0,(K$4-$F8)=(1+$B8)),((J8/$C8)-J8)/1,
(IF(AND((K$4-$F8)&lt;(1+$B8),(K$4-$F8)&gt;1),J8,0))))</f>
        <v>25872852.684433863</v>
      </c>
      <c r="L8" s="246">
        <f>IF(L$4=$F8+$B8,SUMIFS('ABP REC Calc'!I$75:I$138,'ABP REC Calc'!$C$75:$C$138,'ABP REC Spend'!$D8,'ABP REC Calc'!$B$75:$B$138,'ABP REC Spend'!$E8)*$C8,
IF(AND(K8&gt;0,(L$4-$F8)=(1+$B8)),((K8/$C8)-K8)/1,
(IF(AND((L$4-$F8)&lt;(1+$B8),(L$4-$F8)&gt;1),K8,0))))</f>
        <v>25872852.684433863</v>
      </c>
      <c r="M8" s="246">
        <f>IF(M$4=$F8+$B8,SUMIFS('ABP REC Calc'!J$75:J$138,'ABP REC Calc'!$C$75:$C$138,'ABP REC Spend'!$D8,'ABP REC Calc'!$B$75:$B$138,'ABP REC Spend'!$E8)*$C8,
IF(AND(L8&gt;0,(M$4-$F8)=(1+$B8)),((L8/$C8)-L8)/1,
(IF(AND((M$4-$F8)&lt;(1+$B8),(M$4-$F8)&gt;1),L8,0))))</f>
        <v>0</v>
      </c>
      <c r="N8" s="246">
        <f>IF(N$4=$F8+$B8,SUMIFS('ABP REC Calc'!K$75:K$138,'ABP REC Calc'!$C$75:$C$138,'ABP REC Spend'!$D8,'ABP REC Calc'!$B$75:$B$138,'ABP REC Spend'!$E8)*$C8,
IF(AND(M8&gt;0,(N$4-$F8)=(1+$B8)),((M8/$C8)-M8)/1,
(IF(AND((N$4-$F8)&lt;(1+$B8),(N$4-$F8)&gt;1),M8,0))))</f>
        <v>0</v>
      </c>
      <c r="O8" s="246">
        <f>IF(O$4=$F8+$B8,SUMIFS('ABP REC Calc'!L$75:L$138,'ABP REC Calc'!$C$75:$C$138,'ABP REC Spend'!$D8,'ABP REC Calc'!$B$75:$B$138,'ABP REC Spend'!$E8)*$C8,
IF(AND(N8&gt;0,(O$4-$F8)=(1+$B8)),((N8/$C8)-N8)/1,
(IF(AND((O$4-$F8)&lt;(1+$B8),(O$4-$F8)&gt;1),N8,0))))</f>
        <v>0</v>
      </c>
      <c r="P8" s="246">
        <f>IF(P$4=$F8+$B8,SUMIFS('ABP REC Calc'!M$75:M$138,'ABP REC Calc'!$C$75:$C$138,'ABP REC Spend'!$D8,'ABP REC Calc'!$B$75:$B$138,'ABP REC Spend'!$E8)*$C8,
IF(AND(O8&gt;0,(P$4-$F8)=(1+$B8)),((O8/$C8)-O8)/1,
(IF(AND((P$4-$F8)&lt;(1+$B8),(P$4-$F8)&gt;1),O8,0))))</f>
        <v>0</v>
      </c>
      <c r="Q8" s="246">
        <f>IF(Q$4=$F8+$B8,SUMIFS('ABP REC Calc'!N$75:N$138,'ABP REC Calc'!$C$75:$C$138,'ABP REC Spend'!$D8,'ABP REC Calc'!$B$75:$B$138,'ABP REC Spend'!$E8)*$C8,
IF(AND(P8&gt;0,(Q$4-$F8)=(1+$B8)),((P8/$C8)-P8)/1,
(IF(AND((Q$4-$F8)&lt;(1+$B8),(Q$4-$F8)&gt;1),P8,0))))</f>
        <v>0</v>
      </c>
      <c r="R8" s="246">
        <f>IF(R$4=$F8+$B8,SUMIFS('ABP REC Calc'!O$75:O$138,'ABP REC Calc'!$C$75:$C$138,'ABP REC Spend'!$D8,'ABP REC Calc'!$B$75:$B$138,'ABP REC Spend'!$E8)*$C8,
IF(AND(Q8&gt;0,(R$4-$F8)=(1+$B8)),((Q8/$C8)-Q8)/1,
(IF(AND((R$4-$F8)&lt;(1+$B8),(R$4-$F8)&gt;1),Q8,0))))</f>
        <v>0</v>
      </c>
      <c r="S8" s="246">
        <f>IF(S$4=$F8+$B8,SUMIFS('ABP REC Calc'!P$75:P$138,'ABP REC Calc'!$C$75:$C$138,'ABP REC Spend'!$D8,'ABP REC Calc'!$B$75:$B$138,'ABP REC Spend'!$E8)*$C8,
IF(AND(R8&gt;0,(S$4-$F8)=(1+$B8)),((R8/$C8)-R8)/1,
(IF(AND((S$4-$F8)&lt;(1+$B8),(S$4-$F8)&gt;1),R8,0))))</f>
        <v>0</v>
      </c>
      <c r="T8" s="246">
        <f>IF(T$4=$F8+$B8,SUMIFS('ABP REC Calc'!Q$75:Q$138,'ABP REC Calc'!$C$75:$C$138,'ABP REC Spend'!$D8,'ABP REC Calc'!$B$75:$B$138,'ABP REC Spend'!$E8)*$C8,
IF(AND(S8&gt;0,(T$4-$F8)=(1+$B8)),((S8/$C8)-S8)/1,
(IF(AND((T$4-$F8)&lt;(1+$B8),(T$4-$F8)&gt;1),S8,0))))</f>
        <v>0</v>
      </c>
      <c r="U8" s="246">
        <f>IF(U$4=$F8+$B8,SUMIFS('ABP REC Calc'!R$75:R$138,'ABP REC Calc'!$C$75:$C$138,'ABP REC Spend'!$D8,'ABP REC Calc'!$B$75:$B$138,'ABP REC Spend'!$E8)*$C8,
IF(AND(T8&gt;0,(U$4-$F8)=(1+$B8)),((T8/$C8)-T8)/1,
(IF(AND((U$4-$F8)&lt;(1+$B8),(U$4-$F8)&gt;1),T8,0))))</f>
        <v>0</v>
      </c>
      <c r="V8" s="246">
        <f>IF(V$4=$F8+$B8,SUMIFS('ABP REC Calc'!S$75:S$138,'ABP REC Calc'!$C$75:$C$138,'ABP REC Spend'!$D8,'ABP REC Calc'!$B$75:$B$138,'ABP REC Spend'!$E8)*$C8,
IF(AND(U8&gt;0,(V$4-$F8)=(1+$B8)),((U8/$C8)-U8)/1,
(IF(AND((V$4-$F8)&lt;(1+$B8),(V$4-$F8)&gt;1),U8,0))))</f>
        <v>0</v>
      </c>
      <c r="W8" s="246">
        <f>IF(W$4=$F8+$B8,SUMIFS('ABP REC Calc'!T$75:T$138,'ABP REC Calc'!$C$75:$C$138,'ABP REC Spend'!$D8,'ABP REC Calc'!$B$75:$B$138,'ABP REC Spend'!$E8)*$C8,
IF(AND(V8&gt;0,(W$4-$F8)=(1+$B8)),((V8/$C8)-V8)/1,
(IF(AND((W$4-$F8)&lt;(1+$B8),(W$4-$F8)&gt;1),V8,0))))</f>
        <v>0</v>
      </c>
      <c r="X8" s="246">
        <f>IF(X$4=$F8+$B8,SUMIFS('ABP REC Calc'!U$75:U$138,'ABP REC Calc'!$C$75:$C$138,'ABP REC Spend'!$D8,'ABP REC Calc'!$B$75:$B$138,'ABP REC Spend'!$E8)*$C8,
IF(AND(W8&gt;0,(X$4-$F8)=(1+$B8)),((W8/$C8)-W8)/1,
(IF(AND((X$4-$F8)&lt;(1+$B8),(X$4-$F8)&gt;1),W8,0))))</f>
        <v>0</v>
      </c>
      <c r="Y8" s="246">
        <f>IF(Y$4=$F8+$B8,SUMIFS('ABP REC Calc'!V$75:V$138,'ABP REC Calc'!$C$75:$C$138,'ABP REC Spend'!$D8,'ABP REC Calc'!$B$75:$B$138,'ABP REC Spend'!$E8)*$C8,
IF(AND(X8&gt;0,(Y$4-$F8)=(1+$B8)),((X8/$C8)-X8)/1,
(IF(AND((Y$4-$F8)&lt;(1+$B8),(Y$4-$F8)&gt;1),X8,0))))</f>
        <v>0</v>
      </c>
      <c r="Z8" s="246">
        <f>IF(Z$4=$F8+$B8,SUMIFS('ABP REC Calc'!W$75:W$138,'ABP REC Calc'!$C$75:$C$138,'ABP REC Spend'!$D8,'ABP REC Calc'!$B$75:$B$138,'ABP REC Spend'!$E8)*$C8,
IF(AND(Y8&gt;0,(Z$4-$F8)=(1+$B8)),((Y8/$C8)-Y8)/1,
(IF(AND((Z$4-$F8)&lt;(1+$B8),(Z$4-$F8)&gt;1),Y8,0))))</f>
        <v>0</v>
      </c>
      <c r="AA8" s="246">
        <f>IF(AA$4=$F8+$B8,SUMIFS('ABP REC Calc'!X$75:X$138,'ABP REC Calc'!$C$75:$C$138,'ABP REC Spend'!$D8,'ABP REC Calc'!$B$75:$B$138,'ABP REC Spend'!$E8)*$C8,
IF(AND(Z8&gt;0,(AA$4-$F8)=(1+$B8)),((Z8/$C8)-Z8)/1,
(IF(AND((AA$4-$F8)&lt;(1+$B8),(AA$4-$F8)&gt;1),Z8,0))))</f>
        <v>0</v>
      </c>
      <c r="AB8" s="246">
        <f>IF(AB$4=$F8+$B8,SUMIFS('ABP REC Calc'!Y$75:Y$138,'ABP REC Calc'!$C$75:$C$138,'ABP REC Spend'!$D8,'ABP REC Calc'!$B$75:$B$138,'ABP REC Spend'!$E8)*$C8,
IF(AND(AA8&gt;0,(AB$4-$F8)=(1+$B8)),((AA8/$C8)-AA8)/1,
(IF(AND((AB$4-$F8)&lt;(1+$B8),(AB$4-$F8)&gt;1),AA8,0))))</f>
        <v>0</v>
      </c>
      <c r="AC8" s="246">
        <f>IF(AC$4=$F8+$B8,SUMIFS('ABP REC Calc'!Z$75:Z$138,'ABP REC Calc'!$C$75:$C$138,'ABP REC Spend'!$D8,'ABP REC Calc'!$B$75:$B$138,'ABP REC Spend'!$E8)*$C8,
IF(AND(AB8&gt;0,(AC$4-$F8)=(1+$B8)),((AB8/$C8)-AB8)/1,
(IF(AND((AC$4-$F8)&lt;(1+$B8),(AC$4-$F8)&gt;1),AB8,0))))</f>
        <v>0</v>
      </c>
      <c r="AD8" s="246">
        <f>IF(AD$4=$F8+$B8,SUMIFS('ABP REC Calc'!AA$75:AA$138,'ABP REC Calc'!$C$75:$C$138,'ABP REC Spend'!$D8,'ABP REC Calc'!$B$75:$B$138,'ABP REC Spend'!$E8)*$C8,
IF(AND(AC8&gt;0,(AD$4-$F8)=(1+$B8)),((AC8/$C8)-AC8)/1,
(IF(AND((AD$4-$F8)&lt;(1+$B8),(AD$4-$F8)&gt;1),AC8,0))))</f>
        <v>0</v>
      </c>
      <c r="AE8" s="246">
        <f>IF(AE$4=$F8+$B8,SUMIFS('ABP REC Calc'!AB$75:AB$138,'ABP REC Calc'!$C$75:$C$138,'ABP REC Spend'!$D8,'ABP REC Calc'!$B$75:$B$138,'ABP REC Spend'!$E8)*$C8,
IF(AND(AD8&gt;0,(AE$4-$F8)=(1+$B8)),((AD8/$C8)-AD8)/1,
(IF(AND((AE$4-$F8)&lt;(1+$B8),(AE$4-$F8)&gt;1),AD8,0))))</f>
        <v>0</v>
      </c>
      <c r="AF8" s="246">
        <f>IF(AF$4=$F8+$B8,SUMIFS('ABP REC Calc'!AC$75:AC$138,'ABP REC Calc'!$C$75:$C$138,'ABP REC Spend'!$D8,'ABP REC Calc'!$B$75:$B$138,'ABP REC Spend'!$E8)*$C8,
IF(AND(AE8&gt;0,(AF$4-$F8)=(1+$B8)),((AE8/$C8)-AE8)/1,
(IF(AND((AF$4-$F8)&lt;(1+$B8),(AF$4-$F8)&gt;1),AE8,0))))</f>
        <v>0</v>
      </c>
      <c r="AG8" s="246">
        <f>IF(AG$4=$F8+$B8,SUMIFS('ABP REC Calc'!#REF!,'ABP REC Calc'!$C$75:$C$138,'ABP REC Spend'!$D8,'ABP REC Calc'!$B$75:$B$138,'ABP REC Spend'!$E8)*$C8,
IF(AND(AF8&gt;0,(AG$4-$F8)=(1+$B8)),((AF8/$C8)-AF8)/1,
(IF(AND((AG$4-$F8)&lt;(1+$B8),(AG$4-$F8)&gt;1),AF8,0))))</f>
        <v>0</v>
      </c>
    </row>
    <row r="9" spans="1:33" ht="14.45" customHeight="1">
      <c r="B9" s="64">
        <v>0</v>
      </c>
      <c r="C9" s="64">
        <v>0.5</v>
      </c>
      <c r="D9" s="234" t="s">
        <v>206</v>
      </c>
      <c r="E9" s="231" t="s">
        <v>230</v>
      </c>
      <c r="F9" s="231">
        <f t="shared" si="1"/>
        <v>2027</v>
      </c>
      <c r="G9" s="231"/>
      <c r="H9" s="239" t="s">
        <v>25</v>
      </c>
      <c r="I9" s="246">
        <f>IF(I$4=$F9+$B9,SUMIFS('ABP REC Calc'!F$75:F$138,'ABP REC Calc'!$C$75:$C$138,'ABP REC Spend'!$D9,'ABP REC Calc'!$B$75:$B$138,'ABP REC Spend'!$E9)*$C9,
IF(AND(H9&gt;0,(I$4-$F9)=(1+$B9)),((H9/$C9)-H9)/1,
(IF(AND((I$4-$F9)&lt;(1+$B9),(I$4-$F9)&gt;1),H9,0))))</f>
        <v>0</v>
      </c>
      <c r="J9" s="246">
        <f>IF(J$4=$F9+$B9,SUMIFS('ABP REC Calc'!G$75:G$138,'ABP REC Calc'!$C$75:$C$138,'ABP REC Spend'!$D9,'ABP REC Calc'!$B$75:$B$138,'ABP REC Spend'!$E9)*$C9,
IF(AND(I9&gt;0,(J$4-$F9)=(1+$B9)),((I9/$C9)-I9)/1,
(IF(AND((J$4-$F9)&lt;(1+$B9),(J$4-$F9)&gt;1),I9,0))))</f>
        <v>0</v>
      </c>
      <c r="K9" s="246">
        <f>IF(K$4=$F9+$B9,SUMIFS('ABP REC Calc'!H$75:H$138,'ABP REC Calc'!$C$75:$C$138,'ABP REC Spend'!$D9,'ABP REC Calc'!$B$75:$B$138,'ABP REC Spend'!$E9)*$C9,
IF(AND(J9&gt;0,(K$4-$F9)=(1+$B9)),((J9/$C9)-J9)/1,
(IF(AND((K$4-$F9)&lt;(1+$B9),(K$4-$F9)&gt;1),J9,0))))</f>
        <v>0</v>
      </c>
      <c r="L9" s="246">
        <f>IF(L$4=$F9+$B9,SUMIFS('ABP REC Calc'!I$75:I$138,'ABP REC Calc'!$C$75:$C$138,'ABP REC Spend'!$D9,'ABP REC Calc'!$B$75:$B$138,'ABP REC Spend'!$E9)*$C9,
IF(AND(K9&gt;0,(L$4-$F9)=(1+$B9)),((K9/$C9)-K9)/1,
(IF(AND((L$4-$F9)&lt;(1+$B9),(L$4-$F9)&gt;1),K9,0))))</f>
        <v>24837938.577056505</v>
      </c>
      <c r="M9" s="246">
        <f>IF(M$4=$F9+$B9,SUMIFS('ABP REC Calc'!J$75:J$138,'ABP REC Calc'!$C$75:$C$138,'ABP REC Spend'!$D9,'ABP REC Calc'!$B$75:$B$138,'ABP REC Spend'!$E9)*$C9,
IF(AND(L9&gt;0,(M$4-$F9)=(1+$B9)),((L9/$C9)-L9)/1,
(IF(AND((M$4-$F9)&lt;(1+$B9),(M$4-$F9)&gt;1),L9,0))))</f>
        <v>24837938.577056505</v>
      </c>
      <c r="N9" s="246">
        <f>IF(N$4=$F9+$B9,SUMIFS('ABP REC Calc'!K$75:K$138,'ABP REC Calc'!$C$75:$C$138,'ABP REC Spend'!$D9,'ABP REC Calc'!$B$75:$B$138,'ABP REC Spend'!$E9)*$C9,
IF(AND(M9&gt;0,(N$4-$F9)=(1+$B9)),((M9/$C9)-M9)/1,
(IF(AND((N$4-$F9)&lt;(1+$B9),(N$4-$F9)&gt;1),M9,0))))</f>
        <v>0</v>
      </c>
      <c r="O9" s="246">
        <f>IF(O$4=$F9+$B9,SUMIFS('ABP REC Calc'!L$75:L$138,'ABP REC Calc'!$C$75:$C$138,'ABP REC Spend'!$D9,'ABP REC Calc'!$B$75:$B$138,'ABP REC Spend'!$E9)*$C9,
IF(AND(N9&gt;0,(O$4-$F9)=(1+$B9)),((N9/$C9)-N9)/1,
(IF(AND((O$4-$F9)&lt;(1+$B9),(O$4-$F9)&gt;1),N9,0))))</f>
        <v>0</v>
      </c>
      <c r="P9" s="246">
        <f>IF(P$4=$F9+$B9,SUMIFS('ABP REC Calc'!M$75:M$138,'ABP REC Calc'!$C$75:$C$138,'ABP REC Spend'!$D9,'ABP REC Calc'!$B$75:$B$138,'ABP REC Spend'!$E9)*$C9,
IF(AND(O9&gt;0,(P$4-$F9)=(1+$B9)),((O9/$C9)-O9)/1,
(IF(AND((P$4-$F9)&lt;(1+$B9),(P$4-$F9)&gt;1),O9,0))))</f>
        <v>0</v>
      </c>
      <c r="Q9" s="246">
        <f>IF(Q$4=$F9+$B9,SUMIFS('ABP REC Calc'!N$75:N$138,'ABP REC Calc'!$C$75:$C$138,'ABP REC Spend'!$D9,'ABP REC Calc'!$B$75:$B$138,'ABP REC Spend'!$E9)*$C9,
IF(AND(P9&gt;0,(Q$4-$F9)=(1+$B9)),((P9/$C9)-P9)/1,
(IF(AND((Q$4-$F9)&lt;(1+$B9),(Q$4-$F9)&gt;1),P9,0))))</f>
        <v>0</v>
      </c>
      <c r="R9" s="246">
        <f>IF(R$4=$F9+$B9,SUMIFS('ABP REC Calc'!O$75:O$138,'ABP REC Calc'!$C$75:$C$138,'ABP REC Spend'!$D9,'ABP REC Calc'!$B$75:$B$138,'ABP REC Spend'!$E9)*$C9,
IF(AND(Q9&gt;0,(R$4-$F9)=(1+$B9)),((Q9/$C9)-Q9)/1,
(IF(AND((R$4-$F9)&lt;(1+$B9),(R$4-$F9)&gt;1),Q9,0))))</f>
        <v>0</v>
      </c>
      <c r="S9" s="246">
        <f>IF(S$4=$F9+$B9,SUMIFS('ABP REC Calc'!P$75:P$138,'ABP REC Calc'!$C$75:$C$138,'ABP REC Spend'!$D9,'ABP REC Calc'!$B$75:$B$138,'ABP REC Spend'!$E9)*$C9,
IF(AND(R9&gt;0,(S$4-$F9)=(1+$B9)),((R9/$C9)-R9)/1,
(IF(AND((S$4-$F9)&lt;(1+$B9),(S$4-$F9)&gt;1),R9,0))))</f>
        <v>0</v>
      </c>
      <c r="T9" s="246">
        <f>IF(T$4=$F9+$B9,SUMIFS('ABP REC Calc'!Q$75:Q$138,'ABP REC Calc'!$C$75:$C$138,'ABP REC Spend'!$D9,'ABP REC Calc'!$B$75:$B$138,'ABP REC Spend'!$E9)*$C9,
IF(AND(S9&gt;0,(T$4-$F9)=(1+$B9)),((S9/$C9)-S9)/1,
(IF(AND((T$4-$F9)&lt;(1+$B9),(T$4-$F9)&gt;1),S9,0))))</f>
        <v>0</v>
      </c>
      <c r="U9" s="246">
        <f>IF(U$4=$F9+$B9,SUMIFS('ABP REC Calc'!R$75:R$138,'ABP REC Calc'!$C$75:$C$138,'ABP REC Spend'!$D9,'ABP REC Calc'!$B$75:$B$138,'ABP REC Spend'!$E9)*$C9,
IF(AND(T9&gt;0,(U$4-$F9)=(1+$B9)),((T9/$C9)-T9)/1,
(IF(AND((U$4-$F9)&lt;(1+$B9),(U$4-$F9)&gt;1),T9,0))))</f>
        <v>0</v>
      </c>
      <c r="V9" s="246">
        <f>IF(V$4=$F9+$B9,SUMIFS('ABP REC Calc'!S$75:S$138,'ABP REC Calc'!$C$75:$C$138,'ABP REC Spend'!$D9,'ABP REC Calc'!$B$75:$B$138,'ABP REC Spend'!$E9)*$C9,
IF(AND(U9&gt;0,(V$4-$F9)=(1+$B9)),((U9/$C9)-U9)/1,
(IF(AND((V$4-$F9)&lt;(1+$B9),(V$4-$F9)&gt;1),U9,0))))</f>
        <v>0</v>
      </c>
      <c r="W9" s="246">
        <f>IF(W$4=$F9+$B9,SUMIFS('ABP REC Calc'!T$75:T$138,'ABP REC Calc'!$C$75:$C$138,'ABP REC Spend'!$D9,'ABP REC Calc'!$B$75:$B$138,'ABP REC Spend'!$E9)*$C9,
IF(AND(V9&gt;0,(W$4-$F9)=(1+$B9)),((V9/$C9)-V9)/1,
(IF(AND((W$4-$F9)&lt;(1+$B9),(W$4-$F9)&gt;1),V9,0))))</f>
        <v>0</v>
      </c>
      <c r="X9" s="246">
        <f>IF(X$4=$F9+$B9,SUMIFS('ABP REC Calc'!U$75:U$138,'ABP REC Calc'!$C$75:$C$138,'ABP REC Spend'!$D9,'ABP REC Calc'!$B$75:$B$138,'ABP REC Spend'!$E9)*$C9,
IF(AND(W9&gt;0,(X$4-$F9)=(1+$B9)),((W9/$C9)-W9)/1,
(IF(AND((X$4-$F9)&lt;(1+$B9),(X$4-$F9)&gt;1),W9,0))))</f>
        <v>0</v>
      </c>
      <c r="Y9" s="246">
        <f>IF(Y$4=$F9+$B9,SUMIFS('ABP REC Calc'!V$75:V$138,'ABP REC Calc'!$C$75:$C$138,'ABP REC Spend'!$D9,'ABP REC Calc'!$B$75:$B$138,'ABP REC Spend'!$E9)*$C9,
IF(AND(X9&gt;0,(Y$4-$F9)=(1+$B9)),((X9/$C9)-X9)/1,
(IF(AND((Y$4-$F9)&lt;(1+$B9),(Y$4-$F9)&gt;1),X9,0))))</f>
        <v>0</v>
      </c>
      <c r="Z9" s="246">
        <f>IF(Z$4=$F9+$B9,SUMIFS('ABP REC Calc'!W$75:W$138,'ABP REC Calc'!$C$75:$C$138,'ABP REC Spend'!$D9,'ABP REC Calc'!$B$75:$B$138,'ABP REC Spend'!$E9)*$C9,
IF(AND(Y9&gt;0,(Z$4-$F9)=(1+$B9)),((Y9/$C9)-Y9)/1,
(IF(AND((Z$4-$F9)&lt;(1+$B9),(Z$4-$F9)&gt;1),Y9,0))))</f>
        <v>0</v>
      </c>
      <c r="AA9" s="246">
        <f>IF(AA$4=$F9+$B9,SUMIFS('ABP REC Calc'!X$75:X$138,'ABP REC Calc'!$C$75:$C$138,'ABP REC Spend'!$D9,'ABP REC Calc'!$B$75:$B$138,'ABP REC Spend'!$E9)*$C9,
IF(AND(Z9&gt;0,(AA$4-$F9)=(1+$B9)),((Z9/$C9)-Z9)/1,
(IF(AND((AA$4-$F9)&lt;(1+$B9),(AA$4-$F9)&gt;1),Z9,0))))</f>
        <v>0</v>
      </c>
      <c r="AB9" s="246">
        <f>IF(AB$4=$F9+$B9,SUMIFS('ABP REC Calc'!Y$75:Y$138,'ABP REC Calc'!$C$75:$C$138,'ABP REC Spend'!$D9,'ABP REC Calc'!$B$75:$B$138,'ABP REC Spend'!$E9)*$C9,
IF(AND(AA9&gt;0,(AB$4-$F9)=(1+$B9)),((AA9/$C9)-AA9)/1,
(IF(AND((AB$4-$F9)&lt;(1+$B9),(AB$4-$F9)&gt;1),AA9,0))))</f>
        <v>0</v>
      </c>
      <c r="AC9" s="246">
        <f>IF(AC$4=$F9+$B9,SUMIFS('ABP REC Calc'!Z$75:Z$138,'ABP REC Calc'!$C$75:$C$138,'ABP REC Spend'!$D9,'ABP REC Calc'!$B$75:$B$138,'ABP REC Spend'!$E9)*$C9,
IF(AND(AB9&gt;0,(AC$4-$F9)=(1+$B9)),((AB9/$C9)-AB9)/1,
(IF(AND((AC$4-$F9)&lt;(1+$B9),(AC$4-$F9)&gt;1),AB9,0))))</f>
        <v>0</v>
      </c>
      <c r="AD9" s="246">
        <f>IF(AD$4=$F9+$B9,SUMIFS('ABP REC Calc'!AA$75:AA$138,'ABP REC Calc'!$C$75:$C$138,'ABP REC Spend'!$D9,'ABP REC Calc'!$B$75:$B$138,'ABP REC Spend'!$E9)*$C9,
IF(AND(AC9&gt;0,(AD$4-$F9)=(1+$B9)),((AC9/$C9)-AC9)/1,
(IF(AND((AD$4-$F9)&lt;(1+$B9),(AD$4-$F9)&gt;1),AC9,0))))</f>
        <v>0</v>
      </c>
      <c r="AE9" s="246">
        <f>IF(AE$4=$F9+$B9,SUMIFS('ABP REC Calc'!AB$75:AB$138,'ABP REC Calc'!$C$75:$C$138,'ABP REC Spend'!$D9,'ABP REC Calc'!$B$75:$B$138,'ABP REC Spend'!$E9)*$C9,
IF(AND(AD9&gt;0,(AE$4-$F9)=(1+$B9)),((AD9/$C9)-AD9)/1,
(IF(AND((AE$4-$F9)&lt;(1+$B9),(AE$4-$F9)&gt;1),AD9,0))))</f>
        <v>0</v>
      </c>
      <c r="AF9" s="246">
        <f>IF(AF$4=$F9+$B9,SUMIFS('ABP REC Calc'!AC$75:AC$138,'ABP REC Calc'!$C$75:$C$138,'ABP REC Spend'!$D9,'ABP REC Calc'!$B$75:$B$138,'ABP REC Spend'!$E9)*$C9,
IF(AND(AE9&gt;0,(AF$4-$F9)=(1+$B9)),((AE9/$C9)-AE9)/1,
(IF(AND((AF$4-$F9)&lt;(1+$B9),(AF$4-$F9)&gt;1),AE9,0))))</f>
        <v>0</v>
      </c>
      <c r="AG9" s="246">
        <f>IF(AG$4=$F9+$B9,SUMIFS('ABP REC Calc'!#REF!,'ABP REC Calc'!$C$75:$C$138,'ABP REC Spend'!$D9,'ABP REC Calc'!$B$75:$B$138,'ABP REC Spend'!$E9)*$C9,
IF(AND(AF9&gt;0,(AG$4-$F9)=(1+$B9)),((AF9/$C9)-AF9)/1,
(IF(AND((AG$4-$F9)&lt;(1+$B9),(AG$4-$F9)&gt;1),AF9,0))))</f>
        <v>0</v>
      </c>
    </row>
    <row r="10" spans="1:33" ht="14.45" customHeight="1">
      <c r="B10" s="64">
        <v>0</v>
      </c>
      <c r="C10" s="64">
        <v>0.5</v>
      </c>
      <c r="D10" s="234" t="s">
        <v>206</v>
      </c>
      <c r="E10" s="231" t="s">
        <v>230</v>
      </c>
      <c r="F10" s="231">
        <f t="shared" si="1"/>
        <v>2028</v>
      </c>
      <c r="G10" s="231"/>
      <c r="H10" s="239" t="s">
        <v>26</v>
      </c>
      <c r="I10" s="246">
        <f>IF(I$4=$F10+$B10,SUMIFS('ABP REC Calc'!F$75:F$138,'ABP REC Calc'!$C$75:$C$138,'ABP REC Spend'!$D10,'ABP REC Calc'!$B$75:$B$138,'ABP REC Spend'!$E10)*$C10,
IF(AND(H10&gt;0,(I$4-$F10)=(1+$B10)),((H10/$C10)-H10)/1,
(IF(AND((I$4-$F10)&lt;(1+$B10),(I$4-$F10)&gt;1),H10,0))))</f>
        <v>0</v>
      </c>
      <c r="J10" s="246">
        <f>IF(J$4=$F10+$B10,SUMIFS('ABP REC Calc'!G$75:G$138,'ABP REC Calc'!$C$75:$C$138,'ABP REC Spend'!$D10,'ABP REC Calc'!$B$75:$B$138,'ABP REC Spend'!$E10)*$C10,
IF(AND(I10&gt;0,(J$4-$F10)=(1+$B10)),((I10/$C10)-I10)/1,
(IF(AND((J$4-$F10)&lt;(1+$B10),(J$4-$F10)&gt;1),I10,0))))</f>
        <v>0</v>
      </c>
      <c r="K10" s="246">
        <f>IF(K$4=$F10+$B10,SUMIFS('ABP REC Calc'!H$75:H$138,'ABP REC Calc'!$C$75:$C$138,'ABP REC Spend'!$D10,'ABP REC Calc'!$B$75:$B$138,'ABP REC Spend'!$E10)*$C10,
IF(AND(J10&gt;0,(K$4-$F10)=(1+$B10)),((J10/$C10)-J10)/1,
(IF(AND((K$4-$F10)&lt;(1+$B10),(K$4-$F10)&gt;1),J10,0))))</f>
        <v>0</v>
      </c>
      <c r="L10" s="246">
        <f>IF(L$4=$F10+$B10,SUMIFS('ABP REC Calc'!I$75:I$138,'ABP REC Calc'!$C$75:$C$138,'ABP REC Spend'!$D10,'ABP REC Calc'!$B$75:$B$138,'ABP REC Spend'!$E10)*$C10,
IF(AND(K10&gt;0,(L$4-$F10)=(1+$B10)),((K10/$C10)-K10)/1,
(IF(AND((L$4-$F10)&lt;(1+$B10),(L$4-$F10)&gt;1),K10,0))))</f>
        <v>0</v>
      </c>
      <c r="M10" s="246">
        <f>IF(M$4=$F10+$B10,SUMIFS('ABP REC Calc'!J$75:J$138,'ABP REC Calc'!$C$75:$C$138,'ABP REC Spend'!$D10,'ABP REC Calc'!$B$75:$B$138,'ABP REC Spend'!$E10)*$C10,
IF(AND(L10&gt;0,(M$4-$F10)=(1+$B10)),((L10/$C10)-L10)/1,
(IF(AND((M$4-$F10)&lt;(1+$B10),(M$4-$F10)&gt;1),L10,0))))</f>
        <v>23844421.033974245</v>
      </c>
      <c r="N10" s="246">
        <f>IF(N$4=$F10+$B10,SUMIFS('ABP REC Calc'!K$75:K$138,'ABP REC Calc'!$C$75:$C$138,'ABP REC Spend'!$D10,'ABP REC Calc'!$B$75:$B$138,'ABP REC Spend'!$E10)*$C10,
IF(AND(M10&gt;0,(N$4-$F10)=(1+$B10)),((M10/$C10)-M10)/1,
(IF(AND((N$4-$F10)&lt;(1+$B10),(N$4-$F10)&gt;1),M10,0))))</f>
        <v>23844421.033974245</v>
      </c>
      <c r="O10" s="246">
        <f>IF(O$4=$F10+$B10,SUMIFS('ABP REC Calc'!L$75:L$138,'ABP REC Calc'!$C$75:$C$138,'ABP REC Spend'!$D10,'ABP REC Calc'!$B$75:$B$138,'ABP REC Spend'!$E10)*$C10,
IF(AND(N10&gt;0,(O$4-$F10)=(1+$B10)),((N10/$C10)-N10)/1,
(IF(AND((O$4-$F10)&lt;(1+$B10),(O$4-$F10)&gt;1),N10,0))))</f>
        <v>0</v>
      </c>
      <c r="P10" s="246">
        <f>IF(P$4=$F10+$B10,SUMIFS('ABP REC Calc'!M$75:M$138,'ABP REC Calc'!$C$75:$C$138,'ABP REC Spend'!$D10,'ABP REC Calc'!$B$75:$B$138,'ABP REC Spend'!$E10)*$C10,
IF(AND(O10&gt;0,(P$4-$F10)=(1+$B10)),((O10/$C10)-O10)/1,
(IF(AND((P$4-$F10)&lt;(1+$B10),(P$4-$F10)&gt;1),O10,0))))</f>
        <v>0</v>
      </c>
      <c r="Q10" s="246">
        <f>IF(Q$4=$F10+$B10,SUMIFS('ABP REC Calc'!N$75:N$138,'ABP REC Calc'!$C$75:$C$138,'ABP REC Spend'!$D10,'ABP REC Calc'!$B$75:$B$138,'ABP REC Spend'!$E10)*$C10,
IF(AND(P10&gt;0,(Q$4-$F10)=(1+$B10)),((P10/$C10)-P10)/1,
(IF(AND((Q$4-$F10)&lt;(1+$B10),(Q$4-$F10)&gt;1),P10,0))))</f>
        <v>0</v>
      </c>
      <c r="R10" s="246">
        <f>IF(R$4=$F10+$B10,SUMIFS('ABP REC Calc'!O$75:O$138,'ABP REC Calc'!$C$75:$C$138,'ABP REC Spend'!$D10,'ABP REC Calc'!$B$75:$B$138,'ABP REC Spend'!$E10)*$C10,
IF(AND(Q10&gt;0,(R$4-$F10)=(1+$B10)),((Q10/$C10)-Q10)/1,
(IF(AND((R$4-$F10)&lt;(1+$B10),(R$4-$F10)&gt;1),Q10,0))))</f>
        <v>0</v>
      </c>
      <c r="S10" s="246">
        <f>IF(S$4=$F10+$B10,SUMIFS('ABP REC Calc'!P$75:P$138,'ABP REC Calc'!$C$75:$C$138,'ABP REC Spend'!$D10,'ABP REC Calc'!$B$75:$B$138,'ABP REC Spend'!$E10)*$C10,
IF(AND(R10&gt;0,(S$4-$F10)=(1+$B10)),((R10/$C10)-R10)/1,
(IF(AND((S$4-$F10)&lt;(1+$B10),(S$4-$F10)&gt;1),R10,0))))</f>
        <v>0</v>
      </c>
      <c r="T10" s="246">
        <f>IF(T$4=$F10+$B10,SUMIFS('ABP REC Calc'!Q$75:Q$138,'ABP REC Calc'!$C$75:$C$138,'ABP REC Spend'!$D10,'ABP REC Calc'!$B$75:$B$138,'ABP REC Spend'!$E10)*$C10,
IF(AND(S10&gt;0,(T$4-$F10)=(1+$B10)),((S10/$C10)-S10)/1,
(IF(AND((T$4-$F10)&lt;(1+$B10),(T$4-$F10)&gt;1),S10,0))))</f>
        <v>0</v>
      </c>
      <c r="U10" s="246">
        <f>IF(U$4=$F10+$B10,SUMIFS('ABP REC Calc'!R$75:R$138,'ABP REC Calc'!$C$75:$C$138,'ABP REC Spend'!$D10,'ABP REC Calc'!$B$75:$B$138,'ABP REC Spend'!$E10)*$C10,
IF(AND(T10&gt;0,(U$4-$F10)=(1+$B10)),((T10/$C10)-T10)/1,
(IF(AND((U$4-$F10)&lt;(1+$B10),(U$4-$F10)&gt;1),T10,0))))</f>
        <v>0</v>
      </c>
      <c r="V10" s="246">
        <f>IF(V$4=$F10+$B10,SUMIFS('ABP REC Calc'!S$75:S$138,'ABP REC Calc'!$C$75:$C$138,'ABP REC Spend'!$D10,'ABP REC Calc'!$B$75:$B$138,'ABP REC Spend'!$E10)*$C10,
IF(AND(U10&gt;0,(V$4-$F10)=(1+$B10)),((U10/$C10)-U10)/1,
(IF(AND((V$4-$F10)&lt;(1+$B10),(V$4-$F10)&gt;1),U10,0))))</f>
        <v>0</v>
      </c>
      <c r="W10" s="246">
        <f>IF(W$4=$F10+$B10,SUMIFS('ABP REC Calc'!T$75:T$138,'ABP REC Calc'!$C$75:$C$138,'ABP REC Spend'!$D10,'ABP REC Calc'!$B$75:$B$138,'ABP REC Spend'!$E10)*$C10,
IF(AND(V10&gt;0,(W$4-$F10)=(1+$B10)),((V10/$C10)-V10)/1,
(IF(AND((W$4-$F10)&lt;(1+$B10),(W$4-$F10)&gt;1),V10,0))))</f>
        <v>0</v>
      </c>
      <c r="X10" s="246">
        <f>IF(X$4=$F10+$B10,SUMIFS('ABP REC Calc'!U$75:U$138,'ABP REC Calc'!$C$75:$C$138,'ABP REC Spend'!$D10,'ABP REC Calc'!$B$75:$B$138,'ABP REC Spend'!$E10)*$C10,
IF(AND(W10&gt;0,(X$4-$F10)=(1+$B10)),((W10/$C10)-W10)/1,
(IF(AND((X$4-$F10)&lt;(1+$B10),(X$4-$F10)&gt;1),W10,0))))</f>
        <v>0</v>
      </c>
      <c r="Y10" s="246">
        <f>IF(Y$4=$F10+$B10,SUMIFS('ABP REC Calc'!V$75:V$138,'ABP REC Calc'!$C$75:$C$138,'ABP REC Spend'!$D10,'ABP REC Calc'!$B$75:$B$138,'ABP REC Spend'!$E10)*$C10,
IF(AND(X10&gt;0,(Y$4-$F10)=(1+$B10)),((X10/$C10)-X10)/1,
(IF(AND((Y$4-$F10)&lt;(1+$B10),(Y$4-$F10)&gt;1),X10,0))))</f>
        <v>0</v>
      </c>
      <c r="Z10" s="246">
        <f>IF(Z$4=$F10+$B10,SUMIFS('ABP REC Calc'!W$75:W$138,'ABP REC Calc'!$C$75:$C$138,'ABP REC Spend'!$D10,'ABP REC Calc'!$B$75:$B$138,'ABP REC Spend'!$E10)*$C10,
IF(AND(Y10&gt;0,(Z$4-$F10)=(1+$B10)),((Y10/$C10)-Y10)/1,
(IF(AND((Z$4-$F10)&lt;(1+$B10),(Z$4-$F10)&gt;1),Y10,0))))</f>
        <v>0</v>
      </c>
      <c r="AA10" s="246">
        <f>IF(AA$4=$F10+$B10,SUMIFS('ABP REC Calc'!X$75:X$138,'ABP REC Calc'!$C$75:$C$138,'ABP REC Spend'!$D10,'ABP REC Calc'!$B$75:$B$138,'ABP REC Spend'!$E10)*$C10,
IF(AND(Z10&gt;0,(AA$4-$F10)=(1+$B10)),((Z10/$C10)-Z10)/1,
(IF(AND((AA$4-$F10)&lt;(1+$B10),(AA$4-$F10)&gt;1),Z10,0))))</f>
        <v>0</v>
      </c>
      <c r="AB10" s="246">
        <f>IF(AB$4=$F10+$B10,SUMIFS('ABP REC Calc'!Y$75:Y$138,'ABP REC Calc'!$C$75:$C$138,'ABP REC Spend'!$D10,'ABP REC Calc'!$B$75:$B$138,'ABP REC Spend'!$E10)*$C10,
IF(AND(AA10&gt;0,(AB$4-$F10)=(1+$B10)),((AA10/$C10)-AA10)/1,
(IF(AND((AB$4-$F10)&lt;(1+$B10),(AB$4-$F10)&gt;1),AA10,0))))</f>
        <v>0</v>
      </c>
      <c r="AC10" s="246">
        <f>IF(AC$4=$F10+$B10,SUMIFS('ABP REC Calc'!Z$75:Z$138,'ABP REC Calc'!$C$75:$C$138,'ABP REC Spend'!$D10,'ABP REC Calc'!$B$75:$B$138,'ABP REC Spend'!$E10)*$C10,
IF(AND(AB10&gt;0,(AC$4-$F10)=(1+$B10)),((AB10/$C10)-AB10)/1,
(IF(AND((AC$4-$F10)&lt;(1+$B10),(AC$4-$F10)&gt;1),AB10,0))))</f>
        <v>0</v>
      </c>
      <c r="AD10" s="246">
        <f>IF(AD$4=$F10+$B10,SUMIFS('ABP REC Calc'!AA$75:AA$138,'ABP REC Calc'!$C$75:$C$138,'ABP REC Spend'!$D10,'ABP REC Calc'!$B$75:$B$138,'ABP REC Spend'!$E10)*$C10,
IF(AND(AC10&gt;0,(AD$4-$F10)=(1+$B10)),((AC10/$C10)-AC10)/1,
(IF(AND((AD$4-$F10)&lt;(1+$B10),(AD$4-$F10)&gt;1),AC10,0))))</f>
        <v>0</v>
      </c>
      <c r="AE10" s="246">
        <f>IF(AE$4=$F10+$B10,SUMIFS('ABP REC Calc'!AB$75:AB$138,'ABP REC Calc'!$C$75:$C$138,'ABP REC Spend'!$D10,'ABP REC Calc'!$B$75:$B$138,'ABP REC Spend'!$E10)*$C10,
IF(AND(AD10&gt;0,(AE$4-$F10)=(1+$B10)),((AD10/$C10)-AD10)/1,
(IF(AND((AE$4-$F10)&lt;(1+$B10),(AE$4-$F10)&gt;1),AD10,0))))</f>
        <v>0</v>
      </c>
      <c r="AF10" s="246">
        <f>IF(AF$4=$F10+$B10,SUMIFS('ABP REC Calc'!AC$75:AC$138,'ABP REC Calc'!$C$75:$C$138,'ABP REC Spend'!$D10,'ABP REC Calc'!$B$75:$B$138,'ABP REC Spend'!$E10)*$C10,
IF(AND(AE10&gt;0,(AF$4-$F10)=(1+$B10)),((AE10/$C10)-AE10)/1,
(IF(AND((AF$4-$F10)&lt;(1+$B10),(AF$4-$F10)&gt;1),AE10,0))))</f>
        <v>0</v>
      </c>
      <c r="AG10" s="246">
        <f>IF(AG$4=$F10+$B10,SUMIFS('ABP REC Calc'!#REF!,'ABP REC Calc'!$C$75:$C$138,'ABP REC Spend'!$D10,'ABP REC Calc'!$B$75:$B$138,'ABP REC Spend'!$E10)*$C10,
IF(AND(AF10&gt;0,(AG$4-$F10)=(1+$B10)),((AF10/$C10)-AF10)/1,
(IF(AND((AG$4-$F10)&lt;(1+$B10),(AG$4-$F10)&gt;1),AF10,0))))</f>
        <v>0</v>
      </c>
    </row>
    <row r="11" spans="1:33" ht="14.45" customHeight="1">
      <c r="B11" s="64">
        <v>0</v>
      </c>
      <c r="C11" s="64">
        <v>0.5</v>
      </c>
      <c r="D11" s="234" t="s">
        <v>206</v>
      </c>
      <c r="E11" s="231" t="s">
        <v>230</v>
      </c>
      <c r="F11" s="231">
        <f t="shared" si="1"/>
        <v>2029</v>
      </c>
      <c r="G11" s="231"/>
      <c r="H11" s="239" t="s">
        <v>27</v>
      </c>
      <c r="I11" s="246">
        <f>IF(I$4=$F11+$B11,SUMIFS('ABP REC Calc'!F$75:F$138,'ABP REC Calc'!$C$75:$C$138,'ABP REC Spend'!$D11,'ABP REC Calc'!$B$75:$B$138,'ABP REC Spend'!$E11)*$C11,
IF(AND(H11&gt;0,(I$4-$F11)=(1+$B11)),((H11/$C11)-H11)/1,
(IF(AND((I$4-$F11)&lt;(1+$B11),(I$4-$F11)&gt;1),H11,0))))</f>
        <v>0</v>
      </c>
      <c r="J11" s="246">
        <f>IF(J$4=$F11+$B11,SUMIFS('ABP REC Calc'!G$75:G$138,'ABP REC Calc'!$C$75:$C$138,'ABP REC Spend'!$D11,'ABP REC Calc'!$B$75:$B$138,'ABP REC Spend'!$E11)*$C11,
IF(AND(I11&gt;0,(J$4-$F11)=(1+$B11)),((I11/$C11)-I11)/1,
(IF(AND((J$4-$F11)&lt;(1+$B11),(J$4-$F11)&gt;1),I11,0))))</f>
        <v>0</v>
      </c>
      <c r="K11" s="246">
        <f>IF(K$4=$F11+$B11,SUMIFS('ABP REC Calc'!H$75:H$138,'ABP REC Calc'!$C$75:$C$138,'ABP REC Spend'!$D11,'ABP REC Calc'!$B$75:$B$138,'ABP REC Spend'!$E11)*$C11,
IF(AND(J11&gt;0,(K$4-$F11)=(1+$B11)),((J11/$C11)-J11)/1,
(IF(AND((K$4-$F11)&lt;(1+$B11),(K$4-$F11)&gt;1),J11,0))))</f>
        <v>0</v>
      </c>
      <c r="L11" s="246">
        <f>IF(L$4=$F11+$B11,SUMIFS('ABP REC Calc'!I$75:I$138,'ABP REC Calc'!$C$75:$C$138,'ABP REC Spend'!$D11,'ABP REC Calc'!$B$75:$B$138,'ABP REC Spend'!$E11)*$C11,
IF(AND(K11&gt;0,(L$4-$F11)=(1+$B11)),((K11/$C11)-K11)/1,
(IF(AND((L$4-$F11)&lt;(1+$B11),(L$4-$F11)&gt;1),K11,0))))</f>
        <v>0</v>
      </c>
      <c r="M11" s="246">
        <f>IF(M$4=$F11+$B11,SUMIFS('ABP REC Calc'!J$75:J$138,'ABP REC Calc'!$C$75:$C$138,'ABP REC Spend'!$D11,'ABP REC Calc'!$B$75:$B$138,'ABP REC Spend'!$E11)*$C11,
IF(AND(L11&gt;0,(M$4-$F11)=(1+$B11)),((L11/$C11)-L11)/1,
(IF(AND((M$4-$F11)&lt;(1+$B11),(M$4-$F11)&gt;1),L11,0))))</f>
        <v>0</v>
      </c>
      <c r="N11" s="246">
        <f>IF(N$4=$F11+$B11,SUMIFS('ABP REC Calc'!K$75:K$138,'ABP REC Calc'!$C$75:$C$138,'ABP REC Spend'!$D11,'ABP REC Calc'!$B$75:$B$138,'ABP REC Spend'!$E11)*$C11,
IF(AND(M11&gt;0,(N$4-$F11)=(1+$B11)),((M11/$C11)-M11)/1,
(IF(AND((N$4-$F11)&lt;(1+$B11),(N$4-$F11)&gt;1),M11,0))))</f>
        <v>22890644.192615271</v>
      </c>
      <c r="O11" s="246">
        <f>IF(O$4=$F11+$B11,SUMIFS('ABP REC Calc'!L$75:L$138,'ABP REC Calc'!$C$75:$C$138,'ABP REC Spend'!$D11,'ABP REC Calc'!$B$75:$B$138,'ABP REC Spend'!$E11)*$C11,
IF(AND(N11&gt;0,(O$4-$F11)=(1+$B11)),((N11/$C11)-N11)/1,
(IF(AND((O$4-$F11)&lt;(1+$B11),(O$4-$F11)&gt;1),N11,0))))</f>
        <v>22890644.192615271</v>
      </c>
      <c r="P11" s="246">
        <f>IF(P$4=$F11+$B11,SUMIFS('ABP REC Calc'!M$75:M$138,'ABP REC Calc'!$C$75:$C$138,'ABP REC Spend'!$D11,'ABP REC Calc'!$B$75:$B$138,'ABP REC Spend'!$E11)*$C11,
IF(AND(O11&gt;0,(P$4-$F11)=(1+$B11)),((O11/$C11)-O11)/1,
(IF(AND((P$4-$F11)&lt;(1+$B11),(P$4-$F11)&gt;1),O11,0))))</f>
        <v>0</v>
      </c>
      <c r="Q11" s="246">
        <f>IF(Q$4=$F11+$B11,SUMIFS('ABP REC Calc'!N$75:N$138,'ABP REC Calc'!$C$75:$C$138,'ABP REC Spend'!$D11,'ABP REC Calc'!$B$75:$B$138,'ABP REC Spend'!$E11)*$C11,
IF(AND(P11&gt;0,(Q$4-$F11)=(1+$B11)),((P11/$C11)-P11)/1,
(IF(AND((Q$4-$F11)&lt;(1+$B11),(Q$4-$F11)&gt;1),P11,0))))</f>
        <v>0</v>
      </c>
      <c r="R11" s="246">
        <f>IF(R$4=$F11+$B11,SUMIFS('ABP REC Calc'!O$75:O$138,'ABP REC Calc'!$C$75:$C$138,'ABP REC Spend'!$D11,'ABP REC Calc'!$B$75:$B$138,'ABP REC Spend'!$E11)*$C11,
IF(AND(Q11&gt;0,(R$4-$F11)=(1+$B11)),((Q11/$C11)-Q11)/1,
(IF(AND((R$4-$F11)&lt;(1+$B11),(R$4-$F11)&gt;1),Q11,0))))</f>
        <v>0</v>
      </c>
      <c r="S11" s="246">
        <f>IF(S$4=$F11+$B11,SUMIFS('ABP REC Calc'!P$75:P$138,'ABP REC Calc'!$C$75:$C$138,'ABP REC Spend'!$D11,'ABP REC Calc'!$B$75:$B$138,'ABP REC Spend'!$E11)*$C11,
IF(AND(R11&gt;0,(S$4-$F11)=(1+$B11)),((R11/$C11)-R11)/1,
(IF(AND((S$4-$F11)&lt;(1+$B11),(S$4-$F11)&gt;1),R11,0))))</f>
        <v>0</v>
      </c>
      <c r="T11" s="246">
        <f>IF(T$4=$F11+$B11,SUMIFS('ABP REC Calc'!Q$75:Q$138,'ABP REC Calc'!$C$75:$C$138,'ABP REC Spend'!$D11,'ABP REC Calc'!$B$75:$B$138,'ABP REC Spend'!$E11)*$C11,
IF(AND(S11&gt;0,(T$4-$F11)=(1+$B11)),((S11/$C11)-S11)/1,
(IF(AND((T$4-$F11)&lt;(1+$B11),(T$4-$F11)&gt;1),S11,0))))</f>
        <v>0</v>
      </c>
      <c r="U11" s="246">
        <f>IF(U$4=$F11+$B11,SUMIFS('ABP REC Calc'!R$75:R$138,'ABP REC Calc'!$C$75:$C$138,'ABP REC Spend'!$D11,'ABP REC Calc'!$B$75:$B$138,'ABP REC Spend'!$E11)*$C11,
IF(AND(T11&gt;0,(U$4-$F11)=(1+$B11)),((T11/$C11)-T11)/1,
(IF(AND((U$4-$F11)&lt;(1+$B11),(U$4-$F11)&gt;1),T11,0))))</f>
        <v>0</v>
      </c>
      <c r="V11" s="246">
        <f>IF(V$4=$F11+$B11,SUMIFS('ABP REC Calc'!S$75:S$138,'ABP REC Calc'!$C$75:$C$138,'ABP REC Spend'!$D11,'ABP REC Calc'!$B$75:$B$138,'ABP REC Spend'!$E11)*$C11,
IF(AND(U11&gt;0,(V$4-$F11)=(1+$B11)),((U11/$C11)-U11)/1,
(IF(AND((V$4-$F11)&lt;(1+$B11),(V$4-$F11)&gt;1),U11,0))))</f>
        <v>0</v>
      </c>
      <c r="W11" s="246">
        <f>IF(W$4=$F11+$B11,SUMIFS('ABP REC Calc'!T$75:T$138,'ABP REC Calc'!$C$75:$C$138,'ABP REC Spend'!$D11,'ABP REC Calc'!$B$75:$B$138,'ABP REC Spend'!$E11)*$C11,
IF(AND(V11&gt;0,(W$4-$F11)=(1+$B11)),((V11/$C11)-V11)/1,
(IF(AND((W$4-$F11)&lt;(1+$B11),(W$4-$F11)&gt;1),V11,0))))</f>
        <v>0</v>
      </c>
      <c r="X11" s="246">
        <f>IF(X$4=$F11+$B11,SUMIFS('ABP REC Calc'!U$75:U$138,'ABP REC Calc'!$C$75:$C$138,'ABP REC Spend'!$D11,'ABP REC Calc'!$B$75:$B$138,'ABP REC Spend'!$E11)*$C11,
IF(AND(W11&gt;0,(X$4-$F11)=(1+$B11)),((W11/$C11)-W11)/1,
(IF(AND((X$4-$F11)&lt;(1+$B11),(X$4-$F11)&gt;1),W11,0))))</f>
        <v>0</v>
      </c>
      <c r="Y11" s="246">
        <f>IF(Y$4=$F11+$B11,SUMIFS('ABP REC Calc'!V$75:V$138,'ABP REC Calc'!$C$75:$C$138,'ABP REC Spend'!$D11,'ABP REC Calc'!$B$75:$B$138,'ABP REC Spend'!$E11)*$C11,
IF(AND(X11&gt;0,(Y$4-$F11)=(1+$B11)),((X11/$C11)-X11)/1,
(IF(AND((Y$4-$F11)&lt;(1+$B11),(Y$4-$F11)&gt;1),X11,0))))</f>
        <v>0</v>
      </c>
      <c r="Z11" s="246">
        <f>IF(Z$4=$F11+$B11,SUMIFS('ABP REC Calc'!W$75:W$138,'ABP REC Calc'!$C$75:$C$138,'ABP REC Spend'!$D11,'ABP REC Calc'!$B$75:$B$138,'ABP REC Spend'!$E11)*$C11,
IF(AND(Y11&gt;0,(Z$4-$F11)=(1+$B11)),((Y11/$C11)-Y11)/1,
(IF(AND((Z$4-$F11)&lt;(1+$B11),(Z$4-$F11)&gt;1),Y11,0))))</f>
        <v>0</v>
      </c>
      <c r="AA11" s="246">
        <f>IF(AA$4=$F11+$B11,SUMIFS('ABP REC Calc'!X$75:X$138,'ABP REC Calc'!$C$75:$C$138,'ABP REC Spend'!$D11,'ABP REC Calc'!$B$75:$B$138,'ABP REC Spend'!$E11)*$C11,
IF(AND(Z11&gt;0,(AA$4-$F11)=(1+$B11)),((Z11/$C11)-Z11)/1,
(IF(AND((AA$4-$F11)&lt;(1+$B11),(AA$4-$F11)&gt;1),Z11,0))))</f>
        <v>0</v>
      </c>
      <c r="AB11" s="246">
        <f>IF(AB$4=$F11+$B11,SUMIFS('ABP REC Calc'!Y$75:Y$138,'ABP REC Calc'!$C$75:$C$138,'ABP REC Spend'!$D11,'ABP REC Calc'!$B$75:$B$138,'ABP REC Spend'!$E11)*$C11,
IF(AND(AA11&gt;0,(AB$4-$F11)=(1+$B11)),((AA11/$C11)-AA11)/1,
(IF(AND((AB$4-$F11)&lt;(1+$B11),(AB$4-$F11)&gt;1),AA11,0))))</f>
        <v>0</v>
      </c>
      <c r="AC11" s="246">
        <f>IF(AC$4=$F11+$B11,SUMIFS('ABP REC Calc'!Z$75:Z$138,'ABP REC Calc'!$C$75:$C$138,'ABP REC Spend'!$D11,'ABP REC Calc'!$B$75:$B$138,'ABP REC Spend'!$E11)*$C11,
IF(AND(AB11&gt;0,(AC$4-$F11)=(1+$B11)),((AB11/$C11)-AB11)/1,
(IF(AND((AC$4-$F11)&lt;(1+$B11),(AC$4-$F11)&gt;1),AB11,0))))</f>
        <v>0</v>
      </c>
      <c r="AD11" s="246">
        <f>IF(AD$4=$F11+$B11,SUMIFS('ABP REC Calc'!AA$75:AA$138,'ABP REC Calc'!$C$75:$C$138,'ABP REC Spend'!$D11,'ABP REC Calc'!$B$75:$B$138,'ABP REC Spend'!$E11)*$C11,
IF(AND(AC11&gt;0,(AD$4-$F11)=(1+$B11)),((AC11/$C11)-AC11)/1,
(IF(AND((AD$4-$F11)&lt;(1+$B11),(AD$4-$F11)&gt;1),AC11,0))))</f>
        <v>0</v>
      </c>
      <c r="AE11" s="246">
        <f>IF(AE$4=$F11+$B11,SUMIFS('ABP REC Calc'!AB$75:AB$138,'ABP REC Calc'!$C$75:$C$138,'ABP REC Spend'!$D11,'ABP REC Calc'!$B$75:$B$138,'ABP REC Spend'!$E11)*$C11,
IF(AND(AD11&gt;0,(AE$4-$F11)=(1+$B11)),((AD11/$C11)-AD11)/1,
(IF(AND((AE$4-$F11)&lt;(1+$B11),(AE$4-$F11)&gt;1),AD11,0))))</f>
        <v>0</v>
      </c>
      <c r="AF11" s="246">
        <f>IF(AF$4=$F11+$B11,SUMIFS('ABP REC Calc'!AC$75:AC$138,'ABP REC Calc'!$C$75:$C$138,'ABP REC Spend'!$D11,'ABP REC Calc'!$B$75:$B$138,'ABP REC Spend'!$E11)*$C11,
IF(AND(AE11&gt;0,(AF$4-$F11)=(1+$B11)),((AE11/$C11)-AE11)/1,
(IF(AND((AF$4-$F11)&lt;(1+$B11),(AF$4-$F11)&gt;1),AE11,0))))</f>
        <v>0</v>
      </c>
      <c r="AG11" s="246">
        <f>IF(AG$4=$F11+$B11,SUMIFS('ABP REC Calc'!#REF!,'ABP REC Calc'!$C$75:$C$138,'ABP REC Spend'!$D11,'ABP REC Calc'!$B$75:$B$138,'ABP REC Spend'!$E11)*$C11,
IF(AND(AF11&gt;0,(AG$4-$F11)=(1+$B11)),((AF11/$C11)-AF11)/1,
(IF(AND((AG$4-$F11)&lt;(1+$B11),(AG$4-$F11)&gt;1),AF11,0))))</f>
        <v>0</v>
      </c>
    </row>
    <row r="12" spans="1:33" ht="14.45" customHeight="1">
      <c r="B12" s="64">
        <v>0</v>
      </c>
      <c r="C12" s="64">
        <v>0.5</v>
      </c>
      <c r="D12" s="234" t="s">
        <v>206</v>
      </c>
      <c r="E12" s="231" t="s">
        <v>230</v>
      </c>
      <c r="F12" s="231">
        <f t="shared" si="1"/>
        <v>2030</v>
      </c>
      <c r="G12" s="231"/>
      <c r="H12" s="239" t="s">
        <v>28</v>
      </c>
      <c r="I12" s="246">
        <f>IF(I$4=$F12+$B12,SUMIFS('ABP REC Calc'!F$75:F$138,'ABP REC Calc'!$C$75:$C$138,'ABP REC Spend'!$D12,'ABP REC Calc'!$B$75:$B$138,'ABP REC Spend'!$E12)*$C12,
IF(AND(H12&gt;0,(I$4-$F12)=(1+$B12)),((H12/$C12)-H12)/1,
(IF(AND((I$4-$F12)&lt;(1+$B12),(I$4-$F12)&gt;1),H12,0))))</f>
        <v>0</v>
      </c>
      <c r="J12" s="246">
        <f>IF(J$4=$F12+$B12,SUMIFS('ABP REC Calc'!G$75:G$138,'ABP REC Calc'!$C$75:$C$138,'ABP REC Spend'!$D12,'ABP REC Calc'!$B$75:$B$138,'ABP REC Spend'!$E12)*$C12,
IF(AND(I12&gt;0,(J$4-$F12)=(1+$B12)),((I12/$C12)-I12)/1,
(IF(AND((J$4-$F12)&lt;(1+$B12),(J$4-$F12)&gt;1),I12,0))))</f>
        <v>0</v>
      </c>
      <c r="K12" s="246">
        <f>IF(K$4=$F12+$B12,SUMIFS('ABP REC Calc'!H$75:H$138,'ABP REC Calc'!$C$75:$C$138,'ABP REC Spend'!$D12,'ABP REC Calc'!$B$75:$B$138,'ABP REC Spend'!$E12)*$C12,
IF(AND(J12&gt;0,(K$4-$F12)=(1+$B12)),((J12/$C12)-J12)/1,
(IF(AND((K$4-$F12)&lt;(1+$B12),(K$4-$F12)&gt;1),J12,0))))</f>
        <v>0</v>
      </c>
      <c r="L12" s="246">
        <f>IF(L$4=$F12+$B12,SUMIFS('ABP REC Calc'!I$75:I$138,'ABP REC Calc'!$C$75:$C$138,'ABP REC Spend'!$D12,'ABP REC Calc'!$B$75:$B$138,'ABP REC Spend'!$E12)*$C12,
IF(AND(K12&gt;0,(L$4-$F12)=(1+$B12)),((K12/$C12)-K12)/1,
(IF(AND((L$4-$F12)&lt;(1+$B12),(L$4-$F12)&gt;1),K12,0))))</f>
        <v>0</v>
      </c>
      <c r="M12" s="246">
        <f>IF(M$4=$F12+$B12,SUMIFS('ABP REC Calc'!J$75:J$138,'ABP REC Calc'!$C$75:$C$138,'ABP REC Spend'!$D12,'ABP REC Calc'!$B$75:$B$138,'ABP REC Spend'!$E12)*$C12,
IF(AND(L12&gt;0,(M$4-$F12)=(1+$B12)),((L12/$C12)-L12)/1,
(IF(AND((M$4-$F12)&lt;(1+$B12),(M$4-$F12)&gt;1),L12,0))))</f>
        <v>0</v>
      </c>
      <c r="N12" s="246">
        <f>IF(N$4=$F12+$B12,SUMIFS('ABP REC Calc'!K$75:K$138,'ABP REC Calc'!$C$75:$C$138,'ABP REC Spend'!$D12,'ABP REC Calc'!$B$75:$B$138,'ABP REC Spend'!$E12)*$C12,
IF(AND(M12&gt;0,(N$4-$F12)=(1+$B12)),((M12/$C12)-M12)/1,
(IF(AND((N$4-$F12)&lt;(1+$B12),(N$4-$F12)&gt;1),M12,0))))</f>
        <v>0</v>
      </c>
      <c r="O12" s="246">
        <f>IF(O$4=$F12+$B12,SUMIFS('ABP REC Calc'!L$75:L$138,'ABP REC Calc'!$C$75:$C$138,'ABP REC Spend'!$D12,'ABP REC Calc'!$B$75:$B$138,'ABP REC Spend'!$E12)*$C12,
IF(AND(N12&gt;0,(O$4-$F12)=(1+$B12)),((N12/$C12)-N12)/1,
(IF(AND((O$4-$F12)&lt;(1+$B12),(O$4-$F12)&gt;1),N12,0))))</f>
        <v>21975018.424910665</v>
      </c>
      <c r="P12" s="246">
        <f>IF(P$4=$F12+$B12,SUMIFS('ABP REC Calc'!M$75:M$138,'ABP REC Calc'!$C$75:$C$138,'ABP REC Spend'!$D12,'ABP REC Calc'!$B$75:$B$138,'ABP REC Spend'!$E12)*$C12,
IF(AND(O12&gt;0,(P$4-$F12)=(1+$B12)),((O12/$C12)-O12)/1,
(IF(AND((P$4-$F12)&lt;(1+$B12),(P$4-$F12)&gt;1),O12,0))))</f>
        <v>21975018.424910665</v>
      </c>
      <c r="Q12" s="246">
        <f>IF(Q$4=$F12+$B12,SUMIFS('ABP REC Calc'!N$75:N$138,'ABP REC Calc'!$C$75:$C$138,'ABP REC Spend'!$D12,'ABP REC Calc'!$B$75:$B$138,'ABP REC Spend'!$E12)*$C12,
IF(AND(P12&gt;0,(Q$4-$F12)=(1+$B12)),((P12/$C12)-P12)/1,
(IF(AND((Q$4-$F12)&lt;(1+$B12),(Q$4-$F12)&gt;1),P12,0))))</f>
        <v>0</v>
      </c>
      <c r="R12" s="246">
        <f>IF(R$4=$F12+$B12,SUMIFS('ABP REC Calc'!O$75:O$138,'ABP REC Calc'!$C$75:$C$138,'ABP REC Spend'!$D12,'ABP REC Calc'!$B$75:$B$138,'ABP REC Spend'!$E12)*$C12,
IF(AND(Q12&gt;0,(R$4-$F12)=(1+$B12)),((Q12/$C12)-Q12)/1,
(IF(AND((R$4-$F12)&lt;(1+$B12),(R$4-$F12)&gt;1),Q12,0))))</f>
        <v>0</v>
      </c>
      <c r="S12" s="246">
        <f>IF(S$4=$F12+$B12,SUMIFS('ABP REC Calc'!P$75:P$138,'ABP REC Calc'!$C$75:$C$138,'ABP REC Spend'!$D12,'ABP REC Calc'!$B$75:$B$138,'ABP REC Spend'!$E12)*$C12,
IF(AND(R12&gt;0,(S$4-$F12)=(1+$B12)),((R12/$C12)-R12)/1,
(IF(AND((S$4-$F12)&lt;(1+$B12),(S$4-$F12)&gt;1),R12,0))))</f>
        <v>0</v>
      </c>
      <c r="T12" s="246">
        <f>IF(T$4=$F12+$B12,SUMIFS('ABP REC Calc'!Q$75:Q$138,'ABP REC Calc'!$C$75:$C$138,'ABP REC Spend'!$D12,'ABP REC Calc'!$B$75:$B$138,'ABP REC Spend'!$E12)*$C12,
IF(AND(S12&gt;0,(T$4-$F12)=(1+$B12)),((S12/$C12)-S12)/1,
(IF(AND((T$4-$F12)&lt;(1+$B12),(T$4-$F12)&gt;1),S12,0))))</f>
        <v>0</v>
      </c>
      <c r="U12" s="246">
        <f>IF(U$4=$F12+$B12,SUMIFS('ABP REC Calc'!R$75:R$138,'ABP REC Calc'!$C$75:$C$138,'ABP REC Spend'!$D12,'ABP REC Calc'!$B$75:$B$138,'ABP REC Spend'!$E12)*$C12,
IF(AND(T12&gt;0,(U$4-$F12)=(1+$B12)),((T12/$C12)-T12)/1,
(IF(AND((U$4-$F12)&lt;(1+$B12),(U$4-$F12)&gt;1),T12,0))))</f>
        <v>0</v>
      </c>
      <c r="V12" s="246">
        <f>IF(V$4=$F12+$B12,SUMIFS('ABP REC Calc'!S$75:S$138,'ABP REC Calc'!$C$75:$C$138,'ABP REC Spend'!$D12,'ABP REC Calc'!$B$75:$B$138,'ABP REC Spend'!$E12)*$C12,
IF(AND(U12&gt;0,(V$4-$F12)=(1+$B12)),((U12/$C12)-U12)/1,
(IF(AND((V$4-$F12)&lt;(1+$B12),(V$4-$F12)&gt;1),U12,0))))</f>
        <v>0</v>
      </c>
      <c r="W12" s="246">
        <f>IF(W$4=$F12+$B12,SUMIFS('ABP REC Calc'!T$75:T$138,'ABP REC Calc'!$C$75:$C$138,'ABP REC Spend'!$D12,'ABP REC Calc'!$B$75:$B$138,'ABP REC Spend'!$E12)*$C12,
IF(AND(V12&gt;0,(W$4-$F12)=(1+$B12)),((V12/$C12)-V12)/1,
(IF(AND((W$4-$F12)&lt;(1+$B12),(W$4-$F12)&gt;1),V12,0))))</f>
        <v>0</v>
      </c>
      <c r="X12" s="246">
        <f>IF(X$4=$F12+$B12,SUMIFS('ABP REC Calc'!U$75:U$138,'ABP REC Calc'!$C$75:$C$138,'ABP REC Spend'!$D12,'ABP REC Calc'!$B$75:$B$138,'ABP REC Spend'!$E12)*$C12,
IF(AND(W12&gt;0,(X$4-$F12)=(1+$B12)),((W12/$C12)-W12)/1,
(IF(AND((X$4-$F12)&lt;(1+$B12),(X$4-$F12)&gt;1),W12,0))))</f>
        <v>0</v>
      </c>
      <c r="Y12" s="246">
        <f>IF(Y$4=$F12+$B12,SUMIFS('ABP REC Calc'!V$75:V$138,'ABP REC Calc'!$C$75:$C$138,'ABP REC Spend'!$D12,'ABP REC Calc'!$B$75:$B$138,'ABP REC Spend'!$E12)*$C12,
IF(AND(X12&gt;0,(Y$4-$F12)=(1+$B12)),((X12/$C12)-X12)/1,
(IF(AND((Y$4-$F12)&lt;(1+$B12),(Y$4-$F12)&gt;1),X12,0))))</f>
        <v>0</v>
      </c>
      <c r="Z12" s="246">
        <f>IF(Z$4=$F12+$B12,SUMIFS('ABP REC Calc'!W$75:W$138,'ABP REC Calc'!$C$75:$C$138,'ABP REC Spend'!$D12,'ABP REC Calc'!$B$75:$B$138,'ABP REC Spend'!$E12)*$C12,
IF(AND(Y12&gt;0,(Z$4-$F12)=(1+$B12)),((Y12/$C12)-Y12)/1,
(IF(AND((Z$4-$F12)&lt;(1+$B12),(Z$4-$F12)&gt;1),Y12,0))))</f>
        <v>0</v>
      </c>
      <c r="AA12" s="246">
        <f>IF(AA$4=$F12+$B12,SUMIFS('ABP REC Calc'!X$75:X$138,'ABP REC Calc'!$C$75:$C$138,'ABP REC Spend'!$D12,'ABP REC Calc'!$B$75:$B$138,'ABP REC Spend'!$E12)*$C12,
IF(AND(Z12&gt;0,(AA$4-$F12)=(1+$B12)),((Z12/$C12)-Z12)/1,
(IF(AND((AA$4-$F12)&lt;(1+$B12),(AA$4-$F12)&gt;1),Z12,0))))</f>
        <v>0</v>
      </c>
      <c r="AB12" s="246">
        <f>IF(AB$4=$F12+$B12,SUMIFS('ABP REC Calc'!Y$75:Y$138,'ABP REC Calc'!$C$75:$C$138,'ABP REC Spend'!$D12,'ABP REC Calc'!$B$75:$B$138,'ABP REC Spend'!$E12)*$C12,
IF(AND(AA12&gt;0,(AB$4-$F12)=(1+$B12)),((AA12/$C12)-AA12)/1,
(IF(AND((AB$4-$F12)&lt;(1+$B12),(AB$4-$F12)&gt;1),AA12,0))))</f>
        <v>0</v>
      </c>
      <c r="AC12" s="246">
        <f>IF(AC$4=$F12+$B12,SUMIFS('ABP REC Calc'!Z$75:Z$138,'ABP REC Calc'!$C$75:$C$138,'ABP REC Spend'!$D12,'ABP REC Calc'!$B$75:$B$138,'ABP REC Spend'!$E12)*$C12,
IF(AND(AB12&gt;0,(AC$4-$F12)=(1+$B12)),((AB12/$C12)-AB12)/1,
(IF(AND((AC$4-$F12)&lt;(1+$B12),(AC$4-$F12)&gt;1),AB12,0))))</f>
        <v>0</v>
      </c>
      <c r="AD12" s="246">
        <f>IF(AD$4=$F12+$B12,SUMIFS('ABP REC Calc'!AA$75:AA$138,'ABP REC Calc'!$C$75:$C$138,'ABP REC Spend'!$D12,'ABP REC Calc'!$B$75:$B$138,'ABP REC Spend'!$E12)*$C12,
IF(AND(AC12&gt;0,(AD$4-$F12)=(1+$B12)),((AC12/$C12)-AC12)/1,
(IF(AND((AD$4-$F12)&lt;(1+$B12),(AD$4-$F12)&gt;1),AC12,0))))</f>
        <v>0</v>
      </c>
      <c r="AE12" s="246">
        <f>IF(AE$4=$F12+$B12,SUMIFS('ABP REC Calc'!AB$75:AB$138,'ABP REC Calc'!$C$75:$C$138,'ABP REC Spend'!$D12,'ABP REC Calc'!$B$75:$B$138,'ABP REC Spend'!$E12)*$C12,
IF(AND(AD12&gt;0,(AE$4-$F12)=(1+$B12)),((AD12/$C12)-AD12)/1,
(IF(AND((AE$4-$F12)&lt;(1+$B12),(AE$4-$F12)&gt;1),AD12,0))))</f>
        <v>0</v>
      </c>
      <c r="AF12" s="246">
        <f>IF(AF$4=$F12+$B12,SUMIFS('ABP REC Calc'!AC$75:AC$138,'ABP REC Calc'!$C$75:$C$138,'ABP REC Spend'!$D12,'ABP REC Calc'!$B$75:$B$138,'ABP REC Spend'!$E12)*$C12,
IF(AND(AE12&gt;0,(AF$4-$F12)=(1+$B12)),((AE12/$C12)-AE12)/1,
(IF(AND((AF$4-$F12)&lt;(1+$B12),(AF$4-$F12)&gt;1),AE12,0))))</f>
        <v>0</v>
      </c>
      <c r="AG12" s="246">
        <f>IF(AG$4=$F12+$B12,SUMIFS('ABP REC Calc'!#REF!,'ABP REC Calc'!$C$75:$C$138,'ABP REC Spend'!$D12,'ABP REC Calc'!$B$75:$B$138,'ABP REC Spend'!$E12)*$C12,
IF(AND(AF12&gt;0,(AG$4-$F12)=(1+$B12)),((AF12/$C12)-AF12)/1,
(IF(AND((AG$4-$F12)&lt;(1+$B12),(AG$4-$F12)&gt;1),AF12,0))))</f>
        <v>0</v>
      </c>
    </row>
    <row r="13" spans="1:33" ht="14.45" customHeight="1">
      <c r="B13" s="64">
        <v>0</v>
      </c>
      <c r="C13" s="64">
        <v>0.5</v>
      </c>
      <c r="D13" s="234" t="s">
        <v>206</v>
      </c>
      <c r="E13" s="231" t="s">
        <v>230</v>
      </c>
      <c r="F13" s="231">
        <f t="shared" si="1"/>
        <v>2031</v>
      </c>
      <c r="G13" s="231"/>
      <c r="H13" s="239" t="s">
        <v>29</v>
      </c>
      <c r="I13" s="246">
        <f>IF(I$4=$F13+$B13,SUMIFS('ABP REC Calc'!F$75:F$138,'ABP REC Calc'!$C$75:$C$138,'ABP REC Spend'!$D13,'ABP REC Calc'!$B$75:$B$138,'ABP REC Spend'!$E13)*$C13,
IF(AND(H13&gt;0,(I$4-$F13)=(1+$B13)),((H13/$C13)-H13)/1,
(IF(AND((I$4-$F13)&lt;(1+$B13),(I$4-$F13)&gt;1),H13,0))))</f>
        <v>0</v>
      </c>
      <c r="J13" s="246">
        <f>IF(J$4=$F13+$B13,SUMIFS('ABP REC Calc'!G$75:G$138,'ABP REC Calc'!$C$75:$C$138,'ABP REC Spend'!$D13,'ABP REC Calc'!$B$75:$B$138,'ABP REC Spend'!$E13)*$C13,
IF(AND(I13&gt;0,(J$4-$F13)=(1+$B13)),((I13/$C13)-I13)/1,
(IF(AND((J$4-$F13)&lt;(1+$B13),(J$4-$F13)&gt;1),I13,0))))</f>
        <v>0</v>
      </c>
      <c r="K13" s="246">
        <f>IF(K$4=$F13+$B13,SUMIFS('ABP REC Calc'!H$75:H$138,'ABP REC Calc'!$C$75:$C$138,'ABP REC Spend'!$D13,'ABP REC Calc'!$B$75:$B$138,'ABP REC Spend'!$E13)*$C13,
IF(AND(J13&gt;0,(K$4-$F13)=(1+$B13)),((J13/$C13)-J13)/1,
(IF(AND((K$4-$F13)&lt;(1+$B13),(K$4-$F13)&gt;1),J13,0))))</f>
        <v>0</v>
      </c>
      <c r="L13" s="246">
        <f>IF(L$4=$F13+$B13,SUMIFS('ABP REC Calc'!I$75:I$138,'ABP REC Calc'!$C$75:$C$138,'ABP REC Spend'!$D13,'ABP REC Calc'!$B$75:$B$138,'ABP REC Spend'!$E13)*$C13,
IF(AND(K13&gt;0,(L$4-$F13)=(1+$B13)),((K13/$C13)-K13)/1,
(IF(AND((L$4-$F13)&lt;(1+$B13),(L$4-$F13)&gt;1),K13,0))))</f>
        <v>0</v>
      </c>
      <c r="M13" s="246">
        <f>IF(M$4=$F13+$B13,SUMIFS('ABP REC Calc'!J$75:J$138,'ABP REC Calc'!$C$75:$C$138,'ABP REC Spend'!$D13,'ABP REC Calc'!$B$75:$B$138,'ABP REC Spend'!$E13)*$C13,
IF(AND(L13&gt;0,(M$4-$F13)=(1+$B13)),((L13/$C13)-L13)/1,
(IF(AND((M$4-$F13)&lt;(1+$B13),(M$4-$F13)&gt;1),L13,0))))</f>
        <v>0</v>
      </c>
      <c r="N13" s="246">
        <f>IF(N$4=$F13+$B13,SUMIFS('ABP REC Calc'!K$75:K$138,'ABP REC Calc'!$C$75:$C$138,'ABP REC Spend'!$D13,'ABP REC Calc'!$B$75:$B$138,'ABP REC Spend'!$E13)*$C13,
IF(AND(M13&gt;0,(N$4-$F13)=(1+$B13)),((M13/$C13)-M13)/1,
(IF(AND((N$4-$F13)&lt;(1+$B13),(N$4-$F13)&gt;1),M13,0))))</f>
        <v>0</v>
      </c>
      <c r="O13" s="246">
        <f>IF(O$4=$F13+$B13,SUMIFS('ABP REC Calc'!L$75:L$138,'ABP REC Calc'!$C$75:$C$138,'ABP REC Spend'!$D13,'ABP REC Calc'!$B$75:$B$138,'ABP REC Spend'!$E13)*$C13,
IF(AND(N13&gt;0,(O$4-$F13)=(1+$B13)),((N13/$C13)-N13)/1,
(IF(AND((O$4-$F13)&lt;(1+$B13),(O$4-$F13)&gt;1),N13,0))))</f>
        <v>0</v>
      </c>
      <c r="P13" s="246">
        <f>IF(P$4=$F13+$B13,SUMIFS('ABP REC Calc'!M$75:M$138,'ABP REC Calc'!$C$75:$C$138,'ABP REC Spend'!$D13,'ABP REC Calc'!$B$75:$B$138,'ABP REC Spend'!$E13)*$C13,
IF(AND(O13&gt;0,(P$4-$F13)=(1+$B13)),((O13/$C13)-O13)/1,
(IF(AND((P$4-$F13)&lt;(1+$B13),(P$4-$F13)&gt;1),O13,0))))</f>
        <v>21096017.68791423</v>
      </c>
      <c r="Q13" s="246">
        <f>IF(Q$4=$F13+$B13,SUMIFS('ABP REC Calc'!N$75:N$138,'ABP REC Calc'!$C$75:$C$138,'ABP REC Spend'!$D13,'ABP REC Calc'!$B$75:$B$138,'ABP REC Spend'!$E13)*$C13,
IF(AND(P13&gt;0,(Q$4-$F13)=(1+$B13)),((P13/$C13)-P13)/1,
(IF(AND((Q$4-$F13)&lt;(1+$B13),(Q$4-$F13)&gt;1),P13,0))))</f>
        <v>21096017.68791423</v>
      </c>
      <c r="R13" s="246">
        <f>IF(R$4=$F13+$B13,SUMIFS('ABP REC Calc'!O$75:O$138,'ABP REC Calc'!$C$75:$C$138,'ABP REC Spend'!$D13,'ABP REC Calc'!$B$75:$B$138,'ABP REC Spend'!$E13)*$C13,
IF(AND(Q13&gt;0,(R$4-$F13)=(1+$B13)),((Q13/$C13)-Q13)/1,
(IF(AND((R$4-$F13)&lt;(1+$B13),(R$4-$F13)&gt;1),Q13,0))))</f>
        <v>0</v>
      </c>
      <c r="S13" s="246">
        <f>IF(S$4=$F13+$B13,SUMIFS('ABP REC Calc'!P$75:P$138,'ABP REC Calc'!$C$75:$C$138,'ABP REC Spend'!$D13,'ABP REC Calc'!$B$75:$B$138,'ABP REC Spend'!$E13)*$C13,
IF(AND(R13&gt;0,(S$4-$F13)=(1+$B13)),((R13/$C13)-R13)/1,
(IF(AND((S$4-$F13)&lt;(1+$B13),(S$4-$F13)&gt;1),R13,0))))</f>
        <v>0</v>
      </c>
      <c r="T13" s="246">
        <f>IF(T$4=$F13+$B13,SUMIFS('ABP REC Calc'!Q$75:Q$138,'ABP REC Calc'!$C$75:$C$138,'ABP REC Spend'!$D13,'ABP REC Calc'!$B$75:$B$138,'ABP REC Spend'!$E13)*$C13,
IF(AND(S13&gt;0,(T$4-$F13)=(1+$B13)),((S13/$C13)-S13)/1,
(IF(AND((T$4-$F13)&lt;(1+$B13),(T$4-$F13)&gt;1),S13,0))))</f>
        <v>0</v>
      </c>
      <c r="U13" s="246">
        <f>IF(U$4=$F13+$B13,SUMIFS('ABP REC Calc'!R$75:R$138,'ABP REC Calc'!$C$75:$C$138,'ABP REC Spend'!$D13,'ABP REC Calc'!$B$75:$B$138,'ABP REC Spend'!$E13)*$C13,
IF(AND(T13&gt;0,(U$4-$F13)=(1+$B13)),((T13/$C13)-T13)/1,
(IF(AND((U$4-$F13)&lt;(1+$B13),(U$4-$F13)&gt;1),T13,0))))</f>
        <v>0</v>
      </c>
      <c r="V13" s="246">
        <f>IF(V$4=$F13+$B13,SUMIFS('ABP REC Calc'!S$75:S$138,'ABP REC Calc'!$C$75:$C$138,'ABP REC Spend'!$D13,'ABP REC Calc'!$B$75:$B$138,'ABP REC Spend'!$E13)*$C13,
IF(AND(U13&gt;0,(V$4-$F13)=(1+$B13)),((U13/$C13)-U13)/1,
(IF(AND((V$4-$F13)&lt;(1+$B13),(V$4-$F13)&gt;1),U13,0))))</f>
        <v>0</v>
      </c>
      <c r="W13" s="246">
        <f>IF(W$4=$F13+$B13,SUMIFS('ABP REC Calc'!T$75:T$138,'ABP REC Calc'!$C$75:$C$138,'ABP REC Spend'!$D13,'ABP REC Calc'!$B$75:$B$138,'ABP REC Spend'!$E13)*$C13,
IF(AND(V13&gt;0,(W$4-$F13)=(1+$B13)),((V13/$C13)-V13)/1,
(IF(AND((W$4-$F13)&lt;(1+$B13),(W$4-$F13)&gt;1),V13,0))))</f>
        <v>0</v>
      </c>
      <c r="X13" s="246">
        <f>IF(X$4=$F13+$B13,SUMIFS('ABP REC Calc'!U$75:U$138,'ABP REC Calc'!$C$75:$C$138,'ABP REC Spend'!$D13,'ABP REC Calc'!$B$75:$B$138,'ABP REC Spend'!$E13)*$C13,
IF(AND(W13&gt;0,(X$4-$F13)=(1+$B13)),((W13/$C13)-W13)/1,
(IF(AND((X$4-$F13)&lt;(1+$B13),(X$4-$F13)&gt;1),W13,0))))</f>
        <v>0</v>
      </c>
      <c r="Y13" s="246">
        <f>IF(Y$4=$F13+$B13,SUMIFS('ABP REC Calc'!V$75:V$138,'ABP REC Calc'!$C$75:$C$138,'ABP REC Spend'!$D13,'ABP REC Calc'!$B$75:$B$138,'ABP REC Spend'!$E13)*$C13,
IF(AND(X13&gt;0,(Y$4-$F13)=(1+$B13)),((X13/$C13)-X13)/1,
(IF(AND((Y$4-$F13)&lt;(1+$B13),(Y$4-$F13)&gt;1),X13,0))))</f>
        <v>0</v>
      </c>
      <c r="Z13" s="246">
        <f>IF(Z$4=$F13+$B13,SUMIFS('ABP REC Calc'!W$75:W$138,'ABP REC Calc'!$C$75:$C$138,'ABP REC Spend'!$D13,'ABP REC Calc'!$B$75:$B$138,'ABP REC Spend'!$E13)*$C13,
IF(AND(Y13&gt;0,(Z$4-$F13)=(1+$B13)),((Y13/$C13)-Y13)/1,
(IF(AND((Z$4-$F13)&lt;(1+$B13),(Z$4-$F13)&gt;1),Y13,0))))</f>
        <v>0</v>
      </c>
      <c r="AA13" s="246">
        <f>IF(AA$4=$F13+$B13,SUMIFS('ABP REC Calc'!X$75:X$138,'ABP REC Calc'!$C$75:$C$138,'ABP REC Spend'!$D13,'ABP REC Calc'!$B$75:$B$138,'ABP REC Spend'!$E13)*$C13,
IF(AND(Z13&gt;0,(AA$4-$F13)=(1+$B13)),((Z13/$C13)-Z13)/1,
(IF(AND((AA$4-$F13)&lt;(1+$B13),(AA$4-$F13)&gt;1),Z13,0))))</f>
        <v>0</v>
      </c>
      <c r="AB13" s="246">
        <f>IF(AB$4=$F13+$B13,SUMIFS('ABP REC Calc'!Y$75:Y$138,'ABP REC Calc'!$C$75:$C$138,'ABP REC Spend'!$D13,'ABP REC Calc'!$B$75:$B$138,'ABP REC Spend'!$E13)*$C13,
IF(AND(AA13&gt;0,(AB$4-$F13)=(1+$B13)),((AA13/$C13)-AA13)/1,
(IF(AND((AB$4-$F13)&lt;(1+$B13),(AB$4-$F13)&gt;1),AA13,0))))</f>
        <v>0</v>
      </c>
      <c r="AC13" s="246">
        <f>IF(AC$4=$F13+$B13,SUMIFS('ABP REC Calc'!Z$75:Z$138,'ABP REC Calc'!$C$75:$C$138,'ABP REC Spend'!$D13,'ABP REC Calc'!$B$75:$B$138,'ABP REC Spend'!$E13)*$C13,
IF(AND(AB13&gt;0,(AC$4-$F13)=(1+$B13)),((AB13/$C13)-AB13)/1,
(IF(AND((AC$4-$F13)&lt;(1+$B13),(AC$4-$F13)&gt;1),AB13,0))))</f>
        <v>0</v>
      </c>
      <c r="AD13" s="246">
        <f>IF(AD$4=$F13+$B13,SUMIFS('ABP REC Calc'!AA$75:AA$138,'ABP REC Calc'!$C$75:$C$138,'ABP REC Spend'!$D13,'ABP REC Calc'!$B$75:$B$138,'ABP REC Spend'!$E13)*$C13,
IF(AND(AC13&gt;0,(AD$4-$F13)=(1+$B13)),((AC13/$C13)-AC13)/1,
(IF(AND((AD$4-$F13)&lt;(1+$B13),(AD$4-$F13)&gt;1),AC13,0))))</f>
        <v>0</v>
      </c>
      <c r="AE13" s="246">
        <f>IF(AE$4=$F13+$B13,SUMIFS('ABP REC Calc'!AB$75:AB$138,'ABP REC Calc'!$C$75:$C$138,'ABP REC Spend'!$D13,'ABP REC Calc'!$B$75:$B$138,'ABP REC Spend'!$E13)*$C13,
IF(AND(AD13&gt;0,(AE$4-$F13)=(1+$B13)),((AD13/$C13)-AD13)/1,
(IF(AND((AE$4-$F13)&lt;(1+$B13),(AE$4-$F13)&gt;1),AD13,0))))</f>
        <v>0</v>
      </c>
      <c r="AF13" s="246">
        <f>IF(AF$4=$F13+$B13,SUMIFS('ABP REC Calc'!AC$75:AC$138,'ABP REC Calc'!$C$75:$C$138,'ABP REC Spend'!$D13,'ABP REC Calc'!$B$75:$B$138,'ABP REC Spend'!$E13)*$C13,
IF(AND(AE13&gt;0,(AF$4-$F13)=(1+$B13)),((AE13/$C13)-AE13)/1,
(IF(AND((AF$4-$F13)&lt;(1+$B13),(AF$4-$F13)&gt;1),AE13,0))))</f>
        <v>0</v>
      </c>
      <c r="AG13" s="246">
        <f>IF(AG$4=$F13+$B13,SUMIFS('ABP REC Calc'!#REF!,'ABP REC Calc'!$C$75:$C$138,'ABP REC Spend'!$D13,'ABP REC Calc'!$B$75:$B$138,'ABP REC Spend'!$E13)*$C13,
IF(AND(AF13&gt;0,(AG$4-$F13)=(1+$B13)),((AF13/$C13)-AF13)/1,
(IF(AND((AG$4-$F13)&lt;(1+$B13),(AG$4-$F13)&gt;1),AF13,0))))</f>
        <v>0</v>
      </c>
    </row>
    <row r="14" spans="1:33" ht="14.45" customHeight="1">
      <c r="B14" s="64">
        <v>0</v>
      </c>
      <c r="C14" s="64">
        <v>0.5</v>
      </c>
      <c r="D14" s="234" t="s">
        <v>206</v>
      </c>
      <c r="E14" s="231" t="s">
        <v>230</v>
      </c>
      <c r="F14" s="231">
        <f t="shared" si="1"/>
        <v>2032</v>
      </c>
      <c r="G14" s="231"/>
      <c r="H14" s="239" t="s">
        <v>30</v>
      </c>
      <c r="I14" s="246">
        <f>IF(I$4=$F14+$B14,SUMIFS('ABP REC Calc'!F$75:F$138,'ABP REC Calc'!$C$75:$C$138,'ABP REC Spend'!$D14,'ABP REC Calc'!$B$75:$B$138,'ABP REC Spend'!$E14)*$C14,
IF(AND(H14&gt;0,(I$4-$F14)=(1+$B14)),((H14/$C14)-H14)/1,
(IF(AND((I$4-$F14)&lt;(1+$B14),(I$4-$F14)&gt;1),H14,0))))</f>
        <v>0</v>
      </c>
      <c r="J14" s="246">
        <f>IF(J$4=$F14+$B14,SUMIFS('ABP REC Calc'!G$75:G$138,'ABP REC Calc'!$C$75:$C$138,'ABP REC Spend'!$D14,'ABP REC Calc'!$B$75:$B$138,'ABP REC Spend'!$E14)*$C14,
IF(AND(I14&gt;0,(J$4-$F14)=(1+$B14)),((I14/$C14)-I14)/1,
(IF(AND((J$4-$F14)&lt;(1+$B14),(J$4-$F14)&gt;1),I14,0))))</f>
        <v>0</v>
      </c>
      <c r="K14" s="246">
        <f>IF(K$4=$F14+$B14,SUMIFS('ABP REC Calc'!H$75:H$138,'ABP REC Calc'!$C$75:$C$138,'ABP REC Spend'!$D14,'ABP REC Calc'!$B$75:$B$138,'ABP REC Spend'!$E14)*$C14,
IF(AND(J14&gt;0,(K$4-$F14)=(1+$B14)),((J14/$C14)-J14)/1,
(IF(AND((K$4-$F14)&lt;(1+$B14),(K$4-$F14)&gt;1),J14,0))))</f>
        <v>0</v>
      </c>
      <c r="L14" s="246">
        <f>IF(L$4=$F14+$B14,SUMIFS('ABP REC Calc'!I$75:I$138,'ABP REC Calc'!$C$75:$C$138,'ABP REC Spend'!$D14,'ABP REC Calc'!$B$75:$B$138,'ABP REC Spend'!$E14)*$C14,
IF(AND(K14&gt;0,(L$4-$F14)=(1+$B14)),((K14/$C14)-K14)/1,
(IF(AND((L$4-$F14)&lt;(1+$B14),(L$4-$F14)&gt;1),K14,0))))</f>
        <v>0</v>
      </c>
      <c r="M14" s="246">
        <f>IF(M$4=$F14+$B14,SUMIFS('ABP REC Calc'!J$75:J$138,'ABP REC Calc'!$C$75:$C$138,'ABP REC Spend'!$D14,'ABP REC Calc'!$B$75:$B$138,'ABP REC Spend'!$E14)*$C14,
IF(AND(L14&gt;0,(M$4-$F14)=(1+$B14)),((L14/$C14)-L14)/1,
(IF(AND((M$4-$F14)&lt;(1+$B14),(M$4-$F14)&gt;1),L14,0))))</f>
        <v>0</v>
      </c>
      <c r="N14" s="246">
        <f>IF(N$4=$F14+$B14,SUMIFS('ABP REC Calc'!K$75:K$138,'ABP REC Calc'!$C$75:$C$138,'ABP REC Spend'!$D14,'ABP REC Calc'!$B$75:$B$138,'ABP REC Spend'!$E14)*$C14,
IF(AND(M14&gt;0,(N$4-$F14)=(1+$B14)),((M14/$C14)-M14)/1,
(IF(AND((N$4-$F14)&lt;(1+$B14),(N$4-$F14)&gt;1),M14,0))))</f>
        <v>0</v>
      </c>
      <c r="O14" s="246">
        <f>IF(O$4=$F14+$B14,SUMIFS('ABP REC Calc'!L$75:L$138,'ABP REC Calc'!$C$75:$C$138,'ABP REC Spend'!$D14,'ABP REC Calc'!$B$75:$B$138,'ABP REC Spend'!$E14)*$C14,
IF(AND(N14&gt;0,(O$4-$F14)=(1+$B14)),((N14/$C14)-N14)/1,
(IF(AND((O$4-$F14)&lt;(1+$B14),(O$4-$F14)&gt;1),N14,0))))</f>
        <v>0</v>
      </c>
      <c r="P14" s="246">
        <f>IF(P$4=$F14+$B14,SUMIFS('ABP REC Calc'!M$75:M$138,'ABP REC Calc'!$C$75:$C$138,'ABP REC Spend'!$D14,'ABP REC Calc'!$B$75:$B$138,'ABP REC Spend'!$E14)*$C14,
IF(AND(O14&gt;0,(P$4-$F14)=(1+$B14)),((O14/$C14)-O14)/1,
(IF(AND((P$4-$F14)&lt;(1+$B14),(P$4-$F14)&gt;1),O14,0))))</f>
        <v>0</v>
      </c>
      <c r="Q14" s="246">
        <f>IF(Q$4=$F14+$B14,SUMIFS('ABP REC Calc'!N$75:N$138,'ABP REC Calc'!$C$75:$C$138,'ABP REC Spend'!$D14,'ABP REC Calc'!$B$75:$B$138,'ABP REC Spend'!$E14)*$C14,
IF(AND(P14&gt;0,(Q$4-$F14)=(1+$B14)),((P14/$C14)-P14)/1,
(IF(AND((Q$4-$F14)&lt;(1+$B14),(Q$4-$F14)&gt;1),P14,0))))</f>
        <v>20252176.980397664</v>
      </c>
      <c r="R14" s="246">
        <f>IF(R$4=$F14+$B14,SUMIFS('ABP REC Calc'!O$75:O$138,'ABP REC Calc'!$C$75:$C$138,'ABP REC Spend'!$D14,'ABP REC Calc'!$B$75:$B$138,'ABP REC Spend'!$E14)*$C14,
IF(AND(Q14&gt;0,(R$4-$F14)=(1+$B14)),((Q14/$C14)-Q14)/1,
(IF(AND((R$4-$F14)&lt;(1+$B14),(R$4-$F14)&gt;1),Q14,0))))</f>
        <v>20252176.980397664</v>
      </c>
      <c r="S14" s="246">
        <f>IF(S$4=$F14+$B14,SUMIFS('ABP REC Calc'!P$75:P$138,'ABP REC Calc'!$C$75:$C$138,'ABP REC Spend'!$D14,'ABP REC Calc'!$B$75:$B$138,'ABP REC Spend'!$E14)*$C14,
IF(AND(R14&gt;0,(S$4-$F14)=(1+$B14)),((R14/$C14)-R14)/1,
(IF(AND((S$4-$F14)&lt;(1+$B14),(S$4-$F14)&gt;1),R14,0))))</f>
        <v>0</v>
      </c>
      <c r="T14" s="246">
        <f>IF(T$4=$F14+$B14,SUMIFS('ABP REC Calc'!Q$75:Q$138,'ABP REC Calc'!$C$75:$C$138,'ABP REC Spend'!$D14,'ABP REC Calc'!$B$75:$B$138,'ABP REC Spend'!$E14)*$C14,
IF(AND(S14&gt;0,(T$4-$F14)=(1+$B14)),((S14/$C14)-S14)/1,
(IF(AND((T$4-$F14)&lt;(1+$B14),(T$4-$F14)&gt;1),S14,0))))</f>
        <v>0</v>
      </c>
      <c r="U14" s="246">
        <f>IF(U$4=$F14+$B14,SUMIFS('ABP REC Calc'!R$75:R$138,'ABP REC Calc'!$C$75:$C$138,'ABP REC Spend'!$D14,'ABP REC Calc'!$B$75:$B$138,'ABP REC Spend'!$E14)*$C14,
IF(AND(T14&gt;0,(U$4-$F14)=(1+$B14)),((T14/$C14)-T14)/1,
(IF(AND((U$4-$F14)&lt;(1+$B14),(U$4-$F14)&gt;1),T14,0))))</f>
        <v>0</v>
      </c>
      <c r="V14" s="246">
        <f>IF(V$4=$F14+$B14,SUMIFS('ABP REC Calc'!S$75:S$138,'ABP REC Calc'!$C$75:$C$138,'ABP REC Spend'!$D14,'ABP REC Calc'!$B$75:$B$138,'ABP REC Spend'!$E14)*$C14,
IF(AND(U14&gt;0,(V$4-$F14)=(1+$B14)),((U14/$C14)-U14)/1,
(IF(AND((V$4-$F14)&lt;(1+$B14),(V$4-$F14)&gt;1),U14,0))))</f>
        <v>0</v>
      </c>
      <c r="W14" s="246">
        <f>IF(W$4=$F14+$B14,SUMIFS('ABP REC Calc'!T$75:T$138,'ABP REC Calc'!$C$75:$C$138,'ABP REC Spend'!$D14,'ABP REC Calc'!$B$75:$B$138,'ABP REC Spend'!$E14)*$C14,
IF(AND(V14&gt;0,(W$4-$F14)=(1+$B14)),((V14/$C14)-V14)/1,
(IF(AND((W$4-$F14)&lt;(1+$B14),(W$4-$F14)&gt;1),V14,0))))</f>
        <v>0</v>
      </c>
      <c r="X14" s="246">
        <f>IF(X$4=$F14+$B14,SUMIFS('ABP REC Calc'!U$75:U$138,'ABP REC Calc'!$C$75:$C$138,'ABP REC Spend'!$D14,'ABP REC Calc'!$B$75:$B$138,'ABP REC Spend'!$E14)*$C14,
IF(AND(W14&gt;0,(X$4-$F14)=(1+$B14)),((W14/$C14)-W14)/1,
(IF(AND((X$4-$F14)&lt;(1+$B14),(X$4-$F14)&gt;1),W14,0))))</f>
        <v>0</v>
      </c>
      <c r="Y14" s="246">
        <f>IF(Y$4=$F14+$B14,SUMIFS('ABP REC Calc'!V$75:V$138,'ABP REC Calc'!$C$75:$C$138,'ABP REC Spend'!$D14,'ABP REC Calc'!$B$75:$B$138,'ABP REC Spend'!$E14)*$C14,
IF(AND(X14&gt;0,(Y$4-$F14)=(1+$B14)),((X14/$C14)-X14)/1,
(IF(AND((Y$4-$F14)&lt;(1+$B14),(Y$4-$F14)&gt;1),X14,0))))</f>
        <v>0</v>
      </c>
      <c r="Z14" s="246">
        <f>IF(Z$4=$F14+$B14,SUMIFS('ABP REC Calc'!W$75:W$138,'ABP REC Calc'!$C$75:$C$138,'ABP REC Spend'!$D14,'ABP REC Calc'!$B$75:$B$138,'ABP REC Spend'!$E14)*$C14,
IF(AND(Y14&gt;0,(Z$4-$F14)=(1+$B14)),((Y14/$C14)-Y14)/1,
(IF(AND((Z$4-$F14)&lt;(1+$B14),(Z$4-$F14)&gt;1),Y14,0))))</f>
        <v>0</v>
      </c>
      <c r="AA14" s="246">
        <f>IF(AA$4=$F14+$B14,SUMIFS('ABP REC Calc'!X$75:X$138,'ABP REC Calc'!$C$75:$C$138,'ABP REC Spend'!$D14,'ABP REC Calc'!$B$75:$B$138,'ABP REC Spend'!$E14)*$C14,
IF(AND(Z14&gt;0,(AA$4-$F14)=(1+$B14)),((Z14/$C14)-Z14)/1,
(IF(AND((AA$4-$F14)&lt;(1+$B14),(AA$4-$F14)&gt;1),Z14,0))))</f>
        <v>0</v>
      </c>
      <c r="AB14" s="246">
        <f>IF(AB$4=$F14+$B14,SUMIFS('ABP REC Calc'!Y$75:Y$138,'ABP REC Calc'!$C$75:$C$138,'ABP REC Spend'!$D14,'ABP REC Calc'!$B$75:$B$138,'ABP REC Spend'!$E14)*$C14,
IF(AND(AA14&gt;0,(AB$4-$F14)=(1+$B14)),((AA14/$C14)-AA14)/1,
(IF(AND((AB$4-$F14)&lt;(1+$B14),(AB$4-$F14)&gt;1),AA14,0))))</f>
        <v>0</v>
      </c>
      <c r="AC14" s="246">
        <f>IF(AC$4=$F14+$B14,SUMIFS('ABP REC Calc'!Z$75:Z$138,'ABP REC Calc'!$C$75:$C$138,'ABP REC Spend'!$D14,'ABP REC Calc'!$B$75:$B$138,'ABP REC Spend'!$E14)*$C14,
IF(AND(AB14&gt;0,(AC$4-$F14)=(1+$B14)),((AB14/$C14)-AB14)/1,
(IF(AND((AC$4-$F14)&lt;(1+$B14),(AC$4-$F14)&gt;1),AB14,0))))</f>
        <v>0</v>
      </c>
      <c r="AD14" s="246">
        <f>IF(AD$4=$F14+$B14,SUMIFS('ABP REC Calc'!AA$75:AA$138,'ABP REC Calc'!$C$75:$C$138,'ABP REC Spend'!$D14,'ABP REC Calc'!$B$75:$B$138,'ABP REC Spend'!$E14)*$C14,
IF(AND(AC14&gt;0,(AD$4-$F14)=(1+$B14)),((AC14/$C14)-AC14)/1,
(IF(AND((AD$4-$F14)&lt;(1+$B14),(AD$4-$F14)&gt;1),AC14,0))))</f>
        <v>0</v>
      </c>
      <c r="AE14" s="246">
        <f>IF(AE$4=$F14+$B14,SUMIFS('ABP REC Calc'!AB$75:AB$138,'ABP REC Calc'!$C$75:$C$138,'ABP REC Spend'!$D14,'ABP REC Calc'!$B$75:$B$138,'ABP REC Spend'!$E14)*$C14,
IF(AND(AD14&gt;0,(AE$4-$F14)=(1+$B14)),((AD14/$C14)-AD14)/1,
(IF(AND((AE$4-$F14)&lt;(1+$B14),(AE$4-$F14)&gt;1),AD14,0))))</f>
        <v>0</v>
      </c>
      <c r="AF14" s="246">
        <f>IF(AF$4=$F14+$B14,SUMIFS('ABP REC Calc'!AC$75:AC$138,'ABP REC Calc'!$C$75:$C$138,'ABP REC Spend'!$D14,'ABP REC Calc'!$B$75:$B$138,'ABP REC Spend'!$E14)*$C14,
IF(AND(AE14&gt;0,(AF$4-$F14)=(1+$B14)),((AE14/$C14)-AE14)/1,
(IF(AND((AF$4-$F14)&lt;(1+$B14),(AF$4-$F14)&gt;1),AE14,0))))</f>
        <v>0</v>
      </c>
      <c r="AG14" s="246">
        <f>IF(AG$4=$F14+$B14,SUMIFS('ABP REC Calc'!#REF!,'ABP REC Calc'!$C$75:$C$138,'ABP REC Spend'!$D14,'ABP REC Calc'!$B$75:$B$138,'ABP REC Spend'!$E14)*$C14,
IF(AND(AF14&gt;0,(AG$4-$F14)=(1+$B14)),((AF14/$C14)-AF14)/1,
(IF(AND((AG$4-$F14)&lt;(1+$B14),(AG$4-$F14)&gt;1),AF14,0))))</f>
        <v>0</v>
      </c>
    </row>
    <row r="15" spans="1:33" ht="14.45" customHeight="1">
      <c r="B15" s="64">
        <v>0</v>
      </c>
      <c r="C15" s="64">
        <v>0.5</v>
      </c>
      <c r="D15" s="234" t="s">
        <v>206</v>
      </c>
      <c r="E15" s="231" t="s">
        <v>230</v>
      </c>
      <c r="F15" s="231">
        <f t="shared" si="1"/>
        <v>2033</v>
      </c>
      <c r="G15" s="231"/>
      <c r="H15" s="239" t="s">
        <v>31</v>
      </c>
      <c r="I15" s="246">
        <f>IF(I$4=$F15+$B15,SUMIFS('ABP REC Calc'!F$75:F$138,'ABP REC Calc'!$C$75:$C$138,'ABP REC Spend'!$D15,'ABP REC Calc'!$B$75:$B$138,'ABP REC Spend'!$E15)*$C15,
IF(AND(H15&gt;0,(I$4-$F15)=(1+$B15)),((H15/$C15)-H15)/1,
(IF(AND((I$4-$F15)&lt;(1+$B15),(I$4-$F15)&gt;1),H15,0))))</f>
        <v>0</v>
      </c>
      <c r="J15" s="246">
        <f>IF(J$4=$F15+$B15,SUMIFS('ABP REC Calc'!G$75:G$138,'ABP REC Calc'!$C$75:$C$138,'ABP REC Spend'!$D15,'ABP REC Calc'!$B$75:$B$138,'ABP REC Spend'!$E15)*$C15,
IF(AND(I15&gt;0,(J$4-$F15)=(1+$B15)),((I15/$C15)-I15)/1,
(IF(AND((J$4-$F15)&lt;(1+$B15),(J$4-$F15)&gt;1),I15,0))))</f>
        <v>0</v>
      </c>
      <c r="K15" s="246">
        <f>IF(K$4=$F15+$B15,SUMIFS('ABP REC Calc'!H$75:H$138,'ABP REC Calc'!$C$75:$C$138,'ABP REC Spend'!$D15,'ABP REC Calc'!$B$75:$B$138,'ABP REC Spend'!$E15)*$C15,
IF(AND(J15&gt;0,(K$4-$F15)=(1+$B15)),((J15/$C15)-J15)/1,
(IF(AND((K$4-$F15)&lt;(1+$B15),(K$4-$F15)&gt;1),J15,0))))</f>
        <v>0</v>
      </c>
      <c r="L15" s="246">
        <f>IF(L$4=$F15+$B15,SUMIFS('ABP REC Calc'!I$75:I$138,'ABP REC Calc'!$C$75:$C$138,'ABP REC Spend'!$D15,'ABP REC Calc'!$B$75:$B$138,'ABP REC Spend'!$E15)*$C15,
IF(AND(K15&gt;0,(L$4-$F15)=(1+$B15)),((K15/$C15)-K15)/1,
(IF(AND((L$4-$F15)&lt;(1+$B15),(L$4-$F15)&gt;1),K15,0))))</f>
        <v>0</v>
      </c>
      <c r="M15" s="246">
        <f>IF(M$4=$F15+$B15,SUMIFS('ABP REC Calc'!J$75:J$138,'ABP REC Calc'!$C$75:$C$138,'ABP REC Spend'!$D15,'ABP REC Calc'!$B$75:$B$138,'ABP REC Spend'!$E15)*$C15,
IF(AND(L15&gt;0,(M$4-$F15)=(1+$B15)),((L15/$C15)-L15)/1,
(IF(AND((M$4-$F15)&lt;(1+$B15),(M$4-$F15)&gt;1),L15,0))))</f>
        <v>0</v>
      </c>
      <c r="N15" s="246">
        <f>IF(N$4=$F15+$B15,SUMIFS('ABP REC Calc'!K$75:K$138,'ABP REC Calc'!$C$75:$C$138,'ABP REC Spend'!$D15,'ABP REC Calc'!$B$75:$B$138,'ABP REC Spend'!$E15)*$C15,
IF(AND(M15&gt;0,(N$4-$F15)=(1+$B15)),((M15/$C15)-M15)/1,
(IF(AND((N$4-$F15)&lt;(1+$B15),(N$4-$F15)&gt;1),M15,0))))</f>
        <v>0</v>
      </c>
      <c r="O15" s="246">
        <f>IF(O$4=$F15+$B15,SUMIFS('ABP REC Calc'!L$75:L$138,'ABP REC Calc'!$C$75:$C$138,'ABP REC Spend'!$D15,'ABP REC Calc'!$B$75:$B$138,'ABP REC Spend'!$E15)*$C15,
IF(AND(N15&gt;0,(O$4-$F15)=(1+$B15)),((N15/$C15)-N15)/1,
(IF(AND((O$4-$F15)&lt;(1+$B15),(O$4-$F15)&gt;1),N15,0))))</f>
        <v>0</v>
      </c>
      <c r="P15" s="246">
        <f>IF(P$4=$F15+$B15,SUMIFS('ABP REC Calc'!M$75:M$138,'ABP REC Calc'!$C$75:$C$138,'ABP REC Spend'!$D15,'ABP REC Calc'!$B$75:$B$138,'ABP REC Spend'!$E15)*$C15,
IF(AND(O15&gt;0,(P$4-$F15)=(1+$B15)),((O15/$C15)-O15)/1,
(IF(AND((P$4-$F15)&lt;(1+$B15),(P$4-$F15)&gt;1),O15,0))))</f>
        <v>0</v>
      </c>
      <c r="Q15" s="246">
        <f>IF(Q$4=$F15+$B15,SUMIFS('ABP REC Calc'!N$75:N$138,'ABP REC Calc'!$C$75:$C$138,'ABP REC Spend'!$D15,'ABP REC Calc'!$B$75:$B$138,'ABP REC Spend'!$E15)*$C15,
IF(AND(P15&gt;0,(Q$4-$F15)=(1+$B15)),((P15/$C15)-P15)/1,
(IF(AND((Q$4-$F15)&lt;(1+$B15),(Q$4-$F15)&gt;1),P15,0))))</f>
        <v>0</v>
      </c>
      <c r="R15" s="246">
        <f>IF(R$4=$F15+$B15,SUMIFS('ABP REC Calc'!O$75:O$138,'ABP REC Calc'!$C$75:$C$138,'ABP REC Spend'!$D15,'ABP REC Calc'!$B$75:$B$138,'ABP REC Spend'!$E15)*$C15,
IF(AND(Q15&gt;0,(R$4-$F15)=(1+$B15)),((Q15/$C15)-Q15)/1,
(IF(AND((R$4-$F15)&lt;(1+$B15),(R$4-$F15)&gt;1),Q15,0))))</f>
        <v>19442089.901181754</v>
      </c>
      <c r="S15" s="246">
        <f>IF(S$4=$F15+$B15,SUMIFS('ABP REC Calc'!P$75:P$138,'ABP REC Calc'!$C$75:$C$138,'ABP REC Spend'!$D15,'ABP REC Calc'!$B$75:$B$138,'ABP REC Spend'!$E15)*$C15,
IF(AND(R15&gt;0,(S$4-$F15)=(1+$B15)),((R15/$C15)-R15)/1,
(IF(AND((S$4-$F15)&lt;(1+$B15),(S$4-$F15)&gt;1),R15,0))))</f>
        <v>19442089.901181754</v>
      </c>
      <c r="T15" s="246">
        <f>IF(T$4=$F15+$B15,SUMIFS('ABP REC Calc'!Q$75:Q$138,'ABP REC Calc'!$C$75:$C$138,'ABP REC Spend'!$D15,'ABP REC Calc'!$B$75:$B$138,'ABP REC Spend'!$E15)*$C15,
IF(AND(S15&gt;0,(T$4-$F15)=(1+$B15)),((S15/$C15)-S15)/1,
(IF(AND((T$4-$F15)&lt;(1+$B15),(T$4-$F15)&gt;1),S15,0))))</f>
        <v>0</v>
      </c>
      <c r="U15" s="246">
        <f>IF(U$4=$F15+$B15,SUMIFS('ABP REC Calc'!R$75:R$138,'ABP REC Calc'!$C$75:$C$138,'ABP REC Spend'!$D15,'ABP REC Calc'!$B$75:$B$138,'ABP REC Spend'!$E15)*$C15,
IF(AND(T15&gt;0,(U$4-$F15)=(1+$B15)),((T15/$C15)-T15)/1,
(IF(AND((U$4-$F15)&lt;(1+$B15),(U$4-$F15)&gt;1),T15,0))))</f>
        <v>0</v>
      </c>
      <c r="V15" s="246">
        <f>IF(V$4=$F15+$B15,SUMIFS('ABP REC Calc'!S$75:S$138,'ABP REC Calc'!$C$75:$C$138,'ABP REC Spend'!$D15,'ABP REC Calc'!$B$75:$B$138,'ABP REC Spend'!$E15)*$C15,
IF(AND(U15&gt;0,(V$4-$F15)=(1+$B15)),((U15/$C15)-U15)/1,
(IF(AND((V$4-$F15)&lt;(1+$B15),(V$4-$F15)&gt;1),U15,0))))</f>
        <v>0</v>
      </c>
      <c r="W15" s="246">
        <f>IF(W$4=$F15+$B15,SUMIFS('ABP REC Calc'!T$75:T$138,'ABP REC Calc'!$C$75:$C$138,'ABP REC Spend'!$D15,'ABP REC Calc'!$B$75:$B$138,'ABP REC Spend'!$E15)*$C15,
IF(AND(V15&gt;0,(W$4-$F15)=(1+$B15)),((V15/$C15)-V15)/1,
(IF(AND((W$4-$F15)&lt;(1+$B15),(W$4-$F15)&gt;1),V15,0))))</f>
        <v>0</v>
      </c>
      <c r="X15" s="246">
        <f>IF(X$4=$F15+$B15,SUMIFS('ABP REC Calc'!U$75:U$138,'ABP REC Calc'!$C$75:$C$138,'ABP REC Spend'!$D15,'ABP REC Calc'!$B$75:$B$138,'ABP REC Spend'!$E15)*$C15,
IF(AND(W15&gt;0,(X$4-$F15)=(1+$B15)),((W15/$C15)-W15)/1,
(IF(AND((X$4-$F15)&lt;(1+$B15),(X$4-$F15)&gt;1),W15,0))))</f>
        <v>0</v>
      </c>
      <c r="Y15" s="246">
        <f>IF(Y$4=$F15+$B15,SUMIFS('ABP REC Calc'!V$75:V$138,'ABP REC Calc'!$C$75:$C$138,'ABP REC Spend'!$D15,'ABP REC Calc'!$B$75:$B$138,'ABP REC Spend'!$E15)*$C15,
IF(AND(X15&gt;0,(Y$4-$F15)=(1+$B15)),((X15/$C15)-X15)/1,
(IF(AND((Y$4-$F15)&lt;(1+$B15),(Y$4-$F15)&gt;1),X15,0))))</f>
        <v>0</v>
      </c>
      <c r="Z15" s="246">
        <f>IF(Z$4=$F15+$B15,SUMIFS('ABP REC Calc'!W$75:W$138,'ABP REC Calc'!$C$75:$C$138,'ABP REC Spend'!$D15,'ABP REC Calc'!$B$75:$B$138,'ABP REC Spend'!$E15)*$C15,
IF(AND(Y15&gt;0,(Z$4-$F15)=(1+$B15)),((Y15/$C15)-Y15)/1,
(IF(AND((Z$4-$F15)&lt;(1+$B15),(Z$4-$F15)&gt;1),Y15,0))))</f>
        <v>0</v>
      </c>
      <c r="AA15" s="246">
        <f>IF(AA$4=$F15+$B15,SUMIFS('ABP REC Calc'!X$75:X$138,'ABP REC Calc'!$C$75:$C$138,'ABP REC Spend'!$D15,'ABP REC Calc'!$B$75:$B$138,'ABP REC Spend'!$E15)*$C15,
IF(AND(Z15&gt;0,(AA$4-$F15)=(1+$B15)),((Z15/$C15)-Z15)/1,
(IF(AND((AA$4-$F15)&lt;(1+$B15),(AA$4-$F15)&gt;1),Z15,0))))</f>
        <v>0</v>
      </c>
      <c r="AB15" s="246">
        <f>IF(AB$4=$F15+$B15,SUMIFS('ABP REC Calc'!Y$75:Y$138,'ABP REC Calc'!$C$75:$C$138,'ABP REC Spend'!$D15,'ABP REC Calc'!$B$75:$B$138,'ABP REC Spend'!$E15)*$C15,
IF(AND(AA15&gt;0,(AB$4-$F15)=(1+$B15)),((AA15/$C15)-AA15)/1,
(IF(AND((AB$4-$F15)&lt;(1+$B15),(AB$4-$F15)&gt;1),AA15,0))))</f>
        <v>0</v>
      </c>
      <c r="AC15" s="246">
        <f>IF(AC$4=$F15+$B15,SUMIFS('ABP REC Calc'!Z$75:Z$138,'ABP REC Calc'!$C$75:$C$138,'ABP REC Spend'!$D15,'ABP REC Calc'!$B$75:$B$138,'ABP REC Spend'!$E15)*$C15,
IF(AND(AB15&gt;0,(AC$4-$F15)=(1+$B15)),((AB15/$C15)-AB15)/1,
(IF(AND((AC$4-$F15)&lt;(1+$B15),(AC$4-$F15)&gt;1),AB15,0))))</f>
        <v>0</v>
      </c>
      <c r="AD15" s="246">
        <f>IF(AD$4=$F15+$B15,SUMIFS('ABP REC Calc'!AA$75:AA$138,'ABP REC Calc'!$C$75:$C$138,'ABP REC Spend'!$D15,'ABP REC Calc'!$B$75:$B$138,'ABP REC Spend'!$E15)*$C15,
IF(AND(AC15&gt;0,(AD$4-$F15)=(1+$B15)),((AC15/$C15)-AC15)/1,
(IF(AND((AD$4-$F15)&lt;(1+$B15),(AD$4-$F15)&gt;1),AC15,0))))</f>
        <v>0</v>
      </c>
      <c r="AE15" s="246">
        <f>IF(AE$4=$F15+$B15,SUMIFS('ABP REC Calc'!AB$75:AB$138,'ABP REC Calc'!$C$75:$C$138,'ABP REC Spend'!$D15,'ABP REC Calc'!$B$75:$B$138,'ABP REC Spend'!$E15)*$C15,
IF(AND(AD15&gt;0,(AE$4-$F15)=(1+$B15)),((AD15/$C15)-AD15)/1,
(IF(AND((AE$4-$F15)&lt;(1+$B15),(AE$4-$F15)&gt;1),AD15,0))))</f>
        <v>0</v>
      </c>
      <c r="AF15" s="246">
        <f>IF(AF$4=$F15+$B15,SUMIFS('ABP REC Calc'!AC$75:AC$138,'ABP REC Calc'!$C$75:$C$138,'ABP REC Spend'!$D15,'ABP REC Calc'!$B$75:$B$138,'ABP REC Spend'!$E15)*$C15,
IF(AND(AE15&gt;0,(AF$4-$F15)=(1+$B15)),((AE15/$C15)-AE15)/1,
(IF(AND((AF$4-$F15)&lt;(1+$B15),(AF$4-$F15)&gt;1),AE15,0))))</f>
        <v>0</v>
      </c>
      <c r="AG15" s="246">
        <f>IF(AG$4=$F15+$B15,SUMIFS('ABP REC Calc'!#REF!,'ABP REC Calc'!$C$75:$C$138,'ABP REC Spend'!$D15,'ABP REC Calc'!$B$75:$B$138,'ABP REC Spend'!$E15)*$C15,
IF(AND(AF15&gt;0,(AG$4-$F15)=(1+$B15)),((AF15/$C15)-AF15)/1,
(IF(AND((AG$4-$F15)&lt;(1+$B15),(AG$4-$F15)&gt;1),AF15,0))))</f>
        <v>0</v>
      </c>
    </row>
    <row r="16" spans="1:33" ht="14.45" customHeight="1">
      <c r="B16" s="64">
        <v>0</v>
      </c>
      <c r="C16" s="64">
        <v>0.5</v>
      </c>
      <c r="D16" s="234" t="s">
        <v>206</v>
      </c>
      <c r="E16" s="231" t="s">
        <v>230</v>
      </c>
      <c r="F16" s="231">
        <f t="shared" si="1"/>
        <v>2034</v>
      </c>
      <c r="G16" s="231"/>
      <c r="H16" s="239" t="s">
        <v>32</v>
      </c>
      <c r="I16" s="246">
        <f>IF(I$4=$F16+$B16,SUMIFS('ABP REC Calc'!F$75:F$138,'ABP REC Calc'!$C$75:$C$138,'ABP REC Spend'!$D16,'ABP REC Calc'!$B$75:$B$138,'ABP REC Spend'!$E16)*$C16,
IF(AND(H16&gt;0,(I$4-$F16)=(1+$B16)),((H16/$C16)-H16)/1,
(IF(AND((I$4-$F16)&lt;(1+$B16),(I$4-$F16)&gt;1),H16,0))))</f>
        <v>0</v>
      </c>
      <c r="J16" s="246">
        <f>IF(J$4=$F16+$B16,SUMIFS('ABP REC Calc'!G$75:G$138,'ABP REC Calc'!$C$75:$C$138,'ABP REC Spend'!$D16,'ABP REC Calc'!$B$75:$B$138,'ABP REC Spend'!$E16)*$C16,
IF(AND(I16&gt;0,(J$4-$F16)=(1+$B16)),((I16/$C16)-I16)/1,
(IF(AND((J$4-$F16)&lt;(1+$B16),(J$4-$F16)&gt;1),I16,0))))</f>
        <v>0</v>
      </c>
      <c r="K16" s="246">
        <f>IF(K$4=$F16+$B16,SUMIFS('ABP REC Calc'!H$75:H$138,'ABP REC Calc'!$C$75:$C$138,'ABP REC Spend'!$D16,'ABP REC Calc'!$B$75:$B$138,'ABP REC Spend'!$E16)*$C16,
IF(AND(J16&gt;0,(K$4-$F16)=(1+$B16)),((J16/$C16)-J16)/1,
(IF(AND((K$4-$F16)&lt;(1+$B16),(K$4-$F16)&gt;1),J16,0))))</f>
        <v>0</v>
      </c>
      <c r="L16" s="246">
        <f>IF(L$4=$F16+$B16,SUMIFS('ABP REC Calc'!I$75:I$138,'ABP REC Calc'!$C$75:$C$138,'ABP REC Spend'!$D16,'ABP REC Calc'!$B$75:$B$138,'ABP REC Spend'!$E16)*$C16,
IF(AND(K16&gt;0,(L$4-$F16)=(1+$B16)),((K16/$C16)-K16)/1,
(IF(AND((L$4-$F16)&lt;(1+$B16),(L$4-$F16)&gt;1),K16,0))))</f>
        <v>0</v>
      </c>
      <c r="M16" s="246">
        <f>IF(M$4=$F16+$B16,SUMIFS('ABP REC Calc'!J$75:J$138,'ABP REC Calc'!$C$75:$C$138,'ABP REC Spend'!$D16,'ABP REC Calc'!$B$75:$B$138,'ABP REC Spend'!$E16)*$C16,
IF(AND(L16&gt;0,(M$4-$F16)=(1+$B16)),((L16/$C16)-L16)/1,
(IF(AND((M$4-$F16)&lt;(1+$B16),(M$4-$F16)&gt;1),L16,0))))</f>
        <v>0</v>
      </c>
      <c r="N16" s="246">
        <f>IF(N$4=$F16+$B16,SUMIFS('ABP REC Calc'!K$75:K$138,'ABP REC Calc'!$C$75:$C$138,'ABP REC Spend'!$D16,'ABP REC Calc'!$B$75:$B$138,'ABP REC Spend'!$E16)*$C16,
IF(AND(M16&gt;0,(N$4-$F16)=(1+$B16)),((M16/$C16)-M16)/1,
(IF(AND((N$4-$F16)&lt;(1+$B16),(N$4-$F16)&gt;1),M16,0))))</f>
        <v>0</v>
      </c>
      <c r="O16" s="246">
        <f>IF(O$4=$F16+$B16,SUMIFS('ABP REC Calc'!L$75:L$138,'ABP REC Calc'!$C$75:$C$138,'ABP REC Spend'!$D16,'ABP REC Calc'!$B$75:$B$138,'ABP REC Spend'!$E16)*$C16,
IF(AND(N16&gt;0,(O$4-$F16)=(1+$B16)),((N16/$C16)-N16)/1,
(IF(AND((O$4-$F16)&lt;(1+$B16),(O$4-$F16)&gt;1),N16,0))))</f>
        <v>0</v>
      </c>
      <c r="P16" s="246">
        <f>IF(P$4=$F16+$B16,SUMIFS('ABP REC Calc'!M$75:M$138,'ABP REC Calc'!$C$75:$C$138,'ABP REC Spend'!$D16,'ABP REC Calc'!$B$75:$B$138,'ABP REC Spend'!$E16)*$C16,
IF(AND(O16&gt;0,(P$4-$F16)=(1+$B16)),((O16/$C16)-O16)/1,
(IF(AND((P$4-$F16)&lt;(1+$B16),(P$4-$F16)&gt;1),O16,0))))</f>
        <v>0</v>
      </c>
      <c r="Q16" s="246">
        <f>IF(Q$4=$F16+$B16,SUMIFS('ABP REC Calc'!N$75:N$138,'ABP REC Calc'!$C$75:$C$138,'ABP REC Spend'!$D16,'ABP REC Calc'!$B$75:$B$138,'ABP REC Spend'!$E16)*$C16,
IF(AND(P16&gt;0,(Q$4-$F16)=(1+$B16)),((P16/$C16)-P16)/1,
(IF(AND((Q$4-$F16)&lt;(1+$B16),(Q$4-$F16)&gt;1),P16,0))))</f>
        <v>0</v>
      </c>
      <c r="R16" s="246">
        <f>IF(R$4=$F16+$B16,SUMIFS('ABP REC Calc'!O$75:O$138,'ABP REC Calc'!$C$75:$C$138,'ABP REC Spend'!$D16,'ABP REC Calc'!$B$75:$B$138,'ABP REC Spend'!$E16)*$C16,
IF(AND(Q16&gt;0,(R$4-$F16)=(1+$B16)),((Q16/$C16)-Q16)/1,
(IF(AND((R$4-$F16)&lt;(1+$B16),(R$4-$F16)&gt;1),Q16,0))))</f>
        <v>0</v>
      </c>
      <c r="S16" s="246">
        <f>IF(S$4=$F16+$B16,SUMIFS('ABP REC Calc'!P$75:P$138,'ABP REC Calc'!$C$75:$C$138,'ABP REC Spend'!$D16,'ABP REC Calc'!$B$75:$B$138,'ABP REC Spend'!$E16)*$C16,
IF(AND(R16&gt;0,(S$4-$F16)=(1+$B16)),((R16/$C16)-R16)/1,
(IF(AND((S$4-$F16)&lt;(1+$B16),(S$4-$F16)&gt;1),R16,0))))</f>
        <v>9332203.1525672413</v>
      </c>
      <c r="T16" s="246">
        <f>IF(T$4=$F16+$B16,SUMIFS('ABP REC Calc'!Q$75:Q$138,'ABP REC Calc'!$C$75:$C$138,'ABP REC Spend'!$D16,'ABP REC Calc'!$B$75:$B$138,'ABP REC Spend'!$E16)*$C16,
IF(AND(S16&gt;0,(T$4-$F16)=(1+$B16)),((S16/$C16)-S16)/1,
(IF(AND((T$4-$F16)&lt;(1+$B16),(T$4-$F16)&gt;1),S16,0))))</f>
        <v>9332203.1525672413</v>
      </c>
      <c r="U16" s="246">
        <f>IF(U$4=$F16+$B16,SUMIFS('ABP REC Calc'!R$75:R$138,'ABP REC Calc'!$C$75:$C$138,'ABP REC Spend'!$D16,'ABP REC Calc'!$B$75:$B$138,'ABP REC Spend'!$E16)*$C16,
IF(AND(T16&gt;0,(U$4-$F16)=(1+$B16)),((T16/$C16)-T16)/1,
(IF(AND((U$4-$F16)&lt;(1+$B16),(U$4-$F16)&gt;1),T16,0))))</f>
        <v>0</v>
      </c>
      <c r="V16" s="246">
        <f>IF(V$4=$F16+$B16,SUMIFS('ABP REC Calc'!S$75:S$138,'ABP REC Calc'!$C$75:$C$138,'ABP REC Spend'!$D16,'ABP REC Calc'!$B$75:$B$138,'ABP REC Spend'!$E16)*$C16,
IF(AND(U16&gt;0,(V$4-$F16)=(1+$B16)),((U16/$C16)-U16)/1,
(IF(AND((V$4-$F16)&lt;(1+$B16),(V$4-$F16)&gt;1),U16,0))))</f>
        <v>0</v>
      </c>
      <c r="W16" s="246">
        <f>IF(W$4=$F16+$B16,SUMIFS('ABP REC Calc'!T$75:T$138,'ABP REC Calc'!$C$75:$C$138,'ABP REC Spend'!$D16,'ABP REC Calc'!$B$75:$B$138,'ABP REC Spend'!$E16)*$C16,
IF(AND(V16&gt;0,(W$4-$F16)=(1+$B16)),((V16/$C16)-V16)/1,
(IF(AND((W$4-$F16)&lt;(1+$B16),(W$4-$F16)&gt;1),V16,0))))</f>
        <v>0</v>
      </c>
      <c r="X16" s="246">
        <f>IF(X$4=$F16+$B16,SUMIFS('ABP REC Calc'!U$75:U$138,'ABP REC Calc'!$C$75:$C$138,'ABP REC Spend'!$D16,'ABP REC Calc'!$B$75:$B$138,'ABP REC Spend'!$E16)*$C16,
IF(AND(W16&gt;0,(X$4-$F16)=(1+$B16)),((W16/$C16)-W16)/1,
(IF(AND((X$4-$F16)&lt;(1+$B16),(X$4-$F16)&gt;1),W16,0))))</f>
        <v>0</v>
      </c>
      <c r="Y16" s="246">
        <f>IF(Y$4=$F16+$B16,SUMIFS('ABP REC Calc'!V$75:V$138,'ABP REC Calc'!$C$75:$C$138,'ABP REC Spend'!$D16,'ABP REC Calc'!$B$75:$B$138,'ABP REC Spend'!$E16)*$C16,
IF(AND(X16&gt;0,(Y$4-$F16)=(1+$B16)),((X16/$C16)-X16)/1,
(IF(AND((Y$4-$F16)&lt;(1+$B16),(Y$4-$F16)&gt;1),X16,0))))</f>
        <v>0</v>
      </c>
      <c r="Z16" s="246">
        <f>IF(Z$4=$F16+$B16,SUMIFS('ABP REC Calc'!W$75:W$138,'ABP REC Calc'!$C$75:$C$138,'ABP REC Spend'!$D16,'ABP REC Calc'!$B$75:$B$138,'ABP REC Spend'!$E16)*$C16,
IF(AND(Y16&gt;0,(Z$4-$F16)=(1+$B16)),((Y16/$C16)-Y16)/1,
(IF(AND((Z$4-$F16)&lt;(1+$B16),(Z$4-$F16)&gt;1),Y16,0))))</f>
        <v>0</v>
      </c>
      <c r="AA16" s="246">
        <f>IF(AA$4=$F16+$B16,SUMIFS('ABP REC Calc'!X$75:X$138,'ABP REC Calc'!$C$75:$C$138,'ABP REC Spend'!$D16,'ABP REC Calc'!$B$75:$B$138,'ABP REC Spend'!$E16)*$C16,
IF(AND(Z16&gt;0,(AA$4-$F16)=(1+$B16)),((Z16/$C16)-Z16)/1,
(IF(AND((AA$4-$F16)&lt;(1+$B16),(AA$4-$F16)&gt;1),Z16,0))))</f>
        <v>0</v>
      </c>
      <c r="AB16" s="246">
        <f>IF(AB$4=$F16+$B16,SUMIFS('ABP REC Calc'!Y$75:Y$138,'ABP REC Calc'!$C$75:$C$138,'ABP REC Spend'!$D16,'ABP REC Calc'!$B$75:$B$138,'ABP REC Spend'!$E16)*$C16,
IF(AND(AA16&gt;0,(AB$4-$F16)=(1+$B16)),((AA16/$C16)-AA16)/1,
(IF(AND((AB$4-$F16)&lt;(1+$B16),(AB$4-$F16)&gt;1),AA16,0))))</f>
        <v>0</v>
      </c>
      <c r="AC16" s="246">
        <f>IF(AC$4=$F16+$B16,SUMIFS('ABP REC Calc'!Z$75:Z$138,'ABP REC Calc'!$C$75:$C$138,'ABP REC Spend'!$D16,'ABP REC Calc'!$B$75:$B$138,'ABP REC Spend'!$E16)*$C16,
IF(AND(AB16&gt;0,(AC$4-$F16)=(1+$B16)),((AB16/$C16)-AB16)/1,
(IF(AND((AC$4-$F16)&lt;(1+$B16),(AC$4-$F16)&gt;1),AB16,0))))</f>
        <v>0</v>
      </c>
      <c r="AD16" s="246">
        <f>IF(AD$4=$F16+$B16,SUMIFS('ABP REC Calc'!AA$75:AA$138,'ABP REC Calc'!$C$75:$C$138,'ABP REC Spend'!$D16,'ABP REC Calc'!$B$75:$B$138,'ABP REC Spend'!$E16)*$C16,
IF(AND(AC16&gt;0,(AD$4-$F16)=(1+$B16)),((AC16/$C16)-AC16)/1,
(IF(AND((AD$4-$F16)&lt;(1+$B16),(AD$4-$F16)&gt;1),AC16,0))))</f>
        <v>0</v>
      </c>
      <c r="AE16" s="246">
        <f>IF(AE$4=$F16+$B16,SUMIFS('ABP REC Calc'!AB$75:AB$138,'ABP REC Calc'!$C$75:$C$138,'ABP REC Spend'!$D16,'ABP REC Calc'!$B$75:$B$138,'ABP REC Spend'!$E16)*$C16,
IF(AND(AD16&gt;0,(AE$4-$F16)=(1+$B16)),((AD16/$C16)-AD16)/1,
(IF(AND((AE$4-$F16)&lt;(1+$B16),(AE$4-$F16)&gt;1),AD16,0))))</f>
        <v>0</v>
      </c>
      <c r="AF16" s="246">
        <f>IF(AF$4=$F16+$B16,SUMIFS('ABP REC Calc'!AC$75:AC$138,'ABP REC Calc'!$C$75:$C$138,'ABP REC Spend'!$D16,'ABP REC Calc'!$B$75:$B$138,'ABP REC Spend'!$E16)*$C16,
IF(AND(AE16&gt;0,(AF$4-$F16)=(1+$B16)),((AE16/$C16)-AE16)/1,
(IF(AND((AF$4-$F16)&lt;(1+$B16),(AF$4-$F16)&gt;1),AE16,0))))</f>
        <v>0</v>
      </c>
      <c r="AG16" s="246">
        <f>IF(AG$4=$F16+$B16,SUMIFS('ABP REC Calc'!#REF!,'ABP REC Calc'!$C$75:$C$138,'ABP REC Spend'!$D16,'ABP REC Calc'!$B$75:$B$138,'ABP REC Spend'!$E16)*$C16,
IF(AND(AF16&gt;0,(AG$4-$F16)=(1+$B16)),((AF16/$C16)-AF16)/1,
(IF(AND((AG$4-$F16)&lt;(1+$B16),(AG$4-$F16)&gt;1),AF16,0))))</f>
        <v>0</v>
      </c>
    </row>
    <row r="17" spans="2:33" ht="14.45" customHeight="1">
      <c r="B17" s="64">
        <v>0</v>
      </c>
      <c r="C17" s="64">
        <v>0.5</v>
      </c>
      <c r="D17" s="234" t="s">
        <v>206</v>
      </c>
      <c r="E17" s="231" t="s">
        <v>230</v>
      </c>
      <c r="F17" s="231">
        <f t="shared" si="1"/>
        <v>2035</v>
      </c>
      <c r="G17" s="231"/>
      <c r="H17" s="239" t="s">
        <v>33</v>
      </c>
      <c r="I17" s="246">
        <f>IF(I$4=$F17+$B17,SUMIFS('ABP REC Calc'!F$75:F$138,'ABP REC Calc'!$C$75:$C$138,'ABP REC Spend'!$D17,'ABP REC Calc'!$B$75:$B$138,'ABP REC Spend'!$E17)*$C17,
IF(AND(H17&gt;0,(I$4-$F17)=(1+$B17)),((H17/$C17)-H17)/1,
(IF(AND((I$4-$F17)&lt;(1+$B17),(I$4-$F17)&gt;1),H17,0))))</f>
        <v>0</v>
      </c>
      <c r="J17" s="246">
        <f>IF(J$4=$F17+$B17,SUMIFS('ABP REC Calc'!G$75:G$138,'ABP REC Calc'!$C$75:$C$138,'ABP REC Spend'!$D17,'ABP REC Calc'!$B$75:$B$138,'ABP REC Spend'!$E17)*$C17,
IF(AND(I17&gt;0,(J$4-$F17)=(1+$B17)),((I17/$C17)-I17)/1,
(IF(AND((J$4-$F17)&lt;(1+$B17),(J$4-$F17)&gt;1),I17,0))))</f>
        <v>0</v>
      </c>
      <c r="K17" s="246">
        <f>IF(K$4=$F17+$B17,SUMIFS('ABP REC Calc'!H$75:H$138,'ABP REC Calc'!$C$75:$C$138,'ABP REC Spend'!$D17,'ABP REC Calc'!$B$75:$B$138,'ABP REC Spend'!$E17)*$C17,
IF(AND(J17&gt;0,(K$4-$F17)=(1+$B17)),((J17/$C17)-J17)/1,
(IF(AND((K$4-$F17)&lt;(1+$B17),(K$4-$F17)&gt;1),J17,0))))</f>
        <v>0</v>
      </c>
      <c r="L17" s="246">
        <f>IF(L$4=$F17+$B17,SUMIFS('ABP REC Calc'!I$75:I$138,'ABP REC Calc'!$C$75:$C$138,'ABP REC Spend'!$D17,'ABP REC Calc'!$B$75:$B$138,'ABP REC Spend'!$E17)*$C17,
IF(AND(K17&gt;0,(L$4-$F17)=(1+$B17)),((K17/$C17)-K17)/1,
(IF(AND((L$4-$F17)&lt;(1+$B17),(L$4-$F17)&gt;1),K17,0))))</f>
        <v>0</v>
      </c>
      <c r="M17" s="246">
        <f>IF(M$4=$F17+$B17,SUMIFS('ABP REC Calc'!J$75:J$138,'ABP REC Calc'!$C$75:$C$138,'ABP REC Spend'!$D17,'ABP REC Calc'!$B$75:$B$138,'ABP REC Spend'!$E17)*$C17,
IF(AND(L17&gt;0,(M$4-$F17)=(1+$B17)),((L17/$C17)-L17)/1,
(IF(AND((M$4-$F17)&lt;(1+$B17),(M$4-$F17)&gt;1),L17,0))))</f>
        <v>0</v>
      </c>
      <c r="N17" s="246">
        <f>IF(N$4=$F17+$B17,SUMIFS('ABP REC Calc'!K$75:K$138,'ABP REC Calc'!$C$75:$C$138,'ABP REC Spend'!$D17,'ABP REC Calc'!$B$75:$B$138,'ABP REC Spend'!$E17)*$C17,
IF(AND(M17&gt;0,(N$4-$F17)=(1+$B17)),((M17/$C17)-M17)/1,
(IF(AND((N$4-$F17)&lt;(1+$B17),(N$4-$F17)&gt;1),M17,0))))</f>
        <v>0</v>
      </c>
      <c r="O17" s="246">
        <f>IF(O$4=$F17+$B17,SUMIFS('ABP REC Calc'!L$75:L$138,'ABP REC Calc'!$C$75:$C$138,'ABP REC Spend'!$D17,'ABP REC Calc'!$B$75:$B$138,'ABP REC Spend'!$E17)*$C17,
IF(AND(N17&gt;0,(O$4-$F17)=(1+$B17)),((N17/$C17)-N17)/1,
(IF(AND((O$4-$F17)&lt;(1+$B17),(O$4-$F17)&gt;1),N17,0))))</f>
        <v>0</v>
      </c>
      <c r="P17" s="246">
        <f>IF(P$4=$F17+$B17,SUMIFS('ABP REC Calc'!M$75:M$138,'ABP REC Calc'!$C$75:$C$138,'ABP REC Spend'!$D17,'ABP REC Calc'!$B$75:$B$138,'ABP REC Spend'!$E17)*$C17,
IF(AND(O17&gt;0,(P$4-$F17)=(1+$B17)),((O17/$C17)-O17)/1,
(IF(AND((P$4-$F17)&lt;(1+$B17),(P$4-$F17)&gt;1),O17,0))))</f>
        <v>0</v>
      </c>
      <c r="Q17" s="246">
        <f>IF(Q$4=$F17+$B17,SUMIFS('ABP REC Calc'!N$75:N$138,'ABP REC Calc'!$C$75:$C$138,'ABP REC Spend'!$D17,'ABP REC Calc'!$B$75:$B$138,'ABP REC Spend'!$E17)*$C17,
IF(AND(P17&gt;0,(Q$4-$F17)=(1+$B17)),((P17/$C17)-P17)/1,
(IF(AND((Q$4-$F17)&lt;(1+$B17),(Q$4-$F17)&gt;1),P17,0))))</f>
        <v>0</v>
      </c>
      <c r="R17" s="246">
        <f>IF(R$4=$F17+$B17,SUMIFS('ABP REC Calc'!O$75:O$138,'ABP REC Calc'!$C$75:$C$138,'ABP REC Spend'!$D17,'ABP REC Calc'!$B$75:$B$138,'ABP REC Spend'!$E17)*$C17,
IF(AND(Q17&gt;0,(R$4-$F17)=(1+$B17)),((Q17/$C17)-Q17)/1,
(IF(AND((R$4-$F17)&lt;(1+$B17),(R$4-$F17)&gt;1),Q17,0))))</f>
        <v>0</v>
      </c>
      <c r="S17" s="246">
        <f>IF(S$4=$F17+$B17,SUMIFS('ABP REC Calc'!P$75:P$138,'ABP REC Calc'!$C$75:$C$138,'ABP REC Spend'!$D17,'ABP REC Calc'!$B$75:$B$138,'ABP REC Spend'!$E17)*$C17,
IF(AND(R17&gt;0,(S$4-$F17)=(1+$B17)),((R17/$C17)-R17)/1,
(IF(AND((S$4-$F17)&lt;(1+$B17),(S$4-$F17)&gt;1),R17,0))))</f>
        <v>0</v>
      </c>
      <c r="T17" s="246">
        <f>IF(T$4=$F17+$B17,SUMIFS('ABP REC Calc'!Q$75:Q$138,'ABP REC Calc'!$C$75:$C$138,'ABP REC Spend'!$D17,'ABP REC Calc'!$B$75:$B$138,'ABP REC Spend'!$E17)*$C17,
IF(AND(S17&gt;0,(T$4-$F17)=(1+$B17)),((S17/$C17)-S17)/1,
(IF(AND((T$4-$F17)&lt;(1+$B17),(T$4-$F17)&gt;1),S17,0))))</f>
        <v>8958915.0264645517</v>
      </c>
      <c r="U17" s="246">
        <f>IF(U$4=$F17+$B17,SUMIFS('ABP REC Calc'!R$75:R$138,'ABP REC Calc'!$C$75:$C$138,'ABP REC Spend'!$D17,'ABP REC Calc'!$B$75:$B$138,'ABP REC Spend'!$E17)*$C17,
IF(AND(T17&gt;0,(U$4-$F17)=(1+$B17)),((T17/$C17)-T17)/1,
(IF(AND((U$4-$F17)&lt;(1+$B17),(U$4-$F17)&gt;1),T17,0))))</f>
        <v>8958915.0264645517</v>
      </c>
      <c r="V17" s="246">
        <f>IF(V$4=$F17+$B17,SUMIFS('ABP REC Calc'!S$75:S$138,'ABP REC Calc'!$C$75:$C$138,'ABP REC Spend'!$D17,'ABP REC Calc'!$B$75:$B$138,'ABP REC Spend'!$E17)*$C17,
IF(AND(U17&gt;0,(V$4-$F17)=(1+$B17)),((U17/$C17)-U17)/1,
(IF(AND((V$4-$F17)&lt;(1+$B17),(V$4-$F17)&gt;1),U17,0))))</f>
        <v>0</v>
      </c>
      <c r="W17" s="246">
        <f>IF(W$4=$F17+$B17,SUMIFS('ABP REC Calc'!T$75:T$138,'ABP REC Calc'!$C$75:$C$138,'ABP REC Spend'!$D17,'ABP REC Calc'!$B$75:$B$138,'ABP REC Spend'!$E17)*$C17,
IF(AND(V17&gt;0,(W$4-$F17)=(1+$B17)),((V17/$C17)-V17)/1,
(IF(AND((W$4-$F17)&lt;(1+$B17),(W$4-$F17)&gt;1),V17,0))))</f>
        <v>0</v>
      </c>
      <c r="X17" s="246">
        <f>IF(X$4=$F17+$B17,SUMIFS('ABP REC Calc'!U$75:U$138,'ABP REC Calc'!$C$75:$C$138,'ABP REC Spend'!$D17,'ABP REC Calc'!$B$75:$B$138,'ABP REC Spend'!$E17)*$C17,
IF(AND(W17&gt;0,(X$4-$F17)=(1+$B17)),((W17/$C17)-W17)/1,
(IF(AND((X$4-$F17)&lt;(1+$B17),(X$4-$F17)&gt;1),W17,0))))</f>
        <v>0</v>
      </c>
      <c r="Y17" s="246">
        <f>IF(Y$4=$F17+$B17,SUMIFS('ABP REC Calc'!V$75:V$138,'ABP REC Calc'!$C$75:$C$138,'ABP REC Spend'!$D17,'ABP REC Calc'!$B$75:$B$138,'ABP REC Spend'!$E17)*$C17,
IF(AND(X17&gt;0,(Y$4-$F17)=(1+$B17)),((X17/$C17)-X17)/1,
(IF(AND((Y$4-$F17)&lt;(1+$B17),(Y$4-$F17)&gt;1),X17,0))))</f>
        <v>0</v>
      </c>
      <c r="Z17" s="246">
        <f>IF(Z$4=$F17+$B17,SUMIFS('ABP REC Calc'!W$75:W$138,'ABP REC Calc'!$C$75:$C$138,'ABP REC Spend'!$D17,'ABP REC Calc'!$B$75:$B$138,'ABP REC Spend'!$E17)*$C17,
IF(AND(Y17&gt;0,(Z$4-$F17)=(1+$B17)),((Y17/$C17)-Y17)/1,
(IF(AND((Z$4-$F17)&lt;(1+$B17),(Z$4-$F17)&gt;1),Y17,0))))</f>
        <v>0</v>
      </c>
      <c r="AA17" s="246">
        <f>IF(AA$4=$F17+$B17,SUMIFS('ABP REC Calc'!X$75:X$138,'ABP REC Calc'!$C$75:$C$138,'ABP REC Spend'!$D17,'ABP REC Calc'!$B$75:$B$138,'ABP REC Spend'!$E17)*$C17,
IF(AND(Z17&gt;0,(AA$4-$F17)=(1+$B17)),((Z17/$C17)-Z17)/1,
(IF(AND((AA$4-$F17)&lt;(1+$B17),(AA$4-$F17)&gt;1),Z17,0))))</f>
        <v>0</v>
      </c>
      <c r="AB17" s="246">
        <f>IF(AB$4=$F17+$B17,SUMIFS('ABP REC Calc'!Y$75:Y$138,'ABP REC Calc'!$C$75:$C$138,'ABP REC Spend'!$D17,'ABP REC Calc'!$B$75:$B$138,'ABP REC Spend'!$E17)*$C17,
IF(AND(AA17&gt;0,(AB$4-$F17)=(1+$B17)),((AA17/$C17)-AA17)/1,
(IF(AND((AB$4-$F17)&lt;(1+$B17),(AB$4-$F17)&gt;1),AA17,0))))</f>
        <v>0</v>
      </c>
      <c r="AC17" s="246">
        <f>IF(AC$4=$F17+$B17,SUMIFS('ABP REC Calc'!Z$75:Z$138,'ABP REC Calc'!$C$75:$C$138,'ABP REC Spend'!$D17,'ABP REC Calc'!$B$75:$B$138,'ABP REC Spend'!$E17)*$C17,
IF(AND(AB17&gt;0,(AC$4-$F17)=(1+$B17)),((AB17/$C17)-AB17)/1,
(IF(AND((AC$4-$F17)&lt;(1+$B17),(AC$4-$F17)&gt;1),AB17,0))))</f>
        <v>0</v>
      </c>
      <c r="AD17" s="246">
        <f>IF(AD$4=$F17+$B17,SUMIFS('ABP REC Calc'!AA$75:AA$138,'ABP REC Calc'!$C$75:$C$138,'ABP REC Spend'!$D17,'ABP REC Calc'!$B$75:$B$138,'ABP REC Spend'!$E17)*$C17,
IF(AND(AC17&gt;0,(AD$4-$F17)=(1+$B17)),((AC17/$C17)-AC17)/1,
(IF(AND((AD$4-$F17)&lt;(1+$B17),(AD$4-$F17)&gt;1),AC17,0))))</f>
        <v>0</v>
      </c>
      <c r="AE17" s="246">
        <f>IF(AE$4=$F17+$B17,SUMIFS('ABP REC Calc'!AB$75:AB$138,'ABP REC Calc'!$C$75:$C$138,'ABP REC Spend'!$D17,'ABP REC Calc'!$B$75:$B$138,'ABP REC Spend'!$E17)*$C17,
IF(AND(AD17&gt;0,(AE$4-$F17)=(1+$B17)),((AD17/$C17)-AD17)/1,
(IF(AND((AE$4-$F17)&lt;(1+$B17),(AE$4-$F17)&gt;1),AD17,0))))</f>
        <v>0</v>
      </c>
      <c r="AF17" s="246">
        <f>IF(AF$4=$F17+$B17,SUMIFS('ABP REC Calc'!AC$75:AC$138,'ABP REC Calc'!$C$75:$C$138,'ABP REC Spend'!$D17,'ABP REC Calc'!$B$75:$B$138,'ABP REC Spend'!$E17)*$C17,
IF(AND(AE17&gt;0,(AF$4-$F17)=(1+$B17)),((AE17/$C17)-AE17)/1,
(IF(AND((AF$4-$F17)&lt;(1+$B17),(AF$4-$F17)&gt;1),AE17,0))))</f>
        <v>0</v>
      </c>
      <c r="AG17" s="246">
        <f>IF(AG$4=$F17+$B17,SUMIFS('ABP REC Calc'!#REF!,'ABP REC Calc'!$C$75:$C$138,'ABP REC Spend'!$D17,'ABP REC Calc'!$B$75:$B$138,'ABP REC Spend'!$E17)*$C17,
IF(AND(AF17&gt;0,(AG$4-$F17)=(1+$B17)),((AF17/$C17)-AF17)/1,
(IF(AND((AG$4-$F17)&lt;(1+$B17),(AG$4-$F17)&gt;1),AF17,0))))</f>
        <v>0</v>
      </c>
    </row>
    <row r="18" spans="2:33" ht="14.45" customHeight="1">
      <c r="B18" s="64">
        <v>0</v>
      </c>
      <c r="C18" s="64">
        <v>0.5</v>
      </c>
      <c r="D18" s="234" t="s">
        <v>206</v>
      </c>
      <c r="E18" s="231" t="s">
        <v>230</v>
      </c>
      <c r="F18" s="231">
        <f t="shared" si="1"/>
        <v>2036</v>
      </c>
      <c r="G18" s="231"/>
      <c r="H18" s="239" t="s">
        <v>34</v>
      </c>
      <c r="I18" s="246">
        <f>IF(I$4=$F18+$B18,SUMIFS('ABP REC Calc'!F$75:F$138,'ABP REC Calc'!$C$75:$C$138,'ABP REC Spend'!$D18,'ABP REC Calc'!$B$75:$B$138,'ABP REC Spend'!$E18)*$C18,
IF(AND(H18&gt;0,(I$4-$F18)=(1+$B18)),((H18/$C18)-H18)/1,
(IF(AND((I$4-$F18)&lt;(1+$B18),(I$4-$F18)&gt;1),H18,0))))</f>
        <v>0</v>
      </c>
      <c r="J18" s="246">
        <f>IF(J$4=$F18+$B18,SUMIFS('ABP REC Calc'!G$75:G$138,'ABP REC Calc'!$C$75:$C$138,'ABP REC Spend'!$D18,'ABP REC Calc'!$B$75:$B$138,'ABP REC Spend'!$E18)*$C18,
IF(AND(I18&gt;0,(J$4-$F18)=(1+$B18)),((I18/$C18)-I18)/1,
(IF(AND((J$4-$F18)&lt;(1+$B18),(J$4-$F18)&gt;1),I18,0))))</f>
        <v>0</v>
      </c>
      <c r="K18" s="246">
        <f>IF(K$4=$F18+$B18,SUMIFS('ABP REC Calc'!H$75:H$138,'ABP REC Calc'!$C$75:$C$138,'ABP REC Spend'!$D18,'ABP REC Calc'!$B$75:$B$138,'ABP REC Spend'!$E18)*$C18,
IF(AND(J18&gt;0,(K$4-$F18)=(1+$B18)),((J18/$C18)-J18)/1,
(IF(AND((K$4-$F18)&lt;(1+$B18),(K$4-$F18)&gt;1),J18,0))))</f>
        <v>0</v>
      </c>
      <c r="L18" s="246">
        <f>IF(L$4=$F18+$B18,SUMIFS('ABP REC Calc'!I$75:I$138,'ABP REC Calc'!$C$75:$C$138,'ABP REC Spend'!$D18,'ABP REC Calc'!$B$75:$B$138,'ABP REC Spend'!$E18)*$C18,
IF(AND(K18&gt;0,(L$4-$F18)=(1+$B18)),((K18/$C18)-K18)/1,
(IF(AND((L$4-$F18)&lt;(1+$B18),(L$4-$F18)&gt;1),K18,0))))</f>
        <v>0</v>
      </c>
      <c r="M18" s="246">
        <f>IF(M$4=$F18+$B18,SUMIFS('ABP REC Calc'!J$75:J$138,'ABP REC Calc'!$C$75:$C$138,'ABP REC Spend'!$D18,'ABP REC Calc'!$B$75:$B$138,'ABP REC Spend'!$E18)*$C18,
IF(AND(L18&gt;0,(M$4-$F18)=(1+$B18)),((L18/$C18)-L18)/1,
(IF(AND((M$4-$F18)&lt;(1+$B18),(M$4-$F18)&gt;1),L18,0))))</f>
        <v>0</v>
      </c>
      <c r="N18" s="246">
        <f>IF(N$4=$F18+$B18,SUMIFS('ABP REC Calc'!K$75:K$138,'ABP REC Calc'!$C$75:$C$138,'ABP REC Spend'!$D18,'ABP REC Calc'!$B$75:$B$138,'ABP REC Spend'!$E18)*$C18,
IF(AND(M18&gt;0,(N$4-$F18)=(1+$B18)),((M18/$C18)-M18)/1,
(IF(AND((N$4-$F18)&lt;(1+$B18),(N$4-$F18)&gt;1),M18,0))))</f>
        <v>0</v>
      </c>
      <c r="O18" s="246">
        <f>IF(O$4=$F18+$B18,SUMIFS('ABP REC Calc'!L$75:L$138,'ABP REC Calc'!$C$75:$C$138,'ABP REC Spend'!$D18,'ABP REC Calc'!$B$75:$B$138,'ABP REC Spend'!$E18)*$C18,
IF(AND(N18&gt;0,(O$4-$F18)=(1+$B18)),((N18/$C18)-N18)/1,
(IF(AND((O$4-$F18)&lt;(1+$B18),(O$4-$F18)&gt;1),N18,0))))</f>
        <v>0</v>
      </c>
      <c r="P18" s="246">
        <f>IF(P$4=$F18+$B18,SUMIFS('ABP REC Calc'!M$75:M$138,'ABP REC Calc'!$C$75:$C$138,'ABP REC Spend'!$D18,'ABP REC Calc'!$B$75:$B$138,'ABP REC Spend'!$E18)*$C18,
IF(AND(O18&gt;0,(P$4-$F18)=(1+$B18)),((O18/$C18)-O18)/1,
(IF(AND((P$4-$F18)&lt;(1+$B18),(P$4-$F18)&gt;1),O18,0))))</f>
        <v>0</v>
      </c>
      <c r="Q18" s="246">
        <f>IF(Q$4=$F18+$B18,SUMIFS('ABP REC Calc'!N$75:N$138,'ABP REC Calc'!$C$75:$C$138,'ABP REC Spend'!$D18,'ABP REC Calc'!$B$75:$B$138,'ABP REC Spend'!$E18)*$C18,
IF(AND(P18&gt;0,(Q$4-$F18)=(1+$B18)),((P18/$C18)-P18)/1,
(IF(AND((Q$4-$F18)&lt;(1+$B18),(Q$4-$F18)&gt;1),P18,0))))</f>
        <v>0</v>
      </c>
      <c r="R18" s="246">
        <f>IF(R$4=$F18+$B18,SUMIFS('ABP REC Calc'!O$75:O$138,'ABP REC Calc'!$C$75:$C$138,'ABP REC Spend'!$D18,'ABP REC Calc'!$B$75:$B$138,'ABP REC Spend'!$E18)*$C18,
IF(AND(Q18&gt;0,(R$4-$F18)=(1+$B18)),((Q18/$C18)-Q18)/1,
(IF(AND((R$4-$F18)&lt;(1+$B18),(R$4-$F18)&gt;1),Q18,0))))</f>
        <v>0</v>
      </c>
      <c r="S18" s="246">
        <f>IF(S$4=$F18+$B18,SUMIFS('ABP REC Calc'!P$75:P$138,'ABP REC Calc'!$C$75:$C$138,'ABP REC Spend'!$D18,'ABP REC Calc'!$B$75:$B$138,'ABP REC Spend'!$E18)*$C18,
IF(AND(R18&gt;0,(S$4-$F18)=(1+$B18)),((R18/$C18)-R18)/1,
(IF(AND((S$4-$F18)&lt;(1+$B18),(S$4-$F18)&gt;1),R18,0))))</f>
        <v>0</v>
      </c>
      <c r="T18" s="246">
        <f>IF(T$4=$F18+$B18,SUMIFS('ABP REC Calc'!Q$75:Q$138,'ABP REC Calc'!$C$75:$C$138,'ABP REC Spend'!$D18,'ABP REC Calc'!$B$75:$B$138,'ABP REC Spend'!$E18)*$C18,
IF(AND(S18&gt;0,(T$4-$F18)=(1+$B18)),((S18/$C18)-S18)/1,
(IF(AND((T$4-$F18)&lt;(1+$B18),(T$4-$F18)&gt;1),S18,0))))</f>
        <v>0</v>
      </c>
      <c r="U18" s="246">
        <f>IF(U$4=$F18+$B18,SUMIFS('ABP REC Calc'!R$75:R$138,'ABP REC Calc'!$C$75:$C$138,'ABP REC Spend'!$D18,'ABP REC Calc'!$B$75:$B$138,'ABP REC Spend'!$E18)*$C18,
IF(AND(T18&gt;0,(U$4-$F18)=(1+$B18)),((T18/$C18)-T18)/1,
(IF(AND((U$4-$F18)&lt;(1+$B18),(U$4-$F18)&gt;1),T18,0))))</f>
        <v>8600558.425405968</v>
      </c>
      <c r="V18" s="246">
        <f>IF(V$4=$F18+$B18,SUMIFS('ABP REC Calc'!S$75:S$138,'ABP REC Calc'!$C$75:$C$138,'ABP REC Spend'!$D18,'ABP REC Calc'!$B$75:$B$138,'ABP REC Spend'!$E18)*$C18,
IF(AND(U18&gt;0,(V$4-$F18)=(1+$B18)),((U18/$C18)-U18)/1,
(IF(AND((V$4-$F18)&lt;(1+$B18),(V$4-$F18)&gt;1),U18,0))))</f>
        <v>8600558.425405968</v>
      </c>
      <c r="W18" s="246">
        <f>IF(W$4=$F18+$B18,SUMIFS('ABP REC Calc'!T$75:T$138,'ABP REC Calc'!$C$75:$C$138,'ABP REC Spend'!$D18,'ABP REC Calc'!$B$75:$B$138,'ABP REC Spend'!$E18)*$C18,
IF(AND(V18&gt;0,(W$4-$F18)=(1+$B18)),((V18/$C18)-V18)/1,
(IF(AND((W$4-$F18)&lt;(1+$B18),(W$4-$F18)&gt;1),V18,0))))</f>
        <v>0</v>
      </c>
      <c r="X18" s="246">
        <f>IF(X$4=$F18+$B18,SUMIFS('ABP REC Calc'!U$75:U$138,'ABP REC Calc'!$C$75:$C$138,'ABP REC Spend'!$D18,'ABP REC Calc'!$B$75:$B$138,'ABP REC Spend'!$E18)*$C18,
IF(AND(W18&gt;0,(X$4-$F18)=(1+$B18)),((W18/$C18)-W18)/1,
(IF(AND((X$4-$F18)&lt;(1+$B18),(X$4-$F18)&gt;1),W18,0))))</f>
        <v>0</v>
      </c>
      <c r="Y18" s="246">
        <f>IF(Y$4=$F18+$B18,SUMIFS('ABP REC Calc'!V$75:V$138,'ABP REC Calc'!$C$75:$C$138,'ABP REC Spend'!$D18,'ABP REC Calc'!$B$75:$B$138,'ABP REC Spend'!$E18)*$C18,
IF(AND(X18&gt;0,(Y$4-$F18)=(1+$B18)),((X18/$C18)-X18)/1,
(IF(AND((Y$4-$F18)&lt;(1+$B18),(Y$4-$F18)&gt;1),X18,0))))</f>
        <v>0</v>
      </c>
      <c r="Z18" s="246">
        <f>IF(Z$4=$F18+$B18,SUMIFS('ABP REC Calc'!W$75:W$138,'ABP REC Calc'!$C$75:$C$138,'ABP REC Spend'!$D18,'ABP REC Calc'!$B$75:$B$138,'ABP REC Spend'!$E18)*$C18,
IF(AND(Y18&gt;0,(Z$4-$F18)=(1+$B18)),((Y18/$C18)-Y18)/1,
(IF(AND((Z$4-$F18)&lt;(1+$B18),(Z$4-$F18)&gt;1),Y18,0))))</f>
        <v>0</v>
      </c>
      <c r="AA18" s="246">
        <f>IF(AA$4=$F18+$B18,SUMIFS('ABP REC Calc'!X$75:X$138,'ABP REC Calc'!$C$75:$C$138,'ABP REC Spend'!$D18,'ABP REC Calc'!$B$75:$B$138,'ABP REC Spend'!$E18)*$C18,
IF(AND(Z18&gt;0,(AA$4-$F18)=(1+$B18)),((Z18/$C18)-Z18)/1,
(IF(AND((AA$4-$F18)&lt;(1+$B18),(AA$4-$F18)&gt;1),Z18,0))))</f>
        <v>0</v>
      </c>
      <c r="AB18" s="246">
        <f>IF(AB$4=$F18+$B18,SUMIFS('ABP REC Calc'!Y$75:Y$138,'ABP REC Calc'!$C$75:$C$138,'ABP REC Spend'!$D18,'ABP REC Calc'!$B$75:$B$138,'ABP REC Spend'!$E18)*$C18,
IF(AND(AA18&gt;0,(AB$4-$F18)=(1+$B18)),((AA18/$C18)-AA18)/1,
(IF(AND((AB$4-$F18)&lt;(1+$B18),(AB$4-$F18)&gt;1),AA18,0))))</f>
        <v>0</v>
      </c>
      <c r="AC18" s="246">
        <f>IF(AC$4=$F18+$B18,SUMIFS('ABP REC Calc'!Z$75:Z$138,'ABP REC Calc'!$C$75:$C$138,'ABP REC Spend'!$D18,'ABP REC Calc'!$B$75:$B$138,'ABP REC Spend'!$E18)*$C18,
IF(AND(AB18&gt;0,(AC$4-$F18)=(1+$B18)),((AB18/$C18)-AB18)/1,
(IF(AND((AC$4-$F18)&lt;(1+$B18),(AC$4-$F18)&gt;1),AB18,0))))</f>
        <v>0</v>
      </c>
      <c r="AD18" s="246">
        <f>IF(AD$4=$F18+$B18,SUMIFS('ABP REC Calc'!AA$75:AA$138,'ABP REC Calc'!$C$75:$C$138,'ABP REC Spend'!$D18,'ABP REC Calc'!$B$75:$B$138,'ABP REC Spend'!$E18)*$C18,
IF(AND(AC18&gt;0,(AD$4-$F18)=(1+$B18)),((AC18/$C18)-AC18)/1,
(IF(AND((AD$4-$F18)&lt;(1+$B18),(AD$4-$F18)&gt;1),AC18,0))))</f>
        <v>0</v>
      </c>
      <c r="AE18" s="246">
        <f>IF(AE$4=$F18+$B18,SUMIFS('ABP REC Calc'!AB$75:AB$138,'ABP REC Calc'!$C$75:$C$138,'ABP REC Spend'!$D18,'ABP REC Calc'!$B$75:$B$138,'ABP REC Spend'!$E18)*$C18,
IF(AND(AD18&gt;0,(AE$4-$F18)=(1+$B18)),((AD18/$C18)-AD18)/1,
(IF(AND((AE$4-$F18)&lt;(1+$B18),(AE$4-$F18)&gt;1),AD18,0))))</f>
        <v>0</v>
      </c>
      <c r="AF18" s="246">
        <f>IF(AF$4=$F18+$B18,SUMIFS('ABP REC Calc'!AC$75:AC$138,'ABP REC Calc'!$C$75:$C$138,'ABP REC Spend'!$D18,'ABP REC Calc'!$B$75:$B$138,'ABP REC Spend'!$E18)*$C18,
IF(AND(AE18&gt;0,(AF$4-$F18)=(1+$B18)),((AE18/$C18)-AE18)/1,
(IF(AND((AF$4-$F18)&lt;(1+$B18),(AF$4-$F18)&gt;1),AE18,0))))</f>
        <v>0</v>
      </c>
      <c r="AG18" s="246">
        <f>IF(AG$4=$F18+$B18,SUMIFS('ABP REC Calc'!#REF!,'ABP REC Calc'!$C$75:$C$138,'ABP REC Spend'!$D18,'ABP REC Calc'!$B$75:$B$138,'ABP REC Spend'!$E18)*$C18,
IF(AND(AF18&gt;0,(AG$4-$F18)=(1+$B18)),((AF18/$C18)-AF18)/1,
(IF(AND((AG$4-$F18)&lt;(1+$B18),(AG$4-$F18)&gt;1),AF18,0))))</f>
        <v>0</v>
      </c>
    </row>
    <row r="19" spans="2:33" ht="14.45" customHeight="1">
      <c r="B19" s="64">
        <v>0</v>
      </c>
      <c r="C19" s="64">
        <v>0.5</v>
      </c>
      <c r="D19" s="234" t="s">
        <v>206</v>
      </c>
      <c r="E19" s="231" t="s">
        <v>230</v>
      </c>
      <c r="F19" s="231">
        <f t="shared" si="1"/>
        <v>2037</v>
      </c>
      <c r="G19" s="231"/>
      <c r="H19" s="239" t="s">
        <v>35</v>
      </c>
      <c r="I19" s="246">
        <f>IF(I$4=$F19+$B19,SUMIFS('ABP REC Calc'!F$75:F$138,'ABP REC Calc'!$C$75:$C$138,'ABP REC Spend'!$D19,'ABP REC Calc'!$B$75:$B$138,'ABP REC Spend'!$E19)*$C19,
IF(AND(H19&gt;0,(I$4-$F19)=(1+$B19)),((H19/$C19)-H19)/1,
(IF(AND((I$4-$F19)&lt;(1+$B19),(I$4-$F19)&gt;1),H19,0))))</f>
        <v>0</v>
      </c>
      <c r="J19" s="246">
        <f>IF(J$4=$F19+$B19,SUMIFS('ABP REC Calc'!G$75:G$138,'ABP REC Calc'!$C$75:$C$138,'ABP REC Spend'!$D19,'ABP REC Calc'!$B$75:$B$138,'ABP REC Spend'!$E19)*$C19,
IF(AND(I19&gt;0,(J$4-$F19)=(1+$B19)),((I19/$C19)-I19)/1,
(IF(AND((J$4-$F19)&lt;(1+$B19),(J$4-$F19)&gt;1),I19,0))))</f>
        <v>0</v>
      </c>
      <c r="K19" s="246">
        <f>IF(K$4=$F19+$B19,SUMIFS('ABP REC Calc'!H$75:H$138,'ABP REC Calc'!$C$75:$C$138,'ABP REC Spend'!$D19,'ABP REC Calc'!$B$75:$B$138,'ABP REC Spend'!$E19)*$C19,
IF(AND(J19&gt;0,(K$4-$F19)=(1+$B19)),((J19/$C19)-J19)/1,
(IF(AND((K$4-$F19)&lt;(1+$B19),(K$4-$F19)&gt;1),J19,0))))</f>
        <v>0</v>
      </c>
      <c r="L19" s="246">
        <f>IF(L$4=$F19+$B19,SUMIFS('ABP REC Calc'!I$75:I$138,'ABP REC Calc'!$C$75:$C$138,'ABP REC Spend'!$D19,'ABP REC Calc'!$B$75:$B$138,'ABP REC Spend'!$E19)*$C19,
IF(AND(K19&gt;0,(L$4-$F19)=(1+$B19)),((K19/$C19)-K19)/1,
(IF(AND((L$4-$F19)&lt;(1+$B19),(L$4-$F19)&gt;1),K19,0))))</f>
        <v>0</v>
      </c>
      <c r="M19" s="246">
        <f>IF(M$4=$F19+$B19,SUMIFS('ABP REC Calc'!J$75:J$138,'ABP REC Calc'!$C$75:$C$138,'ABP REC Spend'!$D19,'ABP REC Calc'!$B$75:$B$138,'ABP REC Spend'!$E19)*$C19,
IF(AND(L19&gt;0,(M$4-$F19)=(1+$B19)),((L19/$C19)-L19)/1,
(IF(AND((M$4-$F19)&lt;(1+$B19),(M$4-$F19)&gt;1),L19,0))))</f>
        <v>0</v>
      </c>
      <c r="N19" s="246">
        <f>IF(N$4=$F19+$B19,SUMIFS('ABP REC Calc'!K$75:K$138,'ABP REC Calc'!$C$75:$C$138,'ABP REC Spend'!$D19,'ABP REC Calc'!$B$75:$B$138,'ABP REC Spend'!$E19)*$C19,
IF(AND(M19&gt;0,(N$4-$F19)=(1+$B19)),((M19/$C19)-M19)/1,
(IF(AND((N$4-$F19)&lt;(1+$B19),(N$4-$F19)&gt;1),M19,0))))</f>
        <v>0</v>
      </c>
      <c r="O19" s="246">
        <f>IF(O$4=$F19+$B19,SUMIFS('ABP REC Calc'!L$75:L$138,'ABP REC Calc'!$C$75:$C$138,'ABP REC Spend'!$D19,'ABP REC Calc'!$B$75:$B$138,'ABP REC Spend'!$E19)*$C19,
IF(AND(N19&gt;0,(O$4-$F19)=(1+$B19)),((N19/$C19)-N19)/1,
(IF(AND((O$4-$F19)&lt;(1+$B19),(O$4-$F19)&gt;1),N19,0))))</f>
        <v>0</v>
      </c>
      <c r="P19" s="246">
        <f>IF(P$4=$F19+$B19,SUMIFS('ABP REC Calc'!M$75:M$138,'ABP REC Calc'!$C$75:$C$138,'ABP REC Spend'!$D19,'ABP REC Calc'!$B$75:$B$138,'ABP REC Spend'!$E19)*$C19,
IF(AND(O19&gt;0,(P$4-$F19)=(1+$B19)),((O19/$C19)-O19)/1,
(IF(AND((P$4-$F19)&lt;(1+$B19),(P$4-$F19)&gt;1),O19,0))))</f>
        <v>0</v>
      </c>
      <c r="Q19" s="246">
        <f>IF(Q$4=$F19+$B19,SUMIFS('ABP REC Calc'!N$75:N$138,'ABP REC Calc'!$C$75:$C$138,'ABP REC Spend'!$D19,'ABP REC Calc'!$B$75:$B$138,'ABP REC Spend'!$E19)*$C19,
IF(AND(P19&gt;0,(Q$4-$F19)=(1+$B19)),((P19/$C19)-P19)/1,
(IF(AND((Q$4-$F19)&lt;(1+$B19),(Q$4-$F19)&gt;1),P19,0))))</f>
        <v>0</v>
      </c>
      <c r="R19" s="246">
        <f>IF(R$4=$F19+$B19,SUMIFS('ABP REC Calc'!O$75:O$138,'ABP REC Calc'!$C$75:$C$138,'ABP REC Spend'!$D19,'ABP REC Calc'!$B$75:$B$138,'ABP REC Spend'!$E19)*$C19,
IF(AND(Q19&gt;0,(R$4-$F19)=(1+$B19)),((Q19/$C19)-Q19)/1,
(IF(AND((R$4-$F19)&lt;(1+$B19),(R$4-$F19)&gt;1),Q19,0))))</f>
        <v>0</v>
      </c>
      <c r="S19" s="246">
        <f>IF(S$4=$F19+$B19,SUMIFS('ABP REC Calc'!P$75:P$138,'ABP REC Calc'!$C$75:$C$138,'ABP REC Spend'!$D19,'ABP REC Calc'!$B$75:$B$138,'ABP REC Spend'!$E19)*$C19,
IF(AND(R19&gt;0,(S$4-$F19)=(1+$B19)),((R19/$C19)-R19)/1,
(IF(AND((S$4-$F19)&lt;(1+$B19),(S$4-$F19)&gt;1),R19,0))))</f>
        <v>0</v>
      </c>
      <c r="T19" s="246">
        <f>IF(T$4=$F19+$B19,SUMIFS('ABP REC Calc'!Q$75:Q$138,'ABP REC Calc'!$C$75:$C$138,'ABP REC Spend'!$D19,'ABP REC Calc'!$B$75:$B$138,'ABP REC Spend'!$E19)*$C19,
IF(AND(S19&gt;0,(T$4-$F19)=(1+$B19)),((S19/$C19)-S19)/1,
(IF(AND((T$4-$F19)&lt;(1+$B19),(T$4-$F19)&gt;1),S19,0))))</f>
        <v>0</v>
      </c>
      <c r="U19" s="246">
        <f>IF(U$4=$F19+$B19,SUMIFS('ABP REC Calc'!R$75:R$138,'ABP REC Calc'!$C$75:$C$138,'ABP REC Spend'!$D19,'ABP REC Calc'!$B$75:$B$138,'ABP REC Spend'!$E19)*$C19,
IF(AND(T19&gt;0,(U$4-$F19)=(1+$B19)),((T19/$C19)-T19)/1,
(IF(AND((U$4-$F19)&lt;(1+$B19),(U$4-$F19)&gt;1),T19,0))))</f>
        <v>0</v>
      </c>
      <c r="V19" s="246">
        <f>IF(V$4=$F19+$B19,SUMIFS('ABP REC Calc'!S$75:S$138,'ABP REC Calc'!$C$75:$C$138,'ABP REC Spend'!$D19,'ABP REC Calc'!$B$75:$B$138,'ABP REC Spend'!$E19)*$C19,
IF(AND(U19&gt;0,(V$4-$F19)=(1+$B19)),((U19/$C19)-U19)/1,
(IF(AND((V$4-$F19)&lt;(1+$B19),(V$4-$F19)&gt;1),U19,0))))</f>
        <v>8256536.0883897301</v>
      </c>
      <c r="W19" s="246">
        <f>IF(W$4=$F19+$B19,SUMIFS('ABP REC Calc'!T$75:T$138,'ABP REC Calc'!$C$75:$C$138,'ABP REC Spend'!$D19,'ABP REC Calc'!$B$75:$B$138,'ABP REC Spend'!$E19)*$C19,
IF(AND(V19&gt;0,(W$4-$F19)=(1+$B19)),((V19/$C19)-V19)/1,
(IF(AND((W$4-$F19)&lt;(1+$B19),(W$4-$F19)&gt;1),V19,0))))</f>
        <v>8256536.0883897301</v>
      </c>
      <c r="X19" s="246">
        <f>IF(X$4=$F19+$B19,SUMIFS('ABP REC Calc'!U$75:U$138,'ABP REC Calc'!$C$75:$C$138,'ABP REC Spend'!$D19,'ABP REC Calc'!$B$75:$B$138,'ABP REC Spend'!$E19)*$C19,
IF(AND(W19&gt;0,(X$4-$F19)=(1+$B19)),((W19/$C19)-W19)/1,
(IF(AND((X$4-$F19)&lt;(1+$B19),(X$4-$F19)&gt;1),W19,0))))</f>
        <v>0</v>
      </c>
      <c r="Y19" s="246">
        <f>IF(Y$4=$F19+$B19,SUMIFS('ABP REC Calc'!V$75:V$138,'ABP REC Calc'!$C$75:$C$138,'ABP REC Spend'!$D19,'ABP REC Calc'!$B$75:$B$138,'ABP REC Spend'!$E19)*$C19,
IF(AND(X19&gt;0,(Y$4-$F19)=(1+$B19)),((X19/$C19)-X19)/1,
(IF(AND((Y$4-$F19)&lt;(1+$B19),(Y$4-$F19)&gt;1),X19,0))))</f>
        <v>0</v>
      </c>
      <c r="Z19" s="246">
        <f>IF(Z$4=$F19+$B19,SUMIFS('ABP REC Calc'!W$75:W$138,'ABP REC Calc'!$C$75:$C$138,'ABP REC Spend'!$D19,'ABP REC Calc'!$B$75:$B$138,'ABP REC Spend'!$E19)*$C19,
IF(AND(Y19&gt;0,(Z$4-$F19)=(1+$B19)),((Y19/$C19)-Y19)/1,
(IF(AND((Z$4-$F19)&lt;(1+$B19),(Z$4-$F19)&gt;1),Y19,0))))</f>
        <v>0</v>
      </c>
      <c r="AA19" s="246">
        <f>IF(AA$4=$F19+$B19,SUMIFS('ABP REC Calc'!X$75:X$138,'ABP REC Calc'!$C$75:$C$138,'ABP REC Spend'!$D19,'ABP REC Calc'!$B$75:$B$138,'ABP REC Spend'!$E19)*$C19,
IF(AND(Z19&gt;0,(AA$4-$F19)=(1+$B19)),((Z19/$C19)-Z19)/1,
(IF(AND((AA$4-$F19)&lt;(1+$B19),(AA$4-$F19)&gt;1),Z19,0))))</f>
        <v>0</v>
      </c>
      <c r="AB19" s="246">
        <f>IF(AB$4=$F19+$B19,SUMIFS('ABP REC Calc'!Y$75:Y$138,'ABP REC Calc'!$C$75:$C$138,'ABP REC Spend'!$D19,'ABP REC Calc'!$B$75:$B$138,'ABP REC Spend'!$E19)*$C19,
IF(AND(AA19&gt;0,(AB$4-$F19)=(1+$B19)),((AA19/$C19)-AA19)/1,
(IF(AND((AB$4-$F19)&lt;(1+$B19),(AB$4-$F19)&gt;1),AA19,0))))</f>
        <v>0</v>
      </c>
      <c r="AC19" s="246">
        <f>IF(AC$4=$F19+$B19,SUMIFS('ABP REC Calc'!Z$75:Z$138,'ABP REC Calc'!$C$75:$C$138,'ABP REC Spend'!$D19,'ABP REC Calc'!$B$75:$B$138,'ABP REC Spend'!$E19)*$C19,
IF(AND(AB19&gt;0,(AC$4-$F19)=(1+$B19)),((AB19/$C19)-AB19)/1,
(IF(AND((AC$4-$F19)&lt;(1+$B19),(AC$4-$F19)&gt;1),AB19,0))))</f>
        <v>0</v>
      </c>
      <c r="AD19" s="246">
        <f>IF(AD$4=$F19+$B19,SUMIFS('ABP REC Calc'!AA$75:AA$138,'ABP REC Calc'!$C$75:$C$138,'ABP REC Spend'!$D19,'ABP REC Calc'!$B$75:$B$138,'ABP REC Spend'!$E19)*$C19,
IF(AND(AC19&gt;0,(AD$4-$F19)=(1+$B19)),((AC19/$C19)-AC19)/1,
(IF(AND((AD$4-$F19)&lt;(1+$B19),(AD$4-$F19)&gt;1),AC19,0))))</f>
        <v>0</v>
      </c>
      <c r="AE19" s="246">
        <f>IF(AE$4=$F19+$B19,SUMIFS('ABP REC Calc'!AB$75:AB$138,'ABP REC Calc'!$C$75:$C$138,'ABP REC Spend'!$D19,'ABP REC Calc'!$B$75:$B$138,'ABP REC Spend'!$E19)*$C19,
IF(AND(AD19&gt;0,(AE$4-$F19)=(1+$B19)),((AD19/$C19)-AD19)/1,
(IF(AND((AE$4-$F19)&lt;(1+$B19),(AE$4-$F19)&gt;1),AD19,0))))</f>
        <v>0</v>
      </c>
      <c r="AF19" s="246">
        <f>IF(AF$4=$F19+$B19,SUMIFS('ABP REC Calc'!AC$75:AC$138,'ABP REC Calc'!$C$75:$C$138,'ABP REC Spend'!$D19,'ABP REC Calc'!$B$75:$B$138,'ABP REC Spend'!$E19)*$C19,
IF(AND(AE19&gt;0,(AF$4-$F19)=(1+$B19)),((AE19/$C19)-AE19)/1,
(IF(AND((AF$4-$F19)&lt;(1+$B19),(AF$4-$F19)&gt;1),AE19,0))))</f>
        <v>0</v>
      </c>
      <c r="AG19" s="246">
        <f>IF(AG$4=$F19+$B19,SUMIFS('ABP REC Calc'!#REF!,'ABP REC Calc'!$C$75:$C$138,'ABP REC Spend'!$D19,'ABP REC Calc'!$B$75:$B$138,'ABP REC Spend'!$E19)*$C19,
IF(AND(AF19&gt;0,(AG$4-$F19)=(1+$B19)),((AF19/$C19)-AF19)/1,
(IF(AND((AG$4-$F19)&lt;(1+$B19),(AG$4-$F19)&gt;1),AF19,0))))</f>
        <v>0</v>
      </c>
    </row>
    <row r="20" spans="2:33" ht="14.45" customHeight="1">
      <c r="B20" s="64">
        <v>0</v>
      </c>
      <c r="C20" s="64">
        <v>0.5</v>
      </c>
      <c r="D20" s="234" t="s">
        <v>206</v>
      </c>
      <c r="E20" s="231" t="s">
        <v>230</v>
      </c>
      <c r="F20" s="231">
        <f t="shared" si="1"/>
        <v>2038</v>
      </c>
      <c r="G20" s="231"/>
      <c r="H20" s="239" t="s">
        <v>36</v>
      </c>
      <c r="I20" s="246">
        <f>IF(I$4=$F20+$B20,SUMIFS('ABP REC Calc'!F$75:F$138,'ABP REC Calc'!$C$75:$C$138,'ABP REC Spend'!$D20,'ABP REC Calc'!$B$75:$B$138,'ABP REC Spend'!$E20)*$C20,
IF(AND(H20&gt;0,(I$4-$F20)=(1+$B20)),((H20/$C20)-H20)/1,
(IF(AND((I$4-$F20)&lt;(1+$B20),(I$4-$F20)&gt;1),H20,0))))</f>
        <v>0</v>
      </c>
      <c r="J20" s="246">
        <f>IF(J$4=$F20+$B20,SUMIFS('ABP REC Calc'!G$75:G$138,'ABP REC Calc'!$C$75:$C$138,'ABP REC Spend'!$D20,'ABP REC Calc'!$B$75:$B$138,'ABP REC Spend'!$E20)*$C20,
IF(AND(I20&gt;0,(J$4-$F20)=(1+$B20)),((I20/$C20)-I20)/1,
(IF(AND((J$4-$F20)&lt;(1+$B20),(J$4-$F20)&gt;1),I20,0))))</f>
        <v>0</v>
      </c>
      <c r="K20" s="246">
        <f>IF(K$4=$F20+$B20,SUMIFS('ABP REC Calc'!H$75:H$138,'ABP REC Calc'!$C$75:$C$138,'ABP REC Spend'!$D20,'ABP REC Calc'!$B$75:$B$138,'ABP REC Spend'!$E20)*$C20,
IF(AND(J20&gt;0,(K$4-$F20)=(1+$B20)),((J20/$C20)-J20)/1,
(IF(AND((K$4-$F20)&lt;(1+$B20),(K$4-$F20)&gt;1),J20,0))))</f>
        <v>0</v>
      </c>
      <c r="L20" s="246">
        <f>IF(L$4=$F20+$B20,SUMIFS('ABP REC Calc'!I$75:I$138,'ABP REC Calc'!$C$75:$C$138,'ABP REC Spend'!$D20,'ABP REC Calc'!$B$75:$B$138,'ABP REC Spend'!$E20)*$C20,
IF(AND(K20&gt;0,(L$4-$F20)=(1+$B20)),((K20/$C20)-K20)/1,
(IF(AND((L$4-$F20)&lt;(1+$B20),(L$4-$F20)&gt;1),K20,0))))</f>
        <v>0</v>
      </c>
      <c r="M20" s="246">
        <f>IF(M$4=$F20+$B20,SUMIFS('ABP REC Calc'!J$75:J$138,'ABP REC Calc'!$C$75:$C$138,'ABP REC Spend'!$D20,'ABP REC Calc'!$B$75:$B$138,'ABP REC Spend'!$E20)*$C20,
IF(AND(L20&gt;0,(M$4-$F20)=(1+$B20)),((L20/$C20)-L20)/1,
(IF(AND((M$4-$F20)&lt;(1+$B20),(M$4-$F20)&gt;1),L20,0))))</f>
        <v>0</v>
      </c>
      <c r="N20" s="246">
        <f>IF(N$4=$F20+$B20,SUMIFS('ABP REC Calc'!K$75:K$138,'ABP REC Calc'!$C$75:$C$138,'ABP REC Spend'!$D20,'ABP REC Calc'!$B$75:$B$138,'ABP REC Spend'!$E20)*$C20,
IF(AND(M20&gt;0,(N$4-$F20)=(1+$B20)),((M20/$C20)-M20)/1,
(IF(AND((N$4-$F20)&lt;(1+$B20),(N$4-$F20)&gt;1),M20,0))))</f>
        <v>0</v>
      </c>
      <c r="O20" s="246">
        <f>IF(O$4=$F20+$B20,SUMIFS('ABP REC Calc'!L$75:L$138,'ABP REC Calc'!$C$75:$C$138,'ABP REC Spend'!$D20,'ABP REC Calc'!$B$75:$B$138,'ABP REC Spend'!$E20)*$C20,
IF(AND(N20&gt;0,(O$4-$F20)=(1+$B20)),((N20/$C20)-N20)/1,
(IF(AND((O$4-$F20)&lt;(1+$B20),(O$4-$F20)&gt;1),N20,0))))</f>
        <v>0</v>
      </c>
      <c r="P20" s="246">
        <f>IF(P$4=$F20+$B20,SUMIFS('ABP REC Calc'!M$75:M$138,'ABP REC Calc'!$C$75:$C$138,'ABP REC Spend'!$D20,'ABP REC Calc'!$B$75:$B$138,'ABP REC Spend'!$E20)*$C20,
IF(AND(O20&gt;0,(P$4-$F20)=(1+$B20)),((O20/$C20)-O20)/1,
(IF(AND((P$4-$F20)&lt;(1+$B20),(P$4-$F20)&gt;1),O20,0))))</f>
        <v>0</v>
      </c>
      <c r="Q20" s="246">
        <f>IF(Q$4=$F20+$B20,SUMIFS('ABP REC Calc'!N$75:N$138,'ABP REC Calc'!$C$75:$C$138,'ABP REC Spend'!$D20,'ABP REC Calc'!$B$75:$B$138,'ABP REC Spend'!$E20)*$C20,
IF(AND(P20&gt;0,(Q$4-$F20)=(1+$B20)),((P20/$C20)-P20)/1,
(IF(AND((Q$4-$F20)&lt;(1+$B20),(Q$4-$F20)&gt;1),P20,0))))</f>
        <v>0</v>
      </c>
      <c r="R20" s="246">
        <f>IF(R$4=$F20+$B20,SUMIFS('ABP REC Calc'!O$75:O$138,'ABP REC Calc'!$C$75:$C$138,'ABP REC Spend'!$D20,'ABP REC Calc'!$B$75:$B$138,'ABP REC Spend'!$E20)*$C20,
IF(AND(Q20&gt;0,(R$4-$F20)=(1+$B20)),((Q20/$C20)-Q20)/1,
(IF(AND((R$4-$F20)&lt;(1+$B20),(R$4-$F20)&gt;1),Q20,0))))</f>
        <v>0</v>
      </c>
      <c r="S20" s="246">
        <f>IF(S$4=$F20+$B20,SUMIFS('ABP REC Calc'!P$75:P$138,'ABP REC Calc'!$C$75:$C$138,'ABP REC Spend'!$D20,'ABP REC Calc'!$B$75:$B$138,'ABP REC Spend'!$E20)*$C20,
IF(AND(R20&gt;0,(S$4-$F20)=(1+$B20)),((R20/$C20)-R20)/1,
(IF(AND((S$4-$F20)&lt;(1+$B20),(S$4-$F20)&gt;1),R20,0))))</f>
        <v>0</v>
      </c>
      <c r="T20" s="246">
        <f>IF(T$4=$F20+$B20,SUMIFS('ABP REC Calc'!Q$75:Q$138,'ABP REC Calc'!$C$75:$C$138,'ABP REC Spend'!$D20,'ABP REC Calc'!$B$75:$B$138,'ABP REC Spend'!$E20)*$C20,
IF(AND(S20&gt;0,(T$4-$F20)=(1+$B20)),((S20/$C20)-S20)/1,
(IF(AND((T$4-$F20)&lt;(1+$B20),(T$4-$F20)&gt;1),S20,0))))</f>
        <v>0</v>
      </c>
      <c r="U20" s="246">
        <f>IF(U$4=$F20+$B20,SUMIFS('ABP REC Calc'!R$75:R$138,'ABP REC Calc'!$C$75:$C$138,'ABP REC Spend'!$D20,'ABP REC Calc'!$B$75:$B$138,'ABP REC Spend'!$E20)*$C20,
IF(AND(T20&gt;0,(U$4-$F20)=(1+$B20)),((T20/$C20)-T20)/1,
(IF(AND((U$4-$F20)&lt;(1+$B20),(U$4-$F20)&gt;1),T20,0))))</f>
        <v>0</v>
      </c>
      <c r="V20" s="246">
        <f>IF(V$4=$F20+$B20,SUMIFS('ABP REC Calc'!S$75:S$138,'ABP REC Calc'!$C$75:$C$138,'ABP REC Spend'!$D20,'ABP REC Calc'!$B$75:$B$138,'ABP REC Spend'!$E20)*$C20,
IF(AND(U20&gt;0,(V$4-$F20)=(1+$B20)),((U20/$C20)-U20)/1,
(IF(AND((V$4-$F20)&lt;(1+$B20),(V$4-$F20)&gt;1),U20,0))))</f>
        <v>0</v>
      </c>
      <c r="W20" s="246">
        <f>IF(W$4=$F20+$B20,SUMIFS('ABP REC Calc'!T$75:T$138,'ABP REC Calc'!$C$75:$C$138,'ABP REC Spend'!$D20,'ABP REC Calc'!$B$75:$B$138,'ABP REC Spend'!$E20)*$C20,
IF(AND(V20&gt;0,(W$4-$F20)=(1+$B20)),((V20/$C20)-V20)/1,
(IF(AND((W$4-$F20)&lt;(1+$B20),(W$4-$F20)&gt;1),V20,0))))</f>
        <v>7926274.6448541414</v>
      </c>
      <c r="X20" s="246">
        <f>IF(X$4=$F20+$B20,SUMIFS('ABP REC Calc'!U$75:U$138,'ABP REC Calc'!$C$75:$C$138,'ABP REC Spend'!$D20,'ABP REC Calc'!$B$75:$B$138,'ABP REC Spend'!$E20)*$C20,
IF(AND(W20&gt;0,(X$4-$F20)=(1+$B20)),((W20/$C20)-W20)/1,
(IF(AND((X$4-$F20)&lt;(1+$B20),(X$4-$F20)&gt;1),W20,0))))</f>
        <v>7926274.6448541414</v>
      </c>
      <c r="Y20" s="246">
        <f>IF(Y$4=$F20+$B20,SUMIFS('ABP REC Calc'!V$75:V$138,'ABP REC Calc'!$C$75:$C$138,'ABP REC Spend'!$D20,'ABP REC Calc'!$B$75:$B$138,'ABP REC Spend'!$E20)*$C20,
IF(AND(X20&gt;0,(Y$4-$F20)=(1+$B20)),((X20/$C20)-X20)/1,
(IF(AND((Y$4-$F20)&lt;(1+$B20),(Y$4-$F20)&gt;1),X20,0))))</f>
        <v>0</v>
      </c>
      <c r="Z20" s="246">
        <f>IF(Z$4=$F20+$B20,SUMIFS('ABP REC Calc'!W$75:W$138,'ABP REC Calc'!$C$75:$C$138,'ABP REC Spend'!$D20,'ABP REC Calc'!$B$75:$B$138,'ABP REC Spend'!$E20)*$C20,
IF(AND(Y20&gt;0,(Z$4-$F20)=(1+$B20)),((Y20/$C20)-Y20)/1,
(IF(AND((Z$4-$F20)&lt;(1+$B20),(Z$4-$F20)&gt;1),Y20,0))))</f>
        <v>0</v>
      </c>
      <c r="AA20" s="246">
        <f>IF(AA$4=$F20+$B20,SUMIFS('ABP REC Calc'!X$75:X$138,'ABP REC Calc'!$C$75:$C$138,'ABP REC Spend'!$D20,'ABP REC Calc'!$B$75:$B$138,'ABP REC Spend'!$E20)*$C20,
IF(AND(Z20&gt;0,(AA$4-$F20)=(1+$B20)),((Z20/$C20)-Z20)/1,
(IF(AND((AA$4-$F20)&lt;(1+$B20),(AA$4-$F20)&gt;1),Z20,0))))</f>
        <v>0</v>
      </c>
      <c r="AB20" s="246">
        <f>IF(AB$4=$F20+$B20,SUMIFS('ABP REC Calc'!Y$75:Y$138,'ABP REC Calc'!$C$75:$C$138,'ABP REC Spend'!$D20,'ABP REC Calc'!$B$75:$B$138,'ABP REC Spend'!$E20)*$C20,
IF(AND(AA20&gt;0,(AB$4-$F20)=(1+$B20)),((AA20/$C20)-AA20)/1,
(IF(AND((AB$4-$F20)&lt;(1+$B20),(AB$4-$F20)&gt;1),AA20,0))))</f>
        <v>0</v>
      </c>
      <c r="AC20" s="246">
        <f>IF(AC$4=$F20+$B20,SUMIFS('ABP REC Calc'!Z$75:Z$138,'ABP REC Calc'!$C$75:$C$138,'ABP REC Spend'!$D20,'ABP REC Calc'!$B$75:$B$138,'ABP REC Spend'!$E20)*$C20,
IF(AND(AB20&gt;0,(AC$4-$F20)=(1+$B20)),((AB20/$C20)-AB20)/1,
(IF(AND((AC$4-$F20)&lt;(1+$B20),(AC$4-$F20)&gt;1),AB20,0))))</f>
        <v>0</v>
      </c>
      <c r="AD20" s="246">
        <f>IF(AD$4=$F20+$B20,SUMIFS('ABP REC Calc'!AA$75:AA$138,'ABP REC Calc'!$C$75:$C$138,'ABP REC Spend'!$D20,'ABP REC Calc'!$B$75:$B$138,'ABP REC Spend'!$E20)*$C20,
IF(AND(AC20&gt;0,(AD$4-$F20)=(1+$B20)),((AC20/$C20)-AC20)/1,
(IF(AND((AD$4-$F20)&lt;(1+$B20),(AD$4-$F20)&gt;1),AC20,0))))</f>
        <v>0</v>
      </c>
      <c r="AE20" s="246">
        <f>IF(AE$4=$F20+$B20,SUMIFS('ABP REC Calc'!AB$75:AB$138,'ABP REC Calc'!$C$75:$C$138,'ABP REC Spend'!$D20,'ABP REC Calc'!$B$75:$B$138,'ABP REC Spend'!$E20)*$C20,
IF(AND(AD20&gt;0,(AE$4-$F20)=(1+$B20)),((AD20/$C20)-AD20)/1,
(IF(AND((AE$4-$F20)&lt;(1+$B20),(AE$4-$F20)&gt;1),AD20,0))))</f>
        <v>0</v>
      </c>
      <c r="AF20" s="246">
        <f>IF(AF$4=$F20+$B20,SUMIFS('ABP REC Calc'!AC$75:AC$138,'ABP REC Calc'!$C$75:$C$138,'ABP REC Spend'!$D20,'ABP REC Calc'!$B$75:$B$138,'ABP REC Spend'!$E20)*$C20,
IF(AND(AE20&gt;0,(AF$4-$F20)=(1+$B20)),((AE20/$C20)-AE20)/1,
(IF(AND((AF$4-$F20)&lt;(1+$B20),(AF$4-$F20)&gt;1),AE20,0))))</f>
        <v>0</v>
      </c>
      <c r="AG20" s="246">
        <f>IF(AG$4=$F20+$B20,SUMIFS('ABP REC Calc'!#REF!,'ABP REC Calc'!$C$75:$C$138,'ABP REC Spend'!$D20,'ABP REC Calc'!$B$75:$B$138,'ABP REC Spend'!$E20)*$C20,
IF(AND(AF20&gt;0,(AG$4-$F20)=(1+$B20)),((AF20/$C20)-AF20)/1,
(IF(AND((AG$4-$F20)&lt;(1+$B20),(AG$4-$F20)&gt;1),AF20,0))))</f>
        <v>0</v>
      </c>
    </row>
    <row r="21" spans="2:33" ht="14.45" customHeight="1">
      <c r="B21" s="64">
        <v>0</v>
      </c>
      <c r="C21" s="64">
        <v>0.5</v>
      </c>
      <c r="D21" s="234" t="s">
        <v>206</v>
      </c>
      <c r="E21" s="231" t="s">
        <v>230</v>
      </c>
      <c r="F21" s="231">
        <f t="shared" si="1"/>
        <v>2039</v>
      </c>
      <c r="G21" s="231"/>
      <c r="H21" s="239" t="s">
        <v>37</v>
      </c>
      <c r="I21" s="246">
        <f>IF(I$4=$F21+$B21,SUMIFS('ABP REC Calc'!F$75:F$138,'ABP REC Calc'!$C$75:$C$138,'ABP REC Spend'!$D21,'ABP REC Calc'!$B$75:$B$138,'ABP REC Spend'!$E21)*$C21,
IF(AND(H21&gt;0,(I$4-$F21)=(1+$B21)),((H21/$C21)-H21)/1,
(IF(AND((I$4-$F21)&lt;(1+$B21),(I$4-$F21)&gt;1),H21,0))))</f>
        <v>0</v>
      </c>
      <c r="J21" s="246">
        <f>IF(J$4=$F21+$B21,SUMIFS('ABP REC Calc'!G$75:G$138,'ABP REC Calc'!$C$75:$C$138,'ABP REC Spend'!$D21,'ABP REC Calc'!$B$75:$B$138,'ABP REC Spend'!$E21)*$C21,
IF(AND(I21&gt;0,(J$4-$F21)=(1+$B21)),((I21/$C21)-I21)/1,
(IF(AND((J$4-$F21)&lt;(1+$B21),(J$4-$F21)&gt;1),I21,0))))</f>
        <v>0</v>
      </c>
      <c r="K21" s="246">
        <f>IF(K$4=$F21+$B21,SUMIFS('ABP REC Calc'!H$75:H$138,'ABP REC Calc'!$C$75:$C$138,'ABP REC Spend'!$D21,'ABP REC Calc'!$B$75:$B$138,'ABP REC Spend'!$E21)*$C21,
IF(AND(J21&gt;0,(K$4-$F21)=(1+$B21)),((J21/$C21)-J21)/1,
(IF(AND((K$4-$F21)&lt;(1+$B21),(K$4-$F21)&gt;1),J21,0))))</f>
        <v>0</v>
      </c>
      <c r="L21" s="246">
        <f>IF(L$4=$F21+$B21,SUMIFS('ABP REC Calc'!I$75:I$138,'ABP REC Calc'!$C$75:$C$138,'ABP REC Spend'!$D21,'ABP REC Calc'!$B$75:$B$138,'ABP REC Spend'!$E21)*$C21,
IF(AND(K21&gt;0,(L$4-$F21)=(1+$B21)),((K21/$C21)-K21)/1,
(IF(AND((L$4-$F21)&lt;(1+$B21),(L$4-$F21)&gt;1),K21,0))))</f>
        <v>0</v>
      </c>
      <c r="M21" s="246">
        <f>IF(M$4=$F21+$B21,SUMIFS('ABP REC Calc'!J$75:J$138,'ABP REC Calc'!$C$75:$C$138,'ABP REC Spend'!$D21,'ABP REC Calc'!$B$75:$B$138,'ABP REC Spend'!$E21)*$C21,
IF(AND(L21&gt;0,(M$4-$F21)=(1+$B21)),((L21/$C21)-L21)/1,
(IF(AND((M$4-$F21)&lt;(1+$B21),(M$4-$F21)&gt;1),L21,0))))</f>
        <v>0</v>
      </c>
      <c r="N21" s="246">
        <f>IF(N$4=$F21+$B21,SUMIFS('ABP REC Calc'!K$75:K$138,'ABP REC Calc'!$C$75:$C$138,'ABP REC Spend'!$D21,'ABP REC Calc'!$B$75:$B$138,'ABP REC Spend'!$E21)*$C21,
IF(AND(M21&gt;0,(N$4-$F21)=(1+$B21)),((M21/$C21)-M21)/1,
(IF(AND((N$4-$F21)&lt;(1+$B21),(N$4-$F21)&gt;1),M21,0))))</f>
        <v>0</v>
      </c>
      <c r="O21" s="246">
        <f>IF(O$4=$F21+$B21,SUMIFS('ABP REC Calc'!L$75:L$138,'ABP REC Calc'!$C$75:$C$138,'ABP REC Spend'!$D21,'ABP REC Calc'!$B$75:$B$138,'ABP REC Spend'!$E21)*$C21,
IF(AND(N21&gt;0,(O$4-$F21)=(1+$B21)),((N21/$C21)-N21)/1,
(IF(AND((O$4-$F21)&lt;(1+$B21),(O$4-$F21)&gt;1),N21,0))))</f>
        <v>0</v>
      </c>
      <c r="P21" s="246">
        <f>IF(P$4=$F21+$B21,SUMIFS('ABP REC Calc'!M$75:M$138,'ABP REC Calc'!$C$75:$C$138,'ABP REC Spend'!$D21,'ABP REC Calc'!$B$75:$B$138,'ABP REC Spend'!$E21)*$C21,
IF(AND(O21&gt;0,(P$4-$F21)=(1+$B21)),((O21/$C21)-O21)/1,
(IF(AND((P$4-$F21)&lt;(1+$B21),(P$4-$F21)&gt;1),O21,0))))</f>
        <v>0</v>
      </c>
      <c r="Q21" s="246">
        <f>IF(Q$4=$F21+$B21,SUMIFS('ABP REC Calc'!N$75:N$138,'ABP REC Calc'!$C$75:$C$138,'ABP REC Spend'!$D21,'ABP REC Calc'!$B$75:$B$138,'ABP REC Spend'!$E21)*$C21,
IF(AND(P21&gt;0,(Q$4-$F21)=(1+$B21)),((P21/$C21)-P21)/1,
(IF(AND((Q$4-$F21)&lt;(1+$B21),(Q$4-$F21)&gt;1),P21,0))))</f>
        <v>0</v>
      </c>
      <c r="R21" s="246">
        <f>IF(R$4=$F21+$B21,SUMIFS('ABP REC Calc'!O$75:O$138,'ABP REC Calc'!$C$75:$C$138,'ABP REC Spend'!$D21,'ABP REC Calc'!$B$75:$B$138,'ABP REC Spend'!$E21)*$C21,
IF(AND(Q21&gt;0,(R$4-$F21)=(1+$B21)),((Q21/$C21)-Q21)/1,
(IF(AND((R$4-$F21)&lt;(1+$B21),(R$4-$F21)&gt;1),Q21,0))))</f>
        <v>0</v>
      </c>
      <c r="S21" s="246">
        <f>IF(S$4=$F21+$B21,SUMIFS('ABP REC Calc'!P$75:P$138,'ABP REC Calc'!$C$75:$C$138,'ABP REC Spend'!$D21,'ABP REC Calc'!$B$75:$B$138,'ABP REC Spend'!$E21)*$C21,
IF(AND(R21&gt;0,(S$4-$F21)=(1+$B21)),((R21/$C21)-R21)/1,
(IF(AND((S$4-$F21)&lt;(1+$B21),(S$4-$F21)&gt;1),R21,0))))</f>
        <v>0</v>
      </c>
      <c r="T21" s="246">
        <f>IF(T$4=$F21+$B21,SUMIFS('ABP REC Calc'!Q$75:Q$138,'ABP REC Calc'!$C$75:$C$138,'ABP REC Spend'!$D21,'ABP REC Calc'!$B$75:$B$138,'ABP REC Spend'!$E21)*$C21,
IF(AND(S21&gt;0,(T$4-$F21)=(1+$B21)),((S21/$C21)-S21)/1,
(IF(AND((T$4-$F21)&lt;(1+$B21),(T$4-$F21)&gt;1),S21,0))))</f>
        <v>0</v>
      </c>
      <c r="U21" s="246">
        <f>IF(U$4=$F21+$B21,SUMIFS('ABP REC Calc'!R$75:R$138,'ABP REC Calc'!$C$75:$C$138,'ABP REC Spend'!$D21,'ABP REC Calc'!$B$75:$B$138,'ABP REC Spend'!$E21)*$C21,
IF(AND(T21&gt;0,(U$4-$F21)=(1+$B21)),((T21/$C21)-T21)/1,
(IF(AND((U$4-$F21)&lt;(1+$B21),(U$4-$F21)&gt;1),T21,0))))</f>
        <v>0</v>
      </c>
      <c r="V21" s="246">
        <f>IF(V$4=$F21+$B21,SUMIFS('ABP REC Calc'!S$75:S$138,'ABP REC Calc'!$C$75:$C$138,'ABP REC Spend'!$D21,'ABP REC Calc'!$B$75:$B$138,'ABP REC Spend'!$E21)*$C21,
IF(AND(U21&gt;0,(V$4-$F21)=(1+$B21)),((U21/$C21)-U21)/1,
(IF(AND((V$4-$F21)&lt;(1+$B21),(V$4-$F21)&gt;1),U21,0))))</f>
        <v>0</v>
      </c>
      <c r="W21" s="246">
        <f>IF(W$4=$F21+$B21,SUMIFS('ABP REC Calc'!T$75:T$138,'ABP REC Calc'!$C$75:$C$138,'ABP REC Spend'!$D21,'ABP REC Calc'!$B$75:$B$138,'ABP REC Spend'!$E21)*$C21,
IF(AND(V21&gt;0,(W$4-$F21)=(1+$B21)),((V21/$C21)-V21)/1,
(IF(AND((W$4-$F21)&lt;(1+$B21),(W$4-$F21)&gt;1),V21,0))))</f>
        <v>0</v>
      </c>
      <c r="X21" s="246">
        <f>IF(X$4=$F21+$B21,SUMIFS('ABP REC Calc'!U$75:U$138,'ABP REC Calc'!$C$75:$C$138,'ABP REC Spend'!$D21,'ABP REC Calc'!$B$75:$B$138,'ABP REC Spend'!$E21)*$C21,
IF(AND(W21&gt;0,(X$4-$F21)=(1+$B21)),((W21/$C21)-W21)/1,
(IF(AND((X$4-$F21)&lt;(1+$B21),(X$4-$F21)&gt;1),W21,0))))</f>
        <v>7609223.6590599753</v>
      </c>
      <c r="Y21" s="246">
        <f>IF(Y$4=$F21+$B21,SUMIFS('ABP REC Calc'!V$75:V$138,'ABP REC Calc'!$C$75:$C$138,'ABP REC Spend'!$D21,'ABP REC Calc'!$B$75:$B$138,'ABP REC Spend'!$E21)*$C21,
IF(AND(X21&gt;0,(Y$4-$F21)=(1+$B21)),((X21/$C21)-X21)/1,
(IF(AND((Y$4-$F21)&lt;(1+$B21),(Y$4-$F21)&gt;1),X21,0))))</f>
        <v>7609223.6590599753</v>
      </c>
      <c r="Z21" s="246">
        <f>IF(Z$4=$F21+$B21,SUMIFS('ABP REC Calc'!W$75:W$138,'ABP REC Calc'!$C$75:$C$138,'ABP REC Spend'!$D21,'ABP REC Calc'!$B$75:$B$138,'ABP REC Spend'!$E21)*$C21,
IF(AND(Y21&gt;0,(Z$4-$F21)=(1+$B21)),((Y21/$C21)-Y21)/1,
(IF(AND((Z$4-$F21)&lt;(1+$B21),(Z$4-$F21)&gt;1),Y21,0))))</f>
        <v>0</v>
      </c>
      <c r="AA21" s="246">
        <f>IF(AA$4=$F21+$B21,SUMIFS('ABP REC Calc'!X$75:X$138,'ABP REC Calc'!$C$75:$C$138,'ABP REC Spend'!$D21,'ABP REC Calc'!$B$75:$B$138,'ABP REC Spend'!$E21)*$C21,
IF(AND(Z21&gt;0,(AA$4-$F21)=(1+$B21)),((Z21/$C21)-Z21)/1,
(IF(AND((AA$4-$F21)&lt;(1+$B21),(AA$4-$F21)&gt;1),Z21,0))))</f>
        <v>0</v>
      </c>
      <c r="AB21" s="246">
        <f>IF(AB$4=$F21+$B21,SUMIFS('ABP REC Calc'!Y$75:Y$138,'ABP REC Calc'!$C$75:$C$138,'ABP REC Spend'!$D21,'ABP REC Calc'!$B$75:$B$138,'ABP REC Spend'!$E21)*$C21,
IF(AND(AA21&gt;0,(AB$4-$F21)=(1+$B21)),((AA21/$C21)-AA21)/1,
(IF(AND((AB$4-$F21)&lt;(1+$B21),(AB$4-$F21)&gt;1),AA21,0))))</f>
        <v>0</v>
      </c>
      <c r="AC21" s="246">
        <f>IF(AC$4=$F21+$B21,SUMIFS('ABP REC Calc'!Z$75:Z$138,'ABP REC Calc'!$C$75:$C$138,'ABP REC Spend'!$D21,'ABP REC Calc'!$B$75:$B$138,'ABP REC Spend'!$E21)*$C21,
IF(AND(AB21&gt;0,(AC$4-$F21)=(1+$B21)),((AB21/$C21)-AB21)/1,
(IF(AND((AC$4-$F21)&lt;(1+$B21),(AC$4-$F21)&gt;1),AB21,0))))</f>
        <v>0</v>
      </c>
      <c r="AD21" s="246">
        <f>IF(AD$4=$F21+$B21,SUMIFS('ABP REC Calc'!AA$75:AA$138,'ABP REC Calc'!$C$75:$C$138,'ABP REC Spend'!$D21,'ABP REC Calc'!$B$75:$B$138,'ABP REC Spend'!$E21)*$C21,
IF(AND(AC21&gt;0,(AD$4-$F21)=(1+$B21)),((AC21/$C21)-AC21)/1,
(IF(AND((AD$4-$F21)&lt;(1+$B21),(AD$4-$F21)&gt;1),AC21,0))))</f>
        <v>0</v>
      </c>
      <c r="AE21" s="246">
        <f>IF(AE$4=$F21+$B21,SUMIFS('ABP REC Calc'!AB$75:AB$138,'ABP REC Calc'!$C$75:$C$138,'ABP REC Spend'!$D21,'ABP REC Calc'!$B$75:$B$138,'ABP REC Spend'!$E21)*$C21,
IF(AND(AD21&gt;0,(AE$4-$F21)=(1+$B21)),((AD21/$C21)-AD21)/1,
(IF(AND((AE$4-$F21)&lt;(1+$B21),(AE$4-$F21)&gt;1),AD21,0))))</f>
        <v>0</v>
      </c>
      <c r="AF21" s="246">
        <f>IF(AF$4=$F21+$B21,SUMIFS('ABP REC Calc'!AC$75:AC$138,'ABP REC Calc'!$C$75:$C$138,'ABP REC Spend'!$D21,'ABP REC Calc'!$B$75:$B$138,'ABP REC Spend'!$E21)*$C21,
IF(AND(AE21&gt;0,(AF$4-$F21)=(1+$B21)),((AE21/$C21)-AE21)/1,
(IF(AND((AF$4-$F21)&lt;(1+$B21),(AF$4-$F21)&gt;1),AE21,0))))</f>
        <v>0</v>
      </c>
      <c r="AG21" s="246">
        <f>IF(AG$4=$F21+$B21,SUMIFS('ABP REC Calc'!#REF!,'ABP REC Calc'!$C$75:$C$138,'ABP REC Spend'!$D21,'ABP REC Calc'!$B$75:$B$138,'ABP REC Spend'!$E21)*$C21,
IF(AND(AF21&gt;0,(AG$4-$F21)=(1+$B21)),((AF21/$C21)-AF21)/1,
(IF(AND((AG$4-$F21)&lt;(1+$B21),(AG$4-$F21)&gt;1),AF21,0))))</f>
        <v>0</v>
      </c>
    </row>
    <row r="22" spans="2:33" ht="14.45" customHeight="1">
      <c r="B22" s="64">
        <v>0</v>
      </c>
      <c r="C22" s="64">
        <v>0.5</v>
      </c>
      <c r="D22" s="234" t="s">
        <v>206</v>
      </c>
      <c r="E22" s="231" t="s">
        <v>230</v>
      </c>
      <c r="F22" s="231">
        <f t="shared" si="1"/>
        <v>2040</v>
      </c>
      <c r="G22" s="231"/>
      <c r="H22" s="239" t="s">
        <v>38</v>
      </c>
      <c r="I22" s="246">
        <f>IF(I$4=$F22+$B22,SUMIFS('ABP REC Calc'!F$75:F$138,'ABP REC Calc'!$C$75:$C$138,'ABP REC Spend'!$D22,'ABP REC Calc'!$B$75:$B$138,'ABP REC Spend'!$E22)*$C22,
IF(AND(H22&gt;0,(I$4-$F22)=(1+$B22)),((H22/$C22)-H22)/1,
(IF(AND((I$4-$F22)&lt;(1+$B22),(I$4-$F22)&gt;1),H22,0))))</f>
        <v>0</v>
      </c>
      <c r="J22" s="246">
        <f>IF(J$4=$F22+$B22,SUMIFS('ABP REC Calc'!G$75:G$138,'ABP REC Calc'!$C$75:$C$138,'ABP REC Spend'!$D22,'ABP REC Calc'!$B$75:$B$138,'ABP REC Spend'!$E22)*$C22,
IF(AND(I22&gt;0,(J$4-$F22)=(1+$B22)),((I22/$C22)-I22)/1,
(IF(AND((J$4-$F22)&lt;(1+$B22),(J$4-$F22)&gt;1),I22,0))))</f>
        <v>0</v>
      </c>
      <c r="K22" s="246">
        <f>IF(K$4=$F22+$B22,SUMIFS('ABP REC Calc'!H$75:H$138,'ABP REC Calc'!$C$75:$C$138,'ABP REC Spend'!$D22,'ABP REC Calc'!$B$75:$B$138,'ABP REC Spend'!$E22)*$C22,
IF(AND(J22&gt;0,(K$4-$F22)=(1+$B22)),((J22/$C22)-J22)/1,
(IF(AND((K$4-$F22)&lt;(1+$B22),(K$4-$F22)&gt;1),J22,0))))</f>
        <v>0</v>
      </c>
      <c r="L22" s="246">
        <f>IF(L$4=$F22+$B22,SUMIFS('ABP REC Calc'!I$75:I$138,'ABP REC Calc'!$C$75:$C$138,'ABP REC Spend'!$D22,'ABP REC Calc'!$B$75:$B$138,'ABP REC Spend'!$E22)*$C22,
IF(AND(K22&gt;0,(L$4-$F22)=(1+$B22)),((K22/$C22)-K22)/1,
(IF(AND((L$4-$F22)&lt;(1+$B22),(L$4-$F22)&gt;1),K22,0))))</f>
        <v>0</v>
      </c>
      <c r="M22" s="246">
        <f>IF(M$4=$F22+$B22,SUMIFS('ABP REC Calc'!J$75:J$138,'ABP REC Calc'!$C$75:$C$138,'ABP REC Spend'!$D22,'ABP REC Calc'!$B$75:$B$138,'ABP REC Spend'!$E22)*$C22,
IF(AND(L22&gt;0,(M$4-$F22)=(1+$B22)),((L22/$C22)-L22)/1,
(IF(AND((M$4-$F22)&lt;(1+$B22),(M$4-$F22)&gt;1),L22,0))))</f>
        <v>0</v>
      </c>
      <c r="N22" s="246">
        <f>IF(N$4=$F22+$B22,SUMIFS('ABP REC Calc'!K$75:K$138,'ABP REC Calc'!$C$75:$C$138,'ABP REC Spend'!$D22,'ABP REC Calc'!$B$75:$B$138,'ABP REC Spend'!$E22)*$C22,
IF(AND(M22&gt;0,(N$4-$F22)=(1+$B22)),((M22/$C22)-M22)/1,
(IF(AND((N$4-$F22)&lt;(1+$B22),(N$4-$F22)&gt;1),M22,0))))</f>
        <v>0</v>
      </c>
      <c r="O22" s="246">
        <f>IF(O$4=$F22+$B22,SUMIFS('ABP REC Calc'!L$75:L$138,'ABP REC Calc'!$C$75:$C$138,'ABP REC Spend'!$D22,'ABP REC Calc'!$B$75:$B$138,'ABP REC Spend'!$E22)*$C22,
IF(AND(N22&gt;0,(O$4-$F22)=(1+$B22)),((N22/$C22)-N22)/1,
(IF(AND((O$4-$F22)&lt;(1+$B22),(O$4-$F22)&gt;1),N22,0))))</f>
        <v>0</v>
      </c>
      <c r="P22" s="246">
        <f>IF(P$4=$F22+$B22,SUMIFS('ABP REC Calc'!M$75:M$138,'ABP REC Calc'!$C$75:$C$138,'ABP REC Spend'!$D22,'ABP REC Calc'!$B$75:$B$138,'ABP REC Spend'!$E22)*$C22,
IF(AND(O22&gt;0,(P$4-$F22)=(1+$B22)),((O22/$C22)-O22)/1,
(IF(AND((P$4-$F22)&lt;(1+$B22),(P$4-$F22)&gt;1),O22,0))))</f>
        <v>0</v>
      </c>
      <c r="Q22" s="246">
        <f>IF(Q$4=$F22+$B22,SUMIFS('ABP REC Calc'!N$75:N$138,'ABP REC Calc'!$C$75:$C$138,'ABP REC Spend'!$D22,'ABP REC Calc'!$B$75:$B$138,'ABP REC Spend'!$E22)*$C22,
IF(AND(P22&gt;0,(Q$4-$F22)=(1+$B22)),((P22/$C22)-P22)/1,
(IF(AND((Q$4-$F22)&lt;(1+$B22),(Q$4-$F22)&gt;1),P22,0))))</f>
        <v>0</v>
      </c>
      <c r="R22" s="246">
        <f>IF(R$4=$F22+$B22,SUMIFS('ABP REC Calc'!O$75:O$138,'ABP REC Calc'!$C$75:$C$138,'ABP REC Spend'!$D22,'ABP REC Calc'!$B$75:$B$138,'ABP REC Spend'!$E22)*$C22,
IF(AND(Q22&gt;0,(R$4-$F22)=(1+$B22)),((Q22/$C22)-Q22)/1,
(IF(AND((R$4-$F22)&lt;(1+$B22),(R$4-$F22)&gt;1),Q22,0))))</f>
        <v>0</v>
      </c>
      <c r="S22" s="246">
        <f>IF(S$4=$F22+$B22,SUMIFS('ABP REC Calc'!P$75:P$138,'ABP REC Calc'!$C$75:$C$138,'ABP REC Spend'!$D22,'ABP REC Calc'!$B$75:$B$138,'ABP REC Spend'!$E22)*$C22,
IF(AND(R22&gt;0,(S$4-$F22)=(1+$B22)),((R22/$C22)-R22)/1,
(IF(AND((S$4-$F22)&lt;(1+$B22),(S$4-$F22)&gt;1),R22,0))))</f>
        <v>0</v>
      </c>
      <c r="T22" s="246">
        <f>IF(T$4=$F22+$B22,SUMIFS('ABP REC Calc'!Q$75:Q$138,'ABP REC Calc'!$C$75:$C$138,'ABP REC Spend'!$D22,'ABP REC Calc'!$B$75:$B$138,'ABP REC Spend'!$E22)*$C22,
IF(AND(S22&gt;0,(T$4-$F22)=(1+$B22)),((S22/$C22)-S22)/1,
(IF(AND((T$4-$F22)&lt;(1+$B22),(T$4-$F22)&gt;1),S22,0))))</f>
        <v>0</v>
      </c>
      <c r="U22" s="246">
        <f>IF(U$4=$F22+$B22,SUMIFS('ABP REC Calc'!R$75:R$138,'ABP REC Calc'!$C$75:$C$138,'ABP REC Spend'!$D22,'ABP REC Calc'!$B$75:$B$138,'ABP REC Spend'!$E22)*$C22,
IF(AND(T22&gt;0,(U$4-$F22)=(1+$B22)),((T22/$C22)-T22)/1,
(IF(AND((U$4-$F22)&lt;(1+$B22),(U$4-$F22)&gt;1),T22,0))))</f>
        <v>0</v>
      </c>
      <c r="V22" s="246">
        <f>IF(V$4=$F22+$B22,SUMIFS('ABP REC Calc'!S$75:S$138,'ABP REC Calc'!$C$75:$C$138,'ABP REC Spend'!$D22,'ABP REC Calc'!$B$75:$B$138,'ABP REC Spend'!$E22)*$C22,
IF(AND(U22&gt;0,(V$4-$F22)=(1+$B22)),((U22/$C22)-U22)/1,
(IF(AND((V$4-$F22)&lt;(1+$B22),(V$4-$F22)&gt;1),U22,0))))</f>
        <v>0</v>
      </c>
      <c r="W22" s="246">
        <f>IF(W$4=$F22+$B22,SUMIFS('ABP REC Calc'!T$75:T$138,'ABP REC Calc'!$C$75:$C$138,'ABP REC Spend'!$D22,'ABP REC Calc'!$B$75:$B$138,'ABP REC Spend'!$E22)*$C22,
IF(AND(V22&gt;0,(W$4-$F22)=(1+$B22)),((V22/$C22)-V22)/1,
(IF(AND((W$4-$F22)&lt;(1+$B22),(W$4-$F22)&gt;1),V22,0))))</f>
        <v>0</v>
      </c>
      <c r="X22" s="246">
        <f>IF(X$4=$F22+$B22,SUMIFS('ABP REC Calc'!U$75:U$138,'ABP REC Calc'!$C$75:$C$138,'ABP REC Spend'!$D22,'ABP REC Calc'!$B$75:$B$138,'ABP REC Spend'!$E22)*$C22,
IF(AND(W22&gt;0,(X$4-$F22)=(1+$B22)),((W22/$C22)-W22)/1,
(IF(AND((X$4-$F22)&lt;(1+$B22),(X$4-$F22)&gt;1),W22,0))))</f>
        <v>0</v>
      </c>
      <c r="Y22" s="246">
        <f>IF(Y$4=$F22+$B22,SUMIFS('ABP REC Calc'!V$75:V$138,'ABP REC Calc'!$C$75:$C$138,'ABP REC Spend'!$D22,'ABP REC Calc'!$B$75:$B$138,'ABP REC Spend'!$E22)*$C22,
IF(AND(X22&gt;0,(Y$4-$F22)=(1+$B22)),((X22/$C22)-X22)/1,
(IF(AND((Y$4-$F22)&lt;(1+$B22),(Y$4-$F22)&gt;1),X22,0))))</f>
        <v>7304854.7126975749</v>
      </c>
      <c r="Z22" s="246">
        <f>IF(Z$4=$F22+$B22,SUMIFS('ABP REC Calc'!W$75:W$138,'ABP REC Calc'!$C$75:$C$138,'ABP REC Spend'!$D22,'ABP REC Calc'!$B$75:$B$138,'ABP REC Spend'!$E22)*$C22,
IF(AND(Y22&gt;0,(Z$4-$F22)=(1+$B22)),((Y22/$C22)-Y22)/1,
(IF(AND((Z$4-$F22)&lt;(1+$B22),(Z$4-$F22)&gt;1),Y22,0))))</f>
        <v>7304854.7126975749</v>
      </c>
      <c r="AA22" s="246">
        <f>IF(AA$4=$F22+$B22,SUMIFS('ABP REC Calc'!X$75:X$138,'ABP REC Calc'!$C$75:$C$138,'ABP REC Spend'!$D22,'ABP REC Calc'!$B$75:$B$138,'ABP REC Spend'!$E22)*$C22,
IF(AND(Z22&gt;0,(AA$4-$F22)=(1+$B22)),((Z22/$C22)-Z22)/1,
(IF(AND((AA$4-$F22)&lt;(1+$B22),(AA$4-$F22)&gt;1),Z22,0))))</f>
        <v>0</v>
      </c>
      <c r="AB22" s="246">
        <f>IF(AB$4=$F22+$B22,SUMIFS('ABP REC Calc'!Y$75:Y$138,'ABP REC Calc'!$C$75:$C$138,'ABP REC Spend'!$D22,'ABP REC Calc'!$B$75:$B$138,'ABP REC Spend'!$E22)*$C22,
IF(AND(AA22&gt;0,(AB$4-$F22)=(1+$B22)),((AA22/$C22)-AA22)/1,
(IF(AND((AB$4-$F22)&lt;(1+$B22),(AB$4-$F22)&gt;1),AA22,0))))</f>
        <v>0</v>
      </c>
      <c r="AC22" s="246">
        <f>IF(AC$4=$F22+$B22,SUMIFS('ABP REC Calc'!Z$75:Z$138,'ABP REC Calc'!$C$75:$C$138,'ABP REC Spend'!$D22,'ABP REC Calc'!$B$75:$B$138,'ABP REC Spend'!$E22)*$C22,
IF(AND(AB22&gt;0,(AC$4-$F22)=(1+$B22)),((AB22/$C22)-AB22)/1,
(IF(AND((AC$4-$F22)&lt;(1+$B22),(AC$4-$F22)&gt;1),AB22,0))))</f>
        <v>0</v>
      </c>
      <c r="AD22" s="246">
        <f>IF(AD$4=$F22+$B22,SUMIFS('ABP REC Calc'!AA$75:AA$138,'ABP REC Calc'!$C$75:$C$138,'ABP REC Spend'!$D22,'ABP REC Calc'!$B$75:$B$138,'ABP REC Spend'!$E22)*$C22,
IF(AND(AC22&gt;0,(AD$4-$F22)=(1+$B22)),((AC22/$C22)-AC22)/1,
(IF(AND((AD$4-$F22)&lt;(1+$B22),(AD$4-$F22)&gt;1),AC22,0))))</f>
        <v>0</v>
      </c>
      <c r="AE22" s="246">
        <f>IF(AE$4=$F22+$B22,SUMIFS('ABP REC Calc'!AB$75:AB$138,'ABP REC Calc'!$C$75:$C$138,'ABP REC Spend'!$D22,'ABP REC Calc'!$B$75:$B$138,'ABP REC Spend'!$E22)*$C22,
IF(AND(AD22&gt;0,(AE$4-$F22)=(1+$B22)),((AD22/$C22)-AD22)/1,
(IF(AND((AE$4-$F22)&lt;(1+$B22),(AE$4-$F22)&gt;1),AD22,0))))</f>
        <v>0</v>
      </c>
      <c r="AF22" s="246">
        <f>IF(AF$4=$F22+$B22,SUMIFS('ABP REC Calc'!AC$75:AC$138,'ABP REC Calc'!$C$75:$C$138,'ABP REC Spend'!$D22,'ABP REC Calc'!$B$75:$B$138,'ABP REC Spend'!$E22)*$C22,
IF(AND(AE22&gt;0,(AF$4-$F22)=(1+$B22)),((AE22/$C22)-AE22)/1,
(IF(AND((AF$4-$F22)&lt;(1+$B22),(AF$4-$F22)&gt;1),AE22,0))))</f>
        <v>0</v>
      </c>
      <c r="AG22" s="246">
        <f>IF(AG$4=$F22+$B22,SUMIFS('ABP REC Calc'!#REF!,'ABP REC Calc'!$C$75:$C$138,'ABP REC Spend'!$D22,'ABP REC Calc'!$B$75:$B$138,'ABP REC Spend'!$E22)*$C22,
IF(AND(AF22&gt;0,(AG$4-$F22)=(1+$B22)),((AF22/$C22)-AF22)/1,
(IF(AND((AG$4-$F22)&lt;(1+$B22),(AG$4-$F22)&gt;1),AF22,0))))</f>
        <v>0</v>
      </c>
    </row>
    <row r="23" spans="2:33" ht="14.45" customHeight="1">
      <c r="B23" s="64">
        <v>0</v>
      </c>
      <c r="C23" s="64">
        <v>0.5</v>
      </c>
      <c r="D23" s="234" t="s">
        <v>206</v>
      </c>
      <c r="E23" s="231" t="s">
        <v>230</v>
      </c>
      <c r="F23" s="231">
        <f t="shared" si="1"/>
        <v>2041</v>
      </c>
      <c r="G23" s="231"/>
      <c r="H23" s="239" t="s">
        <v>39</v>
      </c>
      <c r="I23" s="246">
        <f>IF(I$4=$F23+$B23,SUMIFS('ABP REC Calc'!F$75:F$138,'ABP REC Calc'!$C$75:$C$138,'ABP REC Spend'!$D23,'ABP REC Calc'!$B$75:$B$138,'ABP REC Spend'!$E23)*$C23,
IF(AND(H23&gt;0,(I$4-$F23)=(1+$B23)),((H23/$C23)-H23)/1,
(IF(AND((I$4-$F23)&lt;(1+$B23),(I$4-$F23)&gt;1),H23,0))))</f>
        <v>0</v>
      </c>
      <c r="J23" s="246">
        <f>IF(J$4=$F23+$B23,SUMIFS('ABP REC Calc'!G$75:G$138,'ABP REC Calc'!$C$75:$C$138,'ABP REC Spend'!$D23,'ABP REC Calc'!$B$75:$B$138,'ABP REC Spend'!$E23)*$C23,
IF(AND(I23&gt;0,(J$4-$F23)=(1+$B23)),((I23/$C23)-I23)/1,
(IF(AND((J$4-$F23)&lt;(1+$B23),(J$4-$F23)&gt;1),I23,0))))</f>
        <v>0</v>
      </c>
      <c r="K23" s="246">
        <f>IF(K$4=$F23+$B23,SUMIFS('ABP REC Calc'!H$75:H$138,'ABP REC Calc'!$C$75:$C$138,'ABP REC Spend'!$D23,'ABP REC Calc'!$B$75:$B$138,'ABP REC Spend'!$E23)*$C23,
IF(AND(J23&gt;0,(K$4-$F23)=(1+$B23)),((J23/$C23)-J23)/1,
(IF(AND((K$4-$F23)&lt;(1+$B23),(K$4-$F23)&gt;1),J23,0))))</f>
        <v>0</v>
      </c>
      <c r="L23" s="246">
        <f>IF(L$4=$F23+$B23,SUMIFS('ABP REC Calc'!I$75:I$138,'ABP REC Calc'!$C$75:$C$138,'ABP REC Spend'!$D23,'ABP REC Calc'!$B$75:$B$138,'ABP REC Spend'!$E23)*$C23,
IF(AND(K23&gt;0,(L$4-$F23)=(1+$B23)),((K23/$C23)-K23)/1,
(IF(AND((L$4-$F23)&lt;(1+$B23),(L$4-$F23)&gt;1),K23,0))))</f>
        <v>0</v>
      </c>
      <c r="M23" s="246">
        <f>IF(M$4=$F23+$B23,SUMIFS('ABP REC Calc'!J$75:J$138,'ABP REC Calc'!$C$75:$C$138,'ABP REC Spend'!$D23,'ABP REC Calc'!$B$75:$B$138,'ABP REC Spend'!$E23)*$C23,
IF(AND(L23&gt;0,(M$4-$F23)=(1+$B23)),((L23/$C23)-L23)/1,
(IF(AND((M$4-$F23)&lt;(1+$B23),(M$4-$F23)&gt;1),L23,0))))</f>
        <v>0</v>
      </c>
      <c r="N23" s="246">
        <f>IF(N$4=$F23+$B23,SUMIFS('ABP REC Calc'!K$75:K$138,'ABP REC Calc'!$C$75:$C$138,'ABP REC Spend'!$D23,'ABP REC Calc'!$B$75:$B$138,'ABP REC Spend'!$E23)*$C23,
IF(AND(M23&gt;0,(N$4-$F23)=(1+$B23)),((M23/$C23)-M23)/1,
(IF(AND((N$4-$F23)&lt;(1+$B23),(N$4-$F23)&gt;1),M23,0))))</f>
        <v>0</v>
      </c>
      <c r="O23" s="246">
        <f>IF(O$4=$F23+$B23,SUMIFS('ABP REC Calc'!L$75:L$138,'ABP REC Calc'!$C$75:$C$138,'ABP REC Spend'!$D23,'ABP REC Calc'!$B$75:$B$138,'ABP REC Spend'!$E23)*$C23,
IF(AND(N23&gt;0,(O$4-$F23)=(1+$B23)),((N23/$C23)-N23)/1,
(IF(AND((O$4-$F23)&lt;(1+$B23),(O$4-$F23)&gt;1),N23,0))))</f>
        <v>0</v>
      </c>
      <c r="P23" s="246">
        <f>IF(P$4=$F23+$B23,SUMIFS('ABP REC Calc'!M$75:M$138,'ABP REC Calc'!$C$75:$C$138,'ABP REC Spend'!$D23,'ABP REC Calc'!$B$75:$B$138,'ABP REC Spend'!$E23)*$C23,
IF(AND(O23&gt;0,(P$4-$F23)=(1+$B23)),((O23/$C23)-O23)/1,
(IF(AND((P$4-$F23)&lt;(1+$B23),(P$4-$F23)&gt;1),O23,0))))</f>
        <v>0</v>
      </c>
      <c r="Q23" s="246">
        <f>IF(Q$4=$F23+$B23,SUMIFS('ABP REC Calc'!N$75:N$138,'ABP REC Calc'!$C$75:$C$138,'ABP REC Spend'!$D23,'ABP REC Calc'!$B$75:$B$138,'ABP REC Spend'!$E23)*$C23,
IF(AND(P23&gt;0,(Q$4-$F23)=(1+$B23)),((P23/$C23)-P23)/1,
(IF(AND((Q$4-$F23)&lt;(1+$B23),(Q$4-$F23)&gt;1),P23,0))))</f>
        <v>0</v>
      </c>
      <c r="R23" s="246">
        <f>IF(R$4=$F23+$B23,SUMIFS('ABP REC Calc'!O$75:O$138,'ABP REC Calc'!$C$75:$C$138,'ABP REC Spend'!$D23,'ABP REC Calc'!$B$75:$B$138,'ABP REC Spend'!$E23)*$C23,
IF(AND(Q23&gt;0,(R$4-$F23)=(1+$B23)),((Q23/$C23)-Q23)/1,
(IF(AND((R$4-$F23)&lt;(1+$B23),(R$4-$F23)&gt;1),Q23,0))))</f>
        <v>0</v>
      </c>
      <c r="S23" s="246">
        <f>IF(S$4=$F23+$B23,SUMIFS('ABP REC Calc'!P$75:P$138,'ABP REC Calc'!$C$75:$C$138,'ABP REC Spend'!$D23,'ABP REC Calc'!$B$75:$B$138,'ABP REC Spend'!$E23)*$C23,
IF(AND(R23&gt;0,(S$4-$F23)=(1+$B23)),((R23/$C23)-R23)/1,
(IF(AND((S$4-$F23)&lt;(1+$B23),(S$4-$F23)&gt;1),R23,0))))</f>
        <v>0</v>
      </c>
      <c r="T23" s="246">
        <f>IF(T$4=$F23+$B23,SUMIFS('ABP REC Calc'!Q$75:Q$138,'ABP REC Calc'!$C$75:$C$138,'ABP REC Spend'!$D23,'ABP REC Calc'!$B$75:$B$138,'ABP REC Spend'!$E23)*$C23,
IF(AND(S23&gt;0,(T$4-$F23)=(1+$B23)),((S23/$C23)-S23)/1,
(IF(AND((T$4-$F23)&lt;(1+$B23),(T$4-$F23)&gt;1),S23,0))))</f>
        <v>0</v>
      </c>
      <c r="U23" s="246">
        <f>IF(U$4=$F23+$B23,SUMIFS('ABP REC Calc'!R$75:R$138,'ABP REC Calc'!$C$75:$C$138,'ABP REC Spend'!$D23,'ABP REC Calc'!$B$75:$B$138,'ABP REC Spend'!$E23)*$C23,
IF(AND(T23&gt;0,(U$4-$F23)=(1+$B23)),((T23/$C23)-T23)/1,
(IF(AND((U$4-$F23)&lt;(1+$B23),(U$4-$F23)&gt;1),T23,0))))</f>
        <v>0</v>
      </c>
      <c r="V23" s="246">
        <f>IF(V$4=$F23+$B23,SUMIFS('ABP REC Calc'!S$75:S$138,'ABP REC Calc'!$C$75:$C$138,'ABP REC Spend'!$D23,'ABP REC Calc'!$B$75:$B$138,'ABP REC Spend'!$E23)*$C23,
IF(AND(U23&gt;0,(V$4-$F23)=(1+$B23)),((U23/$C23)-U23)/1,
(IF(AND((V$4-$F23)&lt;(1+$B23),(V$4-$F23)&gt;1),U23,0))))</f>
        <v>0</v>
      </c>
      <c r="W23" s="246">
        <f>IF(W$4=$F23+$B23,SUMIFS('ABP REC Calc'!T$75:T$138,'ABP REC Calc'!$C$75:$C$138,'ABP REC Spend'!$D23,'ABP REC Calc'!$B$75:$B$138,'ABP REC Spend'!$E23)*$C23,
IF(AND(V23&gt;0,(W$4-$F23)=(1+$B23)),((V23/$C23)-V23)/1,
(IF(AND((W$4-$F23)&lt;(1+$B23),(W$4-$F23)&gt;1),V23,0))))</f>
        <v>0</v>
      </c>
      <c r="X23" s="246">
        <f>IF(X$4=$F23+$B23,SUMIFS('ABP REC Calc'!U$75:U$138,'ABP REC Calc'!$C$75:$C$138,'ABP REC Spend'!$D23,'ABP REC Calc'!$B$75:$B$138,'ABP REC Spend'!$E23)*$C23,
IF(AND(W23&gt;0,(X$4-$F23)=(1+$B23)),((W23/$C23)-W23)/1,
(IF(AND((X$4-$F23)&lt;(1+$B23),(X$4-$F23)&gt;1),W23,0))))</f>
        <v>0</v>
      </c>
      <c r="Y23" s="246">
        <f>IF(Y$4=$F23+$B23,SUMIFS('ABP REC Calc'!V$75:V$138,'ABP REC Calc'!$C$75:$C$138,'ABP REC Spend'!$D23,'ABP REC Calc'!$B$75:$B$138,'ABP REC Spend'!$E23)*$C23,
IF(AND(X23&gt;0,(Y$4-$F23)=(1+$B23)),((X23/$C23)-X23)/1,
(IF(AND((Y$4-$F23)&lt;(1+$B23),(Y$4-$F23)&gt;1),X23,0))))</f>
        <v>0</v>
      </c>
      <c r="Z23" s="246">
        <f>IF(Z$4=$F23+$B23,SUMIFS('ABP REC Calc'!W$75:W$138,'ABP REC Calc'!$C$75:$C$138,'ABP REC Spend'!$D23,'ABP REC Calc'!$B$75:$B$138,'ABP REC Spend'!$E23)*$C23,
IF(AND(Y23&gt;0,(Z$4-$F23)=(1+$B23)),((Y23/$C23)-Y23)/1,
(IF(AND((Z$4-$F23)&lt;(1+$B23),(Z$4-$F23)&gt;1),Y23,0))))</f>
        <v>7012660.5241896715</v>
      </c>
      <c r="AA23" s="246">
        <f>IF(AA$4=$F23+$B23,SUMIFS('ABP REC Calc'!X$75:X$138,'ABP REC Calc'!$C$75:$C$138,'ABP REC Spend'!$D23,'ABP REC Calc'!$B$75:$B$138,'ABP REC Spend'!$E23)*$C23,
IF(AND(Z23&gt;0,(AA$4-$F23)=(1+$B23)),((Z23/$C23)-Z23)/1,
(IF(AND((AA$4-$F23)&lt;(1+$B23),(AA$4-$F23)&gt;1),Z23,0))))</f>
        <v>7012660.5241896715</v>
      </c>
      <c r="AB23" s="246">
        <f>IF(AB$4=$F23+$B23,SUMIFS('ABP REC Calc'!Y$75:Y$138,'ABP REC Calc'!$C$75:$C$138,'ABP REC Spend'!$D23,'ABP REC Calc'!$B$75:$B$138,'ABP REC Spend'!$E23)*$C23,
IF(AND(AA23&gt;0,(AB$4-$F23)=(1+$B23)),((AA23/$C23)-AA23)/1,
(IF(AND((AB$4-$F23)&lt;(1+$B23),(AB$4-$F23)&gt;1),AA23,0))))</f>
        <v>0</v>
      </c>
      <c r="AC23" s="246">
        <f>IF(AC$4=$F23+$B23,SUMIFS('ABP REC Calc'!Z$75:Z$138,'ABP REC Calc'!$C$75:$C$138,'ABP REC Spend'!$D23,'ABP REC Calc'!$B$75:$B$138,'ABP REC Spend'!$E23)*$C23,
IF(AND(AB23&gt;0,(AC$4-$F23)=(1+$B23)),((AB23/$C23)-AB23)/1,
(IF(AND((AC$4-$F23)&lt;(1+$B23),(AC$4-$F23)&gt;1),AB23,0))))</f>
        <v>0</v>
      </c>
      <c r="AD23" s="246">
        <f>IF(AD$4=$F23+$B23,SUMIFS('ABP REC Calc'!AA$75:AA$138,'ABP REC Calc'!$C$75:$C$138,'ABP REC Spend'!$D23,'ABP REC Calc'!$B$75:$B$138,'ABP REC Spend'!$E23)*$C23,
IF(AND(AC23&gt;0,(AD$4-$F23)=(1+$B23)),((AC23/$C23)-AC23)/1,
(IF(AND((AD$4-$F23)&lt;(1+$B23),(AD$4-$F23)&gt;1),AC23,0))))</f>
        <v>0</v>
      </c>
      <c r="AE23" s="246">
        <f>IF(AE$4=$F23+$B23,SUMIFS('ABP REC Calc'!AB$75:AB$138,'ABP REC Calc'!$C$75:$C$138,'ABP REC Spend'!$D23,'ABP REC Calc'!$B$75:$B$138,'ABP REC Spend'!$E23)*$C23,
IF(AND(AD23&gt;0,(AE$4-$F23)=(1+$B23)),((AD23/$C23)-AD23)/1,
(IF(AND((AE$4-$F23)&lt;(1+$B23),(AE$4-$F23)&gt;1),AD23,0))))</f>
        <v>0</v>
      </c>
      <c r="AF23" s="246">
        <f>IF(AF$4=$F23+$B23,SUMIFS('ABP REC Calc'!AC$75:AC$138,'ABP REC Calc'!$C$75:$C$138,'ABP REC Spend'!$D23,'ABP REC Calc'!$B$75:$B$138,'ABP REC Spend'!$E23)*$C23,
IF(AND(AE23&gt;0,(AF$4-$F23)=(1+$B23)),((AE23/$C23)-AE23)/1,
(IF(AND((AF$4-$F23)&lt;(1+$B23),(AF$4-$F23)&gt;1),AE23,0))))</f>
        <v>0</v>
      </c>
      <c r="AG23" s="246">
        <f>IF(AG$4=$F23+$B23,SUMIFS('ABP REC Calc'!#REF!,'ABP REC Calc'!$C$75:$C$138,'ABP REC Spend'!$D23,'ABP REC Calc'!$B$75:$B$138,'ABP REC Spend'!$E23)*$C23,
IF(AND(AF23&gt;0,(AG$4-$F23)=(1+$B23)),((AF23/$C23)-AF23)/1,
(IF(AND((AG$4-$F23)&lt;(1+$B23),(AG$4-$F23)&gt;1),AF23,0))))</f>
        <v>0</v>
      </c>
    </row>
    <row r="24" spans="2:33" ht="14.45" customHeight="1">
      <c r="B24" s="64">
        <v>0</v>
      </c>
      <c r="C24" s="64">
        <v>0.5</v>
      </c>
      <c r="D24" s="234" t="s">
        <v>206</v>
      </c>
      <c r="E24" s="231" t="s">
        <v>230</v>
      </c>
      <c r="F24" s="231">
        <f t="shared" si="1"/>
        <v>2042</v>
      </c>
      <c r="G24" s="231"/>
      <c r="H24" s="239" t="s">
        <v>40</v>
      </c>
      <c r="I24" s="246">
        <f>IF(I$4=$F24+$B24,SUMIFS('ABP REC Calc'!F$75:F$138,'ABP REC Calc'!$C$75:$C$138,'ABP REC Spend'!$D24,'ABP REC Calc'!$B$75:$B$138,'ABP REC Spend'!$E24)*$C24,
IF(AND(H24&gt;0,(I$4-$F24)=(1+$B24)),((H24/$C24)-H24)/1,
(IF(AND((I$4-$F24)&lt;(1+$B24),(I$4-$F24)&gt;1),H24,0))))</f>
        <v>0</v>
      </c>
      <c r="J24" s="246">
        <f>IF(J$4=$F24+$B24,SUMIFS('ABP REC Calc'!G$75:G$138,'ABP REC Calc'!$C$75:$C$138,'ABP REC Spend'!$D24,'ABP REC Calc'!$B$75:$B$138,'ABP REC Spend'!$E24)*$C24,
IF(AND(I24&gt;0,(J$4-$F24)=(1+$B24)),((I24/$C24)-I24)/1,
(IF(AND((J$4-$F24)&lt;(1+$B24),(J$4-$F24)&gt;1),I24,0))))</f>
        <v>0</v>
      </c>
      <c r="K24" s="246">
        <f>IF(K$4=$F24+$B24,SUMIFS('ABP REC Calc'!H$75:H$138,'ABP REC Calc'!$C$75:$C$138,'ABP REC Spend'!$D24,'ABP REC Calc'!$B$75:$B$138,'ABP REC Spend'!$E24)*$C24,
IF(AND(J24&gt;0,(K$4-$F24)=(1+$B24)),((J24/$C24)-J24)/1,
(IF(AND((K$4-$F24)&lt;(1+$B24),(K$4-$F24)&gt;1),J24,0))))</f>
        <v>0</v>
      </c>
      <c r="L24" s="246">
        <f>IF(L$4=$F24+$B24,SUMIFS('ABP REC Calc'!I$75:I$138,'ABP REC Calc'!$C$75:$C$138,'ABP REC Spend'!$D24,'ABP REC Calc'!$B$75:$B$138,'ABP REC Spend'!$E24)*$C24,
IF(AND(K24&gt;0,(L$4-$F24)=(1+$B24)),((K24/$C24)-K24)/1,
(IF(AND((L$4-$F24)&lt;(1+$B24),(L$4-$F24)&gt;1),K24,0))))</f>
        <v>0</v>
      </c>
      <c r="M24" s="246">
        <f>IF(M$4=$F24+$B24,SUMIFS('ABP REC Calc'!J$75:J$138,'ABP REC Calc'!$C$75:$C$138,'ABP REC Spend'!$D24,'ABP REC Calc'!$B$75:$B$138,'ABP REC Spend'!$E24)*$C24,
IF(AND(L24&gt;0,(M$4-$F24)=(1+$B24)),((L24/$C24)-L24)/1,
(IF(AND((M$4-$F24)&lt;(1+$B24),(M$4-$F24)&gt;1),L24,0))))</f>
        <v>0</v>
      </c>
      <c r="N24" s="246">
        <f>IF(N$4=$F24+$B24,SUMIFS('ABP REC Calc'!K$75:K$138,'ABP REC Calc'!$C$75:$C$138,'ABP REC Spend'!$D24,'ABP REC Calc'!$B$75:$B$138,'ABP REC Spend'!$E24)*$C24,
IF(AND(M24&gt;0,(N$4-$F24)=(1+$B24)),((M24/$C24)-M24)/1,
(IF(AND((N$4-$F24)&lt;(1+$B24),(N$4-$F24)&gt;1),M24,0))))</f>
        <v>0</v>
      </c>
      <c r="O24" s="246">
        <f>IF(O$4=$F24+$B24,SUMIFS('ABP REC Calc'!L$75:L$138,'ABP REC Calc'!$C$75:$C$138,'ABP REC Spend'!$D24,'ABP REC Calc'!$B$75:$B$138,'ABP REC Spend'!$E24)*$C24,
IF(AND(N24&gt;0,(O$4-$F24)=(1+$B24)),((N24/$C24)-N24)/1,
(IF(AND((O$4-$F24)&lt;(1+$B24),(O$4-$F24)&gt;1),N24,0))))</f>
        <v>0</v>
      </c>
      <c r="P24" s="246">
        <f>IF(P$4=$F24+$B24,SUMIFS('ABP REC Calc'!M$75:M$138,'ABP REC Calc'!$C$75:$C$138,'ABP REC Spend'!$D24,'ABP REC Calc'!$B$75:$B$138,'ABP REC Spend'!$E24)*$C24,
IF(AND(O24&gt;0,(P$4-$F24)=(1+$B24)),((O24/$C24)-O24)/1,
(IF(AND((P$4-$F24)&lt;(1+$B24),(P$4-$F24)&gt;1),O24,0))))</f>
        <v>0</v>
      </c>
      <c r="Q24" s="246">
        <f>IF(Q$4=$F24+$B24,SUMIFS('ABP REC Calc'!N$75:N$138,'ABP REC Calc'!$C$75:$C$138,'ABP REC Spend'!$D24,'ABP REC Calc'!$B$75:$B$138,'ABP REC Spend'!$E24)*$C24,
IF(AND(P24&gt;0,(Q$4-$F24)=(1+$B24)),((P24/$C24)-P24)/1,
(IF(AND((Q$4-$F24)&lt;(1+$B24),(Q$4-$F24)&gt;1),P24,0))))</f>
        <v>0</v>
      </c>
      <c r="R24" s="246">
        <f>IF(R$4=$F24+$B24,SUMIFS('ABP REC Calc'!O$75:O$138,'ABP REC Calc'!$C$75:$C$138,'ABP REC Spend'!$D24,'ABP REC Calc'!$B$75:$B$138,'ABP REC Spend'!$E24)*$C24,
IF(AND(Q24&gt;0,(R$4-$F24)=(1+$B24)),((Q24/$C24)-Q24)/1,
(IF(AND((R$4-$F24)&lt;(1+$B24),(R$4-$F24)&gt;1),Q24,0))))</f>
        <v>0</v>
      </c>
      <c r="S24" s="246">
        <f>IF(S$4=$F24+$B24,SUMIFS('ABP REC Calc'!P$75:P$138,'ABP REC Calc'!$C$75:$C$138,'ABP REC Spend'!$D24,'ABP REC Calc'!$B$75:$B$138,'ABP REC Spend'!$E24)*$C24,
IF(AND(R24&gt;0,(S$4-$F24)=(1+$B24)),((R24/$C24)-R24)/1,
(IF(AND((S$4-$F24)&lt;(1+$B24),(S$4-$F24)&gt;1),R24,0))))</f>
        <v>0</v>
      </c>
      <c r="T24" s="246">
        <f>IF(T$4=$F24+$B24,SUMIFS('ABP REC Calc'!Q$75:Q$138,'ABP REC Calc'!$C$75:$C$138,'ABP REC Spend'!$D24,'ABP REC Calc'!$B$75:$B$138,'ABP REC Spend'!$E24)*$C24,
IF(AND(S24&gt;0,(T$4-$F24)=(1+$B24)),((S24/$C24)-S24)/1,
(IF(AND((T$4-$F24)&lt;(1+$B24),(T$4-$F24)&gt;1),S24,0))))</f>
        <v>0</v>
      </c>
      <c r="U24" s="246">
        <f>IF(U$4=$F24+$B24,SUMIFS('ABP REC Calc'!R$75:R$138,'ABP REC Calc'!$C$75:$C$138,'ABP REC Spend'!$D24,'ABP REC Calc'!$B$75:$B$138,'ABP REC Spend'!$E24)*$C24,
IF(AND(T24&gt;0,(U$4-$F24)=(1+$B24)),((T24/$C24)-T24)/1,
(IF(AND((U$4-$F24)&lt;(1+$B24),(U$4-$F24)&gt;1),T24,0))))</f>
        <v>0</v>
      </c>
      <c r="V24" s="246">
        <f>IF(V$4=$F24+$B24,SUMIFS('ABP REC Calc'!S$75:S$138,'ABP REC Calc'!$C$75:$C$138,'ABP REC Spend'!$D24,'ABP REC Calc'!$B$75:$B$138,'ABP REC Spend'!$E24)*$C24,
IF(AND(U24&gt;0,(V$4-$F24)=(1+$B24)),((U24/$C24)-U24)/1,
(IF(AND((V$4-$F24)&lt;(1+$B24),(V$4-$F24)&gt;1),U24,0))))</f>
        <v>0</v>
      </c>
      <c r="W24" s="246">
        <f>IF(W$4=$F24+$B24,SUMIFS('ABP REC Calc'!T$75:T$138,'ABP REC Calc'!$C$75:$C$138,'ABP REC Spend'!$D24,'ABP REC Calc'!$B$75:$B$138,'ABP REC Spend'!$E24)*$C24,
IF(AND(V24&gt;0,(W$4-$F24)=(1+$B24)),((V24/$C24)-V24)/1,
(IF(AND((W$4-$F24)&lt;(1+$B24),(W$4-$F24)&gt;1),V24,0))))</f>
        <v>0</v>
      </c>
      <c r="X24" s="246">
        <f>IF(X$4=$F24+$B24,SUMIFS('ABP REC Calc'!U$75:U$138,'ABP REC Calc'!$C$75:$C$138,'ABP REC Spend'!$D24,'ABP REC Calc'!$B$75:$B$138,'ABP REC Spend'!$E24)*$C24,
IF(AND(W24&gt;0,(X$4-$F24)=(1+$B24)),((W24/$C24)-W24)/1,
(IF(AND((X$4-$F24)&lt;(1+$B24),(X$4-$F24)&gt;1),W24,0))))</f>
        <v>0</v>
      </c>
      <c r="Y24" s="246">
        <f>IF(Y$4=$F24+$B24,SUMIFS('ABP REC Calc'!V$75:V$138,'ABP REC Calc'!$C$75:$C$138,'ABP REC Spend'!$D24,'ABP REC Calc'!$B$75:$B$138,'ABP REC Spend'!$E24)*$C24,
IF(AND(X24&gt;0,(Y$4-$F24)=(1+$B24)),((X24/$C24)-X24)/1,
(IF(AND((Y$4-$F24)&lt;(1+$B24),(Y$4-$F24)&gt;1),X24,0))))</f>
        <v>0</v>
      </c>
      <c r="Z24" s="246">
        <f>IF(Z$4=$F24+$B24,SUMIFS('ABP REC Calc'!W$75:W$138,'ABP REC Calc'!$C$75:$C$138,'ABP REC Spend'!$D24,'ABP REC Calc'!$B$75:$B$138,'ABP REC Spend'!$E24)*$C24,
IF(AND(Y24&gt;0,(Z$4-$F24)=(1+$B24)),((Y24/$C24)-Y24)/1,
(IF(AND((Z$4-$F24)&lt;(1+$B24),(Z$4-$F24)&gt;1),Y24,0))))</f>
        <v>0</v>
      </c>
      <c r="AA24" s="246">
        <f>IF(AA$4=$F24+$B24,SUMIFS('ABP REC Calc'!X$75:X$138,'ABP REC Calc'!$C$75:$C$138,'ABP REC Spend'!$D24,'ABP REC Calc'!$B$75:$B$138,'ABP REC Spend'!$E24)*$C24,
IF(AND(Z24&gt;0,(AA$4-$F24)=(1+$B24)),((Z24/$C24)-Z24)/1,
(IF(AND((AA$4-$F24)&lt;(1+$B24),(AA$4-$F24)&gt;1),Z24,0))))</f>
        <v>6732154.1032220852</v>
      </c>
      <c r="AB24" s="246">
        <f>IF(AB$4=$F24+$B24,SUMIFS('ABP REC Calc'!Y$75:Y$138,'ABP REC Calc'!$C$75:$C$138,'ABP REC Spend'!$D24,'ABP REC Calc'!$B$75:$B$138,'ABP REC Spend'!$E24)*$C24,
IF(AND(AA24&gt;0,(AB$4-$F24)=(1+$B24)),((AA24/$C24)-AA24)/1,
(IF(AND((AB$4-$F24)&lt;(1+$B24),(AB$4-$F24)&gt;1),AA24,0))))</f>
        <v>6732154.1032220852</v>
      </c>
      <c r="AC24" s="246">
        <f>IF(AC$4=$F24+$B24,SUMIFS('ABP REC Calc'!Z$75:Z$138,'ABP REC Calc'!$C$75:$C$138,'ABP REC Spend'!$D24,'ABP REC Calc'!$B$75:$B$138,'ABP REC Spend'!$E24)*$C24,
IF(AND(AB24&gt;0,(AC$4-$F24)=(1+$B24)),((AB24/$C24)-AB24)/1,
(IF(AND((AC$4-$F24)&lt;(1+$B24),(AC$4-$F24)&gt;1),AB24,0))))</f>
        <v>0</v>
      </c>
      <c r="AD24" s="246">
        <f>IF(AD$4=$F24+$B24,SUMIFS('ABP REC Calc'!AA$75:AA$138,'ABP REC Calc'!$C$75:$C$138,'ABP REC Spend'!$D24,'ABP REC Calc'!$B$75:$B$138,'ABP REC Spend'!$E24)*$C24,
IF(AND(AC24&gt;0,(AD$4-$F24)=(1+$B24)),((AC24/$C24)-AC24)/1,
(IF(AND((AD$4-$F24)&lt;(1+$B24),(AD$4-$F24)&gt;1),AC24,0))))</f>
        <v>0</v>
      </c>
      <c r="AE24" s="246">
        <f>IF(AE$4=$F24+$B24,SUMIFS('ABP REC Calc'!AB$75:AB$138,'ABP REC Calc'!$C$75:$C$138,'ABP REC Spend'!$D24,'ABP REC Calc'!$B$75:$B$138,'ABP REC Spend'!$E24)*$C24,
IF(AND(AD24&gt;0,(AE$4-$F24)=(1+$B24)),((AD24/$C24)-AD24)/1,
(IF(AND((AE$4-$F24)&lt;(1+$B24),(AE$4-$F24)&gt;1),AD24,0))))</f>
        <v>0</v>
      </c>
      <c r="AF24" s="246">
        <f>IF(AF$4=$F24+$B24,SUMIFS('ABP REC Calc'!AC$75:AC$138,'ABP REC Calc'!$C$75:$C$138,'ABP REC Spend'!$D24,'ABP REC Calc'!$B$75:$B$138,'ABP REC Spend'!$E24)*$C24,
IF(AND(AE24&gt;0,(AF$4-$F24)=(1+$B24)),((AE24/$C24)-AE24)/1,
(IF(AND((AF$4-$F24)&lt;(1+$B24),(AF$4-$F24)&gt;1),AE24,0))))</f>
        <v>0</v>
      </c>
      <c r="AG24" s="246">
        <f>IF(AG$4=$F24+$B24,SUMIFS('ABP REC Calc'!#REF!,'ABP REC Calc'!$C$75:$C$138,'ABP REC Spend'!$D24,'ABP REC Calc'!$B$75:$B$138,'ABP REC Spend'!$E24)*$C24,
IF(AND(AF24&gt;0,(AG$4-$F24)=(1+$B24)),((AF24/$C24)-AF24)/1,
(IF(AND((AG$4-$F24)&lt;(1+$B24),(AG$4-$F24)&gt;1),AF24,0))))</f>
        <v>0</v>
      </c>
    </row>
    <row r="25" spans="2:33" ht="14.45" customHeight="1">
      <c r="B25" s="64">
        <v>0</v>
      </c>
      <c r="C25" s="64">
        <v>0.5</v>
      </c>
      <c r="D25" s="234" t="s">
        <v>206</v>
      </c>
      <c r="E25" s="231" t="s">
        <v>230</v>
      </c>
      <c r="F25" s="231">
        <f t="shared" si="1"/>
        <v>2043</v>
      </c>
      <c r="G25" s="231"/>
      <c r="H25" s="239" t="s">
        <v>41</v>
      </c>
      <c r="I25" s="246">
        <f>IF(I$4=$F25+$B25,SUMIFS('ABP REC Calc'!F$75:F$138,'ABP REC Calc'!$C$75:$C$138,'ABP REC Spend'!$D25,'ABP REC Calc'!$B$75:$B$138,'ABP REC Spend'!$E25)*$C25,
IF(AND(H25&gt;0,(I$4-$F25)=(1+$B25)),((H25/$C25)-H25)/1,
(IF(AND((I$4-$F25)&lt;(1+$B25),(I$4-$F25)&gt;1),H25,0))))</f>
        <v>0</v>
      </c>
      <c r="J25" s="246">
        <f>IF(J$4=$F25+$B25,SUMIFS('ABP REC Calc'!G$75:G$138,'ABP REC Calc'!$C$75:$C$138,'ABP REC Spend'!$D25,'ABP REC Calc'!$B$75:$B$138,'ABP REC Spend'!$E25)*$C25,
IF(AND(I25&gt;0,(J$4-$F25)=(1+$B25)),((I25/$C25)-I25)/1,
(IF(AND((J$4-$F25)&lt;(1+$B25),(J$4-$F25)&gt;1),I25,0))))</f>
        <v>0</v>
      </c>
      <c r="K25" s="246">
        <f>IF(K$4=$F25+$B25,SUMIFS('ABP REC Calc'!H$75:H$138,'ABP REC Calc'!$C$75:$C$138,'ABP REC Spend'!$D25,'ABP REC Calc'!$B$75:$B$138,'ABP REC Spend'!$E25)*$C25,
IF(AND(J25&gt;0,(K$4-$F25)=(1+$B25)),((J25/$C25)-J25)/1,
(IF(AND((K$4-$F25)&lt;(1+$B25),(K$4-$F25)&gt;1),J25,0))))</f>
        <v>0</v>
      </c>
      <c r="L25" s="246">
        <f>IF(L$4=$F25+$B25,SUMIFS('ABP REC Calc'!I$75:I$138,'ABP REC Calc'!$C$75:$C$138,'ABP REC Spend'!$D25,'ABP REC Calc'!$B$75:$B$138,'ABP REC Spend'!$E25)*$C25,
IF(AND(K25&gt;0,(L$4-$F25)=(1+$B25)),((K25/$C25)-K25)/1,
(IF(AND((L$4-$F25)&lt;(1+$B25),(L$4-$F25)&gt;1),K25,0))))</f>
        <v>0</v>
      </c>
      <c r="M25" s="246">
        <f>IF(M$4=$F25+$B25,SUMIFS('ABP REC Calc'!J$75:J$138,'ABP REC Calc'!$C$75:$C$138,'ABP REC Spend'!$D25,'ABP REC Calc'!$B$75:$B$138,'ABP REC Spend'!$E25)*$C25,
IF(AND(L25&gt;0,(M$4-$F25)=(1+$B25)),((L25/$C25)-L25)/1,
(IF(AND((M$4-$F25)&lt;(1+$B25),(M$4-$F25)&gt;1),L25,0))))</f>
        <v>0</v>
      </c>
      <c r="N25" s="246">
        <f>IF(N$4=$F25+$B25,SUMIFS('ABP REC Calc'!K$75:K$138,'ABP REC Calc'!$C$75:$C$138,'ABP REC Spend'!$D25,'ABP REC Calc'!$B$75:$B$138,'ABP REC Spend'!$E25)*$C25,
IF(AND(M25&gt;0,(N$4-$F25)=(1+$B25)),((M25/$C25)-M25)/1,
(IF(AND((N$4-$F25)&lt;(1+$B25),(N$4-$F25)&gt;1),M25,0))))</f>
        <v>0</v>
      </c>
      <c r="O25" s="246">
        <f>IF(O$4=$F25+$B25,SUMIFS('ABP REC Calc'!L$75:L$138,'ABP REC Calc'!$C$75:$C$138,'ABP REC Spend'!$D25,'ABP REC Calc'!$B$75:$B$138,'ABP REC Spend'!$E25)*$C25,
IF(AND(N25&gt;0,(O$4-$F25)=(1+$B25)),((N25/$C25)-N25)/1,
(IF(AND((O$4-$F25)&lt;(1+$B25),(O$4-$F25)&gt;1),N25,0))))</f>
        <v>0</v>
      </c>
      <c r="P25" s="246">
        <f>IF(P$4=$F25+$B25,SUMIFS('ABP REC Calc'!M$75:M$138,'ABP REC Calc'!$C$75:$C$138,'ABP REC Spend'!$D25,'ABP REC Calc'!$B$75:$B$138,'ABP REC Spend'!$E25)*$C25,
IF(AND(O25&gt;0,(P$4-$F25)=(1+$B25)),((O25/$C25)-O25)/1,
(IF(AND((P$4-$F25)&lt;(1+$B25),(P$4-$F25)&gt;1),O25,0))))</f>
        <v>0</v>
      </c>
      <c r="Q25" s="246">
        <f>IF(Q$4=$F25+$B25,SUMIFS('ABP REC Calc'!N$75:N$138,'ABP REC Calc'!$C$75:$C$138,'ABP REC Spend'!$D25,'ABP REC Calc'!$B$75:$B$138,'ABP REC Spend'!$E25)*$C25,
IF(AND(P25&gt;0,(Q$4-$F25)=(1+$B25)),((P25/$C25)-P25)/1,
(IF(AND((Q$4-$F25)&lt;(1+$B25),(Q$4-$F25)&gt;1),P25,0))))</f>
        <v>0</v>
      </c>
      <c r="R25" s="246">
        <f>IF(R$4=$F25+$B25,SUMIFS('ABP REC Calc'!O$75:O$138,'ABP REC Calc'!$C$75:$C$138,'ABP REC Spend'!$D25,'ABP REC Calc'!$B$75:$B$138,'ABP REC Spend'!$E25)*$C25,
IF(AND(Q25&gt;0,(R$4-$F25)=(1+$B25)),((Q25/$C25)-Q25)/1,
(IF(AND((R$4-$F25)&lt;(1+$B25),(R$4-$F25)&gt;1),Q25,0))))</f>
        <v>0</v>
      </c>
      <c r="S25" s="246">
        <f>IF(S$4=$F25+$B25,SUMIFS('ABP REC Calc'!P$75:P$138,'ABP REC Calc'!$C$75:$C$138,'ABP REC Spend'!$D25,'ABP REC Calc'!$B$75:$B$138,'ABP REC Spend'!$E25)*$C25,
IF(AND(R25&gt;0,(S$4-$F25)=(1+$B25)),((R25/$C25)-R25)/1,
(IF(AND((S$4-$F25)&lt;(1+$B25),(S$4-$F25)&gt;1),R25,0))))</f>
        <v>0</v>
      </c>
      <c r="T25" s="246">
        <f>IF(T$4=$F25+$B25,SUMIFS('ABP REC Calc'!Q$75:Q$138,'ABP REC Calc'!$C$75:$C$138,'ABP REC Spend'!$D25,'ABP REC Calc'!$B$75:$B$138,'ABP REC Spend'!$E25)*$C25,
IF(AND(S25&gt;0,(T$4-$F25)=(1+$B25)),((S25/$C25)-S25)/1,
(IF(AND((T$4-$F25)&lt;(1+$B25),(T$4-$F25)&gt;1),S25,0))))</f>
        <v>0</v>
      </c>
      <c r="U25" s="246">
        <f>IF(U$4=$F25+$B25,SUMIFS('ABP REC Calc'!R$75:R$138,'ABP REC Calc'!$C$75:$C$138,'ABP REC Spend'!$D25,'ABP REC Calc'!$B$75:$B$138,'ABP REC Spend'!$E25)*$C25,
IF(AND(T25&gt;0,(U$4-$F25)=(1+$B25)),((T25/$C25)-T25)/1,
(IF(AND((U$4-$F25)&lt;(1+$B25),(U$4-$F25)&gt;1),T25,0))))</f>
        <v>0</v>
      </c>
      <c r="V25" s="246">
        <f>IF(V$4=$F25+$B25,SUMIFS('ABP REC Calc'!S$75:S$138,'ABP REC Calc'!$C$75:$C$138,'ABP REC Spend'!$D25,'ABP REC Calc'!$B$75:$B$138,'ABP REC Spend'!$E25)*$C25,
IF(AND(U25&gt;0,(V$4-$F25)=(1+$B25)),((U25/$C25)-U25)/1,
(IF(AND((V$4-$F25)&lt;(1+$B25),(V$4-$F25)&gt;1),U25,0))))</f>
        <v>0</v>
      </c>
      <c r="W25" s="246">
        <f>IF(W$4=$F25+$B25,SUMIFS('ABP REC Calc'!T$75:T$138,'ABP REC Calc'!$C$75:$C$138,'ABP REC Spend'!$D25,'ABP REC Calc'!$B$75:$B$138,'ABP REC Spend'!$E25)*$C25,
IF(AND(V25&gt;0,(W$4-$F25)=(1+$B25)),((V25/$C25)-V25)/1,
(IF(AND((W$4-$F25)&lt;(1+$B25),(W$4-$F25)&gt;1),V25,0))))</f>
        <v>0</v>
      </c>
      <c r="X25" s="246">
        <f>IF(X$4=$F25+$B25,SUMIFS('ABP REC Calc'!U$75:U$138,'ABP REC Calc'!$C$75:$C$138,'ABP REC Spend'!$D25,'ABP REC Calc'!$B$75:$B$138,'ABP REC Spend'!$E25)*$C25,
IF(AND(W25&gt;0,(X$4-$F25)=(1+$B25)),((W25/$C25)-W25)/1,
(IF(AND((X$4-$F25)&lt;(1+$B25),(X$4-$F25)&gt;1),W25,0))))</f>
        <v>0</v>
      </c>
      <c r="Y25" s="246">
        <f>IF(Y$4=$F25+$B25,SUMIFS('ABP REC Calc'!V$75:V$138,'ABP REC Calc'!$C$75:$C$138,'ABP REC Spend'!$D25,'ABP REC Calc'!$B$75:$B$138,'ABP REC Spend'!$E25)*$C25,
IF(AND(X25&gt;0,(Y$4-$F25)=(1+$B25)),((X25/$C25)-X25)/1,
(IF(AND((Y$4-$F25)&lt;(1+$B25),(Y$4-$F25)&gt;1),X25,0))))</f>
        <v>0</v>
      </c>
      <c r="Z25" s="246">
        <f>IF(Z$4=$F25+$B25,SUMIFS('ABP REC Calc'!W$75:W$138,'ABP REC Calc'!$C$75:$C$138,'ABP REC Spend'!$D25,'ABP REC Calc'!$B$75:$B$138,'ABP REC Spend'!$E25)*$C25,
IF(AND(Y25&gt;0,(Z$4-$F25)=(1+$B25)),((Y25/$C25)-Y25)/1,
(IF(AND((Z$4-$F25)&lt;(1+$B25),(Z$4-$F25)&gt;1),Y25,0))))</f>
        <v>0</v>
      </c>
      <c r="AA25" s="246">
        <f>IF(AA$4=$F25+$B25,SUMIFS('ABP REC Calc'!X$75:X$138,'ABP REC Calc'!$C$75:$C$138,'ABP REC Spend'!$D25,'ABP REC Calc'!$B$75:$B$138,'ABP REC Spend'!$E25)*$C25,
IF(AND(Z25&gt;0,(AA$4-$F25)=(1+$B25)),((Z25/$C25)-Z25)/1,
(IF(AND((AA$4-$F25)&lt;(1+$B25),(AA$4-$F25)&gt;1),Z25,0))))</f>
        <v>0</v>
      </c>
      <c r="AB25" s="246">
        <f>IF(AB$4=$F25+$B25,SUMIFS('ABP REC Calc'!Y$75:Y$138,'ABP REC Calc'!$C$75:$C$138,'ABP REC Spend'!$D25,'ABP REC Calc'!$B$75:$B$138,'ABP REC Spend'!$E25)*$C25,
IF(AND(AA25&gt;0,(AB$4-$F25)=(1+$B25)),((AA25/$C25)-AA25)/1,
(IF(AND((AB$4-$F25)&lt;(1+$B25),(AB$4-$F25)&gt;1),AA25,0))))</f>
        <v>6462867.9390932005</v>
      </c>
      <c r="AC25" s="246">
        <f>IF(AC$4=$F25+$B25,SUMIFS('ABP REC Calc'!Z$75:Z$138,'ABP REC Calc'!$C$75:$C$138,'ABP REC Spend'!$D25,'ABP REC Calc'!$B$75:$B$138,'ABP REC Spend'!$E25)*$C25,
IF(AND(AB25&gt;0,(AC$4-$F25)=(1+$B25)),((AB25/$C25)-AB25)/1,
(IF(AND((AC$4-$F25)&lt;(1+$B25),(AC$4-$F25)&gt;1),AB25,0))))</f>
        <v>6462867.9390932005</v>
      </c>
      <c r="AD25" s="246">
        <f>IF(AD$4=$F25+$B25,SUMIFS('ABP REC Calc'!AA$75:AA$138,'ABP REC Calc'!$C$75:$C$138,'ABP REC Spend'!$D25,'ABP REC Calc'!$B$75:$B$138,'ABP REC Spend'!$E25)*$C25,
IF(AND(AC25&gt;0,(AD$4-$F25)=(1+$B25)),((AC25/$C25)-AC25)/1,
(IF(AND((AD$4-$F25)&lt;(1+$B25),(AD$4-$F25)&gt;1),AC25,0))))</f>
        <v>0</v>
      </c>
      <c r="AE25" s="246">
        <f>IF(AE$4=$F25+$B25,SUMIFS('ABP REC Calc'!AB$75:AB$138,'ABP REC Calc'!$C$75:$C$138,'ABP REC Spend'!$D25,'ABP REC Calc'!$B$75:$B$138,'ABP REC Spend'!$E25)*$C25,
IF(AND(AD25&gt;0,(AE$4-$F25)=(1+$B25)),((AD25/$C25)-AD25)/1,
(IF(AND((AE$4-$F25)&lt;(1+$B25),(AE$4-$F25)&gt;1),AD25,0))))</f>
        <v>0</v>
      </c>
      <c r="AF25" s="246">
        <f>IF(AF$4=$F25+$B25,SUMIFS('ABP REC Calc'!AC$75:AC$138,'ABP REC Calc'!$C$75:$C$138,'ABP REC Spend'!$D25,'ABP REC Calc'!$B$75:$B$138,'ABP REC Spend'!$E25)*$C25,
IF(AND(AE25&gt;0,(AF$4-$F25)=(1+$B25)),((AE25/$C25)-AE25)/1,
(IF(AND((AF$4-$F25)&lt;(1+$B25),(AF$4-$F25)&gt;1),AE25,0))))</f>
        <v>0</v>
      </c>
      <c r="AG25" s="246">
        <f>IF(AG$4=$F25+$B25,SUMIFS('ABP REC Calc'!#REF!,'ABP REC Calc'!$C$75:$C$138,'ABP REC Spend'!$D25,'ABP REC Calc'!$B$75:$B$138,'ABP REC Spend'!$E25)*$C25,
IF(AND(AF25&gt;0,(AG$4-$F25)=(1+$B25)),((AF25/$C25)-AF25)/1,
(IF(AND((AG$4-$F25)&lt;(1+$B25),(AG$4-$F25)&gt;1),AF25,0))))</f>
        <v>0</v>
      </c>
    </row>
    <row r="26" spans="2:33" ht="14.45" customHeight="1">
      <c r="B26" s="64">
        <v>0</v>
      </c>
      <c r="C26" s="64">
        <v>0.5</v>
      </c>
      <c r="D26" s="234" t="s">
        <v>206</v>
      </c>
      <c r="E26" s="231" t="s">
        <v>230</v>
      </c>
      <c r="F26" s="231">
        <f t="shared" si="1"/>
        <v>2044</v>
      </c>
      <c r="G26" s="231"/>
      <c r="H26" s="239" t="s">
        <v>42</v>
      </c>
      <c r="I26" s="246">
        <f>IF(I$4=$F26+$B26,SUMIFS('ABP REC Calc'!F$75:F$138,'ABP REC Calc'!$C$75:$C$138,'ABP REC Spend'!$D26,'ABP REC Calc'!$B$75:$B$138,'ABP REC Spend'!$E26)*$C26,
IF(AND(H26&gt;0,(I$4-$F26)=(1+$B26)),((H26/$C26)-H26)/1,
(IF(AND((I$4-$F26)&lt;(1+$B26),(I$4-$F26)&gt;1),H26,0))))</f>
        <v>0</v>
      </c>
      <c r="J26" s="246">
        <f>IF(J$4=$F26+$B26,SUMIFS('ABP REC Calc'!G$75:G$138,'ABP REC Calc'!$C$75:$C$138,'ABP REC Spend'!$D26,'ABP REC Calc'!$B$75:$B$138,'ABP REC Spend'!$E26)*$C26,
IF(AND(I26&gt;0,(J$4-$F26)=(1+$B26)),((I26/$C26)-I26)/1,
(IF(AND((J$4-$F26)&lt;(1+$B26),(J$4-$F26)&gt;1),I26,0))))</f>
        <v>0</v>
      </c>
      <c r="K26" s="246">
        <f>IF(K$4=$F26+$B26,SUMIFS('ABP REC Calc'!H$75:H$138,'ABP REC Calc'!$C$75:$C$138,'ABP REC Spend'!$D26,'ABP REC Calc'!$B$75:$B$138,'ABP REC Spend'!$E26)*$C26,
IF(AND(J26&gt;0,(K$4-$F26)=(1+$B26)),((J26/$C26)-J26)/1,
(IF(AND((K$4-$F26)&lt;(1+$B26),(K$4-$F26)&gt;1),J26,0))))</f>
        <v>0</v>
      </c>
      <c r="L26" s="246">
        <f>IF(L$4=$F26+$B26,SUMIFS('ABP REC Calc'!I$75:I$138,'ABP REC Calc'!$C$75:$C$138,'ABP REC Spend'!$D26,'ABP REC Calc'!$B$75:$B$138,'ABP REC Spend'!$E26)*$C26,
IF(AND(K26&gt;0,(L$4-$F26)=(1+$B26)),((K26/$C26)-K26)/1,
(IF(AND((L$4-$F26)&lt;(1+$B26),(L$4-$F26)&gt;1),K26,0))))</f>
        <v>0</v>
      </c>
      <c r="M26" s="246">
        <f>IF(M$4=$F26+$B26,SUMIFS('ABP REC Calc'!J$75:J$138,'ABP REC Calc'!$C$75:$C$138,'ABP REC Spend'!$D26,'ABP REC Calc'!$B$75:$B$138,'ABP REC Spend'!$E26)*$C26,
IF(AND(L26&gt;0,(M$4-$F26)=(1+$B26)),((L26/$C26)-L26)/1,
(IF(AND((M$4-$F26)&lt;(1+$B26),(M$4-$F26)&gt;1),L26,0))))</f>
        <v>0</v>
      </c>
      <c r="N26" s="246">
        <f>IF(N$4=$F26+$B26,SUMIFS('ABP REC Calc'!K$75:K$138,'ABP REC Calc'!$C$75:$C$138,'ABP REC Spend'!$D26,'ABP REC Calc'!$B$75:$B$138,'ABP REC Spend'!$E26)*$C26,
IF(AND(M26&gt;0,(N$4-$F26)=(1+$B26)),((M26/$C26)-M26)/1,
(IF(AND((N$4-$F26)&lt;(1+$B26),(N$4-$F26)&gt;1),M26,0))))</f>
        <v>0</v>
      </c>
      <c r="O26" s="246">
        <f>IF(O$4=$F26+$B26,SUMIFS('ABP REC Calc'!L$75:L$138,'ABP REC Calc'!$C$75:$C$138,'ABP REC Spend'!$D26,'ABP REC Calc'!$B$75:$B$138,'ABP REC Spend'!$E26)*$C26,
IF(AND(N26&gt;0,(O$4-$F26)=(1+$B26)),((N26/$C26)-N26)/1,
(IF(AND((O$4-$F26)&lt;(1+$B26),(O$4-$F26)&gt;1),N26,0))))</f>
        <v>0</v>
      </c>
      <c r="P26" s="246">
        <f>IF(P$4=$F26+$B26,SUMIFS('ABP REC Calc'!M$75:M$138,'ABP REC Calc'!$C$75:$C$138,'ABP REC Spend'!$D26,'ABP REC Calc'!$B$75:$B$138,'ABP REC Spend'!$E26)*$C26,
IF(AND(O26&gt;0,(P$4-$F26)=(1+$B26)),((O26/$C26)-O26)/1,
(IF(AND((P$4-$F26)&lt;(1+$B26),(P$4-$F26)&gt;1),O26,0))))</f>
        <v>0</v>
      </c>
      <c r="Q26" s="246">
        <f>IF(Q$4=$F26+$B26,SUMIFS('ABP REC Calc'!N$75:N$138,'ABP REC Calc'!$C$75:$C$138,'ABP REC Spend'!$D26,'ABP REC Calc'!$B$75:$B$138,'ABP REC Spend'!$E26)*$C26,
IF(AND(P26&gt;0,(Q$4-$F26)=(1+$B26)),((P26/$C26)-P26)/1,
(IF(AND((Q$4-$F26)&lt;(1+$B26),(Q$4-$F26)&gt;1),P26,0))))</f>
        <v>0</v>
      </c>
      <c r="R26" s="246">
        <f>IF(R$4=$F26+$B26,SUMIFS('ABP REC Calc'!O$75:O$138,'ABP REC Calc'!$C$75:$C$138,'ABP REC Spend'!$D26,'ABP REC Calc'!$B$75:$B$138,'ABP REC Spend'!$E26)*$C26,
IF(AND(Q26&gt;0,(R$4-$F26)=(1+$B26)),((Q26/$C26)-Q26)/1,
(IF(AND((R$4-$F26)&lt;(1+$B26),(R$4-$F26)&gt;1),Q26,0))))</f>
        <v>0</v>
      </c>
      <c r="S26" s="246">
        <f>IF(S$4=$F26+$B26,SUMIFS('ABP REC Calc'!P$75:P$138,'ABP REC Calc'!$C$75:$C$138,'ABP REC Spend'!$D26,'ABP REC Calc'!$B$75:$B$138,'ABP REC Spend'!$E26)*$C26,
IF(AND(R26&gt;0,(S$4-$F26)=(1+$B26)),((R26/$C26)-R26)/1,
(IF(AND((S$4-$F26)&lt;(1+$B26),(S$4-$F26)&gt;1),R26,0))))</f>
        <v>0</v>
      </c>
      <c r="T26" s="246">
        <f>IF(T$4=$F26+$B26,SUMIFS('ABP REC Calc'!Q$75:Q$138,'ABP REC Calc'!$C$75:$C$138,'ABP REC Spend'!$D26,'ABP REC Calc'!$B$75:$B$138,'ABP REC Spend'!$E26)*$C26,
IF(AND(S26&gt;0,(T$4-$F26)=(1+$B26)),((S26/$C26)-S26)/1,
(IF(AND((T$4-$F26)&lt;(1+$B26),(T$4-$F26)&gt;1),S26,0))))</f>
        <v>0</v>
      </c>
      <c r="U26" s="246">
        <f>IF(U$4=$F26+$B26,SUMIFS('ABP REC Calc'!R$75:R$138,'ABP REC Calc'!$C$75:$C$138,'ABP REC Spend'!$D26,'ABP REC Calc'!$B$75:$B$138,'ABP REC Spend'!$E26)*$C26,
IF(AND(T26&gt;0,(U$4-$F26)=(1+$B26)),((T26/$C26)-T26)/1,
(IF(AND((U$4-$F26)&lt;(1+$B26),(U$4-$F26)&gt;1),T26,0))))</f>
        <v>0</v>
      </c>
      <c r="V26" s="246">
        <f>IF(V$4=$F26+$B26,SUMIFS('ABP REC Calc'!S$75:S$138,'ABP REC Calc'!$C$75:$C$138,'ABP REC Spend'!$D26,'ABP REC Calc'!$B$75:$B$138,'ABP REC Spend'!$E26)*$C26,
IF(AND(U26&gt;0,(V$4-$F26)=(1+$B26)),((U26/$C26)-U26)/1,
(IF(AND((V$4-$F26)&lt;(1+$B26),(V$4-$F26)&gt;1),U26,0))))</f>
        <v>0</v>
      </c>
      <c r="W26" s="246">
        <f>IF(W$4=$F26+$B26,SUMIFS('ABP REC Calc'!T$75:T$138,'ABP REC Calc'!$C$75:$C$138,'ABP REC Spend'!$D26,'ABP REC Calc'!$B$75:$B$138,'ABP REC Spend'!$E26)*$C26,
IF(AND(V26&gt;0,(W$4-$F26)=(1+$B26)),((V26/$C26)-V26)/1,
(IF(AND((W$4-$F26)&lt;(1+$B26),(W$4-$F26)&gt;1),V26,0))))</f>
        <v>0</v>
      </c>
      <c r="X26" s="246">
        <f>IF(X$4=$F26+$B26,SUMIFS('ABP REC Calc'!U$75:U$138,'ABP REC Calc'!$C$75:$C$138,'ABP REC Spend'!$D26,'ABP REC Calc'!$B$75:$B$138,'ABP REC Spend'!$E26)*$C26,
IF(AND(W26&gt;0,(X$4-$F26)=(1+$B26)),((W26/$C26)-W26)/1,
(IF(AND((X$4-$F26)&lt;(1+$B26),(X$4-$F26)&gt;1),W26,0))))</f>
        <v>0</v>
      </c>
      <c r="Y26" s="246">
        <f>IF(Y$4=$F26+$B26,SUMIFS('ABP REC Calc'!V$75:V$138,'ABP REC Calc'!$C$75:$C$138,'ABP REC Spend'!$D26,'ABP REC Calc'!$B$75:$B$138,'ABP REC Spend'!$E26)*$C26,
IF(AND(X26&gt;0,(Y$4-$F26)=(1+$B26)),((X26/$C26)-X26)/1,
(IF(AND((Y$4-$F26)&lt;(1+$B26),(Y$4-$F26)&gt;1),X26,0))))</f>
        <v>0</v>
      </c>
      <c r="Z26" s="246">
        <f>IF(Z$4=$F26+$B26,SUMIFS('ABP REC Calc'!W$75:W$138,'ABP REC Calc'!$C$75:$C$138,'ABP REC Spend'!$D26,'ABP REC Calc'!$B$75:$B$138,'ABP REC Spend'!$E26)*$C26,
IF(AND(Y26&gt;0,(Z$4-$F26)=(1+$B26)),((Y26/$C26)-Y26)/1,
(IF(AND((Z$4-$F26)&lt;(1+$B26),(Z$4-$F26)&gt;1),Y26,0))))</f>
        <v>0</v>
      </c>
      <c r="AA26" s="246">
        <f>IF(AA$4=$F26+$B26,SUMIFS('ABP REC Calc'!X$75:X$138,'ABP REC Calc'!$C$75:$C$138,'ABP REC Spend'!$D26,'ABP REC Calc'!$B$75:$B$138,'ABP REC Spend'!$E26)*$C26,
IF(AND(Z26&gt;0,(AA$4-$F26)=(1+$B26)),((Z26/$C26)-Z26)/1,
(IF(AND((AA$4-$F26)&lt;(1+$B26),(AA$4-$F26)&gt;1),Z26,0))))</f>
        <v>0</v>
      </c>
      <c r="AB26" s="246">
        <f>IF(AB$4=$F26+$B26,SUMIFS('ABP REC Calc'!Y$75:Y$138,'ABP REC Calc'!$C$75:$C$138,'ABP REC Spend'!$D26,'ABP REC Calc'!$B$75:$B$138,'ABP REC Spend'!$E26)*$C26,
IF(AND(AA26&gt;0,(AB$4-$F26)=(1+$B26)),((AA26/$C26)-AA26)/1,
(IF(AND((AB$4-$F26)&lt;(1+$B26),(AB$4-$F26)&gt;1),AA26,0))))</f>
        <v>0</v>
      </c>
      <c r="AC26" s="246">
        <f>IF(AC$4=$F26+$B26,SUMIFS('ABP REC Calc'!Z$75:Z$138,'ABP REC Calc'!$C$75:$C$138,'ABP REC Spend'!$D26,'ABP REC Calc'!$B$75:$B$138,'ABP REC Spend'!$E26)*$C26,
IF(AND(AB26&gt;0,(AC$4-$F26)=(1+$B26)),((AB26/$C26)-AB26)/1,
(IF(AND((AC$4-$F26)&lt;(1+$B26),(AC$4-$F26)&gt;1),AB26,0))))</f>
        <v>6204353.2215294726</v>
      </c>
      <c r="AD26" s="246">
        <f>IF(AD$4=$F26+$B26,SUMIFS('ABP REC Calc'!AA$75:AA$138,'ABP REC Calc'!$C$75:$C$138,'ABP REC Spend'!$D26,'ABP REC Calc'!$B$75:$B$138,'ABP REC Spend'!$E26)*$C26,
IF(AND(AC26&gt;0,(AD$4-$F26)=(1+$B26)),((AC26/$C26)-AC26)/1,
(IF(AND((AD$4-$F26)&lt;(1+$B26),(AD$4-$F26)&gt;1),AC26,0))))</f>
        <v>6204353.2215294726</v>
      </c>
      <c r="AE26" s="246">
        <f>IF(AE$4=$F26+$B26,SUMIFS('ABP REC Calc'!AB$75:AB$138,'ABP REC Calc'!$C$75:$C$138,'ABP REC Spend'!$D26,'ABP REC Calc'!$B$75:$B$138,'ABP REC Spend'!$E26)*$C26,
IF(AND(AD26&gt;0,(AE$4-$F26)=(1+$B26)),((AD26/$C26)-AD26)/1,
(IF(AND((AE$4-$F26)&lt;(1+$B26),(AE$4-$F26)&gt;1),AD26,0))))</f>
        <v>0</v>
      </c>
      <c r="AF26" s="246">
        <f>IF(AF$4=$F26+$B26,SUMIFS('ABP REC Calc'!AC$75:AC$138,'ABP REC Calc'!$C$75:$C$138,'ABP REC Spend'!$D26,'ABP REC Calc'!$B$75:$B$138,'ABP REC Spend'!$E26)*$C26,
IF(AND(AE26&gt;0,(AF$4-$F26)=(1+$B26)),((AE26/$C26)-AE26)/1,
(IF(AND((AF$4-$F26)&lt;(1+$B26),(AF$4-$F26)&gt;1),AE26,0))))</f>
        <v>0</v>
      </c>
      <c r="AG26" s="246">
        <f>IF(AG$4=$F26+$B26,SUMIFS('ABP REC Calc'!#REF!,'ABP REC Calc'!$C$75:$C$138,'ABP REC Spend'!$D26,'ABP REC Calc'!$B$75:$B$138,'ABP REC Spend'!$E26)*$C26,
IF(AND(AF26&gt;0,(AG$4-$F26)=(1+$B26)),((AF26/$C26)-AF26)/1,
(IF(AND((AG$4-$F26)&lt;(1+$B26),(AG$4-$F26)&gt;1),AF26,0))))</f>
        <v>0</v>
      </c>
    </row>
    <row r="27" spans="2:33" ht="14.45" customHeight="1">
      <c r="B27" s="64">
        <v>0</v>
      </c>
      <c r="C27" s="64">
        <v>0.5</v>
      </c>
      <c r="D27" s="234" t="s">
        <v>206</v>
      </c>
      <c r="E27" s="231" t="s">
        <v>230</v>
      </c>
      <c r="F27" s="231">
        <f t="shared" si="1"/>
        <v>2045</v>
      </c>
      <c r="G27" s="231"/>
      <c r="H27" s="239" t="s">
        <v>43</v>
      </c>
      <c r="I27" s="246">
        <f>IF(I$4=$F27+$B27,SUMIFS('ABP REC Calc'!F$75:F$138,'ABP REC Calc'!$C$75:$C$138,'ABP REC Spend'!$D27,'ABP REC Calc'!$B$75:$B$138,'ABP REC Spend'!$E27)*$C27,
IF(AND(H27&gt;0,(I$4-$F27)=(1+$B27)),((H27/$C27)-H27)/1,
(IF(AND((I$4-$F27)&lt;(1+$B27),(I$4-$F27)&gt;1),H27,0))))</f>
        <v>0</v>
      </c>
      <c r="J27" s="246">
        <f>IF(J$4=$F27+$B27,SUMIFS('ABP REC Calc'!G$75:G$138,'ABP REC Calc'!$C$75:$C$138,'ABP REC Spend'!$D27,'ABP REC Calc'!$B$75:$B$138,'ABP REC Spend'!$E27)*$C27,
IF(AND(I27&gt;0,(J$4-$F27)=(1+$B27)),((I27/$C27)-I27)/1,
(IF(AND((J$4-$F27)&lt;(1+$B27),(J$4-$F27)&gt;1),I27,0))))</f>
        <v>0</v>
      </c>
      <c r="K27" s="246">
        <f>IF(K$4=$F27+$B27,SUMIFS('ABP REC Calc'!H$75:H$138,'ABP REC Calc'!$C$75:$C$138,'ABP REC Spend'!$D27,'ABP REC Calc'!$B$75:$B$138,'ABP REC Spend'!$E27)*$C27,
IF(AND(J27&gt;0,(K$4-$F27)=(1+$B27)),((J27/$C27)-J27)/1,
(IF(AND((K$4-$F27)&lt;(1+$B27),(K$4-$F27)&gt;1),J27,0))))</f>
        <v>0</v>
      </c>
      <c r="L27" s="246">
        <f>IF(L$4=$F27+$B27,SUMIFS('ABP REC Calc'!I$75:I$138,'ABP REC Calc'!$C$75:$C$138,'ABP REC Spend'!$D27,'ABP REC Calc'!$B$75:$B$138,'ABP REC Spend'!$E27)*$C27,
IF(AND(K27&gt;0,(L$4-$F27)=(1+$B27)),((K27/$C27)-K27)/1,
(IF(AND((L$4-$F27)&lt;(1+$B27),(L$4-$F27)&gt;1),K27,0))))</f>
        <v>0</v>
      </c>
      <c r="M27" s="246">
        <f>IF(M$4=$F27+$B27,SUMIFS('ABP REC Calc'!J$75:J$138,'ABP REC Calc'!$C$75:$C$138,'ABP REC Spend'!$D27,'ABP REC Calc'!$B$75:$B$138,'ABP REC Spend'!$E27)*$C27,
IF(AND(L27&gt;0,(M$4-$F27)=(1+$B27)),((L27/$C27)-L27)/1,
(IF(AND((M$4-$F27)&lt;(1+$B27),(M$4-$F27)&gt;1),L27,0))))</f>
        <v>0</v>
      </c>
      <c r="N27" s="246">
        <f>IF(N$4=$F27+$B27,SUMIFS('ABP REC Calc'!K$75:K$138,'ABP REC Calc'!$C$75:$C$138,'ABP REC Spend'!$D27,'ABP REC Calc'!$B$75:$B$138,'ABP REC Spend'!$E27)*$C27,
IF(AND(M27&gt;0,(N$4-$F27)=(1+$B27)),((M27/$C27)-M27)/1,
(IF(AND((N$4-$F27)&lt;(1+$B27),(N$4-$F27)&gt;1),M27,0))))</f>
        <v>0</v>
      </c>
      <c r="O27" s="246">
        <f>IF(O$4=$F27+$B27,SUMIFS('ABP REC Calc'!L$75:L$138,'ABP REC Calc'!$C$75:$C$138,'ABP REC Spend'!$D27,'ABP REC Calc'!$B$75:$B$138,'ABP REC Spend'!$E27)*$C27,
IF(AND(N27&gt;0,(O$4-$F27)=(1+$B27)),((N27/$C27)-N27)/1,
(IF(AND((O$4-$F27)&lt;(1+$B27),(O$4-$F27)&gt;1),N27,0))))</f>
        <v>0</v>
      </c>
      <c r="P27" s="246">
        <f>IF(P$4=$F27+$B27,SUMIFS('ABP REC Calc'!M$75:M$138,'ABP REC Calc'!$C$75:$C$138,'ABP REC Spend'!$D27,'ABP REC Calc'!$B$75:$B$138,'ABP REC Spend'!$E27)*$C27,
IF(AND(O27&gt;0,(P$4-$F27)=(1+$B27)),((O27/$C27)-O27)/1,
(IF(AND((P$4-$F27)&lt;(1+$B27),(P$4-$F27)&gt;1),O27,0))))</f>
        <v>0</v>
      </c>
      <c r="Q27" s="246">
        <f>IF(Q$4=$F27+$B27,SUMIFS('ABP REC Calc'!N$75:N$138,'ABP REC Calc'!$C$75:$C$138,'ABP REC Spend'!$D27,'ABP REC Calc'!$B$75:$B$138,'ABP REC Spend'!$E27)*$C27,
IF(AND(P27&gt;0,(Q$4-$F27)=(1+$B27)),((P27/$C27)-P27)/1,
(IF(AND((Q$4-$F27)&lt;(1+$B27),(Q$4-$F27)&gt;1),P27,0))))</f>
        <v>0</v>
      </c>
      <c r="R27" s="246">
        <f>IF(R$4=$F27+$B27,SUMIFS('ABP REC Calc'!O$75:O$138,'ABP REC Calc'!$C$75:$C$138,'ABP REC Spend'!$D27,'ABP REC Calc'!$B$75:$B$138,'ABP REC Spend'!$E27)*$C27,
IF(AND(Q27&gt;0,(R$4-$F27)=(1+$B27)),((Q27/$C27)-Q27)/1,
(IF(AND((R$4-$F27)&lt;(1+$B27),(R$4-$F27)&gt;1),Q27,0))))</f>
        <v>0</v>
      </c>
      <c r="S27" s="246">
        <f>IF(S$4=$F27+$B27,SUMIFS('ABP REC Calc'!P$75:P$138,'ABP REC Calc'!$C$75:$C$138,'ABP REC Spend'!$D27,'ABP REC Calc'!$B$75:$B$138,'ABP REC Spend'!$E27)*$C27,
IF(AND(R27&gt;0,(S$4-$F27)=(1+$B27)),((R27/$C27)-R27)/1,
(IF(AND((S$4-$F27)&lt;(1+$B27),(S$4-$F27)&gt;1),R27,0))))</f>
        <v>0</v>
      </c>
      <c r="T27" s="246">
        <f>IF(T$4=$F27+$B27,SUMIFS('ABP REC Calc'!Q$75:Q$138,'ABP REC Calc'!$C$75:$C$138,'ABP REC Spend'!$D27,'ABP REC Calc'!$B$75:$B$138,'ABP REC Spend'!$E27)*$C27,
IF(AND(S27&gt;0,(T$4-$F27)=(1+$B27)),((S27/$C27)-S27)/1,
(IF(AND((T$4-$F27)&lt;(1+$B27),(T$4-$F27)&gt;1),S27,0))))</f>
        <v>0</v>
      </c>
      <c r="U27" s="246">
        <f>IF(U$4=$F27+$B27,SUMIFS('ABP REC Calc'!R$75:R$138,'ABP REC Calc'!$C$75:$C$138,'ABP REC Spend'!$D27,'ABP REC Calc'!$B$75:$B$138,'ABP REC Spend'!$E27)*$C27,
IF(AND(T27&gt;0,(U$4-$F27)=(1+$B27)),((T27/$C27)-T27)/1,
(IF(AND((U$4-$F27)&lt;(1+$B27),(U$4-$F27)&gt;1),T27,0))))</f>
        <v>0</v>
      </c>
      <c r="V27" s="246">
        <f>IF(V$4=$F27+$B27,SUMIFS('ABP REC Calc'!S$75:S$138,'ABP REC Calc'!$C$75:$C$138,'ABP REC Spend'!$D27,'ABP REC Calc'!$B$75:$B$138,'ABP REC Spend'!$E27)*$C27,
IF(AND(U27&gt;0,(V$4-$F27)=(1+$B27)),((U27/$C27)-U27)/1,
(IF(AND((V$4-$F27)&lt;(1+$B27),(V$4-$F27)&gt;1),U27,0))))</f>
        <v>0</v>
      </c>
      <c r="W27" s="246">
        <f>IF(W$4=$F27+$B27,SUMIFS('ABP REC Calc'!T$75:T$138,'ABP REC Calc'!$C$75:$C$138,'ABP REC Spend'!$D27,'ABP REC Calc'!$B$75:$B$138,'ABP REC Spend'!$E27)*$C27,
IF(AND(V27&gt;0,(W$4-$F27)=(1+$B27)),((V27/$C27)-V27)/1,
(IF(AND((W$4-$F27)&lt;(1+$B27),(W$4-$F27)&gt;1),V27,0))))</f>
        <v>0</v>
      </c>
      <c r="X27" s="246">
        <f>IF(X$4=$F27+$B27,SUMIFS('ABP REC Calc'!U$75:U$138,'ABP REC Calc'!$C$75:$C$138,'ABP REC Spend'!$D27,'ABP REC Calc'!$B$75:$B$138,'ABP REC Spend'!$E27)*$C27,
IF(AND(W27&gt;0,(X$4-$F27)=(1+$B27)),((W27/$C27)-W27)/1,
(IF(AND((X$4-$F27)&lt;(1+$B27),(X$4-$F27)&gt;1),W27,0))))</f>
        <v>0</v>
      </c>
      <c r="Y27" s="246">
        <f>IF(Y$4=$F27+$B27,SUMIFS('ABP REC Calc'!V$75:V$138,'ABP REC Calc'!$C$75:$C$138,'ABP REC Spend'!$D27,'ABP REC Calc'!$B$75:$B$138,'ABP REC Spend'!$E27)*$C27,
IF(AND(X27&gt;0,(Y$4-$F27)=(1+$B27)),((X27/$C27)-X27)/1,
(IF(AND((Y$4-$F27)&lt;(1+$B27),(Y$4-$F27)&gt;1),X27,0))))</f>
        <v>0</v>
      </c>
      <c r="Z27" s="246">
        <f>IF(Z$4=$F27+$B27,SUMIFS('ABP REC Calc'!W$75:W$138,'ABP REC Calc'!$C$75:$C$138,'ABP REC Spend'!$D27,'ABP REC Calc'!$B$75:$B$138,'ABP REC Spend'!$E27)*$C27,
IF(AND(Y27&gt;0,(Z$4-$F27)=(1+$B27)),((Y27/$C27)-Y27)/1,
(IF(AND((Z$4-$F27)&lt;(1+$B27),(Z$4-$F27)&gt;1),Y27,0))))</f>
        <v>0</v>
      </c>
      <c r="AA27" s="246">
        <f>IF(AA$4=$F27+$B27,SUMIFS('ABP REC Calc'!X$75:X$138,'ABP REC Calc'!$C$75:$C$138,'ABP REC Spend'!$D27,'ABP REC Calc'!$B$75:$B$138,'ABP REC Spend'!$E27)*$C27,
IF(AND(Z27&gt;0,(AA$4-$F27)=(1+$B27)),((Z27/$C27)-Z27)/1,
(IF(AND((AA$4-$F27)&lt;(1+$B27),(AA$4-$F27)&gt;1),Z27,0))))</f>
        <v>0</v>
      </c>
      <c r="AB27" s="246">
        <f>IF(AB$4=$F27+$B27,SUMIFS('ABP REC Calc'!Y$75:Y$138,'ABP REC Calc'!$C$75:$C$138,'ABP REC Spend'!$D27,'ABP REC Calc'!$B$75:$B$138,'ABP REC Spend'!$E27)*$C27,
IF(AND(AA27&gt;0,(AB$4-$F27)=(1+$B27)),((AA27/$C27)-AA27)/1,
(IF(AND((AB$4-$F27)&lt;(1+$B27),(AB$4-$F27)&gt;1),AA27,0))))</f>
        <v>0</v>
      </c>
      <c r="AC27" s="246">
        <f>IF(AC$4=$F27+$B27,SUMIFS('ABP REC Calc'!Z$75:Z$138,'ABP REC Calc'!$C$75:$C$138,'ABP REC Spend'!$D27,'ABP REC Calc'!$B$75:$B$138,'ABP REC Spend'!$E27)*$C27,
IF(AND(AB27&gt;0,(AC$4-$F27)=(1+$B27)),((AB27/$C27)-AB27)/1,
(IF(AND((AC$4-$F27)&lt;(1+$B27),(AC$4-$F27)&gt;1),AB27,0))))</f>
        <v>0</v>
      </c>
      <c r="AD27" s="246">
        <f>IF(AD$4=$F27+$B27,SUMIFS('ABP REC Calc'!AA$75:AA$138,'ABP REC Calc'!$C$75:$C$138,'ABP REC Spend'!$D27,'ABP REC Calc'!$B$75:$B$138,'ABP REC Spend'!$E27)*$C27,
IF(AND(AC27&gt;0,(AD$4-$F27)=(1+$B27)),((AC27/$C27)-AC27)/1,
(IF(AND((AD$4-$F27)&lt;(1+$B27),(AD$4-$F27)&gt;1),AC27,0))))</f>
        <v>5956179.092668293</v>
      </c>
      <c r="AE27" s="246">
        <f>IF(AE$4=$F27+$B27,SUMIFS('ABP REC Calc'!AB$75:AB$138,'ABP REC Calc'!$C$75:$C$138,'ABP REC Spend'!$D27,'ABP REC Calc'!$B$75:$B$138,'ABP REC Spend'!$E27)*$C27,
IF(AND(AD27&gt;0,(AE$4-$F27)=(1+$B27)),((AD27/$C27)-AD27)/1,
(IF(AND((AE$4-$F27)&lt;(1+$B27),(AE$4-$F27)&gt;1),AD27,0))))</f>
        <v>5956179.092668293</v>
      </c>
      <c r="AF27" s="246">
        <f>IF(AF$4=$F27+$B27,SUMIFS('ABP REC Calc'!AC$75:AC$138,'ABP REC Calc'!$C$75:$C$138,'ABP REC Spend'!$D27,'ABP REC Calc'!$B$75:$B$138,'ABP REC Spend'!$E27)*$C27,
IF(AND(AE27&gt;0,(AF$4-$F27)=(1+$B27)),((AE27/$C27)-AE27)/1,
(IF(AND((AF$4-$F27)&lt;(1+$B27),(AF$4-$F27)&gt;1),AE27,0))))</f>
        <v>0</v>
      </c>
      <c r="AG27" s="246">
        <f>IF(AG$4=$F27+$B27,SUMIFS('ABP REC Calc'!#REF!,'ABP REC Calc'!$C$75:$C$138,'ABP REC Spend'!$D27,'ABP REC Calc'!$B$75:$B$138,'ABP REC Spend'!$E27)*$C27,
IF(AND(AF27&gt;0,(AG$4-$F27)=(1+$B27)),((AF27/$C27)-AF27)/1,
(IF(AND((AG$4-$F27)&lt;(1+$B27),(AG$4-$F27)&gt;1),AF27,0))))</f>
        <v>0</v>
      </c>
    </row>
    <row r="28" spans="2:33" ht="14.45" customHeight="1">
      <c r="B28" s="64">
        <v>0</v>
      </c>
      <c r="C28" s="64">
        <v>0.5</v>
      </c>
      <c r="D28" s="234" t="s">
        <v>206</v>
      </c>
      <c r="E28" s="231" t="s">
        <v>231</v>
      </c>
      <c r="F28" s="231">
        <f>VALUE(LEFT(H28, FIND("-", H28)-1))</f>
        <v>2024</v>
      </c>
      <c r="G28" s="231"/>
      <c r="H28" s="239" t="s">
        <v>22</v>
      </c>
      <c r="I28" s="246">
        <f>IF(I$4=$F28+$B28,SUMIFS('ABP REC Calc'!F$75:F$138,'ABP REC Calc'!$C$75:$C$138,'ABP REC Spend'!$D28,'ABP REC Calc'!$B$75:$B$138,'ABP REC Spend'!$E28)*$C28,
IF(AND(H28&gt;0,(I$4-$F28)=(1+$B28)),((H28/$C28)-H28)/1,
(IF(AND((I$4-$F28)&lt;(1+$B28),(I$4-$F28)&gt;1),H28,0))))</f>
        <v>0</v>
      </c>
      <c r="J28" s="246">
        <f>IF(J$4=$F28+$B28,SUMIFS('ABP REC Calc'!G$75:G$138,'ABP REC Calc'!$C$75:$C$138,'ABP REC Spend'!$D28,'ABP REC Calc'!$B$75:$B$138,'ABP REC Spend'!$E28)*$C28,
IF(AND(I28&gt;0,(J$4-$F28)=(1+$B28)),((I28/$C28)-I28)/1,
(IF(AND((J$4-$F28)&lt;(1+$B28),(J$4-$F28)&gt;1),I28,0))))</f>
        <v>0</v>
      </c>
      <c r="K28" s="246">
        <f>IF(K$4=$F28+$B28,SUMIFS('ABP REC Calc'!H$75:H$138,'ABP REC Calc'!$C$75:$C$138,'ABP REC Spend'!$D28,'ABP REC Calc'!$B$75:$B$138,'ABP REC Spend'!$E28)*$C28,
IF(AND(J28&gt;0,(K$4-$F28)=(1+$B28)),((J28/$C28)-J28)/1,
(IF(AND((K$4-$F28)&lt;(1+$B28),(K$4-$F28)&gt;1),J28,0))))</f>
        <v>0</v>
      </c>
      <c r="L28" s="246">
        <f>IF(L$4=$F28+$B28,SUMIFS('ABP REC Calc'!I$75:I$138,'ABP REC Calc'!$C$75:$C$138,'ABP REC Spend'!$D28,'ABP REC Calc'!$B$75:$B$138,'ABP REC Spend'!$E28)*$C28,
IF(AND(K28&gt;0,(L$4-$F28)=(1+$B28)),((K28/$C28)-K28)/1,
(IF(AND((L$4-$F28)&lt;(1+$B28),(L$4-$F28)&gt;1),K28,0))))</f>
        <v>0</v>
      </c>
      <c r="M28" s="246">
        <f>IF(M$4=$F28+$B28,SUMIFS('ABP REC Calc'!J$75:J$138,'ABP REC Calc'!$C$75:$C$138,'ABP REC Spend'!$D28,'ABP REC Calc'!$B$75:$B$138,'ABP REC Spend'!$E28)*$C28,
IF(AND(L28&gt;0,(M$4-$F28)=(1+$B28)),((L28/$C28)-L28)/1,
(IF(AND((M$4-$F28)&lt;(1+$B28),(M$4-$F28)&gt;1),L28,0))))</f>
        <v>0</v>
      </c>
      <c r="N28" s="246">
        <f>IF(N$4=$F28+$B28,SUMIFS('ABP REC Calc'!K$75:K$138,'ABP REC Calc'!$C$75:$C$138,'ABP REC Spend'!$D28,'ABP REC Calc'!$B$75:$B$138,'ABP REC Spend'!$E28)*$C28,
IF(AND(M28&gt;0,(N$4-$F28)=(1+$B28)),((M28/$C28)-M28)/1,
(IF(AND((N$4-$F28)&lt;(1+$B28),(N$4-$F28)&gt;1),M28,0))))</f>
        <v>0</v>
      </c>
      <c r="O28" s="246">
        <f>IF(O$4=$F28+$B28,SUMIFS('ABP REC Calc'!L$75:L$138,'ABP REC Calc'!$C$75:$C$138,'ABP REC Spend'!$D28,'ABP REC Calc'!$B$75:$B$138,'ABP REC Spend'!$E28)*$C28,
IF(AND(N28&gt;0,(O$4-$F28)=(1+$B28)),((N28/$C28)-N28)/1,
(IF(AND((O$4-$F28)&lt;(1+$B28),(O$4-$F28)&gt;1),N28,0))))</f>
        <v>0</v>
      </c>
      <c r="P28" s="246">
        <f>IF(P$4=$F28+$B28,SUMIFS('ABP REC Calc'!M$75:M$138,'ABP REC Calc'!$C$75:$C$138,'ABP REC Spend'!$D28,'ABP REC Calc'!$B$75:$B$138,'ABP REC Spend'!$E28)*$C28,
IF(AND(O28&gt;0,(P$4-$F28)=(1+$B28)),((O28/$C28)-O28)/1,
(IF(AND((P$4-$F28)&lt;(1+$B28),(P$4-$F28)&gt;1),O28,0))))</f>
        <v>0</v>
      </c>
      <c r="Q28" s="246">
        <f>IF(Q$4=$F28+$B28,SUMIFS('ABP REC Calc'!N$75:N$138,'ABP REC Calc'!$C$75:$C$138,'ABP REC Spend'!$D28,'ABP REC Calc'!$B$75:$B$138,'ABP REC Spend'!$E28)*$C28,
IF(AND(P28&gt;0,(Q$4-$F28)=(1+$B28)),((P28/$C28)-P28)/1,
(IF(AND((Q$4-$F28)&lt;(1+$B28),(Q$4-$F28)&gt;1),P28,0))))</f>
        <v>0</v>
      </c>
      <c r="R28" s="246">
        <f>IF(R$4=$F28+$B28,SUMIFS('ABP REC Calc'!O$75:O$138,'ABP REC Calc'!$C$75:$C$138,'ABP REC Spend'!$D28,'ABP REC Calc'!$B$75:$B$138,'ABP REC Spend'!$E28)*$C28,
IF(AND(Q28&gt;0,(R$4-$F28)=(1+$B28)),((Q28/$C28)-Q28)/1,
(IF(AND((R$4-$F28)&lt;(1+$B28),(R$4-$F28)&gt;1),Q28,0))))</f>
        <v>0</v>
      </c>
      <c r="S28" s="246">
        <f>IF(S$4=$F28+$B28,SUMIFS('ABP REC Calc'!P$75:P$138,'ABP REC Calc'!$C$75:$C$138,'ABP REC Spend'!$D28,'ABP REC Calc'!$B$75:$B$138,'ABP REC Spend'!$E28)*$C28,
IF(AND(R28&gt;0,(S$4-$F28)=(1+$B28)),((R28/$C28)-R28)/1,
(IF(AND((S$4-$F28)&lt;(1+$B28),(S$4-$F28)&gt;1),R28,0))))</f>
        <v>0</v>
      </c>
      <c r="T28" s="246">
        <f>IF(T$4=$F28+$B28,SUMIFS('ABP REC Calc'!Q$75:Q$138,'ABP REC Calc'!$C$75:$C$138,'ABP REC Spend'!$D28,'ABP REC Calc'!$B$75:$B$138,'ABP REC Spend'!$E28)*$C28,
IF(AND(S28&gt;0,(T$4-$F28)=(1+$B28)),((S28/$C28)-S28)/1,
(IF(AND((T$4-$F28)&lt;(1+$B28),(T$4-$F28)&gt;1),S28,0))))</f>
        <v>0</v>
      </c>
      <c r="U28" s="246">
        <f>IF(U$4=$F28+$B28,SUMIFS('ABP REC Calc'!R$75:R$138,'ABP REC Calc'!$C$75:$C$138,'ABP REC Spend'!$D28,'ABP REC Calc'!$B$75:$B$138,'ABP REC Spend'!$E28)*$C28,
IF(AND(T28&gt;0,(U$4-$F28)=(1+$B28)),((T28/$C28)-T28)/1,
(IF(AND((U$4-$F28)&lt;(1+$B28),(U$4-$F28)&gt;1),T28,0))))</f>
        <v>0</v>
      </c>
      <c r="V28" s="246">
        <f>IF(V$4=$F28+$B28,SUMIFS('ABP REC Calc'!S$75:S$138,'ABP REC Calc'!$C$75:$C$138,'ABP REC Spend'!$D28,'ABP REC Calc'!$B$75:$B$138,'ABP REC Spend'!$E28)*$C28,
IF(AND(U28&gt;0,(V$4-$F28)=(1+$B28)),((U28/$C28)-U28)/1,
(IF(AND((V$4-$F28)&lt;(1+$B28),(V$4-$F28)&gt;1),U28,0))))</f>
        <v>0</v>
      </c>
      <c r="W28" s="246">
        <f>IF(W$4=$F28+$B28,SUMIFS('ABP REC Calc'!T$75:T$138,'ABP REC Calc'!$C$75:$C$138,'ABP REC Spend'!$D28,'ABP REC Calc'!$B$75:$B$138,'ABP REC Spend'!$E28)*$C28,
IF(AND(V28&gt;0,(W$4-$F28)=(1+$B28)),((V28/$C28)-V28)/1,
(IF(AND((W$4-$F28)&lt;(1+$B28),(W$4-$F28)&gt;1),V28,0))))</f>
        <v>0</v>
      </c>
      <c r="X28" s="246">
        <f>IF(X$4=$F28+$B28,SUMIFS('ABP REC Calc'!U$75:U$138,'ABP REC Calc'!$C$75:$C$138,'ABP REC Spend'!$D28,'ABP REC Calc'!$B$75:$B$138,'ABP REC Spend'!$E28)*$C28,
IF(AND(W28&gt;0,(X$4-$F28)=(1+$B28)),((W28/$C28)-W28)/1,
(IF(AND((X$4-$F28)&lt;(1+$B28),(X$4-$F28)&gt;1),W28,0))))</f>
        <v>0</v>
      </c>
      <c r="Y28" s="246">
        <f>IF(Y$4=$F28+$B28,SUMIFS('ABP REC Calc'!V$75:V$138,'ABP REC Calc'!$C$75:$C$138,'ABP REC Spend'!$D28,'ABP REC Calc'!$B$75:$B$138,'ABP REC Spend'!$E28)*$C28,
IF(AND(X28&gt;0,(Y$4-$F28)=(1+$B28)),((X28/$C28)-X28)/1,
(IF(AND((Y$4-$F28)&lt;(1+$B28),(Y$4-$F28)&gt;1),X28,0))))</f>
        <v>0</v>
      </c>
      <c r="Z28" s="246">
        <f>IF(Z$4=$F28+$B28,SUMIFS('ABP REC Calc'!W$75:W$138,'ABP REC Calc'!$C$75:$C$138,'ABP REC Spend'!$D28,'ABP REC Calc'!$B$75:$B$138,'ABP REC Spend'!$E28)*$C28,
IF(AND(Y28&gt;0,(Z$4-$F28)=(1+$B28)),((Y28/$C28)-Y28)/1,
(IF(AND((Z$4-$F28)&lt;(1+$B28),(Z$4-$F28)&gt;1),Y28,0))))</f>
        <v>0</v>
      </c>
      <c r="AA28" s="246">
        <f>IF(AA$4=$F28+$B28,SUMIFS('ABP REC Calc'!X$75:X$138,'ABP REC Calc'!$C$75:$C$138,'ABP REC Spend'!$D28,'ABP REC Calc'!$B$75:$B$138,'ABP REC Spend'!$E28)*$C28,
IF(AND(Z28&gt;0,(AA$4-$F28)=(1+$B28)),((Z28/$C28)-Z28)/1,
(IF(AND((AA$4-$F28)&lt;(1+$B28),(AA$4-$F28)&gt;1),Z28,0))))</f>
        <v>0</v>
      </c>
      <c r="AB28" s="246">
        <f>IF(AB$4=$F28+$B28,SUMIFS('ABP REC Calc'!Y$75:Y$138,'ABP REC Calc'!$C$75:$C$138,'ABP REC Spend'!$D28,'ABP REC Calc'!$B$75:$B$138,'ABP REC Spend'!$E28)*$C28,
IF(AND(AA28&gt;0,(AB$4-$F28)=(1+$B28)),((AA28/$C28)-AA28)/1,
(IF(AND((AB$4-$F28)&lt;(1+$B28),(AB$4-$F28)&gt;1),AA28,0))))</f>
        <v>0</v>
      </c>
      <c r="AC28" s="246">
        <f>IF(AC$4=$F28+$B28,SUMIFS('ABP REC Calc'!Z$75:Z$138,'ABP REC Calc'!$C$75:$C$138,'ABP REC Spend'!$D28,'ABP REC Calc'!$B$75:$B$138,'ABP REC Spend'!$E28)*$C28,
IF(AND(AB28&gt;0,(AC$4-$F28)=(1+$B28)),((AB28/$C28)-AB28)/1,
(IF(AND((AC$4-$F28)&lt;(1+$B28),(AC$4-$F28)&gt;1),AB28,0))))</f>
        <v>0</v>
      </c>
      <c r="AD28" s="246">
        <f>IF(AD$4=$F28+$B28,SUMIFS('ABP REC Calc'!AA$75:AA$138,'ABP REC Calc'!$C$75:$C$138,'ABP REC Spend'!$D28,'ABP REC Calc'!$B$75:$B$138,'ABP REC Spend'!$E28)*$C28,
IF(AND(AC28&gt;0,(AD$4-$F28)=(1+$B28)),((AC28/$C28)-AC28)/1,
(IF(AND((AD$4-$F28)&lt;(1+$B28),(AD$4-$F28)&gt;1),AC28,0))))</f>
        <v>0</v>
      </c>
      <c r="AE28" s="246">
        <f>IF(AE$4=$F28+$B28,SUMIFS('ABP REC Calc'!AB$75:AB$138,'ABP REC Calc'!$C$75:$C$138,'ABP REC Spend'!$D28,'ABP REC Calc'!$B$75:$B$138,'ABP REC Spend'!$E28)*$C28,
IF(AND(AD28&gt;0,(AE$4-$F28)=(1+$B28)),((AD28/$C28)-AD28)/1,
(IF(AND((AE$4-$F28)&lt;(1+$B28),(AE$4-$F28)&gt;1),AD28,0))))</f>
        <v>0</v>
      </c>
      <c r="AF28" s="246">
        <f>IF(AF$4=$F28+$B28,SUMIFS('ABP REC Calc'!AC$75:AC$138,'ABP REC Calc'!$C$75:$C$138,'ABP REC Spend'!$D28,'ABP REC Calc'!$B$75:$B$138,'ABP REC Spend'!$E28)*$C28,
IF(AND(AE28&gt;0,(AF$4-$F28)=(1+$B28)),((AE28/$C28)-AE28)/1,
(IF(AND((AF$4-$F28)&lt;(1+$B28),(AF$4-$F28)&gt;1),AE28,0))))</f>
        <v>0</v>
      </c>
      <c r="AG28" s="246">
        <f>IF(AG$4=$F28+$B28,SUMIFS('ABP REC Calc'!#REF!,'ABP REC Calc'!$C$75:$C$138,'ABP REC Spend'!$D28,'ABP REC Calc'!$B$75:$B$138,'ABP REC Spend'!$E28)*$C28,
IF(AND(AF28&gt;0,(AG$4-$F28)=(1+$B28)),((AF28/$C28)-AF28)/1,
(IF(AND((AG$4-$F28)&lt;(1+$B28),(AG$4-$F28)&gt;1),AF28,0))))</f>
        <v>0</v>
      </c>
    </row>
    <row r="29" spans="2:33" ht="14.45" customHeight="1">
      <c r="B29" s="64">
        <v>0</v>
      </c>
      <c r="C29" s="64">
        <v>0.5</v>
      </c>
      <c r="D29" s="234" t="s">
        <v>206</v>
      </c>
      <c r="E29" s="231" t="s">
        <v>231</v>
      </c>
      <c r="F29" s="231">
        <f t="shared" ref="F29:F49" si="2">VALUE(LEFT(H29, FIND("-", H29)-1))</f>
        <v>2025</v>
      </c>
      <c r="G29" s="231"/>
      <c r="H29" s="239" t="s">
        <v>23</v>
      </c>
      <c r="I29" s="246">
        <f>IF(I$4=$F29+$B29,SUMIFS('ABP REC Calc'!F$75:F$138,'ABP REC Calc'!$C$75:$C$138,'ABP REC Spend'!$D29,'ABP REC Calc'!$B$75:$B$138,'ABP REC Spend'!$E29)*$C29,
IF(AND(H29&gt;0,(I$4-$F29)=(1+$B29)),((H29/$C29)-H29)/1,
(IF(AND((I$4-$F29)&lt;(1+$B29),(I$4-$F29)&gt;1),H29,0))))</f>
        <v>0</v>
      </c>
      <c r="J29" s="246">
        <f>IF(J$4=$F29+$B29,SUMIFS('ABP REC Calc'!G$75:G$138,'ABP REC Calc'!$C$75:$C$138,'ABP REC Spend'!$D29,'ABP REC Calc'!$B$75:$B$138,'ABP REC Spend'!$E29)*$C29,
IF(AND(I29&gt;0,(J$4-$F29)=(1+$B29)),((I29/$C29)-I29)/1,
(IF(AND((J$4-$F29)&lt;(1+$B29),(J$4-$F29)&gt;1),I29,0))))</f>
        <v>6723520.4212364685</v>
      </c>
      <c r="K29" s="246">
        <f>IF(K$4=$F29+$B29,SUMIFS('ABP REC Calc'!H$75:H$138,'ABP REC Calc'!$C$75:$C$138,'ABP REC Spend'!$D29,'ABP REC Calc'!$B$75:$B$138,'ABP REC Spend'!$E29)*$C29,
IF(AND(J29&gt;0,(K$4-$F29)=(1+$B29)),((J29/$C29)-J29)/1,
(IF(AND((K$4-$F29)&lt;(1+$B29),(K$4-$F29)&gt;1),J29,0))))</f>
        <v>6723520.4212364685</v>
      </c>
      <c r="L29" s="246">
        <f>IF(L$4=$F29+$B29,SUMIFS('ABP REC Calc'!I$75:I$138,'ABP REC Calc'!$C$75:$C$138,'ABP REC Spend'!$D29,'ABP REC Calc'!$B$75:$B$138,'ABP REC Spend'!$E29)*$C29,
IF(AND(K29&gt;0,(L$4-$F29)=(1+$B29)),((K29/$C29)-K29)/1,
(IF(AND((L$4-$F29)&lt;(1+$B29),(L$4-$F29)&gt;1),K29,0))))</f>
        <v>0</v>
      </c>
      <c r="M29" s="246">
        <f>IF(M$4=$F29+$B29,SUMIFS('ABP REC Calc'!J$75:J$138,'ABP REC Calc'!$C$75:$C$138,'ABP REC Spend'!$D29,'ABP REC Calc'!$B$75:$B$138,'ABP REC Spend'!$E29)*$C29,
IF(AND(L29&gt;0,(M$4-$F29)=(1+$B29)),((L29/$C29)-L29)/1,
(IF(AND((M$4-$F29)&lt;(1+$B29),(M$4-$F29)&gt;1),L29,0))))</f>
        <v>0</v>
      </c>
      <c r="N29" s="246">
        <f>IF(N$4=$F29+$B29,SUMIFS('ABP REC Calc'!K$75:K$138,'ABP REC Calc'!$C$75:$C$138,'ABP REC Spend'!$D29,'ABP REC Calc'!$B$75:$B$138,'ABP REC Spend'!$E29)*$C29,
IF(AND(M29&gt;0,(N$4-$F29)=(1+$B29)),((M29/$C29)-M29)/1,
(IF(AND((N$4-$F29)&lt;(1+$B29),(N$4-$F29)&gt;1),M29,0))))</f>
        <v>0</v>
      </c>
      <c r="O29" s="246">
        <f>IF(O$4=$F29+$B29,SUMIFS('ABP REC Calc'!L$75:L$138,'ABP REC Calc'!$C$75:$C$138,'ABP REC Spend'!$D29,'ABP REC Calc'!$B$75:$B$138,'ABP REC Spend'!$E29)*$C29,
IF(AND(N29&gt;0,(O$4-$F29)=(1+$B29)),((N29/$C29)-N29)/1,
(IF(AND((O$4-$F29)&lt;(1+$B29),(O$4-$F29)&gt;1),N29,0))))</f>
        <v>0</v>
      </c>
      <c r="P29" s="246">
        <f>IF(P$4=$F29+$B29,SUMIFS('ABP REC Calc'!M$75:M$138,'ABP REC Calc'!$C$75:$C$138,'ABP REC Spend'!$D29,'ABP REC Calc'!$B$75:$B$138,'ABP REC Spend'!$E29)*$C29,
IF(AND(O29&gt;0,(P$4-$F29)=(1+$B29)),((O29/$C29)-O29)/1,
(IF(AND((P$4-$F29)&lt;(1+$B29),(P$4-$F29)&gt;1),O29,0))))</f>
        <v>0</v>
      </c>
      <c r="Q29" s="246">
        <f>IF(Q$4=$F29+$B29,SUMIFS('ABP REC Calc'!N$75:N$138,'ABP REC Calc'!$C$75:$C$138,'ABP REC Spend'!$D29,'ABP REC Calc'!$B$75:$B$138,'ABP REC Spend'!$E29)*$C29,
IF(AND(P29&gt;0,(Q$4-$F29)=(1+$B29)),((P29/$C29)-P29)/1,
(IF(AND((Q$4-$F29)&lt;(1+$B29),(Q$4-$F29)&gt;1),P29,0))))</f>
        <v>0</v>
      </c>
      <c r="R29" s="246">
        <f>IF(R$4=$F29+$B29,SUMIFS('ABP REC Calc'!O$75:O$138,'ABP REC Calc'!$C$75:$C$138,'ABP REC Spend'!$D29,'ABP REC Calc'!$B$75:$B$138,'ABP REC Spend'!$E29)*$C29,
IF(AND(Q29&gt;0,(R$4-$F29)=(1+$B29)),((Q29/$C29)-Q29)/1,
(IF(AND((R$4-$F29)&lt;(1+$B29),(R$4-$F29)&gt;1),Q29,0))))</f>
        <v>0</v>
      </c>
      <c r="S29" s="246">
        <f>IF(S$4=$F29+$B29,SUMIFS('ABP REC Calc'!P$75:P$138,'ABP REC Calc'!$C$75:$C$138,'ABP REC Spend'!$D29,'ABP REC Calc'!$B$75:$B$138,'ABP REC Spend'!$E29)*$C29,
IF(AND(R29&gt;0,(S$4-$F29)=(1+$B29)),((R29/$C29)-R29)/1,
(IF(AND((S$4-$F29)&lt;(1+$B29),(S$4-$F29)&gt;1),R29,0))))</f>
        <v>0</v>
      </c>
      <c r="T29" s="246">
        <f>IF(T$4=$F29+$B29,SUMIFS('ABP REC Calc'!Q$75:Q$138,'ABP REC Calc'!$C$75:$C$138,'ABP REC Spend'!$D29,'ABP REC Calc'!$B$75:$B$138,'ABP REC Spend'!$E29)*$C29,
IF(AND(S29&gt;0,(T$4-$F29)=(1+$B29)),((S29/$C29)-S29)/1,
(IF(AND((T$4-$F29)&lt;(1+$B29),(T$4-$F29)&gt;1),S29,0))))</f>
        <v>0</v>
      </c>
      <c r="U29" s="246">
        <f>IF(U$4=$F29+$B29,SUMIFS('ABP REC Calc'!R$75:R$138,'ABP REC Calc'!$C$75:$C$138,'ABP REC Spend'!$D29,'ABP REC Calc'!$B$75:$B$138,'ABP REC Spend'!$E29)*$C29,
IF(AND(T29&gt;0,(U$4-$F29)=(1+$B29)),((T29/$C29)-T29)/1,
(IF(AND((U$4-$F29)&lt;(1+$B29),(U$4-$F29)&gt;1),T29,0))))</f>
        <v>0</v>
      </c>
      <c r="V29" s="246">
        <f>IF(V$4=$F29+$B29,SUMIFS('ABP REC Calc'!S$75:S$138,'ABP REC Calc'!$C$75:$C$138,'ABP REC Spend'!$D29,'ABP REC Calc'!$B$75:$B$138,'ABP REC Spend'!$E29)*$C29,
IF(AND(U29&gt;0,(V$4-$F29)=(1+$B29)),((U29/$C29)-U29)/1,
(IF(AND((V$4-$F29)&lt;(1+$B29),(V$4-$F29)&gt;1),U29,0))))</f>
        <v>0</v>
      </c>
      <c r="W29" s="246">
        <f>IF(W$4=$F29+$B29,SUMIFS('ABP REC Calc'!T$75:T$138,'ABP REC Calc'!$C$75:$C$138,'ABP REC Spend'!$D29,'ABP REC Calc'!$B$75:$B$138,'ABP REC Spend'!$E29)*$C29,
IF(AND(V29&gt;0,(W$4-$F29)=(1+$B29)),((V29/$C29)-V29)/1,
(IF(AND((W$4-$F29)&lt;(1+$B29),(W$4-$F29)&gt;1),V29,0))))</f>
        <v>0</v>
      </c>
      <c r="X29" s="246">
        <f>IF(X$4=$F29+$B29,SUMIFS('ABP REC Calc'!U$75:U$138,'ABP REC Calc'!$C$75:$C$138,'ABP REC Spend'!$D29,'ABP REC Calc'!$B$75:$B$138,'ABP REC Spend'!$E29)*$C29,
IF(AND(W29&gt;0,(X$4-$F29)=(1+$B29)),((W29/$C29)-W29)/1,
(IF(AND((X$4-$F29)&lt;(1+$B29),(X$4-$F29)&gt;1),W29,0))))</f>
        <v>0</v>
      </c>
      <c r="Y29" s="246">
        <f>IF(Y$4=$F29+$B29,SUMIFS('ABP REC Calc'!V$75:V$138,'ABP REC Calc'!$C$75:$C$138,'ABP REC Spend'!$D29,'ABP REC Calc'!$B$75:$B$138,'ABP REC Spend'!$E29)*$C29,
IF(AND(X29&gt;0,(Y$4-$F29)=(1+$B29)),((X29/$C29)-X29)/1,
(IF(AND((Y$4-$F29)&lt;(1+$B29),(Y$4-$F29)&gt;1),X29,0))))</f>
        <v>0</v>
      </c>
      <c r="Z29" s="246">
        <f>IF(Z$4=$F29+$B29,SUMIFS('ABP REC Calc'!W$75:W$138,'ABP REC Calc'!$C$75:$C$138,'ABP REC Spend'!$D29,'ABP REC Calc'!$B$75:$B$138,'ABP REC Spend'!$E29)*$C29,
IF(AND(Y29&gt;0,(Z$4-$F29)=(1+$B29)),((Y29/$C29)-Y29)/1,
(IF(AND((Z$4-$F29)&lt;(1+$B29),(Z$4-$F29)&gt;1),Y29,0))))</f>
        <v>0</v>
      </c>
      <c r="AA29" s="246">
        <f>IF(AA$4=$F29+$B29,SUMIFS('ABP REC Calc'!X$75:X$138,'ABP REC Calc'!$C$75:$C$138,'ABP REC Spend'!$D29,'ABP REC Calc'!$B$75:$B$138,'ABP REC Spend'!$E29)*$C29,
IF(AND(Z29&gt;0,(AA$4-$F29)=(1+$B29)),((Z29/$C29)-Z29)/1,
(IF(AND((AA$4-$F29)&lt;(1+$B29),(AA$4-$F29)&gt;1),Z29,0))))</f>
        <v>0</v>
      </c>
      <c r="AB29" s="246">
        <f>IF(AB$4=$F29+$B29,SUMIFS('ABP REC Calc'!Y$75:Y$138,'ABP REC Calc'!$C$75:$C$138,'ABP REC Spend'!$D29,'ABP REC Calc'!$B$75:$B$138,'ABP REC Spend'!$E29)*$C29,
IF(AND(AA29&gt;0,(AB$4-$F29)=(1+$B29)),((AA29/$C29)-AA29)/1,
(IF(AND((AB$4-$F29)&lt;(1+$B29),(AB$4-$F29)&gt;1),AA29,0))))</f>
        <v>0</v>
      </c>
      <c r="AC29" s="246">
        <f>IF(AC$4=$F29+$B29,SUMIFS('ABP REC Calc'!Z$75:Z$138,'ABP REC Calc'!$C$75:$C$138,'ABP REC Spend'!$D29,'ABP REC Calc'!$B$75:$B$138,'ABP REC Spend'!$E29)*$C29,
IF(AND(AB29&gt;0,(AC$4-$F29)=(1+$B29)),((AB29/$C29)-AB29)/1,
(IF(AND((AC$4-$F29)&lt;(1+$B29),(AC$4-$F29)&gt;1),AB29,0))))</f>
        <v>0</v>
      </c>
      <c r="AD29" s="246">
        <f>IF(AD$4=$F29+$B29,SUMIFS('ABP REC Calc'!AA$75:AA$138,'ABP REC Calc'!$C$75:$C$138,'ABP REC Spend'!$D29,'ABP REC Calc'!$B$75:$B$138,'ABP REC Spend'!$E29)*$C29,
IF(AND(AC29&gt;0,(AD$4-$F29)=(1+$B29)),((AC29/$C29)-AC29)/1,
(IF(AND((AD$4-$F29)&lt;(1+$B29),(AD$4-$F29)&gt;1),AC29,0))))</f>
        <v>0</v>
      </c>
      <c r="AE29" s="246">
        <f>IF(AE$4=$F29+$B29,SUMIFS('ABP REC Calc'!AB$75:AB$138,'ABP REC Calc'!$C$75:$C$138,'ABP REC Spend'!$D29,'ABP REC Calc'!$B$75:$B$138,'ABP REC Spend'!$E29)*$C29,
IF(AND(AD29&gt;0,(AE$4-$F29)=(1+$B29)),((AD29/$C29)-AD29)/1,
(IF(AND((AE$4-$F29)&lt;(1+$B29),(AE$4-$F29)&gt;1),AD29,0))))</f>
        <v>0</v>
      </c>
      <c r="AF29" s="246">
        <f>IF(AF$4=$F29+$B29,SUMIFS('ABP REC Calc'!AC$75:AC$138,'ABP REC Calc'!$C$75:$C$138,'ABP REC Spend'!$D29,'ABP REC Calc'!$B$75:$B$138,'ABP REC Spend'!$E29)*$C29,
IF(AND(AE29&gt;0,(AF$4-$F29)=(1+$B29)),((AE29/$C29)-AE29)/1,
(IF(AND((AF$4-$F29)&lt;(1+$B29),(AF$4-$F29)&gt;1),AE29,0))))</f>
        <v>0</v>
      </c>
      <c r="AG29" s="246">
        <f>IF(AG$4=$F29+$B29,SUMIFS('ABP REC Calc'!#REF!,'ABP REC Calc'!$C$75:$C$138,'ABP REC Spend'!$D29,'ABP REC Calc'!$B$75:$B$138,'ABP REC Spend'!$E29)*$C29,
IF(AND(AF29&gt;0,(AG$4-$F29)=(1+$B29)),((AF29/$C29)-AF29)/1,
(IF(AND((AG$4-$F29)&lt;(1+$B29),(AG$4-$F29)&gt;1),AF29,0))))</f>
        <v>0</v>
      </c>
    </row>
    <row r="30" spans="2:33" ht="14.45" customHeight="1">
      <c r="B30" s="64">
        <v>0</v>
      </c>
      <c r="C30" s="64">
        <v>0.5</v>
      </c>
      <c r="D30" s="234" t="s">
        <v>206</v>
      </c>
      <c r="E30" s="231" t="s">
        <v>231</v>
      </c>
      <c r="F30" s="231">
        <f t="shared" si="2"/>
        <v>2026</v>
      </c>
      <c r="G30" s="231"/>
      <c r="H30" s="239" t="s">
        <v>24</v>
      </c>
      <c r="I30" s="246">
        <f>IF(I$4=$F30+$B30,SUMIFS('ABP REC Calc'!F$75:F$138,'ABP REC Calc'!$C$75:$C$138,'ABP REC Spend'!$D30,'ABP REC Calc'!$B$75:$B$138,'ABP REC Spend'!$E30)*$C30,
IF(AND(H30&gt;0,(I$4-$F30)=(1+$B30)),((H30/$C30)-H30)/1,
(IF(AND((I$4-$F30)&lt;(1+$B30),(I$4-$F30)&gt;1),H30,0))))</f>
        <v>0</v>
      </c>
      <c r="J30" s="246">
        <f>IF(J$4=$F30+$B30,SUMIFS('ABP REC Calc'!G$75:G$138,'ABP REC Calc'!$C$75:$C$138,'ABP REC Spend'!$D30,'ABP REC Calc'!$B$75:$B$138,'ABP REC Spend'!$E30)*$C30,
IF(AND(I30&gt;0,(J$4-$F30)=(1+$B30)),((I30/$C30)-I30)/1,
(IF(AND((J$4-$F30)&lt;(1+$B30),(J$4-$F30)&gt;1),I30,0))))</f>
        <v>0</v>
      </c>
      <c r="K30" s="246">
        <f>IF(K$4=$F30+$B30,SUMIFS('ABP REC Calc'!H$75:H$138,'ABP REC Calc'!$C$75:$C$138,'ABP REC Spend'!$D30,'ABP REC Calc'!$B$75:$B$138,'ABP REC Spend'!$E30)*$C30,
IF(AND(J30&gt;0,(K$4-$F30)=(1+$B30)),((J30/$C30)-J30)/1,
(IF(AND((K$4-$F30)&lt;(1+$B30),(K$4-$F30)&gt;1),J30,0))))</f>
        <v>63739785.213257261</v>
      </c>
      <c r="L30" s="246">
        <f>IF(L$4=$F30+$B30,SUMIFS('ABP REC Calc'!I$75:I$138,'ABP REC Calc'!$C$75:$C$138,'ABP REC Spend'!$D30,'ABP REC Calc'!$B$75:$B$138,'ABP REC Spend'!$E30)*$C30,
IF(AND(K30&gt;0,(L$4-$F30)=(1+$B30)),((K30/$C30)-K30)/1,
(IF(AND((L$4-$F30)&lt;(1+$B30),(L$4-$F30)&gt;1),K30,0))))</f>
        <v>63739785.213257261</v>
      </c>
      <c r="M30" s="246">
        <f>IF(M$4=$F30+$B30,SUMIFS('ABP REC Calc'!J$75:J$138,'ABP REC Calc'!$C$75:$C$138,'ABP REC Spend'!$D30,'ABP REC Calc'!$B$75:$B$138,'ABP REC Spend'!$E30)*$C30,
IF(AND(L30&gt;0,(M$4-$F30)=(1+$B30)),((L30/$C30)-L30)/1,
(IF(AND((M$4-$F30)&lt;(1+$B30),(M$4-$F30)&gt;1),L30,0))))</f>
        <v>0</v>
      </c>
      <c r="N30" s="246">
        <f>IF(N$4=$F30+$B30,SUMIFS('ABP REC Calc'!K$75:K$138,'ABP REC Calc'!$C$75:$C$138,'ABP REC Spend'!$D30,'ABP REC Calc'!$B$75:$B$138,'ABP REC Spend'!$E30)*$C30,
IF(AND(M30&gt;0,(N$4-$F30)=(1+$B30)),((M30/$C30)-M30)/1,
(IF(AND((N$4-$F30)&lt;(1+$B30),(N$4-$F30)&gt;1),M30,0))))</f>
        <v>0</v>
      </c>
      <c r="O30" s="246">
        <f>IF(O$4=$F30+$B30,SUMIFS('ABP REC Calc'!L$75:L$138,'ABP REC Calc'!$C$75:$C$138,'ABP REC Spend'!$D30,'ABP REC Calc'!$B$75:$B$138,'ABP REC Spend'!$E30)*$C30,
IF(AND(N30&gt;0,(O$4-$F30)=(1+$B30)),((N30/$C30)-N30)/1,
(IF(AND((O$4-$F30)&lt;(1+$B30),(O$4-$F30)&gt;1),N30,0))))</f>
        <v>0</v>
      </c>
      <c r="P30" s="246">
        <f>IF(P$4=$F30+$B30,SUMIFS('ABP REC Calc'!M$75:M$138,'ABP REC Calc'!$C$75:$C$138,'ABP REC Spend'!$D30,'ABP REC Calc'!$B$75:$B$138,'ABP REC Spend'!$E30)*$C30,
IF(AND(O30&gt;0,(P$4-$F30)=(1+$B30)),((O30/$C30)-O30)/1,
(IF(AND((P$4-$F30)&lt;(1+$B30),(P$4-$F30)&gt;1),O30,0))))</f>
        <v>0</v>
      </c>
      <c r="Q30" s="246">
        <f>IF(Q$4=$F30+$B30,SUMIFS('ABP REC Calc'!N$75:N$138,'ABP REC Calc'!$C$75:$C$138,'ABP REC Spend'!$D30,'ABP REC Calc'!$B$75:$B$138,'ABP REC Spend'!$E30)*$C30,
IF(AND(P30&gt;0,(Q$4-$F30)=(1+$B30)),((P30/$C30)-P30)/1,
(IF(AND((Q$4-$F30)&lt;(1+$B30),(Q$4-$F30)&gt;1),P30,0))))</f>
        <v>0</v>
      </c>
      <c r="R30" s="246">
        <f>IF(R$4=$F30+$B30,SUMIFS('ABP REC Calc'!O$75:O$138,'ABP REC Calc'!$C$75:$C$138,'ABP REC Spend'!$D30,'ABP REC Calc'!$B$75:$B$138,'ABP REC Spend'!$E30)*$C30,
IF(AND(Q30&gt;0,(R$4-$F30)=(1+$B30)),((Q30/$C30)-Q30)/1,
(IF(AND((R$4-$F30)&lt;(1+$B30),(R$4-$F30)&gt;1),Q30,0))))</f>
        <v>0</v>
      </c>
      <c r="S30" s="246">
        <f>IF(S$4=$F30+$B30,SUMIFS('ABP REC Calc'!P$75:P$138,'ABP REC Calc'!$C$75:$C$138,'ABP REC Spend'!$D30,'ABP REC Calc'!$B$75:$B$138,'ABP REC Spend'!$E30)*$C30,
IF(AND(R30&gt;0,(S$4-$F30)=(1+$B30)),((R30/$C30)-R30)/1,
(IF(AND((S$4-$F30)&lt;(1+$B30),(S$4-$F30)&gt;1),R30,0))))</f>
        <v>0</v>
      </c>
      <c r="T30" s="246">
        <f>IF(T$4=$F30+$B30,SUMIFS('ABP REC Calc'!Q$75:Q$138,'ABP REC Calc'!$C$75:$C$138,'ABP REC Spend'!$D30,'ABP REC Calc'!$B$75:$B$138,'ABP REC Spend'!$E30)*$C30,
IF(AND(S30&gt;0,(T$4-$F30)=(1+$B30)),((S30/$C30)-S30)/1,
(IF(AND((T$4-$F30)&lt;(1+$B30),(T$4-$F30)&gt;1),S30,0))))</f>
        <v>0</v>
      </c>
      <c r="U30" s="246">
        <f>IF(U$4=$F30+$B30,SUMIFS('ABP REC Calc'!R$75:R$138,'ABP REC Calc'!$C$75:$C$138,'ABP REC Spend'!$D30,'ABP REC Calc'!$B$75:$B$138,'ABP REC Spend'!$E30)*$C30,
IF(AND(T30&gt;0,(U$4-$F30)=(1+$B30)),((T30/$C30)-T30)/1,
(IF(AND((U$4-$F30)&lt;(1+$B30),(U$4-$F30)&gt;1),T30,0))))</f>
        <v>0</v>
      </c>
      <c r="V30" s="246">
        <f>IF(V$4=$F30+$B30,SUMIFS('ABP REC Calc'!S$75:S$138,'ABP REC Calc'!$C$75:$C$138,'ABP REC Spend'!$D30,'ABP REC Calc'!$B$75:$B$138,'ABP REC Spend'!$E30)*$C30,
IF(AND(U30&gt;0,(V$4-$F30)=(1+$B30)),((U30/$C30)-U30)/1,
(IF(AND((V$4-$F30)&lt;(1+$B30),(V$4-$F30)&gt;1),U30,0))))</f>
        <v>0</v>
      </c>
      <c r="W30" s="246">
        <f>IF(W$4=$F30+$B30,SUMIFS('ABP REC Calc'!T$75:T$138,'ABP REC Calc'!$C$75:$C$138,'ABP REC Spend'!$D30,'ABP REC Calc'!$B$75:$B$138,'ABP REC Spend'!$E30)*$C30,
IF(AND(V30&gt;0,(W$4-$F30)=(1+$B30)),((V30/$C30)-V30)/1,
(IF(AND((W$4-$F30)&lt;(1+$B30),(W$4-$F30)&gt;1),V30,0))))</f>
        <v>0</v>
      </c>
      <c r="X30" s="246">
        <f>IF(X$4=$F30+$B30,SUMIFS('ABP REC Calc'!U$75:U$138,'ABP REC Calc'!$C$75:$C$138,'ABP REC Spend'!$D30,'ABP REC Calc'!$B$75:$B$138,'ABP REC Spend'!$E30)*$C30,
IF(AND(W30&gt;0,(X$4-$F30)=(1+$B30)),((W30/$C30)-W30)/1,
(IF(AND((X$4-$F30)&lt;(1+$B30),(X$4-$F30)&gt;1),W30,0))))</f>
        <v>0</v>
      </c>
      <c r="Y30" s="246">
        <f>IF(Y$4=$F30+$B30,SUMIFS('ABP REC Calc'!V$75:V$138,'ABP REC Calc'!$C$75:$C$138,'ABP REC Spend'!$D30,'ABP REC Calc'!$B$75:$B$138,'ABP REC Spend'!$E30)*$C30,
IF(AND(X30&gt;0,(Y$4-$F30)=(1+$B30)),((X30/$C30)-X30)/1,
(IF(AND((Y$4-$F30)&lt;(1+$B30),(Y$4-$F30)&gt;1),X30,0))))</f>
        <v>0</v>
      </c>
      <c r="Z30" s="246">
        <f>IF(Z$4=$F30+$B30,SUMIFS('ABP REC Calc'!W$75:W$138,'ABP REC Calc'!$C$75:$C$138,'ABP REC Spend'!$D30,'ABP REC Calc'!$B$75:$B$138,'ABP REC Spend'!$E30)*$C30,
IF(AND(Y30&gt;0,(Z$4-$F30)=(1+$B30)),((Y30/$C30)-Y30)/1,
(IF(AND((Z$4-$F30)&lt;(1+$B30),(Z$4-$F30)&gt;1),Y30,0))))</f>
        <v>0</v>
      </c>
      <c r="AA30" s="246">
        <f>IF(AA$4=$F30+$B30,SUMIFS('ABP REC Calc'!X$75:X$138,'ABP REC Calc'!$C$75:$C$138,'ABP REC Spend'!$D30,'ABP REC Calc'!$B$75:$B$138,'ABP REC Spend'!$E30)*$C30,
IF(AND(Z30&gt;0,(AA$4-$F30)=(1+$B30)),((Z30/$C30)-Z30)/1,
(IF(AND((AA$4-$F30)&lt;(1+$B30),(AA$4-$F30)&gt;1),Z30,0))))</f>
        <v>0</v>
      </c>
      <c r="AB30" s="246">
        <f>IF(AB$4=$F30+$B30,SUMIFS('ABP REC Calc'!Y$75:Y$138,'ABP REC Calc'!$C$75:$C$138,'ABP REC Spend'!$D30,'ABP REC Calc'!$B$75:$B$138,'ABP REC Spend'!$E30)*$C30,
IF(AND(AA30&gt;0,(AB$4-$F30)=(1+$B30)),((AA30/$C30)-AA30)/1,
(IF(AND((AB$4-$F30)&lt;(1+$B30),(AB$4-$F30)&gt;1),AA30,0))))</f>
        <v>0</v>
      </c>
      <c r="AC30" s="246">
        <f>IF(AC$4=$F30+$B30,SUMIFS('ABP REC Calc'!Z$75:Z$138,'ABP REC Calc'!$C$75:$C$138,'ABP REC Spend'!$D30,'ABP REC Calc'!$B$75:$B$138,'ABP REC Spend'!$E30)*$C30,
IF(AND(AB30&gt;0,(AC$4-$F30)=(1+$B30)),((AB30/$C30)-AB30)/1,
(IF(AND((AC$4-$F30)&lt;(1+$B30),(AC$4-$F30)&gt;1),AB30,0))))</f>
        <v>0</v>
      </c>
      <c r="AD30" s="246">
        <f>IF(AD$4=$F30+$B30,SUMIFS('ABP REC Calc'!AA$75:AA$138,'ABP REC Calc'!$C$75:$C$138,'ABP REC Spend'!$D30,'ABP REC Calc'!$B$75:$B$138,'ABP REC Spend'!$E30)*$C30,
IF(AND(AC30&gt;0,(AD$4-$F30)=(1+$B30)),((AC30/$C30)-AC30)/1,
(IF(AND((AD$4-$F30)&lt;(1+$B30),(AD$4-$F30)&gt;1),AC30,0))))</f>
        <v>0</v>
      </c>
      <c r="AE30" s="246">
        <f>IF(AE$4=$F30+$B30,SUMIFS('ABP REC Calc'!AB$75:AB$138,'ABP REC Calc'!$C$75:$C$138,'ABP REC Spend'!$D30,'ABP REC Calc'!$B$75:$B$138,'ABP REC Spend'!$E30)*$C30,
IF(AND(AD30&gt;0,(AE$4-$F30)=(1+$B30)),((AD30/$C30)-AD30)/1,
(IF(AND((AE$4-$F30)&lt;(1+$B30),(AE$4-$F30)&gt;1),AD30,0))))</f>
        <v>0</v>
      </c>
      <c r="AF30" s="246">
        <f>IF(AF$4=$F30+$B30,SUMIFS('ABP REC Calc'!AC$75:AC$138,'ABP REC Calc'!$C$75:$C$138,'ABP REC Spend'!$D30,'ABP REC Calc'!$B$75:$B$138,'ABP REC Spend'!$E30)*$C30,
IF(AND(AE30&gt;0,(AF$4-$F30)=(1+$B30)),((AE30/$C30)-AE30)/1,
(IF(AND((AF$4-$F30)&lt;(1+$B30),(AF$4-$F30)&gt;1),AE30,0))))</f>
        <v>0</v>
      </c>
      <c r="AG30" s="246">
        <f>IF(AG$4=$F30+$B30,SUMIFS('ABP REC Calc'!#REF!,'ABP REC Calc'!$C$75:$C$138,'ABP REC Spend'!$D30,'ABP REC Calc'!$B$75:$B$138,'ABP REC Spend'!$E30)*$C30,
IF(AND(AF30&gt;0,(AG$4-$F30)=(1+$B30)),((AF30/$C30)-AF30)/1,
(IF(AND((AG$4-$F30)&lt;(1+$B30),(AG$4-$F30)&gt;1),AF30,0))))</f>
        <v>0</v>
      </c>
    </row>
    <row r="31" spans="2:33" ht="14.45" customHeight="1">
      <c r="B31" s="64">
        <v>0</v>
      </c>
      <c r="C31" s="64">
        <v>0.5</v>
      </c>
      <c r="D31" s="234" t="s">
        <v>206</v>
      </c>
      <c r="E31" s="231" t="s">
        <v>231</v>
      </c>
      <c r="F31" s="231">
        <f t="shared" si="2"/>
        <v>2027</v>
      </c>
      <c r="G31" s="231"/>
      <c r="H31" s="239" t="s">
        <v>25</v>
      </c>
      <c r="I31" s="246">
        <f>IF(I$4=$F31+$B31,SUMIFS('ABP REC Calc'!F$75:F$138,'ABP REC Calc'!$C$75:$C$138,'ABP REC Spend'!$D31,'ABP REC Calc'!$B$75:$B$138,'ABP REC Spend'!$E31)*$C31,
IF(AND(H31&gt;0,(I$4-$F31)=(1+$B31)),((H31/$C31)-H31)/1,
(IF(AND((I$4-$F31)&lt;(1+$B31),(I$4-$F31)&gt;1),H31,0))))</f>
        <v>0</v>
      </c>
      <c r="J31" s="246">
        <f>IF(J$4=$F31+$B31,SUMIFS('ABP REC Calc'!G$75:G$138,'ABP REC Calc'!$C$75:$C$138,'ABP REC Spend'!$D31,'ABP REC Calc'!$B$75:$B$138,'ABP REC Spend'!$E31)*$C31,
IF(AND(I31&gt;0,(J$4-$F31)=(1+$B31)),((I31/$C31)-I31)/1,
(IF(AND((J$4-$F31)&lt;(1+$B31),(J$4-$F31)&gt;1),I31,0))))</f>
        <v>0</v>
      </c>
      <c r="K31" s="246">
        <f>IF(K$4=$F31+$B31,SUMIFS('ABP REC Calc'!H$75:H$138,'ABP REC Calc'!$C$75:$C$138,'ABP REC Spend'!$D31,'ABP REC Calc'!$B$75:$B$138,'ABP REC Spend'!$E31)*$C31,
IF(AND(J31&gt;0,(K$4-$F31)=(1+$B31)),((J31/$C31)-J31)/1,
(IF(AND((K$4-$F31)&lt;(1+$B31),(K$4-$F31)&gt;1),J31,0))))</f>
        <v>0</v>
      </c>
      <c r="L31" s="246">
        <f>IF(L$4=$F31+$B31,SUMIFS('ABP REC Calc'!I$75:I$138,'ABP REC Calc'!$C$75:$C$138,'ABP REC Spend'!$D31,'ABP REC Calc'!$B$75:$B$138,'ABP REC Spend'!$E31)*$C31,
IF(AND(K31&gt;0,(L$4-$F31)=(1+$B31)),((K31/$C31)-K31)/1,
(IF(AND((L$4-$F31)&lt;(1+$B31),(L$4-$F31)&gt;1),K31,0))))</f>
        <v>61190193.804726958</v>
      </c>
      <c r="M31" s="246">
        <f>IF(M$4=$F31+$B31,SUMIFS('ABP REC Calc'!J$75:J$138,'ABP REC Calc'!$C$75:$C$138,'ABP REC Spend'!$D31,'ABP REC Calc'!$B$75:$B$138,'ABP REC Spend'!$E31)*$C31,
IF(AND(L31&gt;0,(M$4-$F31)=(1+$B31)),((L31/$C31)-L31)/1,
(IF(AND((M$4-$F31)&lt;(1+$B31),(M$4-$F31)&gt;1),L31,0))))</f>
        <v>61190193.804726958</v>
      </c>
      <c r="N31" s="246">
        <f>IF(N$4=$F31+$B31,SUMIFS('ABP REC Calc'!K$75:K$138,'ABP REC Calc'!$C$75:$C$138,'ABP REC Spend'!$D31,'ABP REC Calc'!$B$75:$B$138,'ABP REC Spend'!$E31)*$C31,
IF(AND(M31&gt;0,(N$4-$F31)=(1+$B31)),((M31/$C31)-M31)/1,
(IF(AND((N$4-$F31)&lt;(1+$B31),(N$4-$F31)&gt;1),M31,0))))</f>
        <v>0</v>
      </c>
      <c r="O31" s="246">
        <f>IF(O$4=$F31+$B31,SUMIFS('ABP REC Calc'!L$75:L$138,'ABP REC Calc'!$C$75:$C$138,'ABP REC Spend'!$D31,'ABP REC Calc'!$B$75:$B$138,'ABP REC Spend'!$E31)*$C31,
IF(AND(N31&gt;0,(O$4-$F31)=(1+$B31)),((N31/$C31)-N31)/1,
(IF(AND((O$4-$F31)&lt;(1+$B31),(O$4-$F31)&gt;1),N31,0))))</f>
        <v>0</v>
      </c>
      <c r="P31" s="246">
        <f>IF(P$4=$F31+$B31,SUMIFS('ABP REC Calc'!M$75:M$138,'ABP REC Calc'!$C$75:$C$138,'ABP REC Spend'!$D31,'ABP REC Calc'!$B$75:$B$138,'ABP REC Spend'!$E31)*$C31,
IF(AND(O31&gt;0,(P$4-$F31)=(1+$B31)),((O31/$C31)-O31)/1,
(IF(AND((P$4-$F31)&lt;(1+$B31),(P$4-$F31)&gt;1),O31,0))))</f>
        <v>0</v>
      </c>
      <c r="Q31" s="246">
        <f>IF(Q$4=$F31+$B31,SUMIFS('ABP REC Calc'!N$75:N$138,'ABP REC Calc'!$C$75:$C$138,'ABP REC Spend'!$D31,'ABP REC Calc'!$B$75:$B$138,'ABP REC Spend'!$E31)*$C31,
IF(AND(P31&gt;0,(Q$4-$F31)=(1+$B31)),((P31/$C31)-P31)/1,
(IF(AND((Q$4-$F31)&lt;(1+$B31),(Q$4-$F31)&gt;1),P31,0))))</f>
        <v>0</v>
      </c>
      <c r="R31" s="246">
        <f>IF(R$4=$F31+$B31,SUMIFS('ABP REC Calc'!O$75:O$138,'ABP REC Calc'!$C$75:$C$138,'ABP REC Spend'!$D31,'ABP REC Calc'!$B$75:$B$138,'ABP REC Spend'!$E31)*$C31,
IF(AND(Q31&gt;0,(R$4-$F31)=(1+$B31)),((Q31/$C31)-Q31)/1,
(IF(AND((R$4-$F31)&lt;(1+$B31),(R$4-$F31)&gt;1),Q31,0))))</f>
        <v>0</v>
      </c>
      <c r="S31" s="246">
        <f>IF(S$4=$F31+$B31,SUMIFS('ABP REC Calc'!P$75:P$138,'ABP REC Calc'!$C$75:$C$138,'ABP REC Spend'!$D31,'ABP REC Calc'!$B$75:$B$138,'ABP REC Spend'!$E31)*$C31,
IF(AND(R31&gt;0,(S$4-$F31)=(1+$B31)),((R31/$C31)-R31)/1,
(IF(AND((S$4-$F31)&lt;(1+$B31),(S$4-$F31)&gt;1),R31,0))))</f>
        <v>0</v>
      </c>
      <c r="T31" s="246">
        <f>IF(T$4=$F31+$B31,SUMIFS('ABP REC Calc'!Q$75:Q$138,'ABP REC Calc'!$C$75:$C$138,'ABP REC Spend'!$D31,'ABP REC Calc'!$B$75:$B$138,'ABP REC Spend'!$E31)*$C31,
IF(AND(S31&gt;0,(T$4-$F31)=(1+$B31)),((S31/$C31)-S31)/1,
(IF(AND((T$4-$F31)&lt;(1+$B31),(T$4-$F31)&gt;1),S31,0))))</f>
        <v>0</v>
      </c>
      <c r="U31" s="246">
        <f>IF(U$4=$F31+$B31,SUMIFS('ABP REC Calc'!R$75:R$138,'ABP REC Calc'!$C$75:$C$138,'ABP REC Spend'!$D31,'ABP REC Calc'!$B$75:$B$138,'ABP REC Spend'!$E31)*$C31,
IF(AND(T31&gt;0,(U$4-$F31)=(1+$B31)),((T31/$C31)-T31)/1,
(IF(AND((U$4-$F31)&lt;(1+$B31),(U$4-$F31)&gt;1),T31,0))))</f>
        <v>0</v>
      </c>
      <c r="V31" s="246">
        <f>IF(V$4=$F31+$B31,SUMIFS('ABP REC Calc'!S$75:S$138,'ABP REC Calc'!$C$75:$C$138,'ABP REC Spend'!$D31,'ABP REC Calc'!$B$75:$B$138,'ABP REC Spend'!$E31)*$C31,
IF(AND(U31&gt;0,(V$4-$F31)=(1+$B31)),((U31/$C31)-U31)/1,
(IF(AND((V$4-$F31)&lt;(1+$B31),(V$4-$F31)&gt;1),U31,0))))</f>
        <v>0</v>
      </c>
      <c r="W31" s="246">
        <f>IF(W$4=$F31+$B31,SUMIFS('ABP REC Calc'!T$75:T$138,'ABP REC Calc'!$C$75:$C$138,'ABP REC Spend'!$D31,'ABP REC Calc'!$B$75:$B$138,'ABP REC Spend'!$E31)*$C31,
IF(AND(V31&gt;0,(W$4-$F31)=(1+$B31)),((V31/$C31)-V31)/1,
(IF(AND((W$4-$F31)&lt;(1+$B31),(W$4-$F31)&gt;1),V31,0))))</f>
        <v>0</v>
      </c>
      <c r="X31" s="246">
        <f>IF(X$4=$F31+$B31,SUMIFS('ABP REC Calc'!U$75:U$138,'ABP REC Calc'!$C$75:$C$138,'ABP REC Spend'!$D31,'ABP REC Calc'!$B$75:$B$138,'ABP REC Spend'!$E31)*$C31,
IF(AND(W31&gt;0,(X$4-$F31)=(1+$B31)),((W31/$C31)-W31)/1,
(IF(AND((X$4-$F31)&lt;(1+$B31),(X$4-$F31)&gt;1),W31,0))))</f>
        <v>0</v>
      </c>
      <c r="Y31" s="246">
        <f>IF(Y$4=$F31+$B31,SUMIFS('ABP REC Calc'!V$75:V$138,'ABP REC Calc'!$C$75:$C$138,'ABP REC Spend'!$D31,'ABP REC Calc'!$B$75:$B$138,'ABP REC Spend'!$E31)*$C31,
IF(AND(X31&gt;0,(Y$4-$F31)=(1+$B31)),((X31/$C31)-X31)/1,
(IF(AND((Y$4-$F31)&lt;(1+$B31),(Y$4-$F31)&gt;1),X31,0))))</f>
        <v>0</v>
      </c>
      <c r="Z31" s="246">
        <f>IF(Z$4=$F31+$B31,SUMIFS('ABP REC Calc'!W$75:W$138,'ABP REC Calc'!$C$75:$C$138,'ABP REC Spend'!$D31,'ABP REC Calc'!$B$75:$B$138,'ABP REC Spend'!$E31)*$C31,
IF(AND(Y31&gt;0,(Z$4-$F31)=(1+$B31)),((Y31/$C31)-Y31)/1,
(IF(AND((Z$4-$F31)&lt;(1+$B31),(Z$4-$F31)&gt;1),Y31,0))))</f>
        <v>0</v>
      </c>
      <c r="AA31" s="246">
        <f>IF(AA$4=$F31+$B31,SUMIFS('ABP REC Calc'!X$75:X$138,'ABP REC Calc'!$C$75:$C$138,'ABP REC Spend'!$D31,'ABP REC Calc'!$B$75:$B$138,'ABP REC Spend'!$E31)*$C31,
IF(AND(Z31&gt;0,(AA$4-$F31)=(1+$B31)),((Z31/$C31)-Z31)/1,
(IF(AND((AA$4-$F31)&lt;(1+$B31),(AA$4-$F31)&gt;1),Z31,0))))</f>
        <v>0</v>
      </c>
      <c r="AB31" s="246">
        <f>IF(AB$4=$F31+$B31,SUMIFS('ABP REC Calc'!Y$75:Y$138,'ABP REC Calc'!$C$75:$C$138,'ABP REC Spend'!$D31,'ABP REC Calc'!$B$75:$B$138,'ABP REC Spend'!$E31)*$C31,
IF(AND(AA31&gt;0,(AB$4-$F31)=(1+$B31)),((AA31/$C31)-AA31)/1,
(IF(AND((AB$4-$F31)&lt;(1+$B31),(AB$4-$F31)&gt;1),AA31,0))))</f>
        <v>0</v>
      </c>
      <c r="AC31" s="246">
        <f>IF(AC$4=$F31+$B31,SUMIFS('ABP REC Calc'!Z$75:Z$138,'ABP REC Calc'!$C$75:$C$138,'ABP REC Spend'!$D31,'ABP REC Calc'!$B$75:$B$138,'ABP REC Spend'!$E31)*$C31,
IF(AND(AB31&gt;0,(AC$4-$F31)=(1+$B31)),((AB31/$C31)-AB31)/1,
(IF(AND((AC$4-$F31)&lt;(1+$B31),(AC$4-$F31)&gt;1),AB31,0))))</f>
        <v>0</v>
      </c>
      <c r="AD31" s="246">
        <f>IF(AD$4=$F31+$B31,SUMIFS('ABP REC Calc'!AA$75:AA$138,'ABP REC Calc'!$C$75:$C$138,'ABP REC Spend'!$D31,'ABP REC Calc'!$B$75:$B$138,'ABP REC Spend'!$E31)*$C31,
IF(AND(AC31&gt;0,(AD$4-$F31)=(1+$B31)),((AC31/$C31)-AC31)/1,
(IF(AND((AD$4-$F31)&lt;(1+$B31),(AD$4-$F31)&gt;1),AC31,0))))</f>
        <v>0</v>
      </c>
      <c r="AE31" s="246">
        <f>IF(AE$4=$F31+$B31,SUMIFS('ABP REC Calc'!AB$75:AB$138,'ABP REC Calc'!$C$75:$C$138,'ABP REC Spend'!$D31,'ABP REC Calc'!$B$75:$B$138,'ABP REC Spend'!$E31)*$C31,
IF(AND(AD31&gt;0,(AE$4-$F31)=(1+$B31)),((AD31/$C31)-AD31)/1,
(IF(AND((AE$4-$F31)&lt;(1+$B31),(AE$4-$F31)&gt;1),AD31,0))))</f>
        <v>0</v>
      </c>
      <c r="AF31" s="246">
        <f>IF(AF$4=$F31+$B31,SUMIFS('ABP REC Calc'!AC$75:AC$138,'ABP REC Calc'!$C$75:$C$138,'ABP REC Spend'!$D31,'ABP REC Calc'!$B$75:$B$138,'ABP REC Spend'!$E31)*$C31,
IF(AND(AE31&gt;0,(AF$4-$F31)=(1+$B31)),((AE31/$C31)-AE31)/1,
(IF(AND((AF$4-$F31)&lt;(1+$B31),(AF$4-$F31)&gt;1),AE31,0))))</f>
        <v>0</v>
      </c>
      <c r="AG31" s="246">
        <f>IF(AG$4=$F31+$B31,SUMIFS('ABP REC Calc'!#REF!,'ABP REC Calc'!$C$75:$C$138,'ABP REC Spend'!$D31,'ABP REC Calc'!$B$75:$B$138,'ABP REC Spend'!$E31)*$C31,
IF(AND(AF31&gt;0,(AG$4-$F31)=(1+$B31)),((AF31/$C31)-AF31)/1,
(IF(AND((AG$4-$F31)&lt;(1+$B31),(AG$4-$F31)&gt;1),AF31,0))))</f>
        <v>0</v>
      </c>
    </row>
    <row r="32" spans="2:33" ht="14.45" customHeight="1">
      <c r="B32" s="64">
        <v>0</v>
      </c>
      <c r="C32" s="64">
        <v>0.5</v>
      </c>
      <c r="D32" s="234" t="s">
        <v>206</v>
      </c>
      <c r="E32" s="231" t="s">
        <v>231</v>
      </c>
      <c r="F32" s="231">
        <f t="shared" si="2"/>
        <v>2028</v>
      </c>
      <c r="G32" s="231"/>
      <c r="H32" s="239" t="s">
        <v>26</v>
      </c>
      <c r="I32" s="246">
        <f>IF(I$4=$F32+$B32,SUMIFS('ABP REC Calc'!F$75:F$138,'ABP REC Calc'!$C$75:$C$138,'ABP REC Spend'!$D32,'ABP REC Calc'!$B$75:$B$138,'ABP REC Spend'!$E32)*$C32,
IF(AND(H32&gt;0,(I$4-$F32)=(1+$B32)),((H32/$C32)-H32)/1,
(IF(AND((I$4-$F32)&lt;(1+$B32),(I$4-$F32)&gt;1),H32,0))))</f>
        <v>0</v>
      </c>
      <c r="J32" s="246">
        <f>IF(J$4=$F32+$B32,SUMIFS('ABP REC Calc'!G$75:G$138,'ABP REC Calc'!$C$75:$C$138,'ABP REC Spend'!$D32,'ABP REC Calc'!$B$75:$B$138,'ABP REC Spend'!$E32)*$C32,
IF(AND(I32&gt;0,(J$4-$F32)=(1+$B32)),((I32/$C32)-I32)/1,
(IF(AND((J$4-$F32)&lt;(1+$B32),(J$4-$F32)&gt;1),I32,0))))</f>
        <v>0</v>
      </c>
      <c r="K32" s="246">
        <f>IF(K$4=$F32+$B32,SUMIFS('ABP REC Calc'!H$75:H$138,'ABP REC Calc'!$C$75:$C$138,'ABP REC Spend'!$D32,'ABP REC Calc'!$B$75:$B$138,'ABP REC Spend'!$E32)*$C32,
IF(AND(J32&gt;0,(K$4-$F32)=(1+$B32)),((J32/$C32)-J32)/1,
(IF(AND((K$4-$F32)&lt;(1+$B32),(K$4-$F32)&gt;1),J32,0))))</f>
        <v>0</v>
      </c>
      <c r="L32" s="246">
        <f>IF(L$4=$F32+$B32,SUMIFS('ABP REC Calc'!I$75:I$138,'ABP REC Calc'!$C$75:$C$138,'ABP REC Spend'!$D32,'ABP REC Calc'!$B$75:$B$138,'ABP REC Spend'!$E32)*$C32,
IF(AND(K32&gt;0,(L$4-$F32)=(1+$B32)),((K32/$C32)-K32)/1,
(IF(AND((L$4-$F32)&lt;(1+$B32),(L$4-$F32)&gt;1),K32,0))))</f>
        <v>0</v>
      </c>
      <c r="M32" s="246">
        <f>IF(M$4=$F32+$B32,SUMIFS('ABP REC Calc'!J$75:J$138,'ABP REC Calc'!$C$75:$C$138,'ABP REC Spend'!$D32,'ABP REC Calc'!$B$75:$B$138,'ABP REC Spend'!$E32)*$C32,
IF(AND(L32&gt;0,(M$4-$F32)=(1+$B32)),((L32/$C32)-L32)/1,
(IF(AND((M$4-$F32)&lt;(1+$B32),(M$4-$F32)&gt;1),L32,0))))</f>
        <v>58742586.052537888</v>
      </c>
      <c r="N32" s="246">
        <f>IF(N$4=$F32+$B32,SUMIFS('ABP REC Calc'!K$75:K$138,'ABP REC Calc'!$C$75:$C$138,'ABP REC Spend'!$D32,'ABP REC Calc'!$B$75:$B$138,'ABP REC Spend'!$E32)*$C32,
IF(AND(M32&gt;0,(N$4-$F32)=(1+$B32)),((M32/$C32)-M32)/1,
(IF(AND((N$4-$F32)&lt;(1+$B32),(N$4-$F32)&gt;1),M32,0))))</f>
        <v>58742586.052537888</v>
      </c>
      <c r="O32" s="246">
        <f>IF(O$4=$F32+$B32,SUMIFS('ABP REC Calc'!L$75:L$138,'ABP REC Calc'!$C$75:$C$138,'ABP REC Spend'!$D32,'ABP REC Calc'!$B$75:$B$138,'ABP REC Spend'!$E32)*$C32,
IF(AND(N32&gt;0,(O$4-$F32)=(1+$B32)),((N32/$C32)-N32)/1,
(IF(AND((O$4-$F32)&lt;(1+$B32),(O$4-$F32)&gt;1),N32,0))))</f>
        <v>0</v>
      </c>
      <c r="P32" s="246">
        <f>IF(P$4=$F32+$B32,SUMIFS('ABP REC Calc'!M$75:M$138,'ABP REC Calc'!$C$75:$C$138,'ABP REC Spend'!$D32,'ABP REC Calc'!$B$75:$B$138,'ABP REC Spend'!$E32)*$C32,
IF(AND(O32&gt;0,(P$4-$F32)=(1+$B32)),((O32/$C32)-O32)/1,
(IF(AND((P$4-$F32)&lt;(1+$B32),(P$4-$F32)&gt;1),O32,0))))</f>
        <v>0</v>
      </c>
      <c r="Q32" s="246">
        <f>IF(Q$4=$F32+$B32,SUMIFS('ABP REC Calc'!N$75:N$138,'ABP REC Calc'!$C$75:$C$138,'ABP REC Spend'!$D32,'ABP REC Calc'!$B$75:$B$138,'ABP REC Spend'!$E32)*$C32,
IF(AND(P32&gt;0,(Q$4-$F32)=(1+$B32)),((P32/$C32)-P32)/1,
(IF(AND((Q$4-$F32)&lt;(1+$B32),(Q$4-$F32)&gt;1),P32,0))))</f>
        <v>0</v>
      </c>
      <c r="R32" s="246">
        <f>IF(R$4=$F32+$B32,SUMIFS('ABP REC Calc'!O$75:O$138,'ABP REC Calc'!$C$75:$C$138,'ABP REC Spend'!$D32,'ABP REC Calc'!$B$75:$B$138,'ABP REC Spend'!$E32)*$C32,
IF(AND(Q32&gt;0,(R$4-$F32)=(1+$B32)),((Q32/$C32)-Q32)/1,
(IF(AND((R$4-$F32)&lt;(1+$B32),(R$4-$F32)&gt;1),Q32,0))))</f>
        <v>0</v>
      </c>
      <c r="S32" s="246">
        <f>IF(S$4=$F32+$B32,SUMIFS('ABP REC Calc'!P$75:P$138,'ABP REC Calc'!$C$75:$C$138,'ABP REC Spend'!$D32,'ABP REC Calc'!$B$75:$B$138,'ABP REC Spend'!$E32)*$C32,
IF(AND(R32&gt;0,(S$4-$F32)=(1+$B32)),((R32/$C32)-R32)/1,
(IF(AND((S$4-$F32)&lt;(1+$B32),(S$4-$F32)&gt;1),R32,0))))</f>
        <v>0</v>
      </c>
      <c r="T32" s="246">
        <f>IF(T$4=$F32+$B32,SUMIFS('ABP REC Calc'!Q$75:Q$138,'ABP REC Calc'!$C$75:$C$138,'ABP REC Spend'!$D32,'ABP REC Calc'!$B$75:$B$138,'ABP REC Spend'!$E32)*$C32,
IF(AND(S32&gt;0,(T$4-$F32)=(1+$B32)),((S32/$C32)-S32)/1,
(IF(AND((T$4-$F32)&lt;(1+$B32),(T$4-$F32)&gt;1),S32,0))))</f>
        <v>0</v>
      </c>
      <c r="U32" s="246">
        <f>IF(U$4=$F32+$B32,SUMIFS('ABP REC Calc'!R$75:R$138,'ABP REC Calc'!$C$75:$C$138,'ABP REC Spend'!$D32,'ABP REC Calc'!$B$75:$B$138,'ABP REC Spend'!$E32)*$C32,
IF(AND(T32&gt;0,(U$4-$F32)=(1+$B32)),((T32/$C32)-T32)/1,
(IF(AND((U$4-$F32)&lt;(1+$B32),(U$4-$F32)&gt;1),T32,0))))</f>
        <v>0</v>
      </c>
      <c r="V32" s="246">
        <f>IF(V$4=$F32+$B32,SUMIFS('ABP REC Calc'!S$75:S$138,'ABP REC Calc'!$C$75:$C$138,'ABP REC Spend'!$D32,'ABP REC Calc'!$B$75:$B$138,'ABP REC Spend'!$E32)*$C32,
IF(AND(U32&gt;0,(V$4-$F32)=(1+$B32)),((U32/$C32)-U32)/1,
(IF(AND((V$4-$F32)&lt;(1+$B32),(V$4-$F32)&gt;1),U32,0))))</f>
        <v>0</v>
      </c>
      <c r="W32" s="246">
        <f>IF(W$4=$F32+$B32,SUMIFS('ABP REC Calc'!T$75:T$138,'ABP REC Calc'!$C$75:$C$138,'ABP REC Spend'!$D32,'ABP REC Calc'!$B$75:$B$138,'ABP REC Spend'!$E32)*$C32,
IF(AND(V32&gt;0,(W$4-$F32)=(1+$B32)),((V32/$C32)-V32)/1,
(IF(AND((W$4-$F32)&lt;(1+$B32),(W$4-$F32)&gt;1),V32,0))))</f>
        <v>0</v>
      </c>
      <c r="X32" s="246">
        <f>IF(X$4=$F32+$B32,SUMIFS('ABP REC Calc'!U$75:U$138,'ABP REC Calc'!$C$75:$C$138,'ABP REC Spend'!$D32,'ABP REC Calc'!$B$75:$B$138,'ABP REC Spend'!$E32)*$C32,
IF(AND(W32&gt;0,(X$4-$F32)=(1+$B32)),((W32/$C32)-W32)/1,
(IF(AND((X$4-$F32)&lt;(1+$B32),(X$4-$F32)&gt;1),W32,0))))</f>
        <v>0</v>
      </c>
      <c r="Y32" s="246">
        <f>IF(Y$4=$F32+$B32,SUMIFS('ABP REC Calc'!V$75:V$138,'ABP REC Calc'!$C$75:$C$138,'ABP REC Spend'!$D32,'ABP REC Calc'!$B$75:$B$138,'ABP REC Spend'!$E32)*$C32,
IF(AND(X32&gt;0,(Y$4-$F32)=(1+$B32)),((X32/$C32)-X32)/1,
(IF(AND((Y$4-$F32)&lt;(1+$B32),(Y$4-$F32)&gt;1),X32,0))))</f>
        <v>0</v>
      </c>
      <c r="Z32" s="246">
        <f>IF(Z$4=$F32+$B32,SUMIFS('ABP REC Calc'!W$75:W$138,'ABP REC Calc'!$C$75:$C$138,'ABP REC Spend'!$D32,'ABP REC Calc'!$B$75:$B$138,'ABP REC Spend'!$E32)*$C32,
IF(AND(Y32&gt;0,(Z$4-$F32)=(1+$B32)),((Y32/$C32)-Y32)/1,
(IF(AND((Z$4-$F32)&lt;(1+$B32),(Z$4-$F32)&gt;1),Y32,0))))</f>
        <v>0</v>
      </c>
      <c r="AA32" s="246">
        <f>IF(AA$4=$F32+$B32,SUMIFS('ABP REC Calc'!X$75:X$138,'ABP REC Calc'!$C$75:$C$138,'ABP REC Spend'!$D32,'ABP REC Calc'!$B$75:$B$138,'ABP REC Spend'!$E32)*$C32,
IF(AND(Z32&gt;0,(AA$4-$F32)=(1+$B32)),((Z32/$C32)-Z32)/1,
(IF(AND((AA$4-$F32)&lt;(1+$B32),(AA$4-$F32)&gt;1),Z32,0))))</f>
        <v>0</v>
      </c>
      <c r="AB32" s="246">
        <f>IF(AB$4=$F32+$B32,SUMIFS('ABP REC Calc'!Y$75:Y$138,'ABP REC Calc'!$C$75:$C$138,'ABP REC Spend'!$D32,'ABP REC Calc'!$B$75:$B$138,'ABP REC Spend'!$E32)*$C32,
IF(AND(AA32&gt;0,(AB$4-$F32)=(1+$B32)),((AA32/$C32)-AA32)/1,
(IF(AND((AB$4-$F32)&lt;(1+$B32),(AB$4-$F32)&gt;1),AA32,0))))</f>
        <v>0</v>
      </c>
      <c r="AC32" s="246">
        <f>IF(AC$4=$F32+$B32,SUMIFS('ABP REC Calc'!Z$75:Z$138,'ABP REC Calc'!$C$75:$C$138,'ABP REC Spend'!$D32,'ABP REC Calc'!$B$75:$B$138,'ABP REC Spend'!$E32)*$C32,
IF(AND(AB32&gt;0,(AC$4-$F32)=(1+$B32)),((AB32/$C32)-AB32)/1,
(IF(AND((AC$4-$F32)&lt;(1+$B32),(AC$4-$F32)&gt;1),AB32,0))))</f>
        <v>0</v>
      </c>
      <c r="AD32" s="246">
        <f>IF(AD$4=$F32+$B32,SUMIFS('ABP REC Calc'!AA$75:AA$138,'ABP REC Calc'!$C$75:$C$138,'ABP REC Spend'!$D32,'ABP REC Calc'!$B$75:$B$138,'ABP REC Spend'!$E32)*$C32,
IF(AND(AC32&gt;0,(AD$4-$F32)=(1+$B32)),((AC32/$C32)-AC32)/1,
(IF(AND((AD$4-$F32)&lt;(1+$B32),(AD$4-$F32)&gt;1),AC32,0))))</f>
        <v>0</v>
      </c>
      <c r="AE32" s="246">
        <f>IF(AE$4=$F32+$B32,SUMIFS('ABP REC Calc'!AB$75:AB$138,'ABP REC Calc'!$C$75:$C$138,'ABP REC Spend'!$D32,'ABP REC Calc'!$B$75:$B$138,'ABP REC Spend'!$E32)*$C32,
IF(AND(AD32&gt;0,(AE$4-$F32)=(1+$B32)),((AD32/$C32)-AD32)/1,
(IF(AND((AE$4-$F32)&lt;(1+$B32),(AE$4-$F32)&gt;1),AD32,0))))</f>
        <v>0</v>
      </c>
      <c r="AF32" s="246">
        <f>IF(AF$4=$F32+$B32,SUMIFS('ABP REC Calc'!AC$75:AC$138,'ABP REC Calc'!$C$75:$C$138,'ABP REC Spend'!$D32,'ABP REC Calc'!$B$75:$B$138,'ABP REC Spend'!$E32)*$C32,
IF(AND(AE32&gt;0,(AF$4-$F32)=(1+$B32)),((AE32/$C32)-AE32)/1,
(IF(AND((AF$4-$F32)&lt;(1+$B32),(AF$4-$F32)&gt;1),AE32,0))))</f>
        <v>0</v>
      </c>
      <c r="AG32" s="246">
        <f>IF(AG$4=$F32+$B32,SUMIFS('ABP REC Calc'!#REF!,'ABP REC Calc'!$C$75:$C$138,'ABP REC Spend'!$D32,'ABP REC Calc'!$B$75:$B$138,'ABP REC Spend'!$E32)*$C32,
IF(AND(AF32&gt;0,(AG$4-$F32)=(1+$B32)),((AF32/$C32)-AF32)/1,
(IF(AND((AG$4-$F32)&lt;(1+$B32),(AG$4-$F32)&gt;1),AF32,0))))</f>
        <v>0</v>
      </c>
    </row>
    <row r="33" spans="2:33" ht="14.45" customHeight="1">
      <c r="B33" s="64">
        <v>0</v>
      </c>
      <c r="C33" s="64">
        <v>0.5</v>
      </c>
      <c r="D33" s="234" t="s">
        <v>206</v>
      </c>
      <c r="E33" s="231" t="s">
        <v>231</v>
      </c>
      <c r="F33" s="231">
        <f t="shared" si="2"/>
        <v>2029</v>
      </c>
      <c r="G33" s="231"/>
      <c r="H33" s="239" t="s">
        <v>27</v>
      </c>
      <c r="I33" s="246">
        <f>IF(I$4=$F33+$B33,SUMIFS('ABP REC Calc'!F$75:F$138,'ABP REC Calc'!$C$75:$C$138,'ABP REC Spend'!$D33,'ABP REC Calc'!$B$75:$B$138,'ABP REC Spend'!$E33)*$C33,
IF(AND(H33&gt;0,(I$4-$F33)=(1+$B33)),((H33/$C33)-H33)/1,
(IF(AND((I$4-$F33)&lt;(1+$B33),(I$4-$F33)&gt;1),H33,0))))</f>
        <v>0</v>
      </c>
      <c r="J33" s="246">
        <f>IF(J$4=$F33+$B33,SUMIFS('ABP REC Calc'!G$75:G$138,'ABP REC Calc'!$C$75:$C$138,'ABP REC Spend'!$D33,'ABP REC Calc'!$B$75:$B$138,'ABP REC Spend'!$E33)*$C33,
IF(AND(I33&gt;0,(J$4-$F33)=(1+$B33)),((I33/$C33)-I33)/1,
(IF(AND((J$4-$F33)&lt;(1+$B33),(J$4-$F33)&gt;1),I33,0))))</f>
        <v>0</v>
      </c>
      <c r="K33" s="246">
        <f>IF(K$4=$F33+$B33,SUMIFS('ABP REC Calc'!H$75:H$138,'ABP REC Calc'!$C$75:$C$138,'ABP REC Spend'!$D33,'ABP REC Calc'!$B$75:$B$138,'ABP REC Spend'!$E33)*$C33,
IF(AND(J33&gt;0,(K$4-$F33)=(1+$B33)),((J33/$C33)-J33)/1,
(IF(AND((K$4-$F33)&lt;(1+$B33),(K$4-$F33)&gt;1),J33,0))))</f>
        <v>0</v>
      </c>
      <c r="L33" s="246">
        <f>IF(L$4=$F33+$B33,SUMIFS('ABP REC Calc'!I$75:I$138,'ABP REC Calc'!$C$75:$C$138,'ABP REC Spend'!$D33,'ABP REC Calc'!$B$75:$B$138,'ABP REC Spend'!$E33)*$C33,
IF(AND(K33&gt;0,(L$4-$F33)=(1+$B33)),((K33/$C33)-K33)/1,
(IF(AND((L$4-$F33)&lt;(1+$B33),(L$4-$F33)&gt;1),K33,0))))</f>
        <v>0</v>
      </c>
      <c r="M33" s="246">
        <f>IF(M$4=$F33+$B33,SUMIFS('ABP REC Calc'!J$75:J$138,'ABP REC Calc'!$C$75:$C$138,'ABP REC Spend'!$D33,'ABP REC Calc'!$B$75:$B$138,'ABP REC Spend'!$E33)*$C33,
IF(AND(L33&gt;0,(M$4-$F33)=(1+$B33)),((L33/$C33)-L33)/1,
(IF(AND((M$4-$F33)&lt;(1+$B33),(M$4-$F33)&gt;1),L33,0))))</f>
        <v>0</v>
      </c>
      <c r="N33" s="246">
        <f>IF(N$4=$F33+$B33,SUMIFS('ABP REC Calc'!K$75:K$138,'ABP REC Calc'!$C$75:$C$138,'ABP REC Spend'!$D33,'ABP REC Calc'!$B$75:$B$138,'ABP REC Spend'!$E33)*$C33,
IF(AND(M33&gt;0,(N$4-$F33)=(1+$B33)),((M33/$C33)-M33)/1,
(IF(AND((N$4-$F33)&lt;(1+$B33),(N$4-$F33)&gt;1),M33,0))))</f>
        <v>56392882.610436365</v>
      </c>
      <c r="O33" s="246">
        <f>IF(O$4=$F33+$B33,SUMIFS('ABP REC Calc'!L$75:L$138,'ABP REC Calc'!$C$75:$C$138,'ABP REC Spend'!$D33,'ABP REC Calc'!$B$75:$B$138,'ABP REC Spend'!$E33)*$C33,
IF(AND(N33&gt;0,(O$4-$F33)=(1+$B33)),((N33/$C33)-N33)/1,
(IF(AND((O$4-$F33)&lt;(1+$B33),(O$4-$F33)&gt;1),N33,0))))</f>
        <v>56392882.610436365</v>
      </c>
      <c r="P33" s="246">
        <f>IF(P$4=$F33+$B33,SUMIFS('ABP REC Calc'!M$75:M$138,'ABP REC Calc'!$C$75:$C$138,'ABP REC Spend'!$D33,'ABP REC Calc'!$B$75:$B$138,'ABP REC Spend'!$E33)*$C33,
IF(AND(O33&gt;0,(P$4-$F33)=(1+$B33)),((O33/$C33)-O33)/1,
(IF(AND((P$4-$F33)&lt;(1+$B33),(P$4-$F33)&gt;1),O33,0))))</f>
        <v>0</v>
      </c>
      <c r="Q33" s="246">
        <f>IF(Q$4=$F33+$B33,SUMIFS('ABP REC Calc'!N$75:N$138,'ABP REC Calc'!$C$75:$C$138,'ABP REC Spend'!$D33,'ABP REC Calc'!$B$75:$B$138,'ABP REC Spend'!$E33)*$C33,
IF(AND(P33&gt;0,(Q$4-$F33)=(1+$B33)),((P33/$C33)-P33)/1,
(IF(AND((Q$4-$F33)&lt;(1+$B33),(Q$4-$F33)&gt;1),P33,0))))</f>
        <v>0</v>
      </c>
      <c r="R33" s="246">
        <f>IF(R$4=$F33+$B33,SUMIFS('ABP REC Calc'!O$75:O$138,'ABP REC Calc'!$C$75:$C$138,'ABP REC Spend'!$D33,'ABP REC Calc'!$B$75:$B$138,'ABP REC Spend'!$E33)*$C33,
IF(AND(Q33&gt;0,(R$4-$F33)=(1+$B33)),((Q33/$C33)-Q33)/1,
(IF(AND((R$4-$F33)&lt;(1+$B33),(R$4-$F33)&gt;1),Q33,0))))</f>
        <v>0</v>
      </c>
      <c r="S33" s="246">
        <f>IF(S$4=$F33+$B33,SUMIFS('ABP REC Calc'!P$75:P$138,'ABP REC Calc'!$C$75:$C$138,'ABP REC Spend'!$D33,'ABP REC Calc'!$B$75:$B$138,'ABP REC Spend'!$E33)*$C33,
IF(AND(R33&gt;0,(S$4-$F33)=(1+$B33)),((R33/$C33)-R33)/1,
(IF(AND((S$4-$F33)&lt;(1+$B33),(S$4-$F33)&gt;1),R33,0))))</f>
        <v>0</v>
      </c>
      <c r="T33" s="246">
        <f>IF(T$4=$F33+$B33,SUMIFS('ABP REC Calc'!Q$75:Q$138,'ABP REC Calc'!$C$75:$C$138,'ABP REC Spend'!$D33,'ABP REC Calc'!$B$75:$B$138,'ABP REC Spend'!$E33)*$C33,
IF(AND(S33&gt;0,(T$4-$F33)=(1+$B33)),((S33/$C33)-S33)/1,
(IF(AND((T$4-$F33)&lt;(1+$B33),(T$4-$F33)&gt;1),S33,0))))</f>
        <v>0</v>
      </c>
      <c r="U33" s="246">
        <f>IF(U$4=$F33+$B33,SUMIFS('ABP REC Calc'!R$75:R$138,'ABP REC Calc'!$C$75:$C$138,'ABP REC Spend'!$D33,'ABP REC Calc'!$B$75:$B$138,'ABP REC Spend'!$E33)*$C33,
IF(AND(T33&gt;0,(U$4-$F33)=(1+$B33)),((T33/$C33)-T33)/1,
(IF(AND((U$4-$F33)&lt;(1+$B33),(U$4-$F33)&gt;1),T33,0))))</f>
        <v>0</v>
      </c>
      <c r="V33" s="246">
        <f>IF(V$4=$F33+$B33,SUMIFS('ABP REC Calc'!S$75:S$138,'ABP REC Calc'!$C$75:$C$138,'ABP REC Spend'!$D33,'ABP REC Calc'!$B$75:$B$138,'ABP REC Spend'!$E33)*$C33,
IF(AND(U33&gt;0,(V$4-$F33)=(1+$B33)),((U33/$C33)-U33)/1,
(IF(AND((V$4-$F33)&lt;(1+$B33),(V$4-$F33)&gt;1),U33,0))))</f>
        <v>0</v>
      </c>
      <c r="W33" s="246">
        <f>IF(W$4=$F33+$B33,SUMIFS('ABP REC Calc'!T$75:T$138,'ABP REC Calc'!$C$75:$C$138,'ABP REC Spend'!$D33,'ABP REC Calc'!$B$75:$B$138,'ABP REC Spend'!$E33)*$C33,
IF(AND(V33&gt;0,(W$4-$F33)=(1+$B33)),((V33/$C33)-V33)/1,
(IF(AND((W$4-$F33)&lt;(1+$B33),(W$4-$F33)&gt;1),V33,0))))</f>
        <v>0</v>
      </c>
      <c r="X33" s="246">
        <f>IF(X$4=$F33+$B33,SUMIFS('ABP REC Calc'!U$75:U$138,'ABP REC Calc'!$C$75:$C$138,'ABP REC Spend'!$D33,'ABP REC Calc'!$B$75:$B$138,'ABP REC Spend'!$E33)*$C33,
IF(AND(W33&gt;0,(X$4-$F33)=(1+$B33)),((W33/$C33)-W33)/1,
(IF(AND((X$4-$F33)&lt;(1+$B33),(X$4-$F33)&gt;1),W33,0))))</f>
        <v>0</v>
      </c>
      <c r="Y33" s="246">
        <f>IF(Y$4=$F33+$B33,SUMIFS('ABP REC Calc'!V$75:V$138,'ABP REC Calc'!$C$75:$C$138,'ABP REC Spend'!$D33,'ABP REC Calc'!$B$75:$B$138,'ABP REC Spend'!$E33)*$C33,
IF(AND(X33&gt;0,(Y$4-$F33)=(1+$B33)),((X33/$C33)-X33)/1,
(IF(AND((Y$4-$F33)&lt;(1+$B33),(Y$4-$F33)&gt;1),X33,0))))</f>
        <v>0</v>
      </c>
      <c r="Z33" s="246">
        <f>IF(Z$4=$F33+$B33,SUMIFS('ABP REC Calc'!W$75:W$138,'ABP REC Calc'!$C$75:$C$138,'ABP REC Spend'!$D33,'ABP REC Calc'!$B$75:$B$138,'ABP REC Spend'!$E33)*$C33,
IF(AND(Y33&gt;0,(Z$4-$F33)=(1+$B33)),((Y33/$C33)-Y33)/1,
(IF(AND((Z$4-$F33)&lt;(1+$B33),(Z$4-$F33)&gt;1),Y33,0))))</f>
        <v>0</v>
      </c>
      <c r="AA33" s="246">
        <f>IF(AA$4=$F33+$B33,SUMIFS('ABP REC Calc'!X$75:X$138,'ABP REC Calc'!$C$75:$C$138,'ABP REC Spend'!$D33,'ABP REC Calc'!$B$75:$B$138,'ABP REC Spend'!$E33)*$C33,
IF(AND(Z33&gt;0,(AA$4-$F33)=(1+$B33)),((Z33/$C33)-Z33)/1,
(IF(AND((AA$4-$F33)&lt;(1+$B33),(AA$4-$F33)&gt;1),Z33,0))))</f>
        <v>0</v>
      </c>
      <c r="AB33" s="246">
        <f>IF(AB$4=$F33+$B33,SUMIFS('ABP REC Calc'!Y$75:Y$138,'ABP REC Calc'!$C$75:$C$138,'ABP REC Spend'!$D33,'ABP REC Calc'!$B$75:$B$138,'ABP REC Spend'!$E33)*$C33,
IF(AND(AA33&gt;0,(AB$4-$F33)=(1+$B33)),((AA33/$C33)-AA33)/1,
(IF(AND((AB$4-$F33)&lt;(1+$B33),(AB$4-$F33)&gt;1),AA33,0))))</f>
        <v>0</v>
      </c>
      <c r="AC33" s="246">
        <f>IF(AC$4=$F33+$B33,SUMIFS('ABP REC Calc'!Z$75:Z$138,'ABP REC Calc'!$C$75:$C$138,'ABP REC Spend'!$D33,'ABP REC Calc'!$B$75:$B$138,'ABP REC Spend'!$E33)*$C33,
IF(AND(AB33&gt;0,(AC$4-$F33)=(1+$B33)),((AB33/$C33)-AB33)/1,
(IF(AND((AC$4-$F33)&lt;(1+$B33),(AC$4-$F33)&gt;1),AB33,0))))</f>
        <v>0</v>
      </c>
      <c r="AD33" s="246">
        <f>IF(AD$4=$F33+$B33,SUMIFS('ABP REC Calc'!AA$75:AA$138,'ABP REC Calc'!$C$75:$C$138,'ABP REC Spend'!$D33,'ABP REC Calc'!$B$75:$B$138,'ABP REC Spend'!$E33)*$C33,
IF(AND(AC33&gt;0,(AD$4-$F33)=(1+$B33)),((AC33/$C33)-AC33)/1,
(IF(AND((AD$4-$F33)&lt;(1+$B33),(AD$4-$F33)&gt;1),AC33,0))))</f>
        <v>0</v>
      </c>
      <c r="AE33" s="246">
        <f>IF(AE$4=$F33+$B33,SUMIFS('ABP REC Calc'!AB$75:AB$138,'ABP REC Calc'!$C$75:$C$138,'ABP REC Spend'!$D33,'ABP REC Calc'!$B$75:$B$138,'ABP REC Spend'!$E33)*$C33,
IF(AND(AD33&gt;0,(AE$4-$F33)=(1+$B33)),((AD33/$C33)-AD33)/1,
(IF(AND((AE$4-$F33)&lt;(1+$B33),(AE$4-$F33)&gt;1),AD33,0))))</f>
        <v>0</v>
      </c>
      <c r="AF33" s="246">
        <f>IF(AF$4=$F33+$B33,SUMIFS('ABP REC Calc'!AC$75:AC$138,'ABP REC Calc'!$C$75:$C$138,'ABP REC Spend'!$D33,'ABP REC Calc'!$B$75:$B$138,'ABP REC Spend'!$E33)*$C33,
IF(AND(AE33&gt;0,(AF$4-$F33)=(1+$B33)),((AE33/$C33)-AE33)/1,
(IF(AND((AF$4-$F33)&lt;(1+$B33),(AF$4-$F33)&gt;1),AE33,0))))</f>
        <v>0</v>
      </c>
      <c r="AG33" s="246">
        <f>IF(AG$4=$F33+$B33,SUMIFS('ABP REC Calc'!#REF!,'ABP REC Calc'!$C$75:$C$138,'ABP REC Spend'!$D33,'ABP REC Calc'!$B$75:$B$138,'ABP REC Spend'!$E33)*$C33,
IF(AND(AF33&gt;0,(AG$4-$F33)=(1+$B33)),((AF33/$C33)-AF33)/1,
(IF(AND((AG$4-$F33)&lt;(1+$B33),(AG$4-$F33)&gt;1),AF33,0))))</f>
        <v>0</v>
      </c>
    </row>
    <row r="34" spans="2:33" ht="14.45" customHeight="1">
      <c r="B34" s="64">
        <v>0</v>
      </c>
      <c r="C34" s="64">
        <v>0.5</v>
      </c>
      <c r="D34" s="234" t="s">
        <v>206</v>
      </c>
      <c r="E34" s="231" t="s">
        <v>231</v>
      </c>
      <c r="F34" s="231">
        <f t="shared" si="2"/>
        <v>2030</v>
      </c>
      <c r="G34" s="231"/>
      <c r="H34" s="239" t="s">
        <v>28</v>
      </c>
      <c r="I34" s="246">
        <f>IF(I$4=$F34+$B34,SUMIFS('ABP REC Calc'!F$75:F$138,'ABP REC Calc'!$C$75:$C$138,'ABP REC Spend'!$D34,'ABP REC Calc'!$B$75:$B$138,'ABP REC Spend'!$E34)*$C34,
IF(AND(H34&gt;0,(I$4-$F34)=(1+$B34)),((H34/$C34)-H34)/1,
(IF(AND((I$4-$F34)&lt;(1+$B34),(I$4-$F34)&gt;1),H34,0))))</f>
        <v>0</v>
      </c>
      <c r="J34" s="246">
        <f>IF(J$4=$F34+$B34,SUMIFS('ABP REC Calc'!G$75:G$138,'ABP REC Calc'!$C$75:$C$138,'ABP REC Spend'!$D34,'ABP REC Calc'!$B$75:$B$138,'ABP REC Spend'!$E34)*$C34,
IF(AND(I34&gt;0,(J$4-$F34)=(1+$B34)),((I34/$C34)-I34)/1,
(IF(AND((J$4-$F34)&lt;(1+$B34),(J$4-$F34)&gt;1),I34,0))))</f>
        <v>0</v>
      </c>
      <c r="K34" s="246">
        <f>IF(K$4=$F34+$B34,SUMIFS('ABP REC Calc'!H$75:H$138,'ABP REC Calc'!$C$75:$C$138,'ABP REC Spend'!$D34,'ABP REC Calc'!$B$75:$B$138,'ABP REC Spend'!$E34)*$C34,
IF(AND(J34&gt;0,(K$4-$F34)=(1+$B34)),((J34/$C34)-J34)/1,
(IF(AND((K$4-$F34)&lt;(1+$B34),(K$4-$F34)&gt;1),J34,0))))</f>
        <v>0</v>
      </c>
      <c r="L34" s="246">
        <f>IF(L$4=$F34+$B34,SUMIFS('ABP REC Calc'!I$75:I$138,'ABP REC Calc'!$C$75:$C$138,'ABP REC Spend'!$D34,'ABP REC Calc'!$B$75:$B$138,'ABP REC Spend'!$E34)*$C34,
IF(AND(K34&gt;0,(L$4-$F34)=(1+$B34)),((K34/$C34)-K34)/1,
(IF(AND((L$4-$F34)&lt;(1+$B34),(L$4-$F34)&gt;1),K34,0))))</f>
        <v>0</v>
      </c>
      <c r="M34" s="246">
        <f>IF(M$4=$F34+$B34,SUMIFS('ABP REC Calc'!J$75:J$138,'ABP REC Calc'!$C$75:$C$138,'ABP REC Spend'!$D34,'ABP REC Calc'!$B$75:$B$138,'ABP REC Spend'!$E34)*$C34,
IF(AND(L34&gt;0,(M$4-$F34)=(1+$B34)),((L34/$C34)-L34)/1,
(IF(AND((M$4-$F34)&lt;(1+$B34),(M$4-$F34)&gt;1),L34,0))))</f>
        <v>0</v>
      </c>
      <c r="N34" s="246">
        <f>IF(N$4=$F34+$B34,SUMIFS('ABP REC Calc'!K$75:K$138,'ABP REC Calc'!$C$75:$C$138,'ABP REC Spend'!$D34,'ABP REC Calc'!$B$75:$B$138,'ABP REC Spend'!$E34)*$C34,
IF(AND(M34&gt;0,(N$4-$F34)=(1+$B34)),((M34/$C34)-M34)/1,
(IF(AND((N$4-$F34)&lt;(1+$B34),(N$4-$F34)&gt;1),M34,0))))</f>
        <v>0</v>
      </c>
      <c r="O34" s="246">
        <f>IF(O$4=$F34+$B34,SUMIFS('ABP REC Calc'!L$75:L$138,'ABP REC Calc'!$C$75:$C$138,'ABP REC Spend'!$D34,'ABP REC Calc'!$B$75:$B$138,'ABP REC Spend'!$E34)*$C34,
IF(AND(N34&gt;0,(O$4-$F34)=(1+$B34)),((N34/$C34)-N34)/1,
(IF(AND((O$4-$F34)&lt;(1+$B34),(O$4-$F34)&gt;1),N34,0))))</f>
        <v>54137167.306018911</v>
      </c>
      <c r="P34" s="246">
        <f>IF(P$4=$F34+$B34,SUMIFS('ABP REC Calc'!M$75:M$138,'ABP REC Calc'!$C$75:$C$138,'ABP REC Spend'!$D34,'ABP REC Calc'!$B$75:$B$138,'ABP REC Spend'!$E34)*$C34,
IF(AND(O34&gt;0,(P$4-$F34)=(1+$B34)),((O34/$C34)-O34)/1,
(IF(AND((P$4-$F34)&lt;(1+$B34),(P$4-$F34)&gt;1),O34,0))))</f>
        <v>54137167.306018911</v>
      </c>
      <c r="Q34" s="246">
        <f>IF(Q$4=$F34+$B34,SUMIFS('ABP REC Calc'!N$75:N$138,'ABP REC Calc'!$C$75:$C$138,'ABP REC Spend'!$D34,'ABP REC Calc'!$B$75:$B$138,'ABP REC Spend'!$E34)*$C34,
IF(AND(P34&gt;0,(Q$4-$F34)=(1+$B34)),((P34/$C34)-P34)/1,
(IF(AND((Q$4-$F34)&lt;(1+$B34),(Q$4-$F34)&gt;1),P34,0))))</f>
        <v>0</v>
      </c>
      <c r="R34" s="246">
        <f>IF(R$4=$F34+$B34,SUMIFS('ABP REC Calc'!O$75:O$138,'ABP REC Calc'!$C$75:$C$138,'ABP REC Spend'!$D34,'ABP REC Calc'!$B$75:$B$138,'ABP REC Spend'!$E34)*$C34,
IF(AND(Q34&gt;0,(R$4-$F34)=(1+$B34)),((Q34/$C34)-Q34)/1,
(IF(AND((R$4-$F34)&lt;(1+$B34),(R$4-$F34)&gt;1),Q34,0))))</f>
        <v>0</v>
      </c>
      <c r="S34" s="246">
        <f>IF(S$4=$F34+$B34,SUMIFS('ABP REC Calc'!P$75:P$138,'ABP REC Calc'!$C$75:$C$138,'ABP REC Spend'!$D34,'ABP REC Calc'!$B$75:$B$138,'ABP REC Spend'!$E34)*$C34,
IF(AND(R34&gt;0,(S$4-$F34)=(1+$B34)),((R34/$C34)-R34)/1,
(IF(AND((S$4-$F34)&lt;(1+$B34),(S$4-$F34)&gt;1),R34,0))))</f>
        <v>0</v>
      </c>
      <c r="T34" s="246">
        <f>IF(T$4=$F34+$B34,SUMIFS('ABP REC Calc'!Q$75:Q$138,'ABP REC Calc'!$C$75:$C$138,'ABP REC Spend'!$D34,'ABP REC Calc'!$B$75:$B$138,'ABP REC Spend'!$E34)*$C34,
IF(AND(S34&gt;0,(T$4-$F34)=(1+$B34)),((S34/$C34)-S34)/1,
(IF(AND((T$4-$F34)&lt;(1+$B34),(T$4-$F34)&gt;1),S34,0))))</f>
        <v>0</v>
      </c>
      <c r="U34" s="246">
        <f>IF(U$4=$F34+$B34,SUMIFS('ABP REC Calc'!R$75:R$138,'ABP REC Calc'!$C$75:$C$138,'ABP REC Spend'!$D34,'ABP REC Calc'!$B$75:$B$138,'ABP REC Spend'!$E34)*$C34,
IF(AND(T34&gt;0,(U$4-$F34)=(1+$B34)),((T34/$C34)-T34)/1,
(IF(AND((U$4-$F34)&lt;(1+$B34),(U$4-$F34)&gt;1),T34,0))))</f>
        <v>0</v>
      </c>
      <c r="V34" s="246">
        <f>IF(V$4=$F34+$B34,SUMIFS('ABP REC Calc'!S$75:S$138,'ABP REC Calc'!$C$75:$C$138,'ABP REC Spend'!$D34,'ABP REC Calc'!$B$75:$B$138,'ABP REC Spend'!$E34)*$C34,
IF(AND(U34&gt;0,(V$4-$F34)=(1+$B34)),((U34/$C34)-U34)/1,
(IF(AND((V$4-$F34)&lt;(1+$B34),(V$4-$F34)&gt;1),U34,0))))</f>
        <v>0</v>
      </c>
      <c r="W34" s="246">
        <f>IF(W$4=$F34+$B34,SUMIFS('ABP REC Calc'!T$75:T$138,'ABP REC Calc'!$C$75:$C$138,'ABP REC Spend'!$D34,'ABP REC Calc'!$B$75:$B$138,'ABP REC Spend'!$E34)*$C34,
IF(AND(V34&gt;0,(W$4-$F34)=(1+$B34)),((V34/$C34)-V34)/1,
(IF(AND((W$4-$F34)&lt;(1+$B34),(W$4-$F34)&gt;1),V34,0))))</f>
        <v>0</v>
      </c>
      <c r="X34" s="246">
        <f>IF(X$4=$F34+$B34,SUMIFS('ABP REC Calc'!U$75:U$138,'ABP REC Calc'!$C$75:$C$138,'ABP REC Spend'!$D34,'ABP REC Calc'!$B$75:$B$138,'ABP REC Spend'!$E34)*$C34,
IF(AND(W34&gt;0,(X$4-$F34)=(1+$B34)),((W34/$C34)-W34)/1,
(IF(AND((X$4-$F34)&lt;(1+$B34),(X$4-$F34)&gt;1),W34,0))))</f>
        <v>0</v>
      </c>
      <c r="Y34" s="246">
        <f>IF(Y$4=$F34+$B34,SUMIFS('ABP REC Calc'!V$75:V$138,'ABP REC Calc'!$C$75:$C$138,'ABP REC Spend'!$D34,'ABP REC Calc'!$B$75:$B$138,'ABP REC Spend'!$E34)*$C34,
IF(AND(X34&gt;0,(Y$4-$F34)=(1+$B34)),((X34/$C34)-X34)/1,
(IF(AND((Y$4-$F34)&lt;(1+$B34),(Y$4-$F34)&gt;1),X34,0))))</f>
        <v>0</v>
      </c>
      <c r="Z34" s="246">
        <f>IF(Z$4=$F34+$B34,SUMIFS('ABP REC Calc'!W$75:W$138,'ABP REC Calc'!$C$75:$C$138,'ABP REC Spend'!$D34,'ABP REC Calc'!$B$75:$B$138,'ABP REC Spend'!$E34)*$C34,
IF(AND(Y34&gt;0,(Z$4-$F34)=(1+$B34)),((Y34/$C34)-Y34)/1,
(IF(AND((Z$4-$F34)&lt;(1+$B34),(Z$4-$F34)&gt;1),Y34,0))))</f>
        <v>0</v>
      </c>
      <c r="AA34" s="246">
        <f>IF(AA$4=$F34+$B34,SUMIFS('ABP REC Calc'!X$75:X$138,'ABP REC Calc'!$C$75:$C$138,'ABP REC Spend'!$D34,'ABP REC Calc'!$B$75:$B$138,'ABP REC Spend'!$E34)*$C34,
IF(AND(Z34&gt;0,(AA$4-$F34)=(1+$B34)),((Z34/$C34)-Z34)/1,
(IF(AND((AA$4-$F34)&lt;(1+$B34),(AA$4-$F34)&gt;1),Z34,0))))</f>
        <v>0</v>
      </c>
      <c r="AB34" s="246">
        <f>IF(AB$4=$F34+$B34,SUMIFS('ABP REC Calc'!Y$75:Y$138,'ABP REC Calc'!$C$75:$C$138,'ABP REC Spend'!$D34,'ABP REC Calc'!$B$75:$B$138,'ABP REC Spend'!$E34)*$C34,
IF(AND(AA34&gt;0,(AB$4-$F34)=(1+$B34)),((AA34/$C34)-AA34)/1,
(IF(AND((AB$4-$F34)&lt;(1+$B34),(AB$4-$F34)&gt;1),AA34,0))))</f>
        <v>0</v>
      </c>
      <c r="AC34" s="246">
        <f>IF(AC$4=$F34+$B34,SUMIFS('ABP REC Calc'!Z$75:Z$138,'ABP REC Calc'!$C$75:$C$138,'ABP REC Spend'!$D34,'ABP REC Calc'!$B$75:$B$138,'ABP REC Spend'!$E34)*$C34,
IF(AND(AB34&gt;0,(AC$4-$F34)=(1+$B34)),((AB34/$C34)-AB34)/1,
(IF(AND((AC$4-$F34)&lt;(1+$B34),(AC$4-$F34)&gt;1),AB34,0))))</f>
        <v>0</v>
      </c>
      <c r="AD34" s="246">
        <f>IF(AD$4=$F34+$B34,SUMIFS('ABP REC Calc'!AA$75:AA$138,'ABP REC Calc'!$C$75:$C$138,'ABP REC Spend'!$D34,'ABP REC Calc'!$B$75:$B$138,'ABP REC Spend'!$E34)*$C34,
IF(AND(AC34&gt;0,(AD$4-$F34)=(1+$B34)),((AC34/$C34)-AC34)/1,
(IF(AND((AD$4-$F34)&lt;(1+$B34),(AD$4-$F34)&gt;1),AC34,0))))</f>
        <v>0</v>
      </c>
      <c r="AE34" s="246">
        <f>IF(AE$4=$F34+$B34,SUMIFS('ABP REC Calc'!AB$75:AB$138,'ABP REC Calc'!$C$75:$C$138,'ABP REC Spend'!$D34,'ABP REC Calc'!$B$75:$B$138,'ABP REC Spend'!$E34)*$C34,
IF(AND(AD34&gt;0,(AE$4-$F34)=(1+$B34)),((AD34/$C34)-AD34)/1,
(IF(AND((AE$4-$F34)&lt;(1+$B34),(AE$4-$F34)&gt;1),AD34,0))))</f>
        <v>0</v>
      </c>
      <c r="AF34" s="246">
        <f>IF(AF$4=$F34+$B34,SUMIFS('ABP REC Calc'!AC$75:AC$138,'ABP REC Calc'!$C$75:$C$138,'ABP REC Spend'!$D34,'ABP REC Calc'!$B$75:$B$138,'ABP REC Spend'!$E34)*$C34,
IF(AND(AE34&gt;0,(AF$4-$F34)=(1+$B34)),((AE34/$C34)-AE34)/1,
(IF(AND((AF$4-$F34)&lt;(1+$B34),(AF$4-$F34)&gt;1),AE34,0))))</f>
        <v>0</v>
      </c>
      <c r="AG34" s="246">
        <f>IF(AG$4=$F34+$B34,SUMIFS('ABP REC Calc'!#REF!,'ABP REC Calc'!$C$75:$C$138,'ABP REC Spend'!$D34,'ABP REC Calc'!$B$75:$B$138,'ABP REC Spend'!$E34)*$C34,
IF(AND(AF34&gt;0,(AG$4-$F34)=(1+$B34)),((AF34/$C34)-AF34)/1,
(IF(AND((AG$4-$F34)&lt;(1+$B34),(AG$4-$F34)&gt;1),AF34,0))))</f>
        <v>0</v>
      </c>
    </row>
    <row r="35" spans="2:33" ht="14.45" customHeight="1">
      <c r="B35" s="64">
        <v>0</v>
      </c>
      <c r="C35" s="64">
        <v>0.5</v>
      </c>
      <c r="D35" s="234" t="s">
        <v>206</v>
      </c>
      <c r="E35" s="231" t="s">
        <v>231</v>
      </c>
      <c r="F35" s="231">
        <f t="shared" si="2"/>
        <v>2031</v>
      </c>
      <c r="G35" s="231"/>
      <c r="H35" s="239" t="s">
        <v>29</v>
      </c>
      <c r="I35" s="246">
        <f>IF(I$4=$F35+$B35,SUMIFS('ABP REC Calc'!F$75:F$138,'ABP REC Calc'!$C$75:$C$138,'ABP REC Spend'!$D35,'ABP REC Calc'!$B$75:$B$138,'ABP REC Spend'!$E35)*$C35,
IF(AND(H35&gt;0,(I$4-$F35)=(1+$B35)),((H35/$C35)-H35)/1,
(IF(AND((I$4-$F35)&lt;(1+$B35),(I$4-$F35)&gt;1),H35,0))))</f>
        <v>0</v>
      </c>
      <c r="J35" s="246">
        <f>IF(J$4=$F35+$B35,SUMIFS('ABP REC Calc'!G$75:G$138,'ABP REC Calc'!$C$75:$C$138,'ABP REC Spend'!$D35,'ABP REC Calc'!$B$75:$B$138,'ABP REC Spend'!$E35)*$C35,
IF(AND(I35&gt;0,(J$4-$F35)=(1+$B35)),((I35/$C35)-I35)/1,
(IF(AND((J$4-$F35)&lt;(1+$B35),(J$4-$F35)&gt;1),I35,0))))</f>
        <v>0</v>
      </c>
      <c r="K35" s="246">
        <f>IF(K$4=$F35+$B35,SUMIFS('ABP REC Calc'!H$75:H$138,'ABP REC Calc'!$C$75:$C$138,'ABP REC Spend'!$D35,'ABP REC Calc'!$B$75:$B$138,'ABP REC Spend'!$E35)*$C35,
IF(AND(J35&gt;0,(K$4-$F35)=(1+$B35)),((J35/$C35)-J35)/1,
(IF(AND((K$4-$F35)&lt;(1+$B35),(K$4-$F35)&gt;1),J35,0))))</f>
        <v>0</v>
      </c>
      <c r="L35" s="246">
        <f>IF(L$4=$F35+$B35,SUMIFS('ABP REC Calc'!I$75:I$138,'ABP REC Calc'!$C$75:$C$138,'ABP REC Spend'!$D35,'ABP REC Calc'!$B$75:$B$138,'ABP REC Spend'!$E35)*$C35,
IF(AND(K35&gt;0,(L$4-$F35)=(1+$B35)),((K35/$C35)-K35)/1,
(IF(AND((L$4-$F35)&lt;(1+$B35),(L$4-$F35)&gt;1),K35,0))))</f>
        <v>0</v>
      </c>
      <c r="M35" s="246">
        <f>IF(M$4=$F35+$B35,SUMIFS('ABP REC Calc'!J$75:J$138,'ABP REC Calc'!$C$75:$C$138,'ABP REC Spend'!$D35,'ABP REC Calc'!$B$75:$B$138,'ABP REC Spend'!$E35)*$C35,
IF(AND(L35&gt;0,(M$4-$F35)=(1+$B35)),((L35/$C35)-L35)/1,
(IF(AND((M$4-$F35)&lt;(1+$B35),(M$4-$F35)&gt;1),L35,0))))</f>
        <v>0</v>
      </c>
      <c r="N35" s="246">
        <f>IF(N$4=$F35+$B35,SUMIFS('ABP REC Calc'!K$75:K$138,'ABP REC Calc'!$C$75:$C$138,'ABP REC Spend'!$D35,'ABP REC Calc'!$B$75:$B$138,'ABP REC Spend'!$E35)*$C35,
IF(AND(M35&gt;0,(N$4-$F35)=(1+$B35)),((M35/$C35)-M35)/1,
(IF(AND((N$4-$F35)&lt;(1+$B35),(N$4-$F35)&gt;1),M35,0))))</f>
        <v>0</v>
      </c>
      <c r="O35" s="246">
        <f>IF(O$4=$F35+$B35,SUMIFS('ABP REC Calc'!L$75:L$138,'ABP REC Calc'!$C$75:$C$138,'ABP REC Spend'!$D35,'ABP REC Calc'!$B$75:$B$138,'ABP REC Spend'!$E35)*$C35,
IF(AND(N35&gt;0,(O$4-$F35)=(1+$B35)),((N35/$C35)-N35)/1,
(IF(AND((O$4-$F35)&lt;(1+$B35),(O$4-$F35)&gt;1),N35,0))))</f>
        <v>0</v>
      </c>
      <c r="P35" s="246">
        <f>IF(P$4=$F35+$B35,SUMIFS('ABP REC Calc'!M$75:M$138,'ABP REC Calc'!$C$75:$C$138,'ABP REC Spend'!$D35,'ABP REC Calc'!$B$75:$B$138,'ABP REC Spend'!$E35)*$C35,
IF(AND(O35&gt;0,(P$4-$F35)=(1+$B35)),((O35/$C35)-O35)/1,
(IF(AND((P$4-$F35)&lt;(1+$B35),(P$4-$F35)&gt;1),O35,0))))</f>
        <v>51971680.613778152</v>
      </c>
      <c r="Q35" s="246">
        <f>IF(Q$4=$F35+$B35,SUMIFS('ABP REC Calc'!N$75:N$138,'ABP REC Calc'!$C$75:$C$138,'ABP REC Spend'!$D35,'ABP REC Calc'!$B$75:$B$138,'ABP REC Spend'!$E35)*$C35,
IF(AND(P35&gt;0,(Q$4-$F35)=(1+$B35)),((P35/$C35)-P35)/1,
(IF(AND((Q$4-$F35)&lt;(1+$B35),(Q$4-$F35)&gt;1),P35,0))))</f>
        <v>51971680.613778152</v>
      </c>
      <c r="R35" s="246">
        <f>IF(R$4=$F35+$B35,SUMIFS('ABP REC Calc'!O$75:O$138,'ABP REC Calc'!$C$75:$C$138,'ABP REC Spend'!$D35,'ABP REC Calc'!$B$75:$B$138,'ABP REC Spend'!$E35)*$C35,
IF(AND(Q35&gt;0,(R$4-$F35)=(1+$B35)),((Q35/$C35)-Q35)/1,
(IF(AND((R$4-$F35)&lt;(1+$B35),(R$4-$F35)&gt;1),Q35,0))))</f>
        <v>0</v>
      </c>
      <c r="S35" s="246">
        <f>IF(S$4=$F35+$B35,SUMIFS('ABP REC Calc'!P$75:P$138,'ABP REC Calc'!$C$75:$C$138,'ABP REC Spend'!$D35,'ABP REC Calc'!$B$75:$B$138,'ABP REC Spend'!$E35)*$C35,
IF(AND(R35&gt;0,(S$4-$F35)=(1+$B35)),((R35/$C35)-R35)/1,
(IF(AND((S$4-$F35)&lt;(1+$B35),(S$4-$F35)&gt;1),R35,0))))</f>
        <v>0</v>
      </c>
      <c r="T35" s="246">
        <f>IF(T$4=$F35+$B35,SUMIFS('ABP REC Calc'!Q$75:Q$138,'ABP REC Calc'!$C$75:$C$138,'ABP REC Spend'!$D35,'ABP REC Calc'!$B$75:$B$138,'ABP REC Spend'!$E35)*$C35,
IF(AND(S35&gt;0,(T$4-$F35)=(1+$B35)),((S35/$C35)-S35)/1,
(IF(AND((T$4-$F35)&lt;(1+$B35),(T$4-$F35)&gt;1),S35,0))))</f>
        <v>0</v>
      </c>
      <c r="U35" s="246">
        <f>IF(U$4=$F35+$B35,SUMIFS('ABP REC Calc'!R$75:R$138,'ABP REC Calc'!$C$75:$C$138,'ABP REC Spend'!$D35,'ABP REC Calc'!$B$75:$B$138,'ABP REC Spend'!$E35)*$C35,
IF(AND(T35&gt;0,(U$4-$F35)=(1+$B35)),((T35/$C35)-T35)/1,
(IF(AND((U$4-$F35)&lt;(1+$B35),(U$4-$F35)&gt;1),T35,0))))</f>
        <v>0</v>
      </c>
      <c r="V35" s="246">
        <f>IF(V$4=$F35+$B35,SUMIFS('ABP REC Calc'!S$75:S$138,'ABP REC Calc'!$C$75:$C$138,'ABP REC Spend'!$D35,'ABP REC Calc'!$B$75:$B$138,'ABP REC Spend'!$E35)*$C35,
IF(AND(U35&gt;0,(V$4-$F35)=(1+$B35)),((U35/$C35)-U35)/1,
(IF(AND((V$4-$F35)&lt;(1+$B35),(V$4-$F35)&gt;1),U35,0))))</f>
        <v>0</v>
      </c>
      <c r="W35" s="246">
        <f>IF(W$4=$F35+$B35,SUMIFS('ABP REC Calc'!T$75:T$138,'ABP REC Calc'!$C$75:$C$138,'ABP REC Spend'!$D35,'ABP REC Calc'!$B$75:$B$138,'ABP REC Spend'!$E35)*$C35,
IF(AND(V35&gt;0,(W$4-$F35)=(1+$B35)),((V35/$C35)-V35)/1,
(IF(AND((W$4-$F35)&lt;(1+$B35),(W$4-$F35)&gt;1),V35,0))))</f>
        <v>0</v>
      </c>
      <c r="X35" s="246">
        <f>IF(X$4=$F35+$B35,SUMIFS('ABP REC Calc'!U$75:U$138,'ABP REC Calc'!$C$75:$C$138,'ABP REC Spend'!$D35,'ABP REC Calc'!$B$75:$B$138,'ABP REC Spend'!$E35)*$C35,
IF(AND(W35&gt;0,(X$4-$F35)=(1+$B35)),((W35/$C35)-W35)/1,
(IF(AND((X$4-$F35)&lt;(1+$B35),(X$4-$F35)&gt;1),W35,0))))</f>
        <v>0</v>
      </c>
      <c r="Y35" s="246">
        <f>IF(Y$4=$F35+$B35,SUMIFS('ABP REC Calc'!V$75:V$138,'ABP REC Calc'!$C$75:$C$138,'ABP REC Spend'!$D35,'ABP REC Calc'!$B$75:$B$138,'ABP REC Spend'!$E35)*$C35,
IF(AND(X35&gt;0,(Y$4-$F35)=(1+$B35)),((X35/$C35)-X35)/1,
(IF(AND((Y$4-$F35)&lt;(1+$B35),(Y$4-$F35)&gt;1),X35,0))))</f>
        <v>0</v>
      </c>
      <c r="Z35" s="246">
        <f>IF(Z$4=$F35+$B35,SUMIFS('ABP REC Calc'!W$75:W$138,'ABP REC Calc'!$C$75:$C$138,'ABP REC Spend'!$D35,'ABP REC Calc'!$B$75:$B$138,'ABP REC Spend'!$E35)*$C35,
IF(AND(Y35&gt;0,(Z$4-$F35)=(1+$B35)),((Y35/$C35)-Y35)/1,
(IF(AND((Z$4-$F35)&lt;(1+$B35),(Z$4-$F35)&gt;1),Y35,0))))</f>
        <v>0</v>
      </c>
      <c r="AA35" s="246">
        <f>IF(AA$4=$F35+$B35,SUMIFS('ABP REC Calc'!X$75:X$138,'ABP REC Calc'!$C$75:$C$138,'ABP REC Spend'!$D35,'ABP REC Calc'!$B$75:$B$138,'ABP REC Spend'!$E35)*$C35,
IF(AND(Z35&gt;0,(AA$4-$F35)=(1+$B35)),((Z35/$C35)-Z35)/1,
(IF(AND((AA$4-$F35)&lt;(1+$B35),(AA$4-$F35)&gt;1),Z35,0))))</f>
        <v>0</v>
      </c>
      <c r="AB35" s="246">
        <f>IF(AB$4=$F35+$B35,SUMIFS('ABP REC Calc'!Y$75:Y$138,'ABP REC Calc'!$C$75:$C$138,'ABP REC Spend'!$D35,'ABP REC Calc'!$B$75:$B$138,'ABP REC Spend'!$E35)*$C35,
IF(AND(AA35&gt;0,(AB$4-$F35)=(1+$B35)),((AA35/$C35)-AA35)/1,
(IF(AND((AB$4-$F35)&lt;(1+$B35),(AB$4-$F35)&gt;1),AA35,0))))</f>
        <v>0</v>
      </c>
      <c r="AC35" s="246">
        <f>IF(AC$4=$F35+$B35,SUMIFS('ABP REC Calc'!Z$75:Z$138,'ABP REC Calc'!$C$75:$C$138,'ABP REC Spend'!$D35,'ABP REC Calc'!$B$75:$B$138,'ABP REC Spend'!$E35)*$C35,
IF(AND(AB35&gt;0,(AC$4-$F35)=(1+$B35)),((AB35/$C35)-AB35)/1,
(IF(AND((AC$4-$F35)&lt;(1+$B35),(AC$4-$F35)&gt;1),AB35,0))))</f>
        <v>0</v>
      </c>
      <c r="AD35" s="246">
        <f>IF(AD$4=$F35+$B35,SUMIFS('ABP REC Calc'!AA$75:AA$138,'ABP REC Calc'!$C$75:$C$138,'ABP REC Spend'!$D35,'ABP REC Calc'!$B$75:$B$138,'ABP REC Spend'!$E35)*$C35,
IF(AND(AC35&gt;0,(AD$4-$F35)=(1+$B35)),((AC35/$C35)-AC35)/1,
(IF(AND((AD$4-$F35)&lt;(1+$B35),(AD$4-$F35)&gt;1),AC35,0))))</f>
        <v>0</v>
      </c>
      <c r="AE35" s="246">
        <f>IF(AE$4=$F35+$B35,SUMIFS('ABP REC Calc'!AB$75:AB$138,'ABP REC Calc'!$C$75:$C$138,'ABP REC Spend'!$D35,'ABP REC Calc'!$B$75:$B$138,'ABP REC Spend'!$E35)*$C35,
IF(AND(AD35&gt;0,(AE$4-$F35)=(1+$B35)),((AD35/$C35)-AD35)/1,
(IF(AND((AE$4-$F35)&lt;(1+$B35),(AE$4-$F35)&gt;1),AD35,0))))</f>
        <v>0</v>
      </c>
      <c r="AF35" s="246">
        <f>IF(AF$4=$F35+$B35,SUMIFS('ABP REC Calc'!AC$75:AC$138,'ABP REC Calc'!$C$75:$C$138,'ABP REC Spend'!$D35,'ABP REC Calc'!$B$75:$B$138,'ABP REC Spend'!$E35)*$C35,
IF(AND(AE35&gt;0,(AF$4-$F35)=(1+$B35)),((AE35/$C35)-AE35)/1,
(IF(AND((AF$4-$F35)&lt;(1+$B35),(AF$4-$F35)&gt;1),AE35,0))))</f>
        <v>0</v>
      </c>
      <c r="AG35" s="246">
        <f>IF(AG$4=$F35+$B35,SUMIFS('ABP REC Calc'!#REF!,'ABP REC Calc'!$C$75:$C$138,'ABP REC Spend'!$D35,'ABP REC Calc'!$B$75:$B$138,'ABP REC Spend'!$E35)*$C35,
IF(AND(AF35&gt;0,(AG$4-$F35)=(1+$B35)),((AF35/$C35)-AF35)/1,
(IF(AND((AG$4-$F35)&lt;(1+$B35),(AG$4-$F35)&gt;1),AF35,0))))</f>
        <v>0</v>
      </c>
    </row>
    <row r="36" spans="2:33" ht="14.45" customHeight="1">
      <c r="B36" s="64">
        <v>0</v>
      </c>
      <c r="C36" s="64">
        <v>0.5</v>
      </c>
      <c r="D36" s="234" t="s">
        <v>206</v>
      </c>
      <c r="E36" s="231" t="s">
        <v>231</v>
      </c>
      <c r="F36" s="231">
        <f t="shared" si="2"/>
        <v>2032</v>
      </c>
      <c r="G36" s="231"/>
      <c r="H36" s="239" t="s">
        <v>30</v>
      </c>
      <c r="I36" s="246">
        <f>IF(I$4=$F36+$B36,SUMIFS('ABP REC Calc'!F$75:F$138,'ABP REC Calc'!$C$75:$C$138,'ABP REC Spend'!$D36,'ABP REC Calc'!$B$75:$B$138,'ABP REC Spend'!$E36)*$C36,
IF(AND(H36&gt;0,(I$4-$F36)=(1+$B36)),((H36/$C36)-H36)/1,
(IF(AND((I$4-$F36)&lt;(1+$B36),(I$4-$F36)&gt;1),H36,0))))</f>
        <v>0</v>
      </c>
      <c r="J36" s="246">
        <f>IF(J$4=$F36+$B36,SUMIFS('ABP REC Calc'!G$75:G$138,'ABP REC Calc'!$C$75:$C$138,'ABP REC Spend'!$D36,'ABP REC Calc'!$B$75:$B$138,'ABP REC Spend'!$E36)*$C36,
IF(AND(I36&gt;0,(J$4-$F36)=(1+$B36)),((I36/$C36)-I36)/1,
(IF(AND((J$4-$F36)&lt;(1+$B36),(J$4-$F36)&gt;1),I36,0))))</f>
        <v>0</v>
      </c>
      <c r="K36" s="246">
        <f>IF(K$4=$F36+$B36,SUMIFS('ABP REC Calc'!H$75:H$138,'ABP REC Calc'!$C$75:$C$138,'ABP REC Spend'!$D36,'ABP REC Calc'!$B$75:$B$138,'ABP REC Spend'!$E36)*$C36,
IF(AND(J36&gt;0,(K$4-$F36)=(1+$B36)),((J36/$C36)-J36)/1,
(IF(AND((K$4-$F36)&lt;(1+$B36),(K$4-$F36)&gt;1),J36,0))))</f>
        <v>0</v>
      </c>
      <c r="L36" s="246">
        <f>IF(L$4=$F36+$B36,SUMIFS('ABP REC Calc'!I$75:I$138,'ABP REC Calc'!$C$75:$C$138,'ABP REC Spend'!$D36,'ABP REC Calc'!$B$75:$B$138,'ABP REC Spend'!$E36)*$C36,
IF(AND(K36&gt;0,(L$4-$F36)=(1+$B36)),((K36/$C36)-K36)/1,
(IF(AND((L$4-$F36)&lt;(1+$B36),(L$4-$F36)&gt;1),K36,0))))</f>
        <v>0</v>
      </c>
      <c r="M36" s="246">
        <f>IF(M$4=$F36+$B36,SUMIFS('ABP REC Calc'!J$75:J$138,'ABP REC Calc'!$C$75:$C$138,'ABP REC Spend'!$D36,'ABP REC Calc'!$B$75:$B$138,'ABP REC Spend'!$E36)*$C36,
IF(AND(L36&gt;0,(M$4-$F36)=(1+$B36)),((L36/$C36)-L36)/1,
(IF(AND((M$4-$F36)&lt;(1+$B36),(M$4-$F36)&gt;1),L36,0))))</f>
        <v>0</v>
      </c>
      <c r="N36" s="246">
        <f>IF(N$4=$F36+$B36,SUMIFS('ABP REC Calc'!K$75:K$138,'ABP REC Calc'!$C$75:$C$138,'ABP REC Spend'!$D36,'ABP REC Calc'!$B$75:$B$138,'ABP REC Spend'!$E36)*$C36,
IF(AND(M36&gt;0,(N$4-$F36)=(1+$B36)),((M36/$C36)-M36)/1,
(IF(AND((N$4-$F36)&lt;(1+$B36),(N$4-$F36)&gt;1),M36,0))))</f>
        <v>0</v>
      </c>
      <c r="O36" s="246">
        <f>IF(O$4=$F36+$B36,SUMIFS('ABP REC Calc'!L$75:L$138,'ABP REC Calc'!$C$75:$C$138,'ABP REC Spend'!$D36,'ABP REC Calc'!$B$75:$B$138,'ABP REC Spend'!$E36)*$C36,
IF(AND(N36&gt;0,(O$4-$F36)=(1+$B36)),((N36/$C36)-N36)/1,
(IF(AND((O$4-$F36)&lt;(1+$B36),(O$4-$F36)&gt;1),N36,0))))</f>
        <v>0</v>
      </c>
      <c r="P36" s="246">
        <f>IF(P$4=$F36+$B36,SUMIFS('ABP REC Calc'!M$75:M$138,'ABP REC Calc'!$C$75:$C$138,'ABP REC Spend'!$D36,'ABP REC Calc'!$B$75:$B$138,'ABP REC Spend'!$E36)*$C36,
IF(AND(O36&gt;0,(P$4-$F36)=(1+$B36)),((O36/$C36)-O36)/1,
(IF(AND((P$4-$F36)&lt;(1+$B36),(P$4-$F36)&gt;1),O36,0))))</f>
        <v>0</v>
      </c>
      <c r="Q36" s="246">
        <f>IF(Q$4=$F36+$B36,SUMIFS('ABP REC Calc'!N$75:N$138,'ABP REC Calc'!$C$75:$C$138,'ABP REC Spend'!$D36,'ABP REC Calc'!$B$75:$B$138,'ABP REC Spend'!$E36)*$C36,
IF(AND(P36&gt;0,(Q$4-$F36)=(1+$B36)),((P36/$C36)-P36)/1,
(IF(AND((Q$4-$F36)&lt;(1+$B36),(Q$4-$F36)&gt;1),P36,0))))</f>
        <v>49892813.389227018</v>
      </c>
      <c r="R36" s="246">
        <f>IF(R$4=$F36+$B36,SUMIFS('ABP REC Calc'!O$75:O$138,'ABP REC Calc'!$C$75:$C$138,'ABP REC Spend'!$D36,'ABP REC Calc'!$B$75:$B$138,'ABP REC Spend'!$E36)*$C36,
IF(AND(Q36&gt;0,(R$4-$F36)=(1+$B36)),((Q36/$C36)-Q36)/1,
(IF(AND((R$4-$F36)&lt;(1+$B36),(R$4-$F36)&gt;1),Q36,0))))</f>
        <v>49892813.389227018</v>
      </c>
      <c r="S36" s="246">
        <f>IF(S$4=$F36+$B36,SUMIFS('ABP REC Calc'!P$75:P$138,'ABP REC Calc'!$C$75:$C$138,'ABP REC Spend'!$D36,'ABP REC Calc'!$B$75:$B$138,'ABP REC Spend'!$E36)*$C36,
IF(AND(R36&gt;0,(S$4-$F36)=(1+$B36)),((R36/$C36)-R36)/1,
(IF(AND((S$4-$F36)&lt;(1+$B36),(S$4-$F36)&gt;1),R36,0))))</f>
        <v>0</v>
      </c>
      <c r="T36" s="246">
        <f>IF(T$4=$F36+$B36,SUMIFS('ABP REC Calc'!Q$75:Q$138,'ABP REC Calc'!$C$75:$C$138,'ABP REC Spend'!$D36,'ABP REC Calc'!$B$75:$B$138,'ABP REC Spend'!$E36)*$C36,
IF(AND(S36&gt;0,(T$4-$F36)=(1+$B36)),((S36/$C36)-S36)/1,
(IF(AND((T$4-$F36)&lt;(1+$B36),(T$4-$F36)&gt;1),S36,0))))</f>
        <v>0</v>
      </c>
      <c r="U36" s="246">
        <f>IF(U$4=$F36+$B36,SUMIFS('ABP REC Calc'!R$75:R$138,'ABP REC Calc'!$C$75:$C$138,'ABP REC Spend'!$D36,'ABP REC Calc'!$B$75:$B$138,'ABP REC Spend'!$E36)*$C36,
IF(AND(T36&gt;0,(U$4-$F36)=(1+$B36)),((T36/$C36)-T36)/1,
(IF(AND((U$4-$F36)&lt;(1+$B36),(U$4-$F36)&gt;1),T36,0))))</f>
        <v>0</v>
      </c>
      <c r="V36" s="246">
        <f>IF(V$4=$F36+$B36,SUMIFS('ABP REC Calc'!S$75:S$138,'ABP REC Calc'!$C$75:$C$138,'ABP REC Spend'!$D36,'ABP REC Calc'!$B$75:$B$138,'ABP REC Spend'!$E36)*$C36,
IF(AND(U36&gt;0,(V$4-$F36)=(1+$B36)),((U36/$C36)-U36)/1,
(IF(AND((V$4-$F36)&lt;(1+$B36),(V$4-$F36)&gt;1),U36,0))))</f>
        <v>0</v>
      </c>
      <c r="W36" s="246">
        <f>IF(W$4=$F36+$B36,SUMIFS('ABP REC Calc'!T$75:T$138,'ABP REC Calc'!$C$75:$C$138,'ABP REC Spend'!$D36,'ABP REC Calc'!$B$75:$B$138,'ABP REC Spend'!$E36)*$C36,
IF(AND(V36&gt;0,(W$4-$F36)=(1+$B36)),((V36/$C36)-V36)/1,
(IF(AND((W$4-$F36)&lt;(1+$B36),(W$4-$F36)&gt;1),V36,0))))</f>
        <v>0</v>
      </c>
      <c r="X36" s="246">
        <f>IF(X$4=$F36+$B36,SUMIFS('ABP REC Calc'!U$75:U$138,'ABP REC Calc'!$C$75:$C$138,'ABP REC Spend'!$D36,'ABP REC Calc'!$B$75:$B$138,'ABP REC Spend'!$E36)*$C36,
IF(AND(W36&gt;0,(X$4-$F36)=(1+$B36)),((W36/$C36)-W36)/1,
(IF(AND((X$4-$F36)&lt;(1+$B36),(X$4-$F36)&gt;1),W36,0))))</f>
        <v>0</v>
      </c>
      <c r="Y36" s="246">
        <f>IF(Y$4=$F36+$B36,SUMIFS('ABP REC Calc'!V$75:V$138,'ABP REC Calc'!$C$75:$C$138,'ABP REC Spend'!$D36,'ABP REC Calc'!$B$75:$B$138,'ABP REC Spend'!$E36)*$C36,
IF(AND(X36&gt;0,(Y$4-$F36)=(1+$B36)),((X36/$C36)-X36)/1,
(IF(AND((Y$4-$F36)&lt;(1+$B36),(Y$4-$F36)&gt;1),X36,0))))</f>
        <v>0</v>
      </c>
      <c r="Z36" s="246">
        <f>IF(Z$4=$F36+$B36,SUMIFS('ABP REC Calc'!W$75:W$138,'ABP REC Calc'!$C$75:$C$138,'ABP REC Spend'!$D36,'ABP REC Calc'!$B$75:$B$138,'ABP REC Spend'!$E36)*$C36,
IF(AND(Y36&gt;0,(Z$4-$F36)=(1+$B36)),((Y36/$C36)-Y36)/1,
(IF(AND((Z$4-$F36)&lt;(1+$B36),(Z$4-$F36)&gt;1),Y36,0))))</f>
        <v>0</v>
      </c>
      <c r="AA36" s="246">
        <f>IF(AA$4=$F36+$B36,SUMIFS('ABP REC Calc'!X$75:X$138,'ABP REC Calc'!$C$75:$C$138,'ABP REC Spend'!$D36,'ABP REC Calc'!$B$75:$B$138,'ABP REC Spend'!$E36)*$C36,
IF(AND(Z36&gt;0,(AA$4-$F36)=(1+$B36)),((Z36/$C36)-Z36)/1,
(IF(AND((AA$4-$F36)&lt;(1+$B36),(AA$4-$F36)&gt;1),Z36,0))))</f>
        <v>0</v>
      </c>
      <c r="AB36" s="246">
        <f>IF(AB$4=$F36+$B36,SUMIFS('ABP REC Calc'!Y$75:Y$138,'ABP REC Calc'!$C$75:$C$138,'ABP REC Spend'!$D36,'ABP REC Calc'!$B$75:$B$138,'ABP REC Spend'!$E36)*$C36,
IF(AND(AA36&gt;0,(AB$4-$F36)=(1+$B36)),((AA36/$C36)-AA36)/1,
(IF(AND((AB$4-$F36)&lt;(1+$B36),(AB$4-$F36)&gt;1),AA36,0))))</f>
        <v>0</v>
      </c>
      <c r="AC36" s="246">
        <f>IF(AC$4=$F36+$B36,SUMIFS('ABP REC Calc'!Z$75:Z$138,'ABP REC Calc'!$C$75:$C$138,'ABP REC Spend'!$D36,'ABP REC Calc'!$B$75:$B$138,'ABP REC Spend'!$E36)*$C36,
IF(AND(AB36&gt;0,(AC$4-$F36)=(1+$B36)),((AB36/$C36)-AB36)/1,
(IF(AND((AC$4-$F36)&lt;(1+$B36),(AC$4-$F36)&gt;1),AB36,0))))</f>
        <v>0</v>
      </c>
      <c r="AD36" s="246">
        <f>IF(AD$4=$F36+$B36,SUMIFS('ABP REC Calc'!AA$75:AA$138,'ABP REC Calc'!$C$75:$C$138,'ABP REC Spend'!$D36,'ABP REC Calc'!$B$75:$B$138,'ABP REC Spend'!$E36)*$C36,
IF(AND(AC36&gt;0,(AD$4-$F36)=(1+$B36)),((AC36/$C36)-AC36)/1,
(IF(AND((AD$4-$F36)&lt;(1+$B36),(AD$4-$F36)&gt;1),AC36,0))))</f>
        <v>0</v>
      </c>
      <c r="AE36" s="246">
        <f>IF(AE$4=$F36+$B36,SUMIFS('ABP REC Calc'!AB$75:AB$138,'ABP REC Calc'!$C$75:$C$138,'ABP REC Spend'!$D36,'ABP REC Calc'!$B$75:$B$138,'ABP REC Spend'!$E36)*$C36,
IF(AND(AD36&gt;0,(AE$4-$F36)=(1+$B36)),((AD36/$C36)-AD36)/1,
(IF(AND((AE$4-$F36)&lt;(1+$B36),(AE$4-$F36)&gt;1),AD36,0))))</f>
        <v>0</v>
      </c>
      <c r="AF36" s="246">
        <f>IF(AF$4=$F36+$B36,SUMIFS('ABP REC Calc'!AC$75:AC$138,'ABP REC Calc'!$C$75:$C$138,'ABP REC Spend'!$D36,'ABP REC Calc'!$B$75:$B$138,'ABP REC Spend'!$E36)*$C36,
IF(AND(AE36&gt;0,(AF$4-$F36)=(1+$B36)),((AE36/$C36)-AE36)/1,
(IF(AND((AF$4-$F36)&lt;(1+$B36),(AF$4-$F36)&gt;1),AE36,0))))</f>
        <v>0</v>
      </c>
      <c r="AG36" s="246">
        <f>IF(AG$4=$F36+$B36,SUMIFS('ABP REC Calc'!#REF!,'ABP REC Calc'!$C$75:$C$138,'ABP REC Spend'!$D36,'ABP REC Calc'!$B$75:$B$138,'ABP REC Spend'!$E36)*$C36,
IF(AND(AF36&gt;0,(AG$4-$F36)=(1+$B36)),((AF36/$C36)-AF36)/1,
(IF(AND((AG$4-$F36)&lt;(1+$B36),(AG$4-$F36)&gt;1),AF36,0))))</f>
        <v>0</v>
      </c>
    </row>
    <row r="37" spans="2:33" ht="14.45" customHeight="1">
      <c r="B37" s="64">
        <v>0</v>
      </c>
      <c r="C37" s="64">
        <v>0.5</v>
      </c>
      <c r="D37" s="234" t="s">
        <v>206</v>
      </c>
      <c r="E37" s="231" t="s">
        <v>231</v>
      </c>
      <c r="F37" s="231">
        <f t="shared" si="2"/>
        <v>2033</v>
      </c>
      <c r="G37" s="231"/>
      <c r="H37" s="239" t="s">
        <v>31</v>
      </c>
      <c r="I37" s="246">
        <f>IF(I$4=$F37+$B37,SUMIFS('ABP REC Calc'!F$75:F$138,'ABP REC Calc'!$C$75:$C$138,'ABP REC Spend'!$D37,'ABP REC Calc'!$B$75:$B$138,'ABP REC Spend'!$E37)*$C37,
IF(AND(H37&gt;0,(I$4-$F37)=(1+$B37)),((H37/$C37)-H37)/1,
(IF(AND((I$4-$F37)&lt;(1+$B37),(I$4-$F37)&gt;1),H37,0))))</f>
        <v>0</v>
      </c>
      <c r="J37" s="246">
        <f>IF(J$4=$F37+$B37,SUMIFS('ABP REC Calc'!G$75:G$138,'ABP REC Calc'!$C$75:$C$138,'ABP REC Spend'!$D37,'ABP REC Calc'!$B$75:$B$138,'ABP REC Spend'!$E37)*$C37,
IF(AND(I37&gt;0,(J$4-$F37)=(1+$B37)),((I37/$C37)-I37)/1,
(IF(AND((J$4-$F37)&lt;(1+$B37),(J$4-$F37)&gt;1),I37,0))))</f>
        <v>0</v>
      </c>
      <c r="K37" s="246">
        <f>IF(K$4=$F37+$B37,SUMIFS('ABP REC Calc'!H$75:H$138,'ABP REC Calc'!$C$75:$C$138,'ABP REC Spend'!$D37,'ABP REC Calc'!$B$75:$B$138,'ABP REC Spend'!$E37)*$C37,
IF(AND(J37&gt;0,(K$4-$F37)=(1+$B37)),((J37/$C37)-J37)/1,
(IF(AND((K$4-$F37)&lt;(1+$B37),(K$4-$F37)&gt;1),J37,0))))</f>
        <v>0</v>
      </c>
      <c r="L37" s="246">
        <f>IF(L$4=$F37+$B37,SUMIFS('ABP REC Calc'!I$75:I$138,'ABP REC Calc'!$C$75:$C$138,'ABP REC Spend'!$D37,'ABP REC Calc'!$B$75:$B$138,'ABP REC Spend'!$E37)*$C37,
IF(AND(K37&gt;0,(L$4-$F37)=(1+$B37)),((K37/$C37)-K37)/1,
(IF(AND((L$4-$F37)&lt;(1+$B37),(L$4-$F37)&gt;1),K37,0))))</f>
        <v>0</v>
      </c>
      <c r="M37" s="246">
        <f>IF(M$4=$F37+$B37,SUMIFS('ABP REC Calc'!J$75:J$138,'ABP REC Calc'!$C$75:$C$138,'ABP REC Spend'!$D37,'ABP REC Calc'!$B$75:$B$138,'ABP REC Spend'!$E37)*$C37,
IF(AND(L37&gt;0,(M$4-$F37)=(1+$B37)),((L37/$C37)-L37)/1,
(IF(AND((M$4-$F37)&lt;(1+$B37),(M$4-$F37)&gt;1),L37,0))))</f>
        <v>0</v>
      </c>
      <c r="N37" s="246">
        <f>IF(N$4=$F37+$B37,SUMIFS('ABP REC Calc'!K$75:K$138,'ABP REC Calc'!$C$75:$C$138,'ABP REC Spend'!$D37,'ABP REC Calc'!$B$75:$B$138,'ABP REC Spend'!$E37)*$C37,
IF(AND(M37&gt;0,(N$4-$F37)=(1+$B37)),((M37/$C37)-M37)/1,
(IF(AND((N$4-$F37)&lt;(1+$B37),(N$4-$F37)&gt;1),M37,0))))</f>
        <v>0</v>
      </c>
      <c r="O37" s="246">
        <f>IF(O$4=$F37+$B37,SUMIFS('ABP REC Calc'!L$75:L$138,'ABP REC Calc'!$C$75:$C$138,'ABP REC Spend'!$D37,'ABP REC Calc'!$B$75:$B$138,'ABP REC Spend'!$E37)*$C37,
IF(AND(N37&gt;0,(O$4-$F37)=(1+$B37)),((N37/$C37)-N37)/1,
(IF(AND((O$4-$F37)&lt;(1+$B37),(O$4-$F37)&gt;1),N37,0))))</f>
        <v>0</v>
      </c>
      <c r="P37" s="246">
        <f>IF(P$4=$F37+$B37,SUMIFS('ABP REC Calc'!M$75:M$138,'ABP REC Calc'!$C$75:$C$138,'ABP REC Spend'!$D37,'ABP REC Calc'!$B$75:$B$138,'ABP REC Spend'!$E37)*$C37,
IF(AND(O37&gt;0,(P$4-$F37)=(1+$B37)),((O37/$C37)-O37)/1,
(IF(AND((P$4-$F37)&lt;(1+$B37),(P$4-$F37)&gt;1),O37,0))))</f>
        <v>0</v>
      </c>
      <c r="Q37" s="246">
        <f>IF(Q$4=$F37+$B37,SUMIFS('ABP REC Calc'!N$75:N$138,'ABP REC Calc'!$C$75:$C$138,'ABP REC Spend'!$D37,'ABP REC Calc'!$B$75:$B$138,'ABP REC Spend'!$E37)*$C37,
IF(AND(P37&gt;0,(Q$4-$F37)=(1+$B37)),((P37/$C37)-P37)/1,
(IF(AND((Q$4-$F37)&lt;(1+$B37),(Q$4-$F37)&gt;1),P37,0))))</f>
        <v>0</v>
      </c>
      <c r="R37" s="246">
        <f>IF(R$4=$F37+$B37,SUMIFS('ABP REC Calc'!O$75:O$138,'ABP REC Calc'!$C$75:$C$138,'ABP REC Spend'!$D37,'ABP REC Calc'!$B$75:$B$138,'ABP REC Spend'!$E37)*$C37,
IF(AND(Q37&gt;0,(R$4-$F37)=(1+$B37)),((Q37/$C37)-Q37)/1,
(IF(AND((R$4-$F37)&lt;(1+$B37),(R$4-$F37)&gt;1),Q37,0))))</f>
        <v>47897100.853657946</v>
      </c>
      <c r="S37" s="246">
        <f>IF(S$4=$F37+$B37,SUMIFS('ABP REC Calc'!P$75:P$138,'ABP REC Calc'!$C$75:$C$138,'ABP REC Spend'!$D37,'ABP REC Calc'!$B$75:$B$138,'ABP REC Spend'!$E37)*$C37,
IF(AND(R37&gt;0,(S$4-$F37)=(1+$B37)),((R37/$C37)-R37)/1,
(IF(AND((S$4-$F37)&lt;(1+$B37),(S$4-$F37)&gt;1),R37,0))))</f>
        <v>47897100.853657946</v>
      </c>
      <c r="T37" s="246">
        <f>IF(T$4=$F37+$B37,SUMIFS('ABP REC Calc'!Q$75:Q$138,'ABP REC Calc'!$C$75:$C$138,'ABP REC Spend'!$D37,'ABP REC Calc'!$B$75:$B$138,'ABP REC Spend'!$E37)*$C37,
IF(AND(S37&gt;0,(T$4-$F37)=(1+$B37)),((S37/$C37)-S37)/1,
(IF(AND((T$4-$F37)&lt;(1+$B37),(T$4-$F37)&gt;1),S37,0))))</f>
        <v>0</v>
      </c>
      <c r="U37" s="246">
        <f>IF(U$4=$F37+$B37,SUMIFS('ABP REC Calc'!R$75:R$138,'ABP REC Calc'!$C$75:$C$138,'ABP REC Spend'!$D37,'ABP REC Calc'!$B$75:$B$138,'ABP REC Spend'!$E37)*$C37,
IF(AND(T37&gt;0,(U$4-$F37)=(1+$B37)),((T37/$C37)-T37)/1,
(IF(AND((U$4-$F37)&lt;(1+$B37),(U$4-$F37)&gt;1),T37,0))))</f>
        <v>0</v>
      </c>
      <c r="V37" s="246">
        <f>IF(V$4=$F37+$B37,SUMIFS('ABP REC Calc'!S$75:S$138,'ABP REC Calc'!$C$75:$C$138,'ABP REC Spend'!$D37,'ABP REC Calc'!$B$75:$B$138,'ABP REC Spend'!$E37)*$C37,
IF(AND(U37&gt;0,(V$4-$F37)=(1+$B37)),((U37/$C37)-U37)/1,
(IF(AND((V$4-$F37)&lt;(1+$B37),(V$4-$F37)&gt;1),U37,0))))</f>
        <v>0</v>
      </c>
      <c r="W37" s="246">
        <f>IF(W$4=$F37+$B37,SUMIFS('ABP REC Calc'!T$75:T$138,'ABP REC Calc'!$C$75:$C$138,'ABP REC Spend'!$D37,'ABP REC Calc'!$B$75:$B$138,'ABP REC Spend'!$E37)*$C37,
IF(AND(V37&gt;0,(W$4-$F37)=(1+$B37)),((V37/$C37)-V37)/1,
(IF(AND((W$4-$F37)&lt;(1+$B37),(W$4-$F37)&gt;1),V37,0))))</f>
        <v>0</v>
      </c>
      <c r="X37" s="246">
        <f>IF(X$4=$F37+$B37,SUMIFS('ABP REC Calc'!U$75:U$138,'ABP REC Calc'!$C$75:$C$138,'ABP REC Spend'!$D37,'ABP REC Calc'!$B$75:$B$138,'ABP REC Spend'!$E37)*$C37,
IF(AND(W37&gt;0,(X$4-$F37)=(1+$B37)),((W37/$C37)-W37)/1,
(IF(AND((X$4-$F37)&lt;(1+$B37),(X$4-$F37)&gt;1),W37,0))))</f>
        <v>0</v>
      </c>
      <c r="Y37" s="246">
        <f>IF(Y$4=$F37+$B37,SUMIFS('ABP REC Calc'!V$75:V$138,'ABP REC Calc'!$C$75:$C$138,'ABP REC Spend'!$D37,'ABP REC Calc'!$B$75:$B$138,'ABP REC Spend'!$E37)*$C37,
IF(AND(X37&gt;0,(Y$4-$F37)=(1+$B37)),((X37/$C37)-X37)/1,
(IF(AND((Y$4-$F37)&lt;(1+$B37),(Y$4-$F37)&gt;1),X37,0))))</f>
        <v>0</v>
      </c>
      <c r="Z37" s="246">
        <f>IF(Z$4=$F37+$B37,SUMIFS('ABP REC Calc'!W$75:W$138,'ABP REC Calc'!$C$75:$C$138,'ABP REC Spend'!$D37,'ABP REC Calc'!$B$75:$B$138,'ABP REC Spend'!$E37)*$C37,
IF(AND(Y37&gt;0,(Z$4-$F37)=(1+$B37)),((Y37/$C37)-Y37)/1,
(IF(AND((Z$4-$F37)&lt;(1+$B37),(Z$4-$F37)&gt;1),Y37,0))))</f>
        <v>0</v>
      </c>
      <c r="AA37" s="246">
        <f>IF(AA$4=$F37+$B37,SUMIFS('ABP REC Calc'!X$75:X$138,'ABP REC Calc'!$C$75:$C$138,'ABP REC Spend'!$D37,'ABP REC Calc'!$B$75:$B$138,'ABP REC Spend'!$E37)*$C37,
IF(AND(Z37&gt;0,(AA$4-$F37)=(1+$B37)),((Z37/$C37)-Z37)/1,
(IF(AND((AA$4-$F37)&lt;(1+$B37),(AA$4-$F37)&gt;1),Z37,0))))</f>
        <v>0</v>
      </c>
      <c r="AB37" s="246">
        <f>IF(AB$4=$F37+$B37,SUMIFS('ABP REC Calc'!Y$75:Y$138,'ABP REC Calc'!$C$75:$C$138,'ABP REC Spend'!$D37,'ABP REC Calc'!$B$75:$B$138,'ABP REC Spend'!$E37)*$C37,
IF(AND(AA37&gt;0,(AB$4-$F37)=(1+$B37)),((AA37/$C37)-AA37)/1,
(IF(AND((AB$4-$F37)&lt;(1+$B37),(AB$4-$F37)&gt;1),AA37,0))))</f>
        <v>0</v>
      </c>
      <c r="AC37" s="246">
        <f>IF(AC$4=$F37+$B37,SUMIFS('ABP REC Calc'!Z$75:Z$138,'ABP REC Calc'!$C$75:$C$138,'ABP REC Spend'!$D37,'ABP REC Calc'!$B$75:$B$138,'ABP REC Spend'!$E37)*$C37,
IF(AND(AB37&gt;0,(AC$4-$F37)=(1+$B37)),((AB37/$C37)-AB37)/1,
(IF(AND((AC$4-$F37)&lt;(1+$B37),(AC$4-$F37)&gt;1),AB37,0))))</f>
        <v>0</v>
      </c>
      <c r="AD37" s="246">
        <f>IF(AD$4=$F37+$B37,SUMIFS('ABP REC Calc'!AA$75:AA$138,'ABP REC Calc'!$C$75:$C$138,'ABP REC Spend'!$D37,'ABP REC Calc'!$B$75:$B$138,'ABP REC Spend'!$E37)*$C37,
IF(AND(AC37&gt;0,(AD$4-$F37)=(1+$B37)),((AC37/$C37)-AC37)/1,
(IF(AND((AD$4-$F37)&lt;(1+$B37),(AD$4-$F37)&gt;1),AC37,0))))</f>
        <v>0</v>
      </c>
      <c r="AE37" s="246">
        <f>IF(AE$4=$F37+$B37,SUMIFS('ABP REC Calc'!AB$75:AB$138,'ABP REC Calc'!$C$75:$C$138,'ABP REC Spend'!$D37,'ABP REC Calc'!$B$75:$B$138,'ABP REC Spend'!$E37)*$C37,
IF(AND(AD37&gt;0,(AE$4-$F37)=(1+$B37)),((AD37/$C37)-AD37)/1,
(IF(AND((AE$4-$F37)&lt;(1+$B37),(AE$4-$F37)&gt;1),AD37,0))))</f>
        <v>0</v>
      </c>
      <c r="AF37" s="246">
        <f>IF(AF$4=$F37+$B37,SUMIFS('ABP REC Calc'!AC$75:AC$138,'ABP REC Calc'!$C$75:$C$138,'ABP REC Spend'!$D37,'ABP REC Calc'!$B$75:$B$138,'ABP REC Spend'!$E37)*$C37,
IF(AND(AE37&gt;0,(AF$4-$F37)=(1+$B37)),((AE37/$C37)-AE37)/1,
(IF(AND((AF$4-$F37)&lt;(1+$B37),(AF$4-$F37)&gt;1),AE37,0))))</f>
        <v>0</v>
      </c>
      <c r="AG37" s="246">
        <f>IF(AG$4=$F37+$B37,SUMIFS('ABP REC Calc'!#REF!,'ABP REC Calc'!$C$75:$C$138,'ABP REC Spend'!$D37,'ABP REC Calc'!$B$75:$B$138,'ABP REC Spend'!$E37)*$C37,
IF(AND(AF37&gt;0,(AG$4-$F37)=(1+$B37)),((AF37/$C37)-AF37)/1,
(IF(AND((AG$4-$F37)&lt;(1+$B37),(AG$4-$F37)&gt;1),AF37,0))))</f>
        <v>0</v>
      </c>
    </row>
    <row r="38" spans="2:33" ht="14.45" customHeight="1">
      <c r="B38" s="64">
        <v>0</v>
      </c>
      <c r="C38" s="64">
        <v>0.5</v>
      </c>
      <c r="D38" s="234" t="s">
        <v>206</v>
      </c>
      <c r="E38" s="231" t="s">
        <v>231</v>
      </c>
      <c r="F38" s="231">
        <f t="shared" si="2"/>
        <v>2034</v>
      </c>
      <c r="G38" s="231"/>
      <c r="H38" s="239" t="s">
        <v>32</v>
      </c>
      <c r="I38" s="246">
        <f>IF(I$4=$F38+$B38,SUMIFS('ABP REC Calc'!F$75:F$138,'ABP REC Calc'!$C$75:$C$138,'ABP REC Spend'!$D38,'ABP REC Calc'!$B$75:$B$138,'ABP REC Spend'!$E38)*$C38,
IF(AND(H38&gt;0,(I$4-$F38)=(1+$B38)),((H38/$C38)-H38)/1,
(IF(AND((I$4-$F38)&lt;(1+$B38),(I$4-$F38)&gt;1),H38,0))))</f>
        <v>0</v>
      </c>
      <c r="J38" s="246">
        <f>IF(J$4=$F38+$B38,SUMIFS('ABP REC Calc'!G$75:G$138,'ABP REC Calc'!$C$75:$C$138,'ABP REC Spend'!$D38,'ABP REC Calc'!$B$75:$B$138,'ABP REC Spend'!$E38)*$C38,
IF(AND(I38&gt;0,(J$4-$F38)=(1+$B38)),((I38/$C38)-I38)/1,
(IF(AND((J$4-$F38)&lt;(1+$B38),(J$4-$F38)&gt;1),I38,0))))</f>
        <v>0</v>
      </c>
      <c r="K38" s="246">
        <f>IF(K$4=$F38+$B38,SUMIFS('ABP REC Calc'!H$75:H$138,'ABP REC Calc'!$C$75:$C$138,'ABP REC Spend'!$D38,'ABP REC Calc'!$B$75:$B$138,'ABP REC Spend'!$E38)*$C38,
IF(AND(J38&gt;0,(K$4-$F38)=(1+$B38)),((J38/$C38)-J38)/1,
(IF(AND((K$4-$F38)&lt;(1+$B38),(K$4-$F38)&gt;1),J38,0))))</f>
        <v>0</v>
      </c>
      <c r="L38" s="246">
        <f>IF(L$4=$F38+$B38,SUMIFS('ABP REC Calc'!I$75:I$138,'ABP REC Calc'!$C$75:$C$138,'ABP REC Spend'!$D38,'ABP REC Calc'!$B$75:$B$138,'ABP REC Spend'!$E38)*$C38,
IF(AND(K38&gt;0,(L$4-$F38)=(1+$B38)),((K38/$C38)-K38)/1,
(IF(AND((L$4-$F38)&lt;(1+$B38),(L$4-$F38)&gt;1),K38,0))))</f>
        <v>0</v>
      </c>
      <c r="M38" s="246">
        <f>IF(M$4=$F38+$B38,SUMIFS('ABP REC Calc'!J$75:J$138,'ABP REC Calc'!$C$75:$C$138,'ABP REC Spend'!$D38,'ABP REC Calc'!$B$75:$B$138,'ABP REC Spend'!$E38)*$C38,
IF(AND(L38&gt;0,(M$4-$F38)=(1+$B38)),((L38/$C38)-L38)/1,
(IF(AND((M$4-$F38)&lt;(1+$B38),(M$4-$F38)&gt;1),L38,0))))</f>
        <v>0</v>
      </c>
      <c r="N38" s="246">
        <f>IF(N$4=$F38+$B38,SUMIFS('ABP REC Calc'!K$75:K$138,'ABP REC Calc'!$C$75:$C$138,'ABP REC Spend'!$D38,'ABP REC Calc'!$B$75:$B$138,'ABP REC Spend'!$E38)*$C38,
IF(AND(M38&gt;0,(N$4-$F38)=(1+$B38)),((M38/$C38)-M38)/1,
(IF(AND((N$4-$F38)&lt;(1+$B38),(N$4-$F38)&gt;1),M38,0))))</f>
        <v>0</v>
      </c>
      <c r="O38" s="246">
        <f>IF(O$4=$F38+$B38,SUMIFS('ABP REC Calc'!L$75:L$138,'ABP REC Calc'!$C$75:$C$138,'ABP REC Spend'!$D38,'ABP REC Calc'!$B$75:$B$138,'ABP REC Spend'!$E38)*$C38,
IF(AND(N38&gt;0,(O$4-$F38)=(1+$B38)),((N38/$C38)-N38)/1,
(IF(AND((O$4-$F38)&lt;(1+$B38),(O$4-$F38)&gt;1),N38,0))))</f>
        <v>0</v>
      </c>
      <c r="P38" s="246">
        <f>IF(P$4=$F38+$B38,SUMIFS('ABP REC Calc'!M$75:M$138,'ABP REC Calc'!$C$75:$C$138,'ABP REC Spend'!$D38,'ABP REC Calc'!$B$75:$B$138,'ABP REC Spend'!$E38)*$C38,
IF(AND(O38&gt;0,(P$4-$F38)=(1+$B38)),((O38/$C38)-O38)/1,
(IF(AND((P$4-$F38)&lt;(1+$B38),(P$4-$F38)&gt;1),O38,0))))</f>
        <v>0</v>
      </c>
      <c r="Q38" s="246">
        <f>IF(Q$4=$F38+$B38,SUMIFS('ABP REC Calc'!N$75:N$138,'ABP REC Calc'!$C$75:$C$138,'ABP REC Spend'!$D38,'ABP REC Calc'!$B$75:$B$138,'ABP REC Spend'!$E38)*$C38,
IF(AND(P38&gt;0,(Q$4-$F38)=(1+$B38)),((P38/$C38)-P38)/1,
(IF(AND((Q$4-$F38)&lt;(1+$B38),(Q$4-$F38)&gt;1),P38,0))))</f>
        <v>0</v>
      </c>
      <c r="R38" s="246">
        <f>IF(R$4=$F38+$B38,SUMIFS('ABP REC Calc'!O$75:O$138,'ABP REC Calc'!$C$75:$C$138,'ABP REC Spend'!$D38,'ABP REC Calc'!$B$75:$B$138,'ABP REC Spend'!$E38)*$C38,
IF(AND(Q38&gt;0,(R$4-$F38)=(1+$B38)),((Q38/$C38)-Q38)/1,
(IF(AND((R$4-$F38)&lt;(1+$B38),(R$4-$F38)&gt;1),Q38,0))))</f>
        <v>0</v>
      </c>
      <c r="S38" s="246">
        <f>IF(S$4=$F38+$B38,SUMIFS('ABP REC Calc'!P$75:P$138,'ABP REC Calc'!$C$75:$C$138,'ABP REC Spend'!$D38,'ABP REC Calc'!$B$75:$B$138,'ABP REC Spend'!$E38)*$C38,
IF(AND(R38&gt;0,(S$4-$F38)=(1+$B38)),((R38/$C38)-R38)/1,
(IF(AND((S$4-$F38)&lt;(1+$B38),(S$4-$F38)&gt;1),R38,0))))</f>
        <v>22990608.409755811</v>
      </c>
      <c r="T38" s="246">
        <f>IF(T$4=$F38+$B38,SUMIFS('ABP REC Calc'!Q$75:Q$138,'ABP REC Calc'!$C$75:$C$138,'ABP REC Spend'!$D38,'ABP REC Calc'!$B$75:$B$138,'ABP REC Spend'!$E38)*$C38,
IF(AND(S38&gt;0,(T$4-$F38)=(1+$B38)),((S38/$C38)-S38)/1,
(IF(AND((T$4-$F38)&lt;(1+$B38),(T$4-$F38)&gt;1),S38,0))))</f>
        <v>22990608.409755811</v>
      </c>
      <c r="U38" s="246">
        <f>IF(U$4=$F38+$B38,SUMIFS('ABP REC Calc'!R$75:R$138,'ABP REC Calc'!$C$75:$C$138,'ABP REC Spend'!$D38,'ABP REC Calc'!$B$75:$B$138,'ABP REC Spend'!$E38)*$C38,
IF(AND(T38&gt;0,(U$4-$F38)=(1+$B38)),((T38/$C38)-T38)/1,
(IF(AND((U$4-$F38)&lt;(1+$B38),(U$4-$F38)&gt;1),T38,0))))</f>
        <v>0</v>
      </c>
      <c r="V38" s="246">
        <f>IF(V$4=$F38+$B38,SUMIFS('ABP REC Calc'!S$75:S$138,'ABP REC Calc'!$C$75:$C$138,'ABP REC Spend'!$D38,'ABP REC Calc'!$B$75:$B$138,'ABP REC Spend'!$E38)*$C38,
IF(AND(U38&gt;0,(V$4-$F38)=(1+$B38)),((U38/$C38)-U38)/1,
(IF(AND((V$4-$F38)&lt;(1+$B38),(V$4-$F38)&gt;1),U38,0))))</f>
        <v>0</v>
      </c>
      <c r="W38" s="246">
        <f>IF(W$4=$F38+$B38,SUMIFS('ABP REC Calc'!T$75:T$138,'ABP REC Calc'!$C$75:$C$138,'ABP REC Spend'!$D38,'ABP REC Calc'!$B$75:$B$138,'ABP REC Spend'!$E38)*$C38,
IF(AND(V38&gt;0,(W$4-$F38)=(1+$B38)),((V38/$C38)-V38)/1,
(IF(AND((W$4-$F38)&lt;(1+$B38),(W$4-$F38)&gt;1),V38,0))))</f>
        <v>0</v>
      </c>
      <c r="X38" s="246">
        <f>IF(X$4=$F38+$B38,SUMIFS('ABP REC Calc'!U$75:U$138,'ABP REC Calc'!$C$75:$C$138,'ABP REC Spend'!$D38,'ABP REC Calc'!$B$75:$B$138,'ABP REC Spend'!$E38)*$C38,
IF(AND(W38&gt;0,(X$4-$F38)=(1+$B38)),((W38/$C38)-W38)/1,
(IF(AND((X$4-$F38)&lt;(1+$B38),(X$4-$F38)&gt;1),W38,0))))</f>
        <v>0</v>
      </c>
      <c r="Y38" s="246">
        <f>IF(Y$4=$F38+$B38,SUMIFS('ABP REC Calc'!V$75:V$138,'ABP REC Calc'!$C$75:$C$138,'ABP REC Spend'!$D38,'ABP REC Calc'!$B$75:$B$138,'ABP REC Spend'!$E38)*$C38,
IF(AND(X38&gt;0,(Y$4-$F38)=(1+$B38)),((X38/$C38)-X38)/1,
(IF(AND((Y$4-$F38)&lt;(1+$B38),(Y$4-$F38)&gt;1),X38,0))))</f>
        <v>0</v>
      </c>
      <c r="Z38" s="246">
        <f>IF(Z$4=$F38+$B38,SUMIFS('ABP REC Calc'!W$75:W$138,'ABP REC Calc'!$C$75:$C$138,'ABP REC Spend'!$D38,'ABP REC Calc'!$B$75:$B$138,'ABP REC Spend'!$E38)*$C38,
IF(AND(Y38&gt;0,(Z$4-$F38)=(1+$B38)),((Y38/$C38)-Y38)/1,
(IF(AND((Z$4-$F38)&lt;(1+$B38),(Z$4-$F38)&gt;1),Y38,0))))</f>
        <v>0</v>
      </c>
      <c r="AA38" s="246">
        <f>IF(AA$4=$F38+$B38,SUMIFS('ABP REC Calc'!X$75:X$138,'ABP REC Calc'!$C$75:$C$138,'ABP REC Spend'!$D38,'ABP REC Calc'!$B$75:$B$138,'ABP REC Spend'!$E38)*$C38,
IF(AND(Z38&gt;0,(AA$4-$F38)=(1+$B38)),((Z38/$C38)-Z38)/1,
(IF(AND((AA$4-$F38)&lt;(1+$B38),(AA$4-$F38)&gt;1),Z38,0))))</f>
        <v>0</v>
      </c>
      <c r="AB38" s="246">
        <f>IF(AB$4=$F38+$B38,SUMIFS('ABP REC Calc'!Y$75:Y$138,'ABP REC Calc'!$C$75:$C$138,'ABP REC Spend'!$D38,'ABP REC Calc'!$B$75:$B$138,'ABP REC Spend'!$E38)*$C38,
IF(AND(AA38&gt;0,(AB$4-$F38)=(1+$B38)),((AA38/$C38)-AA38)/1,
(IF(AND((AB$4-$F38)&lt;(1+$B38),(AB$4-$F38)&gt;1),AA38,0))))</f>
        <v>0</v>
      </c>
      <c r="AC38" s="246">
        <f>IF(AC$4=$F38+$B38,SUMIFS('ABP REC Calc'!Z$75:Z$138,'ABP REC Calc'!$C$75:$C$138,'ABP REC Spend'!$D38,'ABP REC Calc'!$B$75:$B$138,'ABP REC Spend'!$E38)*$C38,
IF(AND(AB38&gt;0,(AC$4-$F38)=(1+$B38)),((AB38/$C38)-AB38)/1,
(IF(AND((AC$4-$F38)&lt;(1+$B38),(AC$4-$F38)&gt;1),AB38,0))))</f>
        <v>0</v>
      </c>
      <c r="AD38" s="246">
        <f>IF(AD$4=$F38+$B38,SUMIFS('ABP REC Calc'!AA$75:AA$138,'ABP REC Calc'!$C$75:$C$138,'ABP REC Spend'!$D38,'ABP REC Calc'!$B$75:$B$138,'ABP REC Spend'!$E38)*$C38,
IF(AND(AC38&gt;0,(AD$4-$F38)=(1+$B38)),((AC38/$C38)-AC38)/1,
(IF(AND((AD$4-$F38)&lt;(1+$B38),(AD$4-$F38)&gt;1),AC38,0))))</f>
        <v>0</v>
      </c>
      <c r="AE38" s="246">
        <f>IF(AE$4=$F38+$B38,SUMIFS('ABP REC Calc'!AB$75:AB$138,'ABP REC Calc'!$C$75:$C$138,'ABP REC Spend'!$D38,'ABP REC Calc'!$B$75:$B$138,'ABP REC Spend'!$E38)*$C38,
IF(AND(AD38&gt;0,(AE$4-$F38)=(1+$B38)),((AD38/$C38)-AD38)/1,
(IF(AND((AE$4-$F38)&lt;(1+$B38),(AE$4-$F38)&gt;1),AD38,0))))</f>
        <v>0</v>
      </c>
      <c r="AF38" s="246">
        <f>IF(AF$4=$F38+$B38,SUMIFS('ABP REC Calc'!AC$75:AC$138,'ABP REC Calc'!$C$75:$C$138,'ABP REC Spend'!$D38,'ABP REC Calc'!$B$75:$B$138,'ABP REC Spend'!$E38)*$C38,
IF(AND(AE38&gt;0,(AF$4-$F38)=(1+$B38)),((AE38/$C38)-AE38)/1,
(IF(AND((AF$4-$F38)&lt;(1+$B38),(AF$4-$F38)&gt;1),AE38,0))))</f>
        <v>0</v>
      </c>
      <c r="AG38" s="246">
        <f>IF(AG$4=$F38+$B38,SUMIFS('ABP REC Calc'!#REF!,'ABP REC Calc'!$C$75:$C$138,'ABP REC Spend'!$D38,'ABP REC Calc'!$B$75:$B$138,'ABP REC Spend'!$E38)*$C38,
IF(AND(AF38&gt;0,(AG$4-$F38)=(1+$B38)),((AF38/$C38)-AF38)/1,
(IF(AND((AG$4-$F38)&lt;(1+$B38),(AG$4-$F38)&gt;1),AF38,0))))</f>
        <v>0</v>
      </c>
    </row>
    <row r="39" spans="2:33" ht="14.45" customHeight="1">
      <c r="B39" s="64">
        <v>0</v>
      </c>
      <c r="C39" s="64">
        <v>0.5</v>
      </c>
      <c r="D39" s="234" t="s">
        <v>206</v>
      </c>
      <c r="E39" s="231" t="s">
        <v>231</v>
      </c>
      <c r="F39" s="231">
        <f t="shared" si="2"/>
        <v>2035</v>
      </c>
      <c r="G39" s="231"/>
      <c r="H39" s="239" t="s">
        <v>33</v>
      </c>
      <c r="I39" s="246">
        <f>IF(I$4=$F39+$B39,SUMIFS('ABP REC Calc'!F$75:F$138,'ABP REC Calc'!$C$75:$C$138,'ABP REC Spend'!$D39,'ABP REC Calc'!$B$75:$B$138,'ABP REC Spend'!$E39)*$C39,
IF(AND(H39&gt;0,(I$4-$F39)=(1+$B39)),((H39/$C39)-H39)/1,
(IF(AND((I$4-$F39)&lt;(1+$B39),(I$4-$F39)&gt;1),H39,0))))</f>
        <v>0</v>
      </c>
      <c r="J39" s="246">
        <f>IF(J$4=$F39+$B39,SUMIFS('ABP REC Calc'!G$75:G$138,'ABP REC Calc'!$C$75:$C$138,'ABP REC Spend'!$D39,'ABP REC Calc'!$B$75:$B$138,'ABP REC Spend'!$E39)*$C39,
IF(AND(I39&gt;0,(J$4-$F39)=(1+$B39)),((I39/$C39)-I39)/1,
(IF(AND((J$4-$F39)&lt;(1+$B39),(J$4-$F39)&gt;1),I39,0))))</f>
        <v>0</v>
      </c>
      <c r="K39" s="246">
        <f>IF(K$4=$F39+$B39,SUMIFS('ABP REC Calc'!H$75:H$138,'ABP REC Calc'!$C$75:$C$138,'ABP REC Spend'!$D39,'ABP REC Calc'!$B$75:$B$138,'ABP REC Spend'!$E39)*$C39,
IF(AND(J39&gt;0,(K$4-$F39)=(1+$B39)),((J39/$C39)-J39)/1,
(IF(AND((K$4-$F39)&lt;(1+$B39),(K$4-$F39)&gt;1),J39,0))))</f>
        <v>0</v>
      </c>
      <c r="L39" s="246">
        <f>IF(L$4=$F39+$B39,SUMIFS('ABP REC Calc'!I$75:I$138,'ABP REC Calc'!$C$75:$C$138,'ABP REC Spend'!$D39,'ABP REC Calc'!$B$75:$B$138,'ABP REC Spend'!$E39)*$C39,
IF(AND(K39&gt;0,(L$4-$F39)=(1+$B39)),((K39/$C39)-K39)/1,
(IF(AND((L$4-$F39)&lt;(1+$B39),(L$4-$F39)&gt;1),K39,0))))</f>
        <v>0</v>
      </c>
      <c r="M39" s="246">
        <f>IF(M$4=$F39+$B39,SUMIFS('ABP REC Calc'!J$75:J$138,'ABP REC Calc'!$C$75:$C$138,'ABP REC Spend'!$D39,'ABP REC Calc'!$B$75:$B$138,'ABP REC Spend'!$E39)*$C39,
IF(AND(L39&gt;0,(M$4-$F39)=(1+$B39)),((L39/$C39)-L39)/1,
(IF(AND((M$4-$F39)&lt;(1+$B39),(M$4-$F39)&gt;1),L39,0))))</f>
        <v>0</v>
      </c>
      <c r="N39" s="246">
        <f>IF(N$4=$F39+$B39,SUMIFS('ABP REC Calc'!K$75:K$138,'ABP REC Calc'!$C$75:$C$138,'ABP REC Spend'!$D39,'ABP REC Calc'!$B$75:$B$138,'ABP REC Spend'!$E39)*$C39,
IF(AND(M39&gt;0,(N$4-$F39)=(1+$B39)),((M39/$C39)-M39)/1,
(IF(AND((N$4-$F39)&lt;(1+$B39),(N$4-$F39)&gt;1),M39,0))))</f>
        <v>0</v>
      </c>
      <c r="O39" s="246">
        <f>IF(O$4=$F39+$B39,SUMIFS('ABP REC Calc'!L$75:L$138,'ABP REC Calc'!$C$75:$C$138,'ABP REC Spend'!$D39,'ABP REC Calc'!$B$75:$B$138,'ABP REC Spend'!$E39)*$C39,
IF(AND(N39&gt;0,(O$4-$F39)=(1+$B39)),((N39/$C39)-N39)/1,
(IF(AND((O$4-$F39)&lt;(1+$B39),(O$4-$F39)&gt;1),N39,0))))</f>
        <v>0</v>
      </c>
      <c r="P39" s="246">
        <f>IF(P$4=$F39+$B39,SUMIFS('ABP REC Calc'!M$75:M$138,'ABP REC Calc'!$C$75:$C$138,'ABP REC Spend'!$D39,'ABP REC Calc'!$B$75:$B$138,'ABP REC Spend'!$E39)*$C39,
IF(AND(O39&gt;0,(P$4-$F39)=(1+$B39)),((O39/$C39)-O39)/1,
(IF(AND((P$4-$F39)&lt;(1+$B39),(P$4-$F39)&gt;1),O39,0))))</f>
        <v>0</v>
      </c>
      <c r="Q39" s="246">
        <f>IF(Q$4=$F39+$B39,SUMIFS('ABP REC Calc'!N$75:N$138,'ABP REC Calc'!$C$75:$C$138,'ABP REC Spend'!$D39,'ABP REC Calc'!$B$75:$B$138,'ABP REC Spend'!$E39)*$C39,
IF(AND(P39&gt;0,(Q$4-$F39)=(1+$B39)),((P39/$C39)-P39)/1,
(IF(AND((Q$4-$F39)&lt;(1+$B39),(Q$4-$F39)&gt;1),P39,0))))</f>
        <v>0</v>
      </c>
      <c r="R39" s="246">
        <f>IF(R$4=$F39+$B39,SUMIFS('ABP REC Calc'!O$75:O$138,'ABP REC Calc'!$C$75:$C$138,'ABP REC Spend'!$D39,'ABP REC Calc'!$B$75:$B$138,'ABP REC Spend'!$E39)*$C39,
IF(AND(Q39&gt;0,(R$4-$F39)=(1+$B39)),((Q39/$C39)-Q39)/1,
(IF(AND((R$4-$F39)&lt;(1+$B39),(R$4-$F39)&gt;1),Q39,0))))</f>
        <v>0</v>
      </c>
      <c r="S39" s="246">
        <f>IF(S$4=$F39+$B39,SUMIFS('ABP REC Calc'!P$75:P$138,'ABP REC Calc'!$C$75:$C$138,'ABP REC Spend'!$D39,'ABP REC Calc'!$B$75:$B$138,'ABP REC Spend'!$E39)*$C39,
IF(AND(R39&gt;0,(S$4-$F39)=(1+$B39)),((R39/$C39)-R39)/1,
(IF(AND((S$4-$F39)&lt;(1+$B39),(S$4-$F39)&gt;1),R39,0))))</f>
        <v>0</v>
      </c>
      <c r="T39" s="246">
        <f>IF(T$4=$F39+$B39,SUMIFS('ABP REC Calc'!Q$75:Q$138,'ABP REC Calc'!$C$75:$C$138,'ABP REC Spend'!$D39,'ABP REC Calc'!$B$75:$B$138,'ABP REC Spend'!$E39)*$C39,
IF(AND(S39&gt;0,(T$4-$F39)=(1+$B39)),((S39/$C39)-S39)/1,
(IF(AND((T$4-$F39)&lt;(1+$B39),(T$4-$F39)&gt;1),S39,0))))</f>
        <v>22070984.073365577</v>
      </c>
      <c r="U39" s="246">
        <f>IF(U$4=$F39+$B39,SUMIFS('ABP REC Calc'!R$75:R$138,'ABP REC Calc'!$C$75:$C$138,'ABP REC Spend'!$D39,'ABP REC Calc'!$B$75:$B$138,'ABP REC Spend'!$E39)*$C39,
IF(AND(T39&gt;0,(U$4-$F39)=(1+$B39)),((T39/$C39)-T39)/1,
(IF(AND((U$4-$F39)&lt;(1+$B39),(U$4-$F39)&gt;1),T39,0))))</f>
        <v>22070984.073365577</v>
      </c>
      <c r="V39" s="246">
        <f>IF(V$4=$F39+$B39,SUMIFS('ABP REC Calc'!S$75:S$138,'ABP REC Calc'!$C$75:$C$138,'ABP REC Spend'!$D39,'ABP REC Calc'!$B$75:$B$138,'ABP REC Spend'!$E39)*$C39,
IF(AND(U39&gt;0,(V$4-$F39)=(1+$B39)),((U39/$C39)-U39)/1,
(IF(AND((V$4-$F39)&lt;(1+$B39),(V$4-$F39)&gt;1),U39,0))))</f>
        <v>0</v>
      </c>
      <c r="W39" s="246">
        <f>IF(W$4=$F39+$B39,SUMIFS('ABP REC Calc'!T$75:T$138,'ABP REC Calc'!$C$75:$C$138,'ABP REC Spend'!$D39,'ABP REC Calc'!$B$75:$B$138,'ABP REC Spend'!$E39)*$C39,
IF(AND(V39&gt;0,(W$4-$F39)=(1+$B39)),((V39/$C39)-V39)/1,
(IF(AND((W$4-$F39)&lt;(1+$B39),(W$4-$F39)&gt;1),V39,0))))</f>
        <v>0</v>
      </c>
      <c r="X39" s="246">
        <f>IF(X$4=$F39+$B39,SUMIFS('ABP REC Calc'!U$75:U$138,'ABP REC Calc'!$C$75:$C$138,'ABP REC Spend'!$D39,'ABP REC Calc'!$B$75:$B$138,'ABP REC Spend'!$E39)*$C39,
IF(AND(W39&gt;0,(X$4-$F39)=(1+$B39)),((W39/$C39)-W39)/1,
(IF(AND((X$4-$F39)&lt;(1+$B39),(X$4-$F39)&gt;1),W39,0))))</f>
        <v>0</v>
      </c>
      <c r="Y39" s="246">
        <f>IF(Y$4=$F39+$B39,SUMIFS('ABP REC Calc'!V$75:V$138,'ABP REC Calc'!$C$75:$C$138,'ABP REC Spend'!$D39,'ABP REC Calc'!$B$75:$B$138,'ABP REC Spend'!$E39)*$C39,
IF(AND(X39&gt;0,(Y$4-$F39)=(1+$B39)),((X39/$C39)-X39)/1,
(IF(AND((Y$4-$F39)&lt;(1+$B39),(Y$4-$F39)&gt;1),X39,0))))</f>
        <v>0</v>
      </c>
      <c r="Z39" s="246">
        <f>IF(Z$4=$F39+$B39,SUMIFS('ABP REC Calc'!W$75:W$138,'ABP REC Calc'!$C$75:$C$138,'ABP REC Spend'!$D39,'ABP REC Calc'!$B$75:$B$138,'ABP REC Spend'!$E39)*$C39,
IF(AND(Y39&gt;0,(Z$4-$F39)=(1+$B39)),((Y39/$C39)-Y39)/1,
(IF(AND((Z$4-$F39)&lt;(1+$B39),(Z$4-$F39)&gt;1),Y39,0))))</f>
        <v>0</v>
      </c>
      <c r="AA39" s="246">
        <f>IF(AA$4=$F39+$B39,SUMIFS('ABP REC Calc'!X$75:X$138,'ABP REC Calc'!$C$75:$C$138,'ABP REC Spend'!$D39,'ABP REC Calc'!$B$75:$B$138,'ABP REC Spend'!$E39)*$C39,
IF(AND(Z39&gt;0,(AA$4-$F39)=(1+$B39)),((Z39/$C39)-Z39)/1,
(IF(AND((AA$4-$F39)&lt;(1+$B39),(AA$4-$F39)&gt;1),Z39,0))))</f>
        <v>0</v>
      </c>
      <c r="AB39" s="246">
        <f>IF(AB$4=$F39+$B39,SUMIFS('ABP REC Calc'!Y$75:Y$138,'ABP REC Calc'!$C$75:$C$138,'ABP REC Spend'!$D39,'ABP REC Calc'!$B$75:$B$138,'ABP REC Spend'!$E39)*$C39,
IF(AND(AA39&gt;0,(AB$4-$F39)=(1+$B39)),((AA39/$C39)-AA39)/1,
(IF(AND((AB$4-$F39)&lt;(1+$B39),(AB$4-$F39)&gt;1),AA39,0))))</f>
        <v>0</v>
      </c>
      <c r="AC39" s="246">
        <f>IF(AC$4=$F39+$B39,SUMIFS('ABP REC Calc'!Z$75:Z$138,'ABP REC Calc'!$C$75:$C$138,'ABP REC Spend'!$D39,'ABP REC Calc'!$B$75:$B$138,'ABP REC Spend'!$E39)*$C39,
IF(AND(AB39&gt;0,(AC$4-$F39)=(1+$B39)),((AB39/$C39)-AB39)/1,
(IF(AND((AC$4-$F39)&lt;(1+$B39),(AC$4-$F39)&gt;1),AB39,0))))</f>
        <v>0</v>
      </c>
      <c r="AD39" s="246">
        <f>IF(AD$4=$F39+$B39,SUMIFS('ABP REC Calc'!AA$75:AA$138,'ABP REC Calc'!$C$75:$C$138,'ABP REC Spend'!$D39,'ABP REC Calc'!$B$75:$B$138,'ABP REC Spend'!$E39)*$C39,
IF(AND(AC39&gt;0,(AD$4-$F39)=(1+$B39)),((AC39/$C39)-AC39)/1,
(IF(AND((AD$4-$F39)&lt;(1+$B39),(AD$4-$F39)&gt;1),AC39,0))))</f>
        <v>0</v>
      </c>
      <c r="AE39" s="246">
        <f>IF(AE$4=$F39+$B39,SUMIFS('ABP REC Calc'!AB$75:AB$138,'ABP REC Calc'!$C$75:$C$138,'ABP REC Spend'!$D39,'ABP REC Calc'!$B$75:$B$138,'ABP REC Spend'!$E39)*$C39,
IF(AND(AD39&gt;0,(AE$4-$F39)=(1+$B39)),((AD39/$C39)-AD39)/1,
(IF(AND((AE$4-$F39)&lt;(1+$B39),(AE$4-$F39)&gt;1),AD39,0))))</f>
        <v>0</v>
      </c>
      <c r="AF39" s="246">
        <f>IF(AF$4=$F39+$B39,SUMIFS('ABP REC Calc'!AC$75:AC$138,'ABP REC Calc'!$C$75:$C$138,'ABP REC Spend'!$D39,'ABP REC Calc'!$B$75:$B$138,'ABP REC Spend'!$E39)*$C39,
IF(AND(AE39&gt;0,(AF$4-$F39)=(1+$B39)),((AE39/$C39)-AE39)/1,
(IF(AND((AF$4-$F39)&lt;(1+$B39),(AF$4-$F39)&gt;1),AE39,0))))</f>
        <v>0</v>
      </c>
      <c r="AG39" s="246">
        <f>IF(AG$4=$F39+$B39,SUMIFS('ABP REC Calc'!#REF!,'ABP REC Calc'!$C$75:$C$138,'ABP REC Spend'!$D39,'ABP REC Calc'!$B$75:$B$138,'ABP REC Spend'!$E39)*$C39,
IF(AND(AF39&gt;0,(AG$4-$F39)=(1+$B39)),((AF39/$C39)-AF39)/1,
(IF(AND((AG$4-$F39)&lt;(1+$B39),(AG$4-$F39)&gt;1),AF39,0))))</f>
        <v>0</v>
      </c>
    </row>
    <row r="40" spans="2:33" ht="14.45" customHeight="1">
      <c r="B40" s="64">
        <v>0</v>
      </c>
      <c r="C40" s="64">
        <v>0.5</v>
      </c>
      <c r="D40" s="234" t="s">
        <v>206</v>
      </c>
      <c r="E40" s="231" t="s">
        <v>231</v>
      </c>
      <c r="F40" s="231">
        <f t="shared" si="2"/>
        <v>2036</v>
      </c>
      <c r="G40" s="231"/>
      <c r="H40" s="239" t="s">
        <v>34</v>
      </c>
      <c r="I40" s="246">
        <f>IF(I$4=$F40+$B40,SUMIFS('ABP REC Calc'!F$75:F$138,'ABP REC Calc'!$C$75:$C$138,'ABP REC Spend'!$D40,'ABP REC Calc'!$B$75:$B$138,'ABP REC Spend'!$E40)*$C40,
IF(AND(H40&gt;0,(I$4-$F40)=(1+$B40)),((H40/$C40)-H40)/1,
(IF(AND((I$4-$F40)&lt;(1+$B40),(I$4-$F40)&gt;1),H40,0))))</f>
        <v>0</v>
      </c>
      <c r="J40" s="246">
        <f>IF(J$4=$F40+$B40,SUMIFS('ABP REC Calc'!G$75:G$138,'ABP REC Calc'!$C$75:$C$138,'ABP REC Spend'!$D40,'ABP REC Calc'!$B$75:$B$138,'ABP REC Spend'!$E40)*$C40,
IF(AND(I40&gt;0,(J$4-$F40)=(1+$B40)),((I40/$C40)-I40)/1,
(IF(AND((J$4-$F40)&lt;(1+$B40),(J$4-$F40)&gt;1),I40,0))))</f>
        <v>0</v>
      </c>
      <c r="K40" s="246">
        <f>IF(K$4=$F40+$B40,SUMIFS('ABP REC Calc'!H$75:H$138,'ABP REC Calc'!$C$75:$C$138,'ABP REC Spend'!$D40,'ABP REC Calc'!$B$75:$B$138,'ABP REC Spend'!$E40)*$C40,
IF(AND(J40&gt;0,(K$4-$F40)=(1+$B40)),((J40/$C40)-J40)/1,
(IF(AND((K$4-$F40)&lt;(1+$B40),(K$4-$F40)&gt;1),J40,0))))</f>
        <v>0</v>
      </c>
      <c r="L40" s="246">
        <f>IF(L$4=$F40+$B40,SUMIFS('ABP REC Calc'!I$75:I$138,'ABP REC Calc'!$C$75:$C$138,'ABP REC Spend'!$D40,'ABP REC Calc'!$B$75:$B$138,'ABP REC Spend'!$E40)*$C40,
IF(AND(K40&gt;0,(L$4-$F40)=(1+$B40)),((K40/$C40)-K40)/1,
(IF(AND((L$4-$F40)&lt;(1+$B40),(L$4-$F40)&gt;1),K40,0))))</f>
        <v>0</v>
      </c>
      <c r="M40" s="246">
        <f>IF(M$4=$F40+$B40,SUMIFS('ABP REC Calc'!J$75:J$138,'ABP REC Calc'!$C$75:$C$138,'ABP REC Spend'!$D40,'ABP REC Calc'!$B$75:$B$138,'ABP REC Spend'!$E40)*$C40,
IF(AND(L40&gt;0,(M$4-$F40)=(1+$B40)),((L40/$C40)-L40)/1,
(IF(AND((M$4-$F40)&lt;(1+$B40),(M$4-$F40)&gt;1),L40,0))))</f>
        <v>0</v>
      </c>
      <c r="N40" s="246">
        <f>IF(N$4=$F40+$B40,SUMIFS('ABP REC Calc'!K$75:K$138,'ABP REC Calc'!$C$75:$C$138,'ABP REC Spend'!$D40,'ABP REC Calc'!$B$75:$B$138,'ABP REC Spend'!$E40)*$C40,
IF(AND(M40&gt;0,(N$4-$F40)=(1+$B40)),((M40/$C40)-M40)/1,
(IF(AND((N$4-$F40)&lt;(1+$B40),(N$4-$F40)&gt;1),M40,0))))</f>
        <v>0</v>
      </c>
      <c r="O40" s="246">
        <f>IF(O$4=$F40+$B40,SUMIFS('ABP REC Calc'!L$75:L$138,'ABP REC Calc'!$C$75:$C$138,'ABP REC Spend'!$D40,'ABP REC Calc'!$B$75:$B$138,'ABP REC Spend'!$E40)*$C40,
IF(AND(N40&gt;0,(O$4-$F40)=(1+$B40)),((N40/$C40)-N40)/1,
(IF(AND((O$4-$F40)&lt;(1+$B40),(O$4-$F40)&gt;1),N40,0))))</f>
        <v>0</v>
      </c>
      <c r="P40" s="246">
        <f>IF(P$4=$F40+$B40,SUMIFS('ABP REC Calc'!M$75:M$138,'ABP REC Calc'!$C$75:$C$138,'ABP REC Spend'!$D40,'ABP REC Calc'!$B$75:$B$138,'ABP REC Spend'!$E40)*$C40,
IF(AND(O40&gt;0,(P$4-$F40)=(1+$B40)),((O40/$C40)-O40)/1,
(IF(AND((P$4-$F40)&lt;(1+$B40),(P$4-$F40)&gt;1),O40,0))))</f>
        <v>0</v>
      </c>
      <c r="Q40" s="246">
        <f>IF(Q$4=$F40+$B40,SUMIFS('ABP REC Calc'!N$75:N$138,'ABP REC Calc'!$C$75:$C$138,'ABP REC Spend'!$D40,'ABP REC Calc'!$B$75:$B$138,'ABP REC Spend'!$E40)*$C40,
IF(AND(P40&gt;0,(Q$4-$F40)=(1+$B40)),((P40/$C40)-P40)/1,
(IF(AND((Q$4-$F40)&lt;(1+$B40),(Q$4-$F40)&gt;1),P40,0))))</f>
        <v>0</v>
      </c>
      <c r="R40" s="246">
        <f>IF(R$4=$F40+$B40,SUMIFS('ABP REC Calc'!O$75:O$138,'ABP REC Calc'!$C$75:$C$138,'ABP REC Spend'!$D40,'ABP REC Calc'!$B$75:$B$138,'ABP REC Spend'!$E40)*$C40,
IF(AND(Q40&gt;0,(R$4-$F40)=(1+$B40)),((Q40/$C40)-Q40)/1,
(IF(AND((R$4-$F40)&lt;(1+$B40),(R$4-$F40)&gt;1),Q40,0))))</f>
        <v>0</v>
      </c>
      <c r="S40" s="246">
        <f>IF(S$4=$F40+$B40,SUMIFS('ABP REC Calc'!P$75:P$138,'ABP REC Calc'!$C$75:$C$138,'ABP REC Spend'!$D40,'ABP REC Calc'!$B$75:$B$138,'ABP REC Spend'!$E40)*$C40,
IF(AND(R40&gt;0,(S$4-$F40)=(1+$B40)),((R40/$C40)-R40)/1,
(IF(AND((S$4-$F40)&lt;(1+$B40),(S$4-$F40)&gt;1),R40,0))))</f>
        <v>0</v>
      </c>
      <c r="T40" s="246">
        <f>IF(T$4=$F40+$B40,SUMIFS('ABP REC Calc'!Q$75:Q$138,'ABP REC Calc'!$C$75:$C$138,'ABP REC Spend'!$D40,'ABP REC Calc'!$B$75:$B$138,'ABP REC Spend'!$E40)*$C40,
IF(AND(S40&gt;0,(T$4-$F40)=(1+$B40)),((S40/$C40)-S40)/1,
(IF(AND((T$4-$F40)&lt;(1+$B40),(T$4-$F40)&gt;1),S40,0))))</f>
        <v>0</v>
      </c>
      <c r="U40" s="246">
        <f>IF(U$4=$F40+$B40,SUMIFS('ABP REC Calc'!R$75:R$138,'ABP REC Calc'!$C$75:$C$138,'ABP REC Spend'!$D40,'ABP REC Calc'!$B$75:$B$138,'ABP REC Spend'!$E40)*$C40,
IF(AND(T40&gt;0,(U$4-$F40)=(1+$B40)),((T40/$C40)-T40)/1,
(IF(AND((U$4-$F40)&lt;(1+$B40),(U$4-$F40)&gt;1),T40,0))))</f>
        <v>21188144.710430957</v>
      </c>
      <c r="V40" s="246">
        <f>IF(V$4=$F40+$B40,SUMIFS('ABP REC Calc'!S$75:S$138,'ABP REC Calc'!$C$75:$C$138,'ABP REC Spend'!$D40,'ABP REC Calc'!$B$75:$B$138,'ABP REC Spend'!$E40)*$C40,
IF(AND(U40&gt;0,(V$4-$F40)=(1+$B40)),((U40/$C40)-U40)/1,
(IF(AND((V$4-$F40)&lt;(1+$B40),(V$4-$F40)&gt;1),U40,0))))</f>
        <v>21188144.710430957</v>
      </c>
      <c r="W40" s="246">
        <f>IF(W$4=$F40+$B40,SUMIFS('ABP REC Calc'!T$75:T$138,'ABP REC Calc'!$C$75:$C$138,'ABP REC Spend'!$D40,'ABP REC Calc'!$B$75:$B$138,'ABP REC Spend'!$E40)*$C40,
IF(AND(V40&gt;0,(W$4-$F40)=(1+$B40)),((V40/$C40)-V40)/1,
(IF(AND((W$4-$F40)&lt;(1+$B40),(W$4-$F40)&gt;1),V40,0))))</f>
        <v>0</v>
      </c>
      <c r="X40" s="246">
        <f>IF(X$4=$F40+$B40,SUMIFS('ABP REC Calc'!U$75:U$138,'ABP REC Calc'!$C$75:$C$138,'ABP REC Spend'!$D40,'ABP REC Calc'!$B$75:$B$138,'ABP REC Spend'!$E40)*$C40,
IF(AND(W40&gt;0,(X$4-$F40)=(1+$B40)),((W40/$C40)-W40)/1,
(IF(AND((X$4-$F40)&lt;(1+$B40),(X$4-$F40)&gt;1),W40,0))))</f>
        <v>0</v>
      </c>
      <c r="Y40" s="246">
        <f>IF(Y$4=$F40+$B40,SUMIFS('ABP REC Calc'!V$75:V$138,'ABP REC Calc'!$C$75:$C$138,'ABP REC Spend'!$D40,'ABP REC Calc'!$B$75:$B$138,'ABP REC Spend'!$E40)*$C40,
IF(AND(X40&gt;0,(Y$4-$F40)=(1+$B40)),((X40/$C40)-X40)/1,
(IF(AND((Y$4-$F40)&lt;(1+$B40),(Y$4-$F40)&gt;1),X40,0))))</f>
        <v>0</v>
      </c>
      <c r="Z40" s="246">
        <f>IF(Z$4=$F40+$B40,SUMIFS('ABP REC Calc'!W$75:W$138,'ABP REC Calc'!$C$75:$C$138,'ABP REC Spend'!$D40,'ABP REC Calc'!$B$75:$B$138,'ABP REC Spend'!$E40)*$C40,
IF(AND(Y40&gt;0,(Z$4-$F40)=(1+$B40)),((Y40/$C40)-Y40)/1,
(IF(AND((Z$4-$F40)&lt;(1+$B40),(Z$4-$F40)&gt;1),Y40,0))))</f>
        <v>0</v>
      </c>
      <c r="AA40" s="246">
        <f>IF(AA$4=$F40+$B40,SUMIFS('ABP REC Calc'!X$75:X$138,'ABP REC Calc'!$C$75:$C$138,'ABP REC Spend'!$D40,'ABP REC Calc'!$B$75:$B$138,'ABP REC Spend'!$E40)*$C40,
IF(AND(Z40&gt;0,(AA$4-$F40)=(1+$B40)),((Z40/$C40)-Z40)/1,
(IF(AND((AA$4-$F40)&lt;(1+$B40),(AA$4-$F40)&gt;1),Z40,0))))</f>
        <v>0</v>
      </c>
      <c r="AB40" s="246">
        <f>IF(AB$4=$F40+$B40,SUMIFS('ABP REC Calc'!Y$75:Y$138,'ABP REC Calc'!$C$75:$C$138,'ABP REC Spend'!$D40,'ABP REC Calc'!$B$75:$B$138,'ABP REC Spend'!$E40)*$C40,
IF(AND(AA40&gt;0,(AB$4-$F40)=(1+$B40)),((AA40/$C40)-AA40)/1,
(IF(AND((AB$4-$F40)&lt;(1+$B40),(AB$4-$F40)&gt;1),AA40,0))))</f>
        <v>0</v>
      </c>
      <c r="AC40" s="246">
        <f>IF(AC$4=$F40+$B40,SUMIFS('ABP REC Calc'!Z$75:Z$138,'ABP REC Calc'!$C$75:$C$138,'ABP REC Spend'!$D40,'ABP REC Calc'!$B$75:$B$138,'ABP REC Spend'!$E40)*$C40,
IF(AND(AB40&gt;0,(AC$4-$F40)=(1+$B40)),((AB40/$C40)-AB40)/1,
(IF(AND((AC$4-$F40)&lt;(1+$B40),(AC$4-$F40)&gt;1),AB40,0))))</f>
        <v>0</v>
      </c>
      <c r="AD40" s="246">
        <f>IF(AD$4=$F40+$B40,SUMIFS('ABP REC Calc'!AA$75:AA$138,'ABP REC Calc'!$C$75:$C$138,'ABP REC Spend'!$D40,'ABP REC Calc'!$B$75:$B$138,'ABP REC Spend'!$E40)*$C40,
IF(AND(AC40&gt;0,(AD$4-$F40)=(1+$B40)),((AC40/$C40)-AC40)/1,
(IF(AND((AD$4-$F40)&lt;(1+$B40),(AD$4-$F40)&gt;1),AC40,0))))</f>
        <v>0</v>
      </c>
      <c r="AE40" s="246">
        <f>IF(AE$4=$F40+$B40,SUMIFS('ABP REC Calc'!AB$75:AB$138,'ABP REC Calc'!$C$75:$C$138,'ABP REC Spend'!$D40,'ABP REC Calc'!$B$75:$B$138,'ABP REC Spend'!$E40)*$C40,
IF(AND(AD40&gt;0,(AE$4-$F40)=(1+$B40)),((AD40/$C40)-AD40)/1,
(IF(AND((AE$4-$F40)&lt;(1+$B40),(AE$4-$F40)&gt;1),AD40,0))))</f>
        <v>0</v>
      </c>
      <c r="AF40" s="246">
        <f>IF(AF$4=$F40+$B40,SUMIFS('ABP REC Calc'!AC$75:AC$138,'ABP REC Calc'!$C$75:$C$138,'ABP REC Spend'!$D40,'ABP REC Calc'!$B$75:$B$138,'ABP REC Spend'!$E40)*$C40,
IF(AND(AE40&gt;0,(AF$4-$F40)=(1+$B40)),((AE40/$C40)-AE40)/1,
(IF(AND((AF$4-$F40)&lt;(1+$B40),(AF$4-$F40)&gt;1),AE40,0))))</f>
        <v>0</v>
      </c>
      <c r="AG40" s="246">
        <f>IF(AG$4=$F40+$B40,SUMIFS('ABP REC Calc'!#REF!,'ABP REC Calc'!$C$75:$C$138,'ABP REC Spend'!$D40,'ABP REC Calc'!$B$75:$B$138,'ABP REC Spend'!$E40)*$C40,
IF(AND(AF40&gt;0,(AG$4-$F40)=(1+$B40)),((AF40/$C40)-AF40)/1,
(IF(AND((AG$4-$F40)&lt;(1+$B40),(AG$4-$F40)&gt;1),AF40,0))))</f>
        <v>0</v>
      </c>
    </row>
    <row r="41" spans="2:33" ht="14.45" customHeight="1">
      <c r="B41" s="64">
        <v>0</v>
      </c>
      <c r="C41" s="64">
        <v>0.5</v>
      </c>
      <c r="D41" s="234" t="s">
        <v>206</v>
      </c>
      <c r="E41" s="231" t="s">
        <v>231</v>
      </c>
      <c r="F41" s="231">
        <f t="shared" si="2"/>
        <v>2037</v>
      </c>
      <c r="G41" s="231"/>
      <c r="H41" s="239" t="s">
        <v>35</v>
      </c>
      <c r="I41" s="246">
        <f>IF(I$4=$F41+$B41,SUMIFS('ABP REC Calc'!F$75:F$138,'ABP REC Calc'!$C$75:$C$138,'ABP REC Spend'!$D41,'ABP REC Calc'!$B$75:$B$138,'ABP REC Spend'!$E41)*$C41,
IF(AND(H41&gt;0,(I$4-$F41)=(1+$B41)),((H41/$C41)-H41)/1,
(IF(AND((I$4-$F41)&lt;(1+$B41),(I$4-$F41)&gt;1),H41,0))))</f>
        <v>0</v>
      </c>
      <c r="J41" s="246">
        <f>IF(J$4=$F41+$B41,SUMIFS('ABP REC Calc'!G$75:G$138,'ABP REC Calc'!$C$75:$C$138,'ABP REC Spend'!$D41,'ABP REC Calc'!$B$75:$B$138,'ABP REC Spend'!$E41)*$C41,
IF(AND(I41&gt;0,(J$4-$F41)=(1+$B41)),((I41/$C41)-I41)/1,
(IF(AND((J$4-$F41)&lt;(1+$B41),(J$4-$F41)&gt;1),I41,0))))</f>
        <v>0</v>
      </c>
      <c r="K41" s="246">
        <f>IF(K$4=$F41+$B41,SUMIFS('ABP REC Calc'!H$75:H$138,'ABP REC Calc'!$C$75:$C$138,'ABP REC Spend'!$D41,'ABP REC Calc'!$B$75:$B$138,'ABP REC Spend'!$E41)*$C41,
IF(AND(J41&gt;0,(K$4-$F41)=(1+$B41)),((J41/$C41)-J41)/1,
(IF(AND((K$4-$F41)&lt;(1+$B41),(K$4-$F41)&gt;1),J41,0))))</f>
        <v>0</v>
      </c>
      <c r="L41" s="246">
        <f>IF(L$4=$F41+$B41,SUMIFS('ABP REC Calc'!I$75:I$138,'ABP REC Calc'!$C$75:$C$138,'ABP REC Spend'!$D41,'ABP REC Calc'!$B$75:$B$138,'ABP REC Spend'!$E41)*$C41,
IF(AND(K41&gt;0,(L$4-$F41)=(1+$B41)),((K41/$C41)-K41)/1,
(IF(AND((L$4-$F41)&lt;(1+$B41),(L$4-$F41)&gt;1),K41,0))))</f>
        <v>0</v>
      </c>
      <c r="M41" s="246">
        <f>IF(M$4=$F41+$B41,SUMIFS('ABP REC Calc'!J$75:J$138,'ABP REC Calc'!$C$75:$C$138,'ABP REC Spend'!$D41,'ABP REC Calc'!$B$75:$B$138,'ABP REC Spend'!$E41)*$C41,
IF(AND(L41&gt;0,(M$4-$F41)=(1+$B41)),((L41/$C41)-L41)/1,
(IF(AND((M$4-$F41)&lt;(1+$B41),(M$4-$F41)&gt;1),L41,0))))</f>
        <v>0</v>
      </c>
      <c r="N41" s="246">
        <f>IF(N$4=$F41+$B41,SUMIFS('ABP REC Calc'!K$75:K$138,'ABP REC Calc'!$C$75:$C$138,'ABP REC Spend'!$D41,'ABP REC Calc'!$B$75:$B$138,'ABP REC Spend'!$E41)*$C41,
IF(AND(M41&gt;0,(N$4-$F41)=(1+$B41)),((M41/$C41)-M41)/1,
(IF(AND((N$4-$F41)&lt;(1+$B41),(N$4-$F41)&gt;1),M41,0))))</f>
        <v>0</v>
      </c>
      <c r="O41" s="246">
        <f>IF(O$4=$F41+$B41,SUMIFS('ABP REC Calc'!L$75:L$138,'ABP REC Calc'!$C$75:$C$138,'ABP REC Spend'!$D41,'ABP REC Calc'!$B$75:$B$138,'ABP REC Spend'!$E41)*$C41,
IF(AND(N41&gt;0,(O$4-$F41)=(1+$B41)),((N41/$C41)-N41)/1,
(IF(AND((O$4-$F41)&lt;(1+$B41),(O$4-$F41)&gt;1),N41,0))))</f>
        <v>0</v>
      </c>
      <c r="P41" s="246">
        <f>IF(P$4=$F41+$B41,SUMIFS('ABP REC Calc'!M$75:M$138,'ABP REC Calc'!$C$75:$C$138,'ABP REC Spend'!$D41,'ABP REC Calc'!$B$75:$B$138,'ABP REC Spend'!$E41)*$C41,
IF(AND(O41&gt;0,(P$4-$F41)=(1+$B41)),((O41/$C41)-O41)/1,
(IF(AND((P$4-$F41)&lt;(1+$B41),(P$4-$F41)&gt;1),O41,0))))</f>
        <v>0</v>
      </c>
      <c r="Q41" s="246">
        <f>IF(Q$4=$F41+$B41,SUMIFS('ABP REC Calc'!N$75:N$138,'ABP REC Calc'!$C$75:$C$138,'ABP REC Spend'!$D41,'ABP REC Calc'!$B$75:$B$138,'ABP REC Spend'!$E41)*$C41,
IF(AND(P41&gt;0,(Q$4-$F41)=(1+$B41)),((P41/$C41)-P41)/1,
(IF(AND((Q$4-$F41)&lt;(1+$B41),(Q$4-$F41)&gt;1),P41,0))))</f>
        <v>0</v>
      </c>
      <c r="R41" s="246">
        <f>IF(R$4=$F41+$B41,SUMIFS('ABP REC Calc'!O$75:O$138,'ABP REC Calc'!$C$75:$C$138,'ABP REC Spend'!$D41,'ABP REC Calc'!$B$75:$B$138,'ABP REC Spend'!$E41)*$C41,
IF(AND(Q41&gt;0,(R$4-$F41)=(1+$B41)),((Q41/$C41)-Q41)/1,
(IF(AND((R$4-$F41)&lt;(1+$B41),(R$4-$F41)&gt;1),Q41,0))))</f>
        <v>0</v>
      </c>
      <c r="S41" s="246">
        <f>IF(S$4=$F41+$B41,SUMIFS('ABP REC Calc'!P$75:P$138,'ABP REC Calc'!$C$75:$C$138,'ABP REC Spend'!$D41,'ABP REC Calc'!$B$75:$B$138,'ABP REC Spend'!$E41)*$C41,
IF(AND(R41&gt;0,(S$4-$F41)=(1+$B41)),((R41/$C41)-R41)/1,
(IF(AND((S$4-$F41)&lt;(1+$B41),(S$4-$F41)&gt;1),R41,0))))</f>
        <v>0</v>
      </c>
      <c r="T41" s="246">
        <f>IF(T$4=$F41+$B41,SUMIFS('ABP REC Calc'!Q$75:Q$138,'ABP REC Calc'!$C$75:$C$138,'ABP REC Spend'!$D41,'ABP REC Calc'!$B$75:$B$138,'ABP REC Spend'!$E41)*$C41,
IF(AND(S41&gt;0,(T$4-$F41)=(1+$B41)),((S41/$C41)-S41)/1,
(IF(AND((T$4-$F41)&lt;(1+$B41),(T$4-$F41)&gt;1),S41,0))))</f>
        <v>0</v>
      </c>
      <c r="U41" s="246">
        <f>IF(U$4=$F41+$B41,SUMIFS('ABP REC Calc'!R$75:R$138,'ABP REC Calc'!$C$75:$C$138,'ABP REC Spend'!$D41,'ABP REC Calc'!$B$75:$B$138,'ABP REC Spend'!$E41)*$C41,
IF(AND(T41&gt;0,(U$4-$F41)=(1+$B41)),((T41/$C41)-T41)/1,
(IF(AND((U$4-$F41)&lt;(1+$B41),(U$4-$F41)&gt;1),T41,0))))</f>
        <v>0</v>
      </c>
      <c r="V41" s="246">
        <f>IF(V$4=$F41+$B41,SUMIFS('ABP REC Calc'!S$75:S$138,'ABP REC Calc'!$C$75:$C$138,'ABP REC Spend'!$D41,'ABP REC Calc'!$B$75:$B$138,'ABP REC Spend'!$E41)*$C41,
IF(AND(U41&gt;0,(V$4-$F41)=(1+$B41)),((U41/$C41)-U41)/1,
(IF(AND((V$4-$F41)&lt;(1+$B41),(V$4-$F41)&gt;1),U41,0))))</f>
        <v>20340618.922013719</v>
      </c>
      <c r="W41" s="246">
        <f>IF(W$4=$F41+$B41,SUMIFS('ABP REC Calc'!T$75:T$138,'ABP REC Calc'!$C$75:$C$138,'ABP REC Spend'!$D41,'ABP REC Calc'!$B$75:$B$138,'ABP REC Spend'!$E41)*$C41,
IF(AND(V41&gt;0,(W$4-$F41)=(1+$B41)),((V41/$C41)-V41)/1,
(IF(AND((W$4-$F41)&lt;(1+$B41),(W$4-$F41)&gt;1),V41,0))))</f>
        <v>20340618.922013719</v>
      </c>
      <c r="X41" s="246">
        <f>IF(X$4=$F41+$B41,SUMIFS('ABP REC Calc'!U$75:U$138,'ABP REC Calc'!$C$75:$C$138,'ABP REC Spend'!$D41,'ABP REC Calc'!$B$75:$B$138,'ABP REC Spend'!$E41)*$C41,
IF(AND(W41&gt;0,(X$4-$F41)=(1+$B41)),((W41/$C41)-W41)/1,
(IF(AND((X$4-$F41)&lt;(1+$B41),(X$4-$F41)&gt;1),W41,0))))</f>
        <v>0</v>
      </c>
      <c r="Y41" s="246">
        <f>IF(Y$4=$F41+$B41,SUMIFS('ABP REC Calc'!V$75:V$138,'ABP REC Calc'!$C$75:$C$138,'ABP REC Spend'!$D41,'ABP REC Calc'!$B$75:$B$138,'ABP REC Spend'!$E41)*$C41,
IF(AND(X41&gt;0,(Y$4-$F41)=(1+$B41)),((X41/$C41)-X41)/1,
(IF(AND((Y$4-$F41)&lt;(1+$B41),(Y$4-$F41)&gt;1),X41,0))))</f>
        <v>0</v>
      </c>
      <c r="Z41" s="246">
        <f>IF(Z$4=$F41+$B41,SUMIFS('ABP REC Calc'!W$75:W$138,'ABP REC Calc'!$C$75:$C$138,'ABP REC Spend'!$D41,'ABP REC Calc'!$B$75:$B$138,'ABP REC Spend'!$E41)*$C41,
IF(AND(Y41&gt;0,(Z$4-$F41)=(1+$B41)),((Y41/$C41)-Y41)/1,
(IF(AND((Z$4-$F41)&lt;(1+$B41),(Z$4-$F41)&gt;1),Y41,0))))</f>
        <v>0</v>
      </c>
      <c r="AA41" s="246">
        <f>IF(AA$4=$F41+$B41,SUMIFS('ABP REC Calc'!X$75:X$138,'ABP REC Calc'!$C$75:$C$138,'ABP REC Spend'!$D41,'ABP REC Calc'!$B$75:$B$138,'ABP REC Spend'!$E41)*$C41,
IF(AND(Z41&gt;0,(AA$4-$F41)=(1+$B41)),((Z41/$C41)-Z41)/1,
(IF(AND((AA$4-$F41)&lt;(1+$B41),(AA$4-$F41)&gt;1),Z41,0))))</f>
        <v>0</v>
      </c>
      <c r="AB41" s="246">
        <f>IF(AB$4=$F41+$B41,SUMIFS('ABP REC Calc'!Y$75:Y$138,'ABP REC Calc'!$C$75:$C$138,'ABP REC Spend'!$D41,'ABP REC Calc'!$B$75:$B$138,'ABP REC Spend'!$E41)*$C41,
IF(AND(AA41&gt;0,(AB$4-$F41)=(1+$B41)),((AA41/$C41)-AA41)/1,
(IF(AND((AB$4-$F41)&lt;(1+$B41),(AB$4-$F41)&gt;1),AA41,0))))</f>
        <v>0</v>
      </c>
      <c r="AC41" s="246">
        <f>IF(AC$4=$F41+$B41,SUMIFS('ABP REC Calc'!Z$75:Z$138,'ABP REC Calc'!$C$75:$C$138,'ABP REC Spend'!$D41,'ABP REC Calc'!$B$75:$B$138,'ABP REC Spend'!$E41)*$C41,
IF(AND(AB41&gt;0,(AC$4-$F41)=(1+$B41)),((AB41/$C41)-AB41)/1,
(IF(AND((AC$4-$F41)&lt;(1+$B41),(AC$4-$F41)&gt;1),AB41,0))))</f>
        <v>0</v>
      </c>
      <c r="AD41" s="246">
        <f>IF(AD$4=$F41+$B41,SUMIFS('ABP REC Calc'!AA$75:AA$138,'ABP REC Calc'!$C$75:$C$138,'ABP REC Spend'!$D41,'ABP REC Calc'!$B$75:$B$138,'ABP REC Spend'!$E41)*$C41,
IF(AND(AC41&gt;0,(AD$4-$F41)=(1+$B41)),((AC41/$C41)-AC41)/1,
(IF(AND((AD$4-$F41)&lt;(1+$B41),(AD$4-$F41)&gt;1),AC41,0))))</f>
        <v>0</v>
      </c>
      <c r="AE41" s="246">
        <f>IF(AE$4=$F41+$B41,SUMIFS('ABP REC Calc'!AB$75:AB$138,'ABP REC Calc'!$C$75:$C$138,'ABP REC Spend'!$D41,'ABP REC Calc'!$B$75:$B$138,'ABP REC Spend'!$E41)*$C41,
IF(AND(AD41&gt;0,(AE$4-$F41)=(1+$B41)),((AD41/$C41)-AD41)/1,
(IF(AND((AE$4-$F41)&lt;(1+$B41),(AE$4-$F41)&gt;1),AD41,0))))</f>
        <v>0</v>
      </c>
      <c r="AF41" s="246">
        <f>IF(AF$4=$F41+$B41,SUMIFS('ABP REC Calc'!AC$75:AC$138,'ABP REC Calc'!$C$75:$C$138,'ABP REC Spend'!$D41,'ABP REC Calc'!$B$75:$B$138,'ABP REC Spend'!$E41)*$C41,
IF(AND(AE41&gt;0,(AF$4-$F41)=(1+$B41)),((AE41/$C41)-AE41)/1,
(IF(AND((AF$4-$F41)&lt;(1+$B41),(AF$4-$F41)&gt;1),AE41,0))))</f>
        <v>0</v>
      </c>
      <c r="AG41" s="246">
        <f>IF(AG$4=$F41+$B41,SUMIFS('ABP REC Calc'!#REF!,'ABP REC Calc'!$C$75:$C$138,'ABP REC Spend'!$D41,'ABP REC Calc'!$B$75:$B$138,'ABP REC Spend'!$E41)*$C41,
IF(AND(AF41&gt;0,(AG$4-$F41)=(1+$B41)),((AF41/$C41)-AF41)/1,
(IF(AND((AG$4-$F41)&lt;(1+$B41),(AG$4-$F41)&gt;1),AF41,0))))</f>
        <v>0</v>
      </c>
    </row>
    <row r="42" spans="2:33" ht="14.45" customHeight="1">
      <c r="B42" s="64">
        <v>0</v>
      </c>
      <c r="C42" s="64">
        <v>0.5</v>
      </c>
      <c r="D42" s="234" t="s">
        <v>206</v>
      </c>
      <c r="E42" s="231" t="s">
        <v>231</v>
      </c>
      <c r="F42" s="231">
        <f t="shared" si="2"/>
        <v>2038</v>
      </c>
      <c r="G42" s="231"/>
      <c r="H42" s="239" t="s">
        <v>36</v>
      </c>
      <c r="I42" s="246">
        <f>IF(I$4=$F42+$B42,SUMIFS('ABP REC Calc'!F$75:F$138,'ABP REC Calc'!$C$75:$C$138,'ABP REC Spend'!$D42,'ABP REC Calc'!$B$75:$B$138,'ABP REC Spend'!$E42)*$C42,
IF(AND(H42&gt;0,(I$4-$F42)=(1+$B42)),((H42/$C42)-H42)/1,
(IF(AND((I$4-$F42)&lt;(1+$B42),(I$4-$F42)&gt;1),H42,0))))</f>
        <v>0</v>
      </c>
      <c r="J42" s="246">
        <f>IF(J$4=$F42+$B42,SUMIFS('ABP REC Calc'!G$75:G$138,'ABP REC Calc'!$C$75:$C$138,'ABP REC Spend'!$D42,'ABP REC Calc'!$B$75:$B$138,'ABP REC Spend'!$E42)*$C42,
IF(AND(I42&gt;0,(J$4-$F42)=(1+$B42)),((I42/$C42)-I42)/1,
(IF(AND((J$4-$F42)&lt;(1+$B42),(J$4-$F42)&gt;1),I42,0))))</f>
        <v>0</v>
      </c>
      <c r="K42" s="246">
        <f>IF(K$4=$F42+$B42,SUMIFS('ABP REC Calc'!H$75:H$138,'ABP REC Calc'!$C$75:$C$138,'ABP REC Spend'!$D42,'ABP REC Calc'!$B$75:$B$138,'ABP REC Spend'!$E42)*$C42,
IF(AND(J42&gt;0,(K$4-$F42)=(1+$B42)),((J42/$C42)-J42)/1,
(IF(AND((K$4-$F42)&lt;(1+$B42),(K$4-$F42)&gt;1),J42,0))))</f>
        <v>0</v>
      </c>
      <c r="L42" s="246">
        <f>IF(L$4=$F42+$B42,SUMIFS('ABP REC Calc'!I$75:I$138,'ABP REC Calc'!$C$75:$C$138,'ABP REC Spend'!$D42,'ABP REC Calc'!$B$75:$B$138,'ABP REC Spend'!$E42)*$C42,
IF(AND(K42&gt;0,(L$4-$F42)=(1+$B42)),((K42/$C42)-K42)/1,
(IF(AND((L$4-$F42)&lt;(1+$B42),(L$4-$F42)&gt;1),K42,0))))</f>
        <v>0</v>
      </c>
      <c r="M42" s="246">
        <f>IF(M$4=$F42+$B42,SUMIFS('ABP REC Calc'!J$75:J$138,'ABP REC Calc'!$C$75:$C$138,'ABP REC Spend'!$D42,'ABP REC Calc'!$B$75:$B$138,'ABP REC Spend'!$E42)*$C42,
IF(AND(L42&gt;0,(M$4-$F42)=(1+$B42)),((L42/$C42)-L42)/1,
(IF(AND((M$4-$F42)&lt;(1+$B42),(M$4-$F42)&gt;1),L42,0))))</f>
        <v>0</v>
      </c>
      <c r="N42" s="246">
        <f>IF(N$4=$F42+$B42,SUMIFS('ABP REC Calc'!K$75:K$138,'ABP REC Calc'!$C$75:$C$138,'ABP REC Spend'!$D42,'ABP REC Calc'!$B$75:$B$138,'ABP REC Spend'!$E42)*$C42,
IF(AND(M42&gt;0,(N$4-$F42)=(1+$B42)),((M42/$C42)-M42)/1,
(IF(AND((N$4-$F42)&lt;(1+$B42),(N$4-$F42)&gt;1),M42,0))))</f>
        <v>0</v>
      </c>
      <c r="O42" s="246">
        <f>IF(O$4=$F42+$B42,SUMIFS('ABP REC Calc'!L$75:L$138,'ABP REC Calc'!$C$75:$C$138,'ABP REC Spend'!$D42,'ABP REC Calc'!$B$75:$B$138,'ABP REC Spend'!$E42)*$C42,
IF(AND(N42&gt;0,(O$4-$F42)=(1+$B42)),((N42/$C42)-N42)/1,
(IF(AND((O$4-$F42)&lt;(1+$B42),(O$4-$F42)&gt;1),N42,0))))</f>
        <v>0</v>
      </c>
      <c r="P42" s="246">
        <f>IF(P$4=$F42+$B42,SUMIFS('ABP REC Calc'!M$75:M$138,'ABP REC Calc'!$C$75:$C$138,'ABP REC Spend'!$D42,'ABP REC Calc'!$B$75:$B$138,'ABP REC Spend'!$E42)*$C42,
IF(AND(O42&gt;0,(P$4-$F42)=(1+$B42)),((O42/$C42)-O42)/1,
(IF(AND((P$4-$F42)&lt;(1+$B42),(P$4-$F42)&gt;1),O42,0))))</f>
        <v>0</v>
      </c>
      <c r="Q42" s="246">
        <f>IF(Q$4=$F42+$B42,SUMIFS('ABP REC Calc'!N$75:N$138,'ABP REC Calc'!$C$75:$C$138,'ABP REC Spend'!$D42,'ABP REC Calc'!$B$75:$B$138,'ABP REC Spend'!$E42)*$C42,
IF(AND(P42&gt;0,(Q$4-$F42)=(1+$B42)),((P42/$C42)-P42)/1,
(IF(AND((Q$4-$F42)&lt;(1+$B42),(Q$4-$F42)&gt;1),P42,0))))</f>
        <v>0</v>
      </c>
      <c r="R42" s="246">
        <f>IF(R$4=$F42+$B42,SUMIFS('ABP REC Calc'!O$75:O$138,'ABP REC Calc'!$C$75:$C$138,'ABP REC Spend'!$D42,'ABP REC Calc'!$B$75:$B$138,'ABP REC Spend'!$E42)*$C42,
IF(AND(Q42&gt;0,(R$4-$F42)=(1+$B42)),((Q42/$C42)-Q42)/1,
(IF(AND((R$4-$F42)&lt;(1+$B42),(R$4-$F42)&gt;1),Q42,0))))</f>
        <v>0</v>
      </c>
      <c r="S42" s="246">
        <f>IF(S$4=$F42+$B42,SUMIFS('ABP REC Calc'!P$75:P$138,'ABP REC Calc'!$C$75:$C$138,'ABP REC Spend'!$D42,'ABP REC Calc'!$B$75:$B$138,'ABP REC Spend'!$E42)*$C42,
IF(AND(R42&gt;0,(S$4-$F42)=(1+$B42)),((R42/$C42)-R42)/1,
(IF(AND((S$4-$F42)&lt;(1+$B42),(S$4-$F42)&gt;1),R42,0))))</f>
        <v>0</v>
      </c>
      <c r="T42" s="246">
        <f>IF(T$4=$F42+$B42,SUMIFS('ABP REC Calc'!Q$75:Q$138,'ABP REC Calc'!$C$75:$C$138,'ABP REC Spend'!$D42,'ABP REC Calc'!$B$75:$B$138,'ABP REC Spend'!$E42)*$C42,
IF(AND(S42&gt;0,(T$4-$F42)=(1+$B42)),((S42/$C42)-S42)/1,
(IF(AND((T$4-$F42)&lt;(1+$B42),(T$4-$F42)&gt;1),S42,0))))</f>
        <v>0</v>
      </c>
      <c r="U42" s="246">
        <f>IF(U$4=$F42+$B42,SUMIFS('ABP REC Calc'!R$75:R$138,'ABP REC Calc'!$C$75:$C$138,'ABP REC Spend'!$D42,'ABP REC Calc'!$B$75:$B$138,'ABP REC Spend'!$E42)*$C42,
IF(AND(T42&gt;0,(U$4-$F42)=(1+$B42)),((T42/$C42)-T42)/1,
(IF(AND((U$4-$F42)&lt;(1+$B42),(U$4-$F42)&gt;1),T42,0))))</f>
        <v>0</v>
      </c>
      <c r="V42" s="246">
        <f>IF(V$4=$F42+$B42,SUMIFS('ABP REC Calc'!S$75:S$138,'ABP REC Calc'!$C$75:$C$138,'ABP REC Spend'!$D42,'ABP REC Calc'!$B$75:$B$138,'ABP REC Spend'!$E42)*$C42,
IF(AND(U42&gt;0,(V$4-$F42)=(1+$B42)),((U42/$C42)-U42)/1,
(IF(AND((V$4-$F42)&lt;(1+$B42),(V$4-$F42)&gt;1),U42,0))))</f>
        <v>0</v>
      </c>
      <c r="W42" s="246">
        <f>IF(W$4=$F42+$B42,SUMIFS('ABP REC Calc'!T$75:T$138,'ABP REC Calc'!$C$75:$C$138,'ABP REC Spend'!$D42,'ABP REC Calc'!$B$75:$B$138,'ABP REC Spend'!$E42)*$C42,
IF(AND(V42&gt;0,(W$4-$F42)=(1+$B42)),((V42/$C42)-V42)/1,
(IF(AND((W$4-$F42)&lt;(1+$B42),(W$4-$F42)&gt;1),V42,0))))</f>
        <v>19526994.165133167</v>
      </c>
      <c r="X42" s="246">
        <f>IF(X$4=$F42+$B42,SUMIFS('ABP REC Calc'!U$75:U$138,'ABP REC Calc'!$C$75:$C$138,'ABP REC Spend'!$D42,'ABP REC Calc'!$B$75:$B$138,'ABP REC Spend'!$E42)*$C42,
IF(AND(W42&gt;0,(X$4-$F42)=(1+$B42)),((W42/$C42)-W42)/1,
(IF(AND((X$4-$F42)&lt;(1+$B42),(X$4-$F42)&gt;1),W42,0))))</f>
        <v>19526994.165133167</v>
      </c>
      <c r="Y42" s="246">
        <f>IF(Y$4=$F42+$B42,SUMIFS('ABP REC Calc'!V$75:V$138,'ABP REC Calc'!$C$75:$C$138,'ABP REC Spend'!$D42,'ABP REC Calc'!$B$75:$B$138,'ABP REC Spend'!$E42)*$C42,
IF(AND(X42&gt;0,(Y$4-$F42)=(1+$B42)),((X42/$C42)-X42)/1,
(IF(AND((Y$4-$F42)&lt;(1+$B42),(Y$4-$F42)&gt;1),X42,0))))</f>
        <v>0</v>
      </c>
      <c r="Z42" s="246">
        <f>IF(Z$4=$F42+$B42,SUMIFS('ABP REC Calc'!W$75:W$138,'ABP REC Calc'!$C$75:$C$138,'ABP REC Spend'!$D42,'ABP REC Calc'!$B$75:$B$138,'ABP REC Spend'!$E42)*$C42,
IF(AND(Y42&gt;0,(Z$4-$F42)=(1+$B42)),((Y42/$C42)-Y42)/1,
(IF(AND((Z$4-$F42)&lt;(1+$B42),(Z$4-$F42)&gt;1),Y42,0))))</f>
        <v>0</v>
      </c>
      <c r="AA42" s="246">
        <f>IF(AA$4=$F42+$B42,SUMIFS('ABP REC Calc'!X$75:X$138,'ABP REC Calc'!$C$75:$C$138,'ABP REC Spend'!$D42,'ABP REC Calc'!$B$75:$B$138,'ABP REC Spend'!$E42)*$C42,
IF(AND(Z42&gt;0,(AA$4-$F42)=(1+$B42)),((Z42/$C42)-Z42)/1,
(IF(AND((AA$4-$F42)&lt;(1+$B42),(AA$4-$F42)&gt;1),Z42,0))))</f>
        <v>0</v>
      </c>
      <c r="AB42" s="246">
        <f>IF(AB$4=$F42+$B42,SUMIFS('ABP REC Calc'!Y$75:Y$138,'ABP REC Calc'!$C$75:$C$138,'ABP REC Spend'!$D42,'ABP REC Calc'!$B$75:$B$138,'ABP REC Spend'!$E42)*$C42,
IF(AND(AA42&gt;0,(AB$4-$F42)=(1+$B42)),((AA42/$C42)-AA42)/1,
(IF(AND((AB$4-$F42)&lt;(1+$B42),(AB$4-$F42)&gt;1),AA42,0))))</f>
        <v>0</v>
      </c>
      <c r="AC42" s="246">
        <f>IF(AC$4=$F42+$B42,SUMIFS('ABP REC Calc'!Z$75:Z$138,'ABP REC Calc'!$C$75:$C$138,'ABP REC Spend'!$D42,'ABP REC Calc'!$B$75:$B$138,'ABP REC Spend'!$E42)*$C42,
IF(AND(AB42&gt;0,(AC$4-$F42)=(1+$B42)),((AB42/$C42)-AB42)/1,
(IF(AND((AC$4-$F42)&lt;(1+$B42),(AC$4-$F42)&gt;1),AB42,0))))</f>
        <v>0</v>
      </c>
      <c r="AD42" s="246">
        <f>IF(AD$4=$F42+$B42,SUMIFS('ABP REC Calc'!AA$75:AA$138,'ABP REC Calc'!$C$75:$C$138,'ABP REC Spend'!$D42,'ABP REC Calc'!$B$75:$B$138,'ABP REC Spend'!$E42)*$C42,
IF(AND(AC42&gt;0,(AD$4-$F42)=(1+$B42)),((AC42/$C42)-AC42)/1,
(IF(AND((AD$4-$F42)&lt;(1+$B42),(AD$4-$F42)&gt;1),AC42,0))))</f>
        <v>0</v>
      </c>
      <c r="AE42" s="246">
        <f>IF(AE$4=$F42+$B42,SUMIFS('ABP REC Calc'!AB$75:AB$138,'ABP REC Calc'!$C$75:$C$138,'ABP REC Spend'!$D42,'ABP REC Calc'!$B$75:$B$138,'ABP REC Spend'!$E42)*$C42,
IF(AND(AD42&gt;0,(AE$4-$F42)=(1+$B42)),((AD42/$C42)-AD42)/1,
(IF(AND((AE$4-$F42)&lt;(1+$B42),(AE$4-$F42)&gt;1),AD42,0))))</f>
        <v>0</v>
      </c>
      <c r="AF42" s="246">
        <f>IF(AF$4=$F42+$B42,SUMIFS('ABP REC Calc'!AC$75:AC$138,'ABP REC Calc'!$C$75:$C$138,'ABP REC Spend'!$D42,'ABP REC Calc'!$B$75:$B$138,'ABP REC Spend'!$E42)*$C42,
IF(AND(AE42&gt;0,(AF$4-$F42)=(1+$B42)),((AE42/$C42)-AE42)/1,
(IF(AND((AF$4-$F42)&lt;(1+$B42),(AF$4-$F42)&gt;1),AE42,0))))</f>
        <v>0</v>
      </c>
      <c r="AG42" s="246">
        <f>IF(AG$4=$F42+$B42,SUMIFS('ABP REC Calc'!#REF!,'ABP REC Calc'!$C$75:$C$138,'ABP REC Spend'!$D42,'ABP REC Calc'!$B$75:$B$138,'ABP REC Spend'!$E42)*$C42,
IF(AND(AF42&gt;0,(AG$4-$F42)=(1+$B42)),((AF42/$C42)-AF42)/1,
(IF(AND((AG$4-$F42)&lt;(1+$B42),(AG$4-$F42)&gt;1),AF42,0))))</f>
        <v>0</v>
      </c>
    </row>
    <row r="43" spans="2:33" ht="14.45" customHeight="1">
      <c r="B43" s="64">
        <v>0</v>
      </c>
      <c r="C43" s="64">
        <v>0.5</v>
      </c>
      <c r="D43" s="234" t="s">
        <v>206</v>
      </c>
      <c r="E43" s="231" t="s">
        <v>231</v>
      </c>
      <c r="F43" s="231">
        <f t="shared" si="2"/>
        <v>2039</v>
      </c>
      <c r="G43" s="231"/>
      <c r="H43" s="239" t="s">
        <v>37</v>
      </c>
      <c r="I43" s="246">
        <f>IF(I$4=$F43+$B43,SUMIFS('ABP REC Calc'!F$75:F$138,'ABP REC Calc'!$C$75:$C$138,'ABP REC Spend'!$D43,'ABP REC Calc'!$B$75:$B$138,'ABP REC Spend'!$E43)*$C43,
IF(AND(H43&gt;0,(I$4-$F43)=(1+$B43)),((H43/$C43)-H43)/1,
(IF(AND((I$4-$F43)&lt;(1+$B43),(I$4-$F43)&gt;1),H43,0))))</f>
        <v>0</v>
      </c>
      <c r="J43" s="246">
        <f>IF(J$4=$F43+$B43,SUMIFS('ABP REC Calc'!G$75:G$138,'ABP REC Calc'!$C$75:$C$138,'ABP REC Spend'!$D43,'ABP REC Calc'!$B$75:$B$138,'ABP REC Spend'!$E43)*$C43,
IF(AND(I43&gt;0,(J$4-$F43)=(1+$B43)),((I43/$C43)-I43)/1,
(IF(AND((J$4-$F43)&lt;(1+$B43),(J$4-$F43)&gt;1),I43,0))))</f>
        <v>0</v>
      </c>
      <c r="K43" s="246">
        <f>IF(K$4=$F43+$B43,SUMIFS('ABP REC Calc'!H$75:H$138,'ABP REC Calc'!$C$75:$C$138,'ABP REC Spend'!$D43,'ABP REC Calc'!$B$75:$B$138,'ABP REC Spend'!$E43)*$C43,
IF(AND(J43&gt;0,(K$4-$F43)=(1+$B43)),((J43/$C43)-J43)/1,
(IF(AND((K$4-$F43)&lt;(1+$B43),(K$4-$F43)&gt;1),J43,0))))</f>
        <v>0</v>
      </c>
      <c r="L43" s="246">
        <f>IF(L$4=$F43+$B43,SUMIFS('ABP REC Calc'!I$75:I$138,'ABP REC Calc'!$C$75:$C$138,'ABP REC Spend'!$D43,'ABP REC Calc'!$B$75:$B$138,'ABP REC Spend'!$E43)*$C43,
IF(AND(K43&gt;0,(L$4-$F43)=(1+$B43)),((K43/$C43)-K43)/1,
(IF(AND((L$4-$F43)&lt;(1+$B43),(L$4-$F43)&gt;1),K43,0))))</f>
        <v>0</v>
      </c>
      <c r="M43" s="246">
        <f>IF(M$4=$F43+$B43,SUMIFS('ABP REC Calc'!J$75:J$138,'ABP REC Calc'!$C$75:$C$138,'ABP REC Spend'!$D43,'ABP REC Calc'!$B$75:$B$138,'ABP REC Spend'!$E43)*$C43,
IF(AND(L43&gt;0,(M$4-$F43)=(1+$B43)),((L43/$C43)-L43)/1,
(IF(AND((M$4-$F43)&lt;(1+$B43),(M$4-$F43)&gt;1),L43,0))))</f>
        <v>0</v>
      </c>
      <c r="N43" s="246">
        <f>IF(N$4=$F43+$B43,SUMIFS('ABP REC Calc'!K$75:K$138,'ABP REC Calc'!$C$75:$C$138,'ABP REC Spend'!$D43,'ABP REC Calc'!$B$75:$B$138,'ABP REC Spend'!$E43)*$C43,
IF(AND(M43&gt;0,(N$4-$F43)=(1+$B43)),((M43/$C43)-M43)/1,
(IF(AND((N$4-$F43)&lt;(1+$B43),(N$4-$F43)&gt;1),M43,0))))</f>
        <v>0</v>
      </c>
      <c r="O43" s="246">
        <f>IF(O$4=$F43+$B43,SUMIFS('ABP REC Calc'!L$75:L$138,'ABP REC Calc'!$C$75:$C$138,'ABP REC Spend'!$D43,'ABP REC Calc'!$B$75:$B$138,'ABP REC Spend'!$E43)*$C43,
IF(AND(N43&gt;0,(O$4-$F43)=(1+$B43)),((N43/$C43)-N43)/1,
(IF(AND((O$4-$F43)&lt;(1+$B43),(O$4-$F43)&gt;1),N43,0))))</f>
        <v>0</v>
      </c>
      <c r="P43" s="246">
        <f>IF(P$4=$F43+$B43,SUMIFS('ABP REC Calc'!M$75:M$138,'ABP REC Calc'!$C$75:$C$138,'ABP REC Spend'!$D43,'ABP REC Calc'!$B$75:$B$138,'ABP REC Spend'!$E43)*$C43,
IF(AND(O43&gt;0,(P$4-$F43)=(1+$B43)),((O43/$C43)-O43)/1,
(IF(AND((P$4-$F43)&lt;(1+$B43),(P$4-$F43)&gt;1),O43,0))))</f>
        <v>0</v>
      </c>
      <c r="Q43" s="246">
        <f>IF(Q$4=$F43+$B43,SUMIFS('ABP REC Calc'!N$75:N$138,'ABP REC Calc'!$C$75:$C$138,'ABP REC Spend'!$D43,'ABP REC Calc'!$B$75:$B$138,'ABP REC Spend'!$E43)*$C43,
IF(AND(P43&gt;0,(Q$4-$F43)=(1+$B43)),((P43/$C43)-P43)/1,
(IF(AND((Q$4-$F43)&lt;(1+$B43),(Q$4-$F43)&gt;1),P43,0))))</f>
        <v>0</v>
      </c>
      <c r="R43" s="246">
        <f>IF(R$4=$F43+$B43,SUMIFS('ABP REC Calc'!O$75:O$138,'ABP REC Calc'!$C$75:$C$138,'ABP REC Spend'!$D43,'ABP REC Calc'!$B$75:$B$138,'ABP REC Spend'!$E43)*$C43,
IF(AND(Q43&gt;0,(R$4-$F43)=(1+$B43)),((Q43/$C43)-Q43)/1,
(IF(AND((R$4-$F43)&lt;(1+$B43),(R$4-$F43)&gt;1),Q43,0))))</f>
        <v>0</v>
      </c>
      <c r="S43" s="246">
        <f>IF(S$4=$F43+$B43,SUMIFS('ABP REC Calc'!P$75:P$138,'ABP REC Calc'!$C$75:$C$138,'ABP REC Spend'!$D43,'ABP REC Calc'!$B$75:$B$138,'ABP REC Spend'!$E43)*$C43,
IF(AND(R43&gt;0,(S$4-$F43)=(1+$B43)),((R43/$C43)-R43)/1,
(IF(AND((S$4-$F43)&lt;(1+$B43),(S$4-$F43)&gt;1),R43,0))))</f>
        <v>0</v>
      </c>
      <c r="T43" s="246">
        <f>IF(T$4=$F43+$B43,SUMIFS('ABP REC Calc'!Q$75:Q$138,'ABP REC Calc'!$C$75:$C$138,'ABP REC Spend'!$D43,'ABP REC Calc'!$B$75:$B$138,'ABP REC Spend'!$E43)*$C43,
IF(AND(S43&gt;0,(T$4-$F43)=(1+$B43)),((S43/$C43)-S43)/1,
(IF(AND((T$4-$F43)&lt;(1+$B43),(T$4-$F43)&gt;1),S43,0))))</f>
        <v>0</v>
      </c>
      <c r="U43" s="246">
        <f>IF(U$4=$F43+$B43,SUMIFS('ABP REC Calc'!R$75:R$138,'ABP REC Calc'!$C$75:$C$138,'ABP REC Spend'!$D43,'ABP REC Calc'!$B$75:$B$138,'ABP REC Spend'!$E43)*$C43,
IF(AND(T43&gt;0,(U$4-$F43)=(1+$B43)),((T43/$C43)-T43)/1,
(IF(AND((U$4-$F43)&lt;(1+$B43),(U$4-$F43)&gt;1),T43,0))))</f>
        <v>0</v>
      </c>
      <c r="V43" s="246">
        <f>IF(V$4=$F43+$B43,SUMIFS('ABP REC Calc'!S$75:S$138,'ABP REC Calc'!$C$75:$C$138,'ABP REC Spend'!$D43,'ABP REC Calc'!$B$75:$B$138,'ABP REC Spend'!$E43)*$C43,
IF(AND(U43&gt;0,(V$4-$F43)=(1+$B43)),((U43/$C43)-U43)/1,
(IF(AND((V$4-$F43)&lt;(1+$B43),(V$4-$F43)&gt;1),U43,0))))</f>
        <v>0</v>
      </c>
      <c r="W43" s="246">
        <f>IF(W$4=$F43+$B43,SUMIFS('ABP REC Calc'!T$75:T$138,'ABP REC Calc'!$C$75:$C$138,'ABP REC Spend'!$D43,'ABP REC Calc'!$B$75:$B$138,'ABP REC Spend'!$E43)*$C43,
IF(AND(V43&gt;0,(W$4-$F43)=(1+$B43)),((V43/$C43)-V43)/1,
(IF(AND((W$4-$F43)&lt;(1+$B43),(W$4-$F43)&gt;1),V43,0))))</f>
        <v>0</v>
      </c>
      <c r="X43" s="246">
        <f>IF(X$4=$F43+$B43,SUMIFS('ABP REC Calc'!U$75:U$138,'ABP REC Calc'!$C$75:$C$138,'ABP REC Spend'!$D43,'ABP REC Calc'!$B$75:$B$138,'ABP REC Spend'!$E43)*$C43,
IF(AND(W43&gt;0,(X$4-$F43)=(1+$B43)),((W43/$C43)-W43)/1,
(IF(AND((X$4-$F43)&lt;(1+$B43),(X$4-$F43)&gt;1),W43,0))))</f>
        <v>18745914.398527838</v>
      </c>
      <c r="Y43" s="246">
        <f>IF(Y$4=$F43+$B43,SUMIFS('ABP REC Calc'!V$75:V$138,'ABP REC Calc'!$C$75:$C$138,'ABP REC Spend'!$D43,'ABP REC Calc'!$B$75:$B$138,'ABP REC Spend'!$E43)*$C43,
IF(AND(X43&gt;0,(Y$4-$F43)=(1+$B43)),((X43/$C43)-X43)/1,
(IF(AND((Y$4-$F43)&lt;(1+$B43),(Y$4-$F43)&gt;1),X43,0))))</f>
        <v>18745914.398527838</v>
      </c>
      <c r="Z43" s="246">
        <f>IF(Z$4=$F43+$B43,SUMIFS('ABP REC Calc'!W$75:W$138,'ABP REC Calc'!$C$75:$C$138,'ABP REC Spend'!$D43,'ABP REC Calc'!$B$75:$B$138,'ABP REC Spend'!$E43)*$C43,
IF(AND(Y43&gt;0,(Z$4-$F43)=(1+$B43)),((Y43/$C43)-Y43)/1,
(IF(AND((Z$4-$F43)&lt;(1+$B43),(Z$4-$F43)&gt;1),Y43,0))))</f>
        <v>0</v>
      </c>
      <c r="AA43" s="246">
        <f>IF(AA$4=$F43+$B43,SUMIFS('ABP REC Calc'!X$75:X$138,'ABP REC Calc'!$C$75:$C$138,'ABP REC Spend'!$D43,'ABP REC Calc'!$B$75:$B$138,'ABP REC Spend'!$E43)*$C43,
IF(AND(Z43&gt;0,(AA$4-$F43)=(1+$B43)),((Z43/$C43)-Z43)/1,
(IF(AND((AA$4-$F43)&lt;(1+$B43),(AA$4-$F43)&gt;1),Z43,0))))</f>
        <v>0</v>
      </c>
      <c r="AB43" s="246">
        <f>IF(AB$4=$F43+$B43,SUMIFS('ABP REC Calc'!Y$75:Y$138,'ABP REC Calc'!$C$75:$C$138,'ABP REC Spend'!$D43,'ABP REC Calc'!$B$75:$B$138,'ABP REC Spend'!$E43)*$C43,
IF(AND(AA43&gt;0,(AB$4-$F43)=(1+$B43)),((AA43/$C43)-AA43)/1,
(IF(AND((AB$4-$F43)&lt;(1+$B43),(AB$4-$F43)&gt;1),AA43,0))))</f>
        <v>0</v>
      </c>
      <c r="AC43" s="246">
        <f>IF(AC$4=$F43+$B43,SUMIFS('ABP REC Calc'!Z$75:Z$138,'ABP REC Calc'!$C$75:$C$138,'ABP REC Spend'!$D43,'ABP REC Calc'!$B$75:$B$138,'ABP REC Spend'!$E43)*$C43,
IF(AND(AB43&gt;0,(AC$4-$F43)=(1+$B43)),((AB43/$C43)-AB43)/1,
(IF(AND((AC$4-$F43)&lt;(1+$B43),(AC$4-$F43)&gt;1),AB43,0))))</f>
        <v>0</v>
      </c>
      <c r="AD43" s="246">
        <f>IF(AD$4=$F43+$B43,SUMIFS('ABP REC Calc'!AA$75:AA$138,'ABP REC Calc'!$C$75:$C$138,'ABP REC Spend'!$D43,'ABP REC Calc'!$B$75:$B$138,'ABP REC Spend'!$E43)*$C43,
IF(AND(AC43&gt;0,(AD$4-$F43)=(1+$B43)),((AC43/$C43)-AC43)/1,
(IF(AND((AD$4-$F43)&lt;(1+$B43),(AD$4-$F43)&gt;1),AC43,0))))</f>
        <v>0</v>
      </c>
      <c r="AE43" s="246">
        <f>IF(AE$4=$F43+$B43,SUMIFS('ABP REC Calc'!AB$75:AB$138,'ABP REC Calc'!$C$75:$C$138,'ABP REC Spend'!$D43,'ABP REC Calc'!$B$75:$B$138,'ABP REC Spend'!$E43)*$C43,
IF(AND(AD43&gt;0,(AE$4-$F43)=(1+$B43)),((AD43/$C43)-AD43)/1,
(IF(AND((AE$4-$F43)&lt;(1+$B43),(AE$4-$F43)&gt;1),AD43,0))))</f>
        <v>0</v>
      </c>
      <c r="AF43" s="246">
        <f>IF(AF$4=$F43+$B43,SUMIFS('ABP REC Calc'!AC$75:AC$138,'ABP REC Calc'!$C$75:$C$138,'ABP REC Spend'!$D43,'ABP REC Calc'!$B$75:$B$138,'ABP REC Spend'!$E43)*$C43,
IF(AND(AE43&gt;0,(AF$4-$F43)=(1+$B43)),((AE43/$C43)-AE43)/1,
(IF(AND((AF$4-$F43)&lt;(1+$B43),(AF$4-$F43)&gt;1),AE43,0))))</f>
        <v>0</v>
      </c>
      <c r="AG43" s="246">
        <f>IF(AG$4=$F43+$B43,SUMIFS('ABP REC Calc'!#REF!,'ABP REC Calc'!$C$75:$C$138,'ABP REC Spend'!$D43,'ABP REC Calc'!$B$75:$B$138,'ABP REC Spend'!$E43)*$C43,
IF(AND(AF43&gt;0,(AG$4-$F43)=(1+$B43)),((AF43/$C43)-AF43)/1,
(IF(AND((AG$4-$F43)&lt;(1+$B43),(AG$4-$F43)&gt;1),AF43,0))))</f>
        <v>0</v>
      </c>
    </row>
    <row r="44" spans="2:33" ht="14.45" customHeight="1">
      <c r="B44" s="64">
        <v>0</v>
      </c>
      <c r="C44" s="64">
        <v>0.5</v>
      </c>
      <c r="D44" s="234" t="s">
        <v>206</v>
      </c>
      <c r="E44" s="231" t="s">
        <v>231</v>
      </c>
      <c r="F44" s="231">
        <f t="shared" si="2"/>
        <v>2040</v>
      </c>
      <c r="G44" s="231"/>
      <c r="H44" s="239" t="s">
        <v>38</v>
      </c>
      <c r="I44" s="246">
        <f>IF(I$4=$F44+$B44,SUMIFS('ABP REC Calc'!F$75:F$138,'ABP REC Calc'!$C$75:$C$138,'ABP REC Spend'!$D44,'ABP REC Calc'!$B$75:$B$138,'ABP REC Spend'!$E44)*$C44,
IF(AND(H44&gt;0,(I$4-$F44)=(1+$B44)),((H44/$C44)-H44)/1,
(IF(AND((I$4-$F44)&lt;(1+$B44),(I$4-$F44)&gt;1),H44,0))))</f>
        <v>0</v>
      </c>
      <c r="J44" s="246">
        <f>IF(J$4=$F44+$B44,SUMIFS('ABP REC Calc'!G$75:G$138,'ABP REC Calc'!$C$75:$C$138,'ABP REC Spend'!$D44,'ABP REC Calc'!$B$75:$B$138,'ABP REC Spend'!$E44)*$C44,
IF(AND(I44&gt;0,(J$4-$F44)=(1+$B44)),((I44/$C44)-I44)/1,
(IF(AND((J$4-$F44)&lt;(1+$B44),(J$4-$F44)&gt;1),I44,0))))</f>
        <v>0</v>
      </c>
      <c r="K44" s="246">
        <f>IF(K$4=$F44+$B44,SUMIFS('ABP REC Calc'!H$75:H$138,'ABP REC Calc'!$C$75:$C$138,'ABP REC Spend'!$D44,'ABP REC Calc'!$B$75:$B$138,'ABP REC Spend'!$E44)*$C44,
IF(AND(J44&gt;0,(K$4-$F44)=(1+$B44)),((J44/$C44)-J44)/1,
(IF(AND((K$4-$F44)&lt;(1+$B44),(K$4-$F44)&gt;1),J44,0))))</f>
        <v>0</v>
      </c>
      <c r="L44" s="246">
        <f>IF(L$4=$F44+$B44,SUMIFS('ABP REC Calc'!I$75:I$138,'ABP REC Calc'!$C$75:$C$138,'ABP REC Spend'!$D44,'ABP REC Calc'!$B$75:$B$138,'ABP REC Spend'!$E44)*$C44,
IF(AND(K44&gt;0,(L$4-$F44)=(1+$B44)),((K44/$C44)-K44)/1,
(IF(AND((L$4-$F44)&lt;(1+$B44),(L$4-$F44)&gt;1),K44,0))))</f>
        <v>0</v>
      </c>
      <c r="M44" s="246">
        <f>IF(M$4=$F44+$B44,SUMIFS('ABP REC Calc'!J$75:J$138,'ABP REC Calc'!$C$75:$C$138,'ABP REC Spend'!$D44,'ABP REC Calc'!$B$75:$B$138,'ABP REC Spend'!$E44)*$C44,
IF(AND(L44&gt;0,(M$4-$F44)=(1+$B44)),((L44/$C44)-L44)/1,
(IF(AND((M$4-$F44)&lt;(1+$B44),(M$4-$F44)&gt;1),L44,0))))</f>
        <v>0</v>
      </c>
      <c r="N44" s="246">
        <f>IF(N$4=$F44+$B44,SUMIFS('ABP REC Calc'!K$75:K$138,'ABP REC Calc'!$C$75:$C$138,'ABP REC Spend'!$D44,'ABP REC Calc'!$B$75:$B$138,'ABP REC Spend'!$E44)*$C44,
IF(AND(M44&gt;0,(N$4-$F44)=(1+$B44)),((M44/$C44)-M44)/1,
(IF(AND((N$4-$F44)&lt;(1+$B44),(N$4-$F44)&gt;1),M44,0))))</f>
        <v>0</v>
      </c>
      <c r="O44" s="246">
        <f>IF(O$4=$F44+$B44,SUMIFS('ABP REC Calc'!L$75:L$138,'ABP REC Calc'!$C$75:$C$138,'ABP REC Spend'!$D44,'ABP REC Calc'!$B$75:$B$138,'ABP REC Spend'!$E44)*$C44,
IF(AND(N44&gt;0,(O$4-$F44)=(1+$B44)),((N44/$C44)-N44)/1,
(IF(AND((O$4-$F44)&lt;(1+$B44),(O$4-$F44)&gt;1),N44,0))))</f>
        <v>0</v>
      </c>
      <c r="P44" s="246">
        <f>IF(P$4=$F44+$B44,SUMIFS('ABP REC Calc'!M$75:M$138,'ABP REC Calc'!$C$75:$C$138,'ABP REC Spend'!$D44,'ABP REC Calc'!$B$75:$B$138,'ABP REC Spend'!$E44)*$C44,
IF(AND(O44&gt;0,(P$4-$F44)=(1+$B44)),((O44/$C44)-O44)/1,
(IF(AND((P$4-$F44)&lt;(1+$B44),(P$4-$F44)&gt;1),O44,0))))</f>
        <v>0</v>
      </c>
      <c r="Q44" s="246">
        <f>IF(Q$4=$F44+$B44,SUMIFS('ABP REC Calc'!N$75:N$138,'ABP REC Calc'!$C$75:$C$138,'ABP REC Spend'!$D44,'ABP REC Calc'!$B$75:$B$138,'ABP REC Spend'!$E44)*$C44,
IF(AND(P44&gt;0,(Q$4-$F44)=(1+$B44)),((P44/$C44)-P44)/1,
(IF(AND((Q$4-$F44)&lt;(1+$B44),(Q$4-$F44)&gt;1),P44,0))))</f>
        <v>0</v>
      </c>
      <c r="R44" s="246">
        <f>IF(R$4=$F44+$B44,SUMIFS('ABP REC Calc'!O$75:O$138,'ABP REC Calc'!$C$75:$C$138,'ABP REC Spend'!$D44,'ABP REC Calc'!$B$75:$B$138,'ABP REC Spend'!$E44)*$C44,
IF(AND(Q44&gt;0,(R$4-$F44)=(1+$B44)),((Q44/$C44)-Q44)/1,
(IF(AND((R$4-$F44)&lt;(1+$B44),(R$4-$F44)&gt;1),Q44,0))))</f>
        <v>0</v>
      </c>
      <c r="S44" s="246">
        <f>IF(S$4=$F44+$B44,SUMIFS('ABP REC Calc'!P$75:P$138,'ABP REC Calc'!$C$75:$C$138,'ABP REC Spend'!$D44,'ABP REC Calc'!$B$75:$B$138,'ABP REC Spend'!$E44)*$C44,
IF(AND(R44&gt;0,(S$4-$F44)=(1+$B44)),((R44/$C44)-R44)/1,
(IF(AND((S$4-$F44)&lt;(1+$B44),(S$4-$F44)&gt;1),R44,0))))</f>
        <v>0</v>
      </c>
      <c r="T44" s="246">
        <f>IF(T$4=$F44+$B44,SUMIFS('ABP REC Calc'!Q$75:Q$138,'ABP REC Calc'!$C$75:$C$138,'ABP REC Spend'!$D44,'ABP REC Calc'!$B$75:$B$138,'ABP REC Spend'!$E44)*$C44,
IF(AND(S44&gt;0,(T$4-$F44)=(1+$B44)),((S44/$C44)-S44)/1,
(IF(AND((T$4-$F44)&lt;(1+$B44),(T$4-$F44)&gt;1),S44,0))))</f>
        <v>0</v>
      </c>
      <c r="U44" s="246">
        <f>IF(U$4=$F44+$B44,SUMIFS('ABP REC Calc'!R$75:R$138,'ABP REC Calc'!$C$75:$C$138,'ABP REC Spend'!$D44,'ABP REC Calc'!$B$75:$B$138,'ABP REC Spend'!$E44)*$C44,
IF(AND(T44&gt;0,(U$4-$F44)=(1+$B44)),((T44/$C44)-T44)/1,
(IF(AND((U$4-$F44)&lt;(1+$B44),(U$4-$F44)&gt;1),T44,0))))</f>
        <v>0</v>
      </c>
      <c r="V44" s="246">
        <f>IF(V$4=$F44+$B44,SUMIFS('ABP REC Calc'!S$75:S$138,'ABP REC Calc'!$C$75:$C$138,'ABP REC Spend'!$D44,'ABP REC Calc'!$B$75:$B$138,'ABP REC Spend'!$E44)*$C44,
IF(AND(U44&gt;0,(V$4-$F44)=(1+$B44)),((U44/$C44)-U44)/1,
(IF(AND((V$4-$F44)&lt;(1+$B44),(V$4-$F44)&gt;1),U44,0))))</f>
        <v>0</v>
      </c>
      <c r="W44" s="246">
        <f>IF(W$4=$F44+$B44,SUMIFS('ABP REC Calc'!T$75:T$138,'ABP REC Calc'!$C$75:$C$138,'ABP REC Spend'!$D44,'ABP REC Calc'!$B$75:$B$138,'ABP REC Spend'!$E44)*$C44,
IF(AND(V44&gt;0,(W$4-$F44)=(1+$B44)),((V44/$C44)-V44)/1,
(IF(AND((W$4-$F44)&lt;(1+$B44),(W$4-$F44)&gt;1),V44,0))))</f>
        <v>0</v>
      </c>
      <c r="X44" s="246">
        <f>IF(X$4=$F44+$B44,SUMIFS('ABP REC Calc'!U$75:U$138,'ABP REC Calc'!$C$75:$C$138,'ABP REC Spend'!$D44,'ABP REC Calc'!$B$75:$B$138,'ABP REC Spend'!$E44)*$C44,
IF(AND(W44&gt;0,(X$4-$F44)=(1+$B44)),((W44/$C44)-W44)/1,
(IF(AND((X$4-$F44)&lt;(1+$B44),(X$4-$F44)&gt;1),W44,0))))</f>
        <v>0</v>
      </c>
      <c r="Y44" s="246">
        <f>IF(Y$4=$F44+$B44,SUMIFS('ABP REC Calc'!V$75:V$138,'ABP REC Calc'!$C$75:$C$138,'ABP REC Spend'!$D44,'ABP REC Calc'!$B$75:$B$138,'ABP REC Spend'!$E44)*$C44,
IF(AND(X44&gt;0,(Y$4-$F44)=(1+$B44)),((X44/$C44)-X44)/1,
(IF(AND((Y$4-$F44)&lt;(1+$B44),(Y$4-$F44)&gt;1),X44,0))))</f>
        <v>17996077.822586726</v>
      </c>
      <c r="Z44" s="246">
        <f>IF(Z$4=$F44+$B44,SUMIFS('ABP REC Calc'!W$75:W$138,'ABP REC Calc'!$C$75:$C$138,'ABP REC Spend'!$D44,'ABP REC Calc'!$B$75:$B$138,'ABP REC Spend'!$E44)*$C44,
IF(AND(Y44&gt;0,(Z$4-$F44)=(1+$B44)),((Y44/$C44)-Y44)/1,
(IF(AND((Z$4-$F44)&lt;(1+$B44),(Z$4-$F44)&gt;1),Y44,0))))</f>
        <v>17996077.822586726</v>
      </c>
      <c r="AA44" s="246">
        <f>IF(AA$4=$F44+$B44,SUMIFS('ABP REC Calc'!X$75:X$138,'ABP REC Calc'!$C$75:$C$138,'ABP REC Spend'!$D44,'ABP REC Calc'!$B$75:$B$138,'ABP REC Spend'!$E44)*$C44,
IF(AND(Z44&gt;0,(AA$4-$F44)=(1+$B44)),((Z44/$C44)-Z44)/1,
(IF(AND((AA$4-$F44)&lt;(1+$B44),(AA$4-$F44)&gt;1),Z44,0))))</f>
        <v>0</v>
      </c>
      <c r="AB44" s="246">
        <f>IF(AB$4=$F44+$B44,SUMIFS('ABP REC Calc'!Y$75:Y$138,'ABP REC Calc'!$C$75:$C$138,'ABP REC Spend'!$D44,'ABP REC Calc'!$B$75:$B$138,'ABP REC Spend'!$E44)*$C44,
IF(AND(AA44&gt;0,(AB$4-$F44)=(1+$B44)),((AA44/$C44)-AA44)/1,
(IF(AND((AB$4-$F44)&lt;(1+$B44),(AB$4-$F44)&gt;1),AA44,0))))</f>
        <v>0</v>
      </c>
      <c r="AC44" s="246">
        <f>IF(AC$4=$F44+$B44,SUMIFS('ABP REC Calc'!Z$75:Z$138,'ABP REC Calc'!$C$75:$C$138,'ABP REC Spend'!$D44,'ABP REC Calc'!$B$75:$B$138,'ABP REC Spend'!$E44)*$C44,
IF(AND(AB44&gt;0,(AC$4-$F44)=(1+$B44)),((AB44/$C44)-AB44)/1,
(IF(AND((AC$4-$F44)&lt;(1+$B44),(AC$4-$F44)&gt;1),AB44,0))))</f>
        <v>0</v>
      </c>
      <c r="AD44" s="246">
        <f>IF(AD$4=$F44+$B44,SUMIFS('ABP REC Calc'!AA$75:AA$138,'ABP REC Calc'!$C$75:$C$138,'ABP REC Spend'!$D44,'ABP REC Calc'!$B$75:$B$138,'ABP REC Spend'!$E44)*$C44,
IF(AND(AC44&gt;0,(AD$4-$F44)=(1+$B44)),((AC44/$C44)-AC44)/1,
(IF(AND((AD$4-$F44)&lt;(1+$B44),(AD$4-$F44)&gt;1),AC44,0))))</f>
        <v>0</v>
      </c>
      <c r="AE44" s="246">
        <f>IF(AE$4=$F44+$B44,SUMIFS('ABP REC Calc'!AB$75:AB$138,'ABP REC Calc'!$C$75:$C$138,'ABP REC Spend'!$D44,'ABP REC Calc'!$B$75:$B$138,'ABP REC Spend'!$E44)*$C44,
IF(AND(AD44&gt;0,(AE$4-$F44)=(1+$B44)),((AD44/$C44)-AD44)/1,
(IF(AND((AE$4-$F44)&lt;(1+$B44),(AE$4-$F44)&gt;1),AD44,0))))</f>
        <v>0</v>
      </c>
      <c r="AF44" s="246">
        <f>IF(AF$4=$F44+$B44,SUMIFS('ABP REC Calc'!AC$75:AC$138,'ABP REC Calc'!$C$75:$C$138,'ABP REC Spend'!$D44,'ABP REC Calc'!$B$75:$B$138,'ABP REC Spend'!$E44)*$C44,
IF(AND(AE44&gt;0,(AF$4-$F44)=(1+$B44)),((AE44/$C44)-AE44)/1,
(IF(AND((AF$4-$F44)&lt;(1+$B44),(AF$4-$F44)&gt;1),AE44,0))))</f>
        <v>0</v>
      </c>
      <c r="AG44" s="246">
        <f>IF(AG$4=$F44+$B44,SUMIFS('ABP REC Calc'!#REF!,'ABP REC Calc'!$C$75:$C$138,'ABP REC Spend'!$D44,'ABP REC Calc'!$B$75:$B$138,'ABP REC Spend'!$E44)*$C44,
IF(AND(AF44&gt;0,(AG$4-$F44)=(1+$B44)),((AF44/$C44)-AF44)/1,
(IF(AND((AG$4-$F44)&lt;(1+$B44),(AG$4-$F44)&gt;1),AF44,0))))</f>
        <v>0</v>
      </c>
    </row>
    <row r="45" spans="2:33" ht="14.45" customHeight="1">
      <c r="B45" s="64">
        <v>0</v>
      </c>
      <c r="C45" s="64">
        <v>0.5</v>
      </c>
      <c r="D45" s="234" t="s">
        <v>206</v>
      </c>
      <c r="E45" s="231" t="s">
        <v>231</v>
      </c>
      <c r="F45" s="231">
        <f t="shared" si="2"/>
        <v>2041</v>
      </c>
      <c r="G45" s="231"/>
      <c r="H45" s="239" t="s">
        <v>39</v>
      </c>
      <c r="I45" s="246">
        <f>IF(I$4=$F45+$B45,SUMIFS('ABP REC Calc'!F$75:F$138,'ABP REC Calc'!$C$75:$C$138,'ABP REC Spend'!$D45,'ABP REC Calc'!$B$75:$B$138,'ABP REC Spend'!$E45)*$C45,
IF(AND(H45&gt;0,(I$4-$F45)=(1+$B45)),((H45/$C45)-H45)/1,
(IF(AND((I$4-$F45)&lt;(1+$B45),(I$4-$F45)&gt;1),H45,0))))</f>
        <v>0</v>
      </c>
      <c r="J45" s="246">
        <f>IF(J$4=$F45+$B45,SUMIFS('ABP REC Calc'!G$75:G$138,'ABP REC Calc'!$C$75:$C$138,'ABP REC Spend'!$D45,'ABP REC Calc'!$B$75:$B$138,'ABP REC Spend'!$E45)*$C45,
IF(AND(I45&gt;0,(J$4-$F45)=(1+$B45)),((I45/$C45)-I45)/1,
(IF(AND((J$4-$F45)&lt;(1+$B45),(J$4-$F45)&gt;1),I45,0))))</f>
        <v>0</v>
      </c>
      <c r="K45" s="246">
        <f>IF(K$4=$F45+$B45,SUMIFS('ABP REC Calc'!H$75:H$138,'ABP REC Calc'!$C$75:$C$138,'ABP REC Spend'!$D45,'ABP REC Calc'!$B$75:$B$138,'ABP REC Spend'!$E45)*$C45,
IF(AND(J45&gt;0,(K$4-$F45)=(1+$B45)),((J45/$C45)-J45)/1,
(IF(AND((K$4-$F45)&lt;(1+$B45),(K$4-$F45)&gt;1),J45,0))))</f>
        <v>0</v>
      </c>
      <c r="L45" s="246">
        <f>IF(L$4=$F45+$B45,SUMIFS('ABP REC Calc'!I$75:I$138,'ABP REC Calc'!$C$75:$C$138,'ABP REC Spend'!$D45,'ABP REC Calc'!$B$75:$B$138,'ABP REC Spend'!$E45)*$C45,
IF(AND(K45&gt;0,(L$4-$F45)=(1+$B45)),((K45/$C45)-K45)/1,
(IF(AND((L$4-$F45)&lt;(1+$B45),(L$4-$F45)&gt;1),K45,0))))</f>
        <v>0</v>
      </c>
      <c r="M45" s="246">
        <f>IF(M$4=$F45+$B45,SUMIFS('ABP REC Calc'!J$75:J$138,'ABP REC Calc'!$C$75:$C$138,'ABP REC Spend'!$D45,'ABP REC Calc'!$B$75:$B$138,'ABP REC Spend'!$E45)*$C45,
IF(AND(L45&gt;0,(M$4-$F45)=(1+$B45)),((L45/$C45)-L45)/1,
(IF(AND((M$4-$F45)&lt;(1+$B45),(M$4-$F45)&gt;1),L45,0))))</f>
        <v>0</v>
      </c>
      <c r="N45" s="246">
        <f>IF(N$4=$F45+$B45,SUMIFS('ABP REC Calc'!K$75:K$138,'ABP REC Calc'!$C$75:$C$138,'ABP REC Spend'!$D45,'ABP REC Calc'!$B$75:$B$138,'ABP REC Spend'!$E45)*$C45,
IF(AND(M45&gt;0,(N$4-$F45)=(1+$B45)),((M45/$C45)-M45)/1,
(IF(AND((N$4-$F45)&lt;(1+$B45),(N$4-$F45)&gt;1),M45,0))))</f>
        <v>0</v>
      </c>
      <c r="O45" s="246">
        <f>IF(O$4=$F45+$B45,SUMIFS('ABP REC Calc'!L$75:L$138,'ABP REC Calc'!$C$75:$C$138,'ABP REC Spend'!$D45,'ABP REC Calc'!$B$75:$B$138,'ABP REC Spend'!$E45)*$C45,
IF(AND(N45&gt;0,(O$4-$F45)=(1+$B45)),((N45/$C45)-N45)/1,
(IF(AND((O$4-$F45)&lt;(1+$B45),(O$4-$F45)&gt;1),N45,0))))</f>
        <v>0</v>
      </c>
      <c r="P45" s="246">
        <f>IF(P$4=$F45+$B45,SUMIFS('ABP REC Calc'!M$75:M$138,'ABP REC Calc'!$C$75:$C$138,'ABP REC Spend'!$D45,'ABP REC Calc'!$B$75:$B$138,'ABP REC Spend'!$E45)*$C45,
IF(AND(O45&gt;0,(P$4-$F45)=(1+$B45)),((O45/$C45)-O45)/1,
(IF(AND((P$4-$F45)&lt;(1+$B45),(P$4-$F45)&gt;1),O45,0))))</f>
        <v>0</v>
      </c>
      <c r="Q45" s="246">
        <f>IF(Q$4=$F45+$B45,SUMIFS('ABP REC Calc'!N$75:N$138,'ABP REC Calc'!$C$75:$C$138,'ABP REC Spend'!$D45,'ABP REC Calc'!$B$75:$B$138,'ABP REC Spend'!$E45)*$C45,
IF(AND(P45&gt;0,(Q$4-$F45)=(1+$B45)),((P45/$C45)-P45)/1,
(IF(AND((Q$4-$F45)&lt;(1+$B45),(Q$4-$F45)&gt;1),P45,0))))</f>
        <v>0</v>
      </c>
      <c r="R45" s="246">
        <f>IF(R$4=$F45+$B45,SUMIFS('ABP REC Calc'!O$75:O$138,'ABP REC Calc'!$C$75:$C$138,'ABP REC Spend'!$D45,'ABP REC Calc'!$B$75:$B$138,'ABP REC Spend'!$E45)*$C45,
IF(AND(Q45&gt;0,(R$4-$F45)=(1+$B45)),((Q45/$C45)-Q45)/1,
(IF(AND((R$4-$F45)&lt;(1+$B45),(R$4-$F45)&gt;1),Q45,0))))</f>
        <v>0</v>
      </c>
      <c r="S45" s="246">
        <f>IF(S$4=$F45+$B45,SUMIFS('ABP REC Calc'!P$75:P$138,'ABP REC Calc'!$C$75:$C$138,'ABP REC Spend'!$D45,'ABP REC Calc'!$B$75:$B$138,'ABP REC Spend'!$E45)*$C45,
IF(AND(R45&gt;0,(S$4-$F45)=(1+$B45)),((R45/$C45)-R45)/1,
(IF(AND((S$4-$F45)&lt;(1+$B45),(S$4-$F45)&gt;1),R45,0))))</f>
        <v>0</v>
      </c>
      <c r="T45" s="246">
        <f>IF(T$4=$F45+$B45,SUMIFS('ABP REC Calc'!Q$75:Q$138,'ABP REC Calc'!$C$75:$C$138,'ABP REC Spend'!$D45,'ABP REC Calc'!$B$75:$B$138,'ABP REC Spend'!$E45)*$C45,
IF(AND(S45&gt;0,(T$4-$F45)=(1+$B45)),((S45/$C45)-S45)/1,
(IF(AND((T$4-$F45)&lt;(1+$B45),(T$4-$F45)&gt;1),S45,0))))</f>
        <v>0</v>
      </c>
      <c r="U45" s="246">
        <f>IF(U$4=$F45+$B45,SUMIFS('ABP REC Calc'!R$75:R$138,'ABP REC Calc'!$C$75:$C$138,'ABP REC Spend'!$D45,'ABP REC Calc'!$B$75:$B$138,'ABP REC Spend'!$E45)*$C45,
IF(AND(T45&gt;0,(U$4-$F45)=(1+$B45)),((T45/$C45)-T45)/1,
(IF(AND((U$4-$F45)&lt;(1+$B45),(U$4-$F45)&gt;1),T45,0))))</f>
        <v>0</v>
      </c>
      <c r="V45" s="246">
        <f>IF(V$4=$F45+$B45,SUMIFS('ABP REC Calc'!S$75:S$138,'ABP REC Calc'!$C$75:$C$138,'ABP REC Spend'!$D45,'ABP REC Calc'!$B$75:$B$138,'ABP REC Spend'!$E45)*$C45,
IF(AND(U45&gt;0,(V$4-$F45)=(1+$B45)),((U45/$C45)-U45)/1,
(IF(AND((V$4-$F45)&lt;(1+$B45),(V$4-$F45)&gt;1),U45,0))))</f>
        <v>0</v>
      </c>
      <c r="W45" s="246">
        <f>IF(W$4=$F45+$B45,SUMIFS('ABP REC Calc'!T$75:T$138,'ABP REC Calc'!$C$75:$C$138,'ABP REC Spend'!$D45,'ABP REC Calc'!$B$75:$B$138,'ABP REC Spend'!$E45)*$C45,
IF(AND(V45&gt;0,(W$4-$F45)=(1+$B45)),((V45/$C45)-V45)/1,
(IF(AND((W$4-$F45)&lt;(1+$B45),(W$4-$F45)&gt;1),V45,0))))</f>
        <v>0</v>
      </c>
      <c r="X45" s="246">
        <f>IF(X$4=$F45+$B45,SUMIFS('ABP REC Calc'!U$75:U$138,'ABP REC Calc'!$C$75:$C$138,'ABP REC Spend'!$D45,'ABP REC Calc'!$B$75:$B$138,'ABP REC Spend'!$E45)*$C45,
IF(AND(W45&gt;0,(X$4-$F45)=(1+$B45)),((W45/$C45)-W45)/1,
(IF(AND((X$4-$F45)&lt;(1+$B45),(X$4-$F45)&gt;1),W45,0))))</f>
        <v>0</v>
      </c>
      <c r="Y45" s="246">
        <f>IF(Y$4=$F45+$B45,SUMIFS('ABP REC Calc'!V$75:V$138,'ABP REC Calc'!$C$75:$C$138,'ABP REC Spend'!$D45,'ABP REC Calc'!$B$75:$B$138,'ABP REC Spend'!$E45)*$C45,
IF(AND(X45&gt;0,(Y$4-$F45)=(1+$B45)),((X45/$C45)-X45)/1,
(IF(AND((Y$4-$F45)&lt;(1+$B45),(Y$4-$F45)&gt;1),X45,0))))</f>
        <v>0</v>
      </c>
      <c r="Z45" s="246">
        <f>IF(Z$4=$F45+$B45,SUMIFS('ABP REC Calc'!W$75:W$138,'ABP REC Calc'!$C$75:$C$138,'ABP REC Spend'!$D45,'ABP REC Calc'!$B$75:$B$138,'ABP REC Spend'!$E45)*$C45,
IF(AND(Y45&gt;0,(Z$4-$F45)=(1+$B45)),((Y45/$C45)-Y45)/1,
(IF(AND((Z$4-$F45)&lt;(1+$B45),(Z$4-$F45)&gt;1),Y45,0))))</f>
        <v>17276234.709683258</v>
      </c>
      <c r="AA45" s="246">
        <f>IF(AA$4=$F45+$B45,SUMIFS('ABP REC Calc'!X$75:X$138,'ABP REC Calc'!$C$75:$C$138,'ABP REC Spend'!$D45,'ABP REC Calc'!$B$75:$B$138,'ABP REC Spend'!$E45)*$C45,
IF(AND(Z45&gt;0,(AA$4-$F45)=(1+$B45)),((Z45/$C45)-Z45)/1,
(IF(AND((AA$4-$F45)&lt;(1+$B45),(AA$4-$F45)&gt;1),Z45,0))))</f>
        <v>17276234.709683258</v>
      </c>
      <c r="AB45" s="246">
        <f>IF(AB$4=$F45+$B45,SUMIFS('ABP REC Calc'!Y$75:Y$138,'ABP REC Calc'!$C$75:$C$138,'ABP REC Spend'!$D45,'ABP REC Calc'!$B$75:$B$138,'ABP REC Spend'!$E45)*$C45,
IF(AND(AA45&gt;0,(AB$4-$F45)=(1+$B45)),((AA45/$C45)-AA45)/1,
(IF(AND((AB$4-$F45)&lt;(1+$B45),(AB$4-$F45)&gt;1),AA45,0))))</f>
        <v>0</v>
      </c>
      <c r="AC45" s="246">
        <f>IF(AC$4=$F45+$B45,SUMIFS('ABP REC Calc'!Z$75:Z$138,'ABP REC Calc'!$C$75:$C$138,'ABP REC Spend'!$D45,'ABP REC Calc'!$B$75:$B$138,'ABP REC Spend'!$E45)*$C45,
IF(AND(AB45&gt;0,(AC$4-$F45)=(1+$B45)),((AB45/$C45)-AB45)/1,
(IF(AND((AC$4-$F45)&lt;(1+$B45),(AC$4-$F45)&gt;1),AB45,0))))</f>
        <v>0</v>
      </c>
      <c r="AD45" s="246">
        <f>IF(AD$4=$F45+$B45,SUMIFS('ABP REC Calc'!AA$75:AA$138,'ABP REC Calc'!$C$75:$C$138,'ABP REC Spend'!$D45,'ABP REC Calc'!$B$75:$B$138,'ABP REC Spend'!$E45)*$C45,
IF(AND(AC45&gt;0,(AD$4-$F45)=(1+$B45)),((AC45/$C45)-AC45)/1,
(IF(AND((AD$4-$F45)&lt;(1+$B45),(AD$4-$F45)&gt;1),AC45,0))))</f>
        <v>0</v>
      </c>
      <c r="AE45" s="246">
        <f>IF(AE$4=$F45+$B45,SUMIFS('ABP REC Calc'!AB$75:AB$138,'ABP REC Calc'!$C$75:$C$138,'ABP REC Spend'!$D45,'ABP REC Calc'!$B$75:$B$138,'ABP REC Spend'!$E45)*$C45,
IF(AND(AD45&gt;0,(AE$4-$F45)=(1+$B45)),((AD45/$C45)-AD45)/1,
(IF(AND((AE$4-$F45)&lt;(1+$B45),(AE$4-$F45)&gt;1),AD45,0))))</f>
        <v>0</v>
      </c>
      <c r="AF45" s="246">
        <f>IF(AF$4=$F45+$B45,SUMIFS('ABP REC Calc'!AC$75:AC$138,'ABP REC Calc'!$C$75:$C$138,'ABP REC Spend'!$D45,'ABP REC Calc'!$B$75:$B$138,'ABP REC Spend'!$E45)*$C45,
IF(AND(AE45&gt;0,(AF$4-$F45)=(1+$B45)),((AE45/$C45)-AE45)/1,
(IF(AND((AF$4-$F45)&lt;(1+$B45),(AF$4-$F45)&gt;1),AE45,0))))</f>
        <v>0</v>
      </c>
      <c r="AG45" s="246">
        <f>IF(AG$4=$F45+$B45,SUMIFS('ABP REC Calc'!#REF!,'ABP REC Calc'!$C$75:$C$138,'ABP REC Spend'!$D45,'ABP REC Calc'!$B$75:$B$138,'ABP REC Spend'!$E45)*$C45,
IF(AND(AF45&gt;0,(AG$4-$F45)=(1+$B45)),((AF45/$C45)-AF45)/1,
(IF(AND((AG$4-$F45)&lt;(1+$B45),(AG$4-$F45)&gt;1),AF45,0))))</f>
        <v>0</v>
      </c>
    </row>
    <row r="46" spans="2:33" ht="14.45" customHeight="1">
      <c r="B46" s="64">
        <v>0</v>
      </c>
      <c r="C46" s="64">
        <v>0.5</v>
      </c>
      <c r="D46" s="234" t="s">
        <v>206</v>
      </c>
      <c r="E46" s="231" t="s">
        <v>231</v>
      </c>
      <c r="F46" s="231">
        <f t="shared" si="2"/>
        <v>2042</v>
      </c>
      <c r="G46" s="231"/>
      <c r="H46" s="239" t="s">
        <v>40</v>
      </c>
      <c r="I46" s="246">
        <f>IF(I$4=$F46+$B46,SUMIFS('ABP REC Calc'!F$75:F$138,'ABP REC Calc'!$C$75:$C$138,'ABP REC Spend'!$D46,'ABP REC Calc'!$B$75:$B$138,'ABP REC Spend'!$E46)*$C46,
IF(AND(H46&gt;0,(I$4-$F46)=(1+$B46)),((H46/$C46)-H46)/1,
(IF(AND((I$4-$F46)&lt;(1+$B46),(I$4-$F46)&gt;1),H46,0))))</f>
        <v>0</v>
      </c>
      <c r="J46" s="246">
        <f>IF(J$4=$F46+$B46,SUMIFS('ABP REC Calc'!G$75:G$138,'ABP REC Calc'!$C$75:$C$138,'ABP REC Spend'!$D46,'ABP REC Calc'!$B$75:$B$138,'ABP REC Spend'!$E46)*$C46,
IF(AND(I46&gt;0,(J$4-$F46)=(1+$B46)),((I46/$C46)-I46)/1,
(IF(AND((J$4-$F46)&lt;(1+$B46),(J$4-$F46)&gt;1),I46,0))))</f>
        <v>0</v>
      </c>
      <c r="K46" s="246">
        <f>IF(K$4=$F46+$B46,SUMIFS('ABP REC Calc'!H$75:H$138,'ABP REC Calc'!$C$75:$C$138,'ABP REC Spend'!$D46,'ABP REC Calc'!$B$75:$B$138,'ABP REC Spend'!$E46)*$C46,
IF(AND(J46&gt;0,(K$4-$F46)=(1+$B46)),((J46/$C46)-J46)/1,
(IF(AND((K$4-$F46)&lt;(1+$B46),(K$4-$F46)&gt;1),J46,0))))</f>
        <v>0</v>
      </c>
      <c r="L46" s="246">
        <f>IF(L$4=$F46+$B46,SUMIFS('ABP REC Calc'!I$75:I$138,'ABP REC Calc'!$C$75:$C$138,'ABP REC Spend'!$D46,'ABP REC Calc'!$B$75:$B$138,'ABP REC Spend'!$E46)*$C46,
IF(AND(K46&gt;0,(L$4-$F46)=(1+$B46)),((K46/$C46)-K46)/1,
(IF(AND((L$4-$F46)&lt;(1+$B46),(L$4-$F46)&gt;1),K46,0))))</f>
        <v>0</v>
      </c>
      <c r="M46" s="246">
        <f>IF(M$4=$F46+$B46,SUMIFS('ABP REC Calc'!J$75:J$138,'ABP REC Calc'!$C$75:$C$138,'ABP REC Spend'!$D46,'ABP REC Calc'!$B$75:$B$138,'ABP REC Spend'!$E46)*$C46,
IF(AND(L46&gt;0,(M$4-$F46)=(1+$B46)),((L46/$C46)-L46)/1,
(IF(AND((M$4-$F46)&lt;(1+$B46),(M$4-$F46)&gt;1),L46,0))))</f>
        <v>0</v>
      </c>
      <c r="N46" s="246">
        <f>IF(N$4=$F46+$B46,SUMIFS('ABP REC Calc'!K$75:K$138,'ABP REC Calc'!$C$75:$C$138,'ABP REC Spend'!$D46,'ABP REC Calc'!$B$75:$B$138,'ABP REC Spend'!$E46)*$C46,
IF(AND(M46&gt;0,(N$4-$F46)=(1+$B46)),((M46/$C46)-M46)/1,
(IF(AND((N$4-$F46)&lt;(1+$B46),(N$4-$F46)&gt;1),M46,0))))</f>
        <v>0</v>
      </c>
      <c r="O46" s="246">
        <f>IF(O$4=$F46+$B46,SUMIFS('ABP REC Calc'!L$75:L$138,'ABP REC Calc'!$C$75:$C$138,'ABP REC Spend'!$D46,'ABP REC Calc'!$B$75:$B$138,'ABP REC Spend'!$E46)*$C46,
IF(AND(N46&gt;0,(O$4-$F46)=(1+$B46)),((N46/$C46)-N46)/1,
(IF(AND((O$4-$F46)&lt;(1+$B46),(O$4-$F46)&gt;1),N46,0))))</f>
        <v>0</v>
      </c>
      <c r="P46" s="246">
        <f>IF(P$4=$F46+$B46,SUMIFS('ABP REC Calc'!M$75:M$138,'ABP REC Calc'!$C$75:$C$138,'ABP REC Spend'!$D46,'ABP REC Calc'!$B$75:$B$138,'ABP REC Spend'!$E46)*$C46,
IF(AND(O46&gt;0,(P$4-$F46)=(1+$B46)),((O46/$C46)-O46)/1,
(IF(AND((P$4-$F46)&lt;(1+$B46),(P$4-$F46)&gt;1),O46,0))))</f>
        <v>0</v>
      </c>
      <c r="Q46" s="246">
        <f>IF(Q$4=$F46+$B46,SUMIFS('ABP REC Calc'!N$75:N$138,'ABP REC Calc'!$C$75:$C$138,'ABP REC Spend'!$D46,'ABP REC Calc'!$B$75:$B$138,'ABP REC Spend'!$E46)*$C46,
IF(AND(P46&gt;0,(Q$4-$F46)=(1+$B46)),((P46/$C46)-P46)/1,
(IF(AND((Q$4-$F46)&lt;(1+$B46),(Q$4-$F46)&gt;1),P46,0))))</f>
        <v>0</v>
      </c>
      <c r="R46" s="246">
        <f>IF(R$4=$F46+$B46,SUMIFS('ABP REC Calc'!O$75:O$138,'ABP REC Calc'!$C$75:$C$138,'ABP REC Spend'!$D46,'ABP REC Calc'!$B$75:$B$138,'ABP REC Spend'!$E46)*$C46,
IF(AND(Q46&gt;0,(R$4-$F46)=(1+$B46)),((Q46/$C46)-Q46)/1,
(IF(AND((R$4-$F46)&lt;(1+$B46),(R$4-$F46)&gt;1),Q46,0))))</f>
        <v>0</v>
      </c>
      <c r="S46" s="246">
        <f>IF(S$4=$F46+$B46,SUMIFS('ABP REC Calc'!P$75:P$138,'ABP REC Calc'!$C$75:$C$138,'ABP REC Spend'!$D46,'ABP REC Calc'!$B$75:$B$138,'ABP REC Spend'!$E46)*$C46,
IF(AND(R46&gt;0,(S$4-$F46)=(1+$B46)),((R46/$C46)-R46)/1,
(IF(AND((S$4-$F46)&lt;(1+$B46),(S$4-$F46)&gt;1),R46,0))))</f>
        <v>0</v>
      </c>
      <c r="T46" s="246">
        <f>IF(T$4=$F46+$B46,SUMIFS('ABP REC Calc'!Q$75:Q$138,'ABP REC Calc'!$C$75:$C$138,'ABP REC Spend'!$D46,'ABP REC Calc'!$B$75:$B$138,'ABP REC Spend'!$E46)*$C46,
IF(AND(S46&gt;0,(T$4-$F46)=(1+$B46)),((S46/$C46)-S46)/1,
(IF(AND((T$4-$F46)&lt;(1+$B46),(T$4-$F46)&gt;1),S46,0))))</f>
        <v>0</v>
      </c>
      <c r="U46" s="246">
        <f>IF(U$4=$F46+$B46,SUMIFS('ABP REC Calc'!R$75:R$138,'ABP REC Calc'!$C$75:$C$138,'ABP REC Spend'!$D46,'ABP REC Calc'!$B$75:$B$138,'ABP REC Spend'!$E46)*$C46,
IF(AND(T46&gt;0,(U$4-$F46)=(1+$B46)),((T46/$C46)-T46)/1,
(IF(AND((U$4-$F46)&lt;(1+$B46),(U$4-$F46)&gt;1),T46,0))))</f>
        <v>0</v>
      </c>
      <c r="V46" s="246">
        <f>IF(V$4=$F46+$B46,SUMIFS('ABP REC Calc'!S$75:S$138,'ABP REC Calc'!$C$75:$C$138,'ABP REC Spend'!$D46,'ABP REC Calc'!$B$75:$B$138,'ABP REC Spend'!$E46)*$C46,
IF(AND(U46&gt;0,(V$4-$F46)=(1+$B46)),((U46/$C46)-U46)/1,
(IF(AND((V$4-$F46)&lt;(1+$B46),(V$4-$F46)&gt;1),U46,0))))</f>
        <v>0</v>
      </c>
      <c r="W46" s="246">
        <f>IF(W$4=$F46+$B46,SUMIFS('ABP REC Calc'!T$75:T$138,'ABP REC Calc'!$C$75:$C$138,'ABP REC Spend'!$D46,'ABP REC Calc'!$B$75:$B$138,'ABP REC Spend'!$E46)*$C46,
IF(AND(V46&gt;0,(W$4-$F46)=(1+$B46)),((V46/$C46)-V46)/1,
(IF(AND((W$4-$F46)&lt;(1+$B46),(W$4-$F46)&gt;1),V46,0))))</f>
        <v>0</v>
      </c>
      <c r="X46" s="246">
        <f>IF(X$4=$F46+$B46,SUMIFS('ABP REC Calc'!U$75:U$138,'ABP REC Calc'!$C$75:$C$138,'ABP REC Spend'!$D46,'ABP REC Calc'!$B$75:$B$138,'ABP REC Spend'!$E46)*$C46,
IF(AND(W46&gt;0,(X$4-$F46)=(1+$B46)),((W46/$C46)-W46)/1,
(IF(AND((X$4-$F46)&lt;(1+$B46),(X$4-$F46)&gt;1),W46,0))))</f>
        <v>0</v>
      </c>
      <c r="Y46" s="246">
        <f>IF(Y$4=$F46+$B46,SUMIFS('ABP REC Calc'!V$75:V$138,'ABP REC Calc'!$C$75:$C$138,'ABP REC Spend'!$D46,'ABP REC Calc'!$B$75:$B$138,'ABP REC Spend'!$E46)*$C46,
IF(AND(X46&gt;0,(Y$4-$F46)=(1+$B46)),((X46/$C46)-X46)/1,
(IF(AND((Y$4-$F46)&lt;(1+$B46),(Y$4-$F46)&gt;1),X46,0))))</f>
        <v>0</v>
      </c>
      <c r="Z46" s="246">
        <f>IF(Z$4=$F46+$B46,SUMIFS('ABP REC Calc'!W$75:W$138,'ABP REC Calc'!$C$75:$C$138,'ABP REC Spend'!$D46,'ABP REC Calc'!$B$75:$B$138,'ABP REC Spend'!$E46)*$C46,
IF(AND(Y46&gt;0,(Z$4-$F46)=(1+$B46)),((Y46/$C46)-Y46)/1,
(IF(AND((Z$4-$F46)&lt;(1+$B46),(Z$4-$F46)&gt;1),Y46,0))))</f>
        <v>0</v>
      </c>
      <c r="AA46" s="246">
        <f>IF(AA$4=$F46+$B46,SUMIFS('ABP REC Calc'!X$75:X$138,'ABP REC Calc'!$C$75:$C$138,'ABP REC Spend'!$D46,'ABP REC Calc'!$B$75:$B$138,'ABP REC Spend'!$E46)*$C46,
IF(AND(Z46&gt;0,(AA$4-$F46)=(1+$B46)),((Z46/$C46)-Z46)/1,
(IF(AND((AA$4-$F46)&lt;(1+$B46),(AA$4-$F46)&gt;1),Z46,0))))</f>
        <v>16585185.321295926</v>
      </c>
      <c r="AB46" s="246">
        <f>IF(AB$4=$F46+$B46,SUMIFS('ABP REC Calc'!Y$75:Y$138,'ABP REC Calc'!$C$75:$C$138,'ABP REC Spend'!$D46,'ABP REC Calc'!$B$75:$B$138,'ABP REC Spend'!$E46)*$C46,
IF(AND(AA46&gt;0,(AB$4-$F46)=(1+$B46)),((AA46/$C46)-AA46)/1,
(IF(AND((AB$4-$F46)&lt;(1+$B46),(AB$4-$F46)&gt;1),AA46,0))))</f>
        <v>16585185.321295926</v>
      </c>
      <c r="AC46" s="246">
        <f>IF(AC$4=$F46+$B46,SUMIFS('ABP REC Calc'!Z$75:Z$138,'ABP REC Calc'!$C$75:$C$138,'ABP REC Spend'!$D46,'ABP REC Calc'!$B$75:$B$138,'ABP REC Spend'!$E46)*$C46,
IF(AND(AB46&gt;0,(AC$4-$F46)=(1+$B46)),((AB46/$C46)-AB46)/1,
(IF(AND((AC$4-$F46)&lt;(1+$B46),(AC$4-$F46)&gt;1),AB46,0))))</f>
        <v>0</v>
      </c>
      <c r="AD46" s="246">
        <f>IF(AD$4=$F46+$B46,SUMIFS('ABP REC Calc'!AA$75:AA$138,'ABP REC Calc'!$C$75:$C$138,'ABP REC Spend'!$D46,'ABP REC Calc'!$B$75:$B$138,'ABP REC Spend'!$E46)*$C46,
IF(AND(AC46&gt;0,(AD$4-$F46)=(1+$B46)),((AC46/$C46)-AC46)/1,
(IF(AND((AD$4-$F46)&lt;(1+$B46),(AD$4-$F46)&gt;1),AC46,0))))</f>
        <v>0</v>
      </c>
      <c r="AE46" s="246">
        <f>IF(AE$4=$F46+$B46,SUMIFS('ABP REC Calc'!AB$75:AB$138,'ABP REC Calc'!$C$75:$C$138,'ABP REC Spend'!$D46,'ABP REC Calc'!$B$75:$B$138,'ABP REC Spend'!$E46)*$C46,
IF(AND(AD46&gt;0,(AE$4-$F46)=(1+$B46)),((AD46/$C46)-AD46)/1,
(IF(AND((AE$4-$F46)&lt;(1+$B46),(AE$4-$F46)&gt;1),AD46,0))))</f>
        <v>0</v>
      </c>
      <c r="AF46" s="246">
        <f>IF(AF$4=$F46+$B46,SUMIFS('ABP REC Calc'!AC$75:AC$138,'ABP REC Calc'!$C$75:$C$138,'ABP REC Spend'!$D46,'ABP REC Calc'!$B$75:$B$138,'ABP REC Spend'!$E46)*$C46,
IF(AND(AE46&gt;0,(AF$4-$F46)=(1+$B46)),((AE46/$C46)-AE46)/1,
(IF(AND((AF$4-$F46)&lt;(1+$B46),(AF$4-$F46)&gt;1),AE46,0))))</f>
        <v>0</v>
      </c>
      <c r="AG46" s="246">
        <f>IF(AG$4=$F46+$B46,SUMIFS('ABP REC Calc'!#REF!,'ABP REC Calc'!$C$75:$C$138,'ABP REC Spend'!$D46,'ABP REC Calc'!$B$75:$B$138,'ABP REC Spend'!$E46)*$C46,
IF(AND(AF46&gt;0,(AG$4-$F46)=(1+$B46)),((AF46/$C46)-AF46)/1,
(IF(AND((AG$4-$F46)&lt;(1+$B46),(AG$4-$F46)&gt;1),AF46,0))))</f>
        <v>0</v>
      </c>
    </row>
    <row r="47" spans="2:33" ht="14.45" customHeight="1">
      <c r="B47" s="64">
        <v>0</v>
      </c>
      <c r="C47" s="64">
        <v>0.5</v>
      </c>
      <c r="D47" s="234" t="s">
        <v>206</v>
      </c>
      <c r="E47" s="231" t="s">
        <v>231</v>
      </c>
      <c r="F47" s="231">
        <f t="shared" si="2"/>
        <v>2043</v>
      </c>
      <c r="G47" s="231"/>
      <c r="H47" s="239" t="s">
        <v>41</v>
      </c>
      <c r="I47" s="246">
        <f>IF(I$4=$F47+$B47,SUMIFS('ABP REC Calc'!F$75:F$138,'ABP REC Calc'!$C$75:$C$138,'ABP REC Spend'!$D47,'ABP REC Calc'!$B$75:$B$138,'ABP REC Spend'!$E47)*$C47,
IF(AND(H47&gt;0,(I$4-$F47)=(1+$B47)),((H47/$C47)-H47)/1,
(IF(AND((I$4-$F47)&lt;(1+$B47),(I$4-$F47)&gt;1),H47,0))))</f>
        <v>0</v>
      </c>
      <c r="J47" s="246">
        <f>IF(J$4=$F47+$B47,SUMIFS('ABP REC Calc'!G$75:G$138,'ABP REC Calc'!$C$75:$C$138,'ABP REC Spend'!$D47,'ABP REC Calc'!$B$75:$B$138,'ABP REC Spend'!$E47)*$C47,
IF(AND(I47&gt;0,(J$4-$F47)=(1+$B47)),((I47/$C47)-I47)/1,
(IF(AND((J$4-$F47)&lt;(1+$B47),(J$4-$F47)&gt;1),I47,0))))</f>
        <v>0</v>
      </c>
      <c r="K47" s="246">
        <f>IF(K$4=$F47+$B47,SUMIFS('ABP REC Calc'!H$75:H$138,'ABP REC Calc'!$C$75:$C$138,'ABP REC Spend'!$D47,'ABP REC Calc'!$B$75:$B$138,'ABP REC Spend'!$E47)*$C47,
IF(AND(J47&gt;0,(K$4-$F47)=(1+$B47)),((J47/$C47)-J47)/1,
(IF(AND((K$4-$F47)&lt;(1+$B47),(K$4-$F47)&gt;1),J47,0))))</f>
        <v>0</v>
      </c>
      <c r="L47" s="246">
        <f>IF(L$4=$F47+$B47,SUMIFS('ABP REC Calc'!I$75:I$138,'ABP REC Calc'!$C$75:$C$138,'ABP REC Spend'!$D47,'ABP REC Calc'!$B$75:$B$138,'ABP REC Spend'!$E47)*$C47,
IF(AND(K47&gt;0,(L$4-$F47)=(1+$B47)),((K47/$C47)-K47)/1,
(IF(AND((L$4-$F47)&lt;(1+$B47),(L$4-$F47)&gt;1),K47,0))))</f>
        <v>0</v>
      </c>
      <c r="M47" s="246">
        <f>IF(M$4=$F47+$B47,SUMIFS('ABP REC Calc'!J$75:J$138,'ABP REC Calc'!$C$75:$C$138,'ABP REC Spend'!$D47,'ABP REC Calc'!$B$75:$B$138,'ABP REC Spend'!$E47)*$C47,
IF(AND(L47&gt;0,(M$4-$F47)=(1+$B47)),((L47/$C47)-L47)/1,
(IF(AND((M$4-$F47)&lt;(1+$B47),(M$4-$F47)&gt;1),L47,0))))</f>
        <v>0</v>
      </c>
      <c r="N47" s="246">
        <f>IF(N$4=$F47+$B47,SUMIFS('ABP REC Calc'!K$75:K$138,'ABP REC Calc'!$C$75:$C$138,'ABP REC Spend'!$D47,'ABP REC Calc'!$B$75:$B$138,'ABP REC Spend'!$E47)*$C47,
IF(AND(M47&gt;0,(N$4-$F47)=(1+$B47)),((M47/$C47)-M47)/1,
(IF(AND((N$4-$F47)&lt;(1+$B47),(N$4-$F47)&gt;1),M47,0))))</f>
        <v>0</v>
      </c>
      <c r="O47" s="246">
        <f>IF(O$4=$F47+$B47,SUMIFS('ABP REC Calc'!L$75:L$138,'ABP REC Calc'!$C$75:$C$138,'ABP REC Spend'!$D47,'ABP REC Calc'!$B$75:$B$138,'ABP REC Spend'!$E47)*$C47,
IF(AND(N47&gt;0,(O$4-$F47)=(1+$B47)),((N47/$C47)-N47)/1,
(IF(AND((O$4-$F47)&lt;(1+$B47),(O$4-$F47)&gt;1),N47,0))))</f>
        <v>0</v>
      </c>
      <c r="P47" s="246">
        <f>IF(P$4=$F47+$B47,SUMIFS('ABP REC Calc'!M$75:M$138,'ABP REC Calc'!$C$75:$C$138,'ABP REC Spend'!$D47,'ABP REC Calc'!$B$75:$B$138,'ABP REC Spend'!$E47)*$C47,
IF(AND(O47&gt;0,(P$4-$F47)=(1+$B47)),((O47/$C47)-O47)/1,
(IF(AND((P$4-$F47)&lt;(1+$B47),(P$4-$F47)&gt;1),O47,0))))</f>
        <v>0</v>
      </c>
      <c r="Q47" s="246">
        <f>IF(Q$4=$F47+$B47,SUMIFS('ABP REC Calc'!N$75:N$138,'ABP REC Calc'!$C$75:$C$138,'ABP REC Spend'!$D47,'ABP REC Calc'!$B$75:$B$138,'ABP REC Spend'!$E47)*$C47,
IF(AND(P47&gt;0,(Q$4-$F47)=(1+$B47)),((P47/$C47)-P47)/1,
(IF(AND((Q$4-$F47)&lt;(1+$B47),(Q$4-$F47)&gt;1),P47,0))))</f>
        <v>0</v>
      </c>
      <c r="R47" s="246">
        <f>IF(R$4=$F47+$B47,SUMIFS('ABP REC Calc'!O$75:O$138,'ABP REC Calc'!$C$75:$C$138,'ABP REC Spend'!$D47,'ABP REC Calc'!$B$75:$B$138,'ABP REC Spend'!$E47)*$C47,
IF(AND(Q47&gt;0,(R$4-$F47)=(1+$B47)),((Q47/$C47)-Q47)/1,
(IF(AND((R$4-$F47)&lt;(1+$B47),(R$4-$F47)&gt;1),Q47,0))))</f>
        <v>0</v>
      </c>
      <c r="S47" s="246">
        <f>IF(S$4=$F47+$B47,SUMIFS('ABP REC Calc'!P$75:P$138,'ABP REC Calc'!$C$75:$C$138,'ABP REC Spend'!$D47,'ABP REC Calc'!$B$75:$B$138,'ABP REC Spend'!$E47)*$C47,
IF(AND(R47&gt;0,(S$4-$F47)=(1+$B47)),((R47/$C47)-R47)/1,
(IF(AND((S$4-$F47)&lt;(1+$B47),(S$4-$F47)&gt;1),R47,0))))</f>
        <v>0</v>
      </c>
      <c r="T47" s="246">
        <f>IF(T$4=$F47+$B47,SUMIFS('ABP REC Calc'!Q$75:Q$138,'ABP REC Calc'!$C$75:$C$138,'ABP REC Spend'!$D47,'ABP REC Calc'!$B$75:$B$138,'ABP REC Spend'!$E47)*$C47,
IF(AND(S47&gt;0,(T$4-$F47)=(1+$B47)),((S47/$C47)-S47)/1,
(IF(AND((T$4-$F47)&lt;(1+$B47),(T$4-$F47)&gt;1),S47,0))))</f>
        <v>0</v>
      </c>
      <c r="U47" s="246">
        <f>IF(U$4=$F47+$B47,SUMIFS('ABP REC Calc'!R$75:R$138,'ABP REC Calc'!$C$75:$C$138,'ABP REC Spend'!$D47,'ABP REC Calc'!$B$75:$B$138,'ABP REC Spend'!$E47)*$C47,
IF(AND(T47&gt;0,(U$4-$F47)=(1+$B47)),((T47/$C47)-T47)/1,
(IF(AND((U$4-$F47)&lt;(1+$B47),(U$4-$F47)&gt;1),T47,0))))</f>
        <v>0</v>
      </c>
      <c r="V47" s="246">
        <f>IF(V$4=$F47+$B47,SUMIFS('ABP REC Calc'!S$75:S$138,'ABP REC Calc'!$C$75:$C$138,'ABP REC Spend'!$D47,'ABP REC Calc'!$B$75:$B$138,'ABP REC Spend'!$E47)*$C47,
IF(AND(U47&gt;0,(V$4-$F47)=(1+$B47)),((U47/$C47)-U47)/1,
(IF(AND((V$4-$F47)&lt;(1+$B47),(V$4-$F47)&gt;1),U47,0))))</f>
        <v>0</v>
      </c>
      <c r="W47" s="246">
        <f>IF(W$4=$F47+$B47,SUMIFS('ABP REC Calc'!T$75:T$138,'ABP REC Calc'!$C$75:$C$138,'ABP REC Spend'!$D47,'ABP REC Calc'!$B$75:$B$138,'ABP REC Spend'!$E47)*$C47,
IF(AND(V47&gt;0,(W$4-$F47)=(1+$B47)),((V47/$C47)-V47)/1,
(IF(AND((W$4-$F47)&lt;(1+$B47),(W$4-$F47)&gt;1),V47,0))))</f>
        <v>0</v>
      </c>
      <c r="X47" s="246">
        <f>IF(X$4=$F47+$B47,SUMIFS('ABP REC Calc'!U$75:U$138,'ABP REC Calc'!$C$75:$C$138,'ABP REC Spend'!$D47,'ABP REC Calc'!$B$75:$B$138,'ABP REC Spend'!$E47)*$C47,
IF(AND(W47&gt;0,(X$4-$F47)=(1+$B47)),((W47/$C47)-W47)/1,
(IF(AND((X$4-$F47)&lt;(1+$B47),(X$4-$F47)&gt;1),W47,0))))</f>
        <v>0</v>
      </c>
      <c r="Y47" s="246">
        <f>IF(Y$4=$F47+$B47,SUMIFS('ABP REC Calc'!V$75:V$138,'ABP REC Calc'!$C$75:$C$138,'ABP REC Spend'!$D47,'ABP REC Calc'!$B$75:$B$138,'ABP REC Spend'!$E47)*$C47,
IF(AND(X47&gt;0,(Y$4-$F47)=(1+$B47)),((X47/$C47)-X47)/1,
(IF(AND((Y$4-$F47)&lt;(1+$B47),(Y$4-$F47)&gt;1),X47,0))))</f>
        <v>0</v>
      </c>
      <c r="Z47" s="246">
        <f>IF(Z$4=$F47+$B47,SUMIFS('ABP REC Calc'!W$75:W$138,'ABP REC Calc'!$C$75:$C$138,'ABP REC Spend'!$D47,'ABP REC Calc'!$B$75:$B$138,'ABP REC Spend'!$E47)*$C47,
IF(AND(Y47&gt;0,(Z$4-$F47)=(1+$B47)),((Y47/$C47)-Y47)/1,
(IF(AND((Z$4-$F47)&lt;(1+$B47),(Z$4-$F47)&gt;1),Y47,0))))</f>
        <v>0</v>
      </c>
      <c r="AA47" s="246">
        <f>IF(AA$4=$F47+$B47,SUMIFS('ABP REC Calc'!X$75:X$138,'ABP REC Calc'!$C$75:$C$138,'ABP REC Spend'!$D47,'ABP REC Calc'!$B$75:$B$138,'ABP REC Spend'!$E47)*$C47,
IF(AND(Z47&gt;0,(AA$4-$F47)=(1+$B47)),((Z47/$C47)-Z47)/1,
(IF(AND((AA$4-$F47)&lt;(1+$B47),(AA$4-$F47)&gt;1),Z47,0))))</f>
        <v>0</v>
      </c>
      <c r="AB47" s="246">
        <f>IF(AB$4=$F47+$B47,SUMIFS('ABP REC Calc'!Y$75:Y$138,'ABP REC Calc'!$C$75:$C$138,'ABP REC Spend'!$D47,'ABP REC Calc'!$B$75:$B$138,'ABP REC Spend'!$E47)*$C47,
IF(AND(AA47&gt;0,(AB$4-$F47)=(1+$B47)),((AA47/$C47)-AA47)/1,
(IF(AND((AB$4-$F47)&lt;(1+$B47),(AB$4-$F47)&gt;1),AA47,0))))</f>
        <v>15921777.908444092</v>
      </c>
      <c r="AC47" s="246">
        <f>IF(AC$4=$F47+$B47,SUMIFS('ABP REC Calc'!Z$75:Z$138,'ABP REC Calc'!$C$75:$C$138,'ABP REC Spend'!$D47,'ABP REC Calc'!$B$75:$B$138,'ABP REC Spend'!$E47)*$C47,
IF(AND(AB47&gt;0,(AC$4-$F47)=(1+$B47)),((AB47/$C47)-AB47)/1,
(IF(AND((AC$4-$F47)&lt;(1+$B47),(AC$4-$F47)&gt;1),AB47,0))))</f>
        <v>15921777.908444092</v>
      </c>
      <c r="AD47" s="246">
        <f>IF(AD$4=$F47+$B47,SUMIFS('ABP REC Calc'!AA$75:AA$138,'ABP REC Calc'!$C$75:$C$138,'ABP REC Spend'!$D47,'ABP REC Calc'!$B$75:$B$138,'ABP REC Spend'!$E47)*$C47,
IF(AND(AC47&gt;0,(AD$4-$F47)=(1+$B47)),((AC47/$C47)-AC47)/1,
(IF(AND((AD$4-$F47)&lt;(1+$B47),(AD$4-$F47)&gt;1),AC47,0))))</f>
        <v>0</v>
      </c>
      <c r="AE47" s="246">
        <f>IF(AE$4=$F47+$B47,SUMIFS('ABP REC Calc'!AB$75:AB$138,'ABP REC Calc'!$C$75:$C$138,'ABP REC Spend'!$D47,'ABP REC Calc'!$B$75:$B$138,'ABP REC Spend'!$E47)*$C47,
IF(AND(AD47&gt;0,(AE$4-$F47)=(1+$B47)),((AD47/$C47)-AD47)/1,
(IF(AND((AE$4-$F47)&lt;(1+$B47),(AE$4-$F47)&gt;1),AD47,0))))</f>
        <v>0</v>
      </c>
      <c r="AF47" s="246">
        <f>IF(AF$4=$F47+$B47,SUMIFS('ABP REC Calc'!AC$75:AC$138,'ABP REC Calc'!$C$75:$C$138,'ABP REC Spend'!$D47,'ABP REC Calc'!$B$75:$B$138,'ABP REC Spend'!$E47)*$C47,
IF(AND(AE47&gt;0,(AF$4-$F47)=(1+$B47)),((AE47/$C47)-AE47)/1,
(IF(AND((AF$4-$F47)&lt;(1+$B47),(AF$4-$F47)&gt;1),AE47,0))))</f>
        <v>0</v>
      </c>
      <c r="AG47" s="246">
        <f>IF(AG$4=$F47+$B47,SUMIFS('ABP REC Calc'!#REF!,'ABP REC Calc'!$C$75:$C$138,'ABP REC Spend'!$D47,'ABP REC Calc'!$B$75:$B$138,'ABP REC Spend'!$E47)*$C47,
IF(AND(AF47&gt;0,(AG$4-$F47)=(1+$B47)),((AF47/$C47)-AF47)/1,
(IF(AND((AG$4-$F47)&lt;(1+$B47),(AG$4-$F47)&gt;1),AF47,0))))</f>
        <v>0</v>
      </c>
    </row>
    <row r="48" spans="2:33" ht="14.45" customHeight="1">
      <c r="B48" s="64">
        <v>0</v>
      </c>
      <c r="C48" s="64">
        <v>0.5</v>
      </c>
      <c r="D48" s="234" t="s">
        <v>206</v>
      </c>
      <c r="E48" s="231" t="s">
        <v>231</v>
      </c>
      <c r="F48" s="231">
        <f t="shared" si="2"/>
        <v>2044</v>
      </c>
      <c r="G48" s="231"/>
      <c r="H48" s="239" t="s">
        <v>42</v>
      </c>
      <c r="I48" s="246">
        <f>IF(I$4=$F48+$B48,SUMIFS('ABP REC Calc'!F$75:F$138,'ABP REC Calc'!$C$75:$C$138,'ABP REC Spend'!$D48,'ABP REC Calc'!$B$75:$B$138,'ABP REC Spend'!$E48)*$C48,
IF(AND(H48&gt;0,(I$4-$F48)=(1+$B48)),((H48/$C48)-H48)/1,
(IF(AND((I$4-$F48)&lt;(1+$B48),(I$4-$F48)&gt;1),H48,0))))</f>
        <v>0</v>
      </c>
      <c r="J48" s="246">
        <f>IF(J$4=$F48+$B48,SUMIFS('ABP REC Calc'!G$75:G$138,'ABP REC Calc'!$C$75:$C$138,'ABP REC Spend'!$D48,'ABP REC Calc'!$B$75:$B$138,'ABP REC Spend'!$E48)*$C48,
IF(AND(I48&gt;0,(J$4-$F48)=(1+$B48)),((I48/$C48)-I48)/1,
(IF(AND((J$4-$F48)&lt;(1+$B48),(J$4-$F48)&gt;1),I48,0))))</f>
        <v>0</v>
      </c>
      <c r="K48" s="246">
        <f>IF(K$4=$F48+$B48,SUMIFS('ABP REC Calc'!H$75:H$138,'ABP REC Calc'!$C$75:$C$138,'ABP REC Spend'!$D48,'ABP REC Calc'!$B$75:$B$138,'ABP REC Spend'!$E48)*$C48,
IF(AND(J48&gt;0,(K$4-$F48)=(1+$B48)),((J48/$C48)-J48)/1,
(IF(AND((K$4-$F48)&lt;(1+$B48),(K$4-$F48)&gt;1),J48,0))))</f>
        <v>0</v>
      </c>
      <c r="L48" s="246">
        <f>IF(L$4=$F48+$B48,SUMIFS('ABP REC Calc'!I$75:I$138,'ABP REC Calc'!$C$75:$C$138,'ABP REC Spend'!$D48,'ABP REC Calc'!$B$75:$B$138,'ABP REC Spend'!$E48)*$C48,
IF(AND(K48&gt;0,(L$4-$F48)=(1+$B48)),((K48/$C48)-K48)/1,
(IF(AND((L$4-$F48)&lt;(1+$B48),(L$4-$F48)&gt;1),K48,0))))</f>
        <v>0</v>
      </c>
      <c r="M48" s="246">
        <f>IF(M$4=$F48+$B48,SUMIFS('ABP REC Calc'!J$75:J$138,'ABP REC Calc'!$C$75:$C$138,'ABP REC Spend'!$D48,'ABP REC Calc'!$B$75:$B$138,'ABP REC Spend'!$E48)*$C48,
IF(AND(L48&gt;0,(M$4-$F48)=(1+$B48)),((L48/$C48)-L48)/1,
(IF(AND((M$4-$F48)&lt;(1+$B48),(M$4-$F48)&gt;1),L48,0))))</f>
        <v>0</v>
      </c>
      <c r="N48" s="246">
        <f>IF(N$4=$F48+$B48,SUMIFS('ABP REC Calc'!K$75:K$138,'ABP REC Calc'!$C$75:$C$138,'ABP REC Spend'!$D48,'ABP REC Calc'!$B$75:$B$138,'ABP REC Spend'!$E48)*$C48,
IF(AND(M48&gt;0,(N$4-$F48)=(1+$B48)),((M48/$C48)-M48)/1,
(IF(AND((N$4-$F48)&lt;(1+$B48),(N$4-$F48)&gt;1),M48,0))))</f>
        <v>0</v>
      </c>
      <c r="O48" s="246">
        <f>IF(O$4=$F48+$B48,SUMIFS('ABP REC Calc'!L$75:L$138,'ABP REC Calc'!$C$75:$C$138,'ABP REC Spend'!$D48,'ABP REC Calc'!$B$75:$B$138,'ABP REC Spend'!$E48)*$C48,
IF(AND(N48&gt;0,(O$4-$F48)=(1+$B48)),((N48/$C48)-N48)/1,
(IF(AND((O$4-$F48)&lt;(1+$B48),(O$4-$F48)&gt;1),N48,0))))</f>
        <v>0</v>
      </c>
      <c r="P48" s="246">
        <f>IF(P$4=$F48+$B48,SUMIFS('ABP REC Calc'!M$75:M$138,'ABP REC Calc'!$C$75:$C$138,'ABP REC Spend'!$D48,'ABP REC Calc'!$B$75:$B$138,'ABP REC Spend'!$E48)*$C48,
IF(AND(O48&gt;0,(P$4-$F48)=(1+$B48)),((O48/$C48)-O48)/1,
(IF(AND((P$4-$F48)&lt;(1+$B48),(P$4-$F48)&gt;1),O48,0))))</f>
        <v>0</v>
      </c>
      <c r="Q48" s="246">
        <f>IF(Q$4=$F48+$B48,SUMIFS('ABP REC Calc'!N$75:N$138,'ABP REC Calc'!$C$75:$C$138,'ABP REC Spend'!$D48,'ABP REC Calc'!$B$75:$B$138,'ABP REC Spend'!$E48)*$C48,
IF(AND(P48&gt;0,(Q$4-$F48)=(1+$B48)),((P48/$C48)-P48)/1,
(IF(AND((Q$4-$F48)&lt;(1+$B48),(Q$4-$F48)&gt;1),P48,0))))</f>
        <v>0</v>
      </c>
      <c r="R48" s="246">
        <f>IF(R$4=$F48+$B48,SUMIFS('ABP REC Calc'!O$75:O$138,'ABP REC Calc'!$C$75:$C$138,'ABP REC Spend'!$D48,'ABP REC Calc'!$B$75:$B$138,'ABP REC Spend'!$E48)*$C48,
IF(AND(Q48&gt;0,(R$4-$F48)=(1+$B48)),((Q48/$C48)-Q48)/1,
(IF(AND((R$4-$F48)&lt;(1+$B48),(R$4-$F48)&gt;1),Q48,0))))</f>
        <v>0</v>
      </c>
      <c r="S48" s="246">
        <f>IF(S$4=$F48+$B48,SUMIFS('ABP REC Calc'!P$75:P$138,'ABP REC Calc'!$C$75:$C$138,'ABP REC Spend'!$D48,'ABP REC Calc'!$B$75:$B$138,'ABP REC Spend'!$E48)*$C48,
IF(AND(R48&gt;0,(S$4-$F48)=(1+$B48)),((R48/$C48)-R48)/1,
(IF(AND((S$4-$F48)&lt;(1+$B48),(S$4-$F48)&gt;1),R48,0))))</f>
        <v>0</v>
      </c>
      <c r="T48" s="246">
        <f>IF(T$4=$F48+$B48,SUMIFS('ABP REC Calc'!Q$75:Q$138,'ABP REC Calc'!$C$75:$C$138,'ABP REC Spend'!$D48,'ABP REC Calc'!$B$75:$B$138,'ABP REC Spend'!$E48)*$C48,
IF(AND(S48&gt;0,(T$4-$F48)=(1+$B48)),((S48/$C48)-S48)/1,
(IF(AND((T$4-$F48)&lt;(1+$B48),(T$4-$F48)&gt;1),S48,0))))</f>
        <v>0</v>
      </c>
      <c r="U48" s="246">
        <f>IF(U$4=$F48+$B48,SUMIFS('ABP REC Calc'!R$75:R$138,'ABP REC Calc'!$C$75:$C$138,'ABP REC Spend'!$D48,'ABP REC Calc'!$B$75:$B$138,'ABP REC Spend'!$E48)*$C48,
IF(AND(T48&gt;0,(U$4-$F48)=(1+$B48)),((T48/$C48)-T48)/1,
(IF(AND((U$4-$F48)&lt;(1+$B48),(U$4-$F48)&gt;1),T48,0))))</f>
        <v>0</v>
      </c>
      <c r="V48" s="246">
        <f>IF(V$4=$F48+$B48,SUMIFS('ABP REC Calc'!S$75:S$138,'ABP REC Calc'!$C$75:$C$138,'ABP REC Spend'!$D48,'ABP REC Calc'!$B$75:$B$138,'ABP REC Spend'!$E48)*$C48,
IF(AND(U48&gt;0,(V$4-$F48)=(1+$B48)),((U48/$C48)-U48)/1,
(IF(AND((V$4-$F48)&lt;(1+$B48),(V$4-$F48)&gt;1),U48,0))))</f>
        <v>0</v>
      </c>
      <c r="W48" s="246">
        <f>IF(W$4=$F48+$B48,SUMIFS('ABP REC Calc'!T$75:T$138,'ABP REC Calc'!$C$75:$C$138,'ABP REC Spend'!$D48,'ABP REC Calc'!$B$75:$B$138,'ABP REC Spend'!$E48)*$C48,
IF(AND(V48&gt;0,(W$4-$F48)=(1+$B48)),((V48/$C48)-V48)/1,
(IF(AND((W$4-$F48)&lt;(1+$B48),(W$4-$F48)&gt;1),V48,0))))</f>
        <v>0</v>
      </c>
      <c r="X48" s="246">
        <f>IF(X$4=$F48+$B48,SUMIFS('ABP REC Calc'!U$75:U$138,'ABP REC Calc'!$C$75:$C$138,'ABP REC Spend'!$D48,'ABP REC Calc'!$B$75:$B$138,'ABP REC Spend'!$E48)*$C48,
IF(AND(W48&gt;0,(X$4-$F48)=(1+$B48)),((W48/$C48)-W48)/1,
(IF(AND((X$4-$F48)&lt;(1+$B48),(X$4-$F48)&gt;1),W48,0))))</f>
        <v>0</v>
      </c>
      <c r="Y48" s="246">
        <f>IF(Y$4=$F48+$B48,SUMIFS('ABP REC Calc'!V$75:V$138,'ABP REC Calc'!$C$75:$C$138,'ABP REC Spend'!$D48,'ABP REC Calc'!$B$75:$B$138,'ABP REC Spend'!$E48)*$C48,
IF(AND(X48&gt;0,(Y$4-$F48)=(1+$B48)),((X48/$C48)-X48)/1,
(IF(AND((Y$4-$F48)&lt;(1+$B48),(Y$4-$F48)&gt;1),X48,0))))</f>
        <v>0</v>
      </c>
      <c r="Z48" s="246">
        <f>IF(Z$4=$F48+$B48,SUMIFS('ABP REC Calc'!W$75:W$138,'ABP REC Calc'!$C$75:$C$138,'ABP REC Spend'!$D48,'ABP REC Calc'!$B$75:$B$138,'ABP REC Spend'!$E48)*$C48,
IF(AND(Y48&gt;0,(Z$4-$F48)=(1+$B48)),((Y48/$C48)-Y48)/1,
(IF(AND((Z$4-$F48)&lt;(1+$B48),(Z$4-$F48)&gt;1),Y48,0))))</f>
        <v>0</v>
      </c>
      <c r="AA48" s="246">
        <f>IF(AA$4=$F48+$B48,SUMIFS('ABP REC Calc'!X$75:X$138,'ABP REC Calc'!$C$75:$C$138,'ABP REC Spend'!$D48,'ABP REC Calc'!$B$75:$B$138,'ABP REC Spend'!$E48)*$C48,
IF(AND(Z48&gt;0,(AA$4-$F48)=(1+$B48)),((Z48/$C48)-Z48)/1,
(IF(AND((AA$4-$F48)&lt;(1+$B48),(AA$4-$F48)&gt;1),Z48,0))))</f>
        <v>0</v>
      </c>
      <c r="AB48" s="246">
        <f>IF(AB$4=$F48+$B48,SUMIFS('ABP REC Calc'!Y$75:Y$138,'ABP REC Calc'!$C$75:$C$138,'ABP REC Spend'!$D48,'ABP REC Calc'!$B$75:$B$138,'ABP REC Spend'!$E48)*$C48,
IF(AND(AA48&gt;0,(AB$4-$F48)=(1+$B48)),((AA48/$C48)-AA48)/1,
(IF(AND((AB$4-$F48)&lt;(1+$B48),(AB$4-$F48)&gt;1),AA48,0))))</f>
        <v>0</v>
      </c>
      <c r="AC48" s="246">
        <f>IF(AC$4=$F48+$B48,SUMIFS('ABP REC Calc'!Z$75:Z$138,'ABP REC Calc'!$C$75:$C$138,'ABP REC Spend'!$D48,'ABP REC Calc'!$B$75:$B$138,'ABP REC Spend'!$E48)*$C48,
IF(AND(AB48&gt;0,(AC$4-$F48)=(1+$B48)),((AB48/$C48)-AB48)/1,
(IF(AND((AC$4-$F48)&lt;(1+$B48),(AC$4-$F48)&gt;1),AB48,0))))</f>
        <v>15284906.792106327</v>
      </c>
      <c r="AD48" s="246">
        <f>IF(AD$4=$F48+$B48,SUMIFS('ABP REC Calc'!AA$75:AA$138,'ABP REC Calc'!$C$75:$C$138,'ABP REC Spend'!$D48,'ABP REC Calc'!$B$75:$B$138,'ABP REC Spend'!$E48)*$C48,
IF(AND(AC48&gt;0,(AD$4-$F48)=(1+$B48)),((AC48/$C48)-AC48)/1,
(IF(AND((AD$4-$F48)&lt;(1+$B48),(AD$4-$F48)&gt;1),AC48,0))))</f>
        <v>15284906.792106327</v>
      </c>
      <c r="AE48" s="246">
        <f>IF(AE$4=$F48+$B48,SUMIFS('ABP REC Calc'!AB$75:AB$138,'ABP REC Calc'!$C$75:$C$138,'ABP REC Spend'!$D48,'ABP REC Calc'!$B$75:$B$138,'ABP REC Spend'!$E48)*$C48,
IF(AND(AD48&gt;0,(AE$4-$F48)=(1+$B48)),((AD48/$C48)-AD48)/1,
(IF(AND((AE$4-$F48)&lt;(1+$B48),(AE$4-$F48)&gt;1),AD48,0))))</f>
        <v>0</v>
      </c>
      <c r="AF48" s="246">
        <f>IF(AF$4=$F48+$B48,SUMIFS('ABP REC Calc'!AC$75:AC$138,'ABP REC Calc'!$C$75:$C$138,'ABP REC Spend'!$D48,'ABP REC Calc'!$B$75:$B$138,'ABP REC Spend'!$E48)*$C48,
IF(AND(AE48&gt;0,(AF$4-$F48)=(1+$B48)),((AE48/$C48)-AE48)/1,
(IF(AND((AF$4-$F48)&lt;(1+$B48),(AF$4-$F48)&gt;1),AE48,0))))</f>
        <v>0</v>
      </c>
      <c r="AG48" s="246">
        <f>IF(AG$4=$F48+$B48,SUMIFS('ABP REC Calc'!#REF!,'ABP REC Calc'!$C$75:$C$138,'ABP REC Spend'!$D48,'ABP REC Calc'!$B$75:$B$138,'ABP REC Spend'!$E48)*$C48,
IF(AND(AF48&gt;0,(AG$4-$F48)=(1+$B48)),((AF48/$C48)-AF48)/1,
(IF(AND((AG$4-$F48)&lt;(1+$B48),(AG$4-$F48)&gt;1),AF48,0))))</f>
        <v>0</v>
      </c>
    </row>
    <row r="49" spans="2:33" ht="14.45" customHeight="1">
      <c r="B49" s="64">
        <v>0</v>
      </c>
      <c r="C49" s="64">
        <v>0.5</v>
      </c>
      <c r="D49" s="234" t="s">
        <v>206</v>
      </c>
      <c r="E49" s="231" t="s">
        <v>231</v>
      </c>
      <c r="F49" s="231">
        <f t="shared" si="2"/>
        <v>2045</v>
      </c>
      <c r="G49" s="231"/>
      <c r="H49" s="239" t="s">
        <v>43</v>
      </c>
      <c r="I49" s="246">
        <f>IF(I$4=$F49+$B49,SUMIFS('ABP REC Calc'!F$75:F$138,'ABP REC Calc'!$C$75:$C$138,'ABP REC Spend'!$D49,'ABP REC Calc'!$B$75:$B$138,'ABP REC Spend'!$E49)*$C49,
IF(AND(H49&gt;0,(I$4-$F49)=(1+$B49)),((H49/$C49)-H49)/1,
(IF(AND((I$4-$F49)&lt;(1+$B49),(I$4-$F49)&gt;1),H49,0))))</f>
        <v>0</v>
      </c>
      <c r="J49" s="246">
        <f>IF(J$4=$F49+$B49,SUMIFS('ABP REC Calc'!G$75:G$138,'ABP REC Calc'!$C$75:$C$138,'ABP REC Spend'!$D49,'ABP REC Calc'!$B$75:$B$138,'ABP REC Spend'!$E49)*$C49,
IF(AND(I49&gt;0,(J$4-$F49)=(1+$B49)),((I49/$C49)-I49)/1,
(IF(AND((J$4-$F49)&lt;(1+$B49),(J$4-$F49)&gt;1),I49,0))))</f>
        <v>0</v>
      </c>
      <c r="K49" s="246">
        <f>IF(K$4=$F49+$B49,SUMIFS('ABP REC Calc'!H$75:H$138,'ABP REC Calc'!$C$75:$C$138,'ABP REC Spend'!$D49,'ABP REC Calc'!$B$75:$B$138,'ABP REC Spend'!$E49)*$C49,
IF(AND(J49&gt;0,(K$4-$F49)=(1+$B49)),((J49/$C49)-J49)/1,
(IF(AND((K$4-$F49)&lt;(1+$B49),(K$4-$F49)&gt;1),J49,0))))</f>
        <v>0</v>
      </c>
      <c r="L49" s="246">
        <f>IF(L$4=$F49+$B49,SUMIFS('ABP REC Calc'!I$75:I$138,'ABP REC Calc'!$C$75:$C$138,'ABP REC Spend'!$D49,'ABP REC Calc'!$B$75:$B$138,'ABP REC Spend'!$E49)*$C49,
IF(AND(K49&gt;0,(L$4-$F49)=(1+$B49)),((K49/$C49)-K49)/1,
(IF(AND((L$4-$F49)&lt;(1+$B49),(L$4-$F49)&gt;1),K49,0))))</f>
        <v>0</v>
      </c>
      <c r="M49" s="246">
        <f>IF(M$4=$F49+$B49,SUMIFS('ABP REC Calc'!J$75:J$138,'ABP REC Calc'!$C$75:$C$138,'ABP REC Spend'!$D49,'ABP REC Calc'!$B$75:$B$138,'ABP REC Spend'!$E49)*$C49,
IF(AND(L49&gt;0,(M$4-$F49)=(1+$B49)),((L49/$C49)-L49)/1,
(IF(AND((M$4-$F49)&lt;(1+$B49),(M$4-$F49)&gt;1),L49,0))))</f>
        <v>0</v>
      </c>
      <c r="N49" s="246">
        <f>IF(N$4=$F49+$B49,SUMIFS('ABP REC Calc'!K$75:K$138,'ABP REC Calc'!$C$75:$C$138,'ABP REC Spend'!$D49,'ABP REC Calc'!$B$75:$B$138,'ABP REC Spend'!$E49)*$C49,
IF(AND(M49&gt;0,(N$4-$F49)=(1+$B49)),((M49/$C49)-M49)/1,
(IF(AND((N$4-$F49)&lt;(1+$B49),(N$4-$F49)&gt;1),M49,0))))</f>
        <v>0</v>
      </c>
      <c r="O49" s="246">
        <f>IF(O$4=$F49+$B49,SUMIFS('ABP REC Calc'!L$75:L$138,'ABP REC Calc'!$C$75:$C$138,'ABP REC Spend'!$D49,'ABP REC Calc'!$B$75:$B$138,'ABP REC Spend'!$E49)*$C49,
IF(AND(N49&gt;0,(O$4-$F49)=(1+$B49)),((N49/$C49)-N49)/1,
(IF(AND((O$4-$F49)&lt;(1+$B49),(O$4-$F49)&gt;1),N49,0))))</f>
        <v>0</v>
      </c>
      <c r="P49" s="246">
        <f>IF(P$4=$F49+$B49,SUMIFS('ABP REC Calc'!M$75:M$138,'ABP REC Calc'!$C$75:$C$138,'ABP REC Spend'!$D49,'ABP REC Calc'!$B$75:$B$138,'ABP REC Spend'!$E49)*$C49,
IF(AND(O49&gt;0,(P$4-$F49)=(1+$B49)),((O49/$C49)-O49)/1,
(IF(AND((P$4-$F49)&lt;(1+$B49),(P$4-$F49)&gt;1),O49,0))))</f>
        <v>0</v>
      </c>
      <c r="Q49" s="246">
        <f>IF(Q$4=$F49+$B49,SUMIFS('ABP REC Calc'!N$75:N$138,'ABP REC Calc'!$C$75:$C$138,'ABP REC Spend'!$D49,'ABP REC Calc'!$B$75:$B$138,'ABP REC Spend'!$E49)*$C49,
IF(AND(P49&gt;0,(Q$4-$F49)=(1+$B49)),((P49/$C49)-P49)/1,
(IF(AND((Q$4-$F49)&lt;(1+$B49),(Q$4-$F49)&gt;1),P49,0))))</f>
        <v>0</v>
      </c>
      <c r="R49" s="246">
        <f>IF(R$4=$F49+$B49,SUMIFS('ABP REC Calc'!O$75:O$138,'ABP REC Calc'!$C$75:$C$138,'ABP REC Spend'!$D49,'ABP REC Calc'!$B$75:$B$138,'ABP REC Spend'!$E49)*$C49,
IF(AND(Q49&gt;0,(R$4-$F49)=(1+$B49)),((Q49/$C49)-Q49)/1,
(IF(AND((R$4-$F49)&lt;(1+$B49),(R$4-$F49)&gt;1),Q49,0))))</f>
        <v>0</v>
      </c>
      <c r="S49" s="246">
        <f>IF(S$4=$F49+$B49,SUMIFS('ABP REC Calc'!P$75:P$138,'ABP REC Calc'!$C$75:$C$138,'ABP REC Spend'!$D49,'ABP REC Calc'!$B$75:$B$138,'ABP REC Spend'!$E49)*$C49,
IF(AND(R49&gt;0,(S$4-$F49)=(1+$B49)),((R49/$C49)-R49)/1,
(IF(AND((S$4-$F49)&lt;(1+$B49),(S$4-$F49)&gt;1),R49,0))))</f>
        <v>0</v>
      </c>
      <c r="T49" s="246">
        <f>IF(T$4=$F49+$B49,SUMIFS('ABP REC Calc'!Q$75:Q$138,'ABP REC Calc'!$C$75:$C$138,'ABP REC Spend'!$D49,'ABP REC Calc'!$B$75:$B$138,'ABP REC Spend'!$E49)*$C49,
IF(AND(S49&gt;0,(T$4-$F49)=(1+$B49)),((S49/$C49)-S49)/1,
(IF(AND((T$4-$F49)&lt;(1+$B49),(T$4-$F49)&gt;1),S49,0))))</f>
        <v>0</v>
      </c>
      <c r="U49" s="246">
        <f>IF(U$4=$F49+$B49,SUMIFS('ABP REC Calc'!R$75:R$138,'ABP REC Calc'!$C$75:$C$138,'ABP REC Spend'!$D49,'ABP REC Calc'!$B$75:$B$138,'ABP REC Spend'!$E49)*$C49,
IF(AND(T49&gt;0,(U$4-$F49)=(1+$B49)),((T49/$C49)-T49)/1,
(IF(AND((U$4-$F49)&lt;(1+$B49),(U$4-$F49)&gt;1),T49,0))))</f>
        <v>0</v>
      </c>
      <c r="V49" s="246">
        <f>IF(V$4=$F49+$B49,SUMIFS('ABP REC Calc'!S$75:S$138,'ABP REC Calc'!$C$75:$C$138,'ABP REC Spend'!$D49,'ABP REC Calc'!$B$75:$B$138,'ABP REC Spend'!$E49)*$C49,
IF(AND(U49&gt;0,(V$4-$F49)=(1+$B49)),((U49/$C49)-U49)/1,
(IF(AND((V$4-$F49)&lt;(1+$B49),(V$4-$F49)&gt;1),U49,0))))</f>
        <v>0</v>
      </c>
      <c r="W49" s="246">
        <f>IF(W$4=$F49+$B49,SUMIFS('ABP REC Calc'!T$75:T$138,'ABP REC Calc'!$C$75:$C$138,'ABP REC Spend'!$D49,'ABP REC Calc'!$B$75:$B$138,'ABP REC Spend'!$E49)*$C49,
IF(AND(V49&gt;0,(W$4-$F49)=(1+$B49)),((V49/$C49)-V49)/1,
(IF(AND((W$4-$F49)&lt;(1+$B49),(W$4-$F49)&gt;1),V49,0))))</f>
        <v>0</v>
      </c>
      <c r="X49" s="246">
        <f>IF(X$4=$F49+$B49,SUMIFS('ABP REC Calc'!U$75:U$138,'ABP REC Calc'!$C$75:$C$138,'ABP REC Spend'!$D49,'ABP REC Calc'!$B$75:$B$138,'ABP REC Spend'!$E49)*$C49,
IF(AND(W49&gt;0,(X$4-$F49)=(1+$B49)),((W49/$C49)-W49)/1,
(IF(AND((X$4-$F49)&lt;(1+$B49),(X$4-$F49)&gt;1),W49,0))))</f>
        <v>0</v>
      </c>
      <c r="Y49" s="246">
        <f>IF(Y$4=$F49+$B49,SUMIFS('ABP REC Calc'!V$75:V$138,'ABP REC Calc'!$C$75:$C$138,'ABP REC Spend'!$D49,'ABP REC Calc'!$B$75:$B$138,'ABP REC Spend'!$E49)*$C49,
IF(AND(X49&gt;0,(Y$4-$F49)=(1+$B49)),((X49/$C49)-X49)/1,
(IF(AND((Y$4-$F49)&lt;(1+$B49),(Y$4-$F49)&gt;1),X49,0))))</f>
        <v>0</v>
      </c>
      <c r="Z49" s="246">
        <f>IF(Z$4=$F49+$B49,SUMIFS('ABP REC Calc'!W$75:W$138,'ABP REC Calc'!$C$75:$C$138,'ABP REC Spend'!$D49,'ABP REC Calc'!$B$75:$B$138,'ABP REC Spend'!$E49)*$C49,
IF(AND(Y49&gt;0,(Z$4-$F49)=(1+$B49)),((Y49/$C49)-Y49)/1,
(IF(AND((Z$4-$F49)&lt;(1+$B49),(Z$4-$F49)&gt;1),Y49,0))))</f>
        <v>0</v>
      </c>
      <c r="AA49" s="246">
        <f>IF(AA$4=$F49+$B49,SUMIFS('ABP REC Calc'!X$75:X$138,'ABP REC Calc'!$C$75:$C$138,'ABP REC Spend'!$D49,'ABP REC Calc'!$B$75:$B$138,'ABP REC Spend'!$E49)*$C49,
IF(AND(Z49&gt;0,(AA$4-$F49)=(1+$B49)),((Z49/$C49)-Z49)/1,
(IF(AND((AA$4-$F49)&lt;(1+$B49),(AA$4-$F49)&gt;1),Z49,0))))</f>
        <v>0</v>
      </c>
      <c r="AB49" s="246">
        <f>IF(AB$4=$F49+$B49,SUMIFS('ABP REC Calc'!Y$75:Y$138,'ABP REC Calc'!$C$75:$C$138,'ABP REC Spend'!$D49,'ABP REC Calc'!$B$75:$B$138,'ABP REC Spend'!$E49)*$C49,
IF(AND(AA49&gt;0,(AB$4-$F49)=(1+$B49)),((AA49/$C49)-AA49)/1,
(IF(AND((AB$4-$F49)&lt;(1+$B49),(AB$4-$F49)&gt;1),AA49,0))))</f>
        <v>0</v>
      </c>
      <c r="AC49" s="246">
        <f>IF(AC$4=$F49+$B49,SUMIFS('ABP REC Calc'!Z$75:Z$138,'ABP REC Calc'!$C$75:$C$138,'ABP REC Spend'!$D49,'ABP REC Calc'!$B$75:$B$138,'ABP REC Spend'!$E49)*$C49,
IF(AND(AB49&gt;0,(AC$4-$F49)=(1+$B49)),((AB49/$C49)-AB49)/1,
(IF(AND((AC$4-$F49)&lt;(1+$B49),(AC$4-$F49)&gt;1),AB49,0))))</f>
        <v>0</v>
      </c>
      <c r="AD49" s="246">
        <f>IF(AD$4=$F49+$B49,SUMIFS('ABP REC Calc'!AA$75:AA$138,'ABP REC Calc'!$C$75:$C$138,'ABP REC Spend'!$D49,'ABP REC Calc'!$B$75:$B$138,'ABP REC Spend'!$E49)*$C49,
IF(AND(AC49&gt;0,(AD$4-$F49)=(1+$B49)),((AC49/$C49)-AC49)/1,
(IF(AND((AD$4-$F49)&lt;(1+$B49),(AD$4-$F49)&gt;1),AC49,0))))</f>
        <v>14673510.520422075</v>
      </c>
      <c r="AE49" s="246">
        <f>IF(AE$4=$F49+$B49,SUMIFS('ABP REC Calc'!AB$75:AB$138,'ABP REC Calc'!$C$75:$C$138,'ABP REC Spend'!$D49,'ABP REC Calc'!$B$75:$B$138,'ABP REC Spend'!$E49)*$C49,
IF(AND(AD49&gt;0,(AE$4-$F49)=(1+$B49)),((AD49/$C49)-AD49)/1,
(IF(AND((AE$4-$F49)&lt;(1+$B49),(AE$4-$F49)&gt;1),AD49,0))))</f>
        <v>14673510.520422075</v>
      </c>
      <c r="AF49" s="246">
        <f>IF(AF$4=$F49+$B49,SUMIFS('ABP REC Calc'!AC$75:AC$138,'ABP REC Calc'!$C$75:$C$138,'ABP REC Spend'!$D49,'ABP REC Calc'!$B$75:$B$138,'ABP REC Spend'!$E49)*$C49,
IF(AND(AE49&gt;0,(AF$4-$F49)=(1+$B49)),((AE49/$C49)-AE49)/1,
(IF(AND((AF$4-$F49)&lt;(1+$B49),(AF$4-$F49)&gt;1),AE49,0))))</f>
        <v>0</v>
      </c>
      <c r="AG49" s="246">
        <f>IF(AG$4=$F49+$B49,SUMIFS('ABP REC Calc'!#REF!,'ABP REC Calc'!$C$75:$C$138,'ABP REC Spend'!$D49,'ABP REC Calc'!$B$75:$B$138,'ABP REC Spend'!$E49)*$C49,
IF(AND(AF49&gt;0,(AG$4-$F49)=(1+$B49)),((AF49/$C49)-AF49)/1,
(IF(AND((AG$4-$F49)&lt;(1+$B49),(AG$4-$F49)&gt;1),AF49,0))))</f>
        <v>0</v>
      </c>
    </row>
    <row r="50" spans="2:33" ht="14.45" customHeight="1">
      <c r="H50" s="240"/>
      <c r="I50" s="241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</row>
    <row r="51" spans="2:33" ht="14.45" customHeight="1">
      <c r="B51" s="64">
        <v>1</v>
      </c>
      <c r="C51" s="64">
        <v>0.15</v>
      </c>
      <c r="D51" s="234" t="s">
        <v>207</v>
      </c>
      <c r="E51" s="231" t="s">
        <v>230</v>
      </c>
      <c r="F51" s="231">
        <f>VALUE(LEFT(H51, FIND("-", H51)-1))</f>
        <v>2024</v>
      </c>
      <c r="G51" s="231"/>
      <c r="H51" s="239" t="s">
        <v>22</v>
      </c>
      <c r="I51" s="247">
        <v>0</v>
      </c>
      <c r="J51" s="246">
        <f>IF(J$4=$F51+$B51,SUMIFS('ABP REC Calc'!G$75:G$138,'ABP REC Calc'!$C$75:$C$138,'ABP REC Spend'!$D51,'ABP REC Calc'!$B$75:$B$138,'ABP REC Spend'!$E51)*$C51,
IF(AND(I51&gt;0,(J$4-$F51)=(1+$B51)),((I51/$C51)-I51)/6,
(IF(AND((J$4-$F51)&lt;(7+$B51),(J$4-$F51)&gt;1),I51,0))))</f>
        <v>1972120.5883803226</v>
      </c>
      <c r="K51" s="246">
        <f>IF(K$4=$F51+$B51,SUMIFS('ABP REC Calc'!H$75:H$138,'ABP REC Calc'!$C$75:$C$138,'ABP REC Spend'!$D51,'ABP REC Calc'!$B$75:$B$138,'ABP REC Spend'!$E51)*$C51,
IF(AND(J51&gt;0,(K$4-$F51)=(1+$B51)),((J51/$C51)-J51)/6,
(IF(AND((K$4-$F51)&lt;(7+$B51),(K$4-$F51)&gt;1),J51,0))))</f>
        <v>1862558.3334703047</v>
      </c>
      <c r="L51" s="246">
        <f>IF(L$4=$F51+$B51,SUMIFS('ABP REC Calc'!I$75:I$138,'ABP REC Calc'!$C$75:$C$138,'ABP REC Spend'!$D51,'ABP REC Calc'!$B$75:$B$138,'ABP REC Spend'!$E51)*$C51,
IF(AND(K51&gt;0,(L$4-$F51)=(1+$B51)),((K51/$C51)-K51)/6,
(IF(AND((L$4-$F51)&lt;(7+$B51),(L$4-$F51)&gt;1),K51,0))))</f>
        <v>1862558.3334703047</v>
      </c>
      <c r="M51" s="246">
        <f>IF(M$4=$F51+$B51,SUMIFS('ABP REC Calc'!J$75:J$138,'ABP REC Calc'!$C$75:$C$138,'ABP REC Spend'!$D51,'ABP REC Calc'!$B$75:$B$138,'ABP REC Spend'!$E51)*$C51,
IF(AND(L51&gt;0,(M$4-$F51)=(1+$B51)),((L51/$C51)-L51)/6,
(IF(AND((M$4-$F51)&lt;(7+$B51),(M$4-$F51)&gt;1),L51,0))))</f>
        <v>1862558.3334703047</v>
      </c>
      <c r="N51" s="246">
        <f>IF(N$4=$F51+$B51,SUMIFS('ABP REC Calc'!K$75:K$138,'ABP REC Calc'!$C$75:$C$138,'ABP REC Spend'!$D51,'ABP REC Calc'!$B$75:$B$138,'ABP REC Spend'!$E51)*$C51,
IF(AND(M51&gt;0,(N$4-$F51)=(1+$B51)),((M51/$C51)-M51)/6,
(IF(AND((N$4-$F51)&lt;(7+$B51),(N$4-$F51)&gt;1),M51,0))))</f>
        <v>1862558.3334703047</v>
      </c>
      <c r="O51" s="246">
        <f>IF(O$4=$F51+$B51,SUMIFS('ABP REC Calc'!L$75:L$138,'ABP REC Calc'!$C$75:$C$138,'ABP REC Spend'!$D51,'ABP REC Calc'!$B$75:$B$138,'ABP REC Spend'!$E51)*$C51,
IF(AND(N51&gt;0,(O$4-$F51)=(1+$B51)),((N51/$C51)-N51)/6,
(IF(AND((O$4-$F51)&lt;(7+$B51),(O$4-$F51)&gt;1),N51,0))))</f>
        <v>1862558.3334703047</v>
      </c>
      <c r="P51" s="246">
        <f>IF(P$4=$F51+$B51,SUMIFS('ABP REC Calc'!M$75:M$138,'ABP REC Calc'!$C$75:$C$138,'ABP REC Spend'!$D51,'ABP REC Calc'!$B$75:$B$138,'ABP REC Spend'!$E51)*$C51,
IF(AND(O51&gt;0,(P$4-$F51)=(1+$B51)),((O51/$C51)-O51)/6,
(IF(AND((P$4-$F51)&lt;(7+$B51),(P$4-$F51)&gt;1),O51,0))))</f>
        <v>1862558.3334703047</v>
      </c>
      <c r="Q51" s="246">
        <f>IF(Q$4=$F51+$B51,SUMIFS('ABP REC Calc'!N$75:N$138,'ABP REC Calc'!$C$75:$C$138,'ABP REC Spend'!$D51,'ABP REC Calc'!$B$75:$B$138,'ABP REC Spend'!$E51)*$C51,
IF(AND(P51&gt;0,(Q$4-$F51)=(1+$B51)),((P51/$C51)-P51)/6,
(IF(AND((Q$4-$F51)&lt;(7+$B51),(Q$4-$F51)&gt;1),P51,0))))</f>
        <v>0</v>
      </c>
      <c r="R51" s="246">
        <f>IF(R$4=$F51+$B51,SUMIFS('ABP REC Calc'!O$75:O$138,'ABP REC Calc'!$C$75:$C$138,'ABP REC Spend'!$D51,'ABP REC Calc'!$B$75:$B$138,'ABP REC Spend'!$E51)*$C51,
IF(AND(Q51&gt;0,(R$4-$F51)=(1+$B51)),((Q51/$C51)-Q51)/6,
(IF(AND((R$4-$F51)&lt;(7+$B51),(R$4-$F51)&gt;1),Q51,0))))</f>
        <v>0</v>
      </c>
      <c r="S51" s="246">
        <f>IF(S$4=$F51+$B51,SUMIFS('ABP REC Calc'!P$75:P$138,'ABP REC Calc'!$C$75:$C$138,'ABP REC Spend'!$D51,'ABP REC Calc'!$B$75:$B$138,'ABP REC Spend'!$E51)*$C51,
IF(AND(R51&gt;0,(S$4-$F51)=(1+$B51)),((R51/$C51)-R51)/6,
(IF(AND((S$4-$F51)&lt;(7+$B51),(S$4-$F51)&gt;1),R51,0))))</f>
        <v>0</v>
      </c>
      <c r="T51" s="246">
        <f>IF(T$4=$F51+$B51,SUMIFS('ABP REC Calc'!Q$75:Q$138,'ABP REC Calc'!$C$75:$C$138,'ABP REC Spend'!$D51,'ABP REC Calc'!$B$75:$B$138,'ABP REC Spend'!$E51)*$C51,
IF(AND(S51&gt;0,(T$4-$F51)=(1+$B51)),((S51/$C51)-S51)/6,
(IF(AND((T$4-$F51)&lt;(7+$B51),(T$4-$F51)&gt;1),S51,0))))</f>
        <v>0</v>
      </c>
      <c r="U51" s="246">
        <f>IF(U$4=$F51+$B51,SUMIFS('ABP REC Calc'!R$75:R$138,'ABP REC Calc'!$C$75:$C$138,'ABP REC Spend'!$D51,'ABP REC Calc'!$B$75:$B$138,'ABP REC Spend'!$E51)*$C51,
IF(AND(T51&gt;0,(U$4-$F51)=(1+$B51)),((T51/$C51)-T51)/6,
(IF(AND((U$4-$F51)&lt;(7+$B51),(U$4-$F51)&gt;1),T51,0))))</f>
        <v>0</v>
      </c>
      <c r="V51" s="246">
        <f>IF(V$4=$F51+$B51,SUMIFS('ABP REC Calc'!S$75:S$138,'ABP REC Calc'!$C$75:$C$138,'ABP REC Spend'!$D51,'ABP REC Calc'!$B$75:$B$138,'ABP REC Spend'!$E51)*$C51,
IF(AND(U51&gt;0,(V$4-$F51)=(1+$B51)),((U51/$C51)-U51)/6,
(IF(AND((V$4-$F51)&lt;(7+$B51),(V$4-$F51)&gt;1),U51,0))))</f>
        <v>0</v>
      </c>
      <c r="W51" s="246">
        <f>IF(W$4=$F51+$B51,SUMIFS('ABP REC Calc'!T$75:T$138,'ABP REC Calc'!$C$75:$C$138,'ABP REC Spend'!$D51,'ABP REC Calc'!$B$75:$B$138,'ABP REC Spend'!$E51)*$C51,
IF(AND(V51&gt;0,(W$4-$F51)=(1+$B51)),((V51/$C51)-V51)/6,
(IF(AND((W$4-$F51)&lt;(7+$B51),(W$4-$F51)&gt;1),V51,0))))</f>
        <v>0</v>
      </c>
      <c r="X51" s="246">
        <f>IF(X$4=$F51+$B51,SUMIFS('ABP REC Calc'!U$75:U$138,'ABP REC Calc'!$C$75:$C$138,'ABP REC Spend'!$D51,'ABP REC Calc'!$B$75:$B$138,'ABP REC Spend'!$E51)*$C51,
IF(AND(W51&gt;0,(X$4-$F51)=(1+$B51)),((W51/$C51)-W51)/6,
(IF(AND((X$4-$F51)&lt;(7+$B51),(X$4-$F51)&gt;1),W51,0))))</f>
        <v>0</v>
      </c>
      <c r="Y51" s="246">
        <f>IF(Y$4=$F51+$B51,SUMIFS('ABP REC Calc'!V$75:V$138,'ABP REC Calc'!$C$75:$C$138,'ABP REC Spend'!$D51,'ABP REC Calc'!$B$75:$B$138,'ABP REC Spend'!$E51)*$C51,
IF(AND(X51&gt;0,(Y$4-$F51)=(1+$B51)),((X51/$C51)-X51)/6,
(IF(AND((Y$4-$F51)&lt;(7+$B51),(Y$4-$F51)&gt;1),X51,0))))</f>
        <v>0</v>
      </c>
      <c r="Z51" s="246">
        <f>IF(Z$4=$F51+$B51,SUMIFS('ABP REC Calc'!W$75:W$138,'ABP REC Calc'!$C$75:$C$138,'ABP REC Spend'!$D51,'ABP REC Calc'!$B$75:$B$138,'ABP REC Spend'!$E51)*$C51,
IF(AND(Y51&gt;0,(Z$4-$F51)=(1+$B51)),((Y51/$C51)-Y51)/6,
(IF(AND((Z$4-$F51)&lt;(7+$B51),(Z$4-$F51)&gt;1),Y51,0))))</f>
        <v>0</v>
      </c>
      <c r="AA51" s="246">
        <f>IF(AA$4=$F51+$B51,SUMIFS('ABP REC Calc'!X$75:X$138,'ABP REC Calc'!$C$75:$C$138,'ABP REC Spend'!$D51,'ABP REC Calc'!$B$75:$B$138,'ABP REC Spend'!$E51)*$C51,
IF(AND(Z51&gt;0,(AA$4-$F51)=(1+$B51)),((Z51/$C51)-Z51)/6,
(IF(AND((AA$4-$F51)&lt;(7+$B51),(AA$4-$F51)&gt;1),Z51,0))))</f>
        <v>0</v>
      </c>
      <c r="AB51" s="246">
        <f>IF(AB$4=$F51+$B51,SUMIFS('ABP REC Calc'!Y$75:Y$138,'ABP REC Calc'!$C$75:$C$138,'ABP REC Spend'!$D51,'ABP REC Calc'!$B$75:$B$138,'ABP REC Spend'!$E51)*$C51,
IF(AND(AA51&gt;0,(AB$4-$F51)=(1+$B51)),((AA51/$C51)-AA51)/6,
(IF(AND((AB$4-$F51)&lt;(7+$B51),(AB$4-$F51)&gt;1),AA51,0))))</f>
        <v>0</v>
      </c>
      <c r="AC51" s="246">
        <f>IF(AC$4=$F51+$B51,SUMIFS('ABP REC Calc'!Z$75:Z$138,'ABP REC Calc'!$C$75:$C$138,'ABP REC Spend'!$D51,'ABP REC Calc'!$B$75:$B$138,'ABP REC Spend'!$E51)*$C51,
IF(AND(AB51&gt;0,(AC$4-$F51)=(1+$B51)),((AB51/$C51)-AB51)/6,
(IF(AND((AC$4-$F51)&lt;(7+$B51),(AC$4-$F51)&gt;1),AB51,0))))</f>
        <v>0</v>
      </c>
      <c r="AD51" s="246">
        <f>IF(AD$4=$F51+$B51,SUMIFS('ABP REC Calc'!AA$75:AA$138,'ABP REC Calc'!$C$75:$C$138,'ABP REC Spend'!$D51,'ABP REC Calc'!$B$75:$B$138,'ABP REC Spend'!$E51)*$C51,
IF(AND(AC51&gt;0,(AD$4-$F51)=(1+$B51)),((AC51/$C51)-AC51)/6,
(IF(AND((AD$4-$F51)&lt;(7+$B51),(AD$4-$F51)&gt;1),AC51,0))))</f>
        <v>0</v>
      </c>
      <c r="AE51" s="246">
        <f>IF(AE$4=$F51+$B51,SUMIFS('ABP REC Calc'!AB$75:AB$138,'ABP REC Calc'!$C$75:$C$138,'ABP REC Spend'!$D51,'ABP REC Calc'!$B$75:$B$138,'ABP REC Spend'!$E51)*$C51,
IF(AND(AD51&gt;0,(AE$4-$F51)=(1+$B51)),((AD51/$C51)-AD51)/6,
(IF(AND((AE$4-$F51)&lt;(7+$B51),(AE$4-$F51)&gt;1),AD51,0))))</f>
        <v>0</v>
      </c>
      <c r="AF51" s="246">
        <f>IF(AF$4=$F51+$B51,SUMIFS('ABP REC Calc'!AC$75:AC$138,'ABP REC Calc'!$C$75:$C$138,'ABP REC Spend'!$D51,'ABP REC Calc'!$B$75:$B$138,'ABP REC Spend'!$E51)*$C51,
IF(AND(AE51&gt;0,(AF$4-$F51)=(1+$B51)),((AE51/$C51)-AE51)/6,
(IF(AND((AF$4-$F51)&lt;(7+$B51),(AF$4-$F51)&gt;1),AE51,0))))</f>
        <v>0</v>
      </c>
      <c r="AG51" s="246">
        <f>IF(AG$4=$F51+$B51,SUMIFS('ABP REC Calc'!#REF!,'ABP REC Calc'!$C$75:$C$138,'ABP REC Spend'!$D51,'ABP REC Calc'!$B$75:$B$138,'ABP REC Spend'!$E51)*$C51,
IF(AND(AF51&gt;0,(AG$4-$F51)=(1+$B51)),((AF51/$C51)-AF51)/6,
(IF(AND((AG$4-$F51)&lt;(7+$B51),(AG$4-$F51)&gt;1),AF51,0))))</f>
        <v>0</v>
      </c>
    </row>
    <row r="52" spans="2:33" ht="14.45" customHeight="1">
      <c r="B52" s="64">
        <v>1</v>
      </c>
      <c r="C52" s="64">
        <v>0.15</v>
      </c>
      <c r="D52" s="234" t="s">
        <v>207</v>
      </c>
      <c r="E52" s="231" t="s">
        <v>230</v>
      </c>
      <c r="F52" s="231">
        <f t="shared" ref="F52:F72" si="3">VALUE(LEFT(H52, FIND("-", H52)-1))</f>
        <v>2025</v>
      </c>
      <c r="G52" s="231"/>
      <c r="H52" s="239" t="s">
        <v>23</v>
      </c>
      <c r="I52" s="247">
        <v>0</v>
      </c>
      <c r="J52" s="246">
        <f>IF(J$4=$F52+$B52,SUMIFS('ABP REC Calc'!G$75:G$138,'ABP REC Calc'!$C$75:$C$138,'ABP REC Spend'!$D52,'ABP REC Calc'!$B$75:$B$138,'ABP REC Spend'!$E52)*$C52,
IF(AND(I52&gt;0,(J$4-$F52)=(1+$B52)),((I52/$C52)-I52)/6,
(IF(AND((J$4-$F52)&lt;(7+$B52),(J$4-$F52)&gt;1),I52,0))))</f>
        <v>0</v>
      </c>
      <c r="K52" s="246">
        <f>IF(K$4=$F52+$B52,SUMIFS('ABP REC Calc'!H$75:H$138,'ABP REC Calc'!$C$75:$C$138,'ABP REC Spend'!$D52,'ABP REC Calc'!$B$75:$B$138,'ABP REC Spend'!$E52)*$C52,
IF(AND(J52&gt;0,(K$4-$F52)=(1+$B52)),((J52/$C52)-J52)/6,
(IF(AND((K$4-$F52)&lt;(7+$B52),(K$4-$F52)&gt;1),J52,0))))</f>
        <v>5632713.4071795447</v>
      </c>
      <c r="L52" s="246">
        <f>IF(L$4=$F52+$B52,SUMIFS('ABP REC Calc'!I$75:I$138,'ABP REC Calc'!$C$75:$C$138,'ABP REC Spend'!$D52,'ABP REC Calc'!$B$75:$B$138,'ABP REC Spend'!$E52)*$C52,
IF(AND(K52&gt;0,(L$4-$F52)=(1+$B52)),((K52/$C52)-K52)/6,
(IF(AND((L$4-$F52)&lt;(7+$B52),(L$4-$F52)&gt;1),K52,0))))</f>
        <v>5319784.8845584588</v>
      </c>
      <c r="M52" s="246">
        <f>IF(M$4=$F52+$B52,SUMIFS('ABP REC Calc'!J$75:J$138,'ABP REC Calc'!$C$75:$C$138,'ABP REC Spend'!$D52,'ABP REC Calc'!$B$75:$B$138,'ABP REC Spend'!$E52)*$C52,
IF(AND(L52&gt;0,(M$4-$F52)=(1+$B52)),((L52/$C52)-L52)/6,
(IF(AND((M$4-$F52)&lt;(7+$B52),(M$4-$F52)&gt;1),L52,0))))</f>
        <v>5319784.8845584588</v>
      </c>
      <c r="N52" s="246">
        <f>IF(N$4=$F52+$B52,SUMIFS('ABP REC Calc'!K$75:K$138,'ABP REC Calc'!$C$75:$C$138,'ABP REC Spend'!$D52,'ABP REC Calc'!$B$75:$B$138,'ABP REC Spend'!$E52)*$C52,
IF(AND(M52&gt;0,(N$4-$F52)=(1+$B52)),((M52/$C52)-M52)/6,
(IF(AND((N$4-$F52)&lt;(7+$B52),(N$4-$F52)&gt;1),M52,0))))</f>
        <v>5319784.8845584588</v>
      </c>
      <c r="O52" s="246">
        <f>IF(O$4=$F52+$B52,SUMIFS('ABP REC Calc'!L$75:L$138,'ABP REC Calc'!$C$75:$C$138,'ABP REC Spend'!$D52,'ABP REC Calc'!$B$75:$B$138,'ABP REC Spend'!$E52)*$C52,
IF(AND(N52&gt;0,(O$4-$F52)=(1+$B52)),((N52/$C52)-N52)/6,
(IF(AND((O$4-$F52)&lt;(7+$B52),(O$4-$F52)&gt;1),N52,0))))</f>
        <v>5319784.8845584588</v>
      </c>
      <c r="P52" s="246">
        <f>IF(P$4=$F52+$B52,SUMIFS('ABP REC Calc'!M$75:M$138,'ABP REC Calc'!$C$75:$C$138,'ABP REC Spend'!$D52,'ABP REC Calc'!$B$75:$B$138,'ABP REC Spend'!$E52)*$C52,
IF(AND(O52&gt;0,(P$4-$F52)=(1+$B52)),((O52/$C52)-O52)/6,
(IF(AND((P$4-$F52)&lt;(7+$B52),(P$4-$F52)&gt;1),O52,0))))</f>
        <v>5319784.8845584588</v>
      </c>
      <c r="Q52" s="246">
        <f>IF(Q$4=$F52+$B52,SUMIFS('ABP REC Calc'!N$75:N$138,'ABP REC Calc'!$C$75:$C$138,'ABP REC Spend'!$D52,'ABP REC Calc'!$B$75:$B$138,'ABP REC Spend'!$E52)*$C52,
IF(AND(P52&gt;0,(Q$4-$F52)=(1+$B52)),((P52/$C52)-P52)/6,
(IF(AND((Q$4-$F52)&lt;(7+$B52),(Q$4-$F52)&gt;1),P52,0))))</f>
        <v>5319784.8845584588</v>
      </c>
      <c r="R52" s="246">
        <f>IF(R$4=$F52+$B52,SUMIFS('ABP REC Calc'!O$75:O$138,'ABP REC Calc'!$C$75:$C$138,'ABP REC Spend'!$D52,'ABP REC Calc'!$B$75:$B$138,'ABP REC Spend'!$E52)*$C52,
IF(AND(Q52&gt;0,(R$4-$F52)=(1+$B52)),((Q52/$C52)-Q52)/6,
(IF(AND((R$4-$F52)&lt;(7+$B52),(R$4-$F52)&gt;1),Q52,0))))</f>
        <v>0</v>
      </c>
      <c r="S52" s="246">
        <f>IF(S$4=$F52+$B52,SUMIFS('ABP REC Calc'!P$75:P$138,'ABP REC Calc'!$C$75:$C$138,'ABP REC Spend'!$D52,'ABP REC Calc'!$B$75:$B$138,'ABP REC Spend'!$E52)*$C52,
IF(AND(R52&gt;0,(S$4-$F52)=(1+$B52)),((R52/$C52)-R52)/6,
(IF(AND((S$4-$F52)&lt;(7+$B52),(S$4-$F52)&gt;1),R52,0))))</f>
        <v>0</v>
      </c>
      <c r="T52" s="246">
        <f>IF(T$4=$F52+$B52,SUMIFS('ABP REC Calc'!Q$75:Q$138,'ABP REC Calc'!$C$75:$C$138,'ABP REC Spend'!$D52,'ABP REC Calc'!$B$75:$B$138,'ABP REC Spend'!$E52)*$C52,
IF(AND(S52&gt;0,(T$4-$F52)=(1+$B52)),((S52/$C52)-S52)/6,
(IF(AND((T$4-$F52)&lt;(7+$B52),(T$4-$F52)&gt;1),S52,0))))</f>
        <v>0</v>
      </c>
      <c r="U52" s="246">
        <f>IF(U$4=$F52+$B52,SUMIFS('ABP REC Calc'!R$75:R$138,'ABP REC Calc'!$C$75:$C$138,'ABP REC Spend'!$D52,'ABP REC Calc'!$B$75:$B$138,'ABP REC Spend'!$E52)*$C52,
IF(AND(T52&gt;0,(U$4-$F52)=(1+$B52)),((T52/$C52)-T52)/6,
(IF(AND((U$4-$F52)&lt;(7+$B52),(U$4-$F52)&gt;1),T52,0))))</f>
        <v>0</v>
      </c>
      <c r="V52" s="246">
        <f>IF(V$4=$F52+$B52,SUMIFS('ABP REC Calc'!S$75:S$138,'ABP REC Calc'!$C$75:$C$138,'ABP REC Spend'!$D52,'ABP REC Calc'!$B$75:$B$138,'ABP REC Spend'!$E52)*$C52,
IF(AND(U52&gt;0,(V$4-$F52)=(1+$B52)),((U52/$C52)-U52)/6,
(IF(AND((V$4-$F52)&lt;(7+$B52),(V$4-$F52)&gt;1),U52,0))))</f>
        <v>0</v>
      </c>
      <c r="W52" s="246">
        <f>IF(W$4=$F52+$B52,SUMIFS('ABP REC Calc'!T$75:T$138,'ABP REC Calc'!$C$75:$C$138,'ABP REC Spend'!$D52,'ABP REC Calc'!$B$75:$B$138,'ABP REC Spend'!$E52)*$C52,
IF(AND(V52&gt;0,(W$4-$F52)=(1+$B52)),((V52/$C52)-V52)/6,
(IF(AND((W$4-$F52)&lt;(7+$B52),(W$4-$F52)&gt;1),V52,0))))</f>
        <v>0</v>
      </c>
      <c r="X52" s="246">
        <f>IF(X$4=$F52+$B52,SUMIFS('ABP REC Calc'!U$75:U$138,'ABP REC Calc'!$C$75:$C$138,'ABP REC Spend'!$D52,'ABP REC Calc'!$B$75:$B$138,'ABP REC Spend'!$E52)*$C52,
IF(AND(W52&gt;0,(X$4-$F52)=(1+$B52)),((W52/$C52)-W52)/6,
(IF(AND((X$4-$F52)&lt;(7+$B52),(X$4-$F52)&gt;1),W52,0))))</f>
        <v>0</v>
      </c>
      <c r="Y52" s="246">
        <f>IF(Y$4=$F52+$B52,SUMIFS('ABP REC Calc'!V$75:V$138,'ABP REC Calc'!$C$75:$C$138,'ABP REC Spend'!$D52,'ABP REC Calc'!$B$75:$B$138,'ABP REC Spend'!$E52)*$C52,
IF(AND(X52&gt;0,(Y$4-$F52)=(1+$B52)),((X52/$C52)-X52)/6,
(IF(AND((Y$4-$F52)&lt;(7+$B52),(Y$4-$F52)&gt;1),X52,0))))</f>
        <v>0</v>
      </c>
      <c r="Z52" s="246">
        <f>IF(Z$4=$F52+$B52,SUMIFS('ABP REC Calc'!W$75:W$138,'ABP REC Calc'!$C$75:$C$138,'ABP REC Spend'!$D52,'ABP REC Calc'!$B$75:$B$138,'ABP REC Spend'!$E52)*$C52,
IF(AND(Y52&gt;0,(Z$4-$F52)=(1+$B52)),((Y52/$C52)-Y52)/6,
(IF(AND((Z$4-$F52)&lt;(7+$B52),(Z$4-$F52)&gt;1),Y52,0))))</f>
        <v>0</v>
      </c>
      <c r="AA52" s="246">
        <f>IF(AA$4=$F52+$B52,SUMIFS('ABP REC Calc'!X$75:X$138,'ABP REC Calc'!$C$75:$C$138,'ABP REC Spend'!$D52,'ABP REC Calc'!$B$75:$B$138,'ABP REC Spend'!$E52)*$C52,
IF(AND(Z52&gt;0,(AA$4-$F52)=(1+$B52)),((Z52/$C52)-Z52)/6,
(IF(AND((AA$4-$F52)&lt;(7+$B52),(AA$4-$F52)&gt;1),Z52,0))))</f>
        <v>0</v>
      </c>
      <c r="AB52" s="246">
        <f>IF(AB$4=$F52+$B52,SUMIFS('ABP REC Calc'!Y$75:Y$138,'ABP REC Calc'!$C$75:$C$138,'ABP REC Spend'!$D52,'ABP REC Calc'!$B$75:$B$138,'ABP REC Spend'!$E52)*$C52,
IF(AND(AA52&gt;0,(AB$4-$F52)=(1+$B52)),((AA52/$C52)-AA52)/6,
(IF(AND((AB$4-$F52)&lt;(7+$B52),(AB$4-$F52)&gt;1),AA52,0))))</f>
        <v>0</v>
      </c>
      <c r="AC52" s="246">
        <f>IF(AC$4=$F52+$B52,SUMIFS('ABP REC Calc'!Z$75:Z$138,'ABP REC Calc'!$C$75:$C$138,'ABP REC Spend'!$D52,'ABP REC Calc'!$B$75:$B$138,'ABP REC Spend'!$E52)*$C52,
IF(AND(AB52&gt;0,(AC$4-$F52)=(1+$B52)),((AB52/$C52)-AB52)/6,
(IF(AND((AC$4-$F52)&lt;(7+$B52),(AC$4-$F52)&gt;1),AB52,0))))</f>
        <v>0</v>
      </c>
      <c r="AD52" s="246">
        <f>IF(AD$4=$F52+$B52,SUMIFS('ABP REC Calc'!AA$75:AA$138,'ABP REC Calc'!$C$75:$C$138,'ABP REC Spend'!$D52,'ABP REC Calc'!$B$75:$B$138,'ABP REC Spend'!$E52)*$C52,
IF(AND(AC52&gt;0,(AD$4-$F52)=(1+$B52)),((AC52/$C52)-AC52)/6,
(IF(AND((AD$4-$F52)&lt;(7+$B52),(AD$4-$F52)&gt;1),AC52,0))))</f>
        <v>0</v>
      </c>
      <c r="AE52" s="246">
        <f>IF(AE$4=$F52+$B52,SUMIFS('ABP REC Calc'!AB$75:AB$138,'ABP REC Calc'!$C$75:$C$138,'ABP REC Spend'!$D52,'ABP REC Calc'!$B$75:$B$138,'ABP REC Spend'!$E52)*$C52,
IF(AND(AD52&gt;0,(AE$4-$F52)=(1+$B52)),((AD52/$C52)-AD52)/6,
(IF(AND((AE$4-$F52)&lt;(7+$B52),(AE$4-$F52)&gt;1),AD52,0))))</f>
        <v>0</v>
      </c>
      <c r="AF52" s="246">
        <f>IF(AF$4=$F52+$B52,SUMIFS('ABP REC Calc'!AC$75:AC$138,'ABP REC Calc'!$C$75:$C$138,'ABP REC Spend'!$D52,'ABP REC Calc'!$B$75:$B$138,'ABP REC Spend'!$E52)*$C52,
IF(AND(AE52&gt;0,(AF$4-$F52)=(1+$B52)),((AE52/$C52)-AE52)/6,
(IF(AND((AF$4-$F52)&lt;(7+$B52),(AF$4-$F52)&gt;1),AE52,0))))</f>
        <v>0</v>
      </c>
      <c r="AG52" s="246">
        <f>IF(AG$4=$F52+$B52,SUMIFS('ABP REC Calc'!#REF!,'ABP REC Calc'!$C$75:$C$138,'ABP REC Spend'!$D52,'ABP REC Calc'!$B$75:$B$138,'ABP REC Spend'!$E52)*$C52,
IF(AND(AF52&gt;0,(AG$4-$F52)=(1+$B52)),((AF52/$C52)-AF52)/6,
(IF(AND((AG$4-$F52)&lt;(7+$B52),(AG$4-$F52)&gt;1),AF52,0))))</f>
        <v>0</v>
      </c>
    </row>
    <row r="53" spans="2:33" ht="14.45" customHeight="1">
      <c r="B53" s="64">
        <v>1</v>
      </c>
      <c r="C53" s="64">
        <v>0.15</v>
      </c>
      <c r="D53" s="234" t="s">
        <v>207</v>
      </c>
      <c r="E53" s="231" t="s">
        <v>230</v>
      </c>
      <c r="F53" s="231">
        <f t="shared" si="3"/>
        <v>2026</v>
      </c>
      <c r="G53" s="231"/>
      <c r="H53" s="239" t="s">
        <v>24</v>
      </c>
      <c r="I53" s="247">
        <v>0</v>
      </c>
      <c r="J53" s="246">
        <f>IF(J$4=$F53+$B53,SUMIFS('ABP REC Calc'!G$75:G$138,'ABP REC Calc'!$C$75:$C$138,'ABP REC Spend'!$D53,'ABP REC Calc'!$B$75:$B$138,'ABP REC Spend'!$E53)*$C53,
IF(AND(I53&gt;0,(J$4-$F53)=(1+$B53)),((I53/$C53)-I53)/6,
(IF(AND((J$4-$F53)&lt;(7+$B53),(J$4-$F53)&gt;1),I53,0))))</f>
        <v>0</v>
      </c>
      <c r="K53" s="246">
        <f>IF(K$4=$F53+$B53,SUMIFS('ABP REC Calc'!H$75:H$138,'ABP REC Calc'!$C$75:$C$138,'ABP REC Spend'!$D53,'ABP REC Calc'!$B$75:$B$138,'ABP REC Spend'!$E53)*$C53,
IF(AND(J53&gt;0,(K$4-$F53)=(1+$B53)),((J53/$C53)-J53)/6,
(IF(AND((K$4-$F53)&lt;(7+$B53),(K$4-$F53)&gt;1),J53,0))))</f>
        <v>0</v>
      </c>
      <c r="L53" s="246">
        <f>IF(L$4=$F53+$B53,SUMIFS('ABP REC Calc'!I$75:I$138,'ABP REC Calc'!$C$75:$C$138,'ABP REC Spend'!$D53,'ABP REC Calc'!$B$75:$B$138,'ABP REC Spend'!$E53)*$C53,
IF(AND(K53&gt;0,(L$4-$F53)=(1+$B53)),((K53/$C53)-K53)/6,
(IF(AND((L$4-$F53)&lt;(7+$B53),(L$4-$F53)&gt;1),K53,0))))</f>
        <v>5407404.8708923627</v>
      </c>
      <c r="M53" s="246">
        <f>IF(M$4=$F53+$B53,SUMIFS('ABP REC Calc'!J$75:J$138,'ABP REC Calc'!$C$75:$C$138,'ABP REC Spend'!$D53,'ABP REC Calc'!$B$75:$B$138,'ABP REC Spend'!$E53)*$C53,
IF(AND(L53&gt;0,(M$4-$F53)=(1+$B53)),((L53/$C53)-L53)/6,
(IF(AND((M$4-$F53)&lt;(7+$B53),(M$4-$F53)&gt;1),L53,0))))</f>
        <v>5106993.4891761206</v>
      </c>
      <c r="N53" s="246">
        <f>IF(N$4=$F53+$B53,SUMIFS('ABP REC Calc'!K$75:K$138,'ABP REC Calc'!$C$75:$C$138,'ABP REC Spend'!$D53,'ABP REC Calc'!$B$75:$B$138,'ABP REC Spend'!$E53)*$C53,
IF(AND(M53&gt;0,(N$4-$F53)=(1+$B53)),((M53/$C53)-M53)/6,
(IF(AND((N$4-$F53)&lt;(7+$B53),(N$4-$F53)&gt;1),M53,0))))</f>
        <v>5106993.4891761206</v>
      </c>
      <c r="O53" s="246">
        <f>IF(O$4=$F53+$B53,SUMIFS('ABP REC Calc'!L$75:L$138,'ABP REC Calc'!$C$75:$C$138,'ABP REC Spend'!$D53,'ABP REC Calc'!$B$75:$B$138,'ABP REC Spend'!$E53)*$C53,
IF(AND(N53&gt;0,(O$4-$F53)=(1+$B53)),((N53/$C53)-N53)/6,
(IF(AND((O$4-$F53)&lt;(7+$B53),(O$4-$F53)&gt;1),N53,0))))</f>
        <v>5106993.4891761206</v>
      </c>
      <c r="P53" s="246">
        <f>IF(P$4=$F53+$B53,SUMIFS('ABP REC Calc'!M$75:M$138,'ABP REC Calc'!$C$75:$C$138,'ABP REC Spend'!$D53,'ABP REC Calc'!$B$75:$B$138,'ABP REC Spend'!$E53)*$C53,
IF(AND(O53&gt;0,(P$4-$F53)=(1+$B53)),((O53/$C53)-O53)/6,
(IF(AND((P$4-$F53)&lt;(7+$B53),(P$4-$F53)&gt;1),O53,0))))</f>
        <v>5106993.4891761206</v>
      </c>
      <c r="Q53" s="246">
        <f>IF(Q$4=$F53+$B53,SUMIFS('ABP REC Calc'!N$75:N$138,'ABP REC Calc'!$C$75:$C$138,'ABP REC Spend'!$D53,'ABP REC Calc'!$B$75:$B$138,'ABP REC Spend'!$E53)*$C53,
IF(AND(P53&gt;0,(Q$4-$F53)=(1+$B53)),((P53/$C53)-P53)/6,
(IF(AND((Q$4-$F53)&lt;(7+$B53),(Q$4-$F53)&gt;1),P53,0))))</f>
        <v>5106993.4891761206</v>
      </c>
      <c r="R53" s="246">
        <f>IF(R$4=$F53+$B53,SUMIFS('ABP REC Calc'!O$75:O$138,'ABP REC Calc'!$C$75:$C$138,'ABP REC Spend'!$D53,'ABP REC Calc'!$B$75:$B$138,'ABP REC Spend'!$E53)*$C53,
IF(AND(Q53&gt;0,(R$4-$F53)=(1+$B53)),((Q53/$C53)-Q53)/6,
(IF(AND((R$4-$F53)&lt;(7+$B53),(R$4-$F53)&gt;1),Q53,0))))</f>
        <v>5106993.4891761206</v>
      </c>
      <c r="S53" s="246">
        <f>IF(S$4=$F53+$B53,SUMIFS('ABP REC Calc'!P$75:P$138,'ABP REC Calc'!$C$75:$C$138,'ABP REC Spend'!$D53,'ABP REC Calc'!$B$75:$B$138,'ABP REC Spend'!$E53)*$C53,
IF(AND(R53&gt;0,(S$4-$F53)=(1+$B53)),((R53/$C53)-R53)/6,
(IF(AND((S$4-$F53)&lt;(7+$B53),(S$4-$F53)&gt;1),R53,0))))</f>
        <v>0</v>
      </c>
      <c r="T53" s="246">
        <f>IF(T$4=$F53+$B53,SUMIFS('ABP REC Calc'!Q$75:Q$138,'ABP REC Calc'!$C$75:$C$138,'ABP REC Spend'!$D53,'ABP REC Calc'!$B$75:$B$138,'ABP REC Spend'!$E53)*$C53,
IF(AND(S53&gt;0,(T$4-$F53)=(1+$B53)),((S53/$C53)-S53)/6,
(IF(AND((T$4-$F53)&lt;(7+$B53),(T$4-$F53)&gt;1),S53,0))))</f>
        <v>0</v>
      </c>
      <c r="U53" s="246">
        <f>IF(U$4=$F53+$B53,SUMIFS('ABP REC Calc'!R$75:R$138,'ABP REC Calc'!$C$75:$C$138,'ABP REC Spend'!$D53,'ABP REC Calc'!$B$75:$B$138,'ABP REC Spend'!$E53)*$C53,
IF(AND(T53&gt;0,(U$4-$F53)=(1+$B53)),((T53/$C53)-T53)/6,
(IF(AND((U$4-$F53)&lt;(7+$B53),(U$4-$F53)&gt;1),T53,0))))</f>
        <v>0</v>
      </c>
      <c r="V53" s="246">
        <f>IF(V$4=$F53+$B53,SUMIFS('ABP REC Calc'!S$75:S$138,'ABP REC Calc'!$C$75:$C$138,'ABP REC Spend'!$D53,'ABP REC Calc'!$B$75:$B$138,'ABP REC Spend'!$E53)*$C53,
IF(AND(U53&gt;0,(V$4-$F53)=(1+$B53)),((U53/$C53)-U53)/6,
(IF(AND((V$4-$F53)&lt;(7+$B53),(V$4-$F53)&gt;1),U53,0))))</f>
        <v>0</v>
      </c>
      <c r="W53" s="246">
        <f>IF(W$4=$F53+$B53,SUMIFS('ABP REC Calc'!T$75:T$138,'ABP REC Calc'!$C$75:$C$138,'ABP REC Spend'!$D53,'ABP REC Calc'!$B$75:$B$138,'ABP REC Spend'!$E53)*$C53,
IF(AND(V53&gt;0,(W$4-$F53)=(1+$B53)),((V53/$C53)-V53)/6,
(IF(AND((W$4-$F53)&lt;(7+$B53),(W$4-$F53)&gt;1),V53,0))))</f>
        <v>0</v>
      </c>
      <c r="X53" s="246">
        <f>IF(X$4=$F53+$B53,SUMIFS('ABP REC Calc'!U$75:U$138,'ABP REC Calc'!$C$75:$C$138,'ABP REC Spend'!$D53,'ABP REC Calc'!$B$75:$B$138,'ABP REC Spend'!$E53)*$C53,
IF(AND(W53&gt;0,(X$4-$F53)=(1+$B53)),((W53/$C53)-W53)/6,
(IF(AND((X$4-$F53)&lt;(7+$B53),(X$4-$F53)&gt;1),W53,0))))</f>
        <v>0</v>
      </c>
      <c r="Y53" s="246">
        <f>IF(Y$4=$F53+$B53,SUMIFS('ABP REC Calc'!V$75:V$138,'ABP REC Calc'!$C$75:$C$138,'ABP REC Spend'!$D53,'ABP REC Calc'!$B$75:$B$138,'ABP REC Spend'!$E53)*$C53,
IF(AND(X53&gt;0,(Y$4-$F53)=(1+$B53)),((X53/$C53)-X53)/6,
(IF(AND((Y$4-$F53)&lt;(7+$B53),(Y$4-$F53)&gt;1),X53,0))))</f>
        <v>0</v>
      </c>
      <c r="Z53" s="246">
        <f>IF(Z$4=$F53+$B53,SUMIFS('ABP REC Calc'!W$75:W$138,'ABP REC Calc'!$C$75:$C$138,'ABP REC Spend'!$D53,'ABP REC Calc'!$B$75:$B$138,'ABP REC Spend'!$E53)*$C53,
IF(AND(Y53&gt;0,(Z$4-$F53)=(1+$B53)),((Y53/$C53)-Y53)/6,
(IF(AND((Z$4-$F53)&lt;(7+$B53),(Z$4-$F53)&gt;1),Y53,0))))</f>
        <v>0</v>
      </c>
      <c r="AA53" s="246">
        <f>IF(AA$4=$F53+$B53,SUMIFS('ABP REC Calc'!X$75:X$138,'ABP REC Calc'!$C$75:$C$138,'ABP REC Spend'!$D53,'ABP REC Calc'!$B$75:$B$138,'ABP REC Spend'!$E53)*$C53,
IF(AND(Z53&gt;0,(AA$4-$F53)=(1+$B53)),((Z53/$C53)-Z53)/6,
(IF(AND((AA$4-$F53)&lt;(7+$B53),(AA$4-$F53)&gt;1),Z53,0))))</f>
        <v>0</v>
      </c>
      <c r="AB53" s="246">
        <f>IF(AB$4=$F53+$B53,SUMIFS('ABP REC Calc'!Y$75:Y$138,'ABP REC Calc'!$C$75:$C$138,'ABP REC Spend'!$D53,'ABP REC Calc'!$B$75:$B$138,'ABP REC Spend'!$E53)*$C53,
IF(AND(AA53&gt;0,(AB$4-$F53)=(1+$B53)),((AA53/$C53)-AA53)/6,
(IF(AND((AB$4-$F53)&lt;(7+$B53),(AB$4-$F53)&gt;1),AA53,0))))</f>
        <v>0</v>
      </c>
      <c r="AC53" s="246">
        <f>IF(AC$4=$F53+$B53,SUMIFS('ABP REC Calc'!Z$75:Z$138,'ABP REC Calc'!$C$75:$C$138,'ABP REC Spend'!$D53,'ABP REC Calc'!$B$75:$B$138,'ABP REC Spend'!$E53)*$C53,
IF(AND(AB53&gt;0,(AC$4-$F53)=(1+$B53)),((AB53/$C53)-AB53)/6,
(IF(AND((AC$4-$F53)&lt;(7+$B53),(AC$4-$F53)&gt;1),AB53,0))))</f>
        <v>0</v>
      </c>
      <c r="AD53" s="246">
        <f>IF(AD$4=$F53+$B53,SUMIFS('ABP REC Calc'!AA$75:AA$138,'ABP REC Calc'!$C$75:$C$138,'ABP REC Spend'!$D53,'ABP REC Calc'!$B$75:$B$138,'ABP REC Spend'!$E53)*$C53,
IF(AND(AC53&gt;0,(AD$4-$F53)=(1+$B53)),((AC53/$C53)-AC53)/6,
(IF(AND((AD$4-$F53)&lt;(7+$B53),(AD$4-$F53)&gt;1),AC53,0))))</f>
        <v>0</v>
      </c>
      <c r="AE53" s="246">
        <f>IF(AE$4=$F53+$B53,SUMIFS('ABP REC Calc'!AB$75:AB$138,'ABP REC Calc'!$C$75:$C$138,'ABP REC Spend'!$D53,'ABP REC Calc'!$B$75:$B$138,'ABP REC Spend'!$E53)*$C53,
IF(AND(AD53&gt;0,(AE$4-$F53)=(1+$B53)),((AD53/$C53)-AD53)/6,
(IF(AND((AE$4-$F53)&lt;(7+$B53),(AE$4-$F53)&gt;1),AD53,0))))</f>
        <v>0</v>
      </c>
      <c r="AF53" s="246">
        <f>IF(AF$4=$F53+$B53,SUMIFS('ABP REC Calc'!AC$75:AC$138,'ABP REC Calc'!$C$75:$C$138,'ABP REC Spend'!$D53,'ABP REC Calc'!$B$75:$B$138,'ABP REC Spend'!$E53)*$C53,
IF(AND(AE53&gt;0,(AF$4-$F53)=(1+$B53)),((AE53/$C53)-AE53)/6,
(IF(AND((AF$4-$F53)&lt;(7+$B53),(AF$4-$F53)&gt;1),AE53,0))))</f>
        <v>0</v>
      </c>
      <c r="AG53" s="246">
        <f>IF(AG$4=$F53+$B53,SUMIFS('ABP REC Calc'!#REF!,'ABP REC Calc'!$C$75:$C$138,'ABP REC Spend'!$D53,'ABP REC Calc'!$B$75:$B$138,'ABP REC Spend'!$E53)*$C53,
IF(AND(AF53&gt;0,(AG$4-$F53)=(1+$B53)),((AF53/$C53)-AF53)/6,
(IF(AND((AG$4-$F53)&lt;(7+$B53),(AG$4-$F53)&gt;1),AF53,0))))</f>
        <v>0</v>
      </c>
    </row>
    <row r="54" spans="2:33" ht="14.45" customHeight="1">
      <c r="B54" s="64">
        <v>1</v>
      </c>
      <c r="C54" s="64">
        <v>0.15</v>
      </c>
      <c r="D54" s="234" t="s">
        <v>207</v>
      </c>
      <c r="E54" s="231" t="s">
        <v>230</v>
      </c>
      <c r="F54" s="231">
        <f t="shared" si="3"/>
        <v>2027</v>
      </c>
      <c r="G54" s="231"/>
      <c r="H54" s="239" t="s">
        <v>25</v>
      </c>
      <c r="I54" s="247">
        <v>0</v>
      </c>
      <c r="J54" s="246">
        <f>IF(J$4=$F54+$B54,SUMIFS('ABP REC Calc'!G$75:G$138,'ABP REC Calc'!$C$75:$C$138,'ABP REC Spend'!$D54,'ABP REC Calc'!$B$75:$B$138,'ABP REC Spend'!$E54)*$C54,
IF(AND(I54&gt;0,(J$4-$F54)=(1+$B54)),((I54/$C54)-I54)/6,
(IF(AND((J$4-$F54)&lt;(7+$B54),(J$4-$F54)&gt;1),I54,0))))</f>
        <v>0</v>
      </c>
      <c r="K54" s="246">
        <f>IF(K$4=$F54+$B54,SUMIFS('ABP REC Calc'!H$75:H$138,'ABP REC Calc'!$C$75:$C$138,'ABP REC Spend'!$D54,'ABP REC Calc'!$B$75:$B$138,'ABP REC Spend'!$E54)*$C54,
IF(AND(J54&gt;0,(K$4-$F54)=(1+$B54)),((J54/$C54)-J54)/6,
(IF(AND((K$4-$F54)&lt;(7+$B54),(K$4-$F54)&gt;1),J54,0))))</f>
        <v>0</v>
      </c>
      <c r="L54" s="246">
        <f>IF(L$4=$F54+$B54,SUMIFS('ABP REC Calc'!I$75:I$138,'ABP REC Calc'!$C$75:$C$138,'ABP REC Spend'!$D54,'ABP REC Calc'!$B$75:$B$138,'ABP REC Spend'!$E54)*$C54,
IF(AND(K54&gt;0,(L$4-$F54)=(1+$B54)),((K54/$C54)-K54)/6,
(IF(AND((L$4-$F54)&lt;(7+$B54),(L$4-$F54)&gt;1),K54,0))))</f>
        <v>0</v>
      </c>
      <c r="M54" s="246">
        <f>IF(M$4=$F54+$B54,SUMIFS('ABP REC Calc'!J$75:J$138,'ABP REC Calc'!$C$75:$C$138,'ABP REC Spend'!$D54,'ABP REC Calc'!$B$75:$B$138,'ABP REC Spend'!$E54)*$C54,
IF(AND(L54&gt;0,(M$4-$F54)=(1+$B54)),((L54/$C54)-L54)/6,
(IF(AND((M$4-$F54)&lt;(7+$B54),(M$4-$F54)&gt;1),L54,0))))</f>
        <v>5191108.6760566682</v>
      </c>
      <c r="N54" s="246">
        <f>IF(N$4=$F54+$B54,SUMIFS('ABP REC Calc'!K$75:K$138,'ABP REC Calc'!$C$75:$C$138,'ABP REC Spend'!$D54,'ABP REC Calc'!$B$75:$B$138,'ABP REC Spend'!$E54)*$C54,
IF(AND(M54&gt;0,(N$4-$F54)=(1+$B54)),((M54/$C54)-M54)/6,
(IF(AND((N$4-$F54)&lt;(7+$B54),(N$4-$F54)&gt;1),M54,0))))</f>
        <v>4902713.7496090755</v>
      </c>
      <c r="O54" s="246">
        <f>IF(O$4=$F54+$B54,SUMIFS('ABP REC Calc'!L$75:L$138,'ABP REC Calc'!$C$75:$C$138,'ABP REC Spend'!$D54,'ABP REC Calc'!$B$75:$B$138,'ABP REC Spend'!$E54)*$C54,
IF(AND(N54&gt;0,(O$4-$F54)=(1+$B54)),((N54/$C54)-N54)/6,
(IF(AND((O$4-$F54)&lt;(7+$B54),(O$4-$F54)&gt;1),N54,0))))</f>
        <v>4902713.7496090755</v>
      </c>
      <c r="P54" s="246">
        <f>IF(P$4=$F54+$B54,SUMIFS('ABP REC Calc'!M$75:M$138,'ABP REC Calc'!$C$75:$C$138,'ABP REC Spend'!$D54,'ABP REC Calc'!$B$75:$B$138,'ABP REC Spend'!$E54)*$C54,
IF(AND(O54&gt;0,(P$4-$F54)=(1+$B54)),((O54/$C54)-O54)/6,
(IF(AND((P$4-$F54)&lt;(7+$B54),(P$4-$F54)&gt;1),O54,0))))</f>
        <v>4902713.7496090755</v>
      </c>
      <c r="Q54" s="246">
        <f>IF(Q$4=$F54+$B54,SUMIFS('ABP REC Calc'!N$75:N$138,'ABP REC Calc'!$C$75:$C$138,'ABP REC Spend'!$D54,'ABP REC Calc'!$B$75:$B$138,'ABP REC Spend'!$E54)*$C54,
IF(AND(P54&gt;0,(Q$4-$F54)=(1+$B54)),((P54/$C54)-P54)/6,
(IF(AND((Q$4-$F54)&lt;(7+$B54),(Q$4-$F54)&gt;1),P54,0))))</f>
        <v>4902713.7496090755</v>
      </c>
      <c r="R54" s="246">
        <f>IF(R$4=$F54+$B54,SUMIFS('ABP REC Calc'!O$75:O$138,'ABP REC Calc'!$C$75:$C$138,'ABP REC Spend'!$D54,'ABP REC Calc'!$B$75:$B$138,'ABP REC Spend'!$E54)*$C54,
IF(AND(Q54&gt;0,(R$4-$F54)=(1+$B54)),((Q54/$C54)-Q54)/6,
(IF(AND((R$4-$F54)&lt;(7+$B54),(R$4-$F54)&gt;1),Q54,0))))</f>
        <v>4902713.7496090755</v>
      </c>
      <c r="S54" s="246">
        <f>IF(S$4=$F54+$B54,SUMIFS('ABP REC Calc'!P$75:P$138,'ABP REC Calc'!$C$75:$C$138,'ABP REC Spend'!$D54,'ABP REC Calc'!$B$75:$B$138,'ABP REC Spend'!$E54)*$C54,
IF(AND(R54&gt;0,(S$4-$F54)=(1+$B54)),((R54/$C54)-R54)/6,
(IF(AND((S$4-$F54)&lt;(7+$B54),(S$4-$F54)&gt;1),R54,0))))</f>
        <v>4902713.7496090755</v>
      </c>
      <c r="T54" s="246">
        <f>IF(T$4=$F54+$B54,SUMIFS('ABP REC Calc'!Q$75:Q$138,'ABP REC Calc'!$C$75:$C$138,'ABP REC Spend'!$D54,'ABP REC Calc'!$B$75:$B$138,'ABP REC Spend'!$E54)*$C54,
IF(AND(S54&gt;0,(T$4-$F54)=(1+$B54)),((S54/$C54)-S54)/6,
(IF(AND((T$4-$F54)&lt;(7+$B54),(T$4-$F54)&gt;1),S54,0))))</f>
        <v>0</v>
      </c>
      <c r="U54" s="246">
        <f>IF(U$4=$F54+$B54,SUMIFS('ABP REC Calc'!R$75:R$138,'ABP REC Calc'!$C$75:$C$138,'ABP REC Spend'!$D54,'ABP REC Calc'!$B$75:$B$138,'ABP REC Spend'!$E54)*$C54,
IF(AND(T54&gt;0,(U$4-$F54)=(1+$B54)),((T54/$C54)-T54)/6,
(IF(AND((U$4-$F54)&lt;(7+$B54),(U$4-$F54)&gt;1),T54,0))))</f>
        <v>0</v>
      </c>
      <c r="V54" s="246">
        <f>IF(V$4=$F54+$B54,SUMIFS('ABP REC Calc'!S$75:S$138,'ABP REC Calc'!$C$75:$C$138,'ABP REC Spend'!$D54,'ABP REC Calc'!$B$75:$B$138,'ABP REC Spend'!$E54)*$C54,
IF(AND(U54&gt;0,(V$4-$F54)=(1+$B54)),((U54/$C54)-U54)/6,
(IF(AND((V$4-$F54)&lt;(7+$B54),(V$4-$F54)&gt;1),U54,0))))</f>
        <v>0</v>
      </c>
      <c r="W54" s="246">
        <f>IF(W$4=$F54+$B54,SUMIFS('ABP REC Calc'!T$75:T$138,'ABP REC Calc'!$C$75:$C$138,'ABP REC Spend'!$D54,'ABP REC Calc'!$B$75:$B$138,'ABP REC Spend'!$E54)*$C54,
IF(AND(V54&gt;0,(W$4-$F54)=(1+$B54)),((V54/$C54)-V54)/6,
(IF(AND((W$4-$F54)&lt;(7+$B54),(W$4-$F54)&gt;1),V54,0))))</f>
        <v>0</v>
      </c>
      <c r="X54" s="246">
        <f>IF(X$4=$F54+$B54,SUMIFS('ABP REC Calc'!U$75:U$138,'ABP REC Calc'!$C$75:$C$138,'ABP REC Spend'!$D54,'ABP REC Calc'!$B$75:$B$138,'ABP REC Spend'!$E54)*$C54,
IF(AND(W54&gt;0,(X$4-$F54)=(1+$B54)),((W54/$C54)-W54)/6,
(IF(AND((X$4-$F54)&lt;(7+$B54),(X$4-$F54)&gt;1),W54,0))))</f>
        <v>0</v>
      </c>
      <c r="Y54" s="246">
        <f>IF(Y$4=$F54+$B54,SUMIFS('ABP REC Calc'!V$75:V$138,'ABP REC Calc'!$C$75:$C$138,'ABP REC Spend'!$D54,'ABP REC Calc'!$B$75:$B$138,'ABP REC Spend'!$E54)*$C54,
IF(AND(X54&gt;0,(Y$4-$F54)=(1+$B54)),((X54/$C54)-X54)/6,
(IF(AND((Y$4-$F54)&lt;(7+$B54),(Y$4-$F54)&gt;1),X54,0))))</f>
        <v>0</v>
      </c>
      <c r="Z54" s="246">
        <f>IF(Z$4=$F54+$B54,SUMIFS('ABP REC Calc'!W$75:W$138,'ABP REC Calc'!$C$75:$C$138,'ABP REC Spend'!$D54,'ABP REC Calc'!$B$75:$B$138,'ABP REC Spend'!$E54)*$C54,
IF(AND(Y54&gt;0,(Z$4-$F54)=(1+$B54)),((Y54/$C54)-Y54)/6,
(IF(AND((Z$4-$F54)&lt;(7+$B54),(Z$4-$F54)&gt;1),Y54,0))))</f>
        <v>0</v>
      </c>
      <c r="AA54" s="246">
        <f>IF(AA$4=$F54+$B54,SUMIFS('ABP REC Calc'!X$75:X$138,'ABP REC Calc'!$C$75:$C$138,'ABP REC Spend'!$D54,'ABP REC Calc'!$B$75:$B$138,'ABP REC Spend'!$E54)*$C54,
IF(AND(Z54&gt;0,(AA$4-$F54)=(1+$B54)),((Z54/$C54)-Z54)/6,
(IF(AND((AA$4-$F54)&lt;(7+$B54),(AA$4-$F54)&gt;1),Z54,0))))</f>
        <v>0</v>
      </c>
      <c r="AB54" s="246">
        <f>IF(AB$4=$F54+$B54,SUMIFS('ABP REC Calc'!Y$75:Y$138,'ABP REC Calc'!$C$75:$C$138,'ABP REC Spend'!$D54,'ABP REC Calc'!$B$75:$B$138,'ABP REC Spend'!$E54)*$C54,
IF(AND(AA54&gt;0,(AB$4-$F54)=(1+$B54)),((AA54/$C54)-AA54)/6,
(IF(AND((AB$4-$F54)&lt;(7+$B54),(AB$4-$F54)&gt;1),AA54,0))))</f>
        <v>0</v>
      </c>
      <c r="AC54" s="246">
        <f>IF(AC$4=$F54+$B54,SUMIFS('ABP REC Calc'!Z$75:Z$138,'ABP REC Calc'!$C$75:$C$138,'ABP REC Spend'!$D54,'ABP REC Calc'!$B$75:$B$138,'ABP REC Spend'!$E54)*$C54,
IF(AND(AB54&gt;0,(AC$4-$F54)=(1+$B54)),((AB54/$C54)-AB54)/6,
(IF(AND((AC$4-$F54)&lt;(7+$B54),(AC$4-$F54)&gt;1),AB54,0))))</f>
        <v>0</v>
      </c>
      <c r="AD54" s="246">
        <f>IF(AD$4=$F54+$B54,SUMIFS('ABP REC Calc'!AA$75:AA$138,'ABP REC Calc'!$C$75:$C$138,'ABP REC Spend'!$D54,'ABP REC Calc'!$B$75:$B$138,'ABP REC Spend'!$E54)*$C54,
IF(AND(AC54&gt;0,(AD$4-$F54)=(1+$B54)),((AC54/$C54)-AC54)/6,
(IF(AND((AD$4-$F54)&lt;(7+$B54),(AD$4-$F54)&gt;1),AC54,0))))</f>
        <v>0</v>
      </c>
      <c r="AE54" s="246">
        <f>IF(AE$4=$F54+$B54,SUMIFS('ABP REC Calc'!AB$75:AB$138,'ABP REC Calc'!$C$75:$C$138,'ABP REC Spend'!$D54,'ABP REC Calc'!$B$75:$B$138,'ABP REC Spend'!$E54)*$C54,
IF(AND(AD54&gt;0,(AE$4-$F54)=(1+$B54)),((AD54/$C54)-AD54)/6,
(IF(AND((AE$4-$F54)&lt;(7+$B54),(AE$4-$F54)&gt;1),AD54,0))))</f>
        <v>0</v>
      </c>
      <c r="AF54" s="246">
        <f>IF(AF$4=$F54+$B54,SUMIFS('ABP REC Calc'!AC$75:AC$138,'ABP REC Calc'!$C$75:$C$138,'ABP REC Spend'!$D54,'ABP REC Calc'!$B$75:$B$138,'ABP REC Spend'!$E54)*$C54,
IF(AND(AE54&gt;0,(AF$4-$F54)=(1+$B54)),((AE54/$C54)-AE54)/6,
(IF(AND((AF$4-$F54)&lt;(7+$B54),(AF$4-$F54)&gt;1),AE54,0))))</f>
        <v>0</v>
      </c>
      <c r="AG54" s="246">
        <f>IF(AG$4=$F54+$B54,SUMIFS('ABP REC Calc'!#REF!,'ABP REC Calc'!$C$75:$C$138,'ABP REC Spend'!$D54,'ABP REC Calc'!$B$75:$B$138,'ABP REC Spend'!$E54)*$C54,
IF(AND(AF54&gt;0,(AG$4-$F54)=(1+$B54)),((AF54/$C54)-AF54)/6,
(IF(AND((AG$4-$F54)&lt;(7+$B54),(AG$4-$F54)&gt;1),AF54,0))))</f>
        <v>0</v>
      </c>
    </row>
    <row r="55" spans="2:33" ht="14.45" customHeight="1">
      <c r="B55" s="64">
        <v>1</v>
      </c>
      <c r="C55" s="64">
        <v>0.15</v>
      </c>
      <c r="D55" s="234" t="s">
        <v>207</v>
      </c>
      <c r="E55" s="231" t="s">
        <v>230</v>
      </c>
      <c r="F55" s="231">
        <f t="shared" si="3"/>
        <v>2028</v>
      </c>
      <c r="G55" s="231"/>
      <c r="H55" s="239" t="s">
        <v>26</v>
      </c>
      <c r="I55" s="247">
        <v>0</v>
      </c>
      <c r="J55" s="246">
        <f>IF(J$4=$F55+$B55,SUMIFS('ABP REC Calc'!G$75:G$138,'ABP REC Calc'!$C$75:$C$138,'ABP REC Spend'!$D55,'ABP REC Calc'!$B$75:$B$138,'ABP REC Spend'!$E55)*$C55,
IF(AND(I55&gt;0,(J$4-$F55)=(1+$B55)),((I55/$C55)-I55)/6,
(IF(AND((J$4-$F55)&lt;(7+$B55),(J$4-$F55)&gt;1),I55,0))))</f>
        <v>0</v>
      </c>
      <c r="K55" s="246">
        <f>IF(K$4=$F55+$B55,SUMIFS('ABP REC Calc'!H$75:H$138,'ABP REC Calc'!$C$75:$C$138,'ABP REC Spend'!$D55,'ABP REC Calc'!$B$75:$B$138,'ABP REC Spend'!$E55)*$C55,
IF(AND(J55&gt;0,(K$4-$F55)=(1+$B55)),((J55/$C55)-J55)/6,
(IF(AND((K$4-$F55)&lt;(7+$B55),(K$4-$F55)&gt;1),J55,0))))</f>
        <v>0</v>
      </c>
      <c r="L55" s="246">
        <f>IF(L$4=$F55+$B55,SUMIFS('ABP REC Calc'!I$75:I$138,'ABP REC Calc'!$C$75:$C$138,'ABP REC Spend'!$D55,'ABP REC Calc'!$B$75:$B$138,'ABP REC Spend'!$E55)*$C55,
IF(AND(K55&gt;0,(L$4-$F55)=(1+$B55)),((K55/$C55)-K55)/6,
(IF(AND((L$4-$F55)&lt;(7+$B55),(L$4-$F55)&gt;1),K55,0))))</f>
        <v>0</v>
      </c>
      <c r="M55" s="246">
        <f>IF(M$4=$F55+$B55,SUMIFS('ABP REC Calc'!J$75:J$138,'ABP REC Calc'!$C$75:$C$138,'ABP REC Spend'!$D55,'ABP REC Calc'!$B$75:$B$138,'ABP REC Spend'!$E55)*$C55,
IF(AND(L55&gt;0,(M$4-$F55)=(1+$B55)),((L55/$C55)-L55)/6,
(IF(AND((M$4-$F55)&lt;(7+$B55),(M$4-$F55)&gt;1),L55,0))))</f>
        <v>0</v>
      </c>
      <c r="N55" s="246">
        <f>IF(N$4=$F55+$B55,SUMIFS('ABP REC Calc'!K$75:K$138,'ABP REC Calc'!$C$75:$C$138,'ABP REC Spend'!$D55,'ABP REC Calc'!$B$75:$B$138,'ABP REC Spend'!$E55)*$C55,
IF(AND(M55&gt;0,(N$4-$F55)=(1+$B55)),((M55/$C55)-M55)/6,
(IF(AND((N$4-$F55)&lt;(7+$B55),(N$4-$F55)&gt;1),M55,0))))</f>
        <v>4983464.3290144</v>
      </c>
      <c r="O55" s="246">
        <f>IF(O$4=$F55+$B55,SUMIFS('ABP REC Calc'!L$75:L$138,'ABP REC Calc'!$C$75:$C$138,'ABP REC Spend'!$D55,'ABP REC Calc'!$B$75:$B$138,'ABP REC Spend'!$E55)*$C55,
IF(AND(N55&gt;0,(O$4-$F55)=(1+$B55)),((N55/$C55)-N55)/6,
(IF(AND((O$4-$F55)&lt;(7+$B55),(O$4-$F55)&gt;1),N55,0))))</f>
        <v>4706605.1996247107</v>
      </c>
      <c r="P55" s="246">
        <f>IF(P$4=$F55+$B55,SUMIFS('ABP REC Calc'!M$75:M$138,'ABP REC Calc'!$C$75:$C$138,'ABP REC Spend'!$D55,'ABP REC Calc'!$B$75:$B$138,'ABP REC Spend'!$E55)*$C55,
IF(AND(O55&gt;0,(P$4-$F55)=(1+$B55)),((O55/$C55)-O55)/6,
(IF(AND((P$4-$F55)&lt;(7+$B55),(P$4-$F55)&gt;1),O55,0))))</f>
        <v>4706605.1996247107</v>
      </c>
      <c r="Q55" s="246">
        <f>IF(Q$4=$F55+$B55,SUMIFS('ABP REC Calc'!N$75:N$138,'ABP REC Calc'!$C$75:$C$138,'ABP REC Spend'!$D55,'ABP REC Calc'!$B$75:$B$138,'ABP REC Spend'!$E55)*$C55,
IF(AND(P55&gt;0,(Q$4-$F55)=(1+$B55)),((P55/$C55)-P55)/6,
(IF(AND((Q$4-$F55)&lt;(7+$B55),(Q$4-$F55)&gt;1),P55,0))))</f>
        <v>4706605.1996247107</v>
      </c>
      <c r="R55" s="246">
        <f>IF(R$4=$F55+$B55,SUMIFS('ABP REC Calc'!O$75:O$138,'ABP REC Calc'!$C$75:$C$138,'ABP REC Spend'!$D55,'ABP REC Calc'!$B$75:$B$138,'ABP REC Spend'!$E55)*$C55,
IF(AND(Q55&gt;0,(R$4-$F55)=(1+$B55)),((Q55/$C55)-Q55)/6,
(IF(AND((R$4-$F55)&lt;(7+$B55),(R$4-$F55)&gt;1),Q55,0))))</f>
        <v>4706605.1996247107</v>
      </c>
      <c r="S55" s="246">
        <f>IF(S$4=$F55+$B55,SUMIFS('ABP REC Calc'!P$75:P$138,'ABP REC Calc'!$C$75:$C$138,'ABP REC Spend'!$D55,'ABP REC Calc'!$B$75:$B$138,'ABP REC Spend'!$E55)*$C55,
IF(AND(R55&gt;0,(S$4-$F55)=(1+$B55)),((R55/$C55)-R55)/6,
(IF(AND((S$4-$F55)&lt;(7+$B55),(S$4-$F55)&gt;1),R55,0))))</f>
        <v>4706605.1996247107</v>
      </c>
      <c r="T55" s="246">
        <f>IF(T$4=$F55+$B55,SUMIFS('ABP REC Calc'!Q$75:Q$138,'ABP REC Calc'!$C$75:$C$138,'ABP REC Spend'!$D55,'ABP REC Calc'!$B$75:$B$138,'ABP REC Spend'!$E55)*$C55,
IF(AND(S55&gt;0,(T$4-$F55)=(1+$B55)),((S55/$C55)-S55)/6,
(IF(AND((T$4-$F55)&lt;(7+$B55),(T$4-$F55)&gt;1),S55,0))))</f>
        <v>4706605.1996247107</v>
      </c>
      <c r="U55" s="246">
        <f>IF(U$4=$F55+$B55,SUMIFS('ABP REC Calc'!R$75:R$138,'ABP REC Calc'!$C$75:$C$138,'ABP REC Spend'!$D55,'ABP REC Calc'!$B$75:$B$138,'ABP REC Spend'!$E55)*$C55,
IF(AND(T55&gt;0,(U$4-$F55)=(1+$B55)),((T55/$C55)-T55)/6,
(IF(AND((U$4-$F55)&lt;(7+$B55),(U$4-$F55)&gt;1),T55,0))))</f>
        <v>0</v>
      </c>
      <c r="V55" s="246">
        <f>IF(V$4=$F55+$B55,SUMIFS('ABP REC Calc'!S$75:S$138,'ABP REC Calc'!$C$75:$C$138,'ABP REC Spend'!$D55,'ABP REC Calc'!$B$75:$B$138,'ABP REC Spend'!$E55)*$C55,
IF(AND(U55&gt;0,(V$4-$F55)=(1+$B55)),((U55/$C55)-U55)/6,
(IF(AND((V$4-$F55)&lt;(7+$B55),(V$4-$F55)&gt;1),U55,0))))</f>
        <v>0</v>
      </c>
      <c r="W55" s="246">
        <f>IF(W$4=$F55+$B55,SUMIFS('ABP REC Calc'!T$75:T$138,'ABP REC Calc'!$C$75:$C$138,'ABP REC Spend'!$D55,'ABP REC Calc'!$B$75:$B$138,'ABP REC Spend'!$E55)*$C55,
IF(AND(V55&gt;0,(W$4-$F55)=(1+$B55)),((V55/$C55)-V55)/6,
(IF(AND((W$4-$F55)&lt;(7+$B55),(W$4-$F55)&gt;1),V55,0))))</f>
        <v>0</v>
      </c>
      <c r="X55" s="246">
        <f>IF(X$4=$F55+$B55,SUMIFS('ABP REC Calc'!U$75:U$138,'ABP REC Calc'!$C$75:$C$138,'ABP REC Spend'!$D55,'ABP REC Calc'!$B$75:$B$138,'ABP REC Spend'!$E55)*$C55,
IF(AND(W55&gt;0,(X$4-$F55)=(1+$B55)),((W55/$C55)-W55)/6,
(IF(AND((X$4-$F55)&lt;(7+$B55),(X$4-$F55)&gt;1),W55,0))))</f>
        <v>0</v>
      </c>
      <c r="Y55" s="246">
        <f>IF(Y$4=$F55+$B55,SUMIFS('ABP REC Calc'!V$75:V$138,'ABP REC Calc'!$C$75:$C$138,'ABP REC Spend'!$D55,'ABP REC Calc'!$B$75:$B$138,'ABP REC Spend'!$E55)*$C55,
IF(AND(X55&gt;0,(Y$4-$F55)=(1+$B55)),((X55/$C55)-X55)/6,
(IF(AND((Y$4-$F55)&lt;(7+$B55),(Y$4-$F55)&gt;1),X55,0))))</f>
        <v>0</v>
      </c>
      <c r="Z55" s="246">
        <f>IF(Z$4=$F55+$B55,SUMIFS('ABP REC Calc'!W$75:W$138,'ABP REC Calc'!$C$75:$C$138,'ABP REC Spend'!$D55,'ABP REC Calc'!$B$75:$B$138,'ABP REC Spend'!$E55)*$C55,
IF(AND(Y55&gt;0,(Z$4-$F55)=(1+$B55)),((Y55/$C55)-Y55)/6,
(IF(AND((Z$4-$F55)&lt;(7+$B55),(Z$4-$F55)&gt;1),Y55,0))))</f>
        <v>0</v>
      </c>
      <c r="AA55" s="246">
        <f>IF(AA$4=$F55+$B55,SUMIFS('ABP REC Calc'!X$75:X$138,'ABP REC Calc'!$C$75:$C$138,'ABP REC Spend'!$D55,'ABP REC Calc'!$B$75:$B$138,'ABP REC Spend'!$E55)*$C55,
IF(AND(Z55&gt;0,(AA$4-$F55)=(1+$B55)),((Z55/$C55)-Z55)/6,
(IF(AND((AA$4-$F55)&lt;(7+$B55),(AA$4-$F55)&gt;1),Z55,0))))</f>
        <v>0</v>
      </c>
      <c r="AB55" s="246">
        <f>IF(AB$4=$F55+$B55,SUMIFS('ABP REC Calc'!Y$75:Y$138,'ABP REC Calc'!$C$75:$C$138,'ABP REC Spend'!$D55,'ABP REC Calc'!$B$75:$B$138,'ABP REC Spend'!$E55)*$C55,
IF(AND(AA55&gt;0,(AB$4-$F55)=(1+$B55)),((AA55/$C55)-AA55)/6,
(IF(AND((AB$4-$F55)&lt;(7+$B55),(AB$4-$F55)&gt;1),AA55,0))))</f>
        <v>0</v>
      </c>
      <c r="AC55" s="246">
        <f>IF(AC$4=$F55+$B55,SUMIFS('ABP REC Calc'!Z$75:Z$138,'ABP REC Calc'!$C$75:$C$138,'ABP REC Spend'!$D55,'ABP REC Calc'!$B$75:$B$138,'ABP REC Spend'!$E55)*$C55,
IF(AND(AB55&gt;0,(AC$4-$F55)=(1+$B55)),((AB55/$C55)-AB55)/6,
(IF(AND((AC$4-$F55)&lt;(7+$B55),(AC$4-$F55)&gt;1),AB55,0))))</f>
        <v>0</v>
      </c>
      <c r="AD55" s="246">
        <f>IF(AD$4=$F55+$B55,SUMIFS('ABP REC Calc'!AA$75:AA$138,'ABP REC Calc'!$C$75:$C$138,'ABP REC Spend'!$D55,'ABP REC Calc'!$B$75:$B$138,'ABP REC Spend'!$E55)*$C55,
IF(AND(AC55&gt;0,(AD$4-$F55)=(1+$B55)),((AC55/$C55)-AC55)/6,
(IF(AND((AD$4-$F55)&lt;(7+$B55),(AD$4-$F55)&gt;1),AC55,0))))</f>
        <v>0</v>
      </c>
      <c r="AE55" s="246">
        <f>IF(AE$4=$F55+$B55,SUMIFS('ABP REC Calc'!AB$75:AB$138,'ABP REC Calc'!$C$75:$C$138,'ABP REC Spend'!$D55,'ABP REC Calc'!$B$75:$B$138,'ABP REC Spend'!$E55)*$C55,
IF(AND(AD55&gt;0,(AE$4-$F55)=(1+$B55)),((AD55/$C55)-AD55)/6,
(IF(AND((AE$4-$F55)&lt;(7+$B55),(AE$4-$F55)&gt;1),AD55,0))))</f>
        <v>0</v>
      </c>
      <c r="AF55" s="246">
        <f>IF(AF$4=$F55+$B55,SUMIFS('ABP REC Calc'!AC$75:AC$138,'ABP REC Calc'!$C$75:$C$138,'ABP REC Spend'!$D55,'ABP REC Calc'!$B$75:$B$138,'ABP REC Spend'!$E55)*$C55,
IF(AND(AE55&gt;0,(AF$4-$F55)=(1+$B55)),((AE55/$C55)-AE55)/6,
(IF(AND((AF$4-$F55)&lt;(7+$B55),(AF$4-$F55)&gt;1),AE55,0))))</f>
        <v>0</v>
      </c>
      <c r="AG55" s="246">
        <f>IF(AG$4=$F55+$B55,SUMIFS('ABP REC Calc'!#REF!,'ABP REC Calc'!$C$75:$C$138,'ABP REC Spend'!$D55,'ABP REC Calc'!$B$75:$B$138,'ABP REC Spend'!$E55)*$C55,
IF(AND(AF55&gt;0,(AG$4-$F55)=(1+$B55)),((AF55/$C55)-AF55)/6,
(IF(AND((AG$4-$F55)&lt;(7+$B55),(AG$4-$F55)&gt;1),AF55,0))))</f>
        <v>0</v>
      </c>
    </row>
    <row r="56" spans="2:33" ht="14.45" customHeight="1">
      <c r="B56" s="64">
        <v>1</v>
      </c>
      <c r="C56" s="64">
        <v>0.15</v>
      </c>
      <c r="D56" s="234" t="s">
        <v>207</v>
      </c>
      <c r="E56" s="231" t="s">
        <v>230</v>
      </c>
      <c r="F56" s="231">
        <f t="shared" si="3"/>
        <v>2029</v>
      </c>
      <c r="G56" s="231"/>
      <c r="H56" s="239" t="s">
        <v>27</v>
      </c>
      <c r="I56" s="247">
        <v>0</v>
      </c>
      <c r="J56" s="246">
        <f>IF(J$4=$F56+$B56,SUMIFS('ABP REC Calc'!G$75:G$138,'ABP REC Calc'!$C$75:$C$138,'ABP REC Spend'!$D56,'ABP REC Calc'!$B$75:$B$138,'ABP REC Spend'!$E56)*$C56,
IF(AND(I56&gt;0,(J$4-$F56)=(1+$B56)),((I56/$C56)-I56)/6,
(IF(AND((J$4-$F56)&lt;(7+$B56),(J$4-$F56)&gt;1),I56,0))))</f>
        <v>0</v>
      </c>
      <c r="K56" s="246">
        <f>IF(K$4=$F56+$B56,SUMIFS('ABP REC Calc'!H$75:H$138,'ABP REC Calc'!$C$75:$C$138,'ABP REC Spend'!$D56,'ABP REC Calc'!$B$75:$B$138,'ABP REC Spend'!$E56)*$C56,
IF(AND(J56&gt;0,(K$4-$F56)=(1+$B56)),((J56/$C56)-J56)/6,
(IF(AND((K$4-$F56)&lt;(7+$B56),(K$4-$F56)&gt;1),J56,0))))</f>
        <v>0</v>
      </c>
      <c r="L56" s="246">
        <f>IF(L$4=$F56+$B56,SUMIFS('ABP REC Calc'!I$75:I$138,'ABP REC Calc'!$C$75:$C$138,'ABP REC Spend'!$D56,'ABP REC Calc'!$B$75:$B$138,'ABP REC Spend'!$E56)*$C56,
IF(AND(K56&gt;0,(L$4-$F56)=(1+$B56)),((K56/$C56)-K56)/6,
(IF(AND((L$4-$F56)&lt;(7+$B56),(L$4-$F56)&gt;1),K56,0))))</f>
        <v>0</v>
      </c>
      <c r="M56" s="246">
        <f>IF(M$4=$F56+$B56,SUMIFS('ABP REC Calc'!J$75:J$138,'ABP REC Calc'!$C$75:$C$138,'ABP REC Spend'!$D56,'ABP REC Calc'!$B$75:$B$138,'ABP REC Spend'!$E56)*$C56,
IF(AND(L56&gt;0,(M$4-$F56)=(1+$B56)),((L56/$C56)-L56)/6,
(IF(AND((M$4-$F56)&lt;(7+$B56),(M$4-$F56)&gt;1),L56,0))))</f>
        <v>0</v>
      </c>
      <c r="N56" s="246">
        <f>IF(N$4=$F56+$B56,SUMIFS('ABP REC Calc'!K$75:K$138,'ABP REC Calc'!$C$75:$C$138,'ABP REC Spend'!$D56,'ABP REC Calc'!$B$75:$B$138,'ABP REC Spend'!$E56)*$C56,
IF(AND(M56&gt;0,(N$4-$F56)=(1+$B56)),((M56/$C56)-M56)/6,
(IF(AND((N$4-$F56)&lt;(7+$B56),(N$4-$F56)&gt;1),M56,0))))</f>
        <v>0</v>
      </c>
      <c r="O56" s="246">
        <f>IF(O$4=$F56+$B56,SUMIFS('ABP REC Calc'!L$75:L$138,'ABP REC Calc'!$C$75:$C$138,'ABP REC Spend'!$D56,'ABP REC Calc'!$B$75:$B$138,'ABP REC Spend'!$E56)*$C56,
IF(AND(N56&gt;0,(O$4-$F56)=(1+$B56)),((N56/$C56)-N56)/6,
(IF(AND((O$4-$F56)&lt;(7+$B56),(O$4-$F56)&gt;1),N56,0))))</f>
        <v>4784125.7558538243</v>
      </c>
      <c r="P56" s="246">
        <f>IF(P$4=$F56+$B56,SUMIFS('ABP REC Calc'!M$75:M$138,'ABP REC Calc'!$C$75:$C$138,'ABP REC Spend'!$D56,'ABP REC Calc'!$B$75:$B$138,'ABP REC Spend'!$E56)*$C56,
IF(AND(O56&gt;0,(P$4-$F56)=(1+$B56)),((O56/$C56)-O56)/6,
(IF(AND((P$4-$F56)&lt;(7+$B56),(P$4-$F56)&gt;1),O56,0))))</f>
        <v>4518340.9916397231</v>
      </c>
      <c r="Q56" s="246">
        <f>IF(Q$4=$F56+$B56,SUMIFS('ABP REC Calc'!N$75:N$138,'ABP REC Calc'!$C$75:$C$138,'ABP REC Spend'!$D56,'ABP REC Calc'!$B$75:$B$138,'ABP REC Spend'!$E56)*$C56,
IF(AND(P56&gt;0,(Q$4-$F56)=(1+$B56)),((P56/$C56)-P56)/6,
(IF(AND((Q$4-$F56)&lt;(7+$B56),(Q$4-$F56)&gt;1),P56,0))))</f>
        <v>4518340.9916397231</v>
      </c>
      <c r="R56" s="246">
        <f>IF(R$4=$F56+$B56,SUMIFS('ABP REC Calc'!O$75:O$138,'ABP REC Calc'!$C$75:$C$138,'ABP REC Spend'!$D56,'ABP REC Calc'!$B$75:$B$138,'ABP REC Spend'!$E56)*$C56,
IF(AND(Q56&gt;0,(R$4-$F56)=(1+$B56)),((Q56/$C56)-Q56)/6,
(IF(AND((R$4-$F56)&lt;(7+$B56),(R$4-$F56)&gt;1),Q56,0))))</f>
        <v>4518340.9916397231</v>
      </c>
      <c r="S56" s="246">
        <f>IF(S$4=$F56+$B56,SUMIFS('ABP REC Calc'!P$75:P$138,'ABP REC Calc'!$C$75:$C$138,'ABP REC Spend'!$D56,'ABP REC Calc'!$B$75:$B$138,'ABP REC Spend'!$E56)*$C56,
IF(AND(R56&gt;0,(S$4-$F56)=(1+$B56)),((R56/$C56)-R56)/6,
(IF(AND((S$4-$F56)&lt;(7+$B56),(S$4-$F56)&gt;1),R56,0))))</f>
        <v>4518340.9916397231</v>
      </c>
      <c r="T56" s="246">
        <f>IF(T$4=$F56+$B56,SUMIFS('ABP REC Calc'!Q$75:Q$138,'ABP REC Calc'!$C$75:$C$138,'ABP REC Spend'!$D56,'ABP REC Calc'!$B$75:$B$138,'ABP REC Spend'!$E56)*$C56,
IF(AND(S56&gt;0,(T$4-$F56)=(1+$B56)),((S56/$C56)-S56)/6,
(IF(AND((T$4-$F56)&lt;(7+$B56),(T$4-$F56)&gt;1),S56,0))))</f>
        <v>4518340.9916397231</v>
      </c>
      <c r="U56" s="246">
        <f>IF(U$4=$F56+$B56,SUMIFS('ABP REC Calc'!R$75:R$138,'ABP REC Calc'!$C$75:$C$138,'ABP REC Spend'!$D56,'ABP REC Calc'!$B$75:$B$138,'ABP REC Spend'!$E56)*$C56,
IF(AND(T56&gt;0,(U$4-$F56)=(1+$B56)),((T56/$C56)-T56)/6,
(IF(AND((U$4-$F56)&lt;(7+$B56),(U$4-$F56)&gt;1),T56,0))))</f>
        <v>4518340.9916397231</v>
      </c>
      <c r="V56" s="246">
        <f>IF(V$4=$F56+$B56,SUMIFS('ABP REC Calc'!S$75:S$138,'ABP REC Calc'!$C$75:$C$138,'ABP REC Spend'!$D56,'ABP REC Calc'!$B$75:$B$138,'ABP REC Spend'!$E56)*$C56,
IF(AND(U56&gt;0,(V$4-$F56)=(1+$B56)),((U56/$C56)-U56)/6,
(IF(AND((V$4-$F56)&lt;(7+$B56),(V$4-$F56)&gt;1),U56,0))))</f>
        <v>0</v>
      </c>
      <c r="W56" s="246">
        <f>IF(W$4=$F56+$B56,SUMIFS('ABP REC Calc'!T$75:T$138,'ABP REC Calc'!$C$75:$C$138,'ABP REC Spend'!$D56,'ABP REC Calc'!$B$75:$B$138,'ABP REC Spend'!$E56)*$C56,
IF(AND(V56&gt;0,(W$4-$F56)=(1+$B56)),((V56/$C56)-V56)/6,
(IF(AND((W$4-$F56)&lt;(7+$B56),(W$4-$F56)&gt;1),V56,0))))</f>
        <v>0</v>
      </c>
      <c r="X56" s="246">
        <f>IF(X$4=$F56+$B56,SUMIFS('ABP REC Calc'!U$75:U$138,'ABP REC Calc'!$C$75:$C$138,'ABP REC Spend'!$D56,'ABP REC Calc'!$B$75:$B$138,'ABP REC Spend'!$E56)*$C56,
IF(AND(W56&gt;0,(X$4-$F56)=(1+$B56)),((W56/$C56)-W56)/6,
(IF(AND((X$4-$F56)&lt;(7+$B56),(X$4-$F56)&gt;1),W56,0))))</f>
        <v>0</v>
      </c>
      <c r="Y56" s="246">
        <f>IF(Y$4=$F56+$B56,SUMIFS('ABP REC Calc'!V$75:V$138,'ABP REC Calc'!$C$75:$C$138,'ABP REC Spend'!$D56,'ABP REC Calc'!$B$75:$B$138,'ABP REC Spend'!$E56)*$C56,
IF(AND(X56&gt;0,(Y$4-$F56)=(1+$B56)),((X56/$C56)-X56)/6,
(IF(AND((Y$4-$F56)&lt;(7+$B56),(Y$4-$F56)&gt;1),X56,0))))</f>
        <v>0</v>
      </c>
      <c r="Z56" s="246">
        <f>IF(Z$4=$F56+$B56,SUMIFS('ABP REC Calc'!W$75:W$138,'ABP REC Calc'!$C$75:$C$138,'ABP REC Spend'!$D56,'ABP REC Calc'!$B$75:$B$138,'ABP REC Spend'!$E56)*$C56,
IF(AND(Y56&gt;0,(Z$4-$F56)=(1+$B56)),((Y56/$C56)-Y56)/6,
(IF(AND((Z$4-$F56)&lt;(7+$B56),(Z$4-$F56)&gt;1),Y56,0))))</f>
        <v>0</v>
      </c>
      <c r="AA56" s="246">
        <f>IF(AA$4=$F56+$B56,SUMIFS('ABP REC Calc'!X$75:X$138,'ABP REC Calc'!$C$75:$C$138,'ABP REC Spend'!$D56,'ABP REC Calc'!$B$75:$B$138,'ABP REC Spend'!$E56)*$C56,
IF(AND(Z56&gt;0,(AA$4-$F56)=(1+$B56)),((Z56/$C56)-Z56)/6,
(IF(AND((AA$4-$F56)&lt;(7+$B56),(AA$4-$F56)&gt;1),Z56,0))))</f>
        <v>0</v>
      </c>
      <c r="AB56" s="246">
        <f>IF(AB$4=$F56+$B56,SUMIFS('ABP REC Calc'!Y$75:Y$138,'ABP REC Calc'!$C$75:$C$138,'ABP REC Spend'!$D56,'ABP REC Calc'!$B$75:$B$138,'ABP REC Spend'!$E56)*$C56,
IF(AND(AA56&gt;0,(AB$4-$F56)=(1+$B56)),((AA56/$C56)-AA56)/6,
(IF(AND((AB$4-$F56)&lt;(7+$B56),(AB$4-$F56)&gt;1),AA56,0))))</f>
        <v>0</v>
      </c>
      <c r="AC56" s="246">
        <f>IF(AC$4=$F56+$B56,SUMIFS('ABP REC Calc'!Z$75:Z$138,'ABP REC Calc'!$C$75:$C$138,'ABP REC Spend'!$D56,'ABP REC Calc'!$B$75:$B$138,'ABP REC Spend'!$E56)*$C56,
IF(AND(AB56&gt;0,(AC$4-$F56)=(1+$B56)),((AB56/$C56)-AB56)/6,
(IF(AND((AC$4-$F56)&lt;(7+$B56),(AC$4-$F56)&gt;1),AB56,0))))</f>
        <v>0</v>
      </c>
      <c r="AD56" s="246">
        <f>IF(AD$4=$F56+$B56,SUMIFS('ABP REC Calc'!AA$75:AA$138,'ABP REC Calc'!$C$75:$C$138,'ABP REC Spend'!$D56,'ABP REC Calc'!$B$75:$B$138,'ABP REC Spend'!$E56)*$C56,
IF(AND(AC56&gt;0,(AD$4-$F56)=(1+$B56)),((AC56/$C56)-AC56)/6,
(IF(AND((AD$4-$F56)&lt;(7+$B56),(AD$4-$F56)&gt;1),AC56,0))))</f>
        <v>0</v>
      </c>
      <c r="AE56" s="246">
        <f>IF(AE$4=$F56+$B56,SUMIFS('ABP REC Calc'!AB$75:AB$138,'ABP REC Calc'!$C$75:$C$138,'ABP REC Spend'!$D56,'ABP REC Calc'!$B$75:$B$138,'ABP REC Spend'!$E56)*$C56,
IF(AND(AD56&gt;0,(AE$4-$F56)=(1+$B56)),((AD56/$C56)-AD56)/6,
(IF(AND((AE$4-$F56)&lt;(7+$B56),(AE$4-$F56)&gt;1),AD56,0))))</f>
        <v>0</v>
      </c>
      <c r="AF56" s="246">
        <f>IF(AF$4=$F56+$B56,SUMIFS('ABP REC Calc'!AC$75:AC$138,'ABP REC Calc'!$C$75:$C$138,'ABP REC Spend'!$D56,'ABP REC Calc'!$B$75:$B$138,'ABP REC Spend'!$E56)*$C56,
IF(AND(AE56&gt;0,(AF$4-$F56)=(1+$B56)),((AE56/$C56)-AE56)/6,
(IF(AND((AF$4-$F56)&lt;(7+$B56),(AF$4-$F56)&gt;1),AE56,0))))</f>
        <v>0</v>
      </c>
      <c r="AG56" s="246">
        <f>IF(AG$4=$F56+$B56,SUMIFS('ABP REC Calc'!#REF!,'ABP REC Calc'!$C$75:$C$138,'ABP REC Spend'!$D56,'ABP REC Calc'!$B$75:$B$138,'ABP REC Spend'!$E56)*$C56,
IF(AND(AF56&gt;0,(AG$4-$F56)=(1+$B56)),((AF56/$C56)-AF56)/6,
(IF(AND((AG$4-$F56)&lt;(7+$B56),(AG$4-$F56)&gt;1),AF56,0))))</f>
        <v>0</v>
      </c>
    </row>
    <row r="57" spans="2:33" ht="14.45" customHeight="1">
      <c r="B57" s="64">
        <v>1</v>
      </c>
      <c r="C57" s="64">
        <v>0.15</v>
      </c>
      <c r="D57" s="234" t="s">
        <v>207</v>
      </c>
      <c r="E57" s="231" t="s">
        <v>230</v>
      </c>
      <c r="F57" s="231">
        <f t="shared" si="3"/>
        <v>2030</v>
      </c>
      <c r="G57" s="231"/>
      <c r="H57" s="239" t="s">
        <v>28</v>
      </c>
      <c r="I57" s="247">
        <v>0</v>
      </c>
      <c r="J57" s="246">
        <f>IF(J$4=$F57+$B57,SUMIFS('ABP REC Calc'!G$75:G$138,'ABP REC Calc'!$C$75:$C$138,'ABP REC Spend'!$D57,'ABP REC Calc'!$B$75:$B$138,'ABP REC Spend'!$E57)*$C57,
IF(AND(I57&gt;0,(J$4-$F57)=(1+$B57)),((I57/$C57)-I57)/6,
(IF(AND((J$4-$F57)&lt;(7+$B57),(J$4-$F57)&gt;1),I57,0))))</f>
        <v>0</v>
      </c>
      <c r="K57" s="246">
        <f>IF(K$4=$F57+$B57,SUMIFS('ABP REC Calc'!H$75:H$138,'ABP REC Calc'!$C$75:$C$138,'ABP REC Spend'!$D57,'ABP REC Calc'!$B$75:$B$138,'ABP REC Spend'!$E57)*$C57,
IF(AND(J57&gt;0,(K$4-$F57)=(1+$B57)),((J57/$C57)-J57)/6,
(IF(AND((K$4-$F57)&lt;(7+$B57),(K$4-$F57)&gt;1),J57,0))))</f>
        <v>0</v>
      </c>
      <c r="L57" s="246">
        <f>IF(L$4=$F57+$B57,SUMIFS('ABP REC Calc'!I$75:I$138,'ABP REC Calc'!$C$75:$C$138,'ABP REC Spend'!$D57,'ABP REC Calc'!$B$75:$B$138,'ABP REC Spend'!$E57)*$C57,
IF(AND(K57&gt;0,(L$4-$F57)=(1+$B57)),((K57/$C57)-K57)/6,
(IF(AND((L$4-$F57)&lt;(7+$B57),(L$4-$F57)&gt;1),K57,0))))</f>
        <v>0</v>
      </c>
      <c r="M57" s="246">
        <f>IF(M$4=$F57+$B57,SUMIFS('ABP REC Calc'!J$75:J$138,'ABP REC Calc'!$C$75:$C$138,'ABP REC Spend'!$D57,'ABP REC Calc'!$B$75:$B$138,'ABP REC Spend'!$E57)*$C57,
IF(AND(L57&gt;0,(M$4-$F57)=(1+$B57)),((L57/$C57)-L57)/6,
(IF(AND((M$4-$F57)&lt;(7+$B57),(M$4-$F57)&gt;1),L57,0))))</f>
        <v>0</v>
      </c>
      <c r="N57" s="246">
        <f>IF(N$4=$F57+$B57,SUMIFS('ABP REC Calc'!K$75:K$138,'ABP REC Calc'!$C$75:$C$138,'ABP REC Spend'!$D57,'ABP REC Calc'!$B$75:$B$138,'ABP REC Spend'!$E57)*$C57,
IF(AND(M57&gt;0,(N$4-$F57)=(1+$B57)),((M57/$C57)-M57)/6,
(IF(AND((N$4-$F57)&lt;(7+$B57),(N$4-$F57)&gt;1),M57,0))))</f>
        <v>0</v>
      </c>
      <c r="O57" s="246">
        <f>IF(O$4=$F57+$B57,SUMIFS('ABP REC Calc'!L$75:L$138,'ABP REC Calc'!$C$75:$C$138,'ABP REC Spend'!$D57,'ABP REC Calc'!$B$75:$B$138,'ABP REC Spend'!$E57)*$C57,
IF(AND(N57&gt;0,(O$4-$F57)=(1+$B57)),((N57/$C57)-N57)/6,
(IF(AND((O$4-$F57)&lt;(7+$B57),(O$4-$F57)&gt;1),N57,0))))</f>
        <v>0</v>
      </c>
      <c r="P57" s="246">
        <f>IF(P$4=$F57+$B57,SUMIFS('ABP REC Calc'!M$75:M$138,'ABP REC Calc'!$C$75:$C$138,'ABP REC Spend'!$D57,'ABP REC Calc'!$B$75:$B$138,'ABP REC Spend'!$E57)*$C57,
IF(AND(O57&gt;0,(P$4-$F57)=(1+$B57)),((O57/$C57)-O57)/6,
(IF(AND((P$4-$F57)&lt;(7+$B57),(P$4-$F57)&gt;1),O57,0))))</f>
        <v>4592760.7256196709</v>
      </c>
      <c r="Q57" s="246">
        <f>IF(Q$4=$F57+$B57,SUMIFS('ABP REC Calc'!N$75:N$138,'ABP REC Calc'!$C$75:$C$138,'ABP REC Spend'!$D57,'ABP REC Calc'!$B$75:$B$138,'ABP REC Spend'!$E57)*$C57,
IF(AND(P57&gt;0,(Q$4-$F57)=(1+$B57)),((P57/$C57)-P57)/6,
(IF(AND((Q$4-$F57)&lt;(7+$B57),(Q$4-$F57)&gt;1),P57,0))))</f>
        <v>4337607.3519741343</v>
      </c>
      <c r="R57" s="246">
        <f>IF(R$4=$F57+$B57,SUMIFS('ABP REC Calc'!O$75:O$138,'ABP REC Calc'!$C$75:$C$138,'ABP REC Spend'!$D57,'ABP REC Calc'!$B$75:$B$138,'ABP REC Spend'!$E57)*$C57,
IF(AND(Q57&gt;0,(R$4-$F57)=(1+$B57)),((Q57/$C57)-Q57)/6,
(IF(AND((R$4-$F57)&lt;(7+$B57),(R$4-$F57)&gt;1),Q57,0))))</f>
        <v>4337607.3519741343</v>
      </c>
      <c r="S57" s="246">
        <f>IF(S$4=$F57+$B57,SUMIFS('ABP REC Calc'!P$75:P$138,'ABP REC Calc'!$C$75:$C$138,'ABP REC Spend'!$D57,'ABP REC Calc'!$B$75:$B$138,'ABP REC Spend'!$E57)*$C57,
IF(AND(R57&gt;0,(S$4-$F57)=(1+$B57)),((R57/$C57)-R57)/6,
(IF(AND((S$4-$F57)&lt;(7+$B57),(S$4-$F57)&gt;1),R57,0))))</f>
        <v>4337607.3519741343</v>
      </c>
      <c r="T57" s="246">
        <f>IF(T$4=$F57+$B57,SUMIFS('ABP REC Calc'!Q$75:Q$138,'ABP REC Calc'!$C$75:$C$138,'ABP REC Spend'!$D57,'ABP REC Calc'!$B$75:$B$138,'ABP REC Spend'!$E57)*$C57,
IF(AND(S57&gt;0,(T$4-$F57)=(1+$B57)),((S57/$C57)-S57)/6,
(IF(AND((T$4-$F57)&lt;(7+$B57),(T$4-$F57)&gt;1),S57,0))))</f>
        <v>4337607.3519741343</v>
      </c>
      <c r="U57" s="246">
        <f>IF(U$4=$F57+$B57,SUMIFS('ABP REC Calc'!R$75:R$138,'ABP REC Calc'!$C$75:$C$138,'ABP REC Spend'!$D57,'ABP REC Calc'!$B$75:$B$138,'ABP REC Spend'!$E57)*$C57,
IF(AND(T57&gt;0,(U$4-$F57)=(1+$B57)),((T57/$C57)-T57)/6,
(IF(AND((U$4-$F57)&lt;(7+$B57),(U$4-$F57)&gt;1),T57,0))))</f>
        <v>4337607.3519741343</v>
      </c>
      <c r="V57" s="246">
        <f>IF(V$4=$F57+$B57,SUMIFS('ABP REC Calc'!S$75:S$138,'ABP REC Calc'!$C$75:$C$138,'ABP REC Spend'!$D57,'ABP REC Calc'!$B$75:$B$138,'ABP REC Spend'!$E57)*$C57,
IF(AND(U57&gt;0,(V$4-$F57)=(1+$B57)),((U57/$C57)-U57)/6,
(IF(AND((V$4-$F57)&lt;(7+$B57),(V$4-$F57)&gt;1),U57,0))))</f>
        <v>4337607.3519741343</v>
      </c>
      <c r="W57" s="246">
        <f>IF(W$4=$F57+$B57,SUMIFS('ABP REC Calc'!T$75:T$138,'ABP REC Calc'!$C$75:$C$138,'ABP REC Spend'!$D57,'ABP REC Calc'!$B$75:$B$138,'ABP REC Spend'!$E57)*$C57,
IF(AND(V57&gt;0,(W$4-$F57)=(1+$B57)),((V57/$C57)-V57)/6,
(IF(AND((W$4-$F57)&lt;(7+$B57),(W$4-$F57)&gt;1),V57,0))))</f>
        <v>0</v>
      </c>
      <c r="X57" s="246">
        <f>IF(X$4=$F57+$B57,SUMIFS('ABP REC Calc'!U$75:U$138,'ABP REC Calc'!$C$75:$C$138,'ABP REC Spend'!$D57,'ABP REC Calc'!$B$75:$B$138,'ABP REC Spend'!$E57)*$C57,
IF(AND(W57&gt;0,(X$4-$F57)=(1+$B57)),((W57/$C57)-W57)/6,
(IF(AND((X$4-$F57)&lt;(7+$B57),(X$4-$F57)&gt;1),W57,0))))</f>
        <v>0</v>
      </c>
      <c r="Y57" s="246">
        <f>IF(Y$4=$F57+$B57,SUMIFS('ABP REC Calc'!V$75:V$138,'ABP REC Calc'!$C$75:$C$138,'ABP REC Spend'!$D57,'ABP REC Calc'!$B$75:$B$138,'ABP REC Spend'!$E57)*$C57,
IF(AND(X57&gt;0,(Y$4-$F57)=(1+$B57)),((X57/$C57)-X57)/6,
(IF(AND((Y$4-$F57)&lt;(7+$B57),(Y$4-$F57)&gt;1),X57,0))))</f>
        <v>0</v>
      </c>
      <c r="Z57" s="246">
        <f>IF(Z$4=$F57+$B57,SUMIFS('ABP REC Calc'!W$75:W$138,'ABP REC Calc'!$C$75:$C$138,'ABP REC Spend'!$D57,'ABP REC Calc'!$B$75:$B$138,'ABP REC Spend'!$E57)*$C57,
IF(AND(Y57&gt;0,(Z$4-$F57)=(1+$B57)),((Y57/$C57)-Y57)/6,
(IF(AND((Z$4-$F57)&lt;(7+$B57),(Z$4-$F57)&gt;1),Y57,0))))</f>
        <v>0</v>
      </c>
      <c r="AA57" s="246">
        <f>IF(AA$4=$F57+$B57,SUMIFS('ABP REC Calc'!X$75:X$138,'ABP REC Calc'!$C$75:$C$138,'ABP REC Spend'!$D57,'ABP REC Calc'!$B$75:$B$138,'ABP REC Spend'!$E57)*$C57,
IF(AND(Z57&gt;0,(AA$4-$F57)=(1+$B57)),((Z57/$C57)-Z57)/6,
(IF(AND((AA$4-$F57)&lt;(7+$B57),(AA$4-$F57)&gt;1),Z57,0))))</f>
        <v>0</v>
      </c>
      <c r="AB57" s="246">
        <f>IF(AB$4=$F57+$B57,SUMIFS('ABP REC Calc'!Y$75:Y$138,'ABP REC Calc'!$C$75:$C$138,'ABP REC Spend'!$D57,'ABP REC Calc'!$B$75:$B$138,'ABP REC Spend'!$E57)*$C57,
IF(AND(AA57&gt;0,(AB$4-$F57)=(1+$B57)),((AA57/$C57)-AA57)/6,
(IF(AND((AB$4-$F57)&lt;(7+$B57),(AB$4-$F57)&gt;1),AA57,0))))</f>
        <v>0</v>
      </c>
      <c r="AC57" s="246">
        <f>IF(AC$4=$F57+$B57,SUMIFS('ABP REC Calc'!Z$75:Z$138,'ABP REC Calc'!$C$75:$C$138,'ABP REC Spend'!$D57,'ABP REC Calc'!$B$75:$B$138,'ABP REC Spend'!$E57)*$C57,
IF(AND(AB57&gt;0,(AC$4-$F57)=(1+$B57)),((AB57/$C57)-AB57)/6,
(IF(AND((AC$4-$F57)&lt;(7+$B57),(AC$4-$F57)&gt;1),AB57,0))))</f>
        <v>0</v>
      </c>
      <c r="AD57" s="246">
        <f>IF(AD$4=$F57+$B57,SUMIFS('ABP REC Calc'!AA$75:AA$138,'ABP REC Calc'!$C$75:$C$138,'ABP REC Spend'!$D57,'ABP REC Calc'!$B$75:$B$138,'ABP REC Spend'!$E57)*$C57,
IF(AND(AC57&gt;0,(AD$4-$F57)=(1+$B57)),((AC57/$C57)-AC57)/6,
(IF(AND((AD$4-$F57)&lt;(7+$B57),(AD$4-$F57)&gt;1),AC57,0))))</f>
        <v>0</v>
      </c>
      <c r="AE57" s="246">
        <f>IF(AE$4=$F57+$B57,SUMIFS('ABP REC Calc'!AB$75:AB$138,'ABP REC Calc'!$C$75:$C$138,'ABP REC Spend'!$D57,'ABP REC Calc'!$B$75:$B$138,'ABP REC Spend'!$E57)*$C57,
IF(AND(AD57&gt;0,(AE$4-$F57)=(1+$B57)),((AD57/$C57)-AD57)/6,
(IF(AND((AE$4-$F57)&lt;(7+$B57),(AE$4-$F57)&gt;1),AD57,0))))</f>
        <v>0</v>
      </c>
      <c r="AF57" s="246">
        <f>IF(AF$4=$F57+$B57,SUMIFS('ABP REC Calc'!AC$75:AC$138,'ABP REC Calc'!$C$75:$C$138,'ABP REC Spend'!$D57,'ABP REC Calc'!$B$75:$B$138,'ABP REC Spend'!$E57)*$C57,
IF(AND(AE57&gt;0,(AF$4-$F57)=(1+$B57)),((AE57/$C57)-AE57)/6,
(IF(AND((AF$4-$F57)&lt;(7+$B57),(AF$4-$F57)&gt;1),AE57,0))))</f>
        <v>0</v>
      </c>
      <c r="AG57" s="246">
        <f>IF(AG$4=$F57+$B57,SUMIFS('ABP REC Calc'!#REF!,'ABP REC Calc'!$C$75:$C$138,'ABP REC Spend'!$D57,'ABP REC Calc'!$B$75:$B$138,'ABP REC Spend'!$E57)*$C57,
IF(AND(AF57&gt;0,(AG$4-$F57)=(1+$B57)),((AF57/$C57)-AF57)/6,
(IF(AND((AG$4-$F57)&lt;(7+$B57),(AG$4-$F57)&gt;1),AF57,0))))</f>
        <v>0</v>
      </c>
    </row>
    <row r="58" spans="2:33" ht="14.45" customHeight="1">
      <c r="B58" s="64">
        <v>1</v>
      </c>
      <c r="C58" s="64">
        <v>0.15</v>
      </c>
      <c r="D58" s="234" t="s">
        <v>207</v>
      </c>
      <c r="E58" s="231" t="s">
        <v>230</v>
      </c>
      <c r="F58" s="231">
        <f t="shared" si="3"/>
        <v>2031</v>
      </c>
      <c r="G58" s="231"/>
      <c r="H58" s="239" t="s">
        <v>29</v>
      </c>
      <c r="I58" s="247">
        <v>0</v>
      </c>
      <c r="J58" s="246">
        <f>IF(J$4=$F58+$B58,SUMIFS('ABP REC Calc'!G$75:G$138,'ABP REC Calc'!$C$75:$C$138,'ABP REC Spend'!$D58,'ABP REC Calc'!$B$75:$B$138,'ABP REC Spend'!$E58)*$C58,
IF(AND(I58&gt;0,(J$4-$F58)=(1+$B58)),((I58/$C58)-I58)/6,
(IF(AND((J$4-$F58)&lt;(7+$B58),(J$4-$F58)&gt;1),I58,0))))</f>
        <v>0</v>
      </c>
      <c r="K58" s="246">
        <f>IF(K$4=$F58+$B58,SUMIFS('ABP REC Calc'!H$75:H$138,'ABP REC Calc'!$C$75:$C$138,'ABP REC Spend'!$D58,'ABP REC Calc'!$B$75:$B$138,'ABP REC Spend'!$E58)*$C58,
IF(AND(J58&gt;0,(K$4-$F58)=(1+$B58)),((J58/$C58)-J58)/6,
(IF(AND((K$4-$F58)&lt;(7+$B58),(K$4-$F58)&gt;1),J58,0))))</f>
        <v>0</v>
      </c>
      <c r="L58" s="246">
        <f>IF(L$4=$F58+$B58,SUMIFS('ABP REC Calc'!I$75:I$138,'ABP REC Calc'!$C$75:$C$138,'ABP REC Spend'!$D58,'ABP REC Calc'!$B$75:$B$138,'ABP REC Spend'!$E58)*$C58,
IF(AND(K58&gt;0,(L$4-$F58)=(1+$B58)),((K58/$C58)-K58)/6,
(IF(AND((L$4-$F58)&lt;(7+$B58),(L$4-$F58)&gt;1),K58,0))))</f>
        <v>0</v>
      </c>
      <c r="M58" s="246">
        <f>IF(M$4=$F58+$B58,SUMIFS('ABP REC Calc'!J$75:J$138,'ABP REC Calc'!$C$75:$C$138,'ABP REC Spend'!$D58,'ABP REC Calc'!$B$75:$B$138,'ABP REC Spend'!$E58)*$C58,
IF(AND(L58&gt;0,(M$4-$F58)=(1+$B58)),((L58/$C58)-L58)/6,
(IF(AND((M$4-$F58)&lt;(7+$B58),(M$4-$F58)&gt;1),L58,0))))</f>
        <v>0</v>
      </c>
      <c r="N58" s="246">
        <f>IF(N$4=$F58+$B58,SUMIFS('ABP REC Calc'!K$75:K$138,'ABP REC Calc'!$C$75:$C$138,'ABP REC Spend'!$D58,'ABP REC Calc'!$B$75:$B$138,'ABP REC Spend'!$E58)*$C58,
IF(AND(M58&gt;0,(N$4-$F58)=(1+$B58)),((M58/$C58)-M58)/6,
(IF(AND((N$4-$F58)&lt;(7+$B58),(N$4-$F58)&gt;1),M58,0))))</f>
        <v>0</v>
      </c>
      <c r="O58" s="246">
        <f>IF(O$4=$F58+$B58,SUMIFS('ABP REC Calc'!L$75:L$138,'ABP REC Calc'!$C$75:$C$138,'ABP REC Spend'!$D58,'ABP REC Calc'!$B$75:$B$138,'ABP REC Spend'!$E58)*$C58,
IF(AND(N58&gt;0,(O$4-$F58)=(1+$B58)),((N58/$C58)-N58)/6,
(IF(AND((O$4-$F58)&lt;(7+$B58),(O$4-$F58)&gt;1),N58,0))))</f>
        <v>0</v>
      </c>
      <c r="P58" s="246">
        <f>IF(P$4=$F58+$B58,SUMIFS('ABP REC Calc'!M$75:M$138,'ABP REC Calc'!$C$75:$C$138,'ABP REC Spend'!$D58,'ABP REC Calc'!$B$75:$B$138,'ABP REC Spend'!$E58)*$C58,
IF(AND(O58&gt;0,(P$4-$F58)=(1+$B58)),((O58/$C58)-O58)/6,
(IF(AND((P$4-$F58)&lt;(7+$B58),(P$4-$F58)&gt;1),O58,0))))</f>
        <v>0</v>
      </c>
      <c r="Q58" s="246">
        <f>IF(Q$4=$F58+$B58,SUMIFS('ABP REC Calc'!N$75:N$138,'ABP REC Calc'!$C$75:$C$138,'ABP REC Spend'!$D58,'ABP REC Calc'!$B$75:$B$138,'ABP REC Spend'!$E58)*$C58,
IF(AND(P58&gt;0,(Q$4-$F58)=(1+$B58)),((P58/$C58)-P58)/6,
(IF(AND((Q$4-$F58)&lt;(7+$B58),(Q$4-$F58)&gt;1),P58,0))))</f>
        <v>4409050.2965948833</v>
      </c>
      <c r="R58" s="246">
        <f>IF(R$4=$F58+$B58,SUMIFS('ABP REC Calc'!O$75:O$138,'ABP REC Calc'!$C$75:$C$138,'ABP REC Spend'!$D58,'ABP REC Calc'!$B$75:$B$138,'ABP REC Spend'!$E58)*$C58,
IF(AND(Q58&gt;0,(R$4-$F58)=(1+$B58)),((Q58/$C58)-Q58)/6,
(IF(AND((R$4-$F58)&lt;(7+$B58),(R$4-$F58)&gt;1),Q58,0))))</f>
        <v>4164103.0578951673</v>
      </c>
      <c r="S58" s="246">
        <f>IF(S$4=$F58+$B58,SUMIFS('ABP REC Calc'!P$75:P$138,'ABP REC Calc'!$C$75:$C$138,'ABP REC Spend'!$D58,'ABP REC Calc'!$B$75:$B$138,'ABP REC Spend'!$E58)*$C58,
IF(AND(R58&gt;0,(S$4-$F58)=(1+$B58)),((R58/$C58)-R58)/6,
(IF(AND((S$4-$F58)&lt;(7+$B58),(S$4-$F58)&gt;1),R58,0))))</f>
        <v>4164103.0578951673</v>
      </c>
      <c r="T58" s="246">
        <f>IF(T$4=$F58+$B58,SUMIFS('ABP REC Calc'!Q$75:Q$138,'ABP REC Calc'!$C$75:$C$138,'ABP REC Spend'!$D58,'ABP REC Calc'!$B$75:$B$138,'ABP REC Spend'!$E58)*$C58,
IF(AND(S58&gt;0,(T$4-$F58)=(1+$B58)),((S58/$C58)-S58)/6,
(IF(AND((T$4-$F58)&lt;(7+$B58),(T$4-$F58)&gt;1),S58,0))))</f>
        <v>4164103.0578951673</v>
      </c>
      <c r="U58" s="246">
        <f>IF(U$4=$F58+$B58,SUMIFS('ABP REC Calc'!R$75:R$138,'ABP REC Calc'!$C$75:$C$138,'ABP REC Spend'!$D58,'ABP REC Calc'!$B$75:$B$138,'ABP REC Spend'!$E58)*$C58,
IF(AND(T58&gt;0,(U$4-$F58)=(1+$B58)),((T58/$C58)-T58)/6,
(IF(AND((U$4-$F58)&lt;(7+$B58),(U$4-$F58)&gt;1),T58,0))))</f>
        <v>4164103.0578951673</v>
      </c>
      <c r="V58" s="246">
        <f>IF(V$4=$F58+$B58,SUMIFS('ABP REC Calc'!S$75:S$138,'ABP REC Calc'!$C$75:$C$138,'ABP REC Spend'!$D58,'ABP REC Calc'!$B$75:$B$138,'ABP REC Spend'!$E58)*$C58,
IF(AND(U58&gt;0,(V$4-$F58)=(1+$B58)),((U58/$C58)-U58)/6,
(IF(AND((V$4-$F58)&lt;(7+$B58),(V$4-$F58)&gt;1),U58,0))))</f>
        <v>4164103.0578951673</v>
      </c>
      <c r="W58" s="246">
        <f>IF(W$4=$F58+$B58,SUMIFS('ABP REC Calc'!T$75:T$138,'ABP REC Calc'!$C$75:$C$138,'ABP REC Spend'!$D58,'ABP REC Calc'!$B$75:$B$138,'ABP REC Spend'!$E58)*$C58,
IF(AND(V58&gt;0,(W$4-$F58)=(1+$B58)),((V58/$C58)-V58)/6,
(IF(AND((W$4-$F58)&lt;(7+$B58),(W$4-$F58)&gt;1),V58,0))))</f>
        <v>4164103.0578951673</v>
      </c>
      <c r="X58" s="246">
        <f>IF(X$4=$F58+$B58,SUMIFS('ABP REC Calc'!U$75:U$138,'ABP REC Calc'!$C$75:$C$138,'ABP REC Spend'!$D58,'ABP REC Calc'!$B$75:$B$138,'ABP REC Spend'!$E58)*$C58,
IF(AND(W58&gt;0,(X$4-$F58)=(1+$B58)),((W58/$C58)-W58)/6,
(IF(AND((X$4-$F58)&lt;(7+$B58),(X$4-$F58)&gt;1),W58,0))))</f>
        <v>0</v>
      </c>
      <c r="Y58" s="246">
        <f>IF(Y$4=$F58+$B58,SUMIFS('ABP REC Calc'!V$75:V$138,'ABP REC Calc'!$C$75:$C$138,'ABP REC Spend'!$D58,'ABP REC Calc'!$B$75:$B$138,'ABP REC Spend'!$E58)*$C58,
IF(AND(X58&gt;0,(Y$4-$F58)=(1+$B58)),((X58/$C58)-X58)/6,
(IF(AND((Y$4-$F58)&lt;(7+$B58),(Y$4-$F58)&gt;1),X58,0))))</f>
        <v>0</v>
      </c>
      <c r="Z58" s="246">
        <f>IF(Z$4=$F58+$B58,SUMIFS('ABP REC Calc'!W$75:W$138,'ABP REC Calc'!$C$75:$C$138,'ABP REC Spend'!$D58,'ABP REC Calc'!$B$75:$B$138,'ABP REC Spend'!$E58)*$C58,
IF(AND(Y58&gt;0,(Z$4-$F58)=(1+$B58)),((Y58/$C58)-Y58)/6,
(IF(AND((Z$4-$F58)&lt;(7+$B58),(Z$4-$F58)&gt;1),Y58,0))))</f>
        <v>0</v>
      </c>
      <c r="AA58" s="246">
        <f>IF(AA$4=$F58+$B58,SUMIFS('ABP REC Calc'!X$75:X$138,'ABP REC Calc'!$C$75:$C$138,'ABP REC Spend'!$D58,'ABP REC Calc'!$B$75:$B$138,'ABP REC Spend'!$E58)*$C58,
IF(AND(Z58&gt;0,(AA$4-$F58)=(1+$B58)),((Z58/$C58)-Z58)/6,
(IF(AND((AA$4-$F58)&lt;(7+$B58),(AA$4-$F58)&gt;1),Z58,0))))</f>
        <v>0</v>
      </c>
      <c r="AB58" s="246">
        <f>IF(AB$4=$F58+$B58,SUMIFS('ABP REC Calc'!Y$75:Y$138,'ABP REC Calc'!$C$75:$C$138,'ABP REC Spend'!$D58,'ABP REC Calc'!$B$75:$B$138,'ABP REC Spend'!$E58)*$C58,
IF(AND(AA58&gt;0,(AB$4-$F58)=(1+$B58)),((AA58/$C58)-AA58)/6,
(IF(AND((AB$4-$F58)&lt;(7+$B58),(AB$4-$F58)&gt;1),AA58,0))))</f>
        <v>0</v>
      </c>
      <c r="AC58" s="246">
        <f>IF(AC$4=$F58+$B58,SUMIFS('ABP REC Calc'!Z$75:Z$138,'ABP REC Calc'!$C$75:$C$138,'ABP REC Spend'!$D58,'ABP REC Calc'!$B$75:$B$138,'ABP REC Spend'!$E58)*$C58,
IF(AND(AB58&gt;0,(AC$4-$F58)=(1+$B58)),((AB58/$C58)-AB58)/6,
(IF(AND((AC$4-$F58)&lt;(7+$B58),(AC$4-$F58)&gt;1),AB58,0))))</f>
        <v>0</v>
      </c>
      <c r="AD58" s="246">
        <f>IF(AD$4=$F58+$B58,SUMIFS('ABP REC Calc'!AA$75:AA$138,'ABP REC Calc'!$C$75:$C$138,'ABP REC Spend'!$D58,'ABP REC Calc'!$B$75:$B$138,'ABP REC Spend'!$E58)*$C58,
IF(AND(AC58&gt;0,(AD$4-$F58)=(1+$B58)),((AC58/$C58)-AC58)/6,
(IF(AND((AD$4-$F58)&lt;(7+$B58),(AD$4-$F58)&gt;1),AC58,0))))</f>
        <v>0</v>
      </c>
      <c r="AE58" s="246">
        <f>IF(AE$4=$F58+$B58,SUMIFS('ABP REC Calc'!AB$75:AB$138,'ABP REC Calc'!$C$75:$C$138,'ABP REC Spend'!$D58,'ABP REC Calc'!$B$75:$B$138,'ABP REC Spend'!$E58)*$C58,
IF(AND(AD58&gt;0,(AE$4-$F58)=(1+$B58)),((AD58/$C58)-AD58)/6,
(IF(AND((AE$4-$F58)&lt;(7+$B58),(AE$4-$F58)&gt;1),AD58,0))))</f>
        <v>0</v>
      </c>
      <c r="AF58" s="246">
        <f>IF(AF$4=$F58+$B58,SUMIFS('ABP REC Calc'!AC$75:AC$138,'ABP REC Calc'!$C$75:$C$138,'ABP REC Spend'!$D58,'ABP REC Calc'!$B$75:$B$138,'ABP REC Spend'!$E58)*$C58,
IF(AND(AE58&gt;0,(AF$4-$F58)=(1+$B58)),((AE58/$C58)-AE58)/6,
(IF(AND((AF$4-$F58)&lt;(7+$B58),(AF$4-$F58)&gt;1),AE58,0))))</f>
        <v>0</v>
      </c>
      <c r="AG58" s="246">
        <f>IF(AG$4=$F58+$B58,SUMIFS('ABP REC Calc'!#REF!,'ABP REC Calc'!$C$75:$C$138,'ABP REC Spend'!$D58,'ABP REC Calc'!$B$75:$B$138,'ABP REC Spend'!$E58)*$C58,
IF(AND(AF58&gt;0,(AG$4-$F58)=(1+$B58)),((AF58/$C58)-AF58)/6,
(IF(AND((AG$4-$F58)&lt;(7+$B58),(AG$4-$F58)&gt;1),AF58,0))))</f>
        <v>0</v>
      </c>
    </row>
    <row r="59" spans="2:33" ht="14.45" customHeight="1">
      <c r="B59" s="64">
        <v>1</v>
      </c>
      <c r="C59" s="64">
        <v>0.15</v>
      </c>
      <c r="D59" s="234" t="s">
        <v>207</v>
      </c>
      <c r="E59" s="231" t="s">
        <v>230</v>
      </c>
      <c r="F59" s="231">
        <f t="shared" si="3"/>
        <v>2032</v>
      </c>
      <c r="G59" s="231"/>
      <c r="H59" s="239" t="s">
        <v>30</v>
      </c>
      <c r="I59" s="247">
        <v>0</v>
      </c>
      <c r="J59" s="246">
        <f>IF(J$4=$F59+$B59,SUMIFS('ABP REC Calc'!G$75:G$138,'ABP REC Calc'!$C$75:$C$138,'ABP REC Spend'!$D59,'ABP REC Calc'!$B$75:$B$138,'ABP REC Spend'!$E59)*$C59,
IF(AND(I59&gt;0,(J$4-$F59)=(1+$B59)),((I59/$C59)-I59)/6,
(IF(AND((J$4-$F59)&lt;(7+$B59),(J$4-$F59)&gt;1),I59,0))))</f>
        <v>0</v>
      </c>
      <c r="K59" s="246">
        <f>IF(K$4=$F59+$B59,SUMIFS('ABP REC Calc'!H$75:H$138,'ABP REC Calc'!$C$75:$C$138,'ABP REC Spend'!$D59,'ABP REC Calc'!$B$75:$B$138,'ABP REC Spend'!$E59)*$C59,
IF(AND(J59&gt;0,(K$4-$F59)=(1+$B59)),((J59/$C59)-J59)/6,
(IF(AND((K$4-$F59)&lt;(7+$B59),(K$4-$F59)&gt;1),J59,0))))</f>
        <v>0</v>
      </c>
      <c r="L59" s="246">
        <f>IF(L$4=$F59+$B59,SUMIFS('ABP REC Calc'!I$75:I$138,'ABP REC Calc'!$C$75:$C$138,'ABP REC Spend'!$D59,'ABP REC Calc'!$B$75:$B$138,'ABP REC Spend'!$E59)*$C59,
IF(AND(K59&gt;0,(L$4-$F59)=(1+$B59)),((K59/$C59)-K59)/6,
(IF(AND((L$4-$F59)&lt;(7+$B59),(L$4-$F59)&gt;1),K59,0))))</f>
        <v>0</v>
      </c>
      <c r="M59" s="246">
        <f>IF(M$4=$F59+$B59,SUMIFS('ABP REC Calc'!J$75:J$138,'ABP REC Calc'!$C$75:$C$138,'ABP REC Spend'!$D59,'ABP REC Calc'!$B$75:$B$138,'ABP REC Spend'!$E59)*$C59,
IF(AND(L59&gt;0,(M$4-$F59)=(1+$B59)),((L59/$C59)-L59)/6,
(IF(AND((M$4-$F59)&lt;(7+$B59),(M$4-$F59)&gt;1),L59,0))))</f>
        <v>0</v>
      </c>
      <c r="N59" s="246">
        <f>IF(N$4=$F59+$B59,SUMIFS('ABP REC Calc'!K$75:K$138,'ABP REC Calc'!$C$75:$C$138,'ABP REC Spend'!$D59,'ABP REC Calc'!$B$75:$B$138,'ABP REC Spend'!$E59)*$C59,
IF(AND(M59&gt;0,(N$4-$F59)=(1+$B59)),((M59/$C59)-M59)/6,
(IF(AND((N$4-$F59)&lt;(7+$B59),(N$4-$F59)&gt;1),M59,0))))</f>
        <v>0</v>
      </c>
      <c r="O59" s="246">
        <f>IF(O$4=$F59+$B59,SUMIFS('ABP REC Calc'!L$75:L$138,'ABP REC Calc'!$C$75:$C$138,'ABP REC Spend'!$D59,'ABP REC Calc'!$B$75:$B$138,'ABP REC Spend'!$E59)*$C59,
IF(AND(N59&gt;0,(O$4-$F59)=(1+$B59)),((N59/$C59)-N59)/6,
(IF(AND((O$4-$F59)&lt;(7+$B59),(O$4-$F59)&gt;1),N59,0))))</f>
        <v>0</v>
      </c>
      <c r="P59" s="246">
        <f>IF(P$4=$F59+$B59,SUMIFS('ABP REC Calc'!M$75:M$138,'ABP REC Calc'!$C$75:$C$138,'ABP REC Spend'!$D59,'ABP REC Calc'!$B$75:$B$138,'ABP REC Spend'!$E59)*$C59,
IF(AND(O59&gt;0,(P$4-$F59)=(1+$B59)),((O59/$C59)-O59)/6,
(IF(AND((P$4-$F59)&lt;(7+$B59),(P$4-$F59)&gt;1),O59,0))))</f>
        <v>0</v>
      </c>
      <c r="Q59" s="246">
        <f>IF(Q$4=$F59+$B59,SUMIFS('ABP REC Calc'!N$75:N$138,'ABP REC Calc'!$C$75:$C$138,'ABP REC Spend'!$D59,'ABP REC Calc'!$B$75:$B$138,'ABP REC Spend'!$E59)*$C59,
IF(AND(P59&gt;0,(Q$4-$F59)=(1+$B59)),((P59/$C59)-P59)/6,
(IF(AND((Q$4-$F59)&lt;(7+$B59),(Q$4-$F59)&gt;1),P59,0))))</f>
        <v>0</v>
      </c>
      <c r="R59" s="246">
        <f>IF(R$4=$F59+$B59,SUMIFS('ABP REC Calc'!O$75:O$138,'ABP REC Calc'!$C$75:$C$138,'ABP REC Spend'!$D59,'ABP REC Calc'!$B$75:$B$138,'ABP REC Spend'!$E59)*$C59,
IF(AND(Q59&gt;0,(R$4-$F59)=(1+$B59)),((Q59/$C59)-Q59)/6,
(IF(AND((R$4-$F59)&lt;(7+$B59),(R$4-$F59)&gt;1),Q59,0))))</f>
        <v>4232688.2847310891</v>
      </c>
      <c r="S59" s="246">
        <f>IF(S$4=$F59+$B59,SUMIFS('ABP REC Calc'!P$75:P$138,'ABP REC Calc'!$C$75:$C$138,'ABP REC Spend'!$D59,'ABP REC Calc'!$B$75:$B$138,'ABP REC Spend'!$E59)*$C59,
IF(AND(R59&gt;0,(S$4-$F59)=(1+$B59)),((R59/$C59)-R59)/6,
(IF(AND((S$4-$F59)&lt;(7+$B59),(S$4-$F59)&gt;1),R59,0))))</f>
        <v>3997538.9355793619</v>
      </c>
      <c r="T59" s="246">
        <f>IF(T$4=$F59+$B59,SUMIFS('ABP REC Calc'!Q$75:Q$138,'ABP REC Calc'!$C$75:$C$138,'ABP REC Spend'!$D59,'ABP REC Calc'!$B$75:$B$138,'ABP REC Spend'!$E59)*$C59,
IF(AND(S59&gt;0,(T$4-$F59)=(1+$B59)),((S59/$C59)-S59)/6,
(IF(AND((T$4-$F59)&lt;(7+$B59),(T$4-$F59)&gt;1),S59,0))))</f>
        <v>3997538.9355793619</v>
      </c>
      <c r="U59" s="246">
        <f>IF(U$4=$F59+$B59,SUMIFS('ABP REC Calc'!R$75:R$138,'ABP REC Calc'!$C$75:$C$138,'ABP REC Spend'!$D59,'ABP REC Calc'!$B$75:$B$138,'ABP REC Spend'!$E59)*$C59,
IF(AND(T59&gt;0,(U$4-$F59)=(1+$B59)),((T59/$C59)-T59)/6,
(IF(AND((U$4-$F59)&lt;(7+$B59),(U$4-$F59)&gt;1),T59,0))))</f>
        <v>3997538.9355793619</v>
      </c>
      <c r="V59" s="246">
        <f>IF(V$4=$F59+$B59,SUMIFS('ABP REC Calc'!S$75:S$138,'ABP REC Calc'!$C$75:$C$138,'ABP REC Spend'!$D59,'ABP REC Calc'!$B$75:$B$138,'ABP REC Spend'!$E59)*$C59,
IF(AND(U59&gt;0,(V$4-$F59)=(1+$B59)),((U59/$C59)-U59)/6,
(IF(AND((V$4-$F59)&lt;(7+$B59),(V$4-$F59)&gt;1),U59,0))))</f>
        <v>3997538.9355793619</v>
      </c>
      <c r="W59" s="246">
        <f>IF(W$4=$F59+$B59,SUMIFS('ABP REC Calc'!T$75:T$138,'ABP REC Calc'!$C$75:$C$138,'ABP REC Spend'!$D59,'ABP REC Calc'!$B$75:$B$138,'ABP REC Spend'!$E59)*$C59,
IF(AND(V59&gt;0,(W$4-$F59)=(1+$B59)),((V59/$C59)-V59)/6,
(IF(AND((W$4-$F59)&lt;(7+$B59),(W$4-$F59)&gt;1),V59,0))))</f>
        <v>3997538.9355793619</v>
      </c>
      <c r="X59" s="246">
        <f>IF(X$4=$F59+$B59,SUMIFS('ABP REC Calc'!U$75:U$138,'ABP REC Calc'!$C$75:$C$138,'ABP REC Spend'!$D59,'ABP REC Calc'!$B$75:$B$138,'ABP REC Spend'!$E59)*$C59,
IF(AND(W59&gt;0,(X$4-$F59)=(1+$B59)),((W59/$C59)-W59)/6,
(IF(AND((X$4-$F59)&lt;(7+$B59),(X$4-$F59)&gt;1),W59,0))))</f>
        <v>3997538.9355793619</v>
      </c>
      <c r="Y59" s="246">
        <f>IF(Y$4=$F59+$B59,SUMIFS('ABP REC Calc'!V$75:V$138,'ABP REC Calc'!$C$75:$C$138,'ABP REC Spend'!$D59,'ABP REC Calc'!$B$75:$B$138,'ABP REC Spend'!$E59)*$C59,
IF(AND(X59&gt;0,(Y$4-$F59)=(1+$B59)),((X59/$C59)-X59)/6,
(IF(AND((Y$4-$F59)&lt;(7+$B59),(Y$4-$F59)&gt;1),X59,0))))</f>
        <v>0</v>
      </c>
      <c r="Z59" s="246">
        <f>IF(Z$4=$F59+$B59,SUMIFS('ABP REC Calc'!W$75:W$138,'ABP REC Calc'!$C$75:$C$138,'ABP REC Spend'!$D59,'ABP REC Calc'!$B$75:$B$138,'ABP REC Spend'!$E59)*$C59,
IF(AND(Y59&gt;0,(Z$4-$F59)=(1+$B59)),((Y59/$C59)-Y59)/6,
(IF(AND((Z$4-$F59)&lt;(7+$B59),(Z$4-$F59)&gt;1),Y59,0))))</f>
        <v>0</v>
      </c>
      <c r="AA59" s="246">
        <f>IF(AA$4=$F59+$B59,SUMIFS('ABP REC Calc'!X$75:X$138,'ABP REC Calc'!$C$75:$C$138,'ABP REC Spend'!$D59,'ABP REC Calc'!$B$75:$B$138,'ABP REC Spend'!$E59)*$C59,
IF(AND(Z59&gt;0,(AA$4-$F59)=(1+$B59)),((Z59/$C59)-Z59)/6,
(IF(AND((AA$4-$F59)&lt;(7+$B59),(AA$4-$F59)&gt;1),Z59,0))))</f>
        <v>0</v>
      </c>
      <c r="AB59" s="246">
        <f>IF(AB$4=$F59+$B59,SUMIFS('ABP REC Calc'!Y$75:Y$138,'ABP REC Calc'!$C$75:$C$138,'ABP REC Spend'!$D59,'ABP REC Calc'!$B$75:$B$138,'ABP REC Spend'!$E59)*$C59,
IF(AND(AA59&gt;0,(AB$4-$F59)=(1+$B59)),((AA59/$C59)-AA59)/6,
(IF(AND((AB$4-$F59)&lt;(7+$B59),(AB$4-$F59)&gt;1),AA59,0))))</f>
        <v>0</v>
      </c>
      <c r="AC59" s="246">
        <f>IF(AC$4=$F59+$B59,SUMIFS('ABP REC Calc'!Z$75:Z$138,'ABP REC Calc'!$C$75:$C$138,'ABP REC Spend'!$D59,'ABP REC Calc'!$B$75:$B$138,'ABP REC Spend'!$E59)*$C59,
IF(AND(AB59&gt;0,(AC$4-$F59)=(1+$B59)),((AB59/$C59)-AB59)/6,
(IF(AND((AC$4-$F59)&lt;(7+$B59),(AC$4-$F59)&gt;1),AB59,0))))</f>
        <v>0</v>
      </c>
      <c r="AD59" s="246">
        <f>IF(AD$4=$F59+$B59,SUMIFS('ABP REC Calc'!AA$75:AA$138,'ABP REC Calc'!$C$75:$C$138,'ABP REC Spend'!$D59,'ABP REC Calc'!$B$75:$B$138,'ABP REC Spend'!$E59)*$C59,
IF(AND(AC59&gt;0,(AD$4-$F59)=(1+$B59)),((AC59/$C59)-AC59)/6,
(IF(AND((AD$4-$F59)&lt;(7+$B59),(AD$4-$F59)&gt;1),AC59,0))))</f>
        <v>0</v>
      </c>
      <c r="AE59" s="246">
        <f>IF(AE$4=$F59+$B59,SUMIFS('ABP REC Calc'!AB$75:AB$138,'ABP REC Calc'!$C$75:$C$138,'ABP REC Spend'!$D59,'ABP REC Calc'!$B$75:$B$138,'ABP REC Spend'!$E59)*$C59,
IF(AND(AD59&gt;0,(AE$4-$F59)=(1+$B59)),((AD59/$C59)-AD59)/6,
(IF(AND((AE$4-$F59)&lt;(7+$B59),(AE$4-$F59)&gt;1),AD59,0))))</f>
        <v>0</v>
      </c>
      <c r="AF59" s="246">
        <f>IF(AF$4=$F59+$B59,SUMIFS('ABP REC Calc'!AC$75:AC$138,'ABP REC Calc'!$C$75:$C$138,'ABP REC Spend'!$D59,'ABP REC Calc'!$B$75:$B$138,'ABP REC Spend'!$E59)*$C59,
IF(AND(AE59&gt;0,(AF$4-$F59)=(1+$B59)),((AE59/$C59)-AE59)/6,
(IF(AND((AF$4-$F59)&lt;(7+$B59),(AF$4-$F59)&gt;1),AE59,0))))</f>
        <v>0</v>
      </c>
      <c r="AG59" s="246">
        <f>IF(AG$4=$F59+$B59,SUMIFS('ABP REC Calc'!#REF!,'ABP REC Calc'!$C$75:$C$138,'ABP REC Spend'!$D59,'ABP REC Calc'!$B$75:$B$138,'ABP REC Spend'!$E59)*$C59,
IF(AND(AF59&gt;0,(AG$4-$F59)=(1+$B59)),((AF59/$C59)-AF59)/6,
(IF(AND((AG$4-$F59)&lt;(7+$B59),(AG$4-$F59)&gt;1),AF59,0))))</f>
        <v>0</v>
      </c>
    </row>
    <row r="60" spans="2:33" ht="14.45" customHeight="1">
      <c r="B60" s="64">
        <v>1</v>
      </c>
      <c r="C60" s="64">
        <v>0.15</v>
      </c>
      <c r="D60" s="234" t="s">
        <v>207</v>
      </c>
      <c r="E60" s="231" t="s">
        <v>230</v>
      </c>
      <c r="F60" s="231">
        <f t="shared" si="3"/>
        <v>2033</v>
      </c>
      <c r="G60" s="231"/>
      <c r="H60" s="239" t="s">
        <v>31</v>
      </c>
      <c r="I60" s="247">
        <v>0</v>
      </c>
      <c r="J60" s="246">
        <f>IF(J$4=$F60+$B60,SUMIFS('ABP REC Calc'!G$75:G$138,'ABP REC Calc'!$C$75:$C$138,'ABP REC Spend'!$D60,'ABP REC Calc'!$B$75:$B$138,'ABP REC Spend'!$E60)*$C60,
IF(AND(I60&gt;0,(J$4-$F60)=(1+$B60)),((I60/$C60)-I60)/6,
(IF(AND((J$4-$F60)&lt;(7+$B60),(J$4-$F60)&gt;1),I60,0))))</f>
        <v>0</v>
      </c>
      <c r="K60" s="246">
        <f>IF(K$4=$F60+$B60,SUMIFS('ABP REC Calc'!H$75:H$138,'ABP REC Calc'!$C$75:$C$138,'ABP REC Spend'!$D60,'ABP REC Calc'!$B$75:$B$138,'ABP REC Spend'!$E60)*$C60,
IF(AND(J60&gt;0,(K$4-$F60)=(1+$B60)),((J60/$C60)-J60)/6,
(IF(AND((K$4-$F60)&lt;(7+$B60),(K$4-$F60)&gt;1),J60,0))))</f>
        <v>0</v>
      </c>
      <c r="L60" s="246">
        <f>IF(L$4=$F60+$B60,SUMIFS('ABP REC Calc'!I$75:I$138,'ABP REC Calc'!$C$75:$C$138,'ABP REC Spend'!$D60,'ABP REC Calc'!$B$75:$B$138,'ABP REC Spend'!$E60)*$C60,
IF(AND(K60&gt;0,(L$4-$F60)=(1+$B60)),((K60/$C60)-K60)/6,
(IF(AND((L$4-$F60)&lt;(7+$B60),(L$4-$F60)&gt;1),K60,0))))</f>
        <v>0</v>
      </c>
      <c r="M60" s="246">
        <f>IF(M$4=$F60+$B60,SUMIFS('ABP REC Calc'!J$75:J$138,'ABP REC Calc'!$C$75:$C$138,'ABP REC Spend'!$D60,'ABP REC Calc'!$B$75:$B$138,'ABP REC Spend'!$E60)*$C60,
IF(AND(L60&gt;0,(M$4-$F60)=(1+$B60)),((L60/$C60)-L60)/6,
(IF(AND((M$4-$F60)&lt;(7+$B60),(M$4-$F60)&gt;1),L60,0))))</f>
        <v>0</v>
      </c>
      <c r="N60" s="246">
        <f>IF(N$4=$F60+$B60,SUMIFS('ABP REC Calc'!K$75:K$138,'ABP REC Calc'!$C$75:$C$138,'ABP REC Spend'!$D60,'ABP REC Calc'!$B$75:$B$138,'ABP REC Spend'!$E60)*$C60,
IF(AND(M60&gt;0,(N$4-$F60)=(1+$B60)),((M60/$C60)-M60)/6,
(IF(AND((N$4-$F60)&lt;(7+$B60),(N$4-$F60)&gt;1),M60,0))))</f>
        <v>0</v>
      </c>
      <c r="O60" s="246">
        <f>IF(O$4=$F60+$B60,SUMIFS('ABP REC Calc'!L$75:L$138,'ABP REC Calc'!$C$75:$C$138,'ABP REC Spend'!$D60,'ABP REC Calc'!$B$75:$B$138,'ABP REC Spend'!$E60)*$C60,
IF(AND(N60&gt;0,(O$4-$F60)=(1+$B60)),((N60/$C60)-N60)/6,
(IF(AND((O$4-$F60)&lt;(7+$B60),(O$4-$F60)&gt;1),N60,0))))</f>
        <v>0</v>
      </c>
      <c r="P60" s="246">
        <f>IF(P$4=$F60+$B60,SUMIFS('ABP REC Calc'!M$75:M$138,'ABP REC Calc'!$C$75:$C$138,'ABP REC Spend'!$D60,'ABP REC Calc'!$B$75:$B$138,'ABP REC Spend'!$E60)*$C60,
IF(AND(O60&gt;0,(P$4-$F60)=(1+$B60)),((O60/$C60)-O60)/6,
(IF(AND((P$4-$F60)&lt;(7+$B60),(P$4-$F60)&gt;1),O60,0))))</f>
        <v>0</v>
      </c>
      <c r="Q60" s="246">
        <f>IF(Q$4=$F60+$B60,SUMIFS('ABP REC Calc'!N$75:N$138,'ABP REC Calc'!$C$75:$C$138,'ABP REC Spend'!$D60,'ABP REC Calc'!$B$75:$B$138,'ABP REC Spend'!$E60)*$C60,
IF(AND(P60&gt;0,(Q$4-$F60)=(1+$B60)),((P60/$C60)-P60)/6,
(IF(AND((Q$4-$F60)&lt;(7+$B60),(Q$4-$F60)&gt;1),P60,0))))</f>
        <v>0</v>
      </c>
      <c r="R60" s="246">
        <f>IF(R$4=$F60+$B60,SUMIFS('ABP REC Calc'!O$75:O$138,'ABP REC Calc'!$C$75:$C$138,'ABP REC Spend'!$D60,'ABP REC Calc'!$B$75:$B$138,'ABP REC Spend'!$E60)*$C60,
IF(AND(Q60&gt;0,(R$4-$F60)=(1+$B60)),((Q60/$C60)-Q60)/6,
(IF(AND((R$4-$F60)&lt;(7+$B60),(R$4-$F60)&gt;1),Q60,0))))</f>
        <v>0</v>
      </c>
      <c r="S60" s="246">
        <f>IF(S$4=$F60+$B60,SUMIFS('ABP REC Calc'!P$75:P$138,'ABP REC Calc'!$C$75:$C$138,'ABP REC Spend'!$D60,'ABP REC Calc'!$B$75:$B$138,'ABP REC Spend'!$E60)*$C60,
IF(AND(R60&gt;0,(S$4-$F60)=(1+$B60)),((R60/$C60)-R60)/6,
(IF(AND((S$4-$F60)&lt;(7+$B60),(S$4-$F60)&gt;1),R60,0))))</f>
        <v>2031690.3766709229</v>
      </c>
      <c r="T60" s="246">
        <f>IF(T$4=$F60+$B60,SUMIFS('ABP REC Calc'!Q$75:Q$138,'ABP REC Calc'!$C$75:$C$138,'ABP REC Spend'!$D60,'ABP REC Calc'!$B$75:$B$138,'ABP REC Spend'!$E60)*$C60,
IF(AND(S60&gt;0,(T$4-$F60)=(1+$B60)),((S60/$C60)-S60)/6,
(IF(AND((T$4-$F60)&lt;(7+$B60),(T$4-$F60)&gt;1),S60,0))))</f>
        <v>1918818.6890780937</v>
      </c>
      <c r="U60" s="246">
        <f>IF(U$4=$F60+$B60,SUMIFS('ABP REC Calc'!R$75:R$138,'ABP REC Calc'!$C$75:$C$138,'ABP REC Spend'!$D60,'ABP REC Calc'!$B$75:$B$138,'ABP REC Spend'!$E60)*$C60,
IF(AND(T60&gt;0,(U$4-$F60)=(1+$B60)),((T60/$C60)-T60)/6,
(IF(AND((U$4-$F60)&lt;(7+$B60),(U$4-$F60)&gt;1),T60,0))))</f>
        <v>1918818.6890780937</v>
      </c>
      <c r="V60" s="246">
        <f>IF(V$4=$F60+$B60,SUMIFS('ABP REC Calc'!S$75:S$138,'ABP REC Calc'!$C$75:$C$138,'ABP REC Spend'!$D60,'ABP REC Calc'!$B$75:$B$138,'ABP REC Spend'!$E60)*$C60,
IF(AND(U60&gt;0,(V$4-$F60)=(1+$B60)),((U60/$C60)-U60)/6,
(IF(AND((V$4-$F60)&lt;(7+$B60),(V$4-$F60)&gt;1),U60,0))))</f>
        <v>1918818.6890780937</v>
      </c>
      <c r="W60" s="246">
        <f>IF(W$4=$F60+$B60,SUMIFS('ABP REC Calc'!T$75:T$138,'ABP REC Calc'!$C$75:$C$138,'ABP REC Spend'!$D60,'ABP REC Calc'!$B$75:$B$138,'ABP REC Spend'!$E60)*$C60,
IF(AND(V60&gt;0,(W$4-$F60)=(1+$B60)),((V60/$C60)-V60)/6,
(IF(AND((W$4-$F60)&lt;(7+$B60),(W$4-$F60)&gt;1),V60,0))))</f>
        <v>1918818.6890780937</v>
      </c>
      <c r="X60" s="246">
        <f>IF(X$4=$F60+$B60,SUMIFS('ABP REC Calc'!U$75:U$138,'ABP REC Calc'!$C$75:$C$138,'ABP REC Spend'!$D60,'ABP REC Calc'!$B$75:$B$138,'ABP REC Spend'!$E60)*$C60,
IF(AND(W60&gt;0,(X$4-$F60)=(1+$B60)),((W60/$C60)-W60)/6,
(IF(AND((X$4-$F60)&lt;(7+$B60),(X$4-$F60)&gt;1),W60,0))))</f>
        <v>1918818.6890780937</v>
      </c>
      <c r="Y60" s="246">
        <f>IF(Y$4=$F60+$B60,SUMIFS('ABP REC Calc'!V$75:V$138,'ABP REC Calc'!$C$75:$C$138,'ABP REC Spend'!$D60,'ABP REC Calc'!$B$75:$B$138,'ABP REC Spend'!$E60)*$C60,
IF(AND(X60&gt;0,(Y$4-$F60)=(1+$B60)),((X60/$C60)-X60)/6,
(IF(AND((Y$4-$F60)&lt;(7+$B60),(Y$4-$F60)&gt;1),X60,0))))</f>
        <v>1918818.6890780937</v>
      </c>
      <c r="Z60" s="246">
        <f>IF(Z$4=$F60+$B60,SUMIFS('ABP REC Calc'!W$75:W$138,'ABP REC Calc'!$C$75:$C$138,'ABP REC Spend'!$D60,'ABP REC Calc'!$B$75:$B$138,'ABP REC Spend'!$E60)*$C60,
IF(AND(Y60&gt;0,(Z$4-$F60)=(1+$B60)),((Y60/$C60)-Y60)/6,
(IF(AND((Z$4-$F60)&lt;(7+$B60),(Z$4-$F60)&gt;1),Y60,0))))</f>
        <v>0</v>
      </c>
      <c r="AA60" s="246">
        <f>IF(AA$4=$F60+$B60,SUMIFS('ABP REC Calc'!X$75:X$138,'ABP REC Calc'!$C$75:$C$138,'ABP REC Spend'!$D60,'ABP REC Calc'!$B$75:$B$138,'ABP REC Spend'!$E60)*$C60,
IF(AND(Z60&gt;0,(AA$4-$F60)=(1+$B60)),((Z60/$C60)-Z60)/6,
(IF(AND((AA$4-$F60)&lt;(7+$B60),(AA$4-$F60)&gt;1),Z60,0))))</f>
        <v>0</v>
      </c>
      <c r="AB60" s="246">
        <f>IF(AB$4=$F60+$B60,SUMIFS('ABP REC Calc'!Y$75:Y$138,'ABP REC Calc'!$C$75:$C$138,'ABP REC Spend'!$D60,'ABP REC Calc'!$B$75:$B$138,'ABP REC Spend'!$E60)*$C60,
IF(AND(AA60&gt;0,(AB$4-$F60)=(1+$B60)),((AA60/$C60)-AA60)/6,
(IF(AND((AB$4-$F60)&lt;(7+$B60),(AB$4-$F60)&gt;1),AA60,0))))</f>
        <v>0</v>
      </c>
      <c r="AC60" s="246">
        <f>IF(AC$4=$F60+$B60,SUMIFS('ABP REC Calc'!Z$75:Z$138,'ABP REC Calc'!$C$75:$C$138,'ABP REC Spend'!$D60,'ABP REC Calc'!$B$75:$B$138,'ABP REC Spend'!$E60)*$C60,
IF(AND(AB60&gt;0,(AC$4-$F60)=(1+$B60)),((AB60/$C60)-AB60)/6,
(IF(AND((AC$4-$F60)&lt;(7+$B60),(AC$4-$F60)&gt;1),AB60,0))))</f>
        <v>0</v>
      </c>
      <c r="AD60" s="246">
        <f>IF(AD$4=$F60+$B60,SUMIFS('ABP REC Calc'!AA$75:AA$138,'ABP REC Calc'!$C$75:$C$138,'ABP REC Spend'!$D60,'ABP REC Calc'!$B$75:$B$138,'ABP REC Spend'!$E60)*$C60,
IF(AND(AC60&gt;0,(AD$4-$F60)=(1+$B60)),((AC60/$C60)-AC60)/6,
(IF(AND((AD$4-$F60)&lt;(7+$B60),(AD$4-$F60)&gt;1),AC60,0))))</f>
        <v>0</v>
      </c>
      <c r="AE60" s="246">
        <f>IF(AE$4=$F60+$B60,SUMIFS('ABP REC Calc'!AB$75:AB$138,'ABP REC Calc'!$C$75:$C$138,'ABP REC Spend'!$D60,'ABP REC Calc'!$B$75:$B$138,'ABP REC Spend'!$E60)*$C60,
IF(AND(AD60&gt;0,(AE$4-$F60)=(1+$B60)),((AD60/$C60)-AD60)/6,
(IF(AND((AE$4-$F60)&lt;(7+$B60),(AE$4-$F60)&gt;1),AD60,0))))</f>
        <v>0</v>
      </c>
      <c r="AF60" s="246">
        <f>IF(AF$4=$F60+$B60,SUMIFS('ABP REC Calc'!AC$75:AC$138,'ABP REC Calc'!$C$75:$C$138,'ABP REC Spend'!$D60,'ABP REC Calc'!$B$75:$B$138,'ABP REC Spend'!$E60)*$C60,
IF(AND(AE60&gt;0,(AF$4-$F60)=(1+$B60)),((AE60/$C60)-AE60)/6,
(IF(AND((AF$4-$F60)&lt;(7+$B60),(AF$4-$F60)&gt;1),AE60,0))))</f>
        <v>0</v>
      </c>
      <c r="AG60" s="246">
        <f>IF(AG$4=$F60+$B60,SUMIFS('ABP REC Calc'!#REF!,'ABP REC Calc'!$C$75:$C$138,'ABP REC Spend'!$D60,'ABP REC Calc'!$B$75:$B$138,'ABP REC Spend'!$E60)*$C60,
IF(AND(AF60&gt;0,(AG$4-$F60)=(1+$B60)),((AF60/$C60)-AF60)/6,
(IF(AND((AG$4-$F60)&lt;(7+$B60),(AG$4-$F60)&gt;1),AF60,0))))</f>
        <v>0</v>
      </c>
    </row>
    <row r="61" spans="2:33" ht="14.45" customHeight="1">
      <c r="B61" s="64">
        <v>1</v>
      </c>
      <c r="C61" s="64">
        <v>0.15</v>
      </c>
      <c r="D61" s="234" t="s">
        <v>207</v>
      </c>
      <c r="E61" s="231" t="s">
        <v>230</v>
      </c>
      <c r="F61" s="231">
        <f t="shared" si="3"/>
        <v>2034</v>
      </c>
      <c r="G61" s="231"/>
      <c r="H61" s="239" t="s">
        <v>32</v>
      </c>
      <c r="I61" s="247">
        <v>0</v>
      </c>
      <c r="J61" s="246">
        <f>IF(J$4=$F61+$B61,SUMIFS('ABP REC Calc'!G$75:G$138,'ABP REC Calc'!$C$75:$C$138,'ABP REC Spend'!$D61,'ABP REC Calc'!$B$75:$B$138,'ABP REC Spend'!$E61)*$C61,
IF(AND(I61&gt;0,(J$4-$F61)=(1+$B61)),((I61/$C61)-I61)/6,
(IF(AND((J$4-$F61)&lt;(7+$B61),(J$4-$F61)&gt;1),I61,0))))</f>
        <v>0</v>
      </c>
      <c r="K61" s="246">
        <f>IF(K$4=$F61+$B61,SUMIFS('ABP REC Calc'!H$75:H$138,'ABP REC Calc'!$C$75:$C$138,'ABP REC Spend'!$D61,'ABP REC Calc'!$B$75:$B$138,'ABP REC Spend'!$E61)*$C61,
IF(AND(J61&gt;0,(K$4-$F61)=(1+$B61)),((J61/$C61)-J61)/6,
(IF(AND((K$4-$F61)&lt;(7+$B61),(K$4-$F61)&gt;1),J61,0))))</f>
        <v>0</v>
      </c>
      <c r="L61" s="246">
        <f>IF(L$4=$F61+$B61,SUMIFS('ABP REC Calc'!I$75:I$138,'ABP REC Calc'!$C$75:$C$138,'ABP REC Spend'!$D61,'ABP REC Calc'!$B$75:$B$138,'ABP REC Spend'!$E61)*$C61,
IF(AND(K61&gt;0,(L$4-$F61)=(1+$B61)),((K61/$C61)-K61)/6,
(IF(AND((L$4-$F61)&lt;(7+$B61),(L$4-$F61)&gt;1),K61,0))))</f>
        <v>0</v>
      </c>
      <c r="M61" s="246">
        <f>IF(M$4=$F61+$B61,SUMIFS('ABP REC Calc'!J$75:J$138,'ABP REC Calc'!$C$75:$C$138,'ABP REC Spend'!$D61,'ABP REC Calc'!$B$75:$B$138,'ABP REC Spend'!$E61)*$C61,
IF(AND(L61&gt;0,(M$4-$F61)=(1+$B61)),((L61/$C61)-L61)/6,
(IF(AND((M$4-$F61)&lt;(7+$B61),(M$4-$F61)&gt;1),L61,0))))</f>
        <v>0</v>
      </c>
      <c r="N61" s="246">
        <f>IF(N$4=$F61+$B61,SUMIFS('ABP REC Calc'!K$75:K$138,'ABP REC Calc'!$C$75:$C$138,'ABP REC Spend'!$D61,'ABP REC Calc'!$B$75:$B$138,'ABP REC Spend'!$E61)*$C61,
IF(AND(M61&gt;0,(N$4-$F61)=(1+$B61)),((M61/$C61)-M61)/6,
(IF(AND((N$4-$F61)&lt;(7+$B61),(N$4-$F61)&gt;1),M61,0))))</f>
        <v>0</v>
      </c>
      <c r="O61" s="246">
        <f>IF(O$4=$F61+$B61,SUMIFS('ABP REC Calc'!L$75:L$138,'ABP REC Calc'!$C$75:$C$138,'ABP REC Spend'!$D61,'ABP REC Calc'!$B$75:$B$138,'ABP REC Spend'!$E61)*$C61,
IF(AND(N61&gt;0,(O$4-$F61)=(1+$B61)),((N61/$C61)-N61)/6,
(IF(AND((O$4-$F61)&lt;(7+$B61),(O$4-$F61)&gt;1),N61,0))))</f>
        <v>0</v>
      </c>
      <c r="P61" s="246">
        <f>IF(P$4=$F61+$B61,SUMIFS('ABP REC Calc'!M$75:M$138,'ABP REC Calc'!$C$75:$C$138,'ABP REC Spend'!$D61,'ABP REC Calc'!$B$75:$B$138,'ABP REC Spend'!$E61)*$C61,
IF(AND(O61&gt;0,(P$4-$F61)=(1+$B61)),((O61/$C61)-O61)/6,
(IF(AND((P$4-$F61)&lt;(7+$B61),(P$4-$F61)&gt;1),O61,0))))</f>
        <v>0</v>
      </c>
      <c r="Q61" s="246">
        <f>IF(Q$4=$F61+$B61,SUMIFS('ABP REC Calc'!N$75:N$138,'ABP REC Calc'!$C$75:$C$138,'ABP REC Spend'!$D61,'ABP REC Calc'!$B$75:$B$138,'ABP REC Spend'!$E61)*$C61,
IF(AND(P61&gt;0,(Q$4-$F61)=(1+$B61)),((P61/$C61)-P61)/6,
(IF(AND((Q$4-$F61)&lt;(7+$B61),(Q$4-$F61)&gt;1),P61,0))))</f>
        <v>0</v>
      </c>
      <c r="R61" s="246">
        <f>IF(R$4=$F61+$B61,SUMIFS('ABP REC Calc'!O$75:O$138,'ABP REC Calc'!$C$75:$C$138,'ABP REC Spend'!$D61,'ABP REC Calc'!$B$75:$B$138,'ABP REC Spend'!$E61)*$C61,
IF(AND(Q61&gt;0,(R$4-$F61)=(1+$B61)),((Q61/$C61)-Q61)/6,
(IF(AND((R$4-$F61)&lt;(7+$B61),(R$4-$F61)&gt;1),Q61,0))))</f>
        <v>0</v>
      </c>
      <c r="S61" s="246">
        <f>IF(S$4=$F61+$B61,SUMIFS('ABP REC Calc'!P$75:P$138,'ABP REC Calc'!$C$75:$C$138,'ABP REC Spend'!$D61,'ABP REC Calc'!$B$75:$B$138,'ABP REC Spend'!$E61)*$C61,
IF(AND(R61&gt;0,(S$4-$F61)=(1+$B61)),((R61/$C61)-R61)/6,
(IF(AND((S$4-$F61)&lt;(7+$B61),(S$4-$F61)&gt;1),R61,0))))</f>
        <v>0</v>
      </c>
      <c r="T61" s="246">
        <f>IF(T$4=$F61+$B61,SUMIFS('ABP REC Calc'!Q$75:Q$138,'ABP REC Calc'!$C$75:$C$138,'ABP REC Spend'!$D61,'ABP REC Calc'!$B$75:$B$138,'ABP REC Spend'!$E61)*$C61,
IF(AND(S61&gt;0,(T$4-$F61)=(1+$B61)),((S61/$C61)-S61)/6,
(IF(AND((T$4-$F61)&lt;(7+$B61),(T$4-$F61)&gt;1),S61,0))))</f>
        <v>1950422.7616040856</v>
      </c>
      <c r="U61" s="246">
        <f>IF(U$4=$F61+$B61,SUMIFS('ABP REC Calc'!R$75:R$138,'ABP REC Calc'!$C$75:$C$138,'ABP REC Spend'!$D61,'ABP REC Calc'!$B$75:$B$138,'ABP REC Spend'!$E61)*$C61,
IF(AND(T61&gt;0,(U$4-$F61)=(1+$B61)),((T61/$C61)-T61)/6,
(IF(AND((U$4-$F61)&lt;(7+$B61),(U$4-$F61)&gt;1),T61,0))))</f>
        <v>1842065.9415149698</v>
      </c>
      <c r="V61" s="246">
        <f>IF(V$4=$F61+$B61,SUMIFS('ABP REC Calc'!S$75:S$138,'ABP REC Calc'!$C$75:$C$138,'ABP REC Spend'!$D61,'ABP REC Calc'!$B$75:$B$138,'ABP REC Spend'!$E61)*$C61,
IF(AND(U61&gt;0,(V$4-$F61)=(1+$B61)),((U61/$C61)-U61)/6,
(IF(AND((V$4-$F61)&lt;(7+$B61),(V$4-$F61)&gt;1),U61,0))))</f>
        <v>1842065.9415149698</v>
      </c>
      <c r="W61" s="246">
        <f>IF(W$4=$F61+$B61,SUMIFS('ABP REC Calc'!T$75:T$138,'ABP REC Calc'!$C$75:$C$138,'ABP REC Spend'!$D61,'ABP REC Calc'!$B$75:$B$138,'ABP REC Spend'!$E61)*$C61,
IF(AND(V61&gt;0,(W$4-$F61)=(1+$B61)),((V61/$C61)-V61)/6,
(IF(AND((W$4-$F61)&lt;(7+$B61),(W$4-$F61)&gt;1),V61,0))))</f>
        <v>1842065.9415149698</v>
      </c>
      <c r="X61" s="246">
        <f>IF(X$4=$F61+$B61,SUMIFS('ABP REC Calc'!U$75:U$138,'ABP REC Calc'!$C$75:$C$138,'ABP REC Spend'!$D61,'ABP REC Calc'!$B$75:$B$138,'ABP REC Spend'!$E61)*$C61,
IF(AND(W61&gt;0,(X$4-$F61)=(1+$B61)),((W61/$C61)-W61)/6,
(IF(AND((X$4-$F61)&lt;(7+$B61),(X$4-$F61)&gt;1),W61,0))))</f>
        <v>1842065.9415149698</v>
      </c>
      <c r="Y61" s="246">
        <f>IF(Y$4=$F61+$B61,SUMIFS('ABP REC Calc'!V$75:V$138,'ABP REC Calc'!$C$75:$C$138,'ABP REC Spend'!$D61,'ABP REC Calc'!$B$75:$B$138,'ABP REC Spend'!$E61)*$C61,
IF(AND(X61&gt;0,(Y$4-$F61)=(1+$B61)),((X61/$C61)-X61)/6,
(IF(AND((Y$4-$F61)&lt;(7+$B61),(Y$4-$F61)&gt;1),X61,0))))</f>
        <v>1842065.9415149698</v>
      </c>
      <c r="Z61" s="246">
        <f>IF(Z$4=$F61+$B61,SUMIFS('ABP REC Calc'!W$75:W$138,'ABP REC Calc'!$C$75:$C$138,'ABP REC Spend'!$D61,'ABP REC Calc'!$B$75:$B$138,'ABP REC Spend'!$E61)*$C61,
IF(AND(Y61&gt;0,(Z$4-$F61)=(1+$B61)),((Y61/$C61)-Y61)/6,
(IF(AND((Z$4-$F61)&lt;(7+$B61),(Z$4-$F61)&gt;1),Y61,0))))</f>
        <v>1842065.9415149698</v>
      </c>
      <c r="AA61" s="246">
        <f>IF(AA$4=$F61+$B61,SUMIFS('ABP REC Calc'!X$75:X$138,'ABP REC Calc'!$C$75:$C$138,'ABP REC Spend'!$D61,'ABP REC Calc'!$B$75:$B$138,'ABP REC Spend'!$E61)*$C61,
IF(AND(Z61&gt;0,(AA$4-$F61)=(1+$B61)),((Z61/$C61)-Z61)/6,
(IF(AND((AA$4-$F61)&lt;(7+$B61),(AA$4-$F61)&gt;1),Z61,0))))</f>
        <v>0</v>
      </c>
      <c r="AB61" s="246">
        <f>IF(AB$4=$F61+$B61,SUMIFS('ABP REC Calc'!Y$75:Y$138,'ABP REC Calc'!$C$75:$C$138,'ABP REC Spend'!$D61,'ABP REC Calc'!$B$75:$B$138,'ABP REC Spend'!$E61)*$C61,
IF(AND(AA61&gt;0,(AB$4-$F61)=(1+$B61)),((AA61/$C61)-AA61)/6,
(IF(AND((AB$4-$F61)&lt;(7+$B61),(AB$4-$F61)&gt;1),AA61,0))))</f>
        <v>0</v>
      </c>
      <c r="AC61" s="246">
        <f>IF(AC$4=$F61+$B61,SUMIFS('ABP REC Calc'!Z$75:Z$138,'ABP REC Calc'!$C$75:$C$138,'ABP REC Spend'!$D61,'ABP REC Calc'!$B$75:$B$138,'ABP REC Spend'!$E61)*$C61,
IF(AND(AB61&gt;0,(AC$4-$F61)=(1+$B61)),((AB61/$C61)-AB61)/6,
(IF(AND((AC$4-$F61)&lt;(7+$B61),(AC$4-$F61)&gt;1),AB61,0))))</f>
        <v>0</v>
      </c>
      <c r="AD61" s="246">
        <f>IF(AD$4=$F61+$B61,SUMIFS('ABP REC Calc'!AA$75:AA$138,'ABP REC Calc'!$C$75:$C$138,'ABP REC Spend'!$D61,'ABP REC Calc'!$B$75:$B$138,'ABP REC Spend'!$E61)*$C61,
IF(AND(AC61&gt;0,(AD$4-$F61)=(1+$B61)),((AC61/$C61)-AC61)/6,
(IF(AND((AD$4-$F61)&lt;(7+$B61),(AD$4-$F61)&gt;1),AC61,0))))</f>
        <v>0</v>
      </c>
      <c r="AE61" s="246">
        <f>IF(AE$4=$F61+$B61,SUMIFS('ABP REC Calc'!AB$75:AB$138,'ABP REC Calc'!$C$75:$C$138,'ABP REC Spend'!$D61,'ABP REC Calc'!$B$75:$B$138,'ABP REC Spend'!$E61)*$C61,
IF(AND(AD61&gt;0,(AE$4-$F61)=(1+$B61)),((AD61/$C61)-AD61)/6,
(IF(AND((AE$4-$F61)&lt;(7+$B61),(AE$4-$F61)&gt;1),AD61,0))))</f>
        <v>0</v>
      </c>
      <c r="AF61" s="246">
        <f>IF(AF$4=$F61+$B61,SUMIFS('ABP REC Calc'!AC$75:AC$138,'ABP REC Calc'!$C$75:$C$138,'ABP REC Spend'!$D61,'ABP REC Calc'!$B$75:$B$138,'ABP REC Spend'!$E61)*$C61,
IF(AND(AE61&gt;0,(AF$4-$F61)=(1+$B61)),((AE61/$C61)-AE61)/6,
(IF(AND((AF$4-$F61)&lt;(7+$B61),(AF$4-$F61)&gt;1),AE61,0))))</f>
        <v>0</v>
      </c>
      <c r="AG61" s="246">
        <f>IF(AG$4=$F61+$B61,SUMIFS('ABP REC Calc'!#REF!,'ABP REC Calc'!$C$75:$C$138,'ABP REC Spend'!$D61,'ABP REC Calc'!$B$75:$B$138,'ABP REC Spend'!$E61)*$C61,
IF(AND(AF61&gt;0,(AG$4-$F61)=(1+$B61)),((AF61/$C61)-AF61)/6,
(IF(AND((AG$4-$F61)&lt;(7+$B61),(AG$4-$F61)&gt;1),AF61,0))))</f>
        <v>0</v>
      </c>
    </row>
    <row r="62" spans="2:33" ht="14.45" customHeight="1">
      <c r="B62" s="64">
        <v>1</v>
      </c>
      <c r="C62" s="64">
        <v>0.15</v>
      </c>
      <c r="D62" s="234" t="s">
        <v>207</v>
      </c>
      <c r="E62" s="231" t="s">
        <v>230</v>
      </c>
      <c r="F62" s="231">
        <f t="shared" si="3"/>
        <v>2035</v>
      </c>
      <c r="G62" s="231"/>
      <c r="H62" s="239" t="s">
        <v>33</v>
      </c>
      <c r="I62" s="247">
        <v>0</v>
      </c>
      <c r="J62" s="246">
        <f>IF(J$4=$F62+$B62,SUMIFS('ABP REC Calc'!G$75:G$138,'ABP REC Calc'!$C$75:$C$138,'ABP REC Spend'!$D62,'ABP REC Calc'!$B$75:$B$138,'ABP REC Spend'!$E62)*$C62,
IF(AND(I62&gt;0,(J$4-$F62)=(1+$B62)),((I62/$C62)-I62)/6,
(IF(AND((J$4-$F62)&lt;(7+$B62),(J$4-$F62)&gt;1),I62,0))))</f>
        <v>0</v>
      </c>
      <c r="K62" s="246">
        <f>IF(K$4=$F62+$B62,SUMIFS('ABP REC Calc'!H$75:H$138,'ABP REC Calc'!$C$75:$C$138,'ABP REC Spend'!$D62,'ABP REC Calc'!$B$75:$B$138,'ABP REC Spend'!$E62)*$C62,
IF(AND(J62&gt;0,(K$4-$F62)=(1+$B62)),((J62/$C62)-J62)/6,
(IF(AND((K$4-$F62)&lt;(7+$B62),(K$4-$F62)&gt;1),J62,0))))</f>
        <v>0</v>
      </c>
      <c r="L62" s="246">
        <f>IF(L$4=$F62+$B62,SUMIFS('ABP REC Calc'!I$75:I$138,'ABP REC Calc'!$C$75:$C$138,'ABP REC Spend'!$D62,'ABP REC Calc'!$B$75:$B$138,'ABP REC Spend'!$E62)*$C62,
IF(AND(K62&gt;0,(L$4-$F62)=(1+$B62)),((K62/$C62)-K62)/6,
(IF(AND((L$4-$F62)&lt;(7+$B62),(L$4-$F62)&gt;1),K62,0))))</f>
        <v>0</v>
      </c>
      <c r="M62" s="246">
        <f>IF(M$4=$F62+$B62,SUMIFS('ABP REC Calc'!J$75:J$138,'ABP REC Calc'!$C$75:$C$138,'ABP REC Spend'!$D62,'ABP REC Calc'!$B$75:$B$138,'ABP REC Spend'!$E62)*$C62,
IF(AND(L62&gt;0,(M$4-$F62)=(1+$B62)),((L62/$C62)-L62)/6,
(IF(AND((M$4-$F62)&lt;(7+$B62),(M$4-$F62)&gt;1),L62,0))))</f>
        <v>0</v>
      </c>
      <c r="N62" s="246">
        <f>IF(N$4=$F62+$B62,SUMIFS('ABP REC Calc'!K$75:K$138,'ABP REC Calc'!$C$75:$C$138,'ABP REC Spend'!$D62,'ABP REC Calc'!$B$75:$B$138,'ABP REC Spend'!$E62)*$C62,
IF(AND(M62&gt;0,(N$4-$F62)=(1+$B62)),((M62/$C62)-M62)/6,
(IF(AND((N$4-$F62)&lt;(7+$B62),(N$4-$F62)&gt;1),M62,0))))</f>
        <v>0</v>
      </c>
      <c r="O62" s="246">
        <f>IF(O$4=$F62+$B62,SUMIFS('ABP REC Calc'!L$75:L$138,'ABP REC Calc'!$C$75:$C$138,'ABP REC Spend'!$D62,'ABP REC Calc'!$B$75:$B$138,'ABP REC Spend'!$E62)*$C62,
IF(AND(N62&gt;0,(O$4-$F62)=(1+$B62)),((N62/$C62)-N62)/6,
(IF(AND((O$4-$F62)&lt;(7+$B62),(O$4-$F62)&gt;1),N62,0))))</f>
        <v>0</v>
      </c>
      <c r="P62" s="246">
        <f>IF(P$4=$F62+$B62,SUMIFS('ABP REC Calc'!M$75:M$138,'ABP REC Calc'!$C$75:$C$138,'ABP REC Spend'!$D62,'ABP REC Calc'!$B$75:$B$138,'ABP REC Spend'!$E62)*$C62,
IF(AND(O62&gt;0,(P$4-$F62)=(1+$B62)),((O62/$C62)-O62)/6,
(IF(AND((P$4-$F62)&lt;(7+$B62),(P$4-$F62)&gt;1),O62,0))))</f>
        <v>0</v>
      </c>
      <c r="Q62" s="246">
        <f>IF(Q$4=$F62+$B62,SUMIFS('ABP REC Calc'!N$75:N$138,'ABP REC Calc'!$C$75:$C$138,'ABP REC Spend'!$D62,'ABP REC Calc'!$B$75:$B$138,'ABP REC Spend'!$E62)*$C62,
IF(AND(P62&gt;0,(Q$4-$F62)=(1+$B62)),((P62/$C62)-P62)/6,
(IF(AND((Q$4-$F62)&lt;(7+$B62),(Q$4-$F62)&gt;1),P62,0))))</f>
        <v>0</v>
      </c>
      <c r="R62" s="246">
        <f>IF(R$4=$F62+$B62,SUMIFS('ABP REC Calc'!O$75:O$138,'ABP REC Calc'!$C$75:$C$138,'ABP REC Spend'!$D62,'ABP REC Calc'!$B$75:$B$138,'ABP REC Spend'!$E62)*$C62,
IF(AND(Q62&gt;0,(R$4-$F62)=(1+$B62)),((Q62/$C62)-Q62)/6,
(IF(AND((R$4-$F62)&lt;(7+$B62),(R$4-$F62)&gt;1),Q62,0))))</f>
        <v>0</v>
      </c>
      <c r="S62" s="246">
        <f>IF(S$4=$F62+$B62,SUMIFS('ABP REC Calc'!P$75:P$138,'ABP REC Calc'!$C$75:$C$138,'ABP REC Spend'!$D62,'ABP REC Calc'!$B$75:$B$138,'ABP REC Spend'!$E62)*$C62,
IF(AND(R62&gt;0,(S$4-$F62)=(1+$B62)),((R62/$C62)-R62)/6,
(IF(AND((S$4-$F62)&lt;(7+$B62),(S$4-$F62)&gt;1),R62,0))))</f>
        <v>0</v>
      </c>
      <c r="T62" s="246">
        <f>IF(T$4=$F62+$B62,SUMIFS('ABP REC Calc'!Q$75:Q$138,'ABP REC Calc'!$C$75:$C$138,'ABP REC Spend'!$D62,'ABP REC Calc'!$B$75:$B$138,'ABP REC Spend'!$E62)*$C62,
IF(AND(S62&gt;0,(T$4-$F62)=(1+$B62)),((S62/$C62)-S62)/6,
(IF(AND((T$4-$F62)&lt;(7+$B62),(T$4-$F62)&gt;1),S62,0))))</f>
        <v>0</v>
      </c>
      <c r="U62" s="246">
        <f>IF(U$4=$F62+$B62,SUMIFS('ABP REC Calc'!R$75:R$138,'ABP REC Calc'!$C$75:$C$138,'ABP REC Spend'!$D62,'ABP REC Calc'!$B$75:$B$138,'ABP REC Spend'!$E62)*$C62,
IF(AND(T62&gt;0,(U$4-$F62)=(1+$B62)),((T62/$C62)-T62)/6,
(IF(AND((U$4-$F62)&lt;(7+$B62),(U$4-$F62)&gt;1),T62,0))))</f>
        <v>1872405.8511399219</v>
      </c>
      <c r="V62" s="246">
        <f>IF(V$4=$F62+$B62,SUMIFS('ABP REC Calc'!S$75:S$138,'ABP REC Calc'!$C$75:$C$138,'ABP REC Spend'!$D62,'ABP REC Calc'!$B$75:$B$138,'ABP REC Spend'!$E62)*$C62,
IF(AND(U62&gt;0,(V$4-$F62)=(1+$B62)),((U62/$C62)-U62)/6,
(IF(AND((V$4-$F62)&lt;(7+$B62),(V$4-$F62)&gt;1),U62,0))))</f>
        <v>1768383.3038543707</v>
      </c>
      <c r="W62" s="246">
        <f>IF(W$4=$F62+$B62,SUMIFS('ABP REC Calc'!T$75:T$138,'ABP REC Calc'!$C$75:$C$138,'ABP REC Spend'!$D62,'ABP REC Calc'!$B$75:$B$138,'ABP REC Spend'!$E62)*$C62,
IF(AND(V62&gt;0,(W$4-$F62)=(1+$B62)),((V62/$C62)-V62)/6,
(IF(AND((W$4-$F62)&lt;(7+$B62),(W$4-$F62)&gt;1),V62,0))))</f>
        <v>1768383.3038543707</v>
      </c>
      <c r="X62" s="246">
        <f>IF(X$4=$F62+$B62,SUMIFS('ABP REC Calc'!U$75:U$138,'ABP REC Calc'!$C$75:$C$138,'ABP REC Spend'!$D62,'ABP REC Calc'!$B$75:$B$138,'ABP REC Spend'!$E62)*$C62,
IF(AND(W62&gt;0,(X$4-$F62)=(1+$B62)),((W62/$C62)-W62)/6,
(IF(AND((X$4-$F62)&lt;(7+$B62),(X$4-$F62)&gt;1),W62,0))))</f>
        <v>1768383.3038543707</v>
      </c>
      <c r="Y62" s="246">
        <f>IF(Y$4=$F62+$B62,SUMIFS('ABP REC Calc'!V$75:V$138,'ABP REC Calc'!$C$75:$C$138,'ABP REC Spend'!$D62,'ABP REC Calc'!$B$75:$B$138,'ABP REC Spend'!$E62)*$C62,
IF(AND(X62&gt;0,(Y$4-$F62)=(1+$B62)),((X62/$C62)-X62)/6,
(IF(AND((Y$4-$F62)&lt;(7+$B62),(Y$4-$F62)&gt;1),X62,0))))</f>
        <v>1768383.3038543707</v>
      </c>
      <c r="Z62" s="246">
        <f>IF(Z$4=$F62+$B62,SUMIFS('ABP REC Calc'!W$75:W$138,'ABP REC Calc'!$C$75:$C$138,'ABP REC Spend'!$D62,'ABP REC Calc'!$B$75:$B$138,'ABP REC Spend'!$E62)*$C62,
IF(AND(Y62&gt;0,(Z$4-$F62)=(1+$B62)),((Y62/$C62)-Y62)/6,
(IF(AND((Z$4-$F62)&lt;(7+$B62),(Z$4-$F62)&gt;1),Y62,0))))</f>
        <v>1768383.3038543707</v>
      </c>
      <c r="AA62" s="246">
        <f>IF(AA$4=$F62+$B62,SUMIFS('ABP REC Calc'!X$75:X$138,'ABP REC Calc'!$C$75:$C$138,'ABP REC Spend'!$D62,'ABP REC Calc'!$B$75:$B$138,'ABP REC Spend'!$E62)*$C62,
IF(AND(Z62&gt;0,(AA$4-$F62)=(1+$B62)),((Z62/$C62)-Z62)/6,
(IF(AND((AA$4-$F62)&lt;(7+$B62),(AA$4-$F62)&gt;1),Z62,0))))</f>
        <v>1768383.3038543707</v>
      </c>
      <c r="AB62" s="246">
        <f>IF(AB$4=$F62+$B62,SUMIFS('ABP REC Calc'!Y$75:Y$138,'ABP REC Calc'!$C$75:$C$138,'ABP REC Spend'!$D62,'ABP REC Calc'!$B$75:$B$138,'ABP REC Spend'!$E62)*$C62,
IF(AND(AA62&gt;0,(AB$4-$F62)=(1+$B62)),((AA62/$C62)-AA62)/6,
(IF(AND((AB$4-$F62)&lt;(7+$B62),(AB$4-$F62)&gt;1),AA62,0))))</f>
        <v>0</v>
      </c>
      <c r="AC62" s="246">
        <f>IF(AC$4=$F62+$B62,SUMIFS('ABP REC Calc'!Z$75:Z$138,'ABP REC Calc'!$C$75:$C$138,'ABP REC Spend'!$D62,'ABP REC Calc'!$B$75:$B$138,'ABP REC Spend'!$E62)*$C62,
IF(AND(AB62&gt;0,(AC$4-$F62)=(1+$B62)),((AB62/$C62)-AB62)/6,
(IF(AND((AC$4-$F62)&lt;(7+$B62),(AC$4-$F62)&gt;1),AB62,0))))</f>
        <v>0</v>
      </c>
      <c r="AD62" s="246">
        <f>IF(AD$4=$F62+$B62,SUMIFS('ABP REC Calc'!AA$75:AA$138,'ABP REC Calc'!$C$75:$C$138,'ABP REC Spend'!$D62,'ABP REC Calc'!$B$75:$B$138,'ABP REC Spend'!$E62)*$C62,
IF(AND(AC62&gt;0,(AD$4-$F62)=(1+$B62)),((AC62/$C62)-AC62)/6,
(IF(AND((AD$4-$F62)&lt;(7+$B62),(AD$4-$F62)&gt;1),AC62,0))))</f>
        <v>0</v>
      </c>
      <c r="AE62" s="246">
        <f>IF(AE$4=$F62+$B62,SUMIFS('ABP REC Calc'!AB$75:AB$138,'ABP REC Calc'!$C$75:$C$138,'ABP REC Spend'!$D62,'ABP REC Calc'!$B$75:$B$138,'ABP REC Spend'!$E62)*$C62,
IF(AND(AD62&gt;0,(AE$4-$F62)=(1+$B62)),((AD62/$C62)-AD62)/6,
(IF(AND((AE$4-$F62)&lt;(7+$B62),(AE$4-$F62)&gt;1),AD62,0))))</f>
        <v>0</v>
      </c>
      <c r="AF62" s="246">
        <f>IF(AF$4=$F62+$B62,SUMIFS('ABP REC Calc'!AC$75:AC$138,'ABP REC Calc'!$C$75:$C$138,'ABP REC Spend'!$D62,'ABP REC Calc'!$B$75:$B$138,'ABP REC Spend'!$E62)*$C62,
IF(AND(AE62&gt;0,(AF$4-$F62)=(1+$B62)),((AE62/$C62)-AE62)/6,
(IF(AND((AF$4-$F62)&lt;(7+$B62),(AF$4-$F62)&gt;1),AE62,0))))</f>
        <v>0</v>
      </c>
      <c r="AG62" s="246">
        <f>IF(AG$4=$F62+$B62,SUMIFS('ABP REC Calc'!#REF!,'ABP REC Calc'!$C$75:$C$138,'ABP REC Spend'!$D62,'ABP REC Calc'!$B$75:$B$138,'ABP REC Spend'!$E62)*$C62,
IF(AND(AF62&gt;0,(AG$4-$F62)=(1+$B62)),((AF62/$C62)-AF62)/6,
(IF(AND((AG$4-$F62)&lt;(7+$B62),(AG$4-$F62)&gt;1),AF62,0))))</f>
        <v>0</v>
      </c>
    </row>
    <row r="63" spans="2:33" ht="14.45" customHeight="1">
      <c r="B63" s="64">
        <v>1</v>
      </c>
      <c r="C63" s="64">
        <v>0.15</v>
      </c>
      <c r="D63" s="234" t="s">
        <v>207</v>
      </c>
      <c r="E63" s="231" t="s">
        <v>230</v>
      </c>
      <c r="F63" s="231">
        <f t="shared" si="3"/>
        <v>2036</v>
      </c>
      <c r="G63" s="231"/>
      <c r="H63" s="239" t="s">
        <v>34</v>
      </c>
      <c r="I63" s="247">
        <v>0</v>
      </c>
      <c r="J63" s="246">
        <f>IF(J$4=$F63+$B63,SUMIFS('ABP REC Calc'!G$75:G$138,'ABP REC Calc'!$C$75:$C$138,'ABP REC Spend'!$D63,'ABP REC Calc'!$B$75:$B$138,'ABP REC Spend'!$E63)*$C63,
IF(AND(I63&gt;0,(J$4-$F63)=(1+$B63)),((I63/$C63)-I63)/6,
(IF(AND((J$4-$F63)&lt;(7+$B63),(J$4-$F63)&gt;1),I63,0))))</f>
        <v>0</v>
      </c>
      <c r="K63" s="246">
        <f>IF(K$4=$F63+$B63,SUMIFS('ABP REC Calc'!H$75:H$138,'ABP REC Calc'!$C$75:$C$138,'ABP REC Spend'!$D63,'ABP REC Calc'!$B$75:$B$138,'ABP REC Spend'!$E63)*$C63,
IF(AND(J63&gt;0,(K$4-$F63)=(1+$B63)),((J63/$C63)-J63)/6,
(IF(AND((K$4-$F63)&lt;(7+$B63),(K$4-$F63)&gt;1),J63,0))))</f>
        <v>0</v>
      </c>
      <c r="L63" s="246">
        <f>IF(L$4=$F63+$B63,SUMIFS('ABP REC Calc'!I$75:I$138,'ABP REC Calc'!$C$75:$C$138,'ABP REC Spend'!$D63,'ABP REC Calc'!$B$75:$B$138,'ABP REC Spend'!$E63)*$C63,
IF(AND(K63&gt;0,(L$4-$F63)=(1+$B63)),((K63/$C63)-K63)/6,
(IF(AND((L$4-$F63)&lt;(7+$B63),(L$4-$F63)&gt;1),K63,0))))</f>
        <v>0</v>
      </c>
      <c r="M63" s="246">
        <f>IF(M$4=$F63+$B63,SUMIFS('ABP REC Calc'!J$75:J$138,'ABP REC Calc'!$C$75:$C$138,'ABP REC Spend'!$D63,'ABP REC Calc'!$B$75:$B$138,'ABP REC Spend'!$E63)*$C63,
IF(AND(L63&gt;0,(M$4-$F63)=(1+$B63)),((L63/$C63)-L63)/6,
(IF(AND((M$4-$F63)&lt;(7+$B63),(M$4-$F63)&gt;1),L63,0))))</f>
        <v>0</v>
      </c>
      <c r="N63" s="246">
        <f>IF(N$4=$F63+$B63,SUMIFS('ABP REC Calc'!K$75:K$138,'ABP REC Calc'!$C$75:$C$138,'ABP REC Spend'!$D63,'ABP REC Calc'!$B$75:$B$138,'ABP REC Spend'!$E63)*$C63,
IF(AND(M63&gt;0,(N$4-$F63)=(1+$B63)),((M63/$C63)-M63)/6,
(IF(AND((N$4-$F63)&lt;(7+$B63),(N$4-$F63)&gt;1),M63,0))))</f>
        <v>0</v>
      </c>
      <c r="O63" s="246">
        <f>IF(O$4=$F63+$B63,SUMIFS('ABP REC Calc'!L$75:L$138,'ABP REC Calc'!$C$75:$C$138,'ABP REC Spend'!$D63,'ABP REC Calc'!$B$75:$B$138,'ABP REC Spend'!$E63)*$C63,
IF(AND(N63&gt;0,(O$4-$F63)=(1+$B63)),((N63/$C63)-N63)/6,
(IF(AND((O$4-$F63)&lt;(7+$B63),(O$4-$F63)&gt;1),N63,0))))</f>
        <v>0</v>
      </c>
      <c r="P63" s="246">
        <f>IF(P$4=$F63+$B63,SUMIFS('ABP REC Calc'!M$75:M$138,'ABP REC Calc'!$C$75:$C$138,'ABP REC Spend'!$D63,'ABP REC Calc'!$B$75:$B$138,'ABP REC Spend'!$E63)*$C63,
IF(AND(O63&gt;0,(P$4-$F63)=(1+$B63)),((O63/$C63)-O63)/6,
(IF(AND((P$4-$F63)&lt;(7+$B63),(P$4-$F63)&gt;1),O63,0))))</f>
        <v>0</v>
      </c>
      <c r="Q63" s="246">
        <f>IF(Q$4=$F63+$B63,SUMIFS('ABP REC Calc'!N$75:N$138,'ABP REC Calc'!$C$75:$C$138,'ABP REC Spend'!$D63,'ABP REC Calc'!$B$75:$B$138,'ABP REC Spend'!$E63)*$C63,
IF(AND(P63&gt;0,(Q$4-$F63)=(1+$B63)),((P63/$C63)-P63)/6,
(IF(AND((Q$4-$F63)&lt;(7+$B63),(Q$4-$F63)&gt;1),P63,0))))</f>
        <v>0</v>
      </c>
      <c r="R63" s="246">
        <f>IF(R$4=$F63+$B63,SUMIFS('ABP REC Calc'!O$75:O$138,'ABP REC Calc'!$C$75:$C$138,'ABP REC Spend'!$D63,'ABP REC Calc'!$B$75:$B$138,'ABP REC Spend'!$E63)*$C63,
IF(AND(Q63&gt;0,(R$4-$F63)=(1+$B63)),((Q63/$C63)-Q63)/6,
(IF(AND((R$4-$F63)&lt;(7+$B63),(R$4-$F63)&gt;1),Q63,0))))</f>
        <v>0</v>
      </c>
      <c r="S63" s="246">
        <f>IF(S$4=$F63+$B63,SUMIFS('ABP REC Calc'!P$75:P$138,'ABP REC Calc'!$C$75:$C$138,'ABP REC Spend'!$D63,'ABP REC Calc'!$B$75:$B$138,'ABP REC Spend'!$E63)*$C63,
IF(AND(R63&gt;0,(S$4-$F63)=(1+$B63)),((R63/$C63)-R63)/6,
(IF(AND((S$4-$F63)&lt;(7+$B63),(S$4-$F63)&gt;1),R63,0))))</f>
        <v>0</v>
      </c>
      <c r="T63" s="246">
        <f>IF(T$4=$F63+$B63,SUMIFS('ABP REC Calc'!Q$75:Q$138,'ABP REC Calc'!$C$75:$C$138,'ABP REC Spend'!$D63,'ABP REC Calc'!$B$75:$B$138,'ABP REC Spend'!$E63)*$C63,
IF(AND(S63&gt;0,(T$4-$F63)=(1+$B63)),((S63/$C63)-S63)/6,
(IF(AND((T$4-$F63)&lt;(7+$B63),(T$4-$F63)&gt;1),S63,0))))</f>
        <v>0</v>
      </c>
      <c r="U63" s="246">
        <f>IF(U$4=$F63+$B63,SUMIFS('ABP REC Calc'!R$75:R$138,'ABP REC Calc'!$C$75:$C$138,'ABP REC Spend'!$D63,'ABP REC Calc'!$B$75:$B$138,'ABP REC Spend'!$E63)*$C63,
IF(AND(T63&gt;0,(U$4-$F63)=(1+$B63)),((T63/$C63)-T63)/6,
(IF(AND((U$4-$F63)&lt;(7+$B63),(U$4-$F63)&gt;1),T63,0))))</f>
        <v>0</v>
      </c>
      <c r="V63" s="246">
        <f>IF(V$4=$F63+$B63,SUMIFS('ABP REC Calc'!S$75:S$138,'ABP REC Calc'!$C$75:$C$138,'ABP REC Spend'!$D63,'ABP REC Calc'!$B$75:$B$138,'ABP REC Spend'!$E63)*$C63,
IF(AND(U63&gt;0,(V$4-$F63)=(1+$B63)),((U63/$C63)-U63)/6,
(IF(AND((V$4-$F63)&lt;(7+$B63),(V$4-$F63)&gt;1),U63,0))))</f>
        <v>1797509.6170943251</v>
      </c>
      <c r="W63" s="246">
        <f>IF(W$4=$F63+$B63,SUMIFS('ABP REC Calc'!T$75:T$138,'ABP REC Calc'!$C$75:$C$138,'ABP REC Spend'!$D63,'ABP REC Calc'!$B$75:$B$138,'ABP REC Spend'!$E63)*$C63,
IF(AND(V63&gt;0,(W$4-$F63)=(1+$B63)),((V63/$C63)-V63)/6,
(IF(AND((W$4-$F63)&lt;(7+$B63),(W$4-$F63)&gt;1),V63,0))))</f>
        <v>1697647.9717001962</v>
      </c>
      <c r="X63" s="246">
        <f>IF(X$4=$F63+$B63,SUMIFS('ABP REC Calc'!U$75:U$138,'ABP REC Calc'!$C$75:$C$138,'ABP REC Spend'!$D63,'ABP REC Calc'!$B$75:$B$138,'ABP REC Spend'!$E63)*$C63,
IF(AND(W63&gt;0,(X$4-$F63)=(1+$B63)),((W63/$C63)-W63)/6,
(IF(AND((X$4-$F63)&lt;(7+$B63),(X$4-$F63)&gt;1),W63,0))))</f>
        <v>1697647.9717001962</v>
      </c>
      <c r="Y63" s="246">
        <f>IF(Y$4=$F63+$B63,SUMIFS('ABP REC Calc'!V$75:V$138,'ABP REC Calc'!$C$75:$C$138,'ABP REC Spend'!$D63,'ABP REC Calc'!$B$75:$B$138,'ABP REC Spend'!$E63)*$C63,
IF(AND(X63&gt;0,(Y$4-$F63)=(1+$B63)),((X63/$C63)-X63)/6,
(IF(AND((Y$4-$F63)&lt;(7+$B63),(Y$4-$F63)&gt;1),X63,0))))</f>
        <v>1697647.9717001962</v>
      </c>
      <c r="Z63" s="246">
        <f>IF(Z$4=$F63+$B63,SUMIFS('ABP REC Calc'!W$75:W$138,'ABP REC Calc'!$C$75:$C$138,'ABP REC Spend'!$D63,'ABP REC Calc'!$B$75:$B$138,'ABP REC Spend'!$E63)*$C63,
IF(AND(Y63&gt;0,(Z$4-$F63)=(1+$B63)),((Y63/$C63)-Y63)/6,
(IF(AND((Z$4-$F63)&lt;(7+$B63),(Z$4-$F63)&gt;1),Y63,0))))</f>
        <v>1697647.9717001962</v>
      </c>
      <c r="AA63" s="246">
        <f>IF(AA$4=$F63+$B63,SUMIFS('ABP REC Calc'!X$75:X$138,'ABP REC Calc'!$C$75:$C$138,'ABP REC Spend'!$D63,'ABP REC Calc'!$B$75:$B$138,'ABP REC Spend'!$E63)*$C63,
IF(AND(Z63&gt;0,(AA$4-$F63)=(1+$B63)),((Z63/$C63)-Z63)/6,
(IF(AND((AA$4-$F63)&lt;(7+$B63),(AA$4-$F63)&gt;1),Z63,0))))</f>
        <v>1697647.9717001962</v>
      </c>
      <c r="AB63" s="246">
        <f>IF(AB$4=$F63+$B63,SUMIFS('ABP REC Calc'!Y$75:Y$138,'ABP REC Calc'!$C$75:$C$138,'ABP REC Spend'!$D63,'ABP REC Calc'!$B$75:$B$138,'ABP REC Spend'!$E63)*$C63,
IF(AND(AA63&gt;0,(AB$4-$F63)=(1+$B63)),((AA63/$C63)-AA63)/6,
(IF(AND((AB$4-$F63)&lt;(7+$B63),(AB$4-$F63)&gt;1),AA63,0))))</f>
        <v>1697647.9717001962</v>
      </c>
      <c r="AC63" s="246">
        <f>IF(AC$4=$F63+$B63,SUMIFS('ABP REC Calc'!Z$75:Z$138,'ABP REC Calc'!$C$75:$C$138,'ABP REC Spend'!$D63,'ABP REC Calc'!$B$75:$B$138,'ABP REC Spend'!$E63)*$C63,
IF(AND(AB63&gt;0,(AC$4-$F63)=(1+$B63)),((AB63/$C63)-AB63)/6,
(IF(AND((AC$4-$F63)&lt;(7+$B63),(AC$4-$F63)&gt;1),AB63,0))))</f>
        <v>0</v>
      </c>
      <c r="AD63" s="246">
        <f>IF(AD$4=$F63+$B63,SUMIFS('ABP REC Calc'!AA$75:AA$138,'ABP REC Calc'!$C$75:$C$138,'ABP REC Spend'!$D63,'ABP REC Calc'!$B$75:$B$138,'ABP REC Spend'!$E63)*$C63,
IF(AND(AC63&gt;0,(AD$4-$F63)=(1+$B63)),((AC63/$C63)-AC63)/6,
(IF(AND((AD$4-$F63)&lt;(7+$B63),(AD$4-$F63)&gt;1),AC63,0))))</f>
        <v>0</v>
      </c>
      <c r="AE63" s="246">
        <f>IF(AE$4=$F63+$B63,SUMIFS('ABP REC Calc'!AB$75:AB$138,'ABP REC Calc'!$C$75:$C$138,'ABP REC Spend'!$D63,'ABP REC Calc'!$B$75:$B$138,'ABP REC Spend'!$E63)*$C63,
IF(AND(AD63&gt;0,(AE$4-$F63)=(1+$B63)),((AD63/$C63)-AD63)/6,
(IF(AND((AE$4-$F63)&lt;(7+$B63),(AE$4-$F63)&gt;1),AD63,0))))</f>
        <v>0</v>
      </c>
      <c r="AF63" s="246">
        <f>IF(AF$4=$F63+$B63,SUMIFS('ABP REC Calc'!AC$75:AC$138,'ABP REC Calc'!$C$75:$C$138,'ABP REC Spend'!$D63,'ABP REC Calc'!$B$75:$B$138,'ABP REC Spend'!$E63)*$C63,
IF(AND(AE63&gt;0,(AF$4-$F63)=(1+$B63)),((AE63/$C63)-AE63)/6,
(IF(AND((AF$4-$F63)&lt;(7+$B63),(AF$4-$F63)&gt;1),AE63,0))))</f>
        <v>0</v>
      </c>
      <c r="AG63" s="246">
        <f>IF(AG$4=$F63+$B63,SUMIFS('ABP REC Calc'!#REF!,'ABP REC Calc'!$C$75:$C$138,'ABP REC Spend'!$D63,'ABP REC Calc'!$B$75:$B$138,'ABP REC Spend'!$E63)*$C63,
IF(AND(AF63&gt;0,(AG$4-$F63)=(1+$B63)),((AF63/$C63)-AF63)/6,
(IF(AND((AG$4-$F63)&lt;(7+$B63),(AG$4-$F63)&gt;1),AF63,0))))</f>
        <v>0</v>
      </c>
    </row>
    <row r="64" spans="2:33" ht="14.45" customHeight="1">
      <c r="B64" s="64">
        <v>1</v>
      </c>
      <c r="C64" s="64">
        <v>0.15</v>
      </c>
      <c r="D64" s="234" t="s">
        <v>207</v>
      </c>
      <c r="E64" s="231" t="s">
        <v>230</v>
      </c>
      <c r="F64" s="231">
        <f t="shared" si="3"/>
        <v>2037</v>
      </c>
      <c r="G64" s="231"/>
      <c r="H64" s="239" t="s">
        <v>35</v>
      </c>
      <c r="I64" s="247">
        <v>0</v>
      </c>
      <c r="J64" s="246">
        <f>IF(J$4=$F64+$B64,SUMIFS('ABP REC Calc'!G$75:G$138,'ABP REC Calc'!$C$75:$C$138,'ABP REC Spend'!$D64,'ABP REC Calc'!$B$75:$B$138,'ABP REC Spend'!$E64)*$C64,
IF(AND(I64&gt;0,(J$4-$F64)=(1+$B64)),((I64/$C64)-I64)/6,
(IF(AND((J$4-$F64)&lt;(7+$B64),(J$4-$F64)&gt;1),I64,0))))</f>
        <v>0</v>
      </c>
      <c r="K64" s="246">
        <f>IF(K$4=$F64+$B64,SUMIFS('ABP REC Calc'!H$75:H$138,'ABP REC Calc'!$C$75:$C$138,'ABP REC Spend'!$D64,'ABP REC Calc'!$B$75:$B$138,'ABP REC Spend'!$E64)*$C64,
IF(AND(J64&gt;0,(K$4-$F64)=(1+$B64)),((J64/$C64)-J64)/6,
(IF(AND((K$4-$F64)&lt;(7+$B64),(K$4-$F64)&gt;1),J64,0))))</f>
        <v>0</v>
      </c>
      <c r="L64" s="246">
        <f>IF(L$4=$F64+$B64,SUMIFS('ABP REC Calc'!I$75:I$138,'ABP REC Calc'!$C$75:$C$138,'ABP REC Spend'!$D64,'ABP REC Calc'!$B$75:$B$138,'ABP REC Spend'!$E64)*$C64,
IF(AND(K64&gt;0,(L$4-$F64)=(1+$B64)),((K64/$C64)-K64)/6,
(IF(AND((L$4-$F64)&lt;(7+$B64),(L$4-$F64)&gt;1),K64,0))))</f>
        <v>0</v>
      </c>
      <c r="M64" s="246">
        <f>IF(M$4=$F64+$B64,SUMIFS('ABP REC Calc'!J$75:J$138,'ABP REC Calc'!$C$75:$C$138,'ABP REC Spend'!$D64,'ABP REC Calc'!$B$75:$B$138,'ABP REC Spend'!$E64)*$C64,
IF(AND(L64&gt;0,(M$4-$F64)=(1+$B64)),((L64/$C64)-L64)/6,
(IF(AND((M$4-$F64)&lt;(7+$B64),(M$4-$F64)&gt;1),L64,0))))</f>
        <v>0</v>
      </c>
      <c r="N64" s="246">
        <f>IF(N$4=$F64+$B64,SUMIFS('ABP REC Calc'!K$75:K$138,'ABP REC Calc'!$C$75:$C$138,'ABP REC Spend'!$D64,'ABP REC Calc'!$B$75:$B$138,'ABP REC Spend'!$E64)*$C64,
IF(AND(M64&gt;0,(N$4-$F64)=(1+$B64)),((M64/$C64)-M64)/6,
(IF(AND((N$4-$F64)&lt;(7+$B64),(N$4-$F64)&gt;1),M64,0))))</f>
        <v>0</v>
      </c>
      <c r="O64" s="246">
        <f>IF(O$4=$F64+$B64,SUMIFS('ABP REC Calc'!L$75:L$138,'ABP REC Calc'!$C$75:$C$138,'ABP REC Spend'!$D64,'ABP REC Calc'!$B$75:$B$138,'ABP REC Spend'!$E64)*$C64,
IF(AND(N64&gt;0,(O$4-$F64)=(1+$B64)),((N64/$C64)-N64)/6,
(IF(AND((O$4-$F64)&lt;(7+$B64),(O$4-$F64)&gt;1),N64,0))))</f>
        <v>0</v>
      </c>
      <c r="P64" s="246">
        <f>IF(P$4=$F64+$B64,SUMIFS('ABP REC Calc'!M$75:M$138,'ABP REC Calc'!$C$75:$C$138,'ABP REC Spend'!$D64,'ABP REC Calc'!$B$75:$B$138,'ABP REC Spend'!$E64)*$C64,
IF(AND(O64&gt;0,(P$4-$F64)=(1+$B64)),((O64/$C64)-O64)/6,
(IF(AND((P$4-$F64)&lt;(7+$B64),(P$4-$F64)&gt;1),O64,0))))</f>
        <v>0</v>
      </c>
      <c r="Q64" s="246">
        <f>IF(Q$4=$F64+$B64,SUMIFS('ABP REC Calc'!N$75:N$138,'ABP REC Calc'!$C$75:$C$138,'ABP REC Spend'!$D64,'ABP REC Calc'!$B$75:$B$138,'ABP REC Spend'!$E64)*$C64,
IF(AND(P64&gt;0,(Q$4-$F64)=(1+$B64)),((P64/$C64)-P64)/6,
(IF(AND((Q$4-$F64)&lt;(7+$B64),(Q$4-$F64)&gt;1),P64,0))))</f>
        <v>0</v>
      </c>
      <c r="R64" s="246">
        <f>IF(R$4=$F64+$B64,SUMIFS('ABP REC Calc'!O$75:O$138,'ABP REC Calc'!$C$75:$C$138,'ABP REC Spend'!$D64,'ABP REC Calc'!$B$75:$B$138,'ABP REC Spend'!$E64)*$C64,
IF(AND(Q64&gt;0,(R$4-$F64)=(1+$B64)),((Q64/$C64)-Q64)/6,
(IF(AND((R$4-$F64)&lt;(7+$B64),(R$4-$F64)&gt;1),Q64,0))))</f>
        <v>0</v>
      </c>
      <c r="S64" s="246">
        <f>IF(S$4=$F64+$B64,SUMIFS('ABP REC Calc'!P$75:P$138,'ABP REC Calc'!$C$75:$C$138,'ABP REC Spend'!$D64,'ABP REC Calc'!$B$75:$B$138,'ABP REC Spend'!$E64)*$C64,
IF(AND(R64&gt;0,(S$4-$F64)=(1+$B64)),((R64/$C64)-R64)/6,
(IF(AND((S$4-$F64)&lt;(7+$B64),(S$4-$F64)&gt;1),R64,0))))</f>
        <v>0</v>
      </c>
      <c r="T64" s="246">
        <f>IF(T$4=$F64+$B64,SUMIFS('ABP REC Calc'!Q$75:Q$138,'ABP REC Calc'!$C$75:$C$138,'ABP REC Spend'!$D64,'ABP REC Calc'!$B$75:$B$138,'ABP REC Spend'!$E64)*$C64,
IF(AND(S64&gt;0,(T$4-$F64)=(1+$B64)),((S64/$C64)-S64)/6,
(IF(AND((T$4-$F64)&lt;(7+$B64),(T$4-$F64)&gt;1),S64,0))))</f>
        <v>0</v>
      </c>
      <c r="U64" s="246">
        <f>IF(U$4=$F64+$B64,SUMIFS('ABP REC Calc'!R$75:R$138,'ABP REC Calc'!$C$75:$C$138,'ABP REC Spend'!$D64,'ABP REC Calc'!$B$75:$B$138,'ABP REC Spend'!$E64)*$C64,
IF(AND(T64&gt;0,(U$4-$F64)=(1+$B64)),((T64/$C64)-T64)/6,
(IF(AND((U$4-$F64)&lt;(7+$B64),(U$4-$F64)&gt;1),T64,0))))</f>
        <v>0</v>
      </c>
      <c r="V64" s="246">
        <f>IF(V$4=$F64+$B64,SUMIFS('ABP REC Calc'!S$75:S$138,'ABP REC Calc'!$C$75:$C$138,'ABP REC Spend'!$D64,'ABP REC Calc'!$B$75:$B$138,'ABP REC Spend'!$E64)*$C64,
IF(AND(U64&gt;0,(V$4-$F64)=(1+$B64)),((U64/$C64)-U64)/6,
(IF(AND((V$4-$F64)&lt;(7+$B64),(V$4-$F64)&gt;1),U64,0))))</f>
        <v>0</v>
      </c>
      <c r="W64" s="246">
        <f>IF(W$4=$F64+$B64,SUMIFS('ABP REC Calc'!T$75:T$138,'ABP REC Calc'!$C$75:$C$138,'ABP REC Spend'!$D64,'ABP REC Calc'!$B$75:$B$138,'ABP REC Spend'!$E64)*$C64,
IF(AND(V64&gt;0,(W$4-$F64)=(1+$B64)),((V64/$C64)-V64)/6,
(IF(AND((W$4-$F64)&lt;(7+$B64),(W$4-$F64)&gt;1),V64,0))))</f>
        <v>1725609.2324105522</v>
      </c>
      <c r="X64" s="246">
        <f>IF(X$4=$F64+$B64,SUMIFS('ABP REC Calc'!U$75:U$138,'ABP REC Calc'!$C$75:$C$138,'ABP REC Spend'!$D64,'ABP REC Calc'!$B$75:$B$138,'ABP REC Spend'!$E64)*$C64,
IF(AND(W64&gt;0,(X$4-$F64)=(1+$B64)),((W64/$C64)-W64)/6,
(IF(AND((X$4-$F64)&lt;(7+$B64),(X$4-$F64)&gt;1),W64,0))))</f>
        <v>1629742.0528321883</v>
      </c>
      <c r="Y64" s="246">
        <f>IF(Y$4=$F64+$B64,SUMIFS('ABP REC Calc'!V$75:V$138,'ABP REC Calc'!$C$75:$C$138,'ABP REC Spend'!$D64,'ABP REC Calc'!$B$75:$B$138,'ABP REC Spend'!$E64)*$C64,
IF(AND(X64&gt;0,(Y$4-$F64)=(1+$B64)),((X64/$C64)-X64)/6,
(IF(AND((Y$4-$F64)&lt;(7+$B64),(Y$4-$F64)&gt;1),X64,0))))</f>
        <v>1629742.0528321883</v>
      </c>
      <c r="Z64" s="246">
        <f>IF(Z$4=$F64+$B64,SUMIFS('ABP REC Calc'!W$75:W$138,'ABP REC Calc'!$C$75:$C$138,'ABP REC Spend'!$D64,'ABP REC Calc'!$B$75:$B$138,'ABP REC Spend'!$E64)*$C64,
IF(AND(Y64&gt;0,(Z$4-$F64)=(1+$B64)),((Y64/$C64)-Y64)/6,
(IF(AND((Z$4-$F64)&lt;(7+$B64),(Z$4-$F64)&gt;1),Y64,0))))</f>
        <v>1629742.0528321883</v>
      </c>
      <c r="AA64" s="246">
        <f>IF(AA$4=$F64+$B64,SUMIFS('ABP REC Calc'!X$75:X$138,'ABP REC Calc'!$C$75:$C$138,'ABP REC Spend'!$D64,'ABP REC Calc'!$B$75:$B$138,'ABP REC Spend'!$E64)*$C64,
IF(AND(Z64&gt;0,(AA$4-$F64)=(1+$B64)),((Z64/$C64)-Z64)/6,
(IF(AND((AA$4-$F64)&lt;(7+$B64),(AA$4-$F64)&gt;1),Z64,0))))</f>
        <v>1629742.0528321883</v>
      </c>
      <c r="AB64" s="246">
        <f>IF(AB$4=$F64+$B64,SUMIFS('ABP REC Calc'!Y$75:Y$138,'ABP REC Calc'!$C$75:$C$138,'ABP REC Spend'!$D64,'ABP REC Calc'!$B$75:$B$138,'ABP REC Spend'!$E64)*$C64,
IF(AND(AA64&gt;0,(AB$4-$F64)=(1+$B64)),((AA64/$C64)-AA64)/6,
(IF(AND((AB$4-$F64)&lt;(7+$B64),(AB$4-$F64)&gt;1),AA64,0))))</f>
        <v>1629742.0528321883</v>
      </c>
      <c r="AC64" s="246">
        <f>IF(AC$4=$F64+$B64,SUMIFS('ABP REC Calc'!Z$75:Z$138,'ABP REC Calc'!$C$75:$C$138,'ABP REC Spend'!$D64,'ABP REC Calc'!$B$75:$B$138,'ABP REC Spend'!$E64)*$C64,
IF(AND(AB64&gt;0,(AC$4-$F64)=(1+$B64)),((AB64/$C64)-AB64)/6,
(IF(AND((AC$4-$F64)&lt;(7+$B64),(AC$4-$F64)&gt;1),AB64,0))))</f>
        <v>1629742.0528321883</v>
      </c>
      <c r="AD64" s="246">
        <f>IF(AD$4=$F64+$B64,SUMIFS('ABP REC Calc'!AA$75:AA$138,'ABP REC Calc'!$C$75:$C$138,'ABP REC Spend'!$D64,'ABP REC Calc'!$B$75:$B$138,'ABP REC Spend'!$E64)*$C64,
IF(AND(AC64&gt;0,(AD$4-$F64)=(1+$B64)),((AC64/$C64)-AC64)/6,
(IF(AND((AD$4-$F64)&lt;(7+$B64),(AD$4-$F64)&gt;1),AC64,0))))</f>
        <v>0</v>
      </c>
      <c r="AE64" s="246">
        <f>IF(AE$4=$F64+$B64,SUMIFS('ABP REC Calc'!AB$75:AB$138,'ABP REC Calc'!$C$75:$C$138,'ABP REC Spend'!$D64,'ABP REC Calc'!$B$75:$B$138,'ABP REC Spend'!$E64)*$C64,
IF(AND(AD64&gt;0,(AE$4-$F64)=(1+$B64)),((AD64/$C64)-AD64)/6,
(IF(AND((AE$4-$F64)&lt;(7+$B64),(AE$4-$F64)&gt;1),AD64,0))))</f>
        <v>0</v>
      </c>
      <c r="AF64" s="246">
        <f>IF(AF$4=$F64+$B64,SUMIFS('ABP REC Calc'!AC$75:AC$138,'ABP REC Calc'!$C$75:$C$138,'ABP REC Spend'!$D64,'ABP REC Calc'!$B$75:$B$138,'ABP REC Spend'!$E64)*$C64,
IF(AND(AE64&gt;0,(AF$4-$F64)=(1+$B64)),((AE64/$C64)-AE64)/6,
(IF(AND((AF$4-$F64)&lt;(7+$B64),(AF$4-$F64)&gt;1),AE64,0))))</f>
        <v>0</v>
      </c>
      <c r="AG64" s="246">
        <f>IF(AG$4=$F64+$B64,SUMIFS('ABP REC Calc'!#REF!,'ABP REC Calc'!$C$75:$C$138,'ABP REC Spend'!$D64,'ABP REC Calc'!$B$75:$B$138,'ABP REC Spend'!$E64)*$C64,
IF(AND(AF64&gt;0,(AG$4-$F64)=(1+$B64)),((AF64/$C64)-AF64)/6,
(IF(AND((AG$4-$F64)&lt;(7+$B64),(AG$4-$F64)&gt;1),AF64,0))))</f>
        <v>0</v>
      </c>
    </row>
    <row r="65" spans="2:33" ht="14.45" customHeight="1">
      <c r="B65" s="64">
        <v>1</v>
      </c>
      <c r="C65" s="64">
        <v>0.15</v>
      </c>
      <c r="D65" s="234" t="s">
        <v>207</v>
      </c>
      <c r="E65" s="231" t="s">
        <v>230</v>
      </c>
      <c r="F65" s="231">
        <f t="shared" si="3"/>
        <v>2038</v>
      </c>
      <c r="G65" s="231"/>
      <c r="H65" s="239" t="s">
        <v>36</v>
      </c>
      <c r="I65" s="247">
        <v>0</v>
      </c>
      <c r="J65" s="246">
        <f>IF(J$4=$F65+$B65,SUMIFS('ABP REC Calc'!G$75:G$138,'ABP REC Calc'!$C$75:$C$138,'ABP REC Spend'!$D65,'ABP REC Calc'!$B$75:$B$138,'ABP REC Spend'!$E65)*$C65,
IF(AND(I65&gt;0,(J$4-$F65)=(1+$B65)),((I65/$C65)-I65)/6,
(IF(AND((J$4-$F65)&lt;(7+$B65),(J$4-$F65)&gt;1),I65,0))))</f>
        <v>0</v>
      </c>
      <c r="K65" s="246">
        <f>IF(K$4=$F65+$B65,SUMIFS('ABP REC Calc'!H$75:H$138,'ABP REC Calc'!$C$75:$C$138,'ABP REC Spend'!$D65,'ABP REC Calc'!$B$75:$B$138,'ABP REC Spend'!$E65)*$C65,
IF(AND(J65&gt;0,(K$4-$F65)=(1+$B65)),((J65/$C65)-J65)/6,
(IF(AND((K$4-$F65)&lt;(7+$B65),(K$4-$F65)&gt;1),J65,0))))</f>
        <v>0</v>
      </c>
      <c r="L65" s="246">
        <f>IF(L$4=$F65+$B65,SUMIFS('ABP REC Calc'!I$75:I$138,'ABP REC Calc'!$C$75:$C$138,'ABP REC Spend'!$D65,'ABP REC Calc'!$B$75:$B$138,'ABP REC Spend'!$E65)*$C65,
IF(AND(K65&gt;0,(L$4-$F65)=(1+$B65)),((K65/$C65)-K65)/6,
(IF(AND((L$4-$F65)&lt;(7+$B65),(L$4-$F65)&gt;1),K65,0))))</f>
        <v>0</v>
      </c>
      <c r="M65" s="246">
        <f>IF(M$4=$F65+$B65,SUMIFS('ABP REC Calc'!J$75:J$138,'ABP REC Calc'!$C$75:$C$138,'ABP REC Spend'!$D65,'ABP REC Calc'!$B$75:$B$138,'ABP REC Spend'!$E65)*$C65,
IF(AND(L65&gt;0,(M$4-$F65)=(1+$B65)),((L65/$C65)-L65)/6,
(IF(AND((M$4-$F65)&lt;(7+$B65),(M$4-$F65)&gt;1),L65,0))))</f>
        <v>0</v>
      </c>
      <c r="N65" s="246">
        <f>IF(N$4=$F65+$B65,SUMIFS('ABP REC Calc'!K$75:K$138,'ABP REC Calc'!$C$75:$C$138,'ABP REC Spend'!$D65,'ABP REC Calc'!$B$75:$B$138,'ABP REC Spend'!$E65)*$C65,
IF(AND(M65&gt;0,(N$4-$F65)=(1+$B65)),((M65/$C65)-M65)/6,
(IF(AND((N$4-$F65)&lt;(7+$B65),(N$4-$F65)&gt;1),M65,0))))</f>
        <v>0</v>
      </c>
      <c r="O65" s="246">
        <f>IF(O$4=$F65+$B65,SUMIFS('ABP REC Calc'!L$75:L$138,'ABP REC Calc'!$C$75:$C$138,'ABP REC Spend'!$D65,'ABP REC Calc'!$B$75:$B$138,'ABP REC Spend'!$E65)*$C65,
IF(AND(N65&gt;0,(O$4-$F65)=(1+$B65)),((N65/$C65)-N65)/6,
(IF(AND((O$4-$F65)&lt;(7+$B65),(O$4-$F65)&gt;1),N65,0))))</f>
        <v>0</v>
      </c>
      <c r="P65" s="246">
        <f>IF(P$4=$F65+$B65,SUMIFS('ABP REC Calc'!M$75:M$138,'ABP REC Calc'!$C$75:$C$138,'ABP REC Spend'!$D65,'ABP REC Calc'!$B$75:$B$138,'ABP REC Spend'!$E65)*$C65,
IF(AND(O65&gt;0,(P$4-$F65)=(1+$B65)),((O65/$C65)-O65)/6,
(IF(AND((P$4-$F65)&lt;(7+$B65),(P$4-$F65)&gt;1),O65,0))))</f>
        <v>0</v>
      </c>
      <c r="Q65" s="246">
        <f>IF(Q$4=$F65+$B65,SUMIFS('ABP REC Calc'!N$75:N$138,'ABP REC Calc'!$C$75:$C$138,'ABP REC Spend'!$D65,'ABP REC Calc'!$B$75:$B$138,'ABP REC Spend'!$E65)*$C65,
IF(AND(P65&gt;0,(Q$4-$F65)=(1+$B65)),((P65/$C65)-P65)/6,
(IF(AND((Q$4-$F65)&lt;(7+$B65),(Q$4-$F65)&gt;1),P65,0))))</f>
        <v>0</v>
      </c>
      <c r="R65" s="246">
        <f>IF(R$4=$F65+$B65,SUMIFS('ABP REC Calc'!O$75:O$138,'ABP REC Calc'!$C$75:$C$138,'ABP REC Spend'!$D65,'ABP REC Calc'!$B$75:$B$138,'ABP REC Spend'!$E65)*$C65,
IF(AND(Q65&gt;0,(R$4-$F65)=(1+$B65)),((Q65/$C65)-Q65)/6,
(IF(AND((R$4-$F65)&lt;(7+$B65),(R$4-$F65)&gt;1),Q65,0))))</f>
        <v>0</v>
      </c>
      <c r="S65" s="246">
        <f>IF(S$4=$F65+$B65,SUMIFS('ABP REC Calc'!P$75:P$138,'ABP REC Calc'!$C$75:$C$138,'ABP REC Spend'!$D65,'ABP REC Calc'!$B$75:$B$138,'ABP REC Spend'!$E65)*$C65,
IF(AND(R65&gt;0,(S$4-$F65)=(1+$B65)),((R65/$C65)-R65)/6,
(IF(AND((S$4-$F65)&lt;(7+$B65),(S$4-$F65)&gt;1),R65,0))))</f>
        <v>0</v>
      </c>
      <c r="T65" s="246">
        <f>IF(T$4=$F65+$B65,SUMIFS('ABP REC Calc'!Q$75:Q$138,'ABP REC Calc'!$C$75:$C$138,'ABP REC Spend'!$D65,'ABP REC Calc'!$B$75:$B$138,'ABP REC Spend'!$E65)*$C65,
IF(AND(S65&gt;0,(T$4-$F65)=(1+$B65)),((S65/$C65)-S65)/6,
(IF(AND((T$4-$F65)&lt;(7+$B65),(T$4-$F65)&gt;1),S65,0))))</f>
        <v>0</v>
      </c>
      <c r="U65" s="246">
        <f>IF(U$4=$F65+$B65,SUMIFS('ABP REC Calc'!R$75:R$138,'ABP REC Calc'!$C$75:$C$138,'ABP REC Spend'!$D65,'ABP REC Calc'!$B$75:$B$138,'ABP REC Spend'!$E65)*$C65,
IF(AND(T65&gt;0,(U$4-$F65)=(1+$B65)),((T65/$C65)-T65)/6,
(IF(AND((U$4-$F65)&lt;(7+$B65),(U$4-$F65)&gt;1),T65,0))))</f>
        <v>0</v>
      </c>
      <c r="V65" s="246">
        <f>IF(V$4=$F65+$B65,SUMIFS('ABP REC Calc'!S$75:S$138,'ABP REC Calc'!$C$75:$C$138,'ABP REC Spend'!$D65,'ABP REC Calc'!$B$75:$B$138,'ABP REC Spend'!$E65)*$C65,
IF(AND(U65&gt;0,(V$4-$F65)=(1+$B65)),((U65/$C65)-U65)/6,
(IF(AND((V$4-$F65)&lt;(7+$B65),(V$4-$F65)&gt;1),U65,0))))</f>
        <v>0</v>
      </c>
      <c r="W65" s="246">
        <f>IF(W$4=$F65+$B65,SUMIFS('ABP REC Calc'!T$75:T$138,'ABP REC Calc'!$C$75:$C$138,'ABP REC Spend'!$D65,'ABP REC Calc'!$B$75:$B$138,'ABP REC Spend'!$E65)*$C65,
IF(AND(V65&gt;0,(W$4-$F65)=(1+$B65)),((V65/$C65)-V65)/6,
(IF(AND((W$4-$F65)&lt;(7+$B65),(W$4-$F65)&gt;1),V65,0))))</f>
        <v>0</v>
      </c>
      <c r="X65" s="246">
        <f>IF(X$4=$F65+$B65,SUMIFS('ABP REC Calc'!U$75:U$138,'ABP REC Calc'!$C$75:$C$138,'ABP REC Spend'!$D65,'ABP REC Calc'!$B$75:$B$138,'ABP REC Spend'!$E65)*$C65,
IF(AND(W65&gt;0,(X$4-$F65)=(1+$B65)),((W65/$C65)-W65)/6,
(IF(AND((X$4-$F65)&lt;(7+$B65),(X$4-$F65)&gt;1),W65,0))))</f>
        <v>1656584.8631141298</v>
      </c>
      <c r="Y65" s="246">
        <f>IF(Y$4=$F65+$B65,SUMIFS('ABP REC Calc'!V$75:V$138,'ABP REC Calc'!$C$75:$C$138,'ABP REC Spend'!$D65,'ABP REC Calc'!$B$75:$B$138,'ABP REC Spend'!$E65)*$C65,
IF(AND(X65&gt;0,(Y$4-$F65)=(1+$B65)),((X65/$C65)-X65)/6,
(IF(AND((Y$4-$F65)&lt;(7+$B65),(Y$4-$F65)&gt;1),X65,0))))</f>
        <v>1564552.3707189003</v>
      </c>
      <c r="Z65" s="246">
        <f>IF(Z$4=$F65+$B65,SUMIFS('ABP REC Calc'!W$75:W$138,'ABP REC Calc'!$C$75:$C$138,'ABP REC Spend'!$D65,'ABP REC Calc'!$B$75:$B$138,'ABP REC Spend'!$E65)*$C65,
IF(AND(Y65&gt;0,(Z$4-$F65)=(1+$B65)),((Y65/$C65)-Y65)/6,
(IF(AND((Z$4-$F65)&lt;(7+$B65),(Z$4-$F65)&gt;1),Y65,0))))</f>
        <v>1564552.3707189003</v>
      </c>
      <c r="AA65" s="246">
        <f>IF(AA$4=$F65+$B65,SUMIFS('ABP REC Calc'!X$75:X$138,'ABP REC Calc'!$C$75:$C$138,'ABP REC Spend'!$D65,'ABP REC Calc'!$B$75:$B$138,'ABP REC Spend'!$E65)*$C65,
IF(AND(Z65&gt;0,(AA$4-$F65)=(1+$B65)),((Z65/$C65)-Z65)/6,
(IF(AND((AA$4-$F65)&lt;(7+$B65),(AA$4-$F65)&gt;1),Z65,0))))</f>
        <v>1564552.3707189003</v>
      </c>
      <c r="AB65" s="246">
        <f>IF(AB$4=$F65+$B65,SUMIFS('ABP REC Calc'!Y$75:Y$138,'ABP REC Calc'!$C$75:$C$138,'ABP REC Spend'!$D65,'ABP REC Calc'!$B$75:$B$138,'ABP REC Spend'!$E65)*$C65,
IF(AND(AA65&gt;0,(AB$4-$F65)=(1+$B65)),((AA65/$C65)-AA65)/6,
(IF(AND((AB$4-$F65)&lt;(7+$B65),(AB$4-$F65)&gt;1),AA65,0))))</f>
        <v>1564552.3707189003</v>
      </c>
      <c r="AC65" s="246">
        <f>IF(AC$4=$F65+$B65,SUMIFS('ABP REC Calc'!Z$75:Z$138,'ABP REC Calc'!$C$75:$C$138,'ABP REC Spend'!$D65,'ABP REC Calc'!$B$75:$B$138,'ABP REC Spend'!$E65)*$C65,
IF(AND(AB65&gt;0,(AC$4-$F65)=(1+$B65)),((AB65/$C65)-AB65)/6,
(IF(AND((AC$4-$F65)&lt;(7+$B65),(AC$4-$F65)&gt;1),AB65,0))))</f>
        <v>1564552.3707189003</v>
      </c>
      <c r="AD65" s="246">
        <f>IF(AD$4=$F65+$B65,SUMIFS('ABP REC Calc'!AA$75:AA$138,'ABP REC Calc'!$C$75:$C$138,'ABP REC Spend'!$D65,'ABP REC Calc'!$B$75:$B$138,'ABP REC Spend'!$E65)*$C65,
IF(AND(AC65&gt;0,(AD$4-$F65)=(1+$B65)),((AC65/$C65)-AC65)/6,
(IF(AND((AD$4-$F65)&lt;(7+$B65),(AD$4-$F65)&gt;1),AC65,0))))</f>
        <v>1564552.3707189003</v>
      </c>
      <c r="AE65" s="246">
        <f>IF(AE$4=$F65+$B65,SUMIFS('ABP REC Calc'!AB$75:AB$138,'ABP REC Calc'!$C$75:$C$138,'ABP REC Spend'!$D65,'ABP REC Calc'!$B$75:$B$138,'ABP REC Spend'!$E65)*$C65,
IF(AND(AD65&gt;0,(AE$4-$F65)=(1+$B65)),((AD65/$C65)-AD65)/6,
(IF(AND((AE$4-$F65)&lt;(7+$B65),(AE$4-$F65)&gt;1),AD65,0))))</f>
        <v>0</v>
      </c>
      <c r="AF65" s="246">
        <f>IF(AF$4=$F65+$B65,SUMIFS('ABP REC Calc'!AC$75:AC$138,'ABP REC Calc'!$C$75:$C$138,'ABP REC Spend'!$D65,'ABP REC Calc'!$B$75:$B$138,'ABP REC Spend'!$E65)*$C65,
IF(AND(AE65&gt;0,(AF$4-$F65)=(1+$B65)),((AE65/$C65)-AE65)/6,
(IF(AND((AF$4-$F65)&lt;(7+$B65),(AF$4-$F65)&gt;1),AE65,0))))</f>
        <v>0</v>
      </c>
      <c r="AG65" s="246">
        <f>IF(AG$4=$F65+$B65,SUMIFS('ABP REC Calc'!#REF!,'ABP REC Calc'!$C$75:$C$138,'ABP REC Spend'!$D65,'ABP REC Calc'!$B$75:$B$138,'ABP REC Spend'!$E65)*$C65,
IF(AND(AF65&gt;0,(AG$4-$F65)=(1+$B65)),((AF65/$C65)-AF65)/6,
(IF(AND((AG$4-$F65)&lt;(7+$B65),(AG$4-$F65)&gt;1),AF65,0))))</f>
        <v>0</v>
      </c>
    </row>
    <row r="66" spans="2:33" ht="14.45" customHeight="1">
      <c r="B66" s="64">
        <v>1</v>
      </c>
      <c r="C66" s="64">
        <v>0.15</v>
      </c>
      <c r="D66" s="234" t="s">
        <v>207</v>
      </c>
      <c r="E66" s="231" t="s">
        <v>230</v>
      </c>
      <c r="F66" s="231">
        <f t="shared" si="3"/>
        <v>2039</v>
      </c>
      <c r="G66" s="231"/>
      <c r="H66" s="239" t="s">
        <v>37</v>
      </c>
      <c r="I66" s="247">
        <v>0</v>
      </c>
      <c r="J66" s="246">
        <f>IF(J$4=$F66+$B66,SUMIFS('ABP REC Calc'!G$75:G$138,'ABP REC Calc'!$C$75:$C$138,'ABP REC Spend'!$D66,'ABP REC Calc'!$B$75:$B$138,'ABP REC Spend'!$E66)*$C66,
IF(AND(I66&gt;0,(J$4-$F66)=(1+$B66)),((I66/$C66)-I66)/6,
(IF(AND((J$4-$F66)&lt;(7+$B66),(J$4-$F66)&gt;1),I66,0))))</f>
        <v>0</v>
      </c>
      <c r="K66" s="246">
        <f>IF(K$4=$F66+$B66,SUMIFS('ABP REC Calc'!H$75:H$138,'ABP REC Calc'!$C$75:$C$138,'ABP REC Spend'!$D66,'ABP REC Calc'!$B$75:$B$138,'ABP REC Spend'!$E66)*$C66,
IF(AND(J66&gt;0,(K$4-$F66)=(1+$B66)),((J66/$C66)-J66)/6,
(IF(AND((K$4-$F66)&lt;(7+$B66),(K$4-$F66)&gt;1),J66,0))))</f>
        <v>0</v>
      </c>
      <c r="L66" s="246">
        <f>IF(L$4=$F66+$B66,SUMIFS('ABP REC Calc'!I$75:I$138,'ABP REC Calc'!$C$75:$C$138,'ABP REC Spend'!$D66,'ABP REC Calc'!$B$75:$B$138,'ABP REC Spend'!$E66)*$C66,
IF(AND(K66&gt;0,(L$4-$F66)=(1+$B66)),((K66/$C66)-K66)/6,
(IF(AND((L$4-$F66)&lt;(7+$B66),(L$4-$F66)&gt;1),K66,0))))</f>
        <v>0</v>
      </c>
      <c r="M66" s="246">
        <f>IF(M$4=$F66+$B66,SUMIFS('ABP REC Calc'!J$75:J$138,'ABP REC Calc'!$C$75:$C$138,'ABP REC Spend'!$D66,'ABP REC Calc'!$B$75:$B$138,'ABP REC Spend'!$E66)*$C66,
IF(AND(L66&gt;0,(M$4-$F66)=(1+$B66)),((L66/$C66)-L66)/6,
(IF(AND((M$4-$F66)&lt;(7+$B66),(M$4-$F66)&gt;1),L66,0))))</f>
        <v>0</v>
      </c>
      <c r="N66" s="246">
        <f>IF(N$4=$F66+$B66,SUMIFS('ABP REC Calc'!K$75:K$138,'ABP REC Calc'!$C$75:$C$138,'ABP REC Spend'!$D66,'ABP REC Calc'!$B$75:$B$138,'ABP REC Spend'!$E66)*$C66,
IF(AND(M66&gt;0,(N$4-$F66)=(1+$B66)),((M66/$C66)-M66)/6,
(IF(AND((N$4-$F66)&lt;(7+$B66),(N$4-$F66)&gt;1),M66,0))))</f>
        <v>0</v>
      </c>
      <c r="O66" s="246">
        <f>IF(O$4=$F66+$B66,SUMIFS('ABP REC Calc'!L$75:L$138,'ABP REC Calc'!$C$75:$C$138,'ABP REC Spend'!$D66,'ABP REC Calc'!$B$75:$B$138,'ABP REC Spend'!$E66)*$C66,
IF(AND(N66&gt;0,(O$4-$F66)=(1+$B66)),((N66/$C66)-N66)/6,
(IF(AND((O$4-$F66)&lt;(7+$B66),(O$4-$F66)&gt;1),N66,0))))</f>
        <v>0</v>
      </c>
      <c r="P66" s="246">
        <f>IF(P$4=$F66+$B66,SUMIFS('ABP REC Calc'!M$75:M$138,'ABP REC Calc'!$C$75:$C$138,'ABP REC Spend'!$D66,'ABP REC Calc'!$B$75:$B$138,'ABP REC Spend'!$E66)*$C66,
IF(AND(O66&gt;0,(P$4-$F66)=(1+$B66)),((O66/$C66)-O66)/6,
(IF(AND((P$4-$F66)&lt;(7+$B66),(P$4-$F66)&gt;1),O66,0))))</f>
        <v>0</v>
      </c>
      <c r="Q66" s="246">
        <f>IF(Q$4=$F66+$B66,SUMIFS('ABP REC Calc'!N$75:N$138,'ABP REC Calc'!$C$75:$C$138,'ABP REC Spend'!$D66,'ABP REC Calc'!$B$75:$B$138,'ABP REC Spend'!$E66)*$C66,
IF(AND(P66&gt;0,(Q$4-$F66)=(1+$B66)),((P66/$C66)-P66)/6,
(IF(AND((Q$4-$F66)&lt;(7+$B66),(Q$4-$F66)&gt;1),P66,0))))</f>
        <v>0</v>
      </c>
      <c r="R66" s="246">
        <f>IF(R$4=$F66+$B66,SUMIFS('ABP REC Calc'!O$75:O$138,'ABP REC Calc'!$C$75:$C$138,'ABP REC Spend'!$D66,'ABP REC Calc'!$B$75:$B$138,'ABP REC Spend'!$E66)*$C66,
IF(AND(Q66&gt;0,(R$4-$F66)=(1+$B66)),((Q66/$C66)-Q66)/6,
(IF(AND((R$4-$F66)&lt;(7+$B66),(R$4-$F66)&gt;1),Q66,0))))</f>
        <v>0</v>
      </c>
      <c r="S66" s="246">
        <f>IF(S$4=$F66+$B66,SUMIFS('ABP REC Calc'!P$75:P$138,'ABP REC Calc'!$C$75:$C$138,'ABP REC Spend'!$D66,'ABP REC Calc'!$B$75:$B$138,'ABP REC Spend'!$E66)*$C66,
IF(AND(R66&gt;0,(S$4-$F66)=(1+$B66)),((R66/$C66)-R66)/6,
(IF(AND((S$4-$F66)&lt;(7+$B66),(S$4-$F66)&gt;1),R66,0))))</f>
        <v>0</v>
      </c>
      <c r="T66" s="246">
        <f>IF(T$4=$F66+$B66,SUMIFS('ABP REC Calc'!Q$75:Q$138,'ABP REC Calc'!$C$75:$C$138,'ABP REC Spend'!$D66,'ABP REC Calc'!$B$75:$B$138,'ABP REC Spend'!$E66)*$C66,
IF(AND(S66&gt;0,(T$4-$F66)=(1+$B66)),((S66/$C66)-S66)/6,
(IF(AND((T$4-$F66)&lt;(7+$B66),(T$4-$F66)&gt;1),S66,0))))</f>
        <v>0</v>
      </c>
      <c r="U66" s="246">
        <f>IF(U$4=$F66+$B66,SUMIFS('ABP REC Calc'!R$75:R$138,'ABP REC Calc'!$C$75:$C$138,'ABP REC Spend'!$D66,'ABP REC Calc'!$B$75:$B$138,'ABP REC Spend'!$E66)*$C66,
IF(AND(T66&gt;0,(U$4-$F66)=(1+$B66)),((T66/$C66)-T66)/6,
(IF(AND((U$4-$F66)&lt;(7+$B66),(U$4-$F66)&gt;1),T66,0))))</f>
        <v>0</v>
      </c>
      <c r="V66" s="246">
        <f>IF(V$4=$F66+$B66,SUMIFS('ABP REC Calc'!S$75:S$138,'ABP REC Calc'!$C$75:$C$138,'ABP REC Spend'!$D66,'ABP REC Calc'!$B$75:$B$138,'ABP REC Spend'!$E66)*$C66,
IF(AND(U66&gt;0,(V$4-$F66)=(1+$B66)),((U66/$C66)-U66)/6,
(IF(AND((V$4-$F66)&lt;(7+$B66),(V$4-$F66)&gt;1),U66,0))))</f>
        <v>0</v>
      </c>
      <c r="W66" s="246">
        <f>IF(W$4=$F66+$B66,SUMIFS('ABP REC Calc'!T$75:T$138,'ABP REC Calc'!$C$75:$C$138,'ABP REC Spend'!$D66,'ABP REC Calc'!$B$75:$B$138,'ABP REC Spend'!$E66)*$C66,
IF(AND(V66&gt;0,(W$4-$F66)=(1+$B66)),((V66/$C66)-V66)/6,
(IF(AND((W$4-$F66)&lt;(7+$B66),(W$4-$F66)&gt;1),V66,0))))</f>
        <v>0</v>
      </c>
      <c r="X66" s="246">
        <f>IF(X$4=$F66+$B66,SUMIFS('ABP REC Calc'!U$75:U$138,'ABP REC Calc'!$C$75:$C$138,'ABP REC Spend'!$D66,'ABP REC Calc'!$B$75:$B$138,'ABP REC Spend'!$E66)*$C66,
IF(AND(W66&gt;0,(X$4-$F66)=(1+$B66)),((W66/$C66)-W66)/6,
(IF(AND((X$4-$F66)&lt;(7+$B66),(X$4-$F66)&gt;1),W66,0))))</f>
        <v>0</v>
      </c>
      <c r="Y66" s="246">
        <f>IF(Y$4=$F66+$B66,SUMIFS('ABP REC Calc'!V$75:V$138,'ABP REC Calc'!$C$75:$C$138,'ABP REC Spend'!$D66,'ABP REC Calc'!$B$75:$B$138,'ABP REC Spend'!$E66)*$C66,
IF(AND(X66&gt;0,(Y$4-$F66)=(1+$B66)),((X66/$C66)-X66)/6,
(IF(AND((Y$4-$F66)&lt;(7+$B66),(Y$4-$F66)&gt;1),X66,0))))</f>
        <v>1590321.4685895648</v>
      </c>
      <c r="Z66" s="246">
        <f>IF(Z$4=$F66+$B66,SUMIFS('ABP REC Calc'!W$75:W$138,'ABP REC Calc'!$C$75:$C$138,'ABP REC Spend'!$D66,'ABP REC Calc'!$B$75:$B$138,'ABP REC Spend'!$E66)*$C66,
IF(AND(Y66&gt;0,(Z$4-$F66)=(1+$B66)),((Y66/$C66)-Y66)/6,
(IF(AND((Z$4-$F66)&lt;(7+$B66),(Z$4-$F66)&gt;1),Y66,0))))</f>
        <v>1501970.2758901445</v>
      </c>
      <c r="AA66" s="246">
        <f>IF(AA$4=$F66+$B66,SUMIFS('ABP REC Calc'!X$75:X$138,'ABP REC Calc'!$C$75:$C$138,'ABP REC Spend'!$D66,'ABP REC Calc'!$B$75:$B$138,'ABP REC Spend'!$E66)*$C66,
IF(AND(Z66&gt;0,(AA$4-$F66)=(1+$B66)),((Z66/$C66)-Z66)/6,
(IF(AND((AA$4-$F66)&lt;(7+$B66),(AA$4-$F66)&gt;1),Z66,0))))</f>
        <v>1501970.2758901445</v>
      </c>
      <c r="AB66" s="246">
        <f>IF(AB$4=$F66+$B66,SUMIFS('ABP REC Calc'!Y$75:Y$138,'ABP REC Calc'!$C$75:$C$138,'ABP REC Spend'!$D66,'ABP REC Calc'!$B$75:$B$138,'ABP REC Spend'!$E66)*$C66,
IF(AND(AA66&gt;0,(AB$4-$F66)=(1+$B66)),((AA66/$C66)-AA66)/6,
(IF(AND((AB$4-$F66)&lt;(7+$B66),(AB$4-$F66)&gt;1),AA66,0))))</f>
        <v>1501970.2758901445</v>
      </c>
      <c r="AC66" s="246">
        <f>IF(AC$4=$F66+$B66,SUMIFS('ABP REC Calc'!Z$75:Z$138,'ABP REC Calc'!$C$75:$C$138,'ABP REC Spend'!$D66,'ABP REC Calc'!$B$75:$B$138,'ABP REC Spend'!$E66)*$C66,
IF(AND(AB66&gt;0,(AC$4-$F66)=(1+$B66)),((AB66/$C66)-AB66)/6,
(IF(AND((AC$4-$F66)&lt;(7+$B66),(AC$4-$F66)&gt;1),AB66,0))))</f>
        <v>1501970.2758901445</v>
      </c>
      <c r="AD66" s="246">
        <f>IF(AD$4=$F66+$B66,SUMIFS('ABP REC Calc'!AA$75:AA$138,'ABP REC Calc'!$C$75:$C$138,'ABP REC Spend'!$D66,'ABP REC Calc'!$B$75:$B$138,'ABP REC Spend'!$E66)*$C66,
IF(AND(AC66&gt;0,(AD$4-$F66)=(1+$B66)),((AC66/$C66)-AC66)/6,
(IF(AND((AD$4-$F66)&lt;(7+$B66),(AD$4-$F66)&gt;1),AC66,0))))</f>
        <v>1501970.2758901445</v>
      </c>
      <c r="AE66" s="246">
        <f>IF(AE$4=$F66+$B66,SUMIFS('ABP REC Calc'!AB$75:AB$138,'ABP REC Calc'!$C$75:$C$138,'ABP REC Spend'!$D66,'ABP REC Calc'!$B$75:$B$138,'ABP REC Spend'!$E66)*$C66,
IF(AND(AD66&gt;0,(AE$4-$F66)=(1+$B66)),((AD66/$C66)-AD66)/6,
(IF(AND((AE$4-$F66)&lt;(7+$B66),(AE$4-$F66)&gt;1),AD66,0))))</f>
        <v>1501970.2758901445</v>
      </c>
      <c r="AF66" s="246">
        <f>IF(AF$4=$F66+$B66,SUMIFS('ABP REC Calc'!AC$75:AC$138,'ABP REC Calc'!$C$75:$C$138,'ABP REC Spend'!$D66,'ABP REC Calc'!$B$75:$B$138,'ABP REC Spend'!$E66)*$C66,
IF(AND(AE66&gt;0,(AF$4-$F66)=(1+$B66)),((AE66/$C66)-AE66)/6,
(IF(AND((AF$4-$F66)&lt;(7+$B66),(AF$4-$F66)&gt;1),AE66,0))))</f>
        <v>0</v>
      </c>
      <c r="AG66" s="246">
        <f>IF(AG$4=$F66+$B66,SUMIFS('ABP REC Calc'!#REF!,'ABP REC Calc'!$C$75:$C$138,'ABP REC Spend'!$D66,'ABP REC Calc'!$B$75:$B$138,'ABP REC Spend'!$E66)*$C66,
IF(AND(AF66&gt;0,(AG$4-$F66)=(1+$B66)),((AF66/$C66)-AF66)/6,
(IF(AND((AG$4-$F66)&lt;(7+$B66),(AG$4-$F66)&gt;1),AF66,0))))</f>
        <v>0</v>
      </c>
    </row>
    <row r="67" spans="2:33" ht="14.45" customHeight="1">
      <c r="B67" s="64">
        <v>1</v>
      </c>
      <c r="C67" s="64">
        <v>0.15</v>
      </c>
      <c r="D67" s="234" t="s">
        <v>207</v>
      </c>
      <c r="E67" s="231" t="s">
        <v>230</v>
      </c>
      <c r="F67" s="231">
        <f t="shared" si="3"/>
        <v>2040</v>
      </c>
      <c r="G67" s="231"/>
      <c r="H67" s="239" t="s">
        <v>38</v>
      </c>
      <c r="I67" s="247">
        <v>0</v>
      </c>
      <c r="J67" s="246">
        <f>IF(J$4=$F67+$B67,SUMIFS('ABP REC Calc'!G$75:G$138,'ABP REC Calc'!$C$75:$C$138,'ABP REC Spend'!$D67,'ABP REC Calc'!$B$75:$B$138,'ABP REC Spend'!$E67)*$C67,
IF(AND(I67&gt;0,(J$4-$F67)=(1+$B67)),((I67/$C67)-I67)/6,
(IF(AND((J$4-$F67)&lt;(7+$B67),(J$4-$F67)&gt;1),I67,0))))</f>
        <v>0</v>
      </c>
      <c r="K67" s="246">
        <f>IF(K$4=$F67+$B67,SUMIFS('ABP REC Calc'!H$75:H$138,'ABP REC Calc'!$C$75:$C$138,'ABP REC Spend'!$D67,'ABP REC Calc'!$B$75:$B$138,'ABP REC Spend'!$E67)*$C67,
IF(AND(J67&gt;0,(K$4-$F67)=(1+$B67)),((J67/$C67)-J67)/6,
(IF(AND((K$4-$F67)&lt;(7+$B67),(K$4-$F67)&gt;1),J67,0))))</f>
        <v>0</v>
      </c>
      <c r="L67" s="246">
        <f>IF(L$4=$F67+$B67,SUMIFS('ABP REC Calc'!I$75:I$138,'ABP REC Calc'!$C$75:$C$138,'ABP REC Spend'!$D67,'ABP REC Calc'!$B$75:$B$138,'ABP REC Spend'!$E67)*$C67,
IF(AND(K67&gt;0,(L$4-$F67)=(1+$B67)),((K67/$C67)-K67)/6,
(IF(AND((L$4-$F67)&lt;(7+$B67),(L$4-$F67)&gt;1),K67,0))))</f>
        <v>0</v>
      </c>
      <c r="M67" s="246">
        <f>IF(M$4=$F67+$B67,SUMIFS('ABP REC Calc'!J$75:J$138,'ABP REC Calc'!$C$75:$C$138,'ABP REC Spend'!$D67,'ABP REC Calc'!$B$75:$B$138,'ABP REC Spend'!$E67)*$C67,
IF(AND(L67&gt;0,(M$4-$F67)=(1+$B67)),((L67/$C67)-L67)/6,
(IF(AND((M$4-$F67)&lt;(7+$B67),(M$4-$F67)&gt;1),L67,0))))</f>
        <v>0</v>
      </c>
      <c r="N67" s="246">
        <f>IF(N$4=$F67+$B67,SUMIFS('ABP REC Calc'!K$75:K$138,'ABP REC Calc'!$C$75:$C$138,'ABP REC Spend'!$D67,'ABP REC Calc'!$B$75:$B$138,'ABP REC Spend'!$E67)*$C67,
IF(AND(M67&gt;0,(N$4-$F67)=(1+$B67)),((M67/$C67)-M67)/6,
(IF(AND((N$4-$F67)&lt;(7+$B67),(N$4-$F67)&gt;1),M67,0))))</f>
        <v>0</v>
      </c>
      <c r="O67" s="246">
        <f>IF(O$4=$F67+$B67,SUMIFS('ABP REC Calc'!L$75:L$138,'ABP REC Calc'!$C$75:$C$138,'ABP REC Spend'!$D67,'ABP REC Calc'!$B$75:$B$138,'ABP REC Spend'!$E67)*$C67,
IF(AND(N67&gt;0,(O$4-$F67)=(1+$B67)),((N67/$C67)-N67)/6,
(IF(AND((O$4-$F67)&lt;(7+$B67),(O$4-$F67)&gt;1),N67,0))))</f>
        <v>0</v>
      </c>
      <c r="P67" s="246">
        <f>IF(P$4=$F67+$B67,SUMIFS('ABP REC Calc'!M$75:M$138,'ABP REC Calc'!$C$75:$C$138,'ABP REC Spend'!$D67,'ABP REC Calc'!$B$75:$B$138,'ABP REC Spend'!$E67)*$C67,
IF(AND(O67&gt;0,(P$4-$F67)=(1+$B67)),((O67/$C67)-O67)/6,
(IF(AND((P$4-$F67)&lt;(7+$B67),(P$4-$F67)&gt;1),O67,0))))</f>
        <v>0</v>
      </c>
      <c r="Q67" s="246">
        <f>IF(Q$4=$F67+$B67,SUMIFS('ABP REC Calc'!N$75:N$138,'ABP REC Calc'!$C$75:$C$138,'ABP REC Spend'!$D67,'ABP REC Calc'!$B$75:$B$138,'ABP REC Spend'!$E67)*$C67,
IF(AND(P67&gt;0,(Q$4-$F67)=(1+$B67)),((P67/$C67)-P67)/6,
(IF(AND((Q$4-$F67)&lt;(7+$B67),(Q$4-$F67)&gt;1),P67,0))))</f>
        <v>0</v>
      </c>
      <c r="R67" s="246">
        <f>IF(R$4=$F67+$B67,SUMIFS('ABP REC Calc'!O$75:O$138,'ABP REC Calc'!$C$75:$C$138,'ABP REC Spend'!$D67,'ABP REC Calc'!$B$75:$B$138,'ABP REC Spend'!$E67)*$C67,
IF(AND(Q67&gt;0,(R$4-$F67)=(1+$B67)),((Q67/$C67)-Q67)/6,
(IF(AND((R$4-$F67)&lt;(7+$B67),(R$4-$F67)&gt;1),Q67,0))))</f>
        <v>0</v>
      </c>
      <c r="S67" s="246">
        <f>IF(S$4=$F67+$B67,SUMIFS('ABP REC Calc'!P$75:P$138,'ABP REC Calc'!$C$75:$C$138,'ABP REC Spend'!$D67,'ABP REC Calc'!$B$75:$B$138,'ABP REC Spend'!$E67)*$C67,
IF(AND(R67&gt;0,(S$4-$F67)=(1+$B67)),((R67/$C67)-R67)/6,
(IF(AND((S$4-$F67)&lt;(7+$B67),(S$4-$F67)&gt;1),R67,0))))</f>
        <v>0</v>
      </c>
      <c r="T67" s="246">
        <f>IF(T$4=$F67+$B67,SUMIFS('ABP REC Calc'!Q$75:Q$138,'ABP REC Calc'!$C$75:$C$138,'ABP REC Spend'!$D67,'ABP REC Calc'!$B$75:$B$138,'ABP REC Spend'!$E67)*$C67,
IF(AND(S67&gt;0,(T$4-$F67)=(1+$B67)),((S67/$C67)-S67)/6,
(IF(AND((T$4-$F67)&lt;(7+$B67),(T$4-$F67)&gt;1),S67,0))))</f>
        <v>0</v>
      </c>
      <c r="U67" s="246">
        <f>IF(U$4=$F67+$B67,SUMIFS('ABP REC Calc'!R$75:R$138,'ABP REC Calc'!$C$75:$C$138,'ABP REC Spend'!$D67,'ABP REC Calc'!$B$75:$B$138,'ABP REC Spend'!$E67)*$C67,
IF(AND(T67&gt;0,(U$4-$F67)=(1+$B67)),((T67/$C67)-T67)/6,
(IF(AND((U$4-$F67)&lt;(7+$B67),(U$4-$F67)&gt;1),T67,0))))</f>
        <v>0</v>
      </c>
      <c r="V67" s="246">
        <f>IF(V$4=$F67+$B67,SUMIFS('ABP REC Calc'!S$75:S$138,'ABP REC Calc'!$C$75:$C$138,'ABP REC Spend'!$D67,'ABP REC Calc'!$B$75:$B$138,'ABP REC Spend'!$E67)*$C67,
IF(AND(U67&gt;0,(V$4-$F67)=(1+$B67)),((U67/$C67)-U67)/6,
(IF(AND((V$4-$F67)&lt;(7+$B67),(V$4-$F67)&gt;1),U67,0))))</f>
        <v>0</v>
      </c>
      <c r="W67" s="246">
        <f>IF(W$4=$F67+$B67,SUMIFS('ABP REC Calc'!T$75:T$138,'ABP REC Calc'!$C$75:$C$138,'ABP REC Spend'!$D67,'ABP REC Calc'!$B$75:$B$138,'ABP REC Spend'!$E67)*$C67,
IF(AND(V67&gt;0,(W$4-$F67)=(1+$B67)),((V67/$C67)-V67)/6,
(IF(AND((W$4-$F67)&lt;(7+$B67),(W$4-$F67)&gt;1),V67,0))))</f>
        <v>0</v>
      </c>
      <c r="X67" s="246">
        <f>IF(X$4=$F67+$B67,SUMIFS('ABP REC Calc'!U$75:U$138,'ABP REC Calc'!$C$75:$C$138,'ABP REC Spend'!$D67,'ABP REC Calc'!$B$75:$B$138,'ABP REC Spend'!$E67)*$C67,
IF(AND(W67&gt;0,(X$4-$F67)=(1+$B67)),((W67/$C67)-W67)/6,
(IF(AND((X$4-$F67)&lt;(7+$B67),(X$4-$F67)&gt;1),W67,0))))</f>
        <v>0</v>
      </c>
      <c r="Y67" s="246">
        <f>IF(Y$4=$F67+$B67,SUMIFS('ABP REC Calc'!V$75:V$138,'ABP REC Calc'!$C$75:$C$138,'ABP REC Spend'!$D67,'ABP REC Calc'!$B$75:$B$138,'ABP REC Spend'!$E67)*$C67,
IF(AND(X67&gt;0,(Y$4-$F67)=(1+$B67)),((X67/$C67)-X67)/6,
(IF(AND((Y$4-$F67)&lt;(7+$B67),(Y$4-$F67)&gt;1),X67,0))))</f>
        <v>0</v>
      </c>
      <c r="Z67" s="246">
        <f>IF(Z$4=$F67+$B67,SUMIFS('ABP REC Calc'!W$75:W$138,'ABP REC Calc'!$C$75:$C$138,'ABP REC Spend'!$D67,'ABP REC Calc'!$B$75:$B$138,'ABP REC Spend'!$E67)*$C67,
IF(AND(Y67&gt;0,(Z$4-$F67)=(1+$B67)),((Y67/$C67)-Y67)/6,
(IF(AND((Z$4-$F67)&lt;(7+$B67),(Z$4-$F67)&gt;1),Y67,0))))</f>
        <v>1526708.6098459819</v>
      </c>
      <c r="AA67" s="246">
        <f>IF(AA$4=$F67+$B67,SUMIFS('ABP REC Calc'!X$75:X$138,'ABP REC Calc'!$C$75:$C$138,'ABP REC Spend'!$D67,'ABP REC Calc'!$B$75:$B$138,'ABP REC Spend'!$E67)*$C67,
IF(AND(Z67&gt;0,(AA$4-$F67)=(1+$B67)),((Z67/$C67)-Z67)/6,
(IF(AND((AA$4-$F67)&lt;(7+$B67),(AA$4-$F67)&gt;1),Z67,0))))</f>
        <v>1441891.4648545384</v>
      </c>
      <c r="AB67" s="246">
        <f>IF(AB$4=$F67+$B67,SUMIFS('ABP REC Calc'!Y$75:Y$138,'ABP REC Calc'!$C$75:$C$138,'ABP REC Spend'!$D67,'ABP REC Calc'!$B$75:$B$138,'ABP REC Spend'!$E67)*$C67,
IF(AND(AA67&gt;0,(AB$4-$F67)=(1+$B67)),((AA67/$C67)-AA67)/6,
(IF(AND((AB$4-$F67)&lt;(7+$B67),(AB$4-$F67)&gt;1),AA67,0))))</f>
        <v>1441891.4648545384</v>
      </c>
      <c r="AC67" s="246">
        <f>IF(AC$4=$F67+$B67,SUMIFS('ABP REC Calc'!Z$75:Z$138,'ABP REC Calc'!$C$75:$C$138,'ABP REC Spend'!$D67,'ABP REC Calc'!$B$75:$B$138,'ABP REC Spend'!$E67)*$C67,
IF(AND(AB67&gt;0,(AC$4-$F67)=(1+$B67)),((AB67/$C67)-AB67)/6,
(IF(AND((AC$4-$F67)&lt;(7+$B67),(AC$4-$F67)&gt;1),AB67,0))))</f>
        <v>1441891.4648545384</v>
      </c>
      <c r="AD67" s="246">
        <f>IF(AD$4=$F67+$B67,SUMIFS('ABP REC Calc'!AA$75:AA$138,'ABP REC Calc'!$C$75:$C$138,'ABP REC Spend'!$D67,'ABP REC Calc'!$B$75:$B$138,'ABP REC Spend'!$E67)*$C67,
IF(AND(AC67&gt;0,(AD$4-$F67)=(1+$B67)),((AC67/$C67)-AC67)/6,
(IF(AND((AD$4-$F67)&lt;(7+$B67),(AD$4-$F67)&gt;1),AC67,0))))</f>
        <v>1441891.4648545384</v>
      </c>
      <c r="AE67" s="246">
        <f>IF(AE$4=$F67+$B67,SUMIFS('ABP REC Calc'!AB$75:AB$138,'ABP REC Calc'!$C$75:$C$138,'ABP REC Spend'!$D67,'ABP REC Calc'!$B$75:$B$138,'ABP REC Spend'!$E67)*$C67,
IF(AND(AD67&gt;0,(AE$4-$F67)=(1+$B67)),((AD67/$C67)-AD67)/6,
(IF(AND((AE$4-$F67)&lt;(7+$B67),(AE$4-$F67)&gt;1),AD67,0))))</f>
        <v>1441891.4648545384</v>
      </c>
      <c r="AF67" s="246">
        <f>IF(AF$4=$F67+$B67,SUMIFS('ABP REC Calc'!AC$75:AC$138,'ABP REC Calc'!$C$75:$C$138,'ABP REC Spend'!$D67,'ABP REC Calc'!$B$75:$B$138,'ABP REC Spend'!$E67)*$C67,
IF(AND(AE67&gt;0,(AF$4-$F67)=(1+$B67)),((AE67/$C67)-AE67)/6,
(IF(AND((AF$4-$F67)&lt;(7+$B67),(AF$4-$F67)&gt;1),AE67,0))))</f>
        <v>1441891.4648545384</v>
      </c>
      <c r="AG67" s="246">
        <f>IF(AG$4=$F67+$B67,SUMIFS('ABP REC Calc'!#REF!,'ABP REC Calc'!$C$75:$C$138,'ABP REC Spend'!$D67,'ABP REC Calc'!$B$75:$B$138,'ABP REC Spend'!$E67)*$C67,
IF(AND(AF67&gt;0,(AG$4-$F67)=(1+$B67)),((AF67/$C67)-AF67)/6,
(IF(AND((AG$4-$F67)&lt;(7+$B67),(AG$4-$F67)&gt;1),AF67,0))))</f>
        <v>0</v>
      </c>
    </row>
    <row r="68" spans="2:33" ht="14.45" customHeight="1">
      <c r="B68" s="64">
        <v>1</v>
      </c>
      <c r="C68" s="64">
        <v>0.15</v>
      </c>
      <c r="D68" s="234" t="s">
        <v>207</v>
      </c>
      <c r="E68" s="231" t="s">
        <v>230</v>
      </c>
      <c r="F68" s="231">
        <f t="shared" si="3"/>
        <v>2041</v>
      </c>
      <c r="G68" s="231"/>
      <c r="H68" s="239" t="s">
        <v>39</v>
      </c>
      <c r="I68" s="247">
        <v>0</v>
      </c>
      <c r="J68" s="246">
        <f>IF(J$4=$F68+$B68,SUMIFS('ABP REC Calc'!G$75:G$138,'ABP REC Calc'!$C$75:$C$138,'ABP REC Spend'!$D68,'ABP REC Calc'!$B$75:$B$138,'ABP REC Spend'!$E68)*$C68,
IF(AND(I68&gt;0,(J$4-$F68)=(1+$B68)),((I68/$C68)-I68)/6,
(IF(AND((J$4-$F68)&lt;(7+$B68),(J$4-$F68)&gt;1),I68,0))))</f>
        <v>0</v>
      </c>
      <c r="K68" s="246">
        <f>IF(K$4=$F68+$B68,SUMIFS('ABP REC Calc'!H$75:H$138,'ABP REC Calc'!$C$75:$C$138,'ABP REC Spend'!$D68,'ABP REC Calc'!$B$75:$B$138,'ABP REC Spend'!$E68)*$C68,
IF(AND(J68&gt;0,(K$4-$F68)=(1+$B68)),((J68/$C68)-J68)/6,
(IF(AND((K$4-$F68)&lt;(7+$B68),(K$4-$F68)&gt;1),J68,0))))</f>
        <v>0</v>
      </c>
      <c r="L68" s="246">
        <f>IF(L$4=$F68+$B68,SUMIFS('ABP REC Calc'!I$75:I$138,'ABP REC Calc'!$C$75:$C$138,'ABP REC Spend'!$D68,'ABP REC Calc'!$B$75:$B$138,'ABP REC Spend'!$E68)*$C68,
IF(AND(K68&gt;0,(L$4-$F68)=(1+$B68)),((K68/$C68)-K68)/6,
(IF(AND((L$4-$F68)&lt;(7+$B68),(L$4-$F68)&gt;1),K68,0))))</f>
        <v>0</v>
      </c>
      <c r="M68" s="246">
        <f>IF(M$4=$F68+$B68,SUMIFS('ABP REC Calc'!J$75:J$138,'ABP REC Calc'!$C$75:$C$138,'ABP REC Spend'!$D68,'ABP REC Calc'!$B$75:$B$138,'ABP REC Spend'!$E68)*$C68,
IF(AND(L68&gt;0,(M$4-$F68)=(1+$B68)),((L68/$C68)-L68)/6,
(IF(AND((M$4-$F68)&lt;(7+$B68),(M$4-$F68)&gt;1),L68,0))))</f>
        <v>0</v>
      </c>
      <c r="N68" s="246">
        <f>IF(N$4=$F68+$B68,SUMIFS('ABP REC Calc'!K$75:K$138,'ABP REC Calc'!$C$75:$C$138,'ABP REC Spend'!$D68,'ABP REC Calc'!$B$75:$B$138,'ABP REC Spend'!$E68)*$C68,
IF(AND(M68&gt;0,(N$4-$F68)=(1+$B68)),((M68/$C68)-M68)/6,
(IF(AND((N$4-$F68)&lt;(7+$B68),(N$4-$F68)&gt;1),M68,0))))</f>
        <v>0</v>
      </c>
      <c r="O68" s="246">
        <f>IF(O$4=$F68+$B68,SUMIFS('ABP REC Calc'!L$75:L$138,'ABP REC Calc'!$C$75:$C$138,'ABP REC Spend'!$D68,'ABP REC Calc'!$B$75:$B$138,'ABP REC Spend'!$E68)*$C68,
IF(AND(N68&gt;0,(O$4-$F68)=(1+$B68)),((N68/$C68)-N68)/6,
(IF(AND((O$4-$F68)&lt;(7+$B68),(O$4-$F68)&gt;1),N68,0))))</f>
        <v>0</v>
      </c>
      <c r="P68" s="246">
        <f>IF(P$4=$F68+$B68,SUMIFS('ABP REC Calc'!M$75:M$138,'ABP REC Calc'!$C$75:$C$138,'ABP REC Spend'!$D68,'ABP REC Calc'!$B$75:$B$138,'ABP REC Spend'!$E68)*$C68,
IF(AND(O68&gt;0,(P$4-$F68)=(1+$B68)),((O68/$C68)-O68)/6,
(IF(AND((P$4-$F68)&lt;(7+$B68),(P$4-$F68)&gt;1),O68,0))))</f>
        <v>0</v>
      </c>
      <c r="Q68" s="246">
        <f>IF(Q$4=$F68+$B68,SUMIFS('ABP REC Calc'!N$75:N$138,'ABP REC Calc'!$C$75:$C$138,'ABP REC Spend'!$D68,'ABP REC Calc'!$B$75:$B$138,'ABP REC Spend'!$E68)*$C68,
IF(AND(P68&gt;0,(Q$4-$F68)=(1+$B68)),((P68/$C68)-P68)/6,
(IF(AND((Q$4-$F68)&lt;(7+$B68),(Q$4-$F68)&gt;1),P68,0))))</f>
        <v>0</v>
      </c>
      <c r="R68" s="246">
        <f>IF(R$4=$F68+$B68,SUMIFS('ABP REC Calc'!O$75:O$138,'ABP REC Calc'!$C$75:$C$138,'ABP REC Spend'!$D68,'ABP REC Calc'!$B$75:$B$138,'ABP REC Spend'!$E68)*$C68,
IF(AND(Q68&gt;0,(R$4-$F68)=(1+$B68)),((Q68/$C68)-Q68)/6,
(IF(AND((R$4-$F68)&lt;(7+$B68),(R$4-$F68)&gt;1),Q68,0))))</f>
        <v>0</v>
      </c>
      <c r="S68" s="246">
        <f>IF(S$4=$F68+$B68,SUMIFS('ABP REC Calc'!P$75:P$138,'ABP REC Calc'!$C$75:$C$138,'ABP REC Spend'!$D68,'ABP REC Calc'!$B$75:$B$138,'ABP REC Spend'!$E68)*$C68,
IF(AND(R68&gt;0,(S$4-$F68)=(1+$B68)),((R68/$C68)-R68)/6,
(IF(AND((S$4-$F68)&lt;(7+$B68),(S$4-$F68)&gt;1),R68,0))))</f>
        <v>0</v>
      </c>
      <c r="T68" s="246">
        <f>IF(T$4=$F68+$B68,SUMIFS('ABP REC Calc'!Q$75:Q$138,'ABP REC Calc'!$C$75:$C$138,'ABP REC Spend'!$D68,'ABP REC Calc'!$B$75:$B$138,'ABP REC Spend'!$E68)*$C68,
IF(AND(S68&gt;0,(T$4-$F68)=(1+$B68)),((S68/$C68)-S68)/6,
(IF(AND((T$4-$F68)&lt;(7+$B68),(T$4-$F68)&gt;1),S68,0))))</f>
        <v>0</v>
      </c>
      <c r="U68" s="246">
        <f>IF(U$4=$F68+$B68,SUMIFS('ABP REC Calc'!R$75:R$138,'ABP REC Calc'!$C$75:$C$138,'ABP REC Spend'!$D68,'ABP REC Calc'!$B$75:$B$138,'ABP REC Spend'!$E68)*$C68,
IF(AND(T68&gt;0,(U$4-$F68)=(1+$B68)),((T68/$C68)-T68)/6,
(IF(AND((U$4-$F68)&lt;(7+$B68),(U$4-$F68)&gt;1),T68,0))))</f>
        <v>0</v>
      </c>
      <c r="V68" s="246">
        <f>IF(V$4=$F68+$B68,SUMIFS('ABP REC Calc'!S$75:S$138,'ABP REC Calc'!$C$75:$C$138,'ABP REC Spend'!$D68,'ABP REC Calc'!$B$75:$B$138,'ABP REC Spend'!$E68)*$C68,
IF(AND(U68&gt;0,(V$4-$F68)=(1+$B68)),((U68/$C68)-U68)/6,
(IF(AND((V$4-$F68)&lt;(7+$B68),(V$4-$F68)&gt;1),U68,0))))</f>
        <v>0</v>
      </c>
      <c r="W68" s="246">
        <f>IF(W$4=$F68+$B68,SUMIFS('ABP REC Calc'!T$75:T$138,'ABP REC Calc'!$C$75:$C$138,'ABP REC Spend'!$D68,'ABP REC Calc'!$B$75:$B$138,'ABP REC Spend'!$E68)*$C68,
IF(AND(V68&gt;0,(W$4-$F68)=(1+$B68)),((V68/$C68)-V68)/6,
(IF(AND((W$4-$F68)&lt;(7+$B68),(W$4-$F68)&gt;1),V68,0))))</f>
        <v>0</v>
      </c>
      <c r="X68" s="246">
        <f>IF(X$4=$F68+$B68,SUMIFS('ABP REC Calc'!U$75:U$138,'ABP REC Calc'!$C$75:$C$138,'ABP REC Spend'!$D68,'ABP REC Calc'!$B$75:$B$138,'ABP REC Spend'!$E68)*$C68,
IF(AND(W68&gt;0,(X$4-$F68)=(1+$B68)),((W68/$C68)-W68)/6,
(IF(AND((X$4-$F68)&lt;(7+$B68),(X$4-$F68)&gt;1),W68,0))))</f>
        <v>0</v>
      </c>
      <c r="Y68" s="246">
        <f>IF(Y$4=$F68+$B68,SUMIFS('ABP REC Calc'!V$75:V$138,'ABP REC Calc'!$C$75:$C$138,'ABP REC Spend'!$D68,'ABP REC Calc'!$B$75:$B$138,'ABP REC Spend'!$E68)*$C68,
IF(AND(X68&gt;0,(Y$4-$F68)=(1+$B68)),((X68/$C68)-X68)/6,
(IF(AND((Y$4-$F68)&lt;(7+$B68),(Y$4-$F68)&gt;1),X68,0))))</f>
        <v>0</v>
      </c>
      <c r="Z68" s="246">
        <f>IF(Z$4=$F68+$B68,SUMIFS('ABP REC Calc'!W$75:W$138,'ABP REC Calc'!$C$75:$C$138,'ABP REC Spend'!$D68,'ABP REC Calc'!$B$75:$B$138,'ABP REC Spend'!$E68)*$C68,
IF(AND(Y68&gt;0,(Z$4-$F68)=(1+$B68)),((Y68/$C68)-Y68)/6,
(IF(AND((Z$4-$F68)&lt;(7+$B68),(Z$4-$F68)&gt;1),Y68,0))))</f>
        <v>0</v>
      </c>
      <c r="AA68" s="246">
        <f>IF(AA$4=$F68+$B68,SUMIFS('ABP REC Calc'!X$75:X$138,'ABP REC Calc'!$C$75:$C$138,'ABP REC Spend'!$D68,'ABP REC Calc'!$B$75:$B$138,'ABP REC Spend'!$E68)*$C68,
IF(AND(Z68&gt;0,(AA$4-$F68)=(1+$B68)),((Z68/$C68)-Z68)/6,
(IF(AND((AA$4-$F68)&lt;(7+$B68),(AA$4-$F68)&gt;1),Z68,0))))</f>
        <v>1465640.2654521423</v>
      </c>
      <c r="AB68" s="246">
        <f>IF(AB$4=$F68+$B68,SUMIFS('ABP REC Calc'!Y$75:Y$138,'ABP REC Calc'!$C$75:$C$138,'ABP REC Spend'!$D68,'ABP REC Calc'!$B$75:$B$138,'ABP REC Spend'!$E68)*$C68,
IF(AND(AA68&gt;0,(AB$4-$F68)=(1+$B68)),((AA68/$C68)-AA68)/6,
(IF(AND((AB$4-$F68)&lt;(7+$B68),(AB$4-$F68)&gt;1),AA68,0))))</f>
        <v>1384215.8062603567</v>
      </c>
      <c r="AC68" s="246">
        <f>IF(AC$4=$F68+$B68,SUMIFS('ABP REC Calc'!Z$75:Z$138,'ABP REC Calc'!$C$75:$C$138,'ABP REC Spend'!$D68,'ABP REC Calc'!$B$75:$B$138,'ABP REC Spend'!$E68)*$C68,
IF(AND(AB68&gt;0,(AC$4-$F68)=(1+$B68)),((AB68/$C68)-AB68)/6,
(IF(AND((AC$4-$F68)&lt;(7+$B68),(AC$4-$F68)&gt;1),AB68,0))))</f>
        <v>1384215.8062603567</v>
      </c>
      <c r="AD68" s="246">
        <f>IF(AD$4=$F68+$B68,SUMIFS('ABP REC Calc'!AA$75:AA$138,'ABP REC Calc'!$C$75:$C$138,'ABP REC Spend'!$D68,'ABP REC Calc'!$B$75:$B$138,'ABP REC Spend'!$E68)*$C68,
IF(AND(AC68&gt;0,(AD$4-$F68)=(1+$B68)),((AC68/$C68)-AC68)/6,
(IF(AND((AD$4-$F68)&lt;(7+$B68),(AD$4-$F68)&gt;1),AC68,0))))</f>
        <v>1384215.8062603567</v>
      </c>
      <c r="AE68" s="246">
        <f>IF(AE$4=$F68+$B68,SUMIFS('ABP REC Calc'!AB$75:AB$138,'ABP REC Calc'!$C$75:$C$138,'ABP REC Spend'!$D68,'ABP REC Calc'!$B$75:$B$138,'ABP REC Spend'!$E68)*$C68,
IF(AND(AD68&gt;0,(AE$4-$F68)=(1+$B68)),((AD68/$C68)-AD68)/6,
(IF(AND((AE$4-$F68)&lt;(7+$B68),(AE$4-$F68)&gt;1),AD68,0))))</f>
        <v>1384215.8062603567</v>
      </c>
      <c r="AF68" s="246">
        <f>IF(AF$4=$F68+$B68,SUMIFS('ABP REC Calc'!AC$75:AC$138,'ABP REC Calc'!$C$75:$C$138,'ABP REC Spend'!$D68,'ABP REC Calc'!$B$75:$B$138,'ABP REC Spend'!$E68)*$C68,
IF(AND(AE68&gt;0,(AF$4-$F68)=(1+$B68)),((AE68/$C68)-AE68)/6,
(IF(AND((AF$4-$F68)&lt;(7+$B68),(AF$4-$F68)&gt;1),AE68,0))))</f>
        <v>1384215.8062603567</v>
      </c>
      <c r="AG68" s="246">
        <f>IF(AG$4=$F68+$B68,SUMIFS('ABP REC Calc'!#REF!,'ABP REC Calc'!$C$75:$C$138,'ABP REC Spend'!$D68,'ABP REC Calc'!$B$75:$B$138,'ABP REC Spend'!$E68)*$C68,
IF(AND(AF68&gt;0,(AG$4-$F68)=(1+$B68)),((AF68/$C68)-AF68)/6,
(IF(AND((AG$4-$F68)&lt;(7+$B68),(AG$4-$F68)&gt;1),AF68,0))))</f>
        <v>1384215.8062603567</v>
      </c>
    </row>
    <row r="69" spans="2:33" ht="14.45" customHeight="1">
      <c r="B69" s="64">
        <v>1</v>
      </c>
      <c r="C69" s="64">
        <v>0.15</v>
      </c>
      <c r="D69" s="234" t="s">
        <v>207</v>
      </c>
      <c r="E69" s="231" t="s">
        <v>230</v>
      </c>
      <c r="F69" s="231">
        <f t="shared" si="3"/>
        <v>2042</v>
      </c>
      <c r="G69" s="231"/>
      <c r="H69" s="239" t="s">
        <v>40</v>
      </c>
      <c r="I69" s="247">
        <v>0</v>
      </c>
      <c r="J69" s="246">
        <f>IF(J$4=$F69+$B69,SUMIFS('ABP REC Calc'!G$75:G$138,'ABP REC Calc'!$C$75:$C$138,'ABP REC Spend'!$D69,'ABP REC Calc'!$B$75:$B$138,'ABP REC Spend'!$E69)*$C69,
IF(AND(I69&gt;0,(J$4-$F69)=(1+$B69)),((I69/$C69)-I69)/6,
(IF(AND((J$4-$F69)&lt;(7+$B69),(J$4-$F69)&gt;1),I69,0))))</f>
        <v>0</v>
      </c>
      <c r="K69" s="246">
        <f>IF(K$4=$F69+$B69,SUMIFS('ABP REC Calc'!H$75:H$138,'ABP REC Calc'!$C$75:$C$138,'ABP REC Spend'!$D69,'ABP REC Calc'!$B$75:$B$138,'ABP REC Spend'!$E69)*$C69,
IF(AND(J69&gt;0,(K$4-$F69)=(1+$B69)),((J69/$C69)-J69)/6,
(IF(AND((K$4-$F69)&lt;(7+$B69),(K$4-$F69)&gt;1),J69,0))))</f>
        <v>0</v>
      </c>
      <c r="L69" s="246">
        <f>IF(L$4=$F69+$B69,SUMIFS('ABP REC Calc'!I$75:I$138,'ABP REC Calc'!$C$75:$C$138,'ABP REC Spend'!$D69,'ABP REC Calc'!$B$75:$B$138,'ABP REC Spend'!$E69)*$C69,
IF(AND(K69&gt;0,(L$4-$F69)=(1+$B69)),((K69/$C69)-K69)/6,
(IF(AND((L$4-$F69)&lt;(7+$B69),(L$4-$F69)&gt;1),K69,0))))</f>
        <v>0</v>
      </c>
      <c r="M69" s="246">
        <f>IF(M$4=$F69+$B69,SUMIFS('ABP REC Calc'!J$75:J$138,'ABP REC Calc'!$C$75:$C$138,'ABP REC Spend'!$D69,'ABP REC Calc'!$B$75:$B$138,'ABP REC Spend'!$E69)*$C69,
IF(AND(L69&gt;0,(M$4-$F69)=(1+$B69)),((L69/$C69)-L69)/6,
(IF(AND((M$4-$F69)&lt;(7+$B69),(M$4-$F69)&gt;1),L69,0))))</f>
        <v>0</v>
      </c>
      <c r="N69" s="246">
        <f>IF(N$4=$F69+$B69,SUMIFS('ABP REC Calc'!K$75:K$138,'ABP REC Calc'!$C$75:$C$138,'ABP REC Spend'!$D69,'ABP REC Calc'!$B$75:$B$138,'ABP REC Spend'!$E69)*$C69,
IF(AND(M69&gt;0,(N$4-$F69)=(1+$B69)),((M69/$C69)-M69)/6,
(IF(AND((N$4-$F69)&lt;(7+$B69),(N$4-$F69)&gt;1),M69,0))))</f>
        <v>0</v>
      </c>
      <c r="O69" s="246">
        <f>IF(O$4=$F69+$B69,SUMIFS('ABP REC Calc'!L$75:L$138,'ABP REC Calc'!$C$75:$C$138,'ABP REC Spend'!$D69,'ABP REC Calc'!$B$75:$B$138,'ABP REC Spend'!$E69)*$C69,
IF(AND(N69&gt;0,(O$4-$F69)=(1+$B69)),((N69/$C69)-N69)/6,
(IF(AND((O$4-$F69)&lt;(7+$B69),(O$4-$F69)&gt;1),N69,0))))</f>
        <v>0</v>
      </c>
      <c r="P69" s="246">
        <f>IF(P$4=$F69+$B69,SUMIFS('ABP REC Calc'!M$75:M$138,'ABP REC Calc'!$C$75:$C$138,'ABP REC Spend'!$D69,'ABP REC Calc'!$B$75:$B$138,'ABP REC Spend'!$E69)*$C69,
IF(AND(O69&gt;0,(P$4-$F69)=(1+$B69)),((O69/$C69)-O69)/6,
(IF(AND((P$4-$F69)&lt;(7+$B69),(P$4-$F69)&gt;1),O69,0))))</f>
        <v>0</v>
      </c>
      <c r="Q69" s="246">
        <f>IF(Q$4=$F69+$B69,SUMIFS('ABP REC Calc'!N$75:N$138,'ABP REC Calc'!$C$75:$C$138,'ABP REC Spend'!$D69,'ABP REC Calc'!$B$75:$B$138,'ABP REC Spend'!$E69)*$C69,
IF(AND(P69&gt;0,(Q$4-$F69)=(1+$B69)),((P69/$C69)-P69)/6,
(IF(AND((Q$4-$F69)&lt;(7+$B69),(Q$4-$F69)&gt;1),P69,0))))</f>
        <v>0</v>
      </c>
      <c r="R69" s="246">
        <f>IF(R$4=$F69+$B69,SUMIFS('ABP REC Calc'!O$75:O$138,'ABP REC Calc'!$C$75:$C$138,'ABP REC Spend'!$D69,'ABP REC Calc'!$B$75:$B$138,'ABP REC Spend'!$E69)*$C69,
IF(AND(Q69&gt;0,(R$4-$F69)=(1+$B69)),((Q69/$C69)-Q69)/6,
(IF(AND((R$4-$F69)&lt;(7+$B69),(R$4-$F69)&gt;1),Q69,0))))</f>
        <v>0</v>
      </c>
      <c r="S69" s="246">
        <f>IF(S$4=$F69+$B69,SUMIFS('ABP REC Calc'!P$75:P$138,'ABP REC Calc'!$C$75:$C$138,'ABP REC Spend'!$D69,'ABP REC Calc'!$B$75:$B$138,'ABP REC Spend'!$E69)*$C69,
IF(AND(R69&gt;0,(S$4-$F69)=(1+$B69)),((R69/$C69)-R69)/6,
(IF(AND((S$4-$F69)&lt;(7+$B69),(S$4-$F69)&gt;1),R69,0))))</f>
        <v>0</v>
      </c>
      <c r="T69" s="246">
        <f>IF(T$4=$F69+$B69,SUMIFS('ABP REC Calc'!Q$75:Q$138,'ABP REC Calc'!$C$75:$C$138,'ABP REC Spend'!$D69,'ABP REC Calc'!$B$75:$B$138,'ABP REC Spend'!$E69)*$C69,
IF(AND(S69&gt;0,(T$4-$F69)=(1+$B69)),((S69/$C69)-S69)/6,
(IF(AND((T$4-$F69)&lt;(7+$B69),(T$4-$F69)&gt;1),S69,0))))</f>
        <v>0</v>
      </c>
      <c r="U69" s="246">
        <f>IF(U$4=$F69+$B69,SUMIFS('ABP REC Calc'!R$75:R$138,'ABP REC Calc'!$C$75:$C$138,'ABP REC Spend'!$D69,'ABP REC Calc'!$B$75:$B$138,'ABP REC Spend'!$E69)*$C69,
IF(AND(T69&gt;0,(U$4-$F69)=(1+$B69)),((T69/$C69)-T69)/6,
(IF(AND((U$4-$F69)&lt;(7+$B69),(U$4-$F69)&gt;1),T69,0))))</f>
        <v>0</v>
      </c>
      <c r="V69" s="246">
        <f>IF(V$4=$F69+$B69,SUMIFS('ABP REC Calc'!S$75:S$138,'ABP REC Calc'!$C$75:$C$138,'ABP REC Spend'!$D69,'ABP REC Calc'!$B$75:$B$138,'ABP REC Spend'!$E69)*$C69,
IF(AND(U69&gt;0,(V$4-$F69)=(1+$B69)),((U69/$C69)-U69)/6,
(IF(AND((V$4-$F69)&lt;(7+$B69),(V$4-$F69)&gt;1),U69,0))))</f>
        <v>0</v>
      </c>
      <c r="W69" s="246">
        <f>IF(W$4=$F69+$B69,SUMIFS('ABP REC Calc'!T$75:T$138,'ABP REC Calc'!$C$75:$C$138,'ABP REC Spend'!$D69,'ABP REC Calc'!$B$75:$B$138,'ABP REC Spend'!$E69)*$C69,
IF(AND(V69&gt;0,(W$4-$F69)=(1+$B69)),((V69/$C69)-V69)/6,
(IF(AND((W$4-$F69)&lt;(7+$B69),(W$4-$F69)&gt;1),V69,0))))</f>
        <v>0</v>
      </c>
      <c r="X69" s="246">
        <f>IF(X$4=$F69+$B69,SUMIFS('ABP REC Calc'!U$75:U$138,'ABP REC Calc'!$C$75:$C$138,'ABP REC Spend'!$D69,'ABP REC Calc'!$B$75:$B$138,'ABP REC Spend'!$E69)*$C69,
IF(AND(W69&gt;0,(X$4-$F69)=(1+$B69)),((W69/$C69)-W69)/6,
(IF(AND((X$4-$F69)&lt;(7+$B69),(X$4-$F69)&gt;1),W69,0))))</f>
        <v>0</v>
      </c>
      <c r="Y69" s="246">
        <f>IF(Y$4=$F69+$B69,SUMIFS('ABP REC Calc'!V$75:V$138,'ABP REC Calc'!$C$75:$C$138,'ABP REC Spend'!$D69,'ABP REC Calc'!$B$75:$B$138,'ABP REC Spend'!$E69)*$C69,
IF(AND(X69&gt;0,(Y$4-$F69)=(1+$B69)),((X69/$C69)-X69)/6,
(IF(AND((Y$4-$F69)&lt;(7+$B69),(Y$4-$F69)&gt;1),X69,0))))</f>
        <v>0</v>
      </c>
      <c r="Z69" s="246">
        <f>IF(Z$4=$F69+$B69,SUMIFS('ABP REC Calc'!W$75:W$138,'ABP REC Calc'!$C$75:$C$138,'ABP REC Spend'!$D69,'ABP REC Calc'!$B$75:$B$138,'ABP REC Spend'!$E69)*$C69,
IF(AND(Y69&gt;0,(Z$4-$F69)=(1+$B69)),((Y69/$C69)-Y69)/6,
(IF(AND((Z$4-$F69)&lt;(7+$B69),(Z$4-$F69)&gt;1),Y69,0))))</f>
        <v>0</v>
      </c>
      <c r="AA69" s="246">
        <f>IF(AA$4=$F69+$B69,SUMIFS('ABP REC Calc'!X$75:X$138,'ABP REC Calc'!$C$75:$C$138,'ABP REC Spend'!$D69,'ABP REC Calc'!$B$75:$B$138,'ABP REC Spend'!$E69)*$C69,
IF(AND(Z69&gt;0,(AA$4-$F69)=(1+$B69)),((Z69/$C69)-Z69)/6,
(IF(AND((AA$4-$F69)&lt;(7+$B69),(AA$4-$F69)&gt;1),Z69,0))))</f>
        <v>0</v>
      </c>
      <c r="AB69" s="246">
        <f>IF(AB$4=$F69+$B69,SUMIFS('ABP REC Calc'!Y$75:Y$138,'ABP REC Calc'!$C$75:$C$138,'ABP REC Spend'!$D69,'ABP REC Calc'!$B$75:$B$138,'ABP REC Spend'!$E69)*$C69,
IF(AND(AA69&gt;0,(AB$4-$F69)=(1+$B69)),((AA69/$C69)-AA69)/6,
(IF(AND((AB$4-$F69)&lt;(7+$B69),(AB$4-$F69)&gt;1),AA69,0))))</f>
        <v>1407014.654834057</v>
      </c>
      <c r="AC69" s="246">
        <f>IF(AC$4=$F69+$B69,SUMIFS('ABP REC Calc'!Z$75:Z$138,'ABP REC Calc'!$C$75:$C$138,'ABP REC Spend'!$D69,'ABP REC Calc'!$B$75:$B$138,'ABP REC Spend'!$E69)*$C69,
IF(AND(AB69&gt;0,(AC$4-$F69)=(1+$B69)),((AB69/$C69)-AB69)/6,
(IF(AND((AC$4-$F69)&lt;(7+$B69),(AC$4-$F69)&gt;1),AB69,0))))</f>
        <v>1328847.1740099427</v>
      </c>
      <c r="AD69" s="246">
        <f>IF(AD$4=$F69+$B69,SUMIFS('ABP REC Calc'!AA$75:AA$138,'ABP REC Calc'!$C$75:$C$138,'ABP REC Spend'!$D69,'ABP REC Calc'!$B$75:$B$138,'ABP REC Spend'!$E69)*$C69,
IF(AND(AC69&gt;0,(AD$4-$F69)=(1+$B69)),((AC69/$C69)-AC69)/6,
(IF(AND((AD$4-$F69)&lt;(7+$B69),(AD$4-$F69)&gt;1),AC69,0))))</f>
        <v>1328847.1740099427</v>
      </c>
      <c r="AE69" s="246">
        <f>IF(AE$4=$F69+$B69,SUMIFS('ABP REC Calc'!AB$75:AB$138,'ABP REC Calc'!$C$75:$C$138,'ABP REC Spend'!$D69,'ABP REC Calc'!$B$75:$B$138,'ABP REC Spend'!$E69)*$C69,
IF(AND(AD69&gt;0,(AE$4-$F69)=(1+$B69)),((AD69/$C69)-AD69)/6,
(IF(AND((AE$4-$F69)&lt;(7+$B69),(AE$4-$F69)&gt;1),AD69,0))))</f>
        <v>1328847.1740099427</v>
      </c>
      <c r="AF69" s="246">
        <f>IF(AF$4=$F69+$B69,SUMIFS('ABP REC Calc'!AC$75:AC$138,'ABP REC Calc'!$C$75:$C$138,'ABP REC Spend'!$D69,'ABP REC Calc'!$B$75:$B$138,'ABP REC Spend'!$E69)*$C69,
IF(AND(AE69&gt;0,(AF$4-$F69)=(1+$B69)),((AE69/$C69)-AE69)/6,
(IF(AND((AF$4-$F69)&lt;(7+$B69),(AF$4-$F69)&gt;1),AE69,0))))</f>
        <v>1328847.1740099427</v>
      </c>
      <c r="AG69" s="246">
        <f>IF(AG$4=$F69+$B69,SUMIFS('ABP REC Calc'!#REF!,'ABP REC Calc'!$C$75:$C$138,'ABP REC Spend'!$D69,'ABP REC Calc'!$B$75:$B$138,'ABP REC Spend'!$E69)*$C69,
IF(AND(AF69&gt;0,(AG$4-$F69)=(1+$B69)),((AF69/$C69)-AF69)/6,
(IF(AND((AG$4-$F69)&lt;(7+$B69),(AG$4-$F69)&gt;1),AF69,0))))</f>
        <v>1328847.1740099427</v>
      </c>
    </row>
    <row r="70" spans="2:33" ht="14.45" customHeight="1">
      <c r="B70" s="64">
        <v>1</v>
      </c>
      <c r="C70" s="64">
        <v>0.15</v>
      </c>
      <c r="D70" s="234" t="s">
        <v>207</v>
      </c>
      <c r="E70" s="231" t="s">
        <v>230</v>
      </c>
      <c r="F70" s="231">
        <f t="shared" si="3"/>
        <v>2043</v>
      </c>
      <c r="G70" s="231"/>
      <c r="H70" s="239" t="s">
        <v>41</v>
      </c>
      <c r="I70" s="247">
        <v>0</v>
      </c>
      <c r="J70" s="246">
        <f>IF(J$4=$F70+$B70,SUMIFS('ABP REC Calc'!G$75:G$138,'ABP REC Calc'!$C$75:$C$138,'ABP REC Spend'!$D70,'ABP REC Calc'!$B$75:$B$138,'ABP REC Spend'!$E70)*$C70,
IF(AND(I70&gt;0,(J$4-$F70)=(1+$B70)),((I70/$C70)-I70)/6,
(IF(AND((J$4-$F70)&lt;(7+$B70),(J$4-$F70)&gt;1),I70,0))))</f>
        <v>0</v>
      </c>
      <c r="K70" s="246">
        <f>IF(K$4=$F70+$B70,SUMIFS('ABP REC Calc'!H$75:H$138,'ABP REC Calc'!$C$75:$C$138,'ABP REC Spend'!$D70,'ABP REC Calc'!$B$75:$B$138,'ABP REC Spend'!$E70)*$C70,
IF(AND(J70&gt;0,(K$4-$F70)=(1+$B70)),((J70/$C70)-J70)/6,
(IF(AND((K$4-$F70)&lt;(7+$B70),(K$4-$F70)&gt;1),J70,0))))</f>
        <v>0</v>
      </c>
      <c r="L70" s="246">
        <f>IF(L$4=$F70+$B70,SUMIFS('ABP REC Calc'!I$75:I$138,'ABP REC Calc'!$C$75:$C$138,'ABP REC Spend'!$D70,'ABP REC Calc'!$B$75:$B$138,'ABP REC Spend'!$E70)*$C70,
IF(AND(K70&gt;0,(L$4-$F70)=(1+$B70)),((K70/$C70)-K70)/6,
(IF(AND((L$4-$F70)&lt;(7+$B70),(L$4-$F70)&gt;1),K70,0))))</f>
        <v>0</v>
      </c>
      <c r="M70" s="246">
        <f>IF(M$4=$F70+$B70,SUMIFS('ABP REC Calc'!J$75:J$138,'ABP REC Calc'!$C$75:$C$138,'ABP REC Spend'!$D70,'ABP REC Calc'!$B$75:$B$138,'ABP REC Spend'!$E70)*$C70,
IF(AND(L70&gt;0,(M$4-$F70)=(1+$B70)),((L70/$C70)-L70)/6,
(IF(AND((M$4-$F70)&lt;(7+$B70),(M$4-$F70)&gt;1),L70,0))))</f>
        <v>0</v>
      </c>
      <c r="N70" s="246">
        <f>IF(N$4=$F70+$B70,SUMIFS('ABP REC Calc'!K$75:K$138,'ABP REC Calc'!$C$75:$C$138,'ABP REC Spend'!$D70,'ABP REC Calc'!$B$75:$B$138,'ABP REC Spend'!$E70)*$C70,
IF(AND(M70&gt;0,(N$4-$F70)=(1+$B70)),((M70/$C70)-M70)/6,
(IF(AND((N$4-$F70)&lt;(7+$B70),(N$4-$F70)&gt;1),M70,0))))</f>
        <v>0</v>
      </c>
      <c r="O70" s="246">
        <f>IF(O$4=$F70+$B70,SUMIFS('ABP REC Calc'!L$75:L$138,'ABP REC Calc'!$C$75:$C$138,'ABP REC Spend'!$D70,'ABP REC Calc'!$B$75:$B$138,'ABP REC Spend'!$E70)*$C70,
IF(AND(N70&gt;0,(O$4-$F70)=(1+$B70)),((N70/$C70)-N70)/6,
(IF(AND((O$4-$F70)&lt;(7+$B70),(O$4-$F70)&gt;1),N70,0))))</f>
        <v>0</v>
      </c>
      <c r="P70" s="246">
        <f>IF(P$4=$F70+$B70,SUMIFS('ABP REC Calc'!M$75:M$138,'ABP REC Calc'!$C$75:$C$138,'ABP REC Spend'!$D70,'ABP REC Calc'!$B$75:$B$138,'ABP REC Spend'!$E70)*$C70,
IF(AND(O70&gt;0,(P$4-$F70)=(1+$B70)),((O70/$C70)-O70)/6,
(IF(AND((P$4-$F70)&lt;(7+$B70),(P$4-$F70)&gt;1),O70,0))))</f>
        <v>0</v>
      </c>
      <c r="Q70" s="246">
        <f>IF(Q$4=$F70+$B70,SUMIFS('ABP REC Calc'!N$75:N$138,'ABP REC Calc'!$C$75:$C$138,'ABP REC Spend'!$D70,'ABP REC Calc'!$B$75:$B$138,'ABP REC Spend'!$E70)*$C70,
IF(AND(P70&gt;0,(Q$4-$F70)=(1+$B70)),((P70/$C70)-P70)/6,
(IF(AND((Q$4-$F70)&lt;(7+$B70),(Q$4-$F70)&gt;1),P70,0))))</f>
        <v>0</v>
      </c>
      <c r="R70" s="246">
        <f>IF(R$4=$F70+$B70,SUMIFS('ABP REC Calc'!O$75:O$138,'ABP REC Calc'!$C$75:$C$138,'ABP REC Spend'!$D70,'ABP REC Calc'!$B$75:$B$138,'ABP REC Spend'!$E70)*$C70,
IF(AND(Q70&gt;0,(R$4-$F70)=(1+$B70)),((Q70/$C70)-Q70)/6,
(IF(AND((R$4-$F70)&lt;(7+$B70),(R$4-$F70)&gt;1),Q70,0))))</f>
        <v>0</v>
      </c>
      <c r="S70" s="246">
        <f>IF(S$4=$F70+$B70,SUMIFS('ABP REC Calc'!P$75:P$138,'ABP REC Calc'!$C$75:$C$138,'ABP REC Spend'!$D70,'ABP REC Calc'!$B$75:$B$138,'ABP REC Spend'!$E70)*$C70,
IF(AND(R70&gt;0,(S$4-$F70)=(1+$B70)),((R70/$C70)-R70)/6,
(IF(AND((S$4-$F70)&lt;(7+$B70),(S$4-$F70)&gt;1),R70,0))))</f>
        <v>0</v>
      </c>
      <c r="T70" s="246">
        <f>IF(T$4=$F70+$B70,SUMIFS('ABP REC Calc'!Q$75:Q$138,'ABP REC Calc'!$C$75:$C$138,'ABP REC Spend'!$D70,'ABP REC Calc'!$B$75:$B$138,'ABP REC Spend'!$E70)*$C70,
IF(AND(S70&gt;0,(T$4-$F70)=(1+$B70)),((S70/$C70)-S70)/6,
(IF(AND((T$4-$F70)&lt;(7+$B70),(T$4-$F70)&gt;1),S70,0))))</f>
        <v>0</v>
      </c>
      <c r="U70" s="246">
        <f>IF(U$4=$F70+$B70,SUMIFS('ABP REC Calc'!R$75:R$138,'ABP REC Calc'!$C$75:$C$138,'ABP REC Spend'!$D70,'ABP REC Calc'!$B$75:$B$138,'ABP REC Spend'!$E70)*$C70,
IF(AND(T70&gt;0,(U$4-$F70)=(1+$B70)),((T70/$C70)-T70)/6,
(IF(AND((U$4-$F70)&lt;(7+$B70),(U$4-$F70)&gt;1),T70,0))))</f>
        <v>0</v>
      </c>
      <c r="V70" s="246">
        <f>IF(V$4=$F70+$B70,SUMIFS('ABP REC Calc'!S$75:S$138,'ABP REC Calc'!$C$75:$C$138,'ABP REC Spend'!$D70,'ABP REC Calc'!$B$75:$B$138,'ABP REC Spend'!$E70)*$C70,
IF(AND(U70&gt;0,(V$4-$F70)=(1+$B70)),((U70/$C70)-U70)/6,
(IF(AND((V$4-$F70)&lt;(7+$B70),(V$4-$F70)&gt;1),U70,0))))</f>
        <v>0</v>
      </c>
      <c r="W70" s="246">
        <f>IF(W$4=$F70+$B70,SUMIFS('ABP REC Calc'!T$75:T$138,'ABP REC Calc'!$C$75:$C$138,'ABP REC Spend'!$D70,'ABP REC Calc'!$B$75:$B$138,'ABP REC Spend'!$E70)*$C70,
IF(AND(V70&gt;0,(W$4-$F70)=(1+$B70)),((V70/$C70)-V70)/6,
(IF(AND((W$4-$F70)&lt;(7+$B70),(W$4-$F70)&gt;1),V70,0))))</f>
        <v>0</v>
      </c>
      <c r="X70" s="246">
        <f>IF(X$4=$F70+$B70,SUMIFS('ABP REC Calc'!U$75:U$138,'ABP REC Calc'!$C$75:$C$138,'ABP REC Spend'!$D70,'ABP REC Calc'!$B$75:$B$138,'ABP REC Spend'!$E70)*$C70,
IF(AND(W70&gt;0,(X$4-$F70)=(1+$B70)),((W70/$C70)-W70)/6,
(IF(AND((X$4-$F70)&lt;(7+$B70),(X$4-$F70)&gt;1),W70,0))))</f>
        <v>0</v>
      </c>
      <c r="Y70" s="246">
        <f>IF(Y$4=$F70+$B70,SUMIFS('ABP REC Calc'!V$75:V$138,'ABP REC Calc'!$C$75:$C$138,'ABP REC Spend'!$D70,'ABP REC Calc'!$B$75:$B$138,'ABP REC Spend'!$E70)*$C70,
IF(AND(X70&gt;0,(Y$4-$F70)=(1+$B70)),((X70/$C70)-X70)/6,
(IF(AND((Y$4-$F70)&lt;(7+$B70),(Y$4-$F70)&gt;1),X70,0))))</f>
        <v>0</v>
      </c>
      <c r="Z70" s="246">
        <f>IF(Z$4=$F70+$B70,SUMIFS('ABP REC Calc'!W$75:W$138,'ABP REC Calc'!$C$75:$C$138,'ABP REC Spend'!$D70,'ABP REC Calc'!$B$75:$B$138,'ABP REC Spend'!$E70)*$C70,
IF(AND(Y70&gt;0,(Z$4-$F70)=(1+$B70)),((Y70/$C70)-Y70)/6,
(IF(AND((Z$4-$F70)&lt;(7+$B70),(Z$4-$F70)&gt;1),Y70,0))))</f>
        <v>0</v>
      </c>
      <c r="AA70" s="246">
        <f>IF(AA$4=$F70+$B70,SUMIFS('ABP REC Calc'!X$75:X$138,'ABP REC Calc'!$C$75:$C$138,'ABP REC Spend'!$D70,'ABP REC Calc'!$B$75:$B$138,'ABP REC Spend'!$E70)*$C70,
IF(AND(Z70&gt;0,(AA$4-$F70)=(1+$B70)),((Z70/$C70)-Z70)/6,
(IF(AND((AA$4-$F70)&lt;(7+$B70),(AA$4-$F70)&gt;1),Z70,0))))</f>
        <v>0</v>
      </c>
      <c r="AB70" s="246">
        <f>IF(AB$4=$F70+$B70,SUMIFS('ABP REC Calc'!Y$75:Y$138,'ABP REC Calc'!$C$75:$C$138,'ABP REC Spend'!$D70,'ABP REC Calc'!$B$75:$B$138,'ABP REC Spend'!$E70)*$C70,
IF(AND(AA70&gt;0,(AB$4-$F70)=(1+$B70)),((AA70/$C70)-AA70)/6,
(IF(AND((AB$4-$F70)&lt;(7+$B70),(AB$4-$F70)&gt;1),AA70,0))))</f>
        <v>0</v>
      </c>
      <c r="AC70" s="246">
        <f>IF(AC$4=$F70+$B70,SUMIFS('ABP REC Calc'!Z$75:Z$138,'ABP REC Calc'!$C$75:$C$138,'ABP REC Spend'!$D70,'ABP REC Calc'!$B$75:$B$138,'ABP REC Spend'!$E70)*$C70,
IF(AND(AB70&gt;0,(AC$4-$F70)=(1+$B70)),((AB70/$C70)-AB70)/6,
(IF(AND((AC$4-$F70)&lt;(7+$B70),(AC$4-$F70)&gt;1),AB70,0))))</f>
        <v>1350734.0686406945</v>
      </c>
      <c r="AD70" s="246">
        <f>IF(AD$4=$F70+$B70,SUMIFS('ABP REC Calc'!AA$75:AA$138,'ABP REC Calc'!$C$75:$C$138,'ABP REC Spend'!$D70,'ABP REC Calc'!$B$75:$B$138,'ABP REC Spend'!$E70)*$C70,
IF(AND(AC70&gt;0,(AD$4-$F70)=(1+$B70)),((AC70/$C70)-AC70)/6,
(IF(AND((AD$4-$F70)&lt;(7+$B70),(AD$4-$F70)&gt;1),AC70,0))))</f>
        <v>1275693.287049545</v>
      </c>
      <c r="AE70" s="246">
        <f>IF(AE$4=$F70+$B70,SUMIFS('ABP REC Calc'!AB$75:AB$138,'ABP REC Calc'!$C$75:$C$138,'ABP REC Spend'!$D70,'ABP REC Calc'!$B$75:$B$138,'ABP REC Spend'!$E70)*$C70,
IF(AND(AD70&gt;0,(AE$4-$F70)=(1+$B70)),((AD70/$C70)-AD70)/6,
(IF(AND((AE$4-$F70)&lt;(7+$B70),(AE$4-$F70)&gt;1),AD70,0))))</f>
        <v>1275693.287049545</v>
      </c>
      <c r="AF70" s="246">
        <f>IF(AF$4=$F70+$B70,SUMIFS('ABP REC Calc'!AC$75:AC$138,'ABP REC Calc'!$C$75:$C$138,'ABP REC Spend'!$D70,'ABP REC Calc'!$B$75:$B$138,'ABP REC Spend'!$E70)*$C70,
IF(AND(AE70&gt;0,(AF$4-$F70)=(1+$B70)),((AE70/$C70)-AE70)/6,
(IF(AND((AF$4-$F70)&lt;(7+$B70),(AF$4-$F70)&gt;1),AE70,0))))</f>
        <v>1275693.287049545</v>
      </c>
      <c r="AG70" s="246">
        <f>IF(AG$4=$F70+$B70,SUMIFS('ABP REC Calc'!#REF!,'ABP REC Calc'!$C$75:$C$138,'ABP REC Spend'!$D70,'ABP REC Calc'!$B$75:$B$138,'ABP REC Spend'!$E70)*$C70,
IF(AND(AF70&gt;0,(AG$4-$F70)=(1+$B70)),((AF70/$C70)-AF70)/6,
(IF(AND((AG$4-$F70)&lt;(7+$B70),(AG$4-$F70)&gt;1),AF70,0))))</f>
        <v>1275693.287049545</v>
      </c>
    </row>
    <row r="71" spans="2:33" ht="14.45" customHeight="1">
      <c r="B71" s="64">
        <v>1</v>
      </c>
      <c r="C71" s="64">
        <v>0.15</v>
      </c>
      <c r="D71" s="234" t="s">
        <v>207</v>
      </c>
      <c r="E71" s="231" t="s">
        <v>230</v>
      </c>
      <c r="F71" s="231">
        <f t="shared" si="3"/>
        <v>2044</v>
      </c>
      <c r="G71" s="231"/>
      <c r="H71" s="239" t="s">
        <v>42</v>
      </c>
      <c r="I71" s="247">
        <v>0</v>
      </c>
      <c r="J71" s="246">
        <f>IF(J$4=$F71+$B71,SUMIFS('ABP REC Calc'!G$75:G$138,'ABP REC Calc'!$C$75:$C$138,'ABP REC Spend'!$D71,'ABP REC Calc'!$B$75:$B$138,'ABP REC Spend'!$E71)*$C71,
IF(AND(I71&gt;0,(J$4-$F71)=(1+$B71)),((I71/$C71)-I71)/6,
(IF(AND((J$4-$F71)&lt;(7+$B71),(J$4-$F71)&gt;1),I71,0))))</f>
        <v>0</v>
      </c>
      <c r="K71" s="246">
        <f>IF(K$4=$F71+$B71,SUMIFS('ABP REC Calc'!H$75:H$138,'ABP REC Calc'!$C$75:$C$138,'ABP REC Spend'!$D71,'ABP REC Calc'!$B$75:$B$138,'ABP REC Spend'!$E71)*$C71,
IF(AND(J71&gt;0,(K$4-$F71)=(1+$B71)),((J71/$C71)-J71)/6,
(IF(AND((K$4-$F71)&lt;(7+$B71),(K$4-$F71)&gt;1),J71,0))))</f>
        <v>0</v>
      </c>
      <c r="L71" s="246">
        <f>IF(L$4=$F71+$B71,SUMIFS('ABP REC Calc'!I$75:I$138,'ABP REC Calc'!$C$75:$C$138,'ABP REC Spend'!$D71,'ABP REC Calc'!$B$75:$B$138,'ABP REC Spend'!$E71)*$C71,
IF(AND(K71&gt;0,(L$4-$F71)=(1+$B71)),((K71/$C71)-K71)/6,
(IF(AND((L$4-$F71)&lt;(7+$B71),(L$4-$F71)&gt;1),K71,0))))</f>
        <v>0</v>
      </c>
      <c r="M71" s="246">
        <f>IF(M$4=$F71+$B71,SUMIFS('ABP REC Calc'!J$75:J$138,'ABP REC Calc'!$C$75:$C$138,'ABP REC Spend'!$D71,'ABP REC Calc'!$B$75:$B$138,'ABP REC Spend'!$E71)*$C71,
IF(AND(L71&gt;0,(M$4-$F71)=(1+$B71)),((L71/$C71)-L71)/6,
(IF(AND((M$4-$F71)&lt;(7+$B71),(M$4-$F71)&gt;1),L71,0))))</f>
        <v>0</v>
      </c>
      <c r="N71" s="246">
        <f>IF(N$4=$F71+$B71,SUMIFS('ABP REC Calc'!K$75:K$138,'ABP REC Calc'!$C$75:$C$138,'ABP REC Spend'!$D71,'ABP REC Calc'!$B$75:$B$138,'ABP REC Spend'!$E71)*$C71,
IF(AND(M71&gt;0,(N$4-$F71)=(1+$B71)),((M71/$C71)-M71)/6,
(IF(AND((N$4-$F71)&lt;(7+$B71),(N$4-$F71)&gt;1),M71,0))))</f>
        <v>0</v>
      </c>
      <c r="O71" s="246">
        <f>IF(O$4=$F71+$B71,SUMIFS('ABP REC Calc'!L$75:L$138,'ABP REC Calc'!$C$75:$C$138,'ABP REC Spend'!$D71,'ABP REC Calc'!$B$75:$B$138,'ABP REC Spend'!$E71)*$C71,
IF(AND(N71&gt;0,(O$4-$F71)=(1+$B71)),((N71/$C71)-N71)/6,
(IF(AND((O$4-$F71)&lt;(7+$B71),(O$4-$F71)&gt;1),N71,0))))</f>
        <v>0</v>
      </c>
      <c r="P71" s="246">
        <f>IF(P$4=$F71+$B71,SUMIFS('ABP REC Calc'!M$75:M$138,'ABP REC Calc'!$C$75:$C$138,'ABP REC Spend'!$D71,'ABP REC Calc'!$B$75:$B$138,'ABP REC Spend'!$E71)*$C71,
IF(AND(O71&gt;0,(P$4-$F71)=(1+$B71)),((O71/$C71)-O71)/6,
(IF(AND((P$4-$F71)&lt;(7+$B71),(P$4-$F71)&gt;1),O71,0))))</f>
        <v>0</v>
      </c>
      <c r="Q71" s="246">
        <f>IF(Q$4=$F71+$B71,SUMIFS('ABP REC Calc'!N$75:N$138,'ABP REC Calc'!$C$75:$C$138,'ABP REC Spend'!$D71,'ABP REC Calc'!$B$75:$B$138,'ABP REC Spend'!$E71)*$C71,
IF(AND(P71&gt;0,(Q$4-$F71)=(1+$B71)),((P71/$C71)-P71)/6,
(IF(AND((Q$4-$F71)&lt;(7+$B71),(Q$4-$F71)&gt;1),P71,0))))</f>
        <v>0</v>
      </c>
      <c r="R71" s="246">
        <f>IF(R$4=$F71+$B71,SUMIFS('ABP REC Calc'!O$75:O$138,'ABP REC Calc'!$C$75:$C$138,'ABP REC Spend'!$D71,'ABP REC Calc'!$B$75:$B$138,'ABP REC Spend'!$E71)*$C71,
IF(AND(Q71&gt;0,(R$4-$F71)=(1+$B71)),((Q71/$C71)-Q71)/6,
(IF(AND((R$4-$F71)&lt;(7+$B71),(R$4-$F71)&gt;1),Q71,0))))</f>
        <v>0</v>
      </c>
      <c r="S71" s="246">
        <f>IF(S$4=$F71+$B71,SUMIFS('ABP REC Calc'!P$75:P$138,'ABP REC Calc'!$C$75:$C$138,'ABP REC Spend'!$D71,'ABP REC Calc'!$B$75:$B$138,'ABP REC Spend'!$E71)*$C71,
IF(AND(R71&gt;0,(S$4-$F71)=(1+$B71)),((R71/$C71)-R71)/6,
(IF(AND((S$4-$F71)&lt;(7+$B71),(S$4-$F71)&gt;1),R71,0))))</f>
        <v>0</v>
      </c>
      <c r="T71" s="246">
        <f>IF(T$4=$F71+$B71,SUMIFS('ABP REC Calc'!Q$75:Q$138,'ABP REC Calc'!$C$75:$C$138,'ABP REC Spend'!$D71,'ABP REC Calc'!$B$75:$B$138,'ABP REC Spend'!$E71)*$C71,
IF(AND(S71&gt;0,(T$4-$F71)=(1+$B71)),((S71/$C71)-S71)/6,
(IF(AND((T$4-$F71)&lt;(7+$B71),(T$4-$F71)&gt;1),S71,0))))</f>
        <v>0</v>
      </c>
      <c r="U71" s="246">
        <f>IF(U$4=$F71+$B71,SUMIFS('ABP REC Calc'!R$75:R$138,'ABP REC Calc'!$C$75:$C$138,'ABP REC Spend'!$D71,'ABP REC Calc'!$B$75:$B$138,'ABP REC Spend'!$E71)*$C71,
IF(AND(T71&gt;0,(U$4-$F71)=(1+$B71)),((T71/$C71)-T71)/6,
(IF(AND((U$4-$F71)&lt;(7+$B71),(U$4-$F71)&gt;1),T71,0))))</f>
        <v>0</v>
      </c>
      <c r="V71" s="246">
        <f>IF(V$4=$F71+$B71,SUMIFS('ABP REC Calc'!S$75:S$138,'ABP REC Calc'!$C$75:$C$138,'ABP REC Spend'!$D71,'ABP REC Calc'!$B$75:$B$138,'ABP REC Spend'!$E71)*$C71,
IF(AND(U71&gt;0,(V$4-$F71)=(1+$B71)),((U71/$C71)-U71)/6,
(IF(AND((V$4-$F71)&lt;(7+$B71),(V$4-$F71)&gt;1),U71,0))))</f>
        <v>0</v>
      </c>
      <c r="W71" s="246">
        <f>IF(W$4=$F71+$B71,SUMIFS('ABP REC Calc'!T$75:T$138,'ABP REC Calc'!$C$75:$C$138,'ABP REC Spend'!$D71,'ABP REC Calc'!$B$75:$B$138,'ABP REC Spend'!$E71)*$C71,
IF(AND(V71&gt;0,(W$4-$F71)=(1+$B71)),((V71/$C71)-V71)/6,
(IF(AND((W$4-$F71)&lt;(7+$B71),(W$4-$F71)&gt;1),V71,0))))</f>
        <v>0</v>
      </c>
      <c r="X71" s="246">
        <f>IF(X$4=$F71+$B71,SUMIFS('ABP REC Calc'!U$75:U$138,'ABP REC Calc'!$C$75:$C$138,'ABP REC Spend'!$D71,'ABP REC Calc'!$B$75:$B$138,'ABP REC Spend'!$E71)*$C71,
IF(AND(W71&gt;0,(X$4-$F71)=(1+$B71)),((W71/$C71)-W71)/6,
(IF(AND((X$4-$F71)&lt;(7+$B71),(X$4-$F71)&gt;1),W71,0))))</f>
        <v>0</v>
      </c>
      <c r="Y71" s="246">
        <f>IF(Y$4=$F71+$B71,SUMIFS('ABP REC Calc'!V$75:V$138,'ABP REC Calc'!$C$75:$C$138,'ABP REC Spend'!$D71,'ABP REC Calc'!$B$75:$B$138,'ABP REC Spend'!$E71)*$C71,
IF(AND(X71&gt;0,(Y$4-$F71)=(1+$B71)),((X71/$C71)-X71)/6,
(IF(AND((Y$4-$F71)&lt;(7+$B71),(Y$4-$F71)&gt;1),X71,0))))</f>
        <v>0</v>
      </c>
      <c r="Z71" s="246">
        <f>IF(Z$4=$F71+$B71,SUMIFS('ABP REC Calc'!W$75:W$138,'ABP REC Calc'!$C$75:$C$138,'ABP REC Spend'!$D71,'ABP REC Calc'!$B$75:$B$138,'ABP REC Spend'!$E71)*$C71,
IF(AND(Y71&gt;0,(Z$4-$F71)=(1+$B71)),((Y71/$C71)-Y71)/6,
(IF(AND((Z$4-$F71)&lt;(7+$B71),(Z$4-$F71)&gt;1),Y71,0))))</f>
        <v>0</v>
      </c>
      <c r="AA71" s="246">
        <f>IF(AA$4=$F71+$B71,SUMIFS('ABP REC Calc'!X$75:X$138,'ABP REC Calc'!$C$75:$C$138,'ABP REC Spend'!$D71,'ABP REC Calc'!$B$75:$B$138,'ABP REC Spend'!$E71)*$C71,
IF(AND(Z71&gt;0,(AA$4-$F71)=(1+$B71)),((Z71/$C71)-Z71)/6,
(IF(AND((AA$4-$F71)&lt;(7+$B71),(AA$4-$F71)&gt;1),Z71,0))))</f>
        <v>0</v>
      </c>
      <c r="AB71" s="246">
        <f>IF(AB$4=$F71+$B71,SUMIFS('ABP REC Calc'!Y$75:Y$138,'ABP REC Calc'!$C$75:$C$138,'ABP REC Spend'!$D71,'ABP REC Calc'!$B$75:$B$138,'ABP REC Spend'!$E71)*$C71,
IF(AND(AA71&gt;0,(AB$4-$F71)=(1+$B71)),((AA71/$C71)-AA71)/6,
(IF(AND((AB$4-$F71)&lt;(7+$B71),(AB$4-$F71)&gt;1),AA71,0))))</f>
        <v>0</v>
      </c>
      <c r="AC71" s="246">
        <f>IF(AC$4=$F71+$B71,SUMIFS('ABP REC Calc'!Z$75:Z$138,'ABP REC Calc'!$C$75:$C$138,'ABP REC Spend'!$D71,'ABP REC Calc'!$B$75:$B$138,'ABP REC Spend'!$E71)*$C71,
IF(AND(AB71&gt;0,(AC$4-$F71)=(1+$B71)),((AB71/$C71)-AB71)/6,
(IF(AND((AC$4-$F71)&lt;(7+$B71),(AC$4-$F71)&gt;1),AB71,0))))</f>
        <v>0</v>
      </c>
      <c r="AD71" s="246">
        <f>IF(AD$4=$F71+$B71,SUMIFS('ABP REC Calc'!AA$75:AA$138,'ABP REC Calc'!$C$75:$C$138,'ABP REC Spend'!$D71,'ABP REC Calc'!$B$75:$B$138,'ABP REC Spend'!$E71)*$C71,
IF(AND(AC71&gt;0,(AD$4-$F71)=(1+$B71)),((AC71/$C71)-AC71)/6,
(IF(AND((AD$4-$F71)&lt;(7+$B71),(AD$4-$F71)&gt;1),AC71,0))))</f>
        <v>1296704.7058950667</v>
      </c>
      <c r="AE71" s="246">
        <f>IF(AE$4=$F71+$B71,SUMIFS('ABP REC Calc'!AB$75:AB$138,'ABP REC Calc'!$C$75:$C$138,'ABP REC Spend'!$D71,'ABP REC Calc'!$B$75:$B$138,'ABP REC Spend'!$E71)*$C71,
IF(AND(AD71&gt;0,(AE$4-$F71)=(1+$B71)),((AD71/$C71)-AD71)/6,
(IF(AND((AE$4-$F71)&lt;(7+$B71),(AE$4-$F71)&gt;1),AD71,0))))</f>
        <v>1224665.5555675633</v>
      </c>
      <c r="AF71" s="246">
        <f>IF(AF$4=$F71+$B71,SUMIFS('ABP REC Calc'!AC$75:AC$138,'ABP REC Calc'!$C$75:$C$138,'ABP REC Spend'!$D71,'ABP REC Calc'!$B$75:$B$138,'ABP REC Spend'!$E71)*$C71,
IF(AND(AE71&gt;0,(AF$4-$F71)=(1+$B71)),((AE71/$C71)-AE71)/6,
(IF(AND((AF$4-$F71)&lt;(7+$B71),(AF$4-$F71)&gt;1),AE71,0))))</f>
        <v>1224665.5555675633</v>
      </c>
      <c r="AG71" s="246">
        <f>IF(AG$4=$F71+$B71,SUMIFS('ABP REC Calc'!#REF!,'ABP REC Calc'!$C$75:$C$138,'ABP REC Spend'!$D71,'ABP REC Calc'!$B$75:$B$138,'ABP REC Spend'!$E71)*$C71,
IF(AND(AF71&gt;0,(AG$4-$F71)=(1+$B71)),((AF71/$C71)-AF71)/6,
(IF(AND((AG$4-$F71)&lt;(7+$B71),(AG$4-$F71)&gt;1),AF71,0))))</f>
        <v>1224665.5555675633</v>
      </c>
    </row>
    <row r="72" spans="2:33" ht="14.45" customHeight="1">
      <c r="B72" s="64">
        <v>1</v>
      </c>
      <c r="C72" s="64">
        <v>0.15</v>
      </c>
      <c r="D72" s="234" t="s">
        <v>207</v>
      </c>
      <c r="E72" s="231" t="s">
        <v>230</v>
      </c>
      <c r="F72" s="231">
        <f t="shared" si="3"/>
        <v>2045</v>
      </c>
      <c r="G72" s="231"/>
      <c r="H72" s="239" t="s">
        <v>43</v>
      </c>
      <c r="I72" s="247">
        <v>0</v>
      </c>
      <c r="J72" s="246">
        <f>IF(J$4=$F72+$B72,SUMIFS('ABP REC Calc'!G$75:G$138,'ABP REC Calc'!$C$75:$C$138,'ABP REC Spend'!$D72,'ABP REC Calc'!$B$75:$B$138,'ABP REC Spend'!$E72)*$C72,
IF(AND(I72&gt;0,(J$4-$F72)=(1+$B72)),((I72/$C72)-I72)/6,
(IF(AND((J$4-$F72)&lt;(7+$B72),(J$4-$F72)&gt;1),I72,0))))</f>
        <v>0</v>
      </c>
      <c r="K72" s="246">
        <f>IF(K$4=$F72+$B72,SUMIFS('ABP REC Calc'!H$75:H$138,'ABP REC Calc'!$C$75:$C$138,'ABP REC Spend'!$D72,'ABP REC Calc'!$B$75:$B$138,'ABP REC Spend'!$E72)*$C72,
IF(AND(J72&gt;0,(K$4-$F72)=(1+$B72)),((J72/$C72)-J72)/6,
(IF(AND((K$4-$F72)&lt;(7+$B72),(K$4-$F72)&gt;1),J72,0))))</f>
        <v>0</v>
      </c>
      <c r="L72" s="246">
        <f>IF(L$4=$F72+$B72,SUMIFS('ABP REC Calc'!I$75:I$138,'ABP REC Calc'!$C$75:$C$138,'ABP REC Spend'!$D72,'ABP REC Calc'!$B$75:$B$138,'ABP REC Spend'!$E72)*$C72,
IF(AND(K72&gt;0,(L$4-$F72)=(1+$B72)),((K72/$C72)-K72)/6,
(IF(AND((L$4-$F72)&lt;(7+$B72),(L$4-$F72)&gt;1),K72,0))))</f>
        <v>0</v>
      </c>
      <c r="M72" s="246">
        <f>IF(M$4=$F72+$B72,SUMIFS('ABP REC Calc'!J$75:J$138,'ABP REC Calc'!$C$75:$C$138,'ABP REC Spend'!$D72,'ABP REC Calc'!$B$75:$B$138,'ABP REC Spend'!$E72)*$C72,
IF(AND(L72&gt;0,(M$4-$F72)=(1+$B72)),((L72/$C72)-L72)/6,
(IF(AND((M$4-$F72)&lt;(7+$B72),(M$4-$F72)&gt;1),L72,0))))</f>
        <v>0</v>
      </c>
      <c r="N72" s="246">
        <f>IF(N$4=$F72+$B72,SUMIFS('ABP REC Calc'!K$75:K$138,'ABP REC Calc'!$C$75:$C$138,'ABP REC Spend'!$D72,'ABP REC Calc'!$B$75:$B$138,'ABP REC Spend'!$E72)*$C72,
IF(AND(M72&gt;0,(N$4-$F72)=(1+$B72)),((M72/$C72)-M72)/6,
(IF(AND((N$4-$F72)&lt;(7+$B72),(N$4-$F72)&gt;1),M72,0))))</f>
        <v>0</v>
      </c>
      <c r="O72" s="246">
        <f>IF(O$4=$F72+$B72,SUMIFS('ABP REC Calc'!L$75:L$138,'ABP REC Calc'!$C$75:$C$138,'ABP REC Spend'!$D72,'ABP REC Calc'!$B$75:$B$138,'ABP REC Spend'!$E72)*$C72,
IF(AND(N72&gt;0,(O$4-$F72)=(1+$B72)),((N72/$C72)-N72)/6,
(IF(AND((O$4-$F72)&lt;(7+$B72),(O$4-$F72)&gt;1),N72,0))))</f>
        <v>0</v>
      </c>
      <c r="P72" s="246">
        <f>IF(P$4=$F72+$B72,SUMIFS('ABP REC Calc'!M$75:M$138,'ABP REC Calc'!$C$75:$C$138,'ABP REC Spend'!$D72,'ABP REC Calc'!$B$75:$B$138,'ABP REC Spend'!$E72)*$C72,
IF(AND(O72&gt;0,(P$4-$F72)=(1+$B72)),((O72/$C72)-O72)/6,
(IF(AND((P$4-$F72)&lt;(7+$B72),(P$4-$F72)&gt;1),O72,0))))</f>
        <v>0</v>
      </c>
      <c r="Q72" s="246">
        <f>IF(Q$4=$F72+$B72,SUMIFS('ABP REC Calc'!N$75:N$138,'ABP REC Calc'!$C$75:$C$138,'ABP REC Spend'!$D72,'ABP REC Calc'!$B$75:$B$138,'ABP REC Spend'!$E72)*$C72,
IF(AND(P72&gt;0,(Q$4-$F72)=(1+$B72)),((P72/$C72)-P72)/6,
(IF(AND((Q$4-$F72)&lt;(7+$B72),(Q$4-$F72)&gt;1),P72,0))))</f>
        <v>0</v>
      </c>
      <c r="R72" s="246">
        <f>IF(R$4=$F72+$B72,SUMIFS('ABP REC Calc'!O$75:O$138,'ABP REC Calc'!$C$75:$C$138,'ABP REC Spend'!$D72,'ABP REC Calc'!$B$75:$B$138,'ABP REC Spend'!$E72)*$C72,
IF(AND(Q72&gt;0,(R$4-$F72)=(1+$B72)),((Q72/$C72)-Q72)/6,
(IF(AND((R$4-$F72)&lt;(7+$B72),(R$4-$F72)&gt;1),Q72,0))))</f>
        <v>0</v>
      </c>
      <c r="S72" s="246">
        <f>IF(S$4=$F72+$B72,SUMIFS('ABP REC Calc'!P$75:P$138,'ABP REC Calc'!$C$75:$C$138,'ABP REC Spend'!$D72,'ABP REC Calc'!$B$75:$B$138,'ABP REC Spend'!$E72)*$C72,
IF(AND(R72&gt;0,(S$4-$F72)=(1+$B72)),((R72/$C72)-R72)/6,
(IF(AND((S$4-$F72)&lt;(7+$B72),(S$4-$F72)&gt;1),R72,0))))</f>
        <v>0</v>
      </c>
      <c r="T72" s="246">
        <f>IF(T$4=$F72+$B72,SUMIFS('ABP REC Calc'!Q$75:Q$138,'ABP REC Calc'!$C$75:$C$138,'ABP REC Spend'!$D72,'ABP REC Calc'!$B$75:$B$138,'ABP REC Spend'!$E72)*$C72,
IF(AND(S72&gt;0,(T$4-$F72)=(1+$B72)),((S72/$C72)-S72)/6,
(IF(AND((T$4-$F72)&lt;(7+$B72),(T$4-$F72)&gt;1),S72,0))))</f>
        <v>0</v>
      </c>
      <c r="U72" s="246">
        <f>IF(U$4=$F72+$B72,SUMIFS('ABP REC Calc'!R$75:R$138,'ABP REC Calc'!$C$75:$C$138,'ABP REC Spend'!$D72,'ABP REC Calc'!$B$75:$B$138,'ABP REC Spend'!$E72)*$C72,
IF(AND(T72&gt;0,(U$4-$F72)=(1+$B72)),((T72/$C72)-T72)/6,
(IF(AND((U$4-$F72)&lt;(7+$B72),(U$4-$F72)&gt;1),T72,0))))</f>
        <v>0</v>
      </c>
      <c r="V72" s="246">
        <f>IF(V$4=$F72+$B72,SUMIFS('ABP REC Calc'!S$75:S$138,'ABP REC Calc'!$C$75:$C$138,'ABP REC Spend'!$D72,'ABP REC Calc'!$B$75:$B$138,'ABP REC Spend'!$E72)*$C72,
IF(AND(U72&gt;0,(V$4-$F72)=(1+$B72)),((U72/$C72)-U72)/6,
(IF(AND((V$4-$F72)&lt;(7+$B72),(V$4-$F72)&gt;1),U72,0))))</f>
        <v>0</v>
      </c>
      <c r="W72" s="246">
        <f>IF(W$4=$F72+$B72,SUMIFS('ABP REC Calc'!T$75:T$138,'ABP REC Calc'!$C$75:$C$138,'ABP REC Spend'!$D72,'ABP REC Calc'!$B$75:$B$138,'ABP REC Spend'!$E72)*$C72,
IF(AND(V72&gt;0,(W$4-$F72)=(1+$B72)),((V72/$C72)-V72)/6,
(IF(AND((W$4-$F72)&lt;(7+$B72),(W$4-$F72)&gt;1),V72,0))))</f>
        <v>0</v>
      </c>
      <c r="X72" s="246">
        <f>IF(X$4=$F72+$B72,SUMIFS('ABP REC Calc'!U$75:U$138,'ABP REC Calc'!$C$75:$C$138,'ABP REC Spend'!$D72,'ABP REC Calc'!$B$75:$B$138,'ABP REC Spend'!$E72)*$C72,
IF(AND(W72&gt;0,(X$4-$F72)=(1+$B72)),((W72/$C72)-W72)/6,
(IF(AND((X$4-$F72)&lt;(7+$B72),(X$4-$F72)&gt;1),W72,0))))</f>
        <v>0</v>
      </c>
      <c r="Y72" s="246">
        <f>IF(Y$4=$F72+$B72,SUMIFS('ABP REC Calc'!V$75:V$138,'ABP REC Calc'!$C$75:$C$138,'ABP REC Spend'!$D72,'ABP REC Calc'!$B$75:$B$138,'ABP REC Spend'!$E72)*$C72,
IF(AND(X72&gt;0,(Y$4-$F72)=(1+$B72)),((X72/$C72)-X72)/6,
(IF(AND((Y$4-$F72)&lt;(7+$B72),(Y$4-$F72)&gt;1),X72,0))))</f>
        <v>0</v>
      </c>
      <c r="Z72" s="246">
        <f>IF(Z$4=$F72+$B72,SUMIFS('ABP REC Calc'!W$75:W$138,'ABP REC Calc'!$C$75:$C$138,'ABP REC Spend'!$D72,'ABP REC Calc'!$B$75:$B$138,'ABP REC Spend'!$E72)*$C72,
IF(AND(Y72&gt;0,(Z$4-$F72)=(1+$B72)),((Y72/$C72)-Y72)/6,
(IF(AND((Z$4-$F72)&lt;(7+$B72),(Z$4-$F72)&gt;1),Y72,0))))</f>
        <v>0</v>
      </c>
      <c r="AA72" s="246">
        <f>IF(AA$4=$F72+$B72,SUMIFS('ABP REC Calc'!X$75:X$138,'ABP REC Calc'!$C$75:$C$138,'ABP REC Spend'!$D72,'ABP REC Calc'!$B$75:$B$138,'ABP REC Spend'!$E72)*$C72,
IF(AND(Z72&gt;0,(AA$4-$F72)=(1+$B72)),((Z72/$C72)-Z72)/6,
(IF(AND((AA$4-$F72)&lt;(7+$B72),(AA$4-$F72)&gt;1),Z72,0))))</f>
        <v>0</v>
      </c>
      <c r="AB72" s="246">
        <f>IF(AB$4=$F72+$B72,SUMIFS('ABP REC Calc'!Y$75:Y$138,'ABP REC Calc'!$C$75:$C$138,'ABP REC Spend'!$D72,'ABP REC Calc'!$B$75:$B$138,'ABP REC Spend'!$E72)*$C72,
IF(AND(AA72&gt;0,(AB$4-$F72)=(1+$B72)),((AA72/$C72)-AA72)/6,
(IF(AND((AB$4-$F72)&lt;(7+$B72),(AB$4-$F72)&gt;1),AA72,0))))</f>
        <v>0</v>
      </c>
      <c r="AC72" s="246">
        <f>IF(AC$4=$F72+$B72,SUMIFS('ABP REC Calc'!Z$75:Z$138,'ABP REC Calc'!$C$75:$C$138,'ABP REC Spend'!$D72,'ABP REC Calc'!$B$75:$B$138,'ABP REC Spend'!$E72)*$C72,
IF(AND(AB72&gt;0,(AC$4-$F72)=(1+$B72)),((AB72/$C72)-AB72)/6,
(IF(AND((AC$4-$F72)&lt;(7+$B72),(AC$4-$F72)&gt;1),AB72,0))))</f>
        <v>0</v>
      </c>
      <c r="AD72" s="246">
        <f>IF(AD$4=$F72+$B72,SUMIFS('ABP REC Calc'!AA$75:AA$138,'ABP REC Calc'!$C$75:$C$138,'ABP REC Spend'!$D72,'ABP REC Calc'!$B$75:$B$138,'ABP REC Spend'!$E72)*$C72,
IF(AND(AC72&gt;0,(AD$4-$F72)=(1+$B72)),((AC72/$C72)-AC72)/6,
(IF(AND((AD$4-$F72)&lt;(7+$B72),(AD$4-$F72)&gt;1),AC72,0))))</f>
        <v>0</v>
      </c>
      <c r="AE72" s="246">
        <f>IF(AE$4=$F72+$B72,SUMIFS('ABP REC Calc'!AB$75:AB$138,'ABP REC Calc'!$C$75:$C$138,'ABP REC Spend'!$D72,'ABP REC Calc'!$B$75:$B$138,'ABP REC Spend'!$E72)*$C72,
IF(AND(AD72&gt;0,(AE$4-$F72)=(1+$B72)),((AD72/$C72)-AD72)/6,
(IF(AND((AE$4-$F72)&lt;(7+$B72),(AE$4-$F72)&gt;1),AD72,0))))</f>
        <v>1244836.5176592642</v>
      </c>
      <c r="AF72" s="246">
        <f>IF(AF$4=$F72+$B72,SUMIFS('ABP REC Calc'!AC$75:AC$138,'ABP REC Calc'!$C$75:$C$138,'ABP REC Spend'!$D72,'ABP REC Calc'!$B$75:$B$138,'ABP REC Spend'!$E72)*$C72,
IF(AND(AE72&gt;0,(AF$4-$F72)=(1+$B72)),((AE72/$C72)-AE72)/6,
(IF(AND((AF$4-$F72)&lt;(7+$B72),(AF$4-$F72)&gt;1),AE72,0))))</f>
        <v>1175678.9333448606</v>
      </c>
      <c r="AG72" s="246">
        <f>IF(AG$4=$F72+$B72,SUMIFS('ABP REC Calc'!#REF!,'ABP REC Calc'!$C$75:$C$138,'ABP REC Spend'!$D72,'ABP REC Calc'!$B$75:$B$138,'ABP REC Spend'!$E72)*$C72,
IF(AND(AF72&gt;0,(AG$4-$F72)=(1+$B72)),((AF72/$C72)-AF72)/6,
(IF(AND((AG$4-$F72)&lt;(7+$B72),(AG$4-$F72)&gt;1),AF72,0))))</f>
        <v>1175678.9333448606</v>
      </c>
    </row>
    <row r="73" spans="2:33" ht="14.45" customHeight="1">
      <c r="B73" s="64">
        <v>1</v>
      </c>
      <c r="C73" s="64">
        <v>0.15</v>
      </c>
      <c r="D73" s="234" t="s">
        <v>207</v>
      </c>
      <c r="E73" s="231" t="s">
        <v>231</v>
      </c>
      <c r="F73" s="231">
        <f>VALUE(LEFT(H73, FIND("-", H73)-1))</f>
        <v>2024</v>
      </c>
      <c r="G73" s="231"/>
      <c r="H73" s="239" t="s">
        <v>22</v>
      </c>
      <c r="I73" s="247">
        <v>0</v>
      </c>
      <c r="J73" s="246">
        <f>IF(J$4=$F73+$B73,SUMIFS('ABP REC Calc'!G$75:G$138,'ABP REC Calc'!$C$75:$C$138,'ABP REC Spend'!$D73,'ABP REC Calc'!$B$75:$B$138,'ABP REC Spend'!$E73)*$C73,
IF(AND(I73&gt;0,(J$4-$F73)=(1+$B73)),((I73/$C73)-I73)/6,
(IF(AND((J$4-$F73)&lt;(7+$B73),(J$4-$F73)&gt;1),I73,0))))</f>
        <v>5199811.0239148643</v>
      </c>
      <c r="K73" s="246">
        <f>IF(K$4=$F73+$B73,SUMIFS('ABP REC Calc'!H$75:H$138,'ABP REC Calc'!$C$75:$C$138,'ABP REC Spend'!$D73,'ABP REC Calc'!$B$75:$B$138,'ABP REC Spend'!$E73)*$C73,
IF(AND(J73&gt;0,(K$4-$F73)=(1+$B73)),((J73/$C73)-J73)/6,
(IF(AND((K$4-$F73)&lt;(7+$B73),(K$4-$F73)&gt;1),J73,0))))</f>
        <v>4910932.6336973719</v>
      </c>
      <c r="L73" s="246">
        <f>IF(L$4=$F73+$B73,SUMIFS('ABP REC Calc'!I$75:I$138,'ABP REC Calc'!$C$75:$C$138,'ABP REC Spend'!$D73,'ABP REC Calc'!$B$75:$B$138,'ABP REC Spend'!$E73)*$C73,
IF(AND(K73&gt;0,(L$4-$F73)=(1+$B73)),((K73/$C73)-K73)/6,
(IF(AND((L$4-$F73)&lt;(7+$B73),(L$4-$F73)&gt;1),K73,0))))</f>
        <v>4910932.6336973719</v>
      </c>
      <c r="M73" s="246">
        <f>IF(M$4=$F73+$B73,SUMIFS('ABP REC Calc'!J$75:J$138,'ABP REC Calc'!$C$75:$C$138,'ABP REC Spend'!$D73,'ABP REC Calc'!$B$75:$B$138,'ABP REC Spend'!$E73)*$C73,
IF(AND(L73&gt;0,(M$4-$F73)=(1+$B73)),((L73/$C73)-L73)/6,
(IF(AND((M$4-$F73)&lt;(7+$B73),(M$4-$F73)&gt;1),L73,0))))</f>
        <v>4910932.6336973719</v>
      </c>
      <c r="N73" s="246">
        <f>IF(N$4=$F73+$B73,SUMIFS('ABP REC Calc'!K$75:K$138,'ABP REC Calc'!$C$75:$C$138,'ABP REC Spend'!$D73,'ABP REC Calc'!$B$75:$B$138,'ABP REC Spend'!$E73)*$C73,
IF(AND(M73&gt;0,(N$4-$F73)=(1+$B73)),((M73/$C73)-M73)/6,
(IF(AND((N$4-$F73)&lt;(7+$B73),(N$4-$F73)&gt;1),M73,0))))</f>
        <v>4910932.6336973719</v>
      </c>
      <c r="O73" s="246">
        <f>IF(O$4=$F73+$B73,SUMIFS('ABP REC Calc'!L$75:L$138,'ABP REC Calc'!$C$75:$C$138,'ABP REC Spend'!$D73,'ABP REC Calc'!$B$75:$B$138,'ABP REC Spend'!$E73)*$C73,
IF(AND(N73&gt;0,(O$4-$F73)=(1+$B73)),((N73/$C73)-N73)/6,
(IF(AND((O$4-$F73)&lt;(7+$B73),(O$4-$F73)&gt;1),N73,0))))</f>
        <v>4910932.6336973719</v>
      </c>
      <c r="P73" s="246">
        <f>IF(P$4=$F73+$B73,SUMIFS('ABP REC Calc'!M$75:M$138,'ABP REC Calc'!$C$75:$C$138,'ABP REC Spend'!$D73,'ABP REC Calc'!$B$75:$B$138,'ABP REC Spend'!$E73)*$C73,
IF(AND(O73&gt;0,(P$4-$F73)=(1+$B73)),((O73/$C73)-O73)/6,
(IF(AND((P$4-$F73)&lt;(7+$B73),(P$4-$F73)&gt;1),O73,0))))</f>
        <v>4910932.6336973719</v>
      </c>
      <c r="Q73" s="246">
        <f>IF(Q$4=$F73+$B73,SUMIFS('ABP REC Calc'!N$75:N$138,'ABP REC Calc'!$C$75:$C$138,'ABP REC Spend'!$D73,'ABP REC Calc'!$B$75:$B$138,'ABP REC Spend'!$E73)*$C73,
IF(AND(P73&gt;0,(Q$4-$F73)=(1+$B73)),((P73/$C73)-P73)/6,
(IF(AND((Q$4-$F73)&lt;(7+$B73),(Q$4-$F73)&gt;1),P73,0))))</f>
        <v>0</v>
      </c>
      <c r="R73" s="246">
        <f>IF(R$4=$F73+$B73,SUMIFS('ABP REC Calc'!O$75:O$138,'ABP REC Calc'!$C$75:$C$138,'ABP REC Spend'!$D73,'ABP REC Calc'!$B$75:$B$138,'ABP REC Spend'!$E73)*$C73,
IF(AND(Q73&gt;0,(R$4-$F73)=(1+$B73)),((Q73/$C73)-Q73)/6,
(IF(AND((R$4-$F73)&lt;(7+$B73),(R$4-$F73)&gt;1),Q73,0))))</f>
        <v>0</v>
      </c>
      <c r="S73" s="246">
        <f>IF(S$4=$F73+$B73,SUMIFS('ABP REC Calc'!P$75:P$138,'ABP REC Calc'!$C$75:$C$138,'ABP REC Spend'!$D73,'ABP REC Calc'!$B$75:$B$138,'ABP REC Spend'!$E73)*$C73,
IF(AND(R73&gt;0,(S$4-$F73)=(1+$B73)),((R73/$C73)-R73)/6,
(IF(AND((S$4-$F73)&lt;(7+$B73),(S$4-$F73)&gt;1),R73,0))))</f>
        <v>0</v>
      </c>
      <c r="T73" s="246">
        <f>IF(T$4=$F73+$B73,SUMIFS('ABP REC Calc'!Q$75:Q$138,'ABP REC Calc'!$C$75:$C$138,'ABP REC Spend'!$D73,'ABP REC Calc'!$B$75:$B$138,'ABP REC Spend'!$E73)*$C73,
IF(AND(S73&gt;0,(T$4-$F73)=(1+$B73)),((S73/$C73)-S73)/6,
(IF(AND((T$4-$F73)&lt;(7+$B73),(T$4-$F73)&gt;1),S73,0))))</f>
        <v>0</v>
      </c>
      <c r="U73" s="246">
        <f>IF(U$4=$F73+$B73,SUMIFS('ABP REC Calc'!R$75:R$138,'ABP REC Calc'!$C$75:$C$138,'ABP REC Spend'!$D73,'ABP REC Calc'!$B$75:$B$138,'ABP REC Spend'!$E73)*$C73,
IF(AND(T73&gt;0,(U$4-$F73)=(1+$B73)),((T73/$C73)-T73)/6,
(IF(AND((U$4-$F73)&lt;(7+$B73),(U$4-$F73)&gt;1),T73,0))))</f>
        <v>0</v>
      </c>
      <c r="V73" s="246">
        <f>IF(V$4=$F73+$B73,SUMIFS('ABP REC Calc'!S$75:S$138,'ABP REC Calc'!$C$75:$C$138,'ABP REC Spend'!$D73,'ABP REC Calc'!$B$75:$B$138,'ABP REC Spend'!$E73)*$C73,
IF(AND(U73&gt;0,(V$4-$F73)=(1+$B73)),((U73/$C73)-U73)/6,
(IF(AND((V$4-$F73)&lt;(7+$B73),(V$4-$F73)&gt;1),U73,0))))</f>
        <v>0</v>
      </c>
      <c r="W73" s="246">
        <f>IF(W$4=$F73+$B73,SUMIFS('ABP REC Calc'!T$75:T$138,'ABP REC Calc'!$C$75:$C$138,'ABP REC Spend'!$D73,'ABP REC Calc'!$B$75:$B$138,'ABP REC Spend'!$E73)*$C73,
IF(AND(V73&gt;0,(W$4-$F73)=(1+$B73)),((V73/$C73)-V73)/6,
(IF(AND((W$4-$F73)&lt;(7+$B73),(W$4-$F73)&gt;1),V73,0))))</f>
        <v>0</v>
      </c>
      <c r="X73" s="246">
        <f>IF(X$4=$F73+$B73,SUMIFS('ABP REC Calc'!U$75:U$138,'ABP REC Calc'!$C$75:$C$138,'ABP REC Spend'!$D73,'ABP REC Calc'!$B$75:$B$138,'ABP REC Spend'!$E73)*$C73,
IF(AND(W73&gt;0,(X$4-$F73)=(1+$B73)),((W73/$C73)-W73)/6,
(IF(AND((X$4-$F73)&lt;(7+$B73),(X$4-$F73)&gt;1),W73,0))))</f>
        <v>0</v>
      </c>
      <c r="Y73" s="246">
        <f>IF(Y$4=$F73+$B73,SUMIFS('ABP REC Calc'!V$75:V$138,'ABP REC Calc'!$C$75:$C$138,'ABP REC Spend'!$D73,'ABP REC Calc'!$B$75:$B$138,'ABP REC Spend'!$E73)*$C73,
IF(AND(X73&gt;0,(Y$4-$F73)=(1+$B73)),((X73/$C73)-X73)/6,
(IF(AND((Y$4-$F73)&lt;(7+$B73),(Y$4-$F73)&gt;1),X73,0))))</f>
        <v>0</v>
      </c>
      <c r="Z73" s="246">
        <f>IF(Z$4=$F73+$B73,SUMIFS('ABP REC Calc'!W$75:W$138,'ABP REC Calc'!$C$75:$C$138,'ABP REC Spend'!$D73,'ABP REC Calc'!$B$75:$B$138,'ABP REC Spend'!$E73)*$C73,
IF(AND(Y73&gt;0,(Z$4-$F73)=(1+$B73)),((Y73/$C73)-Y73)/6,
(IF(AND((Z$4-$F73)&lt;(7+$B73),(Z$4-$F73)&gt;1),Y73,0))))</f>
        <v>0</v>
      </c>
      <c r="AA73" s="246">
        <f>IF(AA$4=$F73+$B73,SUMIFS('ABP REC Calc'!X$75:X$138,'ABP REC Calc'!$C$75:$C$138,'ABP REC Spend'!$D73,'ABP REC Calc'!$B$75:$B$138,'ABP REC Spend'!$E73)*$C73,
IF(AND(Z73&gt;0,(AA$4-$F73)=(1+$B73)),((Z73/$C73)-Z73)/6,
(IF(AND((AA$4-$F73)&lt;(7+$B73),(AA$4-$F73)&gt;1),Z73,0))))</f>
        <v>0</v>
      </c>
      <c r="AB73" s="246">
        <f>IF(AB$4=$F73+$B73,SUMIFS('ABP REC Calc'!Y$75:Y$138,'ABP REC Calc'!$C$75:$C$138,'ABP REC Spend'!$D73,'ABP REC Calc'!$B$75:$B$138,'ABP REC Spend'!$E73)*$C73,
IF(AND(AA73&gt;0,(AB$4-$F73)=(1+$B73)),((AA73/$C73)-AA73)/6,
(IF(AND((AB$4-$F73)&lt;(7+$B73),(AB$4-$F73)&gt;1),AA73,0))))</f>
        <v>0</v>
      </c>
      <c r="AC73" s="246">
        <f>IF(AC$4=$F73+$B73,SUMIFS('ABP REC Calc'!Z$75:Z$138,'ABP REC Calc'!$C$75:$C$138,'ABP REC Spend'!$D73,'ABP REC Calc'!$B$75:$B$138,'ABP REC Spend'!$E73)*$C73,
IF(AND(AB73&gt;0,(AC$4-$F73)=(1+$B73)),((AB73/$C73)-AB73)/6,
(IF(AND((AC$4-$F73)&lt;(7+$B73),(AC$4-$F73)&gt;1),AB73,0))))</f>
        <v>0</v>
      </c>
      <c r="AD73" s="246">
        <f>IF(AD$4=$F73+$B73,SUMIFS('ABP REC Calc'!AA$75:AA$138,'ABP REC Calc'!$C$75:$C$138,'ABP REC Spend'!$D73,'ABP REC Calc'!$B$75:$B$138,'ABP REC Spend'!$E73)*$C73,
IF(AND(AC73&gt;0,(AD$4-$F73)=(1+$B73)),((AC73/$C73)-AC73)/6,
(IF(AND((AD$4-$F73)&lt;(7+$B73),(AD$4-$F73)&gt;1),AC73,0))))</f>
        <v>0</v>
      </c>
      <c r="AE73" s="246">
        <f>IF(AE$4=$F73+$B73,SUMIFS('ABP REC Calc'!AB$75:AB$138,'ABP REC Calc'!$C$75:$C$138,'ABP REC Spend'!$D73,'ABP REC Calc'!$B$75:$B$138,'ABP REC Spend'!$E73)*$C73,
IF(AND(AD73&gt;0,(AE$4-$F73)=(1+$B73)),((AD73/$C73)-AD73)/6,
(IF(AND((AE$4-$F73)&lt;(7+$B73),(AE$4-$F73)&gt;1),AD73,0))))</f>
        <v>0</v>
      </c>
      <c r="AF73" s="246">
        <f>IF(AF$4=$F73+$B73,SUMIFS('ABP REC Calc'!AC$75:AC$138,'ABP REC Calc'!$C$75:$C$138,'ABP REC Spend'!$D73,'ABP REC Calc'!$B$75:$B$138,'ABP REC Spend'!$E73)*$C73,
IF(AND(AE73&gt;0,(AF$4-$F73)=(1+$B73)),((AE73/$C73)-AE73)/6,
(IF(AND((AF$4-$F73)&lt;(7+$B73),(AF$4-$F73)&gt;1),AE73,0))))</f>
        <v>0</v>
      </c>
      <c r="AG73" s="246">
        <f>IF(AG$4=$F73+$B73,SUMIFS('ABP REC Calc'!#REF!,'ABP REC Calc'!$C$75:$C$138,'ABP REC Spend'!$D73,'ABP REC Calc'!$B$75:$B$138,'ABP REC Spend'!$E73)*$C73,
IF(AND(AF73&gt;0,(AG$4-$F73)=(1+$B73)),((AF73/$C73)-AF73)/6,
(IF(AND((AG$4-$F73)&lt;(7+$B73),(AG$4-$F73)&gt;1),AF73,0))))</f>
        <v>0</v>
      </c>
    </row>
    <row r="74" spans="2:33" ht="14.45" customHeight="1">
      <c r="B74" s="64">
        <v>1</v>
      </c>
      <c r="C74" s="64">
        <v>0.15</v>
      </c>
      <c r="D74" s="234" t="s">
        <v>207</v>
      </c>
      <c r="E74" s="231" t="s">
        <v>231</v>
      </c>
      <c r="F74" s="231">
        <f t="shared" ref="F74:F94" si="4">VALUE(LEFT(H74, FIND("-", H74)-1))</f>
        <v>2025</v>
      </c>
      <c r="G74" s="231"/>
      <c r="H74" s="239" t="s">
        <v>23</v>
      </c>
      <c r="I74" s="247">
        <v>0</v>
      </c>
      <c r="J74" s="246">
        <f>IF(J$4=$F74+$B74,SUMIFS('ABP REC Calc'!G$75:G$138,'ABP REC Calc'!$C$75:$C$138,'ABP REC Spend'!$D74,'ABP REC Calc'!$B$75:$B$138,'ABP REC Spend'!$E74)*$C74,
IF(AND(I74&gt;0,(J$4-$F74)=(1+$B74)),((I74/$C74)-I74)/6,
(IF(AND((J$4-$F74)&lt;(7+$B74),(J$4-$F74)&gt;1),I74,0))))</f>
        <v>0</v>
      </c>
      <c r="K74" s="246">
        <f>IF(K$4=$F74+$B74,SUMIFS('ABP REC Calc'!H$75:H$138,'ABP REC Calc'!$C$75:$C$138,'ABP REC Spend'!$D74,'ABP REC Calc'!$B$75:$B$138,'ABP REC Spend'!$E74)*$C74,
IF(AND(J74&gt;0,(K$4-$F74)=(1+$B74)),((J74/$C74)-J74)/6,
(IF(AND((K$4-$F74)&lt;(7+$B74),(K$4-$F74)&gt;1),J74,0))))</f>
        <v>15066336.765877558</v>
      </c>
      <c r="L74" s="246">
        <f>IF(L$4=$F74+$B74,SUMIFS('ABP REC Calc'!I$75:I$138,'ABP REC Calc'!$C$75:$C$138,'ABP REC Spend'!$D74,'ABP REC Calc'!$B$75:$B$138,'ABP REC Spend'!$E74)*$C74,
IF(AND(K74&gt;0,(L$4-$F74)=(1+$B74)),((K74/$C74)-K74)/6,
(IF(AND((L$4-$F74)&lt;(7+$B74),(L$4-$F74)&gt;1),K74,0))))</f>
        <v>14229318.056662137</v>
      </c>
      <c r="M74" s="246">
        <f>IF(M$4=$F74+$B74,SUMIFS('ABP REC Calc'!J$75:J$138,'ABP REC Calc'!$C$75:$C$138,'ABP REC Spend'!$D74,'ABP REC Calc'!$B$75:$B$138,'ABP REC Spend'!$E74)*$C74,
IF(AND(L74&gt;0,(M$4-$F74)=(1+$B74)),((L74/$C74)-L74)/6,
(IF(AND((M$4-$F74)&lt;(7+$B74),(M$4-$F74)&gt;1),L74,0))))</f>
        <v>14229318.056662137</v>
      </c>
      <c r="N74" s="246">
        <f>IF(N$4=$F74+$B74,SUMIFS('ABP REC Calc'!K$75:K$138,'ABP REC Calc'!$C$75:$C$138,'ABP REC Spend'!$D74,'ABP REC Calc'!$B$75:$B$138,'ABP REC Spend'!$E74)*$C74,
IF(AND(M74&gt;0,(N$4-$F74)=(1+$B74)),((M74/$C74)-M74)/6,
(IF(AND((N$4-$F74)&lt;(7+$B74),(N$4-$F74)&gt;1),M74,0))))</f>
        <v>14229318.056662137</v>
      </c>
      <c r="O74" s="246">
        <f>IF(O$4=$F74+$B74,SUMIFS('ABP REC Calc'!L$75:L$138,'ABP REC Calc'!$C$75:$C$138,'ABP REC Spend'!$D74,'ABP REC Calc'!$B$75:$B$138,'ABP REC Spend'!$E74)*$C74,
IF(AND(N74&gt;0,(O$4-$F74)=(1+$B74)),((N74/$C74)-N74)/6,
(IF(AND((O$4-$F74)&lt;(7+$B74),(O$4-$F74)&gt;1),N74,0))))</f>
        <v>14229318.056662137</v>
      </c>
      <c r="P74" s="246">
        <f>IF(P$4=$F74+$B74,SUMIFS('ABP REC Calc'!M$75:M$138,'ABP REC Calc'!$C$75:$C$138,'ABP REC Spend'!$D74,'ABP REC Calc'!$B$75:$B$138,'ABP REC Spend'!$E74)*$C74,
IF(AND(O74&gt;0,(P$4-$F74)=(1+$B74)),((O74/$C74)-O74)/6,
(IF(AND((P$4-$F74)&lt;(7+$B74),(P$4-$F74)&gt;1),O74,0))))</f>
        <v>14229318.056662137</v>
      </c>
      <c r="Q74" s="246">
        <f>IF(Q$4=$F74+$B74,SUMIFS('ABP REC Calc'!N$75:N$138,'ABP REC Calc'!$C$75:$C$138,'ABP REC Spend'!$D74,'ABP REC Calc'!$B$75:$B$138,'ABP REC Spend'!$E74)*$C74,
IF(AND(P74&gt;0,(Q$4-$F74)=(1+$B74)),((P74/$C74)-P74)/6,
(IF(AND((Q$4-$F74)&lt;(7+$B74),(Q$4-$F74)&gt;1),P74,0))))</f>
        <v>14229318.056662137</v>
      </c>
      <c r="R74" s="246">
        <f>IF(R$4=$F74+$B74,SUMIFS('ABP REC Calc'!O$75:O$138,'ABP REC Calc'!$C$75:$C$138,'ABP REC Spend'!$D74,'ABP REC Calc'!$B$75:$B$138,'ABP REC Spend'!$E74)*$C74,
IF(AND(Q74&gt;0,(R$4-$F74)=(1+$B74)),((Q74/$C74)-Q74)/6,
(IF(AND((R$4-$F74)&lt;(7+$B74),(R$4-$F74)&gt;1),Q74,0))))</f>
        <v>0</v>
      </c>
      <c r="S74" s="246">
        <f>IF(S$4=$F74+$B74,SUMIFS('ABP REC Calc'!P$75:P$138,'ABP REC Calc'!$C$75:$C$138,'ABP REC Spend'!$D74,'ABP REC Calc'!$B$75:$B$138,'ABP REC Spend'!$E74)*$C74,
IF(AND(R74&gt;0,(S$4-$F74)=(1+$B74)),((R74/$C74)-R74)/6,
(IF(AND((S$4-$F74)&lt;(7+$B74),(S$4-$F74)&gt;1),R74,0))))</f>
        <v>0</v>
      </c>
      <c r="T74" s="246">
        <f>IF(T$4=$F74+$B74,SUMIFS('ABP REC Calc'!Q$75:Q$138,'ABP REC Calc'!$C$75:$C$138,'ABP REC Spend'!$D74,'ABP REC Calc'!$B$75:$B$138,'ABP REC Spend'!$E74)*$C74,
IF(AND(S74&gt;0,(T$4-$F74)=(1+$B74)),((S74/$C74)-S74)/6,
(IF(AND((T$4-$F74)&lt;(7+$B74),(T$4-$F74)&gt;1),S74,0))))</f>
        <v>0</v>
      </c>
      <c r="U74" s="246">
        <f>IF(U$4=$F74+$B74,SUMIFS('ABP REC Calc'!R$75:R$138,'ABP REC Calc'!$C$75:$C$138,'ABP REC Spend'!$D74,'ABP REC Calc'!$B$75:$B$138,'ABP REC Spend'!$E74)*$C74,
IF(AND(T74&gt;0,(U$4-$F74)=(1+$B74)),((T74/$C74)-T74)/6,
(IF(AND((U$4-$F74)&lt;(7+$B74),(U$4-$F74)&gt;1),T74,0))))</f>
        <v>0</v>
      </c>
      <c r="V74" s="246">
        <f>IF(V$4=$F74+$B74,SUMIFS('ABP REC Calc'!S$75:S$138,'ABP REC Calc'!$C$75:$C$138,'ABP REC Spend'!$D74,'ABP REC Calc'!$B$75:$B$138,'ABP REC Spend'!$E74)*$C74,
IF(AND(U74&gt;0,(V$4-$F74)=(1+$B74)),((U74/$C74)-U74)/6,
(IF(AND((V$4-$F74)&lt;(7+$B74),(V$4-$F74)&gt;1),U74,0))))</f>
        <v>0</v>
      </c>
      <c r="W74" s="246">
        <f>IF(W$4=$F74+$B74,SUMIFS('ABP REC Calc'!T$75:T$138,'ABP REC Calc'!$C$75:$C$138,'ABP REC Spend'!$D74,'ABP REC Calc'!$B$75:$B$138,'ABP REC Spend'!$E74)*$C74,
IF(AND(V74&gt;0,(W$4-$F74)=(1+$B74)),((V74/$C74)-V74)/6,
(IF(AND((W$4-$F74)&lt;(7+$B74),(W$4-$F74)&gt;1),V74,0))))</f>
        <v>0</v>
      </c>
      <c r="X74" s="246">
        <f>IF(X$4=$F74+$B74,SUMIFS('ABP REC Calc'!U$75:U$138,'ABP REC Calc'!$C$75:$C$138,'ABP REC Spend'!$D74,'ABP REC Calc'!$B$75:$B$138,'ABP REC Spend'!$E74)*$C74,
IF(AND(W74&gt;0,(X$4-$F74)=(1+$B74)),((W74/$C74)-W74)/6,
(IF(AND((X$4-$F74)&lt;(7+$B74),(X$4-$F74)&gt;1),W74,0))))</f>
        <v>0</v>
      </c>
      <c r="Y74" s="246">
        <f>IF(Y$4=$F74+$B74,SUMIFS('ABP REC Calc'!V$75:V$138,'ABP REC Calc'!$C$75:$C$138,'ABP REC Spend'!$D74,'ABP REC Calc'!$B$75:$B$138,'ABP REC Spend'!$E74)*$C74,
IF(AND(X74&gt;0,(Y$4-$F74)=(1+$B74)),((X74/$C74)-X74)/6,
(IF(AND((Y$4-$F74)&lt;(7+$B74),(Y$4-$F74)&gt;1),X74,0))))</f>
        <v>0</v>
      </c>
      <c r="Z74" s="246">
        <f>IF(Z$4=$F74+$B74,SUMIFS('ABP REC Calc'!W$75:W$138,'ABP REC Calc'!$C$75:$C$138,'ABP REC Spend'!$D74,'ABP REC Calc'!$B$75:$B$138,'ABP REC Spend'!$E74)*$C74,
IF(AND(Y74&gt;0,(Z$4-$F74)=(1+$B74)),((Y74/$C74)-Y74)/6,
(IF(AND((Z$4-$F74)&lt;(7+$B74),(Z$4-$F74)&gt;1),Y74,0))))</f>
        <v>0</v>
      </c>
      <c r="AA74" s="246">
        <f>IF(AA$4=$F74+$B74,SUMIFS('ABP REC Calc'!X$75:X$138,'ABP REC Calc'!$C$75:$C$138,'ABP REC Spend'!$D74,'ABP REC Calc'!$B$75:$B$138,'ABP REC Spend'!$E74)*$C74,
IF(AND(Z74&gt;0,(AA$4-$F74)=(1+$B74)),((Z74/$C74)-Z74)/6,
(IF(AND((AA$4-$F74)&lt;(7+$B74),(AA$4-$F74)&gt;1),Z74,0))))</f>
        <v>0</v>
      </c>
      <c r="AB74" s="246">
        <f>IF(AB$4=$F74+$B74,SUMIFS('ABP REC Calc'!Y$75:Y$138,'ABP REC Calc'!$C$75:$C$138,'ABP REC Spend'!$D74,'ABP REC Calc'!$B$75:$B$138,'ABP REC Spend'!$E74)*$C74,
IF(AND(AA74&gt;0,(AB$4-$F74)=(1+$B74)),((AA74/$C74)-AA74)/6,
(IF(AND((AB$4-$F74)&lt;(7+$B74),(AB$4-$F74)&gt;1),AA74,0))))</f>
        <v>0</v>
      </c>
      <c r="AC74" s="246">
        <f>IF(AC$4=$F74+$B74,SUMIFS('ABP REC Calc'!Z$75:Z$138,'ABP REC Calc'!$C$75:$C$138,'ABP REC Spend'!$D74,'ABP REC Calc'!$B$75:$B$138,'ABP REC Spend'!$E74)*$C74,
IF(AND(AB74&gt;0,(AC$4-$F74)=(1+$B74)),((AB74/$C74)-AB74)/6,
(IF(AND((AC$4-$F74)&lt;(7+$B74),(AC$4-$F74)&gt;1),AB74,0))))</f>
        <v>0</v>
      </c>
      <c r="AD74" s="246">
        <f>IF(AD$4=$F74+$B74,SUMIFS('ABP REC Calc'!AA$75:AA$138,'ABP REC Calc'!$C$75:$C$138,'ABP REC Spend'!$D74,'ABP REC Calc'!$B$75:$B$138,'ABP REC Spend'!$E74)*$C74,
IF(AND(AC74&gt;0,(AD$4-$F74)=(1+$B74)),((AC74/$C74)-AC74)/6,
(IF(AND((AD$4-$F74)&lt;(7+$B74),(AD$4-$F74)&gt;1),AC74,0))))</f>
        <v>0</v>
      </c>
      <c r="AE74" s="246">
        <f>IF(AE$4=$F74+$B74,SUMIFS('ABP REC Calc'!AB$75:AB$138,'ABP REC Calc'!$C$75:$C$138,'ABP REC Spend'!$D74,'ABP REC Calc'!$B$75:$B$138,'ABP REC Spend'!$E74)*$C74,
IF(AND(AD74&gt;0,(AE$4-$F74)=(1+$B74)),((AD74/$C74)-AD74)/6,
(IF(AND((AE$4-$F74)&lt;(7+$B74),(AE$4-$F74)&gt;1),AD74,0))))</f>
        <v>0</v>
      </c>
      <c r="AF74" s="246">
        <f>IF(AF$4=$F74+$B74,SUMIFS('ABP REC Calc'!AC$75:AC$138,'ABP REC Calc'!$C$75:$C$138,'ABP REC Spend'!$D74,'ABP REC Calc'!$B$75:$B$138,'ABP REC Spend'!$E74)*$C74,
IF(AND(AE74&gt;0,(AF$4-$F74)=(1+$B74)),((AE74/$C74)-AE74)/6,
(IF(AND((AF$4-$F74)&lt;(7+$B74),(AF$4-$F74)&gt;1),AE74,0))))</f>
        <v>0</v>
      </c>
      <c r="AG74" s="246">
        <f>IF(AG$4=$F74+$B74,SUMIFS('ABP REC Calc'!#REF!,'ABP REC Calc'!$C$75:$C$138,'ABP REC Spend'!$D74,'ABP REC Calc'!$B$75:$B$138,'ABP REC Spend'!$E74)*$C74,
IF(AND(AF74&gt;0,(AG$4-$F74)=(1+$B74)),((AF74/$C74)-AF74)/6,
(IF(AND((AG$4-$F74)&lt;(7+$B74),(AG$4-$F74)&gt;1),AF74,0))))</f>
        <v>0</v>
      </c>
    </row>
    <row r="75" spans="2:33" ht="14.45" customHeight="1">
      <c r="B75" s="64">
        <v>1</v>
      </c>
      <c r="C75" s="64">
        <v>0.15</v>
      </c>
      <c r="D75" s="234" t="s">
        <v>207</v>
      </c>
      <c r="E75" s="231" t="s">
        <v>231</v>
      </c>
      <c r="F75" s="231">
        <f t="shared" si="4"/>
        <v>2026</v>
      </c>
      <c r="G75" s="231"/>
      <c r="H75" s="239" t="s">
        <v>24</v>
      </c>
      <c r="I75" s="247">
        <v>0</v>
      </c>
      <c r="J75" s="246">
        <f>IF(J$4=$F75+$B75,SUMIFS('ABP REC Calc'!G$75:G$138,'ABP REC Calc'!$C$75:$C$138,'ABP REC Spend'!$D75,'ABP REC Calc'!$B$75:$B$138,'ABP REC Spend'!$E75)*$C75,
IF(AND(I75&gt;0,(J$4-$F75)=(1+$B75)),((I75/$C75)-I75)/6,
(IF(AND((J$4-$F75)&lt;(7+$B75),(J$4-$F75)&gt;1),I75,0))))</f>
        <v>0</v>
      </c>
      <c r="K75" s="246">
        <f>IF(K$4=$F75+$B75,SUMIFS('ABP REC Calc'!H$75:H$138,'ABP REC Calc'!$C$75:$C$138,'ABP REC Spend'!$D75,'ABP REC Calc'!$B$75:$B$138,'ABP REC Spend'!$E75)*$C75,
IF(AND(J75&gt;0,(K$4-$F75)=(1+$B75)),((J75/$C75)-J75)/6,
(IF(AND((K$4-$F75)&lt;(7+$B75),(K$4-$F75)&gt;1),J75,0))))</f>
        <v>0</v>
      </c>
      <c r="L75" s="246">
        <f>IF(L$4=$F75+$B75,SUMIFS('ABP REC Calc'!I$75:I$138,'ABP REC Calc'!$C$75:$C$138,'ABP REC Spend'!$D75,'ABP REC Calc'!$B$75:$B$138,'ABP REC Spend'!$E75)*$C75,
IF(AND(K75&gt;0,(L$4-$F75)=(1+$B75)),((K75/$C75)-K75)/6,
(IF(AND((L$4-$F75)&lt;(7+$B75),(L$4-$F75)&gt;1),K75,0))))</f>
        <v>14463683.295242455</v>
      </c>
      <c r="M75" s="246">
        <f>IF(M$4=$F75+$B75,SUMIFS('ABP REC Calc'!J$75:J$138,'ABP REC Calc'!$C$75:$C$138,'ABP REC Spend'!$D75,'ABP REC Calc'!$B$75:$B$138,'ABP REC Spend'!$E75)*$C75,
IF(AND(L75&gt;0,(M$4-$F75)=(1+$B75)),((L75/$C75)-L75)/6,
(IF(AND((M$4-$F75)&lt;(7+$B75),(M$4-$F75)&gt;1),L75,0))))</f>
        <v>13660145.334395653</v>
      </c>
      <c r="N75" s="246">
        <f>IF(N$4=$F75+$B75,SUMIFS('ABP REC Calc'!K$75:K$138,'ABP REC Calc'!$C$75:$C$138,'ABP REC Spend'!$D75,'ABP REC Calc'!$B$75:$B$138,'ABP REC Spend'!$E75)*$C75,
IF(AND(M75&gt;0,(N$4-$F75)=(1+$B75)),((M75/$C75)-M75)/6,
(IF(AND((N$4-$F75)&lt;(7+$B75),(N$4-$F75)&gt;1),M75,0))))</f>
        <v>13660145.334395653</v>
      </c>
      <c r="O75" s="246">
        <f>IF(O$4=$F75+$B75,SUMIFS('ABP REC Calc'!L$75:L$138,'ABP REC Calc'!$C$75:$C$138,'ABP REC Spend'!$D75,'ABP REC Calc'!$B$75:$B$138,'ABP REC Spend'!$E75)*$C75,
IF(AND(N75&gt;0,(O$4-$F75)=(1+$B75)),((N75/$C75)-N75)/6,
(IF(AND((O$4-$F75)&lt;(7+$B75),(O$4-$F75)&gt;1),N75,0))))</f>
        <v>13660145.334395653</v>
      </c>
      <c r="P75" s="246">
        <f>IF(P$4=$F75+$B75,SUMIFS('ABP REC Calc'!M$75:M$138,'ABP REC Calc'!$C$75:$C$138,'ABP REC Spend'!$D75,'ABP REC Calc'!$B$75:$B$138,'ABP REC Spend'!$E75)*$C75,
IF(AND(O75&gt;0,(P$4-$F75)=(1+$B75)),((O75/$C75)-O75)/6,
(IF(AND((P$4-$F75)&lt;(7+$B75),(P$4-$F75)&gt;1),O75,0))))</f>
        <v>13660145.334395653</v>
      </c>
      <c r="Q75" s="246">
        <f>IF(Q$4=$F75+$B75,SUMIFS('ABP REC Calc'!N$75:N$138,'ABP REC Calc'!$C$75:$C$138,'ABP REC Spend'!$D75,'ABP REC Calc'!$B$75:$B$138,'ABP REC Spend'!$E75)*$C75,
IF(AND(P75&gt;0,(Q$4-$F75)=(1+$B75)),((P75/$C75)-P75)/6,
(IF(AND((Q$4-$F75)&lt;(7+$B75),(Q$4-$F75)&gt;1),P75,0))))</f>
        <v>13660145.334395653</v>
      </c>
      <c r="R75" s="246">
        <f>IF(R$4=$F75+$B75,SUMIFS('ABP REC Calc'!O$75:O$138,'ABP REC Calc'!$C$75:$C$138,'ABP REC Spend'!$D75,'ABP REC Calc'!$B$75:$B$138,'ABP REC Spend'!$E75)*$C75,
IF(AND(Q75&gt;0,(R$4-$F75)=(1+$B75)),((Q75/$C75)-Q75)/6,
(IF(AND((R$4-$F75)&lt;(7+$B75),(R$4-$F75)&gt;1),Q75,0))))</f>
        <v>13660145.334395653</v>
      </c>
      <c r="S75" s="246">
        <f>IF(S$4=$F75+$B75,SUMIFS('ABP REC Calc'!P$75:P$138,'ABP REC Calc'!$C$75:$C$138,'ABP REC Spend'!$D75,'ABP REC Calc'!$B$75:$B$138,'ABP REC Spend'!$E75)*$C75,
IF(AND(R75&gt;0,(S$4-$F75)=(1+$B75)),((R75/$C75)-R75)/6,
(IF(AND((S$4-$F75)&lt;(7+$B75),(S$4-$F75)&gt;1),R75,0))))</f>
        <v>0</v>
      </c>
      <c r="T75" s="246">
        <f>IF(T$4=$F75+$B75,SUMIFS('ABP REC Calc'!Q$75:Q$138,'ABP REC Calc'!$C$75:$C$138,'ABP REC Spend'!$D75,'ABP REC Calc'!$B$75:$B$138,'ABP REC Spend'!$E75)*$C75,
IF(AND(S75&gt;0,(T$4-$F75)=(1+$B75)),((S75/$C75)-S75)/6,
(IF(AND((T$4-$F75)&lt;(7+$B75),(T$4-$F75)&gt;1),S75,0))))</f>
        <v>0</v>
      </c>
      <c r="U75" s="246">
        <f>IF(U$4=$F75+$B75,SUMIFS('ABP REC Calc'!R$75:R$138,'ABP REC Calc'!$C$75:$C$138,'ABP REC Spend'!$D75,'ABP REC Calc'!$B$75:$B$138,'ABP REC Spend'!$E75)*$C75,
IF(AND(T75&gt;0,(U$4-$F75)=(1+$B75)),((T75/$C75)-T75)/6,
(IF(AND((U$4-$F75)&lt;(7+$B75),(U$4-$F75)&gt;1),T75,0))))</f>
        <v>0</v>
      </c>
      <c r="V75" s="246">
        <f>IF(V$4=$F75+$B75,SUMIFS('ABP REC Calc'!S$75:S$138,'ABP REC Calc'!$C$75:$C$138,'ABP REC Spend'!$D75,'ABP REC Calc'!$B$75:$B$138,'ABP REC Spend'!$E75)*$C75,
IF(AND(U75&gt;0,(V$4-$F75)=(1+$B75)),((U75/$C75)-U75)/6,
(IF(AND((V$4-$F75)&lt;(7+$B75),(V$4-$F75)&gt;1),U75,0))))</f>
        <v>0</v>
      </c>
      <c r="W75" s="246">
        <f>IF(W$4=$F75+$B75,SUMIFS('ABP REC Calc'!T$75:T$138,'ABP REC Calc'!$C$75:$C$138,'ABP REC Spend'!$D75,'ABP REC Calc'!$B$75:$B$138,'ABP REC Spend'!$E75)*$C75,
IF(AND(V75&gt;0,(W$4-$F75)=(1+$B75)),((V75/$C75)-V75)/6,
(IF(AND((W$4-$F75)&lt;(7+$B75),(W$4-$F75)&gt;1),V75,0))))</f>
        <v>0</v>
      </c>
      <c r="X75" s="246">
        <f>IF(X$4=$F75+$B75,SUMIFS('ABP REC Calc'!U$75:U$138,'ABP REC Calc'!$C$75:$C$138,'ABP REC Spend'!$D75,'ABP REC Calc'!$B$75:$B$138,'ABP REC Spend'!$E75)*$C75,
IF(AND(W75&gt;0,(X$4-$F75)=(1+$B75)),((W75/$C75)-W75)/6,
(IF(AND((X$4-$F75)&lt;(7+$B75),(X$4-$F75)&gt;1),W75,0))))</f>
        <v>0</v>
      </c>
      <c r="Y75" s="246">
        <f>IF(Y$4=$F75+$B75,SUMIFS('ABP REC Calc'!V$75:V$138,'ABP REC Calc'!$C$75:$C$138,'ABP REC Spend'!$D75,'ABP REC Calc'!$B$75:$B$138,'ABP REC Spend'!$E75)*$C75,
IF(AND(X75&gt;0,(Y$4-$F75)=(1+$B75)),((X75/$C75)-X75)/6,
(IF(AND((Y$4-$F75)&lt;(7+$B75),(Y$4-$F75)&gt;1),X75,0))))</f>
        <v>0</v>
      </c>
      <c r="Z75" s="246">
        <f>IF(Z$4=$F75+$B75,SUMIFS('ABP REC Calc'!W$75:W$138,'ABP REC Calc'!$C$75:$C$138,'ABP REC Spend'!$D75,'ABP REC Calc'!$B$75:$B$138,'ABP REC Spend'!$E75)*$C75,
IF(AND(Y75&gt;0,(Z$4-$F75)=(1+$B75)),((Y75/$C75)-Y75)/6,
(IF(AND((Z$4-$F75)&lt;(7+$B75),(Z$4-$F75)&gt;1),Y75,0))))</f>
        <v>0</v>
      </c>
      <c r="AA75" s="246">
        <f>IF(AA$4=$F75+$B75,SUMIFS('ABP REC Calc'!X$75:X$138,'ABP REC Calc'!$C$75:$C$138,'ABP REC Spend'!$D75,'ABP REC Calc'!$B$75:$B$138,'ABP REC Spend'!$E75)*$C75,
IF(AND(Z75&gt;0,(AA$4-$F75)=(1+$B75)),((Z75/$C75)-Z75)/6,
(IF(AND((AA$4-$F75)&lt;(7+$B75),(AA$4-$F75)&gt;1),Z75,0))))</f>
        <v>0</v>
      </c>
      <c r="AB75" s="246">
        <f>IF(AB$4=$F75+$B75,SUMIFS('ABP REC Calc'!Y$75:Y$138,'ABP REC Calc'!$C$75:$C$138,'ABP REC Spend'!$D75,'ABP REC Calc'!$B$75:$B$138,'ABP REC Spend'!$E75)*$C75,
IF(AND(AA75&gt;0,(AB$4-$F75)=(1+$B75)),((AA75/$C75)-AA75)/6,
(IF(AND((AB$4-$F75)&lt;(7+$B75),(AB$4-$F75)&gt;1),AA75,0))))</f>
        <v>0</v>
      </c>
      <c r="AC75" s="246">
        <f>IF(AC$4=$F75+$B75,SUMIFS('ABP REC Calc'!Z$75:Z$138,'ABP REC Calc'!$C$75:$C$138,'ABP REC Spend'!$D75,'ABP REC Calc'!$B$75:$B$138,'ABP REC Spend'!$E75)*$C75,
IF(AND(AB75&gt;0,(AC$4-$F75)=(1+$B75)),((AB75/$C75)-AB75)/6,
(IF(AND((AC$4-$F75)&lt;(7+$B75),(AC$4-$F75)&gt;1),AB75,0))))</f>
        <v>0</v>
      </c>
      <c r="AD75" s="246">
        <f>IF(AD$4=$F75+$B75,SUMIFS('ABP REC Calc'!AA$75:AA$138,'ABP REC Calc'!$C$75:$C$138,'ABP REC Spend'!$D75,'ABP REC Calc'!$B$75:$B$138,'ABP REC Spend'!$E75)*$C75,
IF(AND(AC75&gt;0,(AD$4-$F75)=(1+$B75)),((AC75/$C75)-AC75)/6,
(IF(AND((AD$4-$F75)&lt;(7+$B75),(AD$4-$F75)&gt;1),AC75,0))))</f>
        <v>0</v>
      </c>
      <c r="AE75" s="246">
        <f>IF(AE$4=$F75+$B75,SUMIFS('ABP REC Calc'!AB$75:AB$138,'ABP REC Calc'!$C$75:$C$138,'ABP REC Spend'!$D75,'ABP REC Calc'!$B$75:$B$138,'ABP REC Spend'!$E75)*$C75,
IF(AND(AD75&gt;0,(AE$4-$F75)=(1+$B75)),((AD75/$C75)-AD75)/6,
(IF(AND((AE$4-$F75)&lt;(7+$B75),(AE$4-$F75)&gt;1),AD75,0))))</f>
        <v>0</v>
      </c>
      <c r="AF75" s="246">
        <f>IF(AF$4=$F75+$B75,SUMIFS('ABP REC Calc'!AC$75:AC$138,'ABP REC Calc'!$C$75:$C$138,'ABP REC Spend'!$D75,'ABP REC Calc'!$B$75:$B$138,'ABP REC Spend'!$E75)*$C75,
IF(AND(AE75&gt;0,(AF$4-$F75)=(1+$B75)),((AE75/$C75)-AE75)/6,
(IF(AND((AF$4-$F75)&lt;(7+$B75),(AF$4-$F75)&gt;1),AE75,0))))</f>
        <v>0</v>
      </c>
      <c r="AG75" s="246">
        <f>IF(AG$4=$F75+$B75,SUMIFS('ABP REC Calc'!#REF!,'ABP REC Calc'!$C$75:$C$138,'ABP REC Spend'!$D75,'ABP REC Calc'!$B$75:$B$138,'ABP REC Spend'!$E75)*$C75,
IF(AND(AF75&gt;0,(AG$4-$F75)=(1+$B75)),((AF75/$C75)-AF75)/6,
(IF(AND((AG$4-$F75)&lt;(7+$B75),(AG$4-$F75)&gt;1),AF75,0))))</f>
        <v>0</v>
      </c>
    </row>
    <row r="76" spans="2:33" ht="14.45" customHeight="1">
      <c r="B76" s="64">
        <v>1</v>
      </c>
      <c r="C76" s="64">
        <v>0.15</v>
      </c>
      <c r="D76" s="234" t="s">
        <v>207</v>
      </c>
      <c r="E76" s="231" t="s">
        <v>231</v>
      </c>
      <c r="F76" s="231">
        <f t="shared" si="4"/>
        <v>2027</v>
      </c>
      <c r="G76" s="231"/>
      <c r="H76" s="239" t="s">
        <v>25</v>
      </c>
      <c r="I76" s="247">
        <v>0</v>
      </c>
      <c r="J76" s="246">
        <f>IF(J$4=$F76+$B76,SUMIFS('ABP REC Calc'!G$75:G$138,'ABP REC Calc'!$C$75:$C$138,'ABP REC Spend'!$D76,'ABP REC Calc'!$B$75:$B$138,'ABP REC Spend'!$E76)*$C76,
IF(AND(I76&gt;0,(J$4-$F76)=(1+$B76)),((I76/$C76)-I76)/6,
(IF(AND((J$4-$F76)&lt;(7+$B76),(J$4-$F76)&gt;1),I76,0))))</f>
        <v>0</v>
      </c>
      <c r="K76" s="246">
        <f>IF(K$4=$F76+$B76,SUMIFS('ABP REC Calc'!H$75:H$138,'ABP REC Calc'!$C$75:$C$138,'ABP REC Spend'!$D76,'ABP REC Calc'!$B$75:$B$138,'ABP REC Spend'!$E76)*$C76,
IF(AND(J76&gt;0,(K$4-$F76)=(1+$B76)),((J76/$C76)-J76)/6,
(IF(AND((K$4-$F76)&lt;(7+$B76),(K$4-$F76)&gt;1),J76,0))))</f>
        <v>0</v>
      </c>
      <c r="L76" s="246">
        <f>IF(L$4=$F76+$B76,SUMIFS('ABP REC Calc'!I$75:I$138,'ABP REC Calc'!$C$75:$C$138,'ABP REC Spend'!$D76,'ABP REC Calc'!$B$75:$B$138,'ABP REC Spend'!$E76)*$C76,
IF(AND(K76&gt;0,(L$4-$F76)=(1+$B76)),((K76/$C76)-K76)/6,
(IF(AND((L$4-$F76)&lt;(7+$B76),(L$4-$F76)&gt;1),K76,0))))</f>
        <v>0</v>
      </c>
      <c r="M76" s="246">
        <f>IF(M$4=$F76+$B76,SUMIFS('ABP REC Calc'!J$75:J$138,'ABP REC Calc'!$C$75:$C$138,'ABP REC Spend'!$D76,'ABP REC Calc'!$B$75:$B$138,'ABP REC Spend'!$E76)*$C76,
IF(AND(L76&gt;0,(M$4-$F76)=(1+$B76)),((L76/$C76)-L76)/6,
(IF(AND((M$4-$F76)&lt;(7+$B76),(M$4-$F76)&gt;1),L76,0))))</f>
        <v>13885135.963432755</v>
      </c>
      <c r="N76" s="246">
        <f>IF(N$4=$F76+$B76,SUMIFS('ABP REC Calc'!K$75:K$138,'ABP REC Calc'!$C$75:$C$138,'ABP REC Spend'!$D76,'ABP REC Calc'!$B$75:$B$138,'ABP REC Spend'!$E76)*$C76,
IF(AND(M76&gt;0,(N$4-$F76)=(1+$B76)),((M76/$C76)-M76)/6,
(IF(AND((N$4-$F76)&lt;(7+$B76),(N$4-$F76)&gt;1),M76,0))))</f>
        <v>13113739.521019824</v>
      </c>
      <c r="O76" s="246">
        <f>IF(O$4=$F76+$B76,SUMIFS('ABP REC Calc'!L$75:L$138,'ABP REC Calc'!$C$75:$C$138,'ABP REC Spend'!$D76,'ABP REC Calc'!$B$75:$B$138,'ABP REC Spend'!$E76)*$C76,
IF(AND(N76&gt;0,(O$4-$F76)=(1+$B76)),((N76/$C76)-N76)/6,
(IF(AND((O$4-$F76)&lt;(7+$B76),(O$4-$F76)&gt;1),N76,0))))</f>
        <v>13113739.521019824</v>
      </c>
      <c r="P76" s="246">
        <f>IF(P$4=$F76+$B76,SUMIFS('ABP REC Calc'!M$75:M$138,'ABP REC Calc'!$C$75:$C$138,'ABP REC Spend'!$D76,'ABP REC Calc'!$B$75:$B$138,'ABP REC Spend'!$E76)*$C76,
IF(AND(O76&gt;0,(P$4-$F76)=(1+$B76)),((O76/$C76)-O76)/6,
(IF(AND((P$4-$F76)&lt;(7+$B76),(P$4-$F76)&gt;1),O76,0))))</f>
        <v>13113739.521019824</v>
      </c>
      <c r="Q76" s="246">
        <f>IF(Q$4=$F76+$B76,SUMIFS('ABP REC Calc'!N$75:N$138,'ABP REC Calc'!$C$75:$C$138,'ABP REC Spend'!$D76,'ABP REC Calc'!$B$75:$B$138,'ABP REC Spend'!$E76)*$C76,
IF(AND(P76&gt;0,(Q$4-$F76)=(1+$B76)),((P76/$C76)-P76)/6,
(IF(AND((Q$4-$F76)&lt;(7+$B76),(Q$4-$F76)&gt;1),P76,0))))</f>
        <v>13113739.521019824</v>
      </c>
      <c r="R76" s="246">
        <f>IF(R$4=$F76+$B76,SUMIFS('ABP REC Calc'!O$75:O$138,'ABP REC Calc'!$C$75:$C$138,'ABP REC Spend'!$D76,'ABP REC Calc'!$B$75:$B$138,'ABP REC Spend'!$E76)*$C76,
IF(AND(Q76&gt;0,(R$4-$F76)=(1+$B76)),((Q76/$C76)-Q76)/6,
(IF(AND((R$4-$F76)&lt;(7+$B76),(R$4-$F76)&gt;1),Q76,0))))</f>
        <v>13113739.521019824</v>
      </c>
      <c r="S76" s="246">
        <f>IF(S$4=$F76+$B76,SUMIFS('ABP REC Calc'!P$75:P$138,'ABP REC Calc'!$C$75:$C$138,'ABP REC Spend'!$D76,'ABP REC Calc'!$B$75:$B$138,'ABP REC Spend'!$E76)*$C76,
IF(AND(R76&gt;0,(S$4-$F76)=(1+$B76)),((R76/$C76)-R76)/6,
(IF(AND((S$4-$F76)&lt;(7+$B76),(S$4-$F76)&gt;1),R76,0))))</f>
        <v>13113739.521019824</v>
      </c>
      <c r="T76" s="246">
        <f>IF(T$4=$F76+$B76,SUMIFS('ABP REC Calc'!Q$75:Q$138,'ABP REC Calc'!$C$75:$C$138,'ABP REC Spend'!$D76,'ABP REC Calc'!$B$75:$B$138,'ABP REC Spend'!$E76)*$C76,
IF(AND(S76&gt;0,(T$4-$F76)=(1+$B76)),((S76/$C76)-S76)/6,
(IF(AND((T$4-$F76)&lt;(7+$B76),(T$4-$F76)&gt;1),S76,0))))</f>
        <v>0</v>
      </c>
      <c r="U76" s="246">
        <f>IF(U$4=$F76+$B76,SUMIFS('ABP REC Calc'!R$75:R$138,'ABP REC Calc'!$C$75:$C$138,'ABP REC Spend'!$D76,'ABP REC Calc'!$B$75:$B$138,'ABP REC Spend'!$E76)*$C76,
IF(AND(T76&gt;0,(U$4-$F76)=(1+$B76)),((T76/$C76)-T76)/6,
(IF(AND((U$4-$F76)&lt;(7+$B76),(U$4-$F76)&gt;1),T76,0))))</f>
        <v>0</v>
      </c>
      <c r="V76" s="246">
        <f>IF(V$4=$F76+$B76,SUMIFS('ABP REC Calc'!S$75:S$138,'ABP REC Calc'!$C$75:$C$138,'ABP REC Spend'!$D76,'ABP REC Calc'!$B$75:$B$138,'ABP REC Spend'!$E76)*$C76,
IF(AND(U76&gt;0,(V$4-$F76)=(1+$B76)),((U76/$C76)-U76)/6,
(IF(AND((V$4-$F76)&lt;(7+$B76),(V$4-$F76)&gt;1),U76,0))))</f>
        <v>0</v>
      </c>
      <c r="W76" s="246">
        <f>IF(W$4=$F76+$B76,SUMIFS('ABP REC Calc'!T$75:T$138,'ABP REC Calc'!$C$75:$C$138,'ABP REC Spend'!$D76,'ABP REC Calc'!$B$75:$B$138,'ABP REC Spend'!$E76)*$C76,
IF(AND(V76&gt;0,(W$4-$F76)=(1+$B76)),((V76/$C76)-V76)/6,
(IF(AND((W$4-$F76)&lt;(7+$B76),(W$4-$F76)&gt;1),V76,0))))</f>
        <v>0</v>
      </c>
      <c r="X76" s="246">
        <f>IF(X$4=$F76+$B76,SUMIFS('ABP REC Calc'!U$75:U$138,'ABP REC Calc'!$C$75:$C$138,'ABP REC Spend'!$D76,'ABP REC Calc'!$B$75:$B$138,'ABP REC Spend'!$E76)*$C76,
IF(AND(W76&gt;0,(X$4-$F76)=(1+$B76)),((W76/$C76)-W76)/6,
(IF(AND((X$4-$F76)&lt;(7+$B76),(X$4-$F76)&gt;1),W76,0))))</f>
        <v>0</v>
      </c>
      <c r="Y76" s="246">
        <f>IF(Y$4=$F76+$B76,SUMIFS('ABP REC Calc'!V$75:V$138,'ABP REC Calc'!$C$75:$C$138,'ABP REC Spend'!$D76,'ABP REC Calc'!$B$75:$B$138,'ABP REC Spend'!$E76)*$C76,
IF(AND(X76&gt;0,(Y$4-$F76)=(1+$B76)),((X76/$C76)-X76)/6,
(IF(AND((Y$4-$F76)&lt;(7+$B76),(Y$4-$F76)&gt;1),X76,0))))</f>
        <v>0</v>
      </c>
      <c r="Z76" s="246">
        <f>IF(Z$4=$F76+$B76,SUMIFS('ABP REC Calc'!W$75:W$138,'ABP REC Calc'!$C$75:$C$138,'ABP REC Spend'!$D76,'ABP REC Calc'!$B$75:$B$138,'ABP REC Spend'!$E76)*$C76,
IF(AND(Y76&gt;0,(Z$4-$F76)=(1+$B76)),((Y76/$C76)-Y76)/6,
(IF(AND((Z$4-$F76)&lt;(7+$B76),(Z$4-$F76)&gt;1),Y76,0))))</f>
        <v>0</v>
      </c>
      <c r="AA76" s="246">
        <f>IF(AA$4=$F76+$B76,SUMIFS('ABP REC Calc'!X$75:X$138,'ABP REC Calc'!$C$75:$C$138,'ABP REC Spend'!$D76,'ABP REC Calc'!$B$75:$B$138,'ABP REC Spend'!$E76)*$C76,
IF(AND(Z76&gt;0,(AA$4-$F76)=(1+$B76)),((Z76/$C76)-Z76)/6,
(IF(AND((AA$4-$F76)&lt;(7+$B76),(AA$4-$F76)&gt;1),Z76,0))))</f>
        <v>0</v>
      </c>
      <c r="AB76" s="246">
        <f>IF(AB$4=$F76+$B76,SUMIFS('ABP REC Calc'!Y$75:Y$138,'ABP REC Calc'!$C$75:$C$138,'ABP REC Spend'!$D76,'ABP REC Calc'!$B$75:$B$138,'ABP REC Spend'!$E76)*$C76,
IF(AND(AA76&gt;0,(AB$4-$F76)=(1+$B76)),((AA76/$C76)-AA76)/6,
(IF(AND((AB$4-$F76)&lt;(7+$B76),(AB$4-$F76)&gt;1),AA76,0))))</f>
        <v>0</v>
      </c>
      <c r="AC76" s="246">
        <f>IF(AC$4=$F76+$B76,SUMIFS('ABP REC Calc'!Z$75:Z$138,'ABP REC Calc'!$C$75:$C$138,'ABP REC Spend'!$D76,'ABP REC Calc'!$B$75:$B$138,'ABP REC Spend'!$E76)*$C76,
IF(AND(AB76&gt;0,(AC$4-$F76)=(1+$B76)),((AB76/$C76)-AB76)/6,
(IF(AND((AC$4-$F76)&lt;(7+$B76),(AC$4-$F76)&gt;1),AB76,0))))</f>
        <v>0</v>
      </c>
      <c r="AD76" s="246">
        <f>IF(AD$4=$F76+$B76,SUMIFS('ABP REC Calc'!AA$75:AA$138,'ABP REC Calc'!$C$75:$C$138,'ABP REC Spend'!$D76,'ABP REC Calc'!$B$75:$B$138,'ABP REC Spend'!$E76)*$C76,
IF(AND(AC76&gt;0,(AD$4-$F76)=(1+$B76)),((AC76/$C76)-AC76)/6,
(IF(AND((AD$4-$F76)&lt;(7+$B76),(AD$4-$F76)&gt;1),AC76,0))))</f>
        <v>0</v>
      </c>
      <c r="AE76" s="246">
        <f>IF(AE$4=$F76+$B76,SUMIFS('ABP REC Calc'!AB$75:AB$138,'ABP REC Calc'!$C$75:$C$138,'ABP REC Spend'!$D76,'ABP REC Calc'!$B$75:$B$138,'ABP REC Spend'!$E76)*$C76,
IF(AND(AD76&gt;0,(AE$4-$F76)=(1+$B76)),((AD76/$C76)-AD76)/6,
(IF(AND((AE$4-$F76)&lt;(7+$B76),(AE$4-$F76)&gt;1),AD76,0))))</f>
        <v>0</v>
      </c>
      <c r="AF76" s="246">
        <f>IF(AF$4=$F76+$B76,SUMIFS('ABP REC Calc'!AC$75:AC$138,'ABP REC Calc'!$C$75:$C$138,'ABP REC Spend'!$D76,'ABP REC Calc'!$B$75:$B$138,'ABP REC Spend'!$E76)*$C76,
IF(AND(AE76&gt;0,(AF$4-$F76)=(1+$B76)),((AE76/$C76)-AE76)/6,
(IF(AND((AF$4-$F76)&lt;(7+$B76),(AF$4-$F76)&gt;1),AE76,0))))</f>
        <v>0</v>
      </c>
      <c r="AG76" s="246">
        <f>IF(AG$4=$F76+$B76,SUMIFS('ABP REC Calc'!#REF!,'ABP REC Calc'!$C$75:$C$138,'ABP REC Spend'!$D76,'ABP REC Calc'!$B$75:$B$138,'ABP REC Spend'!$E76)*$C76,
IF(AND(AF76&gt;0,(AG$4-$F76)=(1+$B76)),((AF76/$C76)-AF76)/6,
(IF(AND((AG$4-$F76)&lt;(7+$B76),(AG$4-$F76)&gt;1),AF76,0))))</f>
        <v>0</v>
      </c>
    </row>
    <row r="77" spans="2:33" ht="14.45" customHeight="1">
      <c r="B77" s="64">
        <v>1</v>
      </c>
      <c r="C77" s="64">
        <v>0.15</v>
      </c>
      <c r="D77" s="234" t="s">
        <v>207</v>
      </c>
      <c r="E77" s="231" t="s">
        <v>231</v>
      </c>
      <c r="F77" s="231">
        <f t="shared" si="4"/>
        <v>2028</v>
      </c>
      <c r="G77" s="231"/>
      <c r="H77" s="239" t="s">
        <v>26</v>
      </c>
      <c r="I77" s="247">
        <v>0</v>
      </c>
      <c r="J77" s="246">
        <f>IF(J$4=$F77+$B77,SUMIFS('ABP REC Calc'!G$75:G$138,'ABP REC Calc'!$C$75:$C$138,'ABP REC Spend'!$D77,'ABP REC Calc'!$B$75:$B$138,'ABP REC Spend'!$E77)*$C77,
IF(AND(I77&gt;0,(J$4-$F77)=(1+$B77)),((I77/$C77)-I77)/6,
(IF(AND((J$4-$F77)&lt;(7+$B77),(J$4-$F77)&gt;1),I77,0))))</f>
        <v>0</v>
      </c>
      <c r="K77" s="246">
        <f>IF(K$4=$F77+$B77,SUMIFS('ABP REC Calc'!H$75:H$138,'ABP REC Calc'!$C$75:$C$138,'ABP REC Spend'!$D77,'ABP REC Calc'!$B$75:$B$138,'ABP REC Spend'!$E77)*$C77,
IF(AND(J77&gt;0,(K$4-$F77)=(1+$B77)),((J77/$C77)-J77)/6,
(IF(AND((K$4-$F77)&lt;(7+$B77),(K$4-$F77)&gt;1),J77,0))))</f>
        <v>0</v>
      </c>
      <c r="L77" s="246">
        <f>IF(L$4=$F77+$B77,SUMIFS('ABP REC Calc'!I$75:I$138,'ABP REC Calc'!$C$75:$C$138,'ABP REC Spend'!$D77,'ABP REC Calc'!$B$75:$B$138,'ABP REC Spend'!$E77)*$C77,
IF(AND(K77&gt;0,(L$4-$F77)=(1+$B77)),((K77/$C77)-K77)/6,
(IF(AND((L$4-$F77)&lt;(7+$B77),(L$4-$F77)&gt;1),K77,0))))</f>
        <v>0</v>
      </c>
      <c r="M77" s="246">
        <f>IF(M$4=$F77+$B77,SUMIFS('ABP REC Calc'!J$75:J$138,'ABP REC Calc'!$C$75:$C$138,'ABP REC Spend'!$D77,'ABP REC Calc'!$B$75:$B$138,'ABP REC Spend'!$E77)*$C77,
IF(AND(L77&gt;0,(M$4-$F77)=(1+$B77)),((L77/$C77)-L77)/6,
(IF(AND((M$4-$F77)&lt;(7+$B77),(M$4-$F77)&gt;1),L77,0))))</f>
        <v>0</v>
      </c>
      <c r="N77" s="246">
        <f>IF(N$4=$F77+$B77,SUMIFS('ABP REC Calc'!K$75:K$138,'ABP REC Calc'!$C$75:$C$138,'ABP REC Spend'!$D77,'ABP REC Calc'!$B$75:$B$138,'ABP REC Spend'!$E77)*$C77,
IF(AND(M77&gt;0,(N$4-$F77)=(1+$B77)),((M77/$C77)-M77)/6,
(IF(AND((N$4-$F77)&lt;(7+$B77),(N$4-$F77)&gt;1),M77,0))))</f>
        <v>13329730.524895443</v>
      </c>
      <c r="O77" s="246">
        <f>IF(O$4=$F77+$B77,SUMIFS('ABP REC Calc'!L$75:L$138,'ABP REC Calc'!$C$75:$C$138,'ABP REC Spend'!$D77,'ABP REC Calc'!$B$75:$B$138,'ABP REC Spend'!$E77)*$C77,
IF(AND(N77&gt;0,(O$4-$F77)=(1+$B77)),((N77/$C77)-N77)/6,
(IF(AND((O$4-$F77)&lt;(7+$B77),(O$4-$F77)&gt;1),N77,0))))</f>
        <v>12589189.940179029</v>
      </c>
      <c r="P77" s="246">
        <f>IF(P$4=$F77+$B77,SUMIFS('ABP REC Calc'!M$75:M$138,'ABP REC Calc'!$C$75:$C$138,'ABP REC Spend'!$D77,'ABP REC Calc'!$B$75:$B$138,'ABP REC Spend'!$E77)*$C77,
IF(AND(O77&gt;0,(P$4-$F77)=(1+$B77)),((O77/$C77)-O77)/6,
(IF(AND((P$4-$F77)&lt;(7+$B77),(P$4-$F77)&gt;1),O77,0))))</f>
        <v>12589189.940179029</v>
      </c>
      <c r="Q77" s="246">
        <f>IF(Q$4=$F77+$B77,SUMIFS('ABP REC Calc'!N$75:N$138,'ABP REC Calc'!$C$75:$C$138,'ABP REC Spend'!$D77,'ABP REC Calc'!$B$75:$B$138,'ABP REC Spend'!$E77)*$C77,
IF(AND(P77&gt;0,(Q$4-$F77)=(1+$B77)),((P77/$C77)-P77)/6,
(IF(AND((Q$4-$F77)&lt;(7+$B77),(Q$4-$F77)&gt;1),P77,0))))</f>
        <v>12589189.940179029</v>
      </c>
      <c r="R77" s="246">
        <f>IF(R$4=$F77+$B77,SUMIFS('ABP REC Calc'!O$75:O$138,'ABP REC Calc'!$C$75:$C$138,'ABP REC Spend'!$D77,'ABP REC Calc'!$B$75:$B$138,'ABP REC Spend'!$E77)*$C77,
IF(AND(Q77&gt;0,(R$4-$F77)=(1+$B77)),((Q77/$C77)-Q77)/6,
(IF(AND((R$4-$F77)&lt;(7+$B77),(R$4-$F77)&gt;1),Q77,0))))</f>
        <v>12589189.940179029</v>
      </c>
      <c r="S77" s="246">
        <f>IF(S$4=$F77+$B77,SUMIFS('ABP REC Calc'!P$75:P$138,'ABP REC Calc'!$C$75:$C$138,'ABP REC Spend'!$D77,'ABP REC Calc'!$B$75:$B$138,'ABP REC Spend'!$E77)*$C77,
IF(AND(R77&gt;0,(S$4-$F77)=(1+$B77)),((R77/$C77)-R77)/6,
(IF(AND((S$4-$F77)&lt;(7+$B77),(S$4-$F77)&gt;1),R77,0))))</f>
        <v>12589189.940179029</v>
      </c>
      <c r="T77" s="246">
        <f>IF(T$4=$F77+$B77,SUMIFS('ABP REC Calc'!Q$75:Q$138,'ABP REC Calc'!$C$75:$C$138,'ABP REC Spend'!$D77,'ABP REC Calc'!$B$75:$B$138,'ABP REC Spend'!$E77)*$C77,
IF(AND(S77&gt;0,(T$4-$F77)=(1+$B77)),((S77/$C77)-S77)/6,
(IF(AND((T$4-$F77)&lt;(7+$B77),(T$4-$F77)&gt;1),S77,0))))</f>
        <v>12589189.940179029</v>
      </c>
      <c r="U77" s="246">
        <f>IF(U$4=$F77+$B77,SUMIFS('ABP REC Calc'!R$75:R$138,'ABP REC Calc'!$C$75:$C$138,'ABP REC Spend'!$D77,'ABP REC Calc'!$B$75:$B$138,'ABP REC Spend'!$E77)*$C77,
IF(AND(T77&gt;0,(U$4-$F77)=(1+$B77)),((T77/$C77)-T77)/6,
(IF(AND((U$4-$F77)&lt;(7+$B77),(U$4-$F77)&gt;1),T77,0))))</f>
        <v>0</v>
      </c>
      <c r="V77" s="246">
        <f>IF(V$4=$F77+$B77,SUMIFS('ABP REC Calc'!S$75:S$138,'ABP REC Calc'!$C$75:$C$138,'ABP REC Spend'!$D77,'ABP REC Calc'!$B$75:$B$138,'ABP REC Spend'!$E77)*$C77,
IF(AND(U77&gt;0,(V$4-$F77)=(1+$B77)),((U77/$C77)-U77)/6,
(IF(AND((V$4-$F77)&lt;(7+$B77),(V$4-$F77)&gt;1),U77,0))))</f>
        <v>0</v>
      </c>
      <c r="W77" s="246">
        <f>IF(W$4=$F77+$B77,SUMIFS('ABP REC Calc'!T$75:T$138,'ABP REC Calc'!$C$75:$C$138,'ABP REC Spend'!$D77,'ABP REC Calc'!$B$75:$B$138,'ABP REC Spend'!$E77)*$C77,
IF(AND(V77&gt;0,(W$4-$F77)=(1+$B77)),((V77/$C77)-V77)/6,
(IF(AND((W$4-$F77)&lt;(7+$B77),(W$4-$F77)&gt;1),V77,0))))</f>
        <v>0</v>
      </c>
      <c r="X77" s="246">
        <f>IF(X$4=$F77+$B77,SUMIFS('ABP REC Calc'!U$75:U$138,'ABP REC Calc'!$C$75:$C$138,'ABP REC Spend'!$D77,'ABP REC Calc'!$B$75:$B$138,'ABP REC Spend'!$E77)*$C77,
IF(AND(W77&gt;0,(X$4-$F77)=(1+$B77)),((W77/$C77)-W77)/6,
(IF(AND((X$4-$F77)&lt;(7+$B77),(X$4-$F77)&gt;1),W77,0))))</f>
        <v>0</v>
      </c>
      <c r="Y77" s="246">
        <f>IF(Y$4=$F77+$B77,SUMIFS('ABP REC Calc'!V$75:V$138,'ABP REC Calc'!$C$75:$C$138,'ABP REC Spend'!$D77,'ABP REC Calc'!$B$75:$B$138,'ABP REC Spend'!$E77)*$C77,
IF(AND(X77&gt;0,(Y$4-$F77)=(1+$B77)),((X77/$C77)-X77)/6,
(IF(AND((Y$4-$F77)&lt;(7+$B77),(Y$4-$F77)&gt;1),X77,0))))</f>
        <v>0</v>
      </c>
      <c r="Z77" s="246">
        <f>IF(Z$4=$F77+$B77,SUMIFS('ABP REC Calc'!W$75:W$138,'ABP REC Calc'!$C$75:$C$138,'ABP REC Spend'!$D77,'ABP REC Calc'!$B$75:$B$138,'ABP REC Spend'!$E77)*$C77,
IF(AND(Y77&gt;0,(Z$4-$F77)=(1+$B77)),((Y77/$C77)-Y77)/6,
(IF(AND((Z$4-$F77)&lt;(7+$B77),(Z$4-$F77)&gt;1),Y77,0))))</f>
        <v>0</v>
      </c>
      <c r="AA77" s="246">
        <f>IF(AA$4=$F77+$B77,SUMIFS('ABP REC Calc'!X$75:X$138,'ABP REC Calc'!$C$75:$C$138,'ABP REC Spend'!$D77,'ABP REC Calc'!$B$75:$B$138,'ABP REC Spend'!$E77)*$C77,
IF(AND(Z77&gt;0,(AA$4-$F77)=(1+$B77)),((Z77/$C77)-Z77)/6,
(IF(AND((AA$4-$F77)&lt;(7+$B77),(AA$4-$F77)&gt;1),Z77,0))))</f>
        <v>0</v>
      </c>
      <c r="AB77" s="246">
        <f>IF(AB$4=$F77+$B77,SUMIFS('ABP REC Calc'!Y$75:Y$138,'ABP REC Calc'!$C$75:$C$138,'ABP REC Spend'!$D77,'ABP REC Calc'!$B$75:$B$138,'ABP REC Spend'!$E77)*$C77,
IF(AND(AA77&gt;0,(AB$4-$F77)=(1+$B77)),((AA77/$C77)-AA77)/6,
(IF(AND((AB$4-$F77)&lt;(7+$B77),(AB$4-$F77)&gt;1),AA77,0))))</f>
        <v>0</v>
      </c>
      <c r="AC77" s="246">
        <f>IF(AC$4=$F77+$B77,SUMIFS('ABP REC Calc'!Z$75:Z$138,'ABP REC Calc'!$C$75:$C$138,'ABP REC Spend'!$D77,'ABP REC Calc'!$B$75:$B$138,'ABP REC Spend'!$E77)*$C77,
IF(AND(AB77&gt;0,(AC$4-$F77)=(1+$B77)),((AB77/$C77)-AB77)/6,
(IF(AND((AC$4-$F77)&lt;(7+$B77),(AC$4-$F77)&gt;1),AB77,0))))</f>
        <v>0</v>
      </c>
      <c r="AD77" s="246">
        <f>IF(AD$4=$F77+$B77,SUMIFS('ABP REC Calc'!AA$75:AA$138,'ABP REC Calc'!$C$75:$C$138,'ABP REC Spend'!$D77,'ABP REC Calc'!$B$75:$B$138,'ABP REC Spend'!$E77)*$C77,
IF(AND(AC77&gt;0,(AD$4-$F77)=(1+$B77)),((AC77/$C77)-AC77)/6,
(IF(AND((AD$4-$F77)&lt;(7+$B77),(AD$4-$F77)&gt;1),AC77,0))))</f>
        <v>0</v>
      </c>
      <c r="AE77" s="246">
        <f>IF(AE$4=$F77+$B77,SUMIFS('ABP REC Calc'!AB$75:AB$138,'ABP REC Calc'!$C$75:$C$138,'ABP REC Spend'!$D77,'ABP REC Calc'!$B$75:$B$138,'ABP REC Spend'!$E77)*$C77,
IF(AND(AD77&gt;0,(AE$4-$F77)=(1+$B77)),((AD77/$C77)-AD77)/6,
(IF(AND((AE$4-$F77)&lt;(7+$B77),(AE$4-$F77)&gt;1),AD77,0))))</f>
        <v>0</v>
      </c>
      <c r="AF77" s="246">
        <f>IF(AF$4=$F77+$B77,SUMIFS('ABP REC Calc'!AC$75:AC$138,'ABP REC Calc'!$C$75:$C$138,'ABP REC Spend'!$D77,'ABP REC Calc'!$B$75:$B$138,'ABP REC Spend'!$E77)*$C77,
IF(AND(AE77&gt;0,(AF$4-$F77)=(1+$B77)),((AE77/$C77)-AE77)/6,
(IF(AND((AF$4-$F77)&lt;(7+$B77),(AF$4-$F77)&gt;1),AE77,0))))</f>
        <v>0</v>
      </c>
      <c r="AG77" s="246">
        <f>IF(AG$4=$F77+$B77,SUMIFS('ABP REC Calc'!#REF!,'ABP REC Calc'!$C$75:$C$138,'ABP REC Spend'!$D77,'ABP REC Calc'!$B$75:$B$138,'ABP REC Spend'!$E77)*$C77,
IF(AND(AF77&gt;0,(AG$4-$F77)=(1+$B77)),((AF77/$C77)-AF77)/6,
(IF(AND((AG$4-$F77)&lt;(7+$B77),(AG$4-$F77)&gt;1),AF77,0))))</f>
        <v>0</v>
      </c>
    </row>
    <row r="78" spans="2:33" ht="14.45" customHeight="1">
      <c r="B78" s="64">
        <v>1</v>
      </c>
      <c r="C78" s="64">
        <v>0.15</v>
      </c>
      <c r="D78" s="234" t="s">
        <v>207</v>
      </c>
      <c r="E78" s="231" t="s">
        <v>231</v>
      </c>
      <c r="F78" s="231">
        <f t="shared" si="4"/>
        <v>2029</v>
      </c>
      <c r="G78" s="231"/>
      <c r="H78" s="239" t="s">
        <v>27</v>
      </c>
      <c r="I78" s="247">
        <v>0</v>
      </c>
      <c r="J78" s="246">
        <f>IF(J$4=$F78+$B78,SUMIFS('ABP REC Calc'!G$75:G$138,'ABP REC Calc'!$C$75:$C$138,'ABP REC Spend'!$D78,'ABP REC Calc'!$B$75:$B$138,'ABP REC Spend'!$E78)*$C78,
IF(AND(I78&gt;0,(J$4-$F78)=(1+$B78)),((I78/$C78)-I78)/6,
(IF(AND((J$4-$F78)&lt;(7+$B78),(J$4-$F78)&gt;1),I78,0))))</f>
        <v>0</v>
      </c>
      <c r="K78" s="246">
        <f>IF(K$4=$F78+$B78,SUMIFS('ABP REC Calc'!H$75:H$138,'ABP REC Calc'!$C$75:$C$138,'ABP REC Spend'!$D78,'ABP REC Calc'!$B$75:$B$138,'ABP REC Spend'!$E78)*$C78,
IF(AND(J78&gt;0,(K$4-$F78)=(1+$B78)),((J78/$C78)-J78)/6,
(IF(AND((K$4-$F78)&lt;(7+$B78),(K$4-$F78)&gt;1),J78,0))))</f>
        <v>0</v>
      </c>
      <c r="L78" s="246">
        <f>IF(L$4=$F78+$B78,SUMIFS('ABP REC Calc'!I$75:I$138,'ABP REC Calc'!$C$75:$C$138,'ABP REC Spend'!$D78,'ABP REC Calc'!$B$75:$B$138,'ABP REC Spend'!$E78)*$C78,
IF(AND(K78&gt;0,(L$4-$F78)=(1+$B78)),((K78/$C78)-K78)/6,
(IF(AND((L$4-$F78)&lt;(7+$B78),(L$4-$F78)&gt;1),K78,0))))</f>
        <v>0</v>
      </c>
      <c r="M78" s="246">
        <f>IF(M$4=$F78+$B78,SUMIFS('ABP REC Calc'!J$75:J$138,'ABP REC Calc'!$C$75:$C$138,'ABP REC Spend'!$D78,'ABP REC Calc'!$B$75:$B$138,'ABP REC Spend'!$E78)*$C78,
IF(AND(L78&gt;0,(M$4-$F78)=(1+$B78)),((L78/$C78)-L78)/6,
(IF(AND((M$4-$F78)&lt;(7+$B78),(M$4-$F78)&gt;1),L78,0))))</f>
        <v>0</v>
      </c>
      <c r="N78" s="246">
        <f>IF(N$4=$F78+$B78,SUMIFS('ABP REC Calc'!K$75:K$138,'ABP REC Calc'!$C$75:$C$138,'ABP REC Spend'!$D78,'ABP REC Calc'!$B$75:$B$138,'ABP REC Spend'!$E78)*$C78,
IF(AND(M78&gt;0,(N$4-$F78)=(1+$B78)),((M78/$C78)-M78)/6,
(IF(AND((N$4-$F78)&lt;(7+$B78),(N$4-$F78)&gt;1),M78,0))))</f>
        <v>0</v>
      </c>
      <c r="O78" s="246">
        <f>IF(O$4=$F78+$B78,SUMIFS('ABP REC Calc'!L$75:L$138,'ABP REC Calc'!$C$75:$C$138,'ABP REC Spend'!$D78,'ABP REC Calc'!$B$75:$B$138,'ABP REC Spend'!$E78)*$C78,
IF(AND(N78&gt;0,(O$4-$F78)=(1+$B78)),((N78/$C78)-N78)/6,
(IF(AND((O$4-$F78)&lt;(7+$B78),(O$4-$F78)&gt;1),N78,0))))</f>
        <v>12796541.303899627</v>
      </c>
      <c r="P78" s="246">
        <f>IF(P$4=$F78+$B78,SUMIFS('ABP REC Calc'!M$75:M$138,'ABP REC Calc'!$C$75:$C$138,'ABP REC Spend'!$D78,'ABP REC Calc'!$B$75:$B$138,'ABP REC Spend'!$E78)*$C78,
IF(AND(O78&gt;0,(P$4-$F78)=(1+$B78)),((O78/$C78)-O78)/6,
(IF(AND((P$4-$F78)&lt;(7+$B78),(P$4-$F78)&gt;1),O78,0))))</f>
        <v>12085622.342571869</v>
      </c>
      <c r="Q78" s="246">
        <f>IF(Q$4=$F78+$B78,SUMIFS('ABP REC Calc'!N$75:N$138,'ABP REC Calc'!$C$75:$C$138,'ABP REC Spend'!$D78,'ABP REC Calc'!$B$75:$B$138,'ABP REC Spend'!$E78)*$C78,
IF(AND(P78&gt;0,(Q$4-$F78)=(1+$B78)),((P78/$C78)-P78)/6,
(IF(AND((Q$4-$F78)&lt;(7+$B78),(Q$4-$F78)&gt;1),P78,0))))</f>
        <v>12085622.342571869</v>
      </c>
      <c r="R78" s="246">
        <f>IF(R$4=$F78+$B78,SUMIFS('ABP REC Calc'!O$75:O$138,'ABP REC Calc'!$C$75:$C$138,'ABP REC Spend'!$D78,'ABP REC Calc'!$B$75:$B$138,'ABP REC Spend'!$E78)*$C78,
IF(AND(Q78&gt;0,(R$4-$F78)=(1+$B78)),((Q78/$C78)-Q78)/6,
(IF(AND((R$4-$F78)&lt;(7+$B78),(R$4-$F78)&gt;1),Q78,0))))</f>
        <v>12085622.342571869</v>
      </c>
      <c r="S78" s="246">
        <f>IF(S$4=$F78+$B78,SUMIFS('ABP REC Calc'!P$75:P$138,'ABP REC Calc'!$C$75:$C$138,'ABP REC Spend'!$D78,'ABP REC Calc'!$B$75:$B$138,'ABP REC Spend'!$E78)*$C78,
IF(AND(R78&gt;0,(S$4-$F78)=(1+$B78)),((R78/$C78)-R78)/6,
(IF(AND((S$4-$F78)&lt;(7+$B78),(S$4-$F78)&gt;1),R78,0))))</f>
        <v>12085622.342571869</v>
      </c>
      <c r="T78" s="246">
        <f>IF(T$4=$F78+$B78,SUMIFS('ABP REC Calc'!Q$75:Q$138,'ABP REC Calc'!$C$75:$C$138,'ABP REC Spend'!$D78,'ABP REC Calc'!$B$75:$B$138,'ABP REC Spend'!$E78)*$C78,
IF(AND(S78&gt;0,(T$4-$F78)=(1+$B78)),((S78/$C78)-S78)/6,
(IF(AND((T$4-$F78)&lt;(7+$B78),(T$4-$F78)&gt;1),S78,0))))</f>
        <v>12085622.342571869</v>
      </c>
      <c r="U78" s="246">
        <f>IF(U$4=$F78+$B78,SUMIFS('ABP REC Calc'!R$75:R$138,'ABP REC Calc'!$C$75:$C$138,'ABP REC Spend'!$D78,'ABP REC Calc'!$B$75:$B$138,'ABP REC Spend'!$E78)*$C78,
IF(AND(T78&gt;0,(U$4-$F78)=(1+$B78)),((T78/$C78)-T78)/6,
(IF(AND((U$4-$F78)&lt;(7+$B78),(U$4-$F78)&gt;1),T78,0))))</f>
        <v>12085622.342571869</v>
      </c>
      <c r="V78" s="246">
        <f>IF(V$4=$F78+$B78,SUMIFS('ABP REC Calc'!S$75:S$138,'ABP REC Calc'!$C$75:$C$138,'ABP REC Spend'!$D78,'ABP REC Calc'!$B$75:$B$138,'ABP REC Spend'!$E78)*$C78,
IF(AND(U78&gt;0,(V$4-$F78)=(1+$B78)),((U78/$C78)-U78)/6,
(IF(AND((V$4-$F78)&lt;(7+$B78),(V$4-$F78)&gt;1),U78,0))))</f>
        <v>0</v>
      </c>
      <c r="W78" s="246">
        <f>IF(W$4=$F78+$B78,SUMIFS('ABP REC Calc'!T$75:T$138,'ABP REC Calc'!$C$75:$C$138,'ABP REC Spend'!$D78,'ABP REC Calc'!$B$75:$B$138,'ABP REC Spend'!$E78)*$C78,
IF(AND(V78&gt;0,(W$4-$F78)=(1+$B78)),((V78/$C78)-V78)/6,
(IF(AND((W$4-$F78)&lt;(7+$B78),(W$4-$F78)&gt;1),V78,0))))</f>
        <v>0</v>
      </c>
      <c r="X78" s="246">
        <f>IF(X$4=$F78+$B78,SUMIFS('ABP REC Calc'!U$75:U$138,'ABP REC Calc'!$C$75:$C$138,'ABP REC Spend'!$D78,'ABP REC Calc'!$B$75:$B$138,'ABP REC Spend'!$E78)*$C78,
IF(AND(W78&gt;0,(X$4-$F78)=(1+$B78)),((W78/$C78)-W78)/6,
(IF(AND((X$4-$F78)&lt;(7+$B78),(X$4-$F78)&gt;1),W78,0))))</f>
        <v>0</v>
      </c>
      <c r="Y78" s="246">
        <f>IF(Y$4=$F78+$B78,SUMIFS('ABP REC Calc'!V$75:V$138,'ABP REC Calc'!$C$75:$C$138,'ABP REC Spend'!$D78,'ABP REC Calc'!$B$75:$B$138,'ABP REC Spend'!$E78)*$C78,
IF(AND(X78&gt;0,(Y$4-$F78)=(1+$B78)),((X78/$C78)-X78)/6,
(IF(AND((Y$4-$F78)&lt;(7+$B78),(Y$4-$F78)&gt;1),X78,0))))</f>
        <v>0</v>
      </c>
      <c r="Z78" s="246">
        <f>IF(Z$4=$F78+$B78,SUMIFS('ABP REC Calc'!W$75:W$138,'ABP REC Calc'!$C$75:$C$138,'ABP REC Spend'!$D78,'ABP REC Calc'!$B$75:$B$138,'ABP REC Spend'!$E78)*$C78,
IF(AND(Y78&gt;0,(Z$4-$F78)=(1+$B78)),((Y78/$C78)-Y78)/6,
(IF(AND((Z$4-$F78)&lt;(7+$B78),(Z$4-$F78)&gt;1),Y78,0))))</f>
        <v>0</v>
      </c>
      <c r="AA78" s="246">
        <f>IF(AA$4=$F78+$B78,SUMIFS('ABP REC Calc'!X$75:X$138,'ABP REC Calc'!$C$75:$C$138,'ABP REC Spend'!$D78,'ABP REC Calc'!$B$75:$B$138,'ABP REC Spend'!$E78)*$C78,
IF(AND(Z78&gt;0,(AA$4-$F78)=(1+$B78)),((Z78/$C78)-Z78)/6,
(IF(AND((AA$4-$F78)&lt;(7+$B78),(AA$4-$F78)&gt;1),Z78,0))))</f>
        <v>0</v>
      </c>
      <c r="AB78" s="246">
        <f>IF(AB$4=$F78+$B78,SUMIFS('ABP REC Calc'!Y$75:Y$138,'ABP REC Calc'!$C$75:$C$138,'ABP REC Spend'!$D78,'ABP REC Calc'!$B$75:$B$138,'ABP REC Spend'!$E78)*$C78,
IF(AND(AA78&gt;0,(AB$4-$F78)=(1+$B78)),((AA78/$C78)-AA78)/6,
(IF(AND((AB$4-$F78)&lt;(7+$B78),(AB$4-$F78)&gt;1),AA78,0))))</f>
        <v>0</v>
      </c>
      <c r="AC78" s="246">
        <f>IF(AC$4=$F78+$B78,SUMIFS('ABP REC Calc'!Z$75:Z$138,'ABP REC Calc'!$C$75:$C$138,'ABP REC Spend'!$D78,'ABP REC Calc'!$B$75:$B$138,'ABP REC Spend'!$E78)*$C78,
IF(AND(AB78&gt;0,(AC$4-$F78)=(1+$B78)),((AB78/$C78)-AB78)/6,
(IF(AND((AC$4-$F78)&lt;(7+$B78),(AC$4-$F78)&gt;1),AB78,0))))</f>
        <v>0</v>
      </c>
      <c r="AD78" s="246">
        <f>IF(AD$4=$F78+$B78,SUMIFS('ABP REC Calc'!AA$75:AA$138,'ABP REC Calc'!$C$75:$C$138,'ABP REC Spend'!$D78,'ABP REC Calc'!$B$75:$B$138,'ABP REC Spend'!$E78)*$C78,
IF(AND(AC78&gt;0,(AD$4-$F78)=(1+$B78)),((AC78/$C78)-AC78)/6,
(IF(AND((AD$4-$F78)&lt;(7+$B78),(AD$4-$F78)&gt;1),AC78,0))))</f>
        <v>0</v>
      </c>
      <c r="AE78" s="246">
        <f>IF(AE$4=$F78+$B78,SUMIFS('ABP REC Calc'!AB$75:AB$138,'ABP REC Calc'!$C$75:$C$138,'ABP REC Spend'!$D78,'ABP REC Calc'!$B$75:$B$138,'ABP REC Spend'!$E78)*$C78,
IF(AND(AD78&gt;0,(AE$4-$F78)=(1+$B78)),((AD78/$C78)-AD78)/6,
(IF(AND((AE$4-$F78)&lt;(7+$B78),(AE$4-$F78)&gt;1),AD78,0))))</f>
        <v>0</v>
      </c>
      <c r="AF78" s="246">
        <f>IF(AF$4=$F78+$B78,SUMIFS('ABP REC Calc'!AC$75:AC$138,'ABP REC Calc'!$C$75:$C$138,'ABP REC Spend'!$D78,'ABP REC Calc'!$B$75:$B$138,'ABP REC Spend'!$E78)*$C78,
IF(AND(AE78&gt;0,(AF$4-$F78)=(1+$B78)),((AE78/$C78)-AE78)/6,
(IF(AND((AF$4-$F78)&lt;(7+$B78),(AF$4-$F78)&gt;1),AE78,0))))</f>
        <v>0</v>
      </c>
      <c r="AG78" s="246">
        <f>IF(AG$4=$F78+$B78,SUMIFS('ABP REC Calc'!#REF!,'ABP REC Calc'!$C$75:$C$138,'ABP REC Spend'!$D78,'ABP REC Calc'!$B$75:$B$138,'ABP REC Spend'!$E78)*$C78,
IF(AND(AF78&gt;0,(AG$4-$F78)=(1+$B78)),((AF78/$C78)-AF78)/6,
(IF(AND((AG$4-$F78)&lt;(7+$B78),(AG$4-$F78)&gt;1),AF78,0))))</f>
        <v>0</v>
      </c>
    </row>
    <row r="79" spans="2:33" ht="14.45" customHeight="1">
      <c r="B79" s="64">
        <v>1</v>
      </c>
      <c r="C79" s="64">
        <v>0.15</v>
      </c>
      <c r="D79" s="234" t="s">
        <v>207</v>
      </c>
      <c r="E79" s="231" t="s">
        <v>231</v>
      </c>
      <c r="F79" s="231">
        <f t="shared" si="4"/>
        <v>2030</v>
      </c>
      <c r="G79" s="231"/>
      <c r="H79" s="239" t="s">
        <v>28</v>
      </c>
      <c r="I79" s="247">
        <v>0</v>
      </c>
      <c r="J79" s="246">
        <f>IF(J$4=$F79+$B79,SUMIFS('ABP REC Calc'!G$75:G$138,'ABP REC Calc'!$C$75:$C$138,'ABP REC Spend'!$D79,'ABP REC Calc'!$B$75:$B$138,'ABP REC Spend'!$E79)*$C79,
IF(AND(I79&gt;0,(J$4-$F79)=(1+$B79)),((I79/$C79)-I79)/6,
(IF(AND((J$4-$F79)&lt;(7+$B79),(J$4-$F79)&gt;1),I79,0))))</f>
        <v>0</v>
      </c>
      <c r="K79" s="246">
        <f>IF(K$4=$F79+$B79,SUMIFS('ABP REC Calc'!H$75:H$138,'ABP REC Calc'!$C$75:$C$138,'ABP REC Spend'!$D79,'ABP REC Calc'!$B$75:$B$138,'ABP REC Spend'!$E79)*$C79,
IF(AND(J79&gt;0,(K$4-$F79)=(1+$B79)),((J79/$C79)-J79)/6,
(IF(AND((K$4-$F79)&lt;(7+$B79),(K$4-$F79)&gt;1),J79,0))))</f>
        <v>0</v>
      </c>
      <c r="L79" s="246">
        <f>IF(L$4=$F79+$B79,SUMIFS('ABP REC Calc'!I$75:I$138,'ABP REC Calc'!$C$75:$C$138,'ABP REC Spend'!$D79,'ABP REC Calc'!$B$75:$B$138,'ABP REC Spend'!$E79)*$C79,
IF(AND(K79&gt;0,(L$4-$F79)=(1+$B79)),((K79/$C79)-K79)/6,
(IF(AND((L$4-$F79)&lt;(7+$B79),(L$4-$F79)&gt;1),K79,0))))</f>
        <v>0</v>
      </c>
      <c r="M79" s="246">
        <f>IF(M$4=$F79+$B79,SUMIFS('ABP REC Calc'!J$75:J$138,'ABP REC Calc'!$C$75:$C$138,'ABP REC Spend'!$D79,'ABP REC Calc'!$B$75:$B$138,'ABP REC Spend'!$E79)*$C79,
IF(AND(L79&gt;0,(M$4-$F79)=(1+$B79)),((L79/$C79)-L79)/6,
(IF(AND((M$4-$F79)&lt;(7+$B79),(M$4-$F79)&gt;1),L79,0))))</f>
        <v>0</v>
      </c>
      <c r="N79" s="246">
        <f>IF(N$4=$F79+$B79,SUMIFS('ABP REC Calc'!K$75:K$138,'ABP REC Calc'!$C$75:$C$138,'ABP REC Spend'!$D79,'ABP REC Calc'!$B$75:$B$138,'ABP REC Spend'!$E79)*$C79,
IF(AND(M79&gt;0,(N$4-$F79)=(1+$B79)),((M79/$C79)-M79)/6,
(IF(AND((N$4-$F79)&lt;(7+$B79),(N$4-$F79)&gt;1),M79,0))))</f>
        <v>0</v>
      </c>
      <c r="O79" s="246">
        <f>IF(O$4=$F79+$B79,SUMIFS('ABP REC Calc'!L$75:L$138,'ABP REC Calc'!$C$75:$C$138,'ABP REC Spend'!$D79,'ABP REC Calc'!$B$75:$B$138,'ABP REC Spend'!$E79)*$C79,
IF(AND(N79&gt;0,(O$4-$F79)=(1+$B79)),((N79/$C79)-N79)/6,
(IF(AND((O$4-$F79)&lt;(7+$B79),(O$4-$F79)&gt;1),N79,0))))</f>
        <v>0</v>
      </c>
      <c r="P79" s="246">
        <f>IF(P$4=$F79+$B79,SUMIFS('ABP REC Calc'!M$75:M$138,'ABP REC Calc'!$C$75:$C$138,'ABP REC Spend'!$D79,'ABP REC Calc'!$B$75:$B$138,'ABP REC Spend'!$E79)*$C79,
IF(AND(O79&gt;0,(P$4-$F79)=(1+$B79)),((O79/$C79)-O79)/6,
(IF(AND((P$4-$F79)&lt;(7+$B79),(P$4-$F79)&gt;1),O79,0))))</f>
        <v>12284679.651743643</v>
      </c>
      <c r="Q79" s="246">
        <f>IF(Q$4=$F79+$B79,SUMIFS('ABP REC Calc'!N$75:N$138,'ABP REC Calc'!$C$75:$C$138,'ABP REC Spend'!$D79,'ABP REC Calc'!$B$75:$B$138,'ABP REC Spend'!$E79)*$C79,
IF(AND(P79&gt;0,(Q$4-$F79)=(1+$B79)),((P79/$C79)-P79)/6,
(IF(AND((Q$4-$F79)&lt;(7+$B79),(Q$4-$F79)&gt;1),P79,0))))</f>
        <v>11602197.448868996</v>
      </c>
      <c r="R79" s="246">
        <f>IF(R$4=$F79+$B79,SUMIFS('ABP REC Calc'!O$75:O$138,'ABP REC Calc'!$C$75:$C$138,'ABP REC Spend'!$D79,'ABP REC Calc'!$B$75:$B$138,'ABP REC Spend'!$E79)*$C79,
IF(AND(Q79&gt;0,(R$4-$F79)=(1+$B79)),((Q79/$C79)-Q79)/6,
(IF(AND((R$4-$F79)&lt;(7+$B79),(R$4-$F79)&gt;1),Q79,0))))</f>
        <v>11602197.448868996</v>
      </c>
      <c r="S79" s="246">
        <f>IF(S$4=$F79+$B79,SUMIFS('ABP REC Calc'!P$75:P$138,'ABP REC Calc'!$C$75:$C$138,'ABP REC Spend'!$D79,'ABP REC Calc'!$B$75:$B$138,'ABP REC Spend'!$E79)*$C79,
IF(AND(R79&gt;0,(S$4-$F79)=(1+$B79)),((R79/$C79)-R79)/6,
(IF(AND((S$4-$F79)&lt;(7+$B79),(S$4-$F79)&gt;1),R79,0))))</f>
        <v>11602197.448868996</v>
      </c>
      <c r="T79" s="246">
        <f>IF(T$4=$F79+$B79,SUMIFS('ABP REC Calc'!Q$75:Q$138,'ABP REC Calc'!$C$75:$C$138,'ABP REC Spend'!$D79,'ABP REC Calc'!$B$75:$B$138,'ABP REC Spend'!$E79)*$C79,
IF(AND(S79&gt;0,(T$4-$F79)=(1+$B79)),((S79/$C79)-S79)/6,
(IF(AND((T$4-$F79)&lt;(7+$B79),(T$4-$F79)&gt;1),S79,0))))</f>
        <v>11602197.448868996</v>
      </c>
      <c r="U79" s="246">
        <f>IF(U$4=$F79+$B79,SUMIFS('ABP REC Calc'!R$75:R$138,'ABP REC Calc'!$C$75:$C$138,'ABP REC Spend'!$D79,'ABP REC Calc'!$B$75:$B$138,'ABP REC Spend'!$E79)*$C79,
IF(AND(T79&gt;0,(U$4-$F79)=(1+$B79)),((T79/$C79)-T79)/6,
(IF(AND((U$4-$F79)&lt;(7+$B79),(U$4-$F79)&gt;1),T79,0))))</f>
        <v>11602197.448868996</v>
      </c>
      <c r="V79" s="246">
        <f>IF(V$4=$F79+$B79,SUMIFS('ABP REC Calc'!S$75:S$138,'ABP REC Calc'!$C$75:$C$138,'ABP REC Spend'!$D79,'ABP REC Calc'!$B$75:$B$138,'ABP REC Spend'!$E79)*$C79,
IF(AND(U79&gt;0,(V$4-$F79)=(1+$B79)),((U79/$C79)-U79)/6,
(IF(AND((V$4-$F79)&lt;(7+$B79),(V$4-$F79)&gt;1),U79,0))))</f>
        <v>11602197.448868996</v>
      </c>
      <c r="W79" s="246">
        <f>IF(W$4=$F79+$B79,SUMIFS('ABP REC Calc'!T$75:T$138,'ABP REC Calc'!$C$75:$C$138,'ABP REC Spend'!$D79,'ABP REC Calc'!$B$75:$B$138,'ABP REC Spend'!$E79)*$C79,
IF(AND(V79&gt;0,(W$4-$F79)=(1+$B79)),((V79/$C79)-V79)/6,
(IF(AND((W$4-$F79)&lt;(7+$B79),(W$4-$F79)&gt;1),V79,0))))</f>
        <v>0</v>
      </c>
      <c r="X79" s="246">
        <f>IF(X$4=$F79+$B79,SUMIFS('ABP REC Calc'!U$75:U$138,'ABP REC Calc'!$C$75:$C$138,'ABP REC Spend'!$D79,'ABP REC Calc'!$B$75:$B$138,'ABP REC Spend'!$E79)*$C79,
IF(AND(W79&gt;0,(X$4-$F79)=(1+$B79)),((W79/$C79)-W79)/6,
(IF(AND((X$4-$F79)&lt;(7+$B79),(X$4-$F79)&gt;1),W79,0))))</f>
        <v>0</v>
      </c>
      <c r="Y79" s="246">
        <f>IF(Y$4=$F79+$B79,SUMIFS('ABP REC Calc'!V$75:V$138,'ABP REC Calc'!$C$75:$C$138,'ABP REC Spend'!$D79,'ABP REC Calc'!$B$75:$B$138,'ABP REC Spend'!$E79)*$C79,
IF(AND(X79&gt;0,(Y$4-$F79)=(1+$B79)),((X79/$C79)-X79)/6,
(IF(AND((Y$4-$F79)&lt;(7+$B79),(Y$4-$F79)&gt;1),X79,0))))</f>
        <v>0</v>
      </c>
      <c r="Z79" s="246">
        <f>IF(Z$4=$F79+$B79,SUMIFS('ABP REC Calc'!W$75:W$138,'ABP REC Calc'!$C$75:$C$138,'ABP REC Spend'!$D79,'ABP REC Calc'!$B$75:$B$138,'ABP REC Spend'!$E79)*$C79,
IF(AND(Y79&gt;0,(Z$4-$F79)=(1+$B79)),((Y79/$C79)-Y79)/6,
(IF(AND((Z$4-$F79)&lt;(7+$B79),(Z$4-$F79)&gt;1),Y79,0))))</f>
        <v>0</v>
      </c>
      <c r="AA79" s="246">
        <f>IF(AA$4=$F79+$B79,SUMIFS('ABP REC Calc'!X$75:X$138,'ABP REC Calc'!$C$75:$C$138,'ABP REC Spend'!$D79,'ABP REC Calc'!$B$75:$B$138,'ABP REC Spend'!$E79)*$C79,
IF(AND(Z79&gt;0,(AA$4-$F79)=(1+$B79)),((Z79/$C79)-Z79)/6,
(IF(AND((AA$4-$F79)&lt;(7+$B79),(AA$4-$F79)&gt;1),Z79,0))))</f>
        <v>0</v>
      </c>
      <c r="AB79" s="246">
        <f>IF(AB$4=$F79+$B79,SUMIFS('ABP REC Calc'!Y$75:Y$138,'ABP REC Calc'!$C$75:$C$138,'ABP REC Spend'!$D79,'ABP REC Calc'!$B$75:$B$138,'ABP REC Spend'!$E79)*$C79,
IF(AND(AA79&gt;0,(AB$4-$F79)=(1+$B79)),((AA79/$C79)-AA79)/6,
(IF(AND((AB$4-$F79)&lt;(7+$B79),(AB$4-$F79)&gt;1),AA79,0))))</f>
        <v>0</v>
      </c>
      <c r="AC79" s="246">
        <f>IF(AC$4=$F79+$B79,SUMIFS('ABP REC Calc'!Z$75:Z$138,'ABP REC Calc'!$C$75:$C$138,'ABP REC Spend'!$D79,'ABP REC Calc'!$B$75:$B$138,'ABP REC Spend'!$E79)*$C79,
IF(AND(AB79&gt;0,(AC$4-$F79)=(1+$B79)),((AB79/$C79)-AB79)/6,
(IF(AND((AC$4-$F79)&lt;(7+$B79),(AC$4-$F79)&gt;1),AB79,0))))</f>
        <v>0</v>
      </c>
      <c r="AD79" s="246">
        <f>IF(AD$4=$F79+$B79,SUMIFS('ABP REC Calc'!AA$75:AA$138,'ABP REC Calc'!$C$75:$C$138,'ABP REC Spend'!$D79,'ABP REC Calc'!$B$75:$B$138,'ABP REC Spend'!$E79)*$C79,
IF(AND(AC79&gt;0,(AD$4-$F79)=(1+$B79)),((AC79/$C79)-AC79)/6,
(IF(AND((AD$4-$F79)&lt;(7+$B79),(AD$4-$F79)&gt;1),AC79,0))))</f>
        <v>0</v>
      </c>
      <c r="AE79" s="246">
        <f>IF(AE$4=$F79+$B79,SUMIFS('ABP REC Calc'!AB$75:AB$138,'ABP REC Calc'!$C$75:$C$138,'ABP REC Spend'!$D79,'ABP REC Calc'!$B$75:$B$138,'ABP REC Spend'!$E79)*$C79,
IF(AND(AD79&gt;0,(AE$4-$F79)=(1+$B79)),((AD79/$C79)-AD79)/6,
(IF(AND((AE$4-$F79)&lt;(7+$B79),(AE$4-$F79)&gt;1),AD79,0))))</f>
        <v>0</v>
      </c>
      <c r="AF79" s="246">
        <f>IF(AF$4=$F79+$B79,SUMIFS('ABP REC Calc'!AC$75:AC$138,'ABP REC Calc'!$C$75:$C$138,'ABP REC Spend'!$D79,'ABP REC Calc'!$B$75:$B$138,'ABP REC Spend'!$E79)*$C79,
IF(AND(AE79&gt;0,(AF$4-$F79)=(1+$B79)),((AE79/$C79)-AE79)/6,
(IF(AND((AF$4-$F79)&lt;(7+$B79),(AF$4-$F79)&gt;1),AE79,0))))</f>
        <v>0</v>
      </c>
      <c r="AG79" s="246">
        <f>IF(AG$4=$F79+$B79,SUMIFS('ABP REC Calc'!#REF!,'ABP REC Calc'!$C$75:$C$138,'ABP REC Spend'!$D79,'ABP REC Calc'!$B$75:$B$138,'ABP REC Spend'!$E79)*$C79,
IF(AND(AF79&gt;0,(AG$4-$F79)=(1+$B79)),((AF79/$C79)-AF79)/6,
(IF(AND((AG$4-$F79)&lt;(7+$B79),(AG$4-$F79)&gt;1),AF79,0))))</f>
        <v>0</v>
      </c>
    </row>
    <row r="80" spans="2:33" ht="14.45" customHeight="1">
      <c r="B80" s="64">
        <v>1</v>
      </c>
      <c r="C80" s="64">
        <v>0.15</v>
      </c>
      <c r="D80" s="234" t="s">
        <v>207</v>
      </c>
      <c r="E80" s="231" t="s">
        <v>231</v>
      </c>
      <c r="F80" s="231">
        <f t="shared" si="4"/>
        <v>2031</v>
      </c>
      <c r="G80" s="231"/>
      <c r="H80" s="239" t="s">
        <v>29</v>
      </c>
      <c r="I80" s="247">
        <v>0</v>
      </c>
      <c r="J80" s="246">
        <f>IF(J$4=$F80+$B80,SUMIFS('ABP REC Calc'!G$75:G$138,'ABP REC Calc'!$C$75:$C$138,'ABP REC Spend'!$D80,'ABP REC Calc'!$B$75:$B$138,'ABP REC Spend'!$E80)*$C80,
IF(AND(I80&gt;0,(J$4-$F80)=(1+$B80)),((I80/$C80)-I80)/6,
(IF(AND((J$4-$F80)&lt;(7+$B80),(J$4-$F80)&gt;1),I80,0))))</f>
        <v>0</v>
      </c>
      <c r="K80" s="246">
        <f>IF(K$4=$F80+$B80,SUMIFS('ABP REC Calc'!H$75:H$138,'ABP REC Calc'!$C$75:$C$138,'ABP REC Spend'!$D80,'ABP REC Calc'!$B$75:$B$138,'ABP REC Spend'!$E80)*$C80,
IF(AND(J80&gt;0,(K$4-$F80)=(1+$B80)),((J80/$C80)-J80)/6,
(IF(AND((K$4-$F80)&lt;(7+$B80),(K$4-$F80)&gt;1),J80,0))))</f>
        <v>0</v>
      </c>
      <c r="L80" s="246">
        <f>IF(L$4=$F80+$B80,SUMIFS('ABP REC Calc'!I$75:I$138,'ABP REC Calc'!$C$75:$C$138,'ABP REC Spend'!$D80,'ABP REC Calc'!$B$75:$B$138,'ABP REC Spend'!$E80)*$C80,
IF(AND(K80&gt;0,(L$4-$F80)=(1+$B80)),((K80/$C80)-K80)/6,
(IF(AND((L$4-$F80)&lt;(7+$B80),(L$4-$F80)&gt;1),K80,0))))</f>
        <v>0</v>
      </c>
      <c r="M80" s="246">
        <f>IF(M$4=$F80+$B80,SUMIFS('ABP REC Calc'!J$75:J$138,'ABP REC Calc'!$C$75:$C$138,'ABP REC Spend'!$D80,'ABP REC Calc'!$B$75:$B$138,'ABP REC Spend'!$E80)*$C80,
IF(AND(L80&gt;0,(M$4-$F80)=(1+$B80)),((L80/$C80)-L80)/6,
(IF(AND((M$4-$F80)&lt;(7+$B80),(M$4-$F80)&gt;1),L80,0))))</f>
        <v>0</v>
      </c>
      <c r="N80" s="246">
        <f>IF(N$4=$F80+$B80,SUMIFS('ABP REC Calc'!K$75:K$138,'ABP REC Calc'!$C$75:$C$138,'ABP REC Spend'!$D80,'ABP REC Calc'!$B$75:$B$138,'ABP REC Spend'!$E80)*$C80,
IF(AND(M80&gt;0,(N$4-$F80)=(1+$B80)),((M80/$C80)-M80)/6,
(IF(AND((N$4-$F80)&lt;(7+$B80),(N$4-$F80)&gt;1),M80,0))))</f>
        <v>0</v>
      </c>
      <c r="O80" s="246">
        <f>IF(O$4=$F80+$B80,SUMIFS('ABP REC Calc'!L$75:L$138,'ABP REC Calc'!$C$75:$C$138,'ABP REC Spend'!$D80,'ABP REC Calc'!$B$75:$B$138,'ABP REC Spend'!$E80)*$C80,
IF(AND(N80&gt;0,(O$4-$F80)=(1+$B80)),((N80/$C80)-N80)/6,
(IF(AND((O$4-$F80)&lt;(7+$B80),(O$4-$F80)&gt;1),N80,0))))</f>
        <v>0</v>
      </c>
      <c r="P80" s="246">
        <f>IF(P$4=$F80+$B80,SUMIFS('ABP REC Calc'!M$75:M$138,'ABP REC Calc'!$C$75:$C$138,'ABP REC Spend'!$D80,'ABP REC Calc'!$B$75:$B$138,'ABP REC Spend'!$E80)*$C80,
IF(AND(O80&gt;0,(P$4-$F80)=(1+$B80)),((O80/$C80)-O80)/6,
(IF(AND((P$4-$F80)&lt;(7+$B80),(P$4-$F80)&gt;1),O80,0))))</f>
        <v>0</v>
      </c>
      <c r="Q80" s="246">
        <f>IF(Q$4=$F80+$B80,SUMIFS('ABP REC Calc'!N$75:N$138,'ABP REC Calc'!$C$75:$C$138,'ABP REC Spend'!$D80,'ABP REC Calc'!$B$75:$B$138,'ABP REC Spend'!$E80)*$C80,
IF(AND(P80&gt;0,(Q$4-$F80)=(1+$B80)),((P80/$C80)-P80)/6,
(IF(AND((Q$4-$F80)&lt;(7+$B80),(Q$4-$F80)&gt;1),P80,0))))</f>
        <v>11793292.465673896</v>
      </c>
      <c r="R80" s="246">
        <f>IF(R$4=$F80+$B80,SUMIFS('ABP REC Calc'!O$75:O$138,'ABP REC Calc'!$C$75:$C$138,'ABP REC Spend'!$D80,'ABP REC Calc'!$B$75:$B$138,'ABP REC Spend'!$E80)*$C80,
IF(AND(Q80&gt;0,(R$4-$F80)=(1+$B80)),((Q80/$C80)-Q80)/6,
(IF(AND((R$4-$F80)&lt;(7+$B80),(R$4-$F80)&gt;1),Q80,0))))</f>
        <v>11138109.550914235</v>
      </c>
      <c r="S80" s="246">
        <f>IF(S$4=$F80+$B80,SUMIFS('ABP REC Calc'!P$75:P$138,'ABP REC Calc'!$C$75:$C$138,'ABP REC Spend'!$D80,'ABP REC Calc'!$B$75:$B$138,'ABP REC Spend'!$E80)*$C80,
IF(AND(R80&gt;0,(S$4-$F80)=(1+$B80)),((R80/$C80)-R80)/6,
(IF(AND((S$4-$F80)&lt;(7+$B80),(S$4-$F80)&gt;1),R80,0))))</f>
        <v>11138109.550914235</v>
      </c>
      <c r="T80" s="246">
        <f>IF(T$4=$F80+$B80,SUMIFS('ABP REC Calc'!Q$75:Q$138,'ABP REC Calc'!$C$75:$C$138,'ABP REC Spend'!$D80,'ABP REC Calc'!$B$75:$B$138,'ABP REC Spend'!$E80)*$C80,
IF(AND(S80&gt;0,(T$4-$F80)=(1+$B80)),((S80/$C80)-S80)/6,
(IF(AND((T$4-$F80)&lt;(7+$B80),(T$4-$F80)&gt;1),S80,0))))</f>
        <v>11138109.550914235</v>
      </c>
      <c r="U80" s="246">
        <f>IF(U$4=$F80+$B80,SUMIFS('ABP REC Calc'!R$75:R$138,'ABP REC Calc'!$C$75:$C$138,'ABP REC Spend'!$D80,'ABP REC Calc'!$B$75:$B$138,'ABP REC Spend'!$E80)*$C80,
IF(AND(T80&gt;0,(U$4-$F80)=(1+$B80)),((T80/$C80)-T80)/6,
(IF(AND((U$4-$F80)&lt;(7+$B80),(U$4-$F80)&gt;1),T80,0))))</f>
        <v>11138109.550914235</v>
      </c>
      <c r="V80" s="246">
        <f>IF(V$4=$F80+$B80,SUMIFS('ABP REC Calc'!S$75:S$138,'ABP REC Calc'!$C$75:$C$138,'ABP REC Spend'!$D80,'ABP REC Calc'!$B$75:$B$138,'ABP REC Spend'!$E80)*$C80,
IF(AND(U80&gt;0,(V$4-$F80)=(1+$B80)),((U80/$C80)-U80)/6,
(IF(AND((V$4-$F80)&lt;(7+$B80),(V$4-$F80)&gt;1),U80,0))))</f>
        <v>11138109.550914235</v>
      </c>
      <c r="W80" s="246">
        <f>IF(W$4=$F80+$B80,SUMIFS('ABP REC Calc'!T$75:T$138,'ABP REC Calc'!$C$75:$C$138,'ABP REC Spend'!$D80,'ABP REC Calc'!$B$75:$B$138,'ABP REC Spend'!$E80)*$C80,
IF(AND(V80&gt;0,(W$4-$F80)=(1+$B80)),((V80/$C80)-V80)/6,
(IF(AND((W$4-$F80)&lt;(7+$B80),(W$4-$F80)&gt;1),V80,0))))</f>
        <v>11138109.550914235</v>
      </c>
      <c r="X80" s="246">
        <f>IF(X$4=$F80+$B80,SUMIFS('ABP REC Calc'!U$75:U$138,'ABP REC Calc'!$C$75:$C$138,'ABP REC Spend'!$D80,'ABP REC Calc'!$B$75:$B$138,'ABP REC Spend'!$E80)*$C80,
IF(AND(W80&gt;0,(X$4-$F80)=(1+$B80)),((W80/$C80)-W80)/6,
(IF(AND((X$4-$F80)&lt;(7+$B80),(X$4-$F80)&gt;1),W80,0))))</f>
        <v>0</v>
      </c>
      <c r="Y80" s="246">
        <f>IF(Y$4=$F80+$B80,SUMIFS('ABP REC Calc'!V$75:V$138,'ABP REC Calc'!$C$75:$C$138,'ABP REC Spend'!$D80,'ABP REC Calc'!$B$75:$B$138,'ABP REC Spend'!$E80)*$C80,
IF(AND(X80&gt;0,(Y$4-$F80)=(1+$B80)),((X80/$C80)-X80)/6,
(IF(AND((Y$4-$F80)&lt;(7+$B80),(Y$4-$F80)&gt;1),X80,0))))</f>
        <v>0</v>
      </c>
      <c r="Z80" s="246">
        <f>IF(Z$4=$F80+$B80,SUMIFS('ABP REC Calc'!W$75:W$138,'ABP REC Calc'!$C$75:$C$138,'ABP REC Spend'!$D80,'ABP REC Calc'!$B$75:$B$138,'ABP REC Spend'!$E80)*$C80,
IF(AND(Y80&gt;0,(Z$4-$F80)=(1+$B80)),((Y80/$C80)-Y80)/6,
(IF(AND((Z$4-$F80)&lt;(7+$B80),(Z$4-$F80)&gt;1),Y80,0))))</f>
        <v>0</v>
      </c>
      <c r="AA80" s="246">
        <f>IF(AA$4=$F80+$B80,SUMIFS('ABP REC Calc'!X$75:X$138,'ABP REC Calc'!$C$75:$C$138,'ABP REC Spend'!$D80,'ABP REC Calc'!$B$75:$B$138,'ABP REC Spend'!$E80)*$C80,
IF(AND(Z80&gt;0,(AA$4-$F80)=(1+$B80)),((Z80/$C80)-Z80)/6,
(IF(AND((AA$4-$F80)&lt;(7+$B80),(AA$4-$F80)&gt;1),Z80,0))))</f>
        <v>0</v>
      </c>
      <c r="AB80" s="246">
        <f>IF(AB$4=$F80+$B80,SUMIFS('ABP REC Calc'!Y$75:Y$138,'ABP REC Calc'!$C$75:$C$138,'ABP REC Spend'!$D80,'ABP REC Calc'!$B$75:$B$138,'ABP REC Spend'!$E80)*$C80,
IF(AND(AA80&gt;0,(AB$4-$F80)=(1+$B80)),((AA80/$C80)-AA80)/6,
(IF(AND((AB$4-$F80)&lt;(7+$B80),(AB$4-$F80)&gt;1),AA80,0))))</f>
        <v>0</v>
      </c>
      <c r="AC80" s="246">
        <f>IF(AC$4=$F80+$B80,SUMIFS('ABP REC Calc'!Z$75:Z$138,'ABP REC Calc'!$C$75:$C$138,'ABP REC Spend'!$D80,'ABP REC Calc'!$B$75:$B$138,'ABP REC Spend'!$E80)*$C80,
IF(AND(AB80&gt;0,(AC$4-$F80)=(1+$B80)),((AB80/$C80)-AB80)/6,
(IF(AND((AC$4-$F80)&lt;(7+$B80),(AC$4-$F80)&gt;1),AB80,0))))</f>
        <v>0</v>
      </c>
      <c r="AD80" s="246">
        <f>IF(AD$4=$F80+$B80,SUMIFS('ABP REC Calc'!AA$75:AA$138,'ABP REC Calc'!$C$75:$C$138,'ABP REC Spend'!$D80,'ABP REC Calc'!$B$75:$B$138,'ABP REC Spend'!$E80)*$C80,
IF(AND(AC80&gt;0,(AD$4-$F80)=(1+$B80)),((AC80/$C80)-AC80)/6,
(IF(AND((AD$4-$F80)&lt;(7+$B80),(AD$4-$F80)&gt;1),AC80,0))))</f>
        <v>0</v>
      </c>
      <c r="AE80" s="246">
        <f>IF(AE$4=$F80+$B80,SUMIFS('ABP REC Calc'!AB$75:AB$138,'ABP REC Calc'!$C$75:$C$138,'ABP REC Spend'!$D80,'ABP REC Calc'!$B$75:$B$138,'ABP REC Spend'!$E80)*$C80,
IF(AND(AD80&gt;0,(AE$4-$F80)=(1+$B80)),((AD80/$C80)-AD80)/6,
(IF(AND((AE$4-$F80)&lt;(7+$B80),(AE$4-$F80)&gt;1),AD80,0))))</f>
        <v>0</v>
      </c>
      <c r="AF80" s="246">
        <f>IF(AF$4=$F80+$B80,SUMIFS('ABP REC Calc'!AC$75:AC$138,'ABP REC Calc'!$C$75:$C$138,'ABP REC Spend'!$D80,'ABP REC Calc'!$B$75:$B$138,'ABP REC Spend'!$E80)*$C80,
IF(AND(AE80&gt;0,(AF$4-$F80)=(1+$B80)),((AE80/$C80)-AE80)/6,
(IF(AND((AF$4-$F80)&lt;(7+$B80),(AF$4-$F80)&gt;1),AE80,0))))</f>
        <v>0</v>
      </c>
      <c r="AG80" s="246">
        <f>IF(AG$4=$F80+$B80,SUMIFS('ABP REC Calc'!#REF!,'ABP REC Calc'!$C$75:$C$138,'ABP REC Spend'!$D80,'ABP REC Calc'!$B$75:$B$138,'ABP REC Spend'!$E80)*$C80,
IF(AND(AF80&gt;0,(AG$4-$F80)=(1+$B80)),((AF80/$C80)-AF80)/6,
(IF(AND((AG$4-$F80)&lt;(7+$B80),(AG$4-$F80)&gt;1),AF80,0))))</f>
        <v>0</v>
      </c>
    </row>
    <row r="81" spans="2:33" ht="14.45" customHeight="1">
      <c r="B81" s="64">
        <v>1</v>
      </c>
      <c r="C81" s="64">
        <v>0.15</v>
      </c>
      <c r="D81" s="234" t="s">
        <v>207</v>
      </c>
      <c r="E81" s="231" t="s">
        <v>231</v>
      </c>
      <c r="F81" s="231">
        <f t="shared" si="4"/>
        <v>2032</v>
      </c>
      <c r="G81" s="231"/>
      <c r="H81" s="239" t="s">
        <v>30</v>
      </c>
      <c r="I81" s="247">
        <v>0</v>
      </c>
      <c r="J81" s="246">
        <f>IF(J$4=$F81+$B81,SUMIFS('ABP REC Calc'!G$75:G$138,'ABP REC Calc'!$C$75:$C$138,'ABP REC Spend'!$D81,'ABP REC Calc'!$B$75:$B$138,'ABP REC Spend'!$E81)*$C81,
IF(AND(I81&gt;0,(J$4-$F81)=(1+$B81)),((I81/$C81)-I81)/6,
(IF(AND((J$4-$F81)&lt;(7+$B81),(J$4-$F81)&gt;1),I81,0))))</f>
        <v>0</v>
      </c>
      <c r="K81" s="246">
        <f>IF(K$4=$F81+$B81,SUMIFS('ABP REC Calc'!H$75:H$138,'ABP REC Calc'!$C$75:$C$138,'ABP REC Spend'!$D81,'ABP REC Calc'!$B$75:$B$138,'ABP REC Spend'!$E81)*$C81,
IF(AND(J81&gt;0,(K$4-$F81)=(1+$B81)),((J81/$C81)-J81)/6,
(IF(AND((K$4-$F81)&lt;(7+$B81),(K$4-$F81)&gt;1),J81,0))))</f>
        <v>0</v>
      </c>
      <c r="L81" s="246">
        <f>IF(L$4=$F81+$B81,SUMIFS('ABP REC Calc'!I$75:I$138,'ABP REC Calc'!$C$75:$C$138,'ABP REC Spend'!$D81,'ABP REC Calc'!$B$75:$B$138,'ABP REC Spend'!$E81)*$C81,
IF(AND(K81&gt;0,(L$4-$F81)=(1+$B81)),((K81/$C81)-K81)/6,
(IF(AND((L$4-$F81)&lt;(7+$B81),(L$4-$F81)&gt;1),K81,0))))</f>
        <v>0</v>
      </c>
      <c r="M81" s="246">
        <f>IF(M$4=$F81+$B81,SUMIFS('ABP REC Calc'!J$75:J$138,'ABP REC Calc'!$C$75:$C$138,'ABP REC Spend'!$D81,'ABP REC Calc'!$B$75:$B$138,'ABP REC Spend'!$E81)*$C81,
IF(AND(L81&gt;0,(M$4-$F81)=(1+$B81)),((L81/$C81)-L81)/6,
(IF(AND((M$4-$F81)&lt;(7+$B81),(M$4-$F81)&gt;1),L81,0))))</f>
        <v>0</v>
      </c>
      <c r="N81" s="246">
        <f>IF(N$4=$F81+$B81,SUMIFS('ABP REC Calc'!K$75:K$138,'ABP REC Calc'!$C$75:$C$138,'ABP REC Spend'!$D81,'ABP REC Calc'!$B$75:$B$138,'ABP REC Spend'!$E81)*$C81,
IF(AND(M81&gt;0,(N$4-$F81)=(1+$B81)),((M81/$C81)-M81)/6,
(IF(AND((N$4-$F81)&lt;(7+$B81),(N$4-$F81)&gt;1),M81,0))))</f>
        <v>0</v>
      </c>
      <c r="O81" s="246">
        <f>IF(O$4=$F81+$B81,SUMIFS('ABP REC Calc'!L$75:L$138,'ABP REC Calc'!$C$75:$C$138,'ABP REC Spend'!$D81,'ABP REC Calc'!$B$75:$B$138,'ABP REC Spend'!$E81)*$C81,
IF(AND(N81&gt;0,(O$4-$F81)=(1+$B81)),((N81/$C81)-N81)/6,
(IF(AND((O$4-$F81)&lt;(7+$B81),(O$4-$F81)&gt;1),N81,0))))</f>
        <v>0</v>
      </c>
      <c r="P81" s="246">
        <f>IF(P$4=$F81+$B81,SUMIFS('ABP REC Calc'!M$75:M$138,'ABP REC Calc'!$C$75:$C$138,'ABP REC Spend'!$D81,'ABP REC Calc'!$B$75:$B$138,'ABP REC Spend'!$E81)*$C81,
IF(AND(O81&gt;0,(P$4-$F81)=(1+$B81)),((O81/$C81)-O81)/6,
(IF(AND((P$4-$F81)&lt;(7+$B81),(P$4-$F81)&gt;1),O81,0))))</f>
        <v>0</v>
      </c>
      <c r="Q81" s="246">
        <f>IF(Q$4=$F81+$B81,SUMIFS('ABP REC Calc'!N$75:N$138,'ABP REC Calc'!$C$75:$C$138,'ABP REC Spend'!$D81,'ABP REC Calc'!$B$75:$B$138,'ABP REC Spend'!$E81)*$C81,
IF(AND(P81&gt;0,(Q$4-$F81)=(1+$B81)),((P81/$C81)-P81)/6,
(IF(AND((Q$4-$F81)&lt;(7+$B81),(Q$4-$F81)&gt;1),P81,0))))</f>
        <v>0</v>
      </c>
      <c r="R81" s="246">
        <f>IF(R$4=$F81+$B81,SUMIFS('ABP REC Calc'!O$75:O$138,'ABP REC Calc'!$C$75:$C$138,'ABP REC Spend'!$D81,'ABP REC Calc'!$B$75:$B$138,'ABP REC Spend'!$E81)*$C81,
IF(AND(Q81&gt;0,(R$4-$F81)=(1+$B81)),((Q81/$C81)-Q81)/6,
(IF(AND((R$4-$F81)&lt;(7+$B81),(R$4-$F81)&gt;1),Q81,0))))</f>
        <v>11321560.767046938</v>
      </c>
      <c r="S81" s="246">
        <f>IF(S$4=$F81+$B81,SUMIFS('ABP REC Calc'!P$75:P$138,'ABP REC Calc'!$C$75:$C$138,'ABP REC Spend'!$D81,'ABP REC Calc'!$B$75:$B$138,'ABP REC Spend'!$E81)*$C81,
IF(AND(R81&gt;0,(S$4-$F81)=(1+$B81)),((R81/$C81)-R81)/6,
(IF(AND((S$4-$F81)&lt;(7+$B81),(S$4-$F81)&gt;1),R81,0))))</f>
        <v>10692585.168877665</v>
      </c>
      <c r="T81" s="246">
        <f>IF(T$4=$F81+$B81,SUMIFS('ABP REC Calc'!Q$75:Q$138,'ABP REC Calc'!$C$75:$C$138,'ABP REC Spend'!$D81,'ABP REC Calc'!$B$75:$B$138,'ABP REC Spend'!$E81)*$C81,
IF(AND(S81&gt;0,(T$4-$F81)=(1+$B81)),((S81/$C81)-S81)/6,
(IF(AND((T$4-$F81)&lt;(7+$B81),(T$4-$F81)&gt;1),S81,0))))</f>
        <v>10692585.168877665</v>
      </c>
      <c r="U81" s="246">
        <f>IF(U$4=$F81+$B81,SUMIFS('ABP REC Calc'!R$75:R$138,'ABP REC Calc'!$C$75:$C$138,'ABP REC Spend'!$D81,'ABP REC Calc'!$B$75:$B$138,'ABP REC Spend'!$E81)*$C81,
IF(AND(T81&gt;0,(U$4-$F81)=(1+$B81)),((T81/$C81)-T81)/6,
(IF(AND((U$4-$F81)&lt;(7+$B81),(U$4-$F81)&gt;1),T81,0))))</f>
        <v>10692585.168877665</v>
      </c>
      <c r="V81" s="246">
        <f>IF(V$4=$F81+$B81,SUMIFS('ABP REC Calc'!S$75:S$138,'ABP REC Calc'!$C$75:$C$138,'ABP REC Spend'!$D81,'ABP REC Calc'!$B$75:$B$138,'ABP REC Spend'!$E81)*$C81,
IF(AND(U81&gt;0,(V$4-$F81)=(1+$B81)),((U81/$C81)-U81)/6,
(IF(AND((V$4-$F81)&lt;(7+$B81),(V$4-$F81)&gt;1),U81,0))))</f>
        <v>10692585.168877665</v>
      </c>
      <c r="W81" s="246">
        <f>IF(W$4=$F81+$B81,SUMIFS('ABP REC Calc'!T$75:T$138,'ABP REC Calc'!$C$75:$C$138,'ABP REC Spend'!$D81,'ABP REC Calc'!$B$75:$B$138,'ABP REC Spend'!$E81)*$C81,
IF(AND(V81&gt;0,(W$4-$F81)=(1+$B81)),((V81/$C81)-V81)/6,
(IF(AND((W$4-$F81)&lt;(7+$B81),(W$4-$F81)&gt;1),V81,0))))</f>
        <v>10692585.168877665</v>
      </c>
      <c r="X81" s="246">
        <f>IF(X$4=$F81+$B81,SUMIFS('ABP REC Calc'!U$75:U$138,'ABP REC Calc'!$C$75:$C$138,'ABP REC Spend'!$D81,'ABP REC Calc'!$B$75:$B$138,'ABP REC Spend'!$E81)*$C81,
IF(AND(W81&gt;0,(X$4-$F81)=(1+$B81)),((W81/$C81)-W81)/6,
(IF(AND((X$4-$F81)&lt;(7+$B81),(X$4-$F81)&gt;1),W81,0))))</f>
        <v>10692585.168877665</v>
      </c>
      <c r="Y81" s="246">
        <f>IF(Y$4=$F81+$B81,SUMIFS('ABP REC Calc'!V$75:V$138,'ABP REC Calc'!$C$75:$C$138,'ABP REC Spend'!$D81,'ABP REC Calc'!$B$75:$B$138,'ABP REC Spend'!$E81)*$C81,
IF(AND(X81&gt;0,(Y$4-$F81)=(1+$B81)),((X81/$C81)-X81)/6,
(IF(AND((Y$4-$F81)&lt;(7+$B81),(Y$4-$F81)&gt;1),X81,0))))</f>
        <v>0</v>
      </c>
      <c r="Z81" s="246">
        <f>IF(Z$4=$F81+$B81,SUMIFS('ABP REC Calc'!W$75:W$138,'ABP REC Calc'!$C$75:$C$138,'ABP REC Spend'!$D81,'ABP REC Calc'!$B$75:$B$138,'ABP REC Spend'!$E81)*$C81,
IF(AND(Y81&gt;0,(Z$4-$F81)=(1+$B81)),((Y81/$C81)-Y81)/6,
(IF(AND((Z$4-$F81)&lt;(7+$B81),(Z$4-$F81)&gt;1),Y81,0))))</f>
        <v>0</v>
      </c>
      <c r="AA81" s="246">
        <f>IF(AA$4=$F81+$B81,SUMIFS('ABP REC Calc'!X$75:X$138,'ABP REC Calc'!$C$75:$C$138,'ABP REC Spend'!$D81,'ABP REC Calc'!$B$75:$B$138,'ABP REC Spend'!$E81)*$C81,
IF(AND(Z81&gt;0,(AA$4-$F81)=(1+$B81)),((Z81/$C81)-Z81)/6,
(IF(AND((AA$4-$F81)&lt;(7+$B81),(AA$4-$F81)&gt;1),Z81,0))))</f>
        <v>0</v>
      </c>
      <c r="AB81" s="246">
        <f>IF(AB$4=$F81+$B81,SUMIFS('ABP REC Calc'!Y$75:Y$138,'ABP REC Calc'!$C$75:$C$138,'ABP REC Spend'!$D81,'ABP REC Calc'!$B$75:$B$138,'ABP REC Spend'!$E81)*$C81,
IF(AND(AA81&gt;0,(AB$4-$F81)=(1+$B81)),((AA81/$C81)-AA81)/6,
(IF(AND((AB$4-$F81)&lt;(7+$B81),(AB$4-$F81)&gt;1),AA81,0))))</f>
        <v>0</v>
      </c>
      <c r="AC81" s="246">
        <f>IF(AC$4=$F81+$B81,SUMIFS('ABP REC Calc'!Z$75:Z$138,'ABP REC Calc'!$C$75:$C$138,'ABP REC Spend'!$D81,'ABP REC Calc'!$B$75:$B$138,'ABP REC Spend'!$E81)*$C81,
IF(AND(AB81&gt;0,(AC$4-$F81)=(1+$B81)),((AB81/$C81)-AB81)/6,
(IF(AND((AC$4-$F81)&lt;(7+$B81),(AC$4-$F81)&gt;1),AB81,0))))</f>
        <v>0</v>
      </c>
      <c r="AD81" s="246">
        <f>IF(AD$4=$F81+$B81,SUMIFS('ABP REC Calc'!AA$75:AA$138,'ABP REC Calc'!$C$75:$C$138,'ABP REC Spend'!$D81,'ABP REC Calc'!$B$75:$B$138,'ABP REC Spend'!$E81)*$C81,
IF(AND(AC81&gt;0,(AD$4-$F81)=(1+$B81)),((AC81/$C81)-AC81)/6,
(IF(AND((AD$4-$F81)&lt;(7+$B81),(AD$4-$F81)&gt;1),AC81,0))))</f>
        <v>0</v>
      </c>
      <c r="AE81" s="246">
        <f>IF(AE$4=$F81+$B81,SUMIFS('ABP REC Calc'!AB$75:AB$138,'ABP REC Calc'!$C$75:$C$138,'ABP REC Spend'!$D81,'ABP REC Calc'!$B$75:$B$138,'ABP REC Spend'!$E81)*$C81,
IF(AND(AD81&gt;0,(AE$4-$F81)=(1+$B81)),((AD81/$C81)-AD81)/6,
(IF(AND((AE$4-$F81)&lt;(7+$B81),(AE$4-$F81)&gt;1),AD81,0))))</f>
        <v>0</v>
      </c>
      <c r="AF81" s="246">
        <f>IF(AF$4=$F81+$B81,SUMIFS('ABP REC Calc'!AC$75:AC$138,'ABP REC Calc'!$C$75:$C$138,'ABP REC Spend'!$D81,'ABP REC Calc'!$B$75:$B$138,'ABP REC Spend'!$E81)*$C81,
IF(AND(AE81&gt;0,(AF$4-$F81)=(1+$B81)),((AE81/$C81)-AE81)/6,
(IF(AND((AF$4-$F81)&lt;(7+$B81),(AF$4-$F81)&gt;1),AE81,0))))</f>
        <v>0</v>
      </c>
      <c r="AG81" s="246">
        <f>IF(AG$4=$F81+$B81,SUMIFS('ABP REC Calc'!#REF!,'ABP REC Calc'!$C$75:$C$138,'ABP REC Spend'!$D81,'ABP REC Calc'!$B$75:$B$138,'ABP REC Spend'!$E81)*$C81,
IF(AND(AF81&gt;0,(AG$4-$F81)=(1+$B81)),((AF81/$C81)-AF81)/6,
(IF(AND((AG$4-$F81)&lt;(7+$B81),(AG$4-$F81)&gt;1),AF81,0))))</f>
        <v>0</v>
      </c>
    </row>
    <row r="82" spans="2:33" ht="14.45" customHeight="1">
      <c r="B82" s="64">
        <v>1</v>
      </c>
      <c r="C82" s="64">
        <v>0.15</v>
      </c>
      <c r="D82" s="234" t="s">
        <v>207</v>
      </c>
      <c r="E82" s="231" t="s">
        <v>231</v>
      </c>
      <c r="F82" s="231">
        <f t="shared" si="4"/>
        <v>2033</v>
      </c>
      <c r="G82" s="231"/>
      <c r="H82" s="239" t="s">
        <v>31</v>
      </c>
      <c r="I82" s="247">
        <v>0</v>
      </c>
      <c r="J82" s="246">
        <f>IF(J$4=$F82+$B82,SUMIFS('ABP REC Calc'!G$75:G$138,'ABP REC Calc'!$C$75:$C$138,'ABP REC Spend'!$D82,'ABP REC Calc'!$B$75:$B$138,'ABP REC Spend'!$E82)*$C82,
IF(AND(I82&gt;0,(J$4-$F82)=(1+$B82)),((I82/$C82)-I82)/6,
(IF(AND((J$4-$F82)&lt;(7+$B82),(J$4-$F82)&gt;1),I82,0))))</f>
        <v>0</v>
      </c>
      <c r="K82" s="246">
        <f>IF(K$4=$F82+$B82,SUMIFS('ABP REC Calc'!H$75:H$138,'ABP REC Calc'!$C$75:$C$138,'ABP REC Spend'!$D82,'ABP REC Calc'!$B$75:$B$138,'ABP REC Spend'!$E82)*$C82,
IF(AND(J82&gt;0,(K$4-$F82)=(1+$B82)),((J82/$C82)-J82)/6,
(IF(AND((K$4-$F82)&lt;(7+$B82),(K$4-$F82)&gt;1),J82,0))))</f>
        <v>0</v>
      </c>
      <c r="L82" s="246">
        <f>IF(L$4=$F82+$B82,SUMIFS('ABP REC Calc'!I$75:I$138,'ABP REC Calc'!$C$75:$C$138,'ABP REC Spend'!$D82,'ABP REC Calc'!$B$75:$B$138,'ABP REC Spend'!$E82)*$C82,
IF(AND(K82&gt;0,(L$4-$F82)=(1+$B82)),((K82/$C82)-K82)/6,
(IF(AND((L$4-$F82)&lt;(7+$B82),(L$4-$F82)&gt;1),K82,0))))</f>
        <v>0</v>
      </c>
      <c r="M82" s="246">
        <f>IF(M$4=$F82+$B82,SUMIFS('ABP REC Calc'!J$75:J$138,'ABP REC Calc'!$C$75:$C$138,'ABP REC Spend'!$D82,'ABP REC Calc'!$B$75:$B$138,'ABP REC Spend'!$E82)*$C82,
IF(AND(L82&gt;0,(M$4-$F82)=(1+$B82)),((L82/$C82)-L82)/6,
(IF(AND((M$4-$F82)&lt;(7+$B82),(M$4-$F82)&gt;1),L82,0))))</f>
        <v>0</v>
      </c>
      <c r="N82" s="246">
        <f>IF(N$4=$F82+$B82,SUMIFS('ABP REC Calc'!K$75:K$138,'ABP REC Calc'!$C$75:$C$138,'ABP REC Spend'!$D82,'ABP REC Calc'!$B$75:$B$138,'ABP REC Spend'!$E82)*$C82,
IF(AND(M82&gt;0,(N$4-$F82)=(1+$B82)),((M82/$C82)-M82)/6,
(IF(AND((N$4-$F82)&lt;(7+$B82),(N$4-$F82)&gt;1),M82,0))))</f>
        <v>0</v>
      </c>
      <c r="O82" s="246">
        <f>IF(O$4=$F82+$B82,SUMIFS('ABP REC Calc'!L$75:L$138,'ABP REC Calc'!$C$75:$C$138,'ABP REC Spend'!$D82,'ABP REC Calc'!$B$75:$B$138,'ABP REC Spend'!$E82)*$C82,
IF(AND(N82&gt;0,(O$4-$F82)=(1+$B82)),((N82/$C82)-N82)/6,
(IF(AND((O$4-$F82)&lt;(7+$B82),(O$4-$F82)&gt;1),N82,0))))</f>
        <v>0</v>
      </c>
      <c r="P82" s="246">
        <f>IF(P$4=$F82+$B82,SUMIFS('ABP REC Calc'!M$75:M$138,'ABP REC Calc'!$C$75:$C$138,'ABP REC Spend'!$D82,'ABP REC Calc'!$B$75:$B$138,'ABP REC Spend'!$E82)*$C82,
IF(AND(O82&gt;0,(P$4-$F82)=(1+$B82)),((O82/$C82)-O82)/6,
(IF(AND((P$4-$F82)&lt;(7+$B82),(P$4-$F82)&gt;1),O82,0))))</f>
        <v>0</v>
      </c>
      <c r="Q82" s="246">
        <f>IF(Q$4=$F82+$B82,SUMIFS('ABP REC Calc'!N$75:N$138,'ABP REC Calc'!$C$75:$C$138,'ABP REC Spend'!$D82,'ABP REC Calc'!$B$75:$B$138,'ABP REC Spend'!$E82)*$C82,
IF(AND(P82&gt;0,(Q$4-$F82)=(1+$B82)),((P82/$C82)-P82)/6,
(IF(AND((Q$4-$F82)&lt;(7+$B82),(Q$4-$F82)&gt;1),P82,0))))</f>
        <v>0</v>
      </c>
      <c r="R82" s="246">
        <f>IF(R$4=$F82+$B82,SUMIFS('ABP REC Calc'!O$75:O$138,'ABP REC Calc'!$C$75:$C$138,'ABP REC Spend'!$D82,'ABP REC Calc'!$B$75:$B$138,'ABP REC Spend'!$E82)*$C82,
IF(AND(Q82&gt;0,(R$4-$F82)=(1+$B82)),((Q82/$C82)-Q82)/6,
(IF(AND((R$4-$F82)&lt;(7+$B82),(R$4-$F82)&gt;1),Q82,0))))</f>
        <v>0</v>
      </c>
      <c r="S82" s="246">
        <f>IF(S$4=$F82+$B82,SUMIFS('ABP REC Calc'!P$75:P$138,'ABP REC Calc'!$C$75:$C$138,'ABP REC Spend'!$D82,'ABP REC Calc'!$B$75:$B$138,'ABP REC Spend'!$E82)*$C82,
IF(AND(R82&gt;0,(S$4-$F82)=(1+$B82)),((R82/$C82)-R82)/6,
(IF(AND((S$4-$F82)&lt;(7+$B82),(S$4-$F82)&gt;1),R82,0))))</f>
        <v>5434349.1681825295</v>
      </c>
      <c r="T82" s="246">
        <f>IF(T$4=$F82+$B82,SUMIFS('ABP REC Calc'!Q$75:Q$138,'ABP REC Calc'!$C$75:$C$138,'ABP REC Spend'!$D82,'ABP REC Calc'!$B$75:$B$138,'ABP REC Spend'!$E82)*$C82,
IF(AND(S82&gt;0,(T$4-$F82)=(1+$B82)),((S82/$C82)-S82)/6,
(IF(AND((T$4-$F82)&lt;(7+$B82),(T$4-$F82)&gt;1),S82,0))))</f>
        <v>5132440.8810612783</v>
      </c>
      <c r="U82" s="246">
        <f>IF(U$4=$F82+$B82,SUMIFS('ABP REC Calc'!R$75:R$138,'ABP REC Calc'!$C$75:$C$138,'ABP REC Spend'!$D82,'ABP REC Calc'!$B$75:$B$138,'ABP REC Spend'!$E82)*$C82,
IF(AND(T82&gt;0,(U$4-$F82)=(1+$B82)),((T82/$C82)-T82)/6,
(IF(AND((U$4-$F82)&lt;(7+$B82),(U$4-$F82)&gt;1),T82,0))))</f>
        <v>5132440.8810612783</v>
      </c>
      <c r="V82" s="246">
        <f>IF(V$4=$F82+$B82,SUMIFS('ABP REC Calc'!S$75:S$138,'ABP REC Calc'!$C$75:$C$138,'ABP REC Spend'!$D82,'ABP REC Calc'!$B$75:$B$138,'ABP REC Spend'!$E82)*$C82,
IF(AND(U82&gt;0,(V$4-$F82)=(1+$B82)),((U82/$C82)-U82)/6,
(IF(AND((V$4-$F82)&lt;(7+$B82),(V$4-$F82)&gt;1),U82,0))))</f>
        <v>5132440.8810612783</v>
      </c>
      <c r="W82" s="246">
        <f>IF(W$4=$F82+$B82,SUMIFS('ABP REC Calc'!T$75:T$138,'ABP REC Calc'!$C$75:$C$138,'ABP REC Spend'!$D82,'ABP REC Calc'!$B$75:$B$138,'ABP REC Spend'!$E82)*$C82,
IF(AND(V82&gt;0,(W$4-$F82)=(1+$B82)),((V82/$C82)-V82)/6,
(IF(AND((W$4-$F82)&lt;(7+$B82),(W$4-$F82)&gt;1),V82,0))))</f>
        <v>5132440.8810612783</v>
      </c>
      <c r="X82" s="246">
        <f>IF(X$4=$F82+$B82,SUMIFS('ABP REC Calc'!U$75:U$138,'ABP REC Calc'!$C$75:$C$138,'ABP REC Spend'!$D82,'ABP REC Calc'!$B$75:$B$138,'ABP REC Spend'!$E82)*$C82,
IF(AND(W82&gt;0,(X$4-$F82)=(1+$B82)),((W82/$C82)-W82)/6,
(IF(AND((X$4-$F82)&lt;(7+$B82),(X$4-$F82)&gt;1),W82,0))))</f>
        <v>5132440.8810612783</v>
      </c>
      <c r="Y82" s="246">
        <f>IF(Y$4=$F82+$B82,SUMIFS('ABP REC Calc'!V$75:V$138,'ABP REC Calc'!$C$75:$C$138,'ABP REC Spend'!$D82,'ABP REC Calc'!$B$75:$B$138,'ABP REC Spend'!$E82)*$C82,
IF(AND(X82&gt;0,(Y$4-$F82)=(1+$B82)),((X82/$C82)-X82)/6,
(IF(AND((Y$4-$F82)&lt;(7+$B82),(Y$4-$F82)&gt;1),X82,0))))</f>
        <v>5132440.8810612783</v>
      </c>
      <c r="Z82" s="246">
        <f>IF(Z$4=$F82+$B82,SUMIFS('ABP REC Calc'!W$75:W$138,'ABP REC Calc'!$C$75:$C$138,'ABP REC Spend'!$D82,'ABP REC Calc'!$B$75:$B$138,'ABP REC Spend'!$E82)*$C82,
IF(AND(Y82&gt;0,(Z$4-$F82)=(1+$B82)),((Y82/$C82)-Y82)/6,
(IF(AND((Z$4-$F82)&lt;(7+$B82),(Z$4-$F82)&gt;1),Y82,0))))</f>
        <v>0</v>
      </c>
      <c r="AA82" s="246">
        <f>IF(AA$4=$F82+$B82,SUMIFS('ABP REC Calc'!X$75:X$138,'ABP REC Calc'!$C$75:$C$138,'ABP REC Spend'!$D82,'ABP REC Calc'!$B$75:$B$138,'ABP REC Spend'!$E82)*$C82,
IF(AND(Z82&gt;0,(AA$4-$F82)=(1+$B82)),((Z82/$C82)-Z82)/6,
(IF(AND((AA$4-$F82)&lt;(7+$B82),(AA$4-$F82)&gt;1),Z82,0))))</f>
        <v>0</v>
      </c>
      <c r="AB82" s="246">
        <f>IF(AB$4=$F82+$B82,SUMIFS('ABP REC Calc'!Y$75:Y$138,'ABP REC Calc'!$C$75:$C$138,'ABP REC Spend'!$D82,'ABP REC Calc'!$B$75:$B$138,'ABP REC Spend'!$E82)*$C82,
IF(AND(AA82&gt;0,(AB$4-$F82)=(1+$B82)),((AA82/$C82)-AA82)/6,
(IF(AND((AB$4-$F82)&lt;(7+$B82),(AB$4-$F82)&gt;1),AA82,0))))</f>
        <v>0</v>
      </c>
      <c r="AC82" s="246">
        <f>IF(AC$4=$F82+$B82,SUMIFS('ABP REC Calc'!Z$75:Z$138,'ABP REC Calc'!$C$75:$C$138,'ABP REC Spend'!$D82,'ABP REC Calc'!$B$75:$B$138,'ABP REC Spend'!$E82)*$C82,
IF(AND(AB82&gt;0,(AC$4-$F82)=(1+$B82)),((AB82/$C82)-AB82)/6,
(IF(AND((AC$4-$F82)&lt;(7+$B82),(AC$4-$F82)&gt;1),AB82,0))))</f>
        <v>0</v>
      </c>
      <c r="AD82" s="246">
        <f>IF(AD$4=$F82+$B82,SUMIFS('ABP REC Calc'!AA$75:AA$138,'ABP REC Calc'!$C$75:$C$138,'ABP REC Spend'!$D82,'ABP REC Calc'!$B$75:$B$138,'ABP REC Spend'!$E82)*$C82,
IF(AND(AC82&gt;0,(AD$4-$F82)=(1+$B82)),((AC82/$C82)-AC82)/6,
(IF(AND((AD$4-$F82)&lt;(7+$B82),(AD$4-$F82)&gt;1),AC82,0))))</f>
        <v>0</v>
      </c>
      <c r="AE82" s="246">
        <f>IF(AE$4=$F82+$B82,SUMIFS('ABP REC Calc'!AB$75:AB$138,'ABP REC Calc'!$C$75:$C$138,'ABP REC Spend'!$D82,'ABP REC Calc'!$B$75:$B$138,'ABP REC Spend'!$E82)*$C82,
IF(AND(AD82&gt;0,(AE$4-$F82)=(1+$B82)),((AD82/$C82)-AD82)/6,
(IF(AND((AE$4-$F82)&lt;(7+$B82),(AE$4-$F82)&gt;1),AD82,0))))</f>
        <v>0</v>
      </c>
      <c r="AF82" s="246">
        <f>IF(AF$4=$F82+$B82,SUMIFS('ABP REC Calc'!AC$75:AC$138,'ABP REC Calc'!$C$75:$C$138,'ABP REC Spend'!$D82,'ABP REC Calc'!$B$75:$B$138,'ABP REC Spend'!$E82)*$C82,
IF(AND(AE82&gt;0,(AF$4-$F82)=(1+$B82)),((AE82/$C82)-AE82)/6,
(IF(AND((AF$4-$F82)&lt;(7+$B82),(AF$4-$F82)&gt;1),AE82,0))))</f>
        <v>0</v>
      </c>
      <c r="AG82" s="246">
        <f>IF(AG$4=$F82+$B82,SUMIFS('ABP REC Calc'!#REF!,'ABP REC Calc'!$C$75:$C$138,'ABP REC Spend'!$D82,'ABP REC Calc'!$B$75:$B$138,'ABP REC Spend'!$E82)*$C82,
IF(AND(AF82&gt;0,(AG$4-$F82)=(1+$B82)),((AF82/$C82)-AF82)/6,
(IF(AND((AG$4-$F82)&lt;(7+$B82),(AG$4-$F82)&gt;1),AF82,0))))</f>
        <v>0</v>
      </c>
    </row>
    <row r="83" spans="2:33" ht="14.45" customHeight="1">
      <c r="B83" s="64">
        <v>1</v>
      </c>
      <c r="C83" s="64">
        <v>0.15</v>
      </c>
      <c r="D83" s="234" t="s">
        <v>207</v>
      </c>
      <c r="E83" s="231" t="s">
        <v>231</v>
      </c>
      <c r="F83" s="231">
        <f t="shared" si="4"/>
        <v>2034</v>
      </c>
      <c r="G83" s="231"/>
      <c r="H83" s="239" t="s">
        <v>32</v>
      </c>
      <c r="I83" s="247">
        <v>0</v>
      </c>
      <c r="J83" s="246">
        <f>IF(J$4=$F83+$B83,SUMIFS('ABP REC Calc'!G$75:G$138,'ABP REC Calc'!$C$75:$C$138,'ABP REC Spend'!$D83,'ABP REC Calc'!$B$75:$B$138,'ABP REC Spend'!$E83)*$C83,
IF(AND(I83&gt;0,(J$4-$F83)=(1+$B83)),((I83/$C83)-I83)/6,
(IF(AND((J$4-$F83)&lt;(7+$B83),(J$4-$F83)&gt;1),I83,0))))</f>
        <v>0</v>
      </c>
      <c r="K83" s="246">
        <f>IF(K$4=$F83+$B83,SUMIFS('ABP REC Calc'!H$75:H$138,'ABP REC Calc'!$C$75:$C$138,'ABP REC Spend'!$D83,'ABP REC Calc'!$B$75:$B$138,'ABP REC Spend'!$E83)*$C83,
IF(AND(J83&gt;0,(K$4-$F83)=(1+$B83)),((J83/$C83)-J83)/6,
(IF(AND((K$4-$F83)&lt;(7+$B83),(K$4-$F83)&gt;1),J83,0))))</f>
        <v>0</v>
      </c>
      <c r="L83" s="246">
        <f>IF(L$4=$F83+$B83,SUMIFS('ABP REC Calc'!I$75:I$138,'ABP REC Calc'!$C$75:$C$138,'ABP REC Spend'!$D83,'ABP REC Calc'!$B$75:$B$138,'ABP REC Spend'!$E83)*$C83,
IF(AND(K83&gt;0,(L$4-$F83)=(1+$B83)),((K83/$C83)-K83)/6,
(IF(AND((L$4-$F83)&lt;(7+$B83),(L$4-$F83)&gt;1),K83,0))))</f>
        <v>0</v>
      </c>
      <c r="M83" s="246">
        <f>IF(M$4=$F83+$B83,SUMIFS('ABP REC Calc'!J$75:J$138,'ABP REC Calc'!$C$75:$C$138,'ABP REC Spend'!$D83,'ABP REC Calc'!$B$75:$B$138,'ABP REC Spend'!$E83)*$C83,
IF(AND(L83&gt;0,(M$4-$F83)=(1+$B83)),((L83/$C83)-L83)/6,
(IF(AND((M$4-$F83)&lt;(7+$B83),(M$4-$F83)&gt;1),L83,0))))</f>
        <v>0</v>
      </c>
      <c r="N83" s="246">
        <f>IF(N$4=$F83+$B83,SUMIFS('ABP REC Calc'!K$75:K$138,'ABP REC Calc'!$C$75:$C$138,'ABP REC Spend'!$D83,'ABP REC Calc'!$B$75:$B$138,'ABP REC Spend'!$E83)*$C83,
IF(AND(M83&gt;0,(N$4-$F83)=(1+$B83)),((M83/$C83)-M83)/6,
(IF(AND((N$4-$F83)&lt;(7+$B83),(N$4-$F83)&gt;1),M83,0))))</f>
        <v>0</v>
      </c>
      <c r="O83" s="246">
        <f>IF(O$4=$F83+$B83,SUMIFS('ABP REC Calc'!L$75:L$138,'ABP REC Calc'!$C$75:$C$138,'ABP REC Spend'!$D83,'ABP REC Calc'!$B$75:$B$138,'ABP REC Spend'!$E83)*$C83,
IF(AND(N83&gt;0,(O$4-$F83)=(1+$B83)),((N83/$C83)-N83)/6,
(IF(AND((O$4-$F83)&lt;(7+$B83),(O$4-$F83)&gt;1),N83,0))))</f>
        <v>0</v>
      </c>
      <c r="P83" s="246">
        <f>IF(P$4=$F83+$B83,SUMIFS('ABP REC Calc'!M$75:M$138,'ABP REC Calc'!$C$75:$C$138,'ABP REC Spend'!$D83,'ABP REC Calc'!$B$75:$B$138,'ABP REC Spend'!$E83)*$C83,
IF(AND(O83&gt;0,(P$4-$F83)=(1+$B83)),((O83/$C83)-O83)/6,
(IF(AND((P$4-$F83)&lt;(7+$B83),(P$4-$F83)&gt;1),O83,0))))</f>
        <v>0</v>
      </c>
      <c r="Q83" s="246">
        <f>IF(Q$4=$F83+$B83,SUMIFS('ABP REC Calc'!N$75:N$138,'ABP REC Calc'!$C$75:$C$138,'ABP REC Spend'!$D83,'ABP REC Calc'!$B$75:$B$138,'ABP REC Spend'!$E83)*$C83,
IF(AND(P83&gt;0,(Q$4-$F83)=(1+$B83)),((P83/$C83)-P83)/6,
(IF(AND((Q$4-$F83)&lt;(7+$B83),(Q$4-$F83)&gt;1),P83,0))))</f>
        <v>0</v>
      </c>
      <c r="R83" s="246">
        <f>IF(R$4=$F83+$B83,SUMIFS('ABP REC Calc'!O$75:O$138,'ABP REC Calc'!$C$75:$C$138,'ABP REC Spend'!$D83,'ABP REC Calc'!$B$75:$B$138,'ABP REC Spend'!$E83)*$C83,
IF(AND(Q83&gt;0,(R$4-$F83)=(1+$B83)),((Q83/$C83)-Q83)/6,
(IF(AND((R$4-$F83)&lt;(7+$B83),(R$4-$F83)&gt;1),Q83,0))))</f>
        <v>0</v>
      </c>
      <c r="S83" s="246">
        <f>IF(S$4=$F83+$B83,SUMIFS('ABP REC Calc'!P$75:P$138,'ABP REC Calc'!$C$75:$C$138,'ABP REC Spend'!$D83,'ABP REC Calc'!$B$75:$B$138,'ABP REC Spend'!$E83)*$C83,
IF(AND(R83&gt;0,(S$4-$F83)=(1+$B83)),((R83/$C83)-R83)/6,
(IF(AND((S$4-$F83)&lt;(7+$B83),(S$4-$F83)&gt;1),R83,0))))</f>
        <v>0</v>
      </c>
      <c r="T83" s="246">
        <f>IF(T$4=$F83+$B83,SUMIFS('ABP REC Calc'!Q$75:Q$138,'ABP REC Calc'!$C$75:$C$138,'ABP REC Spend'!$D83,'ABP REC Calc'!$B$75:$B$138,'ABP REC Spend'!$E83)*$C83,
IF(AND(S83&gt;0,(T$4-$F83)=(1+$B83)),((S83/$C83)-S83)/6,
(IF(AND((T$4-$F83)&lt;(7+$B83),(T$4-$F83)&gt;1),S83,0))))</f>
        <v>5216975.201455229</v>
      </c>
      <c r="U83" s="246">
        <f>IF(U$4=$F83+$B83,SUMIFS('ABP REC Calc'!R$75:R$138,'ABP REC Calc'!$C$75:$C$138,'ABP REC Spend'!$D83,'ABP REC Calc'!$B$75:$B$138,'ABP REC Spend'!$E83)*$C83,
IF(AND(T83&gt;0,(U$4-$F83)=(1+$B83)),((T83/$C83)-T83)/6,
(IF(AND((U$4-$F83)&lt;(7+$B83),(U$4-$F83)&gt;1),T83,0))))</f>
        <v>4927143.2458188273</v>
      </c>
      <c r="V83" s="246">
        <f>IF(V$4=$F83+$B83,SUMIFS('ABP REC Calc'!S$75:S$138,'ABP REC Calc'!$C$75:$C$138,'ABP REC Spend'!$D83,'ABP REC Calc'!$B$75:$B$138,'ABP REC Spend'!$E83)*$C83,
IF(AND(U83&gt;0,(V$4-$F83)=(1+$B83)),((U83/$C83)-U83)/6,
(IF(AND((V$4-$F83)&lt;(7+$B83),(V$4-$F83)&gt;1),U83,0))))</f>
        <v>4927143.2458188273</v>
      </c>
      <c r="W83" s="246">
        <f>IF(W$4=$F83+$B83,SUMIFS('ABP REC Calc'!T$75:T$138,'ABP REC Calc'!$C$75:$C$138,'ABP REC Spend'!$D83,'ABP REC Calc'!$B$75:$B$138,'ABP REC Spend'!$E83)*$C83,
IF(AND(V83&gt;0,(W$4-$F83)=(1+$B83)),((V83/$C83)-V83)/6,
(IF(AND((W$4-$F83)&lt;(7+$B83),(W$4-$F83)&gt;1),V83,0))))</f>
        <v>4927143.2458188273</v>
      </c>
      <c r="X83" s="246">
        <f>IF(X$4=$F83+$B83,SUMIFS('ABP REC Calc'!U$75:U$138,'ABP REC Calc'!$C$75:$C$138,'ABP REC Spend'!$D83,'ABP REC Calc'!$B$75:$B$138,'ABP REC Spend'!$E83)*$C83,
IF(AND(W83&gt;0,(X$4-$F83)=(1+$B83)),((W83/$C83)-W83)/6,
(IF(AND((X$4-$F83)&lt;(7+$B83),(X$4-$F83)&gt;1),W83,0))))</f>
        <v>4927143.2458188273</v>
      </c>
      <c r="Y83" s="246">
        <f>IF(Y$4=$F83+$B83,SUMIFS('ABP REC Calc'!V$75:V$138,'ABP REC Calc'!$C$75:$C$138,'ABP REC Spend'!$D83,'ABP REC Calc'!$B$75:$B$138,'ABP REC Spend'!$E83)*$C83,
IF(AND(X83&gt;0,(Y$4-$F83)=(1+$B83)),((X83/$C83)-X83)/6,
(IF(AND((Y$4-$F83)&lt;(7+$B83),(Y$4-$F83)&gt;1),X83,0))))</f>
        <v>4927143.2458188273</v>
      </c>
      <c r="Z83" s="246">
        <f>IF(Z$4=$F83+$B83,SUMIFS('ABP REC Calc'!W$75:W$138,'ABP REC Calc'!$C$75:$C$138,'ABP REC Spend'!$D83,'ABP REC Calc'!$B$75:$B$138,'ABP REC Spend'!$E83)*$C83,
IF(AND(Y83&gt;0,(Z$4-$F83)=(1+$B83)),((Y83/$C83)-Y83)/6,
(IF(AND((Z$4-$F83)&lt;(7+$B83),(Z$4-$F83)&gt;1),Y83,0))))</f>
        <v>4927143.2458188273</v>
      </c>
      <c r="AA83" s="246">
        <f>IF(AA$4=$F83+$B83,SUMIFS('ABP REC Calc'!X$75:X$138,'ABP REC Calc'!$C$75:$C$138,'ABP REC Spend'!$D83,'ABP REC Calc'!$B$75:$B$138,'ABP REC Spend'!$E83)*$C83,
IF(AND(Z83&gt;0,(AA$4-$F83)=(1+$B83)),((Z83/$C83)-Z83)/6,
(IF(AND((AA$4-$F83)&lt;(7+$B83),(AA$4-$F83)&gt;1),Z83,0))))</f>
        <v>0</v>
      </c>
      <c r="AB83" s="246">
        <f>IF(AB$4=$F83+$B83,SUMIFS('ABP REC Calc'!Y$75:Y$138,'ABP REC Calc'!$C$75:$C$138,'ABP REC Spend'!$D83,'ABP REC Calc'!$B$75:$B$138,'ABP REC Spend'!$E83)*$C83,
IF(AND(AA83&gt;0,(AB$4-$F83)=(1+$B83)),((AA83/$C83)-AA83)/6,
(IF(AND((AB$4-$F83)&lt;(7+$B83),(AB$4-$F83)&gt;1),AA83,0))))</f>
        <v>0</v>
      </c>
      <c r="AC83" s="246">
        <f>IF(AC$4=$F83+$B83,SUMIFS('ABP REC Calc'!Z$75:Z$138,'ABP REC Calc'!$C$75:$C$138,'ABP REC Spend'!$D83,'ABP REC Calc'!$B$75:$B$138,'ABP REC Spend'!$E83)*$C83,
IF(AND(AB83&gt;0,(AC$4-$F83)=(1+$B83)),((AB83/$C83)-AB83)/6,
(IF(AND((AC$4-$F83)&lt;(7+$B83),(AC$4-$F83)&gt;1),AB83,0))))</f>
        <v>0</v>
      </c>
      <c r="AD83" s="246">
        <f>IF(AD$4=$F83+$B83,SUMIFS('ABP REC Calc'!AA$75:AA$138,'ABP REC Calc'!$C$75:$C$138,'ABP REC Spend'!$D83,'ABP REC Calc'!$B$75:$B$138,'ABP REC Spend'!$E83)*$C83,
IF(AND(AC83&gt;0,(AD$4-$F83)=(1+$B83)),((AC83/$C83)-AC83)/6,
(IF(AND((AD$4-$F83)&lt;(7+$B83),(AD$4-$F83)&gt;1),AC83,0))))</f>
        <v>0</v>
      </c>
      <c r="AE83" s="246">
        <f>IF(AE$4=$F83+$B83,SUMIFS('ABP REC Calc'!AB$75:AB$138,'ABP REC Calc'!$C$75:$C$138,'ABP REC Spend'!$D83,'ABP REC Calc'!$B$75:$B$138,'ABP REC Spend'!$E83)*$C83,
IF(AND(AD83&gt;0,(AE$4-$F83)=(1+$B83)),((AD83/$C83)-AD83)/6,
(IF(AND((AE$4-$F83)&lt;(7+$B83),(AE$4-$F83)&gt;1),AD83,0))))</f>
        <v>0</v>
      </c>
      <c r="AF83" s="246">
        <f>IF(AF$4=$F83+$B83,SUMIFS('ABP REC Calc'!AC$75:AC$138,'ABP REC Calc'!$C$75:$C$138,'ABP REC Spend'!$D83,'ABP REC Calc'!$B$75:$B$138,'ABP REC Spend'!$E83)*$C83,
IF(AND(AE83&gt;0,(AF$4-$F83)=(1+$B83)),((AE83/$C83)-AE83)/6,
(IF(AND((AF$4-$F83)&lt;(7+$B83),(AF$4-$F83)&gt;1),AE83,0))))</f>
        <v>0</v>
      </c>
      <c r="AG83" s="246">
        <f>IF(AG$4=$F83+$B83,SUMIFS('ABP REC Calc'!#REF!,'ABP REC Calc'!$C$75:$C$138,'ABP REC Spend'!$D83,'ABP REC Calc'!$B$75:$B$138,'ABP REC Spend'!$E83)*$C83,
IF(AND(AF83&gt;0,(AG$4-$F83)=(1+$B83)),((AF83/$C83)-AF83)/6,
(IF(AND((AG$4-$F83)&lt;(7+$B83),(AG$4-$F83)&gt;1),AF83,0))))</f>
        <v>0</v>
      </c>
    </row>
    <row r="84" spans="2:33" ht="14.45" customHeight="1">
      <c r="B84" s="64">
        <v>1</v>
      </c>
      <c r="C84" s="64">
        <v>0.15</v>
      </c>
      <c r="D84" s="234" t="s">
        <v>207</v>
      </c>
      <c r="E84" s="231" t="s">
        <v>231</v>
      </c>
      <c r="F84" s="231">
        <f t="shared" si="4"/>
        <v>2035</v>
      </c>
      <c r="G84" s="231"/>
      <c r="H84" s="239" t="s">
        <v>33</v>
      </c>
      <c r="I84" s="247">
        <v>0</v>
      </c>
      <c r="J84" s="246">
        <f>IF(J$4=$F84+$B84,SUMIFS('ABP REC Calc'!G$75:G$138,'ABP REC Calc'!$C$75:$C$138,'ABP REC Spend'!$D84,'ABP REC Calc'!$B$75:$B$138,'ABP REC Spend'!$E84)*$C84,
IF(AND(I84&gt;0,(J$4-$F84)=(1+$B84)),((I84/$C84)-I84)/6,
(IF(AND((J$4-$F84)&lt;(7+$B84),(J$4-$F84)&gt;1),I84,0))))</f>
        <v>0</v>
      </c>
      <c r="K84" s="246">
        <f>IF(K$4=$F84+$B84,SUMIFS('ABP REC Calc'!H$75:H$138,'ABP REC Calc'!$C$75:$C$138,'ABP REC Spend'!$D84,'ABP REC Calc'!$B$75:$B$138,'ABP REC Spend'!$E84)*$C84,
IF(AND(J84&gt;0,(K$4-$F84)=(1+$B84)),((J84/$C84)-J84)/6,
(IF(AND((K$4-$F84)&lt;(7+$B84),(K$4-$F84)&gt;1),J84,0))))</f>
        <v>0</v>
      </c>
      <c r="L84" s="246">
        <f>IF(L$4=$F84+$B84,SUMIFS('ABP REC Calc'!I$75:I$138,'ABP REC Calc'!$C$75:$C$138,'ABP REC Spend'!$D84,'ABP REC Calc'!$B$75:$B$138,'ABP REC Spend'!$E84)*$C84,
IF(AND(K84&gt;0,(L$4-$F84)=(1+$B84)),((K84/$C84)-K84)/6,
(IF(AND((L$4-$F84)&lt;(7+$B84),(L$4-$F84)&gt;1),K84,0))))</f>
        <v>0</v>
      </c>
      <c r="M84" s="246">
        <f>IF(M$4=$F84+$B84,SUMIFS('ABP REC Calc'!J$75:J$138,'ABP REC Calc'!$C$75:$C$138,'ABP REC Spend'!$D84,'ABP REC Calc'!$B$75:$B$138,'ABP REC Spend'!$E84)*$C84,
IF(AND(L84&gt;0,(M$4-$F84)=(1+$B84)),((L84/$C84)-L84)/6,
(IF(AND((M$4-$F84)&lt;(7+$B84),(M$4-$F84)&gt;1),L84,0))))</f>
        <v>0</v>
      </c>
      <c r="N84" s="246">
        <f>IF(N$4=$F84+$B84,SUMIFS('ABP REC Calc'!K$75:K$138,'ABP REC Calc'!$C$75:$C$138,'ABP REC Spend'!$D84,'ABP REC Calc'!$B$75:$B$138,'ABP REC Spend'!$E84)*$C84,
IF(AND(M84&gt;0,(N$4-$F84)=(1+$B84)),((M84/$C84)-M84)/6,
(IF(AND((N$4-$F84)&lt;(7+$B84),(N$4-$F84)&gt;1),M84,0))))</f>
        <v>0</v>
      </c>
      <c r="O84" s="246">
        <f>IF(O$4=$F84+$B84,SUMIFS('ABP REC Calc'!L$75:L$138,'ABP REC Calc'!$C$75:$C$138,'ABP REC Spend'!$D84,'ABP REC Calc'!$B$75:$B$138,'ABP REC Spend'!$E84)*$C84,
IF(AND(N84&gt;0,(O$4-$F84)=(1+$B84)),((N84/$C84)-N84)/6,
(IF(AND((O$4-$F84)&lt;(7+$B84),(O$4-$F84)&gt;1),N84,0))))</f>
        <v>0</v>
      </c>
      <c r="P84" s="246">
        <f>IF(P$4=$F84+$B84,SUMIFS('ABP REC Calc'!M$75:M$138,'ABP REC Calc'!$C$75:$C$138,'ABP REC Spend'!$D84,'ABP REC Calc'!$B$75:$B$138,'ABP REC Spend'!$E84)*$C84,
IF(AND(O84&gt;0,(P$4-$F84)=(1+$B84)),((O84/$C84)-O84)/6,
(IF(AND((P$4-$F84)&lt;(7+$B84),(P$4-$F84)&gt;1),O84,0))))</f>
        <v>0</v>
      </c>
      <c r="Q84" s="246">
        <f>IF(Q$4=$F84+$B84,SUMIFS('ABP REC Calc'!N$75:N$138,'ABP REC Calc'!$C$75:$C$138,'ABP REC Spend'!$D84,'ABP REC Calc'!$B$75:$B$138,'ABP REC Spend'!$E84)*$C84,
IF(AND(P84&gt;0,(Q$4-$F84)=(1+$B84)),((P84/$C84)-P84)/6,
(IF(AND((Q$4-$F84)&lt;(7+$B84),(Q$4-$F84)&gt;1),P84,0))))</f>
        <v>0</v>
      </c>
      <c r="R84" s="246">
        <f>IF(R$4=$F84+$B84,SUMIFS('ABP REC Calc'!O$75:O$138,'ABP REC Calc'!$C$75:$C$138,'ABP REC Spend'!$D84,'ABP REC Calc'!$B$75:$B$138,'ABP REC Spend'!$E84)*$C84,
IF(AND(Q84&gt;0,(R$4-$F84)=(1+$B84)),((Q84/$C84)-Q84)/6,
(IF(AND((R$4-$F84)&lt;(7+$B84),(R$4-$F84)&gt;1),Q84,0))))</f>
        <v>0</v>
      </c>
      <c r="S84" s="246">
        <f>IF(S$4=$F84+$B84,SUMIFS('ABP REC Calc'!P$75:P$138,'ABP REC Calc'!$C$75:$C$138,'ABP REC Spend'!$D84,'ABP REC Calc'!$B$75:$B$138,'ABP REC Spend'!$E84)*$C84,
IF(AND(R84&gt;0,(S$4-$F84)=(1+$B84)),((R84/$C84)-R84)/6,
(IF(AND((S$4-$F84)&lt;(7+$B84),(S$4-$F84)&gt;1),R84,0))))</f>
        <v>0</v>
      </c>
      <c r="T84" s="246">
        <f>IF(T$4=$F84+$B84,SUMIFS('ABP REC Calc'!Q$75:Q$138,'ABP REC Calc'!$C$75:$C$138,'ABP REC Spend'!$D84,'ABP REC Calc'!$B$75:$B$138,'ABP REC Spend'!$E84)*$C84,
IF(AND(S84&gt;0,(T$4-$F84)=(1+$B84)),((S84/$C84)-S84)/6,
(IF(AND((T$4-$F84)&lt;(7+$B84),(T$4-$F84)&gt;1),S84,0))))</f>
        <v>0</v>
      </c>
      <c r="U84" s="246">
        <f>IF(U$4=$F84+$B84,SUMIFS('ABP REC Calc'!R$75:R$138,'ABP REC Calc'!$C$75:$C$138,'ABP REC Spend'!$D84,'ABP REC Calc'!$B$75:$B$138,'ABP REC Spend'!$E84)*$C84,
IF(AND(T84&gt;0,(U$4-$F84)=(1+$B84)),((T84/$C84)-T84)/6,
(IF(AND((U$4-$F84)&lt;(7+$B84),(U$4-$F84)&gt;1),T84,0))))</f>
        <v>5008296.1933970191</v>
      </c>
      <c r="V84" s="246">
        <f>IF(V$4=$F84+$B84,SUMIFS('ABP REC Calc'!S$75:S$138,'ABP REC Calc'!$C$75:$C$138,'ABP REC Spend'!$D84,'ABP REC Calc'!$B$75:$B$138,'ABP REC Spend'!$E84)*$C84,
IF(AND(U84&gt;0,(V$4-$F84)=(1+$B84)),((U84/$C84)-U84)/6,
(IF(AND((V$4-$F84)&lt;(7+$B84),(V$4-$F84)&gt;1),U84,0))))</f>
        <v>4730057.5159860738</v>
      </c>
      <c r="W84" s="246">
        <f>IF(W$4=$F84+$B84,SUMIFS('ABP REC Calc'!T$75:T$138,'ABP REC Calc'!$C$75:$C$138,'ABP REC Spend'!$D84,'ABP REC Calc'!$B$75:$B$138,'ABP REC Spend'!$E84)*$C84,
IF(AND(V84&gt;0,(W$4-$F84)=(1+$B84)),((V84/$C84)-V84)/6,
(IF(AND((W$4-$F84)&lt;(7+$B84),(W$4-$F84)&gt;1),V84,0))))</f>
        <v>4730057.5159860738</v>
      </c>
      <c r="X84" s="246">
        <f>IF(X$4=$F84+$B84,SUMIFS('ABP REC Calc'!U$75:U$138,'ABP REC Calc'!$C$75:$C$138,'ABP REC Spend'!$D84,'ABP REC Calc'!$B$75:$B$138,'ABP REC Spend'!$E84)*$C84,
IF(AND(W84&gt;0,(X$4-$F84)=(1+$B84)),((W84/$C84)-W84)/6,
(IF(AND((X$4-$F84)&lt;(7+$B84),(X$4-$F84)&gt;1),W84,0))))</f>
        <v>4730057.5159860738</v>
      </c>
      <c r="Y84" s="246">
        <f>IF(Y$4=$F84+$B84,SUMIFS('ABP REC Calc'!V$75:V$138,'ABP REC Calc'!$C$75:$C$138,'ABP REC Spend'!$D84,'ABP REC Calc'!$B$75:$B$138,'ABP REC Spend'!$E84)*$C84,
IF(AND(X84&gt;0,(Y$4-$F84)=(1+$B84)),((X84/$C84)-X84)/6,
(IF(AND((Y$4-$F84)&lt;(7+$B84),(Y$4-$F84)&gt;1),X84,0))))</f>
        <v>4730057.5159860738</v>
      </c>
      <c r="Z84" s="246">
        <f>IF(Z$4=$F84+$B84,SUMIFS('ABP REC Calc'!W$75:W$138,'ABP REC Calc'!$C$75:$C$138,'ABP REC Spend'!$D84,'ABP REC Calc'!$B$75:$B$138,'ABP REC Spend'!$E84)*$C84,
IF(AND(Y84&gt;0,(Z$4-$F84)=(1+$B84)),((Y84/$C84)-Y84)/6,
(IF(AND((Z$4-$F84)&lt;(7+$B84),(Z$4-$F84)&gt;1),Y84,0))))</f>
        <v>4730057.5159860738</v>
      </c>
      <c r="AA84" s="246">
        <f>IF(AA$4=$F84+$B84,SUMIFS('ABP REC Calc'!X$75:X$138,'ABP REC Calc'!$C$75:$C$138,'ABP REC Spend'!$D84,'ABP REC Calc'!$B$75:$B$138,'ABP REC Spend'!$E84)*$C84,
IF(AND(Z84&gt;0,(AA$4-$F84)=(1+$B84)),((Z84/$C84)-Z84)/6,
(IF(AND((AA$4-$F84)&lt;(7+$B84),(AA$4-$F84)&gt;1),Z84,0))))</f>
        <v>4730057.5159860738</v>
      </c>
      <c r="AB84" s="246">
        <f>IF(AB$4=$F84+$B84,SUMIFS('ABP REC Calc'!Y$75:Y$138,'ABP REC Calc'!$C$75:$C$138,'ABP REC Spend'!$D84,'ABP REC Calc'!$B$75:$B$138,'ABP REC Spend'!$E84)*$C84,
IF(AND(AA84&gt;0,(AB$4-$F84)=(1+$B84)),((AA84/$C84)-AA84)/6,
(IF(AND((AB$4-$F84)&lt;(7+$B84),(AB$4-$F84)&gt;1),AA84,0))))</f>
        <v>0</v>
      </c>
      <c r="AC84" s="246">
        <f>IF(AC$4=$F84+$B84,SUMIFS('ABP REC Calc'!Z$75:Z$138,'ABP REC Calc'!$C$75:$C$138,'ABP REC Spend'!$D84,'ABP REC Calc'!$B$75:$B$138,'ABP REC Spend'!$E84)*$C84,
IF(AND(AB84&gt;0,(AC$4-$F84)=(1+$B84)),((AB84/$C84)-AB84)/6,
(IF(AND((AC$4-$F84)&lt;(7+$B84),(AC$4-$F84)&gt;1),AB84,0))))</f>
        <v>0</v>
      </c>
      <c r="AD84" s="246">
        <f>IF(AD$4=$F84+$B84,SUMIFS('ABP REC Calc'!AA$75:AA$138,'ABP REC Calc'!$C$75:$C$138,'ABP REC Spend'!$D84,'ABP REC Calc'!$B$75:$B$138,'ABP REC Spend'!$E84)*$C84,
IF(AND(AC84&gt;0,(AD$4-$F84)=(1+$B84)),((AC84/$C84)-AC84)/6,
(IF(AND((AD$4-$F84)&lt;(7+$B84),(AD$4-$F84)&gt;1),AC84,0))))</f>
        <v>0</v>
      </c>
      <c r="AE84" s="246">
        <f>IF(AE$4=$F84+$B84,SUMIFS('ABP REC Calc'!AB$75:AB$138,'ABP REC Calc'!$C$75:$C$138,'ABP REC Spend'!$D84,'ABP REC Calc'!$B$75:$B$138,'ABP REC Spend'!$E84)*$C84,
IF(AND(AD84&gt;0,(AE$4-$F84)=(1+$B84)),((AD84/$C84)-AD84)/6,
(IF(AND((AE$4-$F84)&lt;(7+$B84),(AE$4-$F84)&gt;1),AD84,0))))</f>
        <v>0</v>
      </c>
      <c r="AF84" s="246">
        <f>IF(AF$4=$F84+$B84,SUMIFS('ABP REC Calc'!AC$75:AC$138,'ABP REC Calc'!$C$75:$C$138,'ABP REC Spend'!$D84,'ABP REC Calc'!$B$75:$B$138,'ABP REC Spend'!$E84)*$C84,
IF(AND(AE84&gt;0,(AF$4-$F84)=(1+$B84)),((AE84/$C84)-AE84)/6,
(IF(AND((AF$4-$F84)&lt;(7+$B84),(AF$4-$F84)&gt;1),AE84,0))))</f>
        <v>0</v>
      </c>
      <c r="AG84" s="246">
        <f>IF(AG$4=$F84+$B84,SUMIFS('ABP REC Calc'!#REF!,'ABP REC Calc'!$C$75:$C$138,'ABP REC Spend'!$D84,'ABP REC Calc'!$B$75:$B$138,'ABP REC Spend'!$E84)*$C84,
IF(AND(AF84&gt;0,(AG$4-$F84)=(1+$B84)),((AF84/$C84)-AF84)/6,
(IF(AND((AG$4-$F84)&lt;(7+$B84),(AG$4-$F84)&gt;1),AF84,0))))</f>
        <v>0</v>
      </c>
    </row>
    <row r="85" spans="2:33" ht="14.45" customHeight="1">
      <c r="B85" s="64">
        <v>1</v>
      </c>
      <c r="C85" s="64">
        <v>0.15</v>
      </c>
      <c r="D85" s="234" t="s">
        <v>207</v>
      </c>
      <c r="E85" s="231" t="s">
        <v>231</v>
      </c>
      <c r="F85" s="231">
        <f t="shared" si="4"/>
        <v>2036</v>
      </c>
      <c r="G85" s="231"/>
      <c r="H85" s="239" t="s">
        <v>34</v>
      </c>
      <c r="I85" s="247">
        <v>0</v>
      </c>
      <c r="J85" s="246">
        <f>IF(J$4=$F85+$B85,SUMIFS('ABP REC Calc'!G$75:G$138,'ABP REC Calc'!$C$75:$C$138,'ABP REC Spend'!$D85,'ABP REC Calc'!$B$75:$B$138,'ABP REC Spend'!$E85)*$C85,
IF(AND(I85&gt;0,(J$4-$F85)=(1+$B85)),((I85/$C85)-I85)/6,
(IF(AND((J$4-$F85)&lt;(7+$B85),(J$4-$F85)&gt;1),I85,0))))</f>
        <v>0</v>
      </c>
      <c r="K85" s="246">
        <f>IF(K$4=$F85+$B85,SUMIFS('ABP REC Calc'!H$75:H$138,'ABP REC Calc'!$C$75:$C$138,'ABP REC Spend'!$D85,'ABP REC Calc'!$B$75:$B$138,'ABP REC Spend'!$E85)*$C85,
IF(AND(J85&gt;0,(K$4-$F85)=(1+$B85)),((J85/$C85)-J85)/6,
(IF(AND((K$4-$F85)&lt;(7+$B85),(K$4-$F85)&gt;1),J85,0))))</f>
        <v>0</v>
      </c>
      <c r="L85" s="246">
        <f>IF(L$4=$F85+$B85,SUMIFS('ABP REC Calc'!I$75:I$138,'ABP REC Calc'!$C$75:$C$138,'ABP REC Spend'!$D85,'ABP REC Calc'!$B$75:$B$138,'ABP REC Spend'!$E85)*$C85,
IF(AND(K85&gt;0,(L$4-$F85)=(1+$B85)),((K85/$C85)-K85)/6,
(IF(AND((L$4-$F85)&lt;(7+$B85),(L$4-$F85)&gt;1),K85,0))))</f>
        <v>0</v>
      </c>
      <c r="M85" s="246">
        <f>IF(M$4=$F85+$B85,SUMIFS('ABP REC Calc'!J$75:J$138,'ABP REC Calc'!$C$75:$C$138,'ABP REC Spend'!$D85,'ABP REC Calc'!$B$75:$B$138,'ABP REC Spend'!$E85)*$C85,
IF(AND(L85&gt;0,(M$4-$F85)=(1+$B85)),((L85/$C85)-L85)/6,
(IF(AND((M$4-$F85)&lt;(7+$B85),(M$4-$F85)&gt;1),L85,0))))</f>
        <v>0</v>
      </c>
      <c r="N85" s="246">
        <f>IF(N$4=$F85+$B85,SUMIFS('ABP REC Calc'!K$75:K$138,'ABP REC Calc'!$C$75:$C$138,'ABP REC Spend'!$D85,'ABP REC Calc'!$B$75:$B$138,'ABP REC Spend'!$E85)*$C85,
IF(AND(M85&gt;0,(N$4-$F85)=(1+$B85)),((M85/$C85)-M85)/6,
(IF(AND((N$4-$F85)&lt;(7+$B85),(N$4-$F85)&gt;1),M85,0))))</f>
        <v>0</v>
      </c>
      <c r="O85" s="246">
        <f>IF(O$4=$F85+$B85,SUMIFS('ABP REC Calc'!L$75:L$138,'ABP REC Calc'!$C$75:$C$138,'ABP REC Spend'!$D85,'ABP REC Calc'!$B$75:$B$138,'ABP REC Spend'!$E85)*$C85,
IF(AND(N85&gt;0,(O$4-$F85)=(1+$B85)),((N85/$C85)-N85)/6,
(IF(AND((O$4-$F85)&lt;(7+$B85),(O$4-$F85)&gt;1),N85,0))))</f>
        <v>0</v>
      </c>
      <c r="P85" s="246">
        <f>IF(P$4=$F85+$B85,SUMIFS('ABP REC Calc'!M$75:M$138,'ABP REC Calc'!$C$75:$C$138,'ABP REC Spend'!$D85,'ABP REC Calc'!$B$75:$B$138,'ABP REC Spend'!$E85)*$C85,
IF(AND(O85&gt;0,(P$4-$F85)=(1+$B85)),((O85/$C85)-O85)/6,
(IF(AND((P$4-$F85)&lt;(7+$B85),(P$4-$F85)&gt;1),O85,0))))</f>
        <v>0</v>
      </c>
      <c r="Q85" s="246">
        <f>IF(Q$4=$F85+$B85,SUMIFS('ABP REC Calc'!N$75:N$138,'ABP REC Calc'!$C$75:$C$138,'ABP REC Spend'!$D85,'ABP REC Calc'!$B$75:$B$138,'ABP REC Spend'!$E85)*$C85,
IF(AND(P85&gt;0,(Q$4-$F85)=(1+$B85)),((P85/$C85)-P85)/6,
(IF(AND((Q$4-$F85)&lt;(7+$B85),(Q$4-$F85)&gt;1),P85,0))))</f>
        <v>0</v>
      </c>
      <c r="R85" s="246">
        <f>IF(R$4=$F85+$B85,SUMIFS('ABP REC Calc'!O$75:O$138,'ABP REC Calc'!$C$75:$C$138,'ABP REC Spend'!$D85,'ABP REC Calc'!$B$75:$B$138,'ABP REC Spend'!$E85)*$C85,
IF(AND(Q85&gt;0,(R$4-$F85)=(1+$B85)),((Q85/$C85)-Q85)/6,
(IF(AND((R$4-$F85)&lt;(7+$B85),(R$4-$F85)&gt;1),Q85,0))))</f>
        <v>0</v>
      </c>
      <c r="S85" s="246">
        <f>IF(S$4=$F85+$B85,SUMIFS('ABP REC Calc'!P$75:P$138,'ABP REC Calc'!$C$75:$C$138,'ABP REC Spend'!$D85,'ABP REC Calc'!$B$75:$B$138,'ABP REC Spend'!$E85)*$C85,
IF(AND(R85&gt;0,(S$4-$F85)=(1+$B85)),((R85/$C85)-R85)/6,
(IF(AND((S$4-$F85)&lt;(7+$B85),(S$4-$F85)&gt;1),R85,0))))</f>
        <v>0</v>
      </c>
      <c r="T85" s="246">
        <f>IF(T$4=$F85+$B85,SUMIFS('ABP REC Calc'!Q$75:Q$138,'ABP REC Calc'!$C$75:$C$138,'ABP REC Spend'!$D85,'ABP REC Calc'!$B$75:$B$138,'ABP REC Spend'!$E85)*$C85,
IF(AND(S85&gt;0,(T$4-$F85)=(1+$B85)),((S85/$C85)-S85)/6,
(IF(AND((T$4-$F85)&lt;(7+$B85),(T$4-$F85)&gt;1),S85,0))))</f>
        <v>0</v>
      </c>
      <c r="U85" s="246">
        <f>IF(U$4=$F85+$B85,SUMIFS('ABP REC Calc'!R$75:R$138,'ABP REC Calc'!$C$75:$C$138,'ABP REC Spend'!$D85,'ABP REC Calc'!$B$75:$B$138,'ABP REC Spend'!$E85)*$C85,
IF(AND(T85&gt;0,(U$4-$F85)=(1+$B85)),((T85/$C85)-T85)/6,
(IF(AND((U$4-$F85)&lt;(7+$B85),(U$4-$F85)&gt;1),T85,0))))</f>
        <v>0</v>
      </c>
      <c r="V85" s="246">
        <f>IF(V$4=$F85+$B85,SUMIFS('ABP REC Calc'!S$75:S$138,'ABP REC Calc'!$C$75:$C$138,'ABP REC Spend'!$D85,'ABP REC Calc'!$B$75:$B$138,'ABP REC Spend'!$E85)*$C85,
IF(AND(U85&gt;0,(V$4-$F85)=(1+$B85)),((U85/$C85)-U85)/6,
(IF(AND((V$4-$F85)&lt;(7+$B85),(V$4-$F85)&gt;1),U85,0))))</f>
        <v>4807964.3456611373</v>
      </c>
      <c r="W85" s="246">
        <f>IF(W$4=$F85+$B85,SUMIFS('ABP REC Calc'!T$75:T$138,'ABP REC Calc'!$C$75:$C$138,'ABP REC Spend'!$D85,'ABP REC Calc'!$B$75:$B$138,'ABP REC Spend'!$E85)*$C85,
IF(AND(V85&gt;0,(W$4-$F85)=(1+$B85)),((V85/$C85)-V85)/6,
(IF(AND((W$4-$F85)&lt;(7+$B85),(W$4-$F85)&gt;1),V85,0))))</f>
        <v>4540855.2153466297</v>
      </c>
      <c r="X85" s="246">
        <f>IF(X$4=$F85+$B85,SUMIFS('ABP REC Calc'!U$75:U$138,'ABP REC Calc'!$C$75:$C$138,'ABP REC Spend'!$D85,'ABP REC Calc'!$B$75:$B$138,'ABP REC Spend'!$E85)*$C85,
IF(AND(W85&gt;0,(X$4-$F85)=(1+$B85)),((W85/$C85)-W85)/6,
(IF(AND((X$4-$F85)&lt;(7+$B85),(X$4-$F85)&gt;1),W85,0))))</f>
        <v>4540855.2153466297</v>
      </c>
      <c r="Y85" s="246">
        <f>IF(Y$4=$F85+$B85,SUMIFS('ABP REC Calc'!V$75:V$138,'ABP REC Calc'!$C$75:$C$138,'ABP REC Spend'!$D85,'ABP REC Calc'!$B$75:$B$138,'ABP REC Spend'!$E85)*$C85,
IF(AND(X85&gt;0,(Y$4-$F85)=(1+$B85)),((X85/$C85)-X85)/6,
(IF(AND((Y$4-$F85)&lt;(7+$B85),(Y$4-$F85)&gt;1),X85,0))))</f>
        <v>4540855.2153466297</v>
      </c>
      <c r="Z85" s="246">
        <f>IF(Z$4=$F85+$B85,SUMIFS('ABP REC Calc'!W$75:W$138,'ABP REC Calc'!$C$75:$C$138,'ABP REC Spend'!$D85,'ABP REC Calc'!$B$75:$B$138,'ABP REC Spend'!$E85)*$C85,
IF(AND(Y85&gt;0,(Z$4-$F85)=(1+$B85)),((Y85/$C85)-Y85)/6,
(IF(AND((Z$4-$F85)&lt;(7+$B85),(Z$4-$F85)&gt;1),Y85,0))))</f>
        <v>4540855.2153466297</v>
      </c>
      <c r="AA85" s="246">
        <f>IF(AA$4=$F85+$B85,SUMIFS('ABP REC Calc'!X$75:X$138,'ABP REC Calc'!$C$75:$C$138,'ABP REC Spend'!$D85,'ABP REC Calc'!$B$75:$B$138,'ABP REC Spend'!$E85)*$C85,
IF(AND(Z85&gt;0,(AA$4-$F85)=(1+$B85)),((Z85/$C85)-Z85)/6,
(IF(AND((AA$4-$F85)&lt;(7+$B85),(AA$4-$F85)&gt;1),Z85,0))))</f>
        <v>4540855.2153466297</v>
      </c>
      <c r="AB85" s="246">
        <f>IF(AB$4=$F85+$B85,SUMIFS('ABP REC Calc'!Y$75:Y$138,'ABP REC Calc'!$C$75:$C$138,'ABP REC Spend'!$D85,'ABP REC Calc'!$B$75:$B$138,'ABP REC Spend'!$E85)*$C85,
IF(AND(AA85&gt;0,(AB$4-$F85)=(1+$B85)),((AA85/$C85)-AA85)/6,
(IF(AND((AB$4-$F85)&lt;(7+$B85),(AB$4-$F85)&gt;1),AA85,0))))</f>
        <v>4540855.2153466297</v>
      </c>
      <c r="AC85" s="246">
        <f>IF(AC$4=$F85+$B85,SUMIFS('ABP REC Calc'!Z$75:Z$138,'ABP REC Calc'!$C$75:$C$138,'ABP REC Spend'!$D85,'ABP REC Calc'!$B$75:$B$138,'ABP REC Spend'!$E85)*$C85,
IF(AND(AB85&gt;0,(AC$4-$F85)=(1+$B85)),((AB85/$C85)-AB85)/6,
(IF(AND((AC$4-$F85)&lt;(7+$B85),(AC$4-$F85)&gt;1),AB85,0))))</f>
        <v>0</v>
      </c>
      <c r="AD85" s="246">
        <f>IF(AD$4=$F85+$B85,SUMIFS('ABP REC Calc'!AA$75:AA$138,'ABP REC Calc'!$C$75:$C$138,'ABP REC Spend'!$D85,'ABP REC Calc'!$B$75:$B$138,'ABP REC Spend'!$E85)*$C85,
IF(AND(AC85&gt;0,(AD$4-$F85)=(1+$B85)),((AC85/$C85)-AC85)/6,
(IF(AND((AD$4-$F85)&lt;(7+$B85),(AD$4-$F85)&gt;1),AC85,0))))</f>
        <v>0</v>
      </c>
      <c r="AE85" s="246">
        <f>IF(AE$4=$F85+$B85,SUMIFS('ABP REC Calc'!AB$75:AB$138,'ABP REC Calc'!$C$75:$C$138,'ABP REC Spend'!$D85,'ABP REC Calc'!$B$75:$B$138,'ABP REC Spend'!$E85)*$C85,
IF(AND(AD85&gt;0,(AE$4-$F85)=(1+$B85)),((AD85/$C85)-AD85)/6,
(IF(AND((AE$4-$F85)&lt;(7+$B85),(AE$4-$F85)&gt;1),AD85,0))))</f>
        <v>0</v>
      </c>
      <c r="AF85" s="246">
        <f>IF(AF$4=$F85+$B85,SUMIFS('ABP REC Calc'!AC$75:AC$138,'ABP REC Calc'!$C$75:$C$138,'ABP REC Spend'!$D85,'ABP REC Calc'!$B$75:$B$138,'ABP REC Spend'!$E85)*$C85,
IF(AND(AE85&gt;0,(AF$4-$F85)=(1+$B85)),((AE85/$C85)-AE85)/6,
(IF(AND((AF$4-$F85)&lt;(7+$B85),(AF$4-$F85)&gt;1),AE85,0))))</f>
        <v>0</v>
      </c>
      <c r="AG85" s="246">
        <f>IF(AG$4=$F85+$B85,SUMIFS('ABP REC Calc'!#REF!,'ABP REC Calc'!$C$75:$C$138,'ABP REC Spend'!$D85,'ABP REC Calc'!$B$75:$B$138,'ABP REC Spend'!$E85)*$C85,
IF(AND(AF85&gt;0,(AG$4-$F85)=(1+$B85)),((AF85/$C85)-AF85)/6,
(IF(AND((AG$4-$F85)&lt;(7+$B85),(AG$4-$F85)&gt;1),AF85,0))))</f>
        <v>0</v>
      </c>
    </row>
    <row r="86" spans="2:33" ht="14.45" customHeight="1">
      <c r="B86" s="64">
        <v>1</v>
      </c>
      <c r="C86" s="64">
        <v>0.15</v>
      </c>
      <c r="D86" s="234" t="s">
        <v>207</v>
      </c>
      <c r="E86" s="231" t="s">
        <v>231</v>
      </c>
      <c r="F86" s="231">
        <f t="shared" si="4"/>
        <v>2037</v>
      </c>
      <c r="G86" s="231"/>
      <c r="H86" s="239" t="s">
        <v>35</v>
      </c>
      <c r="I86" s="247">
        <v>0</v>
      </c>
      <c r="J86" s="246">
        <f>IF(J$4=$F86+$B86,SUMIFS('ABP REC Calc'!G$75:G$138,'ABP REC Calc'!$C$75:$C$138,'ABP REC Spend'!$D86,'ABP REC Calc'!$B$75:$B$138,'ABP REC Spend'!$E86)*$C86,
IF(AND(I86&gt;0,(J$4-$F86)=(1+$B86)),((I86/$C86)-I86)/6,
(IF(AND((J$4-$F86)&lt;(7+$B86),(J$4-$F86)&gt;1),I86,0))))</f>
        <v>0</v>
      </c>
      <c r="K86" s="246">
        <f>IF(K$4=$F86+$B86,SUMIFS('ABP REC Calc'!H$75:H$138,'ABP REC Calc'!$C$75:$C$138,'ABP REC Spend'!$D86,'ABP REC Calc'!$B$75:$B$138,'ABP REC Spend'!$E86)*$C86,
IF(AND(J86&gt;0,(K$4-$F86)=(1+$B86)),((J86/$C86)-J86)/6,
(IF(AND((K$4-$F86)&lt;(7+$B86),(K$4-$F86)&gt;1),J86,0))))</f>
        <v>0</v>
      </c>
      <c r="L86" s="246">
        <f>IF(L$4=$F86+$B86,SUMIFS('ABP REC Calc'!I$75:I$138,'ABP REC Calc'!$C$75:$C$138,'ABP REC Spend'!$D86,'ABP REC Calc'!$B$75:$B$138,'ABP REC Spend'!$E86)*$C86,
IF(AND(K86&gt;0,(L$4-$F86)=(1+$B86)),((K86/$C86)-K86)/6,
(IF(AND((L$4-$F86)&lt;(7+$B86),(L$4-$F86)&gt;1),K86,0))))</f>
        <v>0</v>
      </c>
      <c r="M86" s="246">
        <f>IF(M$4=$F86+$B86,SUMIFS('ABP REC Calc'!J$75:J$138,'ABP REC Calc'!$C$75:$C$138,'ABP REC Spend'!$D86,'ABP REC Calc'!$B$75:$B$138,'ABP REC Spend'!$E86)*$C86,
IF(AND(L86&gt;0,(M$4-$F86)=(1+$B86)),((L86/$C86)-L86)/6,
(IF(AND((M$4-$F86)&lt;(7+$B86),(M$4-$F86)&gt;1),L86,0))))</f>
        <v>0</v>
      </c>
      <c r="N86" s="246">
        <f>IF(N$4=$F86+$B86,SUMIFS('ABP REC Calc'!K$75:K$138,'ABP REC Calc'!$C$75:$C$138,'ABP REC Spend'!$D86,'ABP REC Calc'!$B$75:$B$138,'ABP REC Spend'!$E86)*$C86,
IF(AND(M86&gt;0,(N$4-$F86)=(1+$B86)),((M86/$C86)-M86)/6,
(IF(AND((N$4-$F86)&lt;(7+$B86),(N$4-$F86)&gt;1),M86,0))))</f>
        <v>0</v>
      </c>
      <c r="O86" s="246">
        <f>IF(O$4=$F86+$B86,SUMIFS('ABP REC Calc'!L$75:L$138,'ABP REC Calc'!$C$75:$C$138,'ABP REC Spend'!$D86,'ABP REC Calc'!$B$75:$B$138,'ABP REC Spend'!$E86)*$C86,
IF(AND(N86&gt;0,(O$4-$F86)=(1+$B86)),((N86/$C86)-N86)/6,
(IF(AND((O$4-$F86)&lt;(7+$B86),(O$4-$F86)&gt;1),N86,0))))</f>
        <v>0</v>
      </c>
      <c r="P86" s="246">
        <f>IF(P$4=$F86+$B86,SUMIFS('ABP REC Calc'!M$75:M$138,'ABP REC Calc'!$C$75:$C$138,'ABP REC Spend'!$D86,'ABP REC Calc'!$B$75:$B$138,'ABP REC Spend'!$E86)*$C86,
IF(AND(O86&gt;0,(P$4-$F86)=(1+$B86)),((O86/$C86)-O86)/6,
(IF(AND((P$4-$F86)&lt;(7+$B86),(P$4-$F86)&gt;1),O86,0))))</f>
        <v>0</v>
      </c>
      <c r="Q86" s="246">
        <f>IF(Q$4=$F86+$B86,SUMIFS('ABP REC Calc'!N$75:N$138,'ABP REC Calc'!$C$75:$C$138,'ABP REC Spend'!$D86,'ABP REC Calc'!$B$75:$B$138,'ABP REC Spend'!$E86)*$C86,
IF(AND(P86&gt;0,(Q$4-$F86)=(1+$B86)),((P86/$C86)-P86)/6,
(IF(AND((Q$4-$F86)&lt;(7+$B86),(Q$4-$F86)&gt;1),P86,0))))</f>
        <v>0</v>
      </c>
      <c r="R86" s="246">
        <f>IF(R$4=$F86+$B86,SUMIFS('ABP REC Calc'!O$75:O$138,'ABP REC Calc'!$C$75:$C$138,'ABP REC Spend'!$D86,'ABP REC Calc'!$B$75:$B$138,'ABP REC Spend'!$E86)*$C86,
IF(AND(Q86&gt;0,(R$4-$F86)=(1+$B86)),((Q86/$C86)-Q86)/6,
(IF(AND((R$4-$F86)&lt;(7+$B86),(R$4-$F86)&gt;1),Q86,0))))</f>
        <v>0</v>
      </c>
      <c r="S86" s="246">
        <f>IF(S$4=$F86+$B86,SUMIFS('ABP REC Calc'!P$75:P$138,'ABP REC Calc'!$C$75:$C$138,'ABP REC Spend'!$D86,'ABP REC Calc'!$B$75:$B$138,'ABP REC Spend'!$E86)*$C86,
IF(AND(R86&gt;0,(S$4-$F86)=(1+$B86)),((R86/$C86)-R86)/6,
(IF(AND((S$4-$F86)&lt;(7+$B86),(S$4-$F86)&gt;1),R86,0))))</f>
        <v>0</v>
      </c>
      <c r="T86" s="246">
        <f>IF(T$4=$F86+$B86,SUMIFS('ABP REC Calc'!Q$75:Q$138,'ABP REC Calc'!$C$75:$C$138,'ABP REC Spend'!$D86,'ABP REC Calc'!$B$75:$B$138,'ABP REC Spend'!$E86)*$C86,
IF(AND(S86&gt;0,(T$4-$F86)=(1+$B86)),((S86/$C86)-S86)/6,
(IF(AND((T$4-$F86)&lt;(7+$B86),(T$4-$F86)&gt;1),S86,0))))</f>
        <v>0</v>
      </c>
      <c r="U86" s="246">
        <f>IF(U$4=$F86+$B86,SUMIFS('ABP REC Calc'!R$75:R$138,'ABP REC Calc'!$C$75:$C$138,'ABP REC Spend'!$D86,'ABP REC Calc'!$B$75:$B$138,'ABP REC Spend'!$E86)*$C86,
IF(AND(T86&gt;0,(U$4-$F86)=(1+$B86)),((T86/$C86)-T86)/6,
(IF(AND((U$4-$F86)&lt;(7+$B86),(U$4-$F86)&gt;1),T86,0))))</f>
        <v>0</v>
      </c>
      <c r="V86" s="246">
        <f>IF(V$4=$F86+$B86,SUMIFS('ABP REC Calc'!S$75:S$138,'ABP REC Calc'!$C$75:$C$138,'ABP REC Spend'!$D86,'ABP REC Calc'!$B$75:$B$138,'ABP REC Spend'!$E86)*$C86,
IF(AND(U86&gt;0,(V$4-$F86)=(1+$B86)),((U86/$C86)-U86)/6,
(IF(AND((V$4-$F86)&lt;(7+$B86),(V$4-$F86)&gt;1),U86,0))))</f>
        <v>0</v>
      </c>
      <c r="W86" s="246">
        <f>IF(W$4=$F86+$B86,SUMIFS('ABP REC Calc'!T$75:T$138,'ABP REC Calc'!$C$75:$C$138,'ABP REC Spend'!$D86,'ABP REC Calc'!$B$75:$B$138,'ABP REC Spend'!$E86)*$C86,
IF(AND(V86&gt;0,(W$4-$F86)=(1+$B86)),((V86/$C86)-V86)/6,
(IF(AND((W$4-$F86)&lt;(7+$B86),(W$4-$F86)&gt;1),V86,0))))</f>
        <v>4615645.7718346929</v>
      </c>
      <c r="X86" s="246">
        <f>IF(X$4=$F86+$B86,SUMIFS('ABP REC Calc'!U$75:U$138,'ABP REC Calc'!$C$75:$C$138,'ABP REC Spend'!$D86,'ABP REC Calc'!$B$75:$B$138,'ABP REC Spend'!$E86)*$C86,
IF(AND(W86&gt;0,(X$4-$F86)=(1+$B86)),((W86/$C86)-W86)/6,
(IF(AND((X$4-$F86)&lt;(7+$B86),(X$4-$F86)&gt;1),W86,0))))</f>
        <v>4359221.0067327656</v>
      </c>
      <c r="Y86" s="246">
        <f>IF(Y$4=$F86+$B86,SUMIFS('ABP REC Calc'!V$75:V$138,'ABP REC Calc'!$C$75:$C$138,'ABP REC Spend'!$D86,'ABP REC Calc'!$B$75:$B$138,'ABP REC Spend'!$E86)*$C86,
IF(AND(X86&gt;0,(Y$4-$F86)=(1+$B86)),((X86/$C86)-X86)/6,
(IF(AND((Y$4-$F86)&lt;(7+$B86),(Y$4-$F86)&gt;1),X86,0))))</f>
        <v>4359221.0067327656</v>
      </c>
      <c r="Z86" s="246">
        <f>IF(Z$4=$F86+$B86,SUMIFS('ABP REC Calc'!W$75:W$138,'ABP REC Calc'!$C$75:$C$138,'ABP REC Spend'!$D86,'ABP REC Calc'!$B$75:$B$138,'ABP REC Spend'!$E86)*$C86,
IF(AND(Y86&gt;0,(Z$4-$F86)=(1+$B86)),((Y86/$C86)-Y86)/6,
(IF(AND((Z$4-$F86)&lt;(7+$B86),(Z$4-$F86)&gt;1),Y86,0))))</f>
        <v>4359221.0067327656</v>
      </c>
      <c r="AA86" s="246">
        <f>IF(AA$4=$F86+$B86,SUMIFS('ABP REC Calc'!X$75:X$138,'ABP REC Calc'!$C$75:$C$138,'ABP REC Spend'!$D86,'ABP REC Calc'!$B$75:$B$138,'ABP REC Spend'!$E86)*$C86,
IF(AND(Z86&gt;0,(AA$4-$F86)=(1+$B86)),((Z86/$C86)-Z86)/6,
(IF(AND((AA$4-$F86)&lt;(7+$B86),(AA$4-$F86)&gt;1),Z86,0))))</f>
        <v>4359221.0067327656</v>
      </c>
      <c r="AB86" s="246">
        <f>IF(AB$4=$F86+$B86,SUMIFS('ABP REC Calc'!Y$75:Y$138,'ABP REC Calc'!$C$75:$C$138,'ABP REC Spend'!$D86,'ABP REC Calc'!$B$75:$B$138,'ABP REC Spend'!$E86)*$C86,
IF(AND(AA86&gt;0,(AB$4-$F86)=(1+$B86)),((AA86/$C86)-AA86)/6,
(IF(AND((AB$4-$F86)&lt;(7+$B86),(AB$4-$F86)&gt;1),AA86,0))))</f>
        <v>4359221.0067327656</v>
      </c>
      <c r="AC86" s="246">
        <f>IF(AC$4=$F86+$B86,SUMIFS('ABP REC Calc'!Z$75:Z$138,'ABP REC Calc'!$C$75:$C$138,'ABP REC Spend'!$D86,'ABP REC Calc'!$B$75:$B$138,'ABP REC Spend'!$E86)*$C86,
IF(AND(AB86&gt;0,(AC$4-$F86)=(1+$B86)),((AB86/$C86)-AB86)/6,
(IF(AND((AC$4-$F86)&lt;(7+$B86),(AC$4-$F86)&gt;1),AB86,0))))</f>
        <v>4359221.0067327656</v>
      </c>
      <c r="AD86" s="246">
        <f>IF(AD$4=$F86+$B86,SUMIFS('ABP REC Calc'!AA$75:AA$138,'ABP REC Calc'!$C$75:$C$138,'ABP REC Spend'!$D86,'ABP REC Calc'!$B$75:$B$138,'ABP REC Spend'!$E86)*$C86,
IF(AND(AC86&gt;0,(AD$4-$F86)=(1+$B86)),((AC86/$C86)-AC86)/6,
(IF(AND((AD$4-$F86)&lt;(7+$B86),(AD$4-$F86)&gt;1),AC86,0))))</f>
        <v>0</v>
      </c>
      <c r="AE86" s="246">
        <f>IF(AE$4=$F86+$B86,SUMIFS('ABP REC Calc'!AB$75:AB$138,'ABP REC Calc'!$C$75:$C$138,'ABP REC Spend'!$D86,'ABP REC Calc'!$B$75:$B$138,'ABP REC Spend'!$E86)*$C86,
IF(AND(AD86&gt;0,(AE$4-$F86)=(1+$B86)),((AD86/$C86)-AD86)/6,
(IF(AND((AE$4-$F86)&lt;(7+$B86),(AE$4-$F86)&gt;1),AD86,0))))</f>
        <v>0</v>
      </c>
      <c r="AF86" s="246">
        <f>IF(AF$4=$F86+$B86,SUMIFS('ABP REC Calc'!AC$75:AC$138,'ABP REC Calc'!$C$75:$C$138,'ABP REC Spend'!$D86,'ABP REC Calc'!$B$75:$B$138,'ABP REC Spend'!$E86)*$C86,
IF(AND(AE86&gt;0,(AF$4-$F86)=(1+$B86)),((AE86/$C86)-AE86)/6,
(IF(AND((AF$4-$F86)&lt;(7+$B86),(AF$4-$F86)&gt;1),AE86,0))))</f>
        <v>0</v>
      </c>
      <c r="AG86" s="246">
        <f>IF(AG$4=$F86+$B86,SUMIFS('ABP REC Calc'!#REF!,'ABP REC Calc'!$C$75:$C$138,'ABP REC Spend'!$D86,'ABP REC Calc'!$B$75:$B$138,'ABP REC Spend'!$E86)*$C86,
IF(AND(AF86&gt;0,(AG$4-$F86)=(1+$B86)),((AF86/$C86)-AF86)/6,
(IF(AND((AG$4-$F86)&lt;(7+$B86),(AG$4-$F86)&gt;1),AF86,0))))</f>
        <v>0</v>
      </c>
    </row>
    <row r="87" spans="2:33" ht="14.45" customHeight="1">
      <c r="B87" s="64">
        <v>1</v>
      </c>
      <c r="C87" s="64">
        <v>0.15</v>
      </c>
      <c r="D87" s="234" t="s">
        <v>207</v>
      </c>
      <c r="E87" s="231" t="s">
        <v>231</v>
      </c>
      <c r="F87" s="231">
        <f t="shared" si="4"/>
        <v>2038</v>
      </c>
      <c r="G87" s="231"/>
      <c r="H87" s="239" t="s">
        <v>36</v>
      </c>
      <c r="I87" s="247">
        <v>0</v>
      </c>
      <c r="J87" s="246">
        <f>IF(J$4=$F87+$B87,SUMIFS('ABP REC Calc'!G$75:G$138,'ABP REC Calc'!$C$75:$C$138,'ABP REC Spend'!$D87,'ABP REC Calc'!$B$75:$B$138,'ABP REC Spend'!$E87)*$C87,
IF(AND(I87&gt;0,(J$4-$F87)=(1+$B87)),((I87/$C87)-I87)/6,
(IF(AND((J$4-$F87)&lt;(7+$B87),(J$4-$F87)&gt;1),I87,0))))</f>
        <v>0</v>
      </c>
      <c r="K87" s="246">
        <f>IF(K$4=$F87+$B87,SUMIFS('ABP REC Calc'!H$75:H$138,'ABP REC Calc'!$C$75:$C$138,'ABP REC Spend'!$D87,'ABP REC Calc'!$B$75:$B$138,'ABP REC Spend'!$E87)*$C87,
IF(AND(J87&gt;0,(K$4-$F87)=(1+$B87)),((J87/$C87)-J87)/6,
(IF(AND((K$4-$F87)&lt;(7+$B87),(K$4-$F87)&gt;1),J87,0))))</f>
        <v>0</v>
      </c>
      <c r="L87" s="246">
        <f>IF(L$4=$F87+$B87,SUMIFS('ABP REC Calc'!I$75:I$138,'ABP REC Calc'!$C$75:$C$138,'ABP REC Spend'!$D87,'ABP REC Calc'!$B$75:$B$138,'ABP REC Spend'!$E87)*$C87,
IF(AND(K87&gt;0,(L$4-$F87)=(1+$B87)),((K87/$C87)-K87)/6,
(IF(AND((L$4-$F87)&lt;(7+$B87),(L$4-$F87)&gt;1),K87,0))))</f>
        <v>0</v>
      </c>
      <c r="M87" s="246">
        <f>IF(M$4=$F87+$B87,SUMIFS('ABP REC Calc'!J$75:J$138,'ABP REC Calc'!$C$75:$C$138,'ABP REC Spend'!$D87,'ABP REC Calc'!$B$75:$B$138,'ABP REC Spend'!$E87)*$C87,
IF(AND(L87&gt;0,(M$4-$F87)=(1+$B87)),((L87/$C87)-L87)/6,
(IF(AND((M$4-$F87)&lt;(7+$B87),(M$4-$F87)&gt;1),L87,0))))</f>
        <v>0</v>
      </c>
      <c r="N87" s="246">
        <f>IF(N$4=$F87+$B87,SUMIFS('ABP REC Calc'!K$75:K$138,'ABP REC Calc'!$C$75:$C$138,'ABP REC Spend'!$D87,'ABP REC Calc'!$B$75:$B$138,'ABP REC Spend'!$E87)*$C87,
IF(AND(M87&gt;0,(N$4-$F87)=(1+$B87)),((M87/$C87)-M87)/6,
(IF(AND((N$4-$F87)&lt;(7+$B87),(N$4-$F87)&gt;1),M87,0))))</f>
        <v>0</v>
      </c>
      <c r="O87" s="246">
        <f>IF(O$4=$F87+$B87,SUMIFS('ABP REC Calc'!L$75:L$138,'ABP REC Calc'!$C$75:$C$138,'ABP REC Spend'!$D87,'ABP REC Calc'!$B$75:$B$138,'ABP REC Spend'!$E87)*$C87,
IF(AND(N87&gt;0,(O$4-$F87)=(1+$B87)),((N87/$C87)-N87)/6,
(IF(AND((O$4-$F87)&lt;(7+$B87),(O$4-$F87)&gt;1),N87,0))))</f>
        <v>0</v>
      </c>
      <c r="P87" s="246">
        <f>IF(P$4=$F87+$B87,SUMIFS('ABP REC Calc'!M$75:M$138,'ABP REC Calc'!$C$75:$C$138,'ABP REC Spend'!$D87,'ABP REC Calc'!$B$75:$B$138,'ABP REC Spend'!$E87)*$C87,
IF(AND(O87&gt;0,(P$4-$F87)=(1+$B87)),((O87/$C87)-O87)/6,
(IF(AND((P$4-$F87)&lt;(7+$B87),(P$4-$F87)&gt;1),O87,0))))</f>
        <v>0</v>
      </c>
      <c r="Q87" s="246">
        <f>IF(Q$4=$F87+$B87,SUMIFS('ABP REC Calc'!N$75:N$138,'ABP REC Calc'!$C$75:$C$138,'ABP REC Spend'!$D87,'ABP REC Calc'!$B$75:$B$138,'ABP REC Spend'!$E87)*$C87,
IF(AND(P87&gt;0,(Q$4-$F87)=(1+$B87)),((P87/$C87)-P87)/6,
(IF(AND((Q$4-$F87)&lt;(7+$B87),(Q$4-$F87)&gt;1),P87,0))))</f>
        <v>0</v>
      </c>
      <c r="R87" s="246">
        <f>IF(R$4=$F87+$B87,SUMIFS('ABP REC Calc'!O$75:O$138,'ABP REC Calc'!$C$75:$C$138,'ABP REC Spend'!$D87,'ABP REC Calc'!$B$75:$B$138,'ABP REC Spend'!$E87)*$C87,
IF(AND(Q87&gt;0,(R$4-$F87)=(1+$B87)),((Q87/$C87)-Q87)/6,
(IF(AND((R$4-$F87)&lt;(7+$B87),(R$4-$F87)&gt;1),Q87,0))))</f>
        <v>0</v>
      </c>
      <c r="S87" s="246">
        <f>IF(S$4=$F87+$B87,SUMIFS('ABP REC Calc'!P$75:P$138,'ABP REC Calc'!$C$75:$C$138,'ABP REC Spend'!$D87,'ABP REC Calc'!$B$75:$B$138,'ABP REC Spend'!$E87)*$C87,
IF(AND(R87&gt;0,(S$4-$F87)=(1+$B87)),((R87/$C87)-R87)/6,
(IF(AND((S$4-$F87)&lt;(7+$B87),(S$4-$F87)&gt;1),R87,0))))</f>
        <v>0</v>
      </c>
      <c r="T87" s="246">
        <f>IF(T$4=$F87+$B87,SUMIFS('ABP REC Calc'!Q$75:Q$138,'ABP REC Calc'!$C$75:$C$138,'ABP REC Spend'!$D87,'ABP REC Calc'!$B$75:$B$138,'ABP REC Spend'!$E87)*$C87,
IF(AND(S87&gt;0,(T$4-$F87)=(1+$B87)),((S87/$C87)-S87)/6,
(IF(AND((T$4-$F87)&lt;(7+$B87),(T$4-$F87)&gt;1),S87,0))))</f>
        <v>0</v>
      </c>
      <c r="U87" s="246">
        <f>IF(U$4=$F87+$B87,SUMIFS('ABP REC Calc'!R$75:R$138,'ABP REC Calc'!$C$75:$C$138,'ABP REC Spend'!$D87,'ABP REC Calc'!$B$75:$B$138,'ABP REC Spend'!$E87)*$C87,
IF(AND(T87&gt;0,(U$4-$F87)=(1+$B87)),((T87/$C87)-T87)/6,
(IF(AND((U$4-$F87)&lt;(7+$B87),(U$4-$F87)&gt;1),T87,0))))</f>
        <v>0</v>
      </c>
      <c r="V87" s="246">
        <f>IF(V$4=$F87+$B87,SUMIFS('ABP REC Calc'!S$75:S$138,'ABP REC Calc'!$C$75:$C$138,'ABP REC Spend'!$D87,'ABP REC Calc'!$B$75:$B$138,'ABP REC Spend'!$E87)*$C87,
IF(AND(U87&gt;0,(V$4-$F87)=(1+$B87)),((U87/$C87)-U87)/6,
(IF(AND((V$4-$F87)&lt;(7+$B87),(V$4-$F87)&gt;1),U87,0))))</f>
        <v>0</v>
      </c>
      <c r="W87" s="246">
        <f>IF(W$4=$F87+$B87,SUMIFS('ABP REC Calc'!T$75:T$138,'ABP REC Calc'!$C$75:$C$138,'ABP REC Spend'!$D87,'ABP REC Calc'!$B$75:$B$138,'ABP REC Spend'!$E87)*$C87,
IF(AND(V87&gt;0,(W$4-$F87)=(1+$B87)),((V87/$C87)-V87)/6,
(IF(AND((W$4-$F87)&lt;(7+$B87),(W$4-$F87)&gt;1),V87,0))))</f>
        <v>0</v>
      </c>
      <c r="X87" s="246">
        <f>IF(X$4=$F87+$B87,SUMIFS('ABP REC Calc'!U$75:U$138,'ABP REC Calc'!$C$75:$C$138,'ABP REC Spend'!$D87,'ABP REC Calc'!$B$75:$B$138,'ABP REC Spend'!$E87)*$C87,
IF(AND(W87&gt;0,(X$4-$F87)=(1+$B87)),((W87/$C87)-W87)/6,
(IF(AND((X$4-$F87)&lt;(7+$B87),(X$4-$F87)&gt;1),W87,0))))</f>
        <v>4431019.9409613041</v>
      </c>
      <c r="Y87" s="246">
        <f>IF(Y$4=$F87+$B87,SUMIFS('ABP REC Calc'!V$75:V$138,'ABP REC Calc'!$C$75:$C$138,'ABP REC Spend'!$D87,'ABP REC Calc'!$B$75:$B$138,'ABP REC Spend'!$E87)*$C87,
IF(AND(X87&gt;0,(Y$4-$F87)=(1+$B87)),((X87/$C87)-X87)/6,
(IF(AND((Y$4-$F87)&lt;(7+$B87),(Y$4-$F87)&gt;1),X87,0))))</f>
        <v>4184852.1664634538</v>
      </c>
      <c r="Z87" s="246">
        <f>IF(Z$4=$F87+$B87,SUMIFS('ABP REC Calc'!W$75:W$138,'ABP REC Calc'!$C$75:$C$138,'ABP REC Spend'!$D87,'ABP REC Calc'!$B$75:$B$138,'ABP REC Spend'!$E87)*$C87,
IF(AND(Y87&gt;0,(Z$4-$F87)=(1+$B87)),((Y87/$C87)-Y87)/6,
(IF(AND((Z$4-$F87)&lt;(7+$B87),(Z$4-$F87)&gt;1),Y87,0))))</f>
        <v>4184852.1664634538</v>
      </c>
      <c r="AA87" s="246">
        <f>IF(AA$4=$F87+$B87,SUMIFS('ABP REC Calc'!X$75:X$138,'ABP REC Calc'!$C$75:$C$138,'ABP REC Spend'!$D87,'ABP REC Calc'!$B$75:$B$138,'ABP REC Spend'!$E87)*$C87,
IF(AND(Z87&gt;0,(AA$4-$F87)=(1+$B87)),((Z87/$C87)-Z87)/6,
(IF(AND((AA$4-$F87)&lt;(7+$B87),(AA$4-$F87)&gt;1),Z87,0))))</f>
        <v>4184852.1664634538</v>
      </c>
      <c r="AB87" s="246">
        <f>IF(AB$4=$F87+$B87,SUMIFS('ABP REC Calc'!Y$75:Y$138,'ABP REC Calc'!$C$75:$C$138,'ABP REC Spend'!$D87,'ABP REC Calc'!$B$75:$B$138,'ABP REC Spend'!$E87)*$C87,
IF(AND(AA87&gt;0,(AB$4-$F87)=(1+$B87)),((AA87/$C87)-AA87)/6,
(IF(AND((AB$4-$F87)&lt;(7+$B87),(AB$4-$F87)&gt;1),AA87,0))))</f>
        <v>4184852.1664634538</v>
      </c>
      <c r="AC87" s="246">
        <f>IF(AC$4=$F87+$B87,SUMIFS('ABP REC Calc'!Z$75:Z$138,'ABP REC Calc'!$C$75:$C$138,'ABP REC Spend'!$D87,'ABP REC Calc'!$B$75:$B$138,'ABP REC Spend'!$E87)*$C87,
IF(AND(AB87&gt;0,(AC$4-$F87)=(1+$B87)),((AB87/$C87)-AB87)/6,
(IF(AND((AC$4-$F87)&lt;(7+$B87),(AC$4-$F87)&gt;1),AB87,0))))</f>
        <v>4184852.1664634538</v>
      </c>
      <c r="AD87" s="246">
        <f>IF(AD$4=$F87+$B87,SUMIFS('ABP REC Calc'!AA$75:AA$138,'ABP REC Calc'!$C$75:$C$138,'ABP REC Spend'!$D87,'ABP REC Calc'!$B$75:$B$138,'ABP REC Spend'!$E87)*$C87,
IF(AND(AC87&gt;0,(AD$4-$F87)=(1+$B87)),((AC87/$C87)-AC87)/6,
(IF(AND((AD$4-$F87)&lt;(7+$B87),(AD$4-$F87)&gt;1),AC87,0))))</f>
        <v>4184852.1664634538</v>
      </c>
      <c r="AE87" s="246">
        <f>IF(AE$4=$F87+$B87,SUMIFS('ABP REC Calc'!AB$75:AB$138,'ABP REC Calc'!$C$75:$C$138,'ABP REC Spend'!$D87,'ABP REC Calc'!$B$75:$B$138,'ABP REC Spend'!$E87)*$C87,
IF(AND(AD87&gt;0,(AE$4-$F87)=(1+$B87)),((AD87/$C87)-AD87)/6,
(IF(AND((AE$4-$F87)&lt;(7+$B87),(AE$4-$F87)&gt;1),AD87,0))))</f>
        <v>0</v>
      </c>
      <c r="AF87" s="246">
        <f>IF(AF$4=$F87+$B87,SUMIFS('ABP REC Calc'!AC$75:AC$138,'ABP REC Calc'!$C$75:$C$138,'ABP REC Spend'!$D87,'ABP REC Calc'!$B$75:$B$138,'ABP REC Spend'!$E87)*$C87,
IF(AND(AE87&gt;0,(AF$4-$F87)=(1+$B87)),((AE87/$C87)-AE87)/6,
(IF(AND((AF$4-$F87)&lt;(7+$B87),(AF$4-$F87)&gt;1),AE87,0))))</f>
        <v>0</v>
      </c>
      <c r="AG87" s="246">
        <f>IF(AG$4=$F87+$B87,SUMIFS('ABP REC Calc'!#REF!,'ABP REC Calc'!$C$75:$C$138,'ABP REC Spend'!$D87,'ABP REC Calc'!$B$75:$B$138,'ABP REC Spend'!$E87)*$C87,
IF(AND(AF87&gt;0,(AG$4-$F87)=(1+$B87)),((AF87/$C87)-AF87)/6,
(IF(AND((AG$4-$F87)&lt;(7+$B87),(AG$4-$F87)&gt;1),AF87,0))))</f>
        <v>0</v>
      </c>
    </row>
    <row r="88" spans="2:33" ht="14.45" customHeight="1">
      <c r="B88" s="64">
        <v>1</v>
      </c>
      <c r="C88" s="64">
        <v>0.15</v>
      </c>
      <c r="D88" s="234" t="s">
        <v>207</v>
      </c>
      <c r="E88" s="231" t="s">
        <v>231</v>
      </c>
      <c r="F88" s="231">
        <f t="shared" si="4"/>
        <v>2039</v>
      </c>
      <c r="G88" s="231"/>
      <c r="H88" s="239" t="s">
        <v>37</v>
      </c>
      <c r="I88" s="247">
        <v>0</v>
      </c>
      <c r="J88" s="246">
        <f>IF(J$4=$F88+$B88,SUMIFS('ABP REC Calc'!G$75:G$138,'ABP REC Calc'!$C$75:$C$138,'ABP REC Spend'!$D88,'ABP REC Calc'!$B$75:$B$138,'ABP REC Spend'!$E88)*$C88,
IF(AND(I88&gt;0,(J$4-$F88)=(1+$B88)),((I88/$C88)-I88)/6,
(IF(AND((J$4-$F88)&lt;(7+$B88),(J$4-$F88)&gt;1),I88,0))))</f>
        <v>0</v>
      </c>
      <c r="K88" s="246">
        <f>IF(K$4=$F88+$B88,SUMIFS('ABP REC Calc'!H$75:H$138,'ABP REC Calc'!$C$75:$C$138,'ABP REC Spend'!$D88,'ABP REC Calc'!$B$75:$B$138,'ABP REC Spend'!$E88)*$C88,
IF(AND(J88&gt;0,(K$4-$F88)=(1+$B88)),((J88/$C88)-J88)/6,
(IF(AND((K$4-$F88)&lt;(7+$B88),(K$4-$F88)&gt;1),J88,0))))</f>
        <v>0</v>
      </c>
      <c r="L88" s="246">
        <f>IF(L$4=$F88+$B88,SUMIFS('ABP REC Calc'!I$75:I$138,'ABP REC Calc'!$C$75:$C$138,'ABP REC Spend'!$D88,'ABP REC Calc'!$B$75:$B$138,'ABP REC Spend'!$E88)*$C88,
IF(AND(K88&gt;0,(L$4-$F88)=(1+$B88)),((K88/$C88)-K88)/6,
(IF(AND((L$4-$F88)&lt;(7+$B88),(L$4-$F88)&gt;1),K88,0))))</f>
        <v>0</v>
      </c>
      <c r="M88" s="246">
        <f>IF(M$4=$F88+$B88,SUMIFS('ABP REC Calc'!J$75:J$138,'ABP REC Calc'!$C$75:$C$138,'ABP REC Spend'!$D88,'ABP REC Calc'!$B$75:$B$138,'ABP REC Spend'!$E88)*$C88,
IF(AND(L88&gt;0,(M$4-$F88)=(1+$B88)),((L88/$C88)-L88)/6,
(IF(AND((M$4-$F88)&lt;(7+$B88),(M$4-$F88)&gt;1),L88,0))))</f>
        <v>0</v>
      </c>
      <c r="N88" s="246">
        <f>IF(N$4=$F88+$B88,SUMIFS('ABP REC Calc'!K$75:K$138,'ABP REC Calc'!$C$75:$C$138,'ABP REC Spend'!$D88,'ABP REC Calc'!$B$75:$B$138,'ABP REC Spend'!$E88)*$C88,
IF(AND(M88&gt;0,(N$4-$F88)=(1+$B88)),((M88/$C88)-M88)/6,
(IF(AND((N$4-$F88)&lt;(7+$B88),(N$4-$F88)&gt;1),M88,0))))</f>
        <v>0</v>
      </c>
      <c r="O88" s="246">
        <f>IF(O$4=$F88+$B88,SUMIFS('ABP REC Calc'!L$75:L$138,'ABP REC Calc'!$C$75:$C$138,'ABP REC Spend'!$D88,'ABP REC Calc'!$B$75:$B$138,'ABP REC Spend'!$E88)*$C88,
IF(AND(N88&gt;0,(O$4-$F88)=(1+$B88)),((N88/$C88)-N88)/6,
(IF(AND((O$4-$F88)&lt;(7+$B88),(O$4-$F88)&gt;1),N88,0))))</f>
        <v>0</v>
      </c>
      <c r="P88" s="246">
        <f>IF(P$4=$F88+$B88,SUMIFS('ABP REC Calc'!M$75:M$138,'ABP REC Calc'!$C$75:$C$138,'ABP REC Spend'!$D88,'ABP REC Calc'!$B$75:$B$138,'ABP REC Spend'!$E88)*$C88,
IF(AND(O88&gt;0,(P$4-$F88)=(1+$B88)),((O88/$C88)-O88)/6,
(IF(AND((P$4-$F88)&lt;(7+$B88),(P$4-$F88)&gt;1),O88,0))))</f>
        <v>0</v>
      </c>
      <c r="Q88" s="246">
        <f>IF(Q$4=$F88+$B88,SUMIFS('ABP REC Calc'!N$75:N$138,'ABP REC Calc'!$C$75:$C$138,'ABP REC Spend'!$D88,'ABP REC Calc'!$B$75:$B$138,'ABP REC Spend'!$E88)*$C88,
IF(AND(P88&gt;0,(Q$4-$F88)=(1+$B88)),((P88/$C88)-P88)/6,
(IF(AND((Q$4-$F88)&lt;(7+$B88),(Q$4-$F88)&gt;1),P88,0))))</f>
        <v>0</v>
      </c>
      <c r="R88" s="246">
        <f>IF(R$4=$F88+$B88,SUMIFS('ABP REC Calc'!O$75:O$138,'ABP REC Calc'!$C$75:$C$138,'ABP REC Spend'!$D88,'ABP REC Calc'!$B$75:$B$138,'ABP REC Spend'!$E88)*$C88,
IF(AND(Q88&gt;0,(R$4-$F88)=(1+$B88)),((Q88/$C88)-Q88)/6,
(IF(AND((R$4-$F88)&lt;(7+$B88),(R$4-$F88)&gt;1),Q88,0))))</f>
        <v>0</v>
      </c>
      <c r="S88" s="246">
        <f>IF(S$4=$F88+$B88,SUMIFS('ABP REC Calc'!P$75:P$138,'ABP REC Calc'!$C$75:$C$138,'ABP REC Spend'!$D88,'ABP REC Calc'!$B$75:$B$138,'ABP REC Spend'!$E88)*$C88,
IF(AND(R88&gt;0,(S$4-$F88)=(1+$B88)),((R88/$C88)-R88)/6,
(IF(AND((S$4-$F88)&lt;(7+$B88),(S$4-$F88)&gt;1),R88,0))))</f>
        <v>0</v>
      </c>
      <c r="T88" s="246">
        <f>IF(T$4=$F88+$B88,SUMIFS('ABP REC Calc'!Q$75:Q$138,'ABP REC Calc'!$C$75:$C$138,'ABP REC Spend'!$D88,'ABP REC Calc'!$B$75:$B$138,'ABP REC Spend'!$E88)*$C88,
IF(AND(S88&gt;0,(T$4-$F88)=(1+$B88)),((S88/$C88)-S88)/6,
(IF(AND((T$4-$F88)&lt;(7+$B88),(T$4-$F88)&gt;1),S88,0))))</f>
        <v>0</v>
      </c>
      <c r="U88" s="246">
        <f>IF(U$4=$F88+$B88,SUMIFS('ABP REC Calc'!R$75:R$138,'ABP REC Calc'!$C$75:$C$138,'ABP REC Spend'!$D88,'ABP REC Calc'!$B$75:$B$138,'ABP REC Spend'!$E88)*$C88,
IF(AND(T88&gt;0,(U$4-$F88)=(1+$B88)),((T88/$C88)-T88)/6,
(IF(AND((U$4-$F88)&lt;(7+$B88),(U$4-$F88)&gt;1),T88,0))))</f>
        <v>0</v>
      </c>
      <c r="V88" s="246">
        <f>IF(V$4=$F88+$B88,SUMIFS('ABP REC Calc'!S$75:S$138,'ABP REC Calc'!$C$75:$C$138,'ABP REC Spend'!$D88,'ABP REC Calc'!$B$75:$B$138,'ABP REC Spend'!$E88)*$C88,
IF(AND(U88&gt;0,(V$4-$F88)=(1+$B88)),((U88/$C88)-U88)/6,
(IF(AND((V$4-$F88)&lt;(7+$B88),(V$4-$F88)&gt;1),U88,0))))</f>
        <v>0</v>
      </c>
      <c r="W88" s="246">
        <f>IF(W$4=$F88+$B88,SUMIFS('ABP REC Calc'!T$75:T$138,'ABP REC Calc'!$C$75:$C$138,'ABP REC Spend'!$D88,'ABP REC Calc'!$B$75:$B$138,'ABP REC Spend'!$E88)*$C88,
IF(AND(V88&gt;0,(W$4-$F88)=(1+$B88)),((V88/$C88)-V88)/6,
(IF(AND((W$4-$F88)&lt;(7+$B88),(W$4-$F88)&gt;1),V88,0))))</f>
        <v>0</v>
      </c>
      <c r="X88" s="246">
        <f>IF(X$4=$F88+$B88,SUMIFS('ABP REC Calc'!U$75:U$138,'ABP REC Calc'!$C$75:$C$138,'ABP REC Spend'!$D88,'ABP REC Calc'!$B$75:$B$138,'ABP REC Spend'!$E88)*$C88,
IF(AND(W88&gt;0,(X$4-$F88)=(1+$B88)),((W88/$C88)-W88)/6,
(IF(AND((X$4-$F88)&lt;(7+$B88),(X$4-$F88)&gt;1),W88,0))))</f>
        <v>0</v>
      </c>
      <c r="Y88" s="246">
        <f>IF(Y$4=$F88+$B88,SUMIFS('ABP REC Calc'!V$75:V$138,'ABP REC Calc'!$C$75:$C$138,'ABP REC Spend'!$D88,'ABP REC Calc'!$B$75:$B$138,'ABP REC Spend'!$E88)*$C88,
IF(AND(X88&gt;0,(Y$4-$F88)=(1+$B88)),((X88/$C88)-X88)/6,
(IF(AND((Y$4-$F88)&lt;(7+$B88),(Y$4-$F88)&gt;1),X88,0))))</f>
        <v>4253779.1433228524</v>
      </c>
      <c r="Z88" s="246">
        <f>IF(Z$4=$F88+$B88,SUMIFS('ABP REC Calc'!W$75:W$138,'ABP REC Calc'!$C$75:$C$138,'ABP REC Spend'!$D88,'ABP REC Calc'!$B$75:$B$138,'ABP REC Spend'!$E88)*$C88,
IF(AND(Y88&gt;0,(Z$4-$F88)=(1+$B88)),((Y88/$C88)-Y88)/6,
(IF(AND((Z$4-$F88)&lt;(7+$B88),(Z$4-$F88)&gt;1),Y88,0))))</f>
        <v>4017458.0798049164</v>
      </c>
      <c r="AA88" s="246">
        <f>IF(AA$4=$F88+$B88,SUMIFS('ABP REC Calc'!X$75:X$138,'ABP REC Calc'!$C$75:$C$138,'ABP REC Spend'!$D88,'ABP REC Calc'!$B$75:$B$138,'ABP REC Spend'!$E88)*$C88,
IF(AND(Z88&gt;0,(AA$4-$F88)=(1+$B88)),((Z88/$C88)-Z88)/6,
(IF(AND((AA$4-$F88)&lt;(7+$B88),(AA$4-$F88)&gt;1),Z88,0))))</f>
        <v>4017458.0798049164</v>
      </c>
      <c r="AB88" s="246">
        <f>IF(AB$4=$F88+$B88,SUMIFS('ABP REC Calc'!Y$75:Y$138,'ABP REC Calc'!$C$75:$C$138,'ABP REC Spend'!$D88,'ABP REC Calc'!$B$75:$B$138,'ABP REC Spend'!$E88)*$C88,
IF(AND(AA88&gt;0,(AB$4-$F88)=(1+$B88)),((AA88/$C88)-AA88)/6,
(IF(AND((AB$4-$F88)&lt;(7+$B88),(AB$4-$F88)&gt;1),AA88,0))))</f>
        <v>4017458.0798049164</v>
      </c>
      <c r="AC88" s="246">
        <f>IF(AC$4=$F88+$B88,SUMIFS('ABP REC Calc'!Z$75:Z$138,'ABP REC Calc'!$C$75:$C$138,'ABP REC Spend'!$D88,'ABP REC Calc'!$B$75:$B$138,'ABP REC Spend'!$E88)*$C88,
IF(AND(AB88&gt;0,(AC$4-$F88)=(1+$B88)),((AB88/$C88)-AB88)/6,
(IF(AND((AC$4-$F88)&lt;(7+$B88),(AC$4-$F88)&gt;1),AB88,0))))</f>
        <v>4017458.0798049164</v>
      </c>
      <c r="AD88" s="246">
        <f>IF(AD$4=$F88+$B88,SUMIFS('ABP REC Calc'!AA$75:AA$138,'ABP REC Calc'!$C$75:$C$138,'ABP REC Spend'!$D88,'ABP REC Calc'!$B$75:$B$138,'ABP REC Spend'!$E88)*$C88,
IF(AND(AC88&gt;0,(AD$4-$F88)=(1+$B88)),((AC88/$C88)-AC88)/6,
(IF(AND((AD$4-$F88)&lt;(7+$B88),(AD$4-$F88)&gt;1),AC88,0))))</f>
        <v>4017458.0798049164</v>
      </c>
      <c r="AE88" s="246">
        <f>IF(AE$4=$F88+$B88,SUMIFS('ABP REC Calc'!AB$75:AB$138,'ABP REC Calc'!$C$75:$C$138,'ABP REC Spend'!$D88,'ABP REC Calc'!$B$75:$B$138,'ABP REC Spend'!$E88)*$C88,
IF(AND(AD88&gt;0,(AE$4-$F88)=(1+$B88)),((AD88/$C88)-AD88)/6,
(IF(AND((AE$4-$F88)&lt;(7+$B88),(AE$4-$F88)&gt;1),AD88,0))))</f>
        <v>4017458.0798049164</v>
      </c>
      <c r="AF88" s="246">
        <f>IF(AF$4=$F88+$B88,SUMIFS('ABP REC Calc'!AC$75:AC$138,'ABP REC Calc'!$C$75:$C$138,'ABP REC Spend'!$D88,'ABP REC Calc'!$B$75:$B$138,'ABP REC Spend'!$E88)*$C88,
IF(AND(AE88&gt;0,(AF$4-$F88)=(1+$B88)),((AE88/$C88)-AE88)/6,
(IF(AND((AF$4-$F88)&lt;(7+$B88),(AF$4-$F88)&gt;1),AE88,0))))</f>
        <v>0</v>
      </c>
      <c r="AG88" s="246">
        <f>IF(AG$4=$F88+$B88,SUMIFS('ABP REC Calc'!#REF!,'ABP REC Calc'!$C$75:$C$138,'ABP REC Spend'!$D88,'ABP REC Calc'!$B$75:$B$138,'ABP REC Spend'!$E88)*$C88,
IF(AND(AF88&gt;0,(AG$4-$F88)=(1+$B88)),((AF88/$C88)-AF88)/6,
(IF(AND((AG$4-$F88)&lt;(7+$B88),(AG$4-$F88)&gt;1),AF88,0))))</f>
        <v>0</v>
      </c>
    </row>
    <row r="89" spans="2:33" ht="14.45" customHeight="1">
      <c r="B89" s="64">
        <v>1</v>
      </c>
      <c r="C89" s="64">
        <v>0.15</v>
      </c>
      <c r="D89" s="234" t="s">
        <v>207</v>
      </c>
      <c r="E89" s="231" t="s">
        <v>231</v>
      </c>
      <c r="F89" s="231">
        <f t="shared" si="4"/>
        <v>2040</v>
      </c>
      <c r="G89" s="231"/>
      <c r="H89" s="239" t="s">
        <v>38</v>
      </c>
      <c r="I89" s="247">
        <v>0</v>
      </c>
      <c r="J89" s="246">
        <f>IF(J$4=$F89+$B89,SUMIFS('ABP REC Calc'!G$75:G$138,'ABP REC Calc'!$C$75:$C$138,'ABP REC Spend'!$D89,'ABP REC Calc'!$B$75:$B$138,'ABP REC Spend'!$E89)*$C89,
IF(AND(I89&gt;0,(J$4-$F89)=(1+$B89)),((I89/$C89)-I89)/6,
(IF(AND((J$4-$F89)&lt;(7+$B89),(J$4-$F89)&gt;1),I89,0))))</f>
        <v>0</v>
      </c>
      <c r="K89" s="246">
        <f>IF(K$4=$F89+$B89,SUMIFS('ABP REC Calc'!H$75:H$138,'ABP REC Calc'!$C$75:$C$138,'ABP REC Spend'!$D89,'ABP REC Calc'!$B$75:$B$138,'ABP REC Spend'!$E89)*$C89,
IF(AND(J89&gt;0,(K$4-$F89)=(1+$B89)),((J89/$C89)-J89)/6,
(IF(AND((K$4-$F89)&lt;(7+$B89),(K$4-$F89)&gt;1),J89,0))))</f>
        <v>0</v>
      </c>
      <c r="L89" s="246">
        <f>IF(L$4=$F89+$B89,SUMIFS('ABP REC Calc'!I$75:I$138,'ABP REC Calc'!$C$75:$C$138,'ABP REC Spend'!$D89,'ABP REC Calc'!$B$75:$B$138,'ABP REC Spend'!$E89)*$C89,
IF(AND(K89&gt;0,(L$4-$F89)=(1+$B89)),((K89/$C89)-K89)/6,
(IF(AND((L$4-$F89)&lt;(7+$B89),(L$4-$F89)&gt;1),K89,0))))</f>
        <v>0</v>
      </c>
      <c r="M89" s="246">
        <f>IF(M$4=$F89+$B89,SUMIFS('ABP REC Calc'!J$75:J$138,'ABP REC Calc'!$C$75:$C$138,'ABP REC Spend'!$D89,'ABP REC Calc'!$B$75:$B$138,'ABP REC Spend'!$E89)*$C89,
IF(AND(L89&gt;0,(M$4-$F89)=(1+$B89)),((L89/$C89)-L89)/6,
(IF(AND((M$4-$F89)&lt;(7+$B89),(M$4-$F89)&gt;1),L89,0))))</f>
        <v>0</v>
      </c>
      <c r="N89" s="246">
        <f>IF(N$4=$F89+$B89,SUMIFS('ABP REC Calc'!K$75:K$138,'ABP REC Calc'!$C$75:$C$138,'ABP REC Spend'!$D89,'ABP REC Calc'!$B$75:$B$138,'ABP REC Spend'!$E89)*$C89,
IF(AND(M89&gt;0,(N$4-$F89)=(1+$B89)),((M89/$C89)-M89)/6,
(IF(AND((N$4-$F89)&lt;(7+$B89),(N$4-$F89)&gt;1),M89,0))))</f>
        <v>0</v>
      </c>
      <c r="O89" s="246">
        <f>IF(O$4=$F89+$B89,SUMIFS('ABP REC Calc'!L$75:L$138,'ABP REC Calc'!$C$75:$C$138,'ABP REC Spend'!$D89,'ABP REC Calc'!$B$75:$B$138,'ABP REC Spend'!$E89)*$C89,
IF(AND(N89&gt;0,(O$4-$F89)=(1+$B89)),((N89/$C89)-N89)/6,
(IF(AND((O$4-$F89)&lt;(7+$B89),(O$4-$F89)&gt;1),N89,0))))</f>
        <v>0</v>
      </c>
      <c r="P89" s="246">
        <f>IF(P$4=$F89+$B89,SUMIFS('ABP REC Calc'!M$75:M$138,'ABP REC Calc'!$C$75:$C$138,'ABP REC Spend'!$D89,'ABP REC Calc'!$B$75:$B$138,'ABP REC Spend'!$E89)*$C89,
IF(AND(O89&gt;0,(P$4-$F89)=(1+$B89)),((O89/$C89)-O89)/6,
(IF(AND((P$4-$F89)&lt;(7+$B89),(P$4-$F89)&gt;1),O89,0))))</f>
        <v>0</v>
      </c>
      <c r="Q89" s="246">
        <f>IF(Q$4=$F89+$B89,SUMIFS('ABP REC Calc'!N$75:N$138,'ABP REC Calc'!$C$75:$C$138,'ABP REC Spend'!$D89,'ABP REC Calc'!$B$75:$B$138,'ABP REC Spend'!$E89)*$C89,
IF(AND(P89&gt;0,(Q$4-$F89)=(1+$B89)),((P89/$C89)-P89)/6,
(IF(AND((Q$4-$F89)&lt;(7+$B89),(Q$4-$F89)&gt;1),P89,0))))</f>
        <v>0</v>
      </c>
      <c r="R89" s="246">
        <f>IF(R$4=$F89+$B89,SUMIFS('ABP REC Calc'!O$75:O$138,'ABP REC Calc'!$C$75:$C$138,'ABP REC Spend'!$D89,'ABP REC Calc'!$B$75:$B$138,'ABP REC Spend'!$E89)*$C89,
IF(AND(Q89&gt;0,(R$4-$F89)=(1+$B89)),((Q89/$C89)-Q89)/6,
(IF(AND((R$4-$F89)&lt;(7+$B89),(R$4-$F89)&gt;1),Q89,0))))</f>
        <v>0</v>
      </c>
      <c r="S89" s="246">
        <f>IF(S$4=$F89+$B89,SUMIFS('ABP REC Calc'!P$75:P$138,'ABP REC Calc'!$C$75:$C$138,'ABP REC Spend'!$D89,'ABP REC Calc'!$B$75:$B$138,'ABP REC Spend'!$E89)*$C89,
IF(AND(R89&gt;0,(S$4-$F89)=(1+$B89)),((R89/$C89)-R89)/6,
(IF(AND((S$4-$F89)&lt;(7+$B89),(S$4-$F89)&gt;1),R89,0))))</f>
        <v>0</v>
      </c>
      <c r="T89" s="246">
        <f>IF(T$4=$F89+$B89,SUMIFS('ABP REC Calc'!Q$75:Q$138,'ABP REC Calc'!$C$75:$C$138,'ABP REC Spend'!$D89,'ABP REC Calc'!$B$75:$B$138,'ABP REC Spend'!$E89)*$C89,
IF(AND(S89&gt;0,(T$4-$F89)=(1+$B89)),((S89/$C89)-S89)/6,
(IF(AND((T$4-$F89)&lt;(7+$B89),(T$4-$F89)&gt;1),S89,0))))</f>
        <v>0</v>
      </c>
      <c r="U89" s="246">
        <f>IF(U$4=$F89+$B89,SUMIFS('ABP REC Calc'!R$75:R$138,'ABP REC Calc'!$C$75:$C$138,'ABP REC Spend'!$D89,'ABP REC Calc'!$B$75:$B$138,'ABP REC Spend'!$E89)*$C89,
IF(AND(T89&gt;0,(U$4-$F89)=(1+$B89)),((T89/$C89)-T89)/6,
(IF(AND((U$4-$F89)&lt;(7+$B89),(U$4-$F89)&gt;1),T89,0))))</f>
        <v>0</v>
      </c>
      <c r="V89" s="246">
        <f>IF(V$4=$F89+$B89,SUMIFS('ABP REC Calc'!S$75:S$138,'ABP REC Calc'!$C$75:$C$138,'ABP REC Spend'!$D89,'ABP REC Calc'!$B$75:$B$138,'ABP REC Spend'!$E89)*$C89,
IF(AND(U89&gt;0,(V$4-$F89)=(1+$B89)),((U89/$C89)-U89)/6,
(IF(AND((V$4-$F89)&lt;(7+$B89),(V$4-$F89)&gt;1),U89,0))))</f>
        <v>0</v>
      </c>
      <c r="W89" s="246">
        <f>IF(W$4=$F89+$B89,SUMIFS('ABP REC Calc'!T$75:T$138,'ABP REC Calc'!$C$75:$C$138,'ABP REC Spend'!$D89,'ABP REC Calc'!$B$75:$B$138,'ABP REC Spend'!$E89)*$C89,
IF(AND(V89&gt;0,(W$4-$F89)=(1+$B89)),((V89/$C89)-V89)/6,
(IF(AND((W$4-$F89)&lt;(7+$B89),(W$4-$F89)&gt;1),V89,0))))</f>
        <v>0</v>
      </c>
      <c r="X89" s="246">
        <f>IF(X$4=$F89+$B89,SUMIFS('ABP REC Calc'!U$75:U$138,'ABP REC Calc'!$C$75:$C$138,'ABP REC Spend'!$D89,'ABP REC Calc'!$B$75:$B$138,'ABP REC Spend'!$E89)*$C89,
IF(AND(W89&gt;0,(X$4-$F89)=(1+$B89)),((W89/$C89)-W89)/6,
(IF(AND((X$4-$F89)&lt;(7+$B89),(X$4-$F89)&gt;1),W89,0))))</f>
        <v>0</v>
      </c>
      <c r="Y89" s="246">
        <f>IF(Y$4=$F89+$B89,SUMIFS('ABP REC Calc'!V$75:V$138,'ABP REC Calc'!$C$75:$C$138,'ABP REC Spend'!$D89,'ABP REC Calc'!$B$75:$B$138,'ABP REC Spend'!$E89)*$C89,
IF(AND(X89&gt;0,(Y$4-$F89)=(1+$B89)),((X89/$C89)-X89)/6,
(IF(AND((Y$4-$F89)&lt;(7+$B89),(Y$4-$F89)&gt;1),X89,0))))</f>
        <v>0</v>
      </c>
      <c r="Z89" s="246">
        <f>IF(Z$4=$F89+$B89,SUMIFS('ABP REC Calc'!W$75:W$138,'ABP REC Calc'!$C$75:$C$138,'ABP REC Spend'!$D89,'ABP REC Calc'!$B$75:$B$138,'ABP REC Spend'!$E89)*$C89,
IF(AND(Y89&gt;0,(Z$4-$F89)=(1+$B89)),((Y89/$C89)-Y89)/6,
(IF(AND((Z$4-$F89)&lt;(7+$B89),(Z$4-$F89)&gt;1),Y89,0))))</f>
        <v>4083627.9775899379</v>
      </c>
      <c r="AA89" s="246">
        <f>IF(AA$4=$F89+$B89,SUMIFS('ABP REC Calc'!X$75:X$138,'ABP REC Calc'!$C$75:$C$138,'ABP REC Spend'!$D89,'ABP REC Calc'!$B$75:$B$138,'ABP REC Spend'!$E89)*$C89,
IF(AND(Z89&gt;0,(AA$4-$F89)=(1+$B89)),((Z89/$C89)-Z89)/6,
(IF(AND((AA$4-$F89)&lt;(7+$B89),(AA$4-$F89)&gt;1),Z89,0))))</f>
        <v>3856759.7566127195</v>
      </c>
      <c r="AB89" s="246">
        <f>IF(AB$4=$F89+$B89,SUMIFS('ABP REC Calc'!Y$75:Y$138,'ABP REC Calc'!$C$75:$C$138,'ABP REC Spend'!$D89,'ABP REC Calc'!$B$75:$B$138,'ABP REC Spend'!$E89)*$C89,
IF(AND(AA89&gt;0,(AB$4-$F89)=(1+$B89)),((AA89/$C89)-AA89)/6,
(IF(AND((AB$4-$F89)&lt;(7+$B89),(AB$4-$F89)&gt;1),AA89,0))))</f>
        <v>3856759.7566127195</v>
      </c>
      <c r="AC89" s="246">
        <f>IF(AC$4=$F89+$B89,SUMIFS('ABP REC Calc'!Z$75:Z$138,'ABP REC Calc'!$C$75:$C$138,'ABP REC Spend'!$D89,'ABP REC Calc'!$B$75:$B$138,'ABP REC Spend'!$E89)*$C89,
IF(AND(AB89&gt;0,(AC$4-$F89)=(1+$B89)),((AB89/$C89)-AB89)/6,
(IF(AND((AC$4-$F89)&lt;(7+$B89),(AC$4-$F89)&gt;1),AB89,0))))</f>
        <v>3856759.7566127195</v>
      </c>
      <c r="AD89" s="246">
        <f>IF(AD$4=$F89+$B89,SUMIFS('ABP REC Calc'!AA$75:AA$138,'ABP REC Calc'!$C$75:$C$138,'ABP REC Spend'!$D89,'ABP REC Calc'!$B$75:$B$138,'ABP REC Spend'!$E89)*$C89,
IF(AND(AC89&gt;0,(AD$4-$F89)=(1+$B89)),((AC89/$C89)-AC89)/6,
(IF(AND((AD$4-$F89)&lt;(7+$B89),(AD$4-$F89)&gt;1),AC89,0))))</f>
        <v>3856759.7566127195</v>
      </c>
      <c r="AE89" s="246">
        <f>IF(AE$4=$F89+$B89,SUMIFS('ABP REC Calc'!AB$75:AB$138,'ABP REC Calc'!$C$75:$C$138,'ABP REC Spend'!$D89,'ABP REC Calc'!$B$75:$B$138,'ABP REC Spend'!$E89)*$C89,
IF(AND(AD89&gt;0,(AE$4-$F89)=(1+$B89)),((AD89/$C89)-AD89)/6,
(IF(AND((AE$4-$F89)&lt;(7+$B89),(AE$4-$F89)&gt;1),AD89,0))))</f>
        <v>3856759.7566127195</v>
      </c>
      <c r="AF89" s="246">
        <f>IF(AF$4=$F89+$B89,SUMIFS('ABP REC Calc'!AC$75:AC$138,'ABP REC Calc'!$C$75:$C$138,'ABP REC Spend'!$D89,'ABP REC Calc'!$B$75:$B$138,'ABP REC Spend'!$E89)*$C89,
IF(AND(AE89&gt;0,(AF$4-$F89)=(1+$B89)),((AE89/$C89)-AE89)/6,
(IF(AND((AF$4-$F89)&lt;(7+$B89),(AF$4-$F89)&gt;1),AE89,0))))</f>
        <v>3856759.7566127195</v>
      </c>
      <c r="AG89" s="246">
        <f>IF(AG$4=$F89+$B89,SUMIFS('ABP REC Calc'!#REF!,'ABP REC Calc'!$C$75:$C$138,'ABP REC Spend'!$D89,'ABP REC Calc'!$B$75:$B$138,'ABP REC Spend'!$E89)*$C89,
IF(AND(AF89&gt;0,(AG$4-$F89)=(1+$B89)),((AF89/$C89)-AF89)/6,
(IF(AND((AG$4-$F89)&lt;(7+$B89),(AG$4-$F89)&gt;1),AF89,0))))</f>
        <v>0</v>
      </c>
    </row>
    <row r="90" spans="2:33" ht="14.45" customHeight="1">
      <c r="B90" s="64">
        <v>1</v>
      </c>
      <c r="C90" s="64">
        <v>0.15</v>
      </c>
      <c r="D90" s="234" t="s">
        <v>207</v>
      </c>
      <c r="E90" s="231" t="s">
        <v>231</v>
      </c>
      <c r="F90" s="231">
        <f t="shared" si="4"/>
        <v>2041</v>
      </c>
      <c r="G90" s="231"/>
      <c r="H90" s="239" t="s">
        <v>39</v>
      </c>
      <c r="I90" s="247">
        <v>0</v>
      </c>
      <c r="J90" s="246">
        <f>IF(J$4=$F90+$B90,SUMIFS('ABP REC Calc'!G$75:G$138,'ABP REC Calc'!$C$75:$C$138,'ABP REC Spend'!$D90,'ABP REC Calc'!$B$75:$B$138,'ABP REC Spend'!$E90)*$C90,
IF(AND(I90&gt;0,(J$4-$F90)=(1+$B90)),((I90/$C90)-I90)/6,
(IF(AND((J$4-$F90)&lt;(7+$B90),(J$4-$F90)&gt;1),I90,0))))</f>
        <v>0</v>
      </c>
      <c r="K90" s="246">
        <f>IF(K$4=$F90+$B90,SUMIFS('ABP REC Calc'!H$75:H$138,'ABP REC Calc'!$C$75:$C$138,'ABP REC Spend'!$D90,'ABP REC Calc'!$B$75:$B$138,'ABP REC Spend'!$E90)*$C90,
IF(AND(J90&gt;0,(K$4-$F90)=(1+$B90)),((J90/$C90)-J90)/6,
(IF(AND((K$4-$F90)&lt;(7+$B90),(K$4-$F90)&gt;1),J90,0))))</f>
        <v>0</v>
      </c>
      <c r="L90" s="246">
        <f>IF(L$4=$F90+$B90,SUMIFS('ABP REC Calc'!I$75:I$138,'ABP REC Calc'!$C$75:$C$138,'ABP REC Spend'!$D90,'ABP REC Calc'!$B$75:$B$138,'ABP REC Spend'!$E90)*$C90,
IF(AND(K90&gt;0,(L$4-$F90)=(1+$B90)),((K90/$C90)-K90)/6,
(IF(AND((L$4-$F90)&lt;(7+$B90),(L$4-$F90)&gt;1),K90,0))))</f>
        <v>0</v>
      </c>
      <c r="M90" s="246">
        <f>IF(M$4=$F90+$B90,SUMIFS('ABP REC Calc'!J$75:J$138,'ABP REC Calc'!$C$75:$C$138,'ABP REC Spend'!$D90,'ABP REC Calc'!$B$75:$B$138,'ABP REC Spend'!$E90)*$C90,
IF(AND(L90&gt;0,(M$4-$F90)=(1+$B90)),((L90/$C90)-L90)/6,
(IF(AND((M$4-$F90)&lt;(7+$B90),(M$4-$F90)&gt;1),L90,0))))</f>
        <v>0</v>
      </c>
      <c r="N90" s="246">
        <f>IF(N$4=$F90+$B90,SUMIFS('ABP REC Calc'!K$75:K$138,'ABP REC Calc'!$C$75:$C$138,'ABP REC Spend'!$D90,'ABP REC Calc'!$B$75:$B$138,'ABP REC Spend'!$E90)*$C90,
IF(AND(M90&gt;0,(N$4-$F90)=(1+$B90)),((M90/$C90)-M90)/6,
(IF(AND((N$4-$F90)&lt;(7+$B90),(N$4-$F90)&gt;1),M90,0))))</f>
        <v>0</v>
      </c>
      <c r="O90" s="246">
        <f>IF(O$4=$F90+$B90,SUMIFS('ABP REC Calc'!L$75:L$138,'ABP REC Calc'!$C$75:$C$138,'ABP REC Spend'!$D90,'ABP REC Calc'!$B$75:$B$138,'ABP REC Spend'!$E90)*$C90,
IF(AND(N90&gt;0,(O$4-$F90)=(1+$B90)),((N90/$C90)-N90)/6,
(IF(AND((O$4-$F90)&lt;(7+$B90),(O$4-$F90)&gt;1),N90,0))))</f>
        <v>0</v>
      </c>
      <c r="P90" s="246">
        <f>IF(P$4=$F90+$B90,SUMIFS('ABP REC Calc'!M$75:M$138,'ABP REC Calc'!$C$75:$C$138,'ABP REC Spend'!$D90,'ABP REC Calc'!$B$75:$B$138,'ABP REC Spend'!$E90)*$C90,
IF(AND(O90&gt;0,(P$4-$F90)=(1+$B90)),((O90/$C90)-O90)/6,
(IF(AND((P$4-$F90)&lt;(7+$B90),(P$4-$F90)&gt;1),O90,0))))</f>
        <v>0</v>
      </c>
      <c r="Q90" s="246">
        <f>IF(Q$4=$F90+$B90,SUMIFS('ABP REC Calc'!N$75:N$138,'ABP REC Calc'!$C$75:$C$138,'ABP REC Spend'!$D90,'ABP REC Calc'!$B$75:$B$138,'ABP REC Spend'!$E90)*$C90,
IF(AND(P90&gt;0,(Q$4-$F90)=(1+$B90)),((P90/$C90)-P90)/6,
(IF(AND((Q$4-$F90)&lt;(7+$B90),(Q$4-$F90)&gt;1),P90,0))))</f>
        <v>0</v>
      </c>
      <c r="R90" s="246">
        <f>IF(R$4=$F90+$B90,SUMIFS('ABP REC Calc'!O$75:O$138,'ABP REC Calc'!$C$75:$C$138,'ABP REC Spend'!$D90,'ABP REC Calc'!$B$75:$B$138,'ABP REC Spend'!$E90)*$C90,
IF(AND(Q90&gt;0,(R$4-$F90)=(1+$B90)),((Q90/$C90)-Q90)/6,
(IF(AND((R$4-$F90)&lt;(7+$B90),(R$4-$F90)&gt;1),Q90,0))))</f>
        <v>0</v>
      </c>
      <c r="S90" s="246">
        <f>IF(S$4=$F90+$B90,SUMIFS('ABP REC Calc'!P$75:P$138,'ABP REC Calc'!$C$75:$C$138,'ABP REC Spend'!$D90,'ABP REC Calc'!$B$75:$B$138,'ABP REC Spend'!$E90)*$C90,
IF(AND(R90&gt;0,(S$4-$F90)=(1+$B90)),((R90/$C90)-R90)/6,
(IF(AND((S$4-$F90)&lt;(7+$B90),(S$4-$F90)&gt;1),R90,0))))</f>
        <v>0</v>
      </c>
      <c r="T90" s="246">
        <f>IF(T$4=$F90+$B90,SUMIFS('ABP REC Calc'!Q$75:Q$138,'ABP REC Calc'!$C$75:$C$138,'ABP REC Spend'!$D90,'ABP REC Calc'!$B$75:$B$138,'ABP REC Spend'!$E90)*$C90,
IF(AND(S90&gt;0,(T$4-$F90)=(1+$B90)),((S90/$C90)-S90)/6,
(IF(AND((T$4-$F90)&lt;(7+$B90),(T$4-$F90)&gt;1),S90,0))))</f>
        <v>0</v>
      </c>
      <c r="U90" s="246">
        <f>IF(U$4=$F90+$B90,SUMIFS('ABP REC Calc'!R$75:R$138,'ABP REC Calc'!$C$75:$C$138,'ABP REC Spend'!$D90,'ABP REC Calc'!$B$75:$B$138,'ABP REC Spend'!$E90)*$C90,
IF(AND(T90&gt;0,(U$4-$F90)=(1+$B90)),((T90/$C90)-T90)/6,
(IF(AND((U$4-$F90)&lt;(7+$B90),(U$4-$F90)&gt;1),T90,0))))</f>
        <v>0</v>
      </c>
      <c r="V90" s="246">
        <f>IF(V$4=$F90+$B90,SUMIFS('ABP REC Calc'!S$75:S$138,'ABP REC Calc'!$C$75:$C$138,'ABP REC Spend'!$D90,'ABP REC Calc'!$B$75:$B$138,'ABP REC Spend'!$E90)*$C90,
IF(AND(U90&gt;0,(V$4-$F90)=(1+$B90)),((U90/$C90)-U90)/6,
(IF(AND((V$4-$F90)&lt;(7+$B90),(V$4-$F90)&gt;1),U90,0))))</f>
        <v>0</v>
      </c>
      <c r="W90" s="246">
        <f>IF(W$4=$F90+$B90,SUMIFS('ABP REC Calc'!T$75:T$138,'ABP REC Calc'!$C$75:$C$138,'ABP REC Spend'!$D90,'ABP REC Calc'!$B$75:$B$138,'ABP REC Spend'!$E90)*$C90,
IF(AND(V90&gt;0,(W$4-$F90)=(1+$B90)),((V90/$C90)-V90)/6,
(IF(AND((W$4-$F90)&lt;(7+$B90),(W$4-$F90)&gt;1),V90,0))))</f>
        <v>0</v>
      </c>
      <c r="X90" s="246">
        <f>IF(X$4=$F90+$B90,SUMIFS('ABP REC Calc'!U$75:U$138,'ABP REC Calc'!$C$75:$C$138,'ABP REC Spend'!$D90,'ABP REC Calc'!$B$75:$B$138,'ABP REC Spend'!$E90)*$C90,
IF(AND(W90&gt;0,(X$4-$F90)=(1+$B90)),((W90/$C90)-W90)/6,
(IF(AND((X$4-$F90)&lt;(7+$B90),(X$4-$F90)&gt;1),W90,0))))</f>
        <v>0</v>
      </c>
      <c r="Y90" s="246">
        <f>IF(Y$4=$F90+$B90,SUMIFS('ABP REC Calc'!V$75:V$138,'ABP REC Calc'!$C$75:$C$138,'ABP REC Spend'!$D90,'ABP REC Calc'!$B$75:$B$138,'ABP REC Spend'!$E90)*$C90,
IF(AND(X90&gt;0,(Y$4-$F90)=(1+$B90)),((X90/$C90)-X90)/6,
(IF(AND((Y$4-$F90)&lt;(7+$B90),(Y$4-$F90)&gt;1),X90,0))))</f>
        <v>0</v>
      </c>
      <c r="Z90" s="246">
        <f>IF(Z$4=$F90+$B90,SUMIFS('ABP REC Calc'!W$75:W$138,'ABP REC Calc'!$C$75:$C$138,'ABP REC Spend'!$D90,'ABP REC Calc'!$B$75:$B$138,'ABP REC Spend'!$E90)*$C90,
IF(AND(Y90&gt;0,(Z$4-$F90)=(1+$B90)),((Y90/$C90)-Y90)/6,
(IF(AND((Z$4-$F90)&lt;(7+$B90),(Z$4-$F90)&gt;1),Y90,0))))</f>
        <v>0</v>
      </c>
      <c r="AA90" s="246">
        <f>IF(AA$4=$F90+$B90,SUMIFS('ABP REC Calc'!X$75:X$138,'ABP REC Calc'!$C$75:$C$138,'ABP REC Spend'!$D90,'ABP REC Calc'!$B$75:$B$138,'ABP REC Spend'!$E90)*$C90,
IF(AND(Z90&gt;0,(AA$4-$F90)=(1+$B90)),((Z90/$C90)-Z90)/6,
(IF(AND((AA$4-$F90)&lt;(7+$B90),(AA$4-$F90)&gt;1),Z90,0))))</f>
        <v>3920282.8584863404</v>
      </c>
      <c r="AB90" s="246">
        <f>IF(AB$4=$F90+$B90,SUMIFS('ABP REC Calc'!Y$75:Y$138,'ABP REC Calc'!$C$75:$C$138,'ABP REC Spend'!$D90,'ABP REC Calc'!$B$75:$B$138,'ABP REC Spend'!$E90)*$C90,
IF(AND(AA90&gt;0,(AB$4-$F90)=(1+$B90)),((AA90/$C90)-AA90)/6,
(IF(AND((AB$4-$F90)&lt;(7+$B90),(AB$4-$F90)&gt;1),AA90,0))))</f>
        <v>3702489.3663482107</v>
      </c>
      <c r="AC90" s="246">
        <f>IF(AC$4=$F90+$B90,SUMIFS('ABP REC Calc'!Z$75:Z$138,'ABP REC Calc'!$C$75:$C$138,'ABP REC Spend'!$D90,'ABP REC Calc'!$B$75:$B$138,'ABP REC Spend'!$E90)*$C90,
IF(AND(AB90&gt;0,(AC$4-$F90)=(1+$B90)),((AB90/$C90)-AB90)/6,
(IF(AND((AC$4-$F90)&lt;(7+$B90),(AC$4-$F90)&gt;1),AB90,0))))</f>
        <v>3702489.3663482107</v>
      </c>
      <c r="AD90" s="246">
        <f>IF(AD$4=$F90+$B90,SUMIFS('ABP REC Calc'!AA$75:AA$138,'ABP REC Calc'!$C$75:$C$138,'ABP REC Spend'!$D90,'ABP REC Calc'!$B$75:$B$138,'ABP REC Spend'!$E90)*$C90,
IF(AND(AC90&gt;0,(AD$4-$F90)=(1+$B90)),((AC90/$C90)-AC90)/6,
(IF(AND((AD$4-$F90)&lt;(7+$B90),(AD$4-$F90)&gt;1),AC90,0))))</f>
        <v>3702489.3663482107</v>
      </c>
      <c r="AE90" s="246">
        <f>IF(AE$4=$F90+$B90,SUMIFS('ABP REC Calc'!AB$75:AB$138,'ABP REC Calc'!$C$75:$C$138,'ABP REC Spend'!$D90,'ABP REC Calc'!$B$75:$B$138,'ABP REC Spend'!$E90)*$C90,
IF(AND(AD90&gt;0,(AE$4-$F90)=(1+$B90)),((AD90/$C90)-AD90)/6,
(IF(AND((AE$4-$F90)&lt;(7+$B90),(AE$4-$F90)&gt;1),AD90,0))))</f>
        <v>3702489.3663482107</v>
      </c>
      <c r="AF90" s="246">
        <f>IF(AF$4=$F90+$B90,SUMIFS('ABP REC Calc'!AC$75:AC$138,'ABP REC Calc'!$C$75:$C$138,'ABP REC Spend'!$D90,'ABP REC Calc'!$B$75:$B$138,'ABP REC Spend'!$E90)*$C90,
IF(AND(AE90&gt;0,(AF$4-$F90)=(1+$B90)),((AE90/$C90)-AE90)/6,
(IF(AND((AF$4-$F90)&lt;(7+$B90),(AF$4-$F90)&gt;1),AE90,0))))</f>
        <v>3702489.3663482107</v>
      </c>
      <c r="AG90" s="246">
        <f>IF(AG$4=$F90+$B90,SUMIFS('ABP REC Calc'!#REF!,'ABP REC Calc'!$C$75:$C$138,'ABP REC Spend'!$D90,'ABP REC Calc'!$B$75:$B$138,'ABP REC Spend'!$E90)*$C90,
IF(AND(AF90&gt;0,(AG$4-$F90)=(1+$B90)),((AF90/$C90)-AF90)/6,
(IF(AND((AG$4-$F90)&lt;(7+$B90),(AG$4-$F90)&gt;1),AF90,0))))</f>
        <v>3702489.3663482107</v>
      </c>
    </row>
    <row r="91" spans="2:33" ht="14.45" customHeight="1">
      <c r="B91" s="64">
        <v>1</v>
      </c>
      <c r="C91" s="64">
        <v>0.15</v>
      </c>
      <c r="D91" s="234" t="s">
        <v>207</v>
      </c>
      <c r="E91" s="231" t="s">
        <v>231</v>
      </c>
      <c r="F91" s="231">
        <f t="shared" si="4"/>
        <v>2042</v>
      </c>
      <c r="G91" s="231"/>
      <c r="H91" s="239" t="s">
        <v>40</v>
      </c>
      <c r="I91" s="247">
        <v>0</v>
      </c>
      <c r="J91" s="246">
        <f>IF(J$4=$F91+$B91,SUMIFS('ABP REC Calc'!G$75:G$138,'ABP REC Calc'!$C$75:$C$138,'ABP REC Spend'!$D91,'ABP REC Calc'!$B$75:$B$138,'ABP REC Spend'!$E91)*$C91,
IF(AND(I91&gt;0,(J$4-$F91)=(1+$B91)),((I91/$C91)-I91)/6,
(IF(AND((J$4-$F91)&lt;(7+$B91),(J$4-$F91)&gt;1),I91,0))))</f>
        <v>0</v>
      </c>
      <c r="K91" s="246">
        <f>IF(K$4=$F91+$B91,SUMIFS('ABP REC Calc'!H$75:H$138,'ABP REC Calc'!$C$75:$C$138,'ABP REC Spend'!$D91,'ABP REC Calc'!$B$75:$B$138,'ABP REC Spend'!$E91)*$C91,
IF(AND(J91&gt;0,(K$4-$F91)=(1+$B91)),((J91/$C91)-J91)/6,
(IF(AND((K$4-$F91)&lt;(7+$B91),(K$4-$F91)&gt;1),J91,0))))</f>
        <v>0</v>
      </c>
      <c r="L91" s="246">
        <f>IF(L$4=$F91+$B91,SUMIFS('ABP REC Calc'!I$75:I$138,'ABP REC Calc'!$C$75:$C$138,'ABP REC Spend'!$D91,'ABP REC Calc'!$B$75:$B$138,'ABP REC Spend'!$E91)*$C91,
IF(AND(K91&gt;0,(L$4-$F91)=(1+$B91)),((K91/$C91)-K91)/6,
(IF(AND((L$4-$F91)&lt;(7+$B91),(L$4-$F91)&gt;1),K91,0))))</f>
        <v>0</v>
      </c>
      <c r="M91" s="246">
        <f>IF(M$4=$F91+$B91,SUMIFS('ABP REC Calc'!J$75:J$138,'ABP REC Calc'!$C$75:$C$138,'ABP REC Spend'!$D91,'ABP REC Calc'!$B$75:$B$138,'ABP REC Spend'!$E91)*$C91,
IF(AND(L91&gt;0,(M$4-$F91)=(1+$B91)),((L91/$C91)-L91)/6,
(IF(AND((M$4-$F91)&lt;(7+$B91),(M$4-$F91)&gt;1),L91,0))))</f>
        <v>0</v>
      </c>
      <c r="N91" s="246">
        <f>IF(N$4=$F91+$B91,SUMIFS('ABP REC Calc'!K$75:K$138,'ABP REC Calc'!$C$75:$C$138,'ABP REC Spend'!$D91,'ABP REC Calc'!$B$75:$B$138,'ABP REC Spend'!$E91)*$C91,
IF(AND(M91&gt;0,(N$4-$F91)=(1+$B91)),((M91/$C91)-M91)/6,
(IF(AND((N$4-$F91)&lt;(7+$B91),(N$4-$F91)&gt;1),M91,0))))</f>
        <v>0</v>
      </c>
      <c r="O91" s="246">
        <f>IF(O$4=$F91+$B91,SUMIFS('ABP REC Calc'!L$75:L$138,'ABP REC Calc'!$C$75:$C$138,'ABP REC Spend'!$D91,'ABP REC Calc'!$B$75:$B$138,'ABP REC Spend'!$E91)*$C91,
IF(AND(N91&gt;0,(O$4-$F91)=(1+$B91)),((N91/$C91)-N91)/6,
(IF(AND((O$4-$F91)&lt;(7+$B91),(O$4-$F91)&gt;1),N91,0))))</f>
        <v>0</v>
      </c>
      <c r="P91" s="246">
        <f>IF(P$4=$F91+$B91,SUMIFS('ABP REC Calc'!M$75:M$138,'ABP REC Calc'!$C$75:$C$138,'ABP REC Spend'!$D91,'ABP REC Calc'!$B$75:$B$138,'ABP REC Spend'!$E91)*$C91,
IF(AND(O91&gt;0,(P$4-$F91)=(1+$B91)),((O91/$C91)-O91)/6,
(IF(AND((P$4-$F91)&lt;(7+$B91),(P$4-$F91)&gt;1),O91,0))))</f>
        <v>0</v>
      </c>
      <c r="Q91" s="246">
        <f>IF(Q$4=$F91+$B91,SUMIFS('ABP REC Calc'!N$75:N$138,'ABP REC Calc'!$C$75:$C$138,'ABP REC Spend'!$D91,'ABP REC Calc'!$B$75:$B$138,'ABP REC Spend'!$E91)*$C91,
IF(AND(P91&gt;0,(Q$4-$F91)=(1+$B91)),((P91/$C91)-P91)/6,
(IF(AND((Q$4-$F91)&lt;(7+$B91),(Q$4-$F91)&gt;1),P91,0))))</f>
        <v>0</v>
      </c>
      <c r="R91" s="246">
        <f>IF(R$4=$F91+$B91,SUMIFS('ABP REC Calc'!O$75:O$138,'ABP REC Calc'!$C$75:$C$138,'ABP REC Spend'!$D91,'ABP REC Calc'!$B$75:$B$138,'ABP REC Spend'!$E91)*$C91,
IF(AND(Q91&gt;0,(R$4-$F91)=(1+$B91)),((Q91/$C91)-Q91)/6,
(IF(AND((R$4-$F91)&lt;(7+$B91),(R$4-$F91)&gt;1),Q91,0))))</f>
        <v>0</v>
      </c>
      <c r="S91" s="246">
        <f>IF(S$4=$F91+$B91,SUMIFS('ABP REC Calc'!P$75:P$138,'ABP REC Calc'!$C$75:$C$138,'ABP REC Spend'!$D91,'ABP REC Calc'!$B$75:$B$138,'ABP REC Spend'!$E91)*$C91,
IF(AND(R91&gt;0,(S$4-$F91)=(1+$B91)),((R91/$C91)-R91)/6,
(IF(AND((S$4-$F91)&lt;(7+$B91),(S$4-$F91)&gt;1),R91,0))))</f>
        <v>0</v>
      </c>
      <c r="T91" s="246">
        <f>IF(T$4=$F91+$B91,SUMIFS('ABP REC Calc'!Q$75:Q$138,'ABP REC Calc'!$C$75:$C$138,'ABP REC Spend'!$D91,'ABP REC Calc'!$B$75:$B$138,'ABP REC Spend'!$E91)*$C91,
IF(AND(S91&gt;0,(T$4-$F91)=(1+$B91)),((S91/$C91)-S91)/6,
(IF(AND((T$4-$F91)&lt;(7+$B91),(T$4-$F91)&gt;1),S91,0))))</f>
        <v>0</v>
      </c>
      <c r="U91" s="246">
        <f>IF(U$4=$F91+$B91,SUMIFS('ABP REC Calc'!R$75:R$138,'ABP REC Calc'!$C$75:$C$138,'ABP REC Spend'!$D91,'ABP REC Calc'!$B$75:$B$138,'ABP REC Spend'!$E91)*$C91,
IF(AND(T91&gt;0,(U$4-$F91)=(1+$B91)),((T91/$C91)-T91)/6,
(IF(AND((U$4-$F91)&lt;(7+$B91),(U$4-$F91)&gt;1),T91,0))))</f>
        <v>0</v>
      </c>
      <c r="V91" s="246">
        <f>IF(V$4=$F91+$B91,SUMIFS('ABP REC Calc'!S$75:S$138,'ABP REC Calc'!$C$75:$C$138,'ABP REC Spend'!$D91,'ABP REC Calc'!$B$75:$B$138,'ABP REC Spend'!$E91)*$C91,
IF(AND(U91&gt;0,(V$4-$F91)=(1+$B91)),((U91/$C91)-U91)/6,
(IF(AND((V$4-$F91)&lt;(7+$B91),(V$4-$F91)&gt;1),U91,0))))</f>
        <v>0</v>
      </c>
      <c r="W91" s="246">
        <f>IF(W$4=$F91+$B91,SUMIFS('ABP REC Calc'!T$75:T$138,'ABP REC Calc'!$C$75:$C$138,'ABP REC Spend'!$D91,'ABP REC Calc'!$B$75:$B$138,'ABP REC Spend'!$E91)*$C91,
IF(AND(V91&gt;0,(W$4-$F91)=(1+$B91)),((V91/$C91)-V91)/6,
(IF(AND((W$4-$F91)&lt;(7+$B91),(W$4-$F91)&gt;1),V91,0))))</f>
        <v>0</v>
      </c>
      <c r="X91" s="246">
        <f>IF(X$4=$F91+$B91,SUMIFS('ABP REC Calc'!U$75:U$138,'ABP REC Calc'!$C$75:$C$138,'ABP REC Spend'!$D91,'ABP REC Calc'!$B$75:$B$138,'ABP REC Spend'!$E91)*$C91,
IF(AND(W91&gt;0,(X$4-$F91)=(1+$B91)),((W91/$C91)-W91)/6,
(IF(AND((X$4-$F91)&lt;(7+$B91),(X$4-$F91)&gt;1),W91,0))))</f>
        <v>0</v>
      </c>
      <c r="Y91" s="246">
        <f>IF(Y$4=$F91+$B91,SUMIFS('ABP REC Calc'!V$75:V$138,'ABP REC Calc'!$C$75:$C$138,'ABP REC Spend'!$D91,'ABP REC Calc'!$B$75:$B$138,'ABP REC Spend'!$E91)*$C91,
IF(AND(X91&gt;0,(Y$4-$F91)=(1+$B91)),((X91/$C91)-X91)/6,
(IF(AND((Y$4-$F91)&lt;(7+$B91),(Y$4-$F91)&gt;1),X91,0))))</f>
        <v>0</v>
      </c>
      <c r="Z91" s="246">
        <f>IF(Z$4=$F91+$B91,SUMIFS('ABP REC Calc'!W$75:W$138,'ABP REC Calc'!$C$75:$C$138,'ABP REC Spend'!$D91,'ABP REC Calc'!$B$75:$B$138,'ABP REC Spend'!$E91)*$C91,
IF(AND(Y91&gt;0,(Z$4-$F91)=(1+$B91)),((Y91/$C91)-Y91)/6,
(IF(AND((Z$4-$F91)&lt;(7+$B91),(Z$4-$F91)&gt;1),Y91,0))))</f>
        <v>0</v>
      </c>
      <c r="AA91" s="246">
        <f>IF(AA$4=$F91+$B91,SUMIFS('ABP REC Calc'!X$75:X$138,'ABP REC Calc'!$C$75:$C$138,'ABP REC Spend'!$D91,'ABP REC Calc'!$B$75:$B$138,'ABP REC Spend'!$E91)*$C91,
IF(AND(Z91&gt;0,(AA$4-$F91)=(1+$B91)),((Z91/$C91)-Z91)/6,
(IF(AND((AA$4-$F91)&lt;(7+$B91),(AA$4-$F91)&gt;1),Z91,0))))</f>
        <v>0</v>
      </c>
      <c r="AB91" s="246">
        <f>IF(AB$4=$F91+$B91,SUMIFS('ABP REC Calc'!Y$75:Y$138,'ABP REC Calc'!$C$75:$C$138,'ABP REC Spend'!$D91,'ABP REC Calc'!$B$75:$B$138,'ABP REC Spend'!$E91)*$C91,
IF(AND(AA91&gt;0,(AB$4-$F91)=(1+$B91)),((AA91/$C91)-AA91)/6,
(IF(AND((AB$4-$F91)&lt;(7+$B91),(AB$4-$F91)&gt;1),AA91,0))))</f>
        <v>3763471.5441468861</v>
      </c>
      <c r="AC91" s="246">
        <f>IF(AC$4=$F91+$B91,SUMIFS('ABP REC Calc'!Z$75:Z$138,'ABP REC Calc'!$C$75:$C$138,'ABP REC Spend'!$D91,'ABP REC Calc'!$B$75:$B$138,'ABP REC Spend'!$E91)*$C91,
IF(AND(AB91&gt;0,(AC$4-$F91)=(1+$B91)),((AB91/$C91)-AB91)/6,
(IF(AND((AC$4-$F91)&lt;(7+$B91),(AC$4-$F91)&gt;1),AB91,0))))</f>
        <v>3554389.7916942812</v>
      </c>
      <c r="AD91" s="246">
        <f>IF(AD$4=$F91+$B91,SUMIFS('ABP REC Calc'!AA$75:AA$138,'ABP REC Calc'!$C$75:$C$138,'ABP REC Spend'!$D91,'ABP REC Calc'!$B$75:$B$138,'ABP REC Spend'!$E91)*$C91,
IF(AND(AC91&gt;0,(AD$4-$F91)=(1+$B91)),((AC91/$C91)-AC91)/6,
(IF(AND((AD$4-$F91)&lt;(7+$B91),(AD$4-$F91)&gt;1),AC91,0))))</f>
        <v>3554389.7916942812</v>
      </c>
      <c r="AE91" s="246">
        <f>IF(AE$4=$F91+$B91,SUMIFS('ABP REC Calc'!AB$75:AB$138,'ABP REC Calc'!$C$75:$C$138,'ABP REC Spend'!$D91,'ABP REC Calc'!$B$75:$B$138,'ABP REC Spend'!$E91)*$C91,
IF(AND(AD91&gt;0,(AE$4-$F91)=(1+$B91)),((AD91/$C91)-AD91)/6,
(IF(AND((AE$4-$F91)&lt;(7+$B91),(AE$4-$F91)&gt;1),AD91,0))))</f>
        <v>3554389.7916942812</v>
      </c>
      <c r="AF91" s="246">
        <f>IF(AF$4=$F91+$B91,SUMIFS('ABP REC Calc'!AC$75:AC$138,'ABP REC Calc'!$C$75:$C$138,'ABP REC Spend'!$D91,'ABP REC Calc'!$B$75:$B$138,'ABP REC Spend'!$E91)*$C91,
IF(AND(AE91&gt;0,(AF$4-$F91)=(1+$B91)),((AE91/$C91)-AE91)/6,
(IF(AND((AF$4-$F91)&lt;(7+$B91),(AF$4-$F91)&gt;1),AE91,0))))</f>
        <v>3554389.7916942812</v>
      </c>
      <c r="AG91" s="246">
        <f>IF(AG$4=$F91+$B91,SUMIFS('ABP REC Calc'!#REF!,'ABP REC Calc'!$C$75:$C$138,'ABP REC Spend'!$D91,'ABP REC Calc'!$B$75:$B$138,'ABP REC Spend'!$E91)*$C91,
IF(AND(AF91&gt;0,(AG$4-$F91)=(1+$B91)),((AF91/$C91)-AF91)/6,
(IF(AND((AG$4-$F91)&lt;(7+$B91),(AG$4-$F91)&gt;1),AF91,0))))</f>
        <v>3554389.7916942812</v>
      </c>
    </row>
    <row r="92" spans="2:33" ht="14.45" customHeight="1">
      <c r="B92" s="64">
        <v>1</v>
      </c>
      <c r="C92" s="64">
        <v>0.15</v>
      </c>
      <c r="D92" s="234" t="s">
        <v>207</v>
      </c>
      <c r="E92" s="231" t="s">
        <v>231</v>
      </c>
      <c r="F92" s="231">
        <f t="shared" si="4"/>
        <v>2043</v>
      </c>
      <c r="G92" s="231"/>
      <c r="H92" s="239" t="s">
        <v>41</v>
      </c>
      <c r="I92" s="247">
        <v>0</v>
      </c>
      <c r="J92" s="246">
        <f>IF(J$4=$F92+$B92,SUMIFS('ABP REC Calc'!G$75:G$138,'ABP REC Calc'!$C$75:$C$138,'ABP REC Spend'!$D92,'ABP REC Calc'!$B$75:$B$138,'ABP REC Spend'!$E92)*$C92,
IF(AND(I92&gt;0,(J$4-$F92)=(1+$B92)),((I92/$C92)-I92)/6,
(IF(AND((J$4-$F92)&lt;(7+$B92),(J$4-$F92)&gt;1),I92,0))))</f>
        <v>0</v>
      </c>
      <c r="K92" s="246">
        <f>IF(K$4=$F92+$B92,SUMIFS('ABP REC Calc'!H$75:H$138,'ABP REC Calc'!$C$75:$C$138,'ABP REC Spend'!$D92,'ABP REC Calc'!$B$75:$B$138,'ABP REC Spend'!$E92)*$C92,
IF(AND(J92&gt;0,(K$4-$F92)=(1+$B92)),((J92/$C92)-J92)/6,
(IF(AND((K$4-$F92)&lt;(7+$B92),(K$4-$F92)&gt;1),J92,0))))</f>
        <v>0</v>
      </c>
      <c r="L92" s="246">
        <f>IF(L$4=$F92+$B92,SUMIFS('ABP REC Calc'!I$75:I$138,'ABP REC Calc'!$C$75:$C$138,'ABP REC Spend'!$D92,'ABP REC Calc'!$B$75:$B$138,'ABP REC Spend'!$E92)*$C92,
IF(AND(K92&gt;0,(L$4-$F92)=(1+$B92)),((K92/$C92)-K92)/6,
(IF(AND((L$4-$F92)&lt;(7+$B92),(L$4-$F92)&gt;1),K92,0))))</f>
        <v>0</v>
      </c>
      <c r="M92" s="246">
        <f>IF(M$4=$F92+$B92,SUMIFS('ABP REC Calc'!J$75:J$138,'ABP REC Calc'!$C$75:$C$138,'ABP REC Spend'!$D92,'ABP REC Calc'!$B$75:$B$138,'ABP REC Spend'!$E92)*$C92,
IF(AND(L92&gt;0,(M$4-$F92)=(1+$B92)),((L92/$C92)-L92)/6,
(IF(AND((M$4-$F92)&lt;(7+$B92),(M$4-$F92)&gt;1),L92,0))))</f>
        <v>0</v>
      </c>
      <c r="N92" s="246">
        <f>IF(N$4=$F92+$B92,SUMIFS('ABP REC Calc'!K$75:K$138,'ABP REC Calc'!$C$75:$C$138,'ABP REC Spend'!$D92,'ABP REC Calc'!$B$75:$B$138,'ABP REC Spend'!$E92)*$C92,
IF(AND(M92&gt;0,(N$4-$F92)=(1+$B92)),((M92/$C92)-M92)/6,
(IF(AND((N$4-$F92)&lt;(7+$B92),(N$4-$F92)&gt;1),M92,0))))</f>
        <v>0</v>
      </c>
      <c r="O92" s="246">
        <f>IF(O$4=$F92+$B92,SUMIFS('ABP REC Calc'!L$75:L$138,'ABP REC Calc'!$C$75:$C$138,'ABP REC Spend'!$D92,'ABP REC Calc'!$B$75:$B$138,'ABP REC Spend'!$E92)*$C92,
IF(AND(N92&gt;0,(O$4-$F92)=(1+$B92)),((N92/$C92)-N92)/6,
(IF(AND((O$4-$F92)&lt;(7+$B92),(O$4-$F92)&gt;1),N92,0))))</f>
        <v>0</v>
      </c>
      <c r="P92" s="246">
        <f>IF(P$4=$F92+$B92,SUMIFS('ABP REC Calc'!M$75:M$138,'ABP REC Calc'!$C$75:$C$138,'ABP REC Spend'!$D92,'ABP REC Calc'!$B$75:$B$138,'ABP REC Spend'!$E92)*$C92,
IF(AND(O92&gt;0,(P$4-$F92)=(1+$B92)),((O92/$C92)-O92)/6,
(IF(AND((P$4-$F92)&lt;(7+$B92),(P$4-$F92)&gt;1),O92,0))))</f>
        <v>0</v>
      </c>
      <c r="Q92" s="246">
        <f>IF(Q$4=$F92+$B92,SUMIFS('ABP REC Calc'!N$75:N$138,'ABP REC Calc'!$C$75:$C$138,'ABP REC Spend'!$D92,'ABP REC Calc'!$B$75:$B$138,'ABP REC Spend'!$E92)*$C92,
IF(AND(P92&gt;0,(Q$4-$F92)=(1+$B92)),((P92/$C92)-P92)/6,
(IF(AND((Q$4-$F92)&lt;(7+$B92),(Q$4-$F92)&gt;1),P92,0))))</f>
        <v>0</v>
      </c>
      <c r="R92" s="246">
        <f>IF(R$4=$F92+$B92,SUMIFS('ABP REC Calc'!O$75:O$138,'ABP REC Calc'!$C$75:$C$138,'ABP REC Spend'!$D92,'ABP REC Calc'!$B$75:$B$138,'ABP REC Spend'!$E92)*$C92,
IF(AND(Q92&gt;0,(R$4-$F92)=(1+$B92)),((Q92/$C92)-Q92)/6,
(IF(AND((R$4-$F92)&lt;(7+$B92),(R$4-$F92)&gt;1),Q92,0))))</f>
        <v>0</v>
      </c>
      <c r="S92" s="246">
        <f>IF(S$4=$F92+$B92,SUMIFS('ABP REC Calc'!P$75:P$138,'ABP REC Calc'!$C$75:$C$138,'ABP REC Spend'!$D92,'ABP REC Calc'!$B$75:$B$138,'ABP REC Spend'!$E92)*$C92,
IF(AND(R92&gt;0,(S$4-$F92)=(1+$B92)),((R92/$C92)-R92)/6,
(IF(AND((S$4-$F92)&lt;(7+$B92),(S$4-$F92)&gt;1),R92,0))))</f>
        <v>0</v>
      </c>
      <c r="T92" s="246">
        <f>IF(T$4=$F92+$B92,SUMIFS('ABP REC Calc'!Q$75:Q$138,'ABP REC Calc'!$C$75:$C$138,'ABP REC Spend'!$D92,'ABP REC Calc'!$B$75:$B$138,'ABP REC Spend'!$E92)*$C92,
IF(AND(S92&gt;0,(T$4-$F92)=(1+$B92)),((S92/$C92)-S92)/6,
(IF(AND((T$4-$F92)&lt;(7+$B92),(T$4-$F92)&gt;1),S92,0))))</f>
        <v>0</v>
      </c>
      <c r="U92" s="246">
        <f>IF(U$4=$F92+$B92,SUMIFS('ABP REC Calc'!R$75:R$138,'ABP REC Calc'!$C$75:$C$138,'ABP REC Spend'!$D92,'ABP REC Calc'!$B$75:$B$138,'ABP REC Spend'!$E92)*$C92,
IF(AND(T92&gt;0,(U$4-$F92)=(1+$B92)),((T92/$C92)-T92)/6,
(IF(AND((U$4-$F92)&lt;(7+$B92),(U$4-$F92)&gt;1),T92,0))))</f>
        <v>0</v>
      </c>
      <c r="V92" s="246">
        <f>IF(V$4=$F92+$B92,SUMIFS('ABP REC Calc'!S$75:S$138,'ABP REC Calc'!$C$75:$C$138,'ABP REC Spend'!$D92,'ABP REC Calc'!$B$75:$B$138,'ABP REC Spend'!$E92)*$C92,
IF(AND(U92&gt;0,(V$4-$F92)=(1+$B92)),((U92/$C92)-U92)/6,
(IF(AND((V$4-$F92)&lt;(7+$B92),(V$4-$F92)&gt;1),U92,0))))</f>
        <v>0</v>
      </c>
      <c r="W92" s="246">
        <f>IF(W$4=$F92+$B92,SUMIFS('ABP REC Calc'!T$75:T$138,'ABP REC Calc'!$C$75:$C$138,'ABP REC Spend'!$D92,'ABP REC Calc'!$B$75:$B$138,'ABP REC Spend'!$E92)*$C92,
IF(AND(V92&gt;0,(W$4-$F92)=(1+$B92)),((V92/$C92)-V92)/6,
(IF(AND((W$4-$F92)&lt;(7+$B92),(W$4-$F92)&gt;1),V92,0))))</f>
        <v>0</v>
      </c>
      <c r="X92" s="246">
        <f>IF(X$4=$F92+$B92,SUMIFS('ABP REC Calc'!U$75:U$138,'ABP REC Calc'!$C$75:$C$138,'ABP REC Spend'!$D92,'ABP REC Calc'!$B$75:$B$138,'ABP REC Spend'!$E92)*$C92,
IF(AND(W92&gt;0,(X$4-$F92)=(1+$B92)),((W92/$C92)-W92)/6,
(IF(AND((X$4-$F92)&lt;(7+$B92),(X$4-$F92)&gt;1),W92,0))))</f>
        <v>0</v>
      </c>
      <c r="Y92" s="246">
        <f>IF(Y$4=$F92+$B92,SUMIFS('ABP REC Calc'!V$75:V$138,'ABP REC Calc'!$C$75:$C$138,'ABP REC Spend'!$D92,'ABP REC Calc'!$B$75:$B$138,'ABP REC Spend'!$E92)*$C92,
IF(AND(X92&gt;0,(Y$4-$F92)=(1+$B92)),((X92/$C92)-X92)/6,
(IF(AND((Y$4-$F92)&lt;(7+$B92),(Y$4-$F92)&gt;1),X92,0))))</f>
        <v>0</v>
      </c>
      <c r="Z92" s="246">
        <f>IF(Z$4=$F92+$B92,SUMIFS('ABP REC Calc'!W$75:W$138,'ABP REC Calc'!$C$75:$C$138,'ABP REC Spend'!$D92,'ABP REC Calc'!$B$75:$B$138,'ABP REC Spend'!$E92)*$C92,
IF(AND(Y92&gt;0,(Z$4-$F92)=(1+$B92)),((Y92/$C92)-Y92)/6,
(IF(AND((Z$4-$F92)&lt;(7+$B92),(Z$4-$F92)&gt;1),Y92,0))))</f>
        <v>0</v>
      </c>
      <c r="AA92" s="246">
        <f>IF(AA$4=$F92+$B92,SUMIFS('ABP REC Calc'!X$75:X$138,'ABP REC Calc'!$C$75:$C$138,'ABP REC Spend'!$D92,'ABP REC Calc'!$B$75:$B$138,'ABP REC Spend'!$E92)*$C92,
IF(AND(Z92&gt;0,(AA$4-$F92)=(1+$B92)),((Z92/$C92)-Z92)/6,
(IF(AND((AA$4-$F92)&lt;(7+$B92),(AA$4-$F92)&gt;1),Z92,0))))</f>
        <v>0</v>
      </c>
      <c r="AB92" s="246">
        <f>IF(AB$4=$F92+$B92,SUMIFS('ABP REC Calc'!Y$75:Y$138,'ABP REC Calc'!$C$75:$C$138,'ABP REC Spend'!$D92,'ABP REC Calc'!$B$75:$B$138,'ABP REC Spend'!$E92)*$C92,
IF(AND(AA92&gt;0,(AB$4-$F92)=(1+$B92)),((AA92/$C92)-AA92)/6,
(IF(AND((AB$4-$F92)&lt;(7+$B92),(AB$4-$F92)&gt;1),AA92,0))))</f>
        <v>0</v>
      </c>
      <c r="AC92" s="246">
        <f>IF(AC$4=$F92+$B92,SUMIFS('ABP REC Calc'!Z$75:Z$138,'ABP REC Calc'!$C$75:$C$138,'ABP REC Spend'!$D92,'ABP REC Calc'!$B$75:$B$138,'ABP REC Spend'!$E92)*$C92,
IF(AND(AB92&gt;0,(AC$4-$F92)=(1+$B92)),((AB92/$C92)-AB92)/6,
(IF(AND((AC$4-$F92)&lt;(7+$B92),(AC$4-$F92)&gt;1),AB92,0))))</f>
        <v>3612932.6823810111</v>
      </c>
      <c r="AD92" s="246">
        <f>IF(AD$4=$F92+$B92,SUMIFS('ABP REC Calc'!AA$75:AA$138,'ABP REC Calc'!$C$75:$C$138,'ABP REC Spend'!$D92,'ABP REC Calc'!$B$75:$B$138,'ABP REC Spend'!$E92)*$C92,
IF(AND(AC92&gt;0,(AD$4-$F92)=(1+$B92)),((AC92/$C92)-AC92)/6,
(IF(AND((AD$4-$F92)&lt;(7+$B92),(AD$4-$F92)&gt;1),AC92,0))))</f>
        <v>3412214.2000265103</v>
      </c>
      <c r="AE92" s="246">
        <f>IF(AE$4=$F92+$B92,SUMIFS('ABP REC Calc'!AB$75:AB$138,'ABP REC Calc'!$C$75:$C$138,'ABP REC Spend'!$D92,'ABP REC Calc'!$B$75:$B$138,'ABP REC Spend'!$E92)*$C92,
IF(AND(AD92&gt;0,(AE$4-$F92)=(1+$B92)),((AD92/$C92)-AD92)/6,
(IF(AND((AE$4-$F92)&lt;(7+$B92),(AE$4-$F92)&gt;1),AD92,0))))</f>
        <v>3412214.2000265103</v>
      </c>
      <c r="AF92" s="246">
        <f>IF(AF$4=$F92+$B92,SUMIFS('ABP REC Calc'!AC$75:AC$138,'ABP REC Calc'!$C$75:$C$138,'ABP REC Spend'!$D92,'ABP REC Calc'!$B$75:$B$138,'ABP REC Spend'!$E92)*$C92,
IF(AND(AE92&gt;0,(AF$4-$F92)=(1+$B92)),((AE92/$C92)-AE92)/6,
(IF(AND((AF$4-$F92)&lt;(7+$B92),(AF$4-$F92)&gt;1),AE92,0))))</f>
        <v>3412214.2000265103</v>
      </c>
      <c r="AG92" s="246">
        <f>IF(AG$4=$F92+$B92,SUMIFS('ABP REC Calc'!#REF!,'ABP REC Calc'!$C$75:$C$138,'ABP REC Spend'!$D92,'ABP REC Calc'!$B$75:$B$138,'ABP REC Spend'!$E92)*$C92,
IF(AND(AF92&gt;0,(AG$4-$F92)=(1+$B92)),((AF92/$C92)-AF92)/6,
(IF(AND((AG$4-$F92)&lt;(7+$B92),(AG$4-$F92)&gt;1),AF92,0))))</f>
        <v>3412214.2000265103</v>
      </c>
    </row>
    <row r="93" spans="2:33" ht="14.45" customHeight="1">
      <c r="B93" s="64">
        <v>1</v>
      </c>
      <c r="C93" s="64">
        <v>0.15</v>
      </c>
      <c r="D93" s="234" t="s">
        <v>207</v>
      </c>
      <c r="E93" s="231" t="s">
        <v>231</v>
      </c>
      <c r="F93" s="231">
        <f t="shared" si="4"/>
        <v>2044</v>
      </c>
      <c r="G93" s="231"/>
      <c r="H93" s="239" t="s">
        <v>42</v>
      </c>
      <c r="I93" s="247">
        <v>0</v>
      </c>
      <c r="J93" s="246">
        <f>IF(J$4=$F93+$B93,SUMIFS('ABP REC Calc'!G$75:G$138,'ABP REC Calc'!$C$75:$C$138,'ABP REC Spend'!$D93,'ABP REC Calc'!$B$75:$B$138,'ABP REC Spend'!$E93)*$C93,
IF(AND(I93&gt;0,(J$4-$F93)=(1+$B93)),((I93/$C93)-I93)/6,
(IF(AND((J$4-$F93)&lt;(7+$B93),(J$4-$F93)&gt;1),I93,0))))</f>
        <v>0</v>
      </c>
      <c r="K93" s="246">
        <f>IF(K$4=$F93+$B93,SUMIFS('ABP REC Calc'!H$75:H$138,'ABP REC Calc'!$C$75:$C$138,'ABP REC Spend'!$D93,'ABP REC Calc'!$B$75:$B$138,'ABP REC Spend'!$E93)*$C93,
IF(AND(J93&gt;0,(K$4-$F93)=(1+$B93)),((J93/$C93)-J93)/6,
(IF(AND((K$4-$F93)&lt;(7+$B93),(K$4-$F93)&gt;1),J93,0))))</f>
        <v>0</v>
      </c>
      <c r="L93" s="246">
        <f>IF(L$4=$F93+$B93,SUMIFS('ABP REC Calc'!I$75:I$138,'ABP REC Calc'!$C$75:$C$138,'ABP REC Spend'!$D93,'ABP REC Calc'!$B$75:$B$138,'ABP REC Spend'!$E93)*$C93,
IF(AND(K93&gt;0,(L$4-$F93)=(1+$B93)),((K93/$C93)-K93)/6,
(IF(AND((L$4-$F93)&lt;(7+$B93),(L$4-$F93)&gt;1),K93,0))))</f>
        <v>0</v>
      </c>
      <c r="M93" s="246">
        <f>IF(M$4=$F93+$B93,SUMIFS('ABP REC Calc'!J$75:J$138,'ABP REC Calc'!$C$75:$C$138,'ABP REC Spend'!$D93,'ABP REC Calc'!$B$75:$B$138,'ABP REC Spend'!$E93)*$C93,
IF(AND(L93&gt;0,(M$4-$F93)=(1+$B93)),((L93/$C93)-L93)/6,
(IF(AND((M$4-$F93)&lt;(7+$B93),(M$4-$F93)&gt;1),L93,0))))</f>
        <v>0</v>
      </c>
      <c r="N93" s="246">
        <f>IF(N$4=$F93+$B93,SUMIFS('ABP REC Calc'!K$75:K$138,'ABP REC Calc'!$C$75:$C$138,'ABP REC Spend'!$D93,'ABP REC Calc'!$B$75:$B$138,'ABP REC Spend'!$E93)*$C93,
IF(AND(M93&gt;0,(N$4-$F93)=(1+$B93)),((M93/$C93)-M93)/6,
(IF(AND((N$4-$F93)&lt;(7+$B93),(N$4-$F93)&gt;1),M93,0))))</f>
        <v>0</v>
      </c>
      <c r="O93" s="246">
        <f>IF(O$4=$F93+$B93,SUMIFS('ABP REC Calc'!L$75:L$138,'ABP REC Calc'!$C$75:$C$138,'ABP REC Spend'!$D93,'ABP REC Calc'!$B$75:$B$138,'ABP REC Spend'!$E93)*$C93,
IF(AND(N93&gt;0,(O$4-$F93)=(1+$B93)),((N93/$C93)-N93)/6,
(IF(AND((O$4-$F93)&lt;(7+$B93),(O$4-$F93)&gt;1),N93,0))))</f>
        <v>0</v>
      </c>
      <c r="P93" s="246">
        <f>IF(P$4=$F93+$B93,SUMIFS('ABP REC Calc'!M$75:M$138,'ABP REC Calc'!$C$75:$C$138,'ABP REC Spend'!$D93,'ABP REC Calc'!$B$75:$B$138,'ABP REC Spend'!$E93)*$C93,
IF(AND(O93&gt;0,(P$4-$F93)=(1+$B93)),((O93/$C93)-O93)/6,
(IF(AND((P$4-$F93)&lt;(7+$B93),(P$4-$F93)&gt;1),O93,0))))</f>
        <v>0</v>
      </c>
      <c r="Q93" s="246">
        <f>IF(Q$4=$F93+$B93,SUMIFS('ABP REC Calc'!N$75:N$138,'ABP REC Calc'!$C$75:$C$138,'ABP REC Spend'!$D93,'ABP REC Calc'!$B$75:$B$138,'ABP REC Spend'!$E93)*$C93,
IF(AND(P93&gt;0,(Q$4-$F93)=(1+$B93)),((P93/$C93)-P93)/6,
(IF(AND((Q$4-$F93)&lt;(7+$B93),(Q$4-$F93)&gt;1),P93,0))))</f>
        <v>0</v>
      </c>
      <c r="R93" s="246">
        <f>IF(R$4=$F93+$B93,SUMIFS('ABP REC Calc'!O$75:O$138,'ABP REC Calc'!$C$75:$C$138,'ABP REC Spend'!$D93,'ABP REC Calc'!$B$75:$B$138,'ABP REC Spend'!$E93)*$C93,
IF(AND(Q93&gt;0,(R$4-$F93)=(1+$B93)),((Q93/$C93)-Q93)/6,
(IF(AND((R$4-$F93)&lt;(7+$B93),(R$4-$F93)&gt;1),Q93,0))))</f>
        <v>0</v>
      </c>
      <c r="S93" s="246">
        <f>IF(S$4=$F93+$B93,SUMIFS('ABP REC Calc'!P$75:P$138,'ABP REC Calc'!$C$75:$C$138,'ABP REC Spend'!$D93,'ABP REC Calc'!$B$75:$B$138,'ABP REC Spend'!$E93)*$C93,
IF(AND(R93&gt;0,(S$4-$F93)=(1+$B93)),((R93/$C93)-R93)/6,
(IF(AND((S$4-$F93)&lt;(7+$B93),(S$4-$F93)&gt;1),R93,0))))</f>
        <v>0</v>
      </c>
      <c r="T93" s="246">
        <f>IF(T$4=$F93+$B93,SUMIFS('ABP REC Calc'!Q$75:Q$138,'ABP REC Calc'!$C$75:$C$138,'ABP REC Spend'!$D93,'ABP REC Calc'!$B$75:$B$138,'ABP REC Spend'!$E93)*$C93,
IF(AND(S93&gt;0,(T$4-$F93)=(1+$B93)),((S93/$C93)-S93)/6,
(IF(AND((T$4-$F93)&lt;(7+$B93),(T$4-$F93)&gt;1),S93,0))))</f>
        <v>0</v>
      </c>
      <c r="U93" s="246">
        <f>IF(U$4=$F93+$B93,SUMIFS('ABP REC Calc'!R$75:R$138,'ABP REC Calc'!$C$75:$C$138,'ABP REC Spend'!$D93,'ABP REC Calc'!$B$75:$B$138,'ABP REC Spend'!$E93)*$C93,
IF(AND(T93&gt;0,(U$4-$F93)=(1+$B93)),((T93/$C93)-T93)/6,
(IF(AND((U$4-$F93)&lt;(7+$B93),(U$4-$F93)&gt;1),T93,0))))</f>
        <v>0</v>
      </c>
      <c r="V93" s="246">
        <f>IF(V$4=$F93+$B93,SUMIFS('ABP REC Calc'!S$75:S$138,'ABP REC Calc'!$C$75:$C$138,'ABP REC Spend'!$D93,'ABP REC Calc'!$B$75:$B$138,'ABP REC Spend'!$E93)*$C93,
IF(AND(U93&gt;0,(V$4-$F93)=(1+$B93)),((U93/$C93)-U93)/6,
(IF(AND((V$4-$F93)&lt;(7+$B93),(V$4-$F93)&gt;1),U93,0))))</f>
        <v>0</v>
      </c>
      <c r="W93" s="246">
        <f>IF(W$4=$F93+$B93,SUMIFS('ABP REC Calc'!T$75:T$138,'ABP REC Calc'!$C$75:$C$138,'ABP REC Spend'!$D93,'ABP REC Calc'!$B$75:$B$138,'ABP REC Spend'!$E93)*$C93,
IF(AND(V93&gt;0,(W$4-$F93)=(1+$B93)),((V93/$C93)-V93)/6,
(IF(AND((W$4-$F93)&lt;(7+$B93),(W$4-$F93)&gt;1),V93,0))))</f>
        <v>0</v>
      </c>
      <c r="X93" s="246">
        <f>IF(X$4=$F93+$B93,SUMIFS('ABP REC Calc'!U$75:U$138,'ABP REC Calc'!$C$75:$C$138,'ABP REC Spend'!$D93,'ABP REC Calc'!$B$75:$B$138,'ABP REC Spend'!$E93)*$C93,
IF(AND(W93&gt;0,(X$4-$F93)=(1+$B93)),((W93/$C93)-W93)/6,
(IF(AND((X$4-$F93)&lt;(7+$B93),(X$4-$F93)&gt;1),W93,0))))</f>
        <v>0</v>
      </c>
      <c r="Y93" s="246">
        <f>IF(Y$4=$F93+$B93,SUMIFS('ABP REC Calc'!V$75:V$138,'ABP REC Calc'!$C$75:$C$138,'ABP REC Spend'!$D93,'ABP REC Calc'!$B$75:$B$138,'ABP REC Spend'!$E93)*$C93,
IF(AND(X93&gt;0,(Y$4-$F93)=(1+$B93)),((X93/$C93)-X93)/6,
(IF(AND((Y$4-$F93)&lt;(7+$B93),(Y$4-$F93)&gt;1),X93,0))))</f>
        <v>0</v>
      </c>
      <c r="Z93" s="246">
        <f>IF(Z$4=$F93+$B93,SUMIFS('ABP REC Calc'!W$75:W$138,'ABP REC Calc'!$C$75:$C$138,'ABP REC Spend'!$D93,'ABP REC Calc'!$B$75:$B$138,'ABP REC Spend'!$E93)*$C93,
IF(AND(Y93&gt;0,(Z$4-$F93)=(1+$B93)),((Y93/$C93)-Y93)/6,
(IF(AND((Z$4-$F93)&lt;(7+$B93),(Z$4-$F93)&gt;1),Y93,0))))</f>
        <v>0</v>
      </c>
      <c r="AA93" s="246">
        <f>IF(AA$4=$F93+$B93,SUMIFS('ABP REC Calc'!X$75:X$138,'ABP REC Calc'!$C$75:$C$138,'ABP REC Spend'!$D93,'ABP REC Calc'!$B$75:$B$138,'ABP REC Spend'!$E93)*$C93,
IF(AND(Z93&gt;0,(AA$4-$F93)=(1+$B93)),((Z93/$C93)-Z93)/6,
(IF(AND((AA$4-$F93)&lt;(7+$B93),(AA$4-$F93)&gt;1),Z93,0))))</f>
        <v>0</v>
      </c>
      <c r="AB93" s="246">
        <f>IF(AB$4=$F93+$B93,SUMIFS('ABP REC Calc'!Y$75:Y$138,'ABP REC Calc'!$C$75:$C$138,'ABP REC Spend'!$D93,'ABP REC Calc'!$B$75:$B$138,'ABP REC Spend'!$E93)*$C93,
IF(AND(AA93&gt;0,(AB$4-$F93)=(1+$B93)),((AA93/$C93)-AA93)/6,
(IF(AND((AB$4-$F93)&lt;(7+$B93),(AB$4-$F93)&gt;1),AA93,0))))</f>
        <v>0</v>
      </c>
      <c r="AC93" s="246">
        <f>IF(AC$4=$F93+$B93,SUMIFS('ABP REC Calc'!Z$75:Z$138,'ABP REC Calc'!$C$75:$C$138,'ABP REC Spend'!$D93,'ABP REC Calc'!$B$75:$B$138,'ABP REC Spend'!$E93)*$C93,
IF(AND(AB93&gt;0,(AC$4-$F93)=(1+$B93)),((AB93/$C93)-AB93)/6,
(IF(AND((AC$4-$F93)&lt;(7+$B93),(AC$4-$F93)&gt;1),AB93,0))))</f>
        <v>0</v>
      </c>
      <c r="AD93" s="246">
        <f>IF(AD$4=$F93+$B93,SUMIFS('ABP REC Calc'!AA$75:AA$138,'ABP REC Calc'!$C$75:$C$138,'ABP REC Spend'!$D93,'ABP REC Calc'!$B$75:$B$138,'ABP REC Spend'!$E93)*$C93,
IF(AND(AC93&gt;0,(AD$4-$F93)=(1+$B93)),((AC93/$C93)-AC93)/6,
(IF(AND((AD$4-$F93)&lt;(7+$B93),(AD$4-$F93)&gt;1),AC93,0))))</f>
        <v>3468415.3750857706</v>
      </c>
      <c r="AE93" s="246">
        <f>IF(AE$4=$F93+$B93,SUMIFS('ABP REC Calc'!AB$75:AB$138,'ABP REC Calc'!$C$75:$C$138,'ABP REC Spend'!$D93,'ABP REC Calc'!$B$75:$B$138,'ABP REC Spend'!$E93)*$C93,
IF(AND(AD93&gt;0,(AE$4-$F93)=(1+$B93)),((AD93/$C93)-AD93)/6,
(IF(AND((AE$4-$F93)&lt;(7+$B93),(AE$4-$F93)&gt;1),AD93,0))))</f>
        <v>3275725.63202545</v>
      </c>
      <c r="AF93" s="246">
        <f>IF(AF$4=$F93+$B93,SUMIFS('ABP REC Calc'!AC$75:AC$138,'ABP REC Calc'!$C$75:$C$138,'ABP REC Spend'!$D93,'ABP REC Calc'!$B$75:$B$138,'ABP REC Spend'!$E93)*$C93,
IF(AND(AE93&gt;0,(AF$4-$F93)=(1+$B93)),((AE93/$C93)-AE93)/6,
(IF(AND((AF$4-$F93)&lt;(7+$B93),(AF$4-$F93)&gt;1),AE93,0))))</f>
        <v>3275725.63202545</v>
      </c>
      <c r="AG93" s="246">
        <f>IF(AG$4=$F93+$B93,SUMIFS('ABP REC Calc'!#REF!,'ABP REC Calc'!$C$75:$C$138,'ABP REC Spend'!$D93,'ABP REC Calc'!$B$75:$B$138,'ABP REC Spend'!$E93)*$C93,
IF(AND(AF93&gt;0,(AG$4-$F93)=(1+$B93)),((AF93/$C93)-AF93)/6,
(IF(AND((AG$4-$F93)&lt;(7+$B93),(AG$4-$F93)&gt;1),AF93,0))))</f>
        <v>3275725.63202545</v>
      </c>
    </row>
    <row r="94" spans="2:33" ht="14.45" customHeight="1">
      <c r="B94" s="64">
        <v>1</v>
      </c>
      <c r="C94" s="64">
        <v>0.15</v>
      </c>
      <c r="D94" s="234" t="s">
        <v>207</v>
      </c>
      <c r="E94" s="231" t="s">
        <v>231</v>
      </c>
      <c r="F94" s="231">
        <f t="shared" si="4"/>
        <v>2045</v>
      </c>
      <c r="G94" s="231"/>
      <c r="H94" s="239" t="s">
        <v>43</v>
      </c>
      <c r="I94" s="247">
        <v>0</v>
      </c>
      <c r="J94" s="246">
        <f>IF(J$4=$F94+$B94,SUMIFS('ABP REC Calc'!G$75:G$138,'ABP REC Calc'!$C$75:$C$138,'ABP REC Spend'!$D94,'ABP REC Calc'!$B$75:$B$138,'ABP REC Spend'!$E94)*$C94,
IF(AND(I94&gt;0,(J$4-$F94)=(1+$B94)),((I94/$C94)-I94)/6,
(IF(AND((J$4-$F94)&lt;(7+$B94),(J$4-$F94)&gt;1),I94,0))))</f>
        <v>0</v>
      </c>
      <c r="K94" s="246">
        <f>IF(K$4=$F94+$B94,SUMIFS('ABP REC Calc'!H$75:H$138,'ABP REC Calc'!$C$75:$C$138,'ABP REC Spend'!$D94,'ABP REC Calc'!$B$75:$B$138,'ABP REC Spend'!$E94)*$C94,
IF(AND(J94&gt;0,(K$4-$F94)=(1+$B94)),((J94/$C94)-J94)/6,
(IF(AND((K$4-$F94)&lt;(7+$B94),(K$4-$F94)&gt;1),J94,0))))</f>
        <v>0</v>
      </c>
      <c r="L94" s="246">
        <f>IF(L$4=$F94+$B94,SUMIFS('ABP REC Calc'!I$75:I$138,'ABP REC Calc'!$C$75:$C$138,'ABP REC Spend'!$D94,'ABP REC Calc'!$B$75:$B$138,'ABP REC Spend'!$E94)*$C94,
IF(AND(K94&gt;0,(L$4-$F94)=(1+$B94)),((K94/$C94)-K94)/6,
(IF(AND((L$4-$F94)&lt;(7+$B94),(L$4-$F94)&gt;1),K94,0))))</f>
        <v>0</v>
      </c>
      <c r="M94" s="246">
        <f>IF(M$4=$F94+$B94,SUMIFS('ABP REC Calc'!J$75:J$138,'ABP REC Calc'!$C$75:$C$138,'ABP REC Spend'!$D94,'ABP REC Calc'!$B$75:$B$138,'ABP REC Spend'!$E94)*$C94,
IF(AND(L94&gt;0,(M$4-$F94)=(1+$B94)),((L94/$C94)-L94)/6,
(IF(AND((M$4-$F94)&lt;(7+$B94),(M$4-$F94)&gt;1),L94,0))))</f>
        <v>0</v>
      </c>
      <c r="N94" s="246">
        <f>IF(N$4=$F94+$B94,SUMIFS('ABP REC Calc'!K$75:K$138,'ABP REC Calc'!$C$75:$C$138,'ABP REC Spend'!$D94,'ABP REC Calc'!$B$75:$B$138,'ABP REC Spend'!$E94)*$C94,
IF(AND(M94&gt;0,(N$4-$F94)=(1+$B94)),((M94/$C94)-M94)/6,
(IF(AND((N$4-$F94)&lt;(7+$B94),(N$4-$F94)&gt;1),M94,0))))</f>
        <v>0</v>
      </c>
      <c r="O94" s="246">
        <f>IF(O$4=$F94+$B94,SUMIFS('ABP REC Calc'!L$75:L$138,'ABP REC Calc'!$C$75:$C$138,'ABP REC Spend'!$D94,'ABP REC Calc'!$B$75:$B$138,'ABP REC Spend'!$E94)*$C94,
IF(AND(N94&gt;0,(O$4-$F94)=(1+$B94)),((N94/$C94)-N94)/6,
(IF(AND((O$4-$F94)&lt;(7+$B94),(O$4-$F94)&gt;1),N94,0))))</f>
        <v>0</v>
      </c>
      <c r="P94" s="246">
        <f>IF(P$4=$F94+$B94,SUMIFS('ABP REC Calc'!M$75:M$138,'ABP REC Calc'!$C$75:$C$138,'ABP REC Spend'!$D94,'ABP REC Calc'!$B$75:$B$138,'ABP REC Spend'!$E94)*$C94,
IF(AND(O94&gt;0,(P$4-$F94)=(1+$B94)),((O94/$C94)-O94)/6,
(IF(AND((P$4-$F94)&lt;(7+$B94),(P$4-$F94)&gt;1),O94,0))))</f>
        <v>0</v>
      </c>
      <c r="Q94" s="246">
        <f>IF(Q$4=$F94+$B94,SUMIFS('ABP REC Calc'!N$75:N$138,'ABP REC Calc'!$C$75:$C$138,'ABP REC Spend'!$D94,'ABP REC Calc'!$B$75:$B$138,'ABP REC Spend'!$E94)*$C94,
IF(AND(P94&gt;0,(Q$4-$F94)=(1+$B94)),((P94/$C94)-P94)/6,
(IF(AND((Q$4-$F94)&lt;(7+$B94),(Q$4-$F94)&gt;1),P94,0))))</f>
        <v>0</v>
      </c>
      <c r="R94" s="246">
        <f>IF(R$4=$F94+$B94,SUMIFS('ABP REC Calc'!O$75:O$138,'ABP REC Calc'!$C$75:$C$138,'ABP REC Spend'!$D94,'ABP REC Calc'!$B$75:$B$138,'ABP REC Spend'!$E94)*$C94,
IF(AND(Q94&gt;0,(R$4-$F94)=(1+$B94)),((Q94/$C94)-Q94)/6,
(IF(AND((R$4-$F94)&lt;(7+$B94),(R$4-$F94)&gt;1),Q94,0))))</f>
        <v>0</v>
      </c>
      <c r="S94" s="246">
        <f>IF(S$4=$F94+$B94,SUMIFS('ABP REC Calc'!P$75:P$138,'ABP REC Calc'!$C$75:$C$138,'ABP REC Spend'!$D94,'ABP REC Calc'!$B$75:$B$138,'ABP REC Spend'!$E94)*$C94,
IF(AND(R94&gt;0,(S$4-$F94)=(1+$B94)),((R94/$C94)-R94)/6,
(IF(AND((S$4-$F94)&lt;(7+$B94),(S$4-$F94)&gt;1),R94,0))))</f>
        <v>0</v>
      </c>
      <c r="T94" s="246">
        <f>IF(T$4=$F94+$B94,SUMIFS('ABP REC Calc'!Q$75:Q$138,'ABP REC Calc'!$C$75:$C$138,'ABP REC Spend'!$D94,'ABP REC Calc'!$B$75:$B$138,'ABP REC Spend'!$E94)*$C94,
IF(AND(S94&gt;0,(T$4-$F94)=(1+$B94)),((S94/$C94)-S94)/6,
(IF(AND((T$4-$F94)&lt;(7+$B94),(T$4-$F94)&gt;1),S94,0))))</f>
        <v>0</v>
      </c>
      <c r="U94" s="246">
        <f>IF(U$4=$F94+$B94,SUMIFS('ABP REC Calc'!R$75:R$138,'ABP REC Calc'!$C$75:$C$138,'ABP REC Spend'!$D94,'ABP REC Calc'!$B$75:$B$138,'ABP REC Spend'!$E94)*$C94,
IF(AND(T94&gt;0,(U$4-$F94)=(1+$B94)),((T94/$C94)-T94)/6,
(IF(AND((U$4-$F94)&lt;(7+$B94),(U$4-$F94)&gt;1),T94,0))))</f>
        <v>0</v>
      </c>
      <c r="V94" s="246">
        <f>IF(V$4=$F94+$B94,SUMIFS('ABP REC Calc'!S$75:S$138,'ABP REC Calc'!$C$75:$C$138,'ABP REC Spend'!$D94,'ABP REC Calc'!$B$75:$B$138,'ABP REC Spend'!$E94)*$C94,
IF(AND(U94&gt;0,(V$4-$F94)=(1+$B94)),((U94/$C94)-U94)/6,
(IF(AND((V$4-$F94)&lt;(7+$B94),(V$4-$F94)&gt;1),U94,0))))</f>
        <v>0</v>
      </c>
      <c r="W94" s="246">
        <f>IF(W$4=$F94+$B94,SUMIFS('ABP REC Calc'!T$75:T$138,'ABP REC Calc'!$C$75:$C$138,'ABP REC Spend'!$D94,'ABP REC Calc'!$B$75:$B$138,'ABP REC Spend'!$E94)*$C94,
IF(AND(V94&gt;0,(W$4-$F94)=(1+$B94)),((V94/$C94)-V94)/6,
(IF(AND((W$4-$F94)&lt;(7+$B94),(W$4-$F94)&gt;1),V94,0))))</f>
        <v>0</v>
      </c>
      <c r="X94" s="246">
        <f>IF(X$4=$F94+$B94,SUMIFS('ABP REC Calc'!U$75:U$138,'ABP REC Calc'!$C$75:$C$138,'ABP REC Spend'!$D94,'ABP REC Calc'!$B$75:$B$138,'ABP REC Spend'!$E94)*$C94,
IF(AND(W94&gt;0,(X$4-$F94)=(1+$B94)),((W94/$C94)-W94)/6,
(IF(AND((X$4-$F94)&lt;(7+$B94),(X$4-$F94)&gt;1),W94,0))))</f>
        <v>0</v>
      </c>
      <c r="Y94" s="246">
        <f>IF(Y$4=$F94+$B94,SUMIFS('ABP REC Calc'!V$75:V$138,'ABP REC Calc'!$C$75:$C$138,'ABP REC Spend'!$D94,'ABP REC Calc'!$B$75:$B$138,'ABP REC Spend'!$E94)*$C94,
IF(AND(X94&gt;0,(Y$4-$F94)=(1+$B94)),((X94/$C94)-X94)/6,
(IF(AND((Y$4-$F94)&lt;(7+$B94),(Y$4-$F94)&gt;1),X94,0))))</f>
        <v>0</v>
      </c>
      <c r="Z94" s="246">
        <f>IF(Z$4=$F94+$B94,SUMIFS('ABP REC Calc'!W$75:W$138,'ABP REC Calc'!$C$75:$C$138,'ABP REC Spend'!$D94,'ABP REC Calc'!$B$75:$B$138,'ABP REC Spend'!$E94)*$C94,
IF(AND(Y94&gt;0,(Z$4-$F94)=(1+$B94)),((Y94/$C94)-Y94)/6,
(IF(AND((Z$4-$F94)&lt;(7+$B94),(Z$4-$F94)&gt;1),Y94,0))))</f>
        <v>0</v>
      </c>
      <c r="AA94" s="246">
        <f>IF(AA$4=$F94+$B94,SUMIFS('ABP REC Calc'!X$75:X$138,'ABP REC Calc'!$C$75:$C$138,'ABP REC Spend'!$D94,'ABP REC Calc'!$B$75:$B$138,'ABP REC Spend'!$E94)*$C94,
IF(AND(Z94&gt;0,(AA$4-$F94)=(1+$B94)),((Z94/$C94)-Z94)/6,
(IF(AND((AA$4-$F94)&lt;(7+$B94),(AA$4-$F94)&gt;1),Z94,0))))</f>
        <v>0</v>
      </c>
      <c r="AB94" s="246">
        <f>IF(AB$4=$F94+$B94,SUMIFS('ABP REC Calc'!Y$75:Y$138,'ABP REC Calc'!$C$75:$C$138,'ABP REC Spend'!$D94,'ABP REC Calc'!$B$75:$B$138,'ABP REC Spend'!$E94)*$C94,
IF(AND(AA94&gt;0,(AB$4-$F94)=(1+$B94)),((AA94/$C94)-AA94)/6,
(IF(AND((AB$4-$F94)&lt;(7+$B94),(AB$4-$F94)&gt;1),AA94,0))))</f>
        <v>0</v>
      </c>
      <c r="AC94" s="246">
        <f>IF(AC$4=$F94+$B94,SUMIFS('ABP REC Calc'!Z$75:Z$138,'ABP REC Calc'!$C$75:$C$138,'ABP REC Spend'!$D94,'ABP REC Calc'!$B$75:$B$138,'ABP REC Spend'!$E94)*$C94,
IF(AND(AB94&gt;0,(AC$4-$F94)=(1+$B94)),((AB94/$C94)-AB94)/6,
(IF(AND((AC$4-$F94)&lt;(7+$B94),(AC$4-$F94)&gt;1),AB94,0))))</f>
        <v>0</v>
      </c>
      <c r="AD94" s="246">
        <f>IF(AD$4=$F94+$B94,SUMIFS('ABP REC Calc'!AA$75:AA$138,'ABP REC Calc'!$C$75:$C$138,'ABP REC Spend'!$D94,'ABP REC Calc'!$B$75:$B$138,'ABP REC Spend'!$E94)*$C94,
IF(AND(AC94&gt;0,(AD$4-$F94)=(1+$B94)),((AC94/$C94)-AC94)/6,
(IF(AND((AD$4-$F94)&lt;(7+$B94),(AD$4-$F94)&gt;1),AC94,0))))</f>
        <v>0</v>
      </c>
      <c r="AE94" s="246">
        <f>IF(AE$4=$F94+$B94,SUMIFS('ABP REC Calc'!AB$75:AB$138,'ABP REC Calc'!$C$75:$C$138,'ABP REC Spend'!$D94,'ABP REC Calc'!$B$75:$B$138,'ABP REC Spend'!$E94)*$C94,
IF(AND(AD94&gt;0,(AE$4-$F94)=(1+$B94)),((AD94/$C94)-AD94)/6,
(IF(AND((AE$4-$F94)&lt;(7+$B94),(AE$4-$F94)&gt;1),AD94,0))))</f>
        <v>3329678.7600823389</v>
      </c>
      <c r="AF94" s="246">
        <f>IF(AF$4=$F94+$B94,SUMIFS('ABP REC Calc'!AC$75:AC$138,'ABP REC Calc'!$C$75:$C$138,'ABP REC Spend'!$D94,'ABP REC Calc'!$B$75:$B$138,'ABP REC Spend'!$E94)*$C94,
IF(AND(AE94&gt;0,(AF$4-$F94)=(1+$B94)),((AE94/$C94)-AE94)/6,
(IF(AND((AF$4-$F94)&lt;(7+$B94),(AF$4-$F94)&gt;1),AE94,0))))</f>
        <v>3144696.6067444314</v>
      </c>
      <c r="AG94" s="246">
        <f>IF(AG$4=$F94+$B94,SUMIFS('ABP REC Calc'!#REF!,'ABP REC Calc'!$C$75:$C$138,'ABP REC Spend'!$D94,'ABP REC Calc'!$B$75:$B$138,'ABP REC Spend'!$E94)*$C94,
IF(AND(AF94&gt;0,(AG$4-$F94)=(1+$B94)),((AF94/$C94)-AF94)/6,
(IF(AND((AG$4-$F94)&lt;(7+$B94),(AG$4-$F94)&gt;1),AF94,0))))</f>
        <v>3144696.6067444314</v>
      </c>
    </row>
    <row r="95" spans="2:33" ht="14.45" customHeight="1">
      <c r="H95" s="240"/>
      <c r="I95" s="240"/>
      <c r="J95" s="240"/>
      <c r="K95" s="240"/>
      <c r="L95" s="240"/>
      <c r="M95" s="240"/>
      <c r="N95" s="240"/>
      <c r="O95" s="240"/>
      <c r="P95" s="240"/>
      <c r="Q95" s="240"/>
      <c r="R95" s="240"/>
      <c r="S95" s="240"/>
      <c r="T95" s="240"/>
      <c r="U95" s="240"/>
      <c r="V95" s="240"/>
      <c r="W95" s="240"/>
      <c r="X95" s="240"/>
      <c r="Y95" s="240"/>
      <c r="Z95" s="240"/>
      <c r="AA95" s="240"/>
      <c r="AB95" s="240"/>
      <c r="AC95" s="240"/>
      <c r="AD95" s="240"/>
      <c r="AE95" s="240"/>
      <c r="AF95" s="240"/>
      <c r="AG95" s="240"/>
    </row>
    <row r="96" spans="2:33" ht="14.45" customHeight="1">
      <c r="B96" s="64">
        <v>2</v>
      </c>
      <c r="C96" s="64" t="s">
        <v>229</v>
      </c>
      <c r="D96" s="234" t="s">
        <v>208</v>
      </c>
      <c r="E96" s="231" t="s">
        <v>230</v>
      </c>
      <c r="F96" s="231">
        <f>VALUE(LEFT(H96, FIND("-", H96)-1))</f>
        <v>2024</v>
      </c>
      <c r="G96" s="231"/>
      <c r="H96" s="239" t="s">
        <v>22</v>
      </c>
      <c r="I96" s="247">
        <v>0</v>
      </c>
      <c r="J96" s="247">
        <v>0</v>
      </c>
      <c r="K96" s="246">
        <f>IF(K$4=$F96+$B96,SUMIFS('ABP REC Calc'!G$75:G$138,'ABP REC Calc'!$C$75:$C$138,'ABP REC Spend'!$D96,'ABP REC Calc'!$B$75:$B$138,'ABP REC Spend'!$E96)/20,
IF(AND(J96&gt;0,(K$4-$F96)=(1+$B96)),J96*(1-Inputs_ByYear!$D$4),
(IF(AND((K$4-$F96)&lt;(21+$B96),(K$4-$F96)&gt;(1+$B96)),J96*(1-Inputs_ByYear!$D$4),0))))</f>
        <v>403219.88119061122</v>
      </c>
      <c r="L96" s="246">
        <f>IF(L$4=$F96+$B96,SUMIFS('ABP REC Calc'!H$75:H$138,'ABP REC Calc'!$C$75:$C$138,'ABP REC Spend'!$D96,'ABP REC Calc'!$B$75:$B$138,'ABP REC Spend'!$E96)/20,
IF(AND(K96&gt;0,(L$4-$F96)=(1+$B96)),K96*(1-Inputs_ByYear!$D$4),
(IF(AND((L$4-$F96)&lt;(21+$B96),(L$4-$F96)&gt;(1+$B96)),K96*(1-Inputs_ByYear!$D$4),0))))</f>
        <v>401203.78178465815</v>
      </c>
      <c r="M96" s="246">
        <f>IF(M$4=$F96+$B96,SUMIFS('ABP REC Calc'!I$75:I$138,'ABP REC Calc'!$C$75:$C$138,'ABP REC Spend'!$D96,'ABP REC Calc'!$B$75:$B$138,'ABP REC Spend'!$E96)/20,
IF(AND(L96&gt;0,(M$4-$F96)=(1+$B96)),L96*(1-Inputs_ByYear!$D$4),
(IF(AND((M$4-$F96)&lt;(21+$B96),(M$4-$F96)&gt;(1+$B96)),L96*(1-Inputs_ByYear!$D$4),0))))</f>
        <v>399197.76287573483</v>
      </c>
      <c r="N96" s="246">
        <f>IF(N$4=$F96+$B96,SUMIFS('ABP REC Calc'!J$75:J$138,'ABP REC Calc'!$C$75:$C$138,'ABP REC Spend'!$D96,'ABP REC Calc'!$B$75:$B$138,'ABP REC Spend'!$E96)/20,
IF(AND(M96&gt;0,(N$4-$F96)=(1+$B96)),M96*(1-Inputs_ByYear!$D$4),
(IF(AND((N$4-$F96)&lt;(21+$B96),(N$4-$F96)&gt;(1+$B96)),M96*(1-Inputs_ByYear!$D$4),0))))</f>
        <v>397201.77406135615</v>
      </c>
      <c r="O96" s="246">
        <f>IF(O$4=$F96+$B96,SUMIFS('ABP REC Calc'!K$75:K$138,'ABP REC Calc'!$C$75:$C$138,'ABP REC Spend'!$D96,'ABP REC Calc'!$B$75:$B$138,'ABP REC Spend'!$E96)/20,
IF(AND(N96&gt;0,(O$4-$F96)=(1+$B96)),N96*(1-Inputs_ByYear!$D$4),
(IF(AND((O$4-$F96)&lt;(21+$B96),(O$4-$F96)&gt;(1+$B96)),N96*(1-Inputs_ByYear!$D$4),0))))</f>
        <v>395215.76519104937</v>
      </c>
      <c r="P96" s="246">
        <f>IF(P$4=$F96+$B96,SUMIFS('ABP REC Calc'!L$75:L$138,'ABP REC Calc'!$C$75:$C$138,'ABP REC Spend'!$D96,'ABP REC Calc'!$B$75:$B$138,'ABP REC Spend'!$E96)/20,
IF(AND(O96&gt;0,(P$4-$F96)=(1+$B96)),O96*(1-Inputs_ByYear!$D$4),
(IF(AND((P$4-$F96)&lt;(21+$B96),(P$4-$F96)&gt;(1+$B96)),O96*(1-Inputs_ByYear!$D$4),0))))</f>
        <v>393239.68636509415</v>
      </c>
      <c r="Q96" s="246">
        <f>IF(Q$4=$F96+$B96,SUMIFS('ABP REC Calc'!M$75:M$138,'ABP REC Calc'!$C$75:$C$138,'ABP REC Spend'!$D96,'ABP REC Calc'!$B$75:$B$138,'ABP REC Spend'!$E96)/20,
IF(AND(P96&gt;0,(Q$4-$F96)=(1+$B96)),P96*(1-Inputs_ByYear!$D$4),
(IF(AND((Q$4-$F96)&lt;(21+$B96),(Q$4-$F96)&gt;(1+$B96)),P96*(1-Inputs_ByYear!$D$4),0))))</f>
        <v>391273.48793326865</v>
      </c>
      <c r="R96" s="246">
        <f>IF(R$4=$F96+$B96,SUMIFS('ABP REC Calc'!N$75:N$138,'ABP REC Calc'!$C$75:$C$138,'ABP REC Spend'!$D96,'ABP REC Calc'!$B$75:$B$138,'ABP REC Spend'!$E96)/20,
IF(AND(Q96&gt;0,(R$4-$F96)=(1+$B96)),Q96*(1-Inputs_ByYear!$D$4),
(IF(AND((R$4-$F96)&lt;(21+$B96),(R$4-$F96)&gt;(1+$B96)),Q96*(1-Inputs_ByYear!$D$4),0))))</f>
        <v>389317.1204936023</v>
      </c>
      <c r="S96" s="246">
        <f>IF(S$4=$F96+$B96,SUMIFS('ABP REC Calc'!O$75:O$138,'ABP REC Calc'!$C$75:$C$138,'ABP REC Spend'!$D96,'ABP REC Calc'!$B$75:$B$138,'ABP REC Spend'!$E96)/20,
IF(AND(R96&gt;0,(S$4-$F96)=(1+$B96)),R96*(1-Inputs_ByYear!$D$4),
(IF(AND((S$4-$F96)&lt;(21+$B96),(S$4-$F96)&gt;(1+$B96)),R96*(1-Inputs_ByYear!$D$4),0))))</f>
        <v>387370.5348911343</v>
      </c>
      <c r="T96" s="246">
        <f>IF(T$4=$F96+$B96,SUMIFS('ABP REC Calc'!P$75:P$138,'ABP REC Calc'!$C$75:$C$138,'ABP REC Spend'!$D96,'ABP REC Calc'!$B$75:$B$138,'ABP REC Spend'!$E96)/20,
IF(AND(S96&gt;0,(T$4-$F96)=(1+$B96)),S96*(1-Inputs_ByYear!$D$4),
(IF(AND((T$4-$F96)&lt;(21+$B96),(T$4-$F96)&gt;(1+$B96)),S96*(1-Inputs_ByYear!$D$4),0))))</f>
        <v>385433.68221667863</v>
      </c>
      <c r="U96" s="246">
        <f>IF(U$4=$F96+$B96,SUMIFS('ABP REC Calc'!Q$75:Q$138,'ABP REC Calc'!$C$75:$C$138,'ABP REC Spend'!$D96,'ABP REC Calc'!$B$75:$B$138,'ABP REC Spend'!$E96)/20,
IF(AND(T96&gt;0,(U$4-$F96)=(1+$B96)),T96*(1-Inputs_ByYear!$D$4),
(IF(AND((U$4-$F96)&lt;(21+$B96),(U$4-$F96)&gt;(1+$B96)),T96*(1-Inputs_ByYear!$D$4),0))))</f>
        <v>383506.51380559523</v>
      </c>
      <c r="V96" s="246">
        <f>IF(V$4=$F96+$B96,SUMIFS('ABP REC Calc'!R$75:R$138,'ABP REC Calc'!$C$75:$C$138,'ABP REC Spend'!$D96,'ABP REC Calc'!$B$75:$B$138,'ABP REC Spend'!$E96)/20,
IF(AND(U96&gt;0,(V$4-$F96)=(1+$B96)),U96*(1-Inputs_ByYear!$D$4),
(IF(AND((V$4-$F96)&lt;(21+$B96),(V$4-$F96)&gt;(1+$B96)),U96*(1-Inputs_ByYear!$D$4),0))))</f>
        <v>381588.98123656726</v>
      </c>
      <c r="W96" s="246">
        <f>IF(W$4=$F96+$B96,SUMIFS('ABP REC Calc'!S$75:S$138,'ABP REC Calc'!$C$75:$C$138,'ABP REC Spend'!$D96,'ABP REC Calc'!$B$75:$B$138,'ABP REC Spend'!$E96)/20,
IF(AND(V96&gt;0,(W$4-$F96)=(1+$B96)),V96*(1-Inputs_ByYear!$D$4),
(IF(AND((W$4-$F96)&lt;(21+$B96),(W$4-$F96)&gt;(1+$B96)),V96*(1-Inputs_ByYear!$D$4),0))))</f>
        <v>379681.03633038444</v>
      </c>
      <c r="X96" s="246">
        <f>IF(X$4=$F96+$B96,SUMIFS('ABP REC Calc'!T$75:T$138,'ABP REC Calc'!$C$75:$C$138,'ABP REC Spend'!$D96,'ABP REC Calc'!$B$75:$B$138,'ABP REC Spend'!$E96)/20,
IF(AND(W96&gt;0,(X$4-$F96)=(1+$B96)),W96*(1-Inputs_ByYear!$D$4),
(IF(AND((X$4-$F96)&lt;(21+$B96),(X$4-$F96)&gt;(1+$B96)),W96*(1-Inputs_ByYear!$D$4),0))))</f>
        <v>377782.6311487325</v>
      </c>
      <c r="Y96" s="246">
        <f>IF(Y$4=$F96+$B96,SUMIFS('ABP REC Calc'!U$75:U$138,'ABP REC Calc'!$C$75:$C$138,'ABP REC Spend'!$D96,'ABP REC Calc'!$B$75:$B$138,'ABP REC Spend'!$E96)/20,
IF(AND(X96&gt;0,(Y$4-$F96)=(1+$B96)),X96*(1-Inputs_ByYear!$D$4),
(IF(AND((Y$4-$F96)&lt;(21+$B96),(Y$4-$F96)&gt;(1+$B96)),X96*(1-Inputs_ByYear!$D$4),0))))</f>
        <v>375893.71799298882</v>
      </c>
      <c r="Z96" s="246">
        <f>IF(Z$4=$F96+$B96,SUMIFS('ABP REC Calc'!V$75:V$138,'ABP REC Calc'!$C$75:$C$138,'ABP REC Spend'!$D96,'ABP REC Calc'!$B$75:$B$138,'ABP REC Spend'!$E96)/20,
IF(AND(Y96&gt;0,(Z$4-$F96)=(1+$B96)),Y96*(1-Inputs_ByYear!$D$4),
(IF(AND((Z$4-$F96)&lt;(21+$B96),(Z$4-$F96)&gt;(1+$B96)),Y96*(1-Inputs_ByYear!$D$4),0))))</f>
        <v>374014.24940302386</v>
      </c>
      <c r="AA96" s="246">
        <f>IF(AA$4=$F96+$B96,SUMIFS('ABP REC Calc'!W$75:W$138,'ABP REC Calc'!$C$75:$C$138,'ABP REC Spend'!$D96,'ABP REC Calc'!$B$75:$B$138,'ABP REC Spend'!$E96)/20,
IF(AND(Z96&gt;0,(AA$4-$F96)=(1+$B96)),Z96*(1-Inputs_ByYear!$D$4),
(IF(AND((AA$4-$F96)&lt;(21+$B96),(AA$4-$F96)&gt;(1+$B96)),Z96*(1-Inputs_ByYear!$D$4),0))))</f>
        <v>372144.17815600871</v>
      </c>
      <c r="AB96" s="246">
        <f>IF(AB$4=$F96+$B96,SUMIFS('ABP REC Calc'!X$75:X$138,'ABP REC Calc'!$C$75:$C$138,'ABP REC Spend'!$D96,'ABP REC Calc'!$B$75:$B$138,'ABP REC Spend'!$E96)/20,
IF(AND(AA96&gt;0,(AB$4-$F96)=(1+$B96)),AA96*(1-Inputs_ByYear!$D$4),
(IF(AND((AB$4-$F96)&lt;(21+$B96),(AB$4-$F96)&gt;(1+$B96)),AA96*(1-Inputs_ByYear!$D$4),0))))</f>
        <v>370283.45726522867</v>
      </c>
      <c r="AC96" s="246">
        <f>IF(AC$4=$F96+$B96,SUMIFS('ABP REC Calc'!Y$75:Y$138,'ABP REC Calc'!$C$75:$C$138,'ABP REC Spend'!$D96,'ABP REC Calc'!$B$75:$B$138,'ABP REC Spend'!$E96)/20,
IF(AND(AB96&gt;0,(AC$4-$F96)=(1+$B96)),AB96*(1-Inputs_ByYear!$D$4),
(IF(AND((AC$4-$F96)&lt;(21+$B96),(AC$4-$F96)&gt;(1+$B96)),AB96*(1-Inputs_ByYear!$D$4),0))))</f>
        <v>368432.03997890255</v>
      </c>
      <c r="AD96" s="246">
        <f>IF(AD$4=$F96+$B96,SUMIFS('ABP REC Calc'!Z$75:Z$138,'ABP REC Calc'!$C$75:$C$138,'ABP REC Spend'!$D96,'ABP REC Calc'!$B$75:$B$138,'ABP REC Spend'!$E96)/20,
IF(AND(AC96&gt;0,(AD$4-$F96)=(1+$B96)),AC96*(1-Inputs_ByYear!$D$4),
(IF(AND((AD$4-$F96)&lt;(21+$B96),(AD$4-$F96)&gt;(1+$B96)),AC96*(1-Inputs_ByYear!$D$4),0))))</f>
        <v>366589.87977900804</v>
      </c>
      <c r="AE96" s="246">
        <f>IF(AE$4=$F96+$B96,SUMIFS('ABP REC Calc'!AA$75:AA$138,'ABP REC Calc'!$C$75:$C$138,'ABP REC Spend'!$D96,'ABP REC Calc'!$B$75:$B$138,'ABP REC Spend'!$E96)/20,
IF(AND(AD96&gt;0,(AE$4-$F96)=(1+$B96)),AD96*(1-Inputs_ByYear!$D$4),
(IF(AND((AE$4-$F96)&lt;(21+$B96),(AE$4-$F96)&gt;(1+$B96)),AD96*(1-Inputs_ByYear!$D$4),0))))</f>
        <v>364756.93038011302</v>
      </c>
      <c r="AF96" s="246">
        <f>IF(AF$4=$F96+$B96,SUMIFS('ABP REC Calc'!AB$75:AB$138,'ABP REC Calc'!$C$75:$C$138,'ABP REC Spend'!$D96,'ABP REC Calc'!$B$75:$B$138,'ABP REC Spend'!$E96)/20,
IF(AND(AE96&gt;0,(AF$4-$F96)=(1+$B96)),AE96*(1-Inputs_ByYear!$D$4),
(IF(AND((AF$4-$F96)&lt;(21+$B96),(AF$4-$F96)&gt;(1+$B96)),AE96*(1-Inputs_ByYear!$D$4),0))))</f>
        <v>0</v>
      </c>
      <c r="AG96" s="246">
        <f>IF(AG$4=$F96+$B96,SUMIFS('ABP REC Calc'!AC$75:AC$138,'ABP REC Calc'!$C$75:$C$138,'ABP REC Spend'!$D96,'ABP REC Calc'!$B$75:$B$138,'ABP REC Spend'!$E96)/20,
IF(AND(AF96&gt;0,(AG$4-$F96)=(1+$B96)),AF96*(1-Inputs_ByYear!$D$4),
(IF(AND((AG$4-$F96)&lt;(21+$B96),(AG$4-$F96)&gt;(1+$B96)),AF96*(1-Inputs_ByYear!$D$4),0))))</f>
        <v>0</v>
      </c>
    </row>
    <row r="97" spans="2:33" ht="14.45" customHeight="1">
      <c r="B97" s="64">
        <v>2</v>
      </c>
      <c r="C97" s="64" t="s">
        <v>229</v>
      </c>
      <c r="D97" s="234" t="s">
        <v>208</v>
      </c>
      <c r="E97" s="231" t="s">
        <v>230</v>
      </c>
      <c r="F97" s="231">
        <f t="shared" ref="F97:F117" si="5">VALUE(LEFT(H97, FIND("-", H97)-1))</f>
        <v>2025</v>
      </c>
      <c r="G97" s="231"/>
      <c r="H97" s="239" t="s">
        <v>23</v>
      </c>
      <c r="I97" s="247">
        <v>0</v>
      </c>
      <c r="J97" s="247">
        <v>0</v>
      </c>
      <c r="K97" s="246">
        <f>IF(K$4=$F97+$B97,SUMIFS('ABP REC Calc'!G$75:G$138,'ABP REC Calc'!$C$75:$C$138,'ABP REC Spend'!$D97,'ABP REC Calc'!$B$75:$B$138,'ABP REC Spend'!$E97)/20,
IF(AND(J97&gt;0,(K$4-$F97)=(1+$B97)),J97*(1-Inputs_ByYear!$D$4),
(IF(AND((K$4-$F97)&lt;(21+$B97),(K$4-$F97)&gt;(1+$B97)),J97*(1-Inputs_ByYear!$D$4),0))))</f>
        <v>0</v>
      </c>
      <c r="L97" s="246">
        <f>IF(L$4=$F97+$B97,SUMIFS('ABP REC Calc'!H$75:H$138,'ABP REC Calc'!$C$75:$C$138,'ABP REC Spend'!$D97,'ABP REC Calc'!$B$75:$B$138,'ABP REC Spend'!$E97)/20,
IF(AND(K97&gt;0,(L$4-$F97)=(1+$B97)),K97*(1-Inputs_ByYear!$D$4),
(IF(AND((L$4-$F97)&lt;(21+$B97),(L$4-$F97)&gt;(1+$B97)),K97*(1-Inputs_ByYear!$D$4),0))))</f>
        <v>4416376.5450978996</v>
      </c>
      <c r="M97" s="246">
        <f>IF(M$4=$F97+$B97,SUMIFS('ABP REC Calc'!I$75:I$138,'ABP REC Calc'!$C$75:$C$138,'ABP REC Spend'!$D97,'ABP REC Calc'!$B$75:$B$138,'ABP REC Spend'!$E97)/20,
IF(AND(L97&gt;0,(M$4-$F97)=(1+$B97)),L97*(1-Inputs_ByYear!$D$4),
(IF(AND((M$4-$F97)&lt;(21+$B97),(M$4-$F97)&gt;(1+$B97)),L97*(1-Inputs_ByYear!$D$4),0))))</f>
        <v>4394294.6623724103</v>
      </c>
      <c r="N97" s="246">
        <f>IF(N$4=$F97+$B97,SUMIFS('ABP REC Calc'!J$75:J$138,'ABP REC Calc'!$C$75:$C$138,'ABP REC Spend'!$D97,'ABP REC Calc'!$B$75:$B$138,'ABP REC Spend'!$E97)/20,
IF(AND(M97&gt;0,(N$4-$F97)=(1+$B97)),M97*(1-Inputs_ByYear!$D$4),
(IF(AND((N$4-$F97)&lt;(21+$B97),(N$4-$F97)&gt;(1+$B97)),M97*(1-Inputs_ByYear!$D$4),0))))</f>
        <v>4372323.1890605483</v>
      </c>
      <c r="O97" s="246">
        <f>IF(O$4=$F97+$B97,SUMIFS('ABP REC Calc'!K$75:K$138,'ABP REC Calc'!$C$75:$C$138,'ABP REC Spend'!$D97,'ABP REC Calc'!$B$75:$B$138,'ABP REC Spend'!$E97)/20,
IF(AND(N97&gt;0,(O$4-$F97)=(1+$B97)),N97*(1-Inputs_ByYear!$D$4),
(IF(AND((O$4-$F97)&lt;(21+$B97),(O$4-$F97)&gt;(1+$B97)),N97*(1-Inputs_ByYear!$D$4),0))))</f>
        <v>4350461.5731152454</v>
      </c>
      <c r="P97" s="246">
        <f>IF(P$4=$F97+$B97,SUMIFS('ABP REC Calc'!L$75:L$138,'ABP REC Calc'!$C$75:$C$138,'ABP REC Spend'!$D97,'ABP REC Calc'!$B$75:$B$138,'ABP REC Spend'!$E97)/20,
IF(AND(O97&gt;0,(P$4-$F97)=(1+$B97)),O97*(1-Inputs_ByYear!$D$4),
(IF(AND((P$4-$F97)&lt;(21+$B97),(P$4-$F97)&gt;(1+$B97)),O97*(1-Inputs_ByYear!$D$4),0))))</f>
        <v>4328709.2652496696</v>
      </c>
      <c r="Q97" s="246">
        <f>IF(Q$4=$F97+$B97,SUMIFS('ABP REC Calc'!M$75:M$138,'ABP REC Calc'!$C$75:$C$138,'ABP REC Spend'!$D97,'ABP REC Calc'!$B$75:$B$138,'ABP REC Spend'!$E97)/20,
IF(AND(P97&gt;0,(Q$4-$F97)=(1+$B97)),P97*(1-Inputs_ByYear!$D$4),
(IF(AND((Q$4-$F97)&lt;(21+$B97),(Q$4-$F97)&gt;(1+$B97)),P97*(1-Inputs_ByYear!$D$4),0))))</f>
        <v>4307065.7189234216</v>
      </c>
      <c r="R97" s="246">
        <f>IF(R$4=$F97+$B97,SUMIFS('ABP REC Calc'!N$75:N$138,'ABP REC Calc'!$C$75:$C$138,'ABP REC Spend'!$D97,'ABP REC Calc'!$B$75:$B$138,'ABP REC Spend'!$E97)/20,
IF(AND(Q97&gt;0,(R$4-$F97)=(1+$B97)),Q97*(1-Inputs_ByYear!$D$4),
(IF(AND((R$4-$F97)&lt;(21+$B97),(R$4-$F97)&gt;(1+$B97)),Q97*(1-Inputs_ByYear!$D$4),0))))</f>
        <v>4285530.390328804</v>
      </c>
      <c r="S97" s="246">
        <f>IF(S$4=$F97+$B97,SUMIFS('ABP REC Calc'!O$75:O$138,'ABP REC Calc'!$C$75:$C$138,'ABP REC Spend'!$D97,'ABP REC Calc'!$B$75:$B$138,'ABP REC Spend'!$E97)/20,
IF(AND(R97&gt;0,(S$4-$F97)=(1+$B97)),R97*(1-Inputs_ByYear!$D$4),
(IF(AND((S$4-$F97)&lt;(21+$B97),(S$4-$F97)&gt;(1+$B97)),R97*(1-Inputs_ByYear!$D$4),0))))</f>
        <v>4264102.7383771604</v>
      </c>
      <c r="T97" s="246">
        <f>IF(T$4=$F97+$B97,SUMIFS('ABP REC Calc'!P$75:P$138,'ABP REC Calc'!$C$75:$C$138,'ABP REC Spend'!$D97,'ABP REC Calc'!$B$75:$B$138,'ABP REC Spend'!$E97)/20,
IF(AND(S97&gt;0,(T$4-$F97)=(1+$B97)),S97*(1-Inputs_ByYear!$D$4),
(IF(AND((T$4-$F97)&lt;(21+$B97),(T$4-$F97)&gt;(1+$B97)),S97*(1-Inputs_ByYear!$D$4),0))))</f>
        <v>4242782.224685275</v>
      </c>
      <c r="U97" s="246">
        <f>IF(U$4=$F97+$B97,SUMIFS('ABP REC Calc'!Q$75:Q$138,'ABP REC Calc'!$C$75:$C$138,'ABP REC Spend'!$D97,'ABP REC Calc'!$B$75:$B$138,'ABP REC Spend'!$E97)/20,
IF(AND(T97&gt;0,(U$4-$F97)=(1+$B97)),T97*(1-Inputs_ByYear!$D$4),
(IF(AND((U$4-$F97)&lt;(21+$B97),(U$4-$F97)&gt;(1+$B97)),T97*(1-Inputs_ByYear!$D$4),0))))</f>
        <v>4221568.3135618484</v>
      </c>
      <c r="V97" s="246">
        <f>IF(V$4=$F97+$B97,SUMIFS('ABP REC Calc'!R$75:R$138,'ABP REC Calc'!$C$75:$C$138,'ABP REC Spend'!$D97,'ABP REC Calc'!$B$75:$B$138,'ABP REC Spend'!$E97)/20,
IF(AND(U97&gt;0,(V$4-$F97)=(1+$B97)),U97*(1-Inputs_ByYear!$D$4),
(IF(AND((V$4-$F97)&lt;(21+$B97),(V$4-$F97)&gt;(1+$B97)),U97*(1-Inputs_ByYear!$D$4),0))))</f>
        <v>4200460.4719940387</v>
      </c>
      <c r="W97" s="246">
        <f>IF(W$4=$F97+$B97,SUMIFS('ABP REC Calc'!S$75:S$138,'ABP REC Calc'!$C$75:$C$138,'ABP REC Spend'!$D97,'ABP REC Calc'!$B$75:$B$138,'ABP REC Spend'!$E97)/20,
IF(AND(V97&gt;0,(W$4-$F97)=(1+$B97)),V97*(1-Inputs_ByYear!$D$4),
(IF(AND((W$4-$F97)&lt;(21+$B97),(W$4-$F97)&gt;(1+$B97)),V97*(1-Inputs_ByYear!$D$4),0))))</f>
        <v>4179458.1696340684</v>
      </c>
      <c r="X97" s="246">
        <f>IF(X$4=$F97+$B97,SUMIFS('ABP REC Calc'!T$75:T$138,'ABP REC Calc'!$C$75:$C$138,'ABP REC Spend'!$D97,'ABP REC Calc'!$B$75:$B$138,'ABP REC Spend'!$E97)/20,
IF(AND(W97&gt;0,(X$4-$F97)=(1+$B97)),W97*(1-Inputs_ByYear!$D$4),
(IF(AND((X$4-$F97)&lt;(21+$B97),(X$4-$F97)&gt;(1+$B97)),W97*(1-Inputs_ByYear!$D$4),0))))</f>
        <v>4158560.878785898</v>
      </c>
      <c r="Y97" s="246">
        <f>IF(Y$4=$F97+$B97,SUMIFS('ABP REC Calc'!U$75:U$138,'ABP REC Calc'!$C$75:$C$138,'ABP REC Spend'!$D97,'ABP REC Calc'!$B$75:$B$138,'ABP REC Spend'!$E97)/20,
IF(AND(X97&gt;0,(Y$4-$F97)=(1+$B97)),X97*(1-Inputs_ByYear!$D$4),
(IF(AND((Y$4-$F97)&lt;(21+$B97),(Y$4-$F97)&gt;(1+$B97)),X97*(1-Inputs_ByYear!$D$4),0))))</f>
        <v>4137768.0743919685</v>
      </c>
      <c r="Z97" s="246">
        <f>IF(Z$4=$F97+$B97,SUMIFS('ABP REC Calc'!V$75:V$138,'ABP REC Calc'!$C$75:$C$138,'ABP REC Spend'!$D97,'ABP REC Calc'!$B$75:$B$138,'ABP REC Spend'!$E97)/20,
IF(AND(Y97&gt;0,(Z$4-$F97)=(1+$B97)),Y97*(1-Inputs_ByYear!$D$4),
(IF(AND((Z$4-$F97)&lt;(21+$B97),(Z$4-$F97)&gt;(1+$B97)),Y97*(1-Inputs_ByYear!$D$4),0))))</f>
        <v>4117079.2340200087</v>
      </c>
      <c r="AA97" s="246">
        <f>IF(AA$4=$F97+$B97,SUMIFS('ABP REC Calc'!W$75:W$138,'ABP REC Calc'!$C$75:$C$138,'ABP REC Spend'!$D97,'ABP REC Calc'!$B$75:$B$138,'ABP REC Spend'!$E97)/20,
IF(AND(Z97&gt;0,(AA$4-$F97)=(1+$B97)),Z97*(1-Inputs_ByYear!$D$4),
(IF(AND((AA$4-$F97)&lt;(21+$B97),(AA$4-$F97)&gt;(1+$B97)),Z97*(1-Inputs_ByYear!$D$4),0))))</f>
        <v>4096493.8378499085</v>
      </c>
      <c r="AB97" s="246">
        <f>IF(AB$4=$F97+$B97,SUMIFS('ABP REC Calc'!X$75:X$138,'ABP REC Calc'!$C$75:$C$138,'ABP REC Spend'!$D97,'ABP REC Calc'!$B$75:$B$138,'ABP REC Spend'!$E97)/20,
IF(AND(AA97&gt;0,(AB$4-$F97)=(1+$B97)),AA97*(1-Inputs_ByYear!$D$4),
(IF(AND((AB$4-$F97)&lt;(21+$B97),(AB$4-$F97)&gt;(1+$B97)),AA97*(1-Inputs_ByYear!$D$4),0))))</f>
        <v>4076011.3686606591</v>
      </c>
      <c r="AC97" s="246">
        <f>IF(AC$4=$F97+$B97,SUMIFS('ABP REC Calc'!Y$75:Y$138,'ABP REC Calc'!$C$75:$C$138,'ABP REC Spend'!$D97,'ABP REC Calc'!$B$75:$B$138,'ABP REC Spend'!$E97)/20,
IF(AND(AB97&gt;0,(AC$4-$F97)=(1+$B97)),AB97*(1-Inputs_ByYear!$D$4),
(IF(AND((AC$4-$F97)&lt;(21+$B97),(AC$4-$F97)&gt;(1+$B97)),AB97*(1-Inputs_ByYear!$D$4),0))))</f>
        <v>4055631.3118173559</v>
      </c>
      <c r="AD97" s="246">
        <f>IF(AD$4=$F97+$B97,SUMIFS('ABP REC Calc'!Z$75:Z$138,'ABP REC Calc'!$C$75:$C$138,'ABP REC Spend'!$D97,'ABP REC Calc'!$B$75:$B$138,'ABP REC Spend'!$E97)/20,
IF(AND(AC97&gt;0,(AD$4-$F97)=(1+$B97)),AC97*(1-Inputs_ByYear!$D$4),
(IF(AND((AD$4-$F97)&lt;(21+$B97),(AD$4-$F97)&gt;(1+$B97)),AC97*(1-Inputs_ByYear!$D$4),0))))</f>
        <v>4035353.155258269</v>
      </c>
      <c r="AE97" s="246">
        <f>IF(AE$4=$F97+$B97,SUMIFS('ABP REC Calc'!AA$75:AA$138,'ABP REC Calc'!$C$75:$C$138,'ABP REC Spend'!$D97,'ABP REC Calc'!$B$75:$B$138,'ABP REC Spend'!$E97)/20,
IF(AND(AD97&gt;0,(AE$4-$F97)=(1+$B97)),AD97*(1-Inputs_ByYear!$D$4),
(IF(AND((AE$4-$F97)&lt;(21+$B97),(AE$4-$F97)&gt;(1+$B97)),AD97*(1-Inputs_ByYear!$D$4),0))))</f>
        <v>4015176.3894819776</v>
      </c>
      <c r="AF97" s="246">
        <f>IF(AF$4=$F97+$B97,SUMIFS('ABP REC Calc'!AB$75:AB$138,'ABP REC Calc'!$C$75:$C$138,'ABP REC Spend'!$D97,'ABP REC Calc'!$B$75:$B$138,'ABP REC Spend'!$E97)/20,
IF(AND(AE97&gt;0,(AF$4-$F97)=(1+$B97)),AE97*(1-Inputs_ByYear!$D$4),
(IF(AND((AF$4-$F97)&lt;(21+$B97),(AF$4-$F97)&gt;(1+$B97)),AE97*(1-Inputs_ByYear!$D$4),0))))</f>
        <v>3995100.5075345677</v>
      </c>
      <c r="AG97" s="246">
        <f>IF(AG$4=$F97+$B97,SUMIFS('ABP REC Calc'!AC$75:AC$138,'ABP REC Calc'!$C$75:$C$138,'ABP REC Spend'!$D97,'ABP REC Calc'!$B$75:$B$138,'ABP REC Spend'!$E97)/20,
IF(AND(AF97&gt;0,(AG$4-$F97)=(1+$B97)),AF97*(1-Inputs_ByYear!$D$4),
(IF(AND((AG$4-$F97)&lt;(21+$B97),(AG$4-$F97)&gt;(1+$B97)),AF97*(1-Inputs_ByYear!$D$4),0))))</f>
        <v>0</v>
      </c>
    </row>
    <row r="98" spans="2:33" ht="14.45" customHeight="1">
      <c r="B98" s="64">
        <v>2</v>
      </c>
      <c r="C98" s="64" t="s">
        <v>229</v>
      </c>
      <c r="D98" s="234" t="s">
        <v>208</v>
      </c>
      <c r="E98" s="231" t="s">
        <v>230</v>
      </c>
      <c r="F98" s="231">
        <f t="shared" si="5"/>
        <v>2026</v>
      </c>
      <c r="G98" s="231"/>
      <c r="H98" s="239" t="s">
        <v>24</v>
      </c>
      <c r="I98" s="247">
        <v>0</v>
      </c>
      <c r="J98" s="247">
        <v>0</v>
      </c>
      <c r="K98" s="246">
        <f>IF(K$4=$F98+$B98,SUMIFS('ABP REC Calc'!G$75:G$138,'ABP REC Calc'!$C$75:$C$138,'ABP REC Spend'!$D98,'ABP REC Calc'!$B$75:$B$138,'ABP REC Spend'!$E98)/20,
IF(AND(J98&gt;0,(K$4-$F98)=(1+$B98)),J98*(1-Inputs_ByYear!$D$4),
(IF(AND((K$4-$F98)&lt;(21+$B98),(K$4-$F98)&gt;(1+$B98)),J98*(1-Inputs_ByYear!$D$4),0))))</f>
        <v>0</v>
      </c>
      <c r="L98" s="246">
        <f>IF(L$4=$F98+$B98,SUMIFS('ABP REC Calc'!H$75:H$138,'ABP REC Calc'!$C$75:$C$138,'ABP REC Spend'!$D98,'ABP REC Calc'!$B$75:$B$138,'ABP REC Spend'!$E98)/20,
IF(AND(K98&gt;0,(L$4-$F98)=(1+$B98)),K98*(1-Inputs_ByYear!$D$4),
(IF(AND((L$4-$F98)&lt;(21+$B98),(L$4-$F98)&gt;(1+$B98)),K98*(1-Inputs_ByYear!$D$4),0))))</f>
        <v>0</v>
      </c>
      <c r="M98" s="246">
        <f>IF(M$4=$F98+$B98,SUMIFS('ABP REC Calc'!I$75:I$138,'ABP REC Calc'!$C$75:$C$138,'ABP REC Spend'!$D98,'ABP REC Calc'!$B$75:$B$138,'ABP REC Spend'!$E98)/20,
IF(AND(L98&gt;0,(M$4-$F98)=(1+$B98)),L98*(1-Inputs_ByYear!$D$4),
(IF(AND((M$4-$F98)&lt;(21+$B98),(M$4-$F98)&gt;(1+$B98)),L98*(1-Inputs_ByYear!$D$4),0))))</f>
        <v>4239721.4832939832</v>
      </c>
      <c r="N98" s="246">
        <f>IF(N$4=$F98+$B98,SUMIFS('ABP REC Calc'!J$75:J$138,'ABP REC Calc'!$C$75:$C$138,'ABP REC Spend'!$D98,'ABP REC Calc'!$B$75:$B$138,'ABP REC Spend'!$E98)/20,
IF(AND(M98&gt;0,(N$4-$F98)=(1+$B98)),M98*(1-Inputs_ByYear!$D$4),
(IF(AND((N$4-$F98)&lt;(21+$B98),(N$4-$F98)&gt;(1+$B98)),M98*(1-Inputs_ByYear!$D$4),0))))</f>
        <v>4218522.8758775136</v>
      </c>
      <c r="O98" s="246">
        <f>IF(O$4=$F98+$B98,SUMIFS('ABP REC Calc'!K$75:K$138,'ABP REC Calc'!$C$75:$C$138,'ABP REC Spend'!$D98,'ABP REC Calc'!$B$75:$B$138,'ABP REC Spend'!$E98)/20,
IF(AND(N98&gt;0,(O$4-$F98)=(1+$B98)),N98*(1-Inputs_ByYear!$D$4),
(IF(AND((O$4-$F98)&lt;(21+$B98),(O$4-$F98)&gt;(1+$B98)),N98*(1-Inputs_ByYear!$D$4),0))))</f>
        <v>4197430.2614981262</v>
      </c>
      <c r="P98" s="246">
        <f>IF(P$4=$F98+$B98,SUMIFS('ABP REC Calc'!L$75:L$138,'ABP REC Calc'!$C$75:$C$138,'ABP REC Spend'!$D98,'ABP REC Calc'!$B$75:$B$138,'ABP REC Spend'!$E98)/20,
IF(AND(O98&gt;0,(P$4-$F98)=(1+$B98)),O98*(1-Inputs_ByYear!$D$4),
(IF(AND((P$4-$F98)&lt;(21+$B98),(P$4-$F98)&gt;(1+$B98)),O98*(1-Inputs_ByYear!$D$4),0))))</f>
        <v>4176443.1101906355</v>
      </c>
      <c r="Q98" s="246">
        <f>IF(Q$4=$F98+$B98,SUMIFS('ABP REC Calc'!M$75:M$138,'ABP REC Calc'!$C$75:$C$138,'ABP REC Spend'!$D98,'ABP REC Calc'!$B$75:$B$138,'ABP REC Spend'!$E98)/20,
IF(AND(P98&gt;0,(Q$4-$F98)=(1+$B98)),P98*(1-Inputs_ByYear!$D$4),
(IF(AND((Q$4-$F98)&lt;(21+$B98),(Q$4-$F98)&gt;(1+$B98)),P98*(1-Inputs_ByYear!$D$4),0))))</f>
        <v>4155560.8946396825</v>
      </c>
      <c r="R98" s="246">
        <f>IF(R$4=$F98+$B98,SUMIFS('ABP REC Calc'!N$75:N$138,'ABP REC Calc'!$C$75:$C$138,'ABP REC Spend'!$D98,'ABP REC Calc'!$B$75:$B$138,'ABP REC Spend'!$E98)/20,
IF(AND(Q98&gt;0,(R$4-$F98)=(1+$B98)),Q98*(1-Inputs_ByYear!$D$4),
(IF(AND((R$4-$F98)&lt;(21+$B98),(R$4-$F98)&gt;(1+$B98)),Q98*(1-Inputs_ByYear!$D$4),0))))</f>
        <v>4134783.090166484</v>
      </c>
      <c r="S98" s="246">
        <f>IF(S$4=$F98+$B98,SUMIFS('ABP REC Calc'!O$75:O$138,'ABP REC Calc'!$C$75:$C$138,'ABP REC Spend'!$D98,'ABP REC Calc'!$B$75:$B$138,'ABP REC Spend'!$E98)/20,
IF(AND(R98&gt;0,(S$4-$F98)=(1+$B98)),R98*(1-Inputs_ByYear!$D$4),
(IF(AND((S$4-$F98)&lt;(21+$B98),(S$4-$F98)&gt;(1+$B98)),R98*(1-Inputs_ByYear!$D$4),0))))</f>
        <v>4114109.1747156517</v>
      </c>
      <c r="T98" s="246">
        <f>IF(T$4=$F98+$B98,SUMIFS('ABP REC Calc'!P$75:P$138,'ABP REC Calc'!$C$75:$C$138,'ABP REC Spend'!$D98,'ABP REC Calc'!$B$75:$B$138,'ABP REC Spend'!$E98)/20,
IF(AND(S98&gt;0,(T$4-$F98)=(1+$B98)),S98*(1-Inputs_ByYear!$D$4),
(IF(AND((T$4-$F98)&lt;(21+$B98),(T$4-$F98)&gt;(1+$B98)),S98*(1-Inputs_ByYear!$D$4),0))))</f>
        <v>4093538.6288420735</v>
      </c>
      <c r="U98" s="246">
        <f>IF(U$4=$F98+$B98,SUMIFS('ABP REC Calc'!Q$75:Q$138,'ABP REC Calc'!$C$75:$C$138,'ABP REC Spend'!$D98,'ABP REC Calc'!$B$75:$B$138,'ABP REC Spend'!$E98)/20,
IF(AND(T98&gt;0,(U$4-$F98)=(1+$B98)),T98*(1-Inputs_ByYear!$D$4),
(IF(AND((U$4-$F98)&lt;(21+$B98),(U$4-$F98)&gt;(1+$B98)),T98*(1-Inputs_ByYear!$D$4),0))))</f>
        <v>4073070.9356978629</v>
      </c>
      <c r="V98" s="246">
        <f>IF(V$4=$F98+$B98,SUMIFS('ABP REC Calc'!R$75:R$138,'ABP REC Calc'!$C$75:$C$138,'ABP REC Spend'!$D98,'ABP REC Calc'!$B$75:$B$138,'ABP REC Spend'!$E98)/20,
IF(AND(U98&gt;0,(V$4-$F98)=(1+$B98)),U98*(1-Inputs_ByYear!$D$4),
(IF(AND((V$4-$F98)&lt;(21+$B98),(V$4-$F98)&gt;(1+$B98)),U98*(1-Inputs_ByYear!$D$4),0))))</f>
        <v>4052705.5810193736</v>
      </c>
      <c r="W98" s="246">
        <f>IF(W$4=$F98+$B98,SUMIFS('ABP REC Calc'!S$75:S$138,'ABP REC Calc'!$C$75:$C$138,'ABP REC Spend'!$D98,'ABP REC Calc'!$B$75:$B$138,'ABP REC Spend'!$E98)/20,
IF(AND(V98&gt;0,(W$4-$F98)=(1+$B98)),V98*(1-Inputs_ByYear!$D$4),
(IF(AND((W$4-$F98)&lt;(21+$B98),(W$4-$F98)&gt;(1+$B98)),V98*(1-Inputs_ByYear!$D$4),0))))</f>
        <v>4032442.0531142768</v>
      </c>
      <c r="X98" s="246">
        <f>IF(X$4=$F98+$B98,SUMIFS('ABP REC Calc'!T$75:T$138,'ABP REC Calc'!$C$75:$C$138,'ABP REC Spend'!$D98,'ABP REC Calc'!$B$75:$B$138,'ABP REC Spend'!$E98)/20,
IF(AND(W98&gt;0,(X$4-$F98)=(1+$B98)),W98*(1-Inputs_ByYear!$D$4),
(IF(AND((X$4-$F98)&lt;(21+$B98),(X$4-$F98)&gt;(1+$B98)),W98*(1-Inputs_ByYear!$D$4),0))))</f>
        <v>4012279.8428487056</v>
      </c>
      <c r="Y98" s="246">
        <f>IF(Y$4=$F98+$B98,SUMIFS('ABP REC Calc'!U$75:U$138,'ABP REC Calc'!$C$75:$C$138,'ABP REC Spend'!$D98,'ABP REC Calc'!$B$75:$B$138,'ABP REC Spend'!$E98)/20,
IF(AND(X98&gt;0,(Y$4-$F98)=(1+$B98)),X98*(1-Inputs_ByYear!$D$4),
(IF(AND((Y$4-$F98)&lt;(21+$B98),(Y$4-$F98)&gt;(1+$B98)),X98*(1-Inputs_ByYear!$D$4),0))))</f>
        <v>3992218.4436344621</v>
      </c>
      <c r="Z98" s="246">
        <f>IF(Z$4=$F98+$B98,SUMIFS('ABP REC Calc'!V$75:V$138,'ABP REC Calc'!$C$75:$C$138,'ABP REC Spend'!$D98,'ABP REC Calc'!$B$75:$B$138,'ABP REC Spend'!$E98)/20,
IF(AND(Y98&gt;0,(Z$4-$F98)=(1+$B98)),Y98*(1-Inputs_ByYear!$D$4),
(IF(AND((Z$4-$F98)&lt;(21+$B98),(Z$4-$F98)&gt;(1+$B98)),Y98*(1-Inputs_ByYear!$D$4),0))))</f>
        <v>3972257.3514162898</v>
      </c>
      <c r="AA98" s="246">
        <f>IF(AA$4=$F98+$B98,SUMIFS('ABP REC Calc'!W$75:W$138,'ABP REC Calc'!$C$75:$C$138,'ABP REC Spend'!$D98,'ABP REC Calc'!$B$75:$B$138,'ABP REC Spend'!$E98)/20,
IF(AND(Z98&gt;0,(AA$4-$F98)=(1+$B98)),Z98*(1-Inputs_ByYear!$D$4),
(IF(AND((AA$4-$F98)&lt;(21+$B98),(AA$4-$F98)&gt;(1+$B98)),Z98*(1-Inputs_ByYear!$D$4),0))))</f>
        <v>3952396.0646592085</v>
      </c>
      <c r="AB98" s="246">
        <f>IF(AB$4=$F98+$B98,SUMIFS('ABP REC Calc'!X$75:X$138,'ABP REC Calc'!$C$75:$C$138,'ABP REC Spend'!$D98,'ABP REC Calc'!$B$75:$B$138,'ABP REC Spend'!$E98)/20,
IF(AND(AA98&gt;0,(AB$4-$F98)=(1+$B98)),AA98*(1-Inputs_ByYear!$D$4),
(IF(AND((AB$4-$F98)&lt;(21+$B98),(AB$4-$F98)&gt;(1+$B98)),AA98*(1-Inputs_ByYear!$D$4),0))))</f>
        <v>3932634.0843359125</v>
      </c>
      <c r="AC98" s="246">
        <f>IF(AC$4=$F98+$B98,SUMIFS('ABP REC Calc'!Y$75:Y$138,'ABP REC Calc'!$C$75:$C$138,'ABP REC Spend'!$D98,'ABP REC Calc'!$B$75:$B$138,'ABP REC Spend'!$E98)/20,
IF(AND(AB98&gt;0,(AC$4-$F98)=(1+$B98)),AB98*(1-Inputs_ByYear!$D$4),
(IF(AND((AC$4-$F98)&lt;(21+$B98),(AC$4-$F98)&gt;(1+$B98)),AB98*(1-Inputs_ByYear!$D$4),0))))</f>
        <v>3912970.913914233</v>
      </c>
      <c r="AD98" s="246">
        <f>IF(AD$4=$F98+$B98,SUMIFS('ABP REC Calc'!Z$75:Z$138,'ABP REC Calc'!$C$75:$C$138,'ABP REC Spend'!$D98,'ABP REC Calc'!$B$75:$B$138,'ABP REC Spend'!$E98)/20,
IF(AND(AC98&gt;0,(AD$4-$F98)=(1+$B98)),AC98*(1-Inputs_ByYear!$D$4),
(IF(AND((AD$4-$F98)&lt;(21+$B98),(AD$4-$F98)&gt;(1+$B98)),AC98*(1-Inputs_ByYear!$D$4),0))))</f>
        <v>3893406.0593446619</v>
      </c>
      <c r="AE98" s="246">
        <f>IF(AE$4=$F98+$B98,SUMIFS('ABP REC Calc'!AA$75:AA$138,'ABP REC Calc'!$C$75:$C$138,'ABP REC Spend'!$D98,'ABP REC Calc'!$B$75:$B$138,'ABP REC Spend'!$E98)/20,
IF(AND(AD98&gt;0,(AE$4-$F98)=(1+$B98)),AD98*(1-Inputs_ByYear!$D$4),
(IF(AND((AE$4-$F98)&lt;(21+$B98),(AE$4-$F98)&gt;(1+$B98)),AD98*(1-Inputs_ByYear!$D$4),0))))</f>
        <v>3873939.0290479385</v>
      </c>
      <c r="AF98" s="246">
        <f>IF(AF$4=$F98+$B98,SUMIFS('ABP REC Calc'!AB$75:AB$138,'ABP REC Calc'!$C$75:$C$138,'ABP REC Spend'!$D98,'ABP REC Calc'!$B$75:$B$138,'ABP REC Spend'!$E98)/20,
IF(AND(AE98&gt;0,(AF$4-$F98)=(1+$B98)),AE98*(1-Inputs_ByYear!$D$4),
(IF(AND((AF$4-$F98)&lt;(21+$B98),(AF$4-$F98)&gt;(1+$B98)),AE98*(1-Inputs_ByYear!$D$4),0))))</f>
        <v>3854569.3339026989</v>
      </c>
      <c r="AG98" s="246">
        <f>IF(AG$4=$F98+$B98,SUMIFS('ABP REC Calc'!AC$75:AC$138,'ABP REC Calc'!$C$75:$C$138,'ABP REC Spend'!$D98,'ABP REC Calc'!$B$75:$B$138,'ABP REC Spend'!$E98)/20,
IF(AND(AF98&gt;0,(AG$4-$F98)=(1+$B98)),AF98*(1-Inputs_ByYear!$D$4),
(IF(AND((AG$4-$F98)&lt;(21+$B98),(AG$4-$F98)&gt;(1+$B98)),AF98*(1-Inputs_ByYear!$D$4),0))))</f>
        <v>3835296.4872331852</v>
      </c>
    </row>
    <row r="99" spans="2:33" ht="14.45" customHeight="1">
      <c r="B99" s="64">
        <v>2</v>
      </c>
      <c r="C99" s="64" t="s">
        <v>229</v>
      </c>
      <c r="D99" s="234" t="s">
        <v>208</v>
      </c>
      <c r="E99" s="231" t="s">
        <v>230</v>
      </c>
      <c r="F99" s="231">
        <f t="shared" si="5"/>
        <v>2027</v>
      </c>
      <c r="G99" s="231"/>
      <c r="H99" s="239" t="s">
        <v>25</v>
      </c>
      <c r="I99" s="247">
        <v>0</v>
      </c>
      <c r="J99" s="247">
        <v>0</v>
      </c>
      <c r="K99" s="246">
        <f>IF(K$4=$F99+$B99,SUMIFS('ABP REC Calc'!G$75:G$138,'ABP REC Calc'!$C$75:$C$138,'ABP REC Spend'!$D99,'ABP REC Calc'!$B$75:$B$138,'ABP REC Spend'!$E99)/20,
IF(AND(J99&gt;0,(K$4-$F99)=(1+$B99)),J99*(1-Inputs_ByYear!$D$4),
(IF(AND((K$4-$F99)&lt;(21+$B99),(K$4-$F99)&gt;(1+$B99)),J99*(1-Inputs_ByYear!$D$4),0))))</f>
        <v>0</v>
      </c>
      <c r="L99" s="246">
        <f>IF(L$4=$F99+$B99,SUMIFS('ABP REC Calc'!H$75:H$138,'ABP REC Calc'!$C$75:$C$138,'ABP REC Spend'!$D99,'ABP REC Calc'!$B$75:$B$138,'ABP REC Spend'!$E99)/20,
IF(AND(K99&gt;0,(L$4-$F99)=(1+$B99)),K99*(1-Inputs_ByYear!$D$4),
(IF(AND((L$4-$F99)&lt;(21+$B99),(L$4-$F99)&gt;(1+$B99)),K99*(1-Inputs_ByYear!$D$4),0))))</f>
        <v>0</v>
      </c>
      <c r="M99" s="246">
        <f>IF(M$4=$F99+$B99,SUMIFS('ABP REC Calc'!I$75:I$138,'ABP REC Calc'!$C$75:$C$138,'ABP REC Spend'!$D99,'ABP REC Calc'!$B$75:$B$138,'ABP REC Spend'!$E99)/20,
IF(AND(L99&gt;0,(M$4-$F99)=(1+$B99)),L99*(1-Inputs_ByYear!$D$4),
(IF(AND((M$4-$F99)&lt;(21+$B99),(M$4-$F99)&gt;(1+$B99)),L99*(1-Inputs_ByYear!$D$4),0))))</f>
        <v>0</v>
      </c>
      <c r="N99" s="246">
        <f>IF(N$4=$F99+$B99,SUMIFS('ABP REC Calc'!J$75:J$138,'ABP REC Calc'!$C$75:$C$138,'ABP REC Spend'!$D99,'ABP REC Calc'!$B$75:$B$138,'ABP REC Spend'!$E99)/20,
IF(AND(M99&gt;0,(N$4-$F99)=(1+$B99)),M99*(1-Inputs_ByYear!$D$4),
(IF(AND((N$4-$F99)&lt;(21+$B99),(N$4-$F99)&gt;(1+$B99)),M99*(1-Inputs_ByYear!$D$4),0))))</f>
        <v>4070132.6239622235</v>
      </c>
      <c r="O99" s="246">
        <f>IF(O$4=$F99+$B99,SUMIFS('ABP REC Calc'!K$75:K$138,'ABP REC Calc'!$C$75:$C$138,'ABP REC Spend'!$D99,'ABP REC Calc'!$B$75:$B$138,'ABP REC Spend'!$E99)/20,
IF(AND(N99&gt;0,(O$4-$F99)=(1+$B99)),N99*(1-Inputs_ByYear!$D$4),
(IF(AND((O$4-$F99)&lt;(21+$B99),(O$4-$F99)&gt;(1+$B99)),N99*(1-Inputs_ByYear!$D$4),0))))</f>
        <v>4049781.9608424124</v>
      </c>
      <c r="P99" s="246">
        <f>IF(P$4=$F99+$B99,SUMIFS('ABP REC Calc'!L$75:L$138,'ABP REC Calc'!$C$75:$C$138,'ABP REC Spend'!$D99,'ABP REC Calc'!$B$75:$B$138,'ABP REC Spend'!$E99)/20,
IF(AND(O99&gt;0,(P$4-$F99)=(1+$B99)),O99*(1-Inputs_ByYear!$D$4),
(IF(AND((P$4-$F99)&lt;(21+$B99),(P$4-$F99)&gt;(1+$B99)),O99*(1-Inputs_ByYear!$D$4),0))))</f>
        <v>4029533.0510382005</v>
      </c>
      <c r="Q99" s="246">
        <f>IF(Q$4=$F99+$B99,SUMIFS('ABP REC Calc'!M$75:M$138,'ABP REC Calc'!$C$75:$C$138,'ABP REC Spend'!$D99,'ABP REC Calc'!$B$75:$B$138,'ABP REC Spend'!$E99)/20,
IF(AND(P99&gt;0,(Q$4-$F99)=(1+$B99)),P99*(1-Inputs_ByYear!$D$4),
(IF(AND((Q$4-$F99)&lt;(21+$B99),(Q$4-$F99)&gt;(1+$B99)),P99*(1-Inputs_ByYear!$D$4),0))))</f>
        <v>4009385.3857830097</v>
      </c>
      <c r="R99" s="246">
        <f>IF(R$4=$F99+$B99,SUMIFS('ABP REC Calc'!N$75:N$138,'ABP REC Calc'!$C$75:$C$138,'ABP REC Spend'!$D99,'ABP REC Calc'!$B$75:$B$138,'ABP REC Spend'!$E99)/20,
IF(AND(Q99&gt;0,(R$4-$F99)=(1+$B99)),Q99*(1-Inputs_ByYear!$D$4),
(IF(AND((R$4-$F99)&lt;(21+$B99),(R$4-$F99)&gt;(1+$B99)),Q99*(1-Inputs_ByYear!$D$4),0))))</f>
        <v>3989338.4588540946</v>
      </c>
      <c r="S99" s="246">
        <f>IF(S$4=$F99+$B99,SUMIFS('ABP REC Calc'!O$75:O$138,'ABP REC Calc'!$C$75:$C$138,'ABP REC Spend'!$D99,'ABP REC Calc'!$B$75:$B$138,'ABP REC Spend'!$E99)/20,
IF(AND(R99&gt;0,(S$4-$F99)=(1+$B99)),R99*(1-Inputs_ByYear!$D$4),
(IF(AND((S$4-$F99)&lt;(21+$B99),(S$4-$F99)&gt;(1+$B99)),R99*(1-Inputs_ByYear!$D$4),0))))</f>
        <v>3969391.7665598243</v>
      </c>
      <c r="T99" s="246">
        <f>IF(T$4=$F99+$B99,SUMIFS('ABP REC Calc'!P$75:P$138,'ABP REC Calc'!$C$75:$C$138,'ABP REC Spend'!$D99,'ABP REC Calc'!$B$75:$B$138,'ABP REC Spend'!$E99)/20,
IF(AND(S99&gt;0,(T$4-$F99)=(1+$B99)),S99*(1-Inputs_ByYear!$D$4),
(IF(AND((T$4-$F99)&lt;(21+$B99),(T$4-$F99)&gt;(1+$B99)),S99*(1-Inputs_ByYear!$D$4),0))))</f>
        <v>3949544.8077270254</v>
      </c>
      <c r="U99" s="246">
        <f>IF(U$4=$F99+$B99,SUMIFS('ABP REC Calc'!Q$75:Q$138,'ABP REC Calc'!$C$75:$C$138,'ABP REC Spend'!$D99,'ABP REC Calc'!$B$75:$B$138,'ABP REC Spend'!$E99)/20,
IF(AND(T99&gt;0,(U$4-$F99)=(1+$B99)),T99*(1-Inputs_ByYear!$D$4),
(IF(AND((U$4-$F99)&lt;(21+$B99),(U$4-$F99)&gt;(1+$B99)),T99*(1-Inputs_ByYear!$D$4),0))))</f>
        <v>3929797.0836883904</v>
      </c>
      <c r="V99" s="246">
        <f>IF(V$4=$F99+$B99,SUMIFS('ABP REC Calc'!R$75:R$138,'ABP REC Calc'!$C$75:$C$138,'ABP REC Spend'!$D99,'ABP REC Calc'!$B$75:$B$138,'ABP REC Spend'!$E99)/20,
IF(AND(U99&gt;0,(V$4-$F99)=(1+$B99)),U99*(1-Inputs_ByYear!$D$4),
(IF(AND((V$4-$F99)&lt;(21+$B99),(V$4-$F99)&gt;(1+$B99)),U99*(1-Inputs_ByYear!$D$4),0))))</f>
        <v>3910148.0982699483</v>
      </c>
      <c r="W99" s="246">
        <f>IF(W$4=$F99+$B99,SUMIFS('ABP REC Calc'!S$75:S$138,'ABP REC Calc'!$C$75:$C$138,'ABP REC Spend'!$D99,'ABP REC Calc'!$B$75:$B$138,'ABP REC Spend'!$E99)/20,
IF(AND(V99&gt;0,(W$4-$F99)=(1+$B99)),V99*(1-Inputs_ByYear!$D$4),
(IF(AND((W$4-$F99)&lt;(21+$B99),(W$4-$F99)&gt;(1+$B99)),V99*(1-Inputs_ByYear!$D$4),0))))</f>
        <v>3890597.3577785986</v>
      </c>
      <c r="X99" s="246">
        <f>IF(X$4=$F99+$B99,SUMIFS('ABP REC Calc'!T$75:T$138,'ABP REC Calc'!$C$75:$C$138,'ABP REC Spend'!$D99,'ABP REC Calc'!$B$75:$B$138,'ABP REC Spend'!$E99)/20,
IF(AND(W99&gt;0,(X$4-$F99)=(1+$B99)),W99*(1-Inputs_ByYear!$D$4),
(IF(AND((X$4-$F99)&lt;(21+$B99),(X$4-$F99)&gt;(1+$B99)),W99*(1-Inputs_ByYear!$D$4),0))))</f>
        <v>3871144.3709897054</v>
      </c>
      <c r="Y99" s="246">
        <f>IF(Y$4=$F99+$B99,SUMIFS('ABP REC Calc'!U$75:U$138,'ABP REC Calc'!$C$75:$C$138,'ABP REC Spend'!$D99,'ABP REC Calc'!$B$75:$B$138,'ABP REC Spend'!$E99)/20,
IF(AND(X99&gt;0,(Y$4-$F99)=(1+$B99)),X99*(1-Inputs_ByYear!$D$4),
(IF(AND((Y$4-$F99)&lt;(21+$B99),(Y$4-$F99)&gt;(1+$B99)),X99*(1-Inputs_ByYear!$D$4),0))))</f>
        <v>3851788.649134757</v>
      </c>
      <c r="Z99" s="246">
        <f>IF(Z$4=$F99+$B99,SUMIFS('ABP REC Calc'!V$75:V$138,'ABP REC Calc'!$C$75:$C$138,'ABP REC Spend'!$D99,'ABP REC Calc'!$B$75:$B$138,'ABP REC Spend'!$E99)/20,
IF(AND(Y99&gt;0,(Z$4-$F99)=(1+$B99)),Y99*(1-Inputs_ByYear!$D$4),
(IF(AND((Z$4-$F99)&lt;(21+$B99),(Z$4-$F99)&gt;(1+$B99)),Y99*(1-Inputs_ByYear!$D$4),0))))</f>
        <v>3832529.705889083</v>
      </c>
      <c r="AA99" s="246">
        <f>IF(AA$4=$F99+$B99,SUMIFS('ABP REC Calc'!W$75:W$138,'ABP REC Calc'!$C$75:$C$138,'ABP REC Spend'!$D99,'ABP REC Calc'!$B$75:$B$138,'ABP REC Spend'!$E99)/20,
IF(AND(Z99&gt;0,(AA$4-$F99)=(1+$B99)),Z99*(1-Inputs_ByYear!$D$4),
(IF(AND((AA$4-$F99)&lt;(21+$B99),(AA$4-$F99)&gt;(1+$B99)),Z99*(1-Inputs_ByYear!$D$4),0))))</f>
        <v>3813367.0573596377</v>
      </c>
      <c r="AB99" s="246">
        <f>IF(AB$4=$F99+$B99,SUMIFS('ABP REC Calc'!X$75:X$138,'ABP REC Calc'!$C$75:$C$138,'ABP REC Spend'!$D99,'ABP REC Calc'!$B$75:$B$138,'ABP REC Spend'!$E99)/20,
IF(AND(AA99&gt;0,(AB$4-$F99)=(1+$B99)),AA99*(1-Inputs_ByYear!$D$4),
(IF(AND((AB$4-$F99)&lt;(21+$B99),(AB$4-$F99)&gt;(1+$B99)),AA99*(1-Inputs_ByYear!$D$4),0))))</f>
        <v>3794300.2220728393</v>
      </c>
      <c r="AC99" s="246">
        <f>IF(AC$4=$F99+$B99,SUMIFS('ABP REC Calc'!Y$75:Y$138,'ABP REC Calc'!$C$75:$C$138,'ABP REC Spend'!$D99,'ABP REC Calc'!$B$75:$B$138,'ABP REC Spend'!$E99)/20,
IF(AND(AB99&gt;0,(AC$4-$F99)=(1+$B99)),AB99*(1-Inputs_ByYear!$D$4),
(IF(AND((AC$4-$F99)&lt;(21+$B99),(AC$4-$F99)&gt;(1+$B99)),AB99*(1-Inputs_ByYear!$D$4),0))))</f>
        <v>3775328.7209624751</v>
      </c>
      <c r="AD99" s="246">
        <f>IF(AD$4=$F99+$B99,SUMIFS('ABP REC Calc'!Z$75:Z$138,'ABP REC Calc'!$C$75:$C$138,'ABP REC Spend'!$D99,'ABP REC Calc'!$B$75:$B$138,'ABP REC Spend'!$E99)/20,
IF(AND(AC99&gt;0,(AD$4-$F99)=(1+$B99)),AC99*(1-Inputs_ByYear!$D$4),
(IF(AND((AD$4-$F99)&lt;(21+$B99),(AD$4-$F99)&gt;(1+$B99)),AC99*(1-Inputs_ByYear!$D$4),0))))</f>
        <v>3756452.0773576628</v>
      </c>
      <c r="AE99" s="246">
        <f>IF(AE$4=$F99+$B99,SUMIFS('ABP REC Calc'!AA$75:AA$138,'ABP REC Calc'!$C$75:$C$138,'ABP REC Spend'!$D99,'ABP REC Calc'!$B$75:$B$138,'ABP REC Spend'!$E99)/20,
IF(AND(AD99&gt;0,(AE$4-$F99)=(1+$B99)),AD99*(1-Inputs_ByYear!$D$4),
(IF(AND((AE$4-$F99)&lt;(21+$B99),(AE$4-$F99)&gt;(1+$B99)),AD99*(1-Inputs_ByYear!$D$4),0))))</f>
        <v>3737669.8169708746</v>
      </c>
      <c r="AF99" s="246">
        <f>IF(AF$4=$F99+$B99,SUMIFS('ABP REC Calc'!AB$75:AB$138,'ABP REC Calc'!$C$75:$C$138,'ABP REC Spend'!$D99,'ABP REC Calc'!$B$75:$B$138,'ABP REC Spend'!$E99)/20,
IF(AND(AE99&gt;0,(AF$4-$F99)=(1+$B99)),AE99*(1-Inputs_ByYear!$D$4),
(IF(AND((AF$4-$F99)&lt;(21+$B99),(AF$4-$F99)&gt;(1+$B99)),AE99*(1-Inputs_ByYear!$D$4),0))))</f>
        <v>3718981.46788602</v>
      </c>
      <c r="AG99" s="246">
        <f>IF(AG$4=$F99+$B99,SUMIFS('ABP REC Calc'!AC$75:AC$138,'ABP REC Calc'!$C$75:$C$138,'ABP REC Spend'!$D99,'ABP REC Calc'!$B$75:$B$138,'ABP REC Spend'!$E99)/20,
IF(AND(AF99&gt;0,(AG$4-$F99)=(1+$B99)),AF99*(1-Inputs_ByYear!$D$4),
(IF(AND((AG$4-$F99)&lt;(21+$B99),(AG$4-$F99)&gt;(1+$B99)),AF99*(1-Inputs_ByYear!$D$4),0))))</f>
        <v>3700386.56054659</v>
      </c>
    </row>
    <row r="100" spans="2:33" ht="14.45" customHeight="1">
      <c r="B100" s="64">
        <v>2</v>
      </c>
      <c r="C100" s="64" t="s">
        <v>229</v>
      </c>
      <c r="D100" s="234" t="s">
        <v>208</v>
      </c>
      <c r="E100" s="231" t="s">
        <v>230</v>
      </c>
      <c r="F100" s="231">
        <f t="shared" si="5"/>
        <v>2028</v>
      </c>
      <c r="G100" s="231"/>
      <c r="H100" s="239" t="s">
        <v>26</v>
      </c>
      <c r="I100" s="247">
        <v>0</v>
      </c>
      <c r="J100" s="247">
        <v>0</v>
      </c>
      <c r="K100" s="246">
        <f>IF(K$4=$F100+$B100,SUMIFS('ABP REC Calc'!G$75:G$138,'ABP REC Calc'!$C$75:$C$138,'ABP REC Spend'!$D100,'ABP REC Calc'!$B$75:$B$138,'ABP REC Spend'!$E100)/20,
IF(AND(J100&gt;0,(K$4-$F100)=(1+$B100)),J100*(1-Inputs_ByYear!$D$4),
(IF(AND((K$4-$F100)&lt;(21+$B100),(K$4-$F100)&gt;(1+$B100)),J100*(1-Inputs_ByYear!$D$4),0))))</f>
        <v>0</v>
      </c>
      <c r="L100" s="246">
        <f>IF(L$4=$F100+$B100,SUMIFS('ABP REC Calc'!H$75:H$138,'ABP REC Calc'!$C$75:$C$138,'ABP REC Spend'!$D100,'ABP REC Calc'!$B$75:$B$138,'ABP REC Spend'!$E100)/20,
IF(AND(K100&gt;0,(L$4-$F100)=(1+$B100)),K100*(1-Inputs_ByYear!$D$4),
(IF(AND((L$4-$F100)&lt;(21+$B100),(L$4-$F100)&gt;(1+$B100)),K100*(1-Inputs_ByYear!$D$4),0))))</f>
        <v>0</v>
      </c>
      <c r="M100" s="246">
        <f>IF(M$4=$F100+$B100,SUMIFS('ABP REC Calc'!I$75:I$138,'ABP REC Calc'!$C$75:$C$138,'ABP REC Spend'!$D100,'ABP REC Calc'!$B$75:$B$138,'ABP REC Spend'!$E100)/20,
IF(AND(L100&gt;0,(M$4-$F100)=(1+$B100)),L100*(1-Inputs_ByYear!$D$4),
(IF(AND((M$4-$F100)&lt;(21+$B100),(M$4-$F100)&gt;(1+$B100)),L100*(1-Inputs_ByYear!$D$4),0))))</f>
        <v>0</v>
      </c>
      <c r="N100" s="246">
        <f>IF(N$4=$F100+$B100,SUMIFS('ABP REC Calc'!J$75:J$138,'ABP REC Calc'!$C$75:$C$138,'ABP REC Spend'!$D100,'ABP REC Calc'!$B$75:$B$138,'ABP REC Spend'!$E100)/20,
IF(AND(M100&gt;0,(N$4-$F100)=(1+$B100)),M100*(1-Inputs_ByYear!$D$4),
(IF(AND((N$4-$F100)&lt;(21+$B100),(N$4-$F100)&gt;(1+$B100)),M100*(1-Inputs_ByYear!$D$4),0))))</f>
        <v>0</v>
      </c>
      <c r="O100" s="246">
        <f>IF(O$4=$F100+$B100,SUMIFS('ABP REC Calc'!K$75:K$138,'ABP REC Calc'!$C$75:$C$138,'ABP REC Spend'!$D100,'ABP REC Calc'!$B$75:$B$138,'ABP REC Spend'!$E100)/20,
IF(AND(N100&gt;0,(O$4-$F100)=(1+$B100)),N100*(1-Inputs_ByYear!$D$4),
(IF(AND((O$4-$F100)&lt;(21+$B100),(O$4-$F100)&gt;(1+$B100)),N100*(1-Inputs_ByYear!$D$4),0))))</f>
        <v>3907327.3190037347</v>
      </c>
      <c r="P100" s="246">
        <f>IF(P$4=$F100+$B100,SUMIFS('ABP REC Calc'!L$75:L$138,'ABP REC Calc'!$C$75:$C$138,'ABP REC Spend'!$D100,'ABP REC Calc'!$B$75:$B$138,'ABP REC Spend'!$E100)/20,
IF(AND(O100&gt;0,(P$4-$F100)=(1+$B100)),O100*(1-Inputs_ByYear!$D$4),
(IF(AND((P$4-$F100)&lt;(21+$B100),(P$4-$F100)&gt;(1+$B100)),O100*(1-Inputs_ByYear!$D$4),0))))</f>
        <v>3887790.6824087161</v>
      </c>
      <c r="Q100" s="246">
        <f>IF(Q$4=$F100+$B100,SUMIFS('ABP REC Calc'!M$75:M$138,'ABP REC Calc'!$C$75:$C$138,'ABP REC Spend'!$D100,'ABP REC Calc'!$B$75:$B$138,'ABP REC Spend'!$E100)/20,
IF(AND(P100&gt;0,(Q$4-$F100)=(1+$B100)),P100*(1-Inputs_ByYear!$D$4),
(IF(AND((Q$4-$F100)&lt;(21+$B100),(Q$4-$F100)&gt;(1+$B100)),P100*(1-Inputs_ByYear!$D$4),0))))</f>
        <v>3868351.7289966727</v>
      </c>
      <c r="R100" s="246">
        <f>IF(R$4=$F100+$B100,SUMIFS('ABP REC Calc'!N$75:N$138,'ABP REC Calc'!$C$75:$C$138,'ABP REC Spend'!$D100,'ABP REC Calc'!$B$75:$B$138,'ABP REC Spend'!$E100)/20,
IF(AND(Q100&gt;0,(R$4-$F100)=(1+$B100)),Q100*(1-Inputs_ByYear!$D$4),
(IF(AND((R$4-$F100)&lt;(21+$B100),(R$4-$F100)&gt;(1+$B100)),Q100*(1-Inputs_ByYear!$D$4),0))))</f>
        <v>3849009.9703516895</v>
      </c>
      <c r="S100" s="246">
        <f>IF(S$4=$F100+$B100,SUMIFS('ABP REC Calc'!O$75:O$138,'ABP REC Calc'!$C$75:$C$138,'ABP REC Spend'!$D100,'ABP REC Calc'!$B$75:$B$138,'ABP REC Spend'!$E100)/20,
IF(AND(R100&gt;0,(S$4-$F100)=(1+$B100)),R100*(1-Inputs_ByYear!$D$4),
(IF(AND((S$4-$F100)&lt;(21+$B100),(S$4-$F100)&gt;(1+$B100)),R100*(1-Inputs_ByYear!$D$4),0))))</f>
        <v>3829764.9204999311</v>
      </c>
      <c r="T100" s="246">
        <f>IF(T$4=$F100+$B100,SUMIFS('ABP REC Calc'!P$75:P$138,'ABP REC Calc'!$C$75:$C$138,'ABP REC Spend'!$D100,'ABP REC Calc'!$B$75:$B$138,'ABP REC Spend'!$E100)/20,
IF(AND(S100&gt;0,(T$4-$F100)=(1+$B100)),S100*(1-Inputs_ByYear!$D$4),
(IF(AND((T$4-$F100)&lt;(21+$B100),(T$4-$F100)&gt;(1+$B100)),S100*(1-Inputs_ByYear!$D$4),0))))</f>
        <v>3810616.0958974315</v>
      </c>
      <c r="U100" s="246">
        <f>IF(U$4=$F100+$B100,SUMIFS('ABP REC Calc'!Q$75:Q$138,'ABP REC Calc'!$C$75:$C$138,'ABP REC Spend'!$D100,'ABP REC Calc'!$B$75:$B$138,'ABP REC Spend'!$E100)/20,
IF(AND(T100&gt;0,(U$4-$F100)=(1+$B100)),T100*(1-Inputs_ByYear!$D$4),
(IF(AND((U$4-$F100)&lt;(21+$B100),(U$4-$F100)&gt;(1+$B100)),T100*(1-Inputs_ByYear!$D$4),0))))</f>
        <v>3791563.0154179442</v>
      </c>
      <c r="V100" s="246">
        <f>IF(V$4=$F100+$B100,SUMIFS('ABP REC Calc'!R$75:R$138,'ABP REC Calc'!$C$75:$C$138,'ABP REC Spend'!$D100,'ABP REC Calc'!$B$75:$B$138,'ABP REC Spend'!$E100)/20,
IF(AND(U100&gt;0,(V$4-$F100)=(1+$B100)),U100*(1-Inputs_ByYear!$D$4),
(IF(AND((V$4-$F100)&lt;(21+$B100),(V$4-$F100)&gt;(1+$B100)),U100*(1-Inputs_ByYear!$D$4),0))))</f>
        <v>3772605.2003408545</v>
      </c>
      <c r="W100" s="246">
        <f>IF(W$4=$F100+$B100,SUMIFS('ABP REC Calc'!S$75:S$138,'ABP REC Calc'!$C$75:$C$138,'ABP REC Spend'!$D100,'ABP REC Calc'!$B$75:$B$138,'ABP REC Spend'!$E100)/20,
IF(AND(V100&gt;0,(W$4-$F100)=(1+$B100)),V100*(1-Inputs_ByYear!$D$4),
(IF(AND((W$4-$F100)&lt;(21+$B100),(W$4-$F100)&gt;(1+$B100)),V100*(1-Inputs_ByYear!$D$4),0))))</f>
        <v>3753742.1743391501</v>
      </c>
      <c r="X100" s="246">
        <f>IF(X$4=$F100+$B100,SUMIFS('ABP REC Calc'!T$75:T$138,'ABP REC Calc'!$C$75:$C$138,'ABP REC Spend'!$D100,'ABP REC Calc'!$B$75:$B$138,'ABP REC Spend'!$E100)/20,
IF(AND(W100&gt;0,(X$4-$F100)=(1+$B100)),W100*(1-Inputs_ByYear!$D$4),
(IF(AND((X$4-$F100)&lt;(21+$B100),(X$4-$F100)&gt;(1+$B100)),W100*(1-Inputs_ByYear!$D$4),0))))</f>
        <v>3734973.4634674545</v>
      </c>
      <c r="Y100" s="246">
        <f>IF(Y$4=$F100+$B100,SUMIFS('ABP REC Calc'!U$75:U$138,'ABP REC Calc'!$C$75:$C$138,'ABP REC Spend'!$D100,'ABP REC Calc'!$B$75:$B$138,'ABP REC Spend'!$E100)/20,
IF(AND(X100&gt;0,(Y$4-$F100)=(1+$B100)),X100*(1-Inputs_ByYear!$D$4),
(IF(AND((Y$4-$F100)&lt;(21+$B100),(Y$4-$F100)&gt;(1+$B100)),X100*(1-Inputs_ByYear!$D$4),0))))</f>
        <v>3716298.5961501175</v>
      </c>
      <c r="Z100" s="246">
        <f>IF(Z$4=$F100+$B100,SUMIFS('ABP REC Calc'!V$75:V$138,'ABP REC Calc'!$C$75:$C$138,'ABP REC Spend'!$D100,'ABP REC Calc'!$B$75:$B$138,'ABP REC Spend'!$E100)/20,
IF(AND(Y100&gt;0,(Z$4-$F100)=(1+$B100)),Y100*(1-Inputs_ByYear!$D$4),
(IF(AND((Z$4-$F100)&lt;(21+$B100),(Z$4-$F100)&gt;(1+$B100)),Y100*(1-Inputs_ByYear!$D$4),0))))</f>
        <v>3697717.1031693667</v>
      </c>
      <c r="AA100" s="246">
        <f>IF(AA$4=$F100+$B100,SUMIFS('ABP REC Calc'!W$75:W$138,'ABP REC Calc'!$C$75:$C$138,'ABP REC Spend'!$D100,'ABP REC Calc'!$B$75:$B$138,'ABP REC Spend'!$E100)/20,
IF(AND(Z100&gt;0,(AA$4-$F100)=(1+$B100)),Z100*(1-Inputs_ByYear!$D$4),
(IF(AND((AA$4-$F100)&lt;(21+$B100),(AA$4-$F100)&gt;(1+$B100)),Z100*(1-Inputs_ByYear!$D$4),0))))</f>
        <v>3679228.5176535198</v>
      </c>
      <c r="AB100" s="246">
        <f>IF(AB$4=$F100+$B100,SUMIFS('ABP REC Calc'!X$75:X$138,'ABP REC Calc'!$C$75:$C$138,'ABP REC Spend'!$D100,'ABP REC Calc'!$B$75:$B$138,'ABP REC Spend'!$E100)/20,
IF(AND(AA100&gt;0,(AB$4-$F100)=(1+$B100)),AA100*(1-Inputs_ByYear!$D$4),
(IF(AND((AB$4-$F100)&lt;(21+$B100),(AB$4-$F100)&gt;(1+$B100)),AA100*(1-Inputs_ByYear!$D$4),0))))</f>
        <v>3660832.3750652522</v>
      </c>
      <c r="AC100" s="246">
        <f>IF(AC$4=$F100+$B100,SUMIFS('ABP REC Calc'!Y$75:Y$138,'ABP REC Calc'!$C$75:$C$138,'ABP REC Spend'!$D100,'ABP REC Calc'!$B$75:$B$138,'ABP REC Spend'!$E100)/20,
IF(AND(AB100&gt;0,(AC$4-$F100)=(1+$B100)),AB100*(1-Inputs_ByYear!$D$4),
(IF(AND((AC$4-$F100)&lt;(21+$B100),(AC$4-$F100)&gt;(1+$B100)),AB100*(1-Inputs_ByYear!$D$4),0))))</f>
        <v>3642528.213189926</v>
      </c>
      <c r="AD100" s="246">
        <f>IF(AD$4=$F100+$B100,SUMIFS('ABP REC Calc'!Z$75:Z$138,'ABP REC Calc'!$C$75:$C$138,'ABP REC Spend'!$D100,'ABP REC Calc'!$B$75:$B$138,'ABP REC Spend'!$E100)/20,
IF(AND(AC100&gt;0,(AD$4-$F100)=(1+$B100)),AC100*(1-Inputs_ByYear!$D$4),
(IF(AND((AD$4-$F100)&lt;(21+$B100),(AD$4-$F100)&gt;(1+$B100)),AC100*(1-Inputs_ByYear!$D$4),0))))</f>
        <v>3624315.5721239764</v>
      </c>
      <c r="AE100" s="246">
        <f>IF(AE$4=$F100+$B100,SUMIFS('ABP REC Calc'!AA$75:AA$138,'ABP REC Calc'!$C$75:$C$138,'ABP REC Spend'!$D100,'ABP REC Calc'!$B$75:$B$138,'ABP REC Spend'!$E100)/20,
IF(AND(AD100&gt;0,(AE$4-$F100)=(1+$B100)),AD100*(1-Inputs_ByYear!$D$4),
(IF(AND((AE$4-$F100)&lt;(21+$B100),(AE$4-$F100)&gt;(1+$B100)),AD100*(1-Inputs_ByYear!$D$4),0))))</f>
        <v>3606193.9942633566</v>
      </c>
      <c r="AF100" s="246">
        <f>IF(AF$4=$F100+$B100,SUMIFS('ABP REC Calc'!AB$75:AB$138,'ABP REC Calc'!$C$75:$C$138,'ABP REC Spend'!$D100,'ABP REC Calc'!$B$75:$B$138,'ABP REC Spend'!$E100)/20,
IF(AND(AE100&gt;0,(AF$4-$F100)=(1+$B100)),AE100*(1-Inputs_ByYear!$D$4),
(IF(AND((AF$4-$F100)&lt;(21+$B100),(AF$4-$F100)&gt;(1+$B100)),AE100*(1-Inputs_ByYear!$D$4),0))))</f>
        <v>3588163.0242920397</v>
      </c>
      <c r="AG100" s="246">
        <f>IF(AG$4=$F100+$B100,SUMIFS('ABP REC Calc'!AC$75:AC$138,'ABP REC Calc'!$C$75:$C$138,'ABP REC Spend'!$D100,'ABP REC Calc'!$B$75:$B$138,'ABP REC Spend'!$E100)/20,
IF(AND(AF100&gt;0,(AG$4-$F100)=(1+$B100)),AF100*(1-Inputs_ByYear!$D$4),
(IF(AND((AG$4-$F100)&lt;(21+$B100),(AG$4-$F100)&gt;(1+$B100)),AF100*(1-Inputs_ByYear!$D$4),0))))</f>
        <v>3570222.2091705794</v>
      </c>
    </row>
    <row r="101" spans="2:33" ht="14.45" customHeight="1">
      <c r="B101" s="64">
        <v>2</v>
      </c>
      <c r="C101" s="64" t="s">
        <v>229</v>
      </c>
      <c r="D101" s="234" t="s">
        <v>208</v>
      </c>
      <c r="E101" s="231" t="s">
        <v>230</v>
      </c>
      <c r="F101" s="231">
        <f t="shared" si="5"/>
        <v>2029</v>
      </c>
      <c r="G101" s="231"/>
      <c r="H101" s="239" t="s">
        <v>27</v>
      </c>
      <c r="I101" s="247">
        <v>0</v>
      </c>
      <c r="J101" s="247">
        <v>0</v>
      </c>
      <c r="K101" s="246">
        <f>IF(K$4=$F101+$B101,SUMIFS('ABP REC Calc'!G$75:G$138,'ABP REC Calc'!$C$75:$C$138,'ABP REC Spend'!$D101,'ABP REC Calc'!$B$75:$B$138,'ABP REC Spend'!$E101)/20,
IF(AND(J101&gt;0,(K$4-$F101)=(1+$B101)),J101*(1-Inputs_ByYear!$D$4),
(IF(AND((K$4-$F101)&lt;(21+$B101),(K$4-$F101)&gt;(1+$B101)),J101*(1-Inputs_ByYear!$D$4),0))))</f>
        <v>0</v>
      </c>
      <c r="L101" s="246">
        <f>IF(L$4=$F101+$B101,SUMIFS('ABP REC Calc'!H$75:H$138,'ABP REC Calc'!$C$75:$C$138,'ABP REC Spend'!$D101,'ABP REC Calc'!$B$75:$B$138,'ABP REC Spend'!$E101)/20,
IF(AND(K101&gt;0,(L$4-$F101)=(1+$B101)),K101*(1-Inputs_ByYear!$D$4),
(IF(AND((L$4-$F101)&lt;(21+$B101),(L$4-$F101)&gt;(1+$B101)),K101*(1-Inputs_ByYear!$D$4),0))))</f>
        <v>0</v>
      </c>
      <c r="M101" s="246">
        <f>IF(M$4=$F101+$B101,SUMIFS('ABP REC Calc'!I$75:I$138,'ABP REC Calc'!$C$75:$C$138,'ABP REC Spend'!$D101,'ABP REC Calc'!$B$75:$B$138,'ABP REC Spend'!$E101)/20,
IF(AND(L101&gt;0,(M$4-$F101)=(1+$B101)),L101*(1-Inputs_ByYear!$D$4),
(IF(AND((M$4-$F101)&lt;(21+$B101),(M$4-$F101)&gt;(1+$B101)),L101*(1-Inputs_ByYear!$D$4),0))))</f>
        <v>0</v>
      </c>
      <c r="N101" s="246">
        <f>IF(N$4=$F101+$B101,SUMIFS('ABP REC Calc'!J$75:J$138,'ABP REC Calc'!$C$75:$C$138,'ABP REC Spend'!$D101,'ABP REC Calc'!$B$75:$B$138,'ABP REC Spend'!$E101)/20,
IF(AND(M101&gt;0,(N$4-$F101)=(1+$B101)),M101*(1-Inputs_ByYear!$D$4),
(IF(AND((N$4-$F101)&lt;(21+$B101),(N$4-$F101)&gt;(1+$B101)),M101*(1-Inputs_ByYear!$D$4),0))))</f>
        <v>0</v>
      </c>
      <c r="O101" s="246">
        <f>IF(O$4=$F101+$B101,SUMIFS('ABP REC Calc'!K$75:K$138,'ABP REC Calc'!$C$75:$C$138,'ABP REC Spend'!$D101,'ABP REC Calc'!$B$75:$B$138,'ABP REC Spend'!$E101)/20,
IF(AND(N101&gt;0,(O$4-$F101)=(1+$B101)),N101*(1-Inputs_ByYear!$D$4),
(IF(AND((O$4-$F101)&lt;(21+$B101),(O$4-$F101)&gt;(1+$B101)),N101*(1-Inputs_ByYear!$D$4),0))))</f>
        <v>0</v>
      </c>
      <c r="P101" s="246">
        <f>IF(P$4=$F101+$B101,SUMIFS('ABP REC Calc'!L$75:L$138,'ABP REC Calc'!$C$75:$C$138,'ABP REC Spend'!$D101,'ABP REC Calc'!$B$75:$B$138,'ABP REC Spend'!$E101)/20,
IF(AND(O101&gt;0,(P$4-$F101)=(1+$B101)),O101*(1-Inputs_ByYear!$D$4),
(IF(AND((P$4-$F101)&lt;(21+$B101),(P$4-$F101)&gt;(1+$B101)),O101*(1-Inputs_ByYear!$D$4),0))))</f>
        <v>3751034.2262435853</v>
      </c>
      <c r="Q101" s="246">
        <f>IF(Q$4=$F101+$B101,SUMIFS('ABP REC Calc'!M$75:M$138,'ABP REC Calc'!$C$75:$C$138,'ABP REC Spend'!$D101,'ABP REC Calc'!$B$75:$B$138,'ABP REC Spend'!$E101)/20,
IF(AND(P101&gt;0,(Q$4-$F101)=(1+$B101)),P101*(1-Inputs_ByYear!$D$4),
(IF(AND((Q$4-$F101)&lt;(21+$B101),(Q$4-$F101)&gt;(1+$B101)),P101*(1-Inputs_ByYear!$D$4),0))))</f>
        <v>3732279.0551123675</v>
      </c>
      <c r="R101" s="246">
        <f>IF(R$4=$F101+$B101,SUMIFS('ABP REC Calc'!N$75:N$138,'ABP REC Calc'!$C$75:$C$138,'ABP REC Spend'!$D101,'ABP REC Calc'!$B$75:$B$138,'ABP REC Spend'!$E101)/20,
IF(AND(Q101&gt;0,(R$4-$F101)=(1+$B101)),Q101*(1-Inputs_ByYear!$D$4),
(IF(AND((R$4-$F101)&lt;(21+$B101),(R$4-$F101)&gt;(1+$B101)),Q101*(1-Inputs_ByYear!$D$4),0))))</f>
        <v>3713617.6598368054</v>
      </c>
      <c r="S101" s="246">
        <f>IF(S$4=$F101+$B101,SUMIFS('ABP REC Calc'!O$75:O$138,'ABP REC Calc'!$C$75:$C$138,'ABP REC Spend'!$D101,'ABP REC Calc'!$B$75:$B$138,'ABP REC Spend'!$E101)/20,
IF(AND(R101&gt;0,(S$4-$F101)=(1+$B101)),R101*(1-Inputs_ByYear!$D$4),
(IF(AND((S$4-$F101)&lt;(21+$B101),(S$4-$F101)&gt;(1+$B101)),R101*(1-Inputs_ByYear!$D$4),0))))</f>
        <v>3695049.5715376213</v>
      </c>
      <c r="T101" s="246">
        <f>IF(T$4=$F101+$B101,SUMIFS('ABP REC Calc'!P$75:P$138,'ABP REC Calc'!$C$75:$C$138,'ABP REC Spend'!$D101,'ABP REC Calc'!$B$75:$B$138,'ABP REC Spend'!$E101)/20,
IF(AND(S101&gt;0,(T$4-$F101)=(1+$B101)),S101*(1-Inputs_ByYear!$D$4),
(IF(AND((T$4-$F101)&lt;(21+$B101),(T$4-$F101)&gt;(1+$B101)),S101*(1-Inputs_ByYear!$D$4),0))))</f>
        <v>3676574.3236799333</v>
      </c>
      <c r="U101" s="246">
        <f>IF(U$4=$F101+$B101,SUMIFS('ABP REC Calc'!Q$75:Q$138,'ABP REC Calc'!$C$75:$C$138,'ABP REC Spend'!$D101,'ABP REC Calc'!$B$75:$B$138,'ABP REC Spend'!$E101)/20,
IF(AND(T101&gt;0,(U$4-$F101)=(1+$B101)),T101*(1-Inputs_ByYear!$D$4),
(IF(AND((U$4-$F101)&lt;(21+$B101),(U$4-$F101)&gt;(1+$B101)),T101*(1-Inputs_ByYear!$D$4),0))))</f>
        <v>3658191.4520615335</v>
      </c>
      <c r="V101" s="246">
        <f>IF(V$4=$F101+$B101,SUMIFS('ABP REC Calc'!R$75:R$138,'ABP REC Calc'!$C$75:$C$138,'ABP REC Spend'!$D101,'ABP REC Calc'!$B$75:$B$138,'ABP REC Spend'!$E101)/20,
IF(AND(U101&gt;0,(V$4-$F101)=(1+$B101)),U101*(1-Inputs_ByYear!$D$4),
(IF(AND((V$4-$F101)&lt;(21+$B101),(V$4-$F101)&gt;(1+$B101)),U101*(1-Inputs_ByYear!$D$4),0))))</f>
        <v>3639900.4948012256</v>
      </c>
      <c r="W101" s="246">
        <f>IF(W$4=$F101+$B101,SUMIFS('ABP REC Calc'!S$75:S$138,'ABP REC Calc'!$C$75:$C$138,'ABP REC Spend'!$D101,'ABP REC Calc'!$B$75:$B$138,'ABP REC Spend'!$E101)/20,
IF(AND(V101&gt;0,(W$4-$F101)=(1+$B101)),V101*(1-Inputs_ByYear!$D$4),
(IF(AND((W$4-$F101)&lt;(21+$B101),(W$4-$F101)&gt;(1+$B101)),V101*(1-Inputs_ByYear!$D$4),0))))</f>
        <v>3621700.9923272193</v>
      </c>
      <c r="X101" s="246">
        <f>IF(X$4=$F101+$B101,SUMIFS('ABP REC Calc'!T$75:T$138,'ABP REC Calc'!$C$75:$C$138,'ABP REC Spend'!$D101,'ABP REC Calc'!$B$75:$B$138,'ABP REC Spend'!$E101)/20,
IF(AND(W101&gt;0,(X$4-$F101)=(1+$B101)),W101*(1-Inputs_ByYear!$D$4),
(IF(AND((X$4-$F101)&lt;(21+$B101),(X$4-$F101)&gt;(1+$B101)),W101*(1-Inputs_ByYear!$D$4),0))))</f>
        <v>3603592.4873655834</v>
      </c>
      <c r="Y101" s="246">
        <f>IF(Y$4=$F101+$B101,SUMIFS('ABP REC Calc'!U$75:U$138,'ABP REC Calc'!$C$75:$C$138,'ABP REC Spend'!$D101,'ABP REC Calc'!$B$75:$B$138,'ABP REC Spend'!$E101)/20,
IF(AND(X101&gt;0,(Y$4-$F101)=(1+$B101)),X101*(1-Inputs_ByYear!$D$4),
(IF(AND((Y$4-$F101)&lt;(21+$B101),(Y$4-$F101)&gt;(1+$B101)),X101*(1-Inputs_ByYear!$D$4),0))))</f>
        <v>3585574.5249287556</v>
      </c>
      <c r="Z101" s="246">
        <f>IF(Z$4=$F101+$B101,SUMIFS('ABP REC Calc'!V$75:V$138,'ABP REC Calc'!$C$75:$C$138,'ABP REC Spend'!$D101,'ABP REC Calc'!$B$75:$B$138,'ABP REC Spend'!$E101)/20,
IF(AND(Y101&gt;0,(Z$4-$F101)=(1+$B101)),Y101*(1-Inputs_ByYear!$D$4),
(IF(AND((Z$4-$F101)&lt;(21+$B101),(Z$4-$F101)&gt;(1+$B101)),Y101*(1-Inputs_ByYear!$D$4),0))))</f>
        <v>3567646.652304112</v>
      </c>
      <c r="AA101" s="246">
        <f>IF(AA$4=$F101+$B101,SUMIFS('ABP REC Calc'!W$75:W$138,'ABP REC Calc'!$C$75:$C$138,'ABP REC Spend'!$D101,'ABP REC Calc'!$B$75:$B$138,'ABP REC Spend'!$E101)/20,
IF(AND(Z101&gt;0,(AA$4-$F101)=(1+$B101)),Z101*(1-Inputs_ByYear!$D$4),
(IF(AND((AA$4-$F101)&lt;(21+$B101),(AA$4-$F101)&gt;(1+$B101)),Z101*(1-Inputs_ByYear!$D$4),0))))</f>
        <v>3549808.4190425915</v>
      </c>
      <c r="AB101" s="246">
        <f>IF(AB$4=$F101+$B101,SUMIFS('ABP REC Calc'!X$75:X$138,'ABP REC Calc'!$C$75:$C$138,'ABP REC Spend'!$D101,'ABP REC Calc'!$B$75:$B$138,'ABP REC Spend'!$E101)/20,
IF(AND(AA101&gt;0,(AB$4-$F101)=(1+$B101)),AA101*(1-Inputs_ByYear!$D$4),
(IF(AND((AB$4-$F101)&lt;(21+$B101),(AB$4-$F101)&gt;(1+$B101)),AA101*(1-Inputs_ByYear!$D$4),0))))</f>
        <v>3532059.3769473783</v>
      </c>
      <c r="AC101" s="246">
        <f>IF(AC$4=$F101+$B101,SUMIFS('ABP REC Calc'!Y$75:Y$138,'ABP REC Calc'!$C$75:$C$138,'ABP REC Spend'!$D101,'ABP REC Calc'!$B$75:$B$138,'ABP REC Spend'!$E101)/20,
IF(AND(AB101&gt;0,(AC$4-$F101)=(1+$B101)),AB101*(1-Inputs_ByYear!$D$4),
(IF(AND((AC$4-$F101)&lt;(21+$B101),(AC$4-$F101)&gt;(1+$B101)),AB101*(1-Inputs_ByYear!$D$4),0))))</f>
        <v>3514399.0800626413</v>
      </c>
      <c r="AD101" s="246">
        <f>IF(AD$4=$F101+$B101,SUMIFS('ABP REC Calc'!Z$75:Z$138,'ABP REC Calc'!$C$75:$C$138,'ABP REC Spend'!$D101,'ABP REC Calc'!$B$75:$B$138,'ABP REC Spend'!$E101)/20,
IF(AND(AC101&gt;0,(AD$4-$F101)=(1+$B101)),AC101*(1-Inputs_ByYear!$D$4),
(IF(AND((AD$4-$F101)&lt;(21+$B101),(AD$4-$F101)&gt;(1+$B101)),AC101*(1-Inputs_ByYear!$D$4),0))))</f>
        <v>3496827.084662328</v>
      </c>
      <c r="AE101" s="246">
        <f>IF(AE$4=$F101+$B101,SUMIFS('ABP REC Calc'!AA$75:AA$138,'ABP REC Calc'!$C$75:$C$138,'ABP REC Spend'!$D101,'ABP REC Calc'!$B$75:$B$138,'ABP REC Spend'!$E101)/20,
IF(AND(AD101&gt;0,(AE$4-$F101)=(1+$B101)),AD101*(1-Inputs_ByYear!$D$4),
(IF(AND((AE$4-$F101)&lt;(21+$B101),(AE$4-$F101)&gt;(1+$B101)),AD101*(1-Inputs_ByYear!$D$4),0))))</f>
        <v>3479342.9492390165</v>
      </c>
      <c r="AF101" s="246">
        <f>IF(AF$4=$F101+$B101,SUMIFS('ABP REC Calc'!AB$75:AB$138,'ABP REC Calc'!$C$75:$C$138,'ABP REC Spend'!$D101,'ABP REC Calc'!$B$75:$B$138,'ABP REC Spend'!$E101)/20,
IF(AND(AE101&gt;0,(AF$4-$F101)=(1+$B101)),AE101*(1-Inputs_ByYear!$D$4),
(IF(AND((AF$4-$F101)&lt;(21+$B101),(AF$4-$F101)&gt;(1+$B101)),AE101*(1-Inputs_ByYear!$D$4),0))))</f>
        <v>3461946.2344928216</v>
      </c>
      <c r="AG101" s="246">
        <f>IF(AG$4=$F101+$B101,SUMIFS('ABP REC Calc'!AC$75:AC$138,'ABP REC Calc'!$C$75:$C$138,'ABP REC Spend'!$D101,'ABP REC Calc'!$B$75:$B$138,'ABP REC Spend'!$E101)/20,
IF(AND(AF101&gt;0,(AG$4-$F101)=(1+$B101)),AF101*(1-Inputs_ByYear!$D$4),
(IF(AND((AG$4-$F101)&lt;(21+$B101),(AG$4-$F101)&gt;(1+$B101)),AF101*(1-Inputs_ByYear!$D$4),0))))</f>
        <v>3444636.5033203573</v>
      </c>
    </row>
    <row r="102" spans="2:33" ht="14.45" customHeight="1">
      <c r="B102" s="64">
        <v>2</v>
      </c>
      <c r="C102" s="64" t="s">
        <v>229</v>
      </c>
      <c r="D102" s="234" t="s">
        <v>208</v>
      </c>
      <c r="E102" s="231" t="s">
        <v>230</v>
      </c>
      <c r="F102" s="231">
        <f t="shared" si="5"/>
        <v>2030</v>
      </c>
      <c r="G102" s="231"/>
      <c r="H102" s="239" t="s">
        <v>28</v>
      </c>
      <c r="I102" s="247">
        <v>0</v>
      </c>
      <c r="J102" s="247">
        <v>0</v>
      </c>
      <c r="K102" s="246">
        <f>IF(K$4=$F102+$B102,SUMIFS('ABP REC Calc'!G$75:G$138,'ABP REC Calc'!$C$75:$C$138,'ABP REC Spend'!$D102,'ABP REC Calc'!$B$75:$B$138,'ABP REC Spend'!$E102)/20,
IF(AND(J102&gt;0,(K$4-$F102)=(1+$B102)),J102*(1-Inputs_ByYear!$D$4),
(IF(AND((K$4-$F102)&lt;(21+$B102),(K$4-$F102)&gt;(1+$B102)),J102*(1-Inputs_ByYear!$D$4),0))))</f>
        <v>0</v>
      </c>
      <c r="L102" s="246">
        <f>IF(L$4=$F102+$B102,SUMIFS('ABP REC Calc'!H$75:H$138,'ABP REC Calc'!$C$75:$C$138,'ABP REC Spend'!$D102,'ABP REC Calc'!$B$75:$B$138,'ABP REC Spend'!$E102)/20,
IF(AND(K102&gt;0,(L$4-$F102)=(1+$B102)),K102*(1-Inputs_ByYear!$D$4),
(IF(AND((L$4-$F102)&lt;(21+$B102),(L$4-$F102)&gt;(1+$B102)),K102*(1-Inputs_ByYear!$D$4),0))))</f>
        <v>0</v>
      </c>
      <c r="M102" s="246">
        <f>IF(M$4=$F102+$B102,SUMIFS('ABP REC Calc'!I$75:I$138,'ABP REC Calc'!$C$75:$C$138,'ABP REC Spend'!$D102,'ABP REC Calc'!$B$75:$B$138,'ABP REC Spend'!$E102)/20,
IF(AND(L102&gt;0,(M$4-$F102)=(1+$B102)),L102*(1-Inputs_ByYear!$D$4),
(IF(AND((M$4-$F102)&lt;(21+$B102),(M$4-$F102)&gt;(1+$B102)),L102*(1-Inputs_ByYear!$D$4),0))))</f>
        <v>0</v>
      </c>
      <c r="N102" s="246">
        <f>IF(N$4=$F102+$B102,SUMIFS('ABP REC Calc'!J$75:J$138,'ABP REC Calc'!$C$75:$C$138,'ABP REC Spend'!$D102,'ABP REC Calc'!$B$75:$B$138,'ABP REC Spend'!$E102)/20,
IF(AND(M102&gt;0,(N$4-$F102)=(1+$B102)),M102*(1-Inputs_ByYear!$D$4),
(IF(AND((N$4-$F102)&lt;(21+$B102),(N$4-$F102)&gt;(1+$B102)),M102*(1-Inputs_ByYear!$D$4),0))))</f>
        <v>0</v>
      </c>
      <c r="O102" s="246">
        <f>IF(O$4=$F102+$B102,SUMIFS('ABP REC Calc'!K$75:K$138,'ABP REC Calc'!$C$75:$C$138,'ABP REC Spend'!$D102,'ABP REC Calc'!$B$75:$B$138,'ABP REC Spend'!$E102)/20,
IF(AND(N102&gt;0,(O$4-$F102)=(1+$B102)),N102*(1-Inputs_ByYear!$D$4),
(IF(AND((O$4-$F102)&lt;(21+$B102),(O$4-$F102)&gt;(1+$B102)),N102*(1-Inputs_ByYear!$D$4),0))))</f>
        <v>0</v>
      </c>
      <c r="P102" s="246">
        <f>IF(P$4=$F102+$B102,SUMIFS('ABP REC Calc'!L$75:L$138,'ABP REC Calc'!$C$75:$C$138,'ABP REC Spend'!$D102,'ABP REC Calc'!$B$75:$B$138,'ABP REC Spend'!$E102)/20,
IF(AND(O102&gt;0,(P$4-$F102)=(1+$B102)),O102*(1-Inputs_ByYear!$D$4),
(IF(AND((P$4-$F102)&lt;(21+$B102),(P$4-$F102)&gt;(1+$B102)),O102*(1-Inputs_ByYear!$D$4),0))))</f>
        <v>0</v>
      </c>
      <c r="Q102" s="246">
        <f>IF(Q$4=$F102+$B102,SUMIFS('ABP REC Calc'!M$75:M$138,'ABP REC Calc'!$C$75:$C$138,'ABP REC Spend'!$D102,'ABP REC Calc'!$B$75:$B$138,'ABP REC Spend'!$E102)/20,
IF(AND(P102&gt;0,(Q$4-$F102)=(1+$B102)),P102*(1-Inputs_ByYear!$D$4),
(IF(AND((Q$4-$F102)&lt;(21+$B102),(Q$4-$F102)&gt;(1+$B102)),P102*(1-Inputs_ByYear!$D$4),0))))</f>
        <v>3600992.8571938416</v>
      </c>
      <c r="R102" s="246">
        <f>IF(R$4=$F102+$B102,SUMIFS('ABP REC Calc'!N$75:N$138,'ABP REC Calc'!$C$75:$C$138,'ABP REC Spend'!$D102,'ABP REC Calc'!$B$75:$B$138,'ABP REC Spend'!$E102)/20,
IF(AND(Q102&gt;0,(R$4-$F102)=(1+$B102)),Q102*(1-Inputs_ByYear!$D$4),
(IF(AND((R$4-$F102)&lt;(21+$B102),(R$4-$F102)&gt;(1+$B102)),Q102*(1-Inputs_ByYear!$D$4),0))))</f>
        <v>3582987.8929078723</v>
      </c>
      <c r="S102" s="246">
        <f>IF(S$4=$F102+$B102,SUMIFS('ABP REC Calc'!O$75:O$138,'ABP REC Calc'!$C$75:$C$138,'ABP REC Spend'!$D102,'ABP REC Calc'!$B$75:$B$138,'ABP REC Spend'!$E102)/20,
IF(AND(R102&gt;0,(S$4-$F102)=(1+$B102)),R102*(1-Inputs_ByYear!$D$4),
(IF(AND((S$4-$F102)&lt;(21+$B102),(S$4-$F102)&gt;(1+$B102)),R102*(1-Inputs_ByYear!$D$4),0))))</f>
        <v>3565072.953443333</v>
      </c>
      <c r="T102" s="246">
        <f>IF(T$4=$F102+$B102,SUMIFS('ABP REC Calc'!P$75:P$138,'ABP REC Calc'!$C$75:$C$138,'ABP REC Spend'!$D102,'ABP REC Calc'!$B$75:$B$138,'ABP REC Spend'!$E102)/20,
IF(AND(S102&gt;0,(T$4-$F102)=(1+$B102)),S102*(1-Inputs_ByYear!$D$4),
(IF(AND((T$4-$F102)&lt;(21+$B102),(T$4-$F102)&gt;(1+$B102)),S102*(1-Inputs_ByYear!$D$4),0))))</f>
        <v>3547247.5886761164</v>
      </c>
      <c r="U102" s="246">
        <f>IF(U$4=$F102+$B102,SUMIFS('ABP REC Calc'!Q$75:Q$138,'ABP REC Calc'!$C$75:$C$138,'ABP REC Spend'!$D102,'ABP REC Calc'!$B$75:$B$138,'ABP REC Spend'!$E102)/20,
IF(AND(T102&gt;0,(U$4-$F102)=(1+$B102)),T102*(1-Inputs_ByYear!$D$4),
(IF(AND((U$4-$F102)&lt;(21+$B102),(U$4-$F102)&gt;(1+$B102)),T102*(1-Inputs_ByYear!$D$4),0))))</f>
        <v>3529511.3507327358</v>
      </c>
      <c r="V102" s="246">
        <f>IF(V$4=$F102+$B102,SUMIFS('ABP REC Calc'!R$75:R$138,'ABP REC Calc'!$C$75:$C$138,'ABP REC Spend'!$D102,'ABP REC Calc'!$B$75:$B$138,'ABP REC Spend'!$E102)/20,
IF(AND(U102&gt;0,(V$4-$F102)=(1+$B102)),U102*(1-Inputs_ByYear!$D$4),
(IF(AND((V$4-$F102)&lt;(21+$B102),(V$4-$F102)&gt;(1+$B102)),U102*(1-Inputs_ByYear!$D$4),0))))</f>
        <v>3511863.793979072</v>
      </c>
      <c r="W102" s="246">
        <f>IF(W$4=$F102+$B102,SUMIFS('ABP REC Calc'!S$75:S$138,'ABP REC Calc'!$C$75:$C$138,'ABP REC Spend'!$D102,'ABP REC Calc'!$B$75:$B$138,'ABP REC Spend'!$E102)/20,
IF(AND(V102&gt;0,(W$4-$F102)=(1+$B102)),V102*(1-Inputs_ByYear!$D$4),
(IF(AND((W$4-$F102)&lt;(21+$B102),(W$4-$F102)&gt;(1+$B102)),V102*(1-Inputs_ByYear!$D$4),0))))</f>
        <v>3494304.4750091764</v>
      </c>
      <c r="X102" s="246">
        <f>IF(X$4=$F102+$B102,SUMIFS('ABP REC Calc'!T$75:T$138,'ABP REC Calc'!$C$75:$C$138,'ABP REC Spend'!$D102,'ABP REC Calc'!$B$75:$B$138,'ABP REC Spend'!$E102)/20,
IF(AND(W102&gt;0,(X$4-$F102)=(1+$B102)),W102*(1-Inputs_ByYear!$D$4),
(IF(AND((X$4-$F102)&lt;(21+$B102),(X$4-$F102)&gt;(1+$B102)),W102*(1-Inputs_ByYear!$D$4),0))))</f>
        <v>3476832.9526341306</v>
      </c>
      <c r="Y102" s="246">
        <f>IF(Y$4=$F102+$B102,SUMIFS('ABP REC Calc'!U$75:U$138,'ABP REC Calc'!$C$75:$C$138,'ABP REC Spend'!$D102,'ABP REC Calc'!$B$75:$B$138,'ABP REC Spend'!$E102)/20,
IF(AND(X102&gt;0,(Y$4-$F102)=(1+$B102)),X102*(1-Inputs_ByYear!$D$4),
(IF(AND((Y$4-$F102)&lt;(21+$B102),(Y$4-$F102)&gt;(1+$B102)),X102*(1-Inputs_ByYear!$D$4),0))))</f>
        <v>3459448.7878709598</v>
      </c>
      <c r="Z102" s="246">
        <f>IF(Z$4=$F102+$B102,SUMIFS('ABP REC Calc'!V$75:V$138,'ABP REC Calc'!$C$75:$C$138,'ABP REC Spend'!$D102,'ABP REC Calc'!$B$75:$B$138,'ABP REC Spend'!$E102)/20,
IF(AND(Y102&gt;0,(Z$4-$F102)=(1+$B102)),Y102*(1-Inputs_ByYear!$D$4),
(IF(AND((Z$4-$F102)&lt;(21+$B102),(Z$4-$F102)&gt;(1+$B102)),Y102*(1-Inputs_ByYear!$D$4),0))))</f>
        <v>3442151.5439316048</v>
      </c>
      <c r="AA102" s="246">
        <f>IF(AA$4=$F102+$B102,SUMIFS('ABP REC Calc'!W$75:W$138,'ABP REC Calc'!$C$75:$C$138,'ABP REC Spend'!$D102,'ABP REC Calc'!$B$75:$B$138,'ABP REC Spend'!$E102)/20,
IF(AND(Z102&gt;0,(AA$4-$F102)=(1+$B102)),Z102*(1-Inputs_ByYear!$D$4),
(IF(AND((AA$4-$F102)&lt;(21+$B102),(AA$4-$F102)&gt;(1+$B102)),Z102*(1-Inputs_ByYear!$D$4),0))))</f>
        <v>3424940.786211947</v>
      </c>
      <c r="AB102" s="246">
        <f>IF(AB$4=$F102+$B102,SUMIFS('ABP REC Calc'!X$75:X$138,'ABP REC Calc'!$C$75:$C$138,'ABP REC Spend'!$D102,'ABP REC Calc'!$B$75:$B$138,'ABP REC Spend'!$E102)/20,
IF(AND(AA102&gt;0,(AB$4-$F102)=(1+$B102)),AA102*(1-Inputs_ByYear!$D$4),
(IF(AND((AB$4-$F102)&lt;(21+$B102),(AB$4-$F102)&gt;(1+$B102)),AA102*(1-Inputs_ByYear!$D$4),0))))</f>
        <v>3407816.0822808873</v>
      </c>
      <c r="AC102" s="246">
        <f>IF(AC$4=$F102+$B102,SUMIFS('ABP REC Calc'!Y$75:Y$138,'ABP REC Calc'!$C$75:$C$138,'ABP REC Spend'!$D102,'ABP REC Calc'!$B$75:$B$138,'ABP REC Spend'!$E102)/20,
IF(AND(AB102&gt;0,(AC$4-$F102)=(1+$B102)),AB102*(1-Inputs_ByYear!$D$4),
(IF(AND((AC$4-$F102)&lt;(21+$B102),(AC$4-$F102)&gt;(1+$B102)),AB102*(1-Inputs_ByYear!$D$4),0))))</f>
        <v>3390777.0018694829</v>
      </c>
      <c r="AD102" s="246">
        <f>IF(AD$4=$F102+$B102,SUMIFS('ABP REC Calc'!Z$75:Z$138,'ABP REC Calc'!$C$75:$C$138,'ABP REC Spend'!$D102,'ABP REC Calc'!$B$75:$B$138,'ABP REC Spend'!$E102)/20,
IF(AND(AC102&gt;0,(AD$4-$F102)=(1+$B102)),AC102*(1-Inputs_ByYear!$D$4),
(IF(AND((AD$4-$F102)&lt;(21+$B102),(AD$4-$F102)&gt;(1+$B102)),AC102*(1-Inputs_ByYear!$D$4),0))))</f>
        <v>3373823.1168601355</v>
      </c>
      <c r="AE102" s="246">
        <f>IF(AE$4=$F102+$B102,SUMIFS('ABP REC Calc'!AA$75:AA$138,'ABP REC Calc'!$C$75:$C$138,'ABP REC Spend'!$D102,'ABP REC Calc'!$B$75:$B$138,'ABP REC Spend'!$E102)/20,
IF(AND(AD102&gt;0,(AE$4-$F102)=(1+$B102)),AD102*(1-Inputs_ByYear!$D$4),
(IF(AND((AE$4-$F102)&lt;(21+$B102),(AE$4-$F102)&gt;(1+$B102)),AD102*(1-Inputs_ByYear!$D$4),0))))</f>
        <v>3356954.0012758346</v>
      </c>
      <c r="AF102" s="246">
        <f>IF(AF$4=$F102+$B102,SUMIFS('ABP REC Calc'!AB$75:AB$138,'ABP REC Calc'!$C$75:$C$138,'ABP REC Spend'!$D102,'ABP REC Calc'!$B$75:$B$138,'ABP REC Spend'!$E102)/20,
IF(AND(AE102&gt;0,(AF$4-$F102)=(1+$B102)),AE102*(1-Inputs_ByYear!$D$4),
(IF(AND((AF$4-$F102)&lt;(21+$B102),(AF$4-$F102)&gt;(1+$B102)),AE102*(1-Inputs_ByYear!$D$4),0))))</f>
        <v>3340169.2312694555</v>
      </c>
      <c r="AG102" s="246">
        <f>IF(AG$4=$F102+$B102,SUMIFS('ABP REC Calc'!AC$75:AC$138,'ABP REC Calc'!$C$75:$C$138,'ABP REC Spend'!$D102,'ABP REC Calc'!$B$75:$B$138,'ABP REC Spend'!$E102)/20,
IF(AND(AF102&gt;0,(AG$4-$F102)=(1+$B102)),AF102*(1-Inputs_ByYear!$D$4),
(IF(AND((AG$4-$F102)&lt;(21+$B102),(AG$4-$F102)&gt;(1+$B102)),AF102*(1-Inputs_ByYear!$D$4),0))))</f>
        <v>3323468.3851131084</v>
      </c>
    </row>
    <row r="103" spans="2:33" ht="14.45" customHeight="1">
      <c r="B103" s="64">
        <v>2</v>
      </c>
      <c r="C103" s="64" t="s">
        <v>229</v>
      </c>
      <c r="D103" s="234" t="s">
        <v>208</v>
      </c>
      <c r="E103" s="231" t="s">
        <v>230</v>
      </c>
      <c r="F103" s="231">
        <f t="shared" si="5"/>
        <v>2031</v>
      </c>
      <c r="G103" s="231"/>
      <c r="H103" s="239" t="s">
        <v>29</v>
      </c>
      <c r="I103" s="247">
        <v>0</v>
      </c>
      <c r="J103" s="247">
        <v>0</v>
      </c>
      <c r="K103" s="246">
        <f>IF(K$4=$F103+$B103,SUMIFS('ABP REC Calc'!G$75:G$138,'ABP REC Calc'!$C$75:$C$138,'ABP REC Spend'!$D103,'ABP REC Calc'!$B$75:$B$138,'ABP REC Spend'!$E103)/20,
IF(AND(J103&gt;0,(K$4-$F103)=(1+$B103)),J103*(1-Inputs_ByYear!$D$4),
(IF(AND((K$4-$F103)&lt;(21+$B103),(K$4-$F103)&gt;(1+$B103)),J103*(1-Inputs_ByYear!$D$4),0))))</f>
        <v>0</v>
      </c>
      <c r="L103" s="246">
        <f>IF(L$4=$F103+$B103,SUMIFS('ABP REC Calc'!H$75:H$138,'ABP REC Calc'!$C$75:$C$138,'ABP REC Spend'!$D103,'ABP REC Calc'!$B$75:$B$138,'ABP REC Spend'!$E103)/20,
IF(AND(K103&gt;0,(L$4-$F103)=(1+$B103)),K103*(1-Inputs_ByYear!$D$4),
(IF(AND((L$4-$F103)&lt;(21+$B103),(L$4-$F103)&gt;(1+$B103)),K103*(1-Inputs_ByYear!$D$4),0))))</f>
        <v>0</v>
      </c>
      <c r="M103" s="246">
        <f>IF(M$4=$F103+$B103,SUMIFS('ABP REC Calc'!I$75:I$138,'ABP REC Calc'!$C$75:$C$138,'ABP REC Spend'!$D103,'ABP REC Calc'!$B$75:$B$138,'ABP REC Spend'!$E103)/20,
IF(AND(L103&gt;0,(M$4-$F103)=(1+$B103)),L103*(1-Inputs_ByYear!$D$4),
(IF(AND((M$4-$F103)&lt;(21+$B103),(M$4-$F103)&gt;(1+$B103)),L103*(1-Inputs_ByYear!$D$4),0))))</f>
        <v>0</v>
      </c>
      <c r="N103" s="246">
        <f>IF(N$4=$F103+$B103,SUMIFS('ABP REC Calc'!J$75:J$138,'ABP REC Calc'!$C$75:$C$138,'ABP REC Spend'!$D103,'ABP REC Calc'!$B$75:$B$138,'ABP REC Spend'!$E103)/20,
IF(AND(M103&gt;0,(N$4-$F103)=(1+$B103)),M103*(1-Inputs_ByYear!$D$4),
(IF(AND((N$4-$F103)&lt;(21+$B103),(N$4-$F103)&gt;(1+$B103)),M103*(1-Inputs_ByYear!$D$4),0))))</f>
        <v>0</v>
      </c>
      <c r="O103" s="246">
        <f>IF(O$4=$F103+$B103,SUMIFS('ABP REC Calc'!K$75:K$138,'ABP REC Calc'!$C$75:$C$138,'ABP REC Spend'!$D103,'ABP REC Calc'!$B$75:$B$138,'ABP REC Spend'!$E103)/20,
IF(AND(N103&gt;0,(O$4-$F103)=(1+$B103)),N103*(1-Inputs_ByYear!$D$4),
(IF(AND((O$4-$F103)&lt;(21+$B103),(O$4-$F103)&gt;(1+$B103)),N103*(1-Inputs_ByYear!$D$4),0))))</f>
        <v>0</v>
      </c>
      <c r="P103" s="246">
        <f>IF(P$4=$F103+$B103,SUMIFS('ABP REC Calc'!L$75:L$138,'ABP REC Calc'!$C$75:$C$138,'ABP REC Spend'!$D103,'ABP REC Calc'!$B$75:$B$138,'ABP REC Spend'!$E103)/20,
IF(AND(O103&gt;0,(P$4-$F103)=(1+$B103)),O103*(1-Inputs_ByYear!$D$4),
(IF(AND((P$4-$F103)&lt;(21+$B103),(P$4-$F103)&gt;(1+$B103)),O103*(1-Inputs_ByYear!$D$4),0))))</f>
        <v>0</v>
      </c>
      <c r="Q103" s="246">
        <f>IF(Q$4=$F103+$B103,SUMIFS('ABP REC Calc'!M$75:M$138,'ABP REC Calc'!$C$75:$C$138,'ABP REC Spend'!$D103,'ABP REC Calc'!$B$75:$B$138,'ABP REC Spend'!$E103)/20,
IF(AND(P103&gt;0,(Q$4-$F103)=(1+$B103)),P103*(1-Inputs_ByYear!$D$4),
(IF(AND((Q$4-$F103)&lt;(21+$B103),(Q$4-$F103)&gt;(1+$B103)),P103*(1-Inputs_ByYear!$D$4),0))))</f>
        <v>0</v>
      </c>
      <c r="R103" s="246">
        <f>IF(R$4=$F103+$B103,SUMIFS('ABP REC Calc'!N$75:N$138,'ABP REC Calc'!$C$75:$C$138,'ABP REC Spend'!$D103,'ABP REC Calc'!$B$75:$B$138,'ABP REC Spend'!$E103)/20,
IF(AND(Q103&gt;0,(R$4-$F103)=(1+$B103)),Q103*(1-Inputs_ByYear!$D$4),
(IF(AND((R$4-$F103)&lt;(21+$B103),(R$4-$F103)&gt;(1+$B103)),Q103*(1-Inputs_ByYear!$D$4),0))))</f>
        <v>3456953.1429060875</v>
      </c>
      <c r="S103" s="246">
        <f>IF(S$4=$F103+$B103,SUMIFS('ABP REC Calc'!O$75:O$138,'ABP REC Calc'!$C$75:$C$138,'ABP REC Spend'!$D103,'ABP REC Calc'!$B$75:$B$138,'ABP REC Spend'!$E103)/20,
IF(AND(R103&gt;0,(S$4-$F103)=(1+$B103)),R103*(1-Inputs_ByYear!$D$4),
(IF(AND((S$4-$F103)&lt;(21+$B103),(S$4-$F103)&gt;(1+$B103)),R103*(1-Inputs_ByYear!$D$4),0))))</f>
        <v>3439668.3771915571</v>
      </c>
      <c r="T103" s="246">
        <f>IF(T$4=$F103+$B103,SUMIFS('ABP REC Calc'!P$75:P$138,'ABP REC Calc'!$C$75:$C$138,'ABP REC Spend'!$D103,'ABP REC Calc'!$B$75:$B$138,'ABP REC Spend'!$E103)/20,
IF(AND(S103&gt;0,(T$4-$F103)=(1+$B103)),S103*(1-Inputs_ByYear!$D$4),
(IF(AND((T$4-$F103)&lt;(21+$B103),(T$4-$F103)&gt;(1+$B103)),S103*(1-Inputs_ByYear!$D$4),0))))</f>
        <v>3422470.0353055992</v>
      </c>
      <c r="U103" s="246">
        <f>IF(U$4=$F103+$B103,SUMIFS('ABP REC Calc'!Q$75:Q$138,'ABP REC Calc'!$C$75:$C$138,'ABP REC Spend'!$D103,'ABP REC Calc'!$B$75:$B$138,'ABP REC Spend'!$E103)/20,
IF(AND(T103&gt;0,(U$4-$F103)=(1+$B103)),T103*(1-Inputs_ByYear!$D$4),
(IF(AND((U$4-$F103)&lt;(21+$B103),(U$4-$F103)&gt;(1+$B103)),T103*(1-Inputs_ByYear!$D$4),0))))</f>
        <v>3405357.6851290711</v>
      </c>
      <c r="V103" s="246">
        <f>IF(V$4=$F103+$B103,SUMIFS('ABP REC Calc'!R$75:R$138,'ABP REC Calc'!$C$75:$C$138,'ABP REC Spend'!$D103,'ABP REC Calc'!$B$75:$B$138,'ABP REC Spend'!$E103)/20,
IF(AND(U103&gt;0,(V$4-$F103)=(1+$B103)),U103*(1-Inputs_ByYear!$D$4),
(IF(AND((V$4-$F103)&lt;(21+$B103),(V$4-$F103)&gt;(1+$B103)),U103*(1-Inputs_ByYear!$D$4),0))))</f>
        <v>3388330.8967034258</v>
      </c>
      <c r="W103" s="246">
        <f>IF(W$4=$F103+$B103,SUMIFS('ABP REC Calc'!S$75:S$138,'ABP REC Calc'!$C$75:$C$138,'ABP REC Spend'!$D103,'ABP REC Calc'!$B$75:$B$138,'ABP REC Spend'!$E103)/20,
IF(AND(V103&gt;0,(W$4-$F103)=(1+$B103)),V103*(1-Inputs_ByYear!$D$4),
(IF(AND((W$4-$F103)&lt;(21+$B103),(W$4-$F103)&gt;(1+$B103)),V103*(1-Inputs_ByYear!$D$4),0))))</f>
        <v>3371389.2422199086</v>
      </c>
      <c r="X103" s="246">
        <f>IF(X$4=$F103+$B103,SUMIFS('ABP REC Calc'!T$75:T$138,'ABP REC Calc'!$C$75:$C$138,'ABP REC Spend'!$D103,'ABP REC Calc'!$B$75:$B$138,'ABP REC Spend'!$E103)/20,
IF(AND(W103&gt;0,(X$4-$F103)=(1+$B103)),W103*(1-Inputs_ByYear!$D$4),
(IF(AND((X$4-$F103)&lt;(21+$B103),(X$4-$F103)&gt;(1+$B103)),W103*(1-Inputs_ByYear!$D$4),0))))</f>
        <v>3354532.296008809</v>
      </c>
      <c r="Y103" s="246">
        <f>IF(Y$4=$F103+$B103,SUMIFS('ABP REC Calc'!U$75:U$138,'ABP REC Calc'!$C$75:$C$138,'ABP REC Spend'!$D103,'ABP REC Calc'!$B$75:$B$138,'ABP REC Spend'!$E103)/20,
IF(AND(X103&gt;0,(Y$4-$F103)=(1+$B103)),X103*(1-Inputs_ByYear!$D$4),
(IF(AND((Y$4-$F103)&lt;(21+$B103),(Y$4-$F103)&gt;(1+$B103)),X103*(1-Inputs_ByYear!$D$4),0))))</f>
        <v>3337759.634528765</v>
      </c>
      <c r="Z103" s="246">
        <f>IF(Z$4=$F103+$B103,SUMIFS('ABP REC Calc'!V$75:V$138,'ABP REC Calc'!$C$75:$C$138,'ABP REC Spend'!$D103,'ABP REC Calc'!$B$75:$B$138,'ABP REC Spend'!$E103)/20,
IF(AND(Y103&gt;0,(Z$4-$F103)=(1+$B103)),Y103*(1-Inputs_ByYear!$D$4),
(IF(AND((Z$4-$F103)&lt;(21+$B103),(Z$4-$F103)&gt;(1+$B103)),Y103*(1-Inputs_ByYear!$D$4),0))))</f>
        <v>3321070.8363561211</v>
      </c>
      <c r="AA103" s="246">
        <f>IF(AA$4=$F103+$B103,SUMIFS('ABP REC Calc'!W$75:W$138,'ABP REC Calc'!$C$75:$C$138,'ABP REC Spend'!$D103,'ABP REC Calc'!$B$75:$B$138,'ABP REC Spend'!$E103)/20,
IF(AND(Z103&gt;0,(AA$4-$F103)=(1+$B103)),Z103*(1-Inputs_ByYear!$D$4),
(IF(AND((AA$4-$F103)&lt;(21+$B103),(AA$4-$F103)&gt;(1+$B103)),Z103*(1-Inputs_ByYear!$D$4),0))))</f>
        <v>3304465.4821743406</v>
      </c>
      <c r="AB103" s="246">
        <f>IF(AB$4=$F103+$B103,SUMIFS('ABP REC Calc'!X$75:X$138,'ABP REC Calc'!$C$75:$C$138,'ABP REC Spend'!$D103,'ABP REC Calc'!$B$75:$B$138,'ABP REC Spend'!$E103)/20,
IF(AND(AA103&gt;0,(AB$4-$F103)=(1+$B103)),AA103*(1-Inputs_ByYear!$D$4),
(IF(AND((AB$4-$F103)&lt;(21+$B103),(AB$4-$F103)&gt;(1+$B103)),AA103*(1-Inputs_ByYear!$D$4),0))))</f>
        <v>3287943.154763469</v>
      </c>
      <c r="AC103" s="246">
        <f>IF(AC$4=$F103+$B103,SUMIFS('ABP REC Calc'!Y$75:Y$138,'ABP REC Calc'!$C$75:$C$138,'ABP REC Spend'!$D103,'ABP REC Calc'!$B$75:$B$138,'ABP REC Spend'!$E103)/20,
IF(AND(AB103&gt;0,(AC$4-$F103)=(1+$B103)),AB103*(1-Inputs_ByYear!$D$4),
(IF(AND((AC$4-$F103)&lt;(21+$B103),(AC$4-$F103)&gt;(1+$B103)),AB103*(1-Inputs_ByYear!$D$4),0))))</f>
        <v>3271503.4389896519</v>
      </c>
      <c r="AD103" s="246">
        <f>IF(AD$4=$F103+$B103,SUMIFS('ABP REC Calc'!Z$75:Z$138,'ABP REC Calc'!$C$75:$C$138,'ABP REC Spend'!$D103,'ABP REC Calc'!$B$75:$B$138,'ABP REC Spend'!$E103)/20,
IF(AND(AC103&gt;0,(AD$4-$F103)=(1+$B103)),AC103*(1-Inputs_ByYear!$D$4),
(IF(AND((AD$4-$F103)&lt;(21+$B103),(AD$4-$F103)&gt;(1+$B103)),AC103*(1-Inputs_ByYear!$D$4),0))))</f>
        <v>3255145.9217947037</v>
      </c>
      <c r="AE103" s="246">
        <f>IF(AE$4=$F103+$B103,SUMIFS('ABP REC Calc'!AA$75:AA$138,'ABP REC Calc'!$C$75:$C$138,'ABP REC Spend'!$D103,'ABP REC Calc'!$B$75:$B$138,'ABP REC Spend'!$E103)/20,
IF(AND(AD103&gt;0,(AE$4-$F103)=(1+$B103)),AD103*(1-Inputs_ByYear!$D$4),
(IF(AND((AE$4-$F103)&lt;(21+$B103),(AE$4-$F103)&gt;(1+$B103)),AD103*(1-Inputs_ByYear!$D$4),0))))</f>
        <v>3238870.1921857302</v>
      </c>
      <c r="AF103" s="246">
        <f>IF(AF$4=$F103+$B103,SUMIFS('ABP REC Calc'!AB$75:AB$138,'ABP REC Calc'!$C$75:$C$138,'ABP REC Spend'!$D103,'ABP REC Calc'!$B$75:$B$138,'ABP REC Spend'!$E103)/20,
IF(AND(AE103&gt;0,(AF$4-$F103)=(1+$B103)),AE103*(1-Inputs_ByYear!$D$4),
(IF(AND((AF$4-$F103)&lt;(21+$B103),(AF$4-$F103)&gt;(1+$B103)),AE103*(1-Inputs_ByYear!$D$4),0))))</f>
        <v>3222675.8412248017</v>
      </c>
      <c r="AG103" s="246">
        <f>IF(AG$4=$F103+$B103,SUMIFS('ABP REC Calc'!AC$75:AC$138,'ABP REC Calc'!$C$75:$C$138,'ABP REC Spend'!$D103,'ABP REC Calc'!$B$75:$B$138,'ABP REC Spend'!$E103)/20,
IF(AND(AF103&gt;0,(AG$4-$F103)=(1+$B103)),AF103*(1-Inputs_ByYear!$D$4),
(IF(AND((AG$4-$F103)&lt;(21+$B103),(AG$4-$F103)&gt;(1+$B103)),AF103*(1-Inputs_ByYear!$D$4),0))))</f>
        <v>3206562.4620186775</v>
      </c>
    </row>
    <row r="104" spans="2:33" ht="14.45" customHeight="1">
      <c r="B104" s="64">
        <v>2</v>
      </c>
      <c r="C104" s="64" t="s">
        <v>229</v>
      </c>
      <c r="D104" s="234" t="s">
        <v>208</v>
      </c>
      <c r="E104" s="231" t="s">
        <v>230</v>
      </c>
      <c r="F104" s="231">
        <f t="shared" si="5"/>
        <v>2032</v>
      </c>
      <c r="G104" s="231"/>
      <c r="H104" s="239" t="s">
        <v>30</v>
      </c>
      <c r="I104" s="247">
        <v>0</v>
      </c>
      <c r="J104" s="247">
        <v>0</v>
      </c>
      <c r="K104" s="246">
        <f>IF(K$4=$F104+$B104,SUMIFS('ABP REC Calc'!G$75:G$138,'ABP REC Calc'!$C$75:$C$138,'ABP REC Spend'!$D104,'ABP REC Calc'!$B$75:$B$138,'ABP REC Spend'!$E104)/20,
IF(AND(J104&gt;0,(K$4-$F104)=(1+$B104)),J104*(1-Inputs_ByYear!$D$4),
(IF(AND((K$4-$F104)&lt;(21+$B104),(K$4-$F104)&gt;(1+$B104)),J104*(1-Inputs_ByYear!$D$4),0))))</f>
        <v>0</v>
      </c>
      <c r="L104" s="246">
        <f>IF(L$4=$F104+$B104,SUMIFS('ABP REC Calc'!H$75:H$138,'ABP REC Calc'!$C$75:$C$138,'ABP REC Spend'!$D104,'ABP REC Calc'!$B$75:$B$138,'ABP REC Spend'!$E104)/20,
IF(AND(K104&gt;0,(L$4-$F104)=(1+$B104)),K104*(1-Inputs_ByYear!$D$4),
(IF(AND((L$4-$F104)&lt;(21+$B104),(L$4-$F104)&gt;(1+$B104)),K104*(1-Inputs_ByYear!$D$4),0))))</f>
        <v>0</v>
      </c>
      <c r="M104" s="246">
        <f>IF(M$4=$F104+$B104,SUMIFS('ABP REC Calc'!I$75:I$138,'ABP REC Calc'!$C$75:$C$138,'ABP REC Spend'!$D104,'ABP REC Calc'!$B$75:$B$138,'ABP REC Spend'!$E104)/20,
IF(AND(L104&gt;0,(M$4-$F104)=(1+$B104)),L104*(1-Inputs_ByYear!$D$4),
(IF(AND((M$4-$F104)&lt;(21+$B104),(M$4-$F104)&gt;(1+$B104)),L104*(1-Inputs_ByYear!$D$4),0))))</f>
        <v>0</v>
      </c>
      <c r="N104" s="246">
        <f>IF(N$4=$F104+$B104,SUMIFS('ABP REC Calc'!J$75:J$138,'ABP REC Calc'!$C$75:$C$138,'ABP REC Spend'!$D104,'ABP REC Calc'!$B$75:$B$138,'ABP REC Spend'!$E104)/20,
IF(AND(M104&gt;0,(N$4-$F104)=(1+$B104)),M104*(1-Inputs_ByYear!$D$4),
(IF(AND((N$4-$F104)&lt;(21+$B104),(N$4-$F104)&gt;(1+$B104)),M104*(1-Inputs_ByYear!$D$4),0))))</f>
        <v>0</v>
      </c>
      <c r="O104" s="246">
        <f>IF(O$4=$F104+$B104,SUMIFS('ABP REC Calc'!K$75:K$138,'ABP REC Calc'!$C$75:$C$138,'ABP REC Spend'!$D104,'ABP REC Calc'!$B$75:$B$138,'ABP REC Spend'!$E104)/20,
IF(AND(N104&gt;0,(O$4-$F104)=(1+$B104)),N104*(1-Inputs_ByYear!$D$4),
(IF(AND((O$4-$F104)&lt;(21+$B104),(O$4-$F104)&gt;(1+$B104)),N104*(1-Inputs_ByYear!$D$4),0))))</f>
        <v>0</v>
      </c>
      <c r="P104" s="246">
        <f>IF(P$4=$F104+$B104,SUMIFS('ABP REC Calc'!L$75:L$138,'ABP REC Calc'!$C$75:$C$138,'ABP REC Spend'!$D104,'ABP REC Calc'!$B$75:$B$138,'ABP REC Spend'!$E104)/20,
IF(AND(O104&gt;0,(P$4-$F104)=(1+$B104)),O104*(1-Inputs_ByYear!$D$4),
(IF(AND((P$4-$F104)&lt;(21+$B104),(P$4-$F104)&gt;(1+$B104)),O104*(1-Inputs_ByYear!$D$4),0))))</f>
        <v>0</v>
      </c>
      <c r="Q104" s="246">
        <f>IF(Q$4=$F104+$B104,SUMIFS('ABP REC Calc'!M$75:M$138,'ABP REC Calc'!$C$75:$C$138,'ABP REC Spend'!$D104,'ABP REC Calc'!$B$75:$B$138,'ABP REC Spend'!$E104)/20,
IF(AND(P104&gt;0,(Q$4-$F104)=(1+$B104)),P104*(1-Inputs_ByYear!$D$4),
(IF(AND((Q$4-$F104)&lt;(21+$B104),(Q$4-$F104)&gt;(1+$B104)),P104*(1-Inputs_ByYear!$D$4),0))))</f>
        <v>0</v>
      </c>
      <c r="R104" s="246">
        <f>IF(R$4=$F104+$B104,SUMIFS('ABP REC Calc'!N$75:N$138,'ABP REC Calc'!$C$75:$C$138,'ABP REC Spend'!$D104,'ABP REC Calc'!$B$75:$B$138,'ABP REC Spend'!$E104)/20,
IF(AND(Q104&gt;0,(R$4-$F104)=(1+$B104)),Q104*(1-Inputs_ByYear!$D$4),
(IF(AND((R$4-$F104)&lt;(21+$B104),(R$4-$F104)&gt;(1+$B104)),Q104*(1-Inputs_ByYear!$D$4),0))))</f>
        <v>0</v>
      </c>
      <c r="S104" s="246">
        <f>IF(S$4=$F104+$B104,SUMIFS('ABP REC Calc'!O$75:O$138,'ABP REC Calc'!$C$75:$C$138,'ABP REC Spend'!$D104,'ABP REC Calc'!$B$75:$B$138,'ABP REC Spend'!$E104)/20,
IF(AND(R104&gt;0,(S$4-$F104)=(1+$B104)),R104*(1-Inputs_ByYear!$D$4),
(IF(AND((S$4-$F104)&lt;(21+$B104),(S$4-$F104)&gt;(1+$B104)),R104*(1-Inputs_ByYear!$D$4),0))))</f>
        <v>3318675.0171898445</v>
      </c>
      <c r="T104" s="246">
        <f>IF(T$4=$F104+$B104,SUMIFS('ABP REC Calc'!P$75:P$138,'ABP REC Calc'!$C$75:$C$138,'ABP REC Spend'!$D104,'ABP REC Calc'!$B$75:$B$138,'ABP REC Spend'!$E104)/20,
IF(AND(S104&gt;0,(T$4-$F104)=(1+$B104)),S104*(1-Inputs_ByYear!$D$4),
(IF(AND((T$4-$F104)&lt;(21+$B104),(T$4-$F104)&gt;(1+$B104)),S104*(1-Inputs_ByYear!$D$4),0))))</f>
        <v>3302081.6421038951</v>
      </c>
      <c r="U104" s="246">
        <f>IF(U$4=$F104+$B104,SUMIFS('ABP REC Calc'!Q$75:Q$138,'ABP REC Calc'!$C$75:$C$138,'ABP REC Spend'!$D104,'ABP REC Calc'!$B$75:$B$138,'ABP REC Spend'!$E104)/20,
IF(AND(T104&gt;0,(U$4-$F104)=(1+$B104)),T104*(1-Inputs_ByYear!$D$4),
(IF(AND((U$4-$F104)&lt;(21+$B104),(U$4-$F104)&gt;(1+$B104)),T104*(1-Inputs_ByYear!$D$4),0))))</f>
        <v>3285571.2338933754</v>
      </c>
      <c r="V104" s="246">
        <f>IF(V$4=$F104+$B104,SUMIFS('ABP REC Calc'!R$75:R$138,'ABP REC Calc'!$C$75:$C$138,'ABP REC Spend'!$D104,'ABP REC Calc'!$B$75:$B$138,'ABP REC Spend'!$E104)/20,
IF(AND(U104&gt;0,(V$4-$F104)=(1+$B104)),U104*(1-Inputs_ByYear!$D$4),
(IF(AND((V$4-$F104)&lt;(21+$B104),(V$4-$F104)&gt;(1+$B104)),U104*(1-Inputs_ByYear!$D$4),0))))</f>
        <v>3269143.3777239085</v>
      </c>
      <c r="W104" s="246">
        <f>IF(W$4=$F104+$B104,SUMIFS('ABP REC Calc'!S$75:S$138,'ABP REC Calc'!$C$75:$C$138,'ABP REC Spend'!$D104,'ABP REC Calc'!$B$75:$B$138,'ABP REC Spend'!$E104)/20,
IF(AND(V104&gt;0,(W$4-$F104)=(1+$B104)),V104*(1-Inputs_ByYear!$D$4),
(IF(AND((W$4-$F104)&lt;(21+$B104),(W$4-$F104)&gt;(1+$B104)),V104*(1-Inputs_ByYear!$D$4),0))))</f>
        <v>3252797.6608352889</v>
      </c>
      <c r="X104" s="246">
        <f>IF(X$4=$F104+$B104,SUMIFS('ABP REC Calc'!T$75:T$138,'ABP REC Calc'!$C$75:$C$138,'ABP REC Spend'!$D104,'ABP REC Calc'!$B$75:$B$138,'ABP REC Spend'!$E104)/20,
IF(AND(W104&gt;0,(X$4-$F104)=(1+$B104)),W104*(1-Inputs_ByYear!$D$4),
(IF(AND((X$4-$F104)&lt;(21+$B104),(X$4-$F104)&gt;(1+$B104)),W104*(1-Inputs_ByYear!$D$4),0))))</f>
        <v>3236533.6725311126</v>
      </c>
      <c r="Y104" s="246">
        <f>IF(Y$4=$F104+$B104,SUMIFS('ABP REC Calc'!U$75:U$138,'ABP REC Calc'!$C$75:$C$138,'ABP REC Spend'!$D104,'ABP REC Calc'!$B$75:$B$138,'ABP REC Spend'!$E104)/20,
IF(AND(X104&gt;0,(Y$4-$F104)=(1+$B104)),X104*(1-Inputs_ByYear!$D$4),
(IF(AND((Y$4-$F104)&lt;(21+$B104),(Y$4-$F104)&gt;(1+$B104)),X104*(1-Inputs_ByYear!$D$4),0))))</f>
        <v>3220351.0041684569</v>
      </c>
      <c r="Z104" s="246">
        <f>IF(Z$4=$F104+$B104,SUMIFS('ABP REC Calc'!V$75:V$138,'ABP REC Calc'!$C$75:$C$138,'ABP REC Spend'!$D104,'ABP REC Calc'!$B$75:$B$138,'ABP REC Spend'!$E104)/20,
IF(AND(Y104&gt;0,(Z$4-$F104)=(1+$B104)),Y104*(1-Inputs_ByYear!$D$4),
(IF(AND((Z$4-$F104)&lt;(21+$B104),(Z$4-$F104)&gt;(1+$B104)),Y104*(1-Inputs_ByYear!$D$4),0))))</f>
        <v>3204249.2491476145</v>
      </c>
      <c r="AA104" s="246">
        <f>IF(AA$4=$F104+$B104,SUMIFS('ABP REC Calc'!W$75:W$138,'ABP REC Calc'!$C$75:$C$138,'ABP REC Spend'!$D104,'ABP REC Calc'!$B$75:$B$138,'ABP REC Spend'!$E104)/20,
IF(AND(Z104&gt;0,(AA$4-$F104)=(1+$B104)),Z104*(1-Inputs_ByYear!$D$4),
(IF(AND((AA$4-$F104)&lt;(21+$B104),(AA$4-$F104)&gt;(1+$B104)),Z104*(1-Inputs_ByYear!$D$4),0))))</f>
        <v>3188228.0029018763</v>
      </c>
      <c r="AB104" s="246">
        <f>IF(AB$4=$F104+$B104,SUMIFS('ABP REC Calc'!X$75:X$138,'ABP REC Calc'!$C$75:$C$138,'ABP REC Spend'!$D104,'ABP REC Calc'!$B$75:$B$138,'ABP REC Spend'!$E104)/20,
IF(AND(AA104&gt;0,(AB$4-$F104)=(1+$B104)),AA104*(1-Inputs_ByYear!$D$4),
(IF(AND((AB$4-$F104)&lt;(21+$B104),(AB$4-$F104)&gt;(1+$B104)),AA104*(1-Inputs_ByYear!$D$4),0))))</f>
        <v>3172286.8628873671</v>
      </c>
      <c r="AC104" s="246">
        <f>IF(AC$4=$F104+$B104,SUMIFS('ABP REC Calc'!Y$75:Y$138,'ABP REC Calc'!$C$75:$C$138,'ABP REC Spend'!$D104,'ABP REC Calc'!$B$75:$B$138,'ABP REC Spend'!$E104)/20,
IF(AND(AB104&gt;0,(AC$4-$F104)=(1+$B104)),AB104*(1-Inputs_ByYear!$D$4),
(IF(AND((AC$4-$F104)&lt;(21+$B104),(AC$4-$F104)&gt;(1+$B104)),AB104*(1-Inputs_ByYear!$D$4),0))))</f>
        <v>3156425.4285729304</v>
      </c>
      <c r="AD104" s="246">
        <f>IF(AD$4=$F104+$B104,SUMIFS('ABP REC Calc'!Z$75:Z$138,'ABP REC Calc'!$C$75:$C$138,'ABP REC Spend'!$D104,'ABP REC Calc'!$B$75:$B$138,'ABP REC Spend'!$E104)/20,
IF(AND(AC104&gt;0,(AD$4-$F104)=(1+$B104)),AC104*(1-Inputs_ByYear!$D$4),
(IF(AND((AD$4-$F104)&lt;(21+$B104),(AD$4-$F104)&gt;(1+$B104)),AC104*(1-Inputs_ByYear!$D$4),0))))</f>
        <v>3140643.3014300657</v>
      </c>
      <c r="AE104" s="246">
        <f>IF(AE$4=$F104+$B104,SUMIFS('ABP REC Calc'!AA$75:AA$138,'ABP REC Calc'!$C$75:$C$138,'ABP REC Spend'!$D104,'ABP REC Calc'!$B$75:$B$138,'ABP REC Spend'!$E104)/20,
IF(AND(AD104&gt;0,(AE$4-$F104)=(1+$B104)),AD104*(1-Inputs_ByYear!$D$4),
(IF(AND((AE$4-$F104)&lt;(21+$B104),(AE$4-$F104)&gt;(1+$B104)),AD104*(1-Inputs_ByYear!$D$4),0))))</f>
        <v>3124940.0849229153</v>
      </c>
      <c r="AF104" s="246">
        <f>IF(AF$4=$F104+$B104,SUMIFS('ABP REC Calc'!AB$75:AB$138,'ABP REC Calc'!$C$75:$C$138,'ABP REC Spend'!$D104,'ABP REC Calc'!$B$75:$B$138,'ABP REC Spend'!$E104)/20,
IF(AND(AE104&gt;0,(AF$4-$F104)=(1+$B104)),AE104*(1-Inputs_ByYear!$D$4),
(IF(AND((AF$4-$F104)&lt;(21+$B104),(AF$4-$F104)&gt;(1+$B104)),AE104*(1-Inputs_ByYear!$D$4),0))))</f>
        <v>3109315.384498301</v>
      </c>
      <c r="AG104" s="246">
        <f>IF(AG$4=$F104+$B104,SUMIFS('ABP REC Calc'!AC$75:AC$138,'ABP REC Calc'!$C$75:$C$138,'ABP REC Spend'!$D104,'ABP REC Calc'!$B$75:$B$138,'ABP REC Spend'!$E104)/20,
IF(AND(AF104&gt;0,(AG$4-$F104)=(1+$B104)),AF104*(1-Inputs_ByYear!$D$4),
(IF(AND((AG$4-$F104)&lt;(21+$B104),(AG$4-$F104)&gt;(1+$B104)),AF104*(1-Inputs_ByYear!$D$4),0))))</f>
        <v>3093768.8075758093</v>
      </c>
    </row>
    <row r="105" spans="2:33" ht="14.45" customHeight="1">
      <c r="B105" s="64">
        <v>2</v>
      </c>
      <c r="C105" s="64" t="s">
        <v>229</v>
      </c>
      <c r="D105" s="234" t="s">
        <v>208</v>
      </c>
      <c r="E105" s="231" t="s">
        <v>230</v>
      </c>
      <c r="F105" s="231">
        <f t="shared" si="5"/>
        <v>2033</v>
      </c>
      <c r="G105" s="231"/>
      <c r="H105" s="239" t="s">
        <v>31</v>
      </c>
      <c r="I105" s="247">
        <v>0</v>
      </c>
      <c r="J105" s="247">
        <v>0</v>
      </c>
      <c r="K105" s="246">
        <f>IF(K$4=$F105+$B105,SUMIFS('ABP REC Calc'!G$75:G$138,'ABP REC Calc'!$C$75:$C$138,'ABP REC Spend'!$D105,'ABP REC Calc'!$B$75:$B$138,'ABP REC Spend'!$E105)/20,
IF(AND(J105&gt;0,(K$4-$F105)=(1+$B105)),J105*(1-Inputs_ByYear!$D$4),
(IF(AND((K$4-$F105)&lt;(21+$B105),(K$4-$F105)&gt;(1+$B105)),J105*(1-Inputs_ByYear!$D$4),0))))</f>
        <v>0</v>
      </c>
      <c r="L105" s="246">
        <f>IF(L$4=$F105+$B105,SUMIFS('ABP REC Calc'!H$75:H$138,'ABP REC Calc'!$C$75:$C$138,'ABP REC Spend'!$D105,'ABP REC Calc'!$B$75:$B$138,'ABP REC Spend'!$E105)/20,
IF(AND(K105&gt;0,(L$4-$F105)=(1+$B105)),K105*(1-Inputs_ByYear!$D$4),
(IF(AND((L$4-$F105)&lt;(21+$B105),(L$4-$F105)&gt;(1+$B105)),K105*(1-Inputs_ByYear!$D$4),0))))</f>
        <v>0</v>
      </c>
      <c r="M105" s="246">
        <f>IF(M$4=$F105+$B105,SUMIFS('ABP REC Calc'!I$75:I$138,'ABP REC Calc'!$C$75:$C$138,'ABP REC Spend'!$D105,'ABP REC Calc'!$B$75:$B$138,'ABP REC Spend'!$E105)/20,
IF(AND(L105&gt;0,(M$4-$F105)=(1+$B105)),L105*(1-Inputs_ByYear!$D$4),
(IF(AND((M$4-$F105)&lt;(21+$B105),(M$4-$F105)&gt;(1+$B105)),L105*(1-Inputs_ByYear!$D$4),0))))</f>
        <v>0</v>
      </c>
      <c r="N105" s="246">
        <f>IF(N$4=$F105+$B105,SUMIFS('ABP REC Calc'!J$75:J$138,'ABP REC Calc'!$C$75:$C$138,'ABP REC Spend'!$D105,'ABP REC Calc'!$B$75:$B$138,'ABP REC Spend'!$E105)/20,
IF(AND(M105&gt;0,(N$4-$F105)=(1+$B105)),M105*(1-Inputs_ByYear!$D$4),
(IF(AND((N$4-$F105)&lt;(21+$B105),(N$4-$F105)&gt;(1+$B105)),M105*(1-Inputs_ByYear!$D$4),0))))</f>
        <v>0</v>
      </c>
      <c r="O105" s="246">
        <f>IF(O$4=$F105+$B105,SUMIFS('ABP REC Calc'!K$75:K$138,'ABP REC Calc'!$C$75:$C$138,'ABP REC Spend'!$D105,'ABP REC Calc'!$B$75:$B$138,'ABP REC Spend'!$E105)/20,
IF(AND(N105&gt;0,(O$4-$F105)=(1+$B105)),N105*(1-Inputs_ByYear!$D$4),
(IF(AND((O$4-$F105)&lt;(21+$B105),(O$4-$F105)&gt;(1+$B105)),N105*(1-Inputs_ByYear!$D$4),0))))</f>
        <v>0</v>
      </c>
      <c r="P105" s="246">
        <f>IF(P$4=$F105+$B105,SUMIFS('ABP REC Calc'!L$75:L$138,'ABP REC Calc'!$C$75:$C$138,'ABP REC Spend'!$D105,'ABP REC Calc'!$B$75:$B$138,'ABP REC Spend'!$E105)/20,
IF(AND(O105&gt;0,(P$4-$F105)=(1+$B105)),O105*(1-Inputs_ByYear!$D$4),
(IF(AND((P$4-$F105)&lt;(21+$B105),(P$4-$F105)&gt;(1+$B105)),O105*(1-Inputs_ByYear!$D$4),0))))</f>
        <v>0</v>
      </c>
      <c r="Q105" s="246">
        <f>IF(Q$4=$F105+$B105,SUMIFS('ABP REC Calc'!M$75:M$138,'ABP REC Calc'!$C$75:$C$138,'ABP REC Spend'!$D105,'ABP REC Calc'!$B$75:$B$138,'ABP REC Spend'!$E105)/20,
IF(AND(P105&gt;0,(Q$4-$F105)=(1+$B105)),P105*(1-Inputs_ByYear!$D$4),
(IF(AND((Q$4-$F105)&lt;(21+$B105),(Q$4-$F105)&gt;(1+$B105)),P105*(1-Inputs_ByYear!$D$4),0))))</f>
        <v>0</v>
      </c>
      <c r="R105" s="246">
        <f>IF(R$4=$F105+$B105,SUMIFS('ABP REC Calc'!N$75:N$138,'ABP REC Calc'!$C$75:$C$138,'ABP REC Spend'!$D105,'ABP REC Calc'!$B$75:$B$138,'ABP REC Spend'!$E105)/20,
IF(AND(Q105&gt;0,(R$4-$F105)=(1+$B105)),Q105*(1-Inputs_ByYear!$D$4),
(IF(AND((R$4-$F105)&lt;(21+$B105),(R$4-$F105)&gt;(1+$B105)),Q105*(1-Inputs_ByYear!$D$4),0))))</f>
        <v>0</v>
      </c>
      <c r="S105" s="246">
        <f>IF(S$4=$F105+$B105,SUMIFS('ABP REC Calc'!O$75:O$138,'ABP REC Calc'!$C$75:$C$138,'ABP REC Spend'!$D105,'ABP REC Calc'!$B$75:$B$138,'ABP REC Spend'!$E105)/20,
IF(AND(R105&gt;0,(S$4-$F105)=(1+$B105)),R105*(1-Inputs_ByYear!$D$4),
(IF(AND((S$4-$F105)&lt;(21+$B105),(S$4-$F105)&gt;(1+$B105)),R105*(1-Inputs_ByYear!$D$4),0))))</f>
        <v>0</v>
      </c>
      <c r="T105" s="246">
        <f>IF(T$4=$F105+$B105,SUMIFS('ABP REC Calc'!P$75:P$138,'ABP REC Calc'!$C$75:$C$138,'ABP REC Spend'!$D105,'ABP REC Calc'!$B$75:$B$138,'ABP REC Spend'!$E105)/20,
IF(AND(S105&gt;0,(T$4-$F105)=(1+$B105)),S105*(1-Inputs_ByYear!$D$4),
(IF(AND((T$4-$F105)&lt;(21+$B105),(T$4-$F105)&gt;(1+$B105)),S105*(1-Inputs_ByYear!$D$4),0))))</f>
        <v>1592964.0082511252</v>
      </c>
      <c r="U105" s="246">
        <f>IF(U$4=$F105+$B105,SUMIFS('ABP REC Calc'!Q$75:Q$138,'ABP REC Calc'!$C$75:$C$138,'ABP REC Spend'!$D105,'ABP REC Calc'!$B$75:$B$138,'ABP REC Spend'!$E105)/20,
IF(AND(T105&gt;0,(U$4-$F105)=(1+$B105)),T105*(1-Inputs_ByYear!$D$4),
(IF(AND((U$4-$F105)&lt;(21+$B105),(U$4-$F105)&gt;(1+$B105)),T105*(1-Inputs_ByYear!$D$4),0))))</f>
        <v>1584999.1882098697</v>
      </c>
      <c r="V105" s="246">
        <f>IF(V$4=$F105+$B105,SUMIFS('ABP REC Calc'!R$75:R$138,'ABP REC Calc'!$C$75:$C$138,'ABP REC Spend'!$D105,'ABP REC Calc'!$B$75:$B$138,'ABP REC Spend'!$E105)/20,
IF(AND(U105&gt;0,(V$4-$F105)=(1+$B105)),U105*(1-Inputs_ByYear!$D$4),
(IF(AND((V$4-$F105)&lt;(21+$B105),(V$4-$F105)&gt;(1+$B105)),U105*(1-Inputs_ByYear!$D$4),0))))</f>
        <v>1577074.1922688202</v>
      </c>
      <c r="W105" s="246">
        <f>IF(W$4=$F105+$B105,SUMIFS('ABP REC Calc'!S$75:S$138,'ABP REC Calc'!$C$75:$C$138,'ABP REC Spend'!$D105,'ABP REC Calc'!$B$75:$B$138,'ABP REC Spend'!$E105)/20,
IF(AND(V105&gt;0,(W$4-$F105)=(1+$B105)),V105*(1-Inputs_ByYear!$D$4),
(IF(AND((W$4-$F105)&lt;(21+$B105),(W$4-$F105)&gt;(1+$B105)),V105*(1-Inputs_ByYear!$D$4),0))))</f>
        <v>1569188.8213074761</v>
      </c>
      <c r="X105" s="246">
        <f>IF(X$4=$F105+$B105,SUMIFS('ABP REC Calc'!T$75:T$138,'ABP REC Calc'!$C$75:$C$138,'ABP REC Spend'!$D105,'ABP REC Calc'!$B$75:$B$138,'ABP REC Spend'!$E105)/20,
IF(AND(W105&gt;0,(X$4-$F105)=(1+$B105)),W105*(1-Inputs_ByYear!$D$4),
(IF(AND((X$4-$F105)&lt;(21+$B105),(X$4-$F105)&gt;(1+$B105)),W105*(1-Inputs_ByYear!$D$4),0))))</f>
        <v>1561342.8772009388</v>
      </c>
      <c r="Y105" s="246">
        <f>IF(Y$4=$F105+$B105,SUMIFS('ABP REC Calc'!U$75:U$138,'ABP REC Calc'!$C$75:$C$138,'ABP REC Spend'!$D105,'ABP REC Calc'!$B$75:$B$138,'ABP REC Spend'!$E105)/20,
IF(AND(X105&gt;0,(Y$4-$F105)=(1+$B105)),X105*(1-Inputs_ByYear!$D$4),
(IF(AND((Y$4-$F105)&lt;(21+$B105),(Y$4-$F105)&gt;(1+$B105)),X105*(1-Inputs_ByYear!$D$4),0))))</f>
        <v>1553536.162814934</v>
      </c>
      <c r="Z105" s="246">
        <f>IF(Z$4=$F105+$B105,SUMIFS('ABP REC Calc'!V$75:V$138,'ABP REC Calc'!$C$75:$C$138,'ABP REC Spend'!$D105,'ABP REC Calc'!$B$75:$B$138,'ABP REC Spend'!$E105)/20,
IF(AND(Y105&gt;0,(Z$4-$F105)=(1+$B105)),Y105*(1-Inputs_ByYear!$D$4),
(IF(AND((Z$4-$F105)&lt;(21+$B105),(Z$4-$F105)&gt;(1+$B105)),Y105*(1-Inputs_ByYear!$D$4),0))))</f>
        <v>1545768.4820008595</v>
      </c>
      <c r="AA105" s="246">
        <f>IF(AA$4=$F105+$B105,SUMIFS('ABP REC Calc'!W$75:W$138,'ABP REC Calc'!$C$75:$C$138,'ABP REC Spend'!$D105,'ABP REC Calc'!$B$75:$B$138,'ABP REC Spend'!$E105)/20,
IF(AND(Z105&gt;0,(AA$4-$F105)=(1+$B105)),Z105*(1-Inputs_ByYear!$D$4),
(IF(AND((AA$4-$F105)&lt;(21+$B105),(AA$4-$F105)&gt;(1+$B105)),Z105*(1-Inputs_ByYear!$D$4),0))))</f>
        <v>1538039.6395908552</v>
      </c>
      <c r="AB105" s="246">
        <f>IF(AB$4=$F105+$B105,SUMIFS('ABP REC Calc'!X$75:X$138,'ABP REC Calc'!$C$75:$C$138,'ABP REC Spend'!$D105,'ABP REC Calc'!$B$75:$B$138,'ABP REC Spend'!$E105)/20,
IF(AND(AA105&gt;0,(AB$4-$F105)=(1+$B105)),AA105*(1-Inputs_ByYear!$D$4),
(IF(AND((AB$4-$F105)&lt;(21+$B105),(AB$4-$F105)&gt;(1+$B105)),AA105*(1-Inputs_ByYear!$D$4),0))))</f>
        <v>1530349.4413929009</v>
      </c>
      <c r="AC105" s="246">
        <f>IF(AC$4=$F105+$B105,SUMIFS('ABP REC Calc'!Y$75:Y$138,'ABP REC Calc'!$C$75:$C$138,'ABP REC Spend'!$D105,'ABP REC Calc'!$B$75:$B$138,'ABP REC Spend'!$E105)/20,
IF(AND(AB105&gt;0,(AC$4-$F105)=(1+$B105)),AB105*(1-Inputs_ByYear!$D$4),
(IF(AND((AC$4-$F105)&lt;(21+$B105),(AC$4-$F105)&gt;(1+$B105)),AB105*(1-Inputs_ByYear!$D$4),0))))</f>
        <v>1522697.6941859364</v>
      </c>
      <c r="AD105" s="246">
        <f>IF(AD$4=$F105+$B105,SUMIFS('ABP REC Calc'!Z$75:Z$138,'ABP REC Calc'!$C$75:$C$138,'ABP REC Spend'!$D105,'ABP REC Calc'!$B$75:$B$138,'ABP REC Spend'!$E105)/20,
IF(AND(AC105&gt;0,(AD$4-$F105)=(1+$B105)),AC105*(1-Inputs_ByYear!$D$4),
(IF(AND((AD$4-$F105)&lt;(21+$B105),(AD$4-$F105)&gt;(1+$B105)),AC105*(1-Inputs_ByYear!$D$4),0))))</f>
        <v>1515084.2057150067</v>
      </c>
      <c r="AE105" s="246">
        <f>IF(AE$4=$F105+$B105,SUMIFS('ABP REC Calc'!AA$75:AA$138,'ABP REC Calc'!$C$75:$C$138,'ABP REC Spend'!$D105,'ABP REC Calc'!$B$75:$B$138,'ABP REC Spend'!$E105)/20,
IF(AND(AD105&gt;0,(AE$4-$F105)=(1+$B105)),AD105*(1-Inputs_ByYear!$D$4),
(IF(AND((AE$4-$F105)&lt;(21+$B105),(AE$4-$F105)&gt;(1+$B105)),AD105*(1-Inputs_ByYear!$D$4),0))))</f>
        <v>1507508.7846864318</v>
      </c>
      <c r="AF105" s="246">
        <f>IF(AF$4=$F105+$B105,SUMIFS('ABP REC Calc'!AB$75:AB$138,'ABP REC Calc'!$C$75:$C$138,'ABP REC Spend'!$D105,'ABP REC Calc'!$B$75:$B$138,'ABP REC Spend'!$E105)/20,
IF(AND(AE105&gt;0,(AF$4-$F105)=(1+$B105)),AE105*(1-Inputs_ByYear!$D$4),
(IF(AND((AF$4-$F105)&lt;(21+$B105),(AF$4-$F105)&gt;(1+$B105)),AE105*(1-Inputs_ByYear!$D$4),0))))</f>
        <v>1499971.2407629995</v>
      </c>
      <c r="AG105" s="246">
        <f>IF(AG$4=$F105+$B105,SUMIFS('ABP REC Calc'!AC$75:AC$138,'ABP REC Calc'!$C$75:$C$138,'ABP REC Spend'!$D105,'ABP REC Calc'!$B$75:$B$138,'ABP REC Spend'!$E105)/20,
IF(AND(AF105&gt;0,(AG$4-$F105)=(1+$B105)),AF105*(1-Inputs_ByYear!$D$4),
(IF(AND((AG$4-$F105)&lt;(21+$B105),(AG$4-$F105)&gt;(1+$B105)),AF105*(1-Inputs_ByYear!$D$4),0))))</f>
        <v>1492471.3845591845</v>
      </c>
    </row>
    <row r="106" spans="2:33" ht="14.45" customHeight="1">
      <c r="B106" s="64">
        <v>2</v>
      </c>
      <c r="C106" s="64" t="s">
        <v>229</v>
      </c>
      <c r="D106" s="234" t="s">
        <v>208</v>
      </c>
      <c r="E106" s="231" t="s">
        <v>230</v>
      </c>
      <c r="F106" s="231">
        <f t="shared" si="5"/>
        <v>2034</v>
      </c>
      <c r="G106" s="231"/>
      <c r="H106" s="239" t="s">
        <v>32</v>
      </c>
      <c r="I106" s="247">
        <v>0</v>
      </c>
      <c r="J106" s="247">
        <v>0</v>
      </c>
      <c r="K106" s="246">
        <f>IF(K$4=$F106+$B106,SUMIFS('ABP REC Calc'!G$75:G$138,'ABP REC Calc'!$C$75:$C$138,'ABP REC Spend'!$D106,'ABP REC Calc'!$B$75:$B$138,'ABP REC Spend'!$E106)/20,
IF(AND(J106&gt;0,(K$4-$F106)=(1+$B106)),J106*(1-Inputs_ByYear!$D$4),
(IF(AND((K$4-$F106)&lt;(21+$B106),(K$4-$F106)&gt;(1+$B106)),J106*(1-Inputs_ByYear!$D$4),0))))</f>
        <v>0</v>
      </c>
      <c r="L106" s="246">
        <f>IF(L$4=$F106+$B106,SUMIFS('ABP REC Calc'!H$75:H$138,'ABP REC Calc'!$C$75:$C$138,'ABP REC Spend'!$D106,'ABP REC Calc'!$B$75:$B$138,'ABP REC Spend'!$E106)/20,
IF(AND(K106&gt;0,(L$4-$F106)=(1+$B106)),K106*(1-Inputs_ByYear!$D$4),
(IF(AND((L$4-$F106)&lt;(21+$B106),(L$4-$F106)&gt;(1+$B106)),K106*(1-Inputs_ByYear!$D$4),0))))</f>
        <v>0</v>
      </c>
      <c r="M106" s="246">
        <f>IF(M$4=$F106+$B106,SUMIFS('ABP REC Calc'!I$75:I$138,'ABP REC Calc'!$C$75:$C$138,'ABP REC Spend'!$D106,'ABP REC Calc'!$B$75:$B$138,'ABP REC Spend'!$E106)/20,
IF(AND(L106&gt;0,(M$4-$F106)=(1+$B106)),L106*(1-Inputs_ByYear!$D$4),
(IF(AND((M$4-$F106)&lt;(21+$B106),(M$4-$F106)&gt;(1+$B106)),L106*(1-Inputs_ByYear!$D$4),0))))</f>
        <v>0</v>
      </c>
      <c r="N106" s="246">
        <f>IF(N$4=$F106+$B106,SUMIFS('ABP REC Calc'!J$75:J$138,'ABP REC Calc'!$C$75:$C$138,'ABP REC Spend'!$D106,'ABP REC Calc'!$B$75:$B$138,'ABP REC Spend'!$E106)/20,
IF(AND(M106&gt;0,(N$4-$F106)=(1+$B106)),M106*(1-Inputs_ByYear!$D$4),
(IF(AND((N$4-$F106)&lt;(21+$B106),(N$4-$F106)&gt;(1+$B106)),M106*(1-Inputs_ByYear!$D$4),0))))</f>
        <v>0</v>
      </c>
      <c r="O106" s="246">
        <f>IF(O$4=$F106+$B106,SUMIFS('ABP REC Calc'!K$75:K$138,'ABP REC Calc'!$C$75:$C$138,'ABP REC Spend'!$D106,'ABP REC Calc'!$B$75:$B$138,'ABP REC Spend'!$E106)/20,
IF(AND(N106&gt;0,(O$4-$F106)=(1+$B106)),N106*(1-Inputs_ByYear!$D$4),
(IF(AND((O$4-$F106)&lt;(21+$B106),(O$4-$F106)&gt;(1+$B106)),N106*(1-Inputs_ByYear!$D$4),0))))</f>
        <v>0</v>
      </c>
      <c r="P106" s="246">
        <f>IF(P$4=$F106+$B106,SUMIFS('ABP REC Calc'!L$75:L$138,'ABP REC Calc'!$C$75:$C$138,'ABP REC Spend'!$D106,'ABP REC Calc'!$B$75:$B$138,'ABP REC Spend'!$E106)/20,
IF(AND(O106&gt;0,(P$4-$F106)=(1+$B106)),O106*(1-Inputs_ByYear!$D$4),
(IF(AND((P$4-$F106)&lt;(21+$B106),(P$4-$F106)&gt;(1+$B106)),O106*(1-Inputs_ByYear!$D$4),0))))</f>
        <v>0</v>
      </c>
      <c r="Q106" s="246">
        <f>IF(Q$4=$F106+$B106,SUMIFS('ABP REC Calc'!M$75:M$138,'ABP REC Calc'!$C$75:$C$138,'ABP REC Spend'!$D106,'ABP REC Calc'!$B$75:$B$138,'ABP REC Spend'!$E106)/20,
IF(AND(P106&gt;0,(Q$4-$F106)=(1+$B106)),P106*(1-Inputs_ByYear!$D$4),
(IF(AND((Q$4-$F106)&lt;(21+$B106),(Q$4-$F106)&gt;(1+$B106)),P106*(1-Inputs_ByYear!$D$4),0))))</f>
        <v>0</v>
      </c>
      <c r="R106" s="246">
        <f>IF(R$4=$F106+$B106,SUMIFS('ABP REC Calc'!N$75:N$138,'ABP REC Calc'!$C$75:$C$138,'ABP REC Spend'!$D106,'ABP REC Calc'!$B$75:$B$138,'ABP REC Spend'!$E106)/20,
IF(AND(Q106&gt;0,(R$4-$F106)=(1+$B106)),Q106*(1-Inputs_ByYear!$D$4),
(IF(AND((R$4-$F106)&lt;(21+$B106),(R$4-$F106)&gt;(1+$B106)),Q106*(1-Inputs_ByYear!$D$4),0))))</f>
        <v>0</v>
      </c>
      <c r="S106" s="246">
        <f>IF(S$4=$F106+$B106,SUMIFS('ABP REC Calc'!O$75:O$138,'ABP REC Calc'!$C$75:$C$138,'ABP REC Spend'!$D106,'ABP REC Calc'!$B$75:$B$138,'ABP REC Spend'!$E106)/20,
IF(AND(R106&gt;0,(S$4-$F106)=(1+$B106)),R106*(1-Inputs_ByYear!$D$4),
(IF(AND((S$4-$F106)&lt;(21+$B106),(S$4-$F106)&gt;(1+$B106)),R106*(1-Inputs_ByYear!$D$4),0))))</f>
        <v>0</v>
      </c>
      <c r="T106" s="246">
        <f>IF(T$4=$F106+$B106,SUMIFS('ABP REC Calc'!P$75:P$138,'ABP REC Calc'!$C$75:$C$138,'ABP REC Spend'!$D106,'ABP REC Calc'!$B$75:$B$138,'ABP REC Spend'!$E106)/20,
IF(AND(S106&gt;0,(T$4-$F106)=(1+$B106)),S106*(1-Inputs_ByYear!$D$4),
(IF(AND((T$4-$F106)&lt;(21+$B106),(T$4-$F106)&gt;(1+$B106)),S106*(1-Inputs_ByYear!$D$4),0))))</f>
        <v>0</v>
      </c>
      <c r="U106" s="246">
        <f>IF(U$4=$F106+$B106,SUMIFS('ABP REC Calc'!Q$75:Q$138,'ABP REC Calc'!$C$75:$C$138,'ABP REC Spend'!$D106,'ABP REC Calc'!$B$75:$B$138,'ABP REC Spend'!$E106)/20,
IF(AND(T106&gt;0,(U$4-$F106)=(1+$B106)),T106*(1-Inputs_ByYear!$D$4),
(IF(AND((U$4-$F106)&lt;(21+$B106),(U$4-$F106)&gt;(1+$B106)),T106*(1-Inputs_ByYear!$D$4),0))))</f>
        <v>1529245.4479210803</v>
      </c>
      <c r="V106" s="246">
        <f>IF(V$4=$F106+$B106,SUMIFS('ABP REC Calc'!R$75:R$138,'ABP REC Calc'!$C$75:$C$138,'ABP REC Spend'!$D106,'ABP REC Calc'!$B$75:$B$138,'ABP REC Spend'!$E106)/20,
IF(AND(U106&gt;0,(V$4-$F106)=(1+$B106)),U106*(1-Inputs_ByYear!$D$4),
(IF(AND((V$4-$F106)&lt;(21+$B106),(V$4-$F106)&gt;(1+$B106)),U106*(1-Inputs_ByYear!$D$4),0))))</f>
        <v>1521599.2206814748</v>
      </c>
      <c r="W106" s="246">
        <f>IF(W$4=$F106+$B106,SUMIFS('ABP REC Calc'!S$75:S$138,'ABP REC Calc'!$C$75:$C$138,'ABP REC Spend'!$D106,'ABP REC Calc'!$B$75:$B$138,'ABP REC Spend'!$E106)/20,
IF(AND(V106&gt;0,(W$4-$F106)=(1+$B106)),V106*(1-Inputs_ByYear!$D$4),
(IF(AND((W$4-$F106)&lt;(21+$B106),(W$4-$F106)&gt;(1+$B106)),V106*(1-Inputs_ByYear!$D$4),0))))</f>
        <v>1513991.2245780674</v>
      </c>
      <c r="X106" s="246">
        <f>IF(X$4=$F106+$B106,SUMIFS('ABP REC Calc'!T$75:T$138,'ABP REC Calc'!$C$75:$C$138,'ABP REC Spend'!$D106,'ABP REC Calc'!$B$75:$B$138,'ABP REC Spend'!$E106)/20,
IF(AND(W106&gt;0,(X$4-$F106)=(1+$B106)),W106*(1-Inputs_ByYear!$D$4),
(IF(AND((X$4-$F106)&lt;(21+$B106),(X$4-$F106)&gt;(1+$B106)),W106*(1-Inputs_ByYear!$D$4),0))))</f>
        <v>1506421.2684551771</v>
      </c>
      <c r="Y106" s="246">
        <f>IF(Y$4=$F106+$B106,SUMIFS('ABP REC Calc'!U$75:U$138,'ABP REC Calc'!$C$75:$C$138,'ABP REC Spend'!$D106,'ABP REC Calc'!$B$75:$B$138,'ABP REC Spend'!$E106)/20,
IF(AND(X106&gt;0,(Y$4-$F106)=(1+$B106)),X106*(1-Inputs_ByYear!$D$4),
(IF(AND((Y$4-$F106)&lt;(21+$B106),(Y$4-$F106)&gt;(1+$B106)),X106*(1-Inputs_ByYear!$D$4),0))))</f>
        <v>1498889.1621129012</v>
      </c>
      <c r="Z106" s="246">
        <f>IF(Z$4=$F106+$B106,SUMIFS('ABP REC Calc'!V$75:V$138,'ABP REC Calc'!$C$75:$C$138,'ABP REC Spend'!$D106,'ABP REC Calc'!$B$75:$B$138,'ABP REC Spend'!$E106)/20,
IF(AND(Y106&gt;0,(Z$4-$F106)=(1+$B106)),Y106*(1-Inputs_ByYear!$D$4),
(IF(AND((Z$4-$F106)&lt;(21+$B106),(Z$4-$F106)&gt;(1+$B106)),Y106*(1-Inputs_ByYear!$D$4),0))))</f>
        <v>1491394.7163023367</v>
      </c>
      <c r="AA106" s="246">
        <f>IF(AA$4=$F106+$B106,SUMIFS('ABP REC Calc'!W$75:W$138,'ABP REC Calc'!$C$75:$C$138,'ABP REC Spend'!$D106,'ABP REC Calc'!$B$75:$B$138,'ABP REC Spend'!$E106)/20,
IF(AND(Z106&gt;0,(AA$4-$F106)=(1+$B106)),Z106*(1-Inputs_ByYear!$D$4),
(IF(AND((AA$4-$F106)&lt;(21+$B106),(AA$4-$F106)&gt;(1+$B106)),Z106*(1-Inputs_ByYear!$D$4),0))))</f>
        <v>1483937.7427208249</v>
      </c>
      <c r="AB106" s="246">
        <f>IF(AB$4=$F106+$B106,SUMIFS('ABP REC Calc'!X$75:X$138,'ABP REC Calc'!$C$75:$C$138,'ABP REC Spend'!$D106,'ABP REC Calc'!$B$75:$B$138,'ABP REC Spend'!$E106)/20,
IF(AND(AA106&gt;0,(AB$4-$F106)=(1+$B106)),AA106*(1-Inputs_ByYear!$D$4),
(IF(AND((AB$4-$F106)&lt;(21+$B106),(AB$4-$F106)&gt;(1+$B106)),AA106*(1-Inputs_ByYear!$D$4),0))))</f>
        <v>1476518.0540072208</v>
      </c>
      <c r="AC106" s="246">
        <f>IF(AC$4=$F106+$B106,SUMIFS('ABP REC Calc'!Y$75:Y$138,'ABP REC Calc'!$C$75:$C$138,'ABP REC Spend'!$D106,'ABP REC Calc'!$B$75:$B$138,'ABP REC Spend'!$E106)/20,
IF(AND(AB106&gt;0,(AC$4-$F106)=(1+$B106)),AB106*(1-Inputs_ByYear!$D$4),
(IF(AND((AC$4-$F106)&lt;(21+$B106),(AC$4-$F106)&gt;(1+$B106)),AB106*(1-Inputs_ByYear!$D$4),0))))</f>
        <v>1469135.4637371846</v>
      </c>
      <c r="AD106" s="246">
        <f>IF(AD$4=$F106+$B106,SUMIFS('ABP REC Calc'!Z$75:Z$138,'ABP REC Calc'!$C$75:$C$138,'ABP REC Spend'!$D106,'ABP REC Calc'!$B$75:$B$138,'ABP REC Spend'!$E106)/20,
IF(AND(AC106&gt;0,(AD$4-$F106)=(1+$B106)),AC106*(1-Inputs_ByYear!$D$4),
(IF(AND((AD$4-$F106)&lt;(21+$B106),(AD$4-$F106)&gt;(1+$B106)),AC106*(1-Inputs_ByYear!$D$4),0))))</f>
        <v>1461789.7864184987</v>
      </c>
      <c r="AE106" s="246">
        <f>IF(AE$4=$F106+$B106,SUMIFS('ABP REC Calc'!AA$75:AA$138,'ABP REC Calc'!$C$75:$C$138,'ABP REC Spend'!$D106,'ABP REC Calc'!$B$75:$B$138,'ABP REC Spend'!$E106)/20,
IF(AND(AD106&gt;0,(AE$4-$F106)=(1+$B106)),AD106*(1-Inputs_ByYear!$D$4),
(IF(AND((AE$4-$F106)&lt;(21+$B106),(AE$4-$F106)&gt;(1+$B106)),AD106*(1-Inputs_ByYear!$D$4),0))))</f>
        <v>1454480.8374864063</v>
      </c>
      <c r="AF106" s="246">
        <f>IF(AF$4=$F106+$B106,SUMIFS('ABP REC Calc'!AB$75:AB$138,'ABP REC Calc'!$C$75:$C$138,'ABP REC Spend'!$D106,'ABP REC Calc'!$B$75:$B$138,'ABP REC Spend'!$E106)/20,
IF(AND(AE106&gt;0,(AF$4-$F106)=(1+$B106)),AE106*(1-Inputs_ByYear!$D$4),
(IF(AND((AF$4-$F106)&lt;(21+$B106),(AF$4-$F106)&gt;(1+$B106)),AE106*(1-Inputs_ByYear!$D$4),0))))</f>
        <v>1447208.4332989743</v>
      </c>
      <c r="AG106" s="246">
        <f>IF(AG$4=$F106+$B106,SUMIFS('ABP REC Calc'!AC$75:AC$138,'ABP REC Calc'!$C$75:$C$138,'ABP REC Spend'!$D106,'ABP REC Calc'!$B$75:$B$138,'ABP REC Spend'!$E106)/20,
IF(AND(AF106&gt;0,(AG$4-$F106)=(1+$B106)),AF106*(1-Inputs_ByYear!$D$4),
(IF(AND((AG$4-$F106)&lt;(21+$B106),(AG$4-$F106)&gt;(1+$B106)),AF106*(1-Inputs_ByYear!$D$4),0))))</f>
        <v>1439972.3911324795</v>
      </c>
    </row>
    <row r="107" spans="2:33" ht="14.45" customHeight="1">
      <c r="B107" s="64">
        <v>2</v>
      </c>
      <c r="C107" s="64" t="s">
        <v>229</v>
      </c>
      <c r="D107" s="234" t="s">
        <v>208</v>
      </c>
      <c r="E107" s="231" t="s">
        <v>230</v>
      </c>
      <c r="F107" s="231">
        <f t="shared" si="5"/>
        <v>2035</v>
      </c>
      <c r="G107" s="231"/>
      <c r="H107" s="239" t="s">
        <v>33</v>
      </c>
      <c r="I107" s="247">
        <v>0</v>
      </c>
      <c r="J107" s="247">
        <v>0</v>
      </c>
      <c r="K107" s="246">
        <f>IF(K$4=$F107+$B107,SUMIFS('ABP REC Calc'!G$75:G$138,'ABP REC Calc'!$C$75:$C$138,'ABP REC Spend'!$D107,'ABP REC Calc'!$B$75:$B$138,'ABP REC Spend'!$E107)/20,
IF(AND(J107&gt;0,(K$4-$F107)=(1+$B107)),J107*(1-Inputs_ByYear!$D$4),
(IF(AND((K$4-$F107)&lt;(21+$B107),(K$4-$F107)&gt;(1+$B107)),J107*(1-Inputs_ByYear!$D$4),0))))</f>
        <v>0</v>
      </c>
      <c r="L107" s="246">
        <f>IF(L$4=$F107+$B107,SUMIFS('ABP REC Calc'!H$75:H$138,'ABP REC Calc'!$C$75:$C$138,'ABP REC Spend'!$D107,'ABP REC Calc'!$B$75:$B$138,'ABP REC Spend'!$E107)/20,
IF(AND(K107&gt;0,(L$4-$F107)=(1+$B107)),K107*(1-Inputs_ByYear!$D$4),
(IF(AND((L$4-$F107)&lt;(21+$B107),(L$4-$F107)&gt;(1+$B107)),K107*(1-Inputs_ByYear!$D$4),0))))</f>
        <v>0</v>
      </c>
      <c r="M107" s="246">
        <f>IF(M$4=$F107+$B107,SUMIFS('ABP REC Calc'!I$75:I$138,'ABP REC Calc'!$C$75:$C$138,'ABP REC Spend'!$D107,'ABP REC Calc'!$B$75:$B$138,'ABP REC Spend'!$E107)/20,
IF(AND(L107&gt;0,(M$4-$F107)=(1+$B107)),L107*(1-Inputs_ByYear!$D$4),
(IF(AND((M$4-$F107)&lt;(21+$B107),(M$4-$F107)&gt;(1+$B107)),L107*(1-Inputs_ByYear!$D$4),0))))</f>
        <v>0</v>
      </c>
      <c r="N107" s="246">
        <f>IF(N$4=$F107+$B107,SUMIFS('ABP REC Calc'!J$75:J$138,'ABP REC Calc'!$C$75:$C$138,'ABP REC Spend'!$D107,'ABP REC Calc'!$B$75:$B$138,'ABP REC Spend'!$E107)/20,
IF(AND(M107&gt;0,(N$4-$F107)=(1+$B107)),M107*(1-Inputs_ByYear!$D$4),
(IF(AND((N$4-$F107)&lt;(21+$B107),(N$4-$F107)&gt;(1+$B107)),M107*(1-Inputs_ByYear!$D$4),0))))</f>
        <v>0</v>
      </c>
      <c r="O107" s="246">
        <f>IF(O$4=$F107+$B107,SUMIFS('ABP REC Calc'!K$75:K$138,'ABP REC Calc'!$C$75:$C$138,'ABP REC Spend'!$D107,'ABP REC Calc'!$B$75:$B$138,'ABP REC Spend'!$E107)/20,
IF(AND(N107&gt;0,(O$4-$F107)=(1+$B107)),N107*(1-Inputs_ByYear!$D$4),
(IF(AND((O$4-$F107)&lt;(21+$B107),(O$4-$F107)&gt;(1+$B107)),N107*(1-Inputs_ByYear!$D$4),0))))</f>
        <v>0</v>
      </c>
      <c r="P107" s="246">
        <f>IF(P$4=$F107+$B107,SUMIFS('ABP REC Calc'!L$75:L$138,'ABP REC Calc'!$C$75:$C$138,'ABP REC Spend'!$D107,'ABP REC Calc'!$B$75:$B$138,'ABP REC Spend'!$E107)/20,
IF(AND(O107&gt;0,(P$4-$F107)=(1+$B107)),O107*(1-Inputs_ByYear!$D$4),
(IF(AND((P$4-$F107)&lt;(21+$B107),(P$4-$F107)&gt;(1+$B107)),O107*(1-Inputs_ByYear!$D$4),0))))</f>
        <v>0</v>
      </c>
      <c r="Q107" s="246">
        <f>IF(Q$4=$F107+$B107,SUMIFS('ABP REC Calc'!M$75:M$138,'ABP REC Calc'!$C$75:$C$138,'ABP REC Spend'!$D107,'ABP REC Calc'!$B$75:$B$138,'ABP REC Spend'!$E107)/20,
IF(AND(P107&gt;0,(Q$4-$F107)=(1+$B107)),P107*(1-Inputs_ByYear!$D$4),
(IF(AND((Q$4-$F107)&lt;(21+$B107),(Q$4-$F107)&gt;(1+$B107)),P107*(1-Inputs_ByYear!$D$4),0))))</f>
        <v>0</v>
      </c>
      <c r="R107" s="246">
        <f>IF(R$4=$F107+$B107,SUMIFS('ABP REC Calc'!N$75:N$138,'ABP REC Calc'!$C$75:$C$138,'ABP REC Spend'!$D107,'ABP REC Calc'!$B$75:$B$138,'ABP REC Spend'!$E107)/20,
IF(AND(Q107&gt;0,(R$4-$F107)=(1+$B107)),Q107*(1-Inputs_ByYear!$D$4),
(IF(AND((R$4-$F107)&lt;(21+$B107),(R$4-$F107)&gt;(1+$B107)),Q107*(1-Inputs_ByYear!$D$4),0))))</f>
        <v>0</v>
      </c>
      <c r="S107" s="246">
        <f>IF(S$4=$F107+$B107,SUMIFS('ABP REC Calc'!O$75:O$138,'ABP REC Calc'!$C$75:$C$138,'ABP REC Spend'!$D107,'ABP REC Calc'!$B$75:$B$138,'ABP REC Spend'!$E107)/20,
IF(AND(R107&gt;0,(S$4-$F107)=(1+$B107)),R107*(1-Inputs_ByYear!$D$4),
(IF(AND((S$4-$F107)&lt;(21+$B107),(S$4-$F107)&gt;(1+$B107)),R107*(1-Inputs_ByYear!$D$4),0))))</f>
        <v>0</v>
      </c>
      <c r="T107" s="246">
        <f>IF(T$4=$F107+$B107,SUMIFS('ABP REC Calc'!P$75:P$138,'ABP REC Calc'!$C$75:$C$138,'ABP REC Spend'!$D107,'ABP REC Calc'!$B$75:$B$138,'ABP REC Spend'!$E107)/20,
IF(AND(S107&gt;0,(T$4-$F107)=(1+$B107)),S107*(1-Inputs_ByYear!$D$4),
(IF(AND((T$4-$F107)&lt;(21+$B107),(T$4-$F107)&gt;(1+$B107)),S107*(1-Inputs_ByYear!$D$4),0))))</f>
        <v>0</v>
      </c>
      <c r="U107" s="246">
        <f>IF(U$4=$F107+$B107,SUMIFS('ABP REC Calc'!Q$75:Q$138,'ABP REC Calc'!$C$75:$C$138,'ABP REC Spend'!$D107,'ABP REC Calc'!$B$75:$B$138,'ABP REC Spend'!$E107)/20,
IF(AND(T107&gt;0,(U$4-$F107)=(1+$B107)),T107*(1-Inputs_ByYear!$D$4),
(IF(AND((U$4-$F107)&lt;(21+$B107),(U$4-$F107)&gt;(1+$B107)),T107*(1-Inputs_ByYear!$D$4),0))))</f>
        <v>0</v>
      </c>
      <c r="V107" s="246">
        <f>IF(V$4=$F107+$B107,SUMIFS('ABP REC Calc'!R$75:R$138,'ABP REC Calc'!$C$75:$C$138,'ABP REC Spend'!$D107,'ABP REC Calc'!$B$75:$B$138,'ABP REC Spend'!$E107)/20,
IF(AND(U107&gt;0,(V$4-$F107)=(1+$B107)),U107*(1-Inputs_ByYear!$D$4),
(IF(AND((V$4-$F107)&lt;(21+$B107),(V$4-$F107)&gt;(1+$B107)),U107*(1-Inputs_ByYear!$D$4),0))))</f>
        <v>1468075.6300042369</v>
      </c>
      <c r="W107" s="246">
        <f>IF(W$4=$F107+$B107,SUMIFS('ABP REC Calc'!S$75:S$138,'ABP REC Calc'!$C$75:$C$138,'ABP REC Spend'!$D107,'ABP REC Calc'!$B$75:$B$138,'ABP REC Spend'!$E107)/20,
IF(AND(V107&gt;0,(W$4-$F107)=(1+$B107)),V107*(1-Inputs_ByYear!$D$4),
(IF(AND((W$4-$F107)&lt;(21+$B107),(W$4-$F107)&gt;(1+$B107)),V107*(1-Inputs_ByYear!$D$4),0))))</f>
        <v>1460735.2518542157</v>
      </c>
      <c r="X107" s="246">
        <f>IF(X$4=$F107+$B107,SUMIFS('ABP REC Calc'!T$75:T$138,'ABP REC Calc'!$C$75:$C$138,'ABP REC Spend'!$D107,'ABP REC Calc'!$B$75:$B$138,'ABP REC Spend'!$E107)/20,
IF(AND(W107&gt;0,(X$4-$F107)=(1+$B107)),W107*(1-Inputs_ByYear!$D$4),
(IF(AND((X$4-$F107)&lt;(21+$B107),(X$4-$F107)&gt;(1+$B107)),W107*(1-Inputs_ByYear!$D$4),0))))</f>
        <v>1453431.5755949446</v>
      </c>
      <c r="Y107" s="246">
        <f>IF(Y$4=$F107+$B107,SUMIFS('ABP REC Calc'!U$75:U$138,'ABP REC Calc'!$C$75:$C$138,'ABP REC Spend'!$D107,'ABP REC Calc'!$B$75:$B$138,'ABP REC Spend'!$E107)/20,
IF(AND(X107&gt;0,(Y$4-$F107)=(1+$B107)),X107*(1-Inputs_ByYear!$D$4),
(IF(AND((Y$4-$F107)&lt;(21+$B107),(Y$4-$F107)&gt;(1+$B107)),X107*(1-Inputs_ByYear!$D$4),0))))</f>
        <v>1446164.41771697</v>
      </c>
      <c r="Z107" s="246">
        <f>IF(Z$4=$F107+$B107,SUMIFS('ABP REC Calc'!V$75:V$138,'ABP REC Calc'!$C$75:$C$138,'ABP REC Spend'!$D107,'ABP REC Calc'!$B$75:$B$138,'ABP REC Spend'!$E107)/20,
IF(AND(Y107&gt;0,(Z$4-$F107)=(1+$B107)),Y107*(1-Inputs_ByYear!$D$4),
(IF(AND((Z$4-$F107)&lt;(21+$B107),(Z$4-$F107)&gt;(1+$B107)),Y107*(1-Inputs_ByYear!$D$4),0))))</f>
        <v>1438933.5956283852</v>
      </c>
      <c r="AA107" s="246">
        <f>IF(AA$4=$F107+$B107,SUMIFS('ABP REC Calc'!W$75:W$138,'ABP REC Calc'!$C$75:$C$138,'ABP REC Spend'!$D107,'ABP REC Calc'!$B$75:$B$138,'ABP REC Spend'!$E107)/20,
IF(AND(Z107&gt;0,(AA$4-$F107)=(1+$B107)),Z107*(1-Inputs_ByYear!$D$4),
(IF(AND((AA$4-$F107)&lt;(21+$B107),(AA$4-$F107)&gt;(1+$B107)),Z107*(1-Inputs_ByYear!$D$4),0))))</f>
        <v>1431738.9276502433</v>
      </c>
      <c r="AB107" s="246">
        <f>IF(AB$4=$F107+$B107,SUMIFS('ABP REC Calc'!X$75:X$138,'ABP REC Calc'!$C$75:$C$138,'ABP REC Spend'!$D107,'ABP REC Calc'!$B$75:$B$138,'ABP REC Spend'!$E107)/20,
IF(AND(AA107&gt;0,(AB$4-$F107)=(1+$B107)),AA107*(1-Inputs_ByYear!$D$4),
(IF(AND((AB$4-$F107)&lt;(21+$B107),(AB$4-$F107)&gt;(1+$B107)),AA107*(1-Inputs_ByYear!$D$4),0))))</f>
        <v>1424580.2330119919</v>
      </c>
      <c r="AC107" s="246">
        <f>IF(AC$4=$F107+$B107,SUMIFS('ABP REC Calc'!Y$75:Y$138,'ABP REC Calc'!$C$75:$C$138,'ABP REC Spend'!$D107,'ABP REC Calc'!$B$75:$B$138,'ABP REC Spend'!$E107)/20,
IF(AND(AB107&gt;0,(AC$4-$F107)=(1+$B107)),AB107*(1-Inputs_ByYear!$D$4),
(IF(AND((AC$4-$F107)&lt;(21+$B107),(AC$4-$F107)&gt;(1+$B107)),AB107*(1-Inputs_ByYear!$D$4),0))))</f>
        <v>1417457.3318469319</v>
      </c>
      <c r="AD107" s="246">
        <f>IF(AD$4=$F107+$B107,SUMIFS('ABP REC Calc'!Z$75:Z$138,'ABP REC Calc'!$C$75:$C$138,'ABP REC Spend'!$D107,'ABP REC Calc'!$B$75:$B$138,'ABP REC Spend'!$E107)/20,
IF(AND(AC107&gt;0,(AD$4-$F107)=(1+$B107)),AC107*(1-Inputs_ByYear!$D$4),
(IF(AND((AD$4-$F107)&lt;(21+$B107),(AD$4-$F107)&gt;(1+$B107)),AC107*(1-Inputs_ByYear!$D$4),0))))</f>
        <v>1410370.0451876973</v>
      </c>
      <c r="AE107" s="246">
        <f>IF(AE$4=$F107+$B107,SUMIFS('ABP REC Calc'!AA$75:AA$138,'ABP REC Calc'!$C$75:$C$138,'ABP REC Spend'!$D107,'ABP REC Calc'!$B$75:$B$138,'ABP REC Spend'!$E107)/20,
IF(AND(AD107&gt;0,(AE$4-$F107)=(1+$B107)),AD107*(1-Inputs_ByYear!$D$4),
(IF(AND((AE$4-$F107)&lt;(21+$B107),(AE$4-$F107)&gt;(1+$B107)),AD107*(1-Inputs_ByYear!$D$4),0))))</f>
        <v>1403318.1949617588</v>
      </c>
      <c r="AF107" s="246">
        <f>IF(AF$4=$F107+$B107,SUMIFS('ABP REC Calc'!AB$75:AB$138,'ABP REC Calc'!$C$75:$C$138,'ABP REC Spend'!$D107,'ABP REC Calc'!$B$75:$B$138,'ABP REC Spend'!$E107)/20,
IF(AND(AE107&gt;0,(AF$4-$F107)=(1+$B107)),AE107*(1-Inputs_ByYear!$D$4),
(IF(AND((AF$4-$F107)&lt;(21+$B107),(AF$4-$F107)&gt;(1+$B107)),AE107*(1-Inputs_ByYear!$D$4),0))))</f>
        <v>1396301.6039869499</v>
      </c>
      <c r="AG107" s="246">
        <f>IF(AG$4=$F107+$B107,SUMIFS('ABP REC Calc'!AC$75:AC$138,'ABP REC Calc'!$C$75:$C$138,'ABP REC Spend'!$D107,'ABP REC Calc'!$B$75:$B$138,'ABP REC Spend'!$E107)/20,
IF(AND(AF107&gt;0,(AG$4-$F107)=(1+$B107)),AF107*(1-Inputs_ByYear!$D$4),
(IF(AND((AG$4-$F107)&lt;(21+$B107),(AG$4-$F107)&gt;(1+$B107)),AF107*(1-Inputs_ByYear!$D$4),0))))</f>
        <v>1389320.0959670153</v>
      </c>
    </row>
    <row r="108" spans="2:33" ht="14.45" customHeight="1">
      <c r="B108" s="64">
        <v>2</v>
      </c>
      <c r="C108" s="64" t="s">
        <v>229</v>
      </c>
      <c r="D108" s="234" t="s">
        <v>208</v>
      </c>
      <c r="E108" s="231" t="s">
        <v>230</v>
      </c>
      <c r="F108" s="231">
        <f t="shared" si="5"/>
        <v>2036</v>
      </c>
      <c r="G108" s="231"/>
      <c r="H108" s="239" t="s">
        <v>34</v>
      </c>
      <c r="I108" s="247">
        <v>0</v>
      </c>
      <c r="J108" s="247">
        <v>0</v>
      </c>
      <c r="K108" s="246">
        <f>IF(K$4=$F108+$B108,SUMIFS('ABP REC Calc'!G$75:G$138,'ABP REC Calc'!$C$75:$C$138,'ABP REC Spend'!$D108,'ABP REC Calc'!$B$75:$B$138,'ABP REC Spend'!$E108)/20,
IF(AND(J108&gt;0,(K$4-$F108)=(1+$B108)),J108*(1-Inputs_ByYear!$D$4),
(IF(AND((K$4-$F108)&lt;(21+$B108),(K$4-$F108)&gt;(1+$B108)),J108*(1-Inputs_ByYear!$D$4),0))))</f>
        <v>0</v>
      </c>
      <c r="L108" s="246">
        <f>IF(L$4=$F108+$B108,SUMIFS('ABP REC Calc'!H$75:H$138,'ABP REC Calc'!$C$75:$C$138,'ABP REC Spend'!$D108,'ABP REC Calc'!$B$75:$B$138,'ABP REC Spend'!$E108)/20,
IF(AND(K108&gt;0,(L$4-$F108)=(1+$B108)),K108*(1-Inputs_ByYear!$D$4),
(IF(AND((L$4-$F108)&lt;(21+$B108),(L$4-$F108)&gt;(1+$B108)),K108*(1-Inputs_ByYear!$D$4),0))))</f>
        <v>0</v>
      </c>
      <c r="M108" s="246">
        <f>IF(M$4=$F108+$B108,SUMIFS('ABP REC Calc'!I$75:I$138,'ABP REC Calc'!$C$75:$C$138,'ABP REC Spend'!$D108,'ABP REC Calc'!$B$75:$B$138,'ABP REC Spend'!$E108)/20,
IF(AND(L108&gt;0,(M$4-$F108)=(1+$B108)),L108*(1-Inputs_ByYear!$D$4),
(IF(AND((M$4-$F108)&lt;(21+$B108),(M$4-$F108)&gt;(1+$B108)),L108*(1-Inputs_ByYear!$D$4),0))))</f>
        <v>0</v>
      </c>
      <c r="N108" s="246">
        <f>IF(N$4=$F108+$B108,SUMIFS('ABP REC Calc'!J$75:J$138,'ABP REC Calc'!$C$75:$C$138,'ABP REC Spend'!$D108,'ABP REC Calc'!$B$75:$B$138,'ABP REC Spend'!$E108)/20,
IF(AND(M108&gt;0,(N$4-$F108)=(1+$B108)),M108*(1-Inputs_ByYear!$D$4),
(IF(AND((N$4-$F108)&lt;(21+$B108),(N$4-$F108)&gt;(1+$B108)),M108*(1-Inputs_ByYear!$D$4),0))))</f>
        <v>0</v>
      </c>
      <c r="O108" s="246">
        <f>IF(O$4=$F108+$B108,SUMIFS('ABP REC Calc'!K$75:K$138,'ABP REC Calc'!$C$75:$C$138,'ABP REC Spend'!$D108,'ABP REC Calc'!$B$75:$B$138,'ABP REC Spend'!$E108)/20,
IF(AND(N108&gt;0,(O$4-$F108)=(1+$B108)),N108*(1-Inputs_ByYear!$D$4),
(IF(AND((O$4-$F108)&lt;(21+$B108),(O$4-$F108)&gt;(1+$B108)),N108*(1-Inputs_ByYear!$D$4),0))))</f>
        <v>0</v>
      </c>
      <c r="P108" s="246">
        <f>IF(P$4=$F108+$B108,SUMIFS('ABP REC Calc'!L$75:L$138,'ABP REC Calc'!$C$75:$C$138,'ABP REC Spend'!$D108,'ABP REC Calc'!$B$75:$B$138,'ABP REC Spend'!$E108)/20,
IF(AND(O108&gt;0,(P$4-$F108)=(1+$B108)),O108*(1-Inputs_ByYear!$D$4),
(IF(AND((P$4-$F108)&lt;(21+$B108),(P$4-$F108)&gt;(1+$B108)),O108*(1-Inputs_ByYear!$D$4),0))))</f>
        <v>0</v>
      </c>
      <c r="Q108" s="246">
        <f>IF(Q$4=$F108+$B108,SUMIFS('ABP REC Calc'!M$75:M$138,'ABP REC Calc'!$C$75:$C$138,'ABP REC Spend'!$D108,'ABP REC Calc'!$B$75:$B$138,'ABP REC Spend'!$E108)/20,
IF(AND(P108&gt;0,(Q$4-$F108)=(1+$B108)),P108*(1-Inputs_ByYear!$D$4),
(IF(AND((Q$4-$F108)&lt;(21+$B108),(Q$4-$F108)&gt;(1+$B108)),P108*(1-Inputs_ByYear!$D$4),0))))</f>
        <v>0</v>
      </c>
      <c r="R108" s="246">
        <f>IF(R$4=$F108+$B108,SUMIFS('ABP REC Calc'!N$75:N$138,'ABP REC Calc'!$C$75:$C$138,'ABP REC Spend'!$D108,'ABP REC Calc'!$B$75:$B$138,'ABP REC Spend'!$E108)/20,
IF(AND(Q108&gt;0,(R$4-$F108)=(1+$B108)),Q108*(1-Inputs_ByYear!$D$4),
(IF(AND((R$4-$F108)&lt;(21+$B108),(R$4-$F108)&gt;(1+$B108)),Q108*(1-Inputs_ByYear!$D$4),0))))</f>
        <v>0</v>
      </c>
      <c r="S108" s="246">
        <f>IF(S$4=$F108+$B108,SUMIFS('ABP REC Calc'!O$75:O$138,'ABP REC Calc'!$C$75:$C$138,'ABP REC Spend'!$D108,'ABP REC Calc'!$B$75:$B$138,'ABP REC Spend'!$E108)/20,
IF(AND(R108&gt;0,(S$4-$F108)=(1+$B108)),R108*(1-Inputs_ByYear!$D$4),
(IF(AND((S$4-$F108)&lt;(21+$B108),(S$4-$F108)&gt;(1+$B108)),R108*(1-Inputs_ByYear!$D$4),0))))</f>
        <v>0</v>
      </c>
      <c r="T108" s="246">
        <f>IF(T$4=$F108+$B108,SUMIFS('ABP REC Calc'!P$75:P$138,'ABP REC Calc'!$C$75:$C$138,'ABP REC Spend'!$D108,'ABP REC Calc'!$B$75:$B$138,'ABP REC Spend'!$E108)/20,
IF(AND(S108&gt;0,(T$4-$F108)=(1+$B108)),S108*(1-Inputs_ByYear!$D$4),
(IF(AND((T$4-$F108)&lt;(21+$B108),(T$4-$F108)&gt;(1+$B108)),S108*(1-Inputs_ByYear!$D$4),0))))</f>
        <v>0</v>
      </c>
      <c r="U108" s="246">
        <f>IF(U$4=$F108+$B108,SUMIFS('ABP REC Calc'!Q$75:Q$138,'ABP REC Calc'!$C$75:$C$138,'ABP REC Spend'!$D108,'ABP REC Calc'!$B$75:$B$138,'ABP REC Spend'!$E108)/20,
IF(AND(T108&gt;0,(U$4-$F108)=(1+$B108)),T108*(1-Inputs_ByYear!$D$4),
(IF(AND((U$4-$F108)&lt;(21+$B108),(U$4-$F108)&gt;(1+$B108)),T108*(1-Inputs_ByYear!$D$4),0))))</f>
        <v>0</v>
      </c>
      <c r="V108" s="246">
        <f>IF(V$4=$F108+$B108,SUMIFS('ABP REC Calc'!R$75:R$138,'ABP REC Calc'!$C$75:$C$138,'ABP REC Spend'!$D108,'ABP REC Calc'!$B$75:$B$138,'ABP REC Spend'!$E108)/20,
IF(AND(U108&gt;0,(V$4-$F108)=(1+$B108)),U108*(1-Inputs_ByYear!$D$4),
(IF(AND((V$4-$F108)&lt;(21+$B108),(V$4-$F108)&gt;(1+$B108)),U108*(1-Inputs_ByYear!$D$4),0))))</f>
        <v>0</v>
      </c>
      <c r="W108" s="246">
        <f>IF(W$4=$F108+$B108,SUMIFS('ABP REC Calc'!S$75:S$138,'ABP REC Calc'!$C$75:$C$138,'ABP REC Spend'!$D108,'ABP REC Calc'!$B$75:$B$138,'ABP REC Spend'!$E108)/20,
IF(AND(V108&gt;0,(W$4-$F108)=(1+$B108)),V108*(1-Inputs_ByYear!$D$4),
(IF(AND((W$4-$F108)&lt;(21+$B108),(W$4-$F108)&gt;(1+$B108)),V108*(1-Inputs_ByYear!$D$4),0))))</f>
        <v>1409352.6048040674</v>
      </c>
      <c r="X108" s="246">
        <f>IF(X$4=$F108+$B108,SUMIFS('ABP REC Calc'!T$75:T$138,'ABP REC Calc'!$C$75:$C$138,'ABP REC Spend'!$D108,'ABP REC Calc'!$B$75:$B$138,'ABP REC Spend'!$E108)/20,
IF(AND(W108&gt;0,(X$4-$F108)=(1+$B108)),W108*(1-Inputs_ByYear!$D$4),
(IF(AND((X$4-$F108)&lt;(21+$B108),(X$4-$F108)&gt;(1+$B108)),W108*(1-Inputs_ByYear!$D$4),0))))</f>
        <v>1402305.8417800472</v>
      </c>
      <c r="Y108" s="246">
        <f>IF(Y$4=$F108+$B108,SUMIFS('ABP REC Calc'!U$75:U$138,'ABP REC Calc'!$C$75:$C$138,'ABP REC Spend'!$D108,'ABP REC Calc'!$B$75:$B$138,'ABP REC Spend'!$E108)/20,
IF(AND(X108&gt;0,(Y$4-$F108)=(1+$B108)),X108*(1-Inputs_ByYear!$D$4),
(IF(AND((Y$4-$F108)&lt;(21+$B108),(Y$4-$F108)&gt;(1+$B108)),X108*(1-Inputs_ByYear!$D$4),0))))</f>
        <v>1395294.312571147</v>
      </c>
      <c r="Z108" s="246">
        <f>IF(Z$4=$F108+$B108,SUMIFS('ABP REC Calc'!V$75:V$138,'ABP REC Calc'!$C$75:$C$138,'ABP REC Spend'!$D108,'ABP REC Calc'!$B$75:$B$138,'ABP REC Spend'!$E108)/20,
IF(AND(Y108&gt;0,(Z$4-$F108)=(1+$B108)),Y108*(1-Inputs_ByYear!$D$4),
(IF(AND((Z$4-$F108)&lt;(21+$B108),(Z$4-$F108)&gt;(1+$B108)),Y108*(1-Inputs_ByYear!$D$4),0))))</f>
        <v>1388317.8410082913</v>
      </c>
      <c r="AA108" s="246">
        <f>IF(AA$4=$F108+$B108,SUMIFS('ABP REC Calc'!W$75:W$138,'ABP REC Calc'!$C$75:$C$138,'ABP REC Spend'!$D108,'ABP REC Calc'!$B$75:$B$138,'ABP REC Spend'!$E108)/20,
IF(AND(Z108&gt;0,(AA$4-$F108)=(1+$B108)),Z108*(1-Inputs_ByYear!$D$4),
(IF(AND((AA$4-$F108)&lt;(21+$B108),(AA$4-$F108)&gt;(1+$B108)),Z108*(1-Inputs_ByYear!$D$4),0))))</f>
        <v>1381376.2518032498</v>
      </c>
      <c r="AB108" s="246">
        <f>IF(AB$4=$F108+$B108,SUMIFS('ABP REC Calc'!X$75:X$138,'ABP REC Calc'!$C$75:$C$138,'ABP REC Spend'!$D108,'ABP REC Calc'!$B$75:$B$138,'ABP REC Spend'!$E108)/20,
IF(AND(AA108&gt;0,(AB$4-$F108)=(1+$B108)),AA108*(1-Inputs_ByYear!$D$4),
(IF(AND((AB$4-$F108)&lt;(21+$B108),(AB$4-$F108)&gt;(1+$B108)),AA108*(1-Inputs_ByYear!$D$4),0))))</f>
        <v>1374469.3705442336</v>
      </c>
      <c r="AC108" s="246">
        <f>IF(AC$4=$F108+$B108,SUMIFS('ABP REC Calc'!Y$75:Y$138,'ABP REC Calc'!$C$75:$C$138,'ABP REC Spend'!$D108,'ABP REC Calc'!$B$75:$B$138,'ABP REC Spend'!$E108)/20,
IF(AND(AB108&gt;0,(AC$4-$F108)=(1+$B108)),AB108*(1-Inputs_ByYear!$D$4),
(IF(AND((AC$4-$F108)&lt;(21+$B108),(AC$4-$F108)&gt;(1+$B108)),AB108*(1-Inputs_ByYear!$D$4),0))))</f>
        <v>1367597.0236915124</v>
      </c>
      <c r="AD108" s="246">
        <f>IF(AD$4=$F108+$B108,SUMIFS('ABP REC Calc'!Z$75:Z$138,'ABP REC Calc'!$C$75:$C$138,'ABP REC Spend'!$D108,'ABP REC Calc'!$B$75:$B$138,'ABP REC Spend'!$E108)/20,
IF(AND(AC108&gt;0,(AD$4-$F108)=(1+$B108)),AC108*(1-Inputs_ByYear!$D$4),
(IF(AND((AD$4-$F108)&lt;(21+$B108),(AD$4-$F108)&gt;(1+$B108)),AC108*(1-Inputs_ByYear!$D$4),0))))</f>
        <v>1360759.0385730548</v>
      </c>
      <c r="AE108" s="246">
        <f>IF(AE$4=$F108+$B108,SUMIFS('ABP REC Calc'!AA$75:AA$138,'ABP REC Calc'!$C$75:$C$138,'ABP REC Spend'!$D108,'ABP REC Calc'!$B$75:$B$138,'ABP REC Spend'!$E108)/20,
IF(AND(AD108&gt;0,(AE$4-$F108)=(1+$B108)),AD108*(1-Inputs_ByYear!$D$4),
(IF(AND((AE$4-$F108)&lt;(21+$B108),(AE$4-$F108)&gt;(1+$B108)),AD108*(1-Inputs_ByYear!$D$4),0))))</f>
        <v>1353955.2433801896</v>
      </c>
      <c r="AF108" s="246">
        <f>IF(AF$4=$F108+$B108,SUMIFS('ABP REC Calc'!AB$75:AB$138,'ABP REC Calc'!$C$75:$C$138,'ABP REC Spend'!$D108,'ABP REC Calc'!$B$75:$B$138,'ABP REC Spend'!$E108)/20,
IF(AND(AE108&gt;0,(AF$4-$F108)=(1+$B108)),AE108*(1-Inputs_ByYear!$D$4),
(IF(AND((AF$4-$F108)&lt;(21+$B108),(AF$4-$F108)&gt;(1+$B108)),AE108*(1-Inputs_ByYear!$D$4),0))))</f>
        <v>1347185.4671632887</v>
      </c>
      <c r="AG108" s="246">
        <f>IF(AG$4=$F108+$B108,SUMIFS('ABP REC Calc'!AC$75:AC$138,'ABP REC Calc'!$C$75:$C$138,'ABP REC Spend'!$D108,'ABP REC Calc'!$B$75:$B$138,'ABP REC Spend'!$E108)/20,
IF(AND(AF108&gt;0,(AG$4-$F108)=(1+$B108)),AF108*(1-Inputs_ByYear!$D$4),
(IF(AND((AG$4-$F108)&lt;(21+$B108),(AG$4-$F108)&gt;(1+$B108)),AF108*(1-Inputs_ByYear!$D$4),0))))</f>
        <v>1340449.5398274723</v>
      </c>
    </row>
    <row r="109" spans="2:33" ht="14.45" customHeight="1">
      <c r="B109" s="64">
        <v>2</v>
      </c>
      <c r="C109" s="64" t="s">
        <v>229</v>
      </c>
      <c r="D109" s="234" t="s">
        <v>208</v>
      </c>
      <c r="E109" s="231" t="s">
        <v>230</v>
      </c>
      <c r="F109" s="231">
        <f t="shared" si="5"/>
        <v>2037</v>
      </c>
      <c r="G109" s="231"/>
      <c r="H109" s="239" t="s">
        <v>35</v>
      </c>
      <c r="I109" s="247">
        <v>0</v>
      </c>
      <c r="J109" s="247">
        <v>0</v>
      </c>
      <c r="K109" s="246">
        <f>IF(K$4=$F109+$B109,SUMIFS('ABP REC Calc'!G$75:G$138,'ABP REC Calc'!$C$75:$C$138,'ABP REC Spend'!$D109,'ABP REC Calc'!$B$75:$B$138,'ABP REC Spend'!$E109)/20,
IF(AND(J109&gt;0,(K$4-$F109)=(1+$B109)),J109*(1-Inputs_ByYear!$D$4),
(IF(AND((K$4-$F109)&lt;(21+$B109),(K$4-$F109)&gt;(1+$B109)),J109*(1-Inputs_ByYear!$D$4),0))))</f>
        <v>0</v>
      </c>
      <c r="L109" s="246">
        <f>IF(L$4=$F109+$B109,SUMIFS('ABP REC Calc'!H$75:H$138,'ABP REC Calc'!$C$75:$C$138,'ABP REC Spend'!$D109,'ABP REC Calc'!$B$75:$B$138,'ABP REC Spend'!$E109)/20,
IF(AND(K109&gt;0,(L$4-$F109)=(1+$B109)),K109*(1-Inputs_ByYear!$D$4),
(IF(AND((L$4-$F109)&lt;(21+$B109),(L$4-$F109)&gt;(1+$B109)),K109*(1-Inputs_ByYear!$D$4),0))))</f>
        <v>0</v>
      </c>
      <c r="M109" s="246">
        <f>IF(M$4=$F109+$B109,SUMIFS('ABP REC Calc'!I$75:I$138,'ABP REC Calc'!$C$75:$C$138,'ABP REC Spend'!$D109,'ABP REC Calc'!$B$75:$B$138,'ABP REC Spend'!$E109)/20,
IF(AND(L109&gt;0,(M$4-$F109)=(1+$B109)),L109*(1-Inputs_ByYear!$D$4),
(IF(AND((M$4-$F109)&lt;(21+$B109),(M$4-$F109)&gt;(1+$B109)),L109*(1-Inputs_ByYear!$D$4),0))))</f>
        <v>0</v>
      </c>
      <c r="N109" s="246">
        <f>IF(N$4=$F109+$B109,SUMIFS('ABP REC Calc'!J$75:J$138,'ABP REC Calc'!$C$75:$C$138,'ABP REC Spend'!$D109,'ABP REC Calc'!$B$75:$B$138,'ABP REC Spend'!$E109)/20,
IF(AND(M109&gt;0,(N$4-$F109)=(1+$B109)),M109*(1-Inputs_ByYear!$D$4),
(IF(AND((N$4-$F109)&lt;(21+$B109),(N$4-$F109)&gt;(1+$B109)),M109*(1-Inputs_ByYear!$D$4),0))))</f>
        <v>0</v>
      </c>
      <c r="O109" s="246">
        <f>IF(O$4=$F109+$B109,SUMIFS('ABP REC Calc'!K$75:K$138,'ABP REC Calc'!$C$75:$C$138,'ABP REC Spend'!$D109,'ABP REC Calc'!$B$75:$B$138,'ABP REC Spend'!$E109)/20,
IF(AND(N109&gt;0,(O$4-$F109)=(1+$B109)),N109*(1-Inputs_ByYear!$D$4),
(IF(AND((O$4-$F109)&lt;(21+$B109),(O$4-$F109)&gt;(1+$B109)),N109*(1-Inputs_ByYear!$D$4),0))))</f>
        <v>0</v>
      </c>
      <c r="P109" s="246">
        <f>IF(P$4=$F109+$B109,SUMIFS('ABP REC Calc'!L$75:L$138,'ABP REC Calc'!$C$75:$C$138,'ABP REC Spend'!$D109,'ABP REC Calc'!$B$75:$B$138,'ABP REC Spend'!$E109)/20,
IF(AND(O109&gt;0,(P$4-$F109)=(1+$B109)),O109*(1-Inputs_ByYear!$D$4),
(IF(AND((P$4-$F109)&lt;(21+$B109),(P$4-$F109)&gt;(1+$B109)),O109*(1-Inputs_ByYear!$D$4),0))))</f>
        <v>0</v>
      </c>
      <c r="Q109" s="246">
        <f>IF(Q$4=$F109+$B109,SUMIFS('ABP REC Calc'!M$75:M$138,'ABP REC Calc'!$C$75:$C$138,'ABP REC Spend'!$D109,'ABP REC Calc'!$B$75:$B$138,'ABP REC Spend'!$E109)/20,
IF(AND(P109&gt;0,(Q$4-$F109)=(1+$B109)),P109*(1-Inputs_ByYear!$D$4),
(IF(AND((Q$4-$F109)&lt;(21+$B109),(Q$4-$F109)&gt;(1+$B109)),P109*(1-Inputs_ByYear!$D$4),0))))</f>
        <v>0</v>
      </c>
      <c r="R109" s="246">
        <f>IF(R$4=$F109+$B109,SUMIFS('ABP REC Calc'!N$75:N$138,'ABP REC Calc'!$C$75:$C$138,'ABP REC Spend'!$D109,'ABP REC Calc'!$B$75:$B$138,'ABP REC Spend'!$E109)/20,
IF(AND(Q109&gt;0,(R$4-$F109)=(1+$B109)),Q109*(1-Inputs_ByYear!$D$4),
(IF(AND((R$4-$F109)&lt;(21+$B109),(R$4-$F109)&gt;(1+$B109)),Q109*(1-Inputs_ByYear!$D$4),0))))</f>
        <v>0</v>
      </c>
      <c r="S109" s="246">
        <f>IF(S$4=$F109+$B109,SUMIFS('ABP REC Calc'!O$75:O$138,'ABP REC Calc'!$C$75:$C$138,'ABP REC Spend'!$D109,'ABP REC Calc'!$B$75:$B$138,'ABP REC Spend'!$E109)/20,
IF(AND(R109&gt;0,(S$4-$F109)=(1+$B109)),R109*(1-Inputs_ByYear!$D$4),
(IF(AND((S$4-$F109)&lt;(21+$B109),(S$4-$F109)&gt;(1+$B109)),R109*(1-Inputs_ByYear!$D$4),0))))</f>
        <v>0</v>
      </c>
      <c r="T109" s="246">
        <f>IF(T$4=$F109+$B109,SUMIFS('ABP REC Calc'!P$75:P$138,'ABP REC Calc'!$C$75:$C$138,'ABP REC Spend'!$D109,'ABP REC Calc'!$B$75:$B$138,'ABP REC Spend'!$E109)/20,
IF(AND(S109&gt;0,(T$4-$F109)=(1+$B109)),S109*(1-Inputs_ByYear!$D$4),
(IF(AND((T$4-$F109)&lt;(21+$B109),(T$4-$F109)&gt;(1+$B109)),S109*(1-Inputs_ByYear!$D$4),0))))</f>
        <v>0</v>
      </c>
      <c r="U109" s="246">
        <f>IF(U$4=$F109+$B109,SUMIFS('ABP REC Calc'!Q$75:Q$138,'ABP REC Calc'!$C$75:$C$138,'ABP REC Spend'!$D109,'ABP REC Calc'!$B$75:$B$138,'ABP REC Spend'!$E109)/20,
IF(AND(T109&gt;0,(U$4-$F109)=(1+$B109)),T109*(1-Inputs_ByYear!$D$4),
(IF(AND((U$4-$F109)&lt;(21+$B109),(U$4-$F109)&gt;(1+$B109)),T109*(1-Inputs_ByYear!$D$4),0))))</f>
        <v>0</v>
      </c>
      <c r="V109" s="246">
        <f>IF(V$4=$F109+$B109,SUMIFS('ABP REC Calc'!R$75:R$138,'ABP REC Calc'!$C$75:$C$138,'ABP REC Spend'!$D109,'ABP REC Calc'!$B$75:$B$138,'ABP REC Spend'!$E109)/20,
IF(AND(U109&gt;0,(V$4-$F109)=(1+$B109)),U109*(1-Inputs_ByYear!$D$4),
(IF(AND((V$4-$F109)&lt;(21+$B109),(V$4-$F109)&gt;(1+$B109)),U109*(1-Inputs_ByYear!$D$4),0))))</f>
        <v>0</v>
      </c>
      <c r="W109" s="246">
        <f>IF(W$4=$F109+$B109,SUMIFS('ABP REC Calc'!S$75:S$138,'ABP REC Calc'!$C$75:$C$138,'ABP REC Spend'!$D109,'ABP REC Calc'!$B$75:$B$138,'ABP REC Spend'!$E109)/20,
IF(AND(V109&gt;0,(W$4-$F109)=(1+$B109)),V109*(1-Inputs_ByYear!$D$4),
(IF(AND((W$4-$F109)&lt;(21+$B109),(W$4-$F109)&gt;(1+$B109)),V109*(1-Inputs_ByYear!$D$4),0))))</f>
        <v>0</v>
      </c>
      <c r="X109" s="246">
        <f>IF(X$4=$F109+$B109,SUMIFS('ABP REC Calc'!T$75:T$138,'ABP REC Calc'!$C$75:$C$138,'ABP REC Spend'!$D109,'ABP REC Calc'!$B$75:$B$138,'ABP REC Spend'!$E109)/20,
IF(AND(W109&gt;0,(X$4-$F109)=(1+$B109)),W109*(1-Inputs_ByYear!$D$4),
(IF(AND((X$4-$F109)&lt;(21+$B109),(X$4-$F109)&gt;(1+$B109)),W109*(1-Inputs_ByYear!$D$4),0))))</f>
        <v>1352978.5006119045</v>
      </c>
      <c r="Y109" s="246">
        <f>IF(Y$4=$F109+$B109,SUMIFS('ABP REC Calc'!U$75:U$138,'ABP REC Calc'!$C$75:$C$138,'ABP REC Spend'!$D109,'ABP REC Calc'!$B$75:$B$138,'ABP REC Spend'!$E109)/20,
IF(AND(X109&gt;0,(Y$4-$F109)=(1+$B109)),X109*(1-Inputs_ByYear!$D$4),
(IF(AND((Y$4-$F109)&lt;(21+$B109),(Y$4-$F109)&gt;(1+$B109)),X109*(1-Inputs_ByYear!$D$4),0))))</f>
        <v>1346213.6081088451</v>
      </c>
      <c r="Z109" s="246">
        <f>IF(Z$4=$F109+$B109,SUMIFS('ABP REC Calc'!V$75:V$138,'ABP REC Calc'!$C$75:$C$138,'ABP REC Spend'!$D109,'ABP REC Calc'!$B$75:$B$138,'ABP REC Spend'!$E109)/20,
IF(AND(Y109&gt;0,(Z$4-$F109)=(1+$B109)),Y109*(1-Inputs_ByYear!$D$4),
(IF(AND((Z$4-$F109)&lt;(21+$B109),(Z$4-$F109)&gt;(1+$B109)),Y109*(1-Inputs_ByYear!$D$4),0))))</f>
        <v>1339482.5400683009</v>
      </c>
      <c r="AA109" s="246">
        <f>IF(AA$4=$F109+$B109,SUMIFS('ABP REC Calc'!W$75:W$138,'ABP REC Calc'!$C$75:$C$138,'ABP REC Spend'!$D109,'ABP REC Calc'!$B$75:$B$138,'ABP REC Spend'!$E109)/20,
IF(AND(Z109&gt;0,(AA$4-$F109)=(1+$B109)),Z109*(1-Inputs_ByYear!$D$4),
(IF(AND((AA$4-$F109)&lt;(21+$B109),(AA$4-$F109)&gt;(1+$B109)),Z109*(1-Inputs_ByYear!$D$4),0))))</f>
        <v>1332785.1273679594</v>
      </c>
      <c r="AB109" s="246">
        <f>IF(AB$4=$F109+$B109,SUMIFS('ABP REC Calc'!X$75:X$138,'ABP REC Calc'!$C$75:$C$138,'ABP REC Spend'!$D109,'ABP REC Calc'!$B$75:$B$138,'ABP REC Spend'!$E109)/20,
IF(AND(AA109&gt;0,(AB$4-$F109)=(1+$B109)),AA109*(1-Inputs_ByYear!$D$4),
(IF(AND((AB$4-$F109)&lt;(21+$B109),(AB$4-$F109)&gt;(1+$B109)),AA109*(1-Inputs_ByYear!$D$4),0))))</f>
        <v>1326121.2017311195</v>
      </c>
      <c r="AC109" s="246">
        <f>IF(AC$4=$F109+$B109,SUMIFS('ABP REC Calc'!Y$75:Y$138,'ABP REC Calc'!$C$75:$C$138,'ABP REC Spend'!$D109,'ABP REC Calc'!$B$75:$B$138,'ABP REC Spend'!$E109)/20,
IF(AND(AB109&gt;0,(AC$4-$F109)=(1+$B109)),AB109*(1-Inputs_ByYear!$D$4),
(IF(AND((AC$4-$F109)&lt;(21+$B109),(AC$4-$F109)&gt;(1+$B109)),AB109*(1-Inputs_ByYear!$D$4),0))))</f>
        <v>1319490.5957224639</v>
      </c>
      <c r="AD109" s="246">
        <f>IF(AD$4=$F109+$B109,SUMIFS('ABP REC Calc'!Z$75:Z$138,'ABP REC Calc'!$C$75:$C$138,'ABP REC Spend'!$D109,'ABP REC Calc'!$B$75:$B$138,'ABP REC Spend'!$E109)/20,
IF(AND(AC109&gt;0,(AD$4-$F109)=(1+$B109)),AC109*(1-Inputs_ByYear!$D$4),
(IF(AND((AD$4-$F109)&lt;(21+$B109),(AD$4-$F109)&gt;(1+$B109)),AC109*(1-Inputs_ByYear!$D$4),0))))</f>
        <v>1312893.1427438515</v>
      </c>
      <c r="AE109" s="246">
        <f>IF(AE$4=$F109+$B109,SUMIFS('ABP REC Calc'!AA$75:AA$138,'ABP REC Calc'!$C$75:$C$138,'ABP REC Spend'!$D109,'ABP REC Calc'!$B$75:$B$138,'ABP REC Spend'!$E109)/20,
IF(AND(AD109&gt;0,(AE$4-$F109)=(1+$B109)),AD109*(1-Inputs_ByYear!$D$4),
(IF(AND((AE$4-$F109)&lt;(21+$B109),(AE$4-$F109)&gt;(1+$B109)),AD109*(1-Inputs_ByYear!$D$4),0))))</f>
        <v>1306328.6770301322</v>
      </c>
      <c r="AF109" s="246">
        <f>IF(AF$4=$F109+$B109,SUMIFS('ABP REC Calc'!AB$75:AB$138,'ABP REC Calc'!$C$75:$C$138,'ABP REC Spend'!$D109,'ABP REC Calc'!$B$75:$B$138,'ABP REC Spend'!$E109)/20,
IF(AND(AE109&gt;0,(AF$4-$F109)=(1+$B109)),AE109*(1-Inputs_ByYear!$D$4),
(IF(AND((AF$4-$F109)&lt;(21+$B109),(AF$4-$F109)&gt;(1+$B109)),AE109*(1-Inputs_ByYear!$D$4),0))))</f>
        <v>1299797.0336449814</v>
      </c>
      <c r="AG109" s="246">
        <f>IF(AG$4=$F109+$B109,SUMIFS('ABP REC Calc'!AC$75:AC$138,'ABP REC Calc'!$C$75:$C$138,'ABP REC Spend'!$D109,'ABP REC Calc'!$B$75:$B$138,'ABP REC Spend'!$E109)/20,
IF(AND(AF109&gt;0,(AG$4-$F109)=(1+$B109)),AF109*(1-Inputs_ByYear!$D$4),
(IF(AND((AG$4-$F109)&lt;(21+$B109),(AG$4-$F109)&gt;(1+$B109)),AF109*(1-Inputs_ByYear!$D$4),0))))</f>
        <v>1293298.0484767566</v>
      </c>
    </row>
    <row r="110" spans="2:33" ht="14.45" customHeight="1">
      <c r="B110" s="64">
        <v>2</v>
      </c>
      <c r="C110" s="64" t="s">
        <v>229</v>
      </c>
      <c r="D110" s="234" t="s">
        <v>208</v>
      </c>
      <c r="E110" s="231" t="s">
        <v>230</v>
      </c>
      <c r="F110" s="231">
        <f t="shared" si="5"/>
        <v>2038</v>
      </c>
      <c r="G110" s="231"/>
      <c r="H110" s="239" t="s">
        <v>36</v>
      </c>
      <c r="I110" s="247">
        <v>0</v>
      </c>
      <c r="J110" s="247">
        <v>0</v>
      </c>
      <c r="K110" s="246">
        <f>IF(K$4=$F110+$B110,SUMIFS('ABP REC Calc'!G$75:G$138,'ABP REC Calc'!$C$75:$C$138,'ABP REC Spend'!$D110,'ABP REC Calc'!$B$75:$B$138,'ABP REC Spend'!$E110)/20,
IF(AND(J110&gt;0,(K$4-$F110)=(1+$B110)),J110*(1-Inputs_ByYear!$D$4),
(IF(AND((K$4-$F110)&lt;(21+$B110),(K$4-$F110)&gt;(1+$B110)),J110*(1-Inputs_ByYear!$D$4),0))))</f>
        <v>0</v>
      </c>
      <c r="L110" s="246">
        <f>IF(L$4=$F110+$B110,SUMIFS('ABP REC Calc'!H$75:H$138,'ABP REC Calc'!$C$75:$C$138,'ABP REC Spend'!$D110,'ABP REC Calc'!$B$75:$B$138,'ABP REC Spend'!$E110)/20,
IF(AND(K110&gt;0,(L$4-$F110)=(1+$B110)),K110*(1-Inputs_ByYear!$D$4),
(IF(AND((L$4-$F110)&lt;(21+$B110),(L$4-$F110)&gt;(1+$B110)),K110*(1-Inputs_ByYear!$D$4),0))))</f>
        <v>0</v>
      </c>
      <c r="M110" s="246">
        <f>IF(M$4=$F110+$B110,SUMIFS('ABP REC Calc'!I$75:I$138,'ABP REC Calc'!$C$75:$C$138,'ABP REC Spend'!$D110,'ABP REC Calc'!$B$75:$B$138,'ABP REC Spend'!$E110)/20,
IF(AND(L110&gt;0,(M$4-$F110)=(1+$B110)),L110*(1-Inputs_ByYear!$D$4),
(IF(AND((M$4-$F110)&lt;(21+$B110),(M$4-$F110)&gt;(1+$B110)),L110*(1-Inputs_ByYear!$D$4),0))))</f>
        <v>0</v>
      </c>
      <c r="N110" s="246">
        <f>IF(N$4=$F110+$B110,SUMIFS('ABP REC Calc'!J$75:J$138,'ABP REC Calc'!$C$75:$C$138,'ABP REC Spend'!$D110,'ABP REC Calc'!$B$75:$B$138,'ABP REC Spend'!$E110)/20,
IF(AND(M110&gt;0,(N$4-$F110)=(1+$B110)),M110*(1-Inputs_ByYear!$D$4),
(IF(AND((N$4-$F110)&lt;(21+$B110),(N$4-$F110)&gt;(1+$B110)),M110*(1-Inputs_ByYear!$D$4),0))))</f>
        <v>0</v>
      </c>
      <c r="O110" s="246">
        <f>IF(O$4=$F110+$B110,SUMIFS('ABP REC Calc'!K$75:K$138,'ABP REC Calc'!$C$75:$C$138,'ABP REC Spend'!$D110,'ABP REC Calc'!$B$75:$B$138,'ABP REC Spend'!$E110)/20,
IF(AND(N110&gt;0,(O$4-$F110)=(1+$B110)),N110*(1-Inputs_ByYear!$D$4),
(IF(AND((O$4-$F110)&lt;(21+$B110),(O$4-$F110)&gt;(1+$B110)),N110*(1-Inputs_ByYear!$D$4),0))))</f>
        <v>0</v>
      </c>
      <c r="P110" s="246">
        <f>IF(P$4=$F110+$B110,SUMIFS('ABP REC Calc'!L$75:L$138,'ABP REC Calc'!$C$75:$C$138,'ABP REC Spend'!$D110,'ABP REC Calc'!$B$75:$B$138,'ABP REC Spend'!$E110)/20,
IF(AND(O110&gt;0,(P$4-$F110)=(1+$B110)),O110*(1-Inputs_ByYear!$D$4),
(IF(AND((P$4-$F110)&lt;(21+$B110),(P$4-$F110)&gt;(1+$B110)),O110*(1-Inputs_ByYear!$D$4),0))))</f>
        <v>0</v>
      </c>
      <c r="Q110" s="246">
        <f>IF(Q$4=$F110+$B110,SUMIFS('ABP REC Calc'!M$75:M$138,'ABP REC Calc'!$C$75:$C$138,'ABP REC Spend'!$D110,'ABP REC Calc'!$B$75:$B$138,'ABP REC Spend'!$E110)/20,
IF(AND(P110&gt;0,(Q$4-$F110)=(1+$B110)),P110*(1-Inputs_ByYear!$D$4),
(IF(AND((Q$4-$F110)&lt;(21+$B110),(Q$4-$F110)&gt;(1+$B110)),P110*(1-Inputs_ByYear!$D$4),0))))</f>
        <v>0</v>
      </c>
      <c r="R110" s="246">
        <f>IF(R$4=$F110+$B110,SUMIFS('ABP REC Calc'!N$75:N$138,'ABP REC Calc'!$C$75:$C$138,'ABP REC Spend'!$D110,'ABP REC Calc'!$B$75:$B$138,'ABP REC Spend'!$E110)/20,
IF(AND(Q110&gt;0,(R$4-$F110)=(1+$B110)),Q110*(1-Inputs_ByYear!$D$4),
(IF(AND((R$4-$F110)&lt;(21+$B110),(R$4-$F110)&gt;(1+$B110)),Q110*(1-Inputs_ByYear!$D$4),0))))</f>
        <v>0</v>
      </c>
      <c r="S110" s="246">
        <f>IF(S$4=$F110+$B110,SUMIFS('ABP REC Calc'!O$75:O$138,'ABP REC Calc'!$C$75:$C$138,'ABP REC Spend'!$D110,'ABP REC Calc'!$B$75:$B$138,'ABP REC Spend'!$E110)/20,
IF(AND(R110&gt;0,(S$4-$F110)=(1+$B110)),R110*(1-Inputs_ByYear!$D$4),
(IF(AND((S$4-$F110)&lt;(21+$B110),(S$4-$F110)&gt;(1+$B110)),R110*(1-Inputs_ByYear!$D$4),0))))</f>
        <v>0</v>
      </c>
      <c r="T110" s="246">
        <f>IF(T$4=$F110+$B110,SUMIFS('ABP REC Calc'!P$75:P$138,'ABP REC Calc'!$C$75:$C$138,'ABP REC Spend'!$D110,'ABP REC Calc'!$B$75:$B$138,'ABP REC Spend'!$E110)/20,
IF(AND(S110&gt;0,(T$4-$F110)=(1+$B110)),S110*(1-Inputs_ByYear!$D$4),
(IF(AND((T$4-$F110)&lt;(21+$B110),(T$4-$F110)&gt;(1+$B110)),S110*(1-Inputs_ByYear!$D$4),0))))</f>
        <v>0</v>
      </c>
      <c r="U110" s="246">
        <f>IF(U$4=$F110+$B110,SUMIFS('ABP REC Calc'!Q$75:Q$138,'ABP REC Calc'!$C$75:$C$138,'ABP REC Spend'!$D110,'ABP REC Calc'!$B$75:$B$138,'ABP REC Spend'!$E110)/20,
IF(AND(T110&gt;0,(U$4-$F110)=(1+$B110)),T110*(1-Inputs_ByYear!$D$4),
(IF(AND((U$4-$F110)&lt;(21+$B110),(U$4-$F110)&gt;(1+$B110)),T110*(1-Inputs_ByYear!$D$4),0))))</f>
        <v>0</v>
      </c>
      <c r="V110" s="246">
        <f>IF(V$4=$F110+$B110,SUMIFS('ABP REC Calc'!R$75:R$138,'ABP REC Calc'!$C$75:$C$138,'ABP REC Spend'!$D110,'ABP REC Calc'!$B$75:$B$138,'ABP REC Spend'!$E110)/20,
IF(AND(U110&gt;0,(V$4-$F110)=(1+$B110)),U110*(1-Inputs_ByYear!$D$4),
(IF(AND((V$4-$F110)&lt;(21+$B110),(V$4-$F110)&gt;(1+$B110)),U110*(1-Inputs_ByYear!$D$4),0))))</f>
        <v>0</v>
      </c>
      <c r="W110" s="246">
        <f>IF(W$4=$F110+$B110,SUMIFS('ABP REC Calc'!S$75:S$138,'ABP REC Calc'!$C$75:$C$138,'ABP REC Spend'!$D110,'ABP REC Calc'!$B$75:$B$138,'ABP REC Spend'!$E110)/20,
IF(AND(V110&gt;0,(W$4-$F110)=(1+$B110)),V110*(1-Inputs_ByYear!$D$4),
(IF(AND((W$4-$F110)&lt;(21+$B110),(W$4-$F110)&gt;(1+$B110)),V110*(1-Inputs_ByYear!$D$4),0))))</f>
        <v>0</v>
      </c>
      <c r="X110" s="246">
        <f>IF(X$4=$F110+$B110,SUMIFS('ABP REC Calc'!T$75:T$138,'ABP REC Calc'!$C$75:$C$138,'ABP REC Spend'!$D110,'ABP REC Calc'!$B$75:$B$138,'ABP REC Spend'!$E110)/20,
IF(AND(W110&gt;0,(X$4-$F110)=(1+$B110)),W110*(1-Inputs_ByYear!$D$4),
(IF(AND((X$4-$F110)&lt;(21+$B110),(X$4-$F110)&gt;(1+$B110)),W110*(1-Inputs_ByYear!$D$4),0))))</f>
        <v>0</v>
      </c>
      <c r="Y110" s="246">
        <f>IF(Y$4=$F110+$B110,SUMIFS('ABP REC Calc'!U$75:U$138,'ABP REC Calc'!$C$75:$C$138,'ABP REC Spend'!$D110,'ABP REC Calc'!$B$75:$B$138,'ABP REC Spend'!$E110)/20,
IF(AND(X110&gt;0,(Y$4-$F110)=(1+$B110)),X110*(1-Inputs_ByYear!$D$4),
(IF(AND((Y$4-$F110)&lt;(21+$B110),(Y$4-$F110)&gt;(1+$B110)),X110*(1-Inputs_ByYear!$D$4),0))))</f>
        <v>1298859.3605874283</v>
      </c>
      <c r="Z110" s="246">
        <f>IF(Z$4=$F110+$B110,SUMIFS('ABP REC Calc'!V$75:V$138,'ABP REC Calc'!$C$75:$C$138,'ABP REC Spend'!$D110,'ABP REC Calc'!$B$75:$B$138,'ABP REC Spend'!$E110)/20,
IF(AND(Y110&gt;0,(Z$4-$F110)=(1+$B110)),Y110*(1-Inputs_ByYear!$D$4),
(IF(AND((Z$4-$F110)&lt;(21+$B110),(Z$4-$F110)&gt;(1+$B110)),Y110*(1-Inputs_ByYear!$D$4),0))))</f>
        <v>1292365.0637844913</v>
      </c>
      <c r="AA110" s="246">
        <f>IF(AA$4=$F110+$B110,SUMIFS('ABP REC Calc'!W$75:W$138,'ABP REC Calc'!$C$75:$C$138,'ABP REC Spend'!$D110,'ABP REC Calc'!$B$75:$B$138,'ABP REC Spend'!$E110)/20,
IF(AND(Z110&gt;0,(AA$4-$F110)=(1+$B110)),Z110*(1-Inputs_ByYear!$D$4),
(IF(AND((AA$4-$F110)&lt;(21+$B110),(AA$4-$F110)&gt;(1+$B110)),Z110*(1-Inputs_ByYear!$D$4),0))))</f>
        <v>1285903.2384655687</v>
      </c>
      <c r="AB110" s="246">
        <f>IF(AB$4=$F110+$B110,SUMIFS('ABP REC Calc'!X$75:X$138,'ABP REC Calc'!$C$75:$C$138,'ABP REC Spend'!$D110,'ABP REC Calc'!$B$75:$B$138,'ABP REC Spend'!$E110)/20,
IF(AND(AA110&gt;0,(AB$4-$F110)=(1+$B110)),AA110*(1-Inputs_ByYear!$D$4),
(IF(AND((AB$4-$F110)&lt;(21+$B110),(AB$4-$F110)&gt;(1+$B110)),AA110*(1-Inputs_ByYear!$D$4),0))))</f>
        <v>1279473.7222732408</v>
      </c>
      <c r="AC110" s="246">
        <f>IF(AC$4=$F110+$B110,SUMIFS('ABP REC Calc'!Y$75:Y$138,'ABP REC Calc'!$C$75:$C$138,'ABP REC Spend'!$D110,'ABP REC Calc'!$B$75:$B$138,'ABP REC Spend'!$E110)/20,
IF(AND(AB110&gt;0,(AC$4-$F110)=(1+$B110)),AB110*(1-Inputs_ByYear!$D$4),
(IF(AND((AC$4-$F110)&lt;(21+$B110),(AC$4-$F110)&gt;(1+$B110)),AB110*(1-Inputs_ByYear!$D$4),0))))</f>
        <v>1273076.3536618745</v>
      </c>
      <c r="AD110" s="246">
        <f>IF(AD$4=$F110+$B110,SUMIFS('ABP REC Calc'!Z$75:Z$138,'ABP REC Calc'!$C$75:$C$138,'ABP REC Spend'!$D110,'ABP REC Calc'!$B$75:$B$138,'ABP REC Spend'!$E110)/20,
IF(AND(AC110&gt;0,(AD$4-$F110)=(1+$B110)),AC110*(1-Inputs_ByYear!$D$4),
(IF(AND((AD$4-$F110)&lt;(21+$B110),(AD$4-$F110)&gt;(1+$B110)),AC110*(1-Inputs_ByYear!$D$4),0))))</f>
        <v>1266710.9718935653</v>
      </c>
      <c r="AE110" s="246">
        <f>IF(AE$4=$F110+$B110,SUMIFS('ABP REC Calc'!AA$75:AA$138,'ABP REC Calc'!$C$75:$C$138,'ABP REC Spend'!$D110,'ABP REC Calc'!$B$75:$B$138,'ABP REC Spend'!$E110)/20,
IF(AND(AD110&gt;0,(AE$4-$F110)=(1+$B110)),AD110*(1-Inputs_ByYear!$D$4),
(IF(AND((AE$4-$F110)&lt;(21+$B110),(AE$4-$F110)&gt;(1+$B110)),AD110*(1-Inputs_ByYear!$D$4),0))))</f>
        <v>1260377.4170340975</v>
      </c>
      <c r="AF110" s="246">
        <f>IF(AF$4=$F110+$B110,SUMIFS('ABP REC Calc'!AB$75:AB$138,'ABP REC Calc'!$C$75:$C$138,'ABP REC Spend'!$D110,'ABP REC Calc'!$B$75:$B$138,'ABP REC Spend'!$E110)/20,
IF(AND(AE110&gt;0,(AF$4-$F110)=(1+$B110)),AE110*(1-Inputs_ByYear!$D$4),
(IF(AND((AF$4-$F110)&lt;(21+$B110),(AF$4-$F110)&gt;(1+$B110)),AE110*(1-Inputs_ByYear!$D$4),0))))</f>
        <v>1254075.529948927</v>
      </c>
      <c r="AG110" s="246">
        <f>IF(AG$4=$F110+$B110,SUMIFS('ABP REC Calc'!AC$75:AC$138,'ABP REC Calc'!$C$75:$C$138,'ABP REC Spend'!$D110,'ABP REC Calc'!$B$75:$B$138,'ABP REC Spend'!$E110)/20,
IF(AND(AF110&gt;0,(AG$4-$F110)=(1+$B110)),AF110*(1-Inputs_ByYear!$D$4),
(IF(AND((AG$4-$F110)&lt;(21+$B110),(AG$4-$F110)&gt;(1+$B110)),AF110*(1-Inputs_ByYear!$D$4),0))))</f>
        <v>1247805.1522991823</v>
      </c>
    </row>
    <row r="111" spans="2:33" ht="14.45" customHeight="1">
      <c r="B111" s="64">
        <v>2</v>
      </c>
      <c r="C111" s="64" t="s">
        <v>229</v>
      </c>
      <c r="D111" s="234" t="s">
        <v>208</v>
      </c>
      <c r="E111" s="231" t="s">
        <v>230</v>
      </c>
      <c r="F111" s="231">
        <f t="shared" si="5"/>
        <v>2039</v>
      </c>
      <c r="G111" s="231"/>
      <c r="H111" s="239" t="s">
        <v>37</v>
      </c>
      <c r="I111" s="247">
        <v>0</v>
      </c>
      <c r="J111" s="247">
        <v>0</v>
      </c>
      <c r="K111" s="246">
        <f>IF(K$4=$F111+$B111,SUMIFS('ABP REC Calc'!G$75:G$138,'ABP REC Calc'!$C$75:$C$138,'ABP REC Spend'!$D111,'ABP REC Calc'!$B$75:$B$138,'ABP REC Spend'!$E111)/20,
IF(AND(J111&gt;0,(K$4-$F111)=(1+$B111)),J111*(1-Inputs_ByYear!$D$4),
(IF(AND((K$4-$F111)&lt;(21+$B111),(K$4-$F111)&gt;(1+$B111)),J111*(1-Inputs_ByYear!$D$4),0))))</f>
        <v>0</v>
      </c>
      <c r="L111" s="246">
        <f>IF(L$4=$F111+$B111,SUMIFS('ABP REC Calc'!H$75:H$138,'ABP REC Calc'!$C$75:$C$138,'ABP REC Spend'!$D111,'ABP REC Calc'!$B$75:$B$138,'ABP REC Spend'!$E111)/20,
IF(AND(K111&gt;0,(L$4-$F111)=(1+$B111)),K111*(1-Inputs_ByYear!$D$4),
(IF(AND((L$4-$F111)&lt;(21+$B111),(L$4-$F111)&gt;(1+$B111)),K111*(1-Inputs_ByYear!$D$4),0))))</f>
        <v>0</v>
      </c>
      <c r="M111" s="246">
        <f>IF(M$4=$F111+$B111,SUMIFS('ABP REC Calc'!I$75:I$138,'ABP REC Calc'!$C$75:$C$138,'ABP REC Spend'!$D111,'ABP REC Calc'!$B$75:$B$138,'ABP REC Spend'!$E111)/20,
IF(AND(L111&gt;0,(M$4-$F111)=(1+$B111)),L111*(1-Inputs_ByYear!$D$4),
(IF(AND((M$4-$F111)&lt;(21+$B111),(M$4-$F111)&gt;(1+$B111)),L111*(1-Inputs_ByYear!$D$4),0))))</f>
        <v>0</v>
      </c>
      <c r="N111" s="246">
        <f>IF(N$4=$F111+$B111,SUMIFS('ABP REC Calc'!J$75:J$138,'ABP REC Calc'!$C$75:$C$138,'ABP REC Spend'!$D111,'ABP REC Calc'!$B$75:$B$138,'ABP REC Spend'!$E111)/20,
IF(AND(M111&gt;0,(N$4-$F111)=(1+$B111)),M111*(1-Inputs_ByYear!$D$4),
(IF(AND((N$4-$F111)&lt;(21+$B111),(N$4-$F111)&gt;(1+$B111)),M111*(1-Inputs_ByYear!$D$4),0))))</f>
        <v>0</v>
      </c>
      <c r="O111" s="246">
        <f>IF(O$4=$F111+$B111,SUMIFS('ABP REC Calc'!K$75:K$138,'ABP REC Calc'!$C$75:$C$138,'ABP REC Spend'!$D111,'ABP REC Calc'!$B$75:$B$138,'ABP REC Spend'!$E111)/20,
IF(AND(N111&gt;0,(O$4-$F111)=(1+$B111)),N111*(1-Inputs_ByYear!$D$4),
(IF(AND((O$4-$F111)&lt;(21+$B111),(O$4-$F111)&gt;(1+$B111)),N111*(1-Inputs_ByYear!$D$4),0))))</f>
        <v>0</v>
      </c>
      <c r="P111" s="246">
        <f>IF(P$4=$F111+$B111,SUMIFS('ABP REC Calc'!L$75:L$138,'ABP REC Calc'!$C$75:$C$138,'ABP REC Spend'!$D111,'ABP REC Calc'!$B$75:$B$138,'ABP REC Spend'!$E111)/20,
IF(AND(O111&gt;0,(P$4-$F111)=(1+$B111)),O111*(1-Inputs_ByYear!$D$4),
(IF(AND((P$4-$F111)&lt;(21+$B111),(P$4-$F111)&gt;(1+$B111)),O111*(1-Inputs_ByYear!$D$4),0))))</f>
        <v>0</v>
      </c>
      <c r="Q111" s="246">
        <f>IF(Q$4=$F111+$B111,SUMIFS('ABP REC Calc'!M$75:M$138,'ABP REC Calc'!$C$75:$C$138,'ABP REC Spend'!$D111,'ABP REC Calc'!$B$75:$B$138,'ABP REC Spend'!$E111)/20,
IF(AND(P111&gt;0,(Q$4-$F111)=(1+$B111)),P111*(1-Inputs_ByYear!$D$4),
(IF(AND((Q$4-$F111)&lt;(21+$B111),(Q$4-$F111)&gt;(1+$B111)),P111*(1-Inputs_ByYear!$D$4),0))))</f>
        <v>0</v>
      </c>
      <c r="R111" s="246">
        <f>IF(R$4=$F111+$B111,SUMIFS('ABP REC Calc'!N$75:N$138,'ABP REC Calc'!$C$75:$C$138,'ABP REC Spend'!$D111,'ABP REC Calc'!$B$75:$B$138,'ABP REC Spend'!$E111)/20,
IF(AND(Q111&gt;0,(R$4-$F111)=(1+$B111)),Q111*(1-Inputs_ByYear!$D$4),
(IF(AND((R$4-$F111)&lt;(21+$B111),(R$4-$F111)&gt;(1+$B111)),Q111*(1-Inputs_ByYear!$D$4),0))))</f>
        <v>0</v>
      </c>
      <c r="S111" s="246">
        <f>IF(S$4=$F111+$B111,SUMIFS('ABP REC Calc'!O$75:O$138,'ABP REC Calc'!$C$75:$C$138,'ABP REC Spend'!$D111,'ABP REC Calc'!$B$75:$B$138,'ABP REC Spend'!$E111)/20,
IF(AND(R111&gt;0,(S$4-$F111)=(1+$B111)),R111*(1-Inputs_ByYear!$D$4),
(IF(AND((S$4-$F111)&lt;(21+$B111),(S$4-$F111)&gt;(1+$B111)),R111*(1-Inputs_ByYear!$D$4),0))))</f>
        <v>0</v>
      </c>
      <c r="T111" s="246">
        <f>IF(T$4=$F111+$B111,SUMIFS('ABP REC Calc'!P$75:P$138,'ABP REC Calc'!$C$75:$C$138,'ABP REC Spend'!$D111,'ABP REC Calc'!$B$75:$B$138,'ABP REC Spend'!$E111)/20,
IF(AND(S111&gt;0,(T$4-$F111)=(1+$B111)),S111*(1-Inputs_ByYear!$D$4),
(IF(AND((T$4-$F111)&lt;(21+$B111),(T$4-$F111)&gt;(1+$B111)),S111*(1-Inputs_ByYear!$D$4),0))))</f>
        <v>0</v>
      </c>
      <c r="U111" s="246">
        <f>IF(U$4=$F111+$B111,SUMIFS('ABP REC Calc'!Q$75:Q$138,'ABP REC Calc'!$C$75:$C$138,'ABP REC Spend'!$D111,'ABP REC Calc'!$B$75:$B$138,'ABP REC Spend'!$E111)/20,
IF(AND(T111&gt;0,(U$4-$F111)=(1+$B111)),T111*(1-Inputs_ByYear!$D$4),
(IF(AND((U$4-$F111)&lt;(21+$B111),(U$4-$F111)&gt;(1+$B111)),T111*(1-Inputs_ByYear!$D$4),0))))</f>
        <v>0</v>
      </c>
      <c r="V111" s="246">
        <f>IF(V$4=$F111+$B111,SUMIFS('ABP REC Calc'!R$75:R$138,'ABP REC Calc'!$C$75:$C$138,'ABP REC Spend'!$D111,'ABP REC Calc'!$B$75:$B$138,'ABP REC Spend'!$E111)/20,
IF(AND(U111&gt;0,(V$4-$F111)=(1+$B111)),U111*(1-Inputs_ByYear!$D$4),
(IF(AND((V$4-$F111)&lt;(21+$B111),(V$4-$F111)&gt;(1+$B111)),U111*(1-Inputs_ByYear!$D$4),0))))</f>
        <v>0</v>
      </c>
      <c r="W111" s="246">
        <f>IF(W$4=$F111+$B111,SUMIFS('ABP REC Calc'!S$75:S$138,'ABP REC Calc'!$C$75:$C$138,'ABP REC Spend'!$D111,'ABP REC Calc'!$B$75:$B$138,'ABP REC Spend'!$E111)/20,
IF(AND(V111&gt;0,(W$4-$F111)=(1+$B111)),V111*(1-Inputs_ByYear!$D$4),
(IF(AND((W$4-$F111)&lt;(21+$B111),(W$4-$F111)&gt;(1+$B111)),V111*(1-Inputs_ByYear!$D$4),0))))</f>
        <v>0</v>
      </c>
      <c r="X111" s="246">
        <f>IF(X$4=$F111+$B111,SUMIFS('ABP REC Calc'!T$75:T$138,'ABP REC Calc'!$C$75:$C$138,'ABP REC Spend'!$D111,'ABP REC Calc'!$B$75:$B$138,'ABP REC Spend'!$E111)/20,
IF(AND(W111&gt;0,(X$4-$F111)=(1+$B111)),W111*(1-Inputs_ByYear!$D$4),
(IF(AND((X$4-$F111)&lt;(21+$B111),(X$4-$F111)&gt;(1+$B111)),W111*(1-Inputs_ByYear!$D$4),0))))</f>
        <v>0</v>
      </c>
      <c r="Y111" s="246">
        <f>IF(Y$4=$F111+$B111,SUMIFS('ABP REC Calc'!U$75:U$138,'ABP REC Calc'!$C$75:$C$138,'ABP REC Spend'!$D111,'ABP REC Calc'!$B$75:$B$138,'ABP REC Spend'!$E111)/20,
IF(AND(X111&gt;0,(Y$4-$F111)=(1+$B111)),X111*(1-Inputs_ByYear!$D$4),
(IF(AND((Y$4-$F111)&lt;(21+$B111),(Y$4-$F111)&gt;(1+$B111)),X111*(1-Inputs_ByYear!$D$4),0))))</f>
        <v>0</v>
      </c>
      <c r="Z111" s="246">
        <f>IF(Z$4=$F111+$B111,SUMIFS('ABP REC Calc'!V$75:V$138,'ABP REC Calc'!$C$75:$C$138,'ABP REC Spend'!$D111,'ABP REC Calc'!$B$75:$B$138,'ABP REC Spend'!$E111)/20,
IF(AND(Y111&gt;0,(Z$4-$F111)=(1+$B111)),Y111*(1-Inputs_ByYear!$D$4),
(IF(AND((Z$4-$F111)&lt;(21+$B111),(Z$4-$F111)&gt;(1+$B111)),Y111*(1-Inputs_ByYear!$D$4),0))))</f>
        <v>1246904.986163931</v>
      </c>
      <c r="AA111" s="246">
        <f>IF(AA$4=$F111+$B111,SUMIFS('ABP REC Calc'!W$75:W$138,'ABP REC Calc'!$C$75:$C$138,'ABP REC Spend'!$D111,'ABP REC Calc'!$B$75:$B$138,'ABP REC Spend'!$E111)/20,
IF(AND(Z111&gt;0,(AA$4-$F111)=(1+$B111)),Z111*(1-Inputs_ByYear!$D$4),
(IF(AND((AA$4-$F111)&lt;(21+$B111),(AA$4-$F111)&gt;(1+$B111)),Z111*(1-Inputs_ByYear!$D$4),0))))</f>
        <v>1240670.4612331113</v>
      </c>
      <c r="AB111" s="246">
        <f>IF(AB$4=$F111+$B111,SUMIFS('ABP REC Calc'!X$75:X$138,'ABP REC Calc'!$C$75:$C$138,'ABP REC Spend'!$D111,'ABP REC Calc'!$B$75:$B$138,'ABP REC Spend'!$E111)/20,
IF(AND(AA111&gt;0,(AB$4-$F111)=(1+$B111)),AA111*(1-Inputs_ByYear!$D$4),
(IF(AND((AB$4-$F111)&lt;(21+$B111),(AB$4-$F111)&gt;(1+$B111)),AA111*(1-Inputs_ByYear!$D$4),0))))</f>
        <v>1234467.1089269458</v>
      </c>
      <c r="AC111" s="246">
        <f>IF(AC$4=$F111+$B111,SUMIFS('ABP REC Calc'!Y$75:Y$138,'ABP REC Calc'!$C$75:$C$138,'ABP REC Spend'!$D111,'ABP REC Calc'!$B$75:$B$138,'ABP REC Spend'!$E111)/20,
IF(AND(AB111&gt;0,(AC$4-$F111)=(1+$B111)),AB111*(1-Inputs_ByYear!$D$4),
(IF(AND((AC$4-$F111)&lt;(21+$B111),(AC$4-$F111)&gt;(1+$B111)),AB111*(1-Inputs_ByYear!$D$4),0))))</f>
        <v>1228294.773382311</v>
      </c>
      <c r="AD111" s="246">
        <f>IF(AD$4=$F111+$B111,SUMIFS('ABP REC Calc'!Z$75:Z$138,'ABP REC Calc'!$C$75:$C$138,'ABP REC Spend'!$D111,'ABP REC Calc'!$B$75:$B$138,'ABP REC Spend'!$E111)/20,
IF(AND(AC111&gt;0,(AD$4-$F111)=(1+$B111)),AC111*(1-Inputs_ByYear!$D$4),
(IF(AND((AD$4-$F111)&lt;(21+$B111),(AD$4-$F111)&gt;(1+$B111)),AC111*(1-Inputs_ByYear!$D$4),0))))</f>
        <v>1222153.2995153994</v>
      </c>
      <c r="AE111" s="246">
        <f>IF(AE$4=$F111+$B111,SUMIFS('ABP REC Calc'!AA$75:AA$138,'ABP REC Calc'!$C$75:$C$138,'ABP REC Spend'!$D111,'ABP REC Calc'!$B$75:$B$138,'ABP REC Spend'!$E111)/20,
IF(AND(AD111&gt;0,(AE$4-$F111)=(1+$B111)),AD111*(1-Inputs_ByYear!$D$4),
(IF(AND((AE$4-$F111)&lt;(21+$B111),(AE$4-$F111)&gt;(1+$B111)),AD111*(1-Inputs_ByYear!$D$4),0))))</f>
        <v>1216042.5330178223</v>
      </c>
      <c r="AF111" s="246">
        <f>IF(AF$4=$F111+$B111,SUMIFS('ABP REC Calc'!AB$75:AB$138,'ABP REC Calc'!$C$75:$C$138,'ABP REC Spend'!$D111,'ABP REC Calc'!$B$75:$B$138,'ABP REC Spend'!$E111)/20,
IF(AND(AE111&gt;0,(AF$4-$F111)=(1+$B111)),AE111*(1-Inputs_ByYear!$D$4),
(IF(AND((AF$4-$F111)&lt;(21+$B111),(AF$4-$F111)&gt;(1+$B111)),AE111*(1-Inputs_ByYear!$D$4),0))))</f>
        <v>1209962.3203527331</v>
      </c>
      <c r="AG111" s="246">
        <f>IF(AG$4=$F111+$B111,SUMIFS('ABP REC Calc'!AC$75:AC$138,'ABP REC Calc'!$C$75:$C$138,'ABP REC Spend'!$D111,'ABP REC Calc'!$B$75:$B$138,'ABP REC Spend'!$E111)/20,
IF(AND(AF111&gt;0,(AG$4-$F111)=(1+$B111)),AF111*(1-Inputs_ByYear!$D$4),
(IF(AND((AG$4-$F111)&lt;(21+$B111),(AG$4-$F111)&gt;(1+$B111)),AF111*(1-Inputs_ByYear!$D$4),0))))</f>
        <v>1203912.5087509695</v>
      </c>
    </row>
    <row r="112" spans="2:33" ht="14.45" customHeight="1">
      <c r="B112" s="64">
        <v>2</v>
      </c>
      <c r="C112" s="64" t="s">
        <v>229</v>
      </c>
      <c r="D112" s="234" t="s">
        <v>208</v>
      </c>
      <c r="E112" s="231" t="s">
        <v>230</v>
      </c>
      <c r="F112" s="231">
        <f t="shared" si="5"/>
        <v>2040</v>
      </c>
      <c r="G112" s="231"/>
      <c r="H112" s="239" t="s">
        <v>38</v>
      </c>
      <c r="I112" s="247">
        <v>0</v>
      </c>
      <c r="J112" s="247">
        <v>0</v>
      </c>
      <c r="K112" s="246">
        <f>IF(K$4=$F112+$B112,SUMIFS('ABP REC Calc'!G$75:G$138,'ABP REC Calc'!$C$75:$C$138,'ABP REC Spend'!$D112,'ABP REC Calc'!$B$75:$B$138,'ABP REC Spend'!$E112)/20,
IF(AND(J112&gt;0,(K$4-$F112)=(1+$B112)),J112*(1-Inputs_ByYear!$D$4),
(IF(AND((K$4-$F112)&lt;(21+$B112),(K$4-$F112)&gt;(1+$B112)),J112*(1-Inputs_ByYear!$D$4),0))))</f>
        <v>0</v>
      </c>
      <c r="L112" s="246">
        <f>IF(L$4=$F112+$B112,SUMIFS('ABP REC Calc'!H$75:H$138,'ABP REC Calc'!$C$75:$C$138,'ABP REC Spend'!$D112,'ABP REC Calc'!$B$75:$B$138,'ABP REC Spend'!$E112)/20,
IF(AND(K112&gt;0,(L$4-$F112)=(1+$B112)),K112*(1-Inputs_ByYear!$D$4),
(IF(AND((L$4-$F112)&lt;(21+$B112),(L$4-$F112)&gt;(1+$B112)),K112*(1-Inputs_ByYear!$D$4),0))))</f>
        <v>0</v>
      </c>
      <c r="M112" s="246">
        <f>IF(M$4=$F112+$B112,SUMIFS('ABP REC Calc'!I$75:I$138,'ABP REC Calc'!$C$75:$C$138,'ABP REC Spend'!$D112,'ABP REC Calc'!$B$75:$B$138,'ABP REC Spend'!$E112)/20,
IF(AND(L112&gt;0,(M$4-$F112)=(1+$B112)),L112*(1-Inputs_ByYear!$D$4),
(IF(AND((M$4-$F112)&lt;(21+$B112),(M$4-$F112)&gt;(1+$B112)),L112*(1-Inputs_ByYear!$D$4),0))))</f>
        <v>0</v>
      </c>
      <c r="N112" s="246">
        <f>IF(N$4=$F112+$B112,SUMIFS('ABP REC Calc'!J$75:J$138,'ABP REC Calc'!$C$75:$C$138,'ABP REC Spend'!$D112,'ABP REC Calc'!$B$75:$B$138,'ABP REC Spend'!$E112)/20,
IF(AND(M112&gt;0,(N$4-$F112)=(1+$B112)),M112*(1-Inputs_ByYear!$D$4),
(IF(AND((N$4-$F112)&lt;(21+$B112),(N$4-$F112)&gt;(1+$B112)),M112*(1-Inputs_ByYear!$D$4),0))))</f>
        <v>0</v>
      </c>
      <c r="O112" s="246">
        <f>IF(O$4=$F112+$B112,SUMIFS('ABP REC Calc'!K$75:K$138,'ABP REC Calc'!$C$75:$C$138,'ABP REC Spend'!$D112,'ABP REC Calc'!$B$75:$B$138,'ABP REC Spend'!$E112)/20,
IF(AND(N112&gt;0,(O$4-$F112)=(1+$B112)),N112*(1-Inputs_ByYear!$D$4),
(IF(AND((O$4-$F112)&lt;(21+$B112),(O$4-$F112)&gt;(1+$B112)),N112*(1-Inputs_ByYear!$D$4),0))))</f>
        <v>0</v>
      </c>
      <c r="P112" s="246">
        <f>IF(P$4=$F112+$B112,SUMIFS('ABP REC Calc'!L$75:L$138,'ABP REC Calc'!$C$75:$C$138,'ABP REC Spend'!$D112,'ABP REC Calc'!$B$75:$B$138,'ABP REC Spend'!$E112)/20,
IF(AND(O112&gt;0,(P$4-$F112)=(1+$B112)),O112*(1-Inputs_ByYear!$D$4),
(IF(AND((P$4-$F112)&lt;(21+$B112),(P$4-$F112)&gt;(1+$B112)),O112*(1-Inputs_ByYear!$D$4),0))))</f>
        <v>0</v>
      </c>
      <c r="Q112" s="246">
        <f>IF(Q$4=$F112+$B112,SUMIFS('ABP REC Calc'!M$75:M$138,'ABP REC Calc'!$C$75:$C$138,'ABP REC Spend'!$D112,'ABP REC Calc'!$B$75:$B$138,'ABP REC Spend'!$E112)/20,
IF(AND(P112&gt;0,(Q$4-$F112)=(1+$B112)),P112*(1-Inputs_ByYear!$D$4),
(IF(AND((Q$4-$F112)&lt;(21+$B112),(Q$4-$F112)&gt;(1+$B112)),P112*(1-Inputs_ByYear!$D$4),0))))</f>
        <v>0</v>
      </c>
      <c r="R112" s="246">
        <f>IF(R$4=$F112+$B112,SUMIFS('ABP REC Calc'!N$75:N$138,'ABP REC Calc'!$C$75:$C$138,'ABP REC Spend'!$D112,'ABP REC Calc'!$B$75:$B$138,'ABP REC Spend'!$E112)/20,
IF(AND(Q112&gt;0,(R$4-$F112)=(1+$B112)),Q112*(1-Inputs_ByYear!$D$4),
(IF(AND((R$4-$F112)&lt;(21+$B112),(R$4-$F112)&gt;(1+$B112)),Q112*(1-Inputs_ByYear!$D$4),0))))</f>
        <v>0</v>
      </c>
      <c r="S112" s="246">
        <f>IF(S$4=$F112+$B112,SUMIFS('ABP REC Calc'!O$75:O$138,'ABP REC Calc'!$C$75:$C$138,'ABP REC Spend'!$D112,'ABP REC Calc'!$B$75:$B$138,'ABP REC Spend'!$E112)/20,
IF(AND(R112&gt;0,(S$4-$F112)=(1+$B112)),R112*(1-Inputs_ByYear!$D$4),
(IF(AND((S$4-$F112)&lt;(21+$B112),(S$4-$F112)&gt;(1+$B112)),R112*(1-Inputs_ByYear!$D$4),0))))</f>
        <v>0</v>
      </c>
      <c r="T112" s="246">
        <f>IF(T$4=$F112+$B112,SUMIFS('ABP REC Calc'!P$75:P$138,'ABP REC Calc'!$C$75:$C$138,'ABP REC Spend'!$D112,'ABP REC Calc'!$B$75:$B$138,'ABP REC Spend'!$E112)/20,
IF(AND(S112&gt;0,(T$4-$F112)=(1+$B112)),S112*(1-Inputs_ByYear!$D$4),
(IF(AND((T$4-$F112)&lt;(21+$B112),(T$4-$F112)&gt;(1+$B112)),S112*(1-Inputs_ByYear!$D$4),0))))</f>
        <v>0</v>
      </c>
      <c r="U112" s="246">
        <f>IF(U$4=$F112+$B112,SUMIFS('ABP REC Calc'!Q$75:Q$138,'ABP REC Calc'!$C$75:$C$138,'ABP REC Spend'!$D112,'ABP REC Calc'!$B$75:$B$138,'ABP REC Spend'!$E112)/20,
IF(AND(T112&gt;0,(U$4-$F112)=(1+$B112)),T112*(1-Inputs_ByYear!$D$4),
(IF(AND((U$4-$F112)&lt;(21+$B112),(U$4-$F112)&gt;(1+$B112)),T112*(1-Inputs_ByYear!$D$4),0))))</f>
        <v>0</v>
      </c>
      <c r="V112" s="246">
        <f>IF(V$4=$F112+$B112,SUMIFS('ABP REC Calc'!R$75:R$138,'ABP REC Calc'!$C$75:$C$138,'ABP REC Spend'!$D112,'ABP REC Calc'!$B$75:$B$138,'ABP REC Spend'!$E112)/20,
IF(AND(U112&gt;0,(V$4-$F112)=(1+$B112)),U112*(1-Inputs_ByYear!$D$4),
(IF(AND((V$4-$F112)&lt;(21+$B112),(V$4-$F112)&gt;(1+$B112)),U112*(1-Inputs_ByYear!$D$4),0))))</f>
        <v>0</v>
      </c>
      <c r="W112" s="246">
        <f>IF(W$4=$F112+$B112,SUMIFS('ABP REC Calc'!S$75:S$138,'ABP REC Calc'!$C$75:$C$138,'ABP REC Spend'!$D112,'ABP REC Calc'!$B$75:$B$138,'ABP REC Spend'!$E112)/20,
IF(AND(V112&gt;0,(W$4-$F112)=(1+$B112)),V112*(1-Inputs_ByYear!$D$4),
(IF(AND((W$4-$F112)&lt;(21+$B112),(W$4-$F112)&gt;(1+$B112)),V112*(1-Inputs_ByYear!$D$4),0))))</f>
        <v>0</v>
      </c>
      <c r="X112" s="246">
        <f>IF(X$4=$F112+$B112,SUMIFS('ABP REC Calc'!T$75:T$138,'ABP REC Calc'!$C$75:$C$138,'ABP REC Spend'!$D112,'ABP REC Calc'!$B$75:$B$138,'ABP REC Spend'!$E112)/20,
IF(AND(W112&gt;0,(X$4-$F112)=(1+$B112)),W112*(1-Inputs_ByYear!$D$4),
(IF(AND((X$4-$F112)&lt;(21+$B112),(X$4-$F112)&gt;(1+$B112)),W112*(1-Inputs_ByYear!$D$4),0))))</f>
        <v>0</v>
      </c>
      <c r="Y112" s="246">
        <f>IF(Y$4=$F112+$B112,SUMIFS('ABP REC Calc'!U$75:U$138,'ABP REC Calc'!$C$75:$C$138,'ABP REC Spend'!$D112,'ABP REC Calc'!$B$75:$B$138,'ABP REC Spend'!$E112)/20,
IF(AND(X112&gt;0,(Y$4-$F112)=(1+$B112)),X112*(1-Inputs_ByYear!$D$4),
(IF(AND((Y$4-$F112)&lt;(21+$B112),(Y$4-$F112)&gt;(1+$B112)),X112*(1-Inputs_ByYear!$D$4),0))))</f>
        <v>0</v>
      </c>
      <c r="Z112" s="246">
        <f>IF(Z$4=$F112+$B112,SUMIFS('ABP REC Calc'!V$75:V$138,'ABP REC Calc'!$C$75:$C$138,'ABP REC Spend'!$D112,'ABP REC Calc'!$B$75:$B$138,'ABP REC Spend'!$E112)/20,
IF(AND(Y112&gt;0,(Z$4-$F112)=(1+$B112)),Y112*(1-Inputs_ByYear!$D$4),
(IF(AND((Z$4-$F112)&lt;(21+$B112),(Z$4-$F112)&gt;(1+$B112)),Y112*(1-Inputs_ByYear!$D$4),0))))</f>
        <v>0</v>
      </c>
      <c r="AA112" s="246">
        <f>IF(AA$4=$F112+$B112,SUMIFS('ABP REC Calc'!W$75:W$138,'ABP REC Calc'!$C$75:$C$138,'ABP REC Spend'!$D112,'ABP REC Calc'!$B$75:$B$138,'ABP REC Spend'!$E112)/20,
IF(AND(Z112&gt;0,(AA$4-$F112)=(1+$B112)),Z112*(1-Inputs_ByYear!$D$4),
(IF(AND((AA$4-$F112)&lt;(21+$B112),(AA$4-$F112)&gt;(1+$B112)),Z112*(1-Inputs_ByYear!$D$4),0))))</f>
        <v>1197028.7867173736</v>
      </c>
      <c r="AB112" s="246">
        <f>IF(AB$4=$F112+$B112,SUMIFS('ABP REC Calc'!X$75:X$138,'ABP REC Calc'!$C$75:$C$138,'ABP REC Spend'!$D112,'ABP REC Calc'!$B$75:$B$138,'ABP REC Spend'!$E112)/20,
IF(AND(AA112&gt;0,(AB$4-$F112)=(1+$B112)),AA112*(1-Inputs_ByYear!$D$4),
(IF(AND((AB$4-$F112)&lt;(21+$B112),(AB$4-$F112)&gt;(1+$B112)),AA112*(1-Inputs_ByYear!$D$4),0))))</f>
        <v>1191043.6427837869</v>
      </c>
      <c r="AC112" s="246">
        <f>IF(AC$4=$F112+$B112,SUMIFS('ABP REC Calc'!Y$75:Y$138,'ABP REC Calc'!$C$75:$C$138,'ABP REC Spend'!$D112,'ABP REC Calc'!$B$75:$B$138,'ABP REC Spend'!$E112)/20,
IF(AND(AB112&gt;0,(AC$4-$F112)=(1+$B112)),AB112*(1-Inputs_ByYear!$D$4),
(IF(AND((AC$4-$F112)&lt;(21+$B112),(AC$4-$F112)&gt;(1+$B112)),AB112*(1-Inputs_ByYear!$D$4),0))))</f>
        <v>1185088.424569868</v>
      </c>
      <c r="AD112" s="246">
        <f>IF(AD$4=$F112+$B112,SUMIFS('ABP REC Calc'!Z$75:Z$138,'ABP REC Calc'!$C$75:$C$138,'ABP REC Spend'!$D112,'ABP REC Calc'!$B$75:$B$138,'ABP REC Spend'!$E112)/20,
IF(AND(AC112&gt;0,(AD$4-$F112)=(1+$B112)),AC112*(1-Inputs_ByYear!$D$4),
(IF(AND((AD$4-$F112)&lt;(21+$B112),(AD$4-$F112)&gt;(1+$B112)),AC112*(1-Inputs_ByYear!$D$4),0))))</f>
        <v>1179162.9824470186</v>
      </c>
      <c r="AE112" s="246">
        <f>IF(AE$4=$F112+$B112,SUMIFS('ABP REC Calc'!AA$75:AA$138,'ABP REC Calc'!$C$75:$C$138,'ABP REC Spend'!$D112,'ABP REC Calc'!$B$75:$B$138,'ABP REC Spend'!$E112)/20,
IF(AND(AD112&gt;0,(AE$4-$F112)=(1+$B112)),AD112*(1-Inputs_ByYear!$D$4),
(IF(AND((AE$4-$F112)&lt;(21+$B112),(AE$4-$F112)&gt;(1+$B112)),AD112*(1-Inputs_ByYear!$D$4),0))))</f>
        <v>1173267.1675347835</v>
      </c>
      <c r="AF112" s="246">
        <f>IF(AF$4=$F112+$B112,SUMIFS('ABP REC Calc'!AB$75:AB$138,'ABP REC Calc'!$C$75:$C$138,'ABP REC Spend'!$D112,'ABP REC Calc'!$B$75:$B$138,'ABP REC Spend'!$E112)/20,
IF(AND(AE112&gt;0,(AF$4-$F112)=(1+$B112)),AE112*(1-Inputs_ByYear!$D$4),
(IF(AND((AF$4-$F112)&lt;(21+$B112),(AF$4-$F112)&gt;(1+$B112)),AE112*(1-Inputs_ByYear!$D$4),0))))</f>
        <v>1167400.8316971096</v>
      </c>
      <c r="AG112" s="246">
        <f>IF(AG$4=$F112+$B112,SUMIFS('ABP REC Calc'!AC$75:AC$138,'ABP REC Calc'!$C$75:$C$138,'ABP REC Spend'!$D112,'ABP REC Calc'!$B$75:$B$138,'ABP REC Spend'!$E112)/20,
IF(AND(AF112&gt;0,(AG$4-$F112)=(1+$B112)),AF112*(1-Inputs_ByYear!$D$4),
(IF(AND((AG$4-$F112)&lt;(21+$B112),(AG$4-$F112)&gt;(1+$B112)),AF112*(1-Inputs_ByYear!$D$4),0))))</f>
        <v>1161563.8275386242</v>
      </c>
    </row>
    <row r="113" spans="2:33" ht="14.45" customHeight="1">
      <c r="B113" s="64">
        <v>2</v>
      </c>
      <c r="C113" s="64" t="s">
        <v>229</v>
      </c>
      <c r="D113" s="234" t="s">
        <v>208</v>
      </c>
      <c r="E113" s="231" t="s">
        <v>230</v>
      </c>
      <c r="F113" s="231">
        <f t="shared" si="5"/>
        <v>2041</v>
      </c>
      <c r="G113" s="231"/>
      <c r="H113" s="239" t="s">
        <v>39</v>
      </c>
      <c r="I113" s="247">
        <v>0</v>
      </c>
      <c r="J113" s="247">
        <v>0</v>
      </c>
      <c r="K113" s="246">
        <f>IF(K$4=$F113+$B113,SUMIFS('ABP REC Calc'!G$75:G$138,'ABP REC Calc'!$C$75:$C$138,'ABP REC Spend'!$D113,'ABP REC Calc'!$B$75:$B$138,'ABP REC Spend'!$E113)/20,
IF(AND(J113&gt;0,(K$4-$F113)=(1+$B113)),J113*(1-Inputs_ByYear!$D$4),
(IF(AND((K$4-$F113)&lt;(21+$B113),(K$4-$F113)&gt;(1+$B113)),J113*(1-Inputs_ByYear!$D$4),0))))</f>
        <v>0</v>
      </c>
      <c r="L113" s="246">
        <f>IF(L$4=$F113+$B113,SUMIFS('ABP REC Calc'!H$75:H$138,'ABP REC Calc'!$C$75:$C$138,'ABP REC Spend'!$D113,'ABP REC Calc'!$B$75:$B$138,'ABP REC Spend'!$E113)/20,
IF(AND(K113&gt;0,(L$4-$F113)=(1+$B113)),K113*(1-Inputs_ByYear!$D$4),
(IF(AND((L$4-$F113)&lt;(21+$B113),(L$4-$F113)&gt;(1+$B113)),K113*(1-Inputs_ByYear!$D$4),0))))</f>
        <v>0</v>
      </c>
      <c r="M113" s="246">
        <f>IF(M$4=$F113+$B113,SUMIFS('ABP REC Calc'!I$75:I$138,'ABP REC Calc'!$C$75:$C$138,'ABP REC Spend'!$D113,'ABP REC Calc'!$B$75:$B$138,'ABP REC Spend'!$E113)/20,
IF(AND(L113&gt;0,(M$4-$F113)=(1+$B113)),L113*(1-Inputs_ByYear!$D$4),
(IF(AND((M$4-$F113)&lt;(21+$B113),(M$4-$F113)&gt;(1+$B113)),L113*(1-Inputs_ByYear!$D$4),0))))</f>
        <v>0</v>
      </c>
      <c r="N113" s="246">
        <f>IF(N$4=$F113+$B113,SUMIFS('ABP REC Calc'!J$75:J$138,'ABP REC Calc'!$C$75:$C$138,'ABP REC Spend'!$D113,'ABP REC Calc'!$B$75:$B$138,'ABP REC Spend'!$E113)/20,
IF(AND(M113&gt;0,(N$4-$F113)=(1+$B113)),M113*(1-Inputs_ByYear!$D$4),
(IF(AND((N$4-$F113)&lt;(21+$B113),(N$4-$F113)&gt;(1+$B113)),M113*(1-Inputs_ByYear!$D$4),0))))</f>
        <v>0</v>
      </c>
      <c r="O113" s="246">
        <f>IF(O$4=$F113+$B113,SUMIFS('ABP REC Calc'!K$75:K$138,'ABP REC Calc'!$C$75:$C$138,'ABP REC Spend'!$D113,'ABP REC Calc'!$B$75:$B$138,'ABP REC Spend'!$E113)/20,
IF(AND(N113&gt;0,(O$4-$F113)=(1+$B113)),N113*(1-Inputs_ByYear!$D$4),
(IF(AND((O$4-$F113)&lt;(21+$B113),(O$4-$F113)&gt;(1+$B113)),N113*(1-Inputs_ByYear!$D$4),0))))</f>
        <v>0</v>
      </c>
      <c r="P113" s="246">
        <f>IF(P$4=$F113+$B113,SUMIFS('ABP REC Calc'!L$75:L$138,'ABP REC Calc'!$C$75:$C$138,'ABP REC Spend'!$D113,'ABP REC Calc'!$B$75:$B$138,'ABP REC Spend'!$E113)/20,
IF(AND(O113&gt;0,(P$4-$F113)=(1+$B113)),O113*(1-Inputs_ByYear!$D$4),
(IF(AND((P$4-$F113)&lt;(21+$B113),(P$4-$F113)&gt;(1+$B113)),O113*(1-Inputs_ByYear!$D$4),0))))</f>
        <v>0</v>
      </c>
      <c r="Q113" s="246">
        <f>IF(Q$4=$F113+$B113,SUMIFS('ABP REC Calc'!M$75:M$138,'ABP REC Calc'!$C$75:$C$138,'ABP REC Spend'!$D113,'ABP REC Calc'!$B$75:$B$138,'ABP REC Spend'!$E113)/20,
IF(AND(P113&gt;0,(Q$4-$F113)=(1+$B113)),P113*(1-Inputs_ByYear!$D$4),
(IF(AND((Q$4-$F113)&lt;(21+$B113),(Q$4-$F113)&gt;(1+$B113)),P113*(1-Inputs_ByYear!$D$4),0))))</f>
        <v>0</v>
      </c>
      <c r="R113" s="246">
        <f>IF(R$4=$F113+$B113,SUMIFS('ABP REC Calc'!N$75:N$138,'ABP REC Calc'!$C$75:$C$138,'ABP REC Spend'!$D113,'ABP REC Calc'!$B$75:$B$138,'ABP REC Spend'!$E113)/20,
IF(AND(Q113&gt;0,(R$4-$F113)=(1+$B113)),Q113*(1-Inputs_ByYear!$D$4),
(IF(AND((R$4-$F113)&lt;(21+$B113),(R$4-$F113)&gt;(1+$B113)),Q113*(1-Inputs_ByYear!$D$4),0))))</f>
        <v>0</v>
      </c>
      <c r="S113" s="246">
        <f>IF(S$4=$F113+$B113,SUMIFS('ABP REC Calc'!O$75:O$138,'ABP REC Calc'!$C$75:$C$138,'ABP REC Spend'!$D113,'ABP REC Calc'!$B$75:$B$138,'ABP REC Spend'!$E113)/20,
IF(AND(R113&gt;0,(S$4-$F113)=(1+$B113)),R113*(1-Inputs_ByYear!$D$4),
(IF(AND((S$4-$F113)&lt;(21+$B113),(S$4-$F113)&gt;(1+$B113)),R113*(1-Inputs_ByYear!$D$4),0))))</f>
        <v>0</v>
      </c>
      <c r="T113" s="246">
        <f>IF(T$4=$F113+$B113,SUMIFS('ABP REC Calc'!P$75:P$138,'ABP REC Calc'!$C$75:$C$138,'ABP REC Spend'!$D113,'ABP REC Calc'!$B$75:$B$138,'ABP REC Spend'!$E113)/20,
IF(AND(S113&gt;0,(T$4-$F113)=(1+$B113)),S113*(1-Inputs_ByYear!$D$4),
(IF(AND((T$4-$F113)&lt;(21+$B113),(T$4-$F113)&gt;(1+$B113)),S113*(1-Inputs_ByYear!$D$4),0))))</f>
        <v>0</v>
      </c>
      <c r="U113" s="246">
        <f>IF(U$4=$F113+$B113,SUMIFS('ABP REC Calc'!Q$75:Q$138,'ABP REC Calc'!$C$75:$C$138,'ABP REC Spend'!$D113,'ABP REC Calc'!$B$75:$B$138,'ABP REC Spend'!$E113)/20,
IF(AND(T113&gt;0,(U$4-$F113)=(1+$B113)),T113*(1-Inputs_ByYear!$D$4),
(IF(AND((U$4-$F113)&lt;(21+$B113),(U$4-$F113)&gt;(1+$B113)),T113*(1-Inputs_ByYear!$D$4),0))))</f>
        <v>0</v>
      </c>
      <c r="V113" s="246">
        <f>IF(V$4=$F113+$B113,SUMIFS('ABP REC Calc'!R$75:R$138,'ABP REC Calc'!$C$75:$C$138,'ABP REC Spend'!$D113,'ABP REC Calc'!$B$75:$B$138,'ABP REC Spend'!$E113)/20,
IF(AND(U113&gt;0,(V$4-$F113)=(1+$B113)),U113*(1-Inputs_ByYear!$D$4),
(IF(AND((V$4-$F113)&lt;(21+$B113),(V$4-$F113)&gt;(1+$B113)),U113*(1-Inputs_ByYear!$D$4),0))))</f>
        <v>0</v>
      </c>
      <c r="W113" s="246">
        <f>IF(W$4=$F113+$B113,SUMIFS('ABP REC Calc'!S$75:S$138,'ABP REC Calc'!$C$75:$C$138,'ABP REC Spend'!$D113,'ABP REC Calc'!$B$75:$B$138,'ABP REC Spend'!$E113)/20,
IF(AND(V113&gt;0,(W$4-$F113)=(1+$B113)),V113*(1-Inputs_ByYear!$D$4),
(IF(AND((W$4-$F113)&lt;(21+$B113),(W$4-$F113)&gt;(1+$B113)),V113*(1-Inputs_ByYear!$D$4),0))))</f>
        <v>0</v>
      </c>
      <c r="X113" s="246">
        <f>IF(X$4=$F113+$B113,SUMIFS('ABP REC Calc'!T$75:T$138,'ABP REC Calc'!$C$75:$C$138,'ABP REC Spend'!$D113,'ABP REC Calc'!$B$75:$B$138,'ABP REC Spend'!$E113)/20,
IF(AND(W113&gt;0,(X$4-$F113)=(1+$B113)),W113*(1-Inputs_ByYear!$D$4),
(IF(AND((X$4-$F113)&lt;(21+$B113),(X$4-$F113)&gt;(1+$B113)),W113*(1-Inputs_ByYear!$D$4),0))))</f>
        <v>0</v>
      </c>
      <c r="Y113" s="246">
        <f>IF(Y$4=$F113+$B113,SUMIFS('ABP REC Calc'!U$75:U$138,'ABP REC Calc'!$C$75:$C$138,'ABP REC Spend'!$D113,'ABP REC Calc'!$B$75:$B$138,'ABP REC Spend'!$E113)/20,
IF(AND(X113&gt;0,(Y$4-$F113)=(1+$B113)),X113*(1-Inputs_ByYear!$D$4),
(IF(AND((Y$4-$F113)&lt;(21+$B113),(Y$4-$F113)&gt;(1+$B113)),X113*(1-Inputs_ByYear!$D$4),0))))</f>
        <v>0</v>
      </c>
      <c r="Z113" s="246">
        <f>IF(Z$4=$F113+$B113,SUMIFS('ABP REC Calc'!V$75:V$138,'ABP REC Calc'!$C$75:$C$138,'ABP REC Spend'!$D113,'ABP REC Calc'!$B$75:$B$138,'ABP REC Spend'!$E113)/20,
IF(AND(Y113&gt;0,(Z$4-$F113)=(1+$B113)),Y113*(1-Inputs_ByYear!$D$4),
(IF(AND((Z$4-$F113)&lt;(21+$B113),(Z$4-$F113)&gt;(1+$B113)),Y113*(1-Inputs_ByYear!$D$4),0))))</f>
        <v>0</v>
      </c>
      <c r="AA113" s="246">
        <f>IF(AA$4=$F113+$B113,SUMIFS('ABP REC Calc'!W$75:W$138,'ABP REC Calc'!$C$75:$C$138,'ABP REC Spend'!$D113,'ABP REC Calc'!$B$75:$B$138,'ABP REC Spend'!$E113)/20,
IF(AND(Z113&gt;0,(AA$4-$F113)=(1+$B113)),Z113*(1-Inputs_ByYear!$D$4),
(IF(AND((AA$4-$F113)&lt;(21+$B113),(AA$4-$F113)&gt;(1+$B113)),Z113*(1-Inputs_ByYear!$D$4),0))))</f>
        <v>0</v>
      </c>
      <c r="AB113" s="246">
        <f>IF(AB$4=$F113+$B113,SUMIFS('ABP REC Calc'!X$75:X$138,'ABP REC Calc'!$C$75:$C$138,'ABP REC Spend'!$D113,'ABP REC Calc'!$B$75:$B$138,'ABP REC Spend'!$E113)/20,
IF(AND(AA113&gt;0,(AB$4-$F113)=(1+$B113)),AA113*(1-Inputs_ByYear!$D$4),
(IF(AND((AB$4-$F113)&lt;(21+$B113),(AB$4-$F113)&gt;(1+$B113)),AA113*(1-Inputs_ByYear!$D$4),0))))</f>
        <v>1149147.6352486787</v>
      </c>
      <c r="AC113" s="246">
        <f>IF(AC$4=$F113+$B113,SUMIFS('ABP REC Calc'!Y$75:Y$138,'ABP REC Calc'!$C$75:$C$138,'ABP REC Spend'!$D113,'ABP REC Calc'!$B$75:$B$138,'ABP REC Spend'!$E113)/20,
IF(AND(AB113&gt;0,(AC$4-$F113)=(1+$B113)),AB113*(1-Inputs_ByYear!$D$4),
(IF(AND((AC$4-$F113)&lt;(21+$B113),(AC$4-$F113)&gt;(1+$B113)),AB113*(1-Inputs_ByYear!$D$4),0))))</f>
        <v>1143401.8970724354</v>
      </c>
      <c r="AD113" s="246">
        <f>IF(AD$4=$F113+$B113,SUMIFS('ABP REC Calc'!Z$75:Z$138,'ABP REC Calc'!$C$75:$C$138,'ABP REC Spend'!$D113,'ABP REC Calc'!$B$75:$B$138,'ABP REC Spend'!$E113)/20,
IF(AND(AC113&gt;0,(AD$4-$F113)=(1+$B113)),AC113*(1-Inputs_ByYear!$D$4),
(IF(AND((AD$4-$F113)&lt;(21+$B113),(AD$4-$F113)&gt;(1+$B113)),AC113*(1-Inputs_ByYear!$D$4),0))))</f>
        <v>1137684.8875870733</v>
      </c>
      <c r="AE113" s="246">
        <f>IF(AE$4=$F113+$B113,SUMIFS('ABP REC Calc'!AA$75:AA$138,'ABP REC Calc'!$C$75:$C$138,'ABP REC Spend'!$D113,'ABP REC Calc'!$B$75:$B$138,'ABP REC Spend'!$E113)/20,
IF(AND(AD113&gt;0,(AE$4-$F113)=(1+$B113)),AD113*(1-Inputs_ByYear!$D$4),
(IF(AND((AE$4-$F113)&lt;(21+$B113),(AE$4-$F113)&gt;(1+$B113)),AD113*(1-Inputs_ByYear!$D$4),0))))</f>
        <v>1131996.4631491378</v>
      </c>
      <c r="AF113" s="246">
        <f>IF(AF$4=$F113+$B113,SUMIFS('ABP REC Calc'!AB$75:AB$138,'ABP REC Calc'!$C$75:$C$138,'ABP REC Spend'!$D113,'ABP REC Calc'!$B$75:$B$138,'ABP REC Spend'!$E113)/20,
IF(AND(AE113&gt;0,(AF$4-$F113)=(1+$B113)),AE113*(1-Inputs_ByYear!$D$4),
(IF(AND((AF$4-$F113)&lt;(21+$B113),(AF$4-$F113)&gt;(1+$B113)),AE113*(1-Inputs_ByYear!$D$4),0))))</f>
        <v>1126336.4808333921</v>
      </c>
      <c r="AG113" s="246">
        <f>IF(AG$4=$F113+$B113,SUMIFS('ABP REC Calc'!AC$75:AC$138,'ABP REC Calc'!$C$75:$C$138,'ABP REC Spend'!$D113,'ABP REC Calc'!$B$75:$B$138,'ABP REC Spend'!$E113)/20,
IF(AND(AF113&gt;0,(AG$4-$F113)=(1+$B113)),AF113*(1-Inputs_ByYear!$D$4),
(IF(AND((AG$4-$F113)&lt;(21+$B113),(AG$4-$F113)&gt;(1+$B113)),AF113*(1-Inputs_ByYear!$D$4),0))))</f>
        <v>1120704.7984292251</v>
      </c>
    </row>
    <row r="114" spans="2:33" ht="14.45" customHeight="1">
      <c r="B114" s="64">
        <v>2</v>
      </c>
      <c r="C114" s="64" t="s">
        <v>229</v>
      </c>
      <c r="D114" s="234" t="s">
        <v>208</v>
      </c>
      <c r="E114" s="231" t="s">
        <v>230</v>
      </c>
      <c r="F114" s="231">
        <f t="shared" si="5"/>
        <v>2042</v>
      </c>
      <c r="G114" s="231"/>
      <c r="H114" s="239" t="s">
        <v>40</v>
      </c>
      <c r="I114" s="247">
        <v>0</v>
      </c>
      <c r="J114" s="247">
        <v>0</v>
      </c>
      <c r="K114" s="246">
        <f>IF(K$4=$F114+$B114,SUMIFS('ABP REC Calc'!G$75:G$138,'ABP REC Calc'!$C$75:$C$138,'ABP REC Spend'!$D114,'ABP REC Calc'!$B$75:$B$138,'ABP REC Spend'!$E114)/20,
IF(AND(J114&gt;0,(K$4-$F114)=(1+$B114)),J114*(1-Inputs_ByYear!$D$4),
(IF(AND((K$4-$F114)&lt;(21+$B114),(K$4-$F114)&gt;(1+$B114)),J114*(1-Inputs_ByYear!$D$4),0))))</f>
        <v>0</v>
      </c>
      <c r="L114" s="246">
        <f>IF(L$4=$F114+$B114,SUMIFS('ABP REC Calc'!H$75:H$138,'ABP REC Calc'!$C$75:$C$138,'ABP REC Spend'!$D114,'ABP REC Calc'!$B$75:$B$138,'ABP REC Spend'!$E114)/20,
IF(AND(K114&gt;0,(L$4-$F114)=(1+$B114)),K114*(1-Inputs_ByYear!$D$4),
(IF(AND((L$4-$F114)&lt;(21+$B114),(L$4-$F114)&gt;(1+$B114)),K114*(1-Inputs_ByYear!$D$4),0))))</f>
        <v>0</v>
      </c>
      <c r="M114" s="246">
        <f>IF(M$4=$F114+$B114,SUMIFS('ABP REC Calc'!I$75:I$138,'ABP REC Calc'!$C$75:$C$138,'ABP REC Spend'!$D114,'ABP REC Calc'!$B$75:$B$138,'ABP REC Spend'!$E114)/20,
IF(AND(L114&gt;0,(M$4-$F114)=(1+$B114)),L114*(1-Inputs_ByYear!$D$4),
(IF(AND((M$4-$F114)&lt;(21+$B114),(M$4-$F114)&gt;(1+$B114)),L114*(1-Inputs_ByYear!$D$4),0))))</f>
        <v>0</v>
      </c>
      <c r="N114" s="246">
        <f>IF(N$4=$F114+$B114,SUMIFS('ABP REC Calc'!J$75:J$138,'ABP REC Calc'!$C$75:$C$138,'ABP REC Spend'!$D114,'ABP REC Calc'!$B$75:$B$138,'ABP REC Spend'!$E114)/20,
IF(AND(M114&gt;0,(N$4-$F114)=(1+$B114)),M114*(1-Inputs_ByYear!$D$4),
(IF(AND((N$4-$F114)&lt;(21+$B114),(N$4-$F114)&gt;(1+$B114)),M114*(1-Inputs_ByYear!$D$4),0))))</f>
        <v>0</v>
      </c>
      <c r="O114" s="246">
        <f>IF(O$4=$F114+$B114,SUMIFS('ABP REC Calc'!K$75:K$138,'ABP REC Calc'!$C$75:$C$138,'ABP REC Spend'!$D114,'ABP REC Calc'!$B$75:$B$138,'ABP REC Spend'!$E114)/20,
IF(AND(N114&gt;0,(O$4-$F114)=(1+$B114)),N114*(1-Inputs_ByYear!$D$4),
(IF(AND((O$4-$F114)&lt;(21+$B114),(O$4-$F114)&gt;(1+$B114)),N114*(1-Inputs_ByYear!$D$4),0))))</f>
        <v>0</v>
      </c>
      <c r="P114" s="246">
        <f>IF(P$4=$F114+$B114,SUMIFS('ABP REC Calc'!L$75:L$138,'ABP REC Calc'!$C$75:$C$138,'ABP REC Spend'!$D114,'ABP REC Calc'!$B$75:$B$138,'ABP REC Spend'!$E114)/20,
IF(AND(O114&gt;0,(P$4-$F114)=(1+$B114)),O114*(1-Inputs_ByYear!$D$4),
(IF(AND((P$4-$F114)&lt;(21+$B114),(P$4-$F114)&gt;(1+$B114)),O114*(1-Inputs_ByYear!$D$4),0))))</f>
        <v>0</v>
      </c>
      <c r="Q114" s="246">
        <f>IF(Q$4=$F114+$B114,SUMIFS('ABP REC Calc'!M$75:M$138,'ABP REC Calc'!$C$75:$C$138,'ABP REC Spend'!$D114,'ABP REC Calc'!$B$75:$B$138,'ABP REC Spend'!$E114)/20,
IF(AND(P114&gt;0,(Q$4-$F114)=(1+$B114)),P114*(1-Inputs_ByYear!$D$4),
(IF(AND((Q$4-$F114)&lt;(21+$B114),(Q$4-$F114)&gt;(1+$B114)),P114*(1-Inputs_ByYear!$D$4),0))))</f>
        <v>0</v>
      </c>
      <c r="R114" s="246">
        <f>IF(R$4=$F114+$B114,SUMIFS('ABP REC Calc'!N$75:N$138,'ABP REC Calc'!$C$75:$C$138,'ABP REC Spend'!$D114,'ABP REC Calc'!$B$75:$B$138,'ABP REC Spend'!$E114)/20,
IF(AND(Q114&gt;0,(R$4-$F114)=(1+$B114)),Q114*(1-Inputs_ByYear!$D$4),
(IF(AND((R$4-$F114)&lt;(21+$B114),(R$4-$F114)&gt;(1+$B114)),Q114*(1-Inputs_ByYear!$D$4),0))))</f>
        <v>0</v>
      </c>
      <c r="S114" s="246">
        <f>IF(S$4=$F114+$B114,SUMIFS('ABP REC Calc'!O$75:O$138,'ABP REC Calc'!$C$75:$C$138,'ABP REC Spend'!$D114,'ABP REC Calc'!$B$75:$B$138,'ABP REC Spend'!$E114)/20,
IF(AND(R114&gt;0,(S$4-$F114)=(1+$B114)),R114*(1-Inputs_ByYear!$D$4),
(IF(AND((S$4-$F114)&lt;(21+$B114),(S$4-$F114)&gt;(1+$B114)),R114*(1-Inputs_ByYear!$D$4),0))))</f>
        <v>0</v>
      </c>
      <c r="T114" s="246">
        <f>IF(T$4=$F114+$B114,SUMIFS('ABP REC Calc'!P$75:P$138,'ABP REC Calc'!$C$75:$C$138,'ABP REC Spend'!$D114,'ABP REC Calc'!$B$75:$B$138,'ABP REC Spend'!$E114)/20,
IF(AND(S114&gt;0,(T$4-$F114)=(1+$B114)),S114*(1-Inputs_ByYear!$D$4),
(IF(AND((T$4-$F114)&lt;(21+$B114),(T$4-$F114)&gt;(1+$B114)),S114*(1-Inputs_ByYear!$D$4),0))))</f>
        <v>0</v>
      </c>
      <c r="U114" s="246">
        <f>IF(U$4=$F114+$B114,SUMIFS('ABP REC Calc'!Q$75:Q$138,'ABP REC Calc'!$C$75:$C$138,'ABP REC Spend'!$D114,'ABP REC Calc'!$B$75:$B$138,'ABP REC Spend'!$E114)/20,
IF(AND(T114&gt;0,(U$4-$F114)=(1+$B114)),T114*(1-Inputs_ByYear!$D$4),
(IF(AND((U$4-$F114)&lt;(21+$B114),(U$4-$F114)&gt;(1+$B114)),T114*(1-Inputs_ByYear!$D$4),0))))</f>
        <v>0</v>
      </c>
      <c r="V114" s="246">
        <f>IF(V$4=$F114+$B114,SUMIFS('ABP REC Calc'!R$75:R$138,'ABP REC Calc'!$C$75:$C$138,'ABP REC Spend'!$D114,'ABP REC Calc'!$B$75:$B$138,'ABP REC Spend'!$E114)/20,
IF(AND(U114&gt;0,(V$4-$F114)=(1+$B114)),U114*(1-Inputs_ByYear!$D$4),
(IF(AND((V$4-$F114)&lt;(21+$B114),(V$4-$F114)&gt;(1+$B114)),U114*(1-Inputs_ByYear!$D$4),0))))</f>
        <v>0</v>
      </c>
      <c r="W114" s="246">
        <f>IF(W$4=$F114+$B114,SUMIFS('ABP REC Calc'!S$75:S$138,'ABP REC Calc'!$C$75:$C$138,'ABP REC Spend'!$D114,'ABP REC Calc'!$B$75:$B$138,'ABP REC Spend'!$E114)/20,
IF(AND(V114&gt;0,(W$4-$F114)=(1+$B114)),V114*(1-Inputs_ByYear!$D$4),
(IF(AND((W$4-$F114)&lt;(21+$B114),(W$4-$F114)&gt;(1+$B114)),V114*(1-Inputs_ByYear!$D$4),0))))</f>
        <v>0</v>
      </c>
      <c r="X114" s="246">
        <f>IF(X$4=$F114+$B114,SUMIFS('ABP REC Calc'!T$75:T$138,'ABP REC Calc'!$C$75:$C$138,'ABP REC Spend'!$D114,'ABP REC Calc'!$B$75:$B$138,'ABP REC Spend'!$E114)/20,
IF(AND(W114&gt;0,(X$4-$F114)=(1+$B114)),W114*(1-Inputs_ByYear!$D$4),
(IF(AND((X$4-$F114)&lt;(21+$B114),(X$4-$F114)&gt;(1+$B114)),W114*(1-Inputs_ByYear!$D$4),0))))</f>
        <v>0</v>
      </c>
      <c r="Y114" s="246">
        <f>IF(Y$4=$F114+$B114,SUMIFS('ABP REC Calc'!U$75:U$138,'ABP REC Calc'!$C$75:$C$138,'ABP REC Spend'!$D114,'ABP REC Calc'!$B$75:$B$138,'ABP REC Spend'!$E114)/20,
IF(AND(X114&gt;0,(Y$4-$F114)=(1+$B114)),X114*(1-Inputs_ByYear!$D$4),
(IF(AND((Y$4-$F114)&lt;(21+$B114),(Y$4-$F114)&gt;(1+$B114)),X114*(1-Inputs_ByYear!$D$4),0))))</f>
        <v>0</v>
      </c>
      <c r="Z114" s="246">
        <f>IF(Z$4=$F114+$B114,SUMIFS('ABP REC Calc'!V$75:V$138,'ABP REC Calc'!$C$75:$C$138,'ABP REC Spend'!$D114,'ABP REC Calc'!$B$75:$B$138,'ABP REC Spend'!$E114)/20,
IF(AND(Y114&gt;0,(Z$4-$F114)=(1+$B114)),Y114*(1-Inputs_ByYear!$D$4),
(IF(AND((Z$4-$F114)&lt;(21+$B114),(Z$4-$F114)&gt;(1+$B114)),Y114*(1-Inputs_ByYear!$D$4),0))))</f>
        <v>0</v>
      </c>
      <c r="AA114" s="246">
        <f>IF(AA$4=$F114+$B114,SUMIFS('ABP REC Calc'!W$75:W$138,'ABP REC Calc'!$C$75:$C$138,'ABP REC Spend'!$D114,'ABP REC Calc'!$B$75:$B$138,'ABP REC Spend'!$E114)/20,
IF(AND(Z114&gt;0,(AA$4-$F114)=(1+$B114)),Z114*(1-Inputs_ByYear!$D$4),
(IF(AND((AA$4-$F114)&lt;(21+$B114),(AA$4-$F114)&gt;(1+$B114)),Z114*(1-Inputs_ByYear!$D$4),0))))</f>
        <v>0</v>
      </c>
      <c r="AB114" s="246">
        <f>IF(AB$4=$F114+$B114,SUMIFS('ABP REC Calc'!X$75:X$138,'ABP REC Calc'!$C$75:$C$138,'ABP REC Spend'!$D114,'ABP REC Calc'!$B$75:$B$138,'ABP REC Spend'!$E114)/20,
IF(AND(AA114&gt;0,(AB$4-$F114)=(1+$B114)),AA114*(1-Inputs_ByYear!$D$4),
(IF(AND((AB$4-$F114)&lt;(21+$B114),(AB$4-$F114)&gt;(1+$B114)),AA114*(1-Inputs_ByYear!$D$4),0))))</f>
        <v>0</v>
      </c>
      <c r="AC114" s="246">
        <f>IF(AC$4=$F114+$B114,SUMIFS('ABP REC Calc'!Y$75:Y$138,'ABP REC Calc'!$C$75:$C$138,'ABP REC Spend'!$D114,'ABP REC Calc'!$B$75:$B$138,'ABP REC Spend'!$E114)/20,
IF(AND(AB114&gt;0,(AC$4-$F114)=(1+$B114)),AB114*(1-Inputs_ByYear!$D$4),
(IF(AND((AC$4-$F114)&lt;(21+$B114),(AC$4-$F114)&gt;(1+$B114)),AB114*(1-Inputs_ByYear!$D$4),0))))</f>
        <v>1103181.7298387315</v>
      </c>
      <c r="AD114" s="246">
        <f>IF(AD$4=$F114+$B114,SUMIFS('ABP REC Calc'!Z$75:Z$138,'ABP REC Calc'!$C$75:$C$138,'ABP REC Spend'!$D114,'ABP REC Calc'!$B$75:$B$138,'ABP REC Spend'!$E114)/20,
IF(AND(AC114&gt;0,(AD$4-$F114)=(1+$B114)),AC114*(1-Inputs_ByYear!$D$4),
(IF(AND((AD$4-$F114)&lt;(21+$B114),(AD$4-$F114)&gt;(1+$B114)),AC114*(1-Inputs_ByYear!$D$4),0))))</f>
        <v>1097665.8211895379</v>
      </c>
      <c r="AE114" s="246">
        <f>IF(AE$4=$F114+$B114,SUMIFS('ABP REC Calc'!AA$75:AA$138,'ABP REC Calc'!$C$75:$C$138,'ABP REC Spend'!$D114,'ABP REC Calc'!$B$75:$B$138,'ABP REC Spend'!$E114)/20,
IF(AND(AD114&gt;0,(AE$4-$F114)=(1+$B114)),AD114*(1-Inputs_ByYear!$D$4),
(IF(AND((AE$4-$F114)&lt;(21+$B114),(AE$4-$F114)&gt;(1+$B114)),AD114*(1-Inputs_ByYear!$D$4),0))))</f>
        <v>1092177.4920835902</v>
      </c>
      <c r="AF114" s="246">
        <f>IF(AF$4=$F114+$B114,SUMIFS('ABP REC Calc'!AB$75:AB$138,'ABP REC Calc'!$C$75:$C$138,'ABP REC Spend'!$D114,'ABP REC Calc'!$B$75:$B$138,'ABP REC Spend'!$E114)/20,
IF(AND(AE114&gt;0,(AF$4-$F114)=(1+$B114)),AE114*(1-Inputs_ByYear!$D$4),
(IF(AND((AF$4-$F114)&lt;(21+$B114),(AF$4-$F114)&gt;(1+$B114)),AE114*(1-Inputs_ByYear!$D$4),0))))</f>
        <v>1086716.6046231722</v>
      </c>
      <c r="AG114" s="246">
        <f>IF(AG$4=$F114+$B114,SUMIFS('ABP REC Calc'!AC$75:AC$138,'ABP REC Calc'!$C$75:$C$138,'ABP REC Spend'!$D114,'ABP REC Calc'!$B$75:$B$138,'ABP REC Spend'!$E114)/20,
IF(AND(AF114&gt;0,(AG$4-$F114)=(1+$B114)),AF114*(1-Inputs_ByYear!$D$4),
(IF(AND((AG$4-$F114)&lt;(21+$B114),(AG$4-$F114)&gt;(1+$B114)),AF114*(1-Inputs_ByYear!$D$4),0))))</f>
        <v>1081283.0216000564</v>
      </c>
    </row>
    <row r="115" spans="2:33" ht="14.45" customHeight="1">
      <c r="B115" s="64">
        <v>2</v>
      </c>
      <c r="C115" s="64" t="s">
        <v>229</v>
      </c>
      <c r="D115" s="234" t="s">
        <v>208</v>
      </c>
      <c r="E115" s="231" t="s">
        <v>230</v>
      </c>
      <c r="F115" s="231">
        <f t="shared" si="5"/>
        <v>2043</v>
      </c>
      <c r="G115" s="231"/>
      <c r="H115" s="239" t="s">
        <v>41</v>
      </c>
      <c r="I115" s="247">
        <v>0</v>
      </c>
      <c r="J115" s="247">
        <v>0</v>
      </c>
      <c r="K115" s="246">
        <f>IF(K$4=$F115+$B115,SUMIFS('ABP REC Calc'!G$75:G$138,'ABP REC Calc'!$C$75:$C$138,'ABP REC Spend'!$D115,'ABP REC Calc'!$B$75:$B$138,'ABP REC Spend'!$E115)/20,
IF(AND(J115&gt;0,(K$4-$F115)=(1+$B115)),J115*(1-Inputs_ByYear!$D$4),
(IF(AND((K$4-$F115)&lt;(21+$B115),(K$4-$F115)&gt;(1+$B115)),J115*(1-Inputs_ByYear!$D$4),0))))</f>
        <v>0</v>
      </c>
      <c r="L115" s="246">
        <f>IF(L$4=$F115+$B115,SUMIFS('ABP REC Calc'!H$75:H$138,'ABP REC Calc'!$C$75:$C$138,'ABP REC Spend'!$D115,'ABP REC Calc'!$B$75:$B$138,'ABP REC Spend'!$E115)/20,
IF(AND(K115&gt;0,(L$4-$F115)=(1+$B115)),K115*(1-Inputs_ByYear!$D$4),
(IF(AND((L$4-$F115)&lt;(21+$B115),(L$4-$F115)&gt;(1+$B115)),K115*(1-Inputs_ByYear!$D$4),0))))</f>
        <v>0</v>
      </c>
      <c r="M115" s="246">
        <f>IF(M$4=$F115+$B115,SUMIFS('ABP REC Calc'!I$75:I$138,'ABP REC Calc'!$C$75:$C$138,'ABP REC Spend'!$D115,'ABP REC Calc'!$B$75:$B$138,'ABP REC Spend'!$E115)/20,
IF(AND(L115&gt;0,(M$4-$F115)=(1+$B115)),L115*(1-Inputs_ByYear!$D$4),
(IF(AND((M$4-$F115)&lt;(21+$B115),(M$4-$F115)&gt;(1+$B115)),L115*(1-Inputs_ByYear!$D$4),0))))</f>
        <v>0</v>
      </c>
      <c r="N115" s="246">
        <f>IF(N$4=$F115+$B115,SUMIFS('ABP REC Calc'!J$75:J$138,'ABP REC Calc'!$C$75:$C$138,'ABP REC Spend'!$D115,'ABP REC Calc'!$B$75:$B$138,'ABP REC Spend'!$E115)/20,
IF(AND(M115&gt;0,(N$4-$F115)=(1+$B115)),M115*(1-Inputs_ByYear!$D$4),
(IF(AND((N$4-$F115)&lt;(21+$B115),(N$4-$F115)&gt;(1+$B115)),M115*(1-Inputs_ByYear!$D$4),0))))</f>
        <v>0</v>
      </c>
      <c r="O115" s="246">
        <f>IF(O$4=$F115+$B115,SUMIFS('ABP REC Calc'!K$75:K$138,'ABP REC Calc'!$C$75:$C$138,'ABP REC Spend'!$D115,'ABP REC Calc'!$B$75:$B$138,'ABP REC Spend'!$E115)/20,
IF(AND(N115&gt;0,(O$4-$F115)=(1+$B115)),N115*(1-Inputs_ByYear!$D$4),
(IF(AND((O$4-$F115)&lt;(21+$B115),(O$4-$F115)&gt;(1+$B115)),N115*(1-Inputs_ByYear!$D$4),0))))</f>
        <v>0</v>
      </c>
      <c r="P115" s="246">
        <f>IF(P$4=$F115+$B115,SUMIFS('ABP REC Calc'!L$75:L$138,'ABP REC Calc'!$C$75:$C$138,'ABP REC Spend'!$D115,'ABP REC Calc'!$B$75:$B$138,'ABP REC Spend'!$E115)/20,
IF(AND(O115&gt;0,(P$4-$F115)=(1+$B115)),O115*(1-Inputs_ByYear!$D$4),
(IF(AND((P$4-$F115)&lt;(21+$B115),(P$4-$F115)&gt;(1+$B115)),O115*(1-Inputs_ByYear!$D$4),0))))</f>
        <v>0</v>
      </c>
      <c r="Q115" s="246">
        <f>IF(Q$4=$F115+$B115,SUMIFS('ABP REC Calc'!M$75:M$138,'ABP REC Calc'!$C$75:$C$138,'ABP REC Spend'!$D115,'ABP REC Calc'!$B$75:$B$138,'ABP REC Spend'!$E115)/20,
IF(AND(P115&gt;0,(Q$4-$F115)=(1+$B115)),P115*(1-Inputs_ByYear!$D$4),
(IF(AND((Q$4-$F115)&lt;(21+$B115),(Q$4-$F115)&gt;(1+$B115)),P115*(1-Inputs_ByYear!$D$4),0))))</f>
        <v>0</v>
      </c>
      <c r="R115" s="246">
        <f>IF(R$4=$F115+$B115,SUMIFS('ABP REC Calc'!N$75:N$138,'ABP REC Calc'!$C$75:$C$138,'ABP REC Spend'!$D115,'ABP REC Calc'!$B$75:$B$138,'ABP REC Spend'!$E115)/20,
IF(AND(Q115&gt;0,(R$4-$F115)=(1+$B115)),Q115*(1-Inputs_ByYear!$D$4),
(IF(AND((R$4-$F115)&lt;(21+$B115),(R$4-$F115)&gt;(1+$B115)),Q115*(1-Inputs_ByYear!$D$4),0))))</f>
        <v>0</v>
      </c>
      <c r="S115" s="246">
        <f>IF(S$4=$F115+$B115,SUMIFS('ABP REC Calc'!O$75:O$138,'ABP REC Calc'!$C$75:$C$138,'ABP REC Spend'!$D115,'ABP REC Calc'!$B$75:$B$138,'ABP REC Spend'!$E115)/20,
IF(AND(R115&gt;0,(S$4-$F115)=(1+$B115)),R115*(1-Inputs_ByYear!$D$4),
(IF(AND((S$4-$F115)&lt;(21+$B115),(S$4-$F115)&gt;(1+$B115)),R115*(1-Inputs_ByYear!$D$4),0))))</f>
        <v>0</v>
      </c>
      <c r="T115" s="246">
        <f>IF(T$4=$F115+$B115,SUMIFS('ABP REC Calc'!P$75:P$138,'ABP REC Calc'!$C$75:$C$138,'ABP REC Spend'!$D115,'ABP REC Calc'!$B$75:$B$138,'ABP REC Spend'!$E115)/20,
IF(AND(S115&gt;0,(T$4-$F115)=(1+$B115)),S115*(1-Inputs_ByYear!$D$4),
(IF(AND((T$4-$F115)&lt;(21+$B115),(T$4-$F115)&gt;(1+$B115)),S115*(1-Inputs_ByYear!$D$4),0))))</f>
        <v>0</v>
      </c>
      <c r="U115" s="246">
        <f>IF(U$4=$F115+$B115,SUMIFS('ABP REC Calc'!Q$75:Q$138,'ABP REC Calc'!$C$75:$C$138,'ABP REC Spend'!$D115,'ABP REC Calc'!$B$75:$B$138,'ABP REC Spend'!$E115)/20,
IF(AND(T115&gt;0,(U$4-$F115)=(1+$B115)),T115*(1-Inputs_ByYear!$D$4),
(IF(AND((U$4-$F115)&lt;(21+$B115),(U$4-$F115)&gt;(1+$B115)),T115*(1-Inputs_ByYear!$D$4),0))))</f>
        <v>0</v>
      </c>
      <c r="V115" s="246">
        <f>IF(V$4=$F115+$B115,SUMIFS('ABP REC Calc'!R$75:R$138,'ABP REC Calc'!$C$75:$C$138,'ABP REC Spend'!$D115,'ABP REC Calc'!$B$75:$B$138,'ABP REC Spend'!$E115)/20,
IF(AND(U115&gt;0,(V$4-$F115)=(1+$B115)),U115*(1-Inputs_ByYear!$D$4),
(IF(AND((V$4-$F115)&lt;(21+$B115),(V$4-$F115)&gt;(1+$B115)),U115*(1-Inputs_ByYear!$D$4),0))))</f>
        <v>0</v>
      </c>
      <c r="W115" s="246">
        <f>IF(W$4=$F115+$B115,SUMIFS('ABP REC Calc'!S$75:S$138,'ABP REC Calc'!$C$75:$C$138,'ABP REC Spend'!$D115,'ABP REC Calc'!$B$75:$B$138,'ABP REC Spend'!$E115)/20,
IF(AND(V115&gt;0,(W$4-$F115)=(1+$B115)),V115*(1-Inputs_ByYear!$D$4),
(IF(AND((W$4-$F115)&lt;(21+$B115),(W$4-$F115)&gt;(1+$B115)),V115*(1-Inputs_ByYear!$D$4),0))))</f>
        <v>0</v>
      </c>
      <c r="X115" s="246">
        <f>IF(X$4=$F115+$B115,SUMIFS('ABP REC Calc'!T$75:T$138,'ABP REC Calc'!$C$75:$C$138,'ABP REC Spend'!$D115,'ABP REC Calc'!$B$75:$B$138,'ABP REC Spend'!$E115)/20,
IF(AND(W115&gt;0,(X$4-$F115)=(1+$B115)),W115*(1-Inputs_ByYear!$D$4),
(IF(AND((X$4-$F115)&lt;(21+$B115),(X$4-$F115)&gt;(1+$B115)),W115*(1-Inputs_ByYear!$D$4),0))))</f>
        <v>0</v>
      </c>
      <c r="Y115" s="246">
        <f>IF(Y$4=$F115+$B115,SUMIFS('ABP REC Calc'!U$75:U$138,'ABP REC Calc'!$C$75:$C$138,'ABP REC Spend'!$D115,'ABP REC Calc'!$B$75:$B$138,'ABP REC Spend'!$E115)/20,
IF(AND(X115&gt;0,(Y$4-$F115)=(1+$B115)),X115*(1-Inputs_ByYear!$D$4),
(IF(AND((Y$4-$F115)&lt;(21+$B115),(Y$4-$F115)&gt;(1+$B115)),X115*(1-Inputs_ByYear!$D$4),0))))</f>
        <v>0</v>
      </c>
      <c r="Z115" s="246">
        <f>IF(Z$4=$F115+$B115,SUMIFS('ABP REC Calc'!V$75:V$138,'ABP REC Calc'!$C$75:$C$138,'ABP REC Spend'!$D115,'ABP REC Calc'!$B$75:$B$138,'ABP REC Spend'!$E115)/20,
IF(AND(Y115&gt;0,(Z$4-$F115)=(1+$B115)),Y115*(1-Inputs_ByYear!$D$4),
(IF(AND((Z$4-$F115)&lt;(21+$B115),(Z$4-$F115)&gt;(1+$B115)),Y115*(1-Inputs_ByYear!$D$4),0))))</f>
        <v>0</v>
      </c>
      <c r="AA115" s="246">
        <f>IF(AA$4=$F115+$B115,SUMIFS('ABP REC Calc'!W$75:W$138,'ABP REC Calc'!$C$75:$C$138,'ABP REC Spend'!$D115,'ABP REC Calc'!$B$75:$B$138,'ABP REC Spend'!$E115)/20,
IF(AND(Z115&gt;0,(AA$4-$F115)=(1+$B115)),Z115*(1-Inputs_ByYear!$D$4),
(IF(AND((AA$4-$F115)&lt;(21+$B115),(AA$4-$F115)&gt;(1+$B115)),Z115*(1-Inputs_ByYear!$D$4),0))))</f>
        <v>0</v>
      </c>
      <c r="AB115" s="246">
        <f>IF(AB$4=$F115+$B115,SUMIFS('ABP REC Calc'!X$75:X$138,'ABP REC Calc'!$C$75:$C$138,'ABP REC Spend'!$D115,'ABP REC Calc'!$B$75:$B$138,'ABP REC Spend'!$E115)/20,
IF(AND(AA115&gt;0,(AB$4-$F115)=(1+$B115)),AA115*(1-Inputs_ByYear!$D$4),
(IF(AND((AB$4-$F115)&lt;(21+$B115),(AB$4-$F115)&gt;(1+$B115)),AA115*(1-Inputs_ByYear!$D$4),0))))</f>
        <v>0</v>
      </c>
      <c r="AC115" s="246">
        <f>IF(AC$4=$F115+$B115,SUMIFS('ABP REC Calc'!Y$75:Y$138,'ABP REC Calc'!$C$75:$C$138,'ABP REC Spend'!$D115,'ABP REC Calc'!$B$75:$B$138,'ABP REC Spend'!$E115)/20,
IF(AND(AB115&gt;0,(AC$4-$F115)=(1+$B115)),AB115*(1-Inputs_ByYear!$D$4),
(IF(AND((AC$4-$F115)&lt;(21+$B115),(AC$4-$F115)&gt;(1+$B115)),AB115*(1-Inputs_ByYear!$D$4),0))))</f>
        <v>0</v>
      </c>
      <c r="AD115" s="246">
        <f>IF(AD$4=$F115+$B115,SUMIFS('ABP REC Calc'!Z$75:Z$138,'ABP REC Calc'!$C$75:$C$138,'ABP REC Spend'!$D115,'ABP REC Calc'!$B$75:$B$138,'ABP REC Spend'!$E115)/20,
IF(AND(AC115&gt;0,(AD$4-$F115)=(1+$B115)),AC115*(1-Inputs_ByYear!$D$4),
(IF(AND((AD$4-$F115)&lt;(21+$B115),(AD$4-$F115)&gt;(1+$B115)),AC115*(1-Inputs_ByYear!$D$4),0))))</f>
        <v>1059054.4606451823</v>
      </c>
      <c r="AE115" s="246">
        <f>IF(AE$4=$F115+$B115,SUMIFS('ABP REC Calc'!AA$75:AA$138,'ABP REC Calc'!$C$75:$C$138,'ABP REC Spend'!$D115,'ABP REC Calc'!$B$75:$B$138,'ABP REC Spend'!$E115)/20,
IF(AND(AD115&gt;0,(AE$4-$F115)=(1+$B115)),AD115*(1-Inputs_ByYear!$D$4),
(IF(AND((AE$4-$F115)&lt;(21+$B115),(AE$4-$F115)&gt;(1+$B115)),AD115*(1-Inputs_ByYear!$D$4),0))))</f>
        <v>1053759.1883419564</v>
      </c>
      <c r="AF115" s="246">
        <f>IF(AF$4=$F115+$B115,SUMIFS('ABP REC Calc'!AB$75:AB$138,'ABP REC Calc'!$C$75:$C$138,'ABP REC Spend'!$D115,'ABP REC Calc'!$B$75:$B$138,'ABP REC Spend'!$E115)/20,
IF(AND(AE115&gt;0,(AF$4-$F115)=(1+$B115)),AE115*(1-Inputs_ByYear!$D$4),
(IF(AND((AF$4-$F115)&lt;(21+$B115),(AF$4-$F115)&gt;(1+$B115)),AE115*(1-Inputs_ByYear!$D$4),0))))</f>
        <v>1048490.3924002466</v>
      </c>
      <c r="AG115" s="246">
        <f>IF(AG$4=$F115+$B115,SUMIFS('ABP REC Calc'!AC$75:AC$138,'ABP REC Calc'!$C$75:$C$138,'ABP REC Spend'!$D115,'ABP REC Calc'!$B$75:$B$138,'ABP REC Spend'!$E115)/20,
IF(AND(AF115&gt;0,(AG$4-$F115)=(1+$B115)),AF115*(1-Inputs_ByYear!$D$4),
(IF(AND((AG$4-$F115)&lt;(21+$B115),(AG$4-$F115)&gt;(1+$B115)),AF115*(1-Inputs_ByYear!$D$4),0))))</f>
        <v>1043247.9404382453</v>
      </c>
    </row>
    <row r="116" spans="2:33" ht="14.45" customHeight="1">
      <c r="B116" s="64">
        <v>2</v>
      </c>
      <c r="C116" s="64" t="s">
        <v>229</v>
      </c>
      <c r="D116" s="234" t="s">
        <v>208</v>
      </c>
      <c r="E116" s="231" t="s">
        <v>230</v>
      </c>
      <c r="F116" s="231">
        <f t="shared" si="5"/>
        <v>2044</v>
      </c>
      <c r="G116" s="231"/>
      <c r="H116" s="239" t="s">
        <v>42</v>
      </c>
      <c r="I116" s="247">
        <v>0</v>
      </c>
      <c r="J116" s="247">
        <v>0</v>
      </c>
      <c r="K116" s="246">
        <f>IF(K$4=$F116+$B116,SUMIFS('ABP REC Calc'!G$75:G$138,'ABP REC Calc'!$C$75:$C$138,'ABP REC Spend'!$D116,'ABP REC Calc'!$B$75:$B$138,'ABP REC Spend'!$E116)/20,
IF(AND(J116&gt;0,(K$4-$F116)=(1+$B116)),J116*(1-Inputs_ByYear!$D$4),
(IF(AND((K$4-$F116)&lt;(21+$B116),(K$4-$F116)&gt;(1+$B116)),J116*(1-Inputs_ByYear!$D$4),0))))</f>
        <v>0</v>
      </c>
      <c r="L116" s="246">
        <f>IF(L$4=$F116+$B116,SUMIFS('ABP REC Calc'!H$75:H$138,'ABP REC Calc'!$C$75:$C$138,'ABP REC Spend'!$D116,'ABP REC Calc'!$B$75:$B$138,'ABP REC Spend'!$E116)/20,
IF(AND(K116&gt;0,(L$4-$F116)=(1+$B116)),K116*(1-Inputs_ByYear!$D$4),
(IF(AND((L$4-$F116)&lt;(21+$B116),(L$4-$F116)&gt;(1+$B116)),K116*(1-Inputs_ByYear!$D$4),0))))</f>
        <v>0</v>
      </c>
      <c r="M116" s="246">
        <f>IF(M$4=$F116+$B116,SUMIFS('ABP REC Calc'!I$75:I$138,'ABP REC Calc'!$C$75:$C$138,'ABP REC Spend'!$D116,'ABP REC Calc'!$B$75:$B$138,'ABP REC Spend'!$E116)/20,
IF(AND(L116&gt;0,(M$4-$F116)=(1+$B116)),L116*(1-Inputs_ByYear!$D$4),
(IF(AND((M$4-$F116)&lt;(21+$B116),(M$4-$F116)&gt;(1+$B116)),L116*(1-Inputs_ByYear!$D$4),0))))</f>
        <v>0</v>
      </c>
      <c r="N116" s="246">
        <f>IF(N$4=$F116+$B116,SUMIFS('ABP REC Calc'!J$75:J$138,'ABP REC Calc'!$C$75:$C$138,'ABP REC Spend'!$D116,'ABP REC Calc'!$B$75:$B$138,'ABP REC Spend'!$E116)/20,
IF(AND(M116&gt;0,(N$4-$F116)=(1+$B116)),M116*(1-Inputs_ByYear!$D$4),
(IF(AND((N$4-$F116)&lt;(21+$B116),(N$4-$F116)&gt;(1+$B116)),M116*(1-Inputs_ByYear!$D$4),0))))</f>
        <v>0</v>
      </c>
      <c r="O116" s="246">
        <f>IF(O$4=$F116+$B116,SUMIFS('ABP REC Calc'!K$75:K$138,'ABP REC Calc'!$C$75:$C$138,'ABP REC Spend'!$D116,'ABP REC Calc'!$B$75:$B$138,'ABP REC Spend'!$E116)/20,
IF(AND(N116&gt;0,(O$4-$F116)=(1+$B116)),N116*(1-Inputs_ByYear!$D$4),
(IF(AND((O$4-$F116)&lt;(21+$B116),(O$4-$F116)&gt;(1+$B116)),N116*(1-Inputs_ByYear!$D$4),0))))</f>
        <v>0</v>
      </c>
      <c r="P116" s="246">
        <f>IF(P$4=$F116+$B116,SUMIFS('ABP REC Calc'!L$75:L$138,'ABP REC Calc'!$C$75:$C$138,'ABP REC Spend'!$D116,'ABP REC Calc'!$B$75:$B$138,'ABP REC Spend'!$E116)/20,
IF(AND(O116&gt;0,(P$4-$F116)=(1+$B116)),O116*(1-Inputs_ByYear!$D$4),
(IF(AND((P$4-$F116)&lt;(21+$B116),(P$4-$F116)&gt;(1+$B116)),O116*(1-Inputs_ByYear!$D$4),0))))</f>
        <v>0</v>
      </c>
      <c r="Q116" s="246">
        <f>IF(Q$4=$F116+$B116,SUMIFS('ABP REC Calc'!M$75:M$138,'ABP REC Calc'!$C$75:$C$138,'ABP REC Spend'!$D116,'ABP REC Calc'!$B$75:$B$138,'ABP REC Spend'!$E116)/20,
IF(AND(P116&gt;0,(Q$4-$F116)=(1+$B116)),P116*(1-Inputs_ByYear!$D$4),
(IF(AND((Q$4-$F116)&lt;(21+$B116),(Q$4-$F116)&gt;(1+$B116)),P116*(1-Inputs_ByYear!$D$4),0))))</f>
        <v>0</v>
      </c>
      <c r="R116" s="246">
        <f>IF(R$4=$F116+$B116,SUMIFS('ABP REC Calc'!N$75:N$138,'ABP REC Calc'!$C$75:$C$138,'ABP REC Spend'!$D116,'ABP REC Calc'!$B$75:$B$138,'ABP REC Spend'!$E116)/20,
IF(AND(Q116&gt;0,(R$4-$F116)=(1+$B116)),Q116*(1-Inputs_ByYear!$D$4),
(IF(AND((R$4-$F116)&lt;(21+$B116),(R$4-$F116)&gt;(1+$B116)),Q116*(1-Inputs_ByYear!$D$4),0))))</f>
        <v>0</v>
      </c>
      <c r="S116" s="246">
        <f>IF(S$4=$F116+$B116,SUMIFS('ABP REC Calc'!O$75:O$138,'ABP REC Calc'!$C$75:$C$138,'ABP REC Spend'!$D116,'ABP REC Calc'!$B$75:$B$138,'ABP REC Spend'!$E116)/20,
IF(AND(R116&gt;0,(S$4-$F116)=(1+$B116)),R116*(1-Inputs_ByYear!$D$4),
(IF(AND((S$4-$F116)&lt;(21+$B116),(S$4-$F116)&gt;(1+$B116)),R116*(1-Inputs_ByYear!$D$4),0))))</f>
        <v>0</v>
      </c>
      <c r="T116" s="246">
        <f>IF(T$4=$F116+$B116,SUMIFS('ABP REC Calc'!P$75:P$138,'ABP REC Calc'!$C$75:$C$138,'ABP REC Spend'!$D116,'ABP REC Calc'!$B$75:$B$138,'ABP REC Spend'!$E116)/20,
IF(AND(S116&gt;0,(T$4-$F116)=(1+$B116)),S116*(1-Inputs_ByYear!$D$4),
(IF(AND((T$4-$F116)&lt;(21+$B116),(T$4-$F116)&gt;(1+$B116)),S116*(1-Inputs_ByYear!$D$4),0))))</f>
        <v>0</v>
      </c>
      <c r="U116" s="246">
        <f>IF(U$4=$F116+$B116,SUMIFS('ABP REC Calc'!Q$75:Q$138,'ABP REC Calc'!$C$75:$C$138,'ABP REC Spend'!$D116,'ABP REC Calc'!$B$75:$B$138,'ABP REC Spend'!$E116)/20,
IF(AND(T116&gt;0,(U$4-$F116)=(1+$B116)),T116*(1-Inputs_ByYear!$D$4),
(IF(AND((U$4-$F116)&lt;(21+$B116),(U$4-$F116)&gt;(1+$B116)),T116*(1-Inputs_ByYear!$D$4),0))))</f>
        <v>0</v>
      </c>
      <c r="V116" s="246">
        <f>IF(V$4=$F116+$B116,SUMIFS('ABP REC Calc'!R$75:R$138,'ABP REC Calc'!$C$75:$C$138,'ABP REC Spend'!$D116,'ABP REC Calc'!$B$75:$B$138,'ABP REC Spend'!$E116)/20,
IF(AND(U116&gt;0,(V$4-$F116)=(1+$B116)),U116*(1-Inputs_ByYear!$D$4),
(IF(AND((V$4-$F116)&lt;(21+$B116),(V$4-$F116)&gt;(1+$B116)),U116*(1-Inputs_ByYear!$D$4),0))))</f>
        <v>0</v>
      </c>
      <c r="W116" s="246">
        <f>IF(W$4=$F116+$B116,SUMIFS('ABP REC Calc'!S$75:S$138,'ABP REC Calc'!$C$75:$C$138,'ABP REC Spend'!$D116,'ABP REC Calc'!$B$75:$B$138,'ABP REC Spend'!$E116)/20,
IF(AND(V116&gt;0,(W$4-$F116)=(1+$B116)),V116*(1-Inputs_ByYear!$D$4),
(IF(AND((W$4-$F116)&lt;(21+$B116),(W$4-$F116)&gt;(1+$B116)),V116*(1-Inputs_ByYear!$D$4),0))))</f>
        <v>0</v>
      </c>
      <c r="X116" s="246">
        <f>IF(X$4=$F116+$B116,SUMIFS('ABP REC Calc'!T$75:T$138,'ABP REC Calc'!$C$75:$C$138,'ABP REC Spend'!$D116,'ABP REC Calc'!$B$75:$B$138,'ABP REC Spend'!$E116)/20,
IF(AND(W116&gt;0,(X$4-$F116)=(1+$B116)),W116*(1-Inputs_ByYear!$D$4),
(IF(AND((X$4-$F116)&lt;(21+$B116),(X$4-$F116)&gt;(1+$B116)),W116*(1-Inputs_ByYear!$D$4),0))))</f>
        <v>0</v>
      </c>
      <c r="Y116" s="246">
        <f>IF(Y$4=$F116+$B116,SUMIFS('ABP REC Calc'!U$75:U$138,'ABP REC Calc'!$C$75:$C$138,'ABP REC Spend'!$D116,'ABP REC Calc'!$B$75:$B$138,'ABP REC Spend'!$E116)/20,
IF(AND(X116&gt;0,(Y$4-$F116)=(1+$B116)),X116*(1-Inputs_ByYear!$D$4),
(IF(AND((Y$4-$F116)&lt;(21+$B116),(Y$4-$F116)&gt;(1+$B116)),X116*(1-Inputs_ByYear!$D$4),0))))</f>
        <v>0</v>
      </c>
      <c r="Z116" s="246">
        <f>IF(Z$4=$F116+$B116,SUMIFS('ABP REC Calc'!V$75:V$138,'ABP REC Calc'!$C$75:$C$138,'ABP REC Spend'!$D116,'ABP REC Calc'!$B$75:$B$138,'ABP REC Spend'!$E116)/20,
IF(AND(Y116&gt;0,(Z$4-$F116)=(1+$B116)),Y116*(1-Inputs_ByYear!$D$4),
(IF(AND((Z$4-$F116)&lt;(21+$B116),(Z$4-$F116)&gt;(1+$B116)),Y116*(1-Inputs_ByYear!$D$4),0))))</f>
        <v>0</v>
      </c>
      <c r="AA116" s="246">
        <f>IF(AA$4=$F116+$B116,SUMIFS('ABP REC Calc'!W$75:W$138,'ABP REC Calc'!$C$75:$C$138,'ABP REC Spend'!$D116,'ABP REC Calc'!$B$75:$B$138,'ABP REC Spend'!$E116)/20,
IF(AND(Z116&gt;0,(AA$4-$F116)=(1+$B116)),Z116*(1-Inputs_ByYear!$D$4),
(IF(AND((AA$4-$F116)&lt;(21+$B116),(AA$4-$F116)&gt;(1+$B116)),Z116*(1-Inputs_ByYear!$D$4),0))))</f>
        <v>0</v>
      </c>
      <c r="AB116" s="246">
        <f>IF(AB$4=$F116+$B116,SUMIFS('ABP REC Calc'!X$75:X$138,'ABP REC Calc'!$C$75:$C$138,'ABP REC Spend'!$D116,'ABP REC Calc'!$B$75:$B$138,'ABP REC Spend'!$E116)/20,
IF(AND(AA116&gt;0,(AB$4-$F116)=(1+$B116)),AA116*(1-Inputs_ByYear!$D$4),
(IF(AND((AB$4-$F116)&lt;(21+$B116),(AB$4-$F116)&gt;(1+$B116)),AA116*(1-Inputs_ByYear!$D$4),0))))</f>
        <v>0</v>
      </c>
      <c r="AC116" s="246">
        <f>IF(AC$4=$F116+$B116,SUMIFS('ABP REC Calc'!Y$75:Y$138,'ABP REC Calc'!$C$75:$C$138,'ABP REC Spend'!$D116,'ABP REC Calc'!$B$75:$B$138,'ABP REC Spend'!$E116)/20,
IF(AND(AB116&gt;0,(AC$4-$F116)=(1+$B116)),AB116*(1-Inputs_ByYear!$D$4),
(IF(AND((AC$4-$F116)&lt;(21+$B116),(AC$4-$F116)&gt;(1+$B116)),AB116*(1-Inputs_ByYear!$D$4),0))))</f>
        <v>0</v>
      </c>
      <c r="AD116" s="246">
        <f>IF(AD$4=$F116+$B116,SUMIFS('ABP REC Calc'!Z$75:Z$138,'ABP REC Calc'!$C$75:$C$138,'ABP REC Spend'!$D116,'ABP REC Calc'!$B$75:$B$138,'ABP REC Spend'!$E116)/20,
IF(AND(AC116&gt;0,(AD$4-$F116)=(1+$B116)),AC116*(1-Inputs_ByYear!$D$4),
(IF(AND((AD$4-$F116)&lt;(21+$B116),(AD$4-$F116)&gt;(1+$B116)),AC116*(1-Inputs_ByYear!$D$4),0))))</f>
        <v>0</v>
      </c>
      <c r="AE116" s="246">
        <f>IF(AE$4=$F116+$B116,SUMIFS('ABP REC Calc'!AA$75:AA$138,'ABP REC Calc'!$C$75:$C$138,'ABP REC Spend'!$D116,'ABP REC Calc'!$B$75:$B$138,'ABP REC Spend'!$E116)/20,
IF(AND(AD116&gt;0,(AE$4-$F116)=(1+$B116)),AD116*(1-Inputs_ByYear!$D$4),
(IF(AND((AE$4-$F116)&lt;(21+$B116),(AE$4-$F116)&gt;(1+$B116)),AD116*(1-Inputs_ByYear!$D$4),0))))</f>
        <v>1016692.2822193749</v>
      </c>
      <c r="AF116" s="246">
        <f>IF(AF$4=$F116+$B116,SUMIFS('ABP REC Calc'!AB$75:AB$138,'ABP REC Calc'!$C$75:$C$138,'ABP REC Spend'!$D116,'ABP REC Calc'!$B$75:$B$138,'ABP REC Spend'!$E116)/20,
IF(AND(AE116&gt;0,(AF$4-$F116)=(1+$B116)),AE116*(1-Inputs_ByYear!$D$4),
(IF(AND((AF$4-$F116)&lt;(21+$B116),(AF$4-$F116)&gt;(1+$B116)),AE116*(1-Inputs_ByYear!$D$4),0))))</f>
        <v>1011608.820808278</v>
      </c>
      <c r="AG116" s="246">
        <f>IF(AG$4=$F116+$B116,SUMIFS('ABP REC Calc'!AC$75:AC$138,'ABP REC Calc'!$C$75:$C$138,'ABP REC Spend'!$D116,'ABP REC Calc'!$B$75:$B$138,'ABP REC Spend'!$E116)/20,
IF(AND(AF116&gt;0,(AG$4-$F116)=(1+$B116)),AF116*(1-Inputs_ByYear!$D$4),
(IF(AND((AG$4-$F116)&lt;(21+$B116),(AG$4-$F116)&gt;(1+$B116)),AF116*(1-Inputs_ByYear!$D$4),0))))</f>
        <v>1006550.7767042366</v>
      </c>
    </row>
    <row r="117" spans="2:33" ht="14.45" customHeight="1">
      <c r="B117" s="64">
        <v>2</v>
      </c>
      <c r="C117" s="64" t="s">
        <v>229</v>
      </c>
      <c r="D117" s="234" t="s">
        <v>208</v>
      </c>
      <c r="E117" s="231" t="s">
        <v>230</v>
      </c>
      <c r="F117" s="231">
        <f t="shared" si="5"/>
        <v>2045</v>
      </c>
      <c r="G117" s="231"/>
      <c r="H117" s="239" t="s">
        <v>43</v>
      </c>
      <c r="I117" s="247">
        <v>0</v>
      </c>
      <c r="J117" s="247">
        <v>0</v>
      </c>
      <c r="K117" s="246">
        <f>IF(K$4=$F117+$B117,SUMIFS('ABP REC Calc'!G$75:G$138,'ABP REC Calc'!$C$75:$C$138,'ABP REC Spend'!$D117,'ABP REC Calc'!$B$75:$B$138,'ABP REC Spend'!$E117)/20,
IF(AND(J117&gt;0,(K$4-$F117)=(1+$B117)),J117*(1-Inputs_ByYear!$D$4),
(IF(AND((K$4-$F117)&lt;(21+$B117),(K$4-$F117)&gt;(1+$B117)),J117*(1-Inputs_ByYear!$D$4),0))))</f>
        <v>0</v>
      </c>
      <c r="L117" s="246">
        <f>IF(L$4=$F117+$B117,SUMIFS('ABP REC Calc'!H$75:H$138,'ABP REC Calc'!$C$75:$C$138,'ABP REC Spend'!$D117,'ABP REC Calc'!$B$75:$B$138,'ABP REC Spend'!$E117)/20,
IF(AND(K117&gt;0,(L$4-$F117)=(1+$B117)),K117*(1-Inputs_ByYear!$D$4),
(IF(AND((L$4-$F117)&lt;(21+$B117),(L$4-$F117)&gt;(1+$B117)),K117*(1-Inputs_ByYear!$D$4),0))))</f>
        <v>0</v>
      </c>
      <c r="M117" s="246">
        <f>IF(M$4=$F117+$B117,SUMIFS('ABP REC Calc'!I$75:I$138,'ABP REC Calc'!$C$75:$C$138,'ABP REC Spend'!$D117,'ABP REC Calc'!$B$75:$B$138,'ABP REC Spend'!$E117)/20,
IF(AND(L117&gt;0,(M$4-$F117)=(1+$B117)),L117*(1-Inputs_ByYear!$D$4),
(IF(AND((M$4-$F117)&lt;(21+$B117),(M$4-$F117)&gt;(1+$B117)),L117*(1-Inputs_ByYear!$D$4),0))))</f>
        <v>0</v>
      </c>
      <c r="N117" s="246">
        <f>IF(N$4=$F117+$B117,SUMIFS('ABP REC Calc'!J$75:J$138,'ABP REC Calc'!$C$75:$C$138,'ABP REC Spend'!$D117,'ABP REC Calc'!$B$75:$B$138,'ABP REC Spend'!$E117)/20,
IF(AND(M117&gt;0,(N$4-$F117)=(1+$B117)),M117*(1-Inputs_ByYear!$D$4),
(IF(AND((N$4-$F117)&lt;(21+$B117),(N$4-$F117)&gt;(1+$B117)),M117*(1-Inputs_ByYear!$D$4),0))))</f>
        <v>0</v>
      </c>
      <c r="O117" s="246">
        <f>IF(O$4=$F117+$B117,SUMIFS('ABP REC Calc'!K$75:K$138,'ABP REC Calc'!$C$75:$C$138,'ABP REC Spend'!$D117,'ABP REC Calc'!$B$75:$B$138,'ABP REC Spend'!$E117)/20,
IF(AND(N117&gt;0,(O$4-$F117)=(1+$B117)),N117*(1-Inputs_ByYear!$D$4),
(IF(AND((O$4-$F117)&lt;(21+$B117),(O$4-$F117)&gt;(1+$B117)),N117*(1-Inputs_ByYear!$D$4),0))))</f>
        <v>0</v>
      </c>
      <c r="P117" s="246">
        <f>IF(P$4=$F117+$B117,SUMIFS('ABP REC Calc'!L$75:L$138,'ABP REC Calc'!$C$75:$C$138,'ABP REC Spend'!$D117,'ABP REC Calc'!$B$75:$B$138,'ABP REC Spend'!$E117)/20,
IF(AND(O117&gt;0,(P$4-$F117)=(1+$B117)),O117*(1-Inputs_ByYear!$D$4),
(IF(AND((P$4-$F117)&lt;(21+$B117),(P$4-$F117)&gt;(1+$B117)),O117*(1-Inputs_ByYear!$D$4),0))))</f>
        <v>0</v>
      </c>
      <c r="Q117" s="246">
        <f>IF(Q$4=$F117+$B117,SUMIFS('ABP REC Calc'!M$75:M$138,'ABP REC Calc'!$C$75:$C$138,'ABP REC Spend'!$D117,'ABP REC Calc'!$B$75:$B$138,'ABP REC Spend'!$E117)/20,
IF(AND(P117&gt;0,(Q$4-$F117)=(1+$B117)),P117*(1-Inputs_ByYear!$D$4),
(IF(AND((Q$4-$F117)&lt;(21+$B117),(Q$4-$F117)&gt;(1+$B117)),P117*(1-Inputs_ByYear!$D$4),0))))</f>
        <v>0</v>
      </c>
      <c r="R117" s="246">
        <f>IF(R$4=$F117+$B117,SUMIFS('ABP REC Calc'!N$75:N$138,'ABP REC Calc'!$C$75:$C$138,'ABP REC Spend'!$D117,'ABP REC Calc'!$B$75:$B$138,'ABP REC Spend'!$E117)/20,
IF(AND(Q117&gt;0,(R$4-$F117)=(1+$B117)),Q117*(1-Inputs_ByYear!$D$4),
(IF(AND((R$4-$F117)&lt;(21+$B117),(R$4-$F117)&gt;(1+$B117)),Q117*(1-Inputs_ByYear!$D$4),0))))</f>
        <v>0</v>
      </c>
      <c r="S117" s="246">
        <f>IF(S$4=$F117+$B117,SUMIFS('ABP REC Calc'!O$75:O$138,'ABP REC Calc'!$C$75:$C$138,'ABP REC Spend'!$D117,'ABP REC Calc'!$B$75:$B$138,'ABP REC Spend'!$E117)/20,
IF(AND(R117&gt;0,(S$4-$F117)=(1+$B117)),R117*(1-Inputs_ByYear!$D$4),
(IF(AND((S$4-$F117)&lt;(21+$B117),(S$4-$F117)&gt;(1+$B117)),R117*(1-Inputs_ByYear!$D$4),0))))</f>
        <v>0</v>
      </c>
      <c r="T117" s="246">
        <f>IF(T$4=$F117+$B117,SUMIFS('ABP REC Calc'!P$75:P$138,'ABP REC Calc'!$C$75:$C$138,'ABP REC Spend'!$D117,'ABP REC Calc'!$B$75:$B$138,'ABP REC Spend'!$E117)/20,
IF(AND(S117&gt;0,(T$4-$F117)=(1+$B117)),S117*(1-Inputs_ByYear!$D$4),
(IF(AND((T$4-$F117)&lt;(21+$B117),(T$4-$F117)&gt;(1+$B117)),S117*(1-Inputs_ByYear!$D$4),0))))</f>
        <v>0</v>
      </c>
      <c r="U117" s="246">
        <f>IF(U$4=$F117+$B117,SUMIFS('ABP REC Calc'!Q$75:Q$138,'ABP REC Calc'!$C$75:$C$138,'ABP REC Spend'!$D117,'ABP REC Calc'!$B$75:$B$138,'ABP REC Spend'!$E117)/20,
IF(AND(T117&gt;0,(U$4-$F117)=(1+$B117)),T117*(1-Inputs_ByYear!$D$4),
(IF(AND((U$4-$F117)&lt;(21+$B117),(U$4-$F117)&gt;(1+$B117)),T117*(1-Inputs_ByYear!$D$4),0))))</f>
        <v>0</v>
      </c>
      <c r="V117" s="246">
        <f>IF(V$4=$F117+$B117,SUMIFS('ABP REC Calc'!R$75:R$138,'ABP REC Calc'!$C$75:$C$138,'ABP REC Spend'!$D117,'ABP REC Calc'!$B$75:$B$138,'ABP REC Spend'!$E117)/20,
IF(AND(U117&gt;0,(V$4-$F117)=(1+$B117)),U117*(1-Inputs_ByYear!$D$4),
(IF(AND((V$4-$F117)&lt;(21+$B117),(V$4-$F117)&gt;(1+$B117)),U117*(1-Inputs_ByYear!$D$4),0))))</f>
        <v>0</v>
      </c>
      <c r="W117" s="246">
        <f>IF(W$4=$F117+$B117,SUMIFS('ABP REC Calc'!S$75:S$138,'ABP REC Calc'!$C$75:$C$138,'ABP REC Spend'!$D117,'ABP REC Calc'!$B$75:$B$138,'ABP REC Spend'!$E117)/20,
IF(AND(V117&gt;0,(W$4-$F117)=(1+$B117)),V117*(1-Inputs_ByYear!$D$4),
(IF(AND((W$4-$F117)&lt;(21+$B117),(W$4-$F117)&gt;(1+$B117)),V117*(1-Inputs_ByYear!$D$4),0))))</f>
        <v>0</v>
      </c>
      <c r="X117" s="246">
        <f>IF(X$4=$F117+$B117,SUMIFS('ABP REC Calc'!T$75:T$138,'ABP REC Calc'!$C$75:$C$138,'ABP REC Spend'!$D117,'ABP REC Calc'!$B$75:$B$138,'ABP REC Spend'!$E117)/20,
IF(AND(W117&gt;0,(X$4-$F117)=(1+$B117)),W117*(1-Inputs_ByYear!$D$4),
(IF(AND((X$4-$F117)&lt;(21+$B117),(X$4-$F117)&gt;(1+$B117)),W117*(1-Inputs_ByYear!$D$4),0))))</f>
        <v>0</v>
      </c>
      <c r="Y117" s="246">
        <f>IF(Y$4=$F117+$B117,SUMIFS('ABP REC Calc'!U$75:U$138,'ABP REC Calc'!$C$75:$C$138,'ABP REC Spend'!$D117,'ABP REC Calc'!$B$75:$B$138,'ABP REC Spend'!$E117)/20,
IF(AND(X117&gt;0,(Y$4-$F117)=(1+$B117)),X117*(1-Inputs_ByYear!$D$4),
(IF(AND((Y$4-$F117)&lt;(21+$B117),(Y$4-$F117)&gt;(1+$B117)),X117*(1-Inputs_ByYear!$D$4),0))))</f>
        <v>0</v>
      </c>
      <c r="Z117" s="246">
        <f>IF(Z$4=$F117+$B117,SUMIFS('ABP REC Calc'!V$75:V$138,'ABP REC Calc'!$C$75:$C$138,'ABP REC Spend'!$D117,'ABP REC Calc'!$B$75:$B$138,'ABP REC Spend'!$E117)/20,
IF(AND(Y117&gt;0,(Z$4-$F117)=(1+$B117)),Y117*(1-Inputs_ByYear!$D$4),
(IF(AND((Z$4-$F117)&lt;(21+$B117),(Z$4-$F117)&gt;(1+$B117)),Y117*(1-Inputs_ByYear!$D$4),0))))</f>
        <v>0</v>
      </c>
      <c r="AA117" s="246">
        <f>IF(AA$4=$F117+$B117,SUMIFS('ABP REC Calc'!W$75:W$138,'ABP REC Calc'!$C$75:$C$138,'ABP REC Spend'!$D117,'ABP REC Calc'!$B$75:$B$138,'ABP REC Spend'!$E117)/20,
IF(AND(Z117&gt;0,(AA$4-$F117)=(1+$B117)),Z117*(1-Inputs_ByYear!$D$4),
(IF(AND((AA$4-$F117)&lt;(21+$B117),(AA$4-$F117)&gt;(1+$B117)),Z117*(1-Inputs_ByYear!$D$4),0))))</f>
        <v>0</v>
      </c>
      <c r="AB117" s="246">
        <f>IF(AB$4=$F117+$B117,SUMIFS('ABP REC Calc'!X$75:X$138,'ABP REC Calc'!$C$75:$C$138,'ABP REC Spend'!$D117,'ABP REC Calc'!$B$75:$B$138,'ABP REC Spend'!$E117)/20,
IF(AND(AA117&gt;0,(AB$4-$F117)=(1+$B117)),AA117*(1-Inputs_ByYear!$D$4),
(IF(AND((AB$4-$F117)&lt;(21+$B117),(AB$4-$F117)&gt;(1+$B117)),AA117*(1-Inputs_ByYear!$D$4),0))))</f>
        <v>0</v>
      </c>
      <c r="AC117" s="246">
        <f>IF(AC$4=$F117+$B117,SUMIFS('ABP REC Calc'!Y$75:Y$138,'ABP REC Calc'!$C$75:$C$138,'ABP REC Spend'!$D117,'ABP REC Calc'!$B$75:$B$138,'ABP REC Spend'!$E117)/20,
IF(AND(AB117&gt;0,(AC$4-$F117)=(1+$B117)),AB117*(1-Inputs_ByYear!$D$4),
(IF(AND((AC$4-$F117)&lt;(21+$B117),(AC$4-$F117)&gt;(1+$B117)),AB117*(1-Inputs_ByYear!$D$4),0))))</f>
        <v>0</v>
      </c>
      <c r="AD117" s="246">
        <f>IF(AD$4=$F117+$B117,SUMIFS('ABP REC Calc'!Z$75:Z$138,'ABP REC Calc'!$C$75:$C$138,'ABP REC Spend'!$D117,'ABP REC Calc'!$B$75:$B$138,'ABP REC Spend'!$E117)/20,
IF(AND(AC117&gt;0,(AD$4-$F117)=(1+$B117)),AC117*(1-Inputs_ByYear!$D$4),
(IF(AND((AD$4-$F117)&lt;(21+$B117),(AD$4-$F117)&gt;(1+$B117)),AC117*(1-Inputs_ByYear!$D$4),0))))</f>
        <v>0</v>
      </c>
      <c r="AE117" s="246">
        <f>IF(AE$4=$F117+$B117,SUMIFS('ABP REC Calc'!AA$75:AA$138,'ABP REC Calc'!$C$75:$C$138,'ABP REC Spend'!$D117,'ABP REC Calc'!$B$75:$B$138,'ABP REC Spend'!$E117)/20,
IF(AND(AD117&gt;0,(AE$4-$F117)=(1+$B117)),AD117*(1-Inputs_ByYear!$D$4),
(IF(AND((AE$4-$F117)&lt;(21+$B117),(AE$4-$F117)&gt;(1+$B117)),AD117*(1-Inputs_ByYear!$D$4),0))))</f>
        <v>0</v>
      </c>
      <c r="AF117" s="246">
        <f>IF(AF$4=$F117+$B117,SUMIFS('ABP REC Calc'!AB$75:AB$138,'ABP REC Calc'!$C$75:$C$138,'ABP REC Spend'!$D117,'ABP REC Calc'!$B$75:$B$138,'ABP REC Spend'!$E117)/20,
IF(AND(AE117&gt;0,(AF$4-$F117)=(1+$B117)),AE117*(1-Inputs_ByYear!$D$4),
(IF(AND((AF$4-$F117)&lt;(21+$B117),(AF$4-$F117)&gt;(1+$B117)),AE117*(1-Inputs_ByYear!$D$4),0))))</f>
        <v>976024.59093059995</v>
      </c>
      <c r="AG117" s="246">
        <f>IF(AG$4=$F117+$B117,SUMIFS('ABP REC Calc'!AC$75:AC$138,'ABP REC Calc'!$C$75:$C$138,'ABP REC Spend'!$D117,'ABP REC Calc'!$B$75:$B$138,'ABP REC Spend'!$E117)/20,
IF(AND(AF117&gt;0,(AG$4-$F117)=(1+$B117)),AF117*(1-Inputs_ByYear!$D$4),
(IF(AND((AG$4-$F117)&lt;(21+$B117),(AG$4-$F117)&gt;(1+$B117)),AF117*(1-Inputs_ByYear!$D$4),0))))</f>
        <v>971144.46797594696</v>
      </c>
    </row>
    <row r="118" spans="2:33" ht="14.45" customHeight="1">
      <c r="B118" s="64">
        <v>2</v>
      </c>
      <c r="C118" s="64" t="s">
        <v>229</v>
      </c>
      <c r="D118" s="234" t="s">
        <v>208</v>
      </c>
      <c r="E118" s="231" t="s">
        <v>231</v>
      </c>
      <c r="F118" s="231">
        <f>VALUE(LEFT(H118, FIND("-", H118)-1))</f>
        <v>2024</v>
      </c>
      <c r="G118" s="231"/>
      <c r="H118" s="239" t="s">
        <v>22</v>
      </c>
      <c r="I118" s="247">
        <v>0</v>
      </c>
      <c r="J118" s="247">
        <v>0</v>
      </c>
      <c r="K118" s="246">
        <f>IF(K$4=$F118+$B118,SUMIFS('ABP REC Calc'!G$75:G$138,'ABP REC Calc'!$C$75:$C$138,'ABP REC Spend'!$D118,'ABP REC Calc'!$B$75:$B$138,'ABP REC Spend'!$E118)/20,
IF(AND(J118&gt;0,(K$4-$F118)=(1+$B118)),J118*(1-Inputs_ByYear!$D$4),
(IF(AND((K$4-$F118)&lt;(21+$B118),(K$4-$F118)&gt;(1+$B118)),J118*(1-Inputs_ByYear!$D$4),0))))</f>
        <v>1109023.6786700964</v>
      </c>
      <c r="L118" s="246">
        <f>IF(L$4=$F118+$B118,SUMIFS('ABP REC Calc'!H$75:H$138,'ABP REC Calc'!$C$75:$C$138,'ABP REC Spend'!$D118,'ABP REC Calc'!$B$75:$B$138,'ABP REC Spend'!$E118)/20,
IF(AND(K118&gt;0,(L$4-$F118)=(1+$B118)),K118*(1-Inputs_ByYear!$D$4),
(IF(AND((L$4-$F118)&lt;(21+$B118),(L$4-$F118)&gt;(1+$B118)),K118*(1-Inputs_ByYear!$D$4),0))))</f>
        <v>1103478.5602767461</v>
      </c>
      <c r="M118" s="246">
        <f>IF(M$4=$F118+$B118,SUMIFS('ABP REC Calc'!I$75:I$138,'ABP REC Calc'!$C$75:$C$138,'ABP REC Spend'!$D118,'ABP REC Calc'!$B$75:$B$138,'ABP REC Spend'!$E118)/20,
IF(AND(L118&gt;0,(M$4-$F118)=(1+$B118)),L118*(1-Inputs_ByYear!$D$4),
(IF(AND((M$4-$F118)&lt;(21+$B118),(M$4-$F118)&gt;(1+$B118)),L118*(1-Inputs_ByYear!$D$4),0))))</f>
        <v>1097961.1674753623</v>
      </c>
      <c r="N118" s="246">
        <f>IF(N$4=$F118+$B118,SUMIFS('ABP REC Calc'!J$75:J$138,'ABP REC Calc'!$C$75:$C$138,'ABP REC Spend'!$D118,'ABP REC Calc'!$B$75:$B$138,'ABP REC Spend'!$E118)/20,
IF(AND(M118&gt;0,(N$4-$F118)=(1+$B118)),M118*(1-Inputs_ByYear!$D$4),
(IF(AND((N$4-$F118)&lt;(21+$B118),(N$4-$F118)&gt;(1+$B118)),M118*(1-Inputs_ByYear!$D$4),0))))</f>
        <v>1092471.3616379856</v>
      </c>
      <c r="O118" s="246">
        <f>IF(O$4=$F118+$B118,SUMIFS('ABP REC Calc'!K$75:K$138,'ABP REC Calc'!$C$75:$C$138,'ABP REC Spend'!$D118,'ABP REC Calc'!$B$75:$B$138,'ABP REC Spend'!$E118)/20,
IF(AND(N118&gt;0,(O$4-$F118)=(1+$B118)),N118*(1-Inputs_ByYear!$D$4),
(IF(AND((O$4-$F118)&lt;(21+$B118),(O$4-$F118)&gt;(1+$B118)),N118*(1-Inputs_ByYear!$D$4),0))))</f>
        <v>1087009.0048297956</v>
      </c>
      <c r="P118" s="246">
        <f>IF(P$4=$F118+$B118,SUMIFS('ABP REC Calc'!L$75:L$138,'ABP REC Calc'!$C$75:$C$138,'ABP REC Spend'!$D118,'ABP REC Calc'!$B$75:$B$138,'ABP REC Spend'!$E118)/20,
IF(AND(O118&gt;0,(P$4-$F118)=(1+$B118)),O118*(1-Inputs_ByYear!$D$4),
(IF(AND((P$4-$F118)&lt;(21+$B118),(P$4-$F118)&gt;(1+$B118)),O118*(1-Inputs_ByYear!$D$4),0))))</f>
        <v>1081573.9598056467</v>
      </c>
      <c r="Q118" s="246">
        <f>IF(Q$4=$F118+$B118,SUMIFS('ABP REC Calc'!M$75:M$138,'ABP REC Calc'!$C$75:$C$138,'ABP REC Spend'!$D118,'ABP REC Calc'!$B$75:$B$138,'ABP REC Spend'!$E118)/20,
IF(AND(P118&gt;0,(Q$4-$F118)=(1+$B118)),P118*(1-Inputs_ByYear!$D$4),
(IF(AND((Q$4-$F118)&lt;(21+$B118),(Q$4-$F118)&gt;(1+$B118)),P118*(1-Inputs_ByYear!$D$4),0))))</f>
        <v>1076166.0900066185</v>
      </c>
      <c r="R118" s="246">
        <f>IF(R$4=$F118+$B118,SUMIFS('ABP REC Calc'!N$75:N$138,'ABP REC Calc'!$C$75:$C$138,'ABP REC Spend'!$D118,'ABP REC Calc'!$B$75:$B$138,'ABP REC Spend'!$E118)/20,
IF(AND(Q118&gt;0,(R$4-$F118)=(1+$B118)),Q118*(1-Inputs_ByYear!$D$4),
(IF(AND((R$4-$F118)&lt;(21+$B118),(R$4-$F118)&gt;(1+$B118)),Q118*(1-Inputs_ByYear!$D$4),0))))</f>
        <v>1070785.2595565855</v>
      </c>
      <c r="S118" s="246">
        <f>IF(S$4=$F118+$B118,SUMIFS('ABP REC Calc'!O$75:O$138,'ABP REC Calc'!$C$75:$C$138,'ABP REC Spend'!$D118,'ABP REC Calc'!$B$75:$B$138,'ABP REC Spend'!$E118)/20,
IF(AND(R118&gt;0,(S$4-$F118)=(1+$B118)),R118*(1-Inputs_ByYear!$D$4),
(IF(AND((S$4-$F118)&lt;(21+$B118),(S$4-$F118)&gt;(1+$B118)),R118*(1-Inputs_ByYear!$D$4),0))))</f>
        <v>1065431.3332588025</v>
      </c>
      <c r="T118" s="246">
        <f>IF(T$4=$F118+$B118,SUMIFS('ABP REC Calc'!P$75:P$138,'ABP REC Calc'!$C$75:$C$138,'ABP REC Spend'!$D118,'ABP REC Calc'!$B$75:$B$138,'ABP REC Spend'!$E118)/20,
IF(AND(S118&gt;0,(T$4-$F118)=(1+$B118)),S118*(1-Inputs_ByYear!$D$4),
(IF(AND((T$4-$F118)&lt;(21+$B118),(T$4-$F118)&gt;(1+$B118)),S118*(1-Inputs_ByYear!$D$4),0))))</f>
        <v>1060104.1765925086</v>
      </c>
      <c r="U118" s="246">
        <f>IF(U$4=$F118+$B118,SUMIFS('ABP REC Calc'!Q$75:Q$138,'ABP REC Calc'!$C$75:$C$138,'ABP REC Spend'!$D118,'ABP REC Calc'!$B$75:$B$138,'ABP REC Spend'!$E118)/20,
IF(AND(T118&gt;0,(U$4-$F118)=(1+$B118)),T118*(1-Inputs_ByYear!$D$4),
(IF(AND((U$4-$F118)&lt;(21+$B118),(U$4-$F118)&gt;(1+$B118)),T118*(1-Inputs_ByYear!$D$4),0))))</f>
        <v>1054803.6557095461</v>
      </c>
      <c r="V118" s="246">
        <f>IF(V$4=$F118+$B118,SUMIFS('ABP REC Calc'!R$75:R$138,'ABP REC Calc'!$C$75:$C$138,'ABP REC Spend'!$D118,'ABP REC Calc'!$B$75:$B$138,'ABP REC Spend'!$E118)/20,
IF(AND(U118&gt;0,(V$4-$F118)=(1+$B118)),U118*(1-Inputs_ByYear!$D$4),
(IF(AND((V$4-$F118)&lt;(21+$B118),(V$4-$F118)&gt;(1+$B118)),U118*(1-Inputs_ByYear!$D$4),0))))</f>
        <v>1049529.6374309983</v>
      </c>
      <c r="W118" s="246">
        <f>IF(W$4=$F118+$B118,SUMIFS('ABP REC Calc'!S$75:S$138,'ABP REC Calc'!$C$75:$C$138,'ABP REC Spend'!$D118,'ABP REC Calc'!$B$75:$B$138,'ABP REC Spend'!$E118)/20,
IF(AND(V118&gt;0,(W$4-$F118)=(1+$B118)),V118*(1-Inputs_ByYear!$D$4),
(IF(AND((W$4-$F118)&lt;(21+$B118),(W$4-$F118)&gt;(1+$B118)),V118*(1-Inputs_ByYear!$D$4),0))))</f>
        <v>1044281.9892438432</v>
      </c>
      <c r="X118" s="246">
        <f>IF(X$4=$F118+$B118,SUMIFS('ABP REC Calc'!T$75:T$138,'ABP REC Calc'!$C$75:$C$138,'ABP REC Spend'!$D118,'ABP REC Calc'!$B$75:$B$138,'ABP REC Spend'!$E118)/20,
IF(AND(W118&gt;0,(X$4-$F118)=(1+$B118)),W118*(1-Inputs_ByYear!$D$4),
(IF(AND((X$4-$F118)&lt;(21+$B118),(X$4-$F118)&gt;(1+$B118)),W118*(1-Inputs_ByYear!$D$4),0))))</f>
        <v>1039060.5792976241</v>
      </c>
      <c r="Y118" s="246">
        <f>IF(Y$4=$F118+$B118,SUMIFS('ABP REC Calc'!U$75:U$138,'ABP REC Calc'!$C$75:$C$138,'ABP REC Spend'!$D118,'ABP REC Calc'!$B$75:$B$138,'ABP REC Spend'!$E118)/20,
IF(AND(X118&gt;0,(Y$4-$F118)=(1+$B118)),X118*(1-Inputs_ByYear!$D$4),
(IF(AND((Y$4-$F118)&lt;(21+$B118),(Y$4-$F118)&gt;(1+$B118)),X118*(1-Inputs_ByYear!$D$4),0))))</f>
        <v>1033865.276401136</v>
      </c>
      <c r="Z118" s="246">
        <f>IF(Z$4=$F118+$B118,SUMIFS('ABP REC Calc'!V$75:V$138,'ABP REC Calc'!$C$75:$C$138,'ABP REC Spend'!$D118,'ABP REC Calc'!$B$75:$B$138,'ABP REC Spend'!$E118)/20,
IF(AND(Y118&gt;0,(Z$4-$F118)=(1+$B118)),Y118*(1-Inputs_ByYear!$D$4),
(IF(AND((Z$4-$F118)&lt;(21+$B118),(Z$4-$F118)&gt;(1+$B118)),Y118*(1-Inputs_ByYear!$D$4),0))))</f>
        <v>1028695.9500191303</v>
      </c>
      <c r="AA118" s="246">
        <f>IF(AA$4=$F118+$B118,SUMIFS('ABP REC Calc'!W$75:W$138,'ABP REC Calc'!$C$75:$C$138,'ABP REC Spend'!$D118,'ABP REC Calc'!$B$75:$B$138,'ABP REC Spend'!$E118)/20,
IF(AND(Z118&gt;0,(AA$4-$F118)=(1+$B118)),Z118*(1-Inputs_ByYear!$D$4),
(IF(AND((AA$4-$F118)&lt;(21+$B118),(AA$4-$F118)&gt;(1+$B118)),Z118*(1-Inputs_ByYear!$D$4),0))))</f>
        <v>1023552.4702690346</v>
      </c>
      <c r="AB118" s="246">
        <f>IF(AB$4=$F118+$B118,SUMIFS('ABP REC Calc'!X$75:X$138,'ABP REC Calc'!$C$75:$C$138,'ABP REC Spend'!$D118,'ABP REC Calc'!$B$75:$B$138,'ABP REC Spend'!$E118)/20,
IF(AND(AA118&gt;0,(AB$4-$F118)=(1+$B118)),AA118*(1-Inputs_ByYear!$D$4),
(IF(AND((AB$4-$F118)&lt;(21+$B118),(AB$4-$F118)&gt;(1+$B118)),AA118*(1-Inputs_ByYear!$D$4),0))))</f>
        <v>1018434.7079176895</v>
      </c>
      <c r="AC118" s="246">
        <f>IF(AC$4=$F118+$B118,SUMIFS('ABP REC Calc'!Y$75:Y$138,'ABP REC Calc'!$C$75:$C$138,'ABP REC Spend'!$D118,'ABP REC Calc'!$B$75:$B$138,'ABP REC Spend'!$E118)/20,
IF(AND(AB118&gt;0,(AC$4-$F118)=(1+$B118)),AB118*(1-Inputs_ByYear!$D$4),
(IF(AND((AC$4-$F118)&lt;(21+$B118),(AC$4-$F118)&gt;(1+$B118)),AB118*(1-Inputs_ByYear!$D$4),0))))</f>
        <v>1013342.534378101</v>
      </c>
      <c r="AD118" s="246">
        <f>IF(AD$4=$F118+$B118,SUMIFS('ABP REC Calc'!Z$75:Z$138,'ABP REC Calc'!$C$75:$C$138,'ABP REC Spend'!$D118,'ABP REC Calc'!$B$75:$B$138,'ABP REC Spend'!$E118)/20,
IF(AND(AC118&gt;0,(AD$4-$F118)=(1+$B118)),AC118*(1-Inputs_ByYear!$D$4),
(IF(AND((AD$4-$F118)&lt;(21+$B118),(AD$4-$F118)&gt;(1+$B118)),AC118*(1-Inputs_ByYear!$D$4),0))))</f>
        <v>1008275.8217062105</v>
      </c>
      <c r="AE118" s="246">
        <f>IF(AE$4=$F118+$B118,SUMIFS('ABP REC Calc'!AA$75:AA$138,'ABP REC Calc'!$C$75:$C$138,'ABP REC Spend'!$D118,'ABP REC Calc'!$B$75:$B$138,'ABP REC Spend'!$E118)/20,
IF(AND(AD118&gt;0,(AE$4-$F118)=(1+$B118)),AD118*(1-Inputs_ByYear!$D$4),
(IF(AND((AE$4-$F118)&lt;(21+$B118),(AE$4-$F118)&gt;(1+$B118)),AD118*(1-Inputs_ByYear!$D$4),0))))</f>
        <v>1003234.4425976794</v>
      </c>
      <c r="AF118" s="246">
        <f>IF(AF$4=$F118+$B118,SUMIFS('ABP REC Calc'!AB$75:AB$138,'ABP REC Calc'!$C$75:$C$138,'ABP REC Spend'!$D118,'ABP REC Calc'!$B$75:$B$138,'ABP REC Spend'!$E118)/20,
IF(AND(AE118&gt;0,(AF$4-$F118)=(1+$B118)),AE118*(1-Inputs_ByYear!$D$4),
(IF(AND((AF$4-$F118)&lt;(21+$B118),(AF$4-$F118)&gt;(1+$B118)),AE118*(1-Inputs_ByYear!$D$4),0))))</f>
        <v>0</v>
      </c>
      <c r="AG118" s="246">
        <f>IF(AG$4=$F118+$B118,SUMIFS('ABP REC Calc'!AC$75:AC$138,'ABP REC Calc'!$C$75:$C$138,'ABP REC Spend'!$D118,'ABP REC Calc'!$B$75:$B$138,'ABP REC Spend'!$E118)/20,
IF(AND(AF118&gt;0,(AG$4-$F118)=(1+$B118)),AF118*(1-Inputs_ByYear!$D$4),
(IF(AND((AG$4-$F118)&lt;(21+$B118),(AG$4-$F118)&gt;(1+$B118)),AF118*(1-Inputs_ByYear!$D$4),0))))</f>
        <v>0</v>
      </c>
    </row>
    <row r="119" spans="2:33" ht="14.45" customHeight="1">
      <c r="B119" s="64">
        <v>2</v>
      </c>
      <c r="C119" s="64" t="s">
        <v>229</v>
      </c>
      <c r="D119" s="234" t="s">
        <v>208</v>
      </c>
      <c r="E119" s="231" t="s">
        <v>231</v>
      </c>
      <c r="F119" s="231">
        <f t="shared" ref="F119:F139" si="6">VALUE(LEFT(H119, FIND("-", H119)-1))</f>
        <v>2025</v>
      </c>
      <c r="G119" s="231"/>
      <c r="H119" s="239" t="s">
        <v>23</v>
      </c>
      <c r="I119" s="247">
        <v>0</v>
      </c>
      <c r="J119" s="247">
        <v>0</v>
      </c>
      <c r="K119" s="246">
        <f>IF(K$4=$F119+$B119,SUMIFS('ABP REC Calc'!G$75:G$138,'ABP REC Calc'!$C$75:$C$138,'ABP REC Spend'!$D119,'ABP REC Calc'!$B$75:$B$138,'ABP REC Spend'!$E119)/20,
IF(AND(J119&gt;0,(K$4-$F119)=(1+$B119)),J119*(1-Inputs_ByYear!$D$4),
(IF(AND((K$4-$F119)&lt;(21+$B119),(K$4-$F119)&gt;(1+$B119)),J119*(1-Inputs_ByYear!$D$4),0))))</f>
        <v>0</v>
      </c>
      <c r="L119" s="246">
        <f>IF(L$4=$F119+$B119,SUMIFS('ABP REC Calc'!H$75:H$138,'ABP REC Calc'!$C$75:$C$138,'ABP REC Spend'!$D119,'ABP REC Calc'!$B$75:$B$138,'ABP REC Spend'!$E119)/20,
IF(AND(K119&gt;0,(L$4-$F119)=(1+$B119)),K119*(1-Inputs_ByYear!$D$4),
(IF(AND((L$4-$F119)&lt;(21+$B119),(L$4-$F119)&gt;(1+$B119)),K119*(1-Inputs_ByYear!$D$4),0))))</f>
        <v>12146886.577057123</v>
      </c>
      <c r="M119" s="246">
        <f>IF(M$4=$F119+$B119,SUMIFS('ABP REC Calc'!I$75:I$138,'ABP REC Calc'!$C$75:$C$138,'ABP REC Spend'!$D119,'ABP REC Calc'!$B$75:$B$138,'ABP REC Spend'!$E119)/20,
IF(AND(L119&gt;0,(M$4-$F119)=(1+$B119)),L119*(1-Inputs_ByYear!$D$4),
(IF(AND((M$4-$F119)&lt;(21+$B119),(M$4-$F119)&gt;(1+$B119)),L119*(1-Inputs_ByYear!$D$4),0))))</f>
        <v>12086152.144171838</v>
      </c>
      <c r="N119" s="246">
        <f>IF(N$4=$F119+$B119,SUMIFS('ABP REC Calc'!J$75:J$138,'ABP REC Calc'!$C$75:$C$138,'ABP REC Spend'!$D119,'ABP REC Calc'!$B$75:$B$138,'ABP REC Spend'!$E119)/20,
IF(AND(M119&gt;0,(N$4-$F119)=(1+$B119)),M119*(1-Inputs_ByYear!$D$4),
(IF(AND((N$4-$F119)&lt;(21+$B119),(N$4-$F119)&gt;(1+$B119)),M119*(1-Inputs_ByYear!$D$4),0))))</f>
        <v>12025721.383450979</v>
      </c>
      <c r="O119" s="246">
        <f>IF(O$4=$F119+$B119,SUMIFS('ABP REC Calc'!K$75:K$138,'ABP REC Calc'!$C$75:$C$138,'ABP REC Spend'!$D119,'ABP REC Calc'!$B$75:$B$138,'ABP REC Spend'!$E119)/20,
IF(AND(N119&gt;0,(O$4-$F119)=(1+$B119)),N119*(1-Inputs_ByYear!$D$4),
(IF(AND((O$4-$F119)&lt;(21+$B119),(O$4-$F119)&gt;(1+$B119)),N119*(1-Inputs_ByYear!$D$4),0))))</f>
        <v>11965592.776533725</v>
      </c>
      <c r="P119" s="246">
        <f>IF(P$4=$F119+$B119,SUMIFS('ABP REC Calc'!L$75:L$138,'ABP REC Calc'!$C$75:$C$138,'ABP REC Spend'!$D119,'ABP REC Calc'!$B$75:$B$138,'ABP REC Spend'!$E119)/20,
IF(AND(O119&gt;0,(P$4-$F119)=(1+$B119)),O119*(1-Inputs_ByYear!$D$4),
(IF(AND((P$4-$F119)&lt;(21+$B119),(P$4-$F119)&gt;(1+$B119)),O119*(1-Inputs_ByYear!$D$4),0))))</f>
        <v>11905764.812651057</v>
      </c>
      <c r="Q119" s="246">
        <f>IF(Q$4=$F119+$B119,SUMIFS('ABP REC Calc'!M$75:M$138,'ABP REC Calc'!$C$75:$C$138,'ABP REC Spend'!$D119,'ABP REC Calc'!$B$75:$B$138,'ABP REC Spend'!$E119)/20,
IF(AND(P119&gt;0,(Q$4-$F119)=(1+$B119)),P119*(1-Inputs_ByYear!$D$4),
(IF(AND((Q$4-$F119)&lt;(21+$B119),(Q$4-$F119)&gt;(1+$B119)),P119*(1-Inputs_ByYear!$D$4),0))))</f>
        <v>11846235.988587802</v>
      </c>
      <c r="R119" s="246">
        <f>IF(R$4=$F119+$B119,SUMIFS('ABP REC Calc'!N$75:N$138,'ABP REC Calc'!$C$75:$C$138,'ABP REC Spend'!$D119,'ABP REC Calc'!$B$75:$B$138,'ABP REC Spend'!$E119)/20,
IF(AND(Q119&gt;0,(R$4-$F119)=(1+$B119)),Q119*(1-Inputs_ByYear!$D$4),
(IF(AND((R$4-$F119)&lt;(21+$B119),(R$4-$F119)&gt;(1+$B119)),Q119*(1-Inputs_ByYear!$D$4),0))))</f>
        <v>11787004.808644863</v>
      </c>
      <c r="S119" s="246">
        <f>IF(S$4=$F119+$B119,SUMIFS('ABP REC Calc'!O$75:O$138,'ABP REC Calc'!$C$75:$C$138,'ABP REC Spend'!$D119,'ABP REC Calc'!$B$75:$B$138,'ABP REC Spend'!$E119)/20,
IF(AND(R119&gt;0,(S$4-$F119)=(1+$B119)),R119*(1-Inputs_ByYear!$D$4),
(IF(AND((S$4-$F119)&lt;(21+$B119),(S$4-$F119)&gt;(1+$B119)),R119*(1-Inputs_ByYear!$D$4),0))))</f>
        <v>11728069.784601638</v>
      </c>
      <c r="T119" s="246">
        <f>IF(T$4=$F119+$B119,SUMIFS('ABP REC Calc'!P$75:P$138,'ABP REC Calc'!$C$75:$C$138,'ABP REC Spend'!$D119,'ABP REC Calc'!$B$75:$B$138,'ABP REC Spend'!$E119)/20,
IF(AND(S119&gt;0,(T$4-$F119)=(1+$B119)),S119*(1-Inputs_ByYear!$D$4),
(IF(AND((T$4-$F119)&lt;(21+$B119),(T$4-$F119)&gt;(1+$B119)),S119*(1-Inputs_ByYear!$D$4),0))))</f>
        <v>11669429.435678629</v>
      </c>
      <c r="U119" s="246">
        <f>IF(U$4=$F119+$B119,SUMIFS('ABP REC Calc'!Q$75:Q$138,'ABP REC Calc'!$C$75:$C$138,'ABP REC Spend'!$D119,'ABP REC Calc'!$B$75:$B$138,'ABP REC Spend'!$E119)/20,
IF(AND(T119&gt;0,(U$4-$F119)=(1+$B119)),T119*(1-Inputs_ByYear!$D$4),
(IF(AND((U$4-$F119)&lt;(21+$B119),(U$4-$F119)&gt;(1+$B119)),T119*(1-Inputs_ByYear!$D$4),0))))</f>
        <v>11611082.288500236</v>
      </c>
      <c r="V119" s="246">
        <f>IF(V$4=$F119+$B119,SUMIFS('ABP REC Calc'!R$75:R$138,'ABP REC Calc'!$C$75:$C$138,'ABP REC Spend'!$D119,'ABP REC Calc'!$B$75:$B$138,'ABP REC Spend'!$E119)/20,
IF(AND(U119&gt;0,(V$4-$F119)=(1+$B119)),U119*(1-Inputs_ByYear!$D$4),
(IF(AND((V$4-$F119)&lt;(21+$B119),(V$4-$F119)&gt;(1+$B119)),U119*(1-Inputs_ByYear!$D$4),0))))</f>
        <v>11553026.877057735</v>
      </c>
      <c r="W119" s="246">
        <f>IF(W$4=$F119+$B119,SUMIFS('ABP REC Calc'!S$75:S$138,'ABP REC Calc'!$C$75:$C$138,'ABP REC Spend'!$D119,'ABP REC Calc'!$B$75:$B$138,'ABP REC Spend'!$E119)/20,
IF(AND(V119&gt;0,(W$4-$F119)=(1+$B119)),V119*(1-Inputs_ByYear!$D$4),
(IF(AND((W$4-$F119)&lt;(21+$B119),(W$4-$F119)&gt;(1+$B119)),V119*(1-Inputs_ByYear!$D$4),0))))</f>
        <v>11495261.742672445</v>
      </c>
      <c r="X119" s="246">
        <f>IF(X$4=$F119+$B119,SUMIFS('ABP REC Calc'!T$75:T$138,'ABP REC Calc'!$C$75:$C$138,'ABP REC Spend'!$D119,'ABP REC Calc'!$B$75:$B$138,'ABP REC Spend'!$E119)/20,
IF(AND(W119&gt;0,(X$4-$F119)=(1+$B119)),W119*(1-Inputs_ByYear!$D$4),
(IF(AND((X$4-$F119)&lt;(21+$B119),(X$4-$F119)&gt;(1+$B119)),W119*(1-Inputs_ByYear!$D$4),0))))</f>
        <v>11437785.433959084</v>
      </c>
      <c r="Y119" s="246">
        <f>IF(Y$4=$F119+$B119,SUMIFS('ABP REC Calc'!U$75:U$138,'ABP REC Calc'!$C$75:$C$138,'ABP REC Spend'!$D119,'ABP REC Calc'!$B$75:$B$138,'ABP REC Spend'!$E119)/20,
IF(AND(X119&gt;0,(Y$4-$F119)=(1+$B119)),X119*(1-Inputs_ByYear!$D$4),
(IF(AND((Y$4-$F119)&lt;(21+$B119),(Y$4-$F119)&gt;(1+$B119)),X119*(1-Inputs_ByYear!$D$4),0))))</f>
        <v>11380596.506789288</v>
      </c>
      <c r="Z119" s="246">
        <f>IF(Z$4=$F119+$B119,SUMIFS('ABP REC Calc'!V$75:V$138,'ABP REC Calc'!$C$75:$C$138,'ABP REC Spend'!$D119,'ABP REC Calc'!$B$75:$B$138,'ABP REC Spend'!$E119)/20,
IF(AND(Y119&gt;0,(Z$4-$F119)=(1+$B119)),Y119*(1-Inputs_ByYear!$D$4),
(IF(AND((Z$4-$F119)&lt;(21+$B119),(Z$4-$F119)&gt;(1+$B119)),Y119*(1-Inputs_ByYear!$D$4),0))))</f>
        <v>11323693.524255341</v>
      </c>
      <c r="AA119" s="246">
        <f>IF(AA$4=$F119+$B119,SUMIFS('ABP REC Calc'!W$75:W$138,'ABP REC Calc'!$C$75:$C$138,'ABP REC Spend'!$D119,'ABP REC Calc'!$B$75:$B$138,'ABP REC Spend'!$E119)/20,
IF(AND(Z119&gt;0,(AA$4-$F119)=(1+$B119)),Z119*(1-Inputs_ByYear!$D$4),
(IF(AND((AA$4-$F119)&lt;(21+$B119),(AA$4-$F119)&gt;(1+$B119)),Z119*(1-Inputs_ByYear!$D$4),0))))</f>
        <v>11267075.056634065</v>
      </c>
      <c r="AB119" s="246">
        <f>IF(AB$4=$F119+$B119,SUMIFS('ABP REC Calc'!X$75:X$138,'ABP REC Calc'!$C$75:$C$138,'ABP REC Spend'!$D119,'ABP REC Calc'!$B$75:$B$138,'ABP REC Spend'!$E119)/20,
IF(AND(AA119&gt;0,(AB$4-$F119)=(1+$B119)),AA119*(1-Inputs_ByYear!$D$4),
(IF(AND((AB$4-$F119)&lt;(21+$B119),(AB$4-$F119)&gt;(1+$B119)),AA119*(1-Inputs_ByYear!$D$4),0))))</f>
        <v>11210739.681350894</v>
      </c>
      <c r="AC119" s="246">
        <f>IF(AC$4=$F119+$B119,SUMIFS('ABP REC Calc'!Y$75:Y$138,'ABP REC Calc'!$C$75:$C$138,'ABP REC Spend'!$D119,'ABP REC Calc'!$B$75:$B$138,'ABP REC Spend'!$E119)/20,
IF(AND(AB119&gt;0,(AC$4-$F119)=(1+$B119)),AB119*(1-Inputs_ByYear!$D$4),
(IF(AND((AC$4-$F119)&lt;(21+$B119),(AC$4-$F119)&gt;(1+$B119)),AB119*(1-Inputs_ByYear!$D$4),0))))</f>
        <v>11154685.98294414</v>
      </c>
      <c r="AD119" s="246">
        <f>IF(AD$4=$F119+$B119,SUMIFS('ABP REC Calc'!Z$75:Z$138,'ABP REC Calc'!$C$75:$C$138,'ABP REC Spend'!$D119,'ABP REC Calc'!$B$75:$B$138,'ABP REC Spend'!$E119)/20,
IF(AND(AC119&gt;0,(AD$4-$F119)=(1+$B119)),AC119*(1-Inputs_ByYear!$D$4),
(IF(AND((AD$4-$F119)&lt;(21+$B119),(AD$4-$F119)&gt;(1+$B119)),AC119*(1-Inputs_ByYear!$D$4),0))))</f>
        <v>11098912.55302942</v>
      </c>
      <c r="AE119" s="246">
        <f>IF(AE$4=$F119+$B119,SUMIFS('ABP REC Calc'!AA$75:AA$138,'ABP REC Calc'!$C$75:$C$138,'ABP REC Spend'!$D119,'ABP REC Calc'!$B$75:$B$138,'ABP REC Spend'!$E119)/20,
IF(AND(AD119&gt;0,(AE$4-$F119)=(1+$B119)),AD119*(1-Inputs_ByYear!$D$4),
(IF(AND((AE$4-$F119)&lt;(21+$B119),(AE$4-$F119)&gt;(1+$B119)),AD119*(1-Inputs_ByYear!$D$4),0))))</f>
        <v>11043417.990264272</v>
      </c>
      <c r="AF119" s="246">
        <f>IF(AF$4=$F119+$B119,SUMIFS('ABP REC Calc'!AB$75:AB$138,'ABP REC Calc'!$C$75:$C$138,'ABP REC Spend'!$D119,'ABP REC Calc'!$B$75:$B$138,'ABP REC Spend'!$E119)/20,
IF(AND(AE119&gt;0,(AF$4-$F119)=(1+$B119)),AE119*(1-Inputs_ByYear!$D$4),
(IF(AND((AF$4-$F119)&lt;(21+$B119),(AF$4-$F119)&gt;(1+$B119)),AE119*(1-Inputs_ByYear!$D$4),0))))</f>
        <v>10988200.900312951</v>
      </c>
      <c r="AG119" s="246">
        <f>IF(AG$4=$F119+$B119,SUMIFS('ABP REC Calc'!AC$75:AC$138,'ABP REC Calc'!$C$75:$C$138,'ABP REC Spend'!$D119,'ABP REC Calc'!$B$75:$B$138,'ABP REC Spend'!$E119)/20,
IF(AND(AF119&gt;0,(AG$4-$F119)=(1+$B119)),AF119*(1-Inputs_ByYear!$D$4),
(IF(AND((AG$4-$F119)&lt;(21+$B119),(AG$4-$F119)&gt;(1+$B119)),AF119*(1-Inputs_ByYear!$D$4),0))))</f>
        <v>0</v>
      </c>
    </row>
    <row r="120" spans="2:33" ht="14.45" customHeight="1">
      <c r="B120" s="64">
        <v>2</v>
      </c>
      <c r="C120" s="64" t="s">
        <v>229</v>
      </c>
      <c r="D120" s="234" t="s">
        <v>208</v>
      </c>
      <c r="E120" s="231" t="s">
        <v>231</v>
      </c>
      <c r="F120" s="231">
        <f t="shared" si="6"/>
        <v>2026</v>
      </c>
      <c r="G120" s="231"/>
      <c r="H120" s="239" t="s">
        <v>24</v>
      </c>
      <c r="I120" s="247">
        <v>0</v>
      </c>
      <c r="J120" s="247">
        <v>0</v>
      </c>
      <c r="K120" s="246">
        <f>IF(K$4=$F120+$B120,SUMIFS('ABP REC Calc'!G$75:G$138,'ABP REC Calc'!$C$75:$C$138,'ABP REC Spend'!$D120,'ABP REC Calc'!$B$75:$B$138,'ABP REC Spend'!$E120)/20,
IF(AND(J120&gt;0,(K$4-$F120)=(1+$B120)),J120*(1-Inputs_ByYear!$D$4),
(IF(AND((K$4-$F120)&lt;(21+$B120),(K$4-$F120)&gt;(1+$B120)),J120*(1-Inputs_ByYear!$D$4),0))))</f>
        <v>0</v>
      </c>
      <c r="L120" s="246">
        <f>IF(L$4=$F120+$B120,SUMIFS('ABP REC Calc'!H$75:H$138,'ABP REC Calc'!$C$75:$C$138,'ABP REC Spend'!$D120,'ABP REC Calc'!$B$75:$B$138,'ABP REC Spend'!$E120)/20,
IF(AND(K120&gt;0,(L$4-$F120)=(1+$B120)),K120*(1-Inputs_ByYear!$D$4),
(IF(AND((L$4-$F120)&lt;(21+$B120),(L$4-$F120)&gt;(1+$B120)),K120*(1-Inputs_ByYear!$D$4),0))))</f>
        <v>0</v>
      </c>
      <c r="M120" s="246">
        <f>IF(M$4=$F120+$B120,SUMIFS('ABP REC Calc'!I$75:I$138,'ABP REC Calc'!$C$75:$C$138,'ABP REC Spend'!$D120,'ABP REC Calc'!$B$75:$B$138,'ABP REC Spend'!$E120)/20,
IF(AND(L120&gt;0,(M$4-$F120)=(1+$B120)),L120*(1-Inputs_ByYear!$D$4),
(IF(AND((M$4-$F120)&lt;(21+$B120),(M$4-$F120)&gt;(1+$B120)),L120*(1-Inputs_ByYear!$D$4),0))))</f>
        <v>11661011.113974839</v>
      </c>
      <c r="N120" s="246">
        <f>IF(N$4=$F120+$B120,SUMIFS('ABP REC Calc'!J$75:J$138,'ABP REC Calc'!$C$75:$C$138,'ABP REC Spend'!$D120,'ABP REC Calc'!$B$75:$B$138,'ABP REC Spend'!$E120)/20,
IF(AND(M120&gt;0,(N$4-$F120)=(1+$B120)),M120*(1-Inputs_ByYear!$D$4),
(IF(AND((N$4-$F120)&lt;(21+$B120),(N$4-$F120)&gt;(1+$B120)),M120*(1-Inputs_ByYear!$D$4),0))))</f>
        <v>11602706.058404965</v>
      </c>
      <c r="O120" s="246">
        <f>IF(O$4=$F120+$B120,SUMIFS('ABP REC Calc'!K$75:K$138,'ABP REC Calc'!$C$75:$C$138,'ABP REC Spend'!$D120,'ABP REC Calc'!$B$75:$B$138,'ABP REC Spend'!$E120)/20,
IF(AND(N120&gt;0,(O$4-$F120)=(1+$B120)),N120*(1-Inputs_ByYear!$D$4),
(IF(AND((O$4-$F120)&lt;(21+$B120),(O$4-$F120)&gt;(1+$B120)),N120*(1-Inputs_ByYear!$D$4),0))))</f>
        <v>11544692.52811294</v>
      </c>
      <c r="P120" s="246">
        <f>IF(P$4=$F120+$B120,SUMIFS('ABP REC Calc'!L$75:L$138,'ABP REC Calc'!$C$75:$C$138,'ABP REC Spend'!$D120,'ABP REC Calc'!$B$75:$B$138,'ABP REC Spend'!$E120)/20,
IF(AND(O120&gt;0,(P$4-$F120)=(1+$B120)),O120*(1-Inputs_ByYear!$D$4),
(IF(AND((P$4-$F120)&lt;(21+$B120),(P$4-$F120)&gt;(1+$B120)),O120*(1-Inputs_ByYear!$D$4),0))))</f>
        <v>11486969.065472376</v>
      </c>
      <c r="Q120" s="246">
        <f>IF(Q$4=$F120+$B120,SUMIFS('ABP REC Calc'!M$75:M$138,'ABP REC Calc'!$C$75:$C$138,'ABP REC Spend'!$D120,'ABP REC Calc'!$B$75:$B$138,'ABP REC Spend'!$E120)/20,
IF(AND(P120&gt;0,(Q$4-$F120)=(1+$B120)),P120*(1-Inputs_ByYear!$D$4),
(IF(AND((Q$4-$F120)&lt;(21+$B120),(Q$4-$F120)&gt;(1+$B120)),P120*(1-Inputs_ByYear!$D$4),0))))</f>
        <v>11429534.220145013</v>
      </c>
      <c r="R120" s="246">
        <f>IF(R$4=$F120+$B120,SUMIFS('ABP REC Calc'!N$75:N$138,'ABP REC Calc'!$C$75:$C$138,'ABP REC Spend'!$D120,'ABP REC Calc'!$B$75:$B$138,'ABP REC Spend'!$E120)/20,
IF(AND(Q120&gt;0,(R$4-$F120)=(1+$B120)),Q120*(1-Inputs_ByYear!$D$4),
(IF(AND((R$4-$F120)&lt;(21+$B120),(R$4-$F120)&gt;(1+$B120)),Q120*(1-Inputs_ByYear!$D$4),0))))</f>
        <v>11372386.549044289</v>
      </c>
      <c r="S120" s="246">
        <f>IF(S$4=$F120+$B120,SUMIFS('ABP REC Calc'!O$75:O$138,'ABP REC Calc'!$C$75:$C$138,'ABP REC Spend'!$D120,'ABP REC Calc'!$B$75:$B$138,'ABP REC Spend'!$E120)/20,
IF(AND(R120&gt;0,(S$4-$F120)=(1+$B120)),R120*(1-Inputs_ByYear!$D$4),
(IF(AND((S$4-$F120)&lt;(21+$B120),(S$4-$F120)&gt;(1+$B120)),R120*(1-Inputs_ByYear!$D$4),0))))</f>
        <v>11315524.616299067</v>
      </c>
      <c r="T120" s="246">
        <f>IF(T$4=$F120+$B120,SUMIFS('ABP REC Calc'!P$75:P$138,'ABP REC Calc'!$C$75:$C$138,'ABP REC Spend'!$D120,'ABP REC Calc'!$B$75:$B$138,'ABP REC Spend'!$E120)/20,
IF(AND(S120&gt;0,(T$4-$F120)=(1+$B120)),S120*(1-Inputs_ByYear!$D$4),
(IF(AND((T$4-$F120)&lt;(21+$B120),(T$4-$F120)&gt;(1+$B120)),S120*(1-Inputs_ByYear!$D$4),0))))</f>
        <v>11258946.993217571</v>
      </c>
      <c r="U120" s="246">
        <f>IF(U$4=$F120+$B120,SUMIFS('ABP REC Calc'!Q$75:Q$138,'ABP REC Calc'!$C$75:$C$138,'ABP REC Spend'!$D120,'ABP REC Calc'!$B$75:$B$138,'ABP REC Spend'!$E120)/20,
IF(AND(T120&gt;0,(U$4-$F120)=(1+$B120)),T120*(1-Inputs_ByYear!$D$4),
(IF(AND((U$4-$F120)&lt;(21+$B120),(U$4-$F120)&gt;(1+$B120)),T120*(1-Inputs_ByYear!$D$4),0))))</f>
        <v>11202652.258251483</v>
      </c>
      <c r="V120" s="246">
        <f>IF(V$4=$F120+$B120,SUMIFS('ABP REC Calc'!R$75:R$138,'ABP REC Calc'!$C$75:$C$138,'ABP REC Spend'!$D120,'ABP REC Calc'!$B$75:$B$138,'ABP REC Spend'!$E120)/20,
IF(AND(U120&gt;0,(V$4-$F120)=(1+$B120)),U120*(1-Inputs_ByYear!$D$4),
(IF(AND((V$4-$F120)&lt;(21+$B120),(V$4-$F120)&gt;(1+$B120)),U120*(1-Inputs_ByYear!$D$4),0))))</f>
        <v>11146638.996960225</v>
      </c>
      <c r="W120" s="246">
        <f>IF(W$4=$F120+$B120,SUMIFS('ABP REC Calc'!S$75:S$138,'ABP REC Calc'!$C$75:$C$138,'ABP REC Spend'!$D120,'ABP REC Calc'!$B$75:$B$138,'ABP REC Spend'!$E120)/20,
IF(AND(V120&gt;0,(W$4-$F120)=(1+$B120)),V120*(1-Inputs_ByYear!$D$4),
(IF(AND((W$4-$F120)&lt;(21+$B120),(W$4-$F120)&gt;(1+$B120)),V120*(1-Inputs_ByYear!$D$4),0))))</f>
        <v>11090905.801975423</v>
      </c>
      <c r="X120" s="246">
        <f>IF(X$4=$F120+$B120,SUMIFS('ABP REC Calc'!T$75:T$138,'ABP REC Calc'!$C$75:$C$138,'ABP REC Spend'!$D120,'ABP REC Calc'!$B$75:$B$138,'ABP REC Spend'!$E120)/20,
IF(AND(W120&gt;0,(X$4-$F120)=(1+$B120)),W120*(1-Inputs_ByYear!$D$4),
(IF(AND((X$4-$F120)&lt;(21+$B120),(X$4-$F120)&gt;(1+$B120)),W120*(1-Inputs_ByYear!$D$4),0))))</f>
        <v>11035451.272965547</v>
      </c>
      <c r="Y120" s="246">
        <f>IF(Y$4=$F120+$B120,SUMIFS('ABP REC Calc'!U$75:U$138,'ABP REC Calc'!$C$75:$C$138,'ABP REC Spend'!$D120,'ABP REC Calc'!$B$75:$B$138,'ABP REC Spend'!$E120)/20,
IF(AND(X120&gt;0,(Y$4-$F120)=(1+$B120)),X120*(1-Inputs_ByYear!$D$4),
(IF(AND((Y$4-$F120)&lt;(21+$B120),(Y$4-$F120)&gt;(1+$B120)),X120*(1-Inputs_ByYear!$D$4),0))))</f>
        <v>10980274.016600719</v>
      </c>
      <c r="Z120" s="246">
        <f>IF(Z$4=$F120+$B120,SUMIFS('ABP REC Calc'!V$75:V$138,'ABP REC Calc'!$C$75:$C$138,'ABP REC Spend'!$D120,'ABP REC Calc'!$B$75:$B$138,'ABP REC Spend'!$E120)/20,
IF(AND(Y120&gt;0,(Z$4-$F120)=(1+$B120)),Y120*(1-Inputs_ByYear!$D$4),
(IF(AND((Z$4-$F120)&lt;(21+$B120),(Z$4-$F120)&gt;(1+$B120)),Y120*(1-Inputs_ByYear!$D$4),0))))</f>
        <v>10925372.646517714</v>
      </c>
      <c r="AA120" s="246">
        <f>IF(AA$4=$F120+$B120,SUMIFS('ABP REC Calc'!W$75:W$138,'ABP REC Calc'!$C$75:$C$138,'ABP REC Spend'!$D120,'ABP REC Calc'!$B$75:$B$138,'ABP REC Spend'!$E120)/20,
IF(AND(Z120&gt;0,(AA$4-$F120)=(1+$B120)),Z120*(1-Inputs_ByYear!$D$4),
(IF(AND((AA$4-$F120)&lt;(21+$B120),(AA$4-$F120)&gt;(1+$B120)),Z120*(1-Inputs_ByYear!$D$4),0))))</f>
        <v>10870745.783285126</v>
      </c>
      <c r="AB120" s="246">
        <f>IF(AB$4=$F120+$B120,SUMIFS('ABP REC Calc'!X$75:X$138,'ABP REC Calc'!$C$75:$C$138,'ABP REC Spend'!$D120,'ABP REC Calc'!$B$75:$B$138,'ABP REC Spend'!$E120)/20,
IF(AND(AA120&gt;0,(AB$4-$F120)=(1+$B120)),AA120*(1-Inputs_ByYear!$D$4),
(IF(AND((AB$4-$F120)&lt;(21+$B120),(AB$4-$F120)&gt;(1+$B120)),AA120*(1-Inputs_ByYear!$D$4),0))))</f>
        <v>10816392.054368701</v>
      </c>
      <c r="AC120" s="246">
        <f>IF(AC$4=$F120+$B120,SUMIFS('ABP REC Calc'!Y$75:Y$138,'ABP REC Calc'!$C$75:$C$138,'ABP REC Spend'!$D120,'ABP REC Calc'!$B$75:$B$138,'ABP REC Spend'!$E120)/20,
IF(AND(AB120&gt;0,(AC$4-$F120)=(1+$B120)),AB120*(1-Inputs_ByYear!$D$4),
(IF(AND((AC$4-$F120)&lt;(21+$B120),(AC$4-$F120)&gt;(1+$B120)),AB120*(1-Inputs_ByYear!$D$4),0))))</f>
        <v>10762310.094096858</v>
      </c>
      <c r="AD120" s="246">
        <f>IF(AD$4=$F120+$B120,SUMIFS('ABP REC Calc'!Z$75:Z$138,'ABP REC Calc'!$C$75:$C$138,'ABP REC Spend'!$D120,'ABP REC Calc'!$B$75:$B$138,'ABP REC Spend'!$E120)/20,
IF(AND(AC120&gt;0,(AD$4-$F120)=(1+$B120)),AC120*(1-Inputs_ByYear!$D$4),
(IF(AND((AD$4-$F120)&lt;(21+$B120),(AD$4-$F120)&gt;(1+$B120)),AC120*(1-Inputs_ByYear!$D$4),0))))</f>
        <v>10708498.543626374</v>
      </c>
      <c r="AE120" s="246">
        <f>IF(AE$4=$F120+$B120,SUMIFS('ABP REC Calc'!AA$75:AA$138,'ABP REC Calc'!$C$75:$C$138,'ABP REC Spend'!$D120,'ABP REC Calc'!$B$75:$B$138,'ABP REC Spend'!$E120)/20,
IF(AND(AD120&gt;0,(AE$4-$F120)=(1+$B120)),AD120*(1-Inputs_ByYear!$D$4),
(IF(AND((AE$4-$F120)&lt;(21+$B120),(AE$4-$F120)&gt;(1+$B120)),AD120*(1-Inputs_ByYear!$D$4),0))))</f>
        <v>10654956.050908241</v>
      </c>
      <c r="AF120" s="246">
        <f>IF(AF$4=$F120+$B120,SUMIFS('ABP REC Calc'!AB$75:AB$138,'ABP REC Calc'!$C$75:$C$138,'ABP REC Spend'!$D120,'ABP REC Calc'!$B$75:$B$138,'ABP REC Spend'!$E120)/20,
IF(AND(AE120&gt;0,(AF$4-$F120)=(1+$B120)),AE120*(1-Inputs_ByYear!$D$4),
(IF(AND((AF$4-$F120)&lt;(21+$B120),(AF$4-$F120)&gt;(1+$B120)),AE120*(1-Inputs_ByYear!$D$4),0))))</f>
        <v>10601681.2706537</v>
      </c>
      <c r="AG120" s="246">
        <f>IF(AG$4=$F120+$B120,SUMIFS('ABP REC Calc'!AC$75:AC$138,'ABP REC Calc'!$C$75:$C$138,'ABP REC Spend'!$D120,'ABP REC Calc'!$B$75:$B$138,'ABP REC Spend'!$E120)/20,
IF(AND(AF120&gt;0,(AG$4-$F120)=(1+$B120)),AF120*(1-Inputs_ByYear!$D$4),
(IF(AND((AG$4-$F120)&lt;(21+$B120),(AG$4-$F120)&gt;(1+$B120)),AF120*(1-Inputs_ByYear!$D$4),0))))</f>
        <v>10548672.864300432</v>
      </c>
    </row>
    <row r="121" spans="2:33" ht="14.45" customHeight="1">
      <c r="B121" s="64">
        <v>2</v>
      </c>
      <c r="C121" s="64" t="s">
        <v>229</v>
      </c>
      <c r="D121" s="234" t="s">
        <v>208</v>
      </c>
      <c r="E121" s="231" t="s">
        <v>231</v>
      </c>
      <c r="F121" s="231">
        <f t="shared" si="6"/>
        <v>2027</v>
      </c>
      <c r="G121" s="231"/>
      <c r="H121" s="239" t="s">
        <v>25</v>
      </c>
      <c r="I121" s="247">
        <v>0</v>
      </c>
      <c r="J121" s="247">
        <v>0</v>
      </c>
      <c r="K121" s="246">
        <f>IF(K$4=$F121+$B121,SUMIFS('ABP REC Calc'!G$75:G$138,'ABP REC Calc'!$C$75:$C$138,'ABP REC Spend'!$D121,'ABP REC Calc'!$B$75:$B$138,'ABP REC Spend'!$E121)/20,
IF(AND(J121&gt;0,(K$4-$F121)=(1+$B121)),J121*(1-Inputs_ByYear!$D$4),
(IF(AND((K$4-$F121)&lt;(21+$B121),(K$4-$F121)&gt;(1+$B121)),J121*(1-Inputs_ByYear!$D$4),0))))</f>
        <v>0</v>
      </c>
      <c r="L121" s="246">
        <f>IF(L$4=$F121+$B121,SUMIFS('ABP REC Calc'!H$75:H$138,'ABP REC Calc'!$C$75:$C$138,'ABP REC Spend'!$D121,'ABP REC Calc'!$B$75:$B$138,'ABP REC Spend'!$E121)/20,
IF(AND(K121&gt;0,(L$4-$F121)=(1+$B121)),K121*(1-Inputs_ByYear!$D$4),
(IF(AND((L$4-$F121)&lt;(21+$B121),(L$4-$F121)&gt;(1+$B121)),K121*(1-Inputs_ByYear!$D$4),0))))</f>
        <v>0</v>
      </c>
      <c r="M121" s="246">
        <f>IF(M$4=$F121+$B121,SUMIFS('ABP REC Calc'!I$75:I$138,'ABP REC Calc'!$C$75:$C$138,'ABP REC Spend'!$D121,'ABP REC Calc'!$B$75:$B$138,'ABP REC Spend'!$E121)/20,
IF(AND(L121&gt;0,(M$4-$F121)=(1+$B121)),L121*(1-Inputs_ByYear!$D$4),
(IF(AND((M$4-$F121)&lt;(21+$B121),(M$4-$F121)&gt;(1+$B121)),L121*(1-Inputs_ByYear!$D$4),0))))</f>
        <v>0</v>
      </c>
      <c r="N121" s="246">
        <f>IF(N$4=$F121+$B121,SUMIFS('ABP REC Calc'!J$75:J$138,'ABP REC Calc'!$C$75:$C$138,'ABP REC Spend'!$D121,'ABP REC Calc'!$B$75:$B$138,'ABP REC Spend'!$E121)/20,
IF(AND(M121&gt;0,(N$4-$F121)=(1+$B121)),M121*(1-Inputs_ByYear!$D$4),
(IF(AND((N$4-$F121)&lt;(21+$B121),(N$4-$F121)&gt;(1+$B121)),M121*(1-Inputs_ByYear!$D$4),0))))</f>
        <v>11194570.669415845</v>
      </c>
      <c r="O121" s="246">
        <f>IF(O$4=$F121+$B121,SUMIFS('ABP REC Calc'!K$75:K$138,'ABP REC Calc'!$C$75:$C$138,'ABP REC Spend'!$D121,'ABP REC Calc'!$B$75:$B$138,'ABP REC Spend'!$E121)/20,
IF(AND(N121&gt;0,(O$4-$F121)=(1+$B121)),N121*(1-Inputs_ByYear!$D$4),
(IF(AND((O$4-$F121)&lt;(21+$B121),(O$4-$F121)&gt;(1+$B121)),N121*(1-Inputs_ByYear!$D$4),0))))</f>
        <v>11138597.816068765</v>
      </c>
      <c r="P121" s="246">
        <f>IF(P$4=$F121+$B121,SUMIFS('ABP REC Calc'!L$75:L$138,'ABP REC Calc'!$C$75:$C$138,'ABP REC Spend'!$D121,'ABP REC Calc'!$B$75:$B$138,'ABP REC Spend'!$E121)/20,
IF(AND(O121&gt;0,(P$4-$F121)=(1+$B121)),O121*(1-Inputs_ByYear!$D$4),
(IF(AND((P$4-$F121)&lt;(21+$B121),(P$4-$F121)&gt;(1+$B121)),O121*(1-Inputs_ByYear!$D$4),0))))</f>
        <v>11082904.826988421</v>
      </c>
      <c r="Q121" s="246">
        <f>IF(Q$4=$F121+$B121,SUMIFS('ABP REC Calc'!M$75:M$138,'ABP REC Calc'!$C$75:$C$138,'ABP REC Spend'!$D121,'ABP REC Calc'!$B$75:$B$138,'ABP REC Spend'!$E121)/20,
IF(AND(P121&gt;0,(Q$4-$F121)=(1+$B121)),P121*(1-Inputs_ByYear!$D$4),
(IF(AND((Q$4-$F121)&lt;(21+$B121),(Q$4-$F121)&gt;(1+$B121)),P121*(1-Inputs_ByYear!$D$4),0))))</f>
        <v>11027490.30285348</v>
      </c>
      <c r="R121" s="246">
        <f>IF(R$4=$F121+$B121,SUMIFS('ABP REC Calc'!N$75:N$138,'ABP REC Calc'!$C$75:$C$138,'ABP REC Spend'!$D121,'ABP REC Calc'!$B$75:$B$138,'ABP REC Spend'!$E121)/20,
IF(AND(Q121&gt;0,(R$4-$F121)=(1+$B121)),Q121*(1-Inputs_ByYear!$D$4),
(IF(AND((R$4-$F121)&lt;(21+$B121),(R$4-$F121)&gt;(1+$B121)),Q121*(1-Inputs_ByYear!$D$4),0))))</f>
        <v>10972352.851339212</v>
      </c>
      <c r="S121" s="246">
        <f>IF(S$4=$F121+$B121,SUMIFS('ABP REC Calc'!O$75:O$138,'ABP REC Calc'!$C$75:$C$138,'ABP REC Spend'!$D121,'ABP REC Calc'!$B$75:$B$138,'ABP REC Spend'!$E121)/20,
IF(AND(R121&gt;0,(S$4-$F121)=(1+$B121)),R121*(1-Inputs_ByYear!$D$4),
(IF(AND((S$4-$F121)&lt;(21+$B121),(S$4-$F121)&gt;(1+$B121)),R121*(1-Inputs_ByYear!$D$4),0))))</f>
        <v>10917491.087082516</v>
      </c>
      <c r="T121" s="246">
        <f>IF(T$4=$F121+$B121,SUMIFS('ABP REC Calc'!P$75:P$138,'ABP REC Calc'!$C$75:$C$138,'ABP REC Spend'!$D121,'ABP REC Calc'!$B$75:$B$138,'ABP REC Spend'!$E121)/20,
IF(AND(S121&gt;0,(T$4-$F121)=(1+$B121)),S121*(1-Inputs_ByYear!$D$4),
(IF(AND((T$4-$F121)&lt;(21+$B121),(T$4-$F121)&gt;(1+$B121)),S121*(1-Inputs_ByYear!$D$4),0))))</f>
        <v>10862903.631647104</v>
      </c>
      <c r="U121" s="246">
        <f>IF(U$4=$F121+$B121,SUMIFS('ABP REC Calc'!Q$75:Q$138,'ABP REC Calc'!$C$75:$C$138,'ABP REC Spend'!$D121,'ABP REC Calc'!$B$75:$B$138,'ABP REC Spend'!$E121)/20,
IF(AND(T121&gt;0,(U$4-$F121)=(1+$B121)),T121*(1-Inputs_ByYear!$D$4),
(IF(AND((U$4-$F121)&lt;(21+$B121),(U$4-$F121)&gt;(1+$B121)),T121*(1-Inputs_ByYear!$D$4),0))))</f>
        <v>10808589.11348887</v>
      </c>
      <c r="V121" s="246">
        <f>IF(V$4=$F121+$B121,SUMIFS('ABP REC Calc'!R$75:R$138,'ABP REC Calc'!$C$75:$C$138,'ABP REC Spend'!$D121,'ABP REC Calc'!$B$75:$B$138,'ABP REC Spend'!$E121)/20,
IF(AND(U121&gt;0,(V$4-$F121)=(1+$B121)),U121*(1-Inputs_ByYear!$D$4),
(IF(AND((V$4-$F121)&lt;(21+$B121),(V$4-$F121)&gt;(1+$B121)),U121*(1-Inputs_ByYear!$D$4),0))))</f>
        <v>10754546.167921426</v>
      </c>
      <c r="W121" s="246">
        <f>IF(W$4=$F121+$B121,SUMIFS('ABP REC Calc'!S$75:S$138,'ABP REC Calc'!$C$75:$C$138,'ABP REC Spend'!$D121,'ABP REC Calc'!$B$75:$B$138,'ABP REC Spend'!$E121)/20,
IF(AND(V121&gt;0,(W$4-$F121)=(1+$B121)),V121*(1-Inputs_ByYear!$D$4),
(IF(AND((W$4-$F121)&lt;(21+$B121),(W$4-$F121)&gt;(1+$B121)),V121*(1-Inputs_ByYear!$D$4),0))))</f>
        <v>10700773.437081819</v>
      </c>
      <c r="X121" s="246">
        <f>IF(X$4=$F121+$B121,SUMIFS('ABP REC Calc'!T$75:T$138,'ABP REC Calc'!$C$75:$C$138,'ABP REC Spend'!$D121,'ABP REC Calc'!$B$75:$B$138,'ABP REC Spend'!$E121)/20,
IF(AND(W121&gt;0,(X$4-$F121)=(1+$B121)),W121*(1-Inputs_ByYear!$D$4),
(IF(AND((X$4-$F121)&lt;(21+$B121),(X$4-$F121)&gt;(1+$B121)),W121*(1-Inputs_ByYear!$D$4),0))))</f>
        <v>10647269.569896411</v>
      </c>
      <c r="Y121" s="246">
        <f>IF(Y$4=$F121+$B121,SUMIFS('ABP REC Calc'!U$75:U$138,'ABP REC Calc'!$C$75:$C$138,'ABP REC Spend'!$D121,'ABP REC Calc'!$B$75:$B$138,'ABP REC Spend'!$E121)/20,
IF(AND(X121&gt;0,(Y$4-$F121)=(1+$B121)),X121*(1-Inputs_ByYear!$D$4),
(IF(AND((Y$4-$F121)&lt;(21+$B121),(Y$4-$F121)&gt;(1+$B121)),X121*(1-Inputs_ByYear!$D$4),0))))</f>
        <v>10594033.222046928</v>
      </c>
      <c r="Z121" s="246">
        <f>IF(Z$4=$F121+$B121,SUMIFS('ABP REC Calc'!V$75:V$138,'ABP REC Calc'!$C$75:$C$138,'ABP REC Spend'!$D121,'ABP REC Calc'!$B$75:$B$138,'ABP REC Spend'!$E121)/20,
IF(AND(Y121&gt;0,(Z$4-$F121)=(1+$B121)),Y121*(1-Inputs_ByYear!$D$4),
(IF(AND((Z$4-$F121)&lt;(21+$B121),(Z$4-$F121)&gt;(1+$B121)),Y121*(1-Inputs_ByYear!$D$4),0))))</f>
        <v>10541063.055936694</v>
      </c>
      <c r="AA121" s="246">
        <f>IF(AA$4=$F121+$B121,SUMIFS('ABP REC Calc'!W$75:W$138,'ABP REC Calc'!$C$75:$C$138,'ABP REC Spend'!$D121,'ABP REC Calc'!$B$75:$B$138,'ABP REC Spend'!$E121)/20,
IF(AND(Z121&gt;0,(AA$4-$F121)=(1+$B121)),Z121*(1-Inputs_ByYear!$D$4),
(IF(AND((AA$4-$F121)&lt;(21+$B121),(AA$4-$F121)&gt;(1+$B121)),Z121*(1-Inputs_ByYear!$D$4),0))))</f>
        <v>10488357.740657011</v>
      </c>
      <c r="AB121" s="246">
        <f>IF(AB$4=$F121+$B121,SUMIFS('ABP REC Calc'!X$75:X$138,'ABP REC Calc'!$C$75:$C$138,'ABP REC Spend'!$D121,'ABP REC Calc'!$B$75:$B$138,'ABP REC Spend'!$E121)/20,
IF(AND(AA121&gt;0,(AB$4-$F121)=(1+$B121)),AA121*(1-Inputs_ByYear!$D$4),
(IF(AND((AB$4-$F121)&lt;(21+$B121),(AB$4-$F121)&gt;(1+$B121)),AA121*(1-Inputs_ByYear!$D$4),0))))</f>
        <v>10435915.951953726</v>
      </c>
      <c r="AC121" s="246">
        <f>IF(AC$4=$F121+$B121,SUMIFS('ABP REC Calc'!Y$75:Y$138,'ABP REC Calc'!$C$75:$C$138,'ABP REC Spend'!$D121,'ABP REC Calc'!$B$75:$B$138,'ABP REC Spend'!$E121)/20,
IF(AND(AB121&gt;0,(AC$4-$F121)=(1+$B121)),AB121*(1-Inputs_ByYear!$D$4),
(IF(AND((AC$4-$F121)&lt;(21+$B121),(AC$4-$F121)&gt;(1+$B121)),AB121*(1-Inputs_ByYear!$D$4),0))))</f>
        <v>10383736.372193957</v>
      </c>
      <c r="AD121" s="246">
        <f>IF(AD$4=$F121+$B121,SUMIFS('ABP REC Calc'!Z$75:Z$138,'ABP REC Calc'!$C$75:$C$138,'ABP REC Spend'!$D121,'ABP REC Calc'!$B$75:$B$138,'ABP REC Spend'!$E121)/20,
IF(AND(AC121&gt;0,(AD$4-$F121)=(1+$B121)),AC121*(1-Inputs_ByYear!$D$4),
(IF(AND((AD$4-$F121)&lt;(21+$B121),(AD$4-$F121)&gt;(1+$B121)),AC121*(1-Inputs_ByYear!$D$4),0))))</f>
        <v>10331817.690332986</v>
      </c>
      <c r="AE121" s="246">
        <f>IF(AE$4=$F121+$B121,SUMIFS('ABP REC Calc'!AA$75:AA$138,'ABP REC Calc'!$C$75:$C$138,'ABP REC Spend'!$D121,'ABP REC Calc'!$B$75:$B$138,'ABP REC Spend'!$E121)/20,
IF(AND(AD121&gt;0,(AE$4-$F121)=(1+$B121)),AD121*(1-Inputs_ByYear!$D$4),
(IF(AND((AE$4-$F121)&lt;(21+$B121),(AE$4-$F121)&gt;(1+$B121)),AD121*(1-Inputs_ByYear!$D$4),0))))</f>
        <v>10280158.601881322</v>
      </c>
      <c r="AF121" s="246">
        <f>IF(AF$4=$F121+$B121,SUMIFS('ABP REC Calc'!AB$75:AB$138,'ABP REC Calc'!$C$75:$C$138,'ABP REC Spend'!$D121,'ABP REC Calc'!$B$75:$B$138,'ABP REC Spend'!$E121)/20,
IF(AND(AE121&gt;0,(AF$4-$F121)=(1+$B121)),AE121*(1-Inputs_ByYear!$D$4),
(IF(AND((AF$4-$F121)&lt;(21+$B121),(AF$4-$F121)&gt;(1+$B121)),AE121*(1-Inputs_ByYear!$D$4),0))))</f>
        <v>10228757.808871916</v>
      </c>
      <c r="AG121" s="246">
        <f>IF(AG$4=$F121+$B121,SUMIFS('ABP REC Calc'!AC$75:AC$138,'ABP REC Calc'!$C$75:$C$138,'ABP REC Spend'!$D121,'ABP REC Calc'!$B$75:$B$138,'ABP REC Spend'!$E121)/20,
IF(AND(AF121&gt;0,(AG$4-$F121)=(1+$B121)),AF121*(1-Inputs_ByYear!$D$4),
(IF(AND((AG$4-$F121)&lt;(21+$B121),(AG$4-$F121)&gt;(1+$B121)),AF121*(1-Inputs_ByYear!$D$4),0))))</f>
        <v>10177614.019827556</v>
      </c>
    </row>
    <row r="122" spans="2:33" ht="14.45" customHeight="1">
      <c r="B122" s="64">
        <v>2</v>
      </c>
      <c r="C122" s="64" t="s">
        <v>229</v>
      </c>
      <c r="D122" s="234" t="s">
        <v>208</v>
      </c>
      <c r="E122" s="231" t="s">
        <v>231</v>
      </c>
      <c r="F122" s="231">
        <f t="shared" si="6"/>
        <v>2028</v>
      </c>
      <c r="G122" s="231"/>
      <c r="H122" s="239" t="s">
        <v>26</v>
      </c>
      <c r="I122" s="247">
        <v>0</v>
      </c>
      <c r="J122" s="247">
        <v>0</v>
      </c>
      <c r="K122" s="246">
        <f>IF(K$4=$F122+$B122,SUMIFS('ABP REC Calc'!G$75:G$138,'ABP REC Calc'!$C$75:$C$138,'ABP REC Spend'!$D122,'ABP REC Calc'!$B$75:$B$138,'ABP REC Spend'!$E122)/20,
IF(AND(J122&gt;0,(K$4-$F122)=(1+$B122)),J122*(1-Inputs_ByYear!$D$4),
(IF(AND((K$4-$F122)&lt;(21+$B122),(K$4-$F122)&gt;(1+$B122)),J122*(1-Inputs_ByYear!$D$4),0))))</f>
        <v>0</v>
      </c>
      <c r="L122" s="246">
        <f>IF(L$4=$F122+$B122,SUMIFS('ABP REC Calc'!H$75:H$138,'ABP REC Calc'!$C$75:$C$138,'ABP REC Spend'!$D122,'ABP REC Calc'!$B$75:$B$138,'ABP REC Spend'!$E122)/20,
IF(AND(K122&gt;0,(L$4-$F122)=(1+$B122)),K122*(1-Inputs_ByYear!$D$4),
(IF(AND((L$4-$F122)&lt;(21+$B122),(L$4-$F122)&gt;(1+$B122)),K122*(1-Inputs_ByYear!$D$4),0))))</f>
        <v>0</v>
      </c>
      <c r="M122" s="246">
        <f>IF(M$4=$F122+$B122,SUMIFS('ABP REC Calc'!I$75:I$138,'ABP REC Calc'!$C$75:$C$138,'ABP REC Spend'!$D122,'ABP REC Calc'!$B$75:$B$138,'ABP REC Spend'!$E122)/20,
IF(AND(L122&gt;0,(M$4-$F122)=(1+$B122)),L122*(1-Inputs_ByYear!$D$4),
(IF(AND((M$4-$F122)&lt;(21+$B122),(M$4-$F122)&gt;(1+$B122)),L122*(1-Inputs_ByYear!$D$4),0))))</f>
        <v>0</v>
      </c>
      <c r="N122" s="246">
        <f>IF(N$4=$F122+$B122,SUMIFS('ABP REC Calc'!J$75:J$138,'ABP REC Calc'!$C$75:$C$138,'ABP REC Spend'!$D122,'ABP REC Calc'!$B$75:$B$138,'ABP REC Spend'!$E122)/20,
IF(AND(M122&gt;0,(N$4-$F122)=(1+$B122)),M122*(1-Inputs_ByYear!$D$4),
(IF(AND((N$4-$F122)&lt;(21+$B122),(N$4-$F122)&gt;(1+$B122)),M122*(1-Inputs_ByYear!$D$4),0))))</f>
        <v>0</v>
      </c>
      <c r="O122" s="246">
        <f>IF(O$4=$F122+$B122,SUMIFS('ABP REC Calc'!K$75:K$138,'ABP REC Calc'!$C$75:$C$138,'ABP REC Spend'!$D122,'ABP REC Calc'!$B$75:$B$138,'ABP REC Spend'!$E122)/20,
IF(AND(N122&gt;0,(O$4-$F122)=(1+$B122)),N122*(1-Inputs_ByYear!$D$4),
(IF(AND((O$4-$F122)&lt;(21+$B122),(O$4-$F122)&gt;(1+$B122)),N122*(1-Inputs_ByYear!$D$4),0))))</f>
        <v>10746787.84263921</v>
      </c>
      <c r="P122" s="246">
        <f>IF(P$4=$F122+$B122,SUMIFS('ABP REC Calc'!L$75:L$138,'ABP REC Calc'!$C$75:$C$138,'ABP REC Spend'!$D122,'ABP REC Calc'!$B$75:$B$138,'ABP REC Spend'!$E122)/20,
IF(AND(O122&gt;0,(P$4-$F122)=(1+$B122)),O122*(1-Inputs_ByYear!$D$4),
(IF(AND((P$4-$F122)&lt;(21+$B122),(P$4-$F122)&gt;(1+$B122)),O122*(1-Inputs_ByYear!$D$4),0))))</f>
        <v>10693053.903426014</v>
      </c>
      <c r="Q122" s="246">
        <f>IF(Q$4=$F122+$B122,SUMIFS('ABP REC Calc'!M$75:M$138,'ABP REC Calc'!$C$75:$C$138,'ABP REC Spend'!$D122,'ABP REC Calc'!$B$75:$B$138,'ABP REC Spend'!$E122)/20,
IF(AND(P122&gt;0,(Q$4-$F122)=(1+$B122)),P122*(1-Inputs_ByYear!$D$4),
(IF(AND((Q$4-$F122)&lt;(21+$B122),(Q$4-$F122)&gt;(1+$B122)),P122*(1-Inputs_ByYear!$D$4),0))))</f>
        <v>10639588.633908885</v>
      </c>
      <c r="R122" s="246">
        <f>IF(R$4=$F122+$B122,SUMIFS('ABP REC Calc'!N$75:N$138,'ABP REC Calc'!$C$75:$C$138,'ABP REC Spend'!$D122,'ABP REC Calc'!$B$75:$B$138,'ABP REC Spend'!$E122)/20,
IF(AND(Q122&gt;0,(R$4-$F122)=(1+$B122)),Q122*(1-Inputs_ByYear!$D$4),
(IF(AND((R$4-$F122)&lt;(21+$B122),(R$4-$F122)&gt;(1+$B122)),Q122*(1-Inputs_ByYear!$D$4),0))))</f>
        <v>10586390.690739339</v>
      </c>
      <c r="S122" s="246">
        <f>IF(S$4=$F122+$B122,SUMIFS('ABP REC Calc'!O$75:O$138,'ABP REC Calc'!$C$75:$C$138,'ABP REC Spend'!$D122,'ABP REC Calc'!$B$75:$B$138,'ABP REC Spend'!$E122)/20,
IF(AND(R122&gt;0,(S$4-$F122)=(1+$B122)),R122*(1-Inputs_ByYear!$D$4),
(IF(AND((S$4-$F122)&lt;(21+$B122),(S$4-$F122)&gt;(1+$B122)),R122*(1-Inputs_ByYear!$D$4),0))))</f>
        <v>10533458.737285642</v>
      </c>
      <c r="T122" s="246">
        <f>IF(T$4=$F122+$B122,SUMIFS('ABP REC Calc'!P$75:P$138,'ABP REC Calc'!$C$75:$C$138,'ABP REC Spend'!$D122,'ABP REC Calc'!$B$75:$B$138,'ABP REC Spend'!$E122)/20,
IF(AND(S122&gt;0,(T$4-$F122)=(1+$B122)),S122*(1-Inputs_ByYear!$D$4),
(IF(AND((T$4-$F122)&lt;(21+$B122),(T$4-$F122)&gt;(1+$B122)),S122*(1-Inputs_ByYear!$D$4),0))))</f>
        <v>10480791.443599213</v>
      </c>
      <c r="U122" s="246">
        <f>IF(U$4=$F122+$B122,SUMIFS('ABP REC Calc'!Q$75:Q$138,'ABP REC Calc'!$C$75:$C$138,'ABP REC Spend'!$D122,'ABP REC Calc'!$B$75:$B$138,'ABP REC Spend'!$E122)/20,
IF(AND(T122&gt;0,(U$4-$F122)=(1+$B122)),T122*(1-Inputs_ByYear!$D$4),
(IF(AND((U$4-$F122)&lt;(21+$B122),(U$4-$F122)&gt;(1+$B122)),T122*(1-Inputs_ByYear!$D$4),0))))</f>
        <v>10428387.486381216</v>
      </c>
      <c r="V122" s="246">
        <f>IF(V$4=$F122+$B122,SUMIFS('ABP REC Calc'!R$75:R$138,'ABP REC Calc'!$C$75:$C$138,'ABP REC Spend'!$D122,'ABP REC Calc'!$B$75:$B$138,'ABP REC Spend'!$E122)/20,
IF(AND(U122&gt;0,(V$4-$F122)=(1+$B122)),U122*(1-Inputs_ByYear!$D$4),
(IF(AND((V$4-$F122)&lt;(21+$B122),(V$4-$F122)&gt;(1+$B122)),U122*(1-Inputs_ByYear!$D$4),0))))</f>
        <v>10376245.548949311</v>
      </c>
      <c r="W122" s="246">
        <f>IF(W$4=$F122+$B122,SUMIFS('ABP REC Calc'!S$75:S$138,'ABP REC Calc'!$C$75:$C$138,'ABP REC Spend'!$D122,'ABP REC Calc'!$B$75:$B$138,'ABP REC Spend'!$E122)/20,
IF(AND(V122&gt;0,(W$4-$F122)=(1+$B122)),V122*(1-Inputs_ByYear!$D$4),
(IF(AND((W$4-$F122)&lt;(21+$B122),(W$4-$F122)&gt;(1+$B122)),V122*(1-Inputs_ByYear!$D$4),0))))</f>
        <v>10324364.321204564</v>
      </c>
      <c r="X122" s="246">
        <f>IF(X$4=$F122+$B122,SUMIFS('ABP REC Calc'!T$75:T$138,'ABP REC Calc'!$C$75:$C$138,'ABP REC Spend'!$D122,'ABP REC Calc'!$B$75:$B$138,'ABP REC Spend'!$E122)/20,
IF(AND(W122&gt;0,(X$4-$F122)=(1+$B122)),W122*(1-Inputs_ByYear!$D$4),
(IF(AND((X$4-$F122)&lt;(21+$B122),(X$4-$F122)&gt;(1+$B122)),W122*(1-Inputs_ByYear!$D$4),0))))</f>
        <v>10272742.49959854</v>
      </c>
      <c r="Y122" s="246">
        <f>IF(Y$4=$F122+$B122,SUMIFS('ABP REC Calc'!U$75:U$138,'ABP REC Calc'!$C$75:$C$138,'ABP REC Spend'!$D122,'ABP REC Calc'!$B$75:$B$138,'ABP REC Spend'!$E122)/20,
IF(AND(X122&gt;0,(Y$4-$F122)=(1+$B122)),X122*(1-Inputs_ByYear!$D$4),
(IF(AND((Y$4-$F122)&lt;(21+$B122),(Y$4-$F122)&gt;(1+$B122)),X122*(1-Inputs_ByYear!$D$4),0))))</f>
        <v>10221378.787100548</v>
      </c>
      <c r="Z122" s="246">
        <f>IF(Z$4=$F122+$B122,SUMIFS('ABP REC Calc'!V$75:V$138,'ABP REC Calc'!$C$75:$C$138,'ABP REC Spend'!$D122,'ABP REC Calc'!$B$75:$B$138,'ABP REC Spend'!$E122)/20,
IF(AND(Y122&gt;0,(Z$4-$F122)=(1+$B122)),Y122*(1-Inputs_ByYear!$D$4),
(IF(AND((Z$4-$F122)&lt;(21+$B122),(Z$4-$F122)&gt;(1+$B122)),Y122*(1-Inputs_ByYear!$D$4),0))))</f>
        <v>10170271.893165044</v>
      </c>
      <c r="AA122" s="246">
        <f>IF(AA$4=$F122+$B122,SUMIFS('ABP REC Calc'!W$75:W$138,'ABP REC Calc'!$C$75:$C$138,'ABP REC Spend'!$D122,'ABP REC Calc'!$B$75:$B$138,'ABP REC Spend'!$E122)/20,
IF(AND(Z122&gt;0,(AA$4-$F122)=(1+$B122)),Z122*(1-Inputs_ByYear!$D$4),
(IF(AND((AA$4-$F122)&lt;(21+$B122),(AA$4-$F122)&gt;(1+$B122)),Z122*(1-Inputs_ByYear!$D$4),0))))</f>
        <v>10119420.53369922</v>
      </c>
      <c r="AB122" s="246">
        <f>IF(AB$4=$F122+$B122,SUMIFS('ABP REC Calc'!X$75:X$138,'ABP REC Calc'!$C$75:$C$138,'ABP REC Spend'!$D122,'ABP REC Calc'!$B$75:$B$138,'ABP REC Spend'!$E122)/20,
IF(AND(AA122&gt;0,(AB$4-$F122)=(1+$B122)),AA122*(1-Inputs_ByYear!$D$4),
(IF(AND((AB$4-$F122)&lt;(21+$B122),(AB$4-$F122)&gt;(1+$B122)),AA122*(1-Inputs_ByYear!$D$4),0))))</f>
        <v>10068823.431030724</v>
      </c>
      <c r="AC122" s="246">
        <f>IF(AC$4=$F122+$B122,SUMIFS('ABP REC Calc'!Y$75:Y$138,'ABP REC Calc'!$C$75:$C$138,'ABP REC Spend'!$D122,'ABP REC Calc'!$B$75:$B$138,'ABP REC Spend'!$E122)/20,
IF(AND(AB122&gt;0,(AC$4-$F122)=(1+$B122)),AB122*(1-Inputs_ByYear!$D$4),
(IF(AND((AC$4-$F122)&lt;(21+$B122),(AC$4-$F122)&gt;(1+$B122)),AB122*(1-Inputs_ByYear!$D$4),0))))</f>
        <v>10018479.313875571</v>
      </c>
      <c r="AD122" s="246">
        <f>IF(AD$4=$F122+$B122,SUMIFS('ABP REC Calc'!Z$75:Z$138,'ABP REC Calc'!$C$75:$C$138,'ABP REC Spend'!$D122,'ABP REC Calc'!$B$75:$B$138,'ABP REC Spend'!$E122)/20,
IF(AND(AC122&gt;0,(AD$4-$F122)=(1+$B122)),AC122*(1-Inputs_ByYear!$D$4),
(IF(AND((AD$4-$F122)&lt;(21+$B122),(AD$4-$F122)&gt;(1+$B122)),AC122*(1-Inputs_ByYear!$D$4),0))))</f>
        <v>9968386.9173061922</v>
      </c>
      <c r="AE122" s="246">
        <f>IF(AE$4=$F122+$B122,SUMIFS('ABP REC Calc'!AA$75:AA$138,'ABP REC Calc'!$C$75:$C$138,'ABP REC Spend'!$D122,'ABP REC Calc'!$B$75:$B$138,'ABP REC Spend'!$E122)/20,
IF(AND(AD122&gt;0,(AE$4-$F122)=(1+$B122)),AD122*(1-Inputs_ByYear!$D$4),
(IF(AND((AE$4-$F122)&lt;(21+$B122),(AE$4-$F122)&gt;(1+$B122)),AD122*(1-Inputs_ByYear!$D$4),0))))</f>
        <v>9918544.9827196617</v>
      </c>
      <c r="AF122" s="246">
        <f>IF(AF$4=$F122+$B122,SUMIFS('ABP REC Calc'!AB$75:AB$138,'ABP REC Calc'!$C$75:$C$138,'ABP REC Spend'!$D122,'ABP REC Calc'!$B$75:$B$138,'ABP REC Spend'!$E122)/20,
IF(AND(AE122&gt;0,(AF$4-$F122)=(1+$B122)),AE122*(1-Inputs_ByYear!$D$4),
(IF(AND((AF$4-$F122)&lt;(21+$B122),(AF$4-$F122)&gt;(1+$B122)),AE122*(1-Inputs_ByYear!$D$4),0))))</f>
        <v>9868952.2578060627</v>
      </c>
      <c r="AG122" s="246">
        <f>IF(AG$4=$F122+$B122,SUMIFS('ABP REC Calc'!AC$75:AC$138,'ABP REC Calc'!$C$75:$C$138,'ABP REC Spend'!$D122,'ABP REC Calc'!$B$75:$B$138,'ABP REC Spend'!$E122)/20,
IF(AND(AF122&gt;0,(AG$4-$F122)=(1+$B122)),AF122*(1-Inputs_ByYear!$D$4),
(IF(AND((AG$4-$F122)&lt;(21+$B122),(AG$4-$F122)&gt;(1+$B122)),AF122*(1-Inputs_ByYear!$D$4),0))))</f>
        <v>9819607.4965170324</v>
      </c>
    </row>
    <row r="123" spans="2:33" ht="14.45" customHeight="1">
      <c r="B123" s="64">
        <v>2</v>
      </c>
      <c r="C123" s="64" t="s">
        <v>229</v>
      </c>
      <c r="D123" s="234" t="s">
        <v>208</v>
      </c>
      <c r="E123" s="231" t="s">
        <v>231</v>
      </c>
      <c r="F123" s="231">
        <f t="shared" si="6"/>
        <v>2029</v>
      </c>
      <c r="G123" s="231"/>
      <c r="H123" s="239" t="s">
        <v>27</v>
      </c>
      <c r="I123" s="247">
        <v>0</v>
      </c>
      <c r="J123" s="247">
        <v>0</v>
      </c>
      <c r="K123" s="246">
        <f>IF(K$4=$F123+$B123,SUMIFS('ABP REC Calc'!G$75:G$138,'ABP REC Calc'!$C$75:$C$138,'ABP REC Spend'!$D123,'ABP REC Calc'!$B$75:$B$138,'ABP REC Spend'!$E123)/20,
IF(AND(J123&gt;0,(K$4-$F123)=(1+$B123)),J123*(1-Inputs_ByYear!$D$4),
(IF(AND((K$4-$F123)&lt;(21+$B123),(K$4-$F123)&gt;(1+$B123)),J123*(1-Inputs_ByYear!$D$4),0))))</f>
        <v>0</v>
      </c>
      <c r="L123" s="246">
        <f>IF(L$4=$F123+$B123,SUMIFS('ABP REC Calc'!H$75:H$138,'ABP REC Calc'!$C$75:$C$138,'ABP REC Spend'!$D123,'ABP REC Calc'!$B$75:$B$138,'ABP REC Spend'!$E123)/20,
IF(AND(K123&gt;0,(L$4-$F123)=(1+$B123)),K123*(1-Inputs_ByYear!$D$4),
(IF(AND((L$4-$F123)&lt;(21+$B123),(L$4-$F123)&gt;(1+$B123)),K123*(1-Inputs_ByYear!$D$4),0))))</f>
        <v>0</v>
      </c>
      <c r="M123" s="246">
        <f>IF(M$4=$F123+$B123,SUMIFS('ABP REC Calc'!I$75:I$138,'ABP REC Calc'!$C$75:$C$138,'ABP REC Spend'!$D123,'ABP REC Calc'!$B$75:$B$138,'ABP REC Spend'!$E123)/20,
IF(AND(L123&gt;0,(M$4-$F123)=(1+$B123)),L123*(1-Inputs_ByYear!$D$4),
(IF(AND((M$4-$F123)&lt;(21+$B123),(M$4-$F123)&gt;(1+$B123)),L123*(1-Inputs_ByYear!$D$4),0))))</f>
        <v>0</v>
      </c>
      <c r="N123" s="246">
        <f>IF(N$4=$F123+$B123,SUMIFS('ABP REC Calc'!J$75:J$138,'ABP REC Calc'!$C$75:$C$138,'ABP REC Spend'!$D123,'ABP REC Calc'!$B$75:$B$138,'ABP REC Spend'!$E123)/20,
IF(AND(M123&gt;0,(N$4-$F123)=(1+$B123)),M123*(1-Inputs_ByYear!$D$4),
(IF(AND((N$4-$F123)&lt;(21+$B123),(N$4-$F123)&gt;(1+$B123)),M123*(1-Inputs_ByYear!$D$4),0))))</f>
        <v>0</v>
      </c>
      <c r="O123" s="246">
        <f>IF(O$4=$F123+$B123,SUMIFS('ABP REC Calc'!K$75:K$138,'ABP REC Calc'!$C$75:$C$138,'ABP REC Spend'!$D123,'ABP REC Calc'!$B$75:$B$138,'ABP REC Spend'!$E123)/20,
IF(AND(N123&gt;0,(O$4-$F123)=(1+$B123)),N123*(1-Inputs_ByYear!$D$4),
(IF(AND((O$4-$F123)&lt;(21+$B123),(O$4-$F123)&gt;(1+$B123)),N123*(1-Inputs_ByYear!$D$4),0))))</f>
        <v>0</v>
      </c>
      <c r="P123" s="246">
        <f>IF(P$4=$F123+$B123,SUMIFS('ABP REC Calc'!L$75:L$138,'ABP REC Calc'!$C$75:$C$138,'ABP REC Spend'!$D123,'ABP REC Calc'!$B$75:$B$138,'ABP REC Spend'!$E123)/20,
IF(AND(O123&gt;0,(P$4-$F123)=(1+$B123)),O123*(1-Inputs_ByYear!$D$4),
(IF(AND((P$4-$F123)&lt;(21+$B123),(P$4-$F123)&gt;(1+$B123)),O123*(1-Inputs_ByYear!$D$4),0))))</f>
        <v>10316916.328933639</v>
      </c>
      <c r="Q123" s="246">
        <f>IF(Q$4=$F123+$B123,SUMIFS('ABP REC Calc'!M$75:M$138,'ABP REC Calc'!$C$75:$C$138,'ABP REC Spend'!$D123,'ABP REC Calc'!$B$75:$B$138,'ABP REC Spend'!$E123)/20,
IF(AND(P123&gt;0,(Q$4-$F123)=(1+$B123)),P123*(1-Inputs_ByYear!$D$4),
(IF(AND((Q$4-$F123)&lt;(21+$B123),(Q$4-$F123)&gt;(1+$B123)),P123*(1-Inputs_ByYear!$D$4),0))))</f>
        <v>10265331.747288972</v>
      </c>
      <c r="R123" s="246">
        <f>IF(R$4=$F123+$B123,SUMIFS('ABP REC Calc'!N$75:N$138,'ABP REC Calc'!$C$75:$C$138,'ABP REC Spend'!$D123,'ABP REC Calc'!$B$75:$B$138,'ABP REC Spend'!$E123)/20,
IF(AND(Q123&gt;0,(R$4-$F123)=(1+$B123)),Q123*(1-Inputs_ByYear!$D$4),
(IF(AND((R$4-$F123)&lt;(21+$B123),(R$4-$F123)&gt;(1+$B123)),Q123*(1-Inputs_ByYear!$D$4),0))))</f>
        <v>10214005.088552527</v>
      </c>
      <c r="S123" s="246">
        <f>IF(S$4=$F123+$B123,SUMIFS('ABP REC Calc'!O$75:O$138,'ABP REC Calc'!$C$75:$C$138,'ABP REC Spend'!$D123,'ABP REC Calc'!$B$75:$B$138,'ABP REC Spend'!$E123)/20,
IF(AND(R123&gt;0,(S$4-$F123)=(1+$B123)),R123*(1-Inputs_ByYear!$D$4),
(IF(AND((S$4-$F123)&lt;(21+$B123),(S$4-$F123)&gt;(1+$B123)),R123*(1-Inputs_ByYear!$D$4),0))))</f>
        <v>10162935.063109765</v>
      </c>
      <c r="T123" s="246">
        <f>IF(T$4=$F123+$B123,SUMIFS('ABP REC Calc'!P$75:P$138,'ABP REC Calc'!$C$75:$C$138,'ABP REC Spend'!$D123,'ABP REC Calc'!$B$75:$B$138,'ABP REC Spend'!$E123)/20,
IF(AND(S123&gt;0,(T$4-$F123)=(1+$B123)),S123*(1-Inputs_ByYear!$D$4),
(IF(AND((T$4-$F123)&lt;(21+$B123),(T$4-$F123)&gt;(1+$B123)),S123*(1-Inputs_ByYear!$D$4),0))))</f>
        <v>10112120.387794215</v>
      </c>
      <c r="U123" s="246">
        <f>IF(U$4=$F123+$B123,SUMIFS('ABP REC Calc'!Q$75:Q$138,'ABP REC Calc'!$C$75:$C$138,'ABP REC Spend'!$D123,'ABP REC Calc'!$B$75:$B$138,'ABP REC Spend'!$E123)/20,
IF(AND(T123&gt;0,(U$4-$F123)=(1+$B123)),T123*(1-Inputs_ByYear!$D$4),
(IF(AND((U$4-$F123)&lt;(21+$B123),(U$4-$F123)&gt;(1+$B123)),T123*(1-Inputs_ByYear!$D$4),0))))</f>
        <v>10061559.785855245</v>
      </c>
      <c r="V123" s="246">
        <f>IF(V$4=$F123+$B123,SUMIFS('ABP REC Calc'!R$75:R$138,'ABP REC Calc'!$C$75:$C$138,'ABP REC Spend'!$D123,'ABP REC Calc'!$B$75:$B$138,'ABP REC Spend'!$E123)/20,
IF(AND(U123&gt;0,(V$4-$F123)=(1+$B123)),U123*(1-Inputs_ByYear!$D$4),
(IF(AND((V$4-$F123)&lt;(21+$B123),(V$4-$F123)&gt;(1+$B123)),U123*(1-Inputs_ByYear!$D$4),0))))</f>
        <v>10011251.986925969</v>
      </c>
      <c r="W123" s="246">
        <f>IF(W$4=$F123+$B123,SUMIFS('ABP REC Calc'!S$75:S$138,'ABP REC Calc'!$C$75:$C$138,'ABP REC Spend'!$D123,'ABP REC Calc'!$B$75:$B$138,'ABP REC Spend'!$E123)/20,
IF(AND(V123&gt;0,(W$4-$F123)=(1+$B123)),V123*(1-Inputs_ByYear!$D$4),
(IF(AND((W$4-$F123)&lt;(21+$B123),(W$4-$F123)&gt;(1+$B123)),V123*(1-Inputs_ByYear!$D$4),0))))</f>
        <v>9961195.7269913387</v>
      </c>
      <c r="X123" s="246">
        <f>IF(X$4=$F123+$B123,SUMIFS('ABP REC Calc'!T$75:T$138,'ABP REC Calc'!$C$75:$C$138,'ABP REC Spend'!$D123,'ABP REC Calc'!$B$75:$B$138,'ABP REC Spend'!$E123)/20,
IF(AND(W123&gt;0,(X$4-$F123)=(1+$B123)),W123*(1-Inputs_ByYear!$D$4),
(IF(AND((X$4-$F123)&lt;(21+$B123),(X$4-$F123)&gt;(1+$B123)),W123*(1-Inputs_ByYear!$D$4),0))))</f>
        <v>9911389.7483563814</v>
      </c>
      <c r="Y123" s="246">
        <f>IF(Y$4=$F123+$B123,SUMIFS('ABP REC Calc'!U$75:U$138,'ABP REC Calc'!$C$75:$C$138,'ABP REC Spend'!$D123,'ABP REC Calc'!$B$75:$B$138,'ABP REC Spend'!$E123)/20,
IF(AND(X123&gt;0,(Y$4-$F123)=(1+$B123)),X123*(1-Inputs_ByYear!$D$4),
(IF(AND((Y$4-$F123)&lt;(21+$B123),(Y$4-$F123)&gt;(1+$B123)),X123*(1-Inputs_ByYear!$D$4),0))))</f>
        <v>9861832.799614599</v>
      </c>
      <c r="Z123" s="246">
        <f>IF(Z$4=$F123+$B123,SUMIFS('ABP REC Calc'!V$75:V$138,'ABP REC Calc'!$C$75:$C$138,'ABP REC Spend'!$D123,'ABP REC Calc'!$B$75:$B$138,'ABP REC Spend'!$E123)/20,
IF(AND(Y123&gt;0,(Z$4-$F123)=(1+$B123)),Y123*(1-Inputs_ByYear!$D$4),
(IF(AND((Z$4-$F123)&lt;(21+$B123),(Z$4-$F123)&gt;(1+$B123)),Y123*(1-Inputs_ByYear!$D$4),0))))</f>
        <v>9812523.635616526</v>
      </c>
      <c r="AA123" s="246">
        <f>IF(AA$4=$F123+$B123,SUMIFS('ABP REC Calc'!W$75:W$138,'ABP REC Calc'!$C$75:$C$138,'ABP REC Spend'!$D123,'ABP REC Calc'!$B$75:$B$138,'ABP REC Spend'!$E123)/20,
IF(AND(Z123&gt;0,(AA$4-$F123)=(1+$B123)),Z123*(1-Inputs_ByYear!$D$4),
(IF(AND((AA$4-$F123)&lt;(21+$B123),(AA$4-$F123)&gt;(1+$B123)),Z123*(1-Inputs_ByYear!$D$4),0))))</f>
        <v>9763461.0174384434</v>
      </c>
      <c r="AB123" s="246">
        <f>IF(AB$4=$F123+$B123,SUMIFS('ABP REC Calc'!X$75:X$138,'ABP REC Calc'!$C$75:$C$138,'ABP REC Spend'!$D123,'ABP REC Calc'!$B$75:$B$138,'ABP REC Spend'!$E123)/20,
IF(AND(AA123&gt;0,(AB$4-$F123)=(1+$B123)),AA123*(1-Inputs_ByYear!$D$4),
(IF(AND((AB$4-$F123)&lt;(21+$B123),(AB$4-$F123)&gt;(1+$B123)),AA123*(1-Inputs_ByYear!$D$4),0))))</f>
        <v>9714643.7123512514</v>
      </c>
      <c r="AC123" s="246">
        <f>IF(AC$4=$F123+$B123,SUMIFS('ABP REC Calc'!Y$75:Y$138,'ABP REC Calc'!$C$75:$C$138,'ABP REC Spend'!$D123,'ABP REC Calc'!$B$75:$B$138,'ABP REC Spend'!$E123)/20,
IF(AND(AB123&gt;0,(AC$4-$F123)=(1+$B123)),AB123*(1-Inputs_ByYear!$D$4),
(IF(AND((AC$4-$F123)&lt;(21+$B123),(AC$4-$F123)&gt;(1+$B123)),AB123*(1-Inputs_ByYear!$D$4),0))))</f>
        <v>9666070.4937894959</v>
      </c>
      <c r="AD123" s="246">
        <f>IF(AD$4=$F123+$B123,SUMIFS('ABP REC Calc'!Z$75:Z$138,'ABP REC Calc'!$C$75:$C$138,'ABP REC Spend'!$D123,'ABP REC Calc'!$B$75:$B$138,'ABP REC Spend'!$E123)/20,
IF(AND(AC123&gt;0,(AD$4-$F123)=(1+$B123)),AC123*(1-Inputs_ByYear!$D$4),
(IF(AND((AD$4-$F123)&lt;(21+$B123),(AD$4-$F123)&gt;(1+$B123)),AC123*(1-Inputs_ByYear!$D$4),0))))</f>
        <v>9617740.141320549</v>
      </c>
      <c r="AE123" s="246">
        <f>IF(AE$4=$F123+$B123,SUMIFS('ABP REC Calc'!AA$75:AA$138,'ABP REC Calc'!$C$75:$C$138,'ABP REC Spend'!$D123,'ABP REC Calc'!$B$75:$B$138,'ABP REC Spend'!$E123)/20,
IF(AND(AD123&gt;0,(AE$4-$F123)=(1+$B123)),AD123*(1-Inputs_ByYear!$D$4),
(IF(AND((AE$4-$F123)&lt;(21+$B123),(AE$4-$F123)&gt;(1+$B123)),AD123*(1-Inputs_ByYear!$D$4),0))))</f>
        <v>9569651.4406139459</v>
      </c>
      <c r="AF123" s="246">
        <f>IF(AF$4=$F123+$B123,SUMIFS('ABP REC Calc'!AB$75:AB$138,'ABP REC Calc'!$C$75:$C$138,'ABP REC Spend'!$D123,'ABP REC Calc'!$B$75:$B$138,'ABP REC Spend'!$E123)/20,
IF(AND(AE123&gt;0,(AF$4-$F123)=(1+$B123)),AE123*(1-Inputs_ByYear!$D$4),
(IF(AND((AF$4-$F123)&lt;(21+$B123),(AF$4-$F123)&gt;(1+$B123)),AE123*(1-Inputs_ByYear!$D$4),0))))</f>
        <v>9521803.1834108755</v>
      </c>
      <c r="AG123" s="246">
        <f>IF(AG$4=$F123+$B123,SUMIFS('ABP REC Calc'!AC$75:AC$138,'ABP REC Calc'!$C$75:$C$138,'ABP REC Spend'!$D123,'ABP REC Calc'!$B$75:$B$138,'ABP REC Spend'!$E123)/20,
IF(AND(AF123&gt;0,(AG$4-$F123)=(1+$B123)),AF123*(1-Inputs_ByYear!$D$4),
(IF(AND((AG$4-$F123)&lt;(21+$B123),(AG$4-$F123)&gt;(1+$B123)),AF123*(1-Inputs_ByYear!$D$4),0))))</f>
        <v>9474194.1674938202</v>
      </c>
    </row>
    <row r="124" spans="2:33" ht="14.45" customHeight="1">
      <c r="B124" s="64">
        <v>2</v>
      </c>
      <c r="C124" s="64" t="s">
        <v>229</v>
      </c>
      <c r="D124" s="234" t="s">
        <v>208</v>
      </c>
      <c r="E124" s="231" t="s">
        <v>231</v>
      </c>
      <c r="F124" s="231">
        <f t="shared" si="6"/>
        <v>2030</v>
      </c>
      <c r="G124" s="231"/>
      <c r="H124" s="239" t="s">
        <v>28</v>
      </c>
      <c r="I124" s="247">
        <v>0</v>
      </c>
      <c r="J124" s="247">
        <v>0</v>
      </c>
      <c r="K124" s="246">
        <f>IF(K$4=$F124+$B124,SUMIFS('ABP REC Calc'!G$75:G$138,'ABP REC Calc'!$C$75:$C$138,'ABP REC Spend'!$D124,'ABP REC Calc'!$B$75:$B$138,'ABP REC Spend'!$E124)/20,
IF(AND(J124&gt;0,(K$4-$F124)=(1+$B124)),J124*(1-Inputs_ByYear!$D$4),
(IF(AND((K$4-$F124)&lt;(21+$B124),(K$4-$F124)&gt;(1+$B124)),J124*(1-Inputs_ByYear!$D$4),0))))</f>
        <v>0</v>
      </c>
      <c r="L124" s="246">
        <f>IF(L$4=$F124+$B124,SUMIFS('ABP REC Calc'!H$75:H$138,'ABP REC Calc'!$C$75:$C$138,'ABP REC Spend'!$D124,'ABP REC Calc'!$B$75:$B$138,'ABP REC Spend'!$E124)/20,
IF(AND(K124&gt;0,(L$4-$F124)=(1+$B124)),K124*(1-Inputs_ByYear!$D$4),
(IF(AND((L$4-$F124)&lt;(21+$B124),(L$4-$F124)&gt;(1+$B124)),K124*(1-Inputs_ByYear!$D$4),0))))</f>
        <v>0</v>
      </c>
      <c r="M124" s="246">
        <f>IF(M$4=$F124+$B124,SUMIFS('ABP REC Calc'!I$75:I$138,'ABP REC Calc'!$C$75:$C$138,'ABP REC Spend'!$D124,'ABP REC Calc'!$B$75:$B$138,'ABP REC Spend'!$E124)/20,
IF(AND(L124&gt;0,(M$4-$F124)=(1+$B124)),L124*(1-Inputs_ByYear!$D$4),
(IF(AND((M$4-$F124)&lt;(21+$B124),(M$4-$F124)&gt;(1+$B124)),L124*(1-Inputs_ByYear!$D$4),0))))</f>
        <v>0</v>
      </c>
      <c r="N124" s="246">
        <f>IF(N$4=$F124+$B124,SUMIFS('ABP REC Calc'!J$75:J$138,'ABP REC Calc'!$C$75:$C$138,'ABP REC Spend'!$D124,'ABP REC Calc'!$B$75:$B$138,'ABP REC Spend'!$E124)/20,
IF(AND(M124&gt;0,(N$4-$F124)=(1+$B124)),M124*(1-Inputs_ByYear!$D$4),
(IF(AND((N$4-$F124)&lt;(21+$B124),(N$4-$F124)&gt;(1+$B124)),M124*(1-Inputs_ByYear!$D$4),0))))</f>
        <v>0</v>
      </c>
      <c r="O124" s="246">
        <f>IF(O$4=$F124+$B124,SUMIFS('ABP REC Calc'!K$75:K$138,'ABP REC Calc'!$C$75:$C$138,'ABP REC Spend'!$D124,'ABP REC Calc'!$B$75:$B$138,'ABP REC Spend'!$E124)/20,
IF(AND(N124&gt;0,(O$4-$F124)=(1+$B124)),N124*(1-Inputs_ByYear!$D$4),
(IF(AND((O$4-$F124)&lt;(21+$B124),(O$4-$F124)&gt;(1+$B124)),N124*(1-Inputs_ByYear!$D$4),0))))</f>
        <v>0</v>
      </c>
      <c r="P124" s="246">
        <f>IF(P$4=$F124+$B124,SUMIFS('ABP REC Calc'!L$75:L$138,'ABP REC Calc'!$C$75:$C$138,'ABP REC Spend'!$D124,'ABP REC Calc'!$B$75:$B$138,'ABP REC Spend'!$E124)/20,
IF(AND(O124&gt;0,(P$4-$F124)=(1+$B124)),O124*(1-Inputs_ByYear!$D$4),
(IF(AND((P$4-$F124)&lt;(21+$B124),(P$4-$F124)&gt;(1+$B124)),O124*(1-Inputs_ByYear!$D$4),0))))</f>
        <v>0</v>
      </c>
      <c r="Q124" s="246">
        <f>IF(Q$4=$F124+$B124,SUMIFS('ABP REC Calc'!M$75:M$138,'ABP REC Calc'!$C$75:$C$138,'ABP REC Spend'!$D124,'ABP REC Calc'!$B$75:$B$138,'ABP REC Spend'!$E124)/20,
IF(AND(P124&gt;0,(Q$4-$F124)=(1+$B124)),P124*(1-Inputs_ByYear!$D$4),
(IF(AND((Q$4-$F124)&lt;(21+$B124),(Q$4-$F124)&gt;(1+$B124)),P124*(1-Inputs_ByYear!$D$4),0))))</f>
        <v>9904239.6757762954</v>
      </c>
      <c r="R124" s="246">
        <f>IF(R$4=$F124+$B124,SUMIFS('ABP REC Calc'!N$75:N$138,'ABP REC Calc'!$C$75:$C$138,'ABP REC Spend'!$D124,'ABP REC Calc'!$B$75:$B$138,'ABP REC Spend'!$E124)/20,
IF(AND(Q124&gt;0,(R$4-$F124)=(1+$B124)),Q124*(1-Inputs_ByYear!$D$4),
(IF(AND((R$4-$F124)&lt;(21+$B124),(R$4-$F124)&gt;(1+$B124)),Q124*(1-Inputs_ByYear!$D$4),0))))</f>
        <v>9854718.4773974139</v>
      </c>
      <c r="S124" s="246">
        <f>IF(S$4=$F124+$B124,SUMIFS('ABP REC Calc'!O$75:O$138,'ABP REC Calc'!$C$75:$C$138,'ABP REC Spend'!$D124,'ABP REC Calc'!$B$75:$B$138,'ABP REC Spend'!$E124)/20,
IF(AND(R124&gt;0,(S$4-$F124)=(1+$B124)),R124*(1-Inputs_ByYear!$D$4),
(IF(AND((S$4-$F124)&lt;(21+$B124),(S$4-$F124)&gt;(1+$B124)),R124*(1-Inputs_ByYear!$D$4),0))))</f>
        <v>9805444.8850104269</v>
      </c>
      <c r="T124" s="246">
        <f>IF(T$4=$F124+$B124,SUMIFS('ABP REC Calc'!P$75:P$138,'ABP REC Calc'!$C$75:$C$138,'ABP REC Spend'!$D124,'ABP REC Calc'!$B$75:$B$138,'ABP REC Spend'!$E124)/20,
IF(AND(S124&gt;0,(T$4-$F124)=(1+$B124)),S124*(1-Inputs_ByYear!$D$4),
(IF(AND((T$4-$F124)&lt;(21+$B124),(T$4-$F124)&gt;(1+$B124)),S124*(1-Inputs_ByYear!$D$4),0))))</f>
        <v>9756417.6605853755</v>
      </c>
      <c r="U124" s="246">
        <f>IF(U$4=$F124+$B124,SUMIFS('ABP REC Calc'!Q$75:Q$138,'ABP REC Calc'!$C$75:$C$138,'ABP REC Spend'!$D124,'ABP REC Calc'!$B$75:$B$138,'ABP REC Spend'!$E124)/20,
IF(AND(T124&gt;0,(U$4-$F124)=(1+$B124)),T124*(1-Inputs_ByYear!$D$4),
(IF(AND((U$4-$F124)&lt;(21+$B124),(U$4-$F124)&gt;(1+$B124)),T124*(1-Inputs_ByYear!$D$4),0))))</f>
        <v>9707635.5722824484</v>
      </c>
      <c r="V124" s="246">
        <f>IF(V$4=$F124+$B124,SUMIFS('ABP REC Calc'!R$75:R$138,'ABP REC Calc'!$C$75:$C$138,'ABP REC Spend'!$D124,'ABP REC Calc'!$B$75:$B$138,'ABP REC Spend'!$E124)/20,
IF(AND(U124&gt;0,(V$4-$F124)=(1+$B124)),U124*(1-Inputs_ByYear!$D$4),
(IF(AND((V$4-$F124)&lt;(21+$B124),(V$4-$F124)&gt;(1+$B124)),U124*(1-Inputs_ByYear!$D$4),0))))</f>
        <v>9659097.3944210354</v>
      </c>
      <c r="W124" s="246">
        <f>IF(W$4=$F124+$B124,SUMIFS('ABP REC Calc'!S$75:S$138,'ABP REC Calc'!$C$75:$C$138,'ABP REC Spend'!$D124,'ABP REC Calc'!$B$75:$B$138,'ABP REC Spend'!$E124)/20,
IF(AND(V124&gt;0,(W$4-$F124)=(1+$B124)),V124*(1-Inputs_ByYear!$D$4),
(IF(AND((W$4-$F124)&lt;(21+$B124),(W$4-$F124)&gt;(1+$B124)),V124*(1-Inputs_ByYear!$D$4),0))))</f>
        <v>9610801.9074489307</v>
      </c>
      <c r="X124" s="246">
        <f>IF(X$4=$F124+$B124,SUMIFS('ABP REC Calc'!T$75:T$138,'ABP REC Calc'!$C$75:$C$138,'ABP REC Spend'!$D124,'ABP REC Calc'!$B$75:$B$138,'ABP REC Spend'!$E124)/20,
IF(AND(W124&gt;0,(X$4-$F124)=(1+$B124)),W124*(1-Inputs_ByYear!$D$4),
(IF(AND((X$4-$F124)&lt;(21+$B124),(X$4-$F124)&gt;(1+$B124)),W124*(1-Inputs_ByYear!$D$4),0))))</f>
        <v>9562747.8979116865</v>
      </c>
      <c r="Y124" s="246">
        <f>IF(Y$4=$F124+$B124,SUMIFS('ABP REC Calc'!U$75:U$138,'ABP REC Calc'!$C$75:$C$138,'ABP REC Spend'!$D124,'ABP REC Calc'!$B$75:$B$138,'ABP REC Spend'!$E124)/20,
IF(AND(X124&gt;0,(Y$4-$F124)=(1+$B124)),X124*(1-Inputs_ByYear!$D$4),
(IF(AND((Y$4-$F124)&lt;(21+$B124),(Y$4-$F124)&gt;(1+$B124)),X124*(1-Inputs_ByYear!$D$4),0))))</f>
        <v>9514934.1584221274</v>
      </c>
      <c r="Z124" s="246">
        <f>IF(Z$4=$F124+$B124,SUMIFS('ABP REC Calc'!V$75:V$138,'ABP REC Calc'!$C$75:$C$138,'ABP REC Spend'!$D124,'ABP REC Calc'!$B$75:$B$138,'ABP REC Spend'!$E124)/20,
IF(AND(Y124&gt;0,(Z$4-$F124)=(1+$B124)),Y124*(1-Inputs_ByYear!$D$4),
(IF(AND((Z$4-$F124)&lt;(21+$B124),(Z$4-$F124)&gt;(1+$B124)),Y124*(1-Inputs_ByYear!$D$4),0))))</f>
        <v>9467359.4876300171</v>
      </c>
      <c r="AA124" s="246">
        <f>IF(AA$4=$F124+$B124,SUMIFS('ABP REC Calc'!W$75:W$138,'ABP REC Calc'!$C$75:$C$138,'ABP REC Spend'!$D124,'ABP REC Calc'!$B$75:$B$138,'ABP REC Spend'!$E124)/20,
IF(AND(Z124&gt;0,(AA$4-$F124)=(1+$B124)),Z124*(1-Inputs_ByYear!$D$4),
(IF(AND((AA$4-$F124)&lt;(21+$B124),(AA$4-$F124)&gt;(1+$B124)),Z124*(1-Inputs_ByYear!$D$4),0))))</f>
        <v>9420022.6901918668</v>
      </c>
      <c r="AB124" s="246">
        <f>IF(AB$4=$F124+$B124,SUMIFS('ABP REC Calc'!X$75:X$138,'ABP REC Calc'!$C$75:$C$138,'ABP REC Spend'!$D124,'ABP REC Calc'!$B$75:$B$138,'ABP REC Spend'!$E124)/20,
IF(AND(AA124&gt;0,(AB$4-$F124)=(1+$B124)),AA124*(1-Inputs_ByYear!$D$4),
(IF(AND((AB$4-$F124)&lt;(21+$B124),(AB$4-$F124)&gt;(1+$B124)),AA124*(1-Inputs_ByYear!$D$4),0))))</f>
        <v>9372922.5767409075</v>
      </c>
      <c r="AC124" s="246">
        <f>IF(AC$4=$F124+$B124,SUMIFS('ABP REC Calc'!Y$75:Y$138,'ABP REC Calc'!$C$75:$C$138,'ABP REC Spend'!$D124,'ABP REC Calc'!$B$75:$B$138,'ABP REC Spend'!$E124)/20,
IF(AND(AB124&gt;0,(AC$4-$F124)=(1+$B124)),AB124*(1-Inputs_ByYear!$D$4),
(IF(AND((AC$4-$F124)&lt;(21+$B124),(AC$4-$F124)&gt;(1+$B124)),AB124*(1-Inputs_ByYear!$D$4),0))))</f>
        <v>9326057.9638572037</v>
      </c>
      <c r="AD124" s="246">
        <f>IF(AD$4=$F124+$B124,SUMIFS('ABP REC Calc'!Z$75:Z$138,'ABP REC Calc'!$C$75:$C$138,'ABP REC Spend'!$D124,'ABP REC Calc'!$B$75:$B$138,'ABP REC Spend'!$E124)/20,
IF(AND(AC124&gt;0,(AD$4-$F124)=(1+$B124)),AC124*(1-Inputs_ByYear!$D$4),
(IF(AND((AD$4-$F124)&lt;(21+$B124),(AD$4-$F124)&gt;(1+$B124)),AC124*(1-Inputs_ByYear!$D$4),0))))</f>
        <v>9279427.6740379184</v>
      </c>
      <c r="AE124" s="246">
        <f>IF(AE$4=$F124+$B124,SUMIFS('ABP REC Calc'!AA$75:AA$138,'ABP REC Calc'!$C$75:$C$138,'ABP REC Spend'!$D124,'ABP REC Calc'!$B$75:$B$138,'ABP REC Spend'!$E124)/20,
IF(AND(AD124&gt;0,(AE$4-$F124)=(1+$B124)),AD124*(1-Inputs_ByYear!$D$4),
(IF(AND((AE$4-$F124)&lt;(21+$B124),(AE$4-$F124)&gt;(1+$B124)),AD124*(1-Inputs_ByYear!$D$4),0))))</f>
        <v>9233030.5356677286</v>
      </c>
      <c r="AF124" s="246">
        <f>IF(AF$4=$F124+$B124,SUMIFS('ABP REC Calc'!AB$75:AB$138,'ABP REC Calc'!$C$75:$C$138,'ABP REC Spend'!$D124,'ABP REC Calc'!$B$75:$B$138,'ABP REC Spend'!$E124)/20,
IF(AND(AE124&gt;0,(AF$4-$F124)=(1+$B124)),AE124*(1-Inputs_ByYear!$D$4),
(IF(AND((AF$4-$F124)&lt;(21+$B124),(AF$4-$F124)&gt;(1+$B124)),AE124*(1-Inputs_ByYear!$D$4),0))))</f>
        <v>9186865.3829893898</v>
      </c>
      <c r="AG124" s="246">
        <f>IF(AG$4=$F124+$B124,SUMIFS('ABP REC Calc'!AC$75:AC$138,'ABP REC Calc'!$C$75:$C$138,'ABP REC Spend'!$D124,'ABP REC Calc'!$B$75:$B$138,'ABP REC Spend'!$E124)/20,
IF(AND(AF124&gt;0,(AG$4-$F124)=(1+$B124)),AF124*(1-Inputs_ByYear!$D$4),
(IF(AND((AG$4-$F124)&lt;(21+$B124),(AG$4-$F124)&gt;(1+$B124)),AF124*(1-Inputs_ByYear!$D$4),0))))</f>
        <v>9140931.0560744423</v>
      </c>
    </row>
    <row r="125" spans="2:33" ht="14.45" customHeight="1">
      <c r="B125" s="64">
        <v>2</v>
      </c>
      <c r="C125" s="64" t="s">
        <v>229</v>
      </c>
      <c r="D125" s="234" t="s">
        <v>208</v>
      </c>
      <c r="E125" s="231" t="s">
        <v>231</v>
      </c>
      <c r="F125" s="231">
        <f t="shared" si="6"/>
        <v>2031</v>
      </c>
      <c r="G125" s="231"/>
      <c r="H125" s="239" t="s">
        <v>29</v>
      </c>
      <c r="I125" s="247">
        <v>0</v>
      </c>
      <c r="J125" s="247">
        <v>0</v>
      </c>
      <c r="K125" s="246">
        <f>IF(K$4=$F125+$B125,SUMIFS('ABP REC Calc'!G$75:G$138,'ABP REC Calc'!$C$75:$C$138,'ABP REC Spend'!$D125,'ABP REC Calc'!$B$75:$B$138,'ABP REC Spend'!$E125)/20,
IF(AND(J125&gt;0,(K$4-$F125)=(1+$B125)),J125*(1-Inputs_ByYear!$D$4),
(IF(AND((K$4-$F125)&lt;(21+$B125),(K$4-$F125)&gt;(1+$B125)),J125*(1-Inputs_ByYear!$D$4),0))))</f>
        <v>0</v>
      </c>
      <c r="L125" s="246">
        <f>IF(L$4=$F125+$B125,SUMIFS('ABP REC Calc'!H$75:H$138,'ABP REC Calc'!$C$75:$C$138,'ABP REC Spend'!$D125,'ABP REC Calc'!$B$75:$B$138,'ABP REC Spend'!$E125)/20,
IF(AND(K125&gt;0,(L$4-$F125)=(1+$B125)),K125*(1-Inputs_ByYear!$D$4),
(IF(AND((L$4-$F125)&lt;(21+$B125),(L$4-$F125)&gt;(1+$B125)),K125*(1-Inputs_ByYear!$D$4),0))))</f>
        <v>0</v>
      </c>
      <c r="M125" s="246">
        <f>IF(M$4=$F125+$B125,SUMIFS('ABP REC Calc'!I$75:I$138,'ABP REC Calc'!$C$75:$C$138,'ABP REC Spend'!$D125,'ABP REC Calc'!$B$75:$B$138,'ABP REC Spend'!$E125)/20,
IF(AND(L125&gt;0,(M$4-$F125)=(1+$B125)),L125*(1-Inputs_ByYear!$D$4),
(IF(AND((M$4-$F125)&lt;(21+$B125),(M$4-$F125)&gt;(1+$B125)),L125*(1-Inputs_ByYear!$D$4),0))))</f>
        <v>0</v>
      </c>
      <c r="N125" s="246">
        <f>IF(N$4=$F125+$B125,SUMIFS('ABP REC Calc'!J$75:J$138,'ABP REC Calc'!$C$75:$C$138,'ABP REC Spend'!$D125,'ABP REC Calc'!$B$75:$B$138,'ABP REC Spend'!$E125)/20,
IF(AND(M125&gt;0,(N$4-$F125)=(1+$B125)),M125*(1-Inputs_ByYear!$D$4),
(IF(AND((N$4-$F125)&lt;(21+$B125),(N$4-$F125)&gt;(1+$B125)),M125*(1-Inputs_ByYear!$D$4),0))))</f>
        <v>0</v>
      </c>
      <c r="O125" s="246">
        <f>IF(O$4=$F125+$B125,SUMIFS('ABP REC Calc'!K$75:K$138,'ABP REC Calc'!$C$75:$C$138,'ABP REC Spend'!$D125,'ABP REC Calc'!$B$75:$B$138,'ABP REC Spend'!$E125)/20,
IF(AND(N125&gt;0,(O$4-$F125)=(1+$B125)),N125*(1-Inputs_ByYear!$D$4),
(IF(AND((O$4-$F125)&lt;(21+$B125),(O$4-$F125)&gt;(1+$B125)),N125*(1-Inputs_ByYear!$D$4),0))))</f>
        <v>0</v>
      </c>
      <c r="P125" s="246">
        <f>IF(P$4=$F125+$B125,SUMIFS('ABP REC Calc'!L$75:L$138,'ABP REC Calc'!$C$75:$C$138,'ABP REC Spend'!$D125,'ABP REC Calc'!$B$75:$B$138,'ABP REC Spend'!$E125)/20,
IF(AND(O125&gt;0,(P$4-$F125)=(1+$B125)),O125*(1-Inputs_ByYear!$D$4),
(IF(AND((P$4-$F125)&lt;(21+$B125),(P$4-$F125)&gt;(1+$B125)),O125*(1-Inputs_ByYear!$D$4),0))))</f>
        <v>0</v>
      </c>
      <c r="Q125" s="246">
        <f>IF(Q$4=$F125+$B125,SUMIFS('ABP REC Calc'!M$75:M$138,'ABP REC Calc'!$C$75:$C$138,'ABP REC Spend'!$D125,'ABP REC Calc'!$B$75:$B$138,'ABP REC Spend'!$E125)/20,
IF(AND(P125&gt;0,(Q$4-$F125)=(1+$B125)),P125*(1-Inputs_ByYear!$D$4),
(IF(AND((Q$4-$F125)&lt;(21+$B125),(Q$4-$F125)&gt;(1+$B125)),P125*(1-Inputs_ByYear!$D$4),0))))</f>
        <v>0</v>
      </c>
      <c r="R125" s="246">
        <f>IF(R$4=$F125+$B125,SUMIFS('ABP REC Calc'!N$75:N$138,'ABP REC Calc'!$C$75:$C$138,'ABP REC Spend'!$D125,'ABP REC Calc'!$B$75:$B$138,'ABP REC Spend'!$E125)/20,
IF(AND(Q125&gt;0,(R$4-$F125)=(1+$B125)),Q125*(1-Inputs_ByYear!$D$4),
(IF(AND((R$4-$F125)&lt;(21+$B125),(R$4-$F125)&gt;(1+$B125)),Q125*(1-Inputs_ByYear!$D$4),0))))</f>
        <v>9508070.088745242</v>
      </c>
      <c r="S125" s="246">
        <f>IF(S$4=$F125+$B125,SUMIFS('ABP REC Calc'!O$75:O$138,'ABP REC Calc'!$C$75:$C$138,'ABP REC Spend'!$D125,'ABP REC Calc'!$B$75:$B$138,'ABP REC Spend'!$E125)/20,
IF(AND(R125&gt;0,(S$4-$F125)=(1+$B125)),R125*(1-Inputs_ByYear!$D$4),
(IF(AND((S$4-$F125)&lt;(21+$B125),(S$4-$F125)&gt;(1+$B125)),R125*(1-Inputs_ByYear!$D$4),0))))</f>
        <v>9460529.7383015156</v>
      </c>
      <c r="T125" s="246">
        <f>IF(T$4=$F125+$B125,SUMIFS('ABP REC Calc'!P$75:P$138,'ABP REC Calc'!$C$75:$C$138,'ABP REC Spend'!$D125,'ABP REC Calc'!$B$75:$B$138,'ABP REC Spend'!$E125)/20,
IF(AND(S125&gt;0,(T$4-$F125)=(1+$B125)),S125*(1-Inputs_ByYear!$D$4),
(IF(AND((T$4-$F125)&lt;(21+$B125),(T$4-$F125)&gt;(1+$B125)),S125*(1-Inputs_ByYear!$D$4),0))))</f>
        <v>9413227.0896100085</v>
      </c>
      <c r="U125" s="246">
        <f>IF(U$4=$F125+$B125,SUMIFS('ABP REC Calc'!Q$75:Q$138,'ABP REC Calc'!$C$75:$C$138,'ABP REC Spend'!$D125,'ABP REC Calc'!$B$75:$B$138,'ABP REC Spend'!$E125)/20,
IF(AND(T125&gt;0,(U$4-$F125)=(1+$B125)),T125*(1-Inputs_ByYear!$D$4),
(IF(AND((U$4-$F125)&lt;(21+$B125),(U$4-$F125)&gt;(1+$B125)),T125*(1-Inputs_ByYear!$D$4),0))))</f>
        <v>9366160.9541619588</v>
      </c>
      <c r="V125" s="246">
        <f>IF(V$4=$F125+$B125,SUMIFS('ABP REC Calc'!R$75:R$138,'ABP REC Calc'!$C$75:$C$138,'ABP REC Spend'!$D125,'ABP REC Calc'!$B$75:$B$138,'ABP REC Spend'!$E125)/20,
IF(AND(U125&gt;0,(V$4-$F125)=(1+$B125)),U125*(1-Inputs_ByYear!$D$4),
(IF(AND((V$4-$F125)&lt;(21+$B125),(V$4-$F125)&gt;(1+$B125)),U125*(1-Inputs_ByYear!$D$4),0))))</f>
        <v>9319330.1493911482</v>
      </c>
      <c r="W125" s="246">
        <f>IF(W$4=$F125+$B125,SUMIFS('ABP REC Calc'!S$75:S$138,'ABP REC Calc'!$C$75:$C$138,'ABP REC Spend'!$D125,'ABP REC Calc'!$B$75:$B$138,'ABP REC Spend'!$E125)/20,
IF(AND(V125&gt;0,(W$4-$F125)=(1+$B125)),V125*(1-Inputs_ByYear!$D$4),
(IF(AND((W$4-$F125)&lt;(21+$B125),(W$4-$F125)&gt;(1+$B125)),V125*(1-Inputs_ByYear!$D$4),0))))</f>
        <v>9272733.4986441918</v>
      </c>
      <c r="X125" s="246">
        <f>IF(X$4=$F125+$B125,SUMIFS('ABP REC Calc'!T$75:T$138,'ABP REC Calc'!$C$75:$C$138,'ABP REC Spend'!$D125,'ABP REC Calc'!$B$75:$B$138,'ABP REC Spend'!$E125)/20,
IF(AND(W125&gt;0,(X$4-$F125)=(1+$B125)),W125*(1-Inputs_ByYear!$D$4),
(IF(AND((X$4-$F125)&lt;(21+$B125),(X$4-$F125)&gt;(1+$B125)),W125*(1-Inputs_ByYear!$D$4),0))))</f>
        <v>9226369.8311509714</v>
      </c>
      <c r="Y125" s="246">
        <f>IF(Y$4=$F125+$B125,SUMIFS('ABP REC Calc'!U$75:U$138,'ABP REC Calc'!$C$75:$C$138,'ABP REC Spend'!$D125,'ABP REC Calc'!$B$75:$B$138,'ABP REC Spend'!$E125)/20,
IF(AND(X125&gt;0,(Y$4-$F125)=(1+$B125)),X125*(1-Inputs_ByYear!$D$4),
(IF(AND((Y$4-$F125)&lt;(21+$B125),(Y$4-$F125)&gt;(1+$B125)),X125*(1-Inputs_ByYear!$D$4),0))))</f>
        <v>9180237.9819952156</v>
      </c>
      <c r="Z125" s="246">
        <f>IF(Z$4=$F125+$B125,SUMIFS('ABP REC Calc'!V$75:V$138,'ABP REC Calc'!$C$75:$C$138,'ABP REC Spend'!$D125,'ABP REC Calc'!$B$75:$B$138,'ABP REC Spend'!$E125)/20,
IF(AND(Y125&gt;0,(Z$4-$F125)=(1+$B125)),Y125*(1-Inputs_ByYear!$D$4),
(IF(AND((Z$4-$F125)&lt;(21+$B125),(Z$4-$F125)&gt;(1+$B125)),Y125*(1-Inputs_ByYear!$D$4),0))))</f>
        <v>9134336.7920852397</v>
      </c>
      <c r="AA125" s="246">
        <f>IF(AA$4=$F125+$B125,SUMIFS('ABP REC Calc'!W$75:W$138,'ABP REC Calc'!$C$75:$C$138,'ABP REC Spend'!$D125,'ABP REC Calc'!$B$75:$B$138,'ABP REC Spend'!$E125)/20,
IF(AND(Z125&gt;0,(AA$4-$F125)=(1+$B125)),Z125*(1-Inputs_ByYear!$D$4),
(IF(AND((AA$4-$F125)&lt;(21+$B125),(AA$4-$F125)&gt;(1+$B125)),Z125*(1-Inputs_ByYear!$D$4),0))))</f>
        <v>9088665.1081248131</v>
      </c>
      <c r="AB125" s="246">
        <f>IF(AB$4=$F125+$B125,SUMIFS('ABP REC Calc'!X$75:X$138,'ABP REC Calc'!$C$75:$C$138,'ABP REC Spend'!$D125,'ABP REC Calc'!$B$75:$B$138,'ABP REC Spend'!$E125)/20,
IF(AND(AA125&gt;0,(AB$4-$F125)=(1+$B125)),AA125*(1-Inputs_ByYear!$D$4),
(IF(AND((AB$4-$F125)&lt;(21+$B125),(AB$4-$F125)&gt;(1+$B125)),AA125*(1-Inputs_ByYear!$D$4),0))))</f>
        <v>9043221.7825841885</v>
      </c>
      <c r="AC125" s="246">
        <f>IF(AC$4=$F125+$B125,SUMIFS('ABP REC Calc'!Y$75:Y$138,'ABP REC Calc'!$C$75:$C$138,'ABP REC Spend'!$D125,'ABP REC Calc'!$B$75:$B$138,'ABP REC Spend'!$E125)/20,
IF(AND(AB125&gt;0,(AC$4-$F125)=(1+$B125)),AB125*(1-Inputs_ByYear!$D$4),
(IF(AND((AC$4-$F125)&lt;(21+$B125),(AC$4-$F125)&gt;(1+$B125)),AB125*(1-Inputs_ByYear!$D$4),0))))</f>
        <v>8998005.6736712679</v>
      </c>
      <c r="AD125" s="246">
        <f>IF(AD$4=$F125+$B125,SUMIFS('ABP REC Calc'!Z$75:Z$138,'ABP REC Calc'!$C$75:$C$138,'ABP REC Spend'!$D125,'ABP REC Calc'!$B$75:$B$138,'ABP REC Spend'!$E125)/20,
IF(AND(AC125&gt;0,(AD$4-$F125)=(1+$B125)),AC125*(1-Inputs_ByYear!$D$4),
(IF(AND((AD$4-$F125)&lt;(21+$B125),(AD$4-$F125)&gt;(1+$B125)),AC125*(1-Inputs_ByYear!$D$4),0))))</f>
        <v>8953015.6453029122</v>
      </c>
      <c r="AE125" s="246">
        <f>IF(AE$4=$F125+$B125,SUMIFS('ABP REC Calc'!AA$75:AA$138,'ABP REC Calc'!$C$75:$C$138,'ABP REC Spend'!$D125,'ABP REC Calc'!$B$75:$B$138,'ABP REC Spend'!$E125)/20,
IF(AND(AD125&gt;0,(AE$4-$F125)=(1+$B125)),AD125*(1-Inputs_ByYear!$D$4),
(IF(AND((AE$4-$F125)&lt;(21+$B125),(AE$4-$F125)&gt;(1+$B125)),AD125*(1-Inputs_ByYear!$D$4),0))))</f>
        <v>8908250.5670763981</v>
      </c>
      <c r="AF125" s="246">
        <f>IF(AF$4=$F125+$B125,SUMIFS('ABP REC Calc'!AB$75:AB$138,'ABP REC Calc'!$C$75:$C$138,'ABP REC Spend'!$D125,'ABP REC Calc'!$B$75:$B$138,'ABP REC Spend'!$E125)/20,
IF(AND(AE125&gt;0,(AF$4-$F125)=(1+$B125)),AE125*(1-Inputs_ByYear!$D$4),
(IF(AND((AF$4-$F125)&lt;(21+$B125),(AF$4-$F125)&gt;(1+$B125)),AE125*(1-Inputs_ByYear!$D$4),0))))</f>
        <v>8863709.3142410163</v>
      </c>
      <c r="AG125" s="246">
        <f>IF(AG$4=$F125+$B125,SUMIFS('ABP REC Calc'!AC$75:AC$138,'ABP REC Calc'!$C$75:$C$138,'ABP REC Spend'!$D125,'ABP REC Calc'!$B$75:$B$138,'ABP REC Spend'!$E125)/20,
IF(AND(AF125&gt;0,(AG$4-$F125)=(1+$B125)),AF125*(1-Inputs_ByYear!$D$4),
(IF(AND((AG$4-$F125)&lt;(21+$B125),(AG$4-$F125)&gt;(1+$B125)),AF125*(1-Inputs_ByYear!$D$4),0))))</f>
        <v>8819390.7676698118</v>
      </c>
    </row>
    <row r="126" spans="2:33" ht="14.45" customHeight="1">
      <c r="B126" s="64">
        <v>2</v>
      </c>
      <c r="C126" s="64" t="s">
        <v>229</v>
      </c>
      <c r="D126" s="234" t="s">
        <v>208</v>
      </c>
      <c r="E126" s="231" t="s">
        <v>231</v>
      </c>
      <c r="F126" s="231">
        <f t="shared" si="6"/>
        <v>2032</v>
      </c>
      <c r="G126" s="231"/>
      <c r="H126" s="239" t="s">
        <v>30</v>
      </c>
      <c r="I126" s="247">
        <v>0</v>
      </c>
      <c r="J126" s="247">
        <v>0</v>
      </c>
      <c r="K126" s="246">
        <f>IF(K$4=$F126+$B126,SUMIFS('ABP REC Calc'!G$75:G$138,'ABP REC Calc'!$C$75:$C$138,'ABP REC Spend'!$D126,'ABP REC Calc'!$B$75:$B$138,'ABP REC Spend'!$E126)/20,
IF(AND(J126&gt;0,(K$4-$F126)=(1+$B126)),J126*(1-Inputs_ByYear!$D$4),
(IF(AND((K$4-$F126)&lt;(21+$B126),(K$4-$F126)&gt;(1+$B126)),J126*(1-Inputs_ByYear!$D$4),0))))</f>
        <v>0</v>
      </c>
      <c r="L126" s="246">
        <f>IF(L$4=$F126+$B126,SUMIFS('ABP REC Calc'!H$75:H$138,'ABP REC Calc'!$C$75:$C$138,'ABP REC Spend'!$D126,'ABP REC Calc'!$B$75:$B$138,'ABP REC Spend'!$E126)/20,
IF(AND(K126&gt;0,(L$4-$F126)=(1+$B126)),K126*(1-Inputs_ByYear!$D$4),
(IF(AND((L$4-$F126)&lt;(21+$B126),(L$4-$F126)&gt;(1+$B126)),K126*(1-Inputs_ByYear!$D$4),0))))</f>
        <v>0</v>
      </c>
      <c r="M126" s="246">
        <f>IF(M$4=$F126+$B126,SUMIFS('ABP REC Calc'!I$75:I$138,'ABP REC Calc'!$C$75:$C$138,'ABP REC Spend'!$D126,'ABP REC Calc'!$B$75:$B$138,'ABP REC Spend'!$E126)/20,
IF(AND(L126&gt;0,(M$4-$F126)=(1+$B126)),L126*(1-Inputs_ByYear!$D$4),
(IF(AND((M$4-$F126)&lt;(21+$B126),(M$4-$F126)&gt;(1+$B126)),L126*(1-Inputs_ByYear!$D$4),0))))</f>
        <v>0</v>
      </c>
      <c r="N126" s="246">
        <f>IF(N$4=$F126+$B126,SUMIFS('ABP REC Calc'!J$75:J$138,'ABP REC Calc'!$C$75:$C$138,'ABP REC Spend'!$D126,'ABP REC Calc'!$B$75:$B$138,'ABP REC Spend'!$E126)/20,
IF(AND(M126&gt;0,(N$4-$F126)=(1+$B126)),M126*(1-Inputs_ByYear!$D$4),
(IF(AND((N$4-$F126)&lt;(21+$B126),(N$4-$F126)&gt;(1+$B126)),M126*(1-Inputs_ByYear!$D$4),0))))</f>
        <v>0</v>
      </c>
      <c r="O126" s="246">
        <f>IF(O$4=$F126+$B126,SUMIFS('ABP REC Calc'!K$75:K$138,'ABP REC Calc'!$C$75:$C$138,'ABP REC Spend'!$D126,'ABP REC Calc'!$B$75:$B$138,'ABP REC Spend'!$E126)/20,
IF(AND(N126&gt;0,(O$4-$F126)=(1+$B126)),N126*(1-Inputs_ByYear!$D$4),
(IF(AND((O$4-$F126)&lt;(21+$B126),(O$4-$F126)&gt;(1+$B126)),N126*(1-Inputs_ByYear!$D$4),0))))</f>
        <v>0</v>
      </c>
      <c r="P126" s="246">
        <f>IF(P$4=$F126+$B126,SUMIFS('ABP REC Calc'!L$75:L$138,'ABP REC Calc'!$C$75:$C$138,'ABP REC Spend'!$D126,'ABP REC Calc'!$B$75:$B$138,'ABP REC Spend'!$E126)/20,
IF(AND(O126&gt;0,(P$4-$F126)=(1+$B126)),O126*(1-Inputs_ByYear!$D$4),
(IF(AND((P$4-$F126)&lt;(21+$B126),(P$4-$F126)&gt;(1+$B126)),O126*(1-Inputs_ByYear!$D$4),0))))</f>
        <v>0</v>
      </c>
      <c r="Q126" s="246">
        <f>IF(Q$4=$F126+$B126,SUMIFS('ABP REC Calc'!M$75:M$138,'ABP REC Calc'!$C$75:$C$138,'ABP REC Spend'!$D126,'ABP REC Calc'!$B$75:$B$138,'ABP REC Spend'!$E126)/20,
IF(AND(P126&gt;0,(Q$4-$F126)=(1+$B126)),P126*(1-Inputs_ByYear!$D$4),
(IF(AND((Q$4-$F126)&lt;(21+$B126),(Q$4-$F126)&gt;(1+$B126)),P126*(1-Inputs_ByYear!$D$4),0))))</f>
        <v>0</v>
      </c>
      <c r="R126" s="246">
        <f>IF(R$4=$F126+$B126,SUMIFS('ABP REC Calc'!N$75:N$138,'ABP REC Calc'!$C$75:$C$138,'ABP REC Spend'!$D126,'ABP REC Calc'!$B$75:$B$138,'ABP REC Spend'!$E126)/20,
IF(AND(Q126&gt;0,(R$4-$F126)=(1+$B126)),Q126*(1-Inputs_ByYear!$D$4),
(IF(AND((R$4-$F126)&lt;(21+$B126),(R$4-$F126)&gt;(1+$B126)),Q126*(1-Inputs_ByYear!$D$4),0))))</f>
        <v>0</v>
      </c>
      <c r="S126" s="246">
        <f>IF(S$4=$F126+$B126,SUMIFS('ABP REC Calc'!O$75:O$138,'ABP REC Calc'!$C$75:$C$138,'ABP REC Spend'!$D126,'ABP REC Calc'!$B$75:$B$138,'ABP REC Spend'!$E126)/20,
IF(AND(R126&gt;0,(S$4-$F126)=(1+$B126)),R126*(1-Inputs_ByYear!$D$4),
(IF(AND((S$4-$F126)&lt;(21+$B126),(S$4-$F126)&gt;(1+$B126)),R126*(1-Inputs_ByYear!$D$4),0))))</f>
        <v>9127747.2851954326</v>
      </c>
      <c r="T126" s="246">
        <f>IF(T$4=$F126+$B126,SUMIFS('ABP REC Calc'!P$75:P$138,'ABP REC Calc'!$C$75:$C$138,'ABP REC Spend'!$D126,'ABP REC Calc'!$B$75:$B$138,'ABP REC Spend'!$E126)/20,
IF(AND(S126&gt;0,(T$4-$F126)=(1+$B126)),S126*(1-Inputs_ByYear!$D$4),
(IF(AND((T$4-$F126)&lt;(21+$B126),(T$4-$F126)&gt;(1+$B126)),S126*(1-Inputs_ByYear!$D$4),0))))</f>
        <v>9082108.5487694554</v>
      </c>
      <c r="U126" s="246">
        <f>IF(U$4=$F126+$B126,SUMIFS('ABP REC Calc'!Q$75:Q$138,'ABP REC Calc'!$C$75:$C$138,'ABP REC Spend'!$D126,'ABP REC Calc'!$B$75:$B$138,'ABP REC Spend'!$E126)/20,
IF(AND(T126&gt;0,(U$4-$F126)=(1+$B126)),T126*(1-Inputs_ByYear!$D$4),
(IF(AND((U$4-$F126)&lt;(21+$B126),(U$4-$F126)&gt;(1+$B126)),T126*(1-Inputs_ByYear!$D$4),0))))</f>
        <v>9036698.0060256086</v>
      </c>
      <c r="V126" s="246">
        <f>IF(V$4=$F126+$B126,SUMIFS('ABP REC Calc'!R$75:R$138,'ABP REC Calc'!$C$75:$C$138,'ABP REC Spend'!$D126,'ABP REC Calc'!$B$75:$B$138,'ABP REC Spend'!$E126)/20,
IF(AND(U126&gt;0,(V$4-$F126)=(1+$B126)),U126*(1-Inputs_ByYear!$D$4),
(IF(AND((V$4-$F126)&lt;(21+$B126),(V$4-$F126)&gt;(1+$B126)),U126*(1-Inputs_ByYear!$D$4),0))))</f>
        <v>8991514.5159954801</v>
      </c>
      <c r="W126" s="246">
        <f>IF(W$4=$F126+$B126,SUMIFS('ABP REC Calc'!S$75:S$138,'ABP REC Calc'!$C$75:$C$138,'ABP REC Spend'!$D126,'ABP REC Calc'!$B$75:$B$138,'ABP REC Spend'!$E126)/20,
IF(AND(V126&gt;0,(W$4-$F126)=(1+$B126)),V126*(1-Inputs_ByYear!$D$4),
(IF(AND((W$4-$F126)&lt;(21+$B126),(W$4-$F126)&gt;(1+$B126)),V126*(1-Inputs_ByYear!$D$4),0))))</f>
        <v>8946556.9434155021</v>
      </c>
      <c r="X126" s="246">
        <f>IF(X$4=$F126+$B126,SUMIFS('ABP REC Calc'!T$75:T$138,'ABP REC Calc'!$C$75:$C$138,'ABP REC Spend'!$D126,'ABP REC Calc'!$B$75:$B$138,'ABP REC Spend'!$E126)/20,
IF(AND(W126&gt;0,(X$4-$F126)=(1+$B126)),W126*(1-Inputs_ByYear!$D$4),
(IF(AND((X$4-$F126)&lt;(21+$B126),(X$4-$F126)&gt;(1+$B126)),W126*(1-Inputs_ByYear!$D$4),0))))</f>
        <v>8901824.1586984247</v>
      </c>
      <c r="Y126" s="246">
        <f>IF(Y$4=$F126+$B126,SUMIFS('ABP REC Calc'!U$75:U$138,'ABP REC Calc'!$C$75:$C$138,'ABP REC Spend'!$D126,'ABP REC Calc'!$B$75:$B$138,'ABP REC Spend'!$E126)/20,
IF(AND(X126&gt;0,(Y$4-$F126)=(1+$B126)),X126*(1-Inputs_ByYear!$D$4),
(IF(AND((Y$4-$F126)&lt;(21+$B126),(Y$4-$F126)&gt;(1+$B126)),X126*(1-Inputs_ByYear!$D$4),0))))</f>
        <v>8857315.0379049331</v>
      </c>
      <c r="Z126" s="246">
        <f>IF(Z$4=$F126+$B126,SUMIFS('ABP REC Calc'!V$75:V$138,'ABP REC Calc'!$C$75:$C$138,'ABP REC Spend'!$D126,'ABP REC Calc'!$B$75:$B$138,'ABP REC Spend'!$E126)/20,
IF(AND(Y126&gt;0,(Z$4-$F126)=(1+$B126)),Y126*(1-Inputs_ByYear!$D$4),
(IF(AND((Z$4-$F126)&lt;(21+$B126),(Z$4-$F126)&gt;(1+$B126)),Y126*(1-Inputs_ByYear!$D$4),0))))</f>
        <v>8813028.4627154078</v>
      </c>
      <c r="AA126" s="246">
        <f>IF(AA$4=$F126+$B126,SUMIFS('ABP REC Calc'!W$75:W$138,'ABP REC Calc'!$C$75:$C$138,'ABP REC Spend'!$D126,'ABP REC Calc'!$B$75:$B$138,'ABP REC Spend'!$E126)/20,
IF(AND(Z126&gt;0,(AA$4-$F126)=(1+$B126)),Z126*(1-Inputs_ByYear!$D$4),
(IF(AND((AA$4-$F126)&lt;(21+$B126),(AA$4-$F126)&gt;(1+$B126)),Z126*(1-Inputs_ByYear!$D$4),0))))</f>
        <v>8768963.3204018306</v>
      </c>
      <c r="AB126" s="246">
        <f>IF(AB$4=$F126+$B126,SUMIFS('ABP REC Calc'!X$75:X$138,'ABP REC Calc'!$C$75:$C$138,'ABP REC Spend'!$D126,'ABP REC Calc'!$B$75:$B$138,'ABP REC Spend'!$E126)/20,
IF(AND(AA126&gt;0,(AB$4-$F126)=(1+$B126)),AA126*(1-Inputs_ByYear!$D$4),
(IF(AND((AB$4-$F126)&lt;(21+$B126),(AB$4-$F126)&gt;(1+$B126)),AA126*(1-Inputs_ByYear!$D$4),0))))</f>
        <v>8725118.5037998222</v>
      </c>
      <c r="AC126" s="246">
        <f>IF(AC$4=$F126+$B126,SUMIFS('ABP REC Calc'!Y$75:Y$138,'ABP REC Calc'!$C$75:$C$138,'ABP REC Spend'!$D126,'ABP REC Calc'!$B$75:$B$138,'ABP REC Spend'!$E126)/20,
IF(AND(AB126&gt;0,(AC$4-$F126)=(1+$B126)),AB126*(1-Inputs_ByYear!$D$4),
(IF(AND((AC$4-$F126)&lt;(21+$B126),(AC$4-$F126)&gt;(1+$B126)),AB126*(1-Inputs_ByYear!$D$4),0))))</f>
        <v>8681492.9112808239</v>
      </c>
      <c r="AD126" s="246">
        <f>IF(AD$4=$F126+$B126,SUMIFS('ABP REC Calc'!Z$75:Z$138,'ABP REC Calc'!$C$75:$C$138,'ABP REC Spend'!$D126,'ABP REC Calc'!$B$75:$B$138,'ABP REC Spend'!$E126)/20,
IF(AND(AC126&gt;0,(AD$4-$F126)=(1+$B126)),AC126*(1-Inputs_ByYear!$D$4),
(IF(AND((AD$4-$F126)&lt;(21+$B126),(AD$4-$F126)&gt;(1+$B126)),AC126*(1-Inputs_ByYear!$D$4),0))))</f>
        <v>8638085.4467244204</v>
      </c>
      <c r="AE126" s="246">
        <f>IF(AE$4=$F126+$B126,SUMIFS('ABP REC Calc'!AA$75:AA$138,'ABP REC Calc'!$C$75:$C$138,'ABP REC Spend'!$D126,'ABP REC Calc'!$B$75:$B$138,'ABP REC Spend'!$E126)/20,
IF(AND(AD126&gt;0,(AE$4-$F126)=(1+$B126)),AD126*(1-Inputs_ByYear!$D$4),
(IF(AND((AE$4-$F126)&lt;(21+$B126),(AE$4-$F126)&gt;(1+$B126)),AD126*(1-Inputs_ByYear!$D$4),0))))</f>
        <v>8594895.0194907989</v>
      </c>
      <c r="AF126" s="246">
        <f>IF(AF$4=$F126+$B126,SUMIFS('ABP REC Calc'!AB$75:AB$138,'ABP REC Calc'!$C$75:$C$138,'ABP REC Spend'!$D126,'ABP REC Calc'!$B$75:$B$138,'ABP REC Spend'!$E126)/20,
IF(AND(AE126&gt;0,(AF$4-$F126)=(1+$B126)),AE126*(1-Inputs_ByYear!$D$4),
(IF(AND((AF$4-$F126)&lt;(21+$B126),(AF$4-$F126)&gt;(1+$B126)),AE126*(1-Inputs_ByYear!$D$4),0))))</f>
        <v>8551920.5443933457</v>
      </c>
      <c r="AG126" s="246">
        <f>IF(AG$4=$F126+$B126,SUMIFS('ABP REC Calc'!AC$75:AC$138,'ABP REC Calc'!$C$75:$C$138,'ABP REC Spend'!$D126,'ABP REC Calc'!$B$75:$B$138,'ABP REC Spend'!$E126)/20,
IF(AND(AF126&gt;0,(AG$4-$F126)=(1+$B126)),AF126*(1-Inputs_ByYear!$D$4),
(IF(AND((AG$4-$F126)&lt;(21+$B126),(AG$4-$F126)&gt;(1+$B126)),AF126*(1-Inputs_ByYear!$D$4),0))))</f>
        <v>8509160.9416713789</v>
      </c>
    </row>
    <row r="127" spans="2:33" ht="14.45" customHeight="1">
      <c r="B127" s="64">
        <v>2</v>
      </c>
      <c r="C127" s="64" t="s">
        <v>229</v>
      </c>
      <c r="D127" s="234" t="s">
        <v>208</v>
      </c>
      <c r="E127" s="231" t="s">
        <v>231</v>
      </c>
      <c r="F127" s="231">
        <f t="shared" si="6"/>
        <v>2033</v>
      </c>
      <c r="G127" s="231"/>
      <c r="H127" s="239" t="s">
        <v>31</v>
      </c>
      <c r="I127" s="247">
        <v>0</v>
      </c>
      <c r="J127" s="247">
        <v>0</v>
      </c>
      <c r="K127" s="246">
        <f>IF(K$4=$F127+$B127,SUMIFS('ABP REC Calc'!G$75:G$138,'ABP REC Calc'!$C$75:$C$138,'ABP REC Spend'!$D127,'ABP REC Calc'!$B$75:$B$138,'ABP REC Spend'!$E127)/20,
IF(AND(J127&gt;0,(K$4-$F127)=(1+$B127)),J127*(1-Inputs_ByYear!$D$4),
(IF(AND((K$4-$F127)&lt;(21+$B127),(K$4-$F127)&gt;(1+$B127)),J127*(1-Inputs_ByYear!$D$4),0))))</f>
        <v>0</v>
      </c>
      <c r="L127" s="246">
        <f>IF(L$4=$F127+$B127,SUMIFS('ABP REC Calc'!H$75:H$138,'ABP REC Calc'!$C$75:$C$138,'ABP REC Spend'!$D127,'ABP REC Calc'!$B$75:$B$138,'ABP REC Spend'!$E127)/20,
IF(AND(K127&gt;0,(L$4-$F127)=(1+$B127)),K127*(1-Inputs_ByYear!$D$4),
(IF(AND((L$4-$F127)&lt;(21+$B127),(L$4-$F127)&gt;(1+$B127)),K127*(1-Inputs_ByYear!$D$4),0))))</f>
        <v>0</v>
      </c>
      <c r="M127" s="246">
        <f>IF(M$4=$F127+$B127,SUMIFS('ABP REC Calc'!I$75:I$138,'ABP REC Calc'!$C$75:$C$138,'ABP REC Spend'!$D127,'ABP REC Calc'!$B$75:$B$138,'ABP REC Spend'!$E127)/20,
IF(AND(L127&gt;0,(M$4-$F127)=(1+$B127)),L127*(1-Inputs_ByYear!$D$4),
(IF(AND((M$4-$F127)&lt;(21+$B127),(M$4-$F127)&gt;(1+$B127)),L127*(1-Inputs_ByYear!$D$4),0))))</f>
        <v>0</v>
      </c>
      <c r="N127" s="246">
        <f>IF(N$4=$F127+$B127,SUMIFS('ABP REC Calc'!J$75:J$138,'ABP REC Calc'!$C$75:$C$138,'ABP REC Spend'!$D127,'ABP REC Calc'!$B$75:$B$138,'ABP REC Spend'!$E127)/20,
IF(AND(M127&gt;0,(N$4-$F127)=(1+$B127)),M127*(1-Inputs_ByYear!$D$4),
(IF(AND((N$4-$F127)&lt;(21+$B127),(N$4-$F127)&gt;(1+$B127)),M127*(1-Inputs_ByYear!$D$4),0))))</f>
        <v>0</v>
      </c>
      <c r="O127" s="246">
        <f>IF(O$4=$F127+$B127,SUMIFS('ABP REC Calc'!K$75:K$138,'ABP REC Calc'!$C$75:$C$138,'ABP REC Spend'!$D127,'ABP REC Calc'!$B$75:$B$138,'ABP REC Spend'!$E127)/20,
IF(AND(N127&gt;0,(O$4-$F127)=(1+$B127)),N127*(1-Inputs_ByYear!$D$4),
(IF(AND((O$4-$F127)&lt;(21+$B127),(O$4-$F127)&gt;(1+$B127)),N127*(1-Inputs_ByYear!$D$4),0))))</f>
        <v>0</v>
      </c>
      <c r="P127" s="246">
        <f>IF(P$4=$F127+$B127,SUMIFS('ABP REC Calc'!L$75:L$138,'ABP REC Calc'!$C$75:$C$138,'ABP REC Spend'!$D127,'ABP REC Calc'!$B$75:$B$138,'ABP REC Spend'!$E127)/20,
IF(AND(O127&gt;0,(P$4-$F127)=(1+$B127)),O127*(1-Inputs_ByYear!$D$4),
(IF(AND((P$4-$F127)&lt;(21+$B127),(P$4-$F127)&gt;(1+$B127)),O127*(1-Inputs_ByYear!$D$4),0))))</f>
        <v>0</v>
      </c>
      <c r="Q127" s="246">
        <f>IF(Q$4=$F127+$B127,SUMIFS('ABP REC Calc'!M$75:M$138,'ABP REC Calc'!$C$75:$C$138,'ABP REC Spend'!$D127,'ABP REC Calc'!$B$75:$B$138,'ABP REC Spend'!$E127)/20,
IF(AND(P127&gt;0,(Q$4-$F127)=(1+$B127)),P127*(1-Inputs_ByYear!$D$4),
(IF(AND((Q$4-$F127)&lt;(21+$B127),(Q$4-$F127)&gt;(1+$B127)),P127*(1-Inputs_ByYear!$D$4),0))))</f>
        <v>0</v>
      </c>
      <c r="R127" s="246">
        <f>IF(R$4=$F127+$B127,SUMIFS('ABP REC Calc'!N$75:N$138,'ABP REC Calc'!$C$75:$C$138,'ABP REC Spend'!$D127,'ABP REC Calc'!$B$75:$B$138,'ABP REC Spend'!$E127)/20,
IF(AND(Q127&gt;0,(R$4-$F127)=(1+$B127)),Q127*(1-Inputs_ByYear!$D$4),
(IF(AND((R$4-$F127)&lt;(21+$B127),(R$4-$F127)&gt;(1+$B127)),Q127*(1-Inputs_ByYear!$D$4),0))))</f>
        <v>0</v>
      </c>
      <c r="S127" s="246">
        <f>IF(S$4=$F127+$B127,SUMIFS('ABP REC Calc'!O$75:O$138,'ABP REC Calc'!$C$75:$C$138,'ABP REC Spend'!$D127,'ABP REC Calc'!$B$75:$B$138,'ABP REC Spend'!$E127)/20,
IF(AND(R127&gt;0,(S$4-$F127)=(1+$B127)),R127*(1-Inputs_ByYear!$D$4),
(IF(AND((S$4-$F127)&lt;(21+$B127),(S$4-$F127)&gt;(1+$B127)),R127*(1-Inputs_ByYear!$D$4),0))))</f>
        <v>0</v>
      </c>
      <c r="T127" s="246">
        <f>IF(T$4=$F127+$B127,SUMIFS('ABP REC Calc'!P$75:P$138,'ABP REC Calc'!$C$75:$C$138,'ABP REC Spend'!$D127,'ABP REC Calc'!$B$75:$B$138,'ABP REC Spend'!$E127)/20,
IF(AND(S127&gt;0,(T$4-$F127)=(1+$B127)),S127*(1-Inputs_ByYear!$D$4),
(IF(AND((T$4-$F127)&lt;(21+$B127),(T$4-$F127)&gt;(1+$B127)),S127*(1-Inputs_ByYear!$D$4),0))))</f>
        <v>4381318.6968938075</v>
      </c>
      <c r="U127" s="246">
        <f>IF(U$4=$F127+$B127,SUMIFS('ABP REC Calc'!Q$75:Q$138,'ABP REC Calc'!$C$75:$C$138,'ABP REC Spend'!$D127,'ABP REC Calc'!$B$75:$B$138,'ABP REC Spend'!$E127)/20,
IF(AND(T127&gt;0,(U$4-$F127)=(1+$B127)),T127*(1-Inputs_ByYear!$D$4),
(IF(AND((U$4-$F127)&lt;(21+$B127),(U$4-$F127)&gt;(1+$B127)),T127*(1-Inputs_ByYear!$D$4),0))))</f>
        <v>4359412.1034093387</v>
      </c>
      <c r="V127" s="246">
        <f>IF(V$4=$F127+$B127,SUMIFS('ABP REC Calc'!R$75:R$138,'ABP REC Calc'!$C$75:$C$138,'ABP REC Spend'!$D127,'ABP REC Calc'!$B$75:$B$138,'ABP REC Spend'!$E127)/20,
IF(AND(U127&gt;0,(V$4-$F127)=(1+$B127)),U127*(1-Inputs_ByYear!$D$4),
(IF(AND((V$4-$F127)&lt;(21+$B127),(V$4-$F127)&gt;(1+$B127)),U127*(1-Inputs_ByYear!$D$4),0))))</f>
        <v>4337615.0428922921</v>
      </c>
      <c r="W127" s="246">
        <f>IF(W$4=$F127+$B127,SUMIFS('ABP REC Calc'!S$75:S$138,'ABP REC Calc'!$C$75:$C$138,'ABP REC Spend'!$D127,'ABP REC Calc'!$B$75:$B$138,'ABP REC Spend'!$E127)/20,
IF(AND(V127&gt;0,(W$4-$F127)=(1+$B127)),V127*(1-Inputs_ByYear!$D$4),
(IF(AND((W$4-$F127)&lt;(21+$B127),(W$4-$F127)&gt;(1+$B127)),V127*(1-Inputs_ByYear!$D$4),0))))</f>
        <v>4315926.9676778307</v>
      </c>
      <c r="X127" s="246">
        <f>IF(X$4=$F127+$B127,SUMIFS('ABP REC Calc'!T$75:T$138,'ABP REC Calc'!$C$75:$C$138,'ABP REC Spend'!$D127,'ABP REC Calc'!$B$75:$B$138,'ABP REC Spend'!$E127)/20,
IF(AND(W127&gt;0,(X$4-$F127)=(1+$B127)),W127*(1-Inputs_ByYear!$D$4),
(IF(AND((X$4-$F127)&lt;(21+$B127),(X$4-$F127)&gt;(1+$B127)),W127*(1-Inputs_ByYear!$D$4),0))))</f>
        <v>4294347.3328394415</v>
      </c>
      <c r="Y127" s="246">
        <f>IF(Y$4=$F127+$B127,SUMIFS('ABP REC Calc'!U$75:U$138,'ABP REC Calc'!$C$75:$C$138,'ABP REC Spend'!$D127,'ABP REC Calc'!$B$75:$B$138,'ABP REC Spend'!$E127)/20,
IF(AND(X127&gt;0,(Y$4-$F127)=(1+$B127)),X127*(1-Inputs_ByYear!$D$4),
(IF(AND((Y$4-$F127)&lt;(21+$B127),(Y$4-$F127)&gt;(1+$B127)),X127*(1-Inputs_ByYear!$D$4),0))))</f>
        <v>4272875.5961752441</v>
      </c>
      <c r="Z127" s="246">
        <f>IF(Z$4=$F127+$B127,SUMIFS('ABP REC Calc'!V$75:V$138,'ABP REC Calc'!$C$75:$C$138,'ABP REC Spend'!$D127,'ABP REC Calc'!$B$75:$B$138,'ABP REC Spend'!$E127)/20,
IF(AND(Y127&gt;0,(Z$4-$F127)=(1+$B127)),Y127*(1-Inputs_ByYear!$D$4),
(IF(AND((Z$4-$F127)&lt;(21+$B127),(Z$4-$F127)&gt;(1+$B127)),Y127*(1-Inputs_ByYear!$D$4),0))))</f>
        <v>4251511.2181943683</v>
      </c>
      <c r="AA127" s="246">
        <f>IF(AA$4=$F127+$B127,SUMIFS('ABP REC Calc'!W$75:W$138,'ABP REC Calc'!$C$75:$C$138,'ABP REC Spend'!$D127,'ABP REC Calc'!$B$75:$B$138,'ABP REC Spend'!$E127)/20,
IF(AND(Z127&gt;0,(AA$4-$F127)=(1+$B127)),Z127*(1-Inputs_ByYear!$D$4),
(IF(AND((AA$4-$F127)&lt;(21+$B127),(AA$4-$F127)&gt;(1+$B127)),Z127*(1-Inputs_ByYear!$D$4),0))))</f>
        <v>4230253.6621033968</v>
      </c>
      <c r="AB127" s="246">
        <f>IF(AB$4=$F127+$B127,SUMIFS('ABP REC Calc'!X$75:X$138,'ABP REC Calc'!$C$75:$C$138,'ABP REC Spend'!$D127,'ABP REC Calc'!$B$75:$B$138,'ABP REC Spend'!$E127)/20,
IF(AND(AA127&gt;0,(AB$4-$F127)=(1+$B127)),AA127*(1-Inputs_ByYear!$D$4),
(IF(AND((AB$4-$F127)&lt;(21+$B127),(AB$4-$F127)&gt;(1+$B127)),AA127*(1-Inputs_ByYear!$D$4),0))))</f>
        <v>4209102.3937928798</v>
      </c>
      <c r="AC127" s="246">
        <f>IF(AC$4=$F127+$B127,SUMIFS('ABP REC Calc'!Y$75:Y$138,'ABP REC Calc'!$C$75:$C$138,'ABP REC Spend'!$D127,'ABP REC Calc'!$B$75:$B$138,'ABP REC Spend'!$E127)/20,
IF(AND(AB127&gt;0,(AC$4-$F127)=(1+$B127)),AB127*(1-Inputs_ByYear!$D$4),
(IF(AND((AC$4-$F127)&lt;(21+$B127),(AC$4-$F127)&gt;(1+$B127)),AB127*(1-Inputs_ByYear!$D$4),0))))</f>
        <v>4188056.8818239155</v>
      </c>
      <c r="AD127" s="246">
        <f>IF(AD$4=$F127+$B127,SUMIFS('ABP REC Calc'!Z$75:Z$138,'ABP REC Calc'!$C$75:$C$138,'ABP REC Spend'!$D127,'ABP REC Calc'!$B$75:$B$138,'ABP REC Spend'!$E127)/20,
IF(AND(AC127&gt;0,(AD$4-$F127)=(1+$B127)),AC127*(1-Inputs_ByYear!$D$4),
(IF(AND((AD$4-$F127)&lt;(21+$B127),(AD$4-$F127)&gt;(1+$B127)),AC127*(1-Inputs_ByYear!$D$4),0))))</f>
        <v>4167116.5974147958</v>
      </c>
      <c r="AE127" s="246">
        <f>IF(AE$4=$F127+$B127,SUMIFS('ABP REC Calc'!AA$75:AA$138,'ABP REC Calc'!$C$75:$C$138,'ABP REC Spend'!$D127,'ABP REC Calc'!$B$75:$B$138,'ABP REC Spend'!$E127)/20,
IF(AND(AD127&gt;0,(AE$4-$F127)=(1+$B127)),AD127*(1-Inputs_ByYear!$D$4),
(IF(AND((AE$4-$F127)&lt;(21+$B127),(AE$4-$F127)&gt;(1+$B127)),AD127*(1-Inputs_ByYear!$D$4),0))))</f>
        <v>4146281.014427722</v>
      </c>
      <c r="AF127" s="246">
        <f>IF(AF$4=$F127+$B127,SUMIFS('ABP REC Calc'!AB$75:AB$138,'ABP REC Calc'!$C$75:$C$138,'ABP REC Spend'!$D127,'ABP REC Calc'!$B$75:$B$138,'ABP REC Spend'!$E127)/20,
IF(AND(AE127&gt;0,(AF$4-$F127)=(1+$B127)),AE127*(1-Inputs_ByYear!$D$4),
(IF(AND((AF$4-$F127)&lt;(21+$B127),(AF$4-$F127)&gt;(1+$B127)),AE127*(1-Inputs_ByYear!$D$4),0))))</f>
        <v>4125549.6093555833</v>
      </c>
      <c r="AG127" s="246">
        <f>IF(AG$4=$F127+$B127,SUMIFS('ABP REC Calc'!AC$75:AC$138,'ABP REC Calc'!$C$75:$C$138,'ABP REC Spend'!$D127,'ABP REC Calc'!$B$75:$B$138,'ABP REC Spend'!$E127)/20,
IF(AND(AF127&gt;0,(AG$4-$F127)=(1+$B127)),AF127*(1-Inputs_ByYear!$D$4),
(IF(AND((AG$4-$F127)&lt;(21+$B127),(AG$4-$F127)&gt;(1+$B127)),AF127*(1-Inputs_ByYear!$D$4),0))))</f>
        <v>4104921.8613088052</v>
      </c>
    </row>
    <row r="128" spans="2:33" ht="14.45" customHeight="1">
      <c r="B128" s="64">
        <v>2</v>
      </c>
      <c r="C128" s="64" t="s">
        <v>229</v>
      </c>
      <c r="D128" s="234" t="s">
        <v>208</v>
      </c>
      <c r="E128" s="231" t="s">
        <v>231</v>
      </c>
      <c r="F128" s="231">
        <f t="shared" si="6"/>
        <v>2034</v>
      </c>
      <c r="G128" s="231"/>
      <c r="H128" s="239" t="s">
        <v>32</v>
      </c>
      <c r="I128" s="247">
        <v>0</v>
      </c>
      <c r="J128" s="247">
        <v>0</v>
      </c>
      <c r="K128" s="246">
        <f>IF(K$4=$F128+$B128,SUMIFS('ABP REC Calc'!G$75:G$138,'ABP REC Calc'!$C$75:$C$138,'ABP REC Spend'!$D128,'ABP REC Calc'!$B$75:$B$138,'ABP REC Spend'!$E128)/20,
IF(AND(J128&gt;0,(K$4-$F128)=(1+$B128)),J128*(1-Inputs_ByYear!$D$4),
(IF(AND((K$4-$F128)&lt;(21+$B128),(K$4-$F128)&gt;(1+$B128)),J128*(1-Inputs_ByYear!$D$4),0))))</f>
        <v>0</v>
      </c>
      <c r="L128" s="246">
        <f>IF(L$4=$F128+$B128,SUMIFS('ABP REC Calc'!H$75:H$138,'ABP REC Calc'!$C$75:$C$138,'ABP REC Spend'!$D128,'ABP REC Calc'!$B$75:$B$138,'ABP REC Spend'!$E128)/20,
IF(AND(K128&gt;0,(L$4-$F128)=(1+$B128)),K128*(1-Inputs_ByYear!$D$4),
(IF(AND((L$4-$F128)&lt;(21+$B128),(L$4-$F128)&gt;(1+$B128)),K128*(1-Inputs_ByYear!$D$4),0))))</f>
        <v>0</v>
      </c>
      <c r="M128" s="246">
        <f>IF(M$4=$F128+$B128,SUMIFS('ABP REC Calc'!I$75:I$138,'ABP REC Calc'!$C$75:$C$138,'ABP REC Spend'!$D128,'ABP REC Calc'!$B$75:$B$138,'ABP REC Spend'!$E128)/20,
IF(AND(L128&gt;0,(M$4-$F128)=(1+$B128)),L128*(1-Inputs_ByYear!$D$4),
(IF(AND((M$4-$F128)&lt;(21+$B128),(M$4-$F128)&gt;(1+$B128)),L128*(1-Inputs_ByYear!$D$4),0))))</f>
        <v>0</v>
      </c>
      <c r="N128" s="246">
        <f>IF(N$4=$F128+$B128,SUMIFS('ABP REC Calc'!J$75:J$138,'ABP REC Calc'!$C$75:$C$138,'ABP REC Spend'!$D128,'ABP REC Calc'!$B$75:$B$138,'ABP REC Spend'!$E128)/20,
IF(AND(M128&gt;0,(N$4-$F128)=(1+$B128)),M128*(1-Inputs_ByYear!$D$4),
(IF(AND((N$4-$F128)&lt;(21+$B128),(N$4-$F128)&gt;(1+$B128)),M128*(1-Inputs_ByYear!$D$4),0))))</f>
        <v>0</v>
      </c>
      <c r="O128" s="246">
        <f>IF(O$4=$F128+$B128,SUMIFS('ABP REC Calc'!K$75:K$138,'ABP REC Calc'!$C$75:$C$138,'ABP REC Spend'!$D128,'ABP REC Calc'!$B$75:$B$138,'ABP REC Spend'!$E128)/20,
IF(AND(N128&gt;0,(O$4-$F128)=(1+$B128)),N128*(1-Inputs_ByYear!$D$4),
(IF(AND((O$4-$F128)&lt;(21+$B128),(O$4-$F128)&gt;(1+$B128)),N128*(1-Inputs_ByYear!$D$4),0))))</f>
        <v>0</v>
      </c>
      <c r="P128" s="246">
        <f>IF(P$4=$F128+$B128,SUMIFS('ABP REC Calc'!L$75:L$138,'ABP REC Calc'!$C$75:$C$138,'ABP REC Spend'!$D128,'ABP REC Calc'!$B$75:$B$138,'ABP REC Spend'!$E128)/20,
IF(AND(O128&gt;0,(P$4-$F128)=(1+$B128)),O128*(1-Inputs_ByYear!$D$4),
(IF(AND((P$4-$F128)&lt;(21+$B128),(P$4-$F128)&gt;(1+$B128)),O128*(1-Inputs_ByYear!$D$4),0))))</f>
        <v>0</v>
      </c>
      <c r="Q128" s="246">
        <f>IF(Q$4=$F128+$B128,SUMIFS('ABP REC Calc'!M$75:M$138,'ABP REC Calc'!$C$75:$C$138,'ABP REC Spend'!$D128,'ABP REC Calc'!$B$75:$B$138,'ABP REC Spend'!$E128)/20,
IF(AND(P128&gt;0,(Q$4-$F128)=(1+$B128)),P128*(1-Inputs_ByYear!$D$4),
(IF(AND((Q$4-$F128)&lt;(21+$B128),(Q$4-$F128)&gt;(1+$B128)),P128*(1-Inputs_ByYear!$D$4),0))))</f>
        <v>0</v>
      </c>
      <c r="R128" s="246">
        <f>IF(R$4=$F128+$B128,SUMIFS('ABP REC Calc'!N$75:N$138,'ABP REC Calc'!$C$75:$C$138,'ABP REC Spend'!$D128,'ABP REC Calc'!$B$75:$B$138,'ABP REC Spend'!$E128)/20,
IF(AND(Q128&gt;0,(R$4-$F128)=(1+$B128)),Q128*(1-Inputs_ByYear!$D$4),
(IF(AND((R$4-$F128)&lt;(21+$B128),(R$4-$F128)&gt;(1+$B128)),Q128*(1-Inputs_ByYear!$D$4),0))))</f>
        <v>0</v>
      </c>
      <c r="S128" s="246">
        <f>IF(S$4=$F128+$B128,SUMIFS('ABP REC Calc'!O$75:O$138,'ABP REC Calc'!$C$75:$C$138,'ABP REC Spend'!$D128,'ABP REC Calc'!$B$75:$B$138,'ABP REC Spend'!$E128)/20,
IF(AND(R128&gt;0,(S$4-$F128)=(1+$B128)),R128*(1-Inputs_ByYear!$D$4),
(IF(AND((S$4-$F128)&lt;(21+$B128),(S$4-$F128)&gt;(1+$B128)),R128*(1-Inputs_ByYear!$D$4),0))))</f>
        <v>0</v>
      </c>
      <c r="T128" s="246">
        <f>IF(T$4=$F128+$B128,SUMIFS('ABP REC Calc'!P$75:P$138,'ABP REC Calc'!$C$75:$C$138,'ABP REC Spend'!$D128,'ABP REC Calc'!$B$75:$B$138,'ABP REC Spend'!$E128)/20,
IF(AND(S128&gt;0,(T$4-$F128)=(1+$B128)),S128*(1-Inputs_ByYear!$D$4),
(IF(AND((T$4-$F128)&lt;(21+$B128),(T$4-$F128)&gt;(1+$B128)),S128*(1-Inputs_ByYear!$D$4),0))))</f>
        <v>0</v>
      </c>
      <c r="U128" s="246">
        <f>IF(U$4=$F128+$B128,SUMIFS('ABP REC Calc'!Q$75:Q$138,'ABP REC Calc'!$C$75:$C$138,'ABP REC Spend'!$D128,'ABP REC Calc'!$B$75:$B$138,'ABP REC Spend'!$E128)/20,
IF(AND(T128&gt;0,(U$4-$F128)=(1+$B128)),T128*(1-Inputs_ByYear!$D$4),
(IF(AND((U$4-$F128)&lt;(21+$B128),(U$4-$F128)&gt;(1+$B128)),T128*(1-Inputs_ByYear!$D$4),0))))</f>
        <v>4206065.9490180556</v>
      </c>
      <c r="V128" s="246">
        <f>IF(V$4=$F128+$B128,SUMIFS('ABP REC Calc'!R$75:R$138,'ABP REC Calc'!$C$75:$C$138,'ABP REC Spend'!$D128,'ABP REC Calc'!$B$75:$B$138,'ABP REC Spend'!$E128)/20,
IF(AND(U128&gt;0,(V$4-$F128)=(1+$B128)),U128*(1-Inputs_ByYear!$D$4),
(IF(AND((V$4-$F128)&lt;(21+$B128),(V$4-$F128)&gt;(1+$B128)),U128*(1-Inputs_ByYear!$D$4),0))))</f>
        <v>4185035.6192729655</v>
      </c>
      <c r="W128" s="246">
        <f>IF(W$4=$F128+$B128,SUMIFS('ABP REC Calc'!S$75:S$138,'ABP REC Calc'!$C$75:$C$138,'ABP REC Spend'!$D128,'ABP REC Calc'!$B$75:$B$138,'ABP REC Spend'!$E128)/20,
IF(AND(V128&gt;0,(W$4-$F128)=(1+$B128)),V128*(1-Inputs_ByYear!$D$4),
(IF(AND((W$4-$F128)&lt;(21+$B128),(W$4-$F128)&gt;(1+$B128)),V128*(1-Inputs_ByYear!$D$4),0))))</f>
        <v>4164110.4411766008</v>
      </c>
      <c r="X128" s="246">
        <f>IF(X$4=$F128+$B128,SUMIFS('ABP REC Calc'!T$75:T$138,'ABP REC Calc'!$C$75:$C$138,'ABP REC Spend'!$D128,'ABP REC Calc'!$B$75:$B$138,'ABP REC Spend'!$E128)/20,
IF(AND(W128&gt;0,(X$4-$F128)=(1+$B128)),W128*(1-Inputs_ByYear!$D$4),
(IF(AND((X$4-$F128)&lt;(21+$B128),(X$4-$F128)&gt;(1+$B128)),W128*(1-Inputs_ByYear!$D$4),0))))</f>
        <v>4143289.8889707178</v>
      </c>
      <c r="Y128" s="246">
        <f>IF(Y$4=$F128+$B128,SUMIFS('ABP REC Calc'!U$75:U$138,'ABP REC Calc'!$C$75:$C$138,'ABP REC Spend'!$D128,'ABP REC Calc'!$B$75:$B$138,'ABP REC Spend'!$E128)/20,
IF(AND(X128&gt;0,(Y$4-$F128)=(1+$B128)),X128*(1-Inputs_ByYear!$D$4),
(IF(AND((Y$4-$F128)&lt;(21+$B128),(Y$4-$F128)&gt;(1+$B128)),X128*(1-Inputs_ByYear!$D$4),0))))</f>
        <v>4122573.4395258641</v>
      </c>
      <c r="Z128" s="246">
        <f>IF(Z$4=$F128+$B128,SUMIFS('ABP REC Calc'!V$75:V$138,'ABP REC Calc'!$C$75:$C$138,'ABP REC Spend'!$D128,'ABP REC Calc'!$B$75:$B$138,'ABP REC Spend'!$E128)/20,
IF(AND(Y128&gt;0,(Z$4-$F128)=(1+$B128)),Y128*(1-Inputs_ByYear!$D$4),
(IF(AND((Z$4-$F128)&lt;(21+$B128),(Z$4-$F128)&gt;(1+$B128)),Y128*(1-Inputs_ByYear!$D$4),0))))</f>
        <v>4101960.5723282346</v>
      </c>
      <c r="AA128" s="246">
        <f>IF(AA$4=$F128+$B128,SUMIFS('ABP REC Calc'!W$75:W$138,'ABP REC Calc'!$C$75:$C$138,'ABP REC Spend'!$D128,'ABP REC Calc'!$B$75:$B$138,'ABP REC Spend'!$E128)/20,
IF(AND(Z128&gt;0,(AA$4-$F128)=(1+$B128)),Z128*(1-Inputs_ByYear!$D$4),
(IF(AND((AA$4-$F128)&lt;(21+$B128),(AA$4-$F128)&gt;(1+$B128)),Z128*(1-Inputs_ByYear!$D$4),0))))</f>
        <v>4081450.7694665934</v>
      </c>
      <c r="AB128" s="246">
        <f>IF(AB$4=$F128+$B128,SUMIFS('ABP REC Calc'!X$75:X$138,'ABP REC Calc'!$C$75:$C$138,'ABP REC Spend'!$D128,'ABP REC Calc'!$B$75:$B$138,'ABP REC Spend'!$E128)/20,
IF(AND(AA128&gt;0,(AB$4-$F128)=(1+$B128)),AA128*(1-Inputs_ByYear!$D$4),
(IF(AND((AB$4-$F128)&lt;(21+$B128),(AB$4-$F128)&gt;(1+$B128)),AA128*(1-Inputs_ByYear!$D$4),0))))</f>
        <v>4061043.5156192603</v>
      </c>
      <c r="AC128" s="246">
        <f>IF(AC$4=$F128+$B128,SUMIFS('ABP REC Calc'!Y$75:Y$138,'ABP REC Calc'!$C$75:$C$138,'ABP REC Spend'!$D128,'ABP REC Calc'!$B$75:$B$138,'ABP REC Spend'!$E128)/20,
IF(AND(AB128&gt;0,(AC$4-$F128)=(1+$B128)),AB128*(1-Inputs_ByYear!$D$4),
(IF(AND((AC$4-$F128)&lt;(21+$B128),(AC$4-$F128)&gt;(1+$B128)),AB128*(1-Inputs_ByYear!$D$4),0))))</f>
        <v>4040738.2980411639</v>
      </c>
      <c r="AD128" s="246">
        <f>IF(AD$4=$F128+$B128,SUMIFS('ABP REC Calc'!Z$75:Z$138,'ABP REC Calc'!$C$75:$C$138,'ABP REC Spend'!$D128,'ABP REC Calc'!$B$75:$B$138,'ABP REC Spend'!$E128)/20,
IF(AND(AC128&gt;0,(AD$4-$F128)=(1+$B128)),AC128*(1-Inputs_ByYear!$D$4),
(IF(AND((AD$4-$F128)&lt;(21+$B128),(AD$4-$F128)&gt;(1+$B128)),AC128*(1-Inputs_ByYear!$D$4),0))))</f>
        <v>4020534.606550958</v>
      </c>
      <c r="AE128" s="246">
        <f>IF(AE$4=$F128+$B128,SUMIFS('ABP REC Calc'!AA$75:AA$138,'ABP REC Calc'!$C$75:$C$138,'ABP REC Spend'!$D128,'ABP REC Calc'!$B$75:$B$138,'ABP REC Spend'!$E128)/20,
IF(AND(AD128&gt;0,(AE$4-$F128)=(1+$B128)),AD128*(1-Inputs_ByYear!$D$4),
(IF(AND((AE$4-$F128)&lt;(21+$B128),(AE$4-$F128)&gt;(1+$B128)),AD128*(1-Inputs_ByYear!$D$4),0))))</f>
        <v>4000431.933518203</v>
      </c>
      <c r="AF128" s="246">
        <f>IF(AF$4=$F128+$B128,SUMIFS('ABP REC Calc'!AB$75:AB$138,'ABP REC Calc'!$C$75:$C$138,'ABP REC Spend'!$D128,'ABP REC Calc'!$B$75:$B$138,'ABP REC Spend'!$E128)/20,
IF(AND(AE128&gt;0,(AF$4-$F128)=(1+$B128)),AE128*(1-Inputs_ByYear!$D$4),
(IF(AND((AF$4-$F128)&lt;(21+$B128),(AF$4-$F128)&gt;(1+$B128)),AE128*(1-Inputs_ByYear!$D$4),0))))</f>
        <v>3980429.7738506119</v>
      </c>
      <c r="AG128" s="246">
        <f>IF(AG$4=$F128+$B128,SUMIFS('ABP REC Calc'!AC$75:AC$138,'ABP REC Calc'!$C$75:$C$138,'ABP REC Spend'!$D128,'ABP REC Calc'!$B$75:$B$138,'ABP REC Spend'!$E128)/20,
IF(AND(AF128&gt;0,(AG$4-$F128)=(1+$B128)),AF128*(1-Inputs_ByYear!$D$4),
(IF(AND((AG$4-$F128)&lt;(21+$B128),(AG$4-$F128)&gt;(1+$B128)),AF128*(1-Inputs_ByYear!$D$4),0))))</f>
        <v>3960527.6249813586</v>
      </c>
    </row>
    <row r="129" spans="2:33" ht="14.45" customHeight="1">
      <c r="B129" s="64">
        <v>2</v>
      </c>
      <c r="C129" s="64" t="s">
        <v>229</v>
      </c>
      <c r="D129" s="234" t="s">
        <v>208</v>
      </c>
      <c r="E129" s="231" t="s">
        <v>231</v>
      </c>
      <c r="F129" s="231">
        <f t="shared" si="6"/>
        <v>2035</v>
      </c>
      <c r="G129" s="231"/>
      <c r="H129" s="239" t="s">
        <v>33</v>
      </c>
      <c r="I129" s="247">
        <v>0</v>
      </c>
      <c r="J129" s="247">
        <v>0</v>
      </c>
      <c r="K129" s="246">
        <f>IF(K$4=$F129+$B129,SUMIFS('ABP REC Calc'!G$75:G$138,'ABP REC Calc'!$C$75:$C$138,'ABP REC Spend'!$D129,'ABP REC Calc'!$B$75:$B$138,'ABP REC Spend'!$E129)/20,
IF(AND(J129&gt;0,(K$4-$F129)=(1+$B129)),J129*(1-Inputs_ByYear!$D$4),
(IF(AND((K$4-$F129)&lt;(21+$B129),(K$4-$F129)&gt;(1+$B129)),J129*(1-Inputs_ByYear!$D$4),0))))</f>
        <v>0</v>
      </c>
      <c r="L129" s="246">
        <f>IF(L$4=$F129+$B129,SUMIFS('ABP REC Calc'!H$75:H$138,'ABP REC Calc'!$C$75:$C$138,'ABP REC Spend'!$D129,'ABP REC Calc'!$B$75:$B$138,'ABP REC Spend'!$E129)/20,
IF(AND(K129&gt;0,(L$4-$F129)=(1+$B129)),K129*(1-Inputs_ByYear!$D$4),
(IF(AND((L$4-$F129)&lt;(21+$B129),(L$4-$F129)&gt;(1+$B129)),K129*(1-Inputs_ByYear!$D$4),0))))</f>
        <v>0</v>
      </c>
      <c r="M129" s="246">
        <f>IF(M$4=$F129+$B129,SUMIFS('ABP REC Calc'!I$75:I$138,'ABP REC Calc'!$C$75:$C$138,'ABP REC Spend'!$D129,'ABP REC Calc'!$B$75:$B$138,'ABP REC Spend'!$E129)/20,
IF(AND(L129&gt;0,(M$4-$F129)=(1+$B129)),L129*(1-Inputs_ByYear!$D$4),
(IF(AND((M$4-$F129)&lt;(21+$B129),(M$4-$F129)&gt;(1+$B129)),L129*(1-Inputs_ByYear!$D$4),0))))</f>
        <v>0</v>
      </c>
      <c r="N129" s="246">
        <f>IF(N$4=$F129+$B129,SUMIFS('ABP REC Calc'!J$75:J$138,'ABP REC Calc'!$C$75:$C$138,'ABP REC Spend'!$D129,'ABP REC Calc'!$B$75:$B$138,'ABP REC Spend'!$E129)/20,
IF(AND(M129&gt;0,(N$4-$F129)=(1+$B129)),M129*(1-Inputs_ByYear!$D$4),
(IF(AND((N$4-$F129)&lt;(21+$B129),(N$4-$F129)&gt;(1+$B129)),M129*(1-Inputs_ByYear!$D$4),0))))</f>
        <v>0</v>
      </c>
      <c r="O129" s="246">
        <f>IF(O$4=$F129+$B129,SUMIFS('ABP REC Calc'!K$75:K$138,'ABP REC Calc'!$C$75:$C$138,'ABP REC Spend'!$D129,'ABP REC Calc'!$B$75:$B$138,'ABP REC Spend'!$E129)/20,
IF(AND(N129&gt;0,(O$4-$F129)=(1+$B129)),N129*(1-Inputs_ByYear!$D$4),
(IF(AND((O$4-$F129)&lt;(21+$B129),(O$4-$F129)&gt;(1+$B129)),N129*(1-Inputs_ByYear!$D$4),0))))</f>
        <v>0</v>
      </c>
      <c r="P129" s="246">
        <f>IF(P$4=$F129+$B129,SUMIFS('ABP REC Calc'!L$75:L$138,'ABP REC Calc'!$C$75:$C$138,'ABP REC Spend'!$D129,'ABP REC Calc'!$B$75:$B$138,'ABP REC Spend'!$E129)/20,
IF(AND(O129&gt;0,(P$4-$F129)=(1+$B129)),O129*(1-Inputs_ByYear!$D$4),
(IF(AND((P$4-$F129)&lt;(21+$B129),(P$4-$F129)&gt;(1+$B129)),O129*(1-Inputs_ByYear!$D$4),0))))</f>
        <v>0</v>
      </c>
      <c r="Q129" s="246">
        <f>IF(Q$4=$F129+$B129,SUMIFS('ABP REC Calc'!M$75:M$138,'ABP REC Calc'!$C$75:$C$138,'ABP REC Spend'!$D129,'ABP REC Calc'!$B$75:$B$138,'ABP REC Spend'!$E129)/20,
IF(AND(P129&gt;0,(Q$4-$F129)=(1+$B129)),P129*(1-Inputs_ByYear!$D$4),
(IF(AND((Q$4-$F129)&lt;(21+$B129),(Q$4-$F129)&gt;(1+$B129)),P129*(1-Inputs_ByYear!$D$4),0))))</f>
        <v>0</v>
      </c>
      <c r="R129" s="246">
        <f>IF(R$4=$F129+$B129,SUMIFS('ABP REC Calc'!N$75:N$138,'ABP REC Calc'!$C$75:$C$138,'ABP REC Spend'!$D129,'ABP REC Calc'!$B$75:$B$138,'ABP REC Spend'!$E129)/20,
IF(AND(Q129&gt;0,(R$4-$F129)=(1+$B129)),Q129*(1-Inputs_ByYear!$D$4),
(IF(AND((R$4-$F129)&lt;(21+$B129),(R$4-$F129)&gt;(1+$B129)),Q129*(1-Inputs_ByYear!$D$4),0))))</f>
        <v>0</v>
      </c>
      <c r="S129" s="246">
        <f>IF(S$4=$F129+$B129,SUMIFS('ABP REC Calc'!O$75:O$138,'ABP REC Calc'!$C$75:$C$138,'ABP REC Spend'!$D129,'ABP REC Calc'!$B$75:$B$138,'ABP REC Spend'!$E129)/20,
IF(AND(R129&gt;0,(S$4-$F129)=(1+$B129)),R129*(1-Inputs_ByYear!$D$4),
(IF(AND((S$4-$F129)&lt;(21+$B129),(S$4-$F129)&gt;(1+$B129)),R129*(1-Inputs_ByYear!$D$4),0))))</f>
        <v>0</v>
      </c>
      <c r="T129" s="246">
        <f>IF(T$4=$F129+$B129,SUMIFS('ABP REC Calc'!P$75:P$138,'ABP REC Calc'!$C$75:$C$138,'ABP REC Spend'!$D129,'ABP REC Calc'!$B$75:$B$138,'ABP REC Spend'!$E129)/20,
IF(AND(S129&gt;0,(T$4-$F129)=(1+$B129)),S129*(1-Inputs_ByYear!$D$4),
(IF(AND((T$4-$F129)&lt;(21+$B129),(T$4-$F129)&gt;(1+$B129)),S129*(1-Inputs_ByYear!$D$4),0))))</f>
        <v>0</v>
      </c>
      <c r="U129" s="246">
        <f>IF(U$4=$F129+$B129,SUMIFS('ABP REC Calc'!Q$75:Q$138,'ABP REC Calc'!$C$75:$C$138,'ABP REC Spend'!$D129,'ABP REC Calc'!$B$75:$B$138,'ABP REC Spend'!$E129)/20,
IF(AND(T129&gt;0,(U$4-$F129)=(1+$B129)),T129*(1-Inputs_ByYear!$D$4),
(IF(AND((U$4-$F129)&lt;(21+$B129),(U$4-$F129)&gt;(1+$B129)),T129*(1-Inputs_ByYear!$D$4),0))))</f>
        <v>0</v>
      </c>
      <c r="V129" s="246">
        <f>IF(V$4=$F129+$B129,SUMIFS('ABP REC Calc'!R$75:R$138,'ABP REC Calc'!$C$75:$C$138,'ABP REC Spend'!$D129,'ABP REC Calc'!$B$75:$B$138,'ABP REC Spend'!$E129)/20,
IF(AND(U129&gt;0,(V$4-$F129)=(1+$B129)),U129*(1-Inputs_ByYear!$D$4),
(IF(AND((V$4-$F129)&lt;(21+$B129),(V$4-$F129)&gt;(1+$B129)),U129*(1-Inputs_ByYear!$D$4),0))))</f>
        <v>4037823.3110573338</v>
      </c>
      <c r="W129" s="246">
        <f>IF(W$4=$F129+$B129,SUMIFS('ABP REC Calc'!S$75:S$138,'ABP REC Calc'!$C$75:$C$138,'ABP REC Spend'!$D129,'ABP REC Calc'!$B$75:$B$138,'ABP REC Spend'!$E129)/20,
IF(AND(V129&gt;0,(W$4-$F129)=(1+$B129)),V129*(1-Inputs_ByYear!$D$4),
(IF(AND((W$4-$F129)&lt;(21+$B129),(W$4-$F129)&gt;(1+$B129)),V129*(1-Inputs_ByYear!$D$4),0))))</f>
        <v>4017634.1945020473</v>
      </c>
      <c r="X129" s="246">
        <f>IF(X$4=$F129+$B129,SUMIFS('ABP REC Calc'!T$75:T$138,'ABP REC Calc'!$C$75:$C$138,'ABP REC Spend'!$D129,'ABP REC Calc'!$B$75:$B$138,'ABP REC Spend'!$E129)/20,
IF(AND(W129&gt;0,(X$4-$F129)=(1+$B129)),W129*(1-Inputs_ByYear!$D$4),
(IF(AND((X$4-$F129)&lt;(21+$B129),(X$4-$F129)&gt;(1+$B129)),W129*(1-Inputs_ByYear!$D$4),0))))</f>
        <v>3997546.023529537</v>
      </c>
      <c r="Y129" s="246">
        <f>IF(Y$4=$F129+$B129,SUMIFS('ABP REC Calc'!U$75:U$138,'ABP REC Calc'!$C$75:$C$138,'ABP REC Spend'!$D129,'ABP REC Calc'!$B$75:$B$138,'ABP REC Spend'!$E129)/20,
IF(AND(X129&gt;0,(Y$4-$F129)=(1+$B129)),X129*(1-Inputs_ByYear!$D$4),
(IF(AND((Y$4-$F129)&lt;(21+$B129),(Y$4-$F129)&gt;(1+$B129)),X129*(1-Inputs_ByYear!$D$4),0))))</f>
        <v>3977558.2934118891</v>
      </c>
      <c r="Z129" s="246">
        <f>IF(Z$4=$F129+$B129,SUMIFS('ABP REC Calc'!V$75:V$138,'ABP REC Calc'!$C$75:$C$138,'ABP REC Spend'!$D129,'ABP REC Calc'!$B$75:$B$138,'ABP REC Spend'!$E129)/20,
IF(AND(Y129&gt;0,(Z$4-$F129)=(1+$B129)),Y129*(1-Inputs_ByYear!$D$4),
(IF(AND((Z$4-$F129)&lt;(21+$B129),(Z$4-$F129)&gt;(1+$B129)),Y129*(1-Inputs_ByYear!$D$4),0))))</f>
        <v>3957670.5019448297</v>
      </c>
      <c r="AA129" s="246">
        <f>IF(AA$4=$F129+$B129,SUMIFS('ABP REC Calc'!W$75:W$138,'ABP REC Calc'!$C$75:$C$138,'ABP REC Spend'!$D129,'ABP REC Calc'!$B$75:$B$138,'ABP REC Spend'!$E129)/20,
IF(AND(Z129&gt;0,(AA$4-$F129)=(1+$B129)),Z129*(1-Inputs_ByYear!$D$4),
(IF(AND((AA$4-$F129)&lt;(21+$B129),(AA$4-$F129)&gt;(1+$B129)),Z129*(1-Inputs_ByYear!$D$4),0))))</f>
        <v>3937882.1494351057</v>
      </c>
      <c r="AB129" s="246">
        <f>IF(AB$4=$F129+$B129,SUMIFS('ABP REC Calc'!X$75:X$138,'ABP REC Calc'!$C$75:$C$138,'ABP REC Spend'!$D129,'ABP REC Calc'!$B$75:$B$138,'ABP REC Spend'!$E129)/20,
IF(AND(AA129&gt;0,(AB$4-$F129)=(1+$B129)),AA129*(1-Inputs_ByYear!$D$4),
(IF(AND((AB$4-$F129)&lt;(21+$B129),(AB$4-$F129)&gt;(1+$B129)),AA129*(1-Inputs_ByYear!$D$4),0))))</f>
        <v>3918192.7386879302</v>
      </c>
      <c r="AC129" s="246">
        <f>IF(AC$4=$F129+$B129,SUMIFS('ABP REC Calc'!Y$75:Y$138,'ABP REC Calc'!$C$75:$C$138,'ABP REC Spend'!$D129,'ABP REC Calc'!$B$75:$B$138,'ABP REC Spend'!$E129)/20,
IF(AND(AB129&gt;0,(AC$4-$F129)=(1+$B129)),AB129*(1-Inputs_ByYear!$D$4),
(IF(AND((AC$4-$F129)&lt;(21+$B129),(AC$4-$F129)&gt;(1+$B129)),AB129*(1-Inputs_ByYear!$D$4),0))))</f>
        <v>3898601.7749944907</v>
      </c>
      <c r="AD129" s="246">
        <f>IF(AD$4=$F129+$B129,SUMIFS('ABP REC Calc'!Z$75:Z$138,'ABP REC Calc'!$C$75:$C$138,'ABP REC Spend'!$D129,'ABP REC Calc'!$B$75:$B$138,'ABP REC Spend'!$E129)/20,
IF(AND(AC129&gt;0,(AD$4-$F129)=(1+$B129)),AC129*(1-Inputs_ByYear!$D$4),
(IF(AND((AD$4-$F129)&lt;(21+$B129),(AD$4-$F129)&gt;(1+$B129)),AC129*(1-Inputs_ByYear!$D$4),0))))</f>
        <v>3879108.7661195183</v>
      </c>
      <c r="AE129" s="246">
        <f>IF(AE$4=$F129+$B129,SUMIFS('ABP REC Calc'!AA$75:AA$138,'ABP REC Calc'!$C$75:$C$138,'ABP REC Spend'!$D129,'ABP REC Calc'!$B$75:$B$138,'ABP REC Spend'!$E129)/20,
IF(AND(AD129&gt;0,(AE$4-$F129)=(1+$B129)),AD129*(1-Inputs_ByYear!$D$4),
(IF(AND((AE$4-$F129)&lt;(21+$B129),(AE$4-$F129)&gt;(1+$B129)),AD129*(1-Inputs_ByYear!$D$4),0))))</f>
        <v>3859713.2222889205</v>
      </c>
      <c r="AF129" s="246">
        <f>IF(AF$4=$F129+$B129,SUMIFS('ABP REC Calc'!AB$75:AB$138,'ABP REC Calc'!$C$75:$C$138,'ABP REC Spend'!$D129,'ABP REC Calc'!$B$75:$B$138,'ABP REC Spend'!$E129)/20,
IF(AND(AE129&gt;0,(AF$4-$F129)=(1+$B129)),AE129*(1-Inputs_ByYear!$D$4),
(IF(AND((AF$4-$F129)&lt;(21+$B129),(AF$4-$F129)&gt;(1+$B129)),AE129*(1-Inputs_ByYear!$D$4),0))))</f>
        <v>3840414.656177476</v>
      </c>
      <c r="AG129" s="246">
        <f>IF(AG$4=$F129+$B129,SUMIFS('ABP REC Calc'!AC$75:AC$138,'ABP REC Calc'!$C$75:$C$138,'ABP REC Spend'!$D129,'ABP REC Calc'!$B$75:$B$138,'ABP REC Spend'!$E129)/20,
IF(AND(AF129&gt;0,(AG$4-$F129)=(1+$B129)),AF129*(1-Inputs_ByYear!$D$4),
(IF(AND((AG$4-$F129)&lt;(21+$B129),(AG$4-$F129)&gt;(1+$B129)),AF129*(1-Inputs_ByYear!$D$4),0))))</f>
        <v>3821212.5828965888</v>
      </c>
    </row>
    <row r="130" spans="2:33" ht="14.45" customHeight="1">
      <c r="B130" s="64">
        <v>2</v>
      </c>
      <c r="C130" s="64" t="s">
        <v>229</v>
      </c>
      <c r="D130" s="234" t="s">
        <v>208</v>
      </c>
      <c r="E130" s="231" t="s">
        <v>231</v>
      </c>
      <c r="F130" s="231">
        <f t="shared" si="6"/>
        <v>2036</v>
      </c>
      <c r="G130" s="231"/>
      <c r="H130" s="239" t="s">
        <v>34</v>
      </c>
      <c r="I130" s="247">
        <v>0</v>
      </c>
      <c r="J130" s="247">
        <v>0</v>
      </c>
      <c r="K130" s="246">
        <f>IF(K$4=$F130+$B130,SUMIFS('ABP REC Calc'!G$75:G$138,'ABP REC Calc'!$C$75:$C$138,'ABP REC Spend'!$D130,'ABP REC Calc'!$B$75:$B$138,'ABP REC Spend'!$E130)/20,
IF(AND(J130&gt;0,(K$4-$F130)=(1+$B130)),J130*(1-Inputs_ByYear!$D$4),
(IF(AND((K$4-$F130)&lt;(21+$B130),(K$4-$F130)&gt;(1+$B130)),J130*(1-Inputs_ByYear!$D$4),0))))</f>
        <v>0</v>
      </c>
      <c r="L130" s="246">
        <f>IF(L$4=$F130+$B130,SUMIFS('ABP REC Calc'!H$75:H$138,'ABP REC Calc'!$C$75:$C$138,'ABP REC Spend'!$D130,'ABP REC Calc'!$B$75:$B$138,'ABP REC Spend'!$E130)/20,
IF(AND(K130&gt;0,(L$4-$F130)=(1+$B130)),K130*(1-Inputs_ByYear!$D$4),
(IF(AND((L$4-$F130)&lt;(21+$B130),(L$4-$F130)&gt;(1+$B130)),K130*(1-Inputs_ByYear!$D$4),0))))</f>
        <v>0</v>
      </c>
      <c r="M130" s="246">
        <f>IF(M$4=$F130+$B130,SUMIFS('ABP REC Calc'!I$75:I$138,'ABP REC Calc'!$C$75:$C$138,'ABP REC Spend'!$D130,'ABP REC Calc'!$B$75:$B$138,'ABP REC Spend'!$E130)/20,
IF(AND(L130&gt;0,(M$4-$F130)=(1+$B130)),L130*(1-Inputs_ByYear!$D$4),
(IF(AND((M$4-$F130)&lt;(21+$B130),(M$4-$F130)&gt;(1+$B130)),L130*(1-Inputs_ByYear!$D$4),0))))</f>
        <v>0</v>
      </c>
      <c r="N130" s="246">
        <f>IF(N$4=$F130+$B130,SUMIFS('ABP REC Calc'!J$75:J$138,'ABP REC Calc'!$C$75:$C$138,'ABP REC Spend'!$D130,'ABP REC Calc'!$B$75:$B$138,'ABP REC Spend'!$E130)/20,
IF(AND(M130&gt;0,(N$4-$F130)=(1+$B130)),M130*(1-Inputs_ByYear!$D$4),
(IF(AND((N$4-$F130)&lt;(21+$B130),(N$4-$F130)&gt;(1+$B130)),M130*(1-Inputs_ByYear!$D$4),0))))</f>
        <v>0</v>
      </c>
      <c r="O130" s="246">
        <f>IF(O$4=$F130+$B130,SUMIFS('ABP REC Calc'!K$75:K$138,'ABP REC Calc'!$C$75:$C$138,'ABP REC Spend'!$D130,'ABP REC Calc'!$B$75:$B$138,'ABP REC Spend'!$E130)/20,
IF(AND(N130&gt;0,(O$4-$F130)=(1+$B130)),N130*(1-Inputs_ByYear!$D$4),
(IF(AND((O$4-$F130)&lt;(21+$B130),(O$4-$F130)&gt;(1+$B130)),N130*(1-Inputs_ByYear!$D$4),0))))</f>
        <v>0</v>
      </c>
      <c r="P130" s="246">
        <f>IF(P$4=$F130+$B130,SUMIFS('ABP REC Calc'!L$75:L$138,'ABP REC Calc'!$C$75:$C$138,'ABP REC Spend'!$D130,'ABP REC Calc'!$B$75:$B$138,'ABP REC Spend'!$E130)/20,
IF(AND(O130&gt;0,(P$4-$F130)=(1+$B130)),O130*(1-Inputs_ByYear!$D$4),
(IF(AND((P$4-$F130)&lt;(21+$B130),(P$4-$F130)&gt;(1+$B130)),O130*(1-Inputs_ByYear!$D$4),0))))</f>
        <v>0</v>
      </c>
      <c r="Q130" s="246">
        <f>IF(Q$4=$F130+$B130,SUMIFS('ABP REC Calc'!M$75:M$138,'ABP REC Calc'!$C$75:$C$138,'ABP REC Spend'!$D130,'ABP REC Calc'!$B$75:$B$138,'ABP REC Spend'!$E130)/20,
IF(AND(P130&gt;0,(Q$4-$F130)=(1+$B130)),P130*(1-Inputs_ByYear!$D$4),
(IF(AND((Q$4-$F130)&lt;(21+$B130),(Q$4-$F130)&gt;(1+$B130)),P130*(1-Inputs_ByYear!$D$4),0))))</f>
        <v>0</v>
      </c>
      <c r="R130" s="246">
        <f>IF(R$4=$F130+$B130,SUMIFS('ABP REC Calc'!N$75:N$138,'ABP REC Calc'!$C$75:$C$138,'ABP REC Spend'!$D130,'ABP REC Calc'!$B$75:$B$138,'ABP REC Spend'!$E130)/20,
IF(AND(Q130&gt;0,(R$4-$F130)=(1+$B130)),Q130*(1-Inputs_ByYear!$D$4),
(IF(AND((R$4-$F130)&lt;(21+$B130),(R$4-$F130)&gt;(1+$B130)),Q130*(1-Inputs_ByYear!$D$4),0))))</f>
        <v>0</v>
      </c>
      <c r="S130" s="246">
        <f>IF(S$4=$F130+$B130,SUMIFS('ABP REC Calc'!O$75:O$138,'ABP REC Calc'!$C$75:$C$138,'ABP REC Spend'!$D130,'ABP REC Calc'!$B$75:$B$138,'ABP REC Spend'!$E130)/20,
IF(AND(R130&gt;0,(S$4-$F130)=(1+$B130)),R130*(1-Inputs_ByYear!$D$4),
(IF(AND((S$4-$F130)&lt;(21+$B130),(S$4-$F130)&gt;(1+$B130)),R130*(1-Inputs_ByYear!$D$4),0))))</f>
        <v>0</v>
      </c>
      <c r="T130" s="246">
        <f>IF(T$4=$F130+$B130,SUMIFS('ABP REC Calc'!P$75:P$138,'ABP REC Calc'!$C$75:$C$138,'ABP REC Spend'!$D130,'ABP REC Calc'!$B$75:$B$138,'ABP REC Spend'!$E130)/20,
IF(AND(S130&gt;0,(T$4-$F130)=(1+$B130)),S130*(1-Inputs_ByYear!$D$4),
(IF(AND((T$4-$F130)&lt;(21+$B130),(T$4-$F130)&gt;(1+$B130)),S130*(1-Inputs_ByYear!$D$4),0))))</f>
        <v>0</v>
      </c>
      <c r="U130" s="246">
        <f>IF(U$4=$F130+$B130,SUMIFS('ABP REC Calc'!Q$75:Q$138,'ABP REC Calc'!$C$75:$C$138,'ABP REC Spend'!$D130,'ABP REC Calc'!$B$75:$B$138,'ABP REC Spend'!$E130)/20,
IF(AND(T130&gt;0,(U$4-$F130)=(1+$B130)),T130*(1-Inputs_ByYear!$D$4),
(IF(AND((U$4-$F130)&lt;(21+$B130),(U$4-$F130)&gt;(1+$B130)),T130*(1-Inputs_ByYear!$D$4),0))))</f>
        <v>0</v>
      </c>
      <c r="V130" s="246">
        <f>IF(V$4=$F130+$B130,SUMIFS('ABP REC Calc'!R$75:R$138,'ABP REC Calc'!$C$75:$C$138,'ABP REC Spend'!$D130,'ABP REC Calc'!$B$75:$B$138,'ABP REC Spend'!$E130)/20,
IF(AND(U130&gt;0,(V$4-$F130)=(1+$B130)),U130*(1-Inputs_ByYear!$D$4),
(IF(AND((V$4-$F130)&lt;(21+$B130),(V$4-$F130)&gt;(1+$B130)),U130*(1-Inputs_ByYear!$D$4),0))))</f>
        <v>0</v>
      </c>
      <c r="W130" s="246">
        <f>IF(W$4=$F130+$B130,SUMIFS('ABP REC Calc'!S$75:S$138,'ABP REC Calc'!$C$75:$C$138,'ABP REC Spend'!$D130,'ABP REC Calc'!$B$75:$B$138,'ABP REC Spend'!$E130)/20,
IF(AND(V130&gt;0,(W$4-$F130)=(1+$B130)),V130*(1-Inputs_ByYear!$D$4),
(IF(AND((W$4-$F130)&lt;(21+$B130),(W$4-$F130)&gt;(1+$B130)),V130*(1-Inputs_ByYear!$D$4),0))))</f>
        <v>3876310.3786150394</v>
      </c>
      <c r="X130" s="246">
        <f>IF(X$4=$F130+$B130,SUMIFS('ABP REC Calc'!T$75:T$138,'ABP REC Calc'!$C$75:$C$138,'ABP REC Spend'!$D130,'ABP REC Calc'!$B$75:$B$138,'ABP REC Spend'!$E130)/20,
IF(AND(W130&gt;0,(X$4-$F130)=(1+$B130)),W130*(1-Inputs_ByYear!$D$4),
(IF(AND((X$4-$F130)&lt;(21+$B130),(X$4-$F130)&gt;(1+$B130)),W130*(1-Inputs_ByYear!$D$4),0))))</f>
        <v>3856928.8267219644</v>
      </c>
      <c r="Y130" s="246">
        <f>IF(Y$4=$F130+$B130,SUMIFS('ABP REC Calc'!U$75:U$138,'ABP REC Calc'!$C$75:$C$138,'ABP REC Spend'!$D130,'ABP REC Calc'!$B$75:$B$138,'ABP REC Spend'!$E130)/20,
IF(AND(X130&gt;0,(Y$4-$F130)=(1+$B130)),X130*(1-Inputs_ByYear!$D$4),
(IF(AND((Y$4-$F130)&lt;(21+$B130),(Y$4-$F130)&gt;(1+$B130)),X130*(1-Inputs_ByYear!$D$4),0))))</f>
        <v>3837644.1825883547</v>
      </c>
      <c r="Z130" s="246">
        <f>IF(Z$4=$F130+$B130,SUMIFS('ABP REC Calc'!V$75:V$138,'ABP REC Calc'!$C$75:$C$138,'ABP REC Spend'!$D130,'ABP REC Calc'!$B$75:$B$138,'ABP REC Spend'!$E130)/20,
IF(AND(Y130&gt;0,(Z$4-$F130)=(1+$B130)),Y130*(1-Inputs_ByYear!$D$4),
(IF(AND((Z$4-$F130)&lt;(21+$B130),(Z$4-$F130)&gt;(1+$B130)),Y130*(1-Inputs_ByYear!$D$4),0))))</f>
        <v>3818455.961675413</v>
      </c>
      <c r="AA130" s="246">
        <f>IF(AA$4=$F130+$B130,SUMIFS('ABP REC Calc'!W$75:W$138,'ABP REC Calc'!$C$75:$C$138,'ABP REC Spend'!$D130,'ABP REC Calc'!$B$75:$B$138,'ABP REC Spend'!$E130)/20,
IF(AND(Z130&gt;0,(AA$4-$F130)=(1+$B130)),Z130*(1-Inputs_ByYear!$D$4),
(IF(AND((AA$4-$F130)&lt;(21+$B130),(AA$4-$F130)&gt;(1+$B130)),Z130*(1-Inputs_ByYear!$D$4),0))))</f>
        <v>3799363.681867036</v>
      </c>
      <c r="AB130" s="246">
        <f>IF(AB$4=$F130+$B130,SUMIFS('ABP REC Calc'!X$75:X$138,'ABP REC Calc'!$C$75:$C$138,'ABP REC Spend'!$D130,'ABP REC Calc'!$B$75:$B$138,'ABP REC Spend'!$E130)/20,
IF(AND(AA130&gt;0,(AB$4-$F130)=(1+$B130)),AA130*(1-Inputs_ByYear!$D$4),
(IF(AND((AB$4-$F130)&lt;(21+$B130),(AB$4-$F130)&gt;(1+$B130)),AA130*(1-Inputs_ByYear!$D$4),0))))</f>
        <v>3780366.8634577007</v>
      </c>
      <c r="AC130" s="246">
        <f>IF(AC$4=$F130+$B130,SUMIFS('ABP REC Calc'!Y$75:Y$138,'ABP REC Calc'!$C$75:$C$138,'ABP REC Spend'!$D130,'ABP REC Calc'!$B$75:$B$138,'ABP REC Spend'!$E130)/20,
IF(AND(AB130&gt;0,(AC$4-$F130)=(1+$B130)),AB130*(1-Inputs_ByYear!$D$4),
(IF(AND((AC$4-$F130)&lt;(21+$B130),(AC$4-$F130)&gt;(1+$B130)),AB130*(1-Inputs_ByYear!$D$4),0))))</f>
        <v>3761465.0291404123</v>
      </c>
      <c r="AD130" s="246">
        <f>IF(AD$4=$F130+$B130,SUMIFS('ABP REC Calc'!Z$75:Z$138,'ABP REC Calc'!$C$75:$C$138,'ABP REC Spend'!$D130,'ABP REC Calc'!$B$75:$B$138,'ABP REC Spend'!$E130)/20,
IF(AND(AC130&gt;0,(AD$4-$F130)=(1+$B130)),AC130*(1-Inputs_ByYear!$D$4),
(IF(AND((AD$4-$F130)&lt;(21+$B130),(AD$4-$F130)&gt;(1+$B130)),AC130*(1-Inputs_ByYear!$D$4),0))))</f>
        <v>3742657.7039947105</v>
      </c>
      <c r="AE130" s="246">
        <f>IF(AE$4=$F130+$B130,SUMIFS('ABP REC Calc'!AA$75:AA$138,'ABP REC Calc'!$C$75:$C$138,'ABP REC Spend'!$D130,'ABP REC Calc'!$B$75:$B$138,'ABP REC Spend'!$E130)/20,
IF(AND(AD130&gt;0,(AE$4-$F130)=(1+$B130)),AD130*(1-Inputs_ByYear!$D$4),
(IF(AND((AE$4-$F130)&lt;(21+$B130),(AE$4-$F130)&gt;(1+$B130)),AD130*(1-Inputs_ByYear!$D$4),0))))</f>
        <v>3723944.4154747371</v>
      </c>
      <c r="AF130" s="246">
        <f>IF(AF$4=$F130+$B130,SUMIFS('ABP REC Calc'!AB$75:AB$138,'ABP REC Calc'!$C$75:$C$138,'ABP REC Spend'!$D130,'ABP REC Calc'!$B$75:$B$138,'ABP REC Spend'!$E130)/20,
IF(AND(AE130&gt;0,(AF$4-$F130)=(1+$B130)),AE130*(1-Inputs_ByYear!$D$4),
(IF(AND((AF$4-$F130)&lt;(21+$B130),(AF$4-$F130)&gt;(1+$B130)),AE130*(1-Inputs_ByYear!$D$4),0))))</f>
        <v>3705324.6933973632</v>
      </c>
      <c r="AG130" s="246">
        <f>IF(AG$4=$F130+$B130,SUMIFS('ABP REC Calc'!AC$75:AC$138,'ABP REC Calc'!$C$75:$C$138,'ABP REC Spend'!$D130,'ABP REC Calc'!$B$75:$B$138,'ABP REC Spend'!$E130)/20,
IF(AND(AF130&gt;0,(AG$4-$F130)=(1+$B130)),AF130*(1-Inputs_ByYear!$D$4),
(IF(AND((AG$4-$F130)&lt;(21+$B130),(AG$4-$F130)&gt;(1+$B130)),AF130*(1-Inputs_ByYear!$D$4),0))))</f>
        <v>3686798.0699303765</v>
      </c>
    </row>
    <row r="131" spans="2:33" ht="14.45" customHeight="1">
      <c r="B131" s="64">
        <v>2</v>
      </c>
      <c r="C131" s="64" t="s">
        <v>229</v>
      </c>
      <c r="D131" s="234" t="s">
        <v>208</v>
      </c>
      <c r="E131" s="231" t="s">
        <v>231</v>
      </c>
      <c r="F131" s="231">
        <f t="shared" si="6"/>
        <v>2037</v>
      </c>
      <c r="G131" s="231"/>
      <c r="H131" s="239" t="s">
        <v>35</v>
      </c>
      <c r="I131" s="247">
        <v>0</v>
      </c>
      <c r="J131" s="247">
        <v>0</v>
      </c>
      <c r="K131" s="246">
        <f>IF(K$4=$F131+$B131,SUMIFS('ABP REC Calc'!G$75:G$138,'ABP REC Calc'!$C$75:$C$138,'ABP REC Spend'!$D131,'ABP REC Calc'!$B$75:$B$138,'ABP REC Spend'!$E131)/20,
IF(AND(J131&gt;0,(K$4-$F131)=(1+$B131)),J131*(1-Inputs_ByYear!$D$4),
(IF(AND((K$4-$F131)&lt;(21+$B131),(K$4-$F131)&gt;(1+$B131)),J131*(1-Inputs_ByYear!$D$4),0))))</f>
        <v>0</v>
      </c>
      <c r="L131" s="246">
        <f>IF(L$4=$F131+$B131,SUMIFS('ABP REC Calc'!H$75:H$138,'ABP REC Calc'!$C$75:$C$138,'ABP REC Spend'!$D131,'ABP REC Calc'!$B$75:$B$138,'ABP REC Spend'!$E131)/20,
IF(AND(K131&gt;0,(L$4-$F131)=(1+$B131)),K131*(1-Inputs_ByYear!$D$4),
(IF(AND((L$4-$F131)&lt;(21+$B131),(L$4-$F131)&gt;(1+$B131)),K131*(1-Inputs_ByYear!$D$4),0))))</f>
        <v>0</v>
      </c>
      <c r="M131" s="246">
        <f>IF(M$4=$F131+$B131,SUMIFS('ABP REC Calc'!I$75:I$138,'ABP REC Calc'!$C$75:$C$138,'ABP REC Spend'!$D131,'ABP REC Calc'!$B$75:$B$138,'ABP REC Spend'!$E131)/20,
IF(AND(L131&gt;0,(M$4-$F131)=(1+$B131)),L131*(1-Inputs_ByYear!$D$4),
(IF(AND((M$4-$F131)&lt;(21+$B131),(M$4-$F131)&gt;(1+$B131)),L131*(1-Inputs_ByYear!$D$4),0))))</f>
        <v>0</v>
      </c>
      <c r="N131" s="246">
        <f>IF(N$4=$F131+$B131,SUMIFS('ABP REC Calc'!J$75:J$138,'ABP REC Calc'!$C$75:$C$138,'ABP REC Spend'!$D131,'ABP REC Calc'!$B$75:$B$138,'ABP REC Spend'!$E131)/20,
IF(AND(M131&gt;0,(N$4-$F131)=(1+$B131)),M131*(1-Inputs_ByYear!$D$4),
(IF(AND((N$4-$F131)&lt;(21+$B131),(N$4-$F131)&gt;(1+$B131)),M131*(1-Inputs_ByYear!$D$4),0))))</f>
        <v>0</v>
      </c>
      <c r="O131" s="246">
        <f>IF(O$4=$F131+$B131,SUMIFS('ABP REC Calc'!K$75:K$138,'ABP REC Calc'!$C$75:$C$138,'ABP REC Spend'!$D131,'ABP REC Calc'!$B$75:$B$138,'ABP REC Spend'!$E131)/20,
IF(AND(N131&gt;0,(O$4-$F131)=(1+$B131)),N131*(1-Inputs_ByYear!$D$4),
(IF(AND((O$4-$F131)&lt;(21+$B131),(O$4-$F131)&gt;(1+$B131)),N131*(1-Inputs_ByYear!$D$4),0))))</f>
        <v>0</v>
      </c>
      <c r="P131" s="246">
        <f>IF(P$4=$F131+$B131,SUMIFS('ABP REC Calc'!L$75:L$138,'ABP REC Calc'!$C$75:$C$138,'ABP REC Spend'!$D131,'ABP REC Calc'!$B$75:$B$138,'ABP REC Spend'!$E131)/20,
IF(AND(O131&gt;0,(P$4-$F131)=(1+$B131)),O131*(1-Inputs_ByYear!$D$4),
(IF(AND((P$4-$F131)&lt;(21+$B131),(P$4-$F131)&gt;(1+$B131)),O131*(1-Inputs_ByYear!$D$4),0))))</f>
        <v>0</v>
      </c>
      <c r="Q131" s="246">
        <f>IF(Q$4=$F131+$B131,SUMIFS('ABP REC Calc'!M$75:M$138,'ABP REC Calc'!$C$75:$C$138,'ABP REC Spend'!$D131,'ABP REC Calc'!$B$75:$B$138,'ABP REC Spend'!$E131)/20,
IF(AND(P131&gt;0,(Q$4-$F131)=(1+$B131)),P131*(1-Inputs_ByYear!$D$4),
(IF(AND((Q$4-$F131)&lt;(21+$B131),(Q$4-$F131)&gt;(1+$B131)),P131*(1-Inputs_ByYear!$D$4),0))))</f>
        <v>0</v>
      </c>
      <c r="R131" s="246">
        <f>IF(R$4=$F131+$B131,SUMIFS('ABP REC Calc'!N$75:N$138,'ABP REC Calc'!$C$75:$C$138,'ABP REC Spend'!$D131,'ABP REC Calc'!$B$75:$B$138,'ABP REC Spend'!$E131)/20,
IF(AND(Q131&gt;0,(R$4-$F131)=(1+$B131)),Q131*(1-Inputs_ByYear!$D$4),
(IF(AND((R$4-$F131)&lt;(21+$B131),(R$4-$F131)&gt;(1+$B131)),Q131*(1-Inputs_ByYear!$D$4),0))))</f>
        <v>0</v>
      </c>
      <c r="S131" s="246">
        <f>IF(S$4=$F131+$B131,SUMIFS('ABP REC Calc'!O$75:O$138,'ABP REC Calc'!$C$75:$C$138,'ABP REC Spend'!$D131,'ABP REC Calc'!$B$75:$B$138,'ABP REC Spend'!$E131)/20,
IF(AND(R131&gt;0,(S$4-$F131)=(1+$B131)),R131*(1-Inputs_ByYear!$D$4),
(IF(AND((S$4-$F131)&lt;(21+$B131),(S$4-$F131)&gt;(1+$B131)),R131*(1-Inputs_ByYear!$D$4),0))))</f>
        <v>0</v>
      </c>
      <c r="T131" s="246">
        <f>IF(T$4=$F131+$B131,SUMIFS('ABP REC Calc'!P$75:P$138,'ABP REC Calc'!$C$75:$C$138,'ABP REC Spend'!$D131,'ABP REC Calc'!$B$75:$B$138,'ABP REC Spend'!$E131)/20,
IF(AND(S131&gt;0,(T$4-$F131)=(1+$B131)),S131*(1-Inputs_ByYear!$D$4),
(IF(AND((T$4-$F131)&lt;(21+$B131),(T$4-$F131)&gt;(1+$B131)),S131*(1-Inputs_ByYear!$D$4),0))))</f>
        <v>0</v>
      </c>
      <c r="U131" s="246">
        <f>IF(U$4=$F131+$B131,SUMIFS('ABP REC Calc'!Q$75:Q$138,'ABP REC Calc'!$C$75:$C$138,'ABP REC Spend'!$D131,'ABP REC Calc'!$B$75:$B$138,'ABP REC Spend'!$E131)/20,
IF(AND(T131&gt;0,(U$4-$F131)=(1+$B131)),T131*(1-Inputs_ByYear!$D$4),
(IF(AND((U$4-$F131)&lt;(21+$B131),(U$4-$F131)&gt;(1+$B131)),T131*(1-Inputs_ByYear!$D$4),0))))</f>
        <v>0</v>
      </c>
      <c r="V131" s="246">
        <f>IF(V$4=$F131+$B131,SUMIFS('ABP REC Calc'!R$75:R$138,'ABP REC Calc'!$C$75:$C$138,'ABP REC Spend'!$D131,'ABP REC Calc'!$B$75:$B$138,'ABP REC Spend'!$E131)/20,
IF(AND(U131&gt;0,(V$4-$F131)=(1+$B131)),U131*(1-Inputs_ByYear!$D$4),
(IF(AND((V$4-$F131)&lt;(21+$B131),(V$4-$F131)&gt;(1+$B131)),U131*(1-Inputs_ByYear!$D$4),0))))</f>
        <v>0</v>
      </c>
      <c r="W131" s="246">
        <f>IF(W$4=$F131+$B131,SUMIFS('ABP REC Calc'!S$75:S$138,'ABP REC Calc'!$C$75:$C$138,'ABP REC Spend'!$D131,'ABP REC Calc'!$B$75:$B$138,'ABP REC Spend'!$E131)/20,
IF(AND(V131&gt;0,(W$4-$F131)=(1+$B131)),V131*(1-Inputs_ByYear!$D$4),
(IF(AND((W$4-$F131)&lt;(21+$B131),(W$4-$F131)&gt;(1+$B131)),V131*(1-Inputs_ByYear!$D$4),0))))</f>
        <v>0</v>
      </c>
      <c r="X131" s="246">
        <f>IF(X$4=$F131+$B131,SUMIFS('ABP REC Calc'!T$75:T$138,'ABP REC Calc'!$C$75:$C$138,'ABP REC Spend'!$D131,'ABP REC Calc'!$B$75:$B$138,'ABP REC Spend'!$E131)/20,
IF(AND(W131&gt;0,(X$4-$F131)=(1+$B131)),W131*(1-Inputs_ByYear!$D$4),
(IF(AND((X$4-$F131)&lt;(21+$B131),(X$4-$F131)&gt;(1+$B131)),W131*(1-Inputs_ByYear!$D$4),0))))</f>
        <v>3721257.963470438</v>
      </c>
      <c r="Y131" s="246">
        <f>IF(Y$4=$F131+$B131,SUMIFS('ABP REC Calc'!U$75:U$138,'ABP REC Calc'!$C$75:$C$138,'ABP REC Spend'!$D131,'ABP REC Calc'!$B$75:$B$138,'ABP REC Spend'!$E131)/20,
IF(AND(X131&gt;0,(Y$4-$F131)=(1+$B131)),X131*(1-Inputs_ByYear!$D$4),
(IF(AND((Y$4-$F131)&lt;(21+$B131),(Y$4-$F131)&gt;(1+$B131)),X131*(1-Inputs_ByYear!$D$4),0))))</f>
        <v>3702651.6736530857</v>
      </c>
      <c r="Z131" s="246">
        <f>IF(Z$4=$F131+$B131,SUMIFS('ABP REC Calc'!V$75:V$138,'ABP REC Calc'!$C$75:$C$138,'ABP REC Spend'!$D131,'ABP REC Calc'!$B$75:$B$138,'ABP REC Spend'!$E131)/20,
IF(AND(Y131&gt;0,(Z$4-$F131)=(1+$B131)),Y131*(1-Inputs_ByYear!$D$4),
(IF(AND((Z$4-$F131)&lt;(21+$B131),(Z$4-$F131)&gt;(1+$B131)),Y131*(1-Inputs_ByYear!$D$4),0))))</f>
        <v>3684138.4152848204</v>
      </c>
      <c r="AA131" s="246">
        <f>IF(AA$4=$F131+$B131,SUMIFS('ABP REC Calc'!W$75:W$138,'ABP REC Calc'!$C$75:$C$138,'ABP REC Spend'!$D131,'ABP REC Calc'!$B$75:$B$138,'ABP REC Spend'!$E131)/20,
IF(AND(Z131&gt;0,(AA$4-$F131)=(1+$B131)),Z131*(1-Inputs_ByYear!$D$4),
(IF(AND((AA$4-$F131)&lt;(21+$B131),(AA$4-$F131)&gt;(1+$B131)),Z131*(1-Inputs_ByYear!$D$4),0))))</f>
        <v>3665717.7232083962</v>
      </c>
      <c r="AB131" s="246">
        <f>IF(AB$4=$F131+$B131,SUMIFS('ABP REC Calc'!X$75:X$138,'ABP REC Calc'!$C$75:$C$138,'ABP REC Spend'!$D131,'ABP REC Calc'!$B$75:$B$138,'ABP REC Spend'!$E131)/20,
IF(AND(AA131&gt;0,(AB$4-$F131)=(1+$B131)),AA131*(1-Inputs_ByYear!$D$4),
(IF(AND((AB$4-$F131)&lt;(21+$B131),(AB$4-$F131)&gt;(1+$B131)),AA131*(1-Inputs_ByYear!$D$4),0))))</f>
        <v>3647389.1345923543</v>
      </c>
      <c r="AC131" s="246">
        <f>IF(AC$4=$F131+$B131,SUMIFS('ABP REC Calc'!Y$75:Y$138,'ABP REC Calc'!$C$75:$C$138,'ABP REC Spend'!$D131,'ABP REC Calc'!$B$75:$B$138,'ABP REC Spend'!$E131)/20,
IF(AND(AB131&gt;0,(AC$4-$F131)=(1+$B131)),AB131*(1-Inputs_ByYear!$D$4),
(IF(AND((AC$4-$F131)&lt;(21+$B131),(AC$4-$F131)&gt;(1+$B131)),AB131*(1-Inputs_ByYear!$D$4),0))))</f>
        <v>3629152.1889193924</v>
      </c>
      <c r="AD131" s="246">
        <f>IF(AD$4=$F131+$B131,SUMIFS('ABP REC Calc'!Z$75:Z$138,'ABP REC Calc'!$C$75:$C$138,'ABP REC Spend'!$D131,'ABP REC Calc'!$B$75:$B$138,'ABP REC Spend'!$E131)/20,
IF(AND(AC131&gt;0,(AD$4-$F131)=(1+$B131)),AC131*(1-Inputs_ByYear!$D$4),
(IF(AND((AD$4-$F131)&lt;(21+$B131),(AD$4-$F131)&gt;(1+$B131)),AC131*(1-Inputs_ByYear!$D$4),0))))</f>
        <v>3611006.4279747955</v>
      </c>
      <c r="AE131" s="246">
        <f>IF(AE$4=$F131+$B131,SUMIFS('ABP REC Calc'!AA$75:AA$138,'ABP REC Calc'!$C$75:$C$138,'ABP REC Spend'!$D131,'ABP REC Calc'!$B$75:$B$138,'ABP REC Spend'!$E131)/20,
IF(AND(AD131&gt;0,(AE$4-$F131)=(1+$B131)),AD131*(1-Inputs_ByYear!$D$4),
(IF(AND((AE$4-$F131)&lt;(21+$B131),(AE$4-$F131)&gt;(1+$B131)),AD131*(1-Inputs_ByYear!$D$4),0))))</f>
        <v>3592951.3958349214</v>
      </c>
      <c r="AF131" s="246">
        <f>IF(AF$4=$F131+$B131,SUMIFS('ABP REC Calc'!AB$75:AB$138,'ABP REC Calc'!$C$75:$C$138,'ABP REC Spend'!$D131,'ABP REC Calc'!$B$75:$B$138,'ABP REC Spend'!$E131)/20,
IF(AND(AE131&gt;0,(AF$4-$F131)=(1+$B131)),AE131*(1-Inputs_ByYear!$D$4),
(IF(AND((AF$4-$F131)&lt;(21+$B131),(AF$4-$F131)&gt;(1+$B131)),AE131*(1-Inputs_ByYear!$D$4),0))))</f>
        <v>3574986.6388557469</v>
      </c>
      <c r="AG131" s="246">
        <f>IF(AG$4=$F131+$B131,SUMIFS('ABP REC Calc'!AC$75:AC$138,'ABP REC Calc'!$C$75:$C$138,'ABP REC Spend'!$D131,'ABP REC Calc'!$B$75:$B$138,'ABP REC Spend'!$E131)/20,
IF(AND(AF131&gt;0,(AG$4-$F131)=(1+$B131)),AF131*(1-Inputs_ByYear!$D$4),
(IF(AND((AG$4-$F131)&lt;(21+$B131),(AG$4-$F131)&gt;(1+$B131)),AF131*(1-Inputs_ByYear!$D$4),0))))</f>
        <v>3557111.7056614682</v>
      </c>
    </row>
    <row r="132" spans="2:33" ht="14.45" customHeight="1">
      <c r="B132" s="64">
        <v>2</v>
      </c>
      <c r="C132" s="64" t="s">
        <v>229</v>
      </c>
      <c r="D132" s="234" t="s">
        <v>208</v>
      </c>
      <c r="E132" s="231" t="s">
        <v>231</v>
      </c>
      <c r="F132" s="231">
        <f t="shared" si="6"/>
        <v>2038</v>
      </c>
      <c r="G132" s="231"/>
      <c r="H132" s="239" t="s">
        <v>36</v>
      </c>
      <c r="I132" s="247">
        <v>0</v>
      </c>
      <c r="J132" s="247">
        <v>0</v>
      </c>
      <c r="K132" s="246">
        <f>IF(K$4=$F132+$B132,SUMIFS('ABP REC Calc'!G$75:G$138,'ABP REC Calc'!$C$75:$C$138,'ABP REC Spend'!$D132,'ABP REC Calc'!$B$75:$B$138,'ABP REC Spend'!$E132)/20,
IF(AND(J132&gt;0,(K$4-$F132)=(1+$B132)),J132*(1-Inputs_ByYear!$D$4),
(IF(AND((K$4-$F132)&lt;(21+$B132),(K$4-$F132)&gt;(1+$B132)),J132*(1-Inputs_ByYear!$D$4),0))))</f>
        <v>0</v>
      </c>
      <c r="L132" s="246">
        <f>IF(L$4=$F132+$B132,SUMIFS('ABP REC Calc'!H$75:H$138,'ABP REC Calc'!$C$75:$C$138,'ABP REC Spend'!$D132,'ABP REC Calc'!$B$75:$B$138,'ABP REC Spend'!$E132)/20,
IF(AND(K132&gt;0,(L$4-$F132)=(1+$B132)),K132*(1-Inputs_ByYear!$D$4),
(IF(AND((L$4-$F132)&lt;(21+$B132),(L$4-$F132)&gt;(1+$B132)),K132*(1-Inputs_ByYear!$D$4),0))))</f>
        <v>0</v>
      </c>
      <c r="M132" s="246">
        <f>IF(M$4=$F132+$B132,SUMIFS('ABP REC Calc'!I$75:I$138,'ABP REC Calc'!$C$75:$C$138,'ABP REC Spend'!$D132,'ABP REC Calc'!$B$75:$B$138,'ABP REC Spend'!$E132)/20,
IF(AND(L132&gt;0,(M$4-$F132)=(1+$B132)),L132*(1-Inputs_ByYear!$D$4),
(IF(AND((M$4-$F132)&lt;(21+$B132),(M$4-$F132)&gt;(1+$B132)),L132*(1-Inputs_ByYear!$D$4),0))))</f>
        <v>0</v>
      </c>
      <c r="N132" s="246">
        <f>IF(N$4=$F132+$B132,SUMIFS('ABP REC Calc'!J$75:J$138,'ABP REC Calc'!$C$75:$C$138,'ABP REC Spend'!$D132,'ABP REC Calc'!$B$75:$B$138,'ABP REC Spend'!$E132)/20,
IF(AND(M132&gt;0,(N$4-$F132)=(1+$B132)),M132*(1-Inputs_ByYear!$D$4),
(IF(AND((N$4-$F132)&lt;(21+$B132),(N$4-$F132)&gt;(1+$B132)),M132*(1-Inputs_ByYear!$D$4),0))))</f>
        <v>0</v>
      </c>
      <c r="O132" s="246">
        <f>IF(O$4=$F132+$B132,SUMIFS('ABP REC Calc'!K$75:K$138,'ABP REC Calc'!$C$75:$C$138,'ABP REC Spend'!$D132,'ABP REC Calc'!$B$75:$B$138,'ABP REC Spend'!$E132)/20,
IF(AND(N132&gt;0,(O$4-$F132)=(1+$B132)),N132*(1-Inputs_ByYear!$D$4),
(IF(AND((O$4-$F132)&lt;(21+$B132),(O$4-$F132)&gt;(1+$B132)),N132*(1-Inputs_ByYear!$D$4),0))))</f>
        <v>0</v>
      </c>
      <c r="P132" s="246">
        <f>IF(P$4=$F132+$B132,SUMIFS('ABP REC Calc'!L$75:L$138,'ABP REC Calc'!$C$75:$C$138,'ABP REC Spend'!$D132,'ABP REC Calc'!$B$75:$B$138,'ABP REC Spend'!$E132)/20,
IF(AND(O132&gt;0,(P$4-$F132)=(1+$B132)),O132*(1-Inputs_ByYear!$D$4),
(IF(AND((P$4-$F132)&lt;(21+$B132),(P$4-$F132)&gt;(1+$B132)),O132*(1-Inputs_ByYear!$D$4),0))))</f>
        <v>0</v>
      </c>
      <c r="Q132" s="246">
        <f>IF(Q$4=$F132+$B132,SUMIFS('ABP REC Calc'!M$75:M$138,'ABP REC Calc'!$C$75:$C$138,'ABP REC Spend'!$D132,'ABP REC Calc'!$B$75:$B$138,'ABP REC Spend'!$E132)/20,
IF(AND(P132&gt;0,(Q$4-$F132)=(1+$B132)),P132*(1-Inputs_ByYear!$D$4),
(IF(AND((Q$4-$F132)&lt;(21+$B132),(Q$4-$F132)&gt;(1+$B132)),P132*(1-Inputs_ByYear!$D$4),0))))</f>
        <v>0</v>
      </c>
      <c r="R132" s="246">
        <f>IF(R$4=$F132+$B132,SUMIFS('ABP REC Calc'!N$75:N$138,'ABP REC Calc'!$C$75:$C$138,'ABP REC Spend'!$D132,'ABP REC Calc'!$B$75:$B$138,'ABP REC Spend'!$E132)/20,
IF(AND(Q132&gt;0,(R$4-$F132)=(1+$B132)),Q132*(1-Inputs_ByYear!$D$4),
(IF(AND((R$4-$F132)&lt;(21+$B132),(R$4-$F132)&gt;(1+$B132)),Q132*(1-Inputs_ByYear!$D$4),0))))</f>
        <v>0</v>
      </c>
      <c r="S132" s="246">
        <f>IF(S$4=$F132+$B132,SUMIFS('ABP REC Calc'!O$75:O$138,'ABP REC Calc'!$C$75:$C$138,'ABP REC Spend'!$D132,'ABP REC Calc'!$B$75:$B$138,'ABP REC Spend'!$E132)/20,
IF(AND(R132&gt;0,(S$4-$F132)=(1+$B132)),R132*(1-Inputs_ByYear!$D$4),
(IF(AND((S$4-$F132)&lt;(21+$B132),(S$4-$F132)&gt;(1+$B132)),R132*(1-Inputs_ByYear!$D$4),0))))</f>
        <v>0</v>
      </c>
      <c r="T132" s="246">
        <f>IF(T$4=$F132+$B132,SUMIFS('ABP REC Calc'!P$75:P$138,'ABP REC Calc'!$C$75:$C$138,'ABP REC Spend'!$D132,'ABP REC Calc'!$B$75:$B$138,'ABP REC Spend'!$E132)/20,
IF(AND(S132&gt;0,(T$4-$F132)=(1+$B132)),S132*(1-Inputs_ByYear!$D$4),
(IF(AND((T$4-$F132)&lt;(21+$B132),(T$4-$F132)&gt;(1+$B132)),S132*(1-Inputs_ByYear!$D$4),0))))</f>
        <v>0</v>
      </c>
      <c r="U132" s="246">
        <f>IF(U$4=$F132+$B132,SUMIFS('ABP REC Calc'!Q$75:Q$138,'ABP REC Calc'!$C$75:$C$138,'ABP REC Spend'!$D132,'ABP REC Calc'!$B$75:$B$138,'ABP REC Spend'!$E132)/20,
IF(AND(T132&gt;0,(U$4-$F132)=(1+$B132)),T132*(1-Inputs_ByYear!$D$4),
(IF(AND((U$4-$F132)&lt;(21+$B132),(U$4-$F132)&gt;(1+$B132)),T132*(1-Inputs_ByYear!$D$4),0))))</f>
        <v>0</v>
      </c>
      <c r="V132" s="246">
        <f>IF(V$4=$F132+$B132,SUMIFS('ABP REC Calc'!R$75:R$138,'ABP REC Calc'!$C$75:$C$138,'ABP REC Spend'!$D132,'ABP REC Calc'!$B$75:$B$138,'ABP REC Spend'!$E132)/20,
IF(AND(U132&gt;0,(V$4-$F132)=(1+$B132)),U132*(1-Inputs_ByYear!$D$4),
(IF(AND((V$4-$F132)&lt;(21+$B132),(V$4-$F132)&gt;(1+$B132)),U132*(1-Inputs_ByYear!$D$4),0))))</f>
        <v>0</v>
      </c>
      <c r="W132" s="246">
        <f>IF(W$4=$F132+$B132,SUMIFS('ABP REC Calc'!S$75:S$138,'ABP REC Calc'!$C$75:$C$138,'ABP REC Spend'!$D132,'ABP REC Calc'!$B$75:$B$138,'ABP REC Spend'!$E132)/20,
IF(AND(V132&gt;0,(W$4-$F132)=(1+$B132)),V132*(1-Inputs_ByYear!$D$4),
(IF(AND((W$4-$F132)&lt;(21+$B132),(W$4-$F132)&gt;(1+$B132)),V132*(1-Inputs_ByYear!$D$4),0))))</f>
        <v>0</v>
      </c>
      <c r="X132" s="246">
        <f>IF(X$4=$F132+$B132,SUMIFS('ABP REC Calc'!T$75:T$138,'ABP REC Calc'!$C$75:$C$138,'ABP REC Spend'!$D132,'ABP REC Calc'!$B$75:$B$138,'ABP REC Spend'!$E132)/20,
IF(AND(W132&gt;0,(X$4-$F132)=(1+$B132)),W132*(1-Inputs_ByYear!$D$4),
(IF(AND((X$4-$F132)&lt;(21+$B132),(X$4-$F132)&gt;(1+$B132)),W132*(1-Inputs_ByYear!$D$4),0))))</f>
        <v>0</v>
      </c>
      <c r="Y132" s="246">
        <f>IF(Y$4=$F132+$B132,SUMIFS('ABP REC Calc'!U$75:U$138,'ABP REC Calc'!$C$75:$C$138,'ABP REC Spend'!$D132,'ABP REC Calc'!$B$75:$B$138,'ABP REC Spend'!$E132)/20,
IF(AND(X132&gt;0,(Y$4-$F132)=(1+$B132)),X132*(1-Inputs_ByYear!$D$4),
(IF(AND((Y$4-$F132)&lt;(21+$B132),(Y$4-$F132)&gt;(1+$B132)),X132*(1-Inputs_ByYear!$D$4),0))))</f>
        <v>3572407.6449316205</v>
      </c>
      <c r="Z132" s="246">
        <f>IF(Z$4=$F132+$B132,SUMIFS('ABP REC Calc'!V$75:V$138,'ABP REC Calc'!$C$75:$C$138,'ABP REC Spend'!$D132,'ABP REC Calc'!$B$75:$B$138,'ABP REC Spend'!$E132)/20,
IF(AND(Y132&gt;0,(Z$4-$F132)=(1+$B132)),Y132*(1-Inputs_ByYear!$D$4),
(IF(AND((Z$4-$F132)&lt;(21+$B132),(Z$4-$F132)&gt;(1+$B132)),Y132*(1-Inputs_ByYear!$D$4),0))))</f>
        <v>3554545.6067069625</v>
      </c>
      <c r="AA132" s="246">
        <f>IF(AA$4=$F132+$B132,SUMIFS('ABP REC Calc'!W$75:W$138,'ABP REC Calc'!$C$75:$C$138,'ABP REC Spend'!$D132,'ABP REC Calc'!$B$75:$B$138,'ABP REC Spend'!$E132)/20,
IF(AND(Z132&gt;0,(AA$4-$F132)=(1+$B132)),Z132*(1-Inputs_ByYear!$D$4),
(IF(AND((AA$4-$F132)&lt;(21+$B132),(AA$4-$F132)&gt;(1+$B132)),Z132*(1-Inputs_ByYear!$D$4),0))))</f>
        <v>3536772.8786734277</v>
      </c>
      <c r="AB132" s="246">
        <f>IF(AB$4=$F132+$B132,SUMIFS('ABP REC Calc'!X$75:X$138,'ABP REC Calc'!$C$75:$C$138,'ABP REC Spend'!$D132,'ABP REC Calc'!$B$75:$B$138,'ABP REC Spend'!$E132)/20,
IF(AND(AA132&gt;0,(AB$4-$F132)=(1+$B132)),AA132*(1-Inputs_ByYear!$D$4),
(IF(AND((AB$4-$F132)&lt;(21+$B132),(AB$4-$F132)&gt;(1+$B132)),AA132*(1-Inputs_ByYear!$D$4),0))))</f>
        <v>3519089.0142800608</v>
      </c>
      <c r="AC132" s="246">
        <f>IF(AC$4=$F132+$B132,SUMIFS('ABP REC Calc'!Y$75:Y$138,'ABP REC Calc'!$C$75:$C$138,'ABP REC Spend'!$D132,'ABP REC Calc'!$B$75:$B$138,'ABP REC Spend'!$E132)/20,
IF(AND(AB132&gt;0,(AC$4-$F132)=(1+$B132)),AB132*(1-Inputs_ByYear!$D$4),
(IF(AND((AC$4-$F132)&lt;(21+$B132),(AC$4-$F132)&gt;(1+$B132)),AB132*(1-Inputs_ByYear!$D$4),0))))</f>
        <v>3501493.5692086606</v>
      </c>
      <c r="AD132" s="246">
        <f>IF(AD$4=$F132+$B132,SUMIFS('ABP REC Calc'!Z$75:Z$138,'ABP REC Calc'!$C$75:$C$138,'ABP REC Spend'!$D132,'ABP REC Calc'!$B$75:$B$138,'ABP REC Spend'!$E132)/20,
IF(AND(AC132&gt;0,(AD$4-$F132)=(1+$B132)),AC132*(1-Inputs_ByYear!$D$4),
(IF(AND((AD$4-$F132)&lt;(21+$B132),(AD$4-$F132)&gt;(1+$B132)),AC132*(1-Inputs_ByYear!$D$4),0))))</f>
        <v>3483986.1013626172</v>
      </c>
      <c r="AE132" s="246">
        <f>IF(AE$4=$F132+$B132,SUMIFS('ABP REC Calc'!AA$75:AA$138,'ABP REC Calc'!$C$75:$C$138,'ABP REC Spend'!$D132,'ABP REC Calc'!$B$75:$B$138,'ABP REC Spend'!$E132)/20,
IF(AND(AD132&gt;0,(AE$4-$F132)=(1+$B132)),AD132*(1-Inputs_ByYear!$D$4),
(IF(AND((AE$4-$F132)&lt;(21+$B132),(AE$4-$F132)&gt;(1+$B132)),AD132*(1-Inputs_ByYear!$D$4),0))))</f>
        <v>3466566.1708558043</v>
      </c>
      <c r="AF132" s="246">
        <f>IF(AF$4=$F132+$B132,SUMIFS('ABP REC Calc'!AB$75:AB$138,'ABP REC Calc'!$C$75:$C$138,'ABP REC Spend'!$D132,'ABP REC Calc'!$B$75:$B$138,'ABP REC Spend'!$E132)/20,
IF(AND(AE132&gt;0,(AF$4-$F132)=(1+$B132)),AE132*(1-Inputs_ByYear!$D$4),
(IF(AND((AF$4-$F132)&lt;(21+$B132),(AF$4-$F132)&gt;(1+$B132)),AE132*(1-Inputs_ByYear!$D$4),0))))</f>
        <v>3449233.3400015254</v>
      </c>
      <c r="AG132" s="246">
        <f>IF(AG$4=$F132+$B132,SUMIFS('ABP REC Calc'!AC$75:AC$138,'ABP REC Calc'!$C$75:$C$138,'ABP REC Spend'!$D132,'ABP REC Calc'!$B$75:$B$138,'ABP REC Spend'!$E132)/20,
IF(AND(AF132&gt;0,(AG$4-$F132)=(1+$B132)),AF132*(1-Inputs_ByYear!$D$4),
(IF(AND((AG$4-$F132)&lt;(21+$B132),(AG$4-$F132)&gt;(1+$B132)),AF132*(1-Inputs_ByYear!$D$4),0))))</f>
        <v>3431987.1733015175</v>
      </c>
    </row>
    <row r="133" spans="2:33" ht="14.45" customHeight="1">
      <c r="B133" s="64">
        <v>2</v>
      </c>
      <c r="C133" s="64" t="s">
        <v>229</v>
      </c>
      <c r="D133" s="234" t="s">
        <v>208</v>
      </c>
      <c r="E133" s="231" t="s">
        <v>231</v>
      </c>
      <c r="F133" s="231">
        <f t="shared" si="6"/>
        <v>2039</v>
      </c>
      <c r="G133" s="231"/>
      <c r="H133" s="239" t="s">
        <v>37</v>
      </c>
      <c r="I133" s="247">
        <v>0</v>
      </c>
      <c r="J133" s="247">
        <v>0</v>
      </c>
      <c r="K133" s="246">
        <f>IF(K$4=$F133+$B133,SUMIFS('ABP REC Calc'!G$75:G$138,'ABP REC Calc'!$C$75:$C$138,'ABP REC Spend'!$D133,'ABP REC Calc'!$B$75:$B$138,'ABP REC Spend'!$E133)/20,
IF(AND(J133&gt;0,(K$4-$F133)=(1+$B133)),J133*(1-Inputs_ByYear!$D$4),
(IF(AND((K$4-$F133)&lt;(21+$B133),(K$4-$F133)&gt;(1+$B133)),J133*(1-Inputs_ByYear!$D$4),0))))</f>
        <v>0</v>
      </c>
      <c r="L133" s="246">
        <f>IF(L$4=$F133+$B133,SUMIFS('ABP REC Calc'!H$75:H$138,'ABP REC Calc'!$C$75:$C$138,'ABP REC Spend'!$D133,'ABP REC Calc'!$B$75:$B$138,'ABP REC Spend'!$E133)/20,
IF(AND(K133&gt;0,(L$4-$F133)=(1+$B133)),K133*(1-Inputs_ByYear!$D$4),
(IF(AND((L$4-$F133)&lt;(21+$B133),(L$4-$F133)&gt;(1+$B133)),K133*(1-Inputs_ByYear!$D$4),0))))</f>
        <v>0</v>
      </c>
      <c r="M133" s="246">
        <f>IF(M$4=$F133+$B133,SUMIFS('ABP REC Calc'!I$75:I$138,'ABP REC Calc'!$C$75:$C$138,'ABP REC Spend'!$D133,'ABP REC Calc'!$B$75:$B$138,'ABP REC Spend'!$E133)/20,
IF(AND(L133&gt;0,(M$4-$F133)=(1+$B133)),L133*(1-Inputs_ByYear!$D$4),
(IF(AND((M$4-$F133)&lt;(21+$B133),(M$4-$F133)&gt;(1+$B133)),L133*(1-Inputs_ByYear!$D$4),0))))</f>
        <v>0</v>
      </c>
      <c r="N133" s="246">
        <f>IF(N$4=$F133+$B133,SUMIFS('ABP REC Calc'!J$75:J$138,'ABP REC Calc'!$C$75:$C$138,'ABP REC Spend'!$D133,'ABP REC Calc'!$B$75:$B$138,'ABP REC Spend'!$E133)/20,
IF(AND(M133&gt;0,(N$4-$F133)=(1+$B133)),M133*(1-Inputs_ByYear!$D$4),
(IF(AND((N$4-$F133)&lt;(21+$B133),(N$4-$F133)&gt;(1+$B133)),M133*(1-Inputs_ByYear!$D$4),0))))</f>
        <v>0</v>
      </c>
      <c r="O133" s="246">
        <f>IF(O$4=$F133+$B133,SUMIFS('ABP REC Calc'!K$75:K$138,'ABP REC Calc'!$C$75:$C$138,'ABP REC Spend'!$D133,'ABP REC Calc'!$B$75:$B$138,'ABP REC Spend'!$E133)/20,
IF(AND(N133&gt;0,(O$4-$F133)=(1+$B133)),N133*(1-Inputs_ByYear!$D$4),
(IF(AND((O$4-$F133)&lt;(21+$B133),(O$4-$F133)&gt;(1+$B133)),N133*(1-Inputs_ByYear!$D$4),0))))</f>
        <v>0</v>
      </c>
      <c r="P133" s="246">
        <f>IF(P$4=$F133+$B133,SUMIFS('ABP REC Calc'!L$75:L$138,'ABP REC Calc'!$C$75:$C$138,'ABP REC Spend'!$D133,'ABP REC Calc'!$B$75:$B$138,'ABP REC Spend'!$E133)/20,
IF(AND(O133&gt;0,(P$4-$F133)=(1+$B133)),O133*(1-Inputs_ByYear!$D$4),
(IF(AND((P$4-$F133)&lt;(21+$B133),(P$4-$F133)&gt;(1+$B133)),O133*(1-Inputs_ByYear!$D$4),0))))</f>
        <v>0</v>
      </c>
      <c r="Q133" s="246">
        <f>IF(Q$4=$F133+$B133,SUMIFS('ABP REC Calc'!M$75:M$138,'ABP REC Calc'!$C$75:$C$138,'ABP REC Spend'!$D133,'ABP REC Calc'!$B$75:$B$138,'ABP REC Spend'!$E133)/20,
IF(AND(P133&gt;0,(Q$4-$F133)=(1+$B133)),P133*(1-Inputs_ByYear!$D$4),
(IF(AND((Q$4-$F133)&lt;(21+$B133),(Q$4-$F133)&gt;(1+$B133)),P133*(1-Inputs_ByYear!$D$4),0))))</f>
        <v>0</v>
      </c>
      <c r="R133" s="246">
        <f>IF(R$4=$F133+$B133,SUMIFS('ABP REC Calc'!N$75:N$138,'ABP REC Calc'!$C$75:$C$138,'ABP REC Spend'!$D133,'ABP REC Calc'!$B$75:$B$138,'ABP REC Spend'!$E133)/20,
IF(AND(Q133&gt;0,(R$4-$F133)=(1+$B133)),Q133*(1-Inputs_ByYear!$D$4),
(IF(AND((R$4-$F133)&lt;(21+$B133),(R$4-$F133)&gt;(1+$B133)),Q133*(1-Inputs_ByYear!$D$4),0))))</f>
        <v>0</v>
      </c>
      <c r="S133" s="246">
        <f>IF(S$4=$F133+$B133,SUMIFS('ABP REC Calc'!O$75:O$138,'ABP REC Calc'!$C$75:$C$138,'ABP REC Spend'!$D133,'ABP REC Calc'!$B$75:$B$138,'ABP REC Spend'!$E133)/20,
IF(AND(R133&gt;0,(S$4-$F133)=(1+$B133)),R133*(1-Inputs_ByYear!$D$4),
(IF(AND((S$4-$F133)&lt;(21+$B133),(S$4-$F133)&gt;(1+$B133)),R133*(1-Inputs_ByYear!$D$4),0))))</f>
        <v>0</v>
      </c>
      <c r="T133" s="246">
        <f>IF(T$4=$F133+$B133,SUMIFS('ABP REC Calc'!P$75:P$138,'ABP REC Calc'!$C$75:$C$138,'ABP REC Spend'!$D133,'ABP REC Calc'!$B$75:$B$138,'ABP REC Spend'!$E133)/20,
IF(AND(S133&gt;0,(T$4-$F133)=(1+$B133)),S133*(1-Inputs_ByYear!$D$4),
(IF(AND((T$4-$F133)&lt;(21+$B133),(T$4-$F133)&gt;(1+$B133)),S133*(1-Inputs_ByYear!$D$4),0))))</f>
        <v>0</v>
      </c>
      <c r="U133" s="246">
        <f>IF(U$4=$F133+$B133,SUMIFS('ABP REC Calc'!Q$75:Q$138,'ABP REC Calc'!$C$75:$C$138,'ABP REC Spend'!$D133,'ABP REC Calc'!$B$75:$B$138,'ABP REC Spend'!$E133)/20,
IF(AND(T133&gt;0,(U$4-$F133)=(1+$B133)),T133*(1-Inputs_ByYear!$D$4),
(IF(AND((U$4-$F133)&lt;(21+$B133),(U$4-$F133)&gt;(1+$B133)),T133*(1-Inputs_ByYear!$D$4),0))))</f>
        <v>0</v>
      </c>
      <c r="V133" s="246">
        <f>IF(V$4=$F133+$B133,SUMIFS('ABP REC Calc'!R$75:R$138,'ABP REC Calc'!$C$75:$C$138,'ABP REC Spend'!$D133,'ABP REC Calc'!$B$75:$B$138,'ABP REC Spend'!$E133)/20,
IF(AND(U133&gt;0,(V$4-$F133)=(1+$B133)),U133*(1-Inputs_ByYear!$D$4),
(IF(AND((V$4-$F133)&lt;(21+$B133),(V$4-$F133)&gt;(1+$B133)),U133*(1-Inputs_ByYear!$D$4),0))))</f>
        <v>0</v>
      </c>
      <c r="W133" s="246">
        <f>IF(W$4=$F133+$B133,SUMIFS('ABP REC Calc'!S$75:S$138,'ABP REC Calc'!$C$75:$C$138,'ABP REC Spend'!$D133,'ABP REC Calc'!$B$75:$B$138,'ABP REC Spend'!$E133)/20,
IF(AND(V133&gt;0,(W$4-$F133)=(1+$B133)),V133*(1-Inputs_ByYear!$D$4),
(IF(AND((W$4-$F133)&lt;(21+$B133),(W$4-$F133)&gt;(1+$B133)),V133*(1-Inputs_ByYear!$D$4),0))))</f>
        <v>0</v>
      </c>
      <c r="X133" s="246">
        <f>IF(X$4=$F133+$B133,SUMIFS('ABP REC Calc'!T$75:T$138,'ABP REC Calc'!$C$75:$C$138,'ABP REC Spend'!$D133,'ABP REC Calc'!$B$75:$B$138,'ABP REC Spend'!$E133)/20,
IF(AND(W133&gt;0,(X$4-$F133)=(1+$B133)),W133*(1-Inputs_ByYear!$D$4),
(IF(AND((X$4-$F133)&lt;(21+$B133),(X$4-$F133)&gt;(1+$B133)),W133*(1-Inputs_ByYear!$D$4),0))))</f>
        <v>0</v>
      </c>
      <c r="Y133" s="246">
        <f>IF(Y$4=$F133+$B133,SUMIFS('ABP REC Calc'!U$75:U$138,'ABP REC Calc'!$C$75:$C$138,'ABP REC Spend'!$D133,'ABP REC Calc'!$B$75:$B$138,'ABP REC Spend'!$E133)/20,
IF(AND(X133&gt;0,(Y$4-$F133)=(1+$B133)),X133*(1-Inputs_ByYear!$D$4),
(IF(AND((Y$4-$F133)&lt;(21+$B133),(Y$4-$F133)&gt;(1+$B133)),X133*(1-Inputs_ByYear!$D$4),0))))</f>
        <v>0</v>
      </c>
      <c r="Z133" s="246">
        <f>IF(Z$4=$F133+$B133,SUMIFS('ABP REC Calc'!V$75:V$138,'ABP REC Calc'!$C$75:$C$138,'ABP REC Spend'!$D133,'ABP REC Calc'!$B$75:$B$138,'ABP REC Spend'!$E133)/20,
IF(AND(Y133&gt;0,(Z$4-$F133)=(1+$B133)),Y133*(1-Inputs_ByYear!$D$4),
(IF(AND((Z$4-$F133)&lt;(21+$B133),(Z$4-$F133)&gt;(1+$B133)),Y133*(1-Inputs_ByYear!$D$4),0))))</f>
        <v>3429511.3391343551</v>
      </c>
      <c r="AA133" s="246">
        <f>IF(AA$4=$F133+$B133,SUMIFS('ABP REC Calc'!W$75:W$138,'ABP REC Calc'!$C$75:$C$138,'ABP REC Spend'!$D133,'ABP REC Calc'!$B$75:$B$138,'ABP REC Spend'!$E133)/20,
IF(AND(Z133&gt;0,(AA$4-$F133)=(1+$B133)),Z133*(1-Inputs_ByYear!$D$4),
(IF(AND((AA$4-$F133)&lt;(21+$B133),(AA$4-$F133)&gt;(1+$B133)),Z133*(1-Inputs_ByYear!$D$4),0))))</f>
        <v>3412363.7824386833</v>
      </c>
      <c r="AB133" s="246">
        <f>IF(AB$4=$F133+$B133,SUMIFS('ABP REC Calc'!X$75:X$138,'ABP REC Calc'!$C$75:$C$138,'ABP REC Spend'!$D133,'ABP REC Calc'!$B$75:$B$138,'ABP REC Spend'!$E133)/20,
IF(AND(AA133&gt;0,(AB$4-$F133)=(1+$B133)),AA133*(1-Inputs_ByYear!$D$4),
(IF(AND((AB$4-$F133)&lt;(21+$B133),(AB$4-$F133)&gt;(1+$B133)),AA133*(1-Inputs_ByYear!$D$4),0))))</f>
        <v>3395301.9635264897</v>
      </c>
      <c r="AC133" s="246">
        <f>IF(AC$4=$F133+$B133,SUMIFS('ABP REC Calc'!Y$75:Y$138,'ABP REC Calc'!$C$75:$C$138,'ABP REC Spend'!$D133,'ABP REC Calc'!$B$75:$B$138,'ABP REC Spend'!$E133)/20,
IF(AND(AB133&gt;0,(AC$4-$F133)=(1+$B133)),AB133*(1-Inputs_ByYear!$D$4),
(IF(AND((AC$4-$F133)&lt;(21+$B133),(AC$4-$F133)&gt;(1+$B133)),AB133*(1-Inputs_ByYear!$D$4),0))))</f>
        <v>3378325.4537088573</v>
      </c>
      <c r="AD133" s="246">
        <f>IF(AD$4=$F133+$B133,SUMIFS('ABP REC Calc'!Z$75:Z$138,'ABP REC Calc'!$C$75:$C$138,'ABP REC Spend'!$D133,'ABP REC Calc'!$B$75:$B$138,'ABP REC Spend'!$E133)/20,
IF(AND(AC133&gt;0,(AD$4-$F133)=(1+$B133)),AC133*(1-Inputs_ByYear!$D$4),
(IF(AND((AD$4-$F133)&lt;(21+$B133),(AD$4-$F133)&gt;(1+$B133)),AC133*(1-Inputs_ByYear!$D$4),0))))</f>
        <v>3361433.8264403129</v>
      </c>
      <c r="AE133" s="246">
        <f>IF(AE$4=$F133+$B133,SUMIFS('ABP REC Calc'!AA$75:AA$138,'ABP REC Calc'!$C$75:$C$138,'ABP REC Spend'!$D133,'ABP REC Calc'!$B$75:$B$138,'ABP REC Spend'!$E133)/20,
IF(AND(AD133&gt;0,(AE$4-$F133)=(1+$B133)),AD133*(1-Inputs_ByYear!$D$4),
(IF(AND((AE$4-$F133)&lt;(21+$B133),(AE$4-$F133)&gt;(1+$B133)),AD133*(1-Inputs_ByYear!$D$4),0))))</f>
        <v>3344626.6573081114</v>
      </c>
      <c r="AF133" s="246">
        <f>IF(AF$4=$F133+$B133,SUMIFS('ABP REC Calc'!AB$75:AB$138,'ABP REC Calc'!$C$75:$C$138,'ABP REC Spend'!$D133,'ABP REC Calc'!$B$75:$B$138,'ABP REC Spend'!$E133)/20,
IF(AND(AE133&gt;0,(AF$4-$F133)=(1+$B133)),AE133*(1-Inputs_ByYear!$D$4),
(IF(AND((AF$4-$F133)&lt;(21+$B133),(AF$4-$F133)&gt;(1+$B133)),AE133*(1-Inputs_ByYear!$D$4),0))))</f>
        <v>3327903.524021571</v>
      </c>
      <c r="AG133" s="246">
        <f>IF(AG$4=$F133+$B133,SUMIFS('ABP REC Calc'!AC$75:AC$138,'ABP REC Calc'!$C$75:$C$138,'ABP REC Spend'!$D133,'ABP REC Calc'!$B$75:$B$138,'ABP REC Spend'!$E133)/20,
IF(AND(AF133&gt;0,(AG$4-$F133)=(1+$B133)),AF133*(1-Inputs_ByYear!$D$4),
(IF(AND((AG$4-$F133)&lt;(21+$B133),(AG$4-$F133)&gt;(1+$B133)),AF133*(1-Inputs_ByYear!$D$4),0))))</f>
        <v>3311264.0064014629</v>
      </c>
    </row>
    <row r="134" spans="2:33" ht="14.45" customHeight="1">
      <c r="B134" s="64">
        <v>2</v>
      </c>
      <c r="C134" s="64" t="s">
        <v>229</v>
      </c>
      <c r="D134" s="234" t="s">
        <v>208</v>
      </c>
      <c r="E134" s="231" t="s">
        <v>231</v>
      </c>
      <c r="F134" s="231">
        <f t="shared" si="6"/>
        <v>2040</v>
      </c>
      <c r="G134" s="231"/>
      <c r="H134" s="239" t="s">
        <v>38</v>
      </c>
      <c r="I134" s="247">
        <v>0</v>
      </c>
      <c r="J134" s="247">
        <v>0</v>
      </c>
      <c r="K134" s="246">
        <f>IF(K$4=$F134+$B134,SUMIFS('ABP REC Calc'!G$75:G$138,'ABP REC Calc'!$C$75:$C$138,'ABP REC Spend'!$D134,'ABP REC Calc'!$B$75:$B$138,'ABP REC Spend'!$E134)/20,
IF(AND(J134&gt;0,(K$4-$F134)=(1+$B134)),J134*(1-Inputs_ByYear!$D$4),
(IF(AND((K$4-$F134)&lt;(21+$B134),(K$4-$F134)&gt;(1+$B134)),J134*(1-Inputs_ByYear!$D$4),0))))</f>
        <v>0</v>
      </c>
      <c r="L134" s="246">
        <f>IF(L$4=$F134+$B134,SUMIFS('ABP REC Calc'!H$75:H$138,'ABP REC Calc'!$C$75:$C$138,'ABP REC Spend'!$D134,'ABP REC Calc'!$B$75:$B$138,'ABP REC Spend'!$E134)/20,
IF(AND(K134&gt;0,(L$4-$F134)=(1+$B134)),K134*(1-Inputs_ByYear!$D$4),
(IF(AND((L$4-$F134)&lt;(21+$B134),(L$4-$F134)&gt;(1+$B134)),K134*(1-Inputs_ByYear!$D$4),0))))</f>
        <v>0</v>
      </c>
      <c r="M134" s="246">
        <f>IF(M$4=$F134+$B134,SUMIFS('ABP REC Calc'!I$75:I$138,'ABP REC Calc'!$C$75:$C$138,'ABP REC Spend'!$D134,'ABP REC Calc'!$B$75:$B$138,'ABP REC Spend'!$E134)/20,
IF(AND(L134&gt;0,(M$4-$F134)=(1+$B134)),L134*(1-Inputs_ByYear!$D$4),
(IF(AND((M$4-$F134)&lt;(21+$B134),(M$4-$F134)&gt;(1+$B134)),L134*(1-Inputs_ByYear!$D$4),0))))</f>
        <v>0</v>
      </c>
      <c r="N134" s="246">
        <f>IF(N$4=$F134+$B134,SUMIFS('ABP REC Calc'!J$75:J$138,'ABP REC Calc'!$C$75:$C$138,'ABP REC Spend'!$D134,'ABP REC Calc'!$B$75:$B$138,'ABP REC Spend'!$E134)/20,
IF(AND(M134&gt;0,(N$4-$F134)=(1+$B134)),M134*(1-Inputs_ByYear!$D$4),
(IF(AND((N$4-$F134)&lt;(21+$B134),(N$4-$F134)&gt;(1+$B134)),M134*(1-Inputs_ByYear!$D$4),0))))</f>
        <v>0</v>
      </c>
      <c r="O134" s="246">
        <f>IF(O$4=$F134+$B134,SUMIFS('ABP REC Calc'!K$75:K$138,'ABP REC Calc'!$C$75:$C$138,'ABP REC Spend'!$D134,'ABP REC Calc'!$B$75:$B$138,'ABP REC Spend'!$E134)/20,
IF(AND(N134&gt;0,(O$4-$F134)=(1+$B134)),N134*(1-Inputs_ByYear!$D$4),
(IF(AND((O$4-$F134)&lt;(21+$B134),(O$4-$F134)&gt;(1+$B134)),N134*(1-Inputs_ByYear!$D$4),0))))</f>
        <v>0</v>
      </c>
      <c r="P134" s="246">
        <f>IF(P$4=$F134+$B134,SUMIFS('ABP REC Calc'!L$75:L$138,'ABP REC Calc'!$C$75:$C$138,'ABP REC Spend'!$D134,'ABP REC Calc'!$B$75:$B$138,'ABP REC Spend'!$E134)/20,
IF(AND(O134&gt;0,(P$4-$F134)=(1+$B134)),O134*(1-Inputs_ByYear!$D$4),
(IF(AND((P$4-$F134)&lt;(21+$B134),(P$4-$F134)&gt;(1+$B134)),O134*(1-Inputs_ByYear!$D$4),0))))</f>
        <v>0</v>
      </c>
      <c r="Q134" s="246">
        <f>IF(Q$4=$F134+$B134,SUMIFS('ABP REC Calc'!M$75:M$138,'ABP REC Calc'!$C$75:$C$138,'ABP REC Spend'!$D134,'ABP REC Calc'!$B$75:$B$138,'ABP REC Spend'!$E134)/20,
IF(AND(P134&gt;0,(Q$4-$F134)=(1+$B134)),P134*(1-Inputs_ByYear!$D$4),
(IF(AND((Q$4-$F134)&lt;(21+$B134),(Q$4-$F134)&gt;(1+$B134)),P134*(1-Inputs_ByYear!$D$4),0))))</f>
        <v>0</v>
      </c>
      <c r="R134" s="246">
        <f>IF(R$4=$F134+$B134,SUMIFS('ABP REC Calc'!N$75:N$138,'ABP REC Calc'!$C$75:$C$138,'ABP REC Spend'!$D134,'ABP REC Calc'!$B$75:$B$138,'ABP REC Spend'!$E134)/20,
IF(AND(Q134&gt;0,(R$4-$F134)=(1+$B134)),Q134*(1-Inputs_ByYear!$D$4),
(IF(AND((R$4-$F134)&lt;(21+$B134),(R$4-$F134)&gt;(1+$B134)),Q134*(1-Inputs_ByYear!$D$4),0))))</f>
        <v>0</v>
      </c>
      <c r="S134" s="246">
        <f>IF(S$4=$F134+$B134,SUMIFS('ABP REC Calc'!O$75:O$138,'ABP REC Calc'!$C$75:$C$138,'ABP REC Spend'!$D134,'ABP REC Calc'!$B$75:$B$138,'ABP REC Spend'!$E134)/20,
IF(AND(R134&gt;0,(S$4-$F134)=(1+$B134)),R134*(1-Inputs_ByYear!$D$4),
(IF(AND((S$4-$F134)&lt;(21+$B134),(S$4-$F134)&gt;(1+$B134)),R134*(1-Inputs_ByYear!$D$4),0))))</f>
        <v>0</v>
      </c>
      <c r="T134" s="246">
        <f>IF(T$4=$F134+$B134,SUMIFS('ABP REC Calc'!P$75:P$138,'ABP REC Calc'!$C$75:$C$138,'ABP REC Spend'!$D134,'ABP REC Calc'!$B$75:$B$138,'ABP REC Spend'!$E134)/20,
IF(AND(S134&gt;0,(T$4-$F134)=(1+$B134)),S134*(1-Inputs_ByYear!$D$4),
(IF(AND((T$4-$F134)&lt;(21+$B134),(T$4-$F134)&gt;(1+$B134)),S134*(1-Inputs_ByYear!$D$4),0))))</f>
        <v>0</v>
      </c>
      <c r="U134" s="246">
        <f>IF(U$4=$F134+$B134,SUMIFS('ABP REC Calc'!Q$75:Q$138,'ABP REC Calc'!$C$75:$C$138,'ABP REC Spend'!$D134,'ABP REC Calc'!$B$75:$B$138,'ABP REC Spend'!$E134)/20,
IF(AND(T134&gt;0,(U$4-$F134)=(1+$B134)),T134*(1-Inputs_ByYear!$D$4),
(IF(AND((U$4-$F134)&lt;(21+$B134),(U$4-$F134)&gt;(1+$B134)),T134*(1-Inputs_ByYear!$D$4),0))))</f>
        <v>0</v>
      </c>
      <c r="V134" s="246">
        <f>IF(V$4=$F134+$B134,SUMIFS('ABP REC Calc'!R$75:R$138,'ABP REC Calc'!$C$75:$C$138,'ABP REC Spend'!$D134,'ABP REC Calc'!$B$75:$B$138,'ABP REC Spend'!$E134)/20,
IF(AND(U134&gt;0,(V$4-$F134)=(1+$B134)),U134*(1-Inputs_ByYear!$D$4),
(IF(AND((V$4-$F134)&lt;(21+$B134),(V$4-$F134)&gt;(1+$B134)),U134*(1-Inputs_ByYear!$D$4),0))))</f>
        <v>0</v>
      </c>
      <c r="W134" s="246">
        <f>IF(W$4=$F134+$B134,SUMIFS('ABP REC Calc'!S$75:S$138,'ABP REC Calc'!$C$75:$C$138,'ABP REC Spend'!$D134,'ABP REC Calc'!$B$75:$B$138,'ABP REC Spend'!$E134)/20,
IF(AND(V134&gt;0,(W$4-$F134)=(1+$B134)),V134*(1-Inputs_ByYear!$D$4),
(IF(AND((W$4-$F134)&lt;(21+$B134),(W$4-$F134)&gt;(1+$B134)),V134*(1-Inputs_ByYear!$D$4),0))))</f>
        <v>0</v>
      </c>
      <c r="X134" s="246">
        <f>IF(X$4=$F134+$B134,SUMIFS('ABP REC Calc'!T$75:T$138,'ABP REC Calc'!$C$75:$C$138,'ABP REC Spend'!$D134,'ABP REC Calc'!$B$75:$B$138,'ABP REC Spend'!$E134)/20,
IF(AND(W134&gt;0,(X$4-$F134)=(1+$B134)),W134*(1-Inputs_ByYear!$D$4),
(IF(AND((X$4-$F134)&lt;(21+$B134),(X$4-$F134)&gt;(1+$B134)),W134*(1-Inputs_ByYear!$D$4),0))))</f>
        <v>0</v>
      </c>
      <c r="Y134" s="246">
        <f>IF(Y$4=$F134+$B134,SUMIFS('ABP REC Calc'!U$75:U$138,'ABP REC Calc'!$C$75:$C$138,'ABP REC Spend'!$D134,'ABP REC Calc'!$B$75:$B$138,'ABP REC Spend'!$E134)/20,
IF(AND(X134&gt;0,(Y$4-$F134)=(1+$B134)),X134*(1-Inputs_ByYear!$D$4),
(IF(AND((Y$4-$F134)&lt;(21+$B134),(Y$4-$F134)&gt;(1+$B134)),X134*(1-Inputs_ByYear!$D$4),0))))</f>
        <v>0</v>
      </c>
      <c r="Z134" s="246">
        <f>IF(Z$4=$F134+$B134,SUMIFS('ABP REC Calc'!V$75:V$138,'ABP REC Calc'!$C$75:$C$138,'ABP REC Spend'!$D134,'ABP REC Calc'!$B$75:$B$138,'ABP REC Spend'!$E134)/20,
IF(AND(Y134&gt;0,(Z$4-$F134)=(1+$B134)),Y134*(1-Inputs_ByYear!$D$4),
(IF(AND((Z$4-$F134)&lt;(21+$B134),(Z$4-$F134)&gt;(1+$B134)),Y134*(1-Inputs_ByYear!$D$4),0))))</f>
        <v>0</v>
      </c>
      <c r="AA134" s="246">
        <f>IF(AA$4=$F134+$B134,SUMIFS('ABP REC Calc'!W$75:W$138,'ABP REC Calc'!$C$75:$C$138,'ABP REC Spend'!$D134,'ABP REC Calc'!$B$75:$B$138,'ABP REC Spend'!$E134)/20,
IF(AND(Z134&gt;0,(AA$4-$F134)=(1+$B134)),Z134*(1-Inputs_ByYear!$D$4),
(IF(AND((AA$4-$F134)&lt;(21+$B134),(AA$4-$F134)&gt;(1+$B134)),Z134*(1-Inputs_ByYear!$D$4),0))))</f>
        <v>3292330.8855689811</v>
      </c>
      <c r="AB134" s="246">
        <f>IF(AB$4=$F134+$B134,SUMIFS('ABP REC Calc'!X$75:X$138,'ABP REC Calc'!$C$75:$C$138,'ABP REC Spend'!$D134,'ABP REC Calc'!$B$75:$B$138,'ABP REC Spend'!$E134)/20,
IF(AND(AA134&gt;0,(AB$4-$F134)=(1+$B134)),AA134*(1-Inputs_ByYear!$D$4),
(IF(AND((AB$4-$F134)&lt;(21+$B134),(AB$4-$F134)&gt;(1+$B134)),AA134*(1-Inputs_ByYear!$D$4),0))))</f>
        <v>3275869.231141136</v>
      </c>
      <c r="AC134" s="246">
        <f>IF(AC$4=$F134+$B134,SUMIFS('ABP REC Calc'!Y$75:Y$138,'ABP REC Calc'!$C$75:$C$138,'ABP REC Spend'!$D134,'ABP REC Calc'!$B$75:$B$138,'ABP REC Spend'!$E134)/20,
IF(AND(AB134&gt;0,(AC$4-$F134)=(1+$B134)),AB134*(1-Inputs_ByYear!$D$4),
(IF(AND((AC$4-$F134)&lt;(21+$B134),(AC$4-$F134)&gt;(1+$B134)),AB134*(1-Inputs_ByYear!$D$4),0))))</f>
        <v>3259489.8849854302</v>
      </c>
      <c r="AD134" s="246">
        <f>IF(AD$4=$F134+$B134,SUMIFS('ABP REC Calc'!Z$75:Z$138,'ABP REC Calc'!$C$75:$C$138,'ABP REC Spend'!$D134,'ABP REC Calc'!$B$75:$B$138,'ABP REC Spend'!$E134)/20,
IF(AND(AC134&gt;0,(AD$4-$F134)=(1+$B134)),AC134*(1-Inputs_ByYear!$D$4),
(IF(AND((AD$4-$F134)&lt;(21+$B134),(AD$4-$F134)&gt;(1+$B134)),AC134*(1-Inputs_ByYear!$D$4),0))))</f>
        <v>3243192.435560503</v>
      </c>
      <c r="AE134" s="246">
        <f>IF(AE$4=$F134+$B134,SUMIFS('ABP REC Calc'!AA$75:AA$138,'ABP REC Calc'!$C$75:$C$138,'ABP REC Spend'!$D134,'ABP REC Calc'!$B$75:$B$138,'ABP REC Spend'!$E134)/20,
IF(AND(AD134&gt;0,(AE$4-$F134)=(1+$B134)),AD134*(1-Inputs_ByYear!$D$4),
(IF(AND((AE$4-$F134)&lt;(21+$B134),(AE$4-$F134)&gt;(1+$B134)),AD134*(1-Inputs_ByYear!$D$4),0))))</f>
        <v>3226976.4733827007</v>
      </c>
      <c r="AF134" s="246">
        <f>IF(AF$4=$F134+$B134,SUMIFS('ABP REC Calc'!AB$75:AB$138,'ABP REC Calc'!$C$75:$C$138,'ABP REC Spend'!$D134,'ABP REC Calc'!$B$75:$B$138,'ABP REC Spend'!$E134)/20,
IF(AND(AE134&gt;0,(AF$4-$F134)=(1+$B134)),AE134*(1-Inputs_ByYear!$D$4),
(IF(AND((AF$4-$F134)&lt;(21+$B134),(AF$4-$F134)&gt;(1+$B134)),AE134*(1-Inputs_ByYear!$D$4),0))))</f>
        <v>3210841.5910157873</v>
      </c>
      <c r="AG134" s="246">
        <f>IF(AG$4=$F134+$B134,SUMIFS('ABP REC Calc'!AC$75:AC$138,'ABP REC Calc'!$C$75:$C$138,'ABP REC Spend'!$D134,'ABP REC Calc'!$B$75:$B$138,'ABP REC Spend'!$E134)/20,
IF(AND(AF134&gt;0,(AG$4-$F134)=(1+$B134)),AF134*(1-Inputs_ByYear!$D$4),
(IF(AND((AG$4-$F134)&lt;(21+$B134),(AG$4-$F134)&gt;(1+$B134)),AF134*(1-Inputs_ByYear!$D$4),0))))</f>
        <v>3194787.3830607082</v>
      </c>
    </row>
    <row r="135" spans="2:33" ht="14.45" customHeight="1">
      <c r="B135" s="64">
        <v>2</v>
      </c>
      <c r="C135" s="64" t="s">
        <v>229</v>
      </c>
      <c r="D135" s="234" t="s">
        <v>208</v>
      </c>
      <c r="E135" s="231" t="s">
        <v>231</v>
      </c>
      <c r="F135" s="231">
        <f t="shared" si="6"/>
        <v>2041</v>
      </c>
      <c r="G135" s="231"/>
      <c r="H135" s="239" t="s">
        <v>39</v>
      </c>
      <c r="I135" s="247">
        <v>0</v>
      </c>
      <c r="J135" s="247">
        <v>0</v>
      </c>
      <c r="K135" s="246">
        <f>IF(K$4=$F135+$B135,SUMIFS('ABP REC Calc'!G$75:G$138,'ABP REC Calc'!$C$75:$C$138,'ABP REC Spend'!$D135,'ABP REC Calc'!$B$75:$B$138,'ABP REC Spend'!$E135)/20,
IF(AND(J135&gt;0,(K$4-$F135)=(1+$B135)),J135*(1-Inputs_ByYear!$D$4),
(IF(AND((K$4-$F135)&lt;(21+$B135),(K$4-$F135)&gt;(1+$B135)),J135*(1-Inputs_ByYear!$D$4),0))))</f>
        <v>0</v>
      </c>
      <c r="L135" s="246">
        <f>IF(L$4=$F135+$B135,SUMIFS('ABP REC Calc'!H$75:H$138,'ABP REC Calc'!$C$75:$C$138,'ABP REC Spend'!$D135,'ABP REC Calc'!$B$75:$B$138,'ABP REC Spend'!$E135)/20,
IF(AND(K135&gt;0,(L$4-$F135)=(1+$B135)),K135*(1-Inputs_ByYear!$D$4),
(IF(AND((L$4-$F135)&lt;(21+$B135),(L$4-$F135)&gt;(1+$B135)),K135*(1-Inputs_ByYear!$D$4),0))))</f>
        <v>0</v>
      </c>
      <c r="M135" s="246">
        <f>IF(M$4=$F135+$B135,SUMIFS('ABP REC Calc'!I$75:I$138,'ABP REC Calc'!$C$75:$C$138,'ABP REC Spend'!$D135,'ABP REC Calc'!$B$75:$B$138,'ABP REC Spend'!$E135)/20,
IF(AND(L135&gt;0,(M$4-$F135)=(1+$B135)),L135*(1-Inputs_ByYear!$D$4),
(IF(AND((M$4-$F135)&lt;(21+$B135),(M$4-$F135)&gt;(1+$B135)),L135*(1-Inputs_ByYear!$D$4),0))))</f>
        <v>0</v>
      </c>
      <c r="N135" s="246">
        <f>IF(N$4=$F135+$B135,SUMIFS('ABP REC Calc'!J$75:J$138,'ABP REC Calc'!$C$75:$C$138,'ABP REC Spend'!$D135,'ABP REC Calc'!$B$75:$B$138,'ABP REC Spend'!$E135)/20,
IF(AND(M135&gt;0,(N$4-$F135)=(1+$B135)),M135*(1-Inputs_ByYear!$D$4),
(IF(AND((N$4-$F135)&lt;(21+$B135),(N$4-$F135)&gt;(1+$B135)),M135*(1-Inputs_ByYear!$D$4),0))))</f>
        <v>0</v>
      </c>
      <c r="O135" s="246">
        <f>IF(O$4=$F135+$B135,SUMIFS('ABP REC Calc'!K$75:K$138,'ABP REC Calc'!$C$75:$C$138,'ABP REC Spend'!$D135,'ABP REC Calc'!$B$75:$B$138,'ABP REC Spend'!$E135)/20,
IF(AND(N135&gt;0,(O$4-$F135)=(1+$B135)),N135*(1-Inputs_ByYear!$D$4),
(IF(AND((O$4-$F135)&lt;(21+$B135),(O$4-$F135)&gt;(1+$B135)),N135*(1-Inputs_ByYear!$D$4),0))))</f>
        <v>0</v>
      </c>
      <c r="P135" s="246">
        <f>IF(P$4=$F135+$B135,SUMIFS('ABP REC Calc'!L$75:L$138,'ABP REC Calc'!$C$75:$C$138,'ABP REC Spend'!$D135,'ABP REC Calc'!$B$75:$B$138,'ABP REC Spend'!$E135)/20,
IF(AND(O135&gt;0,(P$4-$F135)=(1+$B135)),O135*(1-Inputs_ByYear!$D$4),
(IF(AND((P$4-$F135)&lt;(21+$B135),(P$4-$F135)&gt;(1+$B135)),O135*(1-Inputs_ByYear!$D$4),0))))</f>
        <v>0</v>
      </c>
      <c r="Q135" s="246">
        <f>IF(Q$4=$F135+$B135,SUMIFS('ABP REC Calc'!M$75:M$138,'ABP REC Calc'!$C$75:$C$138,'ABP REC Spend'!$D135,'ABP REC Calc'!$B$75:$B$138,'ABP REC Spend'!$E135)/20,
IF(AND(P135&gt;0,(Q$4-$F135)=(1+$B135)),P135*(1-Inputs_ByYear!$D$4),
(IF(AND((Q$4-$F135)&lt;(21+$B135),(Q$4-$F135)&gt;(1+$B135)),P135*(1-Inputs_ByYear!$D$4),0))))</f>
        <v>0</v>
      </c>
      <c r="R135" s="246">
        <f>IF(R$4=$F135+$B135,SUMIFS('ABP REC Calc'!N$75:N$138,'ABP REC Calc'!$C$75:$C$138,'ABP REC Spend'!$D135,'ABP REC Calc'!$B$75:$B$138,'ABP REC Spend'!$E135)/20,
IF(AND(Q135&gt;0,(R$4-$F135)=(1+$B135)),Q135*(1-Inputs_ByYear!$D$4),
(IF(AND((R$4-$F135)&lt;(21+$B135),(R$4-$F135)&gt;(1+$B135)),Q135*(1-Inputs_ByYear!$D$4),0))))</f>
        <v>0</v>
      </c>
      <c r="S135" s="246">
        <f>IF(S$4=$F135+$B135,SUMIFS('ABP REC Calc'!O$75:O$138,'ABP REC Calc'!$C$75:$C$138,'ABP REC Spend'!$D135,'ABP REC Calc'!$B$75:$B$138,'ABP REC Spend'!$E135)/20,
IF(AND(R135&gt;0,(S$4-$F135)=(1+$B135)),R135*(1-Inputs_ByYear!$D$4),
(IF(AND((S$4-$F135)&lt;(21+$B135),(S$4-$F135)&gt;(1+$B135)),R135*(1-Inputs_ByYear!$D$4),0))))</f>
        <v>0</v>
      </c>
      <c r="T135" s="246">
        <f>IF(T$4=$F135+$B135,SUMIFS('ABP REC Calc'!P$75:P$138,'ABP REC Calc'!$C$75:$C$138,'ABP REC Spend'!$D135,'ABP REC Calc'!$B$75:$B$138,'ABP REC Spend'!$E135)/20,
IF(AND(S135&gt;0,(T$4-$F135)=(1+$B135)),S135*(1-Inputs_ByYear!$D$4),
(IF(AND((T$4-$F135)&lt;(21+$B135),(T$4-$F135)&gt;(1+$B135)),S135*(1-Inputs_ByYear!$D$4),0))))</f>
        <v>0</v>
      </c>
      <c r="U135" s="246">
        <f>IF(U$4=$F135+$B135,SUMIFS('ABP REC Calc'!Q$75:Q$138,'ABP REC Calc'!$C$75:$C$138,'ABP REC Spend'!$D135,'ABP REC Calc'!$B$75:$B$138,'ABP REC Spend'!$E135)/20,
IF(AND(T135&gt;0,(U$4-$F135)=(1+$B135)),T135*(1-Inputs_ByYear!$D$4),
(IF(AND((U$4-$F135)&lt;(21+$B135),(U$4-$F135)&gt;(1+$B135)),T135*(1-Inputs_ByYear!$D$4),0))))</f>
        <v>0</v>
      </c>
      <c r="V135" s="246">
        <f>IF(V$4=$F135+$B135,SUMIFS('ABP REC Calc'!R$75:R$138,'ABP REC Calc'!$C$75:$C$138,'ABP REC Spend'!$D135,'ABP REC Calc'!$B$75:$B$138,'ABP REC Spend'!$E135)/20,
IF(AND(U135&gt;0,(V$4-$F135)=(1+$B135)),U135*(1-Inputs_ByYear!$D$4),
(IF(AND((V$4-$F135)&lt;(21+$B135),(V$4-$F135)&gt;(1+$B135)),U135*(1-Inputs_ByYear!$D$4),0))))</f>
        <v>0</v>
      </c>
      <c r="W135" s="246">
        <f>IF(W$4=$F135+$B135,SUMIFS('ABP REC Calc'!S$75:S$138,'ABP REC Calc'!$C$75:$C$138,'ABP REC Spend'!$D135,'ABP REC Calc'!$B$75:$B$138,'ABP REC Spend'!$E135)/20,
IF(AND(V135&gt;0,(W$4-$F135)=(1+$B135)),V135*(1-Inputs_ByYear!$D$4),
(IF(AND((W$4-$F135)&lt;(21+$B135),(W$4-$F135)&gt;(1+$B135)),V135*(1-Inputs_ByYear!$D$4),0))))</f>
        <v>0</v>
      </c>
      <c r="X135" s="246">
        <f>IF(X$4=$F135+$B135,SUMIFS('ABP REC Calc'!T$75:T$138,'ABP REC Calc'!$C$75:$C$138,'ABP REC Spend'!$D135,'ABP REC Calc'!$B$75:$B$138,'ABP REC Spend'!$E135)/20,
IF(AND(W135&gt;0,(X$4-$F135)=(1+$B135)),W135*(1-Inputs_ByYear!$D$4),
(IF(AND((X$4-$F135)&lt;(21+$B135),(X$4-$F135)&gt;(1+$B135)),W135*(1-Inputs_ByYear!$D$4),0))))</f>
        <v>0</v>
      </c>
      <c r="Y135" s="246">
        <f>IF(Y$4=$F135+$B135,SUMIFS('ABP REC Calc'!U$75:U$138,'ABP REC Calc'!$C$75:$C$138,'ABP REC Spend'!$D135,'ABP REC Calc'!$B$75:$B$138,'ABP REC Spend'!$E135)/20,
IF(AND(X135&gt;0,(Y$4-$F135)=(1+$B135)),X135*(1-Inputs_ByYear!$D$4),
(IF(AND((Y$4-$F135)&lt;(21+$B135),(Y$4-$F135)&gt;(1+$B135)),X135*(1-Inputs_ByYear!$D$4),0))))</f>
        <v>0</v>
      </c>
      <c r="Z135" s="246">
        <f>IF(Z$4=$F135+$B135,SUMIFS('ABP REC Calc'!V$75:V$138,'ABP REC Calc'!$C$75:$C$138,'ABP REC Spend'!$D135,'ABP REC Calc'!$B$75:$B$138,'ABP REC Spend'!$E135)/20,
IF(AND(Y135&gt;0,(Z$4-$F135)=(1+$B135)),Y135*(1-Inputs_ByYear!$D$4),
(IF(AND((Z$4-$F135)&lt;(21+$B135),(Z$4-$F135)&gt;(1+$B135)),Y135*(1-Inputs_ByYear!$D$4),0))))</f>
        <v>0</v>
      </c>
      <c r="AA135" s="246">
        <f>IF(AA$4=$F135+$B135,SUMIFS('ABP REC Calc'!W$75:W$138,'ABP REC Calc'!$C$75:$C$138,'ABP REC Spend'!$D135,'ABP REC Calc'!$B$75:$B$138,'ABP REC Spend'!$E135)/20,
IF(AND(Z135&gt;0,(AA$4-$F135)=(1+$B135)),Z135*(1-Inputs_ByYear!$D$4),
(IF(AND((AA$4-$F135)&lt;(21+$B135),(AA$4-$F135)&gt;(1+$B135)),Z135*(1-Inputs_ByYear!$D$4),0))))</f>
        <v>0</v>
      </c>
      <c r="AB135" s="246">
        <f>IF(AB$4=$F135+$B135,SUMIFS('ABP REC Calc'!X$75:X$138,'ABP REC Calc'!$C$75:$C$138,'ABP REC Spend'!$D135,'ABP REC Calc'!$B$75:$B$138,'ABP REC Spend'!$E135)/20,
IF(AND(AA135&gt;0,(AB$4-$F135)=(1+$B135)),AA135*(1-Inputs_ByYear!$D$4),
(IF(AND((AB$4-$F135)&lt;(21+$B135),(AB$4-$F135)&gt;(1+$B135)),AA135*(1-Inputs_ByYear!$D$4),0))))</f>
        <v>3160637.6501462217</v>
      </c>
      <c r="AC135" s="246">
        <f>IF(AC$4=$F135+$B135,SUMIFS('ABP REC Calc'!Y$75:Y$138,'ABP REC Calc'!$C$75:$C$138,'ABP REC Spend'!$D135,'ABP REC Calc'!$B$75:$B$138,'ABP REC Spend'!$E135)/20,
IF(AND(AB135&gt;0,(AC$4-$F135)=(1+$B135)),AB135*(1-Inputs_ByYear!$D$4),
(IF(AND((AC$4-$F135)&lt;(21+$B135),(AC$4-$F135)&gt;(1+$B135)),AB135*(1-Inputs_ByYear!$D$4),0))))</f>
        <v>3144834.4618954905</v>
      </c>
      <c r="AD135" s="246">
        <f>IF(AD$4=$F135+$B135,SUMIFS('ABP REC Calc'!Z$75:Z$138,'ABP REC Calc'!$C$75:$C$138,'ABP REC Spend'!$D135,'ABP REC Calc'!$B$75:$B$138,'ABP REC Spend'!$E135)/20,
IF(AND(AC135&gt;0,(AD$4-$F135)=(1+$B135)),AC135*(1-Inputs_ByYear!$D$4),
(IF(AND((AD$4-$F135)&lt;(21+$B135),(AD$4-$F135)&gt;(1+$B135)),AC135*(1-Inputs_ByYear!$D$4),0))))</f>
        <v>3129110.2895860132</v>
      </c>
      <c r="AE135" s="246">
        <f>IF(AE$4=$F135+$B135,SUMIFS('ABP REC Calc'!AA$75:AA$138,'ABP REC Calc'!$C$75:$C$138,'ABP REC Spend'!$D135,'ABP REC Calc'!$B$75:$B$138,'ABP REC Spend'!$E135)/20,
IF(AND(AD135&gt;0,(AE$4-$F135)=(1+$B135)),AD135*(1-Inputs_ByYear!$D$4),
(IF(AND((AE$4-$F135)&lt;(21+$B135),(AE$4-$F135)&gt;(1+$B135)),AD135*(1-Inputs_ByYear!$D$4),0))))</f>
        <v>3113464.7381380829</v>
      </c>
      <c r="AF135" s="246">
        <f>IF(AF$4=$F135+$B135,SUMIFS('ABP REC Calc'!AB$75:AB$138,'ABP REC Calc'!$C$75:$C$138,'ABP REC Spend'!$D135,'ABP REC Calc'!$B$75:$B$138,'ABP REC Spend'!$E135)/20,
IF(AND(AE135&gt;0,(AF$4-$F135)=(1+$B135)),AE135*(1-Inputs_ByYear!$D$4),
(IF(AND((AF$4-$F135)&lt;(21+$B135),(AF$4-$F135)&gt;(1+$B135)),AE135*(1-Inputs_ByYear!$D$4),0))))</f>
        <v>3097897.4144473923</v>
      </c>
      <c r="AG135" s="246">
        <f>IF(AG$4=$F135+$B135,SUMIFS('ABP REC Calc'!AC$75:AC$138,'ABP REC Calc'!$C$75:$C$138,'ABP REC Spend'!$D135,'ABP REC Calc'!$B$75:$B$138,'ABP REC Spend'!$E135)/20,
IF(AND(AF135&gt;0,(AG$4-$F135)=(1+$B135)),AF135*(1-Inputs_ByYear!$D$4),
(IF(AND((AG$4-$F135)&lt;(21+$B135),(AG$4-$F135)&gt;(1+$B135)),AF135*(1-Inputs_ByYear!$D$4),0))))</f>
        <v>3082407.9273751555</v>
      </c>
    </row>
    <row r="136" spans="2:33" ht="14.45" customHeight="1">
      <c r="B136" s="64">
        <v>2</v>
      </c>
      <c r="C136" s="64" t="s">
        <v>229</v>
      </c>
      <c r="D136" s="234" t="s">
        <v>208</v>
      </c>
      <c r="E136" s="231" t="s">
        <v>231</v>
      </c>
      <c r="F136" s="231">
        <f t="shared" si="6"/>
        <v>2042</v>
      </c>
      <c r="G136" s="231"/>
      <c r="H136" s="239" t="s">
        <v>40</v>
      </c>
      <c r="I136" s="247">
        <v>0</v>
      </c>
      <c r="J136" s="247">
        <v>0</v>
      </c>
      <c r="K136" s="246">
        <f>IF(K$4=$F136+$B136,SUMIFS('ABP REC Calc'!G$75:G$138,'ABP REC Calc'!$C$75:$C$138,'ABP REC Spend'!$D136,'ABP REC Calc'!$B$75:$B$138,'ABP REC Spend'!$E136)/20,
IF(AND(J136&gt;0,(K$4-$F136)=(1+$B136)),J136*(1-Inputs_ByYear!$D$4),
(IF(AND((K$4-$F136)&lt;(21+$B136),(K$4-$F136)&gt;(1+$B136)),J136*(1-Inputs_ByYear!$D$4),0))))</f>
        <v>0</v>
      </c>
      <c r="L136" s="246">
        <f>IF(L$4=$F136+$B136,SUMIFS('ABP REC Calc'!H$75:H$138,'ABP REC Calc'!$C$75:$C$138,'ABP REC Spend'!$D136,'ABP REC Calc'!$B$75:$B$138,'ABP REC Spend'!$E136)/20,
IF(AND(K136&gt;0,(L$4-$F136)=(1+$B136)),K136*(1-Inputs_ByYear!$D$4),
(IF(AND((L$4-$F136)&lt;(21+$B136),(L$4-$F136)&gt;(1+$B136)),K136*(1-Inputs_ByYear!$D$4),0))))</f>
        <v>0</v>
      </c>
      <c r="M136" s="246">
        <f>IF(M$4=$F136+$B136,SUMIFS('ABP REC Calc'!I$75:I$138,'ABP REC Calc'!$C$75:$C$138,'ABP REC Spend'!$D136,'ABP REC Calc'!$B$75:$B$138,'ABP REC Spend'!$E136)/20,
IF(AND(L136&gt;0,(M$4-$F136)=(1+$B136)),L136*(1-Inputs_ByYear!$D$4),
(IF(AND((M$4-$F136)&lt;(21+$B136),(M$4-$F136)&gt;(1+$B136)),L136*(1-Inputs_ByYear!$D$4),0))))</f>
        <v>0</v>
      </c>
      <c r="N136" s="246">
        <f>IF(N$4=$F136+$B136,SUMIFS('ABP REC Calc'!J$75:J$138,'ABP REC Calc'!$C$75:$C$138,'ABP REC Spend'!$D136,'ABP REC Calc'!$B$75:$B$138,'ABP REC Spend'!$E136)/20,
IF(AND(M136&gt;0,(N$4-$F136)=(1+$B136)),M136*(1-Inputs_ByYear!$D$4),
(IF(AND((N$4-$F136)&lt;(21+$B136),(N$4-$F136)&gt;(1+$B136)),M136*(1-Inputs_ByYear!$D$4),0))))</f>
        <v>0</v>
      </c>
      <c r="O136" s="246">
        <f>IF(O$4=$F136+$B136,SUMIFS('ABP REC Calc'!K$75:K$138,'ABP REC Calc'!$C$75:$C$138,'ABP REC Spend'!$D136,'ABP REC Calc'!$B$75:$B$138,'ABP REC Spend'!$E136)/20,
IF(AND(N136&gt;0,(O$4-$F136)=(1+$B136)),N136*(1-Inputs_ByYear!$D$4),
(IF(AND((O$4-$F136)&lt;(21+$B136),(O$4-$F136)&gt;(1+$B136)),N136*(1-Inputs_ByYear!$D$4),0))))</f>
        <v>0</v>
      </c>
      <c r="P136" s="246">
        <f>IF(P$4=$F136+$B136,SUMIFS('ABP REC Calc'!L$75:L$138,'ABP REC Calc'!$C$75:$C$138,'ABP REC Spend'!$D136,'ABP REC Calc'!$B$75:$B$138,'ABP REC Spend'!$E136)/20,
IF(AND(O136&gt;0,(P$4-$F136)=(1+$B136)),O136*(1-Inputs_ByYear!$D$4),
(IF(AND((P$4-$F136)&lt;(21+$B136),(P$4-$F136)&gt;(1+$B136)),O136*(1-Inputs_ByYear!$D$4),0))))</f>
        <v>0</v>
      </c>
      <c r="Q136" s="246">
        <f>IF(Q$4=$F136+$B136,SUMIFS('ABP REC Calc'!M$75:M$138,'ABP REC Calc'!$C$75:$C$138,'ABP REC Spend'!$D136,'ABP REC Calc'!$B$75:$B$138,'ABP REC Spend'!$E136)/20,
IF(AND(P136&gt;0,(Q$4-$F136)=(1+$B136)),P136*(1-Inputs_ByYear!$D$4),
(IF(AND((Q$4-$F136)&lt;(21+$B136),(Q$4-$F136)&gt;(1+$B136)),P136*(1-Inputs_ByYear!$D$4),0))))</f>
        <v>0</v>
      </c>
      <c r="R136" s="246">
        <f>IF(R$4=$F136+$B136,SUMIFS('ABP REC Calc'!N$75:N$138,'ABP REC Calc'!$C$75:$C$138,'ABP REC Spend'!$D136,'ABP REC Calc'!$B$75:$B$138,'ABP REC Spend'!$E136)/20,
IF(AND(Q136&gt;0,(R$4-$F136)=(1+$B136)),Q136*(1-Inputs_ByYear!$D$4),
(IF(AND((R$4-$F136)&lt;(21+$B136),(R$4-$F136)&gt;(1+$B136)),Q136*(1-Inputs_ByYear!$D$4),0))))</f>
        <v>0</v>
      </c>
      <c r="S136" s="246">
        <f>IF(S$4=$F136+$B136,SUMIFS('ABP REC Calc'!O$75:O$138,'ABP REC Calc'!$C$75:$C$138,'ABP REC Spend'!$D136,'ABP REC Calc'!$B$75:$B$138,'ABP REC Spend'!$E136)/20,
IF(AND(R136&gt;0,(S$4-$F136)=(1+$B136)),R136*(1-Inputs_ByYear!$D$4),
(IF(AND((S$4-$F136)&lt;(21+$B136),(S$4-$F136)&gt;(1+$B136)),R136*(1-Inputs_ByYear!$D$4),0))))</f>
        <v>0</v>
      </c>
      <c r="T136" s="246">
        <f>IF(T$4=$F136+$B136,SUMIFS('ABP REC Calc'!P$75:P$138,'ABP REC Calc'!$C$75:$C$138,'ABP REC Spend'!$D136,'ABP REC Calc'!$B$75:$B$138,'ABP REC Spend'!$E136)/20,
IF(AND(S136&gt;0,(T$4-$F136)=(1+$B136)),S136*(1-Inputs_ByYear!$D$4),
(IF(AND((T$4-$F136)&lt;(21+$B136),(T$4-$F136)&gt;(1+$B136)),S136*(1-Inputs_ByYear!$D$4),0))))</f>
        <v>0</v>
      </c>
      <c r="U136" s="246">
        <f>IF(U$4=$F136+$B136,SUMIFS('ABP REC Calc'!Q$75:Q$138,'ABP REC Calc'!$C$75:$C$138,'ABP REC Spend'!$D136,'ABP REC Calc'!$B$75:$B$138,'ABP REC Spend'!$E136)/20,
IF(AND(T136&gt;0,(U$4-$F136)=(1+$B136)),T136*(1-Inputs_ByYear!$D$4),
(IF(AND((U$4-$F136)&lt;(21+$B136),(U$4-$F136)&gt;(1+$B136)),T136*(1-Inputs_ByYear!$D$4),0))))</f>
        <v>0</v>
      </c>
      <c r="V136" s="246">
        <f>IF(V$4=$F136+$B136,SUMIFS('ABP REC Calc'!R$75:R$138,'ABP REC Calc'!$C$75:$C$138,'ABP REC Spend'!$D136,'ABP REC Calc'!$B$75:$B$138,'ABP REC Spend'!$E136)/20,
IF(AND(U136&gt;0,(V$4-$F136)=(1+$B136)),U136*(1-Inputs_ByYear!$D$4),
(IF(AND((V$4-$F136)&lt;(21+$B136),(V$4-$F136)&gt;(1+$B136)),U136*(1-Inputs_ByYear!$D$4),0))))</f>
        <v>0</v>
      </c>
      <c r="W136" s="246">
        <f>IF(W$4=$F136+$B136,SUMIFS('ABP REC Calc'!S$75:S$138,'ABP REC Calc'!$C$75:$C$138,'ABP REC Spend'!$D136,'ABP REC Calc'!$B$75:$B$138,'ABP REC Spend'!$E136)/20,
IF(AND(V136&gt;0,(W$4-$F136)=(1+$B136)),V136*(1-Inputs_ByYear!$D$4),
(IF(AND((W$4-$F136)&lt;(21+$B136),(W$4-$F136)&gt;(1+$B136)),V136*(1-Inputs_ByYear!$D$4),0))))</f>
        <v>0</v>
      </c>
      <c r="X136" s="246">
        <f>IF(X$4=$F136+$B136,SUMIFS('ABP REC Calc'!T$75:T$138,'ABP REC Calc'!$C$75:$C$138,'ABP REC Spend'!$D136,'ABP REC Calc'!$B$75:$B$138,'ABP REC Spend'!$E136)/20,
IF(AND(W136&gt;0,(X$4-$F136)=(1+$B136)),W136*(1-Inputs_ByYear!$D$4),
(IF(AND((X$4-$F136)&lt;(21+$B136),(X$4-$F136)&gt;(1+$B136)),W136*(1-Inputs_ByYear!$D$4),0))))</f>
        <v>0</v>
      </c>
      <c r="Y136" s="246">
        <f>IF(Y$4=$F136+$B136,SUMIFS('ABP REC Calc'!U$75:U$138,'ABP REC Calc'!$C$75:$C$138,'ABP REC Spend'!$D136,'ABP REC Calc'!$B$75:$B$138,'ABP REC Spend'!$E136)/20,
IF(AND(X136&gt;0,(Y$4-$F136)=(1+$B136)),X136*(1-Inputs_ByYear!$D$4),
(IF(AND((Y$4-$F136)&lt;(21+$B136),(Y$4-$F136)&gt;(1+$B136)),X136*(1-Inputs_ByYear!$D$4),0))))</f>
        <v>0</v>
      </c>
      <c r="Z136" s="246">
        <f>IF(Z$4=$F136+$B136,SUMIFS('ABP REC Calc'!V$75:V$138,'ABP REC Calc'!$C$75:$C$138,'ABP REC Spend'!$D136,'ABP REC Calc'!$B$75:$B$138,'ABP REC Spend'!$E136)/20,
IF(AND(Y136&gt;0,(Z$4-$F136)=(1+$B136)),Y136*(1-Inputs_ByYear!$D$4),
(IF(AND((Z$4-$F136)&lt;(21+$B136),(Z$4-$F136)&gt;(1+$B136)),Y136*(1-Inputs_ByYear!$D$4),0))))</f>
        <v>0</v>
      </c>
      <c r="AA136" s="246">
        <f>IF(AA$4=$F136+$B136,SUMIFS('ABP REC Calc'!W$75:W$138,'ABP REC Calc'!$C$75:$C$138,'ABP REC Spend'!$D136,'ABP REC Calc'!$B$75:$B$138,'ABP REC Spend'!$E136)/20,
IF(AND(Z136&gt;0,(AA$4-$F136)=(1+$B136)),Z136*(1-Inputs_ByYear!$D$4),
(IF(AND((AA$4-$F136)&lt;(21+$B136),(AA$4-$F136)&gt;(1+$B136)),Z136*(1-Inputs_ByYear!$D$4),0))))</f>
        <v>0</v>
      </c>
      <c r="AB136" s="246">
        <f>IF(AB$4=$F136+$B136,SUMIFS('ABP REC Calc'!X$75:X$138,'ABP REC Calc'!$C$75:$C$138,'ABP REC Spend'!$D136,'ABP REC Calc'!$B$75:$B$138,'ABP REC Spend'!$E136)/20,
IF(AND(AA136&gt;0,(AB$4-$F136)=(1+$B136)),AA136*(1-Inputs_ByYear!$D$4),
(IF(AND((AB$4-$F136)&lt;(21+$B136),(AB$4-$F136)&gt;(1+$B136)),AA136*(1-Inputs_ByYear!$D$4),0))))</f>
        <v>0</v>
      </c>
      <c r="AC136" s="246">
        <f>IF(AC$4=$F136+$B136,SUMIFS('ABP REC Calc'!Y$75:Y$138,'ABP REC Calc'!$C$75:$C$138,'ABP REC Spend'!$D136,'ABP REC Calc'!$B$75:$B$138,'ABP REC Spend'!$E136)/20,
IF(AND(AB136&gt;0,(AC$4-$F136)=(1+$B136)),AB136*(1-Inputs_ByYear!$D$4),
(IF(AND((AC$4-$F136)&lt;(21+$B136),(AC$4-$F136)&gt;(1+$B136)),AB136*(1-Inputs_ByYear!$D$4),0))))</f>
        <v>3034212.144140373</v>
      </c>
      <c r="AD136" s="246">
        <f>IF(AD$4=$F136+$B136,SUMIFS('ABP REC Calc'!Z$75:Z$138,'ABP REC Calc'!$C$75:$C$138,'ABP REC Spend'!$D136,'ABP REC Calc'!$B$75:$B$138,'ABP REC Spend'!$E136)/20,
IF(AND(AC136&gt;0,(AD$4-$F136)=(1+$B136)),AC136*(1-Inputs_ByYear!$D$4),
(IF(AND((AD$4-$F136)&lt;(21+$B136),(AD$4-$F136)&gt;(1+$B136)),AC136*(1-Inputs_ByYear!$D$4),0))))</f>
        <v>3019041.0834196713</v>
      </c>
      <c r="AE136" s="246">
        <f>IF(AE$4=$F136+$B136,SUMIFS('ABP REC Calc'!AA$75:AA$138,'ABP REC Calc'!$C$75:$C$138,'ABP REC Spend'!$D136,'ABP REC Calc'!$B$75:$B$138,'ABP REC Spend'!$E136)/20,
IF(AND(AD136&gt;0,(AE$4-$F136)=(1+$B136)),AD136*(1-Inputs_ByYear!$D$4),
(IF(AND((AE$4-$F136)&lt;(21+$B136),(AE$4-$F136)&gt;(1+$B136)),AD136*(1-Inputs_ByYear!$D$4),0))))</f>
        <v>3003945.8780025728</v>
      </c>
      <c r="AF136" s="246">
        <f>IF(AF$4=$F136+$B136,SUMIFS('ABP REC Calc'!AB$75:AB$138,'ABP REC Calc'!$C$75:$C$138,'ABP REC Spend'!$D136,'ABP REC Calc'!$B$75:$B$138,'ABP REC Spend'!$E136)/20,
IF(AND(AE136&gt;0,(AF$4-$F136)=(1+$B136)),AE136*(1-Inputs_ByYear!$D$4),
(IF(AND((AF$4-$F136)&lt;(21+$B136),(AF$4-$F136)&gt;(1+$B136)),AE136*(1-Inputs_ByYear!$D$4),0))))</f>
        <v>2988926.1486125598</v>
      </c>
      <c r="AG136" s="246">
        <f>IF(AG$4=$F136+$B136,SUMIFS('ABP REC Calc'!AC$75:AC$138,'ABP REC Calc'!$C$75:$C$138,'ABP REC Spend'!$D136,'ABP REC Calc'!$B$75:$B$138,'ABP REC Spend'!$E136)/20,
IF(AND(AF136&gt;0,(AG$4-$F136)=(1+$B136)),AF136*(1-Inputs_ByYear!$D$4),
(IF(AND((AG$4-$F136)&lt;(21+$B136),(AG$4-$F136)&gt;(1+$B136)),AF136*(1-Inputs_ByYear!$D$4),0))))</f>
        <v>2973981.5178694972</v>
      </c>
    </row>
    <row r="137" spans="2:33" ht="14.45" customHeight="1">
      <c r="B137" s="64">
        <v>2</v>
      </c>
      <c r="C137" s="64" t="s">
        <v>229</v>
      </c>
      <c r="D137" s="234" t="s">
        <v>208</v>
      </c>
      <c r="E137" s="231" t="s">
        <v>231</v>
      </c>
      <c r="F137" s="231">
        <f t="shared" si="6"/>
        <v>2043</v>
      </c>
      <c r="G137" s="231"/>
      <c r="H137" s="239" t="s">
        <v>41</v>
      </c>
      <c r="I137" s="247">
        <v>0</v>
      </c>
      <c r="J137" s="247">
        <v>0</v>
      </c>
      <c r="K137" s="246">
        <f>IF(K$4=$F137+$B137,SUMIFS('ABP REC Calc'!G$75:G$138,'ABP REC Calc'!$C$75:$C$138,'ABP REC Spend'!$D137,'ABP REC Calc'!$B$75:$B$138,'ABP REC Spend'!$E137)/20,
IF(AND(J137&gt;0,(K$4-$F137)=(1+$B137)),J137*(1-Inputs_ByYear!$D$4),
(IF(AND((K$4-$F137)&lt;(21+$B137),(K$4-$F137)&gt;(1+$B137)),J137*(1-Inputs_ByYear!$D$4),0))))</f>
        <v>0</v>
      </c>
      <c r="L137" s="246">
        <f>IF(L$4=$F137+$B137,SUMIFS('ABP REC Calc'!H$75:H$138,'ABP REC Calc'!$C$75:$C$138,'ABP REC Spend'!$D137,'ABP REC Calc'!$B$75:$B$138,'ABP REC Spend'!$E137)/20,
IF(AND(K137&gt;0,(L$4-$F137)=(1+$B137)),K137*(1-Inputs_ByYear!$D$4),
(IF(AND((L$4-$F137)&lt;(21+$B137),(L$4-$F137)&gt;(1+$B137)),K137*(1-Inputs_ByYear!$D$4),0))))</f>
        <v>0</v>
      </c>
      <c r="M137" s="246">
        <f>IF(M$4=$F137+$B137,SUMIFS('ABP REC Calc'!I$75:I$138,'ABP REC Calc'!$C$75:$C$138,'ABP REC Spend'!$D137,'ABP REC Calc'!$B$75:$B$138,'ABP REC Spend'!$E137)/20,
IF(AND(L137&gt;0,(M$4-$F137)=(1+$B137)),L137*(1-Inputs_ByYear!$D$4),
(IF(AND((M$4-$F137)&lt;(21+$B137),(M$4-$F137)&gt;(1+$B137)),L137*(1-Inputs_ByYear!$D$4),0))))</f>
        <v>0</v>
      </c>
      <c r="N137" s="246">
        <f>IF(N$4=$F137+$B137,SUMIFS('ABP REC Calc'!J$75:J$138,'ABP REC Calc'!$C$75:$C$138,'ABP REC Spend'!$D137,'ABP REC Calc'!$B$75:$B$138,'ABP REC Spend'!$E137)/20,
IF(AND(M137&gt;0,(N$4-$F137)=(1+$B137)),M137*(1-Inputs_ByYear!$D$4),
(IF(AND((N$4-$F137)&lt;(21+$B137),(N$4-$F137)&gt;(1+$B137)),M137*(1-Inputs_ByYear!$D$4),0))))</f>
        <v>0</v>
      </c>
      <c r="O137" s="246">
        <f>IF(O$4=$F137+$B137,SUMIFS('ABP REC Calc'!K$75:K$138,'ABP REC Calc'!$C$75:$C$138,'ABP REC Spend'!$D137,'ABP REC Calc'!$B$75:$B$138,'ABP REC Spend'!$E137)/20,
IF(AND(N137&gt;0,(O$4-$F137)=(1+$B137)),N137*(1-Inputs_ByYear!$D$4),
(IF(AND((O$4-$F137)&lt;(21+$B137),(O$4-$F137)&gt;(1+$B137)),N137*(1-Inputs_ByYear!$D$4),0))))</f>
        <v>0</v>
      </c>
      <c r="P137" s="246">
        <f>IF(P$4=$F137+$B137,SUMIFS('ABP REC Calc'!L$75:L$138,'ABP REC Calc'!$C$75:$C$138,'ABP REC Spend'!$D137,'ABP REC Calc'!$B$75:$B$138,'ABP REC Spend'!$E137)/20,
IF(AND(O137&gt;0,(P$4-$F137)=(1+$B137)),O137*(1-Inputs_ByYear!$D$4),
(IF(AND((P$4-$F137)&lt;(21+$B137),(P$4-$F137)&gt;(1+$B137)),O137*(1-Inputs_ByYear!$D$4),0))))</f>
        <v>0</v>
      </c>
      <c r="Q137" s="246">
        <f>IF(Q$4=$F137+$B137,SUMIFS('ABP REC Calc'!M$75:M$138,'ABP REC Calc'!$C$75:$C$138,'ABP REC Spend'!$D137,'ABP REC Calc'!$B$75:$B$138,'ABP REC Spend'!$E137)/20,
IF(AND(P137&gt;0,(Q$4-$F137)=(1+$B137)),P137*(1-Inputs_ByYear!$D$4),
(IF(AND((Q$4-$F137)&lt;(21+$B137),(Q$4-$F137)&gt;(1+$B137)),P137*(1-Inputs_ByYear!$D$4),0))))</f>
        <v>0</v>
      </c>
      <c r="R137" s="246">
        <f>IF(R$4=$F137+$B137,SUMIFS('ABP REC Calc'!N$75:N$138,'ABP REC Calc'!$C$75:$C$138,'ABP REC Spend'!$D137,'ABP REC Calc'!$B$75:$B$138,'ABP REC Spend'!$E137)/20,
IF(AND(Q137&gt;0,(R$4-$F137)=(1+$B137)),Q137*(1-Inputs_ByYear!$D$4),
(IF(AND((R$4-$F137)&lt;(21+$B137),(R$4-$F137)&gt;(1+$B137)),Q137*(1-Inputs_ByYear!$D$4),0))))</f>
        <v>0</v>
      </c>
      <c r="S137" s="246">
        <f>IF(S$4=$F137+$B137,SUMIFS('ABP REC Calc'!O$75:O$138,'ABP REC Calc'!$C$75:$C$138,'ABP REC Spend'!$D137,'ABP REC Calc'!$B$75:$B$138,'ABP REC Spend'!$E137)/20,
IF(AND(R137&gt;0,(S$4-$F137)=(1+$B137)),R137*(1-Inputs_ByYear!$D$4),
(IF(AND((S$4-$F137)&lt;(21+$B137),(S$4-$F137)&gt;(1+$B137)),R137*(1-Inputs_ByYear!$D$4),0))))</f>
        <v>0</v>
      </c>
      <c r="T137" s="246">
        <f>IF(T$4=$F137+$B137,SUMIFS('ABP REC Calc'!P$75:P$138,'ABP REC Calc'!$C$75:$C$138,'ABP REC Spend'!$D137,'ABP REC Calc'!$B$75:$B$138,'ABP REC Spend'!$E137)/20,
IF(AND(S137&gt;0,(T$4-$F137)=(1+$B137)),S137*(1-Inputs_ByYear!$D$4),
(IF(AND((T$4-$F137)&lt;(21+$B137),(T$4-$F137)&gt;(1+$B137)),S137*(1-Inputs_ByYear!$D$4),0))))</f>
        <v>0</v>
      </c>
      <c r="U137" s="246">
        <f>IF(U$4=$F137+$B137,SUMIFS('ABP REC Calc'!Q$75:Q$138,'ABP REC Calc'!$C$75:$C$138,'ABP REC Spend'!$D137,'ABP REC Calc'!$B$75:$B$138,'ABP REC Spend'!$E137)/20,
IF(AND(T137&gt;0,(U$4-$F137)=(1+$B137)),T137*(1-Inputs_ByYear!$D$4),
(IF(AND((U$4-$F137)&lt;(21+$B137),(U$4-$F137)&gt;(1+$B137)),T137*(1-Inputs_ByYear!$D$4),0))))</f>
        <v>0</v>
      </c>
      <c r="V137" s="246">
        <f>IF(V$4=$F137+$B137,SUMIFS('ABP REC Calc'!R$75:R$138,'ABP REC Calc'!$C$75:$C$138,'ABP REC Spend'!$D137,'ABP REC Calc'!$B$75:$B$138,'ABP REC Spend'!$E137)/20,
IF(AND(U137&gt;0,(V$4-$F137)=(1+$B137)),U137*(1-Inputs_ByYear!$D$4),
(IF(AND((V$4-$F137)&lt;(21+$B137),(V$4-$F137)&gt;(1+$B137)),U137*(1-Inputs_ByYear!$D$4),0))))</f>
        <v>0</v>
      </c>
      <c r="W137" s="246">
        <f>IF(W$4=$F137+$B137,SUMIFS('ABP REC Calc'!S$75:S$138,'ABP REC Calc'!$C$75:$C$138,'ABP REC Spend'!$D137,'ABP REC Calc'!$B$75:$B$138,'ABP REC Spend'!$E137)/20,
IF(AND(V137&gt;0,(W$4-$F137)=(1+$B137)),V137*(1-Inputs_ByYear!$D$4),
(IF(AND((W$4-$F137)&lt;(21+$B137),(W$4-$F137)&gt;(1+$B137)),V137*(1-Inputs_ByYear!$D$4),0))))</f>
        <v>0</v>
      </c>
      <c r="X137" s="246">
        <f>IF(X$4=$F137+$B137,SUMIFS('ABP REC Calc'!T$75:T$138,'ABP REC Calc'!$C$75:$C$138,'ABP REC Spend'!$D137,'ABP REC Calc'!$B$75:$B$138,'ABP REC Spend'!$E137)/20,
IF(AND(W137&gt;0,(X$4-$F137)=(1+$B137)),W137*(1-Inputs_ByYear!$D$4),
(IF(AND((X$4-$F137)&lt;(21+$B137),(X$4-$F137)&gt;(1+$B137)),W137*(1-Inputs_ByYear!$D$4),0))))</f>
        <v>0</v>
      </c>
      <c r="Y137" s="246">
        <f>IF(Y$4=$F137+$B137,SUMIFS('ABP REC Calc'!U$75:U$138,'ABP REC Calc'!$C$75:$C$138,'ABP REC Spend'!$D137,'ABP REC Calc'!$B$75:$B$138,'ABP REC Spend'!$E137)/20,
IF(AND(X137&gt;0,(Y$4-$F137)=(1+$B137)),X137*(1-Inputs_ByYear!$D$4),
(IF(AND((Y$4-$F137)&lt;(21+$B137),(Y$4-$F137)&gt;(1+$B137)),X137*(1-Inputs_ByYear!$D$4),0))))</f>
        <v>0</v>
      </c>
      <c r="Z137" s="246">
        <f>IF(Z$4=$F137+$B137,SUMIFS('ABP REC Calc'!V$75:V$138,'ABP REC Calc'!$C$75:$C$138,'ABP REC Spend'!$D137,'ABP REC Calc'!$B$75:$B$138,'ABP REC Spend'!$E137)/20,
IF(AND(Y137&gt;0,(Z$4-$F137)=(1+$B137)),Y137*(1-Inputs_ByYear!$D$4),
(IF(AND((Z$4-$F137)&lt;(21+$B137),(Z$4-$F137)&gt;(1+$B137)),Y137*(1-Inputs_ByYear!$D$4),0))))</f>
        <v>0</v>
      </c>
      <c r="AA137" s="246">
        <f>IF(AA$4=$F137+$B137,SUMIFS('ABP REC Calc'!W$75:W$138,'ABP REC Calc'!$C$75:$C$138,'ABP REC Spend'!$D137,'ABP REC Calc'!$B$75:$B$138,'ABP REC Spend'!$E137)/20,
IF(AND(Z137&gt;0,(AA$4-$F137)=(1+$B137)),Z137*(1-Inputs_ByYear!$D$4),
(IF(AND((AA$4-$F137)&lt;(21+$B137),(AA$4-$F137)&gt;(1+$B137)),Z137*(1-Inputs_ByYear!$D$4),0))))</f>
        <v>0</v>
      </c>
      <c r="AB137" s="246">
        <f>IF(AB$4=$F137+$B137,SUMIFS('ABP REC Calc'!X$75:X$138,'ABP REC Calc'!$C$75:$C$138,'ABP REC Spend'!$D137,'ABP REC Calc'!$B$75:$B$138,'ABP REC Spend'!$E137)/20,
IF(AND(AA137&gt;0,(AB$4-$F137)=(1+$B137)),AA137*(1-Inputs_ByYear!$D$4),
(IF(AND((AB$4-$F137)&lt;(21+$B137),(AB$4-$F137)&gt;(1+$B137)),AA137*(1-Inputs_ByYear!$D$4),0))))</f>
        <v>0</v>
      </c>
      <c r="AC137" s="246">
        <f>IF(AC$4=$F137+$B137,SUMIFS('ABP REC Calc'!Y$75:Y$138,'ABP REC Calc'!$C$75:$C$138,'ABP REC Spend'!$D137,'ABP REC Calc'!$B$75:$B$138,'ABP REC Spend'!$E137)/20,
IF(AND(AB137&gt;0,(AC$4-$F137)=(1+$B137)),AB137*(1-Inputs_ByYear!$D$4),
(IF(AND((AC$4-$F137)&lt;(21+$B137),(AC$4-$F137)&gt;(1+$B137)),AB137*(1-Inputs_ByYear!$D$4),0))))</f>
        <v>0</v>
      </c>
      <c r="AD137" s="246">
        <f>IF(AD$4=$F137+$B137,SUMIFS('ABP REC Calc'!Z$75:Z$138,'ABP REC Calc'!$C$75:$C$138,'ABP REC Spend'!$D137,'ABP REC Calc'!$B$75:$B$138,'ABP REC Spend'!$E137)/20,
IF(AND(AC137&gt;0,(AD$4-$F137)=(1+$B137)),AC137*(1-Inputs_ByYear!$D$4),
(IF(AND((AD$4-$F137)&lt;(21+$B137),(AD$4-$F137)&gt;(1+$B137)),AC137*(1-Inputs_ByYear!$D$4),0))))</f>
        <v>2912843.658374758</v>
      </c>
      <c r="AE137" s="246">
        <f>IF(AE$4=$F137+$B137,SUMIFS('ABP REC Calc'!AA$75:AA$138,'ABP REC Calc'!$C$75:$C$138,'ABP REC Spend'!$D137,'ABP REC Calc'!$B$75:$B$138,'ABP REC Spend'!$E137)/20,
IF(AND(AD137&gt;0,(AE$4-$F137)=(1+$B137)),AD137*(1-Inputs_ByYear!$D$4),
(IF(AND((AE$4-$F137)&lt;(21+$B137),(AE$4-$F137)&gt;(1+$B137)),AD137*(1-Inputs_ByYear!$D$4),0))))</f>
        <v>2898279.4400828844</v>
      </c>
      <c r="AF137" s="246">
        <f>IF(AF$4=$F137+$B137,SUMIFS('ABP REC Calc'!AB$75:AB$138,'ABP REC Calc'!$C$75:$C$138,'ABP REC Spend'!$D137,'ABP REC Calc'!$B$75:$B$138,'ABP REC Spend'!$E137)/20,
IF(AND(AE137&gt;0,(AF$4-$F137)=(1+$B137)),AE137*(1-Inputs_ByYear!$D$4),
(IF(AND((AF$4-$F137)&lt;(21+$B137),(AF$4-$F137)&gt;(1+$B137)),AE137*(1-Inputs_ByYear!$D$4),0))))</f>
        <v>2883788.0428824699</v>
      </c>
      <c r="AG137" s="246">
        <f>IF(AG$4=$F137+$B137,SUMIFS('ABP REC Calc'!AC$75:AC$138,'ABP REC Calc'!$C$75:$C$138,'ABP REC Spend'!$D137,'ABP REC Calc'!$B$75:$B$138,'ABP REC Spend'!$E137)/20,
IF(AND(AF137&gt;0,(AG$4-$F137)=(1+$B137)),AF137*(1-Inputs_ByYear!$D$4),
(IF(AND((AG$4-$F137)&lt;(21+$B137),(AG$4-$F137)&gt;(1+$B137)),AF137*(1-Inputs_ByYear!$D$4),0))))</f>
        <v>2869369.1026680577</v>
      </c>
    </row>
    <row r="138" spans="2:33" ht="14.45" customHeight="1">
      <c r="B138" s="64">
        <v>2</v>
      </c>
      <c r="C138" s="64" t="s">
        <v>229</v>
      </c>
      <c r="D138" s="234" t="s">
        <v>208</v>
      </c>
      <c r="E138" s="231" t="s">
        <v>231</v>
      </c>
      <c r="F138" s="231">
        <f t="shared" si="6"/>
        <v>2044</v>
      </c>
      <c r="G138" s="231"/>
      <c r="H138" s="239" t="s">
        <v>42</v>
      </c>
      <c r="I138" s="247">
        <v>0</v>
      </c>
      <c r="J138" s="247">
        <v>0</v>
      </c>
      <c r="K138" s="246">
        <f>IF(K$4=$F138+$B138,SUMIFS('ABP REC Calc'!G$75:G$138,'ABP REC Calc'!$C$75:$C$138,'ABP REC Spend'!$D138,'ABP REC Calc'!$B$75:$B$138,'ABP REC Spend'!$E138)/20,
IF(AND(J138&gt;0,(K$4-$F138)=(1+$B138)),J138*(1-Inputs_ByYear!$D$4),
(IF(AND((K$4-$F138)&lt;(21+$B138),(K$4-$F138)&gt;(1+$B138)),J138*(1-Inputs_ByYear!$D$4),0))))</f>
        <v>0</v>
      </c>
      <c r="L138" s="246">
        <f>IF(L$4=$F138+$B138,SUMIFS('ABP REC Calc'!H$75:H$138,'ABP REC Calc'!$C$75:$C$138,'ABP REC Spend'!$D138,'ABP REC Calc'!$B$75:$B$138,'ABP REC Spend'!$E138)/20,
IF(AND(K138&gt;0,(L$4-$F138)=(1+$B138)),K138*(1-Inputs_ByYear!$D$4),
(IF(AND((L$4-$F138)&lt;(21+$B138),(L$4-$F138)&gt;(1+$B138)),K138*(1-Inputs_ByYear!$D$4),0))))</f>
        <v>0</v>
      </c>
      <c r="M138" s="246">
        <f>IF(M$4=$F138+$B138,SUMIFS('ABP REC Calc'!I$75:I$138,'ABP REC Calc'!$C$75:$C$138,'ABP REC Spend'!$D138,'ABP REC Calc'!$B$75:$B$138,'ABP REC Spend'!$E138)/20,
IF(AND(L138&gt;0,(M$4-$F138)=(1+$B138)),L138*(1-Inputs_ByYear!$D$4),
(IF(AND((M$4-$F138)&lt;(21+$B138),(M$4-$F138)&gt;(1+$B138)),L138*(1-Inputs_ByYear!$D$4),0))))</f>
        <v>0</v>
      </c>
      <c r="N138" s="246">
        <f>IF(N$4=$F138+$B138,SUMIFS('ABP REC Calc'!J$75:J$138,'ABP REC Calc'!$C$75:$C$138,'ABP REC Spend'!$D138,'ABP REC Calc'!$B$75:$B$138,'ABP REC Spend'!$E138)/20,
IF(AND(M138&gt;0,(N$4-$F138)=(1+$B138)),M138*(1-Inputs_ByYear!$D$4),
(IF(AND((N$4-$F138)&lt;(21+$B138),(N$4-$F138)&gt;(1+$B138)),M138*(1-Inputs_ByYear!$D$4),0))))</f>
        <v>0</v>
      </c>
      <c r="O138" s="246">
        <f>IF(O$4=$F138+$B138,SUMIFS('ABP REC Calc'!K$75:K$138,'ABP REC Calc'!$C$75:$C$138,'ABP REC Spend'!$D138,'ABP REC Calc'!$B$75:$B$138,'ABP REC Spend'!$E138)/20,
IF(AND(N138&gt;0,(O$4-$F138)=(1+$B138)),N138*(1-Inputs_ByYear!$D$4),
(IF(AND((O$4-$F138)&lt;(21+$B138),(O$4-$F138)&gt;(1+$B138)),N138*(1-Inputs_ByYear!$D$4),0))))</f>
        <v>0</v>
      </c>
      <c r="P138" s="246">
        <f>IF(P$4=$F138+$B138,SUMIFS('ABP REC Calc'!L$75:L$138,'ABP REC Calc'!$C$75:$C$138,'ABP REC Spend'!$D138,'ABP REC Calc'!$B$75:$B$138,'ABP REC Spend'!$E138)/20,
IF(AND(O138&gt;0,(P$4-$F138)=(1+$B138)),O138*(1-Inputs_ByYear!$D$4),
(IF(AND((P$4-$F138)&lt;(21+$B138),(P$4-$F138)&gt;(1+$B138)),O138*(1-Inputs_ByYear!$D$4),0))))</f>
        <v>0</v>
      </c>
      <c r="Q138" s="246">
        <f>IF(Q$4=$F138+$B138,SUMIFS('ABP REC Calc'!M$75:M$138,'ABP REC Calc'!$C$75:$C$138,'ABP REC Spend'!$D138,'ABP REC Calc'!$B$75:$B$138,'ABP REC Spend'!$E138)/20,
IF(AND(P138&gt;0,(Q$4-$F138)=(1+$B138)),P138*(1-Inputs_ByYear!$D$4),
(IF(AND((Q$4-$F138)&lt;(21+$B138),(Q$4-$F138)&gt;(1+$B138)),P138*(1-Inputs_ByYear!$D$4),0))))</f>
        <v>0</v>
      </c>
      <c r="R138" s="246">
        <f>IF(R$4=$F138+$B138,SUMIFS('ABP REC Calc'!N$75:N$138,'ABP REC Calc'!$C$75:$C$138,'ABP REC Spend'!$D138,'ABP REC Calc'!$B$75:$B$138,'ABP REC Spend'!$E138)/20,
IF(AND(Q138&gt;0,(R$4-$F138)=(1+$B138)),Q138*(1-Inputs_ByYear!$D$4),
(IF(AND((R$4-$F138)&lt;(21+$B138),(R$4-$F138)&gt;(1+$B138)),Q138*(1-Inputs_ByYear!$D$4),0))))</f>
        <v>0</v>
      </c>
      <c r="S138" s="246">
        <f>IF(S$4=$F138+$B138,SUMIFS('ABP REC Calc'!O$75:O$138,'ABP REC Calc'!$C$75:$C$138,'ABP REC Spend'!$D138,'ABP REC Calc'!$B$75:$B$138,'ABP REC Spend'!$E138)/20,
IF(AND(R138&gt;0,(S$4-$F138)=(1+$B138)),R138*(1-Inputs_ByYear!$D$4),
(IF(AND((S$4-$F138)&lt;(21+$B138),(S$4-$F138)&gt;(1+$B138)),R138*(1-Inputs_ByYear!$D$4),0))))</f>
        <v>0</v>
      </c>
      <c r="T138" s="246">
        <f>IF(T$4=$F138+$B138,SUMIFS('ABP REC Calc'!P$75:P$138,'ABP REC Calc'!$C$75:$C$138,'ABP REC Spend'!$D138,'ABP REC Calc'!$B$75:$B$138,'ABP REC Spend'!$E138)/20,
IF(AND(S138&gt;0,(T$4-$F138)=(1+$B138)),S138*(1-Inputs_ByYear!$D$4),
(IF(AND((T$4-$F138)&lt;(21+$B138),(T$4-$F138)&gt;(1+$B138)),S138*(1-Inputs_ByYear!$D$4),0))))</f>
        <v>0</v>
      </c>
      <c r="U138" s="246">
        <f>IF(U$4=$F138+$B138,SUMIFS('ABP REC Calc'!Q$75:Q$138,'ABP REC Calc'!$C$75:$C$138,'ABP REC Spend'!$D138,'ABP REC Calc'!$B$75:$B$138,'ABP REC Spend'!$E138)/20,
IF(AND(T138&gt;0,(U$4-$F138)=(1+$B138)),T138*(1-Inputs_ByYear!$D$4),
(IF(AND((U$4-$F138)&lt;(21+$B138),(U$4-$F138)&gt;(1+$B138)),T138*(1-Inputs_ByYear!$D$4),0))))</f>
        <v>0</v>
      </c>
      <c r="V138" s="246">
        <f>IF(V$4=$F138+$B138,SUMIFS('ABP REC Calc'!R$75:R$138,'ABP REC Calc'!$C$75:$C$138,'ABP REC Spend'!$D138,'ABP REC Calc'!$B$75:$B$138,'ABP REC Spend'!$E138)/20,
IF(AND(U138&gt;0,(V$4-$F138)=(1+$B138)),U138*(1-Inputs_ByYear!$D$4),
(IF(AND((V$4-$F138)&lt;(21+$B138),(V$4-$F138)&gt;(1+$B138)),U138*(1-Inputs_ByYear!$D$4),0))))</f>
        <v>0</v>
      </c>
      <c r="W138" s="246">
        <f>IF(W$4=$F138+$B138,SUMIFS('ABP REC Calc'!S$75:S$138,'ABP REC Calc'!$C$75:$C$138,'ABP REC Spend'!$D138,'ABP REC Calc'!$B$75:$B$138,'ABP REC Spend'!$E138)/20,
IF(AND(V138&gt;0,(W$4-$F138)=(1+$B138)),V138*(1-Inputs_ByYear!$D$4),
(IF(AND((W$4-$F138)&lt;(21+$B138),(W$4-$F138)&gt;(1+$B138)),V138*(1-Inputs_ByYear!$D$4),0))))</f>
        <v>0</v>
      </c>
      <c r="X138" s="246">
        <f>IF(X$4=$F138+$B138,SUMIFS('ABP REC Calc'!T$75:T$138,'ABP REC Calc'!$C$75:$C$138,'ABP REC Spend'!$D138,'ABP REC Calc'!$B$75:$B$138,'ABP REC Spend'!$E138)/20,
IF(AND(W138&gt;0,(X$4-$F138)=(1+$B138)),W138*(1-Inputs_ByYear!$D$4),
(IF(AND((X$4-$F138)&lt;(21+$B138),(X$4-$F138)&gt;(1+$B138)),W138*(1-Inputs_ByYear!$D$4),0))))</f>
        <v>0</v>
      </c>
      <c r="Y138" s="246">
        <f>IF(Y$4=$F138+$B138,SUMIFS('ABP REC Calc'!U$75:U$138,'ABP REC Calc'!$C$75:$C$138,'ABP REC Spend'!$D138,'ABP REC Calc'!$B$75:$B$138,'ABP REC Spend'!$E138)/20,
IF(AND(X138&gt;0,(Y$4-$F138)=(1+$B138)),X138*(1-Inputs_ByYear!$D$4),
(IF(AND((Y$4-$F138)&lt;(21+$B138),(Y$4-$F138)&gt;(1+$B138)),X138*(1-Inputs_ByYear!$D$4),0))))</f>
        <v>0</v>
      </c>
      <c r="Z138" s="246">
        <f>IF(Z$4=$F138+$B138,SUMIFS('ABP REC Calc'!V$75:V$138,'ABP REC Calc'!$C$75:$C$138,'ABP REC Spend'!$D138,'ABP REC Calc'!$B$75:$B$138,'ABP REC Spend'!$E138)/20,
IF(AND(Y138&gt;0,(Z$4-$F138)=(1+$B138)),Y138*(1-Inputs_ByYear!$D$4),
(IF(AND((Z$4-$F138)&lt;(21+$B138),(Z$4-$F138)&gt;(1+$B138)),Y138*(1-Inputs_ByYear!$D$4),0))))</f>
        <v>0</v>
      </c>
      <c r="AA138" s="246">
        <f>IF(AA$4=$F138+$B138,SUMIFS('ABP REC Calc'!W$75:W$138,'ABP REC Calc'!$C$75:$C$138,'ABP REC Spend'!$D138,'ABP REC Calc'!$B$75:$B$138,'ABP REC Spend'!$E138)/20,
IF(AND(Z138&gt;0,(AA$4-$F138)=(1+$B138)),Z138*(1-Inputs_ByYear!$D$4),
(IF(AND((AA$4-$F138)&lt;(21+$B138),(AA$4-$F138)&gt;(1+$B138)),Z138*(1-Inputs_ByYear!$D$4),0))))</f>
        <v>0</v>
      </c>
      <c r="AB138" s="246">
        <f>IF(AB$4=$F138+$B138,SUMIFS('ABP REC Calc'!X$75:X$138,'ABP REC Calc'!$C$75:$C$138,'ABP REC Spend'!$D138,'ABP REC Calc'!$B$75:$B$138,'ABP REC Spend'!$E138)/20,
IF(AND(AA138&gt;0,(AB$4-$F138)=(1+$B138)),AA138*(1-Inputs_ByYear!$D$4),
(IF(AND((AB$4-$F138)&lt;(21+$B138),(AB$4-$F138)&gt;(1+$B138)),AA138*(1-Inputs_ByYear!$D$4),0))))</f>
        <v>0</v>
      </c>
      <c r="AC138" s="246">
        <f>IF(AC$4=$F138+$B138,SUMIFS('ABP REC Calc'!Y$75:Y$138,'ABP REC Calc'!$C$75:$C$138,'ABP REC Spend'!$D138,'ABP REC Calc'!$B$75:$B$138,'ABP REC Spend'!$E138)/20,
IF(AND(AB138&gt;0,(AC$4-$F138)=(1+$B138)),AB138*(1-Inputs_ByYear!$D$4),
(IF(AND((AC$4-$F138)&lt;(21+$B138),(AC$4-$F138)&gt;(1+$B138)),AB138*(1-Inputs_ByYear!$D$4),0))))</f>
        <v>0</v>
      </c>
      <c r="AD138" s="246">
        <f>IF(AD$4=$F138+$B138,SUMIFS('ABP REC Calc'!Z$75:Z$138,'ABP REC Calc'!$C$75:$C$138,'ABP REC Spend'!$D138,'ABP REC Calc'!$B$75:$B$138,'ABP REC Spend'!$E138)/20,
IF(AND(AC138&gt;0,(AD$4-$F138)=(1+$B138)),AC138*(1-Inputs_ByYear!$D$4),
(IF(AND((AD$4-$F138)&lt;(21+$B138),(AD$4-$F138)&gt;(1+$B138)),AC138*(1-Inputs_ByYear!$D$4),0))))</f>
        <v>0</v>
      </c>
      <c r="AE138" s="246">
        <f>IF(AE$4=$F138+$B138,SUMIFS('ABP REC Calc'!AA$75:AA$138,'ABP REC Calc'!$C$75:$C$138,'ABP REC Spend'!$D138,'ABP REC Calc'!$B$75:$B$138,'ABP REC Spend'!$E138)/20,
IF(AND(AD138&gt;0,(AE$4-$F138)=(1+$B138)),AD138*(1-Inputs_ByYear!$D$4),
(IF(AND((AE$4-$F138)&lt;(21+$B138),(AE$4-$F138)&gt;(1+$B138)),AD138*(1-Inputs_ByYear!$D$4),0))))</f>
        <v>2796329.9120397675</v>
      </c>
      <c r="AF138" s="246">
        <f>IF(AF$4=$F138+$B138,SUMIFS('ABP REC Calc'!AB$75:AB$138,'ABP REC Calc'!$C$75:$C$138,'ABP REC Spend'!$D138,'ABP REC Calc'!$B$75:$B$138,'ABP REC Spend'!$E138)/20,
IF(AND(AE138&gt;0,(AF$4-$F138)=(1+$B138)),AE138*(1-Inputs_ByYear!$D$4),
(IF(AND((AF$4-$F138)&lt;(21+$B138),(AF$4-$F138)&gt;(1+$B138)),AE138*(1-Inputs_ByYear!$D$4),0))))</f>
        <v>2782348.2624795688</v>
      </c>
      <c r="AG138" s="246">
        <f>IF(AG$4=$F138+$B138,SUMIFS('ABP REC Calc'!AC$75:AC$138,'ABP REC Calc'!$C$75:$C$138,'ABP REC Spend'!$D138,'ABP REC Calc'!$B$75:$B$138,'ABP REC Spend'!$E138)/20,
IF(AND(AF138&gt;0,(AG$4-$F138)=(1+$B138)),AF138*(1-Inputs_ByYear!$D$4),
(IF(AND((AG$4-$F138)&lt;(21+$B138),(AG$4-$F138)&gt;(1+$B138)),AF138*(1-Inputs_ByYear!$D$4),0))))</f>
        <v>2768436.5211671712</v>
      </c>
    </row>
    <row r="139" spans="2:33" ht="14.45" customHeight="1">
      <c r="B139" s="64">
        <v>2</v>
      </c>
      <c r="C139" s="64" t="s">
        <v>229</v>
      </c>
      <c r="D139" s="234" t="s">
        <v>208</v>
      </c>
      <c r="E139" s="231" t="s">
        <v>231</v>
      </c>
      <c r="F139" s="231">
        <f t="shared" si="6"/>
        <v>2045</v>
      </c>
      <c r="G139" s="231"/>
      <c r="H139" s="239" t="s">
        <v>43</v>
      </c>
      <c r="I139" s="247">
        <v>0</v>
      </c>
      <c r="J139" s="247">
        <v>0</v>
      </c>
      <c r="K139" s="246">
        <f>IF(K$4=$F139+$B139,SUMIFS('ABP REC Calc'!G$75:G$138,'ABP REC Calc'!$C$75:$C$138,'ABP REC Spend'!$D139,'ABP REC Calc'!$B$75:$B$138,'ABP REC Spend'!$E139)/20,
IF(AND(J139&gt;0,(K$4-$F139)=(1+$B139)),J139*(1-Inputs_ByYear!$D$4),
(IF(AND((K$4-$F139)&lt;(21+$B139),(K$4-$F139)&gt;(1+$B139)),J139*(1-Inputs_ByYear!$D$4),0))))</f>
        <v>0</v>
      </c>
      <c r="L139" s="246">
        <f>IF(L$4=$F139+$B139,SUMIFS('ABP REC Calc'!H$75:H$138,'ABP REC Calc'!$C$75:$C$138,'ABP REC Spend'!$D139,'ABP REC Calc'!$B$75:$B$138,'ABP REC Spend'!$E139)/20,
IF(AND(K139&gt;0,(L$4-$F139)=(1+$B139)),K139*(1-Inputs_ByYear!$D$4),
(IF(AND((L$4-$F139)&lt;(21+$B139),(L$4-$F139)&gt;(1+$B139)),K139*(1-Inputs_ByYear!$D$4),0))))</f>
        <v>0</v>
      </c>
      <c r="M139" s="246">
        <f>IF(M$4=$F139+$B139,SUMIFS('ABP REC Calc'!I$75:I$138,'ABP REC Calc'!$C$75:$C$138,'ABP REC Spend'!$D139,'ABP REC Calc'!$B$75:$B$138,'ABP REC Spend'!$E139)/20,
IF(AND(L139&gt;0,(M$4-$F139)=(1+$B139)),L139*(1-Inputs_ByYear!$D$4),
(IF(AND((M$4-$F139)&lt;(21+$B139),(M$4-$F139)&gt;(1+$B139)),L139*(1-Inputs_ByYear!$D$4),0))))</f>
        <v>0</v>
      </c>
      <c r="N139" s="246">
        <f>IF(N$4=$F139+$B139,SUMIFS('ABP REC Calc'!J$75:J$138,'ABP REC Calc'!$C$75:$C$138,'ABP REC Spend'!$D139,'ABP REC Calc'!$B$75:$B$138,'ABP REC Spend'!$E139)/20,
IF(AND(M139&gt;0,(N$4-$F139)=(1+$B139)),M139*(1-Inputs_ByYear!$D$4),
(IF(AND((N$4-$F139)&lt;(21+$B139),(N$4-$F139)&gt;(1+$B139)),M139*(1-Inputs_ByYear!$D$4),0))))</f>
        <v>0</v>
      </c>
      <c r="O139" s="246">
        <f>IF(O$4=$F139+$B139,SUMIFS('ABP REC Calc'!K$75:K$138,'ABP REC Calc'!$C$75:$C$138,'ABP REC Spend'!$D139,'ABP REC Calc'!$B$75:$B$138,'ABP REC Spend'!$E139)/20,
IF(AND(N139&gt;0,(O$4-$F139)=(1+$B139)),N139*(1-Inputs_ByYear!$D$4),
(IF(AND((O$4-$F139)&lt;(21+$B139),(O$4-$F139)&gt;(1+$B139)),N139*(1-Inputs_ByYear!$D$4),0))))</f>
        <v>0</v>
      </c>
      <c r="P139" s="246">
        <f>IF(P$4=$F139+$B139,SUMIFS('ABP REC Calc'!L$75:L$138,'ABP REC Calc'!$C$75:$C$138,'ABP REC Spend'!$D139,'ABP REC Calc'!$B$75:$B$138,'ABP REC Spend'!$E139)/20,
IF(AND(O139&gt;0,(P$4-$F139)=(1+$B139)),O139*(1-Inputs_ByYear!$D$4),
(IF(AND((P$4-$F139)&lt;(21+$B139),(P$4-$F139)&gt;(1+$B139)),O139*(1-Inputs_ByYear!$D$4),0))))</f>
        <v>0</v>
      </c>
      <c r="Q139" s="246">
        <f>IF(Q$4=$F139+$B139,SUMIFS('ABP REC Calc'!M$75:M$138,'ABP REC Calc'!$C$75:$C$138,'ABP REC Spend'!$D139,'ABP REC Calc'!$B$75:$B$138,'ABP REC Spend'!$E139)/20,
IF(AND(P139&gt;0,(Q$4-$F139)=(1+$B139)),P139*(1-Inputs_ByYear!$D$4),
(IF(AND((Q$4-$F139)&lt;(21+$B139),(Q$4-$F139)&gt;(1+$B139)),P139*(1-Inputs_ByYear!$D$4),0))))</f>
        <v>0</v>
      </c>
      <c r="R139" s="246">
        <f>IF(R$4=$F139+$B139,SUMIFS('ABP REC Calc'!N$75:N$138,'ABP REC Calc'!$C$75:$C$138,'ABP REC Spend'!$D139,'ABP REC Calc'!$B$75:$B$138,'ABP REC Spend'!$E139)/20,
IF(AND(Q139&gt;0,(R$4-$F139)=(1+$B139)),Q139*(1-Inputs_ByYear!$D$4),
(IF(AND((R$4-$F139)&lt;(21+$B139),(R$4-$F139)&gt;(1+$B139)),Q139*(1-Inputs_ByYear!$D$4),0))))</f>
        <v>0</v>
      </c>
      <c r="S139" s="246">
        <f>IF(S$4=$F139+$B139,SUMIFS('ABP REC Calc'!O$75:O$138,'ABP REC Calc'!$C$75:$C$138,'ABP REC Spend'!$D139,'ABP REC Calc'!$B$75:$B$138,'ABP REC Spend'!$E139)/20,
IF(AND(R139&gt;0,(S$4-$F139)=(1+$B139)),R139*(1-Inputs_ByYear!$D$4),
(IF(AND((S$4-$F139)&lt;(21+$B139),(S$4-$F139)&gt;(1+$B139)),R139*(1-Inputs_ByYear!$D$4),0))))</f>
        <v>0</v>
      </c>
      <c r="T139" s="246">
        <f>IF(T$4=$F139+$B139,SUMIFS('ABP REC Calc'!P$75:P$138,'ABP REC Calc'!$C$75:$C$138,'ABP REC Spend'!$D139,'ABP REC Calc'!$B$75:$B$138,'ABP REC Spend'!$E139)/20,
IF(AND(S139&gt;0,(T$4-$F139)=(1+$B139)),S139*(1-Inputs_ByYear!$D$4),
(IF(AND((T$4-$F139)&lt;(21+$B139),(T$4-$F139)&gt;(1+$B139)),S139*(1-Inputs_ByYear!$D$4),0))))</f>
        <v>0</v>
      </c>
      <c r="U139" s="246">
        <f>IF(U$4=$F139+$B139,SUMIFS('ABP REC Calc'!Q$75:Q$138,'ABP REC Calc'!$C$75:$C$138,'ABP REC Spend'!$D139,'ABP REC Calc'!$B$75:$B$138,'ABP REC Spend'!$E139)/20,
IF(AND(T139&gt;0,(U$4-$F139)=(1+$B139)),T139*(1-Inputs_ByYear!$D$4),
(IF(AND((U$4-$F139)&lt;(21+$B139),(U$4-$F139)&gt;(1+$B139)),T139*(1-Inputs_ByYear!$D$4),0))))</f>
        <v>0</v>
      </c>
      <c r="V139" s="246">
        <f>IF(V$4=$F139+$B139,SUMIFS('ABP REC Calc'!R$75:R$138,'ABP REC Calc'!$C$75:$C$138,'ABP REC Spend'!$D139,'ABP REC Calc'!$B$75:$B$138,'ABP REC Spend'!$E139)/20,
IF(AND(U139&gt;0,(V$4-$F139)=(1+$B139)),U139*(1-Inputs_ByYear!$D$4),
(IF(AND((V$4-$F139)&lt;(21+$B139),(V$4-$F139)&gt;(1+$B139)),U139*(1-Inputs_ByYear!$D$4),0))))</f>
        <v>0</v>
      </c>
      <c r="W139" s="246">
        <f>IF(W$4=$F139+$B139,SUMIFS('ABP REC Calc'!S$75:S$138,'ABP REC Calc'!$C$75:$C$138,'ABP REC Spend'!$D139,'ABP REC Calc'!$B$75:$B$138,'ABP REC Spend'!$E139)/20,
IF(AND(V139&gt;0,(W$4-$F139)=(1+$B139)),V139*(1-Inputs_ByYear!$D$4),
(IF(AND((W$4-$F139)&lt;(21+$B139),(W$4-$F139)&gt;(1+$B139)),V139*(1-Inputs_ByYear!$D$4),0))))</f>
        <v>0</v>
      </c>
      <c r="X139" s="246">
        <f>IF(X$4=$F139+$B139,SUMIFS('ABP REC Calc'!T$75:T$138,'ABP REC Calc'!$C$75:$C$138,'ABP REC Spend'!$D139,'ABP REC Calc'!$B$75:$B$138,'ABP REC Spend'!$E139)/20,
IF(AND(W139&gt;0,(X$4-$F139)=(1+$B139)),W139*(1-Inputs_ByYear!$D$4),
(IF(AND((X$4-$F139)&lt;(21+$B139),(X$4-$F139)&gt;(1+$B139)),W139*(1-Inputs_ByYear!$D$4),0))))</f>
        <v>0</v>
      </c>
      <c r="Y139" s="246">
        <f>IF(Y$4=$F139+$B139,SUMIFS('ABP REC Calc'!U$75:U$138,'ABP REC Calc'!$C$75:$C$138,'ABP REC Spend'!$D139,'ABP REC Calc'!$B$75:$B$138,'ABP REC Spend'!$E139)/20,
IF(AND(X139&gt;0,(Y$4-$F139)=(1+$B139)),X139*(1-Inputs_ByYear!$D$4),
(IF(AND((Y$4-$F139)&lt;(21+$B139),(Y$4-$F139)&gt;(1+$B139)),X139*(1-Inputs_ByYear!$D$4),0))))</f>
        <v>0</v>
      </c>
      <c r="Z139" s="246">
        <f>IF(Z$4=$F139+$B139,SUMIFS('ABP REC Calc'!V$75:V$138,'ABP REC Calc'!$C$75:$C$138,'ABP REC Spend'!$D139,'ABP REC Calc'!$B$75:$B$138,'ABP REC Spend'!$E139)/20,
IF(AND(Y139&gt;0,(Z$4-$F139)=(1+$B139)),Y139*(1-Inputs_ByYear!$D$4),
(IF(AND((Z$4-$F139)&lt;(21+$B139),(Z$4-$F139)&gt;(1+$B139)),Y139*(1-Inputs_ByYear!$D$4),0))))</f>
        <v>0</v>
      </c>
      <c r="AA139" s="246">
        <f>IF(AA$4=$F139+$B139,SUMIFS('ABP REC Calc'!W$75:W$138,'ABP REC Calc'!$C$75:$C$138,'ABP REC Spend'!$D139,'ABP REC Calc'!$B$75:$B$138,'ABP REC Spend'!$E139)/20,
IF(AND(Z139&gt;0,(AA$4-$F139)=(1+$B139)),Z139*(1-Inputs_ByYear!$D$4),
(IF(AND((AA$4-$F139)&lt;(21+$B139),(AA$4-$F139)&gt;(1+$B139)),Z139*(1-Inputs_ByYear!$D$4),0))))</f>
        <v>0</v>
      </c>
      <c r="AB139" s="246">
        <f>IF(AB$4=$F139+$B139,SUMIFS('ABP REC Calc'!X$75:X$138,'ABP REC Calc'!$C$75:$C$138,'ABP REC Spend'!$D139,'ABP REC Calc'!$B$75:$B$138,'ABP REC Spend'!$E139)/20,
IF(AND(AA139&gt;0,(AB$4-$F139)=(1+$B139)),AA139*(1-Inputs_ByYear!$D$4),
(IF(AND((AB$4-$F139)&lt;(21+$B139),(AB$4-$F139)&gt;(1+$B139)),AA139*(1-Inputs_ByYear!$D$4),0))))</f>
        <v>0</v>
      </c>
      <c r="AC139" s="246">
        <f>IF(AC$4=$F139+$B139,SUMIFS('ABP REC Calc'!Y$75:Y$138,'ABP REC Calc'!$C$75:$C$138,'ABP REC Spend'!$D139,'ABP REC Calc'!$B$75:$B$138,'ABP REC Spend'!$E139)/20,
IF(AND(AB139&gt;0,(AC$4-$F139)=(1+$B139)),AB139*(1-Inputs_ByYear!$D$4),
(IF(AND((AC$4-$F139)&lt;(21+$B139),(AC$4-$F139)&gt;(1+$B139)),AB139*(1-Inputs_ByYear!$D$4),0))))</f>
        <v>0</v>
      </c>
      <c r="AD139" s="246">
        <f>IF(AD$4=$F139+$B139,SUMIFS('ABP REC Calc'!Z$75:Z$138,'ABP REC Calc'!$C$75:$C$138,'ABP REC Spend'!$D139,'ABP REC Calc'!$B$75:$B$138,'ABP REC Spend'!$E139)/20,
IF(AND(AC139&gt;0,(AD$4-$F139)=(1+$B139)),AC139*(1-Inputs_ByYear!$D$4),
(IF(AND((AD$4-$F139)&lt;(21+$B139),(AD$4-$F139)&gt;(1+$B139)),AC139*(1-Inputs_ByYear!$D$4),0))))</f>
        <v>0</v>
      </c>
      <c r="AE139" s="246">
        <f>IF(AE$4=$F139+$B139,SUMIFS('ABP REC Calc'!AA$75:AA$138,'ABP REC Calc'!$C$75:$C$138,'ABP REC Spend'!$D139,'ABP REC Calc'!$B$75:$B$138,'ABP REC Spend'!$E139)/20,
IF(AND(AD139&gt;0,(AE$4-$F139)=(1+$B139)),AD139*(1-Inputs_ByYear!$D$4),
(IF(AND((AE$4-$F139)&lt;(21+$B139),(AE$4-$F139)&gt;(1+$B139)),AD139*(1-Inputs_ByYear!$D$4),0))))</f>
        <v>0</v>
      </c>
      <c r="AF139" s="246">
        <f>IF(AF$4=$F139+$B139,SUMIFS('ABP REC Calc'!AB$75:AB$138,'ABP REC Calc'!$C$75:$C$138,'ABP REC Spend'!$D139,'ABP REC Calc'!$B$75:$B$138,'ABP REC Spend'!$E139)/20,
IF(AND(AE139&gt;0,(AF$4-$F139)=(1+$B139)),AE139*(1-Inputs_ByYear!$D$4),
(IF(AND((AF$4-$F139)&lt;(21+$B139),(AF$4-$F139)&gt;(1+$B139)),AE139*(1-Inputs_ByYear!$D$4),0))))</f>
        <v>2684476.7155581769</v>
      </c>
      <c r="AG139" s="246">
        <f>IF(AG$4=$F139+$B139,SUMIFS('ABP REC Calc'!AC$75:AC$138,'ABP REC Calc'!$C$75:$C$138,'ABP REC Spend'!$D139,'ABP REC Calc'!$B$75:$B$138,'ABP REC Spend'!$E139)/20,
IF(AND(AF139&gt;0,(AG$4-$F139)=(1+$B139)),AF139*(1-Inputs_ByYear!$D$4),
(IF(AND((AG$4-$F139)&lt;(21+$B139),(AG$4-$F139)&gt;(1+$B139)),AF139*(1-Inputs_ByYear!$D$4),0))))</f>
        <v>2671054.3319803858</v>
      </c>
    </row>
    <row r="140" spans="2:33" ht="14.45" customHeight="1">
      <c r="H140" s="240"/>
      <c r="I140" s="240"/>
      <c r="J140" s="240"/>
      <c r="K140" s="240"/>
      <c r="L140" s="240"/>
      <c r="M140" s="240"/>
      <c r="N140" s="240"/>
      <c r="O140" s="240"/>
      <c r="P140" s="240"/>
      <c r="Q140" s="240"/>
      <c r="R140" s="240"/>
      <c r="S140" s="240"/>
      <c r="T140" s="240"/>
      <c r="U140" s="240"/>
      <c r="V140" s="240"/>
      <c r="W140" s="240"/>
      <c r="X140" s="240"/>
      <c r="Y140" s="240"/>
      <c r="Z140" s="240"/>
      <c r="AA140" s="240"/>
      <c r="AB140" s="240"/>
      <c r="AC140" s="240"/>
      <c r="AD140" s="240"/>
      <c r="AE140" s="240"/>
      <c r="AF140" s="240"/>
      <c r="AG140" s="240"/>
    </row>
    <row r="141" spans="2:33" ht="14.45" customHeight="1">
      <c r="B141" s="64">
        <v>2</v>
      </c>
      <c r="C141" s="64" t="s">
        <v>229</v>
      </c>
      <c r="D141" s="234" t="s">
        <v>221</v>
      </c>
      <c r="E141" s="231" t="s">
        <v>230</v>
      </c>
      <c r="F141" s="231">
        <f>VALUE(LEFT(H141, FIND("-", H141)-1))</f>
        <v>2024</v>
      </c>
      <c r="G141" s="231"/>
      <c r="H141" s="239" t="s">
        <v>22</v>
      </c>
      <c r="I141" s="247">
        <v>0</v>
      </c>
      <c r="J141" s="247">
        <v>0</v>
      </c>
      <c r="K141" s="246">
        <f>IF(K$4=$F141+$B141,SUMIFS('ABP REC Calc'!G$75:G$138,'ABP REC Calc'!$C$75:$C$138,'ABP REC Spend'!$D141,'ABP REC Calc'!$B$75:$B$138,'ABP REC Spend'!$E141)/20,
IF(AND(J141&gt;0,(K$4-$F141)=(1+$B141)),J141*(1-Inputs_ByYear!$D$4),
(IF(AND((K$4-$F141)&lt;(21+$B141),(K$4-$F141)&gt;(1+$B141)),J141*(1-Inputs_ByYear!$D$4),0))))</f>
        <v>2808031.8062874102</v>
      </c>
      <c r="L141" s="246">
        <f>IF(L$4=$F141+$B141,SUMIFS('ABP REC Calc'!H$75:H$138,'ABP REC Calc'!$C$75:$C$138,'ABP REC Spend'!$D141,'ABP REC Calc'!$B$75:$B$138,'ABP REC Spend'!$E141)/20,
IF(AND(K141&gt;0,(L$4-$F141)=(1+$B141)),K141*(1-Inputs_ByYear!$D$4),
(IF(AND((L$4-$F141)&lt;(21+$B141),(L$4-$F141)&gt;(1+$B141)),K141*(1-Inputs_ByYear!$D$4),0))))</f>
        <v>2793991.647255973</v>
      </c>
      <c r="M141" s="246">
        <f>IF(M$4=$F141+$B141,SUMIFS('ABP REC Calc'!I$75:I$138,'ABP REC Calc'!$C$75:$C$138,'ABP REC Spend'!$D141,'ABP REC Calc'!$B$75:$B$138,'ABP REC Spend'!$E141)/20,
IF(AND(L141&gt;0,(M$4-$F141)=(1+$B141)),L141*(1-Inputs_ByYear!$D$4),
(IF(AND((M$4-$F141)&lt;(21+$B141),(M$4-$F141)&gt;(1+$B141)),L141*(1-Inputs_ByYear!$D$4),0))))</f>
        <v>2780021.6890196931</v>
      </c>
      <c r="N141" s="246">
        <f>IF(N$4=$F141+$B141,SUMIFS('ABP REC Calc'!J$75:J$138,'ABP REC Calc'!$C$75:$C$138,'ABP REC Spend'!$D141,'ABP REC Calc'!$B$75:$B$138,'ABP REC Spend'!$E141)/20,
IF(AND(M141&gt;0,(N$4-$F141)=(1+$B141)),M141*(1-Inputs_ByYear!$D$4),
(IF(AND((N$4-$F141)&lt;(21+$B141),(N$4-$F141)&gt;(1+$B141)),M141*(1-Inputs_ByYear!$D$4),0))))</f>
        <v>2766121.5805745944</v>
      </c>
      <c r="O141" s="246">
        <f>IF(O$4=$F141+$B141,SUMIFS('ABP REC Calc'!K$75:K$138,'ABP REC Calc'!$C$75:$C$138,'ABP REC Spend'!$D141,'ABP REC Calc'!$B$75:$B$138,'ABP REC Spend'!$E141)/20,
IF(AND(N141&gt;0,(O$4-$F141)=(1+$B141)),N141*(1-Inputs_ByYear!$D$4),
(IF(AND((O$4-$F141)&lt;(21+$B141),(O$4-$F141)&gt;(1+$B141)),N141*(1-Inputs_ByYear!$D$4),0))))</f>
        <v>2752290.9726717216</v>
      </c>
      <c r="P141" s="246">
        <f>IF(P$4=$F141+$B141,SUMIFS('ABP REC Calc'!L$75:L$138,'ABP REC Calc'!$C$75:$C$138,'ABP REC Spend'!$D141,'ABP REC Calc'!$B$75:$B$138,'ABP REC Spend'!$E141)/20,
IF(AND(O141&gt;0,(P$4-$F141)=(1+$B141)),O141*(1-Inputs_ByYear!$D$4),
(IF(AND((P$4-$F141)&lt;(21+$B141),(P$4-$F141)&gt;(1+$B141)),O141*(1-Inputs_ByYear!$D$4),0))))</f>
        <v>2738529.5178083628</v>
      </c>
      <c r="Q141" s="246">
        <f>IF(Q$4=$F141+$B141,SUMIFS('ABP REC Calc'!M$75:M$138,'ABP REC Calc'!$C$75:$C$138,'ABP REC Spend'!$D141,'ABP REC Calc'!$B$75:$B$138,'ABP REC Spend'!$E141)/20,
IF(AND(P141&gt;0,(Q$4-$F141)=(1+$B141)),P141*(1-Inputs_ByYear!$D$4),
(IF(AND((Q$4-$F141)&lt;(21+$B141),(Q$4-$F141)&gt;(1+$B141)),P141*(1-Inputs_ByYear!$D$4),0))))</f>
        <v>2724836.870219321</v>
      </c>
      <c r="R141" s="246">
        <f>IF(R$4=$F141+$B141,SUMIFS('ABP REC Calc'!N$75:N$138,'ABP REC Calc'!$C$75:$C$138,'ABP REC Spend'!$D141,'ABP REC Calc'!$B$75:$B$138,'ABP REC Spend'!$E141)/20,
IF(AND(Q141&gt;0,(R$4-$F141)=(1+$B141)),Q141*(1-Inputs_ByYear!$D$4),
(IF(AND((R$4-$F141)&lt;(21+$B141),(R$4-$F141)&gt;(1+$B141)),Q141*(1-Inputs_ByYear!$D$4),0))))</f>
        <v>2711212.6858682246</v>
      </c>
      <c r="S141" s="246">
        <f>IF(S$4=$F141+$B141,SUMIFS('ABP REC Calc'!O$75:O$138,'ABP REC Calc'!$C$75:$C$138,'ABP REC Spend'!$D141,'ABP REC Calc'!$B$75:$B$138,'ABP REC Spend'!$E141)/20,
IF(AND(R141&gt;0,(S$4-$F141)=(1+$B141)),R141*(1-Inputs_ByYear!$D$4),
(IF(AND((S$4-$F141)&lt;(21+$B141),(S$4-$F141)&gt;(1+$B141)),R141*(1-Inputs_ByYear!$D$4),0))))</f>
        <v>2697656.6224388834</v>
      </c>
      <c r="T141" s="246">
        <f>IF(T$4=$F141+$B141,SUMIFS('ABP REC Calc'!P$75:P$138,'ABP REC Calc'!$C$75:$C$138,'ABP REC Spend'!$D141,'ABP REC Calc'!$B$75:$B$138,'ABP REC Spend'!$E141)/20,
IF(AND(S141&gt;0,(T$4-$F141)=(1+$B141)),S141*(1-Inputs_ByYear!$D$4),
(IF(AND((T$4-$F141)&lt;(21+$B141),(T$4-$F141)&gt;(1+$B141)),S141*(1-Inputs_ByYear!$D$4),0))))</f>
        <v>2684168.339326689</v>
      </c>
      <c r="U141" s="246">
        <f>IF(U$4=$F141+$B141,SUMIFS('ABP REC Calc'!Q$75:Q$138,'ABP REC Calc'!$C$75:$C$138,'ABP REC Spend'!$D141,'ABP REC Calc'!$B$75:$B$138,'ABP REC Spend'!$E141)/20,
IF(AND(T141&gt;0,(U$4-$F141)=(1+$B141)),T141*(1-Inputs_ByYear!$D$4),
(IF(AND((U$4-$F141)&lt;(21+$B141),(U$4-$F141)&gt;(1+$B141)),T141*(1-Inputs_ByYear!$D$4),0))))</f>
        <v>2670747.4976300555</v>
      </c>
      <c r="V141" s="246">
        <f>IF(V$4=$F141+$B141,SUMIFS('ABP REC Calc'!R$75:R$138,'ABP REC Calc'!$C$75:$C$138,'ABP REC Spend'!$D141,'ABP REC Calc'!$B$75:$B$138,'ABP REC Spend'!$E141)/20,
IF(AND(U141&gt;0,(V$4-$F141)=(1+$B141)),U141*(1-Inputs_ByYear!$D$4),
(IF(AND((V$4-$F141)&lt;(21+$B141),(V$4-$F141)&gt;(1+$B141)),U141*(1-Inputs_ByYear!$D$4),0))))</f>
        <v>2657393.7601419054</v>
      </c>
      <c r="W141" s="246">
        <f>IF(W$4=$F141+$B141,SUMIFS('ABP REC Calc'!S$75:S$138,'ABP REC Calc'!$C$75:$C$138,'ABP REC Spend'!$D141,'ABP REC Calc'!$B$75:$B$138,'ABP REC Spend'!$E141)/20,
IF(AND(V141&gt;0,(W$4-$F141)=(1+$B141)),V141*(1-Inputs_ByYear!$D$4),
(IF(AND((W$4-$F141)&lt;(21+$B141),(W$4-$F141)&gt;(1+$B141)),V141*(1-Inputs_ByYear!$D$4),0))))</f>
        <v>2644106.7913411958</v>
      </c>
      <c r="X141" s="246">
        <f>IF(X$4=$F141+$B141,SUMIFS('ABP REC Calc'!T$75:T$138,'ABP REC Calc'!$C$75:$C$138,'ABP REC Spend'!$D141,'ABP REC Calc'!$B$75:$B$138,'ABP REC Spend'!$E141)/20,
IF(AND(W141&gt;0,(X$4-$F141)=(1+$B141)),W141*(1-Inputs_ByYear!$D$4),
(IF(AND((X$4-$F141)&lt;(21+$B141),(X$4-$F141)&gt;(1+$B141)),W141*(1-Inputs_ByYear!$D$4),0))))</f>
        <v>2630886.2573844898</v>
      </c>
      <c r="Y141" s="246">
        <f>IF(Y$4=$F141+$B141,SUMIFS('ABP REC Calc'!U$75:U$138,'ABP REC Calc'!$C$75:$C$138,'ABP REC Spend'!$D141,'ABP REC Calc'!$B$75:$B$138,'ABP REC Spend'!$E141)/20,
IF(AND(X141&gt;0,(Y$4-$F141)=(1+$B141)),X141*(1-Inputs_ByYear!$D$4),
(IF(AND((Y$4-$F141)&lt;(21+$B141),(Y$4-$F141)&gt;(1+$B141)),X141*(1-Inputs_ByYear!$D$4),0))))</f>
        <v>2617731.8260975671</v>
      </c>
      <c r="Z141" s="246">
        <f>IF(Z$4=$F141+$B141,SUMIFS('ABP REC Calc'!V$75:V$138,'ABP REC Calc'!$C$75:$C$138,'ABP REC Spend'!$D141,'ABP REC Calc'!$B$75:$B$138,'ABP REC Spend'!$E141)/20,
IF(AND(Y141&gt;0,(Z$4-$F141)=(1+$B141)),Y141*(1-Inputs_ByYear!$D$4),
(IF(AND((Z$4-$F141)&lt;(21+$B141),(Z$4-$F141)&gt;(1+$B141)),Y141*(1-Inputs_ByYear!$D$4),0))))</f>
        <v>2604643.166967079</v>
      </c>
      <c r="AA141" s="246">
        <f>IF(AA$4=$F141+$B141,SUMIFS('ABP REC Calc'!W$75:W$138,'ABP REC Calc'!$C$75:$C$138,'ABP REC Spend'!$D141,'ABP REC Calc'!$B$75:$B$138,'ABP REC Spend'!$E141)/20,
IF(AND(Z141&gt;0,(AA$4-$F141)=(1+$B141)),Z141*(1-Inputs_ByYear!$D$4),
(IF(AND((AA$4-$F141)&lt;(21+$B141),(AA$4-$F141)&gt;(1+$B141)),Z141*(1-Inputs_ByYear!$D$4),0))))</f>
        <v>2591619.9511322435</v>
      </c>
      <c r="AB141" s="246">
        <f>IF(AB$4=$F141+$B141,SUMIFS('ABP REC Calc'!X$75:X$138,'ABP REC Calc'!$C$75:$C$138,'ABP REC Spend'!$D141,'ABP REC Calc'!$B$75:$B$138,'ABP REC Spend'!$E141)/20,
IF(AND(AA141&gt;0,(AB$4-$F141)=(1+$B141)),AA141*(1-Inputs_ByYear!$D$4),
(IF(AND((AB$4-$F141)&lt;(21+$B141),(AB$4-$F141)&gt;(1+$B141)),AA141*(1-Inputs_ByYear!$D$4),0))))</f>
        <v>2578661.8513765824</v>
      </c>
      <c r="AC141" s="246">
        <f>IF(AC$4=$F141+$B141,SUMIFS('ABP REC Calc'!Y$75:Y$138,'ABP REC Calc'!$C$75:$C$138,'ABP REC Spend'!$D141,'ABP REC Calc'!$B$75:$B$138,'ABP REC Spend'!$E141)/20,
IF(AND(AB141&gt;0,(AC$4-$F141)=(1+$B141)),AB141*(1-Inputs_ByYear!$D$4),
(IF(AND((AC$4-$F141)&lt;(21+$B141),(AC$4-$F141)&gt;(1+$B141)),AB141*(1-Inputs_ByYear!$D$4),0))))</f>
        <v>2565768.5421196995</v>
      </c>
      <c r="AD141" s="246">
        <f>IF(AD$4=$F141+$B141,SUMIFS('ABP REC Calc'!Z$75:Z$138,'ABP REC Calc'!$C$75:$C$138,'ABP REC Spend'!$D141,'ABP REC Calc'!$B$75:$B$138,'ABP REC Spend'!$E141)/20,
IF(AND(AC141&gt;0,(AD$4-$F141)=(1+$B141)),AC141*(1-Inputs_ByYear!$D$4),
(IF(AND((AD$4-$F141)&lt;(21+$B141),(AD$4-$F141)&gt;(1+$B141)),AC141*(1-Inputs_ByYear!$D$4),0))))</f>
        <v>2552939.6994091012</v>
      </c>
      <c r="AE141" s="246">
        <f>IF(AE$4=$F141+$B141,SUMIFS('ABP REC Calc'!AA$75:AA$138,'ABP REC Calc'!$C$75:$C$138,'ABP REC Spend'!$D141,'ABP REC Calc'!$B$75:$B$138,'ABP REC Spend'!$E141)/20,
IF(AND(AD141&gt;0,(AE$4-$F141)=(1+$B141)),AD141*(1-Inputs_ByYear!$D$4),
(IF(AND((AE$4-$F141)&lt;(21+$B141),(AE$4-$F141)&gt;(1+$B141)),AD141*(1-Inputs_ByYear!$D$4),0))))</f>
        <v>2540175.0009120558</v>
      </c>
      <c r="AF141" s="246">
        <f>IF(AF$4=$F141+$B141,SUMIFS('ABP REC Calc'!AB$75:AB$138,'ABP REC Calc'!$C$75:$C$138,'ABP REC Spend'!$D141,'ABP REC Calc'!$B$75:$B$138,'ABP REC Spend'!$E141)/20,
IF(AND(AE141&gt;0,(AF$4-$F141)=(1+$B141)),AE141*(1-Inputs_ByYear!$D$4),
(IF(AND((AF$4-$F141)&lt;(21+$B141),(AF$4-$F141)&gt;(1+$B141)),AE141*(1-Inputs_ByYear!$D$4),0))))</f>
        <v>0</v>
      </c>
      <c r="AG141" s="246">
        <f>IF(AG$4=$F141+$B141,SUMIFS('ABP REC Calc'!AC$75:AC$138,'ABP REC Calc'!$C$75:$C$138,'ABP REC Spend'!$D141,'ABP REC Calc'!$B$75:$B$138,'ABP REC Spend'!$E141)/20,
IF(AND(AF141&gt;0,(AG$4-$F141)=(1+$B141)),AF141*(1-Inputs_ByYear!$D$4),
(IF(AND((AG$4-$F141)&lt;(21+$B141),(AG$4-$F141)&gt;(1+$B141)),AF141*(1-Inputs_ByYear!$D$4),0))))</f>
        <v>0</v>
      </c>
    </row>
    <row r="142" spans="2:33" ht="14.45" customHeight="1">
      <c r="B142" s="64">
        <v>2</v>
      </c>
      <c r="C142" s="64" t="s">
        <v>229</v>
      </c>
      <c r="D142" s="234" t="s">
        <v>221</v>
      </c>
      <c r="E142" s="231" t="s">
        <v>230</v>
      </c>
      <c r="F142" s="231">
        <f t="shared" ref="F142:F162" si="7">VALUE(LEFT(H142, FIND("-", H142)-1))</f>
        <v>2025</v>
      </c>
      <c r="G142" s="231"/>
      <c r="H142" s="239" t="s">
        <v>23</v>
      </c>
      <c r="I142" s="247">
        <v>0</v>
      </c>
      <c r="J142" s="247">
        <v>0</v>
      </c>
      <c r="K142" s="246">
        <f>IF(K$4=$F142+$B142,SUMIFS('ABP REC Calc'!G$75:G$138,'ABP REC Calc'!$C$75:$C$138,'ABP REC Spend'!$D142,'ABP REC Calc'!$B$75:$B$138,'ABP REC Spend'!$E142)/20,
IF(AND(J142&gt;0,(K$4-$F142)=(1+$B142)),J142*(1-Inputs_ByYear!$D$4),
(IF(AND((K$4-$F142)&lt;(21+$B142),(K$4-$F142)&gt;(1+$B142)),J142*(1-Inputs_ByYear!$D$4),0))))</f>
        <v>0</v>
      </c>
      <c r="L142" s="246">
        <f>IF(L$4=$F142+$B142,SUMIFS('ABP REC Calc'!H$75:H$138,'ABP REC Calc'!$C$75:$C$138,'ABP REC Spend'!$D142,'ABP REC Calc'!$B$75:$B$138,'ABP REC Spend'!$E142)/20,
IF(AND(K142&gt;0,(L$4-$F142)=(1+$B142)),K142*(1-Inputs_ByYear!$D$4),
(IF(AND((L$4-$F142)&lt;(21+$B142),(L$4-$F142)&gt;(1+$B142)),K142*(1-Inputs_ByYear!$D$4),0))))</f>
        <v>2781997.4380732486</v>
      </c>
      <c r="M142" s="246">
        <f>IF(M$4=$F142+$B142,SUMIFS('ABP REC Calc'!I$75:I$138,'ABP REC Calc'!$C$75:$C$138,'ABP REC Spend'!$D142,'ABP REC Calc'!$B$75:$B$138,'ABP REC Spend'!$E142)/20,
IF(AND(L142&gt;0,(M$4-$F142)=(1+$B142)),L142*(1-Inputs_ByYear!$D$4),
(IF(AND((M$4-$F142)&lt;(21+$B142),(M$4-$F142)&gt;(1+$B142)),L142*(1-Inputs_ByYear!$D$4),0))))</f>
        <v>2768087.4508828823</v>
      </c>
      <c r="N142" s="246">
        <f>IF(N$4=$F142+$B142,SUMIFS('ABP REC Calc'!J$75:J$138,'ABP REC Calc'!$C$75:$C$138,'ABP REC Spend'!$D142,'ABP REC Calc'!$B$75:$B$138,'ABP REC Spend'!$E142)/20,
IF(AND(M142&gt;0,(N$4-$F142)=(1+$B142)),M142*(1-Inputs_ByYear!$D$4),
(IF(AND((N$4-$F142)&lt;(21+$B142),(N$4-$F142)&gt;(1+$B142)),M142*(1-Inputs_ByYear!$D$4),0))))</f>
        <v>2754247.0136284679</v>
      </c>
      <c r="O142" s="246">
        <f>IF(O$4=$F142+$B142,SUMIFS('ABP REC Calc'!K$75:K$138,'ABP REC Calc'!$C$75:$C$138,'ABP REC Spend'!$D142,'ABP REC Calc'!$B$75:$B$138,'ABP REC Spend'!$E142)/20,
IF(AND(N142&gt;0,(O$4-$F142)=(1+$B142)),N142*(1-Inputs_ByYear!$D$4),
(IF(AND((O$4-$F142)&lt;(21+$B142),(O$4-$F142)&gt;(1+$B142)),N142*(1-Inputs_ByYear!$D$4),0))))</f>
        <v>2740475.7785603255</v>
      </c>
      <c r="P142" s="246">
        <f>IF(P$4=$F142+$B142,SUMIFS('ABP REC Calc'!L$75:L$138,'ABP REC Calc'!$C$75:$C$138,'ABP REC Spend'!$D142,'ABP REC Calc'!$B$75:$B$138,'ABP REC Spend'!$E142)/20,
IF(AND(O142&gt;0,(P$4-$F142)=(1+$B142)),O142*(1-Inputs_ByYear!$D$4),
(IF(AND((P$4-$F142)&lt;(21+$B142),(P$4-$F142)&gt;(1+$B142)),O142*(1-Inputs_ByYear!$D$4),0))))</f>
        <v>2726773.3996675238</v>
      </c>
      <c r="Q142" s="246">
        <f>IF(Q$4=$F142+$B142,SUMIFS('ABP REC Calc'!M$75:M$138,'ABP REC Calc'!$C$75:$C$138,'ABP REC Spend'!$D142,'ABP REC Calc'!$B$75:$B$138,'ABP REC Spend'!$E142)/20,
IF(AND(P142&gt;0,(Q$4-$F142)=(1+$B142)),P142*(1-Inputs_ByYear!$D$4),
(IF(AND((Q$4-$F142)&lt;(21+$B142),(Q$4-$F142)&gt;(1+$B142)),P142*(1-Inputs_ByYear!$D$4),0))))</f>
        <v>2713139.5326691861</v>
      </c>
      <c r="R142" s="246">
        <f>IF(R$4=$F142+$B142,SUMIFS('ABP REC Calc'!N$75:N$138,'ABP REC Calc'!$C$75:$C$138,'ABP REC Spend'!$D142,'ABP REC Calc'!$B$75:$B$138,'ABP REC Spend'!$E142)/20,
IF(AND(Q142&gt;0,(R$4-$F142)=(1+$B142)),Q142*(1-Inputs_ByYear!$D$4),
(IF(AND((R$4-$F142)&lt;(21+$B142),(R$4-$F142)&gt;(1+$B142)),Q142*(1-Inputs_ByYear!$D$4),0))))</f>
        <v>2699573.8350058403</v>
      </c>
      <c r="S142" s="246">
        <f>IF(S$4=$F142+$B142,SUMIFS('ABP REC Calc'!O$75:O$138,'ABP REC Calc'!$C$75:$C$138,'ABP REC Spend'!$D142,'ABP REC Calc'!$B$75:$B$138,'ABP REC Spend'!$E142)/20,
IF(AND(R142&gt;0,(S$4-$F142)=(1+$B142)),R142*(1-Inputs_ByYear!$D$4),
(IF(AND((S$4-$F142)&lt;(21+$B142),(S$4-$F142)&gt;(1+$B142)),R142*(1-Inputs_ByYear!$D$4),0))))</f>
        <v>2686075.9658308113</v>
      </c>
      <c r="T142" s="246">
        <f>IF(T$4=$F142+$B142,SUMIFS('ABP REC Calc'!P$75:P$138,'ABP REC Calc'!$C$75:$C$138,'ABP REC Spend'!$D142,'ABP REC Calc'!$B$75:$B$138,'ABP REC Spend'!$E142)/20,
IF(AND(S142&gt;0,(T$4-$F142)=(1+$B142)),S142*(1-Inputs_ByYear!$D$4),
(IF(AND((T$4-$F142)&lt;(21+$B142),(T$4-$F142)&gt;(1+$B142)),S142*(1-Inputs_ByYear!$D$4),0))))</f>
        <v>2672645.5860016574</v>
      </c>
      <c r="U142" s="246">
        <f>IF(U$4=$F142+$B142,SUMIFS('ABP REC Calc'!Q$75:Q$138,'ABP REC Calc'!$C$75:$C$138,'ABP REC Spend'!$D142,'ABP REC Calc'!$B$75:$B$138,'ABP REC Spend'!$E142)/20,
IF(AND(T142&gt;0,(U$4-$F142)=(1+$B142)),T142*(1-Inputs_ByYear!$D$4),
(IF(AND((U$4-$F142)&lt;(21+$B142),(U$4-$F142)&gt;(1+$B142)),T142*(1-Inputs_ByYear!$D$4),0))))</f>
        <v>2659282.358071649</v>
      </c>
      <c r="V142" s="246">
        <f>IF(V$4=$F142+$B142,SUMIFS('ABP REC Calc'!R$75:R$138,'ABP REC Calc'!$C$75:$C$138,'ABP REC Spend'!$D142,'ABP REC Calc'!$B$75:$B$138,'ABP REC Spend'!$E142)/20,
IF(AND(U142&gt;0,(V$4-$F142)=(1+$B142)),U142*(1-Inputs_ByYear!$D$4),
(IF(AND((V$4-$F142)&lt;(21+$B142),(V$4-$F142)&gt;(1+$B142)),U142*(1-Inputs_ByYear!$D$4),0))))</f>
        <v>2645985.9462812906</v>
      </c>
      <c r="W142" s="246">
        <f>IF(W$4=$F142+$B142,SUMIFS('ABP REC Calc'!S$75:S$138,'ABP REC Calc'!$C$75:$C$138,'ABP REC Spend'!$D142,'ABP REC Calc'!$B$75:$B$138,'ABP REC Spend'!$E142)/20,
IF(AND(V142&gt;0,(W$4-$F142)=(1+$B142)),V142*(1-Inputs_ByYear!$D$4),
(IF(AND((W$4-$F142)&lt;(21+$B142),(W$4-$F142)&gt;(1+$B142)),V142*(1-Inputs_ByYear!$D$4),0))))</f>
        <v>2632756.0165498843</v>
      </c>
      <c r="X142" s="246">
        <f>IF(X$4=$F142+$B142,SUMIFS('ABP REC Calc'!T$75:T$138,'ABP REC Calc'!$C$75:$C$138,'ABP REC Spend'!$D142,'ABP REC Calc'!$B$75:$B$138,'ABP REC Spend'!$E142)/20,
IF(AND(W142&gt;0,(X$4-$F142)=(1+$B142)),W142*(1-Inputs_ByYear!$D$4),
(IF(AND((X$4-$F142)&lt;(21+$B142),(X$4-$F142)&gt;(1+$B142)),W142*(1-Inputs_ByYear!$D$4),0))))</f>
        <v>2619592.2364671351</v>
      </c>
      <c r="Y142" s="246">
        <f>IF(Y$4=$F142+$B142,SUMIFS('ABP REC Calc'!U$75:U$138,'ABP REC Calc'!$C$75:$C$138,'ABP REC Spend'!$D142,'ABP REC Calc'!$B$75:$B$138,'ABP REC Spend'!$E142)/20,
IF(AND(X142&gt;0,(Y$4-$F142)=(1+$B142)),X142*(1-Inputs_ByYear!$D$4),
(IF(AND((Y$4-$F142)&lt;(21+$B142),(Y$4-$F142)&gt;(1+$B142)),X142*(1-Inputs_ByYear!$D$4),0))))</f>
        <v>2606494.2752847993</v>
      </c>
      <c r="Z142" s="246">
        <f>IF(Z$4=$F142+$B142,SUMIFS('ABP REC Calc'!V$75:V$138,'ABP REC Calc'!$C$75:$C$138,'ABP REC Spend'!$D142,'ABP REC Calc'!$B$75:$B$138,'ABP REC Spend'!$E142)/20,
IF(AND(Y142&gt;0,(Z$4-$F142)=(1+$B142)),Y142*(1-Inputs_ByYear!$D$4),
(IF(AND((Z$4-$F142)&lt;(21+$B142),(Z$4-$F142)&gt;(1+$B142)),Y142*(1-Inputs_ByYear!$D$4),0))))</f>
        <v>2593461.8039083751</v>
      </c>
      <c r="AA142" s="246">
        <f>IF(AA$4=$F142+$B142,SUMIFS('ABP REC Calc'!W$75:W$138,'ABP REC Calc'!$C$75:$C$138,'ABP REC Spend'!$D142,'ABP REC Calc'!$B$75:$B$138,'ABP REC Spend'!$E142)/20,
IF(AND(Z142&gt;0,(AA$4-$F142)=(1+$B142)),Z142*(1-Inputs_ByYear!$D$4),
(IF(AND((AA$4-$F142)&lt;(21+$B142),(AA$4-$F142)&gt;(1+$B142)),Z142*(1-Inputs_ByYear!$D$4),0))))</f>
        <v>2580494.4948888333</v>
      </c>
      <c r="AB142" s="246">
        <f>IF(AB$4=$F142+$B142,SUMIFS('ABP REC Calc'!X$75:X$138,'ABP REC Calc'!$C$75:$C$138,'ABP REC Spend'!$D142,'ABP REC Calc'!$B$75:$B$138,'ABP REC Spend'!$E142)/20,
IF(AND(AA142&gt;0,(AB$4-$F142)=(1+$B142)),AA142*(1-Inputs_ByYear!$D$4),
(IF(AND((AB$4-$F142)&lt;(21+$B142),(AB$4-$F142)&gt;(1+$B142)),AA142*(1-Inputs_ByYear!$D$4),0))))</f>
        <v>2567592.0224143891</v>
      </c>
      <c r="AC142" s="246">
        <f>IF(AC$4=$F142+$B142,SUMIFS('ABP REC Calc'!Y$75:Y$138,'ABP REC Calc'!$C$75:$C$138,'ABP REC Spend'!$D142,'ABP REC Calc'!$B$75:$B$138,'ABP REC Spend'!$E142)/20,
IF(AND(AB142&gt;0,(AC$4-$F142)=(1+$B142)),AB142*(1-Inputs_ByYear!$D$4),
(IF(AND((AC$4-$F142)&lt;(21+$B142),(AC$4-$F142)&gt;(1+$B142)),AB142*(1-Inputs_ByYear!$D$4),0))))</f>
        <v>2554754.062302317</v>
      </c>
      <c r="AD142" s="246">
        <f>IF(AD$4=$F142+$B142,SUMIFS('ABP REC Calc'!Z$75:Z$138,'ABP REC Calc'!$C$75:$C$138,'ABP REC Spend'!$D142,'ABP REC Calc'!$B$75:$B$138,'ABP REC Spend'!$E142)/20,
IF(AND(AC142&gt;0,(AD$4-$F142)=(1+$B142)),AC142*(1-Inputs_ByYear!$D$4),
(IF(AND((AD$4-$F142)&lt;(21+$B142),(AD$4-$F142)&gt;(1+$B142)),AC142*(1-Inputs_ByYear!$D$4),0))))</f>
        <v>2541980.2919908054</v>
      </c>
      <c r="AE142" s="246">
        <f>IF(AE$4=$F142+$B142,SUMIFS('ABP REC Calc'!AA$75:AA$138,'ABP REC Calc'!$C$75:$C$138,'ABP REC Spend'!$D142,'ABP REC Calc'!$B$75:$B$138,'ABP REC Spend'!$E142)/20,
IF(AND(AD142&gt;0,(AE$4-$F142)=(1+$B142)),AD142*(1-Inputs_ByYear!$D$4),
(IF(AND((AE$4-$F142)&lt;(21+$B142),(AE$4-$F142)&gt;(1+$B142)),AD142*(1-Inputs_ByYear!$D$4),0))))</f>
        <v>2529270.3905308512</v>
      </c>
      <c r="AF142" s="246">
        <f>IF(AF$4=$F142+$B142,SUMIFS('ABP REC Calc'!AB$75:AB$138,'ABP REC Calc'!$C$75:$C$138,'ABP REC Spend'!$D142,'ABP REC Calc'!$B$75:$B$138,'ABP REC Spend'!$E142)/20,
IF(AND(AE142&gt;0,(AF$4-$F142)=(1+$B142)),AE142*(1-Inputs_ByYear!$D$4),
(IF(AND((AF$4-$F142)&lt;(21+$B142),(AF$4-$F142)&gt;(1+$B142)),AE142*(1-Inputs_ByYear!$D$4),0))))</f>
        <v>2516624.0385781969</v>
      </c>
      <c r="AG142" s="246">
        <f>IF(AG$4=$F142+$B142,SUMIFS('ABP REC Calc'!AC$75:AC$138,'ABP REC Calc'!$C$75:$C$138,'ABP REC Spend'!$D142,'ABP REC Calc'!$B$75:$B$138,'ABP REC Spend'!$E142)/20,
IF(AND(AF142&gt;0,(AG$4-$F142)=(1+$B142)),AF142*(1-Inputs_ByYear!$D$4),
(IF(AND((AG$4-$F142)&lt;(21+$B142),(AG$4-$F142)&gt;(1+$B142)),AF142*(1-Inputs_ByYear!$D$4),0))))</f>
        <v>0</v>
      </c>
    </row>
    <row r="143" spans="2:33" ht="14.45" customHeight="1">
      <c r="B143" s="64">
        <v>2</v>
      </c>
      <c r="C143" s="64" t="s">
        <v>229</v>
      </c>
      <c r="D143" s="234" t="s">
        <v>221</v>
      </c>
      <c r="E143" s="231" t="s">
        <v>230</v>
      </c>
      <c r="F143" s="231">
        <f t="shared" si="7"/>
        <v>2026</v>
      </c>
      <c r="G143" s="231"/>
      <c r="H143" s="239" t="s">
        <v>24</v>
      </c>
      <c r="I143" s="247">
        <v>0</v>
      </c>
      <c r="J143" s="247">
        <v>0</v>
      </c>
      <c r="K143" s="246">
        <f>IF(K$4=$F143+$B143,SUMIFS('ABP REC Calc'!G$75:G$138,'ABP REC Calc'!$C$75:$C$138,'ABP REC Spend'!$D143,'ABP REC Calc'!$B$75:$B$138,'ABP REC Spend'!$E143)/20,
IF(AND(J143&gt;0,(K$4-$F143)=(1+$B143)),J143*(1-Inputs_ByYear!$D$4),
(IF(AND((K$4-$F143)&lt;(21+$B143),(K$4-$F143)&gt;(1+$B143)),J143*(1-Inputs_ByYear!$D$4),0))))</f>
        <v>0</v>
      </c>
      <c r="L143" s="246">
        <f>IF(L$4=$F143+$B143,SUMIFS('ABP REC Calc'!H$75:H$138,'ABP REC Calc'!$C$75:$C$138,'ABP REC Spend'!$D143,'ABP REC Calc'!$B$75:$B$138,'ABP REC Spend'!$E143)/20,
IF(AND(K143&gt;0,(L$4-$F143)=(1+$B143)),K143*(1-Inputs_ByYear!$D$4),
(IF(AND((L$4-$F143)&lt;(21+$B143),(L$4-$F143)&gt;(1+$B143)),K143*(1-Inputs_ByYear!$D$4),0))))</f>
        <v>0</v>
      </c>
      <c r="M143" s="246">
        <f>IF(M$4=$F143+$B143,SUMIFS('ABP REC Calc'!I$75:I$138,'ABP REC Calc'!$C$75:$C$138,'ABP REC Spend'!$D143,'ABP REC Calc'!$B$75:$B$138,'ABP REC Spend'!$E143)/20,
IF(AND(L143&gt;0,(M$4-$F143)=(1+$B143)),L143*(1-Inputs_ByYear!$D$4),
(IF(AND((M$4-$F143)&lt;(21+$B143),(M$4-$F143)&gt;(1+$B143)),L143*(1-Inputs_ByYear!$D$4),0))))</f>
        <v>2670717.5405503185</v>
      </c>
      <c r="N143" s="246">
        <f>IF(N$4=$F143+$B143,SUMIFS('ABP REC Calc'!J$75:J$138,'ABP REC Calc'!$C$75:$C$138,'ABP REC Spend'!$D143,'ABP REC Calc'!$B$75:$B$138,'ABP REC Spend'!$E143)/20,
IF(AND(M143&gt;0,(N$4-$F143)=(1+$B143)),M143*(1-Inputs_ByYear!$D$4),
(IF(AND((N$4-$F143)&lt;(21+$B143),(N$4-$F143)&gt;(1+$B143)),M143*(1-Inputs_ByYear!$D$4),0))))</f>
        <v>2657363.9528475669</v>
      </c>
      <c r="O143" s="246">
        <f>IF(O$4=$F143+$B143,SUMIFS('ABP REC Calc'!K$75:K$138,'ABP REC Calc'!$C$75:$C$138,'ABP REC Spend'!$D143,'ABP REC Calc'!$B$75:$B$138,'ABP REC Spend'!$E143)/20,
IF(AND(N143&gt;0,(O$4-$F143)=(1+$B143)),N143*(1-Inputs_ByYear!$D$4),
(IF(AND((O$4-$F143)&lt;(21+$B143),(O$4-$F143)&gt;(1+$B143)),N143*(1-Inputs_ByYear!$D$4),0))))</f>
        <v>2644077.1330833291</v>
      </c>
      <c r="P143" s="246">
        <f>IF(P$4=$F143+$B143,SUMIFS('ABP REC Calc'!L$75:L$138,'ABP REC Calc'!$C$75:$C$138,'ABP REC Spend'!$D143,'ABP REC Calc'!$B$75:$B$138,'ABP REC Spend'!$E143)/20,
IF(AND(O143&gt;0,(P$4-$F143)=(1+$B143)),O143*(1-Inputs_ByYear!$D$4),
(IF(AND((P$4-$F143)&lt;(21+$B143),(P$4-$F143)&gt;(1+$B143)),O143*(1-Inputs_ByYear!$D$4),0))))</f>
        <v>2630856.7474179124</v>
      </c>
      <c r="Q143" s="246">
        <f>IF(Q$4=$F143+$B143,SUMIFS('ABP REC Calc'!M$75:M$138,'ABP REC Calc'!$C$75:$C$138,'ABP REC Spend'!$D143,'ABP REC Calc'!$B$75:$B$138,'ABP REC Spend'!$E143)/20,
IF(AND(P143&gt;0,(Q$4-$F143)=(1+$B143)),P143*(1-Inputs_ByYear!$D$4),
(IF(AND((Q$4-$F143)&lt;(21+$B143),(Q$4-$F143)&gt;(1+$B143)),P143*(1-Inputs_ByYear!$D$4),0))))</f>
        <v>2617702.4636808229</v>
      </c>
      <c r="R143" s="246">
        <f>IF(R$4=$F143+$B143,SUMIFS('ABP REC Calc'!N$75:N$138,'ABP REC Calc'!$C$75:$C$138,'ABP REC Spend'!$D143,'ABP REC Calc'!$B$75:$B$138,'ABP REC Spend'!$E143)/20,
IF(AND(Q143&gt;0,(R$4-$F143)=(1+$B143)),Q143*(1-Inputs_ByYear!$D$4),
(IF(AND((R$4-$F143)&lt;(21+$B143),(R$4-$F143)&gt;(1+$B143)),Q143*(1-Inputs_ByYear!$D$4),0))))</f>
        <v>2604613.9513624189</v>
      </c>
      <c r="S143" s="246">
        <f>IF(S$4=$F143+$B143,SUMIFS('ABP REC Calc'!O$75:O$138,'ABP REC Calc'!$C$75:$C$138,'ABP REC Spend'!$D143,'ABP REC Calc'!$B$75:$B$138,'ABP REC Spend'!$E143)/20,
IF(AND(R143&gt;0,(S$4-$F143)=(1+$B143)),R143*(1-Inputs_ByYear!$D$4),
(IF(AND((S$4-$F143)&lt;(21+$B143),(S$4-$F143)&gt;(1+$B143)),R143*(1-Inputs_ByYear!$D$4),0))))</f>
        <v>2591590.881605607</v>
      </c>
      <c r="T143" s="246">
        <f>IF(T$4=$F143+$B143,SUMIFS('ABP REC Calc'!P$75:P$138,'ABP REC Calc'!$C$75:$C$138,'ABP REC Spend'!$D143,'ABP REC Calc'!$B$75:$B$138,'ABP REC Spend'!$E143)/20,
IF(AND(S143&gt;0,(T$4-$F143)=(1+$B143)),S143*(1-Inputs_ByYear!$D$4),
(IF(AND((T$4-$F143)&lt;(21+$B143),(T$4-$F143)&gt;(1+$B143)),S143*(1-Inputs_ByYear!$D$4),0))))</f>
        <v>2578632.9271975788</v>
      </c>
      <c r="U143" s="246">
        <f>IF(U$4=$F143+$B143,SUMIFS('ABP REC Calc'!Q$75:Q$138,'ABP REC Calc'!$C$75:$C$138,'ABP REC Spend'!$D143,'ABP REC Calc'!$B$75:$B$138,'ABP REC Spend'!$E143)/20,
IF(AND(T143&gt;0,(U$4-$F143)=(1+$B143)),T143*(1-Inputs_ByYear!$D$4),
(IF(AND((U$4-$F143)&lt;(21+$B143),(U$4-$F143)&gt;(1+$B143)),T143*(1-Inputs_ByYear!$D$4),0))))</f>
        <v>2565739.7625615909</v>
      </c>
      <c r="V143" s="246">
        <f>IF(V$4=$F143+$B143,SUMIFS('ABP REC Calc'!R$75:R$138,'ABP REC Calc'!$C$75:$C$138,'ABP REC Spend'!$D143,'ABP REC Calc'!$B$75:$B$138,'ABP REC Spend'!$E143)/20,
IF(AND(U143&gt;0,(V$4-$F143)=(1+$B143)),U143*(1-Inputs_ByYear!$D$4),
(IF(AND((V$4-$F143)&lt;(21+$B143),(V$4-$F143)&gt;(1+$B143)),U143*(1-Inputs_ByYear!$D$4),0))))</f>
        <v>2552911.063748783</v>
      </c>
      <c r="W143" s="246">
        <f>IF(W$4=$F143+$B143,SUMIFS('ABP REC Calc'!S$75:S$138,'ABP REC Calc'!$C$75:$C$138,'ABP REC Spend'!$D143,'ABP REC Calc'!$B$75:$B$138,'ABP REC Spend'!$E143)/20,
IF(AND(V143&gt;0,(W$4-$F143)=(1+$B143)),V143*(1-Inputs_ByYear!$D$4),
(IF(AND((W$4-$F143)&lt;(21+$B143),(W$4-$F143)&gt;(1+$B143)),V143*(1-Inputs_ByYear!$D$4),0))))</f>
        <v>2540146.508430039</v>
      </c>
      <c r="X143" s="246">
        <f>IF(X$4=$F143+$B143,SUMIFS('ABP REC Calc'!T$75:T$138,'ABP REC Calc'!$C$75:$C$138,'ABP REC Spend'!$D143,'ABP REC Calc'!$B$75:$B$138,'ABP REC Spend'!$E143)/20,
IF(AND(W143&gt;0,(X$4-$F143)=(1+$B143)),W143*(1-Inputs_ByYear!$D$4),
(IF(AND((X$4-$F143)&lt;(21+$B143),(X$4-$F143)&gt;(1+$B143)),W143*(1-Inputs_ByYear!$D$4),0))))</f>
        <v>2527445.7758878889</v>
      </c>
      <c r="Y143" s="246">
        <f>IF(Y$4=$F143+$B143,SUMIFS('ABP REC Calc'!U$75:U$138,'ABP REC Calc'!$C$75:$C$138,'ABP REC Spend'!$D143,'ABP REC Calc'!$B$75:$B$138,'ABP REC Spend'!$E143)/20,
IF(AND(X143&gt;0,(Y$4-$F143)=(1+$B143)),X143*(1-Inputs_ByYear!$D$4),
(IF(AND((Y$4-$F143)&lt;(21+$B143),(Y$4-$F143)&gt;(1+$B143)),X143*(1-Inputs_ByYear!$D$4),0))))</f>
        <v>2514808.5470084492</v>
      </c>
      <c r="Z143" s="246">
        <f>IF(Z$4=$F143+$B143,SUMIFS('ABP REC Calc'!V$75:V$138,'ABP REC Calc'!$C$75:$C$138,'ABP REC Spend'!$D143,'ABP REC Calc'!$B$75:$B$138,'ABP REC Spend'!$E143)/20,
IF(AND(Y143&gt;0,(Z$4-$F143)=(1+$B143)),Y143*(1-Inputs_ByYear!$D$4),
(IF(AND((Z$4-$F143)&lt;(21+$B143),(Z$4-$F143)&gt;(1+$B143)),Y143*(1-Inputs_ByYear!$D$4),0))))</f>
        <v>2502234.5042734072</v>
      </c>
      <c r="AA143" s="246">
        <f>IF(AA$4=$F143+$B143,SUMIFS('ABP REC Calc'!W$75:W$138,'ABP REC Calc'!$C$75:$C$138,'ABP REC Spend'!$D143,'ABP REC Calc'!$B$75:$B$138,'ABP REC Spend'!$E143)/20,
IF(AND(Z143&gt;0,(AA$4-$F143)=(1+$B143)),Z143*(1-Inputs_ByYear!$D$4),
(IF(AND((AA$4-$F143)&lt;(21+$B143),(AA$4-$F143)&gt;(1+$B143)),Z143*(1-Inputs_ByYear!$D$4),0))))</f>
        <v>2489723.33175204</v>
      </c>
      <c r="AB143" s="246">
        <f>IF(AB$4=$F143+$B143,SUMIFS('ABP REC Calc'!X$75:X$138,'ABP REC Calc'!$C$75:$C$138,'ABP REC Spend'!$D143,'ABP REC Calc'!$B$75:$B$138,'ABP REC Spend'!$E143)/20,
IF(AND(AA143&gt;0,(AB$4-$F143)=(1+$B143)),AA143*(1-Inputs_ByYear!$D$4),
(IF(AND((AB$4-$F143)&lt;(21+$B143),(AB$4-$F143)&gt;(1+$B143)),AA143*(1-Inputs_ByYear!$D$4),0))))</f>
        <v>2477274.7150932797</v>
      </c>
      <c r="AC143" s="246">
        <f>IF(AC$4=$F143+$B143,SUMIFS('ABP REC Calc'!Y$75:Y$138,'ABP REC Calc'!$C$75:$C$138,'ABP REC Spend'!$D143,'ABP REC Calc'!$B$75:$B$138,'ABP REC Spend'!$E143)/20,
IF(AND(AB143&gt;0,(AC$4-$F143)=(1+$B143)),AB143*(1-Inputs_ByYear!$D$4),
(IF(AND((AC$4-$F143)&lt;(21+$B143),(AC$4-$F143)&gt;(1+$B143)),AB143*(1-Inputs_ByYear!$D$4),0))))</f>
        <v>2464888.3415178135</v>
      </c>
      <c r="AD143" s="246">
        <f>IF(AD$4=$F143+$B143,SUMIFS('ABP REC Calc'!Z$75:Z$138,'ABP REC Calc'!$C$75:$C$138,'ABP REC Spend'!$D143,'ABP REC Calc'!$B$75:$B$138,'ABP REC Spend'!$E143)/20,
IF(AND(AC143&gt;0,(AD$4-$F143)=(1+$B143)),AC143*(1-Inputs_ByYear!$D$4),
(IF(AND((AD$4-$F143)&lt;(21+$B143),(AD$4-$F143)&gt;(1+$B143)),AC143*(1-Inputs_ByYear!$D$4),0))))</f>
        <v>2452563.8998102243</v>
      </c>
      <c r="AE143" s="246">
        <f>IF(AE$4=$F143+$B143,SUMIFS('ABP REC Calc'!AA$75:AA$138,'ABP REC Calc'!$C$75:$C$138,'ABP REC Spend'!$D143,'ABP REC Calc'!$B$75:$B$138,'ABP REC Spend'!$E143)/20,
IF(AND(AD143&gt;0,(AE$4-$F143)=(1+$B143)),AD143*(1-Inputs_ByYear!$D$4),
(IF(AND((AE$4-$F143)&lt;(21+$B143),(AE$4-$F143)&gt;(1+$B143)),AD143*(1-Inputs_ByYear!$D$4),0))))</f>
        <v>2440301.0803111731</v>
      </c>
      <c r="AF143" s="246">
        <f>IF(AF$4=$F143+$B143,SUMIFS('ABP REC Calc'!AB$75:AB$138,'ABP REC Calc'!$C$75:$C$138,'ABP REC Spend'!$D143,'ABP REC Calc'!$B$75:$B$138,'ABP REC Spend'!$E143)/20,
IF(AND(AE143&gt;0,(AF$4-$F143)=(1+$B143)),AE143*(1-Inputs_ByYear!$D$4),
(IF(AND((AF$4-$F143)&lt;(21+$B143),(AF$4-$F143)&gt;(1+$B143)),AE143*(1-Inputs_ByYear!$D$4),0))))</f>
        <v>2428099.5749096172</v>
      </c>
      <c r="AG143" s="246">
        <f>IF(AG$4=$F143+$B143,SUMIFS('ABP REC Calc'!AC$75:AC$138,'ABP REC Calc'!$C$75:$C$138,'ABP REC Spend'!$D143,'ABP REC Calc'!$B$75:$B$138,'ABP REC Spend'!$E143)/20,
IF(AND(AF143&gt;0,(AG$4-$F143)=(1+$B143)),AF143*(1-Inputs_ByYear!$D$4),
(IF(AND((AG$4-$F143)&lt;(21+$B143),(AG$4-$F143)&gt;(1+$B143)),AF143*(1-Inputs_ByYear!$D$4),0))))</f>
        <v>2415959.077035069</v>
      </c>
    </row>
    <row r="144" spans="2:33" ht="14.45" customHeight="1">
      <c r="B144" s="64">
        <v>2</v>
      </c>
      <c r="C144" s="64" t="s">
        <v>229</v>
      </c>
      <c r="D144" s="234" t="s">
        <v>221</v>
      </c>
      <c r="E144" s="231" t="s">
        <v>230</v>
      </c>
      <c r="F144" s="231">
        <f t="shared" si="7"/>
        <v>2027</v>
      </c>
      <c r="G144" s="231"/>
      <c r="H144" s="239" t="s">
        <v>25</v>
      </c>
      <c r="I144" s="247">
        <v>0</v>
      </c>
      <c r="J144" s="247">
        <v>0</v>
      </c>
      <c r="K144" s="246">
        <f>IF(K$4=$F144+$B144,SUMIFS('ABP REC Calc'!G$75:G$138,'ABP REC Calc'!$C$75:$C$138,'ABP REC Spend'!$D144,'ABP REC Calc'!$B$75:$B$138,'ABP REC Spend'!$E144)/20,
IF(AND(J144&gt;0,(K$4-$F144)=(1+$B144)),J144*(1-Inputs_ByYear!$D$4),
(IF(AND((K$4-$F144)&lt;(21+$B144),(K$4-$F144)&gt;(1+$B144)),J144*(1-Inputs_ByYear!$D$4),0))))</f>
        <v>0</v>
      </c>
      <c r="L144" s="246">
        <f>IF(L$4=$F144+$B144,SUMIFS('ABP REC Calc'!H$75:H$138,'ABP REC Calc'!$C$75:$C$138,'ABP REC Spend'!$D144,'ABP REC Calc'!$B$75:$B$138,'ABP REC Spend'!$E144)/20,
IF(AND(K144&gt;0,(L$4-$F144)=(1+$B144)),K144*(1-Inputs_ByYear!$D$4),
(IF(AND((L$4-$F144)&lt;(21+$B144),(L$4-$F144)&gt;(1+$B144)),K144*(1-Inputs_ByYear!$D$4),0))))</f>
        <v>0</v>
      </c>
      <c r="M144" s="246">
        <f>IF(M$4=$F144+$B144,SUMIFS('ABP REC Calc'!I$75:I$138,'ABP REC Calc'!$C$75:$C$138,'ABP REC Spend'!$D144,'ABP REC Calc'!$B$75:$B$138,'ABP REC Spend'!$E144)/20,
IF(AND(L144&gt;0,(M$4-$F144)=(1+$B144)),L144*(1-Inputs_ByYear!$D$4),
(IF(AND((M$4-$F144)&lt;(21+$B144),(M$4-$F144)&gt;(1+$B144)),L144*(1-Inputs_ByYear!$D$4),0))))</f>
        <v>0</v>
      </c>
      <c r="N144" s="246">
        <f>IF(N$4=$F144+$B144,SUMIFS('ABP REC Calc'!J$75:J$138,'ABP REC Calc'!$C$75:$C$138,'ABP REC Spend'!$D144,'ABP REC Calc'!$B$75:$B$138,'ABP REC Spend'!$E144)/20,
IF(AND(M144&gt;0,(N$4-$F144)=(1+$B144)),M144*(1-Inputs_ByYear!$D$4),
(IF(AND((N$4-$F144)&lt;(21+$B144),(N$4-$F144)&gt;(1+$B144)),M144*(1-Inputs_ByYear!$D$4),0))))</f>
        <v>2563888.838928306</v>
      </c>
      <c r="O144" s="246">
        <f>IF(O$4=$F144+$B144,SUMIFS('ABP REC Calc'!K$75:K$138,'ABP REC Calc'!$C$75:$C$138,'ABP REC Spend'!$D144,'ABP REC Calc'!$B$75:$B$138,'ABP REC Spend'!$E144)/20,
IF(AND(N144&gt;0,(O$4-$F144)=(1+$B144)),N144*(1-Inputs_ByYear!$D$4),
(IF(AND((O$4-$F144)&lt;(21+$B144),(O$4-$F144)&gt;(1+$B144)),N144*(1-Inputs_ByYear!$D$4),0))))</f>
        <v>2551069.3947336646</v>
      </c>
      <c r="P144" s="246">
        <f>IF(P$4=$F144+$B144,SUMIFS('ABP REC Calc'!L$75:L$138,'ABP REC Calc'!$C$75:$C$138,'ABP REC Spend'!$D144,'ABP REC Calc'!$B$75:$B$138,'ABP REC Spend'!$E144)/20,
IF(AND(O144&gt;0,(P$4-$F144)=(1+$B144)),O144*(1-Inputs_ByYear!$D$4),
(IF(AND((P$4-$F144)&lt;(21+$B144),(P$4-$F144)&gt;(1+$B144)),O144*(1-Inputs_ByYear!$D$4),0))))</f>
        <v>2538314.0477599963</v>
      </c>
      <c r="Q144" s="246">
        <f>IF(Q$4=$F144+$B144,SUMIFS('ABP REC Calc'!M$75:M$138,'ABP REC Calc'!$C$75:$C$138,'ABP REC Spend'!$D144,'ABP REC Calc'!$B$75:$B$138,'ABP REC Spend'!$E144)/20,
IF(AND(P144&gt;0,(Q$4-$F144)=(1+$B144)),P144*(1-Inputs_ByYear!$D$4),
(IF(AND((Q$4-$F144)&lt;(21+$B144),(Q$4-$F144)&gt;(1+$B144)),P144*(1-Inputs_ByYear!$D$4),0))))</f>
        <v>2525622.4775211965</v>
      </c>
      <c r="R144" s="246">
        <f>IF(R$4=$F144+$B144,SUMIFS('ABP REC Calc'!N$75:N$138,'ABP REC Calc'!$C$75:$C$138,'ABP REC Spend'!$D144,'ABP REC Calc'!$B$75:$B$138,'ABP REC Spend'!$E144)/20,
IF(AND(Q144&gt;0,(R$4-$F144)=(1+$B144)),Q144*(1-Inputs_ByYear!$D$4),
(IF(AND((R$4-$F144)&lt;(21+$B144),(R$4-$F144)&gt;(1+$B144)),Q144*(1-Inputs_ByYear!$D$4),0))))</f>
        <v>2512994.3651335905</v>
      </c>
      <c r="S144" s="246">
        <f>IF(S$4=$F144+$B144,SUMIFS('ABP REC Calc'!O$75:O$138,'ABP REC Calc'!$C$75:$C$138,'ABP REC Spend'!$D144,'ABP REC Calc'!$B$75:$B$138,'ABP REC Spend'!$E144)/20,
IF(AND(R144&gt;0,(S$4-$F144)=(1+$B144)),R144*(1-Inputs_ByYear!$D$4),
(IF(AND((S$4-$F144)&lt;(21+$B144),(S$4-$F144)&gt;(1+$B144)),R144*(1-Inputs_ByYear!$D$4),0))))</f>
        <v>2500429.3933079224</v>
      </c>
      <c r="T144" s="246">
        <f>IF(T$4=$F144+$B144,SUMIFS('ABP REC Calc'!P$75:P$138,'ABP REC Calc'!$C$75:$C$138,'ABP REC Spend'!$D144,'ABP REC Calc'!$B$75:$B$138,'ABP REC Spend'!$E144)/20,
IF(AND(S144&gt;0,(T$4-$F144)=(1+$B144)),S144*(1-Inputs_ByYear!$D$4),
(IF(AND((T$4-$F144)&lt;(21+$B144),(T$4-$F144)&gt;(1+$B144)),S144*(1-Inputs_ByYear!$D$4),0))))</f>
        <v>2487927.2463413826</v>
      </c>
      <c r="U144" s="246">
        <f>IF(U$4=$F144+$B144,SUMIFS('ABP REC Calc'!Q$75:Q$138,'ABP REC Calc'!$C$75:$C$138,'ABP REC Spend'!$D144,'ABP REC Calc'!$B$75:$B$138,'ABP REC Spend'!$E144)/20,
IF(AND(T144&gt;0,(U$4-$F144)=(1+$B144)),T144*(1-Inputs_ByYear!$D$4),
(IF(AND((U$4-$F144)&lt;(21+$B144),(U$4-$F144)&gt;(1+$B144)),T144*(1-Inputs_ByYear!$D$4),0))))</f>
        <v>2475487.6101096757</v>
      </c>
      <c r="V144" s="246">
        <f>IF(V$4=$F144+$B144,SUMIFS('ABP REC Calc'!R$75:R$138,'ABP REC Calc'!$C$75:$C$138,'ABP REC Spend'!$D144,'ABP REC Calc'!$B$75:$B$138,'ABP REC Spend'!$E144)/20,
IF(AND(U144&gt;0,(V$4-$F144)=(1+$B144)),U144*(1-Inputs_ByYear!$D$4),
(IF(AND((V$4-$F144)&lt;(21+$B144),(V$4-$F144)&gt;(1+$B144)),U144*(1-Inputs_ByYear!$D$4),0))))</f>
        <v>2463110.1720591271</v>
      </c>
      <c r="W144" s="246">
        <f>IF(W$4=$F144+$B144,SUMIFS('ABP REC Calc'!S$75:S$138,'ABP REC Calc'!$C$75:$C$138,'ABP REC Spend'!$D144,'ABP REC Calc'!$B$75:$B$138,'ABP REC Spend'!$E144)/20,
IF(AND(V144&gt;0,(W$4-$F144)=(1+$B144)),V144*(1-Inputs_ByYear!$D$4),
(IF(AND((W$4-$F144)&lt;(21+$B144),(W$4-$F144)&gt;(1+$B144)),V144*(1-Inputs_ByYear!$D$4),0))))</f>
        <v>2450794.6211988316</v>
      </c>
      <c r="X144" s="246">
        <f>IF(X$4=$F144+$B144,SUMIFS('ABP REC Calc'!T$75:T$138,'ABP REC Calc'!$C$75:$C$138,'ABP REC Spend'!$D144,'ABP REC Calc'!$B$75:$B$138,'ABP REC Spend'!$E144)/20,
IF(AND(W144&gt;0,(X$4-$F144)=(1+$B144)),W144*(1-Inputs_ByYear!$D$4),
(IF(AND((X$4-$F144)&lt;(21+$B144),(X$4-$F144)&gt;(1+$B144)),W144*(1-Inputs_ByYear!$D$4),0))))</f>
        <v>2438540.6480928375</v>
      </c>
      <c r="Y144" s="246">
        <f>IF(Y$4=$F144+$B144,SUMIFS('ABP REC Calc'!U$75:U$138,'ABP REC Calc'!$C$75:$C$138,'ABP REC Spend'!$D144,'ABP REC Calc'!$B$75:$B$138,'ABP REC Spend'!$E144)/20,
IF(AND(X144&gt;0,(Y$4-$F144)=(1+$B144)),X144*(1-Inputs_ByYear!$D$4),
(IF(AND((Y$4-$F144)&lt;(21+$B144),(Y$4-$F144)&gt;(1+$B144)),X144*(1-Inputs_ByYear!$D$4),0))))</f>
        <v>2426347.9448523736</v>
      </c>
      <c r="Z144" s="246">
        <f>IF(Z$4=$F144+$B144,SUMIFS('ABP REC Calc'!V$75:V$138,'ABP REC Calc'!$C$75:$C$138,'ABP REC Spend'!$D144,'ABP REC Calc'!$B$75:$B$138,'ABP REC Spend'!$E144)/20,
IF(AND(Y144&gt;0,(Z$4-$F144)=(1+$B144)),Y144*(1-Inputs_ByYear!$D$4),
(IF(AND((Z$4-$F144)&lt;(21+$B144),(Z$4-$F144)&gt;(1+$B144)),Y144*(1-Inputs_ByYear!$D$4),0))))</f>
        <v>2414216.2051281119</v>
      </c>
      <c r="AA144" s="246">
        <f>IF(AA$4=$F144+$B144,SUMIFS('ABP REC Calc'!W$75:W$138,'ABP REC Calc'!$C$75:$C$138,'ABP REC Spend'!$D144,'ABP REC Calc'!$B$75:$B$138,'ABP REC Spend'!$E144)/20,
IF(AND(Z144&gt;0,(AA$4-$F144)=(1+$B144)),Z144*(1-Inputs_ByYear!$D$4),
(IF(AND((AA$4-$F144)&lt;(21+$B144),(AA$4-$F144)&gt;(1+$B144)),Z144*(1-Inputs_ByYear!$D$4),0))))</f>
        <v>2402145.1241024714</v>
      </c>
      <c r="AB144" s="246">
        <f>IF(AB$4=$F144+$B144,SUMIFS('ABP REC Calc'!X$75:X$138,'ABP REC Calc'!$C$75:$C$138,'ABP REC Spend'!$D144,'ABP REC Calc'!$B$75:$B$138,'ABP REC Spend'!$E144)/20,
IF(AND(AA144&gt;0,(AB$4-$F144)=(1+$B144)),AA144*(1-Inputs_ByYear!$D$4),
(IF(AND((AB$4-$F144)&lt;(21+$B144),(AB$4-$F144)&gt;(1+$B144)),AA144*(1-Inputs_ByYear!$D$4),0))))</f>
        <v>2390134.398481959</v>
      </c>
      <c r="AC144" s="246">
        <f>IF(AC$4=$F144+$B144,SUMIFS('ABP REC Calc'!Y$75:Y$138,'ABP REC Calc'!$C$75:$C$138,'ABP REC Spend'!$D144,'ABP REC Calc'!$B$75:$B$138,'ABP REC Spend'!$E144)/20,
IF(AND(AB144&gt;0,(AC$4-$F144)=(1+$B144)),AB144*(1-Inputs_ByYear!$D$4),
(IF(AND((AC$4-$F144)&lt;(21+$B144),(AC$4-$F144)&gt;(1+$B144)),AB144*(1-Inputs_ByYear!$D$4),0))))</f>
        <v>2378183.726489549</v>
      </c>
      <c r="AD144" s="246">
        <f>IF(AD$4=$F144+$B144,SUMIFS('ABP REC Calc'!Z$75:Z$138,'ABP REC Calc'!$C$75:$C$138,'ABP REC Spend'!$D144,'ABP REC Calc'!$B$75:$B$138,'ABP REC Spend'!$E144)/20,
IF(AND(AC144&gt;0,(AD$4-$F144)=(1+$B144)),AC144*(1-Inputs_ByYear!$D$4),
(IF(AND((AD$4-$F144)&lt;(21+$B144),(AD$4-$F144)&gt;(1+$B144)),AC144*(1-Inputs_ByYear!$D$4),0))))</f>
        <v>2366292.8078571013</v>
      </c>
      <c r="AE144" s="246">
        <f>IF(AE$4=$F144+$B144,SUMIFS('ABP REC Calc'!AA$75:AA$138,'ABP REC Calc'!$C$75:$C$138,'ABP REC Spend'!$D144,'ABP REC Calc'!$B$75:$B$138,'ABP REC Spend'!$E144)/20,
IF(AND(AD144&gt;0,(AE$4-$F144)=(1+$B144)),AD144*(1-Inputs_ByYear!$D$4),
(IF(AND((AE$4-$F144)&lt;(21+$B144),(AE$4-$F144)&gt;(1+$B144)),AD144*(1-Inputs_ByYear!$D$4),0))))</f>
        <v>2354461.3438178157</v>
      </c>
      <c r="AF144" s="246">
        <f>IF(AF$4=$F144+$B144,SUMIFS('ABP REC Calc'!AB$75:AB$138,'ABP REC Calc'!$C$75:$C$138,'ABP REC Spend'!$D144,'ABP REC Calc'!$B$75:$B$138,'ABP REC Spend'!$E144)/20,
IF(AND(AE144&gt;0,(AF$4-$F144)=(1+$B144)),AE144*(1-Inputs_ByYear!$D$4),
(IF(AND((AF$4-$F144)&lt;(21+$B144),(AF$4-$F144)&gt;(1+$B144)),AE144*(1-Inputs_ByYear!$D$4),0))))</f>
        <v>2342689.0370987267</v>
      </c>
      <c r="AG144" s="246">
        <f>IF(AG$4=$F144+$B144,SUMIFS('ABP REC Calc'!AC$75:AC$138,'ABP REC Calc'!$C$75:$C$138,'ABP REC Spend'!$D144,'ABP REC Calc'!$B$75:$B$138,'ABP REC Spend'!$E144)/20,
IF(AND(AF144&gt;0,(AG$4-$F144)=(1+$B144)),AF144*(1-Inputs_ByYear!$D$4),
(IF(AND((AG$4-$F144)&lt;(21+$B144),(AG$4-$F144)&gt;(1+$B144)),AF144*(1-Inputs_ByYear!$D$4),0))))</f>
        <v>2330975.591913233</v>
      </c>
    </row>
    <row r="145" spans="2:33" ht="14.45" customHeight="1">
      <c r="B145" s="64">
        <v>2</v>
      </c>
      <c r="C145" s="64" t="s">
        <v>229</v>
      </c>
      <c r="D145" s="234" t="s">
        <v>221</v>
      </c>
      <c r="E145" s="231" t="s">
        <v>230</v>
      </c>
      <c r="F145" s="231">
        <f t="shared" si="7"/>
        <v>2028</v>
      </c>
      <c r="G145" s="231"/>
      <c r="H145" s="239" t="s">
        <v>26</v>
      </c>
      <c r="I145" s="247">
        <v>0</v>
      </c>
      <c r="J145" s="247">
        <v>0</v>
      </c>
      <c r="K145" s="246">
        <f>IF(K$4=$F145+$B145,SUMIFS('ABP REC Calc'!G$75:G$138,'ABP REC Calc'!$C$75:$C$138,'ABP REC Spend'!$D145,'ABP REC Calc'!$B$75:$B$138,'ABP REC Spend'!$E145)/20,
IF(AND(J145&gt;0,(K$4-$F145)=(1+$B145)),J145*(1-Inputs_ByYear!$D$4),
(IF(AND((K$4-$F145)&lt;(21+$B145),(K$4-$F145)&gt;(1+$B145)),J145*(1-Inputs_ByYear!$D$4),0))))</f>
        <v>0</v>
      </c>
      <c r="L145" s="246">
        <f>IF(L$4=$F145+$B145,SUMIFS('ABP REC Calc'!H$75:H$138,'ABP REC Calc'!$C$75:$C$138,'ABP REC Spend'!$D145,'ABP REC Calc'!$B$75:$B$138,'ABP REC Spend'!$E145)/20,
IF(AND(K145&gt;0,(L$4-$F145)=(1+$B145)),K145*(1-Inputs_ByYear!$D$4),
(IF(AND((L$4-$F145)&lt;(21+$B145),(L$4-$F145)&gt;(1+$B145)),K145*(1-Inputs_ByYear!$D$4),0))))</f>
        <v>0</v>
      </c>
      <c r="M145" s="246">
        <f>IF(M$4=$F145+$B145,SUMIFS('ABP REC Calc'!I$75:I$138,'ABP REC Calc'!$C$75:$C$138,'ABP REC Spend'!$D145,'ABP REC Calc'!$B$75:$B$138,'ABP REC Spend'!$E145)/20,
IF(AND(L145&gt;0,(M$4-$F145)=(1+$B145)),L145*(1-Inputs_ByYear!$D$4),
(IF(AND((M$4-$F145)&lt;(21+$B145),(M$4-$F145)&gt;(1+$B145)),L145*(1-Inputs_ByYear!$D$4),0))))</f>
        <v>0</v>
      </c>
      <c r="N145" s="246">
        <f>IF(N$4=$F145+$B145,SUMIFS('ABP REC Calc'!J$75:J$138,'ABP REC Calc'!$C$75:$C$138,'ABP REC Spend'!$D145,'ABP REC Calc'!$B$75:$B$138,'ABP REC Spend'!$E145)/20,
IF(AND(M145&gt;0,(N$4-$F145)=(1+$B145)),M145*(1-Inputs_ByYear!$D$4),
(IF(AND((N$4-$F145)&lt;(21+$B145),(N$4-$F145)&gt;(1+$B145)),M145*(1-Inputs_ByYear!$D$4),0))))</f>
        <v>0</v>
      </c>
      <c r="O145" s="246">
        <f>IF(O$4=$F145+$B145,SUMIFS('ABP REC Calc'!K$75:K$138,'ABP REC Calc'!$C$75:$C$138,'ABP REC Spend'!$D145,'ABP REC Calc'!$B$75:$B$138,'ABP REC Spend'!$E145)/20,
IF(AND(N145&gt;0,(O$4-$F145)=(1+$B145)),N145*(1-Inputs_ByYear!$D$4),
(IF(AND((O$4-$F145)&lt;(21+$B145),(O$4-$F145)&gt;(1+$B145)),N145*(1-Inputs_ByYear!$D$4),0))))</f>
        <v>2461333.2853711732</v>
      </c>
      <c r="P145" s="246">
        <f>IF(P$4=$F145+$B145,SUMIFS('ABP REC Calc'!L$75:L$138,'ABP REC Calc'!$C$75:$C$138,'ABP REC Spend'!$D145,'ABP REC Calc'!$B$75:$B$138,'ABP REC Spend'!$E145)/20,
IF(AND(O145&gt;0,(P$4-$F145)=(1+$B145)),O145*(1-Inputs_ByYear!$D$4),
(IF(AND((P$4-$F145)&lt;(21+$B145),(P$4-$F145)&gt;(1+$B145)),O145*(1-Inputs_ByYear!$D$4),0))))</f>
        <v>2449026.6189443171</v>
      </c>
      <c r="Q145" s="246">
        <f>IF(Q$4=$F145+$B145,SUMIFS('ABP REC Calc'!M$75:M$138,'ABP REC Calc'!$C$75:$C$138,'ABP REC Spend'!$D145,'ABP REC Calc'!$B$75:$B$138,'ABP REC Spend'!$E145)/20,
IF(AND(P145&gt;0,(Q$4-$F145)=(1+$B145)),P145*(1-Inputs_ByYear!$D$4),
(IF(AND((Q$4-$F145)&lt;(21+$B145),(Q$4-$F145)&gt;(1+$B145)),P145*(1-Inputs_ByYear!$D$4),0))))</f>
        <v>2436781.4858495956</v>
      </c>
      <c r="R145" s="246">
        <f>IF(R$4=$F145+$B145,SUMIFS('ABP REC Calc'!N$75:N$138,'ABP REC Calc'!$C$75:$C$138,'ABP REC Spend'!$D145,'ABP REC Calc'!$B$75:$B$138,'ABP REC Spend'!$E145)/20,
IF(AND(Q145&gt;0,(R$4-$F145)=(1+$B145)),Q145*(1-Inputs_ByYear!$D$4),
(IF(AND((R$4-$F145)&lt;(21+$B145),(R$4-$F145)&gt;(1+$B145)),Q145*(1-Inputs_ByYear!$D$4),0))))</f>
        <v>2424597.5784203475</v>
      </c>
      <c r="S145" s="246">
        <f>IF(S$4=$F145+$B145,SUMIFS('ABP REC Calc'!O$75:O$138,'ABP REC Calc'!$C$75:$C$138,'ABP REC Spend'!$D145,'ABP REC Calc'!$B$75:$B$138,'ABP REC Spend'!$E145)/20,
IF(AND(R145&gt;0,(S$4-$F145)=(1+$B145)),R145*(1-Inputs_ByYear!$D$4),
(IF(AND((S$4-$F145)&lt;(21+$B145),(S$4-$F145)&gt;(1+$B145)),R145*(1-Inputs_ByYear!$D$4),0))))</f>
        <v>2412474.590528246</v>
      </c>
      <c r="T145" s="246">
        <f>IF(T$4=$F145+$B145,SUMIFS('ABP REC Calc'!P$75:P$138,'ABP REC Calc'!$C$75:$C$138,'ABP REC Spend'!$D145,'ABP REC Calc'!$B$75:$B$138,'ABP REC Spend'!$E145)/20,
IF(AND(S145&gt;0,(T$4-$F145)=(1+$B145)),S145*(1-Inputs_ByYear!$D$4),
(IF(AND((T$4-$F145)&lt;(21+$B145),(T$4-$F145)&gt;(1+$B145)),S145*(1-Inputs_ByYear!$D$4),0))))</f>
        <v>2400412.2175756046</v>
      </c>
      <c r="U145" s="246">
        <f>IF(U$4=$F145+$B145,SUMIFS('ABP REC Calc'!Q$75:Q$138,'ABP REC Calc'!$C$75:$C$138,'ABP REC Spend'!$D145,'ABP REC Calc'!$B$75:$B$138,'ABP REC Spend'!$E145)/20,
IF(AND(T145&gt;0,(U$4-$F145)=(1+$B145)),T145*(1-Inputs_ByYear!$D$4),
(IF(AND((U$4-$F145)&lt;(21+$B145),(U$4-$F145)&gt;(1+$B145)),T145*(1-Inputs_ByYear!$D$4),0))))</f>
        <v>2388410.1564877266</v>
      </c>
      <c r="V145" s="246">
        <f>IF(V$4=$F145+$B145,SUMIFS('ABP REC Calc'!R$75:R$138,'ABP REC Calc'!$C$75:$C$138,'ABP REC Spend'!$D145,'ABP REC Calc'!$B$75:$B$138,'ABP REC Spend'!$E145)/20,
IF(AND(U145&gt;0,(V$4-$F145)=(1+$B145)),U145*(1-Inputs_ByYear!$D$4),
(IF(AND((V$4-$F145)&lt;(21+$B145),(V$4-$F145)&gt;(1+$B145)),U145*(1-Inputs_ByYear!$D$4),0))))</f>
        <v>2376468.1057052878</v>
      </c>
      <c r="W145" s="246">
        <f>IF(W$4=$F145+$B145,SUMIFS('ABP REC Calc'!S$75:S$138,'ABP REC Calc'!$C$75:$C$138,'ABP REC Spend'!$D145,'ABP REC Calc'!$B$75:$B$138,'ABP REC Spend'!$E145)/20,
IF(AND(V145&gt;0,(W$4-$F145)=(1+$B145)),V145*(1-Inputs_ByYear!$D$4),
(IF(AND((W$4-$F145)&lt;(21+$B145),(W$4-$F145)&gt;(1+$B145)),V145*(1-Inputs_ByYear!$D$4),0))))</f>
        <v>2364585.7651767614</v>
      </c>
      <c r="X145" s="246">
        <f>IF(X$4=$F145+$B145,SUMIFS('ABP REC Calc'!T$75:T$138,'ABP REC Calc'!$C$75:$C$138,'ABP REC Spend'!$D145,'ABP REC Calc'!$B$75:$B$138,'ABP REC Spend'!$E145)/20,
IF(AND(W145&gt;0,(X$4-$F145)=(1+$B145)),W145*(1-Inputs_ByYear!$D$4),
(IF(AND((X$4-$F145)&lt;(21+$B145),(X$4-$F145)&gt;(1+$B145)),W145*(1-Inputs_ByYear!$D$4),0))))</f>
        <v>2352762.8363508778</v>
      </c>
      <c r="Y145" s="246">
        <f>IF(Y$4=$F145+$B145,SUMIFS('ABP REC Calc'!U$75:U$138,'ABP REC Calc'!$C$75:$C$138,'ABP REC Spend'!$D145,'ABP REC Calc'!$B$75:$B$138,'ABP REC Spend'!$E145)/20,
IF(AND(X145&gt;0,(Y$4-$F145)=(1+$B145)),X145*(1-Inputs_ByYear!$D$4),
(IF(AND((Y$4-$F145)&lt;(21+$B145),(Y$4-$F145)&gt;(1+$B145)),X145*(1-Inputs_ByYear!$D$4),0))))</f>
        <v>2340999.0221691234</v>
      </c>
      <c r="Z145" s="246">
        <f>IF(Z$4=$F145+$B145,SUMIFS('ABP REC Calc'!V$75:V$138,'ABP REC Calc'!$C$75:$C$138,'ABP REC Spend'!$D145,'ABP REC Calc'!$B$75:$B$138,'ABP REC Spend'!$E145)/20,
IF(AND(Y145&gt;0,(Z$4-$F145)=(1+$B145)),Y145*(1-Inputs_ByYear!$D$4),
(IF(AND((Z$4-$F145)&lt;(21+$B145),(Z$4-$F145)&gt;(1+$B145)),Y145*(1-Inputs_ByYear!$D$4),0))))</f>
        <v>2329294.0270582777</v>
      </c>
      <c r="AA145" s="246">
        <f>IF(AA$4=$F145+$B145,SUMIFS('ABP REC Calc'!W$75:W$138,'ABP REC Calc'!$C$75:$C$138,'ABP REC Spend'!$D145,'ABP REC Calc'!$B$75:$B$138,'ABP REC Spend'!$E145)/20,
IF(AND(Z145&gt;0,(AA$4-$F145)=(1+$B145)),Z145*(1-Inputs_ByYear!$D$4),
(IF(AND((AA$4-$F145)&lt;(21+$B145),(AA$4-$F145)&gt;(1+$B145)),Z145*(1-Inputs_ByYear!$D$4),0))))</f>
        <v>2317647.5569229862</v>
      </c>
      <c r="AB145" s="246">
        <f>IF(AB$4=$F145+$B145,SUMIFS('ABP REC Calc'!X$75:X$138,'ABP REC Calc'!$C$75:$C$138,'ABP REC Spend'!$D145,'ABP REC Calc'!$B$75:$B$138,'ABP REC Spend'!$E145)/20,
IF(AND(AA145&gt;0,(AB$4-$F145)=(1+$B145)),AA145*(1-Inputs_ByYear!$D$4),
(IF(AND((AB$4-$F145)&lt;(21+$B145),(AB$4-$F145)&gt;(1+$B145)),AA145*(1-Inputs_ByYear!$D$4),0))))</f>
        <v>2306059.3191383714</v>
      </c>
      <c r="AC145" s="246">
        <f>IF(AC$4=$F145+$B145,SUMIFS('ABP REC Calc'!Y$75:Y$138,'ABP REC Calc'!$C$75:$C$138,'ABP REC Spend'!$D145,'ABP REC Calc'!$B$75:$B$138,'ABP REC Spend'!$E145)/20,
IF(AND(AB145&gt;0,(AC$4-$F145)=(1+$B145)),AB145*(1-Inputs_ByYear!$D$4),
(IF(AND((AC$4-$F145)&lt;(21+$B145),(AC$4-$F145)&gt;(1+$B145)),AB145*(1-Inputs_ByYear!$D$4),0))))</f>
        <v>2294529.0225426797</v>
      </c>
      <c r="AD145" s="246">
        <f>IF(AD$4=$F145+$B145,SUMIFS('ABP REC Calc'!Z$75:Z$138,'ABP REC Calc'!$C$75:$C$138,'ABP REC Spend'!$D145,'ABP REC Calc'!$B$75:$B$138,'ABP REC Spend'!$E145)/20,
IF(AND(AC145&gt;0,(AD$4-$F145)=(1+$B145)),AC145*(1-Inputs_ByYear!$D$4),
(IF(AND((AD$4-$F145)&lt;(21+$B145),(AD$4-$F145)&gt;(1+$B145)),AC145*(1-Inputs_ByYear!$D$4),0))))</f>
        <v>2283056.3774299663</v>
      </c>
      <c r="AE145" s="246">
        <f>IF(AE$4=$F145+$B145,SUMIFS('ABP REC Calc'!AA$75:AA$138,'ABP REC Calc'!$C$75:$C$138,'ABP REC Spend'!$D145,'ABP REC Calc'!$B$75:$B$138,'ABP REC Spend'!$E145)/20,
IF(AND(AD145&gt;0,(AE$4-$F145)=(1+$B145)),AD145*(1-Inputs_ByYear!$D$4),
(IF(AND((AE$4-$F145)&lt;(21+$B145),(AE$4-$F145)&gt;(1+$B145)),AD145*(1-Inputs_ByYear!$D$4),0))))</f>
        <v>2271641.0955428164</v>
      </c>
      <c r="AF145" s="246">
        <f>IF(AF$4=$F145+$B145,SUMIFS('ABP REC Calc'!AB$75:AB$138,'ABP REC Calc'!$C$75:$C$138,'ABP REC Spend'!$D145,'ABP REC Calc'!$B$75:$B$138,'ABP REC Spend'!$E145)/20,
IF(AND(AE145&gt;0,(AF$4-$F145)=(1+$B145)),AE145*(1-Inputs_ByYear!$D$4),
(IF(AND((AF$4-$F145)&lt;(21+$B145),(AF$4-$F145)&gt;(1+$B145)),AE145*(1-Inputs_ByYear!$D$4),0))))</f>
        <v>2260282.8900651024</v>
      </c>
      <c r="AG145" s="246">
        <f>IF(AG$4=$F145+$B145,SUMIFS('ABP REC Calc'!AC$75:AC$138,'ABP REC Calc'!$C$75:$C$138,'ABP REC Spend'!$D145,'ABP REC Calc'!$B$75:$B$138,'ABP REC Spend'!$E145)/20,
IF(AND(AF145&gt;0,(AG$4-$F145)=(1+$B145)),AF145*(1-Inputs_ByYear!$D$4),
(IF(AND((AG$4-$F145)&lt;(21+$B145),(AG$4-$F145)&gt;(1+$B145)),AF145*(1-Inputs_ByYear!$D$4),0))))</f>
        <v>2248981.4756147768</v>
      </c>
    </row>
    <row r="146" spans="2:33" ht="14.45" customHeight="1">
      <c r="B146" s="64">
        <v>2</v>
      </c>
      <c r="C146" s="64" t="s">
        <v>229</v>
      </c>
      <c r="D146" s="234" t="s">
        <v>221</v>
      </c>
      <c r="E146" s="231" t="s">
        <v>230</v>
      </c>
      <c r="F146" s="231">
        <f t="shared" si="7"/>
        <v>2029</v>
      </c>
      <c r="G146" s="231"/>
      <c r="H146" s="239" t="s">
        <v>27</v>
      </c>
      <c r="I146" s="247">
        <v>0</v>
      </c>
      <c r="J146" s="247">
        <v>0</v>
      </c>
      <c r="K146" s="246">
        <f>IF(K$4=$F146+$B146,SUMIFS('ABP REC Calc'!G$75:G$138,'ABP REC Calc'!$C$75:$C$138,'ABP REC Spend'!$D146,'ABP REC Calc'!$B$75:$B$138,'ABP REC Spend'!$E146)/20,
IF(AND(J146&gt;0,(K$4-$F146)=(1+$B146)),J146*(1-Inputs_ByYear!$D$4),
(IF(AND((K$4-$F146)&lt;(21+$B146),(K$4-$F146)&gt;(1+$B146)),J146*(1-Inputs_ByYear!$D$4),0))))</f>
        <v>0</v>
      </c>
      <c r="L146" s="246">
        <f>IF(L$4=$F146+$B146,SUMIFS('ABP REC Calc'!H$75:H$138,'ABP REC Calc'!$C$75:$C$138,'ABP REC Spend'!$D146,'ABP REC Calc'!$B$75:$B$138,'ABP REC Spend'!$E146)/20,
IF(AND(K146&gt;0,(L$4-$F146)=(1+$B146)),K146*(1-Inputs_ByYear!$D$4),
(IF(AND((L$4-$F146)&lt;(21+$B146),(L$4-$F146)&gt;(1+$B146)),K146*(1-Inputs_ByYear!$D$4),0))))</f>
        <v>0</v>
      </c>
      <c r="M146" s="246">
        <f>IF(M$4=$F146+$B146,SUMIFS('ABP REC Calc'!I$75:I$138,'ABP REC Calc'!$C$75:$C$138,'ABP REC Spend'!$D146,'ABP REC Calc'!$B$75:$B$138,'ABP REC Spend'!$E146)/20,
IF(AND(L146&gt;0,(M$4-$F146)=(1+$B146)),L146*(1-Inputs_ByYear!$D$4),
(IF(AND((M$4-$F146)&lt;(21+$B146),(M$4-$F146)&gt;(1+$B146)),L146*(1-Inputs_ByYear!$D$4),0))))</f>
        <v>0</v>
      </c>
      <c r="N146" s="246">
        <f>IF(N$4=$F146+$B146,SUMIFS('ABP REC Calc'!J$75:J$138,'ABP REC Calc'!$C$75:$C$138,'ABP REC Spend'!$D146,'ABP REC Calc'!$B$75:$B$138,'ABP REC Spend'!$E146)/20,
IF(AND(M146&gt;0,(N$4-$F146)=(1+$B146)),M146*(1-Inputs_ByYear!$D$4),
(IF(AND((N$4-$F146)&lt;(21+$B146),(N$4-$F146)&gt;(1+$B146)),M146*(1-Inputs_ByYear!$D$4),0))))</f>
        <v>0</v>
      </c>
      <c r="O146" s="246">
        <f>IF(O$4=$F146+$B146,SUMIFS('ABP REC Calc'!K$75:K$138,'ABP REC Calc'!$C$75:$C$138,'ABP REC Spend'!$D146,'ABP REC Calc'!$B$75:$B$138,'ABP REC Spend'!$E146)/20,
IF(AND(N146&gt;0,(O$4-$F146)=(1+$B146)),N146*(1-Inputs_ByYear!$D$4),
(IF(AND((O$4-$F146)&lt;(21+$B146),(O$4-$F146)&gt;(1+$B146)),N146*(1-Inputs_ByYear!$D$4),0))))</f>
        <v>0</v>
      </c>
      <c r="P146" s="246">
        <f>IF(P$4=$F146+$B146,SUMIFS('ABP REC Calc'!L$75:L$138,'ABP REC Calc'!$C$75:$C$138,'ABP REC Spend'!$D146,'ABP REC Calc'!$B$75:$B$138,'ABP REC Spend'!$E146)/20,
IF(AND(O146&gt;0,(P$4-$F146)=(1+$B146)),O146*(1-Inputs_ByYear!$D$4),
(IF(AND((P$4-$F146)&lt;(21+$B146),(P$4-$F146)&gt;(1+$B146)),O146*(1-Inputs_ByYear!$D$4),0))))</f>
        <v>2362879.9539563265</v>
      </c>
      <c r="Q146" s="246">
        <f>IF(Q$4=$F146+$B146,SUMIFS('ABP REC Calc'!M$75:M$138,'ABP REC Calc'!$C$75:$C$138,'ABP REC Spend'!$D146,'ABP REC Calc'!$B$75:$B$138,'ABP REC Spend'!$E146)/20,
IF(AND(P146&gt;0,(Q$4-$F146)=(1+$B146)),P146*(1-Inputs_ByYear!$D$4),
(IF(AND((Q$4-$F146)&lt;(21+$B146),(Q$4-$F146)&gt;(1+$B146)),P146*(1-Inputs_ByYear!$D$4),0))))</f>
        <v>2351065.5541865448</v>
      </c>
      <c r="R146" s="246">
        <f>IF(R$4=$F146+$B146,SUMIFS('ABP REC Calc'!N$75:N$138,'ABP REC Calc'!$C$75:$C$138,'ABP REC Spend'!$D146,'ABP REC Calc'!$B$75:$B$138,'ABP REC Spend'!$E146)/20,
IF(AND(Q146&gt;0,(R$4-$F146)=(1+$B146)),Q146*(1-Inputs_ByYear!$D$4),
(IF(AND((R$4-$F146)&lt;(21+$B146),(R$4-$F146)&gt;(1+$B146)),Q146*(1-Inputs_ByYear!$D$4),0))))</f>
        <v>2339310.2264156123</v>
      </c>
      <c r="S146" s="246">
        <f>IF(S$4=$F146+$B146,SUMIFS('ABP REC Calc'!O$75:O$138,'ABP REC Calc'!$C$75:$C$138,'ABP REC Spend'!$D146,'ABP REC Calc'!$B$75:$B$138,'ABP REC Spend'!$E146)/20,
IF(AND(R146&gt;0,(S$4-$F146)=(1+$B146)),R146*(1-Inputs_ByYear!$D$4),
(IF(AND((S$4-$F146)&lt;(21+$B146),(S$4-$F146)&gt;(1+$B146)),R146*(1-Inputs_ByYear!$D$4),0))))</f>
        <v>2327613.675283534</v>
      </c>
      <c r="T146" s="246">
        <f>IF(T$4=$F146+$B146,SUMIFS('ABP REC Calc'!P$75:P$138,'ABP REC Calc'!$C$75:$C$138,'ABP REC Spend'!$D146,'ABP REC Calc'!$B$75:$B$138,'ABP REC Spend'!$E146)/20,
IF(AND(S146&gt;0,(T$4-$F146)=(1+$B146)),S146*(1-Inputs_ByYear!$D$4),
(IF(AND((T$4-$F146)&lt;(21+$B146),(T$4-$F146)&gt;(1+$B146)),S146*(1-Inputs_ByYear!$D$4),0))))</f>
        <v>2315975.6069071162</v>
      </c>
      <c r="U146" s="246">
        <f>IF(U$4=$F146+$B146,SUMIFS('ABP REC Calc'!Q$75:Q$138,'ABP REC Calc'!$C$75:$C$138,'ABP REC Spend'!$D146,'ABP REC Calc'!$B$75:$B$138,'ABP REC Spend'!$E146)/20,
IF(AND(T146&gt;0,(U$4-$F146)=(1+$B146)),T146*(1-Inputs_ByYear!$D$4),
(IF(AND((U$4-$F146)&lt;(21+$B146),(U$4-$F146)&gt;(1+$B146)),T146*(1-Inputs_ByYear!$D$4),0))))</f>
        <v>2304395.7288725805</v>
      </c>
      <c r="V146" s="246">
        <f>IF(V$4=$F146+$B146,SUMIFS('ABP REC Calc'!R$75:R$138,'ABP REC Calc'!$C$75:$C$138,'ABP REC Spend'!$D146,'ABP REC Calc'!$B$75:$B$138,'ABP REC Spend'!$E146)/20,
IF(AND(U146&gt;0,(V$4-$F146)=(1+$B146)),U146*(1-Inputs_ByYear!$D$4),
(IF(AND((V$4-$F146)&lt;(21+$B146),(V$4-$F146)&gt;(1+$B146)),U146*(1-Inputs_ByYear!$D$4),0))))</f>
        <v>2292873.7502282173</v>
      </c>
      <c r="W146" s="246">
        <f>IF(W$4=$F146+$B146,SUMIFS('ABP REC Calc'!S$75:S$138,'ABP REC Calc'!$C$75:$C$138,'ABP REC Spend'!$D146,'ABP REC Calc'!$B$75:$B$138,'ABP REC Spend'!$E146)/20,
IF(AND(V146&gt;0,(W$4-$F146)=(1+$B146)),V146*(1-Inputs_ByYear!$D$4),
(IF(AND((W$4-$F146)&lt;(21+$B146),(W$4-$F146)&gt;(1+$B146)),V146*(1-Inputs_ByYear!$D$4),0))))</f>
        <v>2281409.3814770761</v>
      </c>
      <c r="X146" s="246">
        <f>IF(X$4=$F146+$B146,SUMIFS('ABP REC Calc'!T$75:T$138,'ABP REC Calc'!$C$75:$C$138,'ABP REC Spend'!$D146,'ABP REC Calc'!$B$75:$B$138,'ABP REC Spend'!$E146)/20,
IF(AND(W146&gt;0,(X$4-$F146)=(1+$B146)),W146*(1-Inputs_ByYear!$D$4),
(IF(AND((X$4-$F146)&lt;(21+$B146),(X$4-$F146)&gt;(1+$B146)),W146*(1-Inputs_ByYear!$D$4),0))))</f>
        <v>2270002.3345696907</v>
      </c>
      <c r="Y146" s="246">
        <f>IF(Y$4=$F146+$B146,SUMIFS('ABP REC Calc'!U$75:U$138,'ABP REC Calc'!$C$75:$C$138,'ABP REC Spend'!$D146,'ABP REC Calc'!$B$75:$B$138,'ABP REC Spend'!$E146)/20,
IF(AND(X146&gt;0,(Y$4-$F146)=(1+$B146)),X146*(1-Inputs_ByYear!$D$4),
(IF(AND((Y$4-$F146)&lt;(21+$B146),(Y$4-$F146)&gt;(1+$B146)),X146*(1-Inputs_ByYear!$D$4),0))))</f>
        <v>2258652.3228968424</v>
      </c>
      <c r="Z146" s="246">
        <f>IF(Z$4=$F146+$B146,SUMIFS('ABP REC Calc'!V$75:V$138,'ABP REC Calc'!$C$75:$C$138,'ABP REC Spend'!$D146,'ABP REC Calc'!$B$75:$B$138,'ABP REC Spend'!$E146)/20,
IF(AND(Y146&gt;0,(Z$4-$F146)=(1+$B146)),Y146*(1-Inputs_ByYear!$D$4),
(IF(AND((Z$4-$F146)&lt;(21+$B146),(Z$4-$F146)&gt;(1+$B146)),Y146*(1-Inputs_ByYear!$D$4),0))))</f>
        <v>2247359.0612823581</v>
      </c>
      <c r="AA146" s="246">
        <f>IF(AA$4=$F146+$B146,SUMIFS('ABP REC Calc'!W$75:W$138,'ABP REC Calc'!$C$75:$C$138,'ABP REC Spend'!$D146,'ABP REC Calc'!$B$75:$B$138,'ABP REC Spend'!$E146)/20,
IF(AND(Z146&gt;0,(AA$4-$F146)=(1+$B146)),Z146*(1-Inputs_ByYear!$D$4),
(IF(AND((AA$4-$F146)&lt;(21+$B146),(AA$4-$F146)&gt;(1+$B146)),Z146*(1-Inputs_ByYear!$D$4),0))))</f>
        <v>2236122.2659759466</v>
      </c>
      <c r="AB146" s="246">
        <f>IF(AB$4=$F146+$B146,SUMIFS('ABP REC Calc'!X$75:X$138,'ABP REC Calc'!$C$75:$C$138,'ABP REC Spend'!$D146,'ABP REC Calc'!$B$75:$B$138,'ABP REC Spend'!$E146)/20,
IF(AND(AA146&gt;0,(AB$4-$F146)=(1+$B146)),AA146*(1-Inputs_ByYear!$D$4),
(IF(AND((AB$4-$F146)&lt;(21+$B146),(AB$4-$F146)&gt;(1+$B146)),AA146*(1-Inputs_ByYear!$D$4),0))))</f>
        <v>2224941.6546460669</v>
      </c>
      <c r="AC146" s="246">
        <f>IF(AC$4=$F146+$B146,SUMIFS('ABP REC Calc'!Y$75:Y$138,'ABP REC Calc'!$C$75:$C$138,'ABP REC Spend'!$D146,'ABP REC Calc'!$B$75:$B$138,'ABP REC Spend'!$E146)/20,
IF(AND(AB146&gt;0,(AC$4-$F146)=(1+$B146)),AB146*(1-Inputs_ByYear!$D$4),
(IF(AND((AC$4-$F146)&lt;(21+$B146),(AC$4-$F146)&gt;(1+$B146)),AB146*(1-Inputs_ByYear!$D$4),0))))</f>
        <v>2213816.9463728368</v>
      </c>
      <c r="AD146" s="246">
        <f>IF(AD$4=$F146+$B146,SUMIFS('ABP REC Calc'!Z$75:Z$138,'ABP REC Calc'!$C$75:$C$138,'ABP REC Spend'!$D146,'ABP REC Calc'!$B$75:$B$138,'ABP REC Spend'!$E146)/20,
IF(AND(AC146&gt;0,(AD$4-$F146)=(1+$B146)),AC146*(1-Inputs_ByYear!$D$4),
(IF(AND((AD$4-$F146)&lt;(21+$B146),(AD$4-$F146)&gt;(1+$B146)),AC146*(1-Inputs_ByYear!$D$4),0))))</f>
        <v>2202747.8616409726</v>
      </c>
      <c r="AE146" s="246">
        <f>IF(AE$4=$F146+$B146,SUMIFS('ABP REC Calc'!AA$75:AA$138,'ABP REC Calc'!$C$75:$C$138,'ABP REC Spend'!$D146,'ABP REC Calc'!$B$75:$B$138,'ABP REC Spend'!$E146)/20,
IF(AND(AD146&gt;0,(AE$4-$F146)=(1+$B146)),AD146*(1-Inputs_ByYear!$D$4),
(IF(AND((AE$4-$F146)&lt;(21+$B146),(AE$4-$F146)&gt;(1+$B146)),AD146*(1-Inputs_ByYear!$D$4),0))))</f>
        <v>2191734.1223327676</v>
      </c>
      <c r="AF146" s="246">
        <f>IF(AF$4=$F146+$B146,SUMIFS('ABP REC Calc'!AB$75:AB$138,'ABP REC Calc'!$C$75:$C$138,'ABP REC Spend'!$D146,'ABP REC Calc'!$B$75:$B$138,'ABP REC Spend'!$E146)/20,
IF(AND(AE146&gt;0,(AF$4-$F146)=(1+$B146)),AE146*(1-Inputs_ByYear!$D$4),
(IF(AND((AF$4-$F146)&lt;(21+$B146),(AF$4-$F146)&gt;(1+$B146)),AE146*(1-Inputs_ByYear!$D$4),0))))</f>
        <v>2180775.4517211039</v>
      </c>
      <c r="AG146" s="246">
        <f>IF(AG$4=$F146+$B146,SUMIFS('ABP REC Calc'!AC$75:AC$138,'ABP REC Calc'!$C$75:$C$138,'ABP REC Spend'!$D146,'ABP REC Calc'!$B$75:$B$138,'ABP REC Spend'!$E146)/20,
IF(AND(AF146&gt;0,(AG$4-$F146)=(1+$B146)),AF146*(1-Inputs_ByYear!$D$4),
(IF(AND((AG$4-$F146)&lt;(21+$B146),(AG$4-$F146)&gt;(1+$B146)),AF146*(1-Inputs_ByYear!$D$4),0))))</f>
        <v>2169871.5744624985</v>
      </c>
    </row>
    <row r="147" spans="2:33" ht="14.45" customHeight="1">
      <c r="B147" s="64">
        <v>2</v>
      </c>
      <c r="C147" s="64" t="s">
        <v>229</v>
      </c>
      <c r="D147" s="234" t="s">
        <v>221</v>
      </c>
      <c r="E147" s="231" t="s">
        <v>230</v>
      </c>
      <c r="F147" s="231">
        <f t="shared" si="7"/>
        <v>2030</v>
      </c>
      <c r="G147" s="231"/>
      <c r="H147" s="239" t="s">
        <v>28</v>
      </c>
      <c r="I147" s="247">
        <v>0</v>
      </c>
      <c r="J147" s="247">
        <v>0</v>
      </c>
      <c r="K147" s="246">
        <f>IF(K$4=$F147+$B147,SUMIFS('ABP REC Calc'!G$75:G$138,'ABP REC Calc'!$C$75:$C$138,'ABP REC Spend'!$D147,'ABP REC Calc'!$B$75:$B$138,'ABP REC Spend'!$E147)/20,
IF(AND(J147&gt;0,(K$4-$F147)=(1+$B147)),J147*(1-Inputs_ByYear!$D$4),
(IF(AND((K$4-$F147)&lt;(21+$B147),(K$4-$F147)&gt;(1+$B147)),J147*(1-Inputs_ByYear!$D$4),0))))</f>
        <v>0</v>
      </c>
      <c r="L147" s="246">
        <f>IF(L$4=$F147+$B147,SUMIFS('ABP REC Calc'!H$75:H$138,'ABP REC Calc'!$C$75:$C$138,'ABP REC Spend'!$D147,'ABP REC Calc'!$B$75:$B$138,'ABP REC Spend'!$E147)/20,
IF(AND(K147&gt;0,(L$4-$F147)=(1+$B147)),K147*(1-Inputs_ByYear!$D$4),
(IF(AND((L$4-$F147)&lt;(21+$B147),(L$4-$F147)&gt;(1+$B147)),K147*(1-Inputs_ByYear!$D$4),0))))</f>
        <v>0</v>
      </c>
      <c r="M147" s="246">
        <f>IF(M$4=$F147+$B147,SUMIFS('ABP REC Calc'!I$75:I$138,'ABP REC Calc'!$C$75:$C$138,'ABP REC Spend'!$D147,'ABP REC Calc'!$B$75:$B$138,'ABP REC Spend'!$E147)/20,
IF(AND(L147&gt;0,(M$4-$F147)=(1+$B147)),L147*(1-Inputs_ByYear!$D$4),
(IF(AND((M$4-$F147)&lt;(21+$B147),(M$4-$F147)&gt;(1+$B147)),L147*(1-Inputs_ByYear!$D$4),0))))</f>
        <v>0</v>
      </c>
      <c r="N147" s="246">
        <f>IF(N$4=$F147+$B147,SUMIFS('ABP REC Calc'!J$75:J$138,'ABP REC Calc'!$C$75:$C$138,'ABP REC Spend'!$D147,'ABP REC Calc'!$B$75:$B$138,'ABP REC Spend'!$E147)/20,
IF(AND(M147&gt;0,(N$4-$F147)=(1+$B147)),M147*(1-Inputs_ByYear!$D$4),
(IF(AND((N$4-$F147)&lt;(21+$B147),(N$4-$F147)&gt;(1+$B147)),M147*(1-Inputs_ByYear!$D$4),0))))</f>
        <v>0</v>
      </c>
      <c r="O147" s="246">
        <f>IF(O$4=$F147+$B147,SUMIFS('ABP REC Calc'!K$75:K$138,'ABP REC Calc'!$C$75:$C$138,'ABP REC Spend'!$D147,'ABP REC Calc'!$B$75:$B$138,'ABP REC Spend'!$E147)/20,
IF(AND(N147&gt;0,(O$4-$F147)=(1+$B147)),N147*(1-Inputs_ByYear!$D$4),
(IF(AND((O$4-$F147)&lt;(21+$B147),(O$4-$F147)&gt;(1+$B147)),N147*(1-Inputs_ByYear!$D$4),0))))</f>
        <v>0</v>
      </c>
      <c r="P147" s="246">
        <f>IF(P$4=$F147+$B147,SUMIFS('ABP REC Calc'!L$75:L$138,'ABP REC Calc'!$C$75:$C$138,'ABP REC Spend'!$D147,'ABP REC Calc'!$B$75:$B$138,'ABP REC Spend'!$E147)/20,
IF(AND(O147&gt;0,(P$4-$F147)=(1+$B147)),O147*(1-Inputs_ByYear!$D$4),
(IF(AND((P$4-$F147)&lt;(21+$B147),(P$4-$F147)&gt;(1+$B147)),O147*(1-Inputs_ByYear!$D$4),0))))</f>
        <v>0</v>
      </c>
      <c r="Q147" s="246">
        <f>IF(Q$4=$F147+$B147,SUMIFS('ABP REC Calc'!M$75:M$138,'ABP REC Calc'!$C$75:$C$138,'ABP REC Spend'!$D147,'ABP REC Calc'!$B$75:$B$138,'ABP REC Spend'!$E147)/20,
IF(AND(P147&gt;0,(Q$4-$F147)=(1+$B147)),P147*(1-Inputs_ByYear!$D$4),
(IF(AND((Q$4-$F147)&lt;(21+$B147),(Q$4-$F147)&gt;(1+$B147)),P147*(1-Inputs_ByYear!$D$4),0))))</f>
        <v>2268364.755798073</v>
      </c>
      <c r="R147" s="246">
        <f>IF(R$4=$F147+$B147,SUMIFS('ABP REC Calc'!N$75:N$138,'ABP REC Calc'!$C$75:$C$138,'ABP REC Spend'!$D147,'ABP REC Calc'!$B$75:$B$138,'ABP REC Spend'!$E147)/20,
IF(AND(Q147&gt;0,(R$4-$F147)=(1+$B147)),Q147*(1-Inputs_ByYear!$D$4),
(IF(AND((R$4-$F147)&lt;(21+$B147),(R$4-$F147)&gt;(1+$B147)),Q147*(1-Inputs_ByYear!$D$4),0))))</f>
        <v>2257022.9320190828</v>
      </c>
      <c r="S147" s="246">
        <f>IF(S$4=$F147+$B147,SUMIFS('ABP REC Calc'!O$75:O$138,'ABP REC Calc'!$C$75:$C$138,'ABP REC Spend'!$D147,'ABP REC Calc'!$B$75:$B$138,'ABP REC Spend'!$E147)/20,
IF(AND(R147&gt;0,(S$4-$F147)=(1+$B147)),R147*(1-Inputs_ByYear!$D$4),
(IF(AND((S$4-$F147)&lt;(21+$B147),(S$4-$F147)&gt;(1+$B147)),R147*(1-Inputs_ByYear!$D$4),0))))</f>
        <v>2245737.8173589874</v>
      </c>
      <c r="T147" s="246">
        <f>IF(T$4=$F147+$B147,SUMIFS('ABP REC Calc'!P$75:P$138,'ABP REC Calc'!$C$75:$C$138,'ABP REC Spend'!$D147,'ABP REC Calc'!$B$75:$B$138,'ABP REC Spend'!$E147)/20,
IF(AND(S147&gt;0,(T$4-$F147)=(1+$B147)),S147*(1-Inputs_ByYear!$D$4),
(IF(AND((T$4-$F147)&lt;(21+$B147),(T$4-$F147)&gt;(1+$B147)),S147*(1-Inputs_ByYear!$D$4),0))))</f>
        <v>2234509.1282721926</v>
      </c>
      <c r="U147" s="246">
        <f>IF(U$4=$F147+$B147,SUMIFS('ABP REC Calc'!Q$75:Q$138,'ABP REC Calc'!$C$75:$C$138,'ABP REC Spend'!$D147,'ABP REC Calc'!$B$75:$B$138,'ABP REC Spend'!$E147)/20,
IF(AND(T147&gt;0,(U$4-$F147)=(1+$B147)),T147*(1-Inputs_ByYear!$D$4),
(IF(AND((U$4-$F147)&lt;(21+$B147),(U$4-$F147)&gt;(1+$B147)),T147*(1-Inputs_ByYear!$D$4),0))))</f>
        <v>2223336.5826308317</v>
      </c>
      <c r="V147" s="246">
        <f>IF(V$4=$F147+$B147,SUMIFS('ABP REC Calc'!R$75:R$138,'ABP REC Calc'!$C$75:$C$138,'ABP REC Spend'!$D147,'ABP REC Calc'!$B$75:$B$138,'ABP REC Spend'!$E147)/20,
IF(AND(U147&gt;0,(V$4-$F147)=(1+$B147)),U147*(1-Inputs_ByYear!$D$4),
(IF(AND((V$4-$F147)&lt;(21+$B147),(V$4-$F147)&gt;(1+$B147)),U147*(1-Inputs_ByYear!$D$4),0))))</f>
        <v>2212219.8997176774</v>
      </c>
      <c r="W147" s="246">
        <f>IF(W$4=$F147+$B147,SUMIFS('ABP REC Calc'!S$75:S$138,'ABP REC Calc'!$C$75:$C$138,'ABP REC Spend'!$D147,'ABP REC Calc'!$B$75:$B$138,'ABP REC Spend'!$E147)/20,
IF(AND(V147&gt;0,(W$4-$F147)=(1+$B147)),V147*(1-Inputs_ByYear!$D$4),
(IF(AND((W$4-$F147)&lt;(21+$B147),(W$4-$F147)&gt;(1+$B147)),V147*(1-Inputs_ByYear!$D$4),0))))</f>
        <v>2201158.8002190888</v>
      </c>
      <c r="X147" s="246">
        <f>IF(X$4=$F147+$B147,SUMIFS('ABP REC Calc'!T$75:T$138,'ABP REC Calc'!$C$75:$C$138,'ABP REC Spend'!$D147,'ABP REC Calc'!$B$75:$B$138,'ABP REC Spend'!$E147)/20,
IF(AND(W147&gt;0,(X$4-$F147)=(1+$B147)),W147*(1-Inputs_ByYear!$D$4),
(IF(AND((X$4-$F147)&lt;(21+$B147),(X$4-$F147)&gt;(1+$B147)),W147*(1-Inputs_ByYear!$D$4),0))))</f>
        <v>2190153.0062179933</v>
      </c>
      <c r="Y147" s="246">
        <f>IF(Y$4=$F147+$B147,SUMIFS('ABP REC Calc'!U$75:U$138,'ABP REC Calc'!$C$75:$C$138,'ABP REC Spend'!$D147,'ABP REC Calc'!$B$75:$B$138,'ABP REC Spend'!$E147)/20,
IF(AND(X147&gt;0,(Y$4-$F147)=(1+$B147)),X147*(1-Inputs_ByYear!$D$4),
(IF(AND((Y$4-$F147)&lt;(21+$B147),(Y$4-$F147)&gt;(1+$B147)),X147*(1-Inputs_ByYear!$D$4),0))))</f>
        <v>2179202.2411869033</v>
      </c>
      <c r="Z147" s="246">
        <f>IF(Z$4=$F147+$B147,SUMIFS('ABP REC Calc'!V$75:V$138,'ABP REC Calc'!$C$75:$C$138,'ABP REC Spend'!$D147,'ABP REC Calc'!$B$75:$B$138,'ABP REC Spend'!$E147)/20,
IF(AND(Y147&gt;0,(Z$4-$F147)=(1+$B147)),Y147*(1-Inputs_ByYear!$D$4),
(IF(AND((Z$4-$F147)&lt;(21+$B147),(Z$4-$F147)&gt;(1+$B147)),Y147*(1-Inputs_ByYear!$D$4),0))))</f>
        <v>2168306.2299809689</v>
      </c>
      <c r="AA147" s="246">
        <f>IF(AA$4=$F147+$B147,SUMIFS('ABP REC Calc'!W$75:W$138,'ABP REC Calc'!$C$75:$C$138,'ABP REC Spend'!$D147,'ABP REC Calc'!$B$75:$B$138,'ABP REC Spend'!$E147)/20,
IF(AND(Z147&gt;0,(AA$4-$F147)=(1+$B147)),Z147*(1-Inputs_ByYear!$D$4),
(IF(AND((AA$4-$F147)&lt;(21+$B147),(AA$4-$F147)&gt;(1+$B147)),Z147*(1-Inputs_ByYear!$D$4),0))))</f>
        <v>2157464.6988310642</v>
      </c>
      <c r="AB147" s="246">
        <f>IF(AB$4=$F147+$B147,SUMIFS('ABP REC Calc'!X$75:X$138,'ABP REC Calc'!$C$75:$C$138,'ABP REC Spend'!$D147,'ABP REC Calc'!$B$75:$B$138,'ABP REC Spend'!$E147)/20,
IF(AND(AA147&gt;0,(AB$4-$F147)=(1+$B147)),AA147*(1-Inputs_ByYear!$D$4),
(IF(AND((AB$4-$F147)&lt;(21+$B147),(AB$4-$F147)&gt;(1+$B147)),AA147*(1-Inputs_ByYear!$D$4),0))))</f>
        <v>2146677.3753369087</v>
      </c>
      <c r="AC147" s="246">
        <f>IF(AC$4=$F147+$B147,SUMIFS('ABP REC Calc'!Y$75:Y$138,'ABP REC Calc'!$C$75:$C$138,'ABP REC Spend'!$D147,'ABP REC Calc'!$B$75:$B$138,'ABP REC Spend'!$E147)/20,
IF(AND(AB147&gt;0,(AC$4-$F147)=(1+$B147)),AB147*(1-Inputs_ByYear!$D$4),
(IF(AND((AC$4-$F147)&lt;(21+$B147),(AC$4-$F147)&gt;(1+$B147)),AB147*(1-Inputs_ByYear!$D$4),0))))</f>
        <v>2135943.9884602241</v>
      </c>
      <c r="AD147" s="246">
        <f>IF(AD$4=$F147+$B147,SUMIFS('ABP REC Calc'!Z$75:Z$138,'ABP REC Calc'!$C$75:$C$138,'ABP REC Spend'!$D147,'ABP REC Calc'!$B$75:$B$138,'ABP REC Spend'!$E147)/20,
IF(AND(AC147&gt;0,(AD$4-$F147)=(1+$B147)),AC147*(1-Inputs_ByYear!$D$4),
(IF(AND((AD$4-$F147)&lt;(21+$B147),(AD$4-$F147)&gt;(1+$B147)),AC147*(1-Inputs_ByYear!$D$4),0))))</f>
        <v>2125264.2685179231</v>
      </c>
      <c r="AE147" s="246">
        <f>IF(AE$4=$F147+$B147,SUMIFS('ABP REC Calc'!AA$75:AA$138,'ABP REC Calc'!$C$75:$C$138,'ABP REC Spend'!$D147,'ABP REC Calc'!$B$75:$B$138,'ABP REC Spend'!$E147)/20,
IF(AND(AD147&gt;0,(AE$4-$F147)=(1+$B147)),AD147*(1-Inputs_ByYear!$D$4),
(IF(AND((AE$4-$F147)&lt;(21+$B147),(AE$4-$F147)&gt;(1+$B147)),AD147*(1-Inputs_ByYear!$D$4),0))))</f>
        <v>2114637.9471753333</v>
      </c>
      <c r="AF147" s="246">
        <f>IF(AF$4=$F147+$B147,SUMIFS('ABP REC Calc'!AB$75:AB$138,'ABP REC Calc'!$C$75:$C$138,'ABP REC Spend'!$D147,'ABP REC Calc'!$B$75:$B$138,'ABP REC Spend'!$E147)/20,
IF(AND(AE147&gt;0,(AF$4-$F147)=(1+$B147)),AE147*(1-Inputs_ByYear!$D$4),
(IF(AND((AF$4-$F147)&lt;(21+$B147),(AF$4-$F147)&gt;(1+$B147)),AE147*(1-Inputs_ByYear!$D$4),0))))</f>
        <v>2104064.7574394564</v>
      </c>
      <c r="AG147" s="246">
        <f>IF(AG$4=$F147+$B147,SUMIFS('ABP REC Calc'!AC$75:AC$138,'ABP REC Calc'!$C$75:$C$138,'ABP REC Spend'!$D147,'ABP REC Calc'!$B$75:$B$138,'ABP REC Spend'!$E147)/20,
IF(AND(AF147&gt;0,(AG$4-$F147)=(1+$B147)),AF147*(1-Inputs_ByYear!$D$4),
(IF(AND((AG$4-$F147)&lt;(21+$B147),(AG$4-$F147)&gt;(1+$B147)),AF147*(1-Inputs_ByYear!$D$4),0))))</f>
        <v>2093544.4336522592</v>
      </c>
    </row>
    <row r="148" spans="2:33" ht="14.45" customHeight="1">
      <c r="B148" s="64">
        <v>2</v>
      </c>
      <c r="C148" s="64" t="s">
        <v>229</v>
      </c>
      <c r="D148" s="234" t="s">
        <v>221</v>
      </c>
      <c r="E148" s="231" t="s">
        <v>230</v>
      </c>
      <c r="F148" s="231">
        <f t="shared" si="7"/>
        <v>2031</v>
      </c>
      <c r="G148" s="231"/>
      <c r="H148" s="239" t="s">
        <v>29</v>
      </c>
      <c r="I148" s="247">
        <v>0</v>
      </c>
      <c r="J148" s="247">
        <v>0</v>
      </c>
      <c r="K148" s="246">
        <f>IF(K$4=$F148+$B148,SUMIFS('ABP REC Calc'!G$75:G$138,'ABP REC Calc'!$C$75:$C$138,'ABP REC Spend'!$D148,'ABP REC Calc'!$B$75:$B$138,'ABP REC Spend'!$E148)/20,
IF(AND(J148&gt;0,(K$4-$F148)=(1+$B148)),J148*(1-Inputs_ByYear!$D$4),
(IF(AND((K$4-$F148)&lt;(21+$B148),(K$4-$F148)&gt;(1+$B148)),J148*(1-Inputs_ByYear!$D$4),0))))</f>
        <v>0</v>
      </c>
      <c r="L148" s="246">
        <f>IF(L$4=$F148+$B148,SUMIFS('ABP REC Calc'!H$75:H$138,'ABP REC Calc'!$C$75:$C$138,'ABP REC Spend'!$D148,'ABP REC Calc'!$B$75:$B$138,'ABP REC Spend'!$E148)/20,
IF(AND(K148&gt;0,(L$4-$F148)=(1+$B148)),K148*(1-Inputs_ByYear!$D$4),
(IF(AND((L$4-$F148)&lt;(21+$B148),(L$4-$F148)&gt;(1+$B148)),K148*(1-Inputs_ByYear!$D$4),0))))</f>
        <v>0</v>
      </c>
      <c r="M148" s="246">
        <f>IF(M$4=$F148+$B148,SUMIFS('ABP REC Calc'!I$75:I$138,'ABP REC Calc'!$C$75:$C$138,'ABP REC Spend'!$D148,'ABP REC Calc'!$B$75:$B$138,'ABP REC Spend'!$E148)/20,
IF(AND(L148&gt;0,(M$4-$F148)=(1+$B148)),L148*(1-Inputs_ByYear!$D$4),
(IF(AND((M$4-$F148)&lt;(21+$B148),(M$4-$F148)&gt;(1+$B148)),L148*(1-Inputs_ByYear!$D$4),0))))</f>
        <v>0</v>
      </c>
      <c r="N148" s="246">
        <f>IF(N$4=$F148+$B148,SUMIFS('ABP REC Calc'!J$75:J$138,'ABP REC Calc'!$C$75:$C$138,'ABP REC Spend'!$D148,'ABP REC Calc'!$B$75:$B$138,'ABP REC Spend'!$E148)/20,
IF(AND(M148&gt;0,(N$4-$F148)=(1+$B148)),M148*(1-Inputs_ByYear!$D$4),
(IF(AND((N$4-$F148)&lt;(21+$B148),(N$4-$F148)&gt;(1+$B148)),M148*(1-Inputs_ByYear!$D$4),0))))</f>
        <v>0</v>
      </c>
      <c r="O148" s="246">
        <f>IF(O$4=$F148+$B148,SUMIFS('ABP REC Calc'!K$75:K$138,'ABP REC Calc'!$C$75:$C$138,'ABP REC Spend'!$D148,'ABP REC Calc'!$B$75:$B$138,'ABP REC Spend'!$E148)/20,
IF(AND(N148&gt;0,(O$4-$F148)=(1+$B148)),N148*(1-Inputs_ByYear!$D$4),
(IF(AND((O$4-$F148)&lt;(21+$B148),(O$4-$F148)&gt;(1+$B148)),N148*(1-Inputs_ByYear!$D$4),0))))</f>
        <v>0</v>
      </c>
      <c r="P148" s="246">
        <f>IF(P$4=$F148+$B148,SUMIFS('ABP REC Calc'!L$75:L$138,'ABP REC Calc'!$C$75:$C$138,'ABP REC Spend'!$D148,'ABP REC Calc'!$B$75:$B$138,'ABP REC Spend'!$E148)/20,
IF(AND(O148&gt;0,(P$4-$F148)=(1+$B148)),O148*(1-Inputs_ByYear!$D$4),
(IF(AND((P$4-$F148)&lt;(21+$B148),(P$4-$F148)&gt;(1+$B148)),O148*(1-Inputs_ByYear!$D$4),0))))</f>
        <v>0</v>
      </c>
      <c r="Q148" s="246">
        <f>IF(Q$4=$F148+$B148,SUMIFS('ABP REC Calc'!M$75:M$138,'ABP REC Calc'!$C$75:$C$138,'ABP REC Spend'!$D148,'ABP REC Calc'!$B$75:$B$138,'ABP REC Spend'!$E148)/20,
IF(AND(P148&gt;0,(Q$4-$F148)=(1+$B148)),P148*(1-Inputs_ByYear!$D$4),
(IF(AND((Q$4-$F148)&lt;(21+$B148),(Q$4-$F148)&gt;(1+$B148)),P148*(1-Inputs_ByYear!$D$4),0))))</f>
        <v>0</v>
      </c>
      <c r="R148" s="246">
        <f>IF(R$4=$F148+$B148,SUMIFS('ABP REC Calc'!N$75:N$138,'ABP REC Calc'!$C$75:$C$138,'ABP REC Spend'!$D148,'ABP REC Calc'!$B$75:$B$138,'ABP REC Spend'!$E148)/20,
IF(AND(Q148&gt;0,(R$4-$F148)=(1+$B148)),Q148*(1-Inputs_ByYear!$D$4),
(IF(AND((R$4-$F148)&lt;(21+$B148),(R$4-$F148)&gt;(1+$B148)),Q148*(1-Inputs_ByYear!$D$4),0))))</f>
        <v>2177630.1655661501</v>
      </c>
      <c r="S148" s="246">
        <f>IF(S$4=$F148+$B148,SUMIFS('ABP REC Calc'!O$75:O$138,'ABP REC Calc'!$C$75:$C$138,'ABP REC Spend'!$D148,'ABP REC Calc'!$B$75:$B$138,'ABP REC Spend'!$E148)/20,
IF(AND(R148&gt;0,(S$4-$F148)=(1+$B148)),R148*(1-Inputs_ByYear!$D$4),
(IF(AND((S$4-$F148)&lt;(21+$B148),(S$4-$F148)&gt;(1+$B148)),R148*(1-Inputs_ByYear!$D$4),0))))</f>
        <v>2166742.0147383194</v>
      </c>
      <c r="T148" s="246">
        <f>IF(T$4=$F148+$B148,SUMIFS('ABP REC Calc'!P$75:P$138,'ABP REC Calc'!$C$75:$C$138,'ABP REC Spend'!$D148,'ABP REC Calc'!$B$75:$B$138,'ABP REC Spend'!$E148)/20,
IF(AND(S148&gt;0,(T$4-$F148)=(1+$B148)),S148*(1-Inputs_ByYear!$D$4),
(IF(AND((T$4-$F148)&lt;(21+$B148),(T$4-$F148)&gt;(1+$B148)),S148*(1-Inputs_ByYear!$D$4),0))))</f>
        <v>2155908.3046646276</v>
      </c>
      <c r="U148" s="246">
        <f>IF(U$4=$F148+$B148,SUMIFS('ABP REC Calc'!Q$75:Q$138,'ABP REC Calc'!$C$75:$C$138,'ABP REC Spend'!$D148,'ABP REC Calc'!$B$75:$B$138,'ABP REC Spend'!$E148)/20,
IF(AND(T148&gt;0,(U$4-$F148)=(1+$B148)),T148*(1-Inputs_ByYear!$D$4),
(IF(AND((U$4-$F148)&lt;(21+$B148),(U$4-$F148)&gt;(1+$B148)),T148*(1-Inputs_ByYear!$D$4),0))))</f>
        <v>2145128.7631413047</v>
      </c>
      <c r="V148" s="246">
        <f>IF(V$4=$F148+$B148,SUMIFS('ABP REC Calc'!R$75:R$138,'ABP REC Calc'!$C$75:$C$138,'ABP REC Spend'!$D148,'ABP REC Calc'!$B$75:$B$138,'ABP REC Spend'!$E148)/20,
IF(AND(U148&gt;0,(V$4-$F148)=(1+$B148)),U148*(1-Inputs_ByYear!$D$4),
(IF(AND((V$4-$F148)&lt;(21+$B148),(V$4-$F148)&gt;(1+$B148)),U148*(1-Inputs_ByYear!$D$4),0))))</f>
        <v>2134403.1193255982</v>
      </c>
      <c r="W148" s="246">
        <f>IF(W$4=$F148+$B148,SUMIFS('ABP REC Calc'!S$75:S$138,'ABP REC Calc'!$C$75:$C$138,'ABP REC Spend'!$D148,'ABP REC Calc'!$B$75:$B$138,'ABP REC Spend'!$E148)/20,
IF(AND(V148&gt;0,(W$4-$F148)=(1+$B148)),V148*(1-Inputs_ByYear!$D$4),
(IF(AND((W$4-$F148)&lt;(21+$B148),(W$4-$F148)&gt;(1+$B148)),V148*(1-Inputs_ByYear!$D$4),0))))</f>
        <v>2123731.10372897</v>
      </c>
      <c r="X148" s="246">
        <f>IF(X$4=$F148+$B148,SUMIFS('ABP REC Calc'!T$75:T$138,'ABP REC Calc'!$C$75:$C$138,'ABP REC Spend'!$D148,'ABP REC Calc'!$B$75:$B$138,'ABP REC Spend'!$E148)/20,
IF(AND(W148&gt;0,(X$4-$F148)=(1+$B148)),W148*(1-Inputs_ByYear!$D$4),
(IF(AND((X$4-$F148)&lt;(21+$B148),(X$4-$F148)&gt;(1+$B148)),W148*(1-Inputs_ByYear!$D$4),0))))</f>
        <v>2113112.4482103251</v>
      </c>
      <c r="Y148" s="246">
        <f>IF(Y$4=$F148+$B148,SUMIFS('ABP REC Calc'!U$75:U$138,'ABP REC Calc'!$C$75:$C$138,'ABP REC Spend'!$D148,'ABP REC Calc'!$B$75:$B$138,'ABP REC Spend'!$E148)/20,
IF(AND(X148&gt;0,(Y$4-$F148)=(1+$B148)),X148*(1-Inputs_ByYear!$D$4),
(IF(AND((Y$4-$F148)&lt;(21+$B148),(Y$4-$F148)&gt;(1+$B148)),X148*(1-Inputs_ByYear!$D$4),0))))</f>
        <v>2102546.8859692733</v>
      </c>
      <c r="Z148" s="246">
        <f>IF(Z$4=$F148+$B148,SUMIFS('ABP REC Calc'!V$75:V$138,'ABP REC Calc'!$C$75:$C$138,'ABP REC Spend'!$D148,'ABP REC Calc'!$B$75:$B$138,'ABP REC Spend'!$E148)/20,
IF(AND(Y148&gt;0,(Z$4-$F148)=(1+$B148)),Y148*(1-Inputs_ByYear!$D$4),
(IF(AND((Z$4-$F148)&lt;(21+$B148),(Z$4-$F148)&gt;(1+$B148)),Y148*(1-Inputs_ByYear!$D$4),0))))</f>
        <v>2092034.151539427</v>
      </c>
      <c r="AA148" s="246">
        <f>IF(AA$4=$F148+$B148,SUMIFS('ABP REC Calc'!W$75:W$138,'ABP REC Calc'!$C$75:$C$138,'ABP REC Spend'!$D148,'ABP REC Calc'!$B$75:$B$138,'ABP REC Spend'!$E148)/20,
IF(AND(Z148&gt;0,(AA$4-$F148)=(1+$B148)),Z148*(1-Inputs_ByYear!$D$4),
(IF(AND((AA$4-$F148)&lt;(21+$B148),(AA$4-$F148)&gt;(1+$B148)),Z148*(1-Inputs_ByYear!$D$4),0))))</f>
        <v>2081573.9807817298</v>
      </c>
      <c r="AB148" s="246">
        <f>IF(AB$4=$F148+$B148,SUMIFS('ABP REC Calc'!X$75:X$138,'ABP REC Calc'!$C$75:$C$138,'ABP REC Spend'!$D148,'ABP REC Calc'!$B$75:$B$138,'ABP REC Spend'!$E148)/20,
IF(AND(AA148&gt;0,(AB$4-$F148)=(1+$B148)),AA148*(1-Inputs_ByYear!$D$4),
(IF(AND((AB$4-$F148)&lt;(21+$B148),(AB$4-$F148)&gt;(1+$B148)),AA148*(1-Inputs_ByYear!$D$4),0))))</f>
        <v>2071166.1108778212</v>
      </c>
      <c r="AC148" s="246">
        <f>IF(AC$4=$F148+$B148,SUMIFS('ABP REC Calc'!Y$75:Y$138,'ABP REC Calc'!$C$75:$C$138,'ABP REC Spend'!$D148,'ABP REC Calc'!$B$75:$B$138,'ABP REC Spend'!$E148)/20,
IF(AND(AB148&gt;0,(AC$4-$F148)=(1+$B148)),AB148*(1-Inputs_ByYear!$D$4),
(IF(AND((AC$4-$F148)&lt;(21+$B148),(AC$4-$F148)&gt;(1+$B148)),AB148*(1-Inputs_ByYear!$D$4),0))))</f>
        <v>2060810.2803234321</v>
      </c>
      <c r="AD148" s="246">
        <f>IF(AD$4=$F148+$B148,SUMIFS('ABP REC Calc'!Z$75:Z$138,'ABP REC Calc'!$C$75:$C$138,'ABP REC Spend'!$D148,'ABP REC Calc'!$B$75:$B$138,'ABP REC Spend'!$E148)/20,
IF(AND(AC148&gt;0,(AD$4-$F148)=(1+$B148)),AC148*(1-Inputs_ByYear!$D$4),
(IF(AND((AD$4-$F148)&lt;(21+$B148),(AD$4-$F148)&gt;(1+$B148)),AC148*(1-Inputs_ByYear!$D$4),0))))</f>
        <v>2050506.2289218148</v>
      </c>
      <c r="AE148" s="246">
        <f>IF(AE$4=$F148+$B148,SUMIFS('ABP REC Calc'!AA$75:AA$138,'ABP REC Calc'!$C$75:$C$138,'ABP REC Spend'!$D148,'ABP REC Calc'!$B$75:$B$138,'ABP REC Spend'!$E148)/20,
IF(AND(AD148&gt;0,(AE$4-$F148)=(1+$B148)),AD148*(1-Inputs_ByYear!$D$4),
(IF(AND((AE$4-$F148)&lt;(21+$B148),(AE$4-$F148)&gt;(1+$B148)),AD148*(1-Inputs_ByYear!$D$4),0))))</f>
        <v>2040253.6977772058</v>
      </c>
      <c r="AF148" s="246">
        <f>IF(AF$4=$F148+$B148,SUMIFS('ABP REC Calc'!AB$75:AB$138,'ABP REC Calc'!$C$75:$C$138,'ABP REC Spend'!$D148,'ABP REC Calc'!$B$75:$B$138,'ABP REC Spend'!$E148)/20,
IF(AND(AE148&gt;0,(AF$4-$F148)=(1+$B148)),AE148*(1-Inputs_ByYear!$D$4),
(IF(AND((AF$4-$F148)&lt;(21+$B148),(AF$4-$F148)&gt;(1+$B148)),AE148*(1-Inputs_ByYear!$D$4),0))))</f>
        <v>2030052.4292883198</v>
      </c>
      <c r="AG148" s="246">
        <f>IF(AG$4=$F148+$B148,SUMIFS('ABP REC Calc'!AC$75:AC$138,'ABP REC Calc'!$C$75:$C$138,'ABP REC Spend'!$D148,'ABP REC Calc'!$B$75:$B$138,'ABP REC Spend'!$E148)/20,
IF(AND(AF148&gt;0,(AG$4-$F148)=(1+$B148)),AF148*(1-Inputs_ByYear!$D$4),
(IF(AND((AG$4-$F148)&lt;(21+$B148),(AG$4-$F148)&gt;(1+$B148)),AF148*(1-Inputs_ByYear!$D$4),0))))</f>
        <v>2019902.1671418783</v>
      </c>
    </row>
    <row r="149" spans="2:33" ht="14.45" customHeight="1">
      <c r="B149" s="64">
        <v>2</v>
      </c>
      <c r="C149" s="64" t="s">
        <v>229</v>
      </c>
      <c r="D149" s="234" t="s">
        <v>221</v>
      </c>
      <c r="E149" s="231" t="s">
        <v>230</v>
      </c>
      <c r="F149" s="231">
        <f t="shared" si="7"/>
        <v>2032</v>
      </c>
      <c r="G149" s="231"/>
      <c r="H149" s="239" t="s">
        <v>30</v>
      </c>
      <c r="I149" s="247">
        <v>0</v>
      </c>
      <c r="J149" s="247">
        <v>0</v>
      </c>
      <c r="K149" s="246">
        <f>IF(K$4=$F149+$B149,SUMIFS('ABP REC Calc'!G$75:G$138,'ABP REC Calc'!$C$75:$C$138,'ABP REC Spend'!$D149,'ABP REC Calc'!$B$75:$B$138,'ABP REC Spend'!$E149)/20,
IF(AND(J149&gt;0,(K$4-$F149)=(1+$B149)),J149*(1-Inputs_ByYear!$D$4),
(IF(AND((K$4-$F149)&lt;(21+$B149),(K$4-$F149)&gt;(1+$B149)),J149*(1-Inputs_ByYear!$D$4),0))))</f>
        <v>0</v>
      </c>
      <c r="L149" s="246">
        <f>IF(L$4=$F149+$B149,SUMIFS('ABP REC Calc'!H$75:H$138,'ABP REC Calc'!$C$75:$C$138,'ABP REC Spend'!$D149,'ABP REC Calc'!$B$75:$B$138,'ABP REC Spend'!$E149)/20,
IF(AND(K149&gt;0,(L$4-$F149)=(1+$B149)),K149*(1-Inputs_ByYear!$D$4),
(IF(AND((L$4-$F149)&lt;(21+$B149),(L$4-$F149)&gt;(1+$B149)),K149*(1-Inputs_ByYear!$D$4),0))))</f>
        <v>0</v>
      </c>
      <c r="M149" s="246">
        <f>IF(M$4=$F149+$B149,SUMIFS('ABP REC Calc'!I$75:I$138,'ABP REC Calc'!$C$75:$C$138,'ABP REC Spend'!$D149,'ABP REC Calc'!$B$75:$B$138,'ABP REC Spend'!$E149)/20,
IF(AND(L149&gt;0,(M$4-$F149)=(1+$B149)),L149*(1-Inputs_ByYear!$D$4),
(IF(AND((M$4-$F149)&lt;(21+$B149),(M$4-$F149)&gt;(1+$B149)),L149*(1-Inputs_ByYear!$D$4),0))))</f>
        <v>0</v>
      </c>
      <c r="N149" s="246">
        <f>IF(N$4=$F149+$B149,SUMIFS('ABP REC Calc'!J$75:J$138,'ABP REC Calc'!$C$75:$C$138,'ABP REC Spend'!$D149,'ABP REC Calc'!$B$75:$B$138,'ABP REC Spend'!$E149)/20,
IF(AND(M149&gt;0,(N$4-$F149)=(1+$B149)),M149*(1-Inputs_ByYear!$D$4),
(IF(AND((N$4-$F149)&lt;(21+$B149),(N$4-$F149)&gt;(1+$B149)),M149*(1-Inputs_ByYear!$D$4),0))))</f>
        <v>0</v>
      </c>
      <c r="O149" s="246">
        <f>IF(O$4=$F149+$B149,SUMIFS('ABP REC Calc'!K$75:K$138,'ABP REC Calc'!$C$75:$C$138,'ABP REC Spend'!$D149,'ABP REC Calc'!$B$75:$B$138,'ABP REC Spend'!$E149)/20,
IF(AND(N149&gt;0,(O$4-$F149)=(1+$B149)),N149*(1-Inputs_ByYear!$D$4),
(IF(AND((O$4-$F149)&lt;(21+$B149),(O$4-$F149)&gt;(1+$B149)),N149*(1-Inputs_ByYear!$D$4),0))))</f>
        <v>0</v>
      </c>
      <c r="P149" s="246">
        <f>IF(P$4=$F149+$B149,SUMIFS('ABP REC Calc'!L$75:L$138,'ABP REC Calc'!$C$75:$C$138,'ABP REC Spend'!$D149,'ABP REC Calc'!$B$75:$B$138,'ABP REC Spend'!$E149)/20,
IF(AND(O149&gt;0,(P$4-$F149)=(1+$B149)),O149*(1-Inputs_ByYear!$D$4),
(IF(AND((P$4-$F149)&lt;(21+$B149),(P$4-$F149)&gt;(1+$B149)),O149*(1-Inputs_ByYear!$D$4),0))))</f>
        <v>0</v>
      </c>
      <c r="Q149" s="246">
        <f>IF(Q$4=$F149+$B149,SUMIFS('ABP REC Calc'!M$75:M$138,'ABP REC Calc'!$C$75:$C$138,'ABP REC Spend'!$D149,'ABP REC Calc'!$B$75:$B$138,'ABP REC Spend'!$E149)/20,
IF(AND(P149&gt;0,(Q$4-$F149)=(1+$B149)),P149*(1-Inputs_ByYear!$D$4),
(IF(AND((Q$4-$F149)&lt;(21+$B149),(Q$4-$F149)&gt;(1+$B149)),P149*(1-Inputs_ByYear!$D$4),0))))</f>
        <v>0</v>
      </c>
      <c r="R149" s="246">
        <f>IF(R$4=$F149+$B149,SUMIFS('ABP REC Calc'!N$75:N$138,'ABP REC Calc'!$C$75:$C$138,'ABP REC Spend'!$D149,'ABP REC Calc'!$B$75:$B$138,'ABP REC Spend'!$E149)/20,
IF(AND(Q149&gt;0,(R$4-$F149)=(1+$B149)),Q149*(1-Inputs_ByYear!$D$4),
(IF(AND((R$4-$F149)&lt;(21+$B149),(R$4-$F149)&gt;(1+$B149)),Q149*(1-Inputs_ByYear!$D$4),0))))</f>
        <v>0</v>
      </c>
      <c r="S149" s="246">
        <f>IF(S$4=$F149+$B149,SUMIFS('ABP REC Calc'!O$75:O$138,'ABP REC Calc'!$C$75:$C$138,'ABP REC Spend'!$D149,'ABP REC Calc'!$B$75:$B$138,'ABP REC Spend'!$E149)/20,
IF(AND(R149&gt;0,(S$4-$F149)=(1+$B149)),R149*(1-Inputs_ByYear!$D$4),
(IF(AND((S$4-$F149)&lt;(21+$B149),(S$4-$F149)&gt;(1+$B149)),R149*(1-Inputs_ByYear!$D$4),0))))</f>
        <v>2090524.9589435041</v>
      </c>
      <c r="T149" s="246">
        <f>IF(T$4=$F149+$B149,SUMIFS('ABP REC Calc'!P$75:P$138,'ABP REC Calc'!$C$75:$C$138,'ABP REC Spend'!$D149,'ABP REC Calc'!$B$75:$B$138,'ABP REC Spend'!$E149)/20,
IF(AND(S149&gt;0,(T$4-$F149)=(1+$B149)),S149*(1-Inputs_ByYear!$D$4),
(IF(AND((T$4-$F149)&lt;(21+$B149),(T$4-$F149)&gt;(1+$B149)),S149*(1-Inputs_ByYear!$D$4),0))))</f>
        <v>2080072.3341487865</v>
      </c>
      <c r="U149" s="246">
        <f>IF(U$4=$F149+$B149,SUMIFS('ABP REC Calc'!Q$75:Q$138,'ABP REC Calc'!$C$75:$C$138,'ABP REC Spend'!$D149,'ABP REC Calc'!$B$75:$B$138,'ABP REC Spend'!$E149)/20,
IF(AND(T149&gt;0,(U$4-$F149)=(1+$B149)),T149*(1-Inputs_ByYear!$D$4),
(IF(AND((U$4-$F149)&lt;(21+$B149),(U$4-$F149)&gt;(1+$B149)),T149*(1-Inputs_ByYear!$D$4),0))))</f>
        <v>2069671.9724780426</v>
      </c>
      <c r="V149" s="246">
        <f>IF(V$4=$F149+$B149,SUMIFS('ABP REC Calc'!R$75:R$138,'ABP REC Calc'!$C$75:$C$138,'ABP REC Spend'!$D149,'ABP REC Calc'!$B$75:$B$138,'ABP REC Spend'!$E149)/20,
IF(AND(U149&gt;0,(V$4-$F149)=(1+$B149)),U149*(1-Inputs_ByYear!$D$4),
(IF(AND((V$4-$F149)&lt;(21+$B149),(V$4-$F149)&gt;(1+$B149)),U149*(1-Inputs_ByYear!$D$4),0))))</f>
        <v>2059323.6126156524</v>
      </c>
      <c r="W149" s="246">
        <f>IF(W$4=$F149+$B149,SUMIFS('ABP REC Calc'!S$75:S$138,'ABP REC Calc'!$C$75:$C$138,'ABP REC Spend'!$D149,'ABP REC Calc'!$B$75:$B$138,'ABP REC Spend'!$E149)/20,
IF(AND(V149&gt;0,(W$4-$F149)=(1+$B149)),V149*(1-Inputs_ByYear!$D$4),
(IF(AND((W$4-$F149)&lt;(21+$B149),(W$4-$F149)&gt;(1+$B149)),V149*(1-Inputs_ByYear!$D$4),0))))</f>
        <v>2049026.9945525741</v>
      </c>
      <c r="X149" s="246">
        <f>IF(X$4=$F149+$B149,SUMIFS('ABP REC Calc'!T$75:T$138,'ABP REC Calc'!$C$75:$C$138,'ABP REC Spend'!$D149,'ABP REC Calc'!$B$75:$B$138,'ABP REC Spend'!$E149)/20,
IF(AND(W149&gt;0,(X$4-$F149)=(1+$B149)),W149*(1-Inputs_ByYear!$D$4),
(IF(AND((X$4-$F149)&lt;(21+$B149),(X$4-$F149)&gt;(1+$B149)),W149*(1-Inputs_ByYear!$D$4),0))))</f>
        <v>2038781.8595798113</v>
      </c>
      <c r="Y149" s="246">
        <f>IF(Y$4=$F149+$B149,SUMIFS('ABP REC Calc'!U$75:U$138,'ABP REC Calc'!$C$75:$C$138,'ABP REC Spend'!$D149,'ABP REC Calc'!$B$75:$B$138,'ABP REC Spend'!$E149)/20,
IF(AND(X149&gt;0,(Y$4-$F149)=(1+$B149)),X149*(1-Inputs_ByYear!$D$4),
(IF(AND((Y$4-$F149)&lt;(21+$B149),(Y$4-$F149)&gt;(1+$B149)),X149*(1-Inputs_ByYear!$D$4),0))))</f>
        <v>2028587.9502819122</v>
      </c>
      <c r="Z149" s="246">
        <f>IF(Z$4=$F149+$B149,SUMIFS('ABP REC Calc'!V$75:V$138,'ABP REC Calc'!$C$75:$C$138,'ABP REC Spend'!$D149,'ABP REC Calc'!$B$75:$B$138,'ABP REC Spend'!$E149)/20,
IF(AND(Y149&gt;0,(Z$4-$F149)=(1+$B149)),Y149*(1-Inputs_ByYear!$D$4),
(IF(AND((Z$4-$F149)&lt;(21+$B149),(Z$4-$F149)&gt;(1+$B149)),Y149*(1-Inputs_ByYear!$D$4),0))))</f>
        <v>2018445.0105305028</v>
      </c>
      <c r="AA149" s="246">
        <f>IF(AA$4=$F149+$B149,SUMIFS('ABP REC Calc'!W$75:W$138,'ABP REC Calc'!$C$75:$C$138,'ABP REC Spend'!$D149,'ABP REC Calc'!$B$75:$B$138,'ABP REC Spend'!$E149)/20,
IF(AND(Z149&gt;0,(AA$4-$F149)=(1+$B149)),Z149*(1-Inputs_ByYear!$D$4),
(IF(AND((AA$4-$F149)&lt;(21+$B149),(AA$4-$F149)&gt;(1+$B149)),Z149*(1-Inputs_ByYear!$D$4),0))))</f>
        <v>2008352.7854778504</v>
      </c>
      <c r="AB149" s="246">
        <f>IF(AB$4=$F149+$B149,SUMIFS('ABP REC Calc'!X$75:X$138,'ABP REC Calc'!$C$75:$C$138,'ABP REC Spend'!$D149,'ABP REC Calc'!$B$75:$B$138,'ABP REC Spend'!$E149)/20,
IF(AND(AA149&gt;0,(AB$4-$F149)=(1+$B149)),AA149*(1-Inputs_ByYear!$D$4),
(IF(AND((AB$4-$F149)&lt;(21+$B149),(AB$4-$F149)&gt;(1+$B149)),AA149*(1-Inputs_ByYear!$D$4),0))))</f>
        <v>1998311.0215504612</v>
      </c>
      <c r="AC149" s="246">
        <f>IF(AC$4=$F149+$B149,SUMIFS('ABP REC Calc'!Y$75:Y$138,'ABP REC Calc'!$C$75:$C$138,'ABP REC Spend'!$D149,'ABP REC Calc'!$B$75:$B$138,'ABP REC Spend'!$E149)/20,
IF(AND(AB149&gt;0,(AC$4-$F149)=(1+$B149)),AB149*(1-Inputs_ByYear!$D$4),
(IF(AND((AC$4-$F149)&lt;(21+$B149),(AC$4-$F149)&gt;(1+$B149)),AB149*(1-Inputs_ByYear!$D$4),0))))</f>
        <v>1988319.4664427089</v>
      </c>
      <c r="AD149" s="246">
        <f>IF(AD$4=$F149+$B149,SUMIFS('ABP REC Calc'!Z$75:Z$138,'ABP REC Calc'!$C$75:$C$138,'ABP REC Spend'!$D149,'ABP REC Calc'!$B$75:$B$138,'ABP REC Spend'!$E149)/20,
IF(AND(AC149&gt;0,(AD$4-$F149)=(1+$B149)),AC149*(1-Inputs_ByYear!$D$4),
(IF(AND((AD$4-$F149)&lt;(21+$B149),(AD$4-$F149)&gt;(1+$B149)),AC149*(1-Inputs_ByYear!$D$4),0))))</f>
        <v>1978377.8691104953</v>
      </c>
      <c r="AE149" s="246">
        <f>IF(AE$4=$F149+$B149,SUMIFS('ABP REC Calc'!AA$75:AA$138,'ABP REC Calc'!$C$75:$C$138,'ABP REC Spend'!$D149,'ABP REC Calc'!$B$75:$B$138,'ABP REC Spend'!$E149)/20,
IF(AND(AD149&gt;0,(AE$4-$F149)=(1+$B149)),AD149*(1-Inputs_ByYear!$D$4),
(IF(AND((AE$4-$F149)&lt;(21+$B149),(AE$4-$F149)&gt;(1+$B149)),AD149*(1-Inputs_ByYear!$D$4),0))))</f>
        <v>1968485.9797649428</v>
      </c>
      <c r="AF149" s="246">
        <f>IF(AF$4=$F149+$B149,SUMIFS('ABP REC Calc'!AB$75:AB$138,'ABP REC Calc'!$C$75:$C$138,'ABP REC Spend'!$D149,'ABP REC Calc'!$B$75:$B$138,'ABP REC Spend'!$E149)/20,
IF(AND(AE149&gt;0,(AF$4-$F149)=(1+$B149)),AE149*(1-Inputs_ByYear!$D$4),
(IF(AND((AF$4-$F149)&lt;(21+$B149),(AF$4-$F149)&gt;(1+$B149)),AE149*(1-Inputs_ByYear!$D$4),0))))</f>
        <v>1958643.549866118</v>
      </c>
      <c r="AG149" s="246">
        <f>IF(AG$4=$F149+$B149,SUMIFS('ABP REC Calc'!AC$75:AC$138,'ABP REC Calc'!$C$75:$C$138,'ABP REC Spend'!$D149,'ABP REC Calc'!$B$75:$B$138,'ABP REC Spend'!$E149)/20,
IF(AND(AF149&gt;0,(AG$4-$F149)=(1+$B149)),AF149*(1-Inputs_ByYear!$D$4),
(IF(AND((AG$4-$F149)&lt;(21+$B149),(AG$4-$F149)&gt;(1+$B149)),AF149*(1-Inputs_ByYear!$D$4),0))))</f>
        <v>1948850.3321167873</v>
      </c>
    </row>
    <row r="150" spans="2:33" ht="14.45" customHeight="1">
      <c r="B150" s="64">
        <v>2</v>
      </c>
      <c r="C150" s="64" t="s">
        <v>229</v>
      </c>
      <c r="D150" s="234" t="s">
        <v>221</v>
      </c>
      <c r="E150" s="231" t="s">
        <v>230</v>
      </c>
      <c r="F150" s="231">
        <f t="shared" si="7"/>
        <v>2033</v>
      </c>
      <c r="G150" s="231"/>
      <c r="H150" s="239" t="s">
        <v>31</v>
      </c>
      <c r="I150" s="247">
        <v>0</v>
      </c>
      <c r="J150" s="247">
        <v>0</v>
      </c>
      <c r="K150" s="246">
        <f>IF(K$4=$F150+$B150,SUMIFS('ABP REC Calc'!G$75:G$138,'ABP REC Calc'!$C$75:$C$138,'ABP REC Spend'!$D150,'ABP REC Calc'!$B$75:$B$138,'ABP REC Spend'!$E150)/20,
IF(AND(J150&gt;0,(K$4-$F150)=(1+$B150)),J150*(1-Inputs_ByYear!$D$4),
(IF(AND((K$4-$F150)&lt;(21+$B150),(K$4-$F150)&gt;(1+$B150)),J150*(1-Inputs_ByYear!$D$4),0))))</f>
        <v>0</v>
      </c>
      <c r="L150" s="246">
        <f>IF(L$4=$F150+$B150,SUMIFS('ABP REC Calc'!H$75:H$138,'ABP REC Calc'!$C$75:$C$138,'ABP REC Spend'!$D150,'ABP REC Calc'!$B$75:$B$138,'ABP REC Spend'!$E150)/20,
IF(AND(K150&gt;0,(L$4-$F150)=(1+$B150)),K150*(1-Inputs_ByYear!$D$4),
(IF(AND((L$4-$F150)&lt;(21+$B150),(L$4-$F150)&gt;(1+$B150)),K150*(1-Inputs_ByYear!$D$4),0))))</f>
        <v>0</v>
      </c>
      <c r="M150" s="246">
        <f>IF(M$4=$F150+$B150,SUMIFS('ABP REC Calc'!I$75:I$138,'ABP REC Calc'!$C$75:$C$138,'ABP REC Spend'!$D150,'ABP REC Calc'!$B$75:$B$138,'ABP REC Spend'!$E150)/20,
IF(AND(L150&gt;0,(M$4-$F150)=(1+$B150)),L150*(1-Inputs_ByYear!$D$4),
(IF(AND((M$4-$F150)&lt;(21+$B150),(M$4-$F150)&gt;(1+$B150)),L150*(1-Inputs_ByYear!$D$4),0))))</f>
        <v>0</v>
      </c>
      <c r="N150" s="246">
        <f>IF(N$4=$F150+$B150,SUMIFS('ABP REC Calc'!J$75:J$138,'ABP REC Calc'!$C$75:$C$138,'ABP REC Spend'!$D150,'ABP REC Calc'!$B$75:$B$138,'ABP REC Spend'!$E150)/20,
IF(AND(M150&gt;0,(N$4-$F150)=(1+$B150)),M150*(1-Inputs_ByYear!$D$4),
(IF(AND((N$4-$F150)&lt;(21+$B150),(N$4-$F150)&gt;(1+$B150)),M150*(1-Inputs_ByYear!$D$4),0))))</f>
        <v>0</v>
      </c>
      <c r="O150" s="246">
        <f>IF(O$4=$F150+$B150,SUMIFS('ABP REC Calc'!K$75:K$138,'ABP REC Calc'!$C$75:$C$138,'ABP REC Spend'!$D150,'ABP REC Calc'!$B$75:$B$138,'ABP REC Spend'!$E150)/20,
IF(AND(N150&gt;0,(O$4-$F150)=(1+$B150)),N150*(1-Inputs_ByYear!$D$4),
(IF(AND((O$4-$F150)&lt;(21+$B150),(O$4-$F150)&gt;(1+$B150)),N150*(1-Inputs_ByYear!$D$4),0))))</f>
        <v>0</v>
      </c>
      <c r="P150" s="246">
        <f>IF(P$4=$F150+$B150,SUMIFS('ABP REC Calc'!L$75:L$138,'ABP REC Calc'!$C$75:$C$138,'ABP REC Spend'!$D150,'ABP REC Calc'!$B$75:$B$138,'ABP REC Spend'!$E150)/20,
IF(AND(O150&gt;0,(P$4-$F150)=(1+$B150)),O150*(1-Inputs_ByYear!$D$4),
(IF(AND((P$4-$F150)&lt;(21+$B150),(P$4-$F150)&gt;(1+$B150)),O150*(1-Inputs_ByYear!$D$4),0))))</f>
        <v>0</v>
      </c>
      <c r="Q150" s="246">
        <f>IF(Q$4=$F150+$B150,SUMIFS('ABP REC Calc'!M$75:M$138,'ABP REC Calc'!$C$75:$C$138,'ABP REC Spend'!$D150,'ABP REC Calc'!$B$75:$B$138,'ABP REC Spend'!$E150)/20,
IF(AND(P150&gt;0,(Q$4-$F150)=(1+$B150)),P150*(1-Inputs_ByYear!$D$4),
(IF(AND((Q$4-$F150)&lt;(21+$B150),(Q$4-$F150)&gt;(1+$B150)),P150*(1-Inputs_ByYear!$D$4),0))))</f>
        <v>0</v>
      </c>
      <c r="R150" s="246">
        <f>IF(R$4=$F150+$B150,SUMIFS('ABP REC Calc'!N$75:N$138,'ABP REC Calc'!$C$75:$C$138,'ABP REC Spend'!$D150,'ABP REC Calc'!$B$75:$B$138,'ABP REC Spend'!$E150)/20,
IF(AND(Q150&gt;0,(R$4-$F150)=(1+$B150)),Q150*(1-Inputs_ByYear!$D$4),
(IF(AND((R$4-$F150)&lt;(21+$B150),(R$4-$F150)&gt;(1+$B150)),Q150*(1-Inputs_ByYear!$D$4),0))))</f>
        <v>0</v>
      </c>
      <c r="S150" s="246">
        <f>IF(S$4=$F150+$B150,SUMIFS('ABP REC Calc'!O$75:O$138,'ABP REC Calc'!$C$75:$C$138,'ABP REC Spend'!$D150,'ABP REC Calc'!$B$75:$B$138,'ABP REC Spend'!$E150)/20,
IF(AND(R150&gt;0,(S$4-$F150)=(1+$B150)),R150*(1-Inputs_ByYear!$D$4),
(IF(AND((S$4-$F150)&lt;(21+$B150),(S$4-$F150)&gt;(1+$B150)),R150*(1-Inputs_ByYear!$D$4),0))))</f>
        <v>0</v>
      </c>
      <c r="T150" s="246">
        <f>IF(T$4=$F150+$B150,SUMIFS('ABP REC Calc'!P$75:P$138,'ABP REC Calc'!$C$75:$C$138,'ABP REC Spend'!$D150,'ABP REC Calc'!$B$75:$B$138,'ABP REC Spend'!$E150)/20,
IF(AND(S150&gt;0,(T$4-$F150)=(1+$B150)),S150*(1-Inputs_ByYear!$D$4),
(IF(AND((T$4-$F150)&lt;(21+$B150),(T$4-$F150)&gt;(1+$B150)),S150*(1-Inputs_ByYear!$D$4),0))))</f>
        <v>1003451.9802928821</v>
      </c>
      <c r="U150" s="246">
        <f>IF(U$4=$F150+$B150,SUMIFS('ABP REC Calc'!Q$75:Q$138,'ABP REC Calc'!$C$75:$C$138,'ABP REC Spend'!$D150,'ABP REC Calc'!$B$75:$B$138,'ABP REC Spend'!$E150)/20,
IF(AND(T150&gt;0,(U$4-$F150)=(1+$B150)),T150*(1-Inputs_ByYear!$D$4),
(IF(AND((U$4-$F150)&lt;(21+$B150),(U$4-$F150)&gt;(1+$B150)),T150*(1-Inputs_ByYear!$D$4),0))))</f>
        <v>998434.72039141762</v>
      </c>
      <c r="V150" s="246">
        <f>IF(V$4=$F150+$B150,SUMIFS('ABP REC Calc'!R$75:R$138,'ABP REC Calc'!$C$75:$C$138,'ABP REC Spend'!$D150,'ABP REC Calc'!$B$75:$B$138,'ABP REC Spend'!$E150)/20,
IF(AND(U150&gt;0,(V$4-$F150)=(1+$B150)),U150*(1-Inputs_ByYear!$D$4),
(IF(AND((V$4-$F150)&lt;(21+$B150),(V$4-$F150)&gt;(1+$B150)),U150*(1-Inputs_ByYear!$D$4),0))))</f>
        <v>993442.54678946058</v>
      </c>
      <c r="W150" s="246">
        <f>IF(W$4=$F150+$B150,SUMIFS('ABP REC Calc'!S$75:S$138,'ABP REC Calc'!$C$75:$C$138,'ABP REC Spend'!$D150,'ABP REC Calc'!$B$75:$B$138,'ABP REC Spend'!$E150)/20,
IF(AND(V150&gt;0,(W$4-$F150)=(1+$B150)),V150*(1-Inputs_ByYear!$D$4),
(IF(AND((W$4-$F150)&lt;(21+$B150),(W$4-$F150)&gt;(1+$B150)),V150*(1-Inputs_ByYear!$D$4),0))))</f>
        <v>988475.33405551326</v>
      </c>
      <c r="X150" s="246">
        <f>IF(X$4=$F150+$B150,SUMIFS('ABP REC Calc'!T$75:T$138,'ABP REC Calc'!$C$75:$C$138,'ABP REC Spend'!$D150,'ABP REC Calc'!$B$75:$B$138,'ABP REC Spend'!$E150)/20,
IF(AND(W150&gt;0,(X$4-$F150)=(1+$B150)),W150*(1-Inputs_ByYear!$D$4),
(IF(AND((X$4-$F150)&lt;(21+$B150),(X$4-$F150)&gt;(1+$B150)),W150*(1-Inputs_ByYear!$D$4),0))))</f>
        <v>983532.9573852357</v>
      </c>
      <c r="Y150" s="246">
        <f>IF(Y$4=$F150+$B150,SUMIFS('ABP REC Calc'!U$75:U$138,'ABP REC Calc'!$C$75:$C$138,'ABP REC Spend'!$D150,'ABP REC Calc'!$B$75:$B$138,'ABP REC Spend'!$E150)/20,
IF(AND(X150&gt;0,(Y$4-$F150)=(1+$B150)),X150*(1-Inputs_ByYear!$D$4),
(IF(AND((Y$4-$F150)&lt;(21+$B150),(Y$4-$F150)&gt;(1+$B150)),X150*(1-Inputs_ByYear!$D$4),0))))</f>
        <v>978615.29259830946</v>
      </c>
      <c r="Z150" s="246">
        <f>IF(Z$4=$F150+$B150,SUMIFS('ABP REC Calc'!V$75:V$138,'ABP REC Calc'!$C$75:$C$138,'ABP REC Spend'!$D150,'ABP REC Calc'!$B$75:$B$138,'ABP REC Spend'!$E150)/20,
IF(AND(Y150&gt;0,(Z$4-$F150)=(1+$B150)),Y150*(1-Inputs_ByYear!$D$4),
(IF(AND((Z$4-$F150)&lt;(21+$B150),(Z$4-$F150)&gt;(1+$B150)),Y150*(1-Inputs_ByYear!$D$4),0))))</f>
        <v>973722.21613531793</v>
      </c>
      <c r="AA150" s="246">
        <f>IF(AA$4=$F150+$B150,SUMIFS('ABP REC Calc'!W$75:W$138,'ABP REC Calc'!$C$75:$C$138,'ABP REC Spend'!$D150,'ABP REC Calc'!$B$75:$B$138,'ABP REC Spend'!$E150)/20,
IF(AND(Z150&gt;0,(AA$4-$F150)=(1+$B150)),Z150*(1-Inputs_ByYear!$D$4),
(IF(AND((AA$4-$F150)&lt;(21+$B150),(AA$4-$F150)&gt;(1+$B150)),Z150*(1-Inputs_ByYear!$D$4),0))))</f>
        <v>968853.60505464138</v>
      </c>
      <c r="AB150" s="246">
        <f>IF(AB$4=$F150+$B150,SUMIFS('ABP REC Calc'!X$75:X$138,'ABP REC Calc'!$C$75:$C$138,'ABP REC Spend'!$D150,'ABP REC Calc'!$B$75:$B$138,'ABP REC Spend'!$E150)/20,
IF(AND(AA150&gt;0,(AB$4-$F150)=(1+$B150)),AA150*(1-Inputs_ByYear!$D$4),
(IF(AND((AB$4-$F150)&lt;(21+$B150),(AB$4-$F150)&gt;(1+$B150)),AA150*(1-Inputs_ByYear!$D$4),0))))</f>
        <v>964009.33702936815</v>
      </c>
      <c r="AC150" s="246">
        <f>IF(AC$4=$F150+$B150,SUMIFS('ABP REC Calc'!Y$75:Y$138,'ABP REC Calc'!$C$75:$C$138,'ABP REC Spend'!$D150,'ABP REC Calc'!$B$75:$B$138,'ABP REC Spend'!$E150)/20,
IF(AND(AB150&gt;0,(AC$4-$F150)=(1+$B150)),AB150*(1-Inputs_ByYear!$D$4),
(IF(AND((AC$4-$F150)&lt;(21+$B150),(AC$4-$F150)&gt;(1+$B150)),AB150*(1-Inputs_ByYear!$D$4),0))))</f>
        <v>959189.29034422128</v>
      </c>
      <c r="AD150" s="246">
        <f>IF(AD$4=$F150+$B150,SUMIFS('ABP REC Calc'!Z$75:Z$138,'ABP REC Calc'!$C$75:$C$138,'ABP REC Spend'!$D150,'ABP REC Calc'!$B$75:$B$138,'ABP REC Spend'!$E150)/20,
IF(AND(AC150&gt;0,(AD$4-$F150)=(1+$B150)),AC150*(1-Inputs_ByYear!$D$4),
(IF(AND((AD$4-$F150)&lt;(21+$B150),(AD$4-$F150)&gt;(1+$B150)),AC150*(1-Inputs_ByYear!$D$4),0))))</f>
        <v>954393.34389250015</v>
      </c>
      <c r="AE150" s="246">
        <f>IF(AE$4=$F150+$B150,SUMIFS('ABP REC Calc'!AA$75:AA$138,'ABP REC Calc'!$C$75:$C$138,'ABP REC Spend'!$D150,'ABP REC Calc'!$B$75:$B$138,'ABP REC Spend'!$E150)/20,
IF(AND(AD150&gt;0,(AE$4-$F150)=(1+$B150)),AD150*(1-Inputs_ByYear!$D$4),
(IF(AND((AE$4-$F150)&lt;(21+$B150),(AE$4-$F150)&gt;(1+$B150)),AD150*(1-Inputs_ByYear!$D$4),0))))</f>
        <v>949621.37717303762</v>
      </c>
      <c r="AF150" s="246">
        <f>IF(AF$4=$F150+$B150,SUMIFS('ABP REC Calc'!AB$75:AB$138,'ABP REC Calc'!$C$75:$C$138,'ABP REC Spend'!$D150,'ABP REC Calc'!$B$75:$B$138,'ABP REC Spend'!$E150)/20,
IF(AND(AE150&gt;0,(AF$4-$F150)=(1+$B150)),AE150*(1-Inputs_ByYear!$D$4),
(IF(AND((AF$4-$F150)&lt;(21+$B150),(AF$4-$F150)&gt;(1+$B150)),AE150*(1-Inputs_ByYear!$D$4),0))))</f>
        <v>944873.2702871724</v>
      </c>
      <c r="AG150" s="246">
        <f>IF(AG$4=$F150+$B150,SUMIFS('ABP REC Calc'!AC$75:AC$138,'ABP REC Calc'!$C$75:$C$138,'ABP REC Spend'!$D150,'ABP REC Calc'!$B$75:$B$138,'ABP REC Spend'!$E150)/20,
IF(AND(AF150&gt;0,(AG$4-$F150)=(1+$B150)),AF150*(1-Inputs_ByYear!$D$4),
(IF(AND((AG$4-$F150)&lt;(21+$B150),(AG$4-$F150)&gt;(1+$B150)),AF150*(1-Inputs_ByYear!$D$4),0))))</f>
        <v>940148.90393573651</v>
      </c>
    </row>
    <row r="151" spans="2:33" ht="14.45" customHeight="1">
      <c r="B151" s="64">
        <v>2</v>
      </c>
      <c r="C151" s="64" t="s">
        <v>229</v>
      </c>
      <c r="D151" s="234" t="s">
        <v>221</v>
      </c>
      <c r="E151" s="231" t="s">
        <v>230</v>
      </c>
      <c r="F151" s="231">
        <f t="shared" si="7"/>
        <v>2034</v>
      </c>
      <c r="G151" s="231"/>
      <c r="H151" s="239" t="s">
        <v>32</v>
      </c>
      <c r="I151" s="247">
        <v>0</v>
      </c>
      <c r="J151" s="247">
        <v>0</v>
      </c>
      <c r="K151" s="246">
        <f>IF(K$4=$F151+$B151,SUMIFS('ABP REC Calc'!G$75:G$138,'ABP REC Calc'!$C$75:$C$138,'ABP REC Spend'!$D151,'ABP REC Calc'!$B$75:$B$138,'ABP REC Spend'!$E151)/20,
IF(AND(J151&gt;0,(K$4-$F151)=(1+$B151)),J151*(1-Inputs_ByYear!$D$4),
(IF(AND((K$4-$F151)&lt;(21+$B151),(K$4-$F151)&gt;(1+$B151)),J151*(1-Inputs_ByYear!$D$4),0))))</f>
        <v>0</v>
      </c>
      <c r="L151" s="246">
        <f>IF(L$4=$F151+$B151,SUMIFS('ABP REC Calc'!H$75:H$138,'ABP REC Calc'!$C$75:$C$138,'ABP REC Spend'!$D151,'ABP REC Calc'!$B$75:$B$138,'ABP REC Spend'!$E151)/20,
IF(AND(K151&gt;0,(L$4-$F151)=(1+$B151)),K151*(1-Inputs_ByYear!$D$4),
(IF(AND((L$4-$F151)&lt;(21+$B151),(L$4-$F151)&gt;(1+$B151)),K151*(1-Inputs_ByYear!$D$4),0))))</f>
        <v>0</v>
      </c>
      <c r="M151" s="246">
        <f>IF(M$4=$F151+$B151,SUMIFS('ABP REC Calc'!I$75:I$138,'ABP REC Calc'!$C$75:$C$138,'ABP REC Spend'!$D151,'ABP REC Calc'!$B$75:$B$138,'ABP REC Spend'!$E151)/20,
IF(AND(L151&gt;0,(M$4-$F151)=(1+$B151)),L151*(1-Inputs_ByYear!$D$4),
(IF(AND((M$4-$F151)&lt;(21+$B151),(M$4-$F151)&gt;(1+$B151)),L151*(1-Inputs_ByYear!$D$4),0))))</f>
        <v>0</v>
      </c>
      <c r="N151" s="246">
        <f>IF(N$4=$F151+$B151,SUMIFS('ABP REC Calc'!J$75:J$138,'ABP REC Calc'!$C$75:$C$138,'ABP REC Spend'!$D151,'ABP REC Calc'!$B$75:$B$138,'ABP REC Spend'!$E151)/20,
IF(AND(M151&gt;0,(N$4-$F151)=(1+$B151)),M151*(1-Inputs_ByYear!$D$4),
(IF(AND((N$4-$F151)&lt;(21+$B151),(N$4-$F151)&gt;(1+$B151)),M151*(1-Inputs_ByYear!$D$4),0))))</f>
        <v>0</v>
      </c>
      <c r="O151" s="246">
        <f>IF(O$4=$F151+$B151,SUMIFS('ABP REC Calc'!K$75:K$138,'ABP REC Calc'!$C$75:$C$138,'ABP REC Spend'!$D151,'ABP REC Calc'!$B$75:$B$138,'ABP REC Spend'!$E151)/20,
IF(AND(N151&gt;0,(O$4-$F151)=(1+$B151)),N151*(1-Inputs_ByYear!$D$4),
(IF(AND((O$4-$F151)&lt;(21+$B151),(O$4-$F151)&gt;(1+$B151)),N151*(1-Inputs_ByYear!$D$4),0))))</f>
        <v>0</v>
      </c>
      <c r="P151" s="246">
        <f>IF(P$4=$F151+$B151,SUMIFS('ABP REC Calc'!L$75:L$138,'ABP REC Calc'!$C$75:$C$138,'ABP REC Spend'!$D151,'ABP REC Calc'!$B$75:$B$138,'ABP REC Spend'!$E151)/20,
IF(AND(O151&gt;0,(P$4-$F151)=(1+$B151)),O151*(1-Inputs_ByYear!$D$4),
(IF(AND((P$4-$F151)&lt;(21+$B151),(P$4-$F151)&gt;(1+$B151)),O151*(1-Inputs_ByYear!$D$4),0))))</f>
        <v>0</v>
      </c>
      <c r="Q151" s="246">
        <f>IF(Q$4=$F151+$B151,SUMIFS('ABP REC Calc'!M$75:M$138,'ABP REC Calc'!$C$75:$C$138,'ABP REC Spend'!$D151,'ABP REC Calc'!$B$75:$B$138,'ABP REC Spend'!$E151)/20,
IF(AND(P151&gt;0,(Q$4-$F151)=(1+$B151)),P151*(1-Inputs_ByYear!$D$4),
(IF(AND((Q$4-$F151)&lt;(21+$B151),(Q$4-$F151)&gt;(1+$B151)),P151*(1-Inputs_ByYear!$D$4),0))))</f>
        <v>0</v>
      </c>
      <c r="R151" s="246">
        <f>IF(R$4=$F151+$B151,SUMIFS('ABP REC Calc'!N$75:N$138,'ABP REC Calc'!$C$75:$C$138,'ABP REC Spend'!$D151,'ABP REC Calc'!$B$75:$B$138,'ABP REC Spend'!$E151)/20,
IF(AND(Q151&gt;0,(R$4-$F151)=(1+$B151)),Q151*(1-Inputs_ByYear!$D$4),
(IF(AND((R$4-$F151)&lt;(21+$B151),(R$4-$F151)&gt;(1+$B151)),Q151*(1-Inputs_ByYear!$D$4),0))))</f>
        <v>0</v>
      </c>
      <c r="S151" s="246">
        <f>IF(S$4=$F151+$B151,SUMIFS('ABP REC Calc'!O$75:O$138,'ABP REC Calc'!$C$75:$C$138,'ABP REC Spend'!$D151,'ABP REC Calc'!$B$75:$B$138,'ABP REC Spend'!$E151)/20,
IF(AND(R151&gt;0,(S$4-$F151)=(1+$B151)),R151*(1-Inputs_ByYear!$D$4),
(IF(AND((S$4-$F151)&lt;(21+$B151),(S$4-$F151)&gt;(1+$B151)),R151*(1-Inputs_ByYear!$D$4),0))))</f>
        <v>0</v>
      </c>
      <c r="T151" s="246">
        <f>IF(T$4=$F151+$B151,SUMIFS('ABP REC Calc'!P$75:P$138,'ABP REC Calc'!$C$75:$C$138,'ABP REC Spend'!$D151,'ABP REC Calc'!$B$75:$B$138,'ABP REC Spend'!$E151)/20,
IF(AND(S151&gt;0,(T$4-$F151)=(1+$B151)),S151*(1-Inputs_ByYear!$D$4),
(IF(AND((T$4-$F151)&lt;(21+$B151),(T$4-$F151)&gt;(1+$B151)),S151*(1-Inputs_ByYear!$D$4),0))))</f>
        <v>0</v>
      </c>
      <c r="U151" s="246">
        <f>IF(U$4=$F151+$B151,SUMIFS('ABP REC Calc'!Q$75:Q$138,'ABP REC Calc'!$C$75:$C$138,'ABP REC Spend'!$D151,'ABP REC Calc'!$B$75:$B$138,'ABP REC Spend'!$E151)/20,
IF(AND(T151&gt;0,(U$4-$F151)=(1+$B151)),T151*(1-Inputs_ByYear!$D$4),
(IF(AND((U$4-$F151)&lt;(21+$B151),(U$4-$F151)&gt;(1+$B151)),T151*(1-Inputs_ByYear!$D$4),0))))</f>
        <v>963313.90108116658</v>
      </c>
      <c r="V151" s="246">
        <f>IF(V$4=$F151+$B151,SUMIFS('ABP REC Calc'!R$75:R$138,'ABP REC Calc'!$C$75:$C$138,'ABP REC Spend'!$D151,'ABP REC Calc'!$B$75:$B$138,'ABP REC Spend'!$E151)/20,
IF(AND(U151&gt;0,(V$4-$F151)=(1+$B151)),U151*(1-Inputs_ByYear!$D$4),
(IF(AND((V$4-$F151)&lt;(21+$B151),(V$4-$F151)&gt;(1+$B151)),U151*(1-Inputs_ByYear!$D$4),0))))</f>
        <v>958497.33157576073</v>
      </c>
      <c r="W151" s="246">
        <f>IF(W$4=$F151+$B151,SUMIFS('ABP REC Calc'!S$75:S$138,'ABP REC Calc'!$C$75:$C$138,'ABP REC Spend'!$D151,'ABP REC Calc'!$B$75:$B$138,'ABP REC Spend'!$E151)/20,
IF(AND(V151&gt;0,(W$4-$F151)=(1+$B151)),V151*(1-Inputs_ByYear!$D$4),
(IF(AND((W$4-$F151)&lt;(21+$B151),(W$4-$F151)&gt;(1+$B151)),V151*(1-Inputs_ByYear!$D$4),0))))</f>
        <v>953704.84491788188</v>
      </c>
      <c r="X151" s="246">
        <f>IF(X$4=$F151+$B151,SUMIFS('ABP REC Calc'!T$75:T$138,'ABP REC Calc'!$C$75:$C$138,'ABP REC Spend'!$D151,'ABP REC Calc'!$B$75:$B$138,'ABP REC Spend'!$E151)/20,
IF(AND(W151&gt;0,(X$4-$F151)=(1+$B151)),W151*(1-Inputs_ByYear!$D$4),
(IF(AND((X$4-$F151)&lt;(21+$B151),(X$4-$F151)&gt;(1+$B151)),W151*(1-Inputs_ByYear!$D$4),0))))</f>
        <v>948936.32069329242</v>
      </c>
      <c r="Y151" s="246">
        <f>IF(Y$4=$F151+$B151,SUMIFS('ABP REC Calc'!U$75:U$138,'ABP REC Calc'!$C$75:$C$138,'ABP REC Spend'!$D151,'ABP REC Calc'!$B$75:$B$138,'ABP REC Spend'!$E151)/20,
IF(AND(X151&gt;0,(Y$4-$F151)=(1+$B151)),X151*(1-Inputs_ByYear!$D$4),
(IF(AND((Y$4-$F151)&lt;(21+$B151),(Y$4-$F151)&gt;(1+$B151)),X151*(1-Inputs_ByYear!$D$4),0))))</f>
        <v>944191.63908982591</v>
      </c>
      <c r="Z151" s="246">
        <f>IF(Z$4=$F151+$B151,SUMIFS('ABP REC Calc'!V$75:V$138,'ABP REC Calc'!$C$75:$C$138,'ABP REC Spend'!$D151,'ABP REC Calc'!$B$75:$B$138,'ABP REC Spend'!$E151)/20,
IF(AND(Y151&gt;0,(Z$4-$F151)=(1+$B151)),Y151*(1-Inputs_ByYear!$D$4),
(IF(AND((Z$4-$F151)&lt;(21+$B151),(Z$4-$F151)&gt;(1+$B151)),Y151*(1-Inputs_ByYear!$D$4),0))))</f>
        <v>939470.68089437683</v>
      </c>
      <c r="AA151" s="246">
        <f>IF(AA$4=$F151+$B151,SUMIFS('ABP REC Calc'!W$75:W$138,'ABP REC Calc'!$C$75:$C$138,'ABP REC Spend'!$D151,'ABP REC Calc'!$B$75:$B$138,'ABP REC Spend'!$E151)/20,
IF(AND(Z151&gt;0,(AA$4-$F151)=(1+$B151)),Z151*(1-Inputs_ByYear!$D$4),
(IF(AND((AA$4-$F151)&lt;(21+$B151),(AA$4-$F151)&gt;(1+$B151)),Z151*(1-Inputs_ByYear!$D$4),0))))</f>
        <v>934773.32748990494</v>
      </c>
      <c r="AB151" s="246">
        <f>IF(AB$4=$F151+$B151,SUMIFS('ABP REC Calc'!X$75:X$138,'ABP REC Calc'!$C$75:$C$138,'ABP REC Spend'!$D151,'ABP REC Calc'!$B$75:$B$138,'ABP REC Spend'!$E151)/20,
IF(AND(AA151&gt;0,(AB$4-$F151)=(1+$B151)),AA151*(1-Inputs_ByYear!$D$4),
(IF(AND((AB$4-$F151)&lt;(21+$B151),(AB$4-$F151)&gt;(1+$B151)),AA151*(1-Inputs_ByYear!$D$4),0))))</f>
        <v>930099.46085245546</v>
      </c>
      <c r="AC151" s="246">
        <f>IF(AC$4=$F151+$B151,SUMIFS('ABP REC Calc'!Y$75:Y$138,'ABP REC Calc'!$C$75:$C$138,'ABP REC Spend'!$D151,'ABP REC Calc'!$B$75:$B$138,'ABP REC Spend'!$E151)/20,
IF(AND(AB151&gt;0,(AC$4-$F151)=(1+$B151)),AB151*(1-Inputs_ByYear!$D$4),
(IF(AND((AC$4-$F151)&lt;(21+$B151),(AC$4-$F151)&gt;(1+$B151)),AB151*(1-Inputs_ByYear!$D$4),0))))</f>
        <v>925448.96354819322</v>
      </c>
      <c r="AD151" s="246">
        <f>IF(AD$4=$F151+$B151,SUMIFS('ABP REC Calc'!Z$75:Z$138,'ABP REC Calc'!$C$75:$C$138,'ABP REC Spend'!$D151,'ABP REC Calc'!$B$75:$B$138,'ABP REC Spend'!$E151)/20,
IF(AND(AC151&gt;0,(AD$4-$F151)=(1+$B151)),AC151*(1-Inputs_ByYear!$D$4),
(IF(AND((AD$4-$F151)&lt;(21+$B151),(AD$4-$F151)&gt;(1+$B151)),AC151*(1-Inputs_ByYear!$D$4),0))))</f>
        <v>920821.71873045224</v>
      </c>
      <c r="AE151" s="246">
        <f>IF(AE$4=$F151+$B151,SUMIFS('ABP REC Calc'!AA$75:AA$138,'ABP REC Calc'!$C$75:$C$138,'ABP REC Spend'!$D151,'ABP REC Calc'!$B$75:$B$138,'ABP REC Spend'!$E151)/20,
IF(AND(AD151&gt;0,(AE$4-$F151)=(1+$B151)),AD151*(1-Inputs_ByYear!$D$4),
(IF(AND((AE$4-$F151)&lt;(21+$B151),(AE$4-$F151)&gt;(1+$B151)),AD151*(1-Inputs_ByYear!$D$4),0))))</f>
        <v>916217.61013679998</v>
      </c>
      <c r="AF151" s="246">
        <f>IF(AF$4=$F151+$B151,SUMIFS('ABP REC Calc'!AB$75:AB$138,'ABP REC Calc'!$C$75:$C$138,'ABP REC Spend'!$D151,'ABP REC Calc'!$B$75:$B$138,'ABP REC Spend'!$E151)/20,
IF(AND(AE151&gt;0,(AF$4-$F151)=(1+$B151)),AE151*(1-Inputs_ByYear!$D$4),
(IF(AND((AF$4-$F151)&lt;(21+$B151),(AF$4-$F151)&gt;(1+$B151)),AE151*(1-Inputs_ByYear!$D$4),0))))</f>
        <v>911636.52208611602</v>
      </c>
      <c r="AG151" s="246">
        <f>IF(AG$4=$F151+$B151,SUMIFS('ABP REC Calc'!AC$75:AC$138,'ABP REC Calc'!$C$75:$C$138,'ABP REC Spend'!$D151,'ABP REC Calc'!$B$75:$B$138,'ABP REC Spend'!$E151)/20,
IF(AND(AF151&gt;0,(AG$4-$F151)=(1+$B151)),AF151*(1-Inputs_ByYear!$D$4),
(IF(AND((AG$4-$F151)&lt;(21+$B151),(AG$4-$F151)&gt;(1+$B151)),AF151*(1-Inputs_ByYear!$D$4),0))))</f>
        <v>907078.33947568538</v>
      </c>
    </row>
    <row r="152" spans="2:33" ht="14.45" customHeight="1">
      <c r="B152" s="64">
        <v>2</v>
      </c>
      <c r="C152" s="64" t="s">
        <v>229</v>
      </c>
      <c r="D152" s="234" t="s">
        <v>221</v>
      </c>
      <c r="E152" s="231" t="s">
        <v>230</v>
      </c>
      <c r="F152" s="231">
        <f t="shared" si="7"/>
        <v>2035</v>
      </c>
      <c r="G152" s="231"/>
      <c r="H152" s="239" t="s">
        <v>33</v>
      </c>
      <c r="I152" s="247">
        <v>0</v>
      </c>
      <c r="J152" s="247">
        <v>0</v>
      </c>
      <c r="K152" s="246">
        <f>IF(K$4=$F152+$B152,SUMIFS('ABP REC Calc'!G$75:G$138,'ABP REC Calc'!$C$75:$C$138,'ABP REC Spend'!$D152,'ABP REC Calc'!$B$75:$B$138,'ABP REC Spend'!$E152)/20,
IF(AND(J152&gt;0,(K$4-$F152)=(1+$B152)),J152*(1-Inputs_ByYear!$D$4),
(IF(AND((K$4-$F152)&lt;(21+$B152),(K$4-$F152)&gt;(1+$B152)),J152*(1-Inputs_ByYear!$D$4),0))))</f>
        <v>0</v>
      </c>
      <c r="L152" s="246">
        <f>IF(L$4=$F152+$B152,SUMIFS('ABP REC Calc'!H$75:H$138,'ABP REC Calc'!$C$75:$C$138,'ABP REC Spend'!$D152,'ABP REC Calc'!$B$75:$B$138,'ABP REC Spend'!$E152)/20,
IF(AND(K152&gt;0,(L$4-$F152)=(1+$B152)),K152*(1-Inputs_ByYear!$D$4),
(IF(AND((L$4-$F152)&lt;(21+$B152),(L$4-$F152)&gt;(1+$B152)),K152*(1-Inputs_ByYear!$D$4),0))))</f>
        <v>0</v>
      </c>
      <c r="M152" s="246">
        <f>IF(M$4=$F152+$B152,SUMIFS('ABP REC Calc'!I$75:I$138,'ABP REC Calc'!$C$75:$C$138,'ABP REC Spend'!$D152,'ABP REC Calc'!$B$75:$B$138,'ABP REC Spend'!$E152)/20,
IF(AND(L152&gt;0,(M$4-$F152)=(1+$B152)),L152*(1-Inputs_ByYear!$D$4),
(IF(AND((M$4-$F152)&lt;(21+$B152),(M$4-$F152)&gt;(1+$B152)),L152*(1-Inputs_ByYear!$D$4),0))))</f>
        <v>0</v>
      </c>
      <c r="N152" s="246">
        <f>IF(N$4=$F152+$B152,SUMIFS('ABP REC Calc'!J$75:J$138,'ABP REC Calc'!$C$75:$C$138,'ABP REC Spend'!$D152,'ABP REC Calc'!$B$75:$B$138,'ABP REC Spend'!$E152)/20,
IF(AND(M152&gt;0,(N$4-$F152)=(1+$B152)),M152*(1-Inputs_ByYear!$D$4),
(IF(AND((N$4-$F152)&lt;(21+$B152),(N$4-$F152)&gt;(1+$B152)),M152*(1-Inputs_ByYear!$D$4),0))))</f>
        <v>0</v>
      </c>
      <c r="O152" s="246">
        <f>IF(O$4=$F152+$B152,SUMIFS('ABP REC Calc'!K$75:K$138,'ABP REC Calc'!$C$75:$C$138,'ABP REC Spend'!$D152,'ABP REC Calc'!$B$75:$B$138,'ABP REC Spend'!$E152)/20,
IF(AND(N152&gt;0,(O$4-$F152)=(1+$B152)),N152*(1-Inputs_ByYear!$D$4),
(IF(AND((O$4-$F152)&lt;(21+$B152),(O$4-$F152)&gt;(1+$B152)),N152*(1-Inputs_ByYear!$D$4),0))))</f>
        <v>0</v>
      </c>
      <c r="P152" s="246">
        <f>IF(P$4=$F152+$B152,SUMIFS('ABP REC Calc'!L$75:L$138,'ABP REC Calc'!$C$75:$C$138,'ABP REC Spend'!$D152,'ABP REC Calc'!$B$75:$B$138,'ABP REC Spend'!$E152)/20,
IF(AND(O152&gt;0,(P$4-$F152)=(1+$B152)),O152*(1-Inputs_ByYear!$D$4),
(IF(AND((P$4-$F152)&lt;(21+$B152),(P$4-$F152)&gt;(1+$B152)),O152*(1-Inputs_ByYear!$D$4),0))))</f>
        <v>0</v>
      </c>
      <c r="Q152" s="246">
        <f>IF(Q$4=$F152+$B152,SUMIFS('ABP REC Calc'!M$75:M$138,'ABP REC Calc'!$C$75:$C$138,'ABP REC Spend'!$D152,'ABP REC Calc'!$B$75:$B$138,'ABP REC Spend'!$E152)/20,
IF(AND(P152&gt;0,(Q$4-$F152)=(1+$B152)),P152*(1-Inputs_ByYear!$D$4),
(IF(AND((Q$4-$F152)&lt;(21+$B152),(Q$4-$F152)&gt;(1+$B152)),P152*(1-Inputs_ByYear!$D$4),0))))</f>
        <v>0</v>
      </c>
      <c r="R152" s="246">
        <f>IF(R$4=$F152+$B152,SUMIFS('ABP REC Calc'!N$75:N$138,'ABP REC Calc'!$C$75:$C$138,'ABP REC Spend'!$D152,'ABP REC Calc'!$B$75:$B$138,'ABP REC Spend'!$E152)/20,
IF(AND(Q152&gt;0,(R$4-$F152)=(1+$B152)),Q152*(1-Inputs_ByYear!$D$4),
(IF(AND((R$4-$F152)&lt;(21+$B152),(R$4-$F152)&gt;(1+$B152)),Q152*(1-Inputs_ByYear!$D$4),0))))</f>
        <v>0</v>
      </c>
      <c r="S152" s="246">
        <f>IF(S$4=$F152+$B152,SUMIFS('ABP REC Calc'!O$75:O$138,'ABP REC Calc'!$C$75:$C$138,'ABP REC Spend'!$D152,'ABP REC Calc'!$B$75:$B$138,'ABP REC Spend'!$E152)/20,
IF(AND(R152&gt;0,(S$4-$F152)=(1+$B152)),R152*(1-Inputs_ByYear!$D$4),
(IF(AND((S$4-$F152)&lt;(21+$B152),(S$4-$F152)&gt;(1+$B152)),R152*(1-Inputs_ByYear!$D$4),0))))</f>
        <v>0</v>
      </c>
      <c r="T152" s="246">
        <f>IF(T$4=$F152+$B152,SUMIFS('ABP REC Calc'!P$75:P$138,'ABP REC Calc'!$C$75:$C$138,'ABP REC Spend'!$D152,'ABP REC Calc'!$B$75:$B$138,'ABP REC Spend'!$E152)/20,
IF(AND(S152&gt;0,(T$4-$F152)=(1+$B152)),S152*(1-Inputs_ByYear!$D$4),
(IF(AND((T$4-$F152)&lt;(21+$B152),(T$4-$F152)&gt;(1+$B152)),S152*(1-Inputs_ByYear!$D$4),0))))</f>
        <v>0</v>
      </c>
      <c r="U152" s="246">
        <f>IF(U$4=$F152+$B152,SUMIFS('ABP REC Calc'!Q$75:Q$138,'ABP REC Calc'!$C$75:$C$138,'ABP REC Spend'!$D152,'ABP REC Calc'!$B$75:$B$138,'ABP REC Spend'!$E152)/20,
IF(AND(T152&gt;0,(U$4-$F152)=(1+$B152)),T152*(1-Inputs_ByYear!$D$4),
(IF(AND((U$4-$F152)&lt;(21+$B152),(U$4-$F152)&gt;(1+$B152)),T152*(1-Inputs_ByYear!$D$4),0))))</f>
        <v>0</v>
      </c>
      <c r="V152" s="246">
        <f>IF(V$4=$F152+$B152,SUMIFS('ABP REC Calc'!R$75:R$138,'ABP REC Calc'!$C$75:$C$138,'ABP REC Spend'!$D152,'ABP REC Calc'!$B$75:$B$138,'ABP REC Spend'!$E152)/20,
IF(AND(U152&gt;0,(V$4-$F152)=(1+$B152)),U152*(1-Inputs_ByYear!$D$4),
(IF(AND((V$4-$F152)&lt;(21+$B152),(V$4-$F152)&gt;(1+$B152)),U152*(1-Inputs_ByYear!$D$4),0))))</f>
        <v>924781.34503791982</v>
      </c>
      <c r="W152" s="246">
        <f>IF(W$4=$F152+$B152,SUMIFS('ABP REC Calc'!S$75:S$138,'ABP REC Calc'!$C$75:$C$138,'ABP REC Spend'!$D152,'ABP REC Calc'!$B$75:$B$138,'ABP REC Spend'!$E152)/20,
IF(AND(V152&gt;0,(W$4-$F152)=(1+$B152)),V152*(1-Inputs_ByYear!$D$4),
(IF(AND((W$4-$F152)&lt;(21+$B152),(W$4-$F152)&gt;(1+$B152)),V152*(1-Inputs_ByYear!$D$4),0))))</f>
        <v>920157.43831273017</v>
      </c>
      <c r="X152" s="246">
        <f>IF(X$4=$F152+$B152,SUMIFS('ABP REC Calc'!T$75:T$138,'ABP REC Calc'!$C$75:$C$138,'ABP REC Spend'!$D152,'ABP REC Calc'!$B$75:$B$138,'ABP REC Spend'!$E152)/20,
IF(AND(W152&gt;0,(X$4-$F152)=(1+$B152)),W152*(1-Inputs_ByYear!$D$4),
(IF(AND((X$4-$F152)&lt;(21+$B152),(X$4-$F152)&gt;(1+$B152)),W152*(1-Inputs_ByYear!$D$4),0))))</f>
        <v>915556.65112116653</v>
      </c>
      <c r="Y152" s="246">
        <f>IF(Y$4=$F152+$B152,SUMIFS('ABP REC Calc'!U$75:U$138,'ABP REC Calc'!$C$75:$C$138,'ABP REC Spend'!$D152,'ABP REC Calc'!$B$75:$B$138,'ABP REC Spend'!$E152)/20,
IF(AND(X152&gt;0,(Y$4-$F152)=(1+$B152)),X152*(1-Inputs_ByYear!$D$4),
(IF(AND((Y$4-$F152)&lt;(21+$B152),(Y$4-$F152)&gt;(1+$B152)),X152*(1-Inputs_ByYear!$D$4),0))))</f>
        <v>910978.86786556069</v>
      </c>
      <c r="Z152" s="246">
        <f>IF(Z$4=$F152+$B152,SUMIFS('ABP REC Calc'!V$75:V$138,'ABP REC Calc'!$C$75:$C$138,'ABP REC Spend'!$D152,'ABP REC Calc'!$B$75:$B$138,'ABP REC Spend'!$E152)/20,
IF(AND(Y152&gt;0,(Z$4-$F152)=(1+$B152)),Y152*(1-Inputs_ByYear!$D$4),
(IF(AND((Z$4-$F152)&lt;(21+$B152),(Z$4-$F152)&gt;(1+$B152)),Y152*(1-Inputs_ByYear!$D$4),0))))</f>
        <v>906423.97352623288</v>
      </c>
      <c r="AA152" s="246">
        <f>IF(AA$4=$F152+$B152,SUMIFS('ABP REC Calc'!W$75:W$138,'ABP REC Calc'!$C$75:$C$138,'ABP REC Spend'!$D152,'ABP REC Calc'!$B$75:$B$138,'ABP REC Spend'!$E152)/20,
IF(AND(Z152&gt;0,(AA$4-$F152)=(1+$B152)),Z152*(1-Inputs_ByYear!$D$4),
(IF(AND((AA$4-$F152)&lt;(21+$B152),(AA$4-$F152)&gt;(1+$B152)),Z152*(1-Inputs_ByYear!$D$4),0))))</f>
        <v>901891.85365860176</v>
      </c>
      <c r="AB152" s="246">
        <f>IF(AB$4=$F152+$B152,SUMIFS('ABP REC Calc'!X$75:X$138,'ABP REC Calc'!$C$75:$C$138,'ABP REC Spend'!$D152,'ABP REC Calc'!$B$75:$B$138,'ABP REC Spend'!$E152)/20,
IF(AND(AA152&gt;0,(AB$4-$F152)=(1+$B152)),AA152*(1-Inputs_ByYear!$D$4),
(IF(AND((AB$4-$F152)&lt;(21+$B152),(AB$4-$F152)&gt;(1+$B152)),AA152*(1-Inputs_ByYear!$D$4),0))))</f>
        <v>897382.39439030876</v>
      </c>
      <c r="AC152" s="246">
        <f>IF(AC$4=$F152+$B152,SUMIFS('ABP REC Calc'!Y$75:Y$138,'ABP REC Calc'!$C$75:$C$138,'ABP REC Spend'!$D152,'ABP REC Calc'!$B$75:$B$138,'ABP REC Spend'!$E152)/20,
IF(AND(AB152&gt;0,(AC$4-$F152)=(1+$B152)),AB152*(1-Inputs_ByYear!$D$4),
(IF(AND((AC$4-$F152)&lt;(21+$B152),(AC$4-$F152)&gt;(1+$B152)),AB152*(1-Inputs_ByYear!$D$4),0))))</f>
        <v>892895.48241835716</v>
      </c>
      <c r="AD152" s="246">
        <f>IF(AD$4=$F152+$B152,SUMIFS('ABP REC Calc'!Z$75:Z$138,'ABP REC Calc'!$C$75:$C$138,'ABP REC Spend'!$D152,'ABP REC Calc'!$B$75:$B$138,'ABP REC Spend'!$E152)/20,
IF(AND(AC152&gt;0,(AD$4-$F152)=(1+$B152)),AC152*(1-Inputs_ByYear!$D$4),
(IF(AND((AD$4-$F152)&lt;(21+$B152),(AD$4-$F152)&gt;(1+$B152)),AC152*(1-Inputs_ByYear!$D$4),0))))</f>
        <v>888431.00500626536</v>
      </c>
      <c r="AE152" s="246">
        <f>IF(AE$4=$F152+$B152,SUMIFS('ABP REC Calc'!AA$75:AA$138,'ABP REC Calc'!$C$75:$C$138,'ABP REC Spend'!$D152,'ABP REC Calc'!$B$75:$B$138,'ABP REC Spend'!$E152)/20,
IF(AND(AD152&gt;0,(AE$4-$F152)=(1+$B152)),AD152*(1-Inputs_ByYear!$D$4),
(IF(AND((AE$4-$F152)&lt;(21+$B152),(AE$4-$F152)&gt;(1+$B152)),AD152*(1-Inputs_ByYear!$D$4),0))))</f>
        <v>883988.84998123406</v>
      </c>
      <c r="AF152" s="246">
        <f>IF(AF$4=$F152+$B152,SUMIFS('ABP REC Calc'!AB$75:AB$138,'ABP REC Calc'!$C$75:$C$138,'ABP REC Spend'!$D152,'ABP REC Calc'!$B$75:$B$138,'ABP REC Spend'!$E152)/20,
IF(AND(AE152&gt;0,(AF$4-$F152)=(1+$B152)),AE152*(1-Inputs_ByYear!$D$4),
(IF(AND((AF$4-$F152)&lt;(21+$B152),(AF$4-$F152)&gt;(1+$B152)),AE152*(1-Inputs_ByYear!$D$4),0))))</f>
        <v>879568.90573132783</v>
      </c>
      <c r="AG152" s="246">
        <f>IF(AG$4=$F152+$B152,SUMIFS('ABP REC Calc'!AC$75:AC$138,'ABP REC Calc'!$C$75:$C$138,'ABP REC Spend'!$D152,'ABP REC Calc'!$B$75:$B$138,'ABP REC Spend'!$E152)/20,
IF(AND(AF152&gt;0,(AG$4-$F152)=(1+$B152)),AF152*(1-Inputs_ByYear!$D$4),
(IF(AND((AG$4-$F152)&lt;(21+$B152),(AG$4-$F152)&gt;(1+$B152)),AF152*(1-Inputs_ByYear!$D$4),0))))</f>
        <v>875171.06120267115</v>
      </c>
    </row>
    <row r="153" spans="2:33" ht="14.45" customHeight="1">
      <c r="B153" s="64">
        <v>2</v>
      </c>
      <c r="C153" s="64" t="s">
        <v>229</v>
      </c>
      <c r="D153" s="234" t="s">
        <v>221</v>
      </c>
      <c r="E153" s="231" t="s">
        <v>230</v>
      </c>
      <c r="F153" s="231">
        <f t="shared" si="7"/>
        <v>2036</v>
      </c>
      <c r="G153" s="231"/>
      <c r="H153" s="239" t="s">
        <v>34</v>
      </c>
      <c r="I153" s="247">
        <v>0</v>
      </c>
      <c r="J153" s="247">
        <v>0</v>
      </c>
      <c r="K153" s="246">
        <f>IF(K$4=$F153+$B153,SUMIFS('ABP REC Calc'!G$75:G$138,'ABP REC Calc'!$C$75:$C$138,'ABP REC Spend'!$D153,'ABP REC Calc'!$B$75:$B$138,'ABP REC Spend'!$E153)/20,
IF(AND(J153&gt;0,(K$4-$F153)=(1+$B153)),J153*(1-Inputs_ByYear!$D$4),
(IF(AND((K$4-$F153)&lt;(21+$B153),(K$4-$F153)&gt;(1+$B153)),J153*(1-Inputs_ByYear!$D$4),0))))</f>
        <v>0</v>
      </c>
      <c r="L153" s="246">
        <f>IF(L$4=$F153+$B153,SUMIFS('ABP REC Calc'!H$75:H$138,'ABP REC Calc'!$C$75:$C$138,'ABP REC Spend'!$D153,'ABP REC Calc'!$B$75:$B$138,'ABP REC Spend'!$E153)/20,
IF(AND(K153&gt;0,(L$4-$F153)=(1+$B153)),K153*(1-Inputs_ByYear!$D$4),
(IF(AND((L$4-$F153)&lt;(21+$B153),(L$4-$F153)&gt;(1+$B153)),K153*(1-Inputs_ByYear!$D$4),0))))</f>
        <v>0</v>
      </c>
      <c r="M153" s="246">
        <f>IF(M$4=$F153+$B153,SUMIFS('ABP REC Calc'!I$75:I$138,'ABP REC Calc'!$C$75:$C$138,'ABP REC Spend'!$D153,'ABP REC Calc'!$B$75:$B$138,'ABP REC Spend'!$E153)/20,
IF(AND(L153&gt;0,(M$4-$F153)=(1+$B153)),L153*(1-Inputs_ByYear!$D$4),
(IF(AND((M$4-$F153)&lt;(21+$B153),(M$4-$F153)&gt;(1+$B153)),L153*(1-Inputs_ByYear!$D$4),0))))</f>
        <v>0</v>
      </c>
      <c r="N153" s="246">
        <f>IF(N$4=$F153+$B153,SUMIFS('ABP REC Calc'!J$75:J$138,'ABP REC Calc'!$C$75:$C$138,'ABP REC Spend'!$D153,'ABP REC Calc'!$B$75:$B$138,'ABP REC Spend'!$E153)/20,
IF(AND(M153&gt;0,(N$4-$F153)=(1+$B153)),M153*(1-Inputs_ByYear!$D$4),
(IF(AND((N$4-$F153)&lt;(21+$B153),(N$4-$F153)&gt;(1+$B153)),M153*(1-Inputs_ByYear!$D$4),0))))</f>
        <v>0</v>
      </c>
      <c r="O153" s="246">
        <f>IF(O$4=$F153+$B153,SUMIFS('ABP REC Calc'!K$75:K$138,'ABP REC Calc'!$C$75:$C$138,'ABP REC Spend'!$D153,'ABP REC Calc'!$B$75:$B$138,'ABP REC Spend'!$E153)/20,
IF(AND(N153&gt;0,(O$4-$F153)=(1+$B153)),N153*(1-Inputs_ByYear!$D$4),
(IF(AND((O$4-$F153)&lt;(21+$B153),(O$4-$F153)&gt;(1+$B153)),N153*(1-Inputs_ByYear!$D$4),0))))</f>
        <v>0</v>
      </c>
      <c r="P153" s="246">
        <f>IF(P$4=$F153+$B153,SUMIFS('ABP REC Calc'!L$75:L$138,'ABP REC Calc'!$C$75:$C$138,'ABP REC Spend'!$D153,'ABP REC Calc'!$B$75:$B$138,'ABP REC Spend'!$E153)/20,
IF(AND(O153&gt;0,(P$4-$F153)=(1+$B153)),O153*(1-Inputs_ByYear!$D$4),
(IF(AND((P$4-$F153)&lt;(21+$B153),(P$4-$F153)&gt;(1+$B153)),O153*(1-Inputs_ByYear!$D$4),0))))</f>
        <v>0</v>
      </c>
      <c r="Q153" s="246">
        <f>IF(Q$4=$F153+$B153,SUMIFS('ABP REC Calc'!M$75:M$138,'ABP REC Calc'!$C$75:$C$138,'ABP REC Spend'!$D153,'ABP REC Calc'!$B$75:$B$138,'ABP REC Spend'!$E153)/20,
IF(AND(P153&gt;0,(Q$4-$F153)=(1+$B153)),P153*(1-Inputs_ByYear!$D$4),
(IF(AND((Q$4-$F153)&lt;(21+$B153),(Q$4-$F153)&gt;(1+$B153)),P153*(1-Inputs_ByYear!$D$4),0))))</f>
        <v>0</v>
      </c>
      <c r="R153" s="246">
        <f>IF(R$4=$F153+$B153,SUMIFS('ABP REC Calc'!N$75:N$138,'ABP REC Calc'!$C$75:$C$138,'ABP REC Spend'!$D153,'ABP REC Calc'!$B$75:$B$138,'ABP REC Spend'!$E153)/20,
IF(AND(Q153&gt;0,(R$4-$F153)=(1+$B153)),Q153*(1-Inputs_ByYear!$D$4),
(IF(AND((R$4-$F153)&lt;(21+$B153),(R$4-$F153)&gt;(1+$B153)),Q153*(1-Inputs_ByYear!$D$4),0))))</f>
        <v>0</v>
      </c>
      <c r="S153" s="246">
        <f>IF(S$4=$F153+$B153,SUMIFS('ABP REC Calc'!O$75:O$138,'ABP REC Calc'!$C$75:$C$138,'ABP REC Spend'!$D153,'ABP REC Calc'!$B$75:$B$138,'ABP REC Spend'!$E153)/20,
IF(AND(R153&gt;0,(S$4-$F153)=(1+$B153)),R153*(1-Inputs_ByYear!$D$4),
(IF(AND((S$4-$F153)&lt;(21+$B153),(S$4-$F153)&gt;(1+$B153)),R153*(1-Inputs_ByYear!$D$4),0))))</f>
        <v>0</v>
      </c>
      <c r="T153" s="246">
        <f>IF(T$4=$F153+$B153,SUMIFS('ABP REC Calc'!P$75:P$138,'ABP REC Calc'!$C$75:$C$138,'ABP REC Spend'!$D153,'ABP REC Calc'!$B$75:$B$138,'ABP REC Spend'!$E153)/20,
IF(AND(S153&gt;0,(T$4-$F153)=(1+$B153)),S153*(1-Inputs_ByYear!$D$4),
(IF(AND((T$4-$F153)&lt;(21+$B153),(T$4-$F153)&gt;(1+$B153)),S153*(1-Inputs_ByYear!$D$4),0))))</f>
        <v>0</v>
      </c>
      <c r="U153" s="246">
        <f>IF(U$4=$F153+$B153,SUMIFS('ABP REC Calc'!Q$75:Q$138,'ABP REC Calc'!$C$75:$C$138,'ABP REC Spend'!$D153,'ABP REC Calc'!$B$75:$B$138,'ABP REC Spend'!$E153)/20,
IF(AND(T153&gt;0,(U$4-$F153)=(1+$B153)),T153*(1-Inputs_ByYear!$D$4),
(IF(AND((U$4-$F153)&lt;(21+$B153),(U$4-$F153)&gt;(1+$B153)),T153*(1-Inputs_ByYear!$D$4),0))))</f>
        <v>0</v>
      </c>
      <c r="V153" s="246">
        <f>IF(V$4=$F153+$B153,SUMIFS('ABP REC Calc'!R$75:R$138,'ABP REC Calc'!$C$75:$C$138,'ABP REC Spend'!$D153,'ABP REC Calc'!$B$75:$B$138,'ABP REC Spend'!$E153)/20,
IF(AND(U153&gt;0,(V$4-$F153)=(1+$B153)),U153*(1-Inputs_ByYear!$D$4),
(IF(AND((V$4-$F153)&lt;(21+$B153),(V$4-$F153)&gt;(1+$B153)),U153*(1-Inputs_ByYear!$D$4),0))))</f>
        <v>0</v>
      </c>
      <c r="W153" s="246">
        <f>IF(W$4=$F153+$B153,SUMIFS('ABP REC Calc'!S$75:S$138,'ABP REC Calc'!$C$75:$C$138,'ABP REC Spend'!$D153,'ABP REC Calc'!$B$75:$B$138,'ABP REC Spend'!$E153)/20,
IF(AND(V153&gt;0,(W$4-$F153)=(1+$B153)),V153*(1-Inputs_ByYear!$D$4),
(IF(AND((W$4-$F153)&lt;(21+$B153),(W$4-$F153)&gt;(1+$B153)),V153*(1-Inputs_ByYear!$D$4),0))))</f>
        <v>887790.09123640321</v>
      </c>
      <c r="X153" s="246">
        <f>IF(X$4=$F153+$B153,SUMIFS('ABP REC Calc'!T$75:T$138,'ABP REC Calc'!$C$75:$C$138,'ABP REC Spend'!$D153,'ABP REC Calc'!$B$75:$B$138,'ABP REC Spend'!$E153)/20,
IF(AND(W153&gt;0,(X$4-$F153)=(1+$B153)),W153*(1-Inputs_ByYear!$D$4),
(IF(AND((X$4-$F153)&lt;(21+$B153),(X$4-$F153)&gt;(1+$B153)),W153*(1-Inputs_ByYear!$D$4),0))))</f>
        <v>883351.14078022121</v>
      </c>
      <c r="Y153" s="246">
        <f>IF(Y$4=$F153+$B153,SUMIFS('ABP REC Calc'!U$75:U$138,'ABP REC Calc'!$C$75:$C$138,'ABP REC Spend'!$D153,'ABP REC Calc'!$B$75:$B$138,'ABP REC Spend'!$E153)/20,
IF(AND(X153&gt;0,(Y$4-$F153)=(1+$B153)),X153*(1-Inputs_ByYear!$D$4),
(IF(AND((Y$4-$F153)&lt;(21+$B153),(Y$4-$F153)&gt;(1+$B153)),X153*(1-Inputs_ByYear!$D$4),0))))</f>
        <v>878934.38507632015</v>
      </c>
      <c r="Z153" s="246">
        <f>IF(Z$4=$F153+$B153,SUMIFS('ABP REC Calc'!V$75:V$138,'ABP REC Calc'!$C$75:$C$138,'ABP REC Spend'!$D153,'ABP REC Calc'!$B$75:$B$138,'ABP REC Spend'!$E153)/20,
IF(AND(Y153&gt;0,(Z$4-$F153)=(1+$B153)),Y153*(1-Inputs_ByYear!$D$4),
(IF(AND((Z$4-$F153)&lt;(21+$B153),(Z$4-$F153)&gt;(1+$B153)),Y153*(1-Inputs_ByYear!$D$4),0))))</f>
        <v>874539.71315093851</v>
      </c>
      <c r="AA153" s="246">
        <f>IF(AA$4=$F153+$B153,SUMIFS('ABP REC Calc'!W$75:W$138,'ABP REC Calc'!$C$75:$C$138,'ABP REC Spend'!$D153,'ABP REC Calc'!$B$75:$B$138,'ABP REC Spend'!$E153)/20,
IF(AND(Z153&gt;0,(AA$4-$F153)=(1+$B153)),Z153*(1-Inputs_ByYear!$D$4),
(IF(AND((AA$4-$F153)&lt;(21+$B153),(AA$4-$F153)&gt;(1+$B153)),Z153*(1-Inputs_ByYear!$D$4),0))))</f>
        <v>870167.01458518382</v>
      </c>
      <c r="AB153" s="246">
        <f>IF(AB$4=$F153+$B153,SUMIFS('ABP REC Calc'!X$75:X$138,'ABP REC Calc'!$C$75:$C$138,'ABP REC Spend'!$D153,'ABP REC Calc'!$B$75:$B$138,'ABP REC Spend'!$E153)/20,
IF(AND(AA153&gt;0,(AB$4-$F153)=(1+$B153)),AA153*(1-Inputs_ByYear!$D$4),
(IF(AND((AB$4-$F153)&lt;(21+$B153),(AB$4-$F153)&gt;(1+$B153)),AA153*(1-Inputs_ByYear!$D$4),0))))</f>
        <v>865816.17951225792</v>
      </c>
      <c r="AC153" s="246">
        <f>IF(AC$4=$F153+$B153,SUMIFS('ABP REC Calc'!Y$75:Y$138,'ABP REC Calc'!$C$75:$C$138,'ABP REC Spend'!$D153,'ABP REC Calc'!$B$75:$B$138,'ABP REC Spend'!$E153)/20,
IF(AND(AB153&gt;0,(AC$4-$F153)=(1+$B153)),AB153*(1-Inputs_ByYear!$D$4),
(IF(AND((AC$4-$F153)&lt;(21+$B153),(AC$4-$F153)&gt;(1+$B153)),AB153*(1-Inputs_ByYear!$D$4),0))))</f>
        <v>861487.09861469665</v>
      </c>
      <c r="AD153" s="246">
        <f>IF(AD$4=$F153+$B153,SUMIFS('ABP REC Calc'!Z$75:Z$138,'ABP REC Calc'!$C$75:$C$138,'ABP REC Spend'!$D153,'ABP REC Calc'!$B$75:$B$138,'ABP REC Spend'!$E153)/20,
IF(AND(AC153&gt;0,(AD$4-$F153)=(1+$B153)),AC153*(1-Inputs_ByYear!$D$4),
(IF(AND((AD$4-$F153)&lt;(21+$B153),(AD$4-$F153)&gt;(1+$B153)),AC153*(1-Inputs_ByYear!$D$4),0))))</f>
        <v>857179.6631216231</v>
      </c>
      <c r="AE153" s="246">
        <f>IF(AE$4=$F153+$B153,SUMIFS('ABP REC Calc'!AA$75:AA$138,'ABP REC Calc'!$C$75:$C$138,'ABP REC Spend'!$D153,'ABP REC Calc'!$B$75:$B$138,'ABP REC Spend'!$E153)/20,
IF(AND(AD153&gt;0,(AE$4-$F153)=(1+$B153)),AD153*(1-Inputs_ByYear!$D$4),
(IF(AND((AE$4-$F153)&lt;(21+$B153),(AE$4-$F153)&gt;(1+$B153)),AD153*(1-Inputs_ByYear!$D$4),0))))</f>
        <v>852893.76480601495</v>
      </c>
      <c r="AF153" s="246">
        <f>IF(AF$4=$F153+$B153,SUMIFS('ABP REC Calc'!AB$75:AB$138,'ABP REC Calc'!$C$75:$C$138,'ABP REC Spend'!$D153,'ABP REC Calc'!$B$75:$B$138,'ABP REC Spend'!$E153)/20,
IF(AND(AE153&gt;0,(AF$4-$F153)=(1+$B153)),AE153*(1-Inputs_ByYear!$D$4),
(IF(AND((AF$4-$F153)&lt;(21+$B153),(AF$4-$F153)&gt;(1+$B153)),AE153*(1-Inputs_ByYear!$D$4),0))))</f>
        <v>848629.29598198482</v>
      </c>
      <c r="AG153" s="246">
        <f>IF(AG$4=$F153+$B153,SUMIFS('ABP REC Calc'!AC$75:AC$138,'ABP REC Calc'!$C$75:$C$138,'ABP REC Spend'!$D153,'ABP REC Calc'!$B$75:$B$138,'ABP REC Spend'!$E153)/20,
IF(AND(AF153&gt;0,(AG$4-$F153)=(1+$B153)),AF153*(1-Inputs_ByYear!$D$4),
(IF(AND((AG$4-$F153)&lt;(21+$B153),(AG$4-$F153)&gt;(1+$B153)),AF153*(1-Inputs_ByYear!$D$4),0))))</f>
        <v>844386.14950207493</v>
      </c>
    </row>
    <row r="154" spans="2:33" ht="14.45" customHeight="1">
      <c r="B154" s="64">
        <v>2</v>
      </c>
      <c r="C154" s="64" t="s">
        <v>229</v>
      </c>
      <c r="D154" s="234" t="s">
        <v>221</v>
      </c>
      <c r="E154" s="231" t="s">
        <v>230</v>
      </c>
      <c r="F154" s="231">
        <f t="shared" si="7"/>
        <v>2037</v>
      </c>
      <c r="G154" s="231"/>
      <c r="H154" s="239" t="s">
        <v>35</v>
      </c>
      <c r="I154" s="247">
        <v>0</v>
      </c>
      <c r="J154" s="247">
        <v>0</v>
      </c>
      <c r="K154" s="246">
        <f>IF(K$4=$F154+$B154,SUMIFS('ABP REC Calc'!G$75:G$138,'ABP REC Calc'!$C$75:$C$138,'ABP REC Spend'!$D154,'ABP REC Calc'!$B$75:$B$138,'ABP REC Spend'!$E154)/20,
IF(AND(J154&gt;0,(K$4-$F154)=(1+$B154)),J154*(1-Inputs_ByYear!$D$4),
(IF(AND((K$4-$F154)&lt;(21+$B154),(K$4-$F154)&gt;(1+$B154)),J154*(1-Inputs_ByYear!$D$4),0))))</f>
        <v>0</v>
      </c>
      <c r="L154" s="246">
        <f>IF(L$4=$F154+$B154,SUMIFS('ABP REC Calc'!H$75:H$138,'ABP REC Calc'!$C$75:$C$138,'ABP REC Spend'!$D154,'ABP REC Calc'!$B$75:$B$138,'ABP REC Spend'!$E154)/20,
IF(AND(K154&gt;0,(L$4-$F154)=(1+$B154)),K154*(1-Inputs_ByYear!$D$4),
(IF(AND((L$4-$F154)&lt;(21+$B154),(L$4-$F154)&gt;(1+$B154)),K154*(1-Inputs_ByYear!$D$4),0))))</f>
        <v>0</v>
      </c>
      <c r="M154" s="246">
        <f>IF(M$4=$F154+$B154,SUMIFS('ABP REC Calc'!I$75:I$138,'ABP REC Calc'!$C$75:$C$138,'ABP REC Spend'!$D154,'ABP REC Calc'!$B$75:$B$138,'ABP REC Spend'!$E154)/20,
IF(AND(L154&gt;0,(M$4-$F154)=(1+$B154)),L154*(1-Inputs_ByYear!$D$4),
(IF(AND((M$4-$F154)&lt;(21+$B154),(M$4-$F154)&gt;(1+$B154)),L154*(1-Inputs_ByYear!$D$4),0))))</f>
        <v>0</v>
      </c>
      <c r="N154" s="246">
        <f>IF(N$4=$F154+$B154,SUMIFS('ABP REC Calc'!J$75:J$138,'ABP REC Calc'!$C$75:$C$138,'ABP REC Spend'!$D154,'ABP REC Calc'!$B$75:$B$138,'ABP REC Spend'!$E154)/20,
IF(AND(M154&gt;0,(N$4-$F154)=(1+$B154)),M154*(1-Inputs_ByYear!$D$4),
(IF(AND((N$4-$F154)&lt;(21+$B154),(N$4-$F154)&gt;(1+$B154)),M154*(1-Inputs_ByYear!$D$4),0))))</f>
        <v>0</v>
      </c>
      <c r="O154" s="246">
        <f>IF(O$4=$F154+$B154,SUMIFS('ABP REC Calc'!K$75:K$138,'ABP REC Calc'!$C$75:$C$138,'ABP REC Spend'!$D154,'ABP REC Calc'!$B$75:$B$138,'ABP REC Spend'!$E154)/20,
IF(AND(N154&gt;0,(O$4-$F154)=(1+$B154)),N154*(1-Inputs_ByYear!$D$4),
(IF(AND((O$4-$F154)&lt;(21+$B154),(O$4-$F154)&gt;(1+$B154)),N154*(1-Inputs_ByYear!$D$4),0))))</f>
        <v>0</v>
      </c>
      <c r="P154" s="246">
        <f>IF(P$4=$F154+$B154,SUMIFS('ABP REC Calc'!L$75:L$138,'ABP REC Calc'!$C$75:$C$138,'ABP REC Spend'!$D154,'ABP REC Calc'!$B$75:$B$138,'ABP REC Spend'!$E154)/20,
IF(AND(O154&gt;0,(P$4-$F154)=(1+$B154)),O154*(1-Inputs_ByYear!$D$4),
(IF(AND((P$4-$F154)&lt;(21+$B154),(P$4-$F154)&gt;(1+$B154)),O154*(1-Inputs_ByYear!$D$4),0))))</f>
        <v>0</v>
      </c>
      <c r="Q154" s="246">
        <f>IF(Q$4=$F154+$B154,SUMIFS('ABP REC Calc'!M$75:M$138,'ABP REC Calc'!$C$75:$C$138,'ABP REC Spend'!$D154,'ABP REC Calc'!$B$75:$B$138,'ABP REC Spend'!$E154)/20,
IF(AND(P154&gt;0,(Q$4-$F154)=(1+$B154)),P154*(1-Inputs_ByYear!$D$4),
(IF(AND((Q$4-$F154)&lt;(21+$B154),(Q$4-$F154)&gt;(1+$B154)),P154*(1-Inputs_ByYear!$D$4),0))))</f>
        <v>0</v>
      </c>
      <c r="R154" s="246">
        <f>IF(R$4=$F154+$B154,SUMIFS('ABP REC Calc'!N$75:N$138,'ABP REC Calc'!$C$75:$C$138,'ABP REC Spend'!$D154,'ABP REC Calc'!$B$75:$B$138,'ABP REC Spend'!$E154)/20,
IF(AND(Q154&gt;0,(R$4-$F154)=(1+$B154)),Q154*(1-Inputs_ByYear!$D$4),
(IF(AND((R$4-$F154)&lt;(21+$B154),(R$4-$F154)&gt;(1+$B154)),Q154*(1-Inputs_ByYear!$D$4),0))))</f>
        <v>0</v>
      </c>
      <c r="S154" s="246">
        <f>IF(S$4=$F154+$B154,SUMIFS('ABP REC Calc'!O$75:O$138,'ABP REC Calc'!$C$75:$C$138,'ABP REC Spend'!$D154,'ABP REC Calc'!$B$75:$B$138,'ABP REC Spend'!$E154)/20,
IF(AND(R154&gt;0,(S$4-$F154)=(1+$B154)),R154*(1-Inputs_ByYear!$D$4),
(IF(AND((S$4-$F154)&lt;(21+$B154),(S$4-$F154)&gt;(1+$B154)),R154*(1-Inputs_ByYear!$D$4),0))))</f>
        <v>0</v>
      </c>
      <c r="T154" s="246">
        <f>IF(T$4=$F154+$B154,SUMIFS('ABP REC Calc'!P$75:P$138,'ABP REC Calc'!$C$75:$C$138,'ABP REC Spend'!$D154,'ABP REC Calc'!$B$75:$B$138,'ABP REC Spend'!$E154)/20,
IF(AND(S154&gt;0,(T$4-$F154)=(1+$B154)),S154*(1-Inputs_ByYear!$D$4),
(IF(AND((T$4-$F154)&lt;(21+$B154),(T$4-$F154)&gt;(1+$B154)),S154*(1-Inputs_ByYear!$D$4),0))))</f>
        <v>0</v>
      </c>
      <c r="U154" s="246">
        <f>IF(U$4=$F154+$B154,SUMIFS('ABP REC Calc'!Q$75:Q$138,'ABP REC Calc'!$C$75:$C$138,'ABP REC Spend'!$D154,'ABP REC Calc'!$B$75:$B$138,'ABP REC Spend'!$E154)/20,
IF(AND(T154&gt;0,(U$4-$F154)=(1+$B154)),T154*(1-Inputs_ByYear!$D$4),
(IF(AND((U$4-$F154)&lt;(21+$B154),(U$4-$F154)&gt;(1+$B154)),T154*(1-Inputs_ByYear!$D$4),0))))</f>
        <v>0</v>
      </c>
      <c r="V154" s="246">
        <f>IF(V$4=$F154+$B154,SUMIFS('ABP REC Calc'!R$75:R$138,'ABP REC Calc'!$C$75:$C$138,'ABP REC Spend'!$D154,'ABP REC Calc'!$B$75:$B$138,'ABP REC Spend'!$E154)/20,
IF(AND(U154&gt;0,(V$4-$F154)=(1+$B154)),U154*(1-Inputs_ByYear!$D$4),
(IF(AND((V$4-$F154)&lt;(21+$B154),(V$4-$F154)&gt;(1+$B154)),U154*(1-Inputs_ByYear!$D$4),0))))</f>
        <v>0</v>
      </c>
      <c r="W154" s="246">
        <f>IF(W$4=$F154+$B154,SUMIFS('ABP REC Calc'!S$75:S$138,'ABP REC Calc'!$C$75:$C$138,'ABP REC Spend'!$D154,'ABP REC Calc'!$B$75:$B$138,'ABP REC Spend'!$E154)/20,
IF(AND(V154&gt;0,(W$4-$F154)=(1+$B154)),V154*(1-Inputs_ByYear!$D$4),
(IF(AND((W$4-$F154)&lt;(21+$B154),(W$4-$F154)&gt;(1+$B154)),V154*(1-Inputs_ByYear!$D$4),0))))</f>
        <v>0</v>
      </c>
      <c r="X154" s="246">
        <f>IF(X$4=$F154+$B154,SUMIFS('ABP REC Calc'!T$75:T$138,'ABP REC Calc'!$C$75:$C$138,'ABP REC Spend'!$D154,'ABP REC Calc'!$B$75:$B$138,'ABP REC Spend'!$E154)/20,
IF(AND(W154&gt;0,(X$4-$F154)=(1+$B154)),W154*(1-Inputs_ByYear!$D$4),
(IF(AND((X$4-$F154)&lt;(21+$B154),(X$4-$F154)&gt;(1+$B154)),W154*(1-Inputs_ByYear!$D$4),0))))</f>
        <v>852278.48758694693</v>
      </c>
      <c r="Y154" s="246">
        <f>IF(Y$4=$F154+$B154,SUMIFS('ABP REC Calc'!U$75:U$138,'ABP REC Calc'!$C$75:$C$138,'ABP REC Spend'!$D154,'ABP REC Calc'!$B$75:$B$138,'ABP REC Spend'!$E154)/20,
IF(AND(X154&gt;0,(Y$4-$F154)=(1+$B154)),X154*(1-Inputs_ByYear!$D$4),
(IF(AND((Y$4-$F154)&lt;(21+$B154),(Y$4-$F154)&gt;(1+$B154)),X154*(1-Inputs_ByYear!$D$4),0))))</f>
        <v>848017.09514901217</v>
      </c>
      <c r="Z154" s="246">
        <f>IF(Z$4=$F154+$B154,SUMIFS('ABP REC Calc'!V$75:V$138,'ABP REC Calc'!$C$75:$C$138,'ABP REC Spend'!$D154,'ABP REC Calc'!$B$75:$B$138,'ABP REC Spend'!$E154)/20,
IF(AND(Y154&gt;0,(Z$4-$F154)=(1+$B154)),Y154*(1-Inputs_ByYear!$D$4),
(IF(AND((Z$4-$F154)&lt;(21+$B154),(Z$4-$F154)&gt;(1+$B154)),Y154*(1-Inputs_ByYear!$D$4),0))))</f>
        <v>843777.00967326714</v>
      </c>
      <c r="AA154" s="246">
        <f>IF(AA$4=$F154+$B154,SUMIFS('ABP REC Calc'!W$75:W$138,'ABP REC Calc'!$C$75:$C$138,'ABP REC Spend'!$D154,'ABP REC Calc'!$B$75:$B$138,'ABP REC Spend'!$E154)/20,
IF(AND(Z154&gt;0,(AA$4-$F154)=(1+$B154)),Z154*(1-Inputs_ByYear!$D$4),
(IF(AND((AA$4-$F154)&lt;(21+$B154),(AA$4-$F154)&gt;(1+$B154)),Z154*(1-Inputs_ByYear!$D$4),0))))</f>
        <v>839558.12462490075</v>
      </c>
      <c r="AB154" s="246">
        <f>IF(AB$4=$F154+$B154,SUMIFS('ABP REC Calc'!X$75:X$138,'ABP REC Calc'!$C$75:$C$138,'ABP REC Spend'!$D154,'ABP REC Calc'!$B$75:$B$138,'ABP REC Spend'!$E154)/20,
IF(AND(AA154&gt;0,(AB$4-$F154)=(1+$B154)),AA154*(1-Inputs_ByYear!$D$4),
(IF(AND((AB$4-$F154)&lt;(21+$B154),(AB$4-$F154)&gt;(1+$B154)),AA154*(1-Inputs_ByYear!$D$4),0))))</f>
        <v>835360.3340017763</v>
      </c>
      <c r="AC154" s="246">
        <f>IF(AC$4=$F154+$B154,SUMIFS('ABP REC Calc'!Y$75:Y$138,'ABP REC Calc'!$C$75:$C$138,'ABP REC Spend'!$D154,'ABP REC Calc'!$B$75:$B$138,'ABP REC Spend'!$E154)/20,
IF(AND(AB154&gt;0,(AC$4-$F154)=(1+$B154)),AB154*(1-Inputs_ByYear!$D$4),
(IF(AND((AC$4-$F154)&lt;(21+$B154),(AC$4-$F154)&gt;(1+$B154)),AB154*(1-Inputs_ByYear!$D$4),0))))</f>
        <v>831183.53233176738</v>
      </c>
      <c r="AD154" s="246">
        <f>IF(AD$4=$F154+$B154,SUMIFS('ABP REC Calc'!Z$75:Z$138,'ABP REC Calc'!$C$75:$C$138,'ABP REC Spend'!$D154,'ABP REC Calc'!$B$75:$B$138,'ABP REC Spend'!$E154)/20,
IF(AND(AC154&gt;0,(AD$4-$F154)=(1+$B154)),AC154*(1-Inputs_ByYear!$D$4),
(IF(AND((AD$4-$F154)&lt;(21+$B154),(AD$4-$F154)&gt;(1+$B154)),AC154*(1-Inputs_ByYear!$D$4),0))))</f>
        <v>827027.61467010854</v>
      </c>
      <c r="AE154" s="246">
        <f>IF(AE$4=$F154+$B154,SUMIFS('ABP REC Calc'!AA$75:AA$138,'ABP REC Calc'!$C$75:$C$138,'ABP REC Spend'!$D154,'ABP REC Calc'!$B$75:$B$138,'ABP REC Spend'!$E154)/20,
IF(AND(AD154&gt;0,(AE$4-$F154)=(1+$B154)),AD154*(1-Inputs_ByYear!$D$4),
(IF(AND((AE$4-$F154)&lt;(21+$B154),(AE$4-$F154)&gt;(1+$B154)),AD154*(1-Inputs_ByYear!$D$4),0))))</f>
        <v>822892.476596758</v>
      </c>
      <c r="AF154" s="246">
        <f>IF(AF$4=$F154+$B154,SUMIFS('ABP REC Calc'!AB$75:AB$138,'ABP REC Calc'!$C$75:$C$138,'ABP REC Spend'!$D154,'ABP REC Calc'!$B$75:$B$138,'ABP REC Spend'!$E154)/20,
IF(AND(AE154&gt;0,(AF$4-$F154)=(1+$B154)),AE154*(1-Inputs_ByYear!$D$4),
(IF(AND((AF$4-$F154)&lt;(21+$B154),(AF$4-$F154)&gt;(1+$B154)),AE154*(1-Inputs_ByYear!$D$4),0))))</f>
        <v>818778.01421377424</v>
      </c>
      <c r="AG154" s="246">
        <f>IF(AG$4=$F154+$B154,SUMIFS('ABP REC Calc'!AC$75:AC$138,'ABP REC Calc'!$C$75:$C$138,'ABP REC Spend'!$D154,'ABP REC Calc'!$B$75:$B$138,'ABP REC Spend'!$E154)/20,
IF(AND(AF154&gt;0,(AG$4-$F154)=(1+$B154)),AF154*(1-Inputs_ByYear!$D$4),
(IF(AND((AG$4-$F154)&lt;(21+$B154),(AG$4-$F154)&gt;(1+$B154)),AF154*(1-Inputs_ByYear!$D$4),0))))</f>
        <v>814684.12414270535</v>
      </c>
    </row>
    <row r="155" spans="2:33" ht="14.45" customHeight="1">
      <c r="B155" s="64">
        <v>2</v>
      </c>
      <c r="C155" s="64" t="s">
        <v>229</v>
      </c>
      <c r="D155" s="234" t="s">
        <v>221</v>
      </c>
      <c r="E155" s="231" t="s">
        <v>230</v>
      </c>
      <c r="F155" s="231">
        <f t="shared" si="7"/>
        <v>2038</v>
      </c>
      <c r="G155" s="231"/>
      <c r="H155" s="239" t="s">
        <v>36</v>
      </c>
      <c r="I155" s="247">
        <v>0</v>
      </c>
      <c r="J155" s="247">
        <v>0</v>
      </c>
      <c r="K155" s="246">
        <f>IF(K$4=$F155+$B155,SUMIFS('ABP REC Calc'!G$75:G$138,'ABP REC Calc'!$C$75:$C$138,'ABP REC Spend'!$D155,'ABP REC Calc'!$B$75:$B$138,'ABP REC Spend'!$E155)/20,
IF(AND(J155&gt;0,(K$4-$F155)=(1+$B155)),J155*(1-Inputs_ByYear!$D$4),
(IF(AND((K$4-$F155)&lt;(21+$B155),(K$4-$F155)&gt;(1+$B155)),J155*(1-Inputs_ByYear!$D$4),0))))</f>
        <v>0</v>
      </c>
      <c r="L155" s="246">
        <f>IF(L$4=$F155+$B155,SUMIFS('ABP REC Calc'!H$75:H$138,'ABP REC Calc'!$C$75:$C$138,'ABP REC Spend'!$D155,'ABP REC Calc'!$B$75:$B$138,'ABP REC Spend'!$E155)/20,
IF(AND(K155&gt;0,(L$4-$F155)=(1+$B155)),K155*(1-Inputs_ByYear!$D$4),
(IF(AND((L$4-$F155)&lt;(21+$B155),(L$4-$F155)&gt;(1+$B155)),K155*(1-Inputs_ByYear!$D$4),0))))</f>
        <v>0</v>
      </c>
      <c r="M155" s="246">
        <f>IF(M$4=$F155+$B155,SUMIFS('ABP REC Calc'!I$75:I$138,'ABP REC Calc'!$C$75:$C$138,'ABP REC Spend'!$D155,'ABP REC Calc'!$B$75:$B$138,'ABP REC Spend'!$E155)/20,
IF(AND(L155&gt;0,(M$4-$F155)=(1+$B155)),L155*(1-Inputs_ByYear!$D$4),
(IF(AND((M$4-$F155)&lt;(21+$B155),(M$4-$F155)&gt;(1+$B155)),L155*(1-Inputs_ByYear!$D$4),0))))</f>
        <v>0</v>
      </c>
      <c r="N155" s="246">
        <f>IF(N$4=$F155+$B155,SUMIFS('ABP REC Calc'!J$75:J$138,'ABP REC Calc'!$C$75:$C$138,'ABP REC Spend'!$D155,'ABP REC Calc'!$B$75:$B$138,'ABP REC Spend'!$E155)/20,
IF(AND(M155&gt;0,(N$4-$F155)=(1+$B155)),M155*(1-Inputs_ByYear!$D$4),
(IF(AND((N$4-$F155)&lt;(21+$B155),(N$4-$F155)&gt;(1+$B155)),M155*(1-Inputs_ByYear!$D$4),0))))</f>
        <v>0</v>
      </c>
      <c r="O155" s="246">
        <f>IF(O$4=$F155+$B155,SUMIFS('ABP REC Calc'!K$75:K$138,'ABP REC Calc'!$C$75:$C$138,'ABP REC Spend'!$D155,'ABP REC Calc'!$B$75:$B$138,'ABP REC Spend'!$E155)/20,
IF(AND(N155&gt;0,(O$4-$F155)=(1+$B155)),N155*(1-Inputs_ByYear!$D$4),
(IF(AND((O$4-$F155)&lt;(21+$B155),(O$4-$F155)&gt;(1+$B155)),N155*(1-Inputs_ByYear!$D$4),0))))</f>
        <v>0</v>
      </c>
      <c r="P155" s="246">
        <f>IF(P$4=$F155+$B155,SUMIFS('ABP REC Calc'!L$75:L$138,'ABP REC Calc'!$C$75:$C$138,'ABP REC Spend'!$D155,'ABP REC Calc'!$B$75:$B$138,'ABP REC Spend'!$E155)/20,
IF(AND(O155&gt;0,(P$4-$F155)=(1+$B155)),O155*(1-Inputs_ByYear!$D$4),
(IF(AND((P$4-$F155)&lt;(21+$B155),(P$4-$F155)&gt;(1+$B155)),O155*(1-Inputs_ByYear!$D$4),0))))</f>
        <v>0</v>
      </c>
      <c r="Q155" s="246">
        <f>IF(Q$4=$F155+$B155,SUMIFS('ABP REC Calc'!M$75:M$138,'ABP REC Calc'!$C$75:$C$138,'ABP REC Spend'!$D155,'ABP REC Calc'!$B$75:$B$138,'ABP REC Spend'!$E155)/20,
IF(AND(P155&gt;0,(Q$4-$F155)=(1+$B155)),P155*(1-Inputs_ByYear!$D$4),
(IF(AND((Q$4-$F155)&lt;(21+$B155),(Q$4-$F155)&gt;(1+$B155)),P155*(1-Inputs_ByYear!$D$4),0))))</f>
        <v>0</v>
      </c>
      <c r="R155" s="246">
        <f>IF(R$4=$F155+$B155,SUMIFS('ABP REC Calc'!N$75:N$138,'ABP REC Calc'!$C$75:$C$138,'ABP REC Spend'!$D155,'ABP REC Calc'!$B$75:$B$138,'ABP REC Spend'!$E155)/20,
IF(AND(Q155&gt;0,(R$4-$F155)=(1+$B155)),Q155*(1-Inputs_ByYear!$D$4),
(IF(AND((R$4-$F155)&lt;(21+$B155),(R$4-$F155)&gt;(1+$B155)),Q155*(1-Inputs_ByYear!$D$4),0))))</f>
        <v>0</v>
      </c>
      <c r="S155" s="246">
        <f>IF(S$4=$F155+$B155,SUMIFS('ABP REC Calc'!O$75:O$138,'ABP REC Calc'!$C$75:$C$138,'ABP REC Spend'!$D155,'ABP REC Calc'!$B$75:$B$138,'ABP REC Spend'!$E155)/20,
IF(AND(R155&gt;0,(S$4-$F155)=(1+$B155)),R155*(1-Inputs_ByYear!$D$4),
(IF(AND((S$4-$F155)&lt;(21+$B155),(S$4-$F155)&gt;(1+$B155)),R155*(1-Inputs_ByYear!$D$4),0))))</f>
        <v>0</v>
      </c>
      <c r="T155" s="246">
        <f>IF(T$4=$F155+$B155,SUMIFS('ABP REC Calc'!P$75:P$138,'ABP REC Calc'!$C$75:$C$138,'ABP REC Spend'!$D155,'ABP REC Calc'!$B$75:$B$138,'ABP REC Spend'!$E155)/20,
IF(AND(S155&gt;0,(T$4-$F155)=(1+$B155)),S155*(1-Inputs_ByYear!$D$4),
(IF(AND((T$4-$F155)&lt;(21+$B155),(T$4-$F155)&gt;(1+$B155)),S155*(1-Inputs_ByYear!$D$4),0))))</f>
        <v>0</v>
      </c>
      <c r="U155" s="246">
        <f>IF(U$4=$F155+$B155,SUMIFS('ABP REC Calc'!Q$75:Q$138,'ABP REC Calc'!$C$75:$C$138,'ABP REC Spend'!$D155,'ABP REC Calc'!$B$75:$B$138,'ABP REC Spend'!$E155)/20,
IF(AND(T155&gt;0,(U$4-$F155)=(1+$B155)),T155*(1-Inputs_ByYear!$D$4),
(IF(AND((U$4-$F155)&lt;(21+$B155),(U$4-$F155)&gt;(1+$B155)),T155*(1-Inputs_ByYear!$D$4),0))))</f>
        <v>0</v>
      </c>
      <c r="V155" s="246">
        <f>IF(V$4=$F155+$B155,SUMIFS('ABP REC Calc'!R$75:R$138,'ABP REC Calc'!$C$75:$C$138,'ABP REC Spend'!$D155,'ABP REC Calc'!$B$75:$B$138,'ABP REC Spend'!$E155)/20,
IF(AND(U155&gt;0,(V$4-$F155)=(1+$B155)),U155*(1-Inputs_ByYear!$D$4),
(IF(AND((V$4-$F155)&lt;(21+$B155),(V$4-$F155)&gt;(1+$B155)),U155*(1-Inputs_ByYear!$D$4),0))))</f>
        <v>0</v>
      </c>
      <c r="W155" s="246">
        <f>IF(W$4=$F155+$B155,SUMIFS('ABP REC Calc'!S$75:S$138,'ABP REC Calc'!$C$75:$C$138,'ABP REC Spend'!$D155,'ABP REC Calc'!$B$75:$B$138,'ABP REC Spend'!$E155)/20,
IF(AND(V155&gt;0,(W$4-$F155)=(1+$B155)),V155*(1-Inputs_ByYear!$D$4),
(IF(AND((W$4-$F155)&lt;(21+$B155),(W$4-$F155)&gt;(1+$B155)),V155*(1-Inputs_ByYear!$D$4),0))))</f>
        <v>0</v>
      </c>
      <c r="X155" s="246">
        <f>IF(X$4=$F155+$B155,SUMIFS('ABP REC Calc'!T$75:T$138,'ABP REC Calc'!$C$75:$C$138,'ABP REC Spend'!$D155,'ABP REC Calc'!$B$75:$B$138,'ABP REC Spend'!$E155)/20,
IF(AND(W155&gt;0,(X$4-$F155)=(1+$B155)),W155*(1-Inputs_ByYear!$D$4),
(IF(AND((X$4-$F155)&lt;(21+$B155),(X$4-$F155)&gt;(1+$B155)),W155*(1-Inputs_ByYear!$D$4),0))))</f>
        <v>0</v>
      </c>
      <c r="Y155" s="246">
        <f>IF(Y$4=$F155+$B155,SUMIFS('ABP REC Calc'!U$75:U$138,'ABP REC Calc'!$C$75:$C$138,'ABP REC Spend'!$D155,'ABP REC Calc'!$B$75:$B$138,'ABP REC Spend'!$E155)/20,
IF(AND(X155&gt;0,(Y$4-$F155)=(1+$B155)),X155*(1-Inputs_ByYear!$D$4),
(IF(AND((Y$4-$F155)&lt;(21+$B155),(Y$4-$F155)&gt;(1+$B155)),X155*(1-Inputs_ByYear!$D$4),0))))</f>
        <v>818187.34808346909</v>
      </c>
      <c r="Z155" s="246">
        <f>IF(Z$4=$F155+$B155,SUMIFS('ABP REC Calc'!V$75:V$138,'ABP REC Calc'!$C$75:$C$138,'ABP REC Spend'!$D155,'ABP REC Calc'!$B$75:$B$138,'ABP REC Spend'!$E155)/20,
IF(AND(Y155&gt;0,(Z$4-$F155)=(1+$B155)),Y155*(1-Inputs_ByYear!$D$4),
(IF(AND((Z$4-$F155)&lt;(21+$B155),(Z$4-$F155)&gt;(1+$B155)),Y155*(1-Inputs_ByYear!$D$4),0))))</f>
        <v>814096.4113430517</v>
      </c>
      <c r="AA155" s="246">
        <f>IF(AA$4=$F155+$B155,SUMIFS('ABP REC Calc'!W$75:W$138,'ABP REC Calc'!$C$75:$C$138,'ABP REC Spend'!$D155,'ABP REC Calc'!$B$75:$B$138,'ABP REC Spend'!$E155)/20,
IF(AND(Z155&gt;0,(AA$4-$F155)=(1+$B155)),Z155*(1-Inputs_ByYear!$D$4),
(IF(AND((AA$4-$F155)&lt;(21+$B155),(AA$4-$F155)&gt;(1+$B155)),Z155*(1-Inputs_ByYear!$D$4),0))))</f>
        <v>810025.92928633641</v>
      </c>
      <c r="AB155" s="246">
        <f>IF(AB$4=$F155+$B155,SUMIFS('ABP REC Calc'!X$75:X$138,'ABP REC Calc'!$C$75:$C$138,'ABP REC Spend'!$D155,'ABP REC Calc'!$B$75:$B$138,'ABP REC Spend'!$E155)/20,
IF(AND(AA155&gt;0,(AB$4-$F155)=(1+$B155)),AA155*(1-Inputs_ByYear!$D$4),
(IF(AND((AB$4-$F155)&lt;(21+$B155),(AB$4-$F155)&gt;(1+$B155)),AA155*(1-Inputs_ByYear!$D$4),0))))</f>
        <v>805975.79963990476</v>
      </c>
      <c r="AC155" s="246">
        <f>IF(AC$4=$F155+$B155,SUMIFS('ABP REC Calc'!Y$75:Y$138,'ABP REC Calc'!$C$75:$C$138,'ABP REC Spend'!$D155,'ABP REC Calc'!$B$75:$B$138,'ABP REC Spend'!$E155)/20,
IF(AND(AB155&gt;0,(AC$4-$F155)=(1+$B155)),AB155*(1-Inputs_ByYear!$D$4),
(IF(AND((AC$4-$F155)&lt;(21+$B155),(AC$4-$F155)&gt;(1+$B155)),AB155*(1-Inputs_ByYear!$D$4),0))))</f>
        <v>801945.92064170528</v>
      </c>
      <c r="AD155" s="246">
        <f>IF(AD$4=$F155+$B155,SUMIFS('ABP REC Calc'!Z$75:Z$138,'ABP REC Calc'!$C$75:$C$138,'ABP REC Spend'!$D155,'ABP REC Calc'!$B$75:$B$138,'ABP REC Spend'!$E155)/20,
IF(AND(AC155&gt;0,(AD$4-$F155)=(1+$B155)),AC155*(1-Inputs_ByYear!$D$4),
(IF(AND((AD$4-$F155)&lt;(21+$B155),(AD$4-$F155)&gt;(1+$B155)),AC155*(1-Inputs_ByYear!$D$4),0))))</f>
        <v>797936.19103849679</v>
      </c>
      <c r="AE155" s="246">
        <f>IF(AE$4=$F155+$B155,SUMIFS('ABP REC Calc'!AA$75:AA$138,'ABP REC Calc'!$C$75:$C$138,'ABP REC Spend'!$D155,'ABP REC Calc'!$B$75:$B$138,'ABP REC Spend'!$E155)/20,
IF(AND(AD155&gt;0,(AE$4-$F155)=(1+$B155)),AD155*(1-Inputs_ByYear!$D$4),
(IF(AND((AE$4-$F155)&lt;(21+$B155),(AE$4-$F155)&gt;(1+$B155)),AD155*(1-Inputs_ByYear!$D$4),0))))</f>
        <v>793946.51008330425</v>
      </c>
      <c r="AF155" s="246">
        <f>IF(AF$4=$F155+$B155,SUMIFS('ABP REC Calc'!AB$75:AB$138,'ABP REC Calc'!$C$75:$C$138,'ABP REC Spend'!$D155,'ABP REC Calc'!$B$75:$B$138,'ABP REC Spend'!$E155)/20,
IF(AND(AE155&gt;0,(AF$4-$F155)=(1+$B155)),AE155*(1-Inputs_ByYear!$D$4),
(IF(AND((AF$4-$F155)&lt;(21+$B155),(AF$4-$F155)&gt;(1+$B155)),AE155*(1-Inputs_ByYear!$D$4),0))))</f>
        <v>789976.77753288776</v>
      </c>
      <c r="AG155" s="246">
        <f>IF(AG$4=$F155+$B155,SUMIFS('ABP REC Calc'!AC$75:AC$138,'ABP REC Calc'!$C$75:$C$138,'ABP REC Spend'!$D155,'ABP REC Calc'!$B$75:$B$138,'ABP REC Spend'!$E155)/20,
IF(AND(AF155&gt;0,(AG$4-$F155)=(1+$B155)),AF155*(1-Inputs_ByYear!$D$4),
(IF(AND((AG$4-$F155)&lt;(21+$B155),(AG$4-$F155)&gt;(1+$B155)),AF155*(1-Inputs_ByYear!$D$4),0))))</f>
        <v>786026.89364522335</v>
      </c>
    </row>
    <row r="156" spans="2:33" ht="14.45" customHeight="1">
      <c r="B156" s="64">
        <v>2</v>
      </c>
      <c r="C156" s="64" t="s">
        <v>229</v>
      </c>
      <c r="D156" s="234" t="s">
        <v>221</v>
      </c>
      <c r="E156" s="231" t="s">
        <v>230</v>
      </c>
      <c r="F156" s="231">
        <f t="shared" si="7"/>
        <v>2039</v>
      </c>
      <c r="G156" s="231"/>
      <c r="H156" s="239" t="s">
        <v>37</v>
      </c>
      <c r="I156" s="247">
        <v>0</v>
      </c>
      <c r="J156" s="247">
        <v>0</v>
      </c>
      <c r="K156" s="246">
        <f>IF(K$4=$F156+$B156,SUMIFS('ABP REC Calc'!G$75:G$138,'ABP REC Calc'!$C$75:$C$138,'ABP REC Spend'!$D156,'ABP REC Calc'!$B$75:$B$138,'ABP REC Spend'!$E156)/20,
IF(AND(J156&gt;0,(K$4-$F156)=(1+$B156)),J156*(1-Inputs_ByYear!$D$4),
(IF(AND((K$4-$F156)&lt;(21+$B156),(K$4-$F156)&gt;(1+$B156)),J156*(1-Inputs_ByYear!$D$4),0))))</f>
        <v>0</v>
      </c>
      <c r="L156" s="246">
        <f>IF(L$4=$F156+$B156,SUMIFS('ABP REC Calc'!H$75:H$138,'ABP REC Calc'!$C$75:$C$138,'ABP REC Spend'!$D156,'ABP REC Calc'!$B$75:$B$138,'ABP REC Spend'!$E156)/20,
IF(AND(K156&gt;0,(L$4-$F156)=(1+$B156)),K156*(1-Inputs_ByYear!$D$4),
(IF(AND((L$4-$F156)&lt;(21+$B156),(L$4-$F156)&gt;(1+$B156)),K156*(1-Inputs_ByYear!$D$4),0))))</f>
        <v>0</v>
      </c>
      <c r="M156" s="246">
        <f>IF(M$4=$F156+$B156,SUMIFS('ABP REC Calc'!I$75:I$138,'ABP REC Calc'!$C$75:$C$138,'ABP REC Spend'!$D156,'ABP REC Calc'!$B$75:$B$138,'ABP REC Spend'!$E156)/20,
IF(AND(L156&gt;0,(M$4-$F156)=(1+$B156)),L156*(1-Inputs_ByYear!$D$4),
(IF(AND((M$4-$F156)&lt;(21+$B156),(M$4-$F156)&gt;(1+$B156)),L156*(1-Inputs_ByYear!$D$4),0))))</f>
        <v>0</v>
      </c>
      <c r="N156" s="246">
        <f>IF(N$4=$F156+$B156,SUMIFS('ABP REC Calc'!J$75:J$138,'ABP REC Calc'!$C$75:$C$138,'ABP REC Spend'!$D156,'ABP REC Calc'!$B$75:$B$138,'ABP REC Spend'!$E156)/20,
IF(AND(M156&gt;0,(N$4-$F156)=(1+$B156)),M156*(1-Inputs_ByYear!$D$4),
(IF(AND((N$4-$F156)&lt;(21+$B156),(N$4-$F156)&gt;(1+$B156)),M156*(1-Inputs_ByYear!$D$4),0))))</f>
        <v>0</v>
      </c>
      <c r="O156" s="246">
        <f>IF(O$4=$F156+$B156,SUMIFS('ABP REC Calc'!K$75:K$138,'ABP REC Calc'!$C$75:$C$138,'ABP REC Spend'!$D156,'ABP REC Calc'!$B$75:$B$138,'ABP REC Spend'!$E156)/20,
IF(AND(N156&gt;0,(O$4-$F156)=(1+$B156)),N156*(1-Inputs_ByYear!$D$4),
(IF(AND((O$4-$F156)&lt;(21+$B156),(O$4-$F156)&gt;(1+$B156)),N156*(1-Inputs_ByYear!$D$4),0))))</f>
        <v>0</v>
      </c>
      <c r="P156" s="246">
        <f>IF(P$4=$F156+$B156,SUMIFS('ABP REC Calc'!L$75:L$138,'ABP REC Calc'!$C$75:$C$138,'ABP REC Spend'!$D156,'ABP REC Calc'!$B$75:$B$138,'ABP REC Spend'!$E156)/20,
IF(AND(O156&gt;0,(P$4-$F156)=(1+$B156)),O156*(1-Inputs_ByYear!$D$4),
(IF(AND((P$4-$F156)&lt;(21+$B156),(P$4-$F156)&gt;(1+$B156)),O156*(1-Inputs_ByYear!$D$4),0))))</f>
        <v>0</v>
      </c>
      <c r="Q156" s="246">
        <f>IF(Q$4=$F156+$B156,SUMIFS('ABP REC Calc'!M$75:M$138,'ABP REC Calc'!$C$75:$C$138,'ABP REC Spend'!$D156,'ABP REC Calc'!$B$75:$B$138,'ABP REC Spend'!$E156)/20,
IF(AND(P156&gt;0,(Q$4-$F156)=(1+$B156)),P156*(1-Inputs_ByYear!$D$4),
(IF(AND((Q$4-$F156)&lt;(21+$B156),(Q$4-$F156)&gt;(1+$B156)),P156*(1-Inputs_ByYear!$D$4),0))))</f>
        <v>0</v>
      </c>
      <c r="R156" s="246">
        <f>IF(R$4=$F156+$B156,SUMIFS('ABP REC Calc'!N$75:N$138,'ABP REC Calc'!$C$75:$C$138,'ABP REC Spend'!$D156,'ABP REC Calc'!$B$75:$B$138,'ABP REC Spend'!$E156)/20,
IF(AND(Q156&gt;0,(R$4-$F156)=(1+$B156)),Q156*(1-Inputs_ByYear!$D$4),
(IF(AND((R$4-$F156)&lt;(21+$B156),(R$4-$F156)&gt;(1+$B156)),Q156*(1-Inputs_ByYear!$D$4),0))))</f>
        <v>0</v>
      </c>
      <c r="S156" s="246">
        <f>IF(S$4=$F156+$B156,SUMIFS('ABP REC Calc'!O$75:O$138,'ABP REC Calc'!$C$75:$C$138,'ABP REC Spend'!$D156,'ABP REC Calc'!$B$75:$B$138,'ABP REC Spend'!$E156)/20,
IF(AND(R156&gt;0,(S$4-$F156)=(1+$B156)),R156*(1-Inputs_ByYear!$D$4),
(IF(AND((S$4-$F156)&lt;(21+$B156),(S$4-$F156)&gt;(1+$B156)),R156*(1-Inputs_ByYear!$D$4),0))))</f>
        <v>0</v>
      </c>
      <c r="T156" s="246">
        <f>IF(T$4=$F156+$B156,SUMIFS('ABP REC Calc'!P$75:P$138,'ABP REC Calc'!$C$75:$C$138,'ABP REC Spend'!$D156,'ABP REC Calc'!$B$75:$B$138,'ABP REC Spend'!$E156)/20,
IF(AND(S156&gt;0,(T$4-$F156)=(1+$B156)),S156*(1-Inputs_ByYear!$D$4),
(IF(AND((T$4-$F156)&lt;(21+$B156),(T$4-$F156)&gt;(1+$B156)),S156*(1-Inputs_ByYear!$D$4),0))))</f>
        <v>0</v>
      </c>
      <c r="U156" s="246">
        <f>IF(U$4=$F156+$B156,SUMIFS('ABP REC Calc'!Q$75:Q$138,'ABP REC Calc'!$C$75:$C$138,'ABP REC Spend'!$D156,'ABP REC Calc'!$B$75:$B$138,'ABP REC Spend'!$E156)/20,
IF(AND(T156&gt;0,(U$4-$F156)=(1+$B156)),T156*(1-Inputs_ByYear!$D$4),
(IF(AND((U$4-$F156)&lt;(21+$B156),(U$4-$F156)&gt;(1+$B156)),T156*(1-Inputs_ByYear!$D$4),0))))</f>
        <v>0</v>
      </c>
      <c r="V156" s="246">
        <f>IF(V$4=$F156+$B156,SUMIFS('ABP REC Calc'!R$75:R$138,'ABP REC Calc'!$C$75:$C$138,'ABP REC Spend'!$D156,'ABP REC Calc'!$B$75:$B$138,'ABP REC Spend'!$E156)/20,
IF(AND(U156&gt;0,(V$4-$F156)=(1+$B156)),U156*(1-Inputs_ByYear!$D$4),
(IF(AND((V$4-$F156)&lt;(21+$B156),(V$4-$F156)&gt;(1+$B156)),U156*(1-Inputs_ByYear!$D$4),0))))</f>
        <v>0</v>
      </c>
      <c r="W156" s="246">
        <f>IF(W$4=$F156+$B156,SUMIFS('ABP REC Calc'!S$75:S$138,'ABP REC Calc'!$C$75:$C$138,'ABP REC Spend'!$D156,'ABP REC Calc'!$B$75:$B$138,'ABP REC Spend'!$E156)/20,
IF(AND(V156&gt;0,(W$4-$F156)=(1+$B156)),V156*(1-Inputs_ByYear!$D$4),
(IF(AND((W$4-$F156)&lt;(21+$B156),(W$4-$F156)&gt;(1+$B156)),V156*(1-Inputs_ByYear!$D$4),0))))</f>
        <v>0</v>
      </c>
      <c r="X156" s="246">
        <f>IF(X$4=$F156+$B156,SUMIFS('ABP REC Calc'!T$75:T$138,'ABP REC Calc'!$C$75:$C$138,'ABP REC Spend'!$D156,'ABP REC Calc'!$B$75:$B$138,'ABP REC Spend'!$E156)/20,
IF(AND(W156&gt;0,(X$4-$F156)=(1+$B156)),W156*(1-Inputs_ByYear!$D$4),
(IF(AND((X$4-$F156)&lt;(21+$B156),(X$4-$F156)&gt;(1+$B156)),W156*(1-Inputs_ByYear!$D$4),0))))</f>
        <v>0</v>
      </c>
      <c r="Y156" s="246">
        <f>IF(Y$4=$F156+$B156,SUMIFS('ABP REC Calc'!U$75:U$138,'ABP REC Calc'!$C$75:$C$138,'ABP REC Spend'!$D156,'ABP REC Calc'!$B$75:$B$138,'ABP REC Spend'!$E156)/20,
IF(AND(X156&gt;0,(Y$4-$F156)=(1+$B156)),X156*(1-Inputs_ByYear!$D$4),
(IF(AND((Y$4-$F156)&lt;(21+$B156),(Y$4-$F156)&gt;(1+$B156)),X156*(1-Inputs_ByYear!$D$4),0))))</f>
        <v>0</v>
      </c>
      <c r="Z156" s="246">
        <f>IF(Z$4=$F156+$B156,SUMIFS('ABP REC Calc'!V$75:V$138,'ABP REC Calc'!$C$75:$C$138,'ABP REC Spend'!$D156,'ABP REC Calc'!$B$75:$B$138,'ABP REC Spend'!$E156)/20,
IF(AND(Y156&gt;0,(Z$4-$F156)=(1+$B156)),Y156*(1-Inputs_ByYear!$D$4),
(IF(AND((Z$4-$F156)&lt;(21+$B156),(Z$4-$F156)&gt;(1+$B156)),Y156*(1-Inputs_ByYear!$D$4),0))))</f>
        <v>785459.85416013026</v>
      </c>
      <c r="AA156" s="246">
        <f>IF(AA$4=$F156+$B156,SUMIFS('ABP REC Calc'!W$75:W$138,'ABP REC Calc'!$C$75:$C$138,'ABP REC Spend'!$D156,'ABP REC Calc'!$B$75:$B$138,'ABP REC Spend'!$E156)/20,
IF(AND(Z156&gt;0,(AA$4-$F156)=(1+$B156)),Z156*(1-Inputs_ByYear!$D$4),
(IF(AND((AA$4-$F156)&lt;(21+$B156),(AA$4-$F156)&gt;(1+$B156)),Z156*(1-Inputs_ByYear!$D$4),0))))</f>
        <v>781532.55488932959</v>
      </c>
      <c r="AB156" s="246">
        <f>IF(AB$4=$F156+$B156,SUMIFS('ABP REC Calc'!X$75:X$138,'ABP REC Calc'!$C$75:$C$138,'ABP REC Spend'!$D156,'ABP REC Calc'!$B$75:$B$138,'ABP REC Spend'!$E156)/20,
IF(AND(AA156&gt;0,(AB$4-$F156)=(1+$B156)),AA156*(1-Inputs_ByYear!$D$4),
(IF(AND((AB$4-$F156)&lt;(21+$B156),(AB$4-$F156)&gt;(1+$B156)),AA156*(1-Inputs_ByYear!$D$4),0))))</f>
        <v>777624.89211488294</v>
      </c>
      <c r="AC156" s="246">
        <f>IF(AC$4=$F156+$B156,SUMIFS('ABP REC Calc'!Y$75:Y$138,'ABP REC Calc'!$C$75:$C$138,'ABP REC Spend'!$D156,'ABP REC Calc'!$B$75:$B$138,'ABP REC Spend'!$E156)/20,
IF(AND(AB156&gt;0,(AC$4-$F156)=(1+$B156)),AB156*(1-Inputs_ByYear!$D$4),
(IF(AND((AC$4-$F156)&lt;(21+$B156),(AC$4-$F156)&gt;(1+$B156)),AB156*(1-Inputs_ByYear!$D$4),0))))</f>
        <v>773736.76765430847</v>
      </c>
      <c r="AD156" s="246">
        <f>IF(AD$4=$F156+$B156,SUMIFS('ABP REC Calc'!Z$75:Z$138,'ABP REC Calc'!$C$75:$C$138,'ABP REC Spend'!$D156,'ABP REC Calc'!$B$75:$B$138,'ABP REC Spend'!$E156)/20,
IF(AND(AC156&gt;0,(AD$4-$F156)=(1+$B156)),AC156*(1-Inputs_ByYear!$D$4),
(IF(AND((AD$4-$F156)&lt;(21+$B156),(AD$4-$F156)&gt;(1+$B156)),AC156*(1-Inputs_ByYear!$D$4),0))))</f>
        <v>769868.08381603693</v>
      </c>
      <c r="AE156" s="246">
        <f>IF(AE$4=$F156+$B156,SUMIFS('ABP REC Calc'!AA$75:AA$138,'ABP REC Calc'!$C$75:$C$138,'ABP REC Spend'!$D156,'ABP REC Calc'!$B$75:$B$138,'ABP REC Spend'!$E156)/20,
IF(AND(AD156&gt;0,(AE$4-$F156)=(1+$B156)),AD156*(1-Inputs_ByYear!$D$4),
(IF(AND((AE$4-$F156)&lt;(21+$B156),(AE$4-$F156)&gt;(1+$B156)),AD156*(1-Inputs_ByYear!$D$4),0))))</f>
        <v>766018.74339695671</v>
      </c>
      <c r="AF156" s="246">
        <f>IF(AF$4=$F156+$B156,SUMIFS('ABP REC Calc'!AB$75:AB$138,'ABP REC Calc'!$C$75:$C$138,'ABP REC Spend'!$D156,'ABP REC Calc'!$B$75:$B$138,'ABP REC Spend'!$E156)/20,
IF(AND(AE156&gt;0,(AF$4-$F156)=(1+$B156)),AE156*(1-Inputs_ByYear!$D$4),
(IF(AND((AF$4-$F156)&lt;(21+$B156),(AF$4-$F156)&gt;(1+$B156)),AE156*(1-Inputs_ByYear!$D$4),0))))</f>
        <v>762188.64967997198</v>
      </c>
      <c r="AG156" s="246">
        <f>IF(AG$4=$F156+$B156,SUMIFS('ABP REC Calc'!AC$75:AC$138,'ABP REC Calc'!$C$75:$C$138,'ABP REC Spend'!$D156,'ABP REC Calc'!$B$75:$B$138,'ABP REC Spend'!$E156)/20,
IF(AND(AF156&gt;0,(AG$4-$F156)=(1+$B156)),AF156*(1-Inputs_ByYear!$D$4),
(IF(AND((AG$4-$F156)&lt;(21+$B156),(AG$4-$F156)&gt;(1+$B156)),AF156*(1-Inputs_ByYear!$D$4),0))))</f>
        <v>758377.70643157209</v>
      </c>
    </row>
    <row r="157" spans="2:33" ht="14.45" customHeight="1">
      <c r="B157" s="64">
        <v>2</v>
      </c>
      <c r="C157" s="64" t="s">
        <v>229</v>
      </c>
      <c r="D157" s="234" t="s">
        <v>221</v>
      </c>
      <c r="E157" s="231" t="s">
        <v>230</v>
      </c>
      <c r="F157" s="231">
        <f t="shared" si="7"/>
        <v>2040</v>
      </c>
      <c r="G157" s="231"/>
      <c r="H157" s="239" t="s">
        <v>38</v>
      </c>
      <c r="I157" s="247">
        <v>0</v>
      </c>
      <c r="J157" s="247">
        <v>0</v>
      </c>
      <c r="K157" s="246">
        <f>IF(K$4=$F157+$B157,SUMIFS('ABP REC Calc'!G$75:G$138,'ABP REC Calc'!$C$75:$C$138,'ABP REC Spend'!$D157,'ABP REC Calc'!$B$75:$B$138,'ABP REC Spend'!$E157)/20,
IF(AND(J157&gt;0,(K$4-$F157)=(1+$B157)),J157*(1-Inputs_ByYear!$D$4),
(IF(AND((K$4-$F157)&lt;(21+$B157),(K$4-$F157)&gt;(1+$B157)),J157*(1-Inputs_ByYear!$D$4),0))))</f>
        <v>0</v>
      </c>
      <c r="L157" s="246">
        <f>IF(L$4=$F157+$B157,SUMIFS('ABP REC Calc'!H$75:H$138,'ABP REC Calc'!$C$75:$C$138,'ABP REC Spend'!$D157,'ABP REC Calc'!$B$75:$B$138,'ABP REC Spend'!$E157)/20,
IF(AND(K157&gt;0,(L$4-$F157)=(1+$B157)),K157*(1-Inputs_ByYear!$D$4),
(IF(AND((L$4-$F157)&lt;(21+$B157),(L$4-$F157)&gt;(1+$B157)),K157*(1-Inputs_ByYear!$D$4),0))))</f>
        <v>0</v>
      </c>
      <c r="M157" s="246">
        <f>IF(M$4=$F157+$B157,SUMIFS('ABP REC Calc'!I$75:I$138,'ABP REC Calc'!$C$75:$C$138,'ABP REC Spend'!$D157,'ABP REC Calc'!$B$75:$B$138,'ABP REC Spend'!$E157)/20,
IF(AND(L157&gt;0,(M$4-$F157)=(1+$B157)),L157*(1-Inputs_ByYear!$D$4),
(IF(AND((M$4-$F157)&lt;(21+$B157),(M$4-$F157)&gt;(1+$B157)),L157*(1-Inputs_ByYear!$D$4),0))))</f>
        <v>0</v>
      </c>
      <c r="N157" s="246">
        <f>IF(N$4=$F157+$B157,SUMIFS('ABP REC Calc'!J$75:J$138,'ABP REC Calc'!$C$75:$C$138,'ABP REC Spend'!$D157,'ABP REC Calc'!$B$75:$B$138,'ABP REC Spend'!$E157)/20,
IF(AND(M157&gt;0,(N$4-$F157)=(1+$B157)),M157*(1-Inputs_ByYear!$D$4),
(IF(AND((N$4-$F157)&lt;(21+$B157),(N$4-$F157)&gt;(1+$B157)),M157*(1-Inputs_ByYear!$D$4),0))))</f>
        <v>0</v>
      </c>
      <c r="O157" s="246">
        <f>IF(O$4=$F157+$B157,SUMIFS('ABP REC Calc'!K$75:K$138,'ABP REC Calc'!$C$75:$C$138,'ABP REC Spend'!$D157,'ABP REC Calc'!$B$75:$B$138,'ABP REC Spend'!$E157)/20,
IF(AND(N157&gt;0,(O$4-$F157)=(1+$B157)),N157*(1-Inputs_ByYear!$D$4),
(IF(AND((O$4-$F157)&lt;(21+$B157),(O$4-$F157)&gt;(1+$B157)),N157*(1-Inputs_ByYear!$D$4),0))))</f>
        <v>0</v>
      </c>
      <c r="P157" s="246">
        <f>IF(P$4=$F157+$B157,SUMIFS('ABP REC Calc'!L$75:L$138,'ABP REC Calc'!$C$75:$C$138,'ABP REC Spend'!$D157,'ABP REC Calc'!$B$75:$B$138,'ABP REC Spend'!$E157)/20,
IF(AND(O157&gt;0,(P$4-$F157)=(1+$B157)),O157*(1-Inputs_ByYear!$D$4),
(IF(AND((P$4-$F157)&lt;(21+$B157),(P$4-$F157)&gt;(1+$B157)),O157*(1-Inputs_ByYear!$D$4),0))))</f>
        <v>0</v>
      </c>
      <c r="Q157" s="246">
        <f>IF(Q$4=$F157+$B157,SUMIFS('ABP REC Calc'!M$75:M$138,'ABP REC Calc'!$C$75:$C$138,'ABP REC Spend'!$D157,'ABP REC Calc'!$B$75:$B$138,'ABP REC Spend'!$E157)/20,
IF(AND(P157&gt;0,(Q$4-$F157)=(1+$B157)),P157*(1-Inputs_ByYear!$D$4),
(IF(AND((Q$4-$F157)&lt;(21+$B157),(Q$4-$F157)&gt;(1+$B157)),P157*(1-Inputs_ByYear!$D$4),0))))</f>
        <v>0</v>
      </c>
      <c r="R157" s="246">
        <f>IF(R$4=$F157+$B157,SUMIFS('ABP REC Calc'!N$75:N$138,'ABP REC Calc'!$C$75:$C$138,'ABP REC Spend'!$D157,'ABP REC Calc'!$B$75:$B$138,'ABP REC Spend'!$E157)/20,
IF(AND(Q157&gt;0,(R$4-$F157)=(1+$B157)),Q157*(1-Inputs_ByYear!$D$4),
(IF(AND((R$4-$F157)&lt;(21+$B157),(R$4-$F157)&gt;(1+$B157)),Q157*(1-Inputs_ByYear!$D$4),0))))</f>
        <v>0</v>
      </c>
      <c r="S157" s="246">
        <f>IF(S$4=$F157+$B157,SUMIFS('ABP REC Calc'!O$75:O$138,'ABP REC Calc'!$C$75:$C$138,'ABP REC Spend'!$D157,'ABP REC Calc'!$B$75:$B$138,'ABP REC Spend'!$E157)/20,
IF(AND(R157&gt;0,(S$4-$F157)=(1+$B157)),R157*(1-Inputs_ByYear!$D$4),
(IF(AND((S$4-$F157)&lt;(21+$B157),(S$4-$F157)&gt;(1+$B157)),R157*(1-Inputs_ByYear!$D$4),0))))</f>
        <v>0</v>
      </c>
      <c r="T157" s="246">
        <f>IF(T$4=$F157+$B157,SUMIFS('ABP REC Calc'!P$75:P$138,'ABP REC Calc'!$C$75:$C$138,'ABP REC Spend'!$D157,'ABP REC Calc'!$B$75:$B$138,'ABP REC Spend'!$E157)/20,
IF(AND(S157&gt;0,(T$4-$F157)=(1+$B157)),S157*(1-Inputs_ByYear!$D$4),
(IF(AND((T$4-$F157)&lt;(21+$B157),(T$4-$F157)&gt;(1+$B157)),S157*(1-Inputs_ByYear!$D$4),0))))</f>
        <v>0</v>
      </c>
      <c r="U157" s="246">
        <f>IF(U$4=$F157+$B157,SUMIFS('ABP REC Calc'!Q$75:Q$138,'ABP REC Calc'!$C$75:$C$138,'ABP REC Spend'!$D157,'ABP REC Calc'!$B$75:$B$138,'ABP REC Spend'!$E157)/20,
IF(AND(T157&gt;0,(U$4-$F157)=(1+$B157)),T157*(1-Inputs_ByYear!$D$4),
(IF(AND((U$4-$F157)&lt;(21+$B157),(U$4-$F157)&gt;(1+$B157)),T157*(1-Inputs_ByYear!$D$4),0))))</f>
        <v>0</v>
      </c>
      <c r="V157" s="246">
        <f>IF(V$4=$F157+$B157,SUMIFS('ABP REC Calc'!R$75:R$138,'ABP REC Calc'!$C$75:$C$138,'ABP REC Spend'!$D157,'ABP REC Calc'!$B$75:$B$138,'ABP REC Spend'!$E157)/20,
IF(AND(U157&gt;0,(V$4-$F157)=(1+$B157)),U157*(1-Inputs_ByYear!$D$4),
(IF(AND((V$4-$F157)&lt;(21+$B157),(V$4-$F157)&gt;(1+$B157)),U157*(1-Inputs_ByYear!$D$4),0))))</f>
        <v>0</v>
      </c>
      <c r="W157" s="246">
        <f>IF(W$4=$F157+$B157,SUMIFS('ABP REC Calc'!S$75:S$138,'ABP REC Calc'!$C$75:$C$138,'ABP REC Spend'!$D157,'ABP REC Calc'!$B$75:$B$138,'ABP REC Spend'!$E157)/20,
IF(AND(V157&gt;0,(W$4-$F157)=(1+$B157)),V157*(1-Inputs_ByYear!$D$4),
(IF(AND((W$4-$F157)&lt;(21+$B157),(W$4-$F157)&gt;(1+$B157)),V157*(1-Inputs_ByYear!$D$4),0))))</f>
        <v>0</v>
      </c>
      <c r="X157" s="246">
        <f>IF(X$4=$F157+$B157,SUMIFS('ABP REC Calc'!T$75:T$138,'ABP REC Calc'!$C$75:$C$138,'ABP REC Spend'!$D157,'ABP REC Calc'!$B$75:$B$138,'ABP REC Spend'!$E157)/20,
IF(AND(W157&gt;0,(X$4-$F157)=(1+$B157)),W157*(1-Inputs_ByYear!$D$4),
(IF(AND((X$4-$F157)&lt;(21+$B157),(X$4-$F157)&gt;(1+$B157)),W157*(1-Inputs_ByYear!$D$4),0))))</f>
        <v>0</v>
      </c>
      <c r="Y157" s="246">
        <f>IF(Y$4=$F157+$B157,SUMIFS('ABP REC Calc'!U$75:U$138,'ABP REC Calc'!$C$75:$C$138,'ABP REC Spend'!$D157,'ABP REC Calc'!$B$75:$B$138,'ABP REC Spend'!$E157)/20,
IF(AND(X157&gt;0,(Y$4-$F157)=(1+$B157)),X157*(1-Inputs_ByYear!$D$4),
(IF(AND((Y$4-$F157)&lt;(21+$B157),(Y$4-$F157)&gt;(1+$B157)),X157*(1-Inputs_ByYear!$D$4),0))))</f>
        <v>0</v>
      </c>
      <c r="Z157" s="246">
        <f>IF(Z$4=$F157+$B157,SUMIFS('ABP REC Calc'!V$75:V$138,'ABP REC Calc'!$C$75:$C$138,'ABP REC Spend'!$D157,'ABP REC Calc'!$B$75:$B$138,'ABP REC Spend'!$E157)/20,
IF(AND(Y157&gt;0,(Z$4-$F157)=(1+$B157)),Y157*(1-Inputs_ByYear!$D$4),
(IF(AND((Z$4-$F157)&lt;(21+$B157),(Z$4-$F157)&gt;(1+$B157)),Y157*(1-Inputs_ByYear!$D$4),0))))</f>
        <v>0</v>
      </c>
      <c r="AA157" s="246">
        <f>IF(AA$4=$F157+$B157,SUMIFS('ABP REC Calc'!W$75:W$138,'ABP REC Calc'!$C$75:$C$138,'ABP REC Spend'!$D157,'ABP REC Calc'!$B$75:$B$138,'ABP REC Spend'!$E157)/20,
IF(AND(Z157&gt;0,(AA$4-$F157)=(1+$B157)),Z157*(1-Inputs_ByYear!$D$4),
(IF(AND((AA$4-$F157)&lt;(21+$B157),(AA$4-$F157)&gt;(1+$B157)),Z157*(1-Inputs_ByYear!$D$4),0))))</f>
        <v>754041.45999372506</v>
      </c>
      <c r="AB157" s="246">
        <f>IF(AB$4=$F157+$B157,SUMIFS('ABP REC Calc'!X$75:X$138,'ABP REC Calc'!$C$75:$C$138,'ABP REC Spend'!$D157,'ABP REC Calc'!$B$75:$B$138,'ABP REC Spend'!$E157)/20,
IF(AND(AA157&gt;0,(AB$4-$F157)=(1+$B157)),AA157*(1-Inputs_ByYear!$D$4),
(IF(AND((AB$4-$F157)&lt;(21+$B157),(AB$4-$F157)&gt;(1+$B157)),AA157*(1-Inputs_ByYear!$D$4),0))))</f>
        <v>750271.25269375648</v>
      </c>
      <c r="AC157" s="246">
        <f>IF(AC$4=$F157+$B157,SUMIFS('ABP REC Calc'!Y$75:Y$138,'ABP REC Calc'!$C$75:$C$138,'ABP REC Spend'!$D157,'ABP REC Calc'!$B$75:$B$138,'ABP REC Spend'!$E157)/20,
IF(AND(AB157&gt;0,(AC$4-$F157)=(1+$B157)),AB157*(1-Inputs_ByYear!$D$4),
(IF(AND((AC$4-$F157)&lt;(21+$B157),(AC$4-$F157)&gt;(1+$B157)),AB157*(1-Inputs_ByYear!$D$4),0))))</f>
        <v>746519.89643028774</v>
      </c>
      <c r="AD157" s="246">
        <f>IF(AD$4=$F157+$B157,SUMIFS('ABP REC Calc'!Z$75:Z$138,'ABP REC Calc'!$C$75:$C$138,'ABP REC Spend'!$D157,'ABP REC Calc'!$B$75:$B$138,'ABP REC Spend'!$E157)/20,
IF(AND(AC157&gt;0,(AD$4-$F157)=(1+$B157)),AC157*(1-Inputs_ByYear!$D$4),
(IF(AND((AD$4-$F157)&lt;(21+$B157),(AD$4-$F157)&gt;(1+$B157)),AC157*(1-Inputs_ByYear!$D$4),0))))</f>
        <v>742787.2969481363</v>
      </c>
      <c r="AE157" s="246">
        <f>IF(AE$4=$F157+$B157,SUMIFS('ABP REC Calc'!AA$75:AA$138,'ABP REC Calc'!$C$75:$C$138,'ABP REC Spend'!$D157,'ABP REC Calc'!$B$75:$B$138,'ABP REC Spend'!$E157)/20,
IF(AND(AD157&gt;0,(AE$4-$F157)=(1+$B157)),AD157*(1-Inputs_ByYear!$D$4),
(IF(AND((AE$4-$F157)&lt;(21+$B157),(AE$4-$F157)&gt;(1+$B157)),AD157*(1-Inputs_ByYear!$D$4),0))))</f>
        <v>739073.3604633956</v>
      </c>
      <c r="AF157" s="246">
        <f>IF(AF$4=$F157+$B157,SUMIFS('ABP REC Calc'!AB$75:AB$138,'ABP REC Calc'!$C$75:$C$138,'ABP REC Spend'!$D157,'ABP REC Calc'!$B$75:$B$138,'ABP REC Spend'!$E157)/20,
IF(AND(AE157&gt;0,(AF$4-$F157)=(1+$B157)),AE157*(1-Inputs_ByYear!$D$4),
(IF(AND((AF$4-$F157)&lt;(21+$B157),(AF$4-$F157)&gt;(1+$B157)),AE157*(1-Inputs_ByYear!$D$4),0))))</f>
        <v>735377.99366107862</v>
      </c>
      <c r="AG157" s="246">
        <f>IF(AG$4=$F157+$B157,SUMIFS('ABP REC Calc'!AC$75:AC$138,'ABP REC Calc'!$C$75:$C$138,'ABP REC Spend'!$D157,'ABP REC Calc'!$B$75:$B$138,'ABP REC Spend'!$E157)/20,
IF(AND(AF157&gt;0,(AG$4-$F157)=(1+$B157)),AF157*(1-Inputs_ByYear!$D$4),
(IF(AND((AG$4-$F157)&lt;(21+$B157),(AG$4-$F157)&gt;(1+$B157)),AF157*(1-Inputs_ByYear!$D$4),0))))</f>
        <v>731701.10369277326</v>
      </c>
    </row>
    <row r="158" spans="2:33" ht="14.45" customHeight="1">
      <c r="B158" s="64">
        <v>2</v>
      </c>
      <c r="C158" s="64" t="s">
        <v>229</v>
      </c>
      <c r="D158" s="234" t="s">
        <v>221</v>
      </c>
      <c r="E158" s="231" t="s">
        <v>230</v>
      </c>
      <c r="F158" s="231">
        <f t="shared" si="7"/>
        <v>2041</v>
      </c>
      <c r="G158" s="231"/>
      <c r="H158" s="239" t="s">
        <v>39</v>
      </c>
      <c r="I158" s="247">
        <v>0</v>
      </c>
      <c r="J158" s="247">
        <v>0</v>
      </c>
      <c r="K158" s="246">
        <f>IF(K$4=$F158+$B158,SUMIFS('ABP REC Calc'!G$75:G$138,'ABP REC Calc'!$C$75:$C$138,'ABP REC Spend'!$D158,'ABP REC Calc'!$B$75:$B$138,'ABP REC Spend'!$E158)/20,
IF(AND(J158&gt;0,(K$4-$F158)=(1+$B158)),J158*(1-Inputs_ByYear!$D$4),
(IF(AND((K$4-$F158)&lt;(21+$B158),(K$4-$F158)&gt;(1+$B158)),J158*(1-Inputs_ByYear!$D$4),0))))</f>
        <v>0</v>
      </c>
      <c r="L158" s="246">
        <f>IF(L$4=$F158+$B158,SUMIFS('ABP REC Calc'!H$75:H$138,'ABP REC Calc'!$C$75:$C$138,'ABP REC Spend'!$D158,'ABP REC Calc'!$B$75:$B$138,'ABP REC Spend'!$E158)/20,
IF(AND(K158&gt;0,(L$4-$F158)=(1+$B158)),K158*(1-Inputs_ByYear!$D$4),
(IF(AND((L$4-$F158)&lt;(21+$B158),(L$4-$F158)&gt;(1+$B158)),K158*(1-Inputs_ByYear!$D$4),0))))</f>
        <v>0</v>
      </c>
      <c r="M158" s="246">
        <f>IF(M$4=$F158+$B158,SUMIFS('ABP REC Calc'!I$75:I$138,'ABP REC Calc'!$C$75:$C$138,'ABP REC Spend'!$D158,'ABP REC Calc'!$B$75:$B$138,'ABP REC Spend'!$E158)/20,
IF(AND(L158&gt;0,(M$4-$F158)=(1+$B158)),L158*(1-Inputs_ByYear!$D$4),
(IF(AND((M$4-$F158)&lt;(21+$B158),(M$4-$F158)&gt;(1+$B158)),L158*(1-Inputs_ByYear!$D$4),0))))</f>
        <v>0</v>
      </c>
      <c r="N158" s="246">
        <f>IF(N$4=$F158+$B158,SUMIFS('ABP REC Calc'!J$75:J$138,'ABP REC Calc'!$C$75:$C$138,'ABP REC Spend'!$D158,'ABP REC Calc'!$B$75:$B$138,'ABP REC Spend'!$E158)/20,
IF(AND(M158&gt;0,(N$4-$F158)=(1+$B158)),M158*(1-Inputs_ByYear!$D$4),
(IF(AND((N$4-$F158)&lt;(21+$B158),(N$4-$F158)&gt;(1+$B158)),M158*(1-Inputs_ByYear!$D$4),0))))</f>
        <v>0</v>
      </c>
      <c r="O158" s="246">
        <f>IF(O$4=$F158+$B158,SUMIFS('ABP REC Calc'!K$75:K$138,'ABP REC Calc'!$C$75:$C$138,'ABP REC Spend'!$D158,'ABP REC Calc'!$B$75:$B$138,'ABP REC Spend'!$E158)/20,
IF(AND(N158&gt;0,(O$4-$F158)=(1+$B158)),N158*(1-Inputs_ByYear!$D$4),
(IF(AND((O$4-$F158)&lt;(21+$B158),(O$4-$F158)&gt;(1+$B158)),N158*(1-Inputs_ByYear!$D$4),0))))</f>
        <v>0</v>
      </c>
      <c r="P158" s="246">
        <f>IF(P$4=$F158+$B158,SUMIFS('ABP REC Calc'!L$75:L$138,'ABP REC Calc'!$C$75:$C$138,'ABP REC Spend'!$D158,'ABP REC Calc'!$B$75:$B$138,'ABP REC Spend'!$E158)/20,
IF(AND(O158&gt;0,(P$4-$F158)=(1+$B158)),O158*(1-Inputs_ByYear!$D$4),
(IF(AND((P$4-$F158)&lt;(21+$B158),(P$4-$F158)&gt;(1+$B158)),O158*(1-Inputs_ByYear!$D$4),0))))</f>
        <v>0</v>
      </c>
      <c r="Q158" s="246">
        <f>IF(Q$4=$F158+$B158,SUMIFS('ABP REC Calc'!M$75:M$138,'ABP REC Calc'!$C$75:$C$138,'ABP REC Spend'!$D158,'ABP REC Calc'!$B$75:$B$138,'ABP REC Spend'!$E158)/20,
IF(AND(P158&gt;0,(Q$4-$F158)=(1+$B158)),P158*(1-Inputs_ByYear!$D$4),
(IF(AND((Q$4-$F158)&lt;(21+$B158),(Q$4-$F158)&gt;(1+$B158)),P158*(1-Inputs_ByYear!$D$4),0))))</f>
        <v>0</v>
      </c>
      <c r="R158" s="246">
        <f>IF(R$4=$F158+$B158,SUMIFS('ABP REC Calc'!N$75:N$138,'ABP REC Calc'!$C$75:$C$138,'ABP REC Spend'!$D158,'ABP REC Calc'!$B$75:$B$138,'ABP REC Spend'!$E158)/20,
IF(AND(Q158&gt;0,(R$4-$F158)=(1+$B158)),Q158*(1-Inputs_ByYear!$D$4),
(IF(AND((R$4-$F158)&lt;(21+$B158),(R$4-$F158)&gt;(1+$B158)),Q158*(1-Inputs_ByYear!$D$4),0))))</f>
        <v>0</v>
      </c>
      <c r="S158" s="246">
        <f>IF(S$4=$F158+$B158,SUMIFS('ABP REC Calc'!O$75:O$138,'ABP REC Calc'!$C$75:$C$138,'ABP REC Spend'!$D158,'ABP REC Calc'!$B$75:$B$138,'ABP REC Spend'!$E158)/20,
IF(AND(R158&gt;0,(S$4-$F158)=(1+$B158)),R158*(1-Inputs_ByYear!$D$4),
(IF(AND((S$4-$F158)&lt;(21+$B158),(S$4-$F158)&gt;(1+$B158)),R158*(1-Inputs_ByYear!$D$4),0))))</f>
        <v>0</v>
      </c>
      <c r="T158" s="246">
        <f>IF(T$4=$F158+$B158,SUMIFS('ABP REC Calc'!P$75:P$138,'ABP REC Calc'!$C$75:$C$138,'ABP REC Spend'!$D158,'ABP REC Calc'!$B$75:$B$138,'ABP REC Spend'!$E158)/20,
IF(AND(S158&gt;0,(T$4-$F158)=(1+$B158)),S158*(1-Inputs_ByYear!$D$4),
(IF(AND((T$4-$F158)&lt;(21+$B158),(T$4-$F158)&gt;(1+$B158)),S158*(1-Inputs_ByYear!$D$4),0))))</f>
        <v>0</v>
      </c>
      <c r="U158" s="246">
        <f>IF(U$4=$F158+$B158,SUMIFS('ABP REC Calc'!Q$75:Q$138,'ABP REC Calc'!$C$75:$C$138,'ABP REC Spend'!$D158,'ABP REC Calc'!$B$75:$B$138,'ABP REC Spend'!$E158)/20,
IF(AND(T158&gt;0,(U$4-$F158)=(1+$B158)),T158*(1-Inputs_ByYear!$D$4),
(IF(AND((U$4-$F158)&lt;(21+$B158),(U$4-$F158)&gt;(1+$B158)),T158*(1-Inputs_ByYear!$D$4),0))))</f>
        <v>0</v>
      </c>
      <c r="V158" s="246">
        <f>IF(V$4=$F158+$B158,SUMIFS('ABP REC Calc'!R$75:R$138,'ABP REC Calc'!$C$75:$C$138,'ABP REC Spend'!$D158,'ABP REC Calc'!$B$75:$B$138,'ABP REC Spend'!$E158)/20,
IF(AND(U158&gt;0,(V$4-$F158)=(1+$B158)),U158*(1-Inputs_ByYear!$D$4),
(IF(AND((V$4-$F158)&lt;(21+$B158),(V$4-$F158)&gt;(1+$B158)),U158*(1-Inputs_ByYear!$D$4),0))))</f>
        <v>0</v>
      </c>
      <c r="W158" s="246">
        <f>IF(W$4=$F158+$B158,SUMIFS('ABP REC Calc'!S$75:S$138,'ABP REC Calc'!$C$75:$C$138,'ABP REC Spend'!$D158,'ABP REC Calc'!$B$75:$B$138,'ABP REC Spend'!$E158)/20,
IF(AND(V158&gt;0,(W$4-$F158)=(1+$B158)),V158*(1-Inputs_ByYear!$D$4),
(IF(AND((W$4-$F158)&lt;(21+$B158),(W$4-$F158)&gt;(1+$B158)),V158*(1-Inputs_ByYear!$D$4),0))))</f>
        <v>0</v>
      </c>
      <c r="X158" s="246">
        <f>IF(X$4=$F158+$B158,SUMIFS('ABP REC Calc'!T$75:T$138,'ABP REC Calc'!$C$75:$C$138,'ABP REC Spend'!$D158,'ABP REC Calc'!$B$75:$B$138,'ABP REC Spend'!$E158)/20,
IF(AND(W158&gt;0,(X$4-$F158)=(1+$B158)),W158*(1-Inputs_ByYear!$D$4),
(IF(AND((X$4-$F158)&lt;(21+$B158),(X$4-$F158)&gt;(1+$B158)),W158*(1-Inputs_ByYear!$D$4),0))))</f>
        <v>0</v>
      </c>
      <c r="Y158" s="246">
        <f>IF(Y$4=$F158+$B158,SUMIFS('ABP REC Calc'!U$75:U$138,'ABP REC Calc'!$C$75:$C$138,'ABP REC Spend'!$D158,'ABP REC Calc'!$B$75:$B$138,'ABP REC Spend'!$E158)/20,
IF(AND(X158&gt;0,(Y$4-$F158)=(1+$B158)),X158*(1-Inputs_ByYear!$D$4),
(IF(AND((Y$4-$F158)&lt;(21+$B158),(Y$4-$F158)&gt;(1+$B158)),X158*(1-Inputs_ByYear!$D$4),0))))</f>
        <v>0</v>
      </c>
      <c r="Z158" s="246">
        <f>IF(Z$4=$F158+$B158,SUMIFS('ABP REC Calc'!V$75:V$138,'ABP REC Calc'!$C$75:$C$138,'ABP REC Spend'!$D158,'ABP REC Calc'!$B$75:$B$138,'ABP REC Spend'!$E158)/20,
IF(AND(Y158&gt;0,(Z$4-$F158)=(1+$B158)),Y158*(1-Inputs_ByYear!$D$4),
(IF(AND((Z$4-$F158)&lt;(21+$B158),(Z$4-$F158)&gt;(1+$B158)),Y158*(1-Inputs_ByYear!$D$4),0))))</f>
        <v>0</v>
      </c>
      <c r="AA158" s="246">
        <f>IF(AA$4=$F158+$B158,SUMIFS('ABP REC Calc'!W$75:W$138,'ABP REC Calc'!$C$75:$C$138,'ABP REC Spend'!$D158,'ABP REC Calc'!$B$75:$B$138,'ABP REC Spend'!$E158)/20,
IF(AND(Z158&gt;0,(AA$4-$F158)=(1+$B158)),Z158*(1-Inputs_ByYear!$D$4),
(IF(AND((AA$4-$F158)&lt;(21+$B158),(AA$4-$F158)&gt;(1+$B158)),Z158*(1-Inputs_ByYear!$D$4),0))))</f>
        <v>0</v>
      </c>
      <c r="AB158" s="246">
        <f>IF(AB$4=$F158+$B158,SUMIFS('ABP REC Calc'!X$75:X$138,'ABP REC Calc'!$C$75:$C$138,'ABP REC Spend'!$D158,'ABP REC Calc'!$B$75:$B$138,'ABP REC Spend'!$E158)/20,
IF(AND(AA158&gt;0,(AB$4-$F158)=(1+$B158)),AA158*(1-Inputs_ByYear!$D$4),
(IF(AND((AB$4-$F158)&lt;(21+$B158),(AB$4-$F158)&gt;(1+$B158)),AA158*(1-Inputs_ByYear!$D$4),0))))</f>
        <v>723879.8015939761</v>
      </c>
      <c r="AC158" s="246">
        <f>IF(AC$4=$F158+$B158,SUMIFS('ABP REC Calc'!Y$75:Y$138,'ABP REC Calc'!$C$75:$C$138,'ABP REC Spend'!$D158,'ABP REC Calc'!$B$75:$B$138,'ABP REC Spend'!$E158)/20,
IF(AND(AB158&gt;0,(AC$4-$F158)=(1+$B158)),AB158*(1-Inputs_ByYear!$D$4),
(IF(AND((AC$4-$F158)&lt;(21+$B158),(AC$4-$F158)&gt;(1+$B158)),AB158*(1-Inputs_ByYear!$D$4),0))))</f>
        <v>720260.40258600621</v>
      </c>
      <c r="AD158" s="246">
        <f>IF(AD$4=$F158+$B158,SUMIFS('ABP REC Calc'!Z$75:Z$138,'ABP REC Calc'!$C$75:$C$138,'ABP REC Spend'!$D158,'ABP REC Calc'!$B$75:$B$138,'ABP REC Spend'!$E158)/20,
IF(AND(AC158&gt;0,(AD$4-$F158)=(1+$B158)),AC158*(1-Inputs_ByYear!$D$4),
(IF(AND((AD$4-$F158)&lt;(21+$B158),(AD$4-$F158)&gt;(1+$B158)),AC158*(1-Inputs_ByYear!$D$4),0))))</f>
        <v>716659.10057307617</v>
      </c>
      <c r="AE158" s="246">
        <f>IF(AE$4=$F158+$B158,SUMIFS('ABP REC Calc'!AA$75:AA$138,'ABP REC Calc'!$C$75:$C$138,'ABP REC Spend'!$D158,'ABP REC Calc'!$B$75:$B$138,'ABP REC Spend'!$E158)/20,
IF(AND(AD158&gt;0,(AE$4-$F158)=(1+$B158)),AD158*(1-Inputs_ByYear!$D$4),
(IF(AND((AE$4-$F158)&lt;(21+$B158),(AE$4-$F158)&gt;(1+$B158)),AD158*(1-Inputs_ByYear!$D$4),0))))</f>
        <v>713075.80507021083</v>
      </c>
      <c r="AF158" s="246">
        <f>IF(AF$4=$F158+$B158,SUMIFS('ABP REC Calc'!AB$75:AB$138,'ABP REC Calc'!$C$75:$C$138,'ABP REC Spend'!$D158,'ABP REC Calc'!$B$75:$B$138,'ABP REC Spend'!$E158)/20,
IF(AND(AE158&gt;0,(AF$4-$F158)=(1+$B158)),AE158*(1-Inputs_ByYear!$D$4),
(IF(AND((AF$4-$F158)&lt;(21+$B158),(AF$4-$F158)&gt;(1+$B158)),AE158*(1-Inputs_ByYear!$D$4),0))))</f>
        <v>709510.42604485981</v>
      </c>
      <c r="AG158" s="246">
        <f>IF(AG$4=$F158+$B158,SUMIFS('ABP REC Calc'!AC$75:AC$138,'ABP REC Calc'!$C$75:$C$138,'ABP REC Spend'!$D158,'ABP REC Calc'!$B$75:$B$138,'ABP REC Spend'!$E158)/20,
IF(AND(AF158&gt;0,(AG$4-$F158)=(1+$B158)),AF158*(1-Inputs_ByYear!$D$4),
(IF(AND((AG$4-$F158)&lt;(21+$B158),(AG$4-$F158)&gt;(1+$B158)),AF158*(1-Inputs_ByYear!$D$4),0))))</f>
        <v>705962.87391463551</v>
      </c>
    </row>
    <row r="159" spans="2:33" ht="14.45" customHeight="1">
      <c r="B159" s="64">
        <v>2</v>
      </c>
      <c r="C159" s="64" t="s">
        <v>229</v>
      </c>
      <c r="D159" s="234" t="s">
        <v>221</v>
      </c>
      <c r="E159" s="231" t="s">
        <v>230</v>
      </c>
      <c r="F159" s="231">
        <f t="shared" si="7"/>
        <v>2042</v>
      </c>
      <c r="G159" s="231"/>
      <c r="H159" s="239" t="s">
        <v>40</v>
      </c>
      <c r="I159" s="247">
        <v>0</v>
      </c>
      <c r="J159" s="247">
        <v>0</v>
      </c>
      <c r="K159" s="246">
        <f>IF(K$4=$F159+$B159,SUMIFS('ABP REC Calc'!G$75:G$138,'ABP REC Calc'!$C$75:$C$138,'ABP REC Spend'!$D159,'ABP REC Calc'!$B$75:$B$138,'ABP REC Spend'!$E159)/20,
IF(AND(J159&gt;0,(K$4-$F159)=(1+$B159)),J159*(1-Inputs_ByYear!$D$4),
(IF(AND((K$4-$F159)&lt;(21+$B159),(K$4-$F159)&gt;(1+$B159)),J159*(1-Inputs_ByYear!$D$4),0))))</f>
        <v>0</v>
      </c>
      <c r="L159" s="246">
        <f>IF(L$4=$F159+$B159,SUMIFS('ABP REC Calc'!H$75:H$138,'ABP REC Calc'!$C$75:$C$138,'ABP REC Spend'!$D159,'ABP REC Calc'!$B$75:$B$138,'ABP REC Spend'!$E159)/20,
IF(AND(K159&gt;0,(L$4-$F159)=(1+$B159)),K159*(1-Inputs_ByYear!$D$4),
(IF(AND((L$4-$F159)&lt;(21+$B159),(L$4-$F159)&gt;(1+$B159)),K159*(1-Inputs_ByYear!$D$4),0))))</f>
        <v>0</v>
      </c>
      <c r="M159" s="246">
        <f>IF(M$4=$F159+$B159,SUMIFS('ABP REC Calc'!I$75:I$138,'ABP REC Calc'!$C$75:$C$138,'ABP REC Spend'!$D159,'ABP REC Calc'!$B$75:$B$138,'ABP REC Spend'!$E159)/20,
IF(AND(L159&gt;0,(M$4-$F159)=(1+$B159)),L159*(1-Inputs_ByYear!$D$4),
(IF(AND((M$4-$F159)&lt;(21+$B159),(M$4-$F159)&gt;(1+$B159)),L159*(1-Inputs_ByYear!$D$4),0))))</f>
        <v>0</v>
      </c>
      <c r="N159" s="246">
        <f>IF(N$4=$F159+$B159,SUMIFS('ABP REC Calc'!J$75:J$138,'ABP REC Calc'!$C$75:$C$138,'ABP REC Spend'!$D159,'ABP REC Calc'!$B$75:$B$138,'ABP REC Spend'!$E159)/20,
IF(AND(M159&gt;0,(N$4-$F159)=(1+$B159)),M159*(1-Inputs_ByYear!$D$4),
(IF(AND((N$4-$F159)&lt;(21+$B159),(N$4-$F159)&gt;(1+$B159)),M159*(1-Inputs_ByYear!$D$4),0))))</f>
        <v>0</v>
      </c>
      <c r="O159" s="246">
        <f>IF(O$4=$F159+$B159,SUMIFS('ABP REC Calc'!K$75:K$138,'ABP REC Calc'!$C$75:$C$138,'ABP REC Spend'!$D159,'ABP REC Calc'!$B$75:$B$138,'ABP REC Spend'!$E159)/20,
IF(AND(N159&gt;0,(O$4-$F159)=(1+$B159)),N159*(1-Inputs_ByYear!$D$4),
(IF(AND((O$4-$F159)&lt;(21+$B159),(O$4-$F159)&gt;(1+$B159)),N159*(1-Inputs_ByYear!$D$4),0))))</f>
        <v>0</v>
      </c>
      <c r="P159" s="246">
        <f>IF(P$4=$F159+$B159,SUMIFS('ABP REC Calc'!L$75:L$138,'ABP REC Calc'!$C$75:$C$138,'ABP REC Spend'!$D159,'ABP REC Calc'!$B$75:$B$138,'ABP REC Spend'!$E159)/20,
IF(AND(O159&gt;0,(P$4-$F159)=(1+$B159)),O159*(1-Inputs_ByYear!$D$4),
(IF(AND((P$4-$F159)&lt;(21+$B159),(P$4-$F159)&gt;(1+$B159)),O159*(1-Inputs_ByYear!$D$4),0))))</f>
        <v>0</v>
      </c>
      <c r="Q159" s="246">
        <f>IF(Q$4=$F159+$B159,SUMIFS('ABP REC Calc'!M$75:M$138,'ABP REC Calc'!$C$75:$C$138,'ABP REC Spend'!$D159,'ABP REC Calc'!$B$75:$B$138,'ABP REC Spend'!$E159)/20,
IF(AND(P159&gt;0,(Q$4-$F159)=(1+$B159)),P159*(1-Inputs_ByYear!$D$4),
(IF(AND((Q$4-$F159)&lt;(21+$B159),(Q$4-$F159)&gt;(1+$B159)),P159*(1-Inputs_ByYear!$D$4),0))))</f>
        <v>0</v>
      </c>
      <c r="R159" s="246">
        <f>IF(R$4=$F159+$B159,SUMIFS('ABP REC Calc'!N$75:N$138,'ABP REC Calc'!$C$75:$C$138,'ABP REC Spend'!$D159,'ABP REC Calc'!$B$75:$B$138,'ABP REC Spend'!$E159)/20,
IF(AND(Q159&gt;0,(R$4-$F159)=(1+$B159)),Q159*(1-Inputs_ByYear!$D$4),
(IF(AND((R$4-$F159)&lt;(21+$B159),(R$4-$F159)&gt;(1+$B159)),Q159*(1-Inputs_ByYear!$D$4),0))))</f>
        <v>0</v>
      </c>
      <c r="S159" s="246">
        <f>IF(S$4=$F159+$B159,SUMIFS('ABP REC Calc'!O$75:O$138,'ABP REC Calc'!$C$75:$C$138,'ABP REC Spend'!$D159,'ABP REC Calc'!$B$75:$B$138,'ABP REC Spend'!$E159)/20,
IF(AND(R159&gt;0,(S$4-$F159)=(1+$B159)),R159*(1-Inputs_ByYear!$D$4),
(IF(AND((S$4-$F159)&lt;(21+$B159),(S$4-$F159)&gt;(1+$B159)),R159*(1-Inputs_ByYear!$D$4),0))))</f>
        <v>0</v>
      </c>
      <c r="T159" s="246">
        <f>IF(T$4=$F159+$B159,SUMIFS('ABP REC Calc'!P$75:P$138,'ABP REC Calc'!$C$75:$C$138,'ABP REC Spend'!$D159,'ABP REC Calc'!$B$75:$B$138,'ABP REC Spend'!$E159)/20,
IF(AND(S159&gt;0,(T$4-$F159)=(1+$B159)),S159*(1-Inputs_ByYear!$D$4),
(IF(AND((T$4-$F159)&lt;(21+$B159),(T$4-$F159)&gt;(1+$B159)),S159*(1-Inputs_ByYear!$D$4),0))))</f>
        <v>0</v>
      </c>
      <c r="U159" s="246">
        <f>IF(U$4=$F159+$B159,SUMIFS('ABP REC Calc'!Q$75:Q$138,'ABP REC Calc'!$C$75:$C$138,'ABP REC Spend'!$D159,'ABP REC Calc'!$B$75:$B$138,'ABP REC Spend'!$E159)/20,
IF(AND(T159&gt;0,(U$4-$F159)=(1+$B159)),T159*(1-Inputs_ByYear!$D$4),
(IF(AND((U$4-$F159)&lt;(21+$B159),(U$4-$F159)&gt;(1+$B159)),T159*(1-Inputs_ByYear!$D$4),0))))</f>
        <v>0</v>
      </c>
      <c r="V159" s="246">
        <f>IF(V$4=$F159+$B159,SUMIFS('ABP REC Calc'!R$75:R$138,'ABP REC Calc'!$C$75:$C$138,'ABP REC Spend'!$D159,'ABP REC Calc'!$B$75:$B$138,'ABP REC Spend'!$E159)/20,
IF(AND(U159&gt;0,(V$4-$F159)=(1+$B159)),U159*(1-Inputs_ByYear!$D$4),
(IF(AND((V$4-$F159)&lt;(21+$B159),(V$4-$F159)&gt;(1+$B159)),U159*(1-Inputs_ByYear!$D$4),0))))</f>
        <v>0</v>
      </c>
      <c r="W159" s="246">
        <f>IF(W$4=$F159+$B159,SUMIFS('ABP REC Calc'!S$75:S$138,'ABP REC Calc'!$C$75:$C$138,'ABP REC Spend'!$D159,'ABP REC Calc'!$B$75:$B$138,'ABP REC Spend'!$E159)/20,
IF(AND(V159&gt;0,(W$4-$F159)=(1+$B159)),V159*(1-Inputs_ByYear!$D$4),
(IF(AND((W$4-$F159)&lt;(21+$B159),(W$4-$F159)&gt;(1+$B159)),V159*(1-Inputs_ByYear!$D$4),0))))</f>
        <v>0</v>
      </c>
      <c r="X159" s="246">
        <f>IF(X$4=$F159+$B159,SUMIFS('ABP REC Calc'!T$75:T$138,'ABP REC Calc'!$C$75:$C$138,'ABP REC Spend'!$D159,'ABP REC Calc'!$B$75:$B$138,'ABP REC Spend'!$E159)/20,
IF(AND(W159&gt;0,(X$4-$F159)=(1+$B159)),W159*(1-Inputs_ByYear!$D$4),
(IF(AND((X$4-$F159)&lt;(21+$B159),(X$4-$F159)&gt;(1+$B159)),W159*(1-Inputs_ByYear!$D$4),0))))</f>
        <v>0</v>
      </c>
      <c r="Y159" s="246">
        <f>IF(Y$4=$F159+$B159,SUMIFS('ABP REC Calc'!U$75:U$138,'ABP REC Calc'!$C$75:$C$138,'ABP REC Spend'!$D159,'ABP REC Calc'!$B$75:$B$138,'ABP REC Spend'!$E159)/20,
IF(AND(X159&gt;0,(Y$4-$F159)=(1+$B159)),X159*(1-Inputs_ByYear!$D$4),
(IF(AND((Y$4-$F159)&lt;(21+$B159),(Y$4-$F159)&gt;(1+$B159)),X159*(1-Inputs_ByYear!$D$4),0))))</f>
        <v>0</v>
      </c>
      <c r="Z159" s="246">
        <f>IF(Z$4=$F159+$B159,SUMIFS('ABP REC Calc'!V$75:V$138,'ABP REC Calc'!$C$75:$C$138,'ABP REC Spend'!$D159,'ABP REC Calc'!$B$75:$B$138,'ABP REC Spend'!$E159)/20,
IF(AND(Y159&gt;0,(Z$4-$F159)=(1+$B159)),Y159*(1-Inputs_ByYear!$D$4),
(IF(AND((Z$4-$F159)&lt;(21+$B159),(Z$4-$F159)&gt;(1+$B159)),Y159*(1-Inputs_ByYear!$D$4),0))))</f>
        <v>0</v>
      </c>
      <c r="AA159" s="246">
        <f>IF(AA$4=$F159+$B159,SUMIFS('ABP REC Calc'!W$75:W$138,'ABP REC Calc'!$C$75:$C$138,'ABP REC Spend'!$D159,'ABP REC Calc'!$B$75:$B$138,'ABP REC Spend'!$E159)/20,
IF(AND(Z159&gt;0,(AA$4-$F159)=(1+$B159)),Z159*(1-Inputs_ByYear!$D$4),
(IF(AND((AA$4-$F159)&lt;(21+$B159),(AA$4-$F159)&gt;(1+$B159)),Z159*(1-Inputs_ByYear!$D$4),0))))</f>
        <v>0</v>
      </c>
      <c r="AB159" s="246">
        <f>IF(AB$4=$F159+$B159,SUMIFS('ABP REC Calc'!X$75:X$138,'ABP REC Calc'!$C$75:$C$138,'ABP REC Spend'!$D159,'ABP REC Calc'!$B$75:$B$138,'ABP REC Spend'!$E159)/20,
IF(AND(AA159&gt;0,(AB$4-$F159)=(1+$B159)),AA159*(1-Inputs_ByYear!$D$4),
(IF(AND((AB$4-$F159)&lt;(21+$B159),(AB$4-$F159)&gt;(1+$B159)),AA159*(1-Inputs_ByYear!$D$4),0))))</f>
        <v>0</v>
      </c>
      <c r="AC159" s="246">
        <f>IF(AC$4=$F159+$B159,SUMIFS('ABP REC Calc'!Y$75:Y$138,'ABP REC Calc'!$C$75:$C$138,'ABP REC Spend'!$D159,'ABP REC Calc'!$B$75:$B$138,'ABP REC Spend'!$E159)/20,
IF(AND(AB159&gt;0,(AC$4-$F159)=(1+$B159)),AB159*(1-Inputs_ByYear!$D$4),
(IF(AND((AC$4-$F159)&lt;(21+$B159),(AC$4-$F159)&gt;(1+$B159)),AB159*(1-Inputs_ByYear!$D$4),0))))</f>
        <v>694924.60953021701</v>
      </c>
      <c r="AD159" s="246">
        <f>IF(AD$4=$F159+$B159,SUMIFS('ABP REC Calc'!Z$75:Z$138,'ABP REC Calc'!$C$75:$C$138,'ABP REC Spend'!$D159,'ABP REC Calc'!$B$75:$B$138,'ABP REC Spend'!$E159)/20,
IF(AND(AC159&gt;0,(AD$4-$F159)=(1+$B159)),AC159*(1-Inputs_ByYear!$D$4),
(IF(AND((AD$4-$F159)&lt;(21+$B159),(AD$4-$F159)&gt;(1+$B159)),AC159*(1-Inputs_ByYear!$D$4),0))))</f>
        <v>691449.98648256587</v>
      </c>
      <c r="AE159" s="246">
        <f>IF(AE$4=$F159+$B159,SUMIFS('ABP REC Calc'!AA$75:AA$138,'ABP REC Calc'!$C$75:$C$138,'ABP REC Spend'!$D159,'ABP REC Calc'!$B$75:$B$138,'ABP REC Spend'!$E159)/20,
IF(AND(AD159&gt;0,(AE$4-$F159)=(1+$B159)),AD159*(1-Inputs_ByYear!$D$4),
(IF(AND((AE$4-$F159)&lt;(21+$B159),(AE$4-$F159)&gt;(1+$B159)),AD159*(1-Inputs_ByYear!$D$4),0))))</f>
        <v>687992.736550153</v>
      </c>
      <c r="AF159" s="246">
        <f>IF(AF$4=$F159+$B159,SUMIFS('ABP REC Calc'!AB$75:AB$138,'ABP REC Calc'!$C$75:$C$138,'ABP REC Spend'!$D159,'ABP REC Calc'!$B$75:$B$138,'ABP REC Spend'!$E159)/20,
IF(AND(AE159&gt;0,(AF$4-$F159)=(1+$B159)),AE159*(1-Inputs_ByYear!$D$4),
(IF(AND((AF$4-$F159)&lt;(21+$B159),(AF$4-$F159)&gt;(1+$B159)),AE159*(1-Inputs_ByYear!$D$4),0))))</f>
        <v>684552.77286740218</v>
      </c>
      <c r="AG159" s="246">
        <f>IF(AG$4=$F159+$B159,SUMIFS('ABP REC Calc'!AC$75:AC$138,'ABP REC Calc'!$C$75:$C$138,'ABP REC Spend'!$D159,'ABP REC Calc'!$B$75:$B$138,'ABP REC Spend'!$E159)/20,
IF(AND(AF159&gt;0,(AG$4-$F159)=(1+$B159)),AF159*(1-Inputs_ByYear!$D$4),
(IF(AND((AG$4-$F159)&lt;(21+$B159),(AG$4-$F159)&gt;(1+$B159)),AF159*(1-Inputs_ByYear!$D$4),0))))</f>
        <v>681130.00900306518</v>
      </c>
    </row>
    <row r="160" spans="2:33" ht="14.45" customHeight="1">
      <c r="B160" s="64">
        <v>2</v>
      </c>
      <c r="C160" s="64" t="s">
        <v>229</v>
      </c>
      <c r="D160" s="234" t="s">
        <v>221</v>
      </c>
      <c r="E160" s="231" t="s">
        <v>230</v>
      </c>
      <c r="F160" s="231">
        <f t="shared" si="7"/>
        <v>2043</v>
      </c>
      <c r="G160" s="231"/>
      <c r="H160" s="239" t="s">
        <v>41</v>
      </c>
      <c r="I160" s="247">
        <v>0</v>
      </c>
      <c r="J160" s="247">
        <v>0</v>
      </c>
      <c r="K160" s="246">
        <f>IF(K$4=$F160+$B160,SUMIFS('ABP REC Calc'!G$75:G$138,'ABP REC Calc'!$C$75:$C$138,'ABP REC Spend'!$D160,'ABP REC Calc'!$B$75:$B$138,'ABP REC Spend'!$E160)/20,
IF(AND(J160&gt;0,(K$4-$F160)=(1+$B160)),J160*(1-Inputs_ByYear!$D$4),
(IF(AND((K$4-$F160)&lt;(21+$B160),(K$4-$F160)&gt;(1+$B160)),J160*(1-Inputs_ByYear!$D$4),0))))</f>
        <v>0</v>
      </c>
      <c r="L160" s="246">
        <f>IF(L$4=$F160+$B160,SUMIFS('ABP REC Calc'!H$75:H$138,'ABP REC Calc'!$C$75:$C$138,'ABP REC Spend'!$D160,'ABP REC Calc'!$B$75:$B$138,'ABP REC Spend'!$E160)/20,
IF(AND(K160&gt;0,(L$4-$F160)=(1+$B160)),K160*(1-Inputs_ByYear!$D$4),
(IF(AND((L$4-$F160)&lt;(21+$B160),(L$4-$F160)&gt;(1+$B160)),K160*(1-Inputs_ByYear!$D$4),0))))</f>
        <v>0</v>
      </c>
      <c r="M160" s="246">
        <f>IF(M$4=$F160+$B160,SUMIFS('ABP REC Calc'!I$75:I$138,'ABP REC Calc'!$C$75:$C$138,'ABP REC Spend'!$D160,'ABP REC Calc'!$B$75:$B$138,'ABP REC Spend'!$E160)/20,
IF(AND(L160&gt;0,(M$4-$F160)=(1+$B160)),L160*(1-Inputs_ByYear!$D$4),
(IF(AND((M$4-$F160)&lt;(21+$B160),(M$4-$F160)&gt;(1+$B160)),L160*(1-Inputs_ByYear!$D$4),0))))</f>
        <v>0</v>
      </c>
      <c r="N160" s="246">
        <f>IF(N$4=$F160+$B160,SUMIFS('ABP REC Calc'!J$75:J$138,'ABP REC Calc'!$C$75:$C$138,'ABP REC Spend'!$D160,'ABP REC Calc'!$B$75:$B$138,'ABP REC Spend'!$E160)/20,
IF(AND(M160&gt;0,(N$4-$F160)=(1+$B160)),M160*(1-Inputs_ByYear!$D$4),
(IF(AND((N$4-$F160)&lt;(21+$B160),(N$4-$F160)&gt;(1+$B160)),M160*(1-Inputs_ByYear!$D$4),0))))</f>
        <v>0</v>
      </c>
      <c r="O160" s="246">
        <f>IF(O$4=$F160+$B160,SUMIFS('ABP REC Calc'!K$75:K$138,'ABP REC Calc'!$C$75:$C$138,'ABP REC Spend'!$D160,'ABP REC Calc'!$B$75:$B$138,'ABP REC Spend'!$E160)/20,
IF(AND(N160&gt;0,(O$4-$F160)=(1+$B160)),N160*(1-Inputs_ByYear!$D$4),
(IF(AND((O$4-$F160)&lt;(21+$B160),(O$4-$F160)&gt;(1+$B160)),N160*(1-Inputs_ByYear!$D$4),0))))</f>
        <v>0</v>
      </c>
      <c r="P160" s="246">
        <f>IF(P$4=$F160+$B160,SUMIFS('ABP REC Calc'!L$75:L$138,'ABP REC Calc'!$C$75:$C$138,'ABP REC Spend'!$D160,'ABP REC Calc'!$B$75:$B$138,'ABP REC Spend'!$E160)/20,
IF(AND(O160&gt;0,(P$4-$F160)=(1+$B160)),O160*(1-Inputs_ByYear!$D$4),
(IF(AND((P$4-$F160)&lt;(21+$B160),(P$4-$F160)&gt;(1+$B160)),O160*(1-Inputs_ByYear!$D$4),0))))</f>
        <v>0</v>
      </c>
      <c r="Q160" s="246">
        <f>IF(Q$4=$F160+$B160,SUMIFS('ABP REC Calc'!M$75:M$138,'ABP REC Calc'!$C$75:$C$138,'ABP REC Spend'!$D160,'ABP REC Calc'!$B$75:$B$138,'ABP REC Spend'!$E160)/20,
IF(AND(P160&gt;0,(Q$4-$F160)=(1+$B160)),P160*(1-Inputs_ByYear!$D$4),
(IF(AND((Q$4-$F160)&lt;(21+$B160),(Q$4-$F160)&gt;(1+$B160)),P160*(1-Inputs_ByYear!$D$4),0))))</f>
        <v>0</v>
      </c>
      <c r="R160" s="246">
        <f>IF(R$4=$F160+$B160,SUMIFS('ABP REC Calc'!N$75:N$138,'ABP REC Calc'!$C$75:$C$138,'ABP REC Spend'!$D160,'ABP REC Calc'!$B$75:$B$138,'ABP REC Spend'!$E160)/20,
IF(AND(Q160&gt;0,(R$4-$F160)=(1+$B160)),Q160*(1-Inputs_ByYear!$D$4),
(IF(AND((R$4-$F160)&lt;(21+$B160),(R$4-$F160)&gt;(1+$B160)),Q160*(1-Inputs_ByYear!$D$4),0))))</f>
        <v>0</v>
      </c>
      <c r="S160" s="246">
        <f>IF(S$4=$F160+$B160,SUMIFS('ABP REC Calc'!O$75:O$138,'ABP REC Calc'!$C$75:$C$138,'ABP REC Spend'!$D160,'ABP REC Calc'!$B$75:$B$138,'ABP REC Spend'!$E160)/20,
IF(AND(R160&gt;0,(S$4-$F160)=(1+$B160)),R160*(1-Inputs_ByYear!$D$4),
(IF(AND((S$4-$F160)&lt;(21+$B160),(S$4-$F160)&gt;(1+$B160)),R160*(1-Inputs_ByYear!$D$4),0))))</f>
        <v>0</v>
      </c>
      <c r="T160" s="246">
        <f>IF(T$4=$F160+$B160,SUMIFS('ABP REC Calc'!P$75:P$138,'ABP REC Calc'!$C$75:$C$138,'ABP REC Spend'!$D160,'ABP REC Calc'!$B$75:$B$138,'ABP REC Spend'!$E160)/20,
IF(AND(S160&gt;0,(T$4-$F160)=(1+$B160)),S160*(1-Inputs_ByYear!$D$4),
(IF(AND((T$4-$F160)&lt;(21+$B160),(T$4-$F160)&gt;(1+$B160)),S160*(1-Inputs_ByYear!$D$4),0))))</f>
        <v>0</v>
      </c>
      <c r="U160" s="246">
        <f>IF(U$4=$F160+$B160,SUMIFS('ABP REC Calc'!Q$75:Q$138,'ABP REC Calc'!$C$75:$C$138,'ABP REC Spend'!$D160,'ABP REC Calc'!$B$75:$B$138,'ABP REC Spend'!$E160)/20,
IF(AND(T160&gt;0,(U$4-$F160)=(1+$B160)),T160*(1-Inputs_ByYear!$D$4),
(IF(AND((U$4-$F160)&lt;(21+$B160),(U$4-$F160)&gt;(1+$B160)),T160*(1-Inputs_ByYear!$D$4),0))))</f>
        <v>0</v>
      </c>
      <c r="V160" s="246">
        <f>IF(V$4=$F160+$B160,SUMIFS('ABP REC Calc'!R$75:R$138,'ABP REC Calc'!$C$75:$C$138,'ABP REC Spend'!$D160,'ABP REC Calc'!$B$75:$B$138,'ABP REC Spend'!$E160)/20,
IF(AND(U160&gt;0,(V$4-$F160)=(1+$B160)),U160*(1-Inputs_ByYear!$D$4),
(IF(AND((V$4-$F160)&lt;(21+$B160),(V$4-$F160)&gt;(1+$B160)),U160*(1-Inputs_ByYear!$D$4),0))))</f>
        <v>0</v>
      </c>
      <c r="W160" s="246">
        <f>IF(W$4=$F160+$B160,SUMIFS('ABP REC Calc'!S$75:S$138,'ABP REC Calc'!$C$75:$C$138,'ABP REC Spend'!$D160,'ABP REC Calc'!$B$75:$B$138,'ABP REC Spend'!$E160)/20,
IF(AND(V160&gt;0,(W$4-$F160)=(1+$B160)),V160*(1-Inputs_ByYear!$D$4),
(IF(AND((W$4-$F160)&lt;(21+$B160),(W$4-$F160)&gt;(1+$B160)),V160*(1-Inputs_ByYear!$D$4),0))))</f>
        <v>0</v>
      </c>
      <c r="X160" s="246">
        <f>IF(X$4=$F160+$B160,SUMIFS('ABP REC Calc'!T$75:T$138,'ABP REC Calc'!$C$75:$C$138,'ABP REC Spend'!$D160,'ABP REC Calc'!$B$75:$B$138,'ABP REC Spend'!$E160)/20,
IF(AND(W160&gt;0,(X$4-$F160)=(1+$B160)),W160*(1-Inputs_ByYear!$D$4),
(IF(AND((X$4-$F160)&lt;(21+$B160),(X$4-$F160)&gt;(1+$B160)),W160*(1-Inputs_ByYear!$D$4),0))))</f>
        <v>0</v>
      </c>
      <c r="Y160" s="246">
        <f>IF(Y$4=$F160+$B160,SUMIFS('ABP REC Calc'!U$75:U$138,'ABP REC Calc'!$C$75:$C$138,'ABP REC Spend'!$D160,'ABP REC Calc'!$B$75:$B$138,'ABP REC Spend'!$E160)/20,
IF(AND(X160&gt;0,(Y$4-$F160)=(1+$B160)),X160*(1-Inputs_ByYear!$D$4),
(IF(AND((Y$4-$F160)&lt;(21+$B160),(Y$4-$F160)&gt;(1+$B160)),X160*(1-Inputs_ByYear!$D$4),0))))</f>
        <v>0</v>
      </c>
      <c r="Z160" s="246">
        <f>IF(Z$4=$F160+$B160,SUMIFS('ABP REC Calc'!V$75:V$138,'ABP REC Calc'!$C$75:$C$138,'ABP REC Spend'!$D160,'ABP REC Calc'!$B$75:$B$138,'ABP REC Spend'!$E160)/20,
IF(AND(Y160&gt;0,(Z$4-$F160)=(1+$B160)),Y160*(1-Inputs_ByYear!$D$4),
(IF(AND((Z$4-$F160)&lt;(21+$B160),(Z$4-$F160)&gt;(1+$B160)),Y160*(1-Inputs_ByYear!$D$4),0))))</f>
        <v>0</v>
      </c>
      <c r="AA160" s="246">
        <f>IF(AA$4=$F160+$B160,SUMIFS('ABP REC Calc'!W$75:W$138,'ABP REC Calc'!$C$75:$C$138,'ABP REC Spend'!$D160,'ABP REC Calc'!$B$75:$B$138,'ABP REC Spend'!$E160)/20,
IF(AND(Z160&gt;0,(AA$4-$F160)=(1+$B160)),Z160*(1-Inputs_ByYear!$D$4),
(IF(AND((AA$4-$F160)&lt;(21+$B160),(AA$4-$F160)&gt;(1+$B160)),Z160*(1-Inputs_ByYear!$D$4),0))))</f>
        <v>0</v>
      </c>
      <c r="AB160" s="246">
        <f>IF(AB$4=$F160+$B160,SUMIFS('ABP REC Calc'!X$75:X$138,'ABP REC Calc'!$C$75:$C$138,'ABP REC Spend'!$D160,'ABP REC Calc'!$B$75:$B$138,'ABP REC Spend'!$E160)/20,
IF(AND(AA160&gt;0,(AB$4-$F160)=(1+$B160)),AA160*(1-Inputs_ByYear!$D$4),
(IF(AND((AB$4-$F160)&lt;(21+$B160),(AB$4-$F160)&gt;(1+$B160)),AA160*(1-Inputs_ByYear!$D$4),0))))</f>
        <v>0</v>
      </c>
      <c r="AC160" s="246">
        <f>IF(AC$4=$F160+$B160,SUMIFS('ABP REC Calc'!Y$75:Y$138,'ABP REC Calc'!$C$75:$C$138,'ABP REC Spend'!$D160,'ABP REC Calc'!$B$75:$B$138,'ABP REC Spend'!$E160)/20,
IF(AND(AB160&gt;0,(AC$4-$F160)=(1+$B160)),AB160*(1-Inputs_ByYear!$D$4),
(IF(AND((AC$4-$F160)&lt;(21+$B160),(AC$4-$F160)&gt;(1+$B160)),AB160*(1-Inputs_ByYear!$D$4),0))))</f>
        <v>0</v>
      </c>
      <c r="AD160" s="246">
        <f>IF(AD$4=$F160+$B160,SUMIFS('ABP REC Calc'!Z$75:Z$138,'ABP REC Calc'!$C$75:$C$138,'ABP REC Spend'!$D160,'ABP REC Calc'!$B$75:$B$138,'ABP REC Spend'!$E160)/20,
IF(AND(AC160&gt;0,(AD$4-$F160)=(1+$B160)),AC160*(1-Inputs_ByYear!$D$4),
(IF(AND((AD$4-$F160)&lt;(21+$B160),(AD$4-$F160)&gt;(1+$B160)),AC160*(1-Inputs_ByYear!$D$4),0))))</f>
        <v>667127.62514900824</v>
      </c>
      <c r="AE160" s="246">
        <f>IF(AE$4=$F160+$B160,SUMIFS('ABP REC Calc'!AA$75:AA$138,'ABP REC Calc'!$C$75:$C$138,'ABP REC Spend'!$D160,'ABP REC Calc'!$B$75:$B$138,'ABP REC Spend'!$E160)/20,
IF(AND(AD160&gt;0,(AE$4-$F160)=(1+$B160)),AD160*(1-Inputs_ByYear!$D$4),
(IF(AND((AE$4-$F160)&lt;(21+$B160),(AE$4-$F160)&gt;(1+$B160)),AD160*(1-Inputs_ByYear!$D$4),0))))</f>
        <v>663791.98702326324</v>
      </c>
      <c r="AF160" s="246">
        <f>IF(AF$4=$F160+$B160,SUMIFS('ABP REC Calc'!AB$75:AB$138,'ABP REC Calc'!$C$75:$C$138,'ABP REC Spend'!$D160,'ABP REC Calc'!$B$75:$B$138,'ABP REC Spend'!$E160)/20,
IF(AND(AE160&gt;0,(AF$4-$F160)=(1+$B160)),AE160*(1-Inputs_ByYear!$D$4),
(IF(AND((AF$4-$F160)&lt;(21+$B160),(AF$4-$F160)&gt;(1+$B160)),AE160*(1-Inputs_ByYear!$D$4),0))))</f>
        <v>660473.02708814689</v>
      </c>
      <c r="AG160" s="246">
        <f>IF(AG$4=$F160+$B160,SUMIFS('ABP REC Calc'!AC$75:AC$138,'ABP REC Calc'!$C$75:$C$138,'ABP REC Spend'!$D160,'ABP REC Calc'!$B$75:$B$138,'ABP REC Spend'!$E160)/20,
IF(AND(AF160&gt;0,(AG$4-$F160)=(1+$B160)),AF160*(1-Inputs_ByYear!$D$4),
(IF(AND((AG$4-$F160)&lt;(21+$B160),(AG$4-$F160)&gt;(1+$B160)),AF160*(1-Inputs_ByYear!$D$4),0))))</f>
        <v>657170.66195270617</v>
      </c>
    </row>
    <row r="161" spans="2:33" ht="14.45" customHeight="1">
      <c r="B161" s="64">
        <v>2</v>
      </c>
      <c r="C161" s="64" t="s">
        <v>229</v>
      </c>
      <c r="D161" s="234" t="s">
        <v>221</v>
      </c>
      <c r="E161" s="231" t="s">
        <v>230</v>
      </c>
      <c r="F161" s="231">
        <f t="shared" si="7"/>
        <v>2044</v>
      </c>
      <c r="G161" s="231"/>
      <c r="H161" s="239" t="s">
        <v>42</v>
      </c>
      <c r="I161" s="247">
        <v>0</v>
      </c>
      <c r="J161" s="247">
        <v>0</v>
      </c>
      <c r="K161" s="246">
        <f>IF(K$4=$F161+$B161,SUMIFS('ABP REC Calc'!G$75:G$138,'ABP REC Calc'!$C$75:$C$138,'ABP REC Spend'!$D161,'ABP REC Calc'!$B$75:$B$138,'ABP REC Spend'!$E161)/20,
IF(AND(J161&gt;0,(K$4-$F161)=(1+$B161)),J161*(1-Inputs_ByYear!$D$4),
(IF(AND((K$4-$F161)&lt;(21+$B161),(K$4-$F161)&gt;(1+$B161)),J161*(1-Inputs_ByYear!$D$4),0))))</f>
        <v>0</v>
      </c>
      <c r="L161" s="246">
        <f>IF(L$4=$F161+$B161,SUMIFS('ABP REC Calc'!H$75:H$138,'ABP REC Calc'!$C$75:$C$138,'ABP REC Spend'!$D161,'ABP REC Calc'!$B$75:$B$138,'ABP REC Spend'!$E161)/20,
IF(AND(K161&gt;0,(L$4-$F161)=(1+$B161)),K161*(1-Inputs_ByYear!$D$4),
(IF(AND((L$4-$F161)&lt;(21+$B161),(L$4-$F161)&gt;(1+$B161)),K161*(1-Inputs_ByYear!$D$4),0))))</f>
        <v>0</v>
      </c>
      <c r="M161" s="246">
        <f>IF(M$4=$F161+$B161,SUMIFS('ABP REC Calc'!I$75:I$138,'ABP REC Calc'!$C$75:$C$138,'ABP REC Spend'!$D161,'ABP REC Calc'!$B$75:$B$138,'ABP REC Spend'!$E161)/20,
IF(AND(L161&gt;0,(M$4-$F161)=(1+$B161)),L161*(1-Inputs_ByYear!$D$4),
(IF(AND((M$4-$F161)&lt;(21+$B161),(M$4-$F161)&gt;(1+$B161)),L161*(1-Inputs_ByYear!$D$4),0))))</f>
        <v>0</v>
      </c>
      <c r="N161" s="246">
        <f>IF(N$4=$F161+$B161,SUMIFS('ABP REC Calc'!J$75:J$138,'ABP REC Calc'!$C$75:$C$138,'ABP REC Spend'!$D161,'ABP REC Calc'!$B$75:$B$138,'ABP REC Spend'!$E161)/20,
IF(AND(M161&gt;0,(N$4-$F161)=(1+$B161)),M161*(1-Inputs_ByYear!$D$4),
(IF(AND((N$4-$F161)&lt;(21+$B161),(N$4-$F161)&gt;(1+$B161)),M161*(1-Inputs_ByYear!$D$4),0))))</f>
        <v>0</v>
      </c>
      <c r="O161" s="246">
        <f>IF(O$4=$F161+$B161,SUMIFS('ABP REC Calc'!K$75:K$138,'ABP REC Calc'!$C$75:$C$138,'ABP REC Spend'!$D161,'ABP REC Calc'!$B$75:$B$138,'ABP REC Spend'!$E161)/20,
IF(AND(N161&gt;0,(O$4-$F161)=(1+$B161)),N161*(1-Inputs_ByYear!$D$4),
(IF(AND((O$4-$F161)&lt;(21+$B161),(O$4-$F161)&gt;(1+$B161)),N161*(1-Inputs_ByYear!$D$4),0))))</f>
        <v>0</v>
      </c>
      <c r="P161" s="246">
        <f>IF(P$4=$F161+$B161,SUMIFS('ABP REC Calc'!L$75:L$138,'ABP REC Calc'!$C$75:$C$138,'ABP REC Spend'!$D161,'ABP REC Calc'!$B$75:$B$138,'ABP REC Spend'!$E161)/20,
IF(AND(O161&gt;0,(P$4-$F161)=(1+$B161)),O161*(1-Inputs_ByYear!$D$4),
(IF(AND((P$4-$F161)&lt;(21+$B161),(P$4-$F161)&gt;(1+$B161)),O161*(1-Inputs_ByYear!$D$4),0))))</f>
        <v>0</v>
      </c>
      <c r="Q161" s="246">
        <f>IF(Q$4=$F161+$B161,SUMIFS('ABP REC Calc'!M$75:M$138,'ABP REC Calc'!$C$75:$C$138,'ABP REC Spend'!$D161,'ABP REC Calc'!$B$75:$B$138,'ABP REC Spend'!$E161)/20,
IF(AND(P161&gt;0,(Q$4-$F161)=(1+$B161)),P161*(1-Inputs_ByYear!$D$4),
(IF(AND((Q$4-$F161)&lt;(21+$B161),(Q$4-$F161)&gt;(1+$B161)),P161*(1-Inputs_ByYear!$D$4),0))))</f>
        <v>0</v>
      </c>
      <c r="R161" s="246">
        <f>IF(R$4=$F161+$B161,SUMIFS('ABP REC Calc'!N$75:N$138,'ABP REC Calc'!$C$75:$C$138,'ABP REC Spend'!$D161,'ABP REC Calc'!$B$75:$B$138,'ABP REC Spend'!$E161)/20,
IF(AND(Q161&gt;0,(R$4-$F161)=(1+$B161)),Q161*(1-Inputs_ByYear!$D$4),
(IF(AND((R$4-$F161)&lt;(21+$B161),(R$4-$F161)&gt;(1+$B161)),Q161*(1-Inputs_ByYear!$D$4),0))))</f>
        <v>0</v>
      </c>
      <c r="S161" s="246">
        <f>IF(S$4=$F161+$B161,SUMIFS('ABP REC Calc'!O$75:O$138,'ABP REC Calc'!$C$75:$C$138,'ABP REC Spend'!$D161,'ABP REC Calc'!$B$75:$B$138,'ABP REC Spend'!$E161)/20,
IF(AND(R161&gt;0,(S$4-$F161)=(1+$B161)),R161*(1-Inputs_ByYear!$D$4),
(IF(AND((S$4-$F161)&lt;(21+$B161),(S$4-$F161)&gt;(1+$B161)),R161*(1-Inputs_ByYear!$D$4),0))))</f>
        <v>0</v>
      </c>
      <c r="T161" s="246">
        <f>IF(T$4=$F161+$B161,SUMIFS('ABP REC Calc'!P$75:P$138,'ABP REC Calc'!$C$75:$C$138,'ABP REC Spend'!$D161,'ABP REC Calc'!$B$75:$B$138,'ABP REC Spend'!$E161)/20,
IF(AND(S161&gt;0,(T$4-$F161)=(1+$B161)),S161*(1-Inputs_ByYear!$D$4),
(IF(AND((T$4-$F161)&lt;(21+$B161),(T$4-$F161)&gt;(1+$B161)),S161*(1-Inputs_ByYear!$D$4),0))))</f>
        <v>0</v>
      </c>
      <c r="U161" s="246">
        <f>IF(U$4=$F161+$B161,SUMIFS('ABP REC Calc'!Q$75:Q$138,'ABP REC Calc'!$C$75:$C$138,'ABP REC Spend'!$D161,'ABP REC Calc'!$B$75:$B$138,'ABP REC Spend'!$E161)/20,
IF(AND(T161&gt;0,(U$4-$F161)=(1+$B161)),T161*(1-Inputs_ByYear!$D$4),
(IF(AND((U$4-$F161)&lt;(21+$B161),(U$4-$F161)&gt;(1+$B161)),T161*(1-Inputs_ByYear!$D$4),0))))</f>
        <v>0</v>
      </c>
      <c r="V161" s="246">
        <f>IF(V$4=$F161+$B161,SUMIFS('ABP REC Calc'!R$75:R$138,'ABP REC Calc'!$C$75:$C$138,'ABP REC Spend'!$D161,'ABP REC Calc'!$B$75:$B$138,'ABP REC Spend'!$E161)/20,
IF(AND(U161&gt;0,(V$4-$F161)=(1+$B161)),U161*(1-Inputs_ByYear!$D$4),
(IF(AND((V$4-$F161)&lt;(21+$B161),(V$4-$F161)&gt;(1+$B161)),U161*(1-Inputs_ByYear!$D$4),0))))</f>
        <v>0</v>
      </c>
      <c r="W161" s="246">
        <f>IF(W$4=$F161+$B161,SUMIFS('ABP REC Calc'!S$75:S$138,'ABP REC Calc'!$C$75:$C$138,'ABP REC Spend'!$D161,'ABP REC Calc'!$B$75:$B$138,'ABP REC Spend'!$E161)/20,
IF(AND(V161&gt;0,(W$4-$F161)=(1+$B161)),V161*(1-Inputs_ByYear!$D$4),
(IF(AND((W$4-$F161)&lt;(21+$B161),(W$4-$F161)&gt;(1+$B161)),V161*(1-Inputs_ByYear!$D$4),0))))</f>
        <v>0</v>
      </c>
      <c r="X161" s="246">
        <f>IF(X$4=$F161+$B161,SUMIFS('ABP REC Calc'!T$75:T$138,'ABP REC Calc'!$C$75:$C$138,'ABP REC Spend'!$D161,'ABP REC Calc'!$B$75:$B$138,'ABP REC Spend'!$E161)/20,
IF(AND(W161&gt;0,(X$4-$F161)=(1+$B161)),W161*(1-Inputs_ByYear!$D$4),
(IF(AND((X$4-$F161)&lt;(21+$B161),(X$4-$F161)&gt;(1+$B161)),W161*(1-Inputs_ByYear!$D$4),0))))</f>
        <v>0</v>
      </c>
      <c r="Y161" s="246">
        <f>IF(Y$4=$F161+$B161,SUMIFS('ABP REC Calc'!U$75:U$138,'ABP REC Calc'!$C$75:$C$138,'ABP REC Spend'!$D161,'ABP REC Calc'!$B$75:$B$138,'ABP REC Spend'!$E161)/20,
IF(AND(X161&gt;0,(Y$4-$F161)=(1+$B161)),X161*(1-Inputs_ByYear!$D$4),
(IF(AND((Y$4-$F161)&lt;(21+$B161),(Y$4-$F161)&gt;(1+$B161)),X161*(1-Inputs_ByYear!$D$4),0))))</f>
        <v>0</v>
      </c>
      <c r="Z161" s="246">
        <f>IF(Z$4=$F161+$B161,SUMIFS('ABP REC Calc'!V$75:V$138,'ABP REC Calc'!$C$75:$C$138,'ABP REC Spend'!$D161,'ABP REC Calc'!$B$75:$B$138,'ABP REC Spend'!$E161)/20,
IF(AND(Y161&gt;0,(Z$4-$F161)=(1+$B161)),Y161*(1-Inputs_ByYear!$D$4),
(IF(AND((Z$4-$F161)&lt;(21+$B161),(Z$4-$F161)&gt;(1+$B161)),Y161*(1-Inputs_ByYear!$D$4),0))))</f>
        <v>0</v>
      </c>
      <c r="AA161" s="246">
        <f>IF(AA$4=$F161+$B161,SUMIFS('ABP REC Calc'!W$75:W$138,'ABP REC Calc'!$C$75:$C$138,'ABP REC Spend'!$D161,'ABP REC Calc'!$B$75:$B$138,'ABP REC Spend'!$E161)/20,
IF(AND(Z161&gt;0,(AA$4-$F161)=(1+$B161)),Z161*(1-Inputs_ByYear!$D$4),
(IF(AND((AA$4-$F161)&lt;(21+$B161),(AA$4-$F161)&gt;(1+$B161)),Z161*(1-Inputs_ByYear!$D$4),0))))</f>
        <v>0</v>
      </c>
      <c r="AB161" s="246">
        <f>IF(AB$4=$F161+$B161,SUMIFS('ABP REC Calc'!X$75:X$138,'ABP REC Calc'!$C$75:$C$138,'ABP REC Spend'!$D161,'ABP REC Calc'!$B$75:$B$138,'ABP REC Spend'!$E161)/20,
IF(AND(AA161&gt;0,(AB$4-$F161)=(1+$B161)),AA161*(1-Inputs_ByYear!$D$4),
(IF(AND((AB$4-$F161)&lt;(21+$B161),(AB$4-$F161)&gt;(1+$B161)),AA161*(1-Inputs_ByYear!$D$4),0))))</f>
        <v>0</v>
      </c>
      <c r="AC161" s="246">
        <f>IF(AC$4=$F161+$B161,SUMIFS('ABP REC Calc'!Y$75:Y$138,'ABP REC Calc'!$C$75:$C$138,'ABP REC Spend'!$D161,'ABP REC Calc'!$B$75:$B$138,'ABP REC Spend'!$E161)/20,
IF(AND(AB161&gt;0,(AC$4-$F161)=(1+$B161)),AB161*(1-Inputs_ByYear!$D$4),
(IF(AND((AC$4-$F161)&lt;(21+$B161),(AC$4-$F161)&gt;(1+$B161)),AB161*(1-Inputs_ByYear!$D$4),0))))</f>
        <v>0</v>
      </c>
      <c r="AD161" s="246">
        <f>IF(AD$4=$F161+$B161,SUMIFS('ABP REC Calc'!Z$75:Z$138,'ABP REC Calc'!$C$75:$C$138,'ABP REC Spend'!$D161,'ABP REC Calc'!$B$75:$B$138,'ABP REC Spend'!$E161)/20,
IF(AND(AC161&gt;0,(AD$4-$F161)=(1+$B161)),AC161*(1-Inputs_ByYear!$D$4),
(IF(AND((AD$4-$F161)&lt;(21+$B161),(AD$4-$F161)&gt;(1+$B161)),AC161*(1-Inputs_ByYear!$D$4),0))))</f>
        <v>0</v>
      </c>
      <c r="AE161" s="246">
        <f>IF(AE$4=$F161+$B161,SUMIFS('ABP REC Calc'!AA$75:AA$138,'ABP REC Calc'!$C$75:$C$138,'ABP REC Spend'!$D161,'ABP REC Calc'!$B$75:$B$138,'ABP REC Spend'!$E161)/20,
IF(AND(AD161&gt;0,(AE$4-$F161)=(1+$B161)),AD161*(1-Inputs_ByYear!$D$4),
(IF(AND((AE$4-$F161)&lt;(21+$B161),(AE$4-$F161)&gt;(1+$B161)),AD161*(1-Inputs_ByYear!$D$4),0))))</f>
        <v>640442.52014304791</v>
      </c>
      <c r="AF161" s="246">
        <f>IF(AF$4=$F161+$B161,SUMIFS('ABP REC Calc'!AB$75:AB$138,'ABP REC Calc'!$C$75:$C$138,'ABP REC Spend'!$D161,'ABP REC Calc'!$B$75:$B$138,'ABP REC Spend'!$E161)/20,
IF(AND(AE161&gt;0,(AF$4-$F161)=(1+$B161)),AE161*(1-Inputs_ByYear!$D$4),
(IF(AND((AF$4-$F161)&lt;(21+$B161),(AF$4-$F161)&gt;(1+$B161)),AE161*(1-Inputs_ByYear!$D$4),0))))</f>
        <v>637240.30754233268</v>
      </c>
      <c r="AG161" s="246">
        <f>IF(AG$4=$F161+$B161,SUMIFS('ABP REC Calc'!AC$75:AC$138,'ABP REC Calc'!$C$75:$C$138,'ABP REC Spend'!$D161,'ABP REC Calc'!$B$75:$B$138,'ABP REC Spend'!$E161)/20,
IF(AND(AF161&gt;0,(AG$4-$F161)=(1+$B161)),AF161*(1-Inputs_ByYear!$D$4),
(IF(AND((AG$4-$F161)&lt;(21+$B161),(AG$4-$F161)&gt;(1+$B161)),AF161*(1-Inputs_ByYear!$D$4),0))))</f>
        <v>634054.10600462102</v>
      </c>
    </row>
    <row r="162" spans="2:33" ht="14.45" customHeight="1">
      <c r="B162" s="64">
        <v>2</v>
      </c>
      <c r="C162" s="64" t="s">
        <v>229</v>
      </c>
      <c r="D162" s="234" t="s">
        <v>221</v>
      </c>
      <c r="E162" s="231" t="s">
        <v>230</v>
      </c>
      <c r="F162" s="231">
        <f t="shared" si="7"/>
        <v>2045</v>
      </c>
      <c r="G162" s="231"/>
      <c r="H162" s="239" t="s">
        <v>43</v>
      </c>
      <c r="I162" s="247">
        <v>0</v>
      </c>
      <c r="J162" s="247">
        <v>0</v>
      </c>
      <c r="K162" s="246">
        <f>IF(K$4=$F162+$B162,SUMIFS('ABP REC Calc'!G$75:G$138,'ABP REC Calc'!$C$75:$C$138,'ABP REC Spend'!$D162,'ABP REC Calc'!$B$75:$B$138,'ABP REC Spend'!$E162)/20,
IF(AND(J162&gt;0,(K$4-$F162)=(1+$B162)),J162*(1-Inputs_ByYear!$D$4),
(IF(AND((K$4-$F162)&lt;(21+$B162),(K$4-$F162)&gt;(1+$B162)),J162*(1-Inputs_ByYear!$D$4),0))))</f>
        <v>0</v>
      </c>
      <c r="L162" s="246">
        <f>IF(L$4=$F162+$B162,SUMIFS('ABP REC Calc'!H$75:H$138,'ABP REC Calc'!$C$75:$C$138,'ABP REC Spend'!$D162,'ABP REC Calc'!$B$75:$B$138,'ABP REC Spend'!$E162)/20,
IF(AND(K162&gt;0,(L$4-$F162)=(1+$B162)),K162*(1-Inputs_ByYear!$D$4),
(IF(AND((L$4-$F162)&lt;(21+$B162),(L$4-$F162)&gt;(1+$B162)),K162*(1-Inputs_ByYear!$D$4),0))))</f>
        <v>0</v>
      </c>
      <c r="M162" s="246">
        <f>IF(M$4=$F162+$B162,SUMIFS('ABP REC Calc'!I$75:I$138,'ABP REC Calc'!$C$75:$C$138,'ABP REC Spend'!$D162,'ABP REC Calc'!$B$75:$B$138,'ABP REC Spend'!$E162)/20,
IF(AND(L162&gt;0,(M$4-$F162)=(1+$B162)),L162*(1-Inputs_ByYear!$D$4),
(IF(AND((M$4-$F162)&lt;(21+$B162),(M$4-$F162)&gt;(1+$B162)),L162*(1-Inputs_ByYear!$D$4),0))))</f>
        <v>0</v>
      </c>
      <c r="N162" s="246">
        <f>IF(N$4=$F162+$B162,SUMIFS('ABP REC Calc'!J$75:J$138,'ABP REC Calc'!$C$75:$C$138,'ABP REC Spend'!$D162,'ABP REC Calc'!$B$75:$B$138,'ABP REC Spend'!$E162)/20,
IF(AND(M162&gt;0,(N$4-$F162)=(1+$B162)),M162*(1-Inputs_ByYear!$D$4),
(IF(AND((N$4-$F162)&lt;(21+$B162),(N$4-$F162)&gt;(1+$B162)),M162*(1-Inputs_ByYear!$D$4),0))))</f>
        <v>0</v>
      </c>
      <c r="O162" s="246">
        <f>IF(O$4=$F162+$B162,SUMIFS('ABP REC Calc'!K$75:K$138,'ABP REC Calc'!$C$75:$C$138,'ABP REC Spend'!$D162,'ABP REC Calc'!$B$75:$B$138,'ABP REC Spend'!$E162)/20,
IF(AND(N162&gt;0,(O$4-$F162)=(1+$B162)),N162*(1-Inputs_ByYear!$D$4),
(IF(AND((O$4-$F162)&lt;(21+$B162),(O$4-$F162)&gt;(1+$B162)),N162*(1-Inputs_ByYear!$D$4),0))))</f>
        <v>0</v>
      </c>
      <c r="P162" s="246">
        <f>IF(P$4=$F162+$B162,SUMIFS('ABP REC Calc'!L$75:L$138,'ABP REC Calc'!$C$75:$C$138,'ABP REC Spend'!$D162,'ABP REC Calc'!$B$75:$B$138,'ABP REC Spend'!$E162)/20,
IF(AND(O162&gt;0,(P$4-$F162)=(1+$B162)),O162*(1-Inputs_ByYear!$D$4),
(IF(AND((P$4-$F162)&lt;(21+$B162),(P$4-$F162)&gt;(1+$B162)),O162*(1-Inputs_ByYear!$D$4),0))))</f>
        <v>0</v>
      </c>
      <c r="Q162" s="246">
        <f>IF(Q$4=$F162+$B162,SUMIFS('ABP REC Calc'!M$75:M$138,'ABP REC Calc'!$C$75:$C$138,'ABP REC Spend'!$D162,'ABP REC Calc'!$B$75:$B$138,'ABP REC Spend'!$E162)/20,
IF(AND(P162&gt;0,(Q$4-$F162)=(1+$B162)),P162*(1-Inputs_ByYear!$D$4),
(IF(AND((Q$4-$F162)&lt;(21+$B162),(Q$4-$F162)&gt;(1+$B162)),P162*(1-Inputs_ByYear!$D$4),0))))</f>
        <v>0</v>
      </c>
      <c r="R162" s="246">
        <f>IF(R$4=$F162+$B162,SUMIFS('ABP REC Calc'!N$75:N$138,'ABP REC Calc'!$C$75:$C$138,'ABP REC Spend'!$D162,'ABP REC Calc'!$B$75:$B$138,'ABP REC Spend'!$E162)/20,
IF(AND(Q162&gt;0,(R$4-$F162)=(1+$B162)),Q162*(1-Inputs_ByYear!$D$4),
(IF(AND((R$4-$F162)&lt;(21+$B162),(R$4-$F162)&gt;(1+$B162)),Q162*(1-Inputs_ByYear!$D$4),0))))</f>
        <v>0</v>
      </c>
      <c r="S162" s="246">
        <f>IF(S$4=$F162+$B162,SUMIFS('ABP REC Calc'!O$75:O$138,'ABP REC Calc'!$C$75:$C$138,'ABP REC Spend'!$D162,'ABP REC Calc'!$B$75:$B$138,'ABP REC Spend'!$E162)/20,
IF(AND(R162&gt;0,(S$4-$F162)=(1+$B162)),R162*(1-Inputs_ByYear!$D$4),
(IF(AND((S$4-$F162)&lt;(21+$B162),(S$4-$F162)&gt;(1+$B162)),R162*(1-Inputs_ByYear!$D$4),0))))</f>
        <v>0</v>
      </c>
      <c r="T162" s="246">
        <f>IF(T$4=$F162+$B162,SUMIFS('ABP REC Calc'!P$75:P$138,'ABP REC Calc'!$C$75:$C$138,'ABP REC Spend'!$D162,'ABP REC Calc'!$B$75:$B$138,'ABP REC Spend'!$E162)/20,
IF(AND(S162&gt;0,(T$4-$F162)=(1+$B162)),S162*(1-Inputs_ByYear!$D$4),
(IF(AND((T$4-$F162)&lt;(21+$B162),(T$4-$F162)&gt;(1+$B162)),S162*(1-Inputs_ByYear!$D$4),0))))</f>
        <v>0</v>
      </c>
      <c r="U162" s="246">
        <f>IF(U$4=$F162+$B162,SUMIFS('ABP REC Calc'!Q$75:Q$138,'ABP REC Calc'!$C$75:$C$138,'ABP REC Spend'!$D162,'ABP REC Calc'!$B$75:$B$138,'ABP REC Spend'!$E162)/20,
IF(AND(T162&gt;0,(U$4-$F162)=(1+$B162)),T162*(1-Inputs_ByYear!$D$4),
(IF(AND((U$4-$F162)&lt;(21+$B162),(U$4-$F162)&gt;(1+$B162)),T162*(1-Inputs_ByYear!$D$4),0))))</f>
        <v>0</v>
      </c>
      <c r="V162" s="246">
        <f>IF(V$4=$F162+$B162,SUMIFS('ABP REC Calc'!R$75:R$138,'ABP REC Calc'!$C$75:$C$138,'ABP REC Spend'!$D162,'ABP REC Calc'!$B$75:$B$138,'ABP REC Spend'!$E162)/20,
IF(AND(U162&gt;0,(V$4-$F162)=(1+$B162)),U162*(1-Inputs_ByYear!$D$4),
(IF(AND((V$4-$F162)&lt;(21+$B162),(V$4-$F162)&gt;(1+$B162)),U162*(1-Inputs_ByYear!$D$4),0))))</f>
        <v>0</v>
      </c>
      <c r="W162" s="246">
        <f>IF(W$4=$F162+$B162,SUMIFS('ABP REC Calc'!S$75:S$138,'ABP REC Calc'!$C$75:$C$138,'ABP REC Spend'!$D162,'ABP REC Calc'!$B$75:$B$138,'ABP REC Spend'!$E162)/20,
IF(AND(V162&gt;0,(W$4-$F162)=(1+$B162)),V162*(1-Inputs_ByYear!$D$4),
(IF(AND((W$4-$F162)&lt;(21+$B162),(W$4-$F162)&gt;(1+$B162)),V162*(1-Inputs_ByYear!$D$4),0))))</f>
        <v>0</v>
      </c>
      <c r="X162" s="246">
        <f>IF(X$4=$F162+$B162,SUMIFS('ABP REC Calc'!T$75:T$138,'ABP REC Calc'!$C$75:$C$138,'ABP REC Spend'!$D162,'ABP REC Calc'!$B$75:$B$138,'ABP REC Spend'!$E162)/20,
IF(AND(W162&gt;0,(X$4-$F162)=(1+$B162)),W162*(1-Inputs_ByYear!$D$4),
(IF(AND((X$4-$F162)&lt;(21+$B162),(X$4-$F162)&gt;(1+$B162)),W162*(1-Inputs_ByYear!$D$4),0))))</f>
        <v>0</v>
      </c>
      <c r="Y162" s="246">
        <f>IF(Y$4=$F162+$B162,SUMIFS('ABP REC Calc'!U$75:U$138,'ABP REC Calc'!$C$75:$C$138,'ABP REC Spend'!$D162,'ABP REC Calc'!$B$75:$B$138,'ABP REC Spend'!$E162)/20,
IF(AND(X162&gt;0,(Y$4-$F162)=(1+$B162)),X162*(1-Inputs_ByYear!$D$4),
(IF(AND((Y$4-$F162)&lt;(21+$B162),(Y$4-$F162)&gt;(1+$B162)),X162*(1-Inputs_ByYear!$D$4),0))))</f>
        <v>0</v>
      </c>
      <c r="Z162" s="246">
        <f>IF(Z$4=$F162+$B162,SUMIFS('ABP REC Calc'!V$75:V$138,'ABP REC Calc'!$C$75:$C$138,'ABP REC Spend'!$D162,'ABP REC Calc'!$B$75:$B$138,'ABP REC Spend'!$E162)/20,
IF(AND(Y162&gt;0,(Z$4-$F162)=(1+$B162)),Y162*(1-Inputs_ByYear!$D$4),
(IF(AND((Z$4-$F162)&lt;(21+$B162),(Z$4-$F162)&gt;(1+$B162)),Y162*(1-Inputs_ByYear!$D$4),0))))</f>
        <v>0</v>
      </c>
      <c r="AA162" s="246">
        <f>IF(AA$4=$F162+$B162,SUMIFS('ABP REC Calc'!W$75:W$138,'ABP REC Calc'!$C$75:$C$138,'ABP REC Spend'!$D162,'ABP REC Calc'!$B$75:$B$138,'ABP REC Spend'!$E162)/20,
IF(AND(Z162&gt;0,(AA$4-$F162)=(1+$B162)),Z162*(1-Inputs_ByYear!$D$4),
(IF(AND((AA$4-$F162)&lt;(21+$B162),(AA$4-$F162)&gt;(1+$B162)),Z162*(1-Inputs_ByYear!$D$4),0))))</f>
        <v>0</v>
      </c>
      <c r="AB162" s="246">
        <f>IF(AB$4=$F162+$B162,SUMIFS('ABP REC Calc'!X$75:X$138,'ABP REC Calc'!$C$75:$C$138,'ABP REC Spend'!$D162,'ABP REC Calc'!$B$75:$B$138,'ABP REC Spend'!$E162)/20,
IF(AND(AA162&gt;0,(AB$4-$F162)=(1+$B162)),AA162*(1-Inputs_ByYear!$D$4),
(IF(AND((AB$4-$F162)&lt;(21+$B162),(AB$4-$F162)&gt;(1+$B162)),AA162*(1-Inputs_ByYear!$D$4),0))))</f>
        <v>0</v>
      </c>
      <c r="AC162" s="246">
        <f>IF(AC$4=$F162+$B162,SUMIFS('ABP REC Calc'!Y$75:Y$138,'ABP REC Calc'!$C$75:$C$138,'ABP REC Spend'!$D162,'ABP REC Calc'!$B$75:$B$138,'ABP REC Spend'!$E162)/20,
IF(AND(AB162&gt;0,(AC$4-$F162)=(1+$B162)),AB162*(1-Inputs_ByYear!$D$4),
(IF(AND((AC$4-$F162)&lt;(21+$B162),(AC$4-$F162)&gt;(1+$B162)),AB162*(1-Inputs_ByYear!$D$4),0))))</f>
        <v>0</v>
      </c>
      <c r="AD162" s="246">
        <f>IF(AD$4=$F162+$B162,SUMIFS('ABP REC Calc'!Z$75:Z$138,'ABP REC Calc'!$C$75:$C$138,'ABP REC Spend'!$D162,'ABP REC Calc'!$B$75:$B$138,'ABP REC Spend'!$E162)/20,
IF(AND(AC162&gt;0,(AD$4-$F162)=(1+$B162)),AC162*(1-Inputs_ByYear!$D$4),
(IF(AND((AD$4-$F162)&lt;(21+$B162),(AD$4-$F162)&gt;(1+$B162)),AC162*(1-Inputs_ByYear!$D$4),0))))</f>
        <v>0</v>
      </c>
      <c r="AE162" s="246">
        <f>IF(AE$4=$F162+$B162,SUMIFS('ABP REC Calc'!AA$75:AA$138,'ABP REC Calc'!$C$75:$C$138,'ABP REC Spend'!$D162,'ABP REC Calc'!$B$75:$B$138,'ABP REC Spend'!$E162)/20,
IF(AND(AD162&gt;0,(AE$4-$F162)=(1+$B162)),AD162*(1-Inputs_ByYear!$D$4),
(IF(AND((AE$4-$F162)&lt;(21+$B162),(AE$4-$F162)&gt;(1+$B162)),AD162*(1-Inputs_ByYear!$D$4),0))))</f>
        <v>0</v>
      </c>
      <c r="AF162" s="246">
        <f>IF(AF$4=$F162+$B162,SUMIFS('ABP REC Calc'!AB$75:AB$138,'ABP REC Calc'!$C$75:$C$138,'ABP REC Spend'!$D162,'ABP REC Calc'!$B$75:$B$138,'ABP REC Spend'!$E162)/20,
IF(AND(AE162&gt;0,(AF$4-$F162)=(1+$B162)),AE162*(1-Inputs_ByYear!$D$4),
(IF(AND((AF$4-$F162)&lt;(21+$B162),(AF$4-$F162)&gt;(1+$B162)),AE162*(1-Inputs_ByYear!$D$4),0))))</f>
        <v>614824.81933732587</v>
      </c>
      <c r="AG162" s="246">
        <f>IF(AG$4=$F162+$B162,SUMIFS('ABP REC Calc'!AC$75:AC$138,'ABP REC Calc'!$C$75:$C$138,'ABP REC Spend'!$D162,'ABP REC Calc'!$B$75:$B$138,'ABP REC Spend'!$E162)/20,
IF(AND(AF162&gt;0,(AG$4-$F162)=(1+$B162)),AF162*(1-Inputs_ByYear!$D$4),
(IF(AND((AG$4-$F162)&lt;(21+$B162),(AG$4-$F162)&gt;(1+$B162)),AF162*(1-Inputs_ByYear!$D$4),0))))</f>
        <v>611750.69524063927</v>
      </c>
    </row>
    <row r="163" spans="2:33" ht="14.45" customHeight="1">
      <c r="B163" s="64">
        <v>2</v>
      </c>
      <c r="C163" s="64" t="s">
        <v>229</v>
      </c>
      <c r="D163" s="234" t="s">
        <v>221</v>
      </c>
      <c r="E163" s="231" t="s">
        <v>231</v>
      </c>
      <c r="F163" s="231">
        <f>VALUE(LEFT(H163, FIND("-", H163)-1))</f>
        <v>2024</v>
      </c>
      <c r="G163" s="231"/>
      <c r="H163" s="239" t="s">
        <v>22</v>
      </c>
      <c r="I163" s="247">
        <v>0</v>
      </c>
      <c r="J163" s="247">
        <v>0</v>
      </c>
      <c r="K163" s="246">
        <f>IF(K$4=$F163+$B163,SUMIFS('ABP REC Calc'!G$75:G$138,'ABP REC Calc'!$C$75:$C$138,'ABP REC Spend'!$D163,'ABP REC Calc'!$B$75:$B$138,'ABP REC Spend'!$E163)/20,
IF(AND(J163&gt;0,(K$4-$F163)=(1+$B163)),J163*(1-Inputs_ByYear!$D$4),
(IF(AND((K$4-$F163)&lt;(21+$B163),(K$4-$F163)&gt;(1+$B163)),J163*(1-Inputs_ByYear!$D$4),0))))</f>
        <v>7597476.8182598259</v>
      </c>
      <c r="L163" s="246">
        <f>IF(L$4=$F163+$B163,SUMIFS('ABP REC Calc'!H$75:H$138,'ABP REC Calc'!$C$75:$C$138,'ABP REC Spend'!$D163,'ABP REC Calc'!$B$75:$B$138,'ABP REC Spend'!$E163)/20,
IF(AND(K163&gt;0,(L$4-$F163)=(1+$B163)),K163*(1-Inputs_ByYear!$D$4),
(IF(AND((L$4-$F163)&lt;(21+$B163),(L$4-$F163)&gt;(1+$B163)),K163*(1-Inputs_ByYear!$D$4),0))))</f>
        <v>7559489.4341685269</v>
      </c>
      <c r="M163" s="246">
        <f>IF(M$4=$F163+$B163,SUMIFS('ABP REC Calc'!I$75:I$138,'ABP REC Calc'!$C$75:$C$138,'ABP REC Spend'!$D163,'ABP REC Calc'!$B$75:$B$138,'ABP REC Spend'!$E163)/20,
IF(AND(L163&gt;0,(M$4-$F163)=(1+$B163)),L163*(1-Inputs_ByYear!$D$4),
(IF(AND((M$4-$F163)&lt;(21+$B163),(M$4-$F163)&gt;(1+$B163)),L163*(1-Inputs_ByYear!$D$4),0))))</f>
        <v>7521691.9869976845</v>
      </c>
      <c r="N163" s="246">
        <f>IF(N$4=$F163+$B163,SUMIFS('ABP REC Calc'!J$75:J$138,'ABP REC Calc'!$C$75:$C$138,'ABP REC Spend'!$D163,'ABP REC Calc'!$B$75:$B$138,'ABP REC Spend'!$E163)/20,
IF(AND(M163&gt;0,(N$4-$F163)=(1+$B163)),M163*(1-Inputs_ByYear!$D$4),
(IF(AND((N$4-$F163)&lt;(21+$B163),(N$4-$F163)&gt;(1+$B163)),M163*(1-Inputs_ByYear!$D$4),0))))</f>
        <v>7484083.5270626964</v>
      </c>
      <c r="O163" s="246">
        <f>IF(O$4=$F163+$B163,SUMIFS('ABP REC Calc'!K$75:K$138,'ABP REC Calc'!$C$75:$C$138,'ABP REC Spend'!$D163,'ABP REC Calc'!$B$75:$B$138,'ABP REC Spend'!$E163)/20,
IF(AND(N163&gt;0,(O$4-$F163)=(1+$B163)),N163*(1-Inputs_ByYear!$D$4),
(IF(AND((O$4-$F163)&lt;(21+$B163),(O$4-$F163)&gt;(1+$B163)),N163*(1-Inputs_ByYear!$D$4),0))))</f>
        <v>7446663.1094273832</v>
      </c>
      <c r="P163" s="246">
        <f>IF(P$4=$F163+$B163,SUMIFS('ABP REC Calc'!L$75:L$138,'ABP REC Calc'!$C$75:$C$138,'ABP REC Spend'!$D163,'ABP REC Calc'!$B$75:$B$138,'ABP REC Spend'!$E163)/20,
IF(AND(O163&gt;0,(P$4-$F163)=(1+$B163)),O163*(1-Inputs_ByYear!$D$4),
(IF(AND((P$4-$F163)&lt;(21+$B163),(P$4-$F163)&gt;(1+$B163)),O163*(1-Inputs_ByYear!$D$4),0))))</f>
        <v>7409429.7938802466</v>
      </c>
      <c r="Q163" s="246">
        <f>IF(Q$4=$F163+$B163,SUMIFS('ABP REC Calc'!M$75:M$138,'ABP REC Calc'!$C$75:$C$138,'ABP REC Spend'!$D163,'ABP REC Calc'!$B$75:$B$138,'ABP REC Spend'!$E163)/20,
IF(AND(P163&gt;0,(Q$4-$F163)=(1+$B163)),P163*(1-Inputs_ByYear!$D$4),
(IF(AND((Q$4-$F163)&lt;(21+$B163),(Q$4-$F163)&gt;(1+$B163)),P163*(1-Inputs_ByYear!$D$4),0))))</f>
        <v>7372382.644910845</v>
      </c>
      <c r="R163" s="246">
        <f>IF(R$4=$F163+$B163,SUMIFS('ABP REC Calc'!N$75:N$138,'ABP REC Calc'!$C$75:$C$138,'ABP REC Spend'!$D163,'ABP REC Calc'!$B$75:$B$138,'ABP REC Spend'!$E163)/20,
IF(AND(Q163&gt;0,(R$4-$F163)=(1+$B163)),Q163*(1-Inputs_ByYear!$D$4),
(IF(AND((R$4-$F163)&lt;(21+$B163),(R$4-$F163)&gt;(1+$B163)),Q163*(1-Inputs_ByYear!$D$4),0))))</f>
        <v>7335520.7316862904</v>
      </c>
      <c r="S163" s="246">
        <f>IF(S$4=$F163+$B163,SUMIFS('ABP REC Calc'!O$75:O$138,'ABP REC Calc'!$C$75:$C$138,'ABP REC Spend'!$D163,'ABP REC Calc'!$B$75:$B$138,'ABP REC Spend'!$E163)/20,
IF(AND(R163&gt;0,(S$4-$F163)=(1+$B163)),R163*(1-Inputs_ByYear!$D$4),
(IF(AND((S$4-$F163)&lt;(21+$B163),(S$4-$F163)&gt;(1+$B163)),R163*(1-Inputs_ByYear!$D$4),0))))</f>
        <v>7298843.1280278591</v>
      </c>
      <c r="T163" s="246">
        <f>IF(T$4=$F163+$B163,SUMIFS('ABP REC Calc'!P$75:P$138,'ABP REC Calc'!$C$75:$C$138,'ABP REC Spend'!$D163,'ABP REC Calc'!$B$75:$B$138,'ABP REC Spend'!$E163)/20,
IF(AND(S163&gt;0,(T$4-$F163)=(1+$B163)),S163*(1-Inputs_ByYear!$D$4),
(IF(AND((T$4-$F163)&lt;(21+$B163),(T$4-$F163)&gt;(1+$B163)),S163*(1-Inputs_ByYear!$D$4),0))))</f>
        <v>7262348.9123877194</v>
      </c>
      <c r="U163" s="246">
        <f>IF(U$4=$F163+$B163,SUMIFS('ABP REC Calc'!Q$75:Q$138,'ABP REC Calc'!$C$75:$C$138,'ABP REC Spend'!$D163,'ABP REC Calc'!$B$75:$B$138,'ABP REC Spend'!$E163)/20,
IF(AND(T163&gt;0,(U$4-$F163)=(1+$B163)),T163*(1-Inputs_ByYear!$D$4),
(IF(AND((U$4-$F163)&lt;(21+$B163),(U$4-$F163)&gt;(1+$B163)),T163*(1-Inputs_ByYear!$D$4),0))))</f>
        <v>7226037.1678257808</v>
      </c>
      <c r="V163" s="246">
        <f>IF(V$4=$F163+$B163,SUMIFS('ABP REC Calc'!R$75:R$138,'ABP REC Calc'!$C$75:$C$138,'ABP REC Spend'!$D163,'ABP REC Calc'!$B$75:$B$138,'ABP REC Spend'!$E163)/20,
IF(AND(U163&gt;0,(V$4-$F163)=(1+$B163)),U163*(1-Inputs_ByYear!$D$4),
(IF(AND((V$4-$F163)&lt;(21+$B163),(V$4-$F163)&gt;(1+$B163)),U163*(1-Inputs_ByYear!$D$4),0))))</f>
        <v>7189906.9819866521</v>
      </c>
      <c r="W163" s="246">
        <f>IF(W$4=$F163+$B163,SUMIFS('ABP REC Calc'!S$75:S$138,'ABP REC Calc'!$C$75:$C$138,'ABP REC Spend'!$D163,'ABP REC Calc'!$B$75:$B$138,'ABP REC Spend'!$E163)/20,
IF(AND(V163&gt;0,(W$4-$F163)=(1+$B163)),V163*(1-Inputs_ByYear!$D$4),
(IF(AND((W$4-$F163)&lt;(21+$B163),(W$4-$F163)&gt;(1+$B163)),V163*(1-Inputs_ByYear!$D$4),0))))</f>
        <v>7153957.4470767193</v>
      </c>
      <c r="X163" s="246">
        <f>IF(X$4=$F163+$B163,SUMIFS('ABP REC Calc'!T$75:T$138,'ABP REC Calc'!$C$75:$C$138,'ABP REC Spend'!$D163,'ABP REC Calc'!$B$75:$B$138,'ABP REC Spend'!$E163)/20,
IF(AND(W163&gt;0,(X$4-$F163)=(1+$B163)),W163*(1-Inputs_ByYear!$D$4),
(IF(AND((X$4-$F163)&lt;(21+$B163),(X$4-$F163)&gt;(1+$B163)),W163*(1-Inputs_ByYear!$D$4),0))))</f>
        <v>7118187.6598413354</v>
      </c>
      <c r="Y163" s="246">
        <f>IF(Y$4=$F163+$B163,SUMIFS('ABP REC Calc'!U$75:U$138,'ABP REC Calc'!$C$75:$C$138,'ABP REC Spend'!$D163,'ABP REC Calc'!$B$75:$B$138,'ABP REC Spend'!$E163)/20,
IF(AND(X163&gt;0,(Y$4-$F163)=(1+$B163)),X163*(1-Inputs_ByYear!$D$4),
(IF(AND((Y$4-$F163)&lt;(21+$B163),(Y$4-$F163)&gt;(1+$B163)),X163*(1-Inputs_ByYear!$D$4),0))))</f>
        <v>7082596.7215421284</v>
      </c>
      <c r="Z163" s="246">
        <f>IF(Z$4=$F163+$B163,SUMIFS('ABP REC Calc'!V$75:V$138,'ABP REC Calc'!$C$75:$C$138,'ABP REC Spend'!$D163,'ABP REC Calc'!$B$75:$B$138,'ABP REC Spend'!$E163)/20,
IF(AND(Y163&gt;0,(Z$4-$F163)=(1+$B163)),Y163*(1-Inputs_ByYear!$D$4),
(IF(AND((Z$4-$F163)&lt;(21+$B163),(Z$4-$F163)&gt;(1+$B163)),Y163*(1-Inputs_ByYear!$D$4),0))))</f>
        <v>7047183.737934418</v>
      </c>
      <c r="AA163" s="246">
        <f>IF(AA$4=$F163+$B163,SUMIFS('ABP REC Calc'!W$75:W$138,'ABP REC Calc'!$C$75:$C$138,'ABP REC Spend'!$D163,'ABP REC Calc'!$B$75:$B$138,'ABP REC Spend'!$E163)/20,
IF(AND(Z163&gt;0,(AA$4-$F163)=(1+$B163)),Z163*(1-Inputs_ByYear!$D$4),
(IF(AND((AA$4-$F163)&lt;(21+$B163),(AA$4-$F163)&gt;(1+$B163)),Z163*(1-Inputs_ByYear!$D$4),0))))</f>
        <v>7011947.8192447461</v>
      </c>
      <c r="AB163" s="246">
        <f>IF(AB$4=$F163+$B163,SUMIFS('ABP REC Calc'!X$75:X$138,'ABP REC Calc'!$C$75:$C$138,'ABP REC Spend'!$D163,'ABP REC Calc'!$B$75:$B$138,'ABP REC Spend'!$E163)/20,
IF(AND(AA163&gt;0,(AB$4-$F163)=(1+$B163)),AA163*(1-Inputs_ByYear!$D$4),
(IF(AND((AB$4-$F163)&lt;(21+$B163),(AB$4-$F163)&gt;(1+$B163)),AA163*(1-Inputs_ByYear!$D$4),0))))</f>
        <v>6976888.0801485227</v>
      </c>
      <c r="AC163" s="246">
        <f>IF(AC$4=$F163+$B163,SUMIFS('ABP REC Calc'!Y$75:Y$138,'ABP REC Calc'!$C$75:$C$138,'ABP REC Spend'!$D163,'ABP REC Calc'!$B$75:$B$138,'ABP REC Spend'!$E163)/20,
IF(AND(AB163&gt;0,(AC$4-$F163)=(1+$B163)),AB163*(1-Inputs_ByYear!$D$4),
(IF(AND((AC$4-$F163)&lt;(21+$B163),(AC$4-$F163)&gt;(1+$B163)),AB163*(1-Inputs_ByYear!$D$4),0))))</f>
        <v>6942003.6397477798</v>
      </c>
      <c r="AD163" s="246">
        <f>IF(AD$4=$F163+$B163,SUMIFS('ABP REC Calc'!Z$75:Z$138,'ABP REC Calc'!$C$75:$C$138,'ABP REC Spend'!$D163,'ABP REC Calc'!$B$75:$B$138,'ABP REC Spend'!$E163)/20,
IF(AND(AC163&gt;0,(AD$4-$F163)=(1+$B163)),AC163*(1-Inputs_ByYear!$D$4),
(IF(AND((AD$4-$F163)&lt;(21+$B163),(AD$4-$F163)&gt;(1+$B163)),AC163*(1-Inputs_ByYear!$D$4),0))))</f>
        <v>6907293.621549041</v>
      </c>
      <c r="AE163" s="246">
        <f>IF(AE$4=$F163+$B163,SUMIFS('ABP REC Calc'!AA$75:AA$138,'ABP REC Calc'!$C$75:$C$138,'ABP REC Spend'!$D163,'ABP REC Calc'!$B$75:$B$138,'ABP REC Spend'!$E163)/20,
IF(AND(AD163&gt;0,(AE$4-$F163)=(1+$B163)),AD163*(1-Inputs_ByYear!$D$4),
(IF(AND((AE$4-$F163)&lt;(21+$B163),(AE$4-$F163)&gt;(1+$B163)),AD163*(1-Inputs_ByYear!$D$4),0))))</f>
        <v>6872757.153441296</v>
      </c>
      <c r="AF163" s="246">
        <f>IF(AF$4=$F163+$B163,SUMIFS('ABP REC Calc'!AB$75:AB$138,'ABP REC Calc'!$C$75:$C$138,'ABP REC Spend'!$D163,'ABP REC Calc'!$B$75:$B$138,'ABP REC Spend'!$E163)/20,
IF(AND(AE163&gt;0,(AF$4-$F163)=(1+$B163)),AE163*(1-Inputs_ByYear!$D$4),
(IF(AND((AF$4-$F163)&lt;(21+$B163),(AF$4-$F163)&gt;(1+$B163)),AE163*(1-Inputs_ByYear!$D$4),0))))</f>
        <v>0</v>
      </c>
      <c r="AG163" s="246">
        <f>IF(AG$4=$F163+$B163,SUMIFS('ABP REC Calc'!AC$75:AC$138,'ABP REC Calc'!$C$75:$C$138,'ABP REC Spend'!$D163,'ABP REC Calc'!$B$75:$B$138,'ABP REC Spend'!$E163)/20,
IF(AND(AF163&gt;0,(AG$4-$F163)=(1+$B163)),AF163*(1-Inputs_ByYear!$D$4),
(IF(AND((AG$4-$F163)&lt;(21+$B163),(AG$4-$F163)&gt;(1+$B163)),AF163*(1-Inputs_ByYear!$D$4),0))))</f>
        <v>0</v>
      </c>
    </row>
    <row r="164" spans="2:33" ht="14.45" customHeight="1">
      <c r="B164" s="64">
        <v>2</v>
      </c>
      <c r="C164" s="64" t="s">
        <v>229</v>
      </c>
      <c r="D164" s="234" t="s">
        <v>221</v>
      </c>
      <c r="E164" s="231" t="s">
        <v>231</v>
      </c>
      <c r="F164" s="231">
        <f t="shared" ref="F164:F184" si="8">VALUE(LEFT(H164, FIND("-", H164)-1))</f>
        <v>2025</v>
      </c>
      <c r="G164" s="231"/>
      <c r="H164" s="239" t="s">
        <v>23</v>
      </c>
      <c r="I164" s="247">
        <v>0</v>
      </c>
      <c r="J164" s="247">
        <v>0</v>
      </c>
      <c r="K164" s="246">
        <f>IF(K$4=$F164+$B164,SUMIFS('ABP REC Calc'!G$75:G$138,'ABP REC Calc'!$C$75:$C$138,'ABP REC Spend'!$D164,'ABP REC Calc'!$B$75:$B$138,'ABP REC Spend'!$E164)/20,
IF(AND(J164&gt;0,(K$4-$F164)=(1+$B164)),J164*(1-Inputs_ByYear!$D$4),
(IF(AND((K$4-$F164)&lt;(21+$B164),(K$4-$F164)&gt;(1+$B164)),J164*(1-Inputs_ByYear!$D$4),0))))</f>
        <v>0</v>
      </c>
      <c r="L164" s="246">
        <f>IF(L$4=$F164+$B164,SUMIFS('ABP REC Calc'!H$75:H$138,'ABP REC Calc'!$C$75:$C$138,'ABP REC Spend'!$D164,'ABP REC Calc'!$B$75:$B$138,'ABP REC Spend'!$E164)/20,
IF(AND(K164&gt;0,(L$4-$F164)=(1+$B164)),K164*(1-Inputs_ByYear!$D$4),
(IF(AND((L$4-$F164)&lt;(21+$B164),(L$4-$F164)&gt;(1+$B164)),K164*(1-Inputs_ByYear!$D$4),0))))</f>
        <v>7534893.7297620531</v>
      </c>
      <c r="M164" s="246">
        <f>IF(M$4=$F164+$B164,SUMIFS('ABP REC Calc'!I$75:I$138,'ABP REC Calc'!$C$75:$C$138,'ABP REC Spend'!$D164,'ABP REC Calc'!$B$75:$B$138,'ABP REC Spend'!$E164)/20,
IF(AND(L164&gt;0,(M$4-$F164)=(1+$B164)),L164*(1-Inputs_ByYear!$D$4),
(IF(AND((M$4-$F164)&lt;(21+$B164),(M$4-$F164)&gt;(1+$B164)),L164*(1-Inputs_ByYear!$D$4),0))))</f>
        <v>7497219.2611132432</v>
      </c>
      <c r="N164" s="246">
        <f>IF(N$4=$F164+$B164,SUMIFS('ABP REC Calc'!J$75:J$138,'ABP REC Calc'!$C$75:$C$138,'ABP REC Spend'!$D164,'ABP REC Calc'!$B$75:$B$138,'ABP REC Spend'!$E164)/20,
IF(AND(M164&gt;0,(N$4-$F164)=(1+$B164)),M164*(1-Inputs_ByYear!$D$4),
(IF(AND((N$4-$F164)&lt;(21+$B164),(N$4-$F164)&gt;(1+$B164)),M164*(1-Inputs_ByYear!$D$4),0))))</f>
        <v>7459733.1648076773</v>
      </c>
      <c r="O164" s="246">
        <f>IF(O$4=$F164+$B164,SUMIFS('ABP REC Calc'!K$75:K$138,'ABP REC Calc'!$C$75:$C$138,'ABP REC Spend'!$D164,'ABP REC Calc'!$B$75:$B$138,'ABP REC Spend'!$E164)/20,
IF(AND(N164&gt;0,(O$4-$F164)=(1+$B164)),N164*(1-Inputs_ByYear!$D$4),
(IF(AND((O$4-$F164)&lt;(21+$B164),(O$4-$F164)&gt;(1+$B164)),N164*(1-Inputs_ByYear!$D$4),0))))</f>
        <v>7422434.4989836393</v>
      </c>
      <c r="P164" s="246">
        <f>IF(P$4=$F164+$B164,SUMIFS('ABP REC Calc'!L$75:L$138,'ABP REC Calc'!$C$75:$C$138,'ABP REC Spend'!$D164,'ABP REC Calc'!$B$75:$B$138,'ABP REC Spend'!$E164)/20,
IF(AND(O164&gt;0,(P$4-$F164)=(1+$B164)),O164*(1-Inputs_ByYear!$D$4),
(IF(AND((P$4-$F164)&lt;(21+$B164),(P$4-$F164)&gt;(1+$B164)),O164*(1-Inputs_ByYear!$D$4),0))))</f>
        <v>7385322.3264887212</v>
      </c>
      <c r="Q164" s="246">
        <f>IF(Q$4=$F164+$B164,SUMIFS('ABP REC Calc'!M$75:M$138,'ABP REC Calc'!$C$75:$C$138,'ABP REC Spend'!$D164,'ABP REC Calc'!$B$75:$B$138,'ABP REC Spend'!$E164)/20,
IF(AND(P164&gt;0,(Q$4-$F164)=(1+$B164)),P164*(1-Inputs_ByYear!$D$4),
(IF(AND((Q$4-$F164)&lt;(21+$B164),(Q$4-$F164)&gt;(1+$B164)),P164*(1-Inputs_ByYear!$D$4),0))))</f>
        <v>7348395.7148562772</v>
      </c>
      <c r="R164" s="246">
        <f>IF(R$4=$F164+$B164,SUMIFS('ABP REC Calc'!N$75:N$138,'ABP REC Calc'!$C$75:$C$138,'ABP REC Spend'!$D164,'ABP REC Calc'!$B$75:$B$138,'ABP REC Spend'!$E164)/20,
IF(AND(Q164&gt;0,(R$4-$F164)=(1+$B164)),Q164*(1-Inputs_ByYear!$D$4),
(IF(AND((R$4-$F164)&lt;(21+$B164),(R$4-$F164)&gt;(1+$B164)),Q164*(1-Inputs_ByYear!$D$4),0))))</f>
        <v>7311653.7362819957</v>
      </c>
      <c r="S164" s="246">
        <f>IF(S$4=$F164+$B164,SUMIFS('ABP REC Calc'!O$75:O$138,'ABP REC Calc'!$C$75:$C$138,'ABP REC Spend'!$D164,'ABP REC Calc'!$B$75:$B$138,'ABP REC Spend'!$E164)/20,
IF(AND(R164&gt;0,(S$4-$F164)=(1+$B164)),R164*(1-Inputs_ByYear!$D$4),
(IF(AND((S$4-$F164)&lt;(21+$B164),(S$4-$F164)&gt;(1+$B164)),R164*(1-Inputs_ByYear!$D$4),0))))</f>
        <v>7275095.4676005859</v>
      </c>
      <c r="T164" s="246">
        <f>IF(T$4=$F164+$B164,SUMIFS('ABP REC Calc'!P$75:P$138,'ABP REC Calc'!$C$75:$C$138,'ABP REC Spend'!$D164,'ABP REC Calc'!$B$75:$B$138,'ABP REC Spend'!$E164)/20,
IF(AND(S164&gt;0,(T$4-$F164)=(1+$B164)),S164*(1-Inputs_ByYear!$D$4),
(IF(AND((T$4-$F164)&lt;(21+$B164),(T$4-$F164)&gt;(1+$B164)),S164*(1-Inputs_ByYear!$D$4),0))))</f>
        <v>7238719.9902625829</v>
      </c>
      <c r="U164" s="246">
        <f>IF(U$4=$F164+$B164,SUMIFS('ABP REC Calc'!Q$75:Q$138,'ABP REC Calc'!$C$75:$C$138,'ABP REC Spend'!$D164,'ABP REC Calc'!$B$75:$B$138,'ABP REC Spend'!$E164)/20,
IF(AND(T164&gt;0,(U$4-$F164)=(1+$B164)),T164*(1-Inputs_ByYear!$D$4),
(IF(AND((U$4-$F164)&lt;(21+$B164),(U$4-$F164)&gt;(1+$B164)),T164*(1-Inputs_ByYear!$D$4),0))))</f>
        <v>7202526.39031127</v>
      </c>
      <c r="V164" s="246">
        <f>IF(V$4=$F164+$B164,SUMIFS('ABP REC Calc'!R$75:R$138,'ABP REC Calc'!$C$75:$C$138,'ABP REC Spend'!$D164,'ABP REC Calc'!$B$75:$B$138,'ABP REC Spend'!$E164)/20,
IF(AND(U164&gt;0,(V$4-$F164)=(1+$B164)),U164*(1-Inputs_ByYear!$D$4),
(IF(AND((V$4-$F164)&lt;(21+$B164),(V$4-$F164)&gt;(1+$B164)),U164*(1-Inputs_ByYear!$D$4),0))))</f>
        <v>7166513.7583597135</v>
      </c>
      <c r="W164" s="246">
        <f>IF(W$4=$F164+$B164,SUMIFS('ABP REC Calc'!S$75:S$138,'ABP REC Calc'!$C$75:$C$138,'ABP REC Spend'!$D164,'ABP REC Calc'!$B$75:$B$138,'ABP REC Spend'!$E164)/20,
IF(AND(V164&gt;0,(W$4-$F164)=(1+$B164)),V164*(1-Inputs_ByYear!$D$4),
(IF(AND((W$4-$F164)&lt;(21+$B164),(W$4-$F164)&gt;(1+$B164)),V164*(1-Inputs_ByYear!$D$4),0))))</f>
        <v>7130681.1895679152</v>
      </c>
      <c r="X164" s="246">
        <f>IF(X$4=$F164+$B164,SUMIFS('ABP REC Calc'!T$75:T$138,'ABP REC Calc'!$C$75:$C$138,'ABP REC Spend'!$D164,'ABP REC Calc'!$B$75:$B$138,'ABP REC Spend'!$E164)/20,
IF(AND(W164&gt;0,(X$4-$F164)=(1+$B164)),W164*(1-Inputs_ByYear!$D$4),
(IF(AND((X$4-$F164)&lt;(21+$B164),(X$4-$F164)&gt;(1+$B164)),W164*(1-Inputs_ByYear!$D$4),0))))</f>
        <v>7095027.7836200753</v>
      </c>
      <c r="Y164" s="246">
        <f>IF(Y$4=$F164+$B164,SUMIFS('ABP REC Calc'!U$75:U$138,'ABP REC Calc'!$C$75:$C$138,'ABP REC Spend'!$D164,'ABP REC Calc'!$B$75:$B$138,'ABP REC Spend'!$E164)/20,
IF(AND(X164&gt;0,(Y$4-$F164)=(1+$B164)),X164*(1-Inputs_ByYear!$D$4),
(IF(AND((Y$4-$F164)&lt;(21+$B164),(Y$4-$F164)&gt;(1+$B164)),X164*(1-Inputs_ByYear!$D$4),0))))</f>
        <v>7059552.6447019745</v>
      </c>
      <c r="Z164" s="246">
        <f>IF(Z$4=$F164+$B164,SUMIFS('ABP REC Calc'!V$75:V$138,'ABP REC Calc'!$C$75:$C$138,'ABP REC Spend'!$D164,'ABP REC Calc'!$B$75:$B$138,'ABP REC Spend'!$E164)/20,
IF(AND(Y164&gt;0,(Z$4-$F164)=(1+$B164)),Y164*(1-Inputs_ByYear!$D$4),
(IF(AND((Z$4-$F164)&lt;(21+$B164),(Z$4-$F164)&gt;(1+$B164)),Y164*(1-Inputs_ByYear!$D$4),0))))</f>
        <v>7024254.8814784642</v>
      </c>
      <c r="AA164" s="246">
        <f>IF(AA$4=$F164+$B164,SUMIFS('ABP REC Calc'!W$75:W$138,'ABP REC Calc'!$C$75:$C$138,'ABP REC Spend'!$D164,'ABP REC Calc'!$B$75:$B$138,'ABP REC Spend'!$E164)/20,
IF(AND(Z164&gt;0,(AA$4-$F164)=(1+$B164)),Z164*(1-Inputs_ByYear!$D$4),
(IF(AND((AA$4-$F164)&lt;(21+$B164),(AA$4-$F164)&gt;(1+$B164)),Z164*(1-Inputs_ByYear!$D$4),0))))</f>
        <v>6989133.6070710719</v>
      </c>
      <c r="AB164" s="246">
        <f>IF(AB$4=$F164+$B164,SUMIFS('ABP REC Calc'!X$75:X$138,'ABP REC Calc'!$C$75:$C$138,'ABP REC Spend'!$D164,'ABP REC Calc'!$B$75:$B$138,'ABP REC Spend'!$E164)/20,
IF(AND(AA164&gt;0,(AB$4-$F164)=(1+$B164)),AA164*(1-Inputs_ByYear!$D$4),
(IF(AND((AB$4-$F164)&lt;(21+$B164),(AB$4-$F164)&gt;(1+$B164)),AA164*(1-Inputs_ByYear!$D$4),0))))</f>
        <v>6954187.9390357165</v>
      </c>
      <c r="AC164" s="246">
        <f>IF(AC$4=$F164+$B164,SUMIFS('ABP REC Calc'!Y$75:Y$138,'ABP REC Calc'!$C$75:$C$138,'ABP REC Spend'!$D164,'ABP REC Calc'!$B$75:$B$138,'ABP REC Spend'!$E164)/20,
IF(AND(AB164&gt;0,(AC$4-$F164)=(1+$B164)),AB164*(1-Inputs_ByYear!$D$4),
(IF(AND((AC$4-$F164)&lt;(21+$B164),(AC$4-$F164)&gt;(1+$B164)),AB164*(1-Inputs_ByYear!$D$4),0))))</f>
        <v>6919416.9993405379</v>
      </c>
      <c r="AD164" s="246">
        <f>IF(AD$4=$F164+$B164,SUMIFS('ABP REC Calc'!Z$75:Z$138,'ABP REC Calc'!$C$75:$C$138,'ABP REC Spend'!$D164,'ABP REC Calc'!$B$75:$B$138,'ABP REC Spend'!$E164)/20,
IF(AND(AC164&gt;0,(AD$4-$F164)=(1+$B164)),AC164*(1-Inputs_ByYear!$D$4),
(IF(AND((AD$4-$F164)&lt;(21+$B164),(AD$4-$F164)&gt;(1+$B164)),AC164*(1-Inputs_ByYear!$D$4),0))))</f>
        <v>6884819.9143438349</v>
      </c>
      <c r="AE164" s="246">
        <f>IF(AE$4=$F164+$B164,SUMIFS('ABP REC Calc'!AA$75:AA$138,'ABP REC Calc'!$C$75:$C$138,'ABP REC Spend'!$D164,'ABP REC Calc'!$B$75:$B$138,'ABP REC Spend'!$E164)/20,
IF(AND(AD164&gt;0,(AE$4-$F164)=(1+$B164)),AD164*(1-Inputs_ByYear!$D$4),
(IF(AND((AE$4-$F164)&lt;(21+$B164),(AE$4-$F164)&gt;(1+$B164)),AD164*(1-Inputs_ByYear!$D$4),0))))</f>
        <v>6850395.814772116</v>
      </c>
      <c r="AF164" s="246">
        <f>IF(AF$4=$F164+$B164,SUMIFS('ABP REC Calc'!AB$75:AB$138,'ABP REC Calc'!$C$75:$C$138,'ABP REC Spend'!$D164,'ABP REC Calc'!$B$75:$B$138,'ABP REC Spend'!$E164)/20,
IF(AND(AE164&gt;0,(AF$4-$F164)=(1+$B164)),AE164*(1-Inputs_ByYear!$D$4),
(IF(AND((AF$4-$F164)&lt;(21+$B164),(AF$4-$F164)&gt;(1+$B164)),AE164*(1-Inputs_ByYear!$D$4),0))))</f>
        <v>6816143.8356982553</v>
      </c>
      <c r="AG164" s="246">
        <f>IF(AG$4=$F164+$B164,SUMIFS('ABP REC Calc'!AC$75:AC$138,'ABP REC Calc'!$C$75:$C$138,'ABP REC Spend'!$D164,'ABP REC Calc'!$B$75:$B$138,'ABP REC Spend'!$E164)/20,
IF(AND(AF164&gt;0,(AG$4-$F164)=(1+$B164)),AF164*(1-Inputs_ByYear!$D$4),
(IF(AND((AG$4-$F164)&lt;(21+$B164),(AG$4-$F164)&gt;(1+$B164)),AF164*(1-Inputs_ByYear!$D$4),0))))</f>
        <v>0</v>
      </c>
    </row>
    <row r="165" spans="2:33" ht="14.45" customHeight="1">
      <c r="B165" s="64">
        <v>2</v>
      </c>
      <c r="C165" s="64" t="s">
        <v>229</v>
      </c>
      <c r="D165" s="234" t="s">
        <v>221</v>
      </c>
      <c r="E165" s="231" t="s">
        <v>231</v>
      </c>
      <c r="F165" s="231">
        <f t="shared" si="8"/>
        <v>2026</v>
      </c>
      <c r="G165" s="231"/>
      <c r="H165" s="239" t="s">
        <v>24</v>
      </c>
      <c r="I165" s="247">
        <v>0</v>
      </c>
      <c r="J165" s="247">
        <v>0</v>
      </c>
      <c r="K165" s="246">
        <f>IF(K$4=$F165+$B165,SUMIFS('ABP REC Calc'!G$75:G$138,'ABP REC Calc'!$C$75:$C$138,'ABP REC Spend'!$D165,'ABP REC Calc'!$B$75:$B$138,'ABP REC Spend'!$E165)/20,
IF(AND(J165&gt;0,(K$4-$F165)=(1+$B165)),J165*(1-Inputs_ByYear!$D$4),
(IF(AND((K$4-$F165)&lt;(21+$B165),(K$4-$F165)&gt;(1+$B165)),J165*(1-Inputs_ByYear!$D$4),0))))</f>
        <v>0</v>
      </c>
      <c r="L165" s="246">
        <f>IF(L$4=$F165+$B165,SUMIFS('ABP REC Calc'!H$75:H$138,'ABP REC Calc'!$C$75:$C$138,'ABP REC Spend'!$D165,'ABP REC Calc'!$B$75:$B$138,'ABP REC Spend'!$E165)/20,
IF(AND(K165&gt;0,(L$4-$F165)=(1+$B165)),K165*(1-Inputs_ByYear!$D$4),
(IF(AND((L$4-$F165)&lt;(21+$B165),(L$4-$F165)&gt;(1+$B165)),K165*(1-Inputs_ByYear!$D$4),0))))</f>
        <v>0</v>
      </c>
      <c r="M165" s="246">
        <f>IF(M$4=$F165+$B165,SUMIFS('ABP REC Calc'!I$75:I$138,'ABP REC Calc'!$C$75:$C$138,'ABP REC Spend'!$D165,'ABP REC Calc'!$B$75:$B$138,'ABP REC Spend'!$E165)/20,
IF(AND(L165&gt;0,(M$4-$F165)=(1+$B165)),L165*(1-Inputs_ByYear!$D$4),
(IF(AND((M$4-$F165)&lt;(21+$B165),(M$4-$F165)&gt;(1+$B165)),L165*(1-Inputs_ByYear!$D$4),0))))</f>
        <v>7233497.9805715708</v>
      </c>
      <c r="N165" s="246">
        <f>IF(N$4=$F165+$B165,SUMIFS('ABP REC Calc'!J$75:J$138,'ABP REC Calc'!$C$75:$C$138,'ABP REC Spend'!$D165,'ABP REC Calc'!$B$75:$B$138,'ABP REC Spend'!$E165)/20,
IF(AND(M165&gt;0,(N$4-$F165)=(1+$B165)),M165*(1-Inputs_ByYear!$D$4),
(IF(AND((N$4-$F165)&lt;(21+$B165),(N$4-$F165)&gt;(1+$B165)),M165*(1-Inputs_ByYear!$D$4),0))))</f>
        <v>7197330.4906687131</v>
      </c>
      <c r="O165" s="246">
        <f>IF(O$4=$F165+$B165,SUMIFS('ABP REC Calc'!K$75:K$138,'ABP REC Calc'!$C$75:$C$138,'ABP REC Spend'!$D165,'ABP REC Calc'!$B$75:$B$138,'ABP REC Spend'!$E165)/20,
IF(AND(N165&gt;0,(O$4-$F165)=(1+$B165)),N165*(1-Inputs_ByYear!$D$4),
(IF(AND((O$4-$F165)&lt;(21+$B165),(O$4-$F165)&gt;(1+$B165)),N165*(1-Inputs_ByYear!$D$4),0))))</f>
        <v>7161343.8382153697</v>
      </c>
      <c r="P165" s="246">
        <f>IF(P$4=$F165+$B165,SUMIFS('ABP REC Calc'!L$75:L$138,'ABP REC Calc'!$C$75:$C$138,'ABP REC Spend'!$D165,'ABP REC Calc'!$B$75:$B$138,'ABP REC Spend'!$E165)/20,
IF(AND(O165&gt;0,(P$4-$F165)=(1+$B165)),O165*(1-Inputs_ByYear!$D$4),
(IF(AND((P$4-$F165)&lt;(21+$B165),(P$4-$F165)&gt;(1+$B165)),O165*(1-Inputs_ByYear!$D$4),0))))</f>
        <v>7125537.1190242926</v>
      </c>
      <c r="Q165" s="246">
        <f>IF(Q$4=$F165+$B165,SUMIFS('ABP REC Calc'!M$75:M$138,'ABP REC Calc'!$C$75:$C$138,'ABP REC Spend'!$D165,'ABP REC Calc'!$B$75:$B$138,'ABP REC Spend'!$E165)/20,
IF(AND(P165&gt;0,(Q$4-$F165)=(1+$B165)),P165*(1-Inputs_ByYear!$D$4),
(IF(AND((Q$4-$F165)&lt;(21+$B165),(Q$4-$F165)&gt;(1+$B165)),P165*(1-Inputs_ByYear!$D$4),0))))</f>
        <v>7089909.4334291713</v>
      </c>
      <c r="R165" s="246">
        <f>IF(R$4=$F165+$B165,SUMIFS('ABP REC Calc'!N$75:N$138,'ABP REC Calc'!$C$75:$C$138,'ABP REC Spend'!$D165,'ABP REC Calc'!$B$75:$B$138,'ABP REC Spend'!$E165)/20,
IF(AND(Q165&gt;0,(R$4-$F165)=(1+$B165)),Q165*(1-Inputs_ByYear!$D$4),
(IF(AND((R$4-$F165)&lt;(21+$B165),(R$4-$F165)&gt;(1+$B165)),Q165*(1-Inputs_ByYear!$D$4),0))))</f>
        <v>7054459.8862620257</v>
      </c>
      <c r="S165" s="246">
        <f>IF(S$4=$F165+$B165,SUMIFS('ABP REC Calc'!O$75:O$138,'ABP REC Calc'!$C$75:$C$138,'ABP REC Spend'!$D165,'ABP REC Calc'!$B$75:$B$138,'ABP REC Spend'!$E165)/20,
IF(AND(R165&gt;0,(S$4-$F165)=(1+$B165)),R165*(1-Inputs_ByYear!$D$4),
(IF(AND((S$4-$F165)&lt;(21+$B165),(S$4-$F165)&gt;(1+$B165)),R165*(1-Inputs_ByYear!$D$4),0))))</f>
        <v>7019187.5868307156</v>
      </c>
      <c r="T165" s="246">
        <f>IF(T$4=$F165+$B165,SUMIFS('ABP REC Calc'!P$75:P$138,'ABP REC Calc'!$C$75:$C$138,'ABP REC Spend'!$D165,'ABP REC Calc'!$B$75:$B$138,'ABP REC Spend'!$E165)/20,
IF(AND(S165&gt;0,(T$4-$F165)=(1+$B165)),S165*(1-Inputs_ByYear!$D$4),
(IF(AND((T$4-$F165)&lt;(21+$B165),(T$4-$F165)&gt;(1+$B165)),S165*(1-Inputs_ByYear!$D$4),0))))</f>
        <v>6984091.6488965619</v>
      </c>
      <c r="U165" s="246">
        <f>IF(U$4=$F165+$B165,SUMIFS('ABP REC Calc'!Q$75:Q$138,'ABP REC Calc'!$C$75:$C$138,'ABP REC Spend'!$D165,'ABP REC Calc'!$B$75:$B$138,'ABP REC Spend'!$E165)/20,
IF(AND(T165&gt;0,(U$4-$F165)=(1+$B165)),T165*(1-Inputs_ByYear!$D$4),
(IF(AND((U$4-$F165)&lt;(21+$B165),(U$4-$F165)&gt;(1+$B165)),T165*(1-Inputs_ByYear!$D$4),0))))</f>
        <v>6949171.1906520789</v>
      </c>
      <c r="V165" s="246">
        <f>IF(V$4=$F165+$B165,SUMIFS('ABP REC Calc'!R$75:R$138,'ABP REC Calc'!$C$75:$C$138,'ABP REC Spend'!$D165,'ABP REC Calc'!$B$75:$B$138,'ABP REC Spend'!$E165)/20,
IF(AND(U165&gt;0,(V$4-$F165)=(1+$B165)),U165*(1-Inputs_ByYear!$D$4),
(IF(AND((V$4-$F165)&lt;(21+$B165),(V$4-$F165)&gt;(1+$B165)),U165*(1-Inputs_ByYear!$D$4),0))))</f>
        <v>6914425.3346988186</v>
      </c>
      <c r="W165" s="246">
        <f>IF(W$4=$F165+$B165,SUMIFS('ABP REC Calc'!S$75:S$138,'ABP REC Calc'!$C$75:$C$138,'ABP REC Spend'!$D165,'ABP REC Calc'!$B$75:$B$138,'ABP REC Spend'!$E165)/20,
IF(AND(V165&gt;0,(W$4-$F165)=(1+$B165)),V165*(1-Inputs_ByYear!$D$4),
(IF(AND((W$4-$F165)&lt;(21+$B165),(W$4-$F165)&gt;(1+$B165)),V165*(1-Inputs_ByYear!$D$4),0))))</f>
        <v>6879853.2080253242</v>
      </c>
      <c r="X165" s="246">
        <f>IF(X$4=$F165+$B165,SUMIFS('ABP REC Calc'!T$75:T$138,'ABP REC Calc'!$C$75:$C$138,'ABP REC Spend'!$D165,'ABP REC Calc'!$B$75:$B$138,'ABP REC Spend'!$E165)/20,
IF(AND(W165&gt;0,(X$4-$F165)=(1+$B165)),W165*(1-Inputs_ByYear!$D$4),
(IF(AND((X$4-$F165)&lt;(21+$B165),(X$4-$F165)&gt;(1+$B165)),W165*(1-Inputs_ByYear!$D$4),0))))</f>
        <v>6845453.9419851974</v>
      </c>
      <c r="Y165" s="246">
        <f>IF(Y$4=$F165+$B165,SUMIFS('ABP REC Calc'!U$75:U$138,'ABP REC Calc'!$C$75:$C$138,'ABP REC Spend'!$D165,'ABP REC Calc'!$B$75:$B$138,'ABP REC Spend'!$E165)/20,
IF(AND(X165&gt;0,(Y$4-$F165)=(1+$B165)),X165*(1-Inputs_ByYear!$D$4),
(IF(AND((Y$4-$F165)&lt;(21+$B165),(Y$4-$F165)&gt;(1+$B165)),X165*(1-Inputs_ByYear!$D$4),0))))</f>
        <v>6811226.6722752713</v>
      </c>
      <c r="Z165" s="246">
        <f>IF(Z$4=$F165+$B165,SUMIFS('ABP REC Calc'!V$75:V$138,'ABP REC Calc'!$C$75:$C$138,'ABP REC Spend'!$D165,'ABP REC Calc'!$B$75:$B$138,'ABP REC Spend'!$E165)/20,
IF(AND(Y165&gt;0,(Z$4-$F165)=(1+$B165)),Y165*(1-Inputs_ByYear!$D$4),
(IF(AND((Z$4-$F165)&lt;(21+$B165),(Z$4-$F165)&gt;(1+$B165)),Y165*(1-Inputs_ByYear!$D$4),0))))</f>
        <v>6777170.5389138944</v>
      </c>
      <c r="AA165" s="246">
        <f>IF(AA$4=$F165+$B165,SUMIFS('ABP REC Calc'!W$75:W$138,'ABP REC Calc'!$C$75:$C$138,'ABP REC Spend'!$D165,'ABP REC Calc'!$B$75:$B$138,'ABP REC Spend'!$E165)/20,
IF(AND(Z165&gt;0,(AA$4-$F165)=(1+$B165)),Z165*(1-Inputs_ByYear!$D$4),
(IF(AND((AA$4-$F165)&lt;(21+$B165),(AA$4-$F165)&gt;(1+$B165)),Z165*(1-Inputs_ByYear!$D$4),0))))</f>
        <v>6743284.6862193253</v>
      </c>
      <c r="AB165" s="246">
        <f>IF(AB$4=$F165+$B165,SUMIFS('ABP REC Calc'!X$75:X$138,'ABP REC Calc'!$C$75:$C$138,'ABP REC Spend'!$D165,'ABP REC Calc'!$B$75:$B$138,'ABP REC Spend'!$E165)/20,
IF(AND(AA165&gt;0,(AB$4-$F165)=(1+$B165)),AA165*(1-Inputs_ByYear!$D$4),
(IF(AND((AB$4-$F165)&lt;(21+$B165),(AB$4-$F165)&gt;(1+$B165)),AA165*(1-Inputs_ByYear!$D$4),0))))</f>
        <v>6709568.2627882287</v>
      </c>
      <c r="AC165" s="246">
        <f>IF(AC$4=$F165+$B165,SUMIFS('ABP REC Calc'!Y$75:Y$138,'ABP REC Calc'!$C$75:$C$138,'ABP REC Spend'!$D165,'ABP REC Calc'!$B$75:$B$138,'ABP REC Spend'!$E165)/20,
IF(AND(AB165&gt;0,(AC$4-$F165)=(1+$B165)),AB165*(1-Inputs_ByYear!$D$4),
(IF(AND((AC$4-$F165)&lt;(21+$B165),(AC$4-$F165)&gt;(1+$B165)),AB165*(1-Inputs_ByYear!$D$4),0))))</f>
        <v>6676020.4214742873</v>
      </c>
      <c r="AD165" s="246">
        <f>IF(AD$4=$F165+$B165,SUMIFS('ABP REC Calc'!Z$75:Z$138,'ABP REC Calc'!$C$75:$C$138,'ABP REC Spend'!$D165,'ABP REC Calc'!$B$75:$B$138,'ABP REC Spend'!$E165)/20,
IF(AND(AC165&gt;0,(AD$4-$F165)=(1+$B165)),AC165*(1-Inputs_ByYear!$D$4),
(IF(AND((AD$4-$F165)&lt;(21+$B165),(AD$4-$F165)&gt;(1+$B165)),AC165*(1-Inputs_ByYear!$D$4),0))))</f>
        <v>6642640.3193669161</v>
      </c>
      <c r="AE165" s="246">
        <f>IF(AE$4=$F165+$B165,SUMIFS('ABP REC Calc'!AA$75:AA$138,'ABP REC Calc'!$C$75:$C$138,'ABP REC Spend'!$D165,'ABP REC Calc'!$B$75:$B$138,'ABP REC Spend'!$E165)/20,
IF(AND(AD165&gt;0,(AE$4-$F165)=(1+$B165)),AD165*(1-Inputs_ByYear!$D$4),
(IF(AND((AE$4-$F165)&lt;(21+$B165),(AE$4-$F165)&gt;(1+$B165)),AD165*(1-Inputs_ByYear!$D$4),0))))</f>
        <v>6609427.1177700814</v>
      </c>
      <c r="AF165" s="246">
        <f>IF(AF$4=$F165+$B165,SUMIFS('ABP REC Calc'!AB$75:AB$138,'ABP REC Calc'!$C$75:$C$138,'ABP REC Spend'!$D165,'ABP REC Calc'!$B$75:$B$138,'ABP REC Spend'!$E165)/20,
IF(AND(AE165&gt;0,(AF$4-$F165)=(1+$B165)),AE165*(1-Inputs_ByYear!$D$4),
(IF(AND((AF$4-$F165)&lt;(21+$B165),(AF$4-$F165)&gt;(1+$B165)),AE165*(1-Inputs_ByYear!$D$4),0))))</f>
        <v>6576379.9821812306</v>
      </c>
      <c r="AG165" s="246">
        <f>IF(AG$4=$F165+$B165,SUMIFS('ABP REC Calc'!AC$75:AC$138,'ABP REC Calc'!$C$75:$C$138,'ABP REC Spend'!$D165,'ABP REC Calc'!$B$75:$B$138,'ABP REC Spend'!$E165)/20,
IF(AND(AF165&gt;0,(AG$4-$F165)=(1+$B165)),AF165*(1-Inputs_ByYear!$D$4),
(IF(AND((AG$4-$F165)&lt;(21+$B165),(AG$4-$F165)&gt;(1+$B165)),AF165*(1-Inputs_ByYear!$D$4),0))))</f>
        <v>6543498.0822703242</v>
      </c>
    </row>
    <row r="166" spans="2:33" ht="14.45" customHeight="1">
      <c r="B166" s="64">
        <v>2</v>
      </c>
      <c r="C166" s="64" t="s">
        <v>229</v>
      </c>
      <c r="D166" s="234" t="s">
        <v>221</v>
      </c>
      <c r="E166" s="231" t="s">
        <v>231</v>
      </c>
      <c r="F166" s="231">
        <f t="shared" si="8"/>
        <v>2027</v>
      </c>
      <c r="G166" s="231"/>
      <c r="H166" s="239" t="s">
        <v>25</v>
      </c>
      <c r="I166" s="247">
        <v>0</v>
      </c>
      <c r="J166" s="247">
        <v>0</v>
      </c>
      <c r="K166" s="246">
        <f>IF(K$4=$F166+$B166,SUMIFS('ABP REC Calc'!G$75:G$138,'ABP REC Calc'!$C$75:$C$138,'ABP REC Spend'!$D166,'ABP REC Calc'!$B$75:$B$138,'ABP REC Spend'!$E166)/20,
IF(AND(J166&gt;0,(K$4-$F166)=(1+$B166)),J166*(1-Inputs_ByYear!$D$4),
(IF(AND((K$4-$F166)&lt;(21+$B166),(K$4-$F166)&gt;(1+$B166)),J166*(1-Inputs_ByYear!$D$4),0))))</f>
        <v>0</v>
      </c>
      <c r="L166" s="246">
        <f>IF(L$4=$F166+$B166,SUMIFS('ABP REC Calc'!H$75:H$138,'ABP REC Calc'!$C$75:$C$138,'ABP REC Spend'!$D166,'ABP REC Calc'!$B$75:$B$138,'ABP REC Spend'!$E166)/20,
IF(AND(K166&gt;0,(L$4-$F166)=(1+$B166)),K166*(1-Inputs_ByYear!$D$4),
(IF(AND((L$4-$F166)&lt;(21+$B166),(L$4-$F166)&gt;(1+$B166)),K166*(1-Inputs_ByYear!$D$4),0))))</f>
        <v>0</v>
      </c>
      <c r="M166" s="246">
        <f>IF(M$4=$F166+$B166,SUMIFS('ABP REC Calc'!I$75:I$138,'ABP REC Calc'!$C$75:$C$138,'ABP REC Spend'!$D166,'ABP REC Calc'!$B$75:$B$138,'ABP REC Spend'!$E166)/20,
IF(AND(L166&gt;0,(M$4-$F166)=(1+$B166)),L166*(1-Inputs_ByYear!$D$4),
(IF(AND((M$4-$F166)&lt;(21+$B166),(M$4-$F166)&gt;(1+$B166)),L166*(1-Inputs_ByYear!$D$4),0))))</f>
        <v>0</v>
      </c>
      <c r="N166" s="246">
        <f>IF(N$4=$F166+$B166,SUMIFS('ABP REC Calc'!J$75:J$138,'ABP REC Calc'!$C$75:$C$138,'ABP REC Spend'!$D166,'ABP REC Calc'!$B$75:$B$138,'ABP REC Spend'!$E166)/20,
IF(AND(M166&gt;0,(N$4-$F166)=(1+$B166)),M166*(1-Inputs_ByYear!$D$4),
(IF(AND((N$4-$F166)&lt;(21+$B166),(N$4-$F166)&gt;(1+$B166)),M166*(1-Inputs_ByYear!$D$4),0))))</f>
        <v>6944158.0613487065</v>
      </c>
      <c r="O166" s="246">
        <f>IF(O$4=$F166+$B166,SUMIFS('ABP REC Calc'!K$75:K$138,'ABP REC Calc'!$C$75:$C$138,'ABP REC Spend'!$D166,'ABP REC Calc'!$B$75:$B$138,'ABP REC Spend'!$E166)/20,
IF(AND(N166&gt;0,(O$4-$F166)=(1+$B166)),N166*(1-Inputs_ByYear!$D$4),
(IF(AND((O$4-$F166)&lt;(21+$B166),(O$4-$F166)&gt;(1+$B166)),N166*(1-Inputs_ByYear!$D$4),0))))</f>
        <v>6909437.2710419632</v>
      </c>
      <c r="P166" s="246">
        <f>IF(P$4=$F166+$B166,SUMIFS('ABP REC Calc'!L$75:L$138,'ABP REC Calc'!$C$75:$C$138,'ABP REC Spend'!$D166,'ABP REC Calc'!$B$75:$B$138,'ABP REC Spend'!$E166)/20,
IF(AND(O166&gt;0,(P$4-$F166)=(1+$B166)),O166*(1-Inputs_ByYear!$D$4),
(IF(AND((P$4-$F166)&lt;(21+$B166),(P$4-$F166)&gt;(1+$B166)),O166*(1-Inputs_ByYear!$D$4),0))))</f>
        <v>6874890.0846867533</v>
      </c>
      <c r="Q166" s="246">
        <f>IF(Q$4=$F166+$B166,SUMIFS('ABP REC Calc'!M$75:M$138,'ABP REC Calc'!$C$75:$C$138,'ABP REC Spend'!$D166,'ABP REC Calc'!$B$75:$B$138,'ABP REC Spend'!$E166)/20,
IF(AND(P166&gt;0,(Q$4-$F166)=(1+$B166)),P166*(1-Inputs_ByYear!$D$4),
(IF(AND((Q$4-$F166)&lt;(21+$B166),(Q$4-$F166)&gt;(1+$B166)),P166*(1-Inputs_ByYear!$D$4),0))))</f>
        <v>6840515.6342633199</v>
      </c>
      <c r="R166" s="246">
        <f>IF(R$4=$F166+$B166,SUMIFS('ABP REC Calc'!N$75:N$138,'ABP REC Calc'!$C$75:$C$138,'ABP REC Spend'!$D166,'ABP REC Calc'!$B$75:$B$138,'ABP REC Spend'!$E166)/20,
IF(AND(Q166&gt;0,(R$4-$F166)=(1+$B166)),Q166*(1-Inputs_ByYear!$D$4),
(IF(AND((R$4-$F166)&lt;(21+$B166),(R$4-$F166)&gt;(1+$B166)),Q166*(1-Inputs_ByYear!$D$4),0))))</f>
        <v>6806313.0560920034</v>
      </c>
      <c r="S166" s="246">
        <f>IF(S$4=$F166+$B166,SUMIFS('ABP REC Calc'!O$75:O$138,'ABP REC Calc'!$C$75:$C$138,'ABP REC Spend'!$D166,'ABP REC Calc'!$B$75:$B$138,'ABP REC Spend'!$E166)/20,
IF(AND(R166&gt;0,(S$4-$F166)=(1+$B166)),R166*(1-Inputs_ByYear!$D$4),
(IF(AND((S$4-$F166)&lt;(21+$B166),(S$4-$F166)&gt;(1+$B166)),R166*(1-Inputs_ByYear!$D$4),0))))</f>
        <v>6772281.4908115435</v>
      </c>
      <c r="T166" s="246">
        <f>IF(T$4=$F166+$B166,SUMIFS('ABP REC Calc'!P$75:P$138,'ABP REC Calc'!$C$75:$C$138,'ABP REC Spend'!$D166,'ABP REC Calc'!$B$75:$B$138,'ABP REC Spend'!$E166)/20,
IF(AND(S166&gt;0,(T$4-$F166)=(1+$B166)),S166*(1-Inputs_ByYear!$D$4),
(IF(AND((T$4-$F166)&lt;(21+$B166),(T$4-$F166)&gt;(1+$B166)),S166*(1-Inputs_ByYear!$D$4),0))))</f>
        <v>6738420.0833574859</v>
      </c>
      <c r="U166" s="246">
        <f>IF(U$4=$F166+$B166,SUMIFS('ABP REC Calc'!Q$75:Q$138,'ABP REC Calc'!$C$75:$C$138,'ABP REC Spend'!$D166,'ABP REC Calc'!$B$75:$B$138,'ABP REC Spend'!$E166)/20,
IF(AND(T166&gt;0,(U$4-$F166)=(1+$B166)),T166*(1-Inputs_ByYear!$D$4),
(IF(AND((U$4-$F166)&lt;(21+$B166),(U$4-$F166)&gt;(1+$B166)),T166*(1-Inputs_ByYear!$D$4),0))))</f>
        <v>6704727.982940698</v>
      </c>
      <c r="V166" s="246">
        <f>IF(V$4=$F166+$B166,SUMIFS('ABP REC Calc'!R$75:R$138,'ABP REC Calc'!$C$75:$C$138,'ABP REC Spend'!$D166,'ABP REC Calc'!$B$75:$B$138,'ABP REC Spend'!$E166)/20,
IF(AND(U166&gt;0,(V$4-$F166)=(1+$B166)),U166*(1-Inputs_ByYear!$D$4),
(IF(AND((V$4-$F166)&lt;(21+$B166),(V$4-$F166)&gt;(1+$B166)),U166*(1-Inputs_ByYear!$D$4),0))))</f>
        <v>6671204.3430259945</v>
      </c>
      <c r="W166" s="246">
        <f>IF(W$4=$F166+$B166,SUMIFS('ABP REC Calc'!S$75:S$138,'ABP REC Calc'!$C$75:$C$138,'ABP REC Spend'!$D166,'ABP REC Calc'!$B$75:$B$138,'ABP REC Spend'!$E166)/20,
IF(AND(V166&gt;0,(W$4-$F166)=(1+$B166)),V166*(1-Inputs_ByYear!$D$4),
(IF(AND((W$4-$F166)&lt;(21+$B166),(W$4-$F166)&gt;(1+$B166)),V166*(1-Inputs_ByYear!$D$4),0))))</f>
        <v>6637848.3213108648</v>
      </c>
      <c r="X166" s="246">
        <f>IF(X$4=$F166+$B166,SUMIFS('ABP REC Calc'!T$75:T$138,'ABP REC Calc'!$C$75:$C$138,'ABP REC Spend'!$D166,'ABP REC Calc'!$B$75:$B$138,'ABP REC Spend'!$E166)/20,
IF(AND(W166&gt;0,(X$4-$F166)=(1+$B166)),W166*(1-Inputs_ByYear!$D$4),
(IF(AND((X$4-$F166)&lt;(21+$B166),(X$4-$F166)&gt;(1+$B166)),W166*(1-Inputs_ByYear!$D$4),0))))</f>
        <v>6604659.0797043107</v>
      </c>
      <c r="Y166" s="246">
        <f>IF(Y$4=$F166+$B166,SUMIFS('ABP REC Calc'!U$75:U$138,'ABP REC Calc'!$C$75:$C$138,'ABP REC Spend'!$D166,'ABP REC Calc'!$B$75:$B$138,'ABP REC Spend'!$E166)/20,
IF(AND(X166&gt;0,(Y$4-$F166)=(1+$B166)),X166*(1-Inputs_ByYear!$D$4),
(IF(AND((Y$4-$F166)&lt;(21+$B166),(Y$4-$F166)&gt;(1+$B166)),X166*(1-Inputs_ByYear!$D$4),0))))</f>
        <v>6571635.7843057895</v>
      </c>
      <c r="Z166" s="246">
        <f>IF(Z$4=$F166+$B166,SUMIFS('ABP REC Calc'!V$75:V$138,'ABP REC Calc'!$C$75:$C$138,'ABP REC Spend'!$D166,'ABP REC Calc'!$B$75:$B$138,'ABP REC Spend'!$E166)/20,
IF(AND(Y166&gt;0,(Z$4-$F166)=(1+$B166)),Y166*(1-Inputs_ByYear!$D$4),
(IF(AND((Z$4-$F166)&lt;(21+$B166),(Z$4-$F166)&gt;(1+$B166)),Y166*(1-Inputs_ByYear!$D$4),0))))</f>
        <v>6538777.6053842604</v>
      </c>
      <c r="AA166" s="246">
        <f>IF(AA$4=$F166+$B166,SUMIFS('ABP REC Calc'!W$75:W$138,'ABP REC Calc'!$C$75:$C$138,'ABP REC Spend'!$D166,'ABP REC Calc'!$B$75:$B$138,'ABP REC Spend'!$E166)/20,
IF(AND(Z166&gt;0,(AA$4-$F166)=(1+$B166)),Z166*(1-Inputs_ByYear!$D$4),
(IF(AND((AA$4-$F166)&lt;(21+$B166),(AA$4-$F166)&gt;(1+$B166)),Z166*(1-Inputs_ByYear!$D$4),0))))</f>
        <v>6506083.7173573393</v>
      </c>
      <c r="AB166" s="246">
        <f>IF(AB$4=$F166+$B166,SUMIFS('ABP REC Calc'!X$75:X$138,'ABP REC Calc'!$C$75:$C$138,'ABP REC Spend'!$D166,'ABP REC Calc'!$B$75:$B$138,'ABP REC Spend'!$E166)/20,
IF(AND(AA166&gt;0,(AB$4-$F166)=(1+$B166)),AA166*(1-Inputs_ByYear!$D$4),
(IF(AND((AB$4-$F166)&lt;(21+$B166),(AB$4-$F166)&gt;(1+$B166)),AA166*(1-Inputs_ByYear!$D$4),0))))</f>
        <v>6473553.2987705525</v>
      </c>
      <c r="AC166" s="246">
        <f>IF(AC$4=$F166+$B166,SUMIFS('ABP REC Calc'!Y$75:Y$138,'ABP REC Calc'!$C$75:$C$138,'ABP REC Spend'!$D166,'ABP REC Calc'!$B$75:$B$138,'ABP REC Spend'!$E166)/20,
IF(AND(AB166&gt;0,(AC$4-$F166)=(1+$B166)),AB166*(1-Inputs_ByYear!$D$4),
(IF(AND((AC$4-$F166)&lt;(21+$B166),(AC$4-$F166)&gt;(1+$B166)),AB166*(1-Inputs_ByYear!$D$4),0))))</f>
        <v>6441185.5322766993</v>
      </c>
      <c r="AD166" s="246">
        <f>IF(AD$4=$F166+$B166,SUMIFS('ABP REC Calc'!Z$75:Z$138,'ABP REC Calc'!$C$75:$C$138,'ABP REC Spend'!$D166,'ABP REC Calc'!$B$75:$B$138,'ABP REC Spend'!$E166)/20,
IF(AND(AC166&gt;0,(AD$4-$F166)=(1+$B166)),AC166*(1-Inputs_ByYear!$D$4),
(IF(AND((AD$4-$F166)&lt;(21+$B166),(AD$4-$F166)&gt;(1+$B166)),AC166*(1-Inputs_ByYear!$D$4),0))))</f>
        <v>6408979.6046153158</v>
      </c>
      <c r="AE166" s="246">
        <f>IF(AE$4=$F166+$B166,SUMIFS('ABP REC Calc'!AA$75:AA$138,'ABP REC Calc'!$C$75:$C$138,'ABP REC Spend'!$D166,'ABP REC Calc'!$B$75:$B$138,'ABP REC Spend'!$E166)/20,
IF(AND(AD166&gt;0,(AE$4-$F166)=(1+$B166)),AD166*(1-Inputs_ByYear!$D$4),
(IF(AND((AE$4-$F166)&lt;(21+$B166),(AE$4-$F166)&gt;(1+$B166)),AD166*(1-Inputs_ByYear!$D$4),0))))</f>
        <v>6376934.7065922394</v>
      </c>
      <c r="AF166" s="246">
        <f>IF(AF$4=$F166+$B166,SUMIFS('ABP REC Calc'!AB$75:AB$138,'ABP REC Calc'!$C$75:$C$138,'ABP REC Spend'!$D166,'ABP REC Calc'!$B$75:$B$138,'ABP REC Spend'!$E166)/20,
IF(AND(AE166&gt;0,(AF$4-$F166)=(1+$B166)),AE166*(1-Inputs_ByYear!$D$4),
(IF(AND((AF$4-$F166)&lt;(21+$B166),(AF$4-$F166)&gt;(1+$B166)),AE166*(1-Inputs_ByYear!$D$4),0))))</f>
        <v>6345050.0330592785</v>
      </c>
      <c r="AG166" s="246">
        <f>IF(AG$4=$F166+$B166,SUMIFS('ABP REC Calc'!AC$75:AC$138,'ABP REC Calc'!$C$75:$C$138,'ABP REC Spend'!$D166,'ABP REC Calc'!$B$75:$B$138,'ABP REC Spend'!$E166)/20,
IF(AND(AF166&gt;0,(AG$4-$F166)=(1+$B166)),AF166*(1-Inputs_ByYear!$D$4),
(IF(AND((AG$4-$F166)&lt;(21+$B166),(AG$4-$F166)&gt;(1+$B166)),AF166*(1-Inputs_ByYear!$D$4),0))))</f>
        <v>6313324.7828939818</v>
      </c>
    </row>
    <row r="167" spans="2:33" ht="14.45" customHeight="1">
      <c r="B167" s="64">
        <v>2</v>
      </c>
      <c r="C167" s="64" t="s">
        <v>229</v>
      </c>
      <c r="D167" s="234" t="s">
        <v>221</v>
      </c>
      <c r="E167" s="231" t="s">
        <v>231</v>
      </c>
      <c r="F167" s="231">
        <f t="shared" si="8"/>
        <v>2028</v>
      </c>
      <c r="G167" s="231"/>
      <c r="H167" s="239" t="s">
        <v>26</v>
      </c>
      <c r="I167" s="247">
        <v>0</v>
      </c>
      <c r="J167" s="247">
        <v>0</v>
      </c>
      <c r="K167" s="246">
        <f>IF(K$4=$F167+$B167,SUMIFS('ABP REC Calc'!G$75:G$138,'ABP REC Calc'!$C$75:$C$138,'ABP REC Spend'!$D167,'ABP REC Calc'!$B$75:$B$138,'ABP REC Spend'!$E167)/20,
IF(AND(J167&gt;0,(K$4-$F167)=(1+$B167)),J167*(1-Inputs_ByYear!$D$4),
(IF(AND((K$4-$F167)&lt;(21+$B167),(K$4-$F167)&gt;(1+$B167)),J167*(1-Inputs_ByYear!$D$4),0))))</f>
        <v>0</v>
      </c>
      <c r="L167" s="246">
        <f>IF(L$4=$F167+$B167,SUMIFS('ABP REC Calc'!H$75:H$138,'ABP REC Calc'!$C$75:$C$138,'ABP REC Spend'!$D167,'ABP REC Calc'!$B$75:$B$138,'ABP REC Spend'!$E167)/20,
IF(AND(K167&gt;0,(L$4-$F167)=(1+$B167)),K167*(1-Inputs_ByYear!$D$4),
(IF(AND((L$4-$F167)&lt;(21+$B167),(L$4-$F167)&gt;(1+$B167)),K167*(1-Inputs_ByYear!$D$4),0))))</f>
        <v>0</v>
      </c>
      <c r="M167" s="246">
        <f>IF(M$4=$F167+$B167,SUMIFS('ABP REC Calc'!I$75:I$138,'ABP REC Calc'!$C$75:$C$138,'ABP REC Spend'!$D167,'ABP REC Calc'!$B$75:$B$138,'ABP REC Spend'!$E167)/20,
IF(AND(L167&gt;0,(M$4-$F167)=(1+$B167)),L167*(1-Inputs_ByYear!$D$4),
(IF(AND((M$4-$F167)&lt;(21+$B167),(M$4-$F167)&gt;(1+$B167)),L167*(1-Inputs_ByYear!$D$4),0))))</f>
        <v>0</v>
      </c>
      <c r="N167" s="246">
        <f>IF(N$4=$F167+$B167,SUMIFS('ABP REC Calc'!J$75:J$138,'ABP REC Calc'!$C$75:$C$138,'ABP REC Spend'!$D167,'ABP REC Calc'!$B$75:$B$138,'ABP REC Spend'!$E167)/20,
IF(AND(M167&gt;0,(N$4-$F167)=(1+$B167)),M167*(1-Inputs_ByYear!$D$4),
(IF(AND((N$4-$F167)&lt;(21+$B167),(N$4-$F167)&gt;(1+$B167)),M167*(1-Inputs_ByYear!$D$4),0))))</f>
        <v>0</v>
      </c>
      <c r="O167" s="246">
        <f>IF(O$4=$F167+$B167,SUMIFS('ABP REC Calc'!K$75:K$138,'ABP REC Calc'!$C$75:$C$138,'ABP REC Spend'!$D167,'ABP REC Calc'!$B$75:$B$138,'ABP REC Spend'!$E167)/20,
IF(AND(N167&gt;0,(O$4-$F167)=(1+$B167)),N167*(1-Inputs_ByYear!$D$4),
(IF(AND((O$4-$F167)&lt;(21+$B167),(O$4-$F167)&gt;(1+$B167)),N167*(1-Inputs_ByYear!$D$4),0))))</f>
        <v>6666391.7388947587</v>
      </c>
      <c r="P167" s="246">
        <f>IF(P$4=$F167+$B167,SUMIFS('ABP REC Calc'!L$75:L$138,'ABP REC Calc'!$C$75:$C$138,'ABP REC Spend'!$D167,'ABP REC Calc'!$B$75:$B$138,'ABP REC Spend'!$E167)/20,
IF(AND(O167&gt;0,(P$4-$F167)=(1+$B167)),O167*(1-Inputs_ByYear!$D$4),
(IF(AND((P$4-$F167)&lt;(21+$B167),(P$4-$F167)&gt;(1+$B167)),O167*(1-Inputs_ByYear!$D$4),0))))</f>
        <v>6633059.7802002849</v>
      </c>
      <c r="Q167" s="246">
        <f>IF(Q$4=$F167+$B167,SUMIFS('ABP REC Calc'!M$75:M$138,'ABP REC Calc'!$C$75:$C$138,'ABP REC Spend'!$D167,'ABP REC Calc'!$B$75:$B$138,'ABP REC Spend'!$E167)/20,
IF(AND(P167&gt;0,(Q$4-$F167)=(1+$B167)),P167*(1-Inputs_ByYear!$D$4),
(IF(AND((Q$4-$F167)&lt;(21+$B167),(Q$4-$F167)&gt;(1+$B167)),P167*(1-Inputs_ByYear!$D$4),0))))</f>
        <v>6599894.4812992839</v>
      </c>
      <c r="R167" s="246">
        <f>IF(R$4=$F167+$B167,SUMIFS('ABP REC Calc'!N$75:N$138,'ABP REC Calc'!$C$75:$C$138,'ABP REC Spend'!$D167,'ABP REC Calc'!$B$75:$B$138,'ABP REC Spend'!$E167)/20,
IF(AND(Q167&gt;0,(R$4-$F167)=(1+$B167)),Q167*(1-Inputs_ByYear!$D$4),
(IF(AND((R$4-$F167)&lt;(21+$B167),(R$4-$F167)&gt;(1+$B167)),Q167*(1-Inputs_ByYear!$D$4),0))))</f>
        <v>6566895.0088927876</v>
      </c>
      <c r="S167" s="246">
        <f>IF(S$4=$F167+$B167,SUMIFS('ABP REC Calc'!O$75:O$138,'ABP REC Calc'!$C$75:$C$138,'ABP REC Spend'!$D167,'ABP REC Calc'!$B$75:$B$138,'ABP REC Spend'!$E167)/20,
IF(AND(R167&gt;0,(S$4-$F167)=(1+$B167)),R167*(1-Inputs_ByYear!$D$4),
(IF(AND((S$4-$F167)&lt;(21+$B167),(S$4-$F167)&gt;(1+$B167)),R167*(1-Inputs_ByYear!$D$4),0))))</f>
        <v>6534060.5338483239</v>
      </c>
      <c r="T167" s="246">
        <f>IF(T$4=$F167+$B167,SUMIFS('ABP REC Calc'!P$75:P$138,'ABP REC Calc'!$C$75:$C$138,'ABP REC Spend'!$D167,'ABP REC Calc'!$B$75:$B$138,'ABP REC Spend'!$E167)/20,
IF(AND(S167&gt;0,(T$4-$F167)=(1+$B167)),S167*(1-Inputs_ByYear!$D$4),
(IF(AND((T$4-$F167)&lt;(21+$B167),(T$4-$F167)&gt;(1+$B167)),S167*(1-Inputs_ByYear!$D$4),0))))</f>
        <v>6501390.2311790818</v>
      </c>
      <c r="U167" s="246">
        <f>IF(U$4=$F167+$B167,SUMIFS('ABP REC Calc'!Q$75:Q$138,'ABP REC Calc'!$C$75:$C$138,'ABP REC Spend'!$D167,'ABP REC Calc'!$B$75:$B$138,'ABP REC Spend'!$E167)/20,
IF(AND(T167&gt;0,(U$4-$F167)=(1+$B167)),T167*(1-Inputs_ByYear!$D$4),
(IF(AND((U$4-$F167)&lt;(21+$B167),(U$4-$F167)&gt;(1+$B167)),T167*(1-Inputs_ByYear!$D$4),0))))</f>
        <v>6468883.2800231865</v>
      </c>
      <c r="V167" s="246">
        <f>IF(V$4=$F167+$B167,SUMIFS('ABP REC Calc'!R$75:R$138,'ABP REC Calc'!$C$75:$C$138,'ABP REC Spend'!$D167,'ABP REC Calc'!$B$75:$B$138,'ABP REC Spend'!$E167)/20,
IF(AND(U167&gt;0,(V$4-$F167)=(1+$B167)),U167*(1-Inputs_ByYear!$D$4),
(IF(AND((V$4-$F167)&lt;(21+$B167),(V$4-$F167)&gt;(1+$B167)),U167*(1-Inputs_ByYear!$D$4),0))))</f>
        <v>6436538.8636230705</v>
      </c>
      <c r="W167" s="246">
        <f>IF(W$4=$F167+$B167,SUMIFS('ABP REC Calc'!S$75:S$138,'ABP REC Calc'!$C$75:$C$138,'ABP REC Spend'!$D167,'ABP REC Calc'!$B$75:$B$138,'ABP REC Spend'!$E167)/20,
IF(AND(V167&gt;0,(W$4-$F167)=(1+$B167)),V167*(1-Inputs_ByYear!$D$4),
(IF(AND((W$4-$F167)&lt;(21+$B167),(W$4-$F167)&gt;(1+$B167)),V167*(1-Inputs_ByYear!$D$4),0))))</f>
        <v>6404356.1693049548</v>
      </c>
      <c r="X167" s="246">
        <f>IF(X$4=$F167+$B167,SUMIFS('ABP REC Calc'!T$75:T$138,'ABP REC Calc'!$C$75:$C$138,'ABP REC Spend'!$D167,'ABP REC Calc'!$B$75:$B$138,'ABP REC Spend'!$E167)/20,
IF(AND(W167&gt;0,(X$4-$F167)=(1+$B167)),W167*(1-Inputs_ByYear!$D$4),
(IF(AND((X$4-$F167)&lt;(21+$B167),(X$4-$F167)&gt;(1+$B167)),W167*(1-Inputs_ByYear!$D$4),0))))</f>
        <v>6372334.3884584298</v>
      </c>
      <c r="Y167" s="246">
        <f>IF(Y$4=$F167+$B167,SUMIFS('ABP REC Calc'!U$75:U$138,'ABP REC Calc'!$C$75:$C$138,'ABP REC Spend'!$D167,'ABP REC Calc'!$B$75:$B$138,'ABP REC Spend'!$E167)/20,
IF(AND(X167&gt;0,(Y$4-$F167)=(1+$B167)),X167*(1-Inputs_ByYear!$D$4),
(IF(AND((Y$4-$F167)&lt;(21+$B167),(Y$4-$F167)&gt;(1+$B167)),X167*(1-Inputs_ByYear!$D$4),0))))</f>
        <v>6340472.7165161381</v>
      </c>
      <c r="Z167" s="246">
        <f>IF(Z$4=$F167+$B167,SUMIFS('ABP REC Calc'!V$75:V$138,'ABP REC Calc'!$C$75:$C$138,'ABP REC Spend'!$D167,'ABP REC Calc'!$B$75:$B$138,'ABP REC Spend'!$E167)/20,
IF(AND(Y167&gt;0,(Z$4-$F167)=(1+$B167)),Y167*(1-Inputs_ByYear!$D$4),
(IF(AND((Z$4-$F167)&lt;(21+$B167),(Z$4-$F167)&gt;(1+$B167)),Y167*(1-Inputs_ByYear!$D$4),0))))</f>
        <v>6308770.3529335577</v>
      </c>
      <c r="AA167" s="246">
        <f>IF(AA$4=$F167+$B167,SUMIFS('ABP REC Calc'!W$75:W$138,'ABP REC Calc'!$C$75:$C$138,'ABP REC Spend'!$D167,'ABP REC Calc'!$B$75:$B$138,'ABP REC Spend'!$E167)/20,
IF(AND(Z167&gt;0,(AA$4-$F167)=(1+$B167)),Z167*(1-Inputs_ByYear!$D$4),
(IF(AND((AA$4-$F167)&lt;(21+$B167),(AA$4-$F167)&gt;(1+$B167)),Z167*(1-Inputs_ByYear!$D$4),0))))</f>
        <v>6277226.5011688899</v>
      </c>
      <c r="AB167" s="246">
        <f>IF(AB$4=$F167+$B167,SUMIFS('ABP REC Calc'!X$75:X$138,'ABP REC Calc'!$C$75:$C$138,'ABP REC Spend'!$D167,'ABP REC Calc'!$B$75:$B$138,'ABP REC Spend'!$E167)/20,
IF(AND(AA167&gt;0,(AB$4-$F167)=(1+$B167)),AA167*(1-Inputs_ByYear!$D$4),
(IF(AND((AB$4-$F167)&lt;(21+$B167),(AB$4-$F167)&gt;(1+$B167)),AA167*(1-Inputs_ByYear!$D$4),0))))</f>
        <v>6245840.3686630456</v>
      </c>
      <c r="AC167" s="246">
        <f>IF(AC$4=$F167+$B167,SUMIFS('ABP REC Calc'!Y$75:Y$138,'ABP REC Calc'!$C$75:$C$138,'ABP REC Spend'!$D167,'ABP REC Calc'!$B$75:$B$138,'ABP REC Spend'!$E167)/20,
IF(AND(AB167&gt;0,(AC$4-$F167)=(1+$B167)),AB167*(1-Inputs_ByYear!$D$4),
(IF(AND((AC$4-$F167)&lt;(21+$B167),(AC$4-$F167)&gt;(1+$B167)),AB167*(1-Inputs_ByYear!$D$4),0))))</f>
        <v>6214611.1668197308</v>
      </c>
      <c r="AD167" s="246">
        <f>IF(AD$4=$F167+$B167,SUMIFS('ABP REC Calc'!Z$75:Z$138,'ABP REC Calc'!$C$75:$C$138,'ABP REC Spend'!$D167,'ABP REC Calc'!$B$75:$B$138,'ABP REC Spend'!$E167)/20,
IF(AND(AC167&gt;0,(AD$4-$F167)=(1+$B167)),AC167*(1-Inputs_ByYear!$D$4),
(IF(AND((AD$4-$F167)&lt;(21+$B167),(AD$4-$F167)&gt;(1+$B167)),AC167*(1-Inputs_ByYear!$D$4),0))))</f>
        <v>6183538.1109856321</v>
      </c>
      <c r="AE167" s="246">
        <f>IF(AE$4=$F167+$B167,SUMIFS('ABP REC Calc'!AA$75:AA$138,'ABP REC Calc'!$C$75:$C$138,'ABP REC Spend'!$D167,'ABP REC Calc'!$B$75:$B$138,'ABP REC Spend'!$E167)/20,
IF(AND(AD167&gt;0,(AE$4-$F167)=(1+$B167)),AD167*(1-Inputs_ByYear!$D$4),
(IF(AND((AE$4-$F167)&lt;(21+$B167),(AE$4-$F167)&gt;(1+$B167)),AD167*(1-Inputs_ByYear!$D$4),0))))</f>
        <v>6152620.420430704</v>
      </c>
      <c r="AF167" s="246">
        <f>IF(AF$4=$F167+$B167,SUMIFS('ABP REC Calc'!AB$75:AB$138,'ABP REC Calc'!$C$75:$C$138,'ABP REC Spend'!$D167,'ABP REC Calc'!$B$75:$B$138,'ABP REC Spend'!$E167)/20,
IF(AND(AE167&gt;0,(AF$4-$F167)=(1+$B167)),AE167*(1-Inputs_ByYear!$D$4),
(IF(AND((AF$4-$F167)&lt;(21+$B167),(AF$4-$F167)&gt;(1+$B167)),AE167*(1-Inputs_ByYear!$D$4),0))))</f>
        <v>6121857.3183285501</v>
      </c>
      <c r="AG167" s="246">
        <f>IF(AG$4=$F167+$B167,SUMIFS('ABP REC Calc'!AC$75:AC$138,'ABP REC Calc'!$C$75:$C$138,'ABP REC Spend'!$D167,'ABP REC Calc'!$B$75:$B$138,'ABP REC Spend'!$E167)/20,
IF(AND(AF167&gt;0,(AG$4-$F167)=(1+$B167)),AF167*(1-Inputs_ByYear!$D$4),
(IF(AND((AG$4-$F167)&lt;(21+$B167),(AG$4-$F167)&gt;(1+$B167)),AF167*(1-Inputs_ByYear!$D$4),0))))</f>
        <v>6091248.0317369075</v>
      </c>
    </row>
    <row r="168" spans="2:33" ht="14.45" customHeight="1">
      <c r="B168" s="64">
        <v>2</v>
      </c>
      <c r="C168" s="64" t="s">
        <v>229</v>
      </c>
      <c r="D168" s="234" t="s">
        <v>221</v>
      </c>
      <c r="E168" s="231" t="s">
        <v>231</v>
      </c>
      <c r="F168" s="231">
        <f t="shared" si="8"/>
        <v>2029</v>
      </c>
      <c r="G168" s="231"/>
      <c r="H168" s="239" t="s">
        <v>27</v>
      </c>
      <c r="I168" s="247">
        <v>0</v>
      </c>
      <c r="J168" s="247">
        <v>0</v>
      </c>
      <c r="K168" s="246">
        <f>IF(K$4=$F168+$B168,SUMIFS('ABP REC Calc'!G$75:G$138,'ABP REC Calc'!$C$75:$C$138,'ABP REC Spend'!$D168,'ABP REC Calc'!$B$75:$B$138,'ABP REC Spend'!$E168)/20,
IF(AND(J168&gt;0,(K$4-$F168)=(1+$B168)),J168*(1-Inputs_ByYear!$D$4),
(IF(AND((K$4-$F168)&lt;(21+$B168),(K$4-$F168)&gt;(1+$B168)),J168*(1-Inputs_ByYear!$D$4),0))))</f>
        <v>0</v>
      </c>
      <c r="L168" s="246">
        <f>IF(L$4=$F168+$B168,SUMIFS('ABP REC Calc'!H$75:H$138,'ABP REC Calc'!$C$75:$C$138,'ABP REC Spend'!$D168,'ABP REC Calc'!$B$75:$B$138,'ABP REC Spend'!$E168)/20,
IF(AND(K168&gt;0,(L$4-$F168)=(1+$B168)),K168*(1-Inputs_ByYear!$D$4),
(IF(AND((L$4-$F168)&lt;(21+$B168),(L$4-$F168)&gt;(1+$B168)),K168*(1-Inputs_ByYear!$D$4),0))))</f>
        <v>0</v>
      </c>
      <c r="M168" s="246">
        <f>IF(M$4=$F168+$B168,SUMIFS('ABP REC Calc'!I$75:I$138,'ABP REC Calc'!$C$75:$C$138,'ABP REC Spend'!$D168,'ABP REC Calc'!$B$75:$B$138,'ABP REC Spend'!$E168)/20,
IF(AND(L168&gt;0,(M$4-$F168)=(1+$B168)),L168*(1-Inputs_ByYear!$D$4),
(IF(AND((M$4-$F168)&lt;(21+$B168),(M$4-$F168)&gt;(1+$B168)),L168*(1-Inputs_ByYear!$D$4),0))))</f>
        <v>0</v>
      </c>
      <c r="N168" s="246">
        <f>IF(N$4=$F168+$B168,SUMIFS('ABP REC Calc'!J$75:J$138,'ABP REC Calc'!$C$75:$C$138,'ABP REC Spend'!$D168,'ABP REC Calc'!$B$75:$B$138,'ABP REC Spend'!$E168)/20,
IF(AND(M168&gt;0,(N$4-$F168)=(1+$B168)),M168*(1-Inputs_ByYear!$D$4),
(IF(AND((N$4-$F168)&lt;(21+$B168),(N$4-$F168)&gt;(1+$B168)),M168*(1-Inputs_ByYear!$D$4),0))))</f>
        <v>0</v>
      </c>
      <c r="O168" s="246">
        <f>IF(O$4=$F168+$B168,SUMIFS('ABP REC Calc'!K$75:K$138,'ABP REC Calc'!$C$75:$C$138,'ABP REC Spend'!$D168,'ABP REC Calc'!$B$75:$B$138,'ABP REC Spend'!$E168)/20,
IF(AND(N168&gt;0,(O$4-$F168)=(1+$B168)),N168*(1-Inputs_ByYear!$D$4),
(IF(AND((O$4-$F168)&lt;(21+$B168),(O$4-$F168)&gt;(1+$B168)),N168*(1-Inputs_ByYear!$D$4),0))))</f>
        <v>0</v>
      </c>
      <c r="P168" s="246">
        <f>IF(P$4=$F168+$B168,SUMIFS('ABP REC Calc'!L$75:L$138,'ABP REC Calc'!$C$75:$C$138,'ABP REC Spend'!$D168,'ABP REC Calc'!$B$75:$B$138,'ABP REC Spend'!$E168)/20,
IF(AND(O168&gt;0,(P$4-$F168)=(1+$B168)),O168*(1-Inputs_ByYear!$D$4),
(IF(AND((P$4-$F168)&lt;(21+$B168),(P$4-$F168)&gt;(1+$B168)),O168*(1-Inputs_ByYear!$D$4),0))))</f>
        <v>6399736.069338968</v>
      </c>
      <c r="Q168" s="246">
        <f>IF(Q$4=$F168+$B168,SUMIFS('ABP REC Calc'!M$75:M$138,'ABP REC Calc'!$C$75:$C$138,'ABP REC Spend'!$D168,'ABP REC Calc'!$B$75:$B$138,'ABP REC Spend'!$E168)/20,
IF(AND(P168&gt;0,(Q$4-$F168)=(1+$B168)),P168*(1-Inputs_ByYear!$D$4),
(IF(AND((Q$4-$F168)&lt;(21+$B168),(Q$4-$F168)&gt;(1+$B168)),P168*(1-Inputs_ByYear!$D$4),0))))</f>
        <v>6367737.3889922732</v>
      </c>
      <c r="R168" s="246">
        <f>IF(R$4=$F168+$B168,SUMIFS('ABP REC Calc'!N$75:N$138,'ABP REC Calc'!$C$75:$C$138,'ABP REC Spend'!$D168,'ABP REC Calc'!$B$75:$B$138,'ABP REC Spend'!$E168)/20,
IF(AND(Q168&gt;0,(R$4-$F168)=(1+$B168)),Q168*(1-Inputs_ByYear!$D$4),
(IF(AND((R$4-$F168)&lt;(21+$B168),(R$4-$F168)&gt;(1+$B168)),Q168*(1-Inputs_ByYear!$D$4),0))))</f>
        <v>6335898.7020473117</v>
      </c>
      <c r="S168" s="246">
        <f>IF(S$4=$F168+$B168,SUMIFS('ABP REC Calc'!O$75:O$138,'ABP REC Calc'!$C$75:$C$138,'ABP REC Spend'!$D168,'ABP REC Calc'!$B$75:$B$138,'ABP REC Spend'!$E168)/20,
IF(AND(R168&gt;0,(S$4-$F168)=(1+$B168)),R168*(1-Inputs_ByYear!$D$4),
(IF(AND((S$4-$F168)&lt;(21+$B168),(S$4-$F168)&gt;(1+$B168)),R168*(1-Inputs_ByYear!$D$4),0))))</f>
        <v>6304219.2085370747</v>
      </c>
      <c r="T168" s="246">
        <f>IF(T$4=$F168+$B168,SUMIFS('ABP REC Calc'!P$75:P$138,'ABP REC Calc'!$C$75:$C$138,'ABP REC Spend'!$D168,'ABP REC Calc'!$B$75:$B$138,'ABP REC Spend'!$E168)/20,
IF(AND(S168&gt;0,(T$4-$F168)=(1+$B168)),S168*(1-Inputs_ByYear!$D$4),
(IF(AND((T$4-$F168)&lt;(21+$B168),(T$4-$F168)&gt;(1+$B168)),S168*(1-Inputs_ByYear!$D$4),0))))</f>
        <v>6272698.1124943895</v>
      </c>
      <c r="U168" s="246">
        <f>IF(U$4=$F168+$B168,SUMIFS('ABP REC Calc'!Q$75:Q$138,'ABP REC Calc'!$C$75:$C$138,'ABP REC Spend'!$D168,'ABP REC Calc'!$B$75:$B$138,'ABP REC Spend'!$E168)/20,
IF(AND(T168&gt;0,(U$4-$F168)=(1+$B168)),T168*(1-Inputs_ByYear!$D$4),
(IF(AND((U$4-$F168)&lt;(21+$B168),(U$4-$F168)&gt;(1+$B168)),T168*(1-Inputs_ByYear!$D$4),0))))</f>
        <v>6241334.621931918</v>
      </c>
      <c r="V168" s="246">
        <f>IF(V$4=$F168+$B168,SUMIFS('ABP REC Calc'!R$75:R$138,'ABP REC Calc'!$C$75:$C$138,'ABP REC Spend'!$D168,'ABP REC Calc'!$B$75:$B$138,'ABP REC Spend'!$E168)/20,
IF(AND(U168&gt;0,(V$4-$F168)=(1+$B168)),U168*(1-Inputs_ByYear!$D$4),
(IF(AND((V$4-$F168)&lt;(21+$B168),(V$4-$F168)&gt;(1+$B168)),U168*(1-Inputs_ByYear!$D$4),0))))</f>
        <v>6210127.948822258</v>
      </c>
      <c r="W168" s="246">
        <f>IF(W$4=$F168+$B168,SUMIFS('ABP REC Calc'!S$75:S$138,'ABP REC Calc'!$C$75:$C$138,'ABP REC Spend'!$D168,'ABP REC Calc'!$B$75:$B$138,'ABP REC Spend'!$E168)/20,
IF(AND(V168&gt;0,(W$4-$F168)=(1+$B168)),V168*(1-Inputs_ByYear!$D$4),
(IF(AND((W$4-$F168)&lt;(21+$B168),(W$4-$F168)&gt;(1+$B168)),V168*(1-Inputs_ByYear!$D$4),0))))</f>
        <v>6179077.3090781467</v>
      </c>
      <c r="X168" s="246">
        <f>IF(X$4=$F168+$B168,SUMIFS('ABP REC Calc'!T$75:T$138,'ABP REC Calc'!$C$75:$C$138,'ABP REC Spend'!$D168,'ABP REC Calc'!$B$75:$B$138,'ABP REC Spend'!$E168)/20,
IF(AND(W168&gt;0,(X$4-$F168)=(1+$B168)),W168*(1-Inputs_ByYear!$D$4),
(IF(AND((X$4-$F168)&lt;(21+$B168),(X$4-$F168)&gt;(1+$B168)),W168*(1-Inputs_ByYear!$D$4),0))))</f>
        <v>6148181.9225327559</v>
      </c>
      <c r="Y168" s="246">
        <f>IF(Y$4=$F168+$B168,SUMIFS('ABP REC Calc'!U$75:U$138,'ABP REC Calc'!$C$75:$C$138,'ABP REC Spend'!$D168,'ABP REC Calc'!$B$75:$B$138,'ABP REC Spend'!$E168)/20,
IF(AND(X168&gt;0,(Y$4-$F168)=(1+$B168)),X168*(1-Inputs_ByYear!$D$4),
(IF(AND((Y$4-$F168)&lt;(21+$B168),(Y$4-$F168)&gt;(1+$B168)),X168*(1-Inputs_ByYear!$D$4),0))))</f>
        <v>6117441.0129200919</v>
      </c>
      <c r="Z168" s="246">
        <f>IF(Z$4=$F168+$B168,SUMIFS('ABP REC Calc'!V$75:V$138,'ABP REC Calc'!$C$75:$C$138,'ABP REC Spend'!$D168,'ABP REC Calc'!$B$75:$B$138,'ABP REC Spend'!$E168)/20,
IF(AND(Y168&gt;0,(Z$4-$F168)=(1+$B168)),Y168*(1-Inputs_ByYear!$D$4),
(IF(AND((Z$4-$F168)&lt;(21+$B168),(Z$4-$F168)&gt;(1+$B168)),Y168*(1-Inputs_ByYear!$D$4),0))))</f>
        <v>6086853.8078554915</v>
      </c>
      <c r="AA168" s="246">
        <f>IF(AA$4=$F168+$B168,SUMIFS('ABP REC Calc'!W$75:W$138,'ABP REC Calc'!$C$75:$C$138,'ABP REC Spend'!$D168,'ABP REC Calc'!$B$75:$B$138,'ABP REC Spend'!$E168)/20,
IF(AND(Z168&gt;0,(AA$4-$F168)=(1+$B168)),Z168*(1-Inputs_ByYear!$D$4),
(IF(AND((AA$4-$F168)&lt;(21+$B168),(AA$4-$F168)&gt;(1+$B168)),Z168*(1-Inputs_ByYear!$D$4),0))))</f>
        <v>6056419.5388162136</v>
      </c>
      <c r="AB168" s="246">
        <f>IF(AB$4=$F168+$B168,SUMIFS('ABP REC Calc'!X$75:X$138,'ABP REC Calc'!$C$75:$C$138,'ABP REC Spend'!$D168,'ABP REC Calc'!$B$75:$B$138,'ABP REC Spend'!$E168)/20,
IF(AND(AA168&gt;0,(AB$4-$F168)=(1+$B168)),AA168*(1-Inputs_ByYear!$D$4),
(IF(AND((AB$4-$F168)&lt;(21+$B168),(AB$4-$F168)&gt;(1+$B168)),AA168*(1-Inputs_ByYear!$D$4),0))))</f>
        <v>6026137.4411221324</v>
      </c>
      <c r="AC168" s="246">
        <f>IF(AC$4=$F168+$B168,SUMIFS('ABP REC Calc'!Y$75:Y$138,'ABP REC Calc'!$C$75:$C$138,'ABP REC Spend'!$D168,'ABP REC Calc'!$B$75:$B$138,'ABP REC Spend'!$E168)/20,
IF(AND(AB168&gt;0,(AC$4-$F168)=(1+$B168)),AB168*(1-Inputs_ByYear!$D$4),
(IF(AND((AC$4-$F168)&lt;(21+$B168),(AC$4-$F168)&gt;(1+$B168)),AB168*(1-Inputs_ByYear!$D$4),0))))</f>
        <v>5996006.7539165216</v>
      </c>
      <c r="AD168" s="246">
        <f>IF(AD$4=$F168+$B168,SUMIFS('ABP REC Calc'!Z$75:Z$138,'ABP REC Calc'!$C$75:$C$138,'ABP REC Spend'!$D168,'ABP REC Calc'!$B$75:$B$138,'ABP REC Spend'!$E168)/20,
IF(AND(AC168&gt;0,(AD$4-$F168)=(1+$B168)),AC168*(1-Inputs_ByYear!$D$4),
(IF(AND((AD$4-$F168)&lt;(21+$B168),(AD$4-$F168)&gt;(1+$B168)),AC168*(1-Inputs_ByYear!$D$4),0))))</f>
        <v>5966026.7201469392</v>
      </c>
      <c r="AE168" s="246">
        <f>IF(AE$4=$F168+$B168,SUMIFS('ABP REC Calc'!AA$75:AA$138,'ABP REC Calc'!$C$75:$C$138,'ABP REC Spend'!$D168,'ABP REC Calc'!$B$75:$B$138,'ABP REC Spend'!$E168)/20,
IF(AND(AD168&gt;0,(AE$4-$F168)=(1+$B168)),AD168*(1-Inputs_ByYear!$D$4),
(IF(AND((AE$4-$F168)&lt;(21+$B168),(AE$4-$F168)&gt;(1+$B168)),AD168*(1-Inputs_ByYear!$D$4),0))))</f>
        <v>5936196.5865462041</v>
      </c>
      <c r="AF168" s="246">
        <f>IF(AF$4=$F168+$B168,SUMIFS('ABP REC Calc'!AB$75:AB$138,'ABP REC Calc'!$C$75:$C$138,'ABP REC Spend'!$D168,'ABP REC Calc'!$B$75:$B$138,'ABP REC Spend'!$E168)/20,
IF(AND(AE168&gt;0,(AF$4-$F168)=(1+$B168)),AE168*(1-Inputs_ByYear!$D$4),
(IF(AND((AF$4-$F168)&lt;(21+$B168),(AF$4-$F168)&gt;(1+$B168)),AE168*(1-Inputs_ByYear!$D$4),0))))</f>
        <v>5906515.6036134725</v>
      </c>
      <c r="AG168" s="246">
        <f>IF(AG$4=$F168+$B168,SUMIFS('ABP REC Calc'!AC$75:AC$138,'ABP REC Calc'!$C$75:$C$138,'ABP REC Spend'!$D168,'ABP REC Calc'!$B$75:$B$138,'ABP REC Spend'!$E168)/20,
IF(AND(AF168&gt;0,(AG$4-$F168)=(1+$B168)),AF168*(1-Inputs_ByYear!$D$4),
(IF(AND((AG$4-$F168)&lt;(21+$B168),(AG$4-$F168)&gt;(1+$B168)),AF168*(1-Inputs_ByYear!$D$4),0))))</f>
        <v>5876983.0255954051</v>
      </c>
    </row>
    <row r="169" spans="2:33" ht="14.45" customHeight="1">
      <c r="B169" s="64">
        <v>2</v>
      </c>
      <c r="C169" s="64" t="s">
        <v>229</v>
      </c>
      <c r="D169" s="234" t="s">
        <v>221</v>
      </c>
      <c r="E169" s="231" t="s">
        <v>231</v>
      </c>
      <c r="F169" s="231">
        <f t="shared" si="8"/>
        <v>2030</v>
      </c>
      <c r="G169" s="231"/>
      <c r="H169" s="239" t="s">
        <v>28</v>
      </c>
      <c r="I169" s="247">
        <v>0</v>
      </c>
      <c r="J169" s="247">
        <v>0</v>
      </c>
      <c r="K169" s="246">
        <f>IF(K$4=$F169+$B169,SUMIFS('ABP REC Calc'!G$75:G$138,'ABP REC Calc'!$C$75:$C$138,'ABP REC Spend'!$D169,'ABP REC Calc'!$B$75:$B$138,'ABP REC Spend'!$E169)/20,
IF(AND(J169&gt;0,(K$4-$F169)=(1+$B169)),J169*(1-Inputs_ByYear!$D$4),
(IF(AND((K$4-$F169)&lt;(21+$B169),(K$4-$F169)&gt;(1+$B169)),J169*(1-Inputs_ByYear!$D$4),0))))</f>
        <v>0</v>
      </c>
      <c r="L169" s="246">
        <f>IF(L$4=$F169+$B169,SUMIFS('ABP REC Calc'!H$75:H$138,'ABP REC Calc'!$C$75:$C$138,'ABP REC Spend'!$D169,'ABP REC Calc'!$B$75:$B$138,'ABP REC Spend'!$E169)/20,
IF(AND(K169&gt;0,(L$4-$F169)=(1+$B169)),K169*(1-Inputs_ByYear!$D$4),
(IF(AND((L$4-$F169)&lt;(21+$B169),(L$4-$F169)&gt;(1+$B169)),K169*(1-Inputs_ByYear!$D$4),0))))</f>
        <v>0</v>
      </c>
      <c r="M169" s="246">
        <f>IF(M$4=$F169+$B169,SUMIFS('ABP REC Calc'!I$75:I$138,'ABP REC Calc'!$C$75:$C$138,'ABP REC Spend'!$D169,'ABP REC Calc'!$B$75:$B$138,'ABP REC Spend'!$E169)/20,
IF(AND(L169&gt;0,(M$4-$F169)=(1+$B169)),L169*(1-Inputs_ByYear!$D$4),
(IF(AND((M$4-$F169)&lt;(21+$B169),(M$4-$F169)&gt;(1+$B169)),L169*(1-Inputs_ByYear!$D$4),0))))</f>
        <v>0</v>
      </c>
      <c r="N169" s="246">
        <f>IF(N$4=$F169+$B169,SUMIFS('ABP REC Calc'!J$75:J$138,'ABP REC Calc'!$C$75:$C$138,'ABP REC Spend'!$D169,'ABP REC Calc'!$B$75:$B$138,'ABP REC Spend'!$E169)/20,
IF(AND(M169&gt;0,(N$4-$F169)=(1+$B169)),M169*(1-Inputs_ByYear!$D$4),
(IF(AND((N$4-$F169)&lt;(21+$B169),(N$4-$F169)&gt;(1+$B169)),M169*(1-Inputs_ByYear!$D$4),0))))</f>
        <v>0</v>
      </c>
      <c r="O169" s="246">
        <f>IF(O$4=$F169+$B169,SUMIFS('ABP REC Calc'!K$75:K$138,'ABP REC Calc'!$C$75:$C$138,'ABP REC Spend'!$D169,'ABP REC Calc'!$B$75:$B$138,'ABP REC Spend'!$E169)/20,
IF(AND(N169&gt;0,(O$4-$F169)=(1+$B169)),N169*(1-Inputs_ByYear!$D$4),
(IF(AND((O$4-$F169)&lt;(21+$B169),(O$4-$F169)&gt;(1+$B169)),N169*(1-Inputs_ByYear!$D$4),0))))</f>
        <v>0</v>
      </c>
      <c r="P169" s="246">
        <f>IF(P$4=$F169+$B169,SUMIFS('ABP REC Calc'!L$75:L$138,'ABP REC Calc'!$C$75:$C$138,'ABP REC Spend'!$D169,'ABP REC Calc'!$B$75:$B$138,'ABP REC Spend'!$E169)/20,
IF(AND(O169&gt;0,(P$4-$F169)=(1+$B169)),O169*(1-Inputs_ByYear!$D$4),
(IF(AND((P$4-$F169)&lt;(21+$B169),(P$4-$F169)&gt;(1+$B169)),O169*(1-Inputs_ByYear!$D$4),0))))</f>
        <v>0</v>
      </c>
      <c r="Q169" s="246">
        <f>IF(Q$4=$F169+$B169,SUMIFS('ABP REC Calc'!M$75:M$138,'ABP REC Calc'!$C$75:$C$138,'ABP REC Spend'!$D169,'ABP REC Calc'!$B$75:$B$138,'ABP REC Spend'!$E169)/20,
IF(AND(P169&gt;0,(Q$4-$F169)=(1+$B169)),P169*(1-Inputs_ByYear!$D$4),
(IF(AND((Q$4-$F169)&lt;(21+$B169),(Q$4-$F169)&gt;(1+$B169)),P169*(1-Inputs_ByYear!$D$4),0))))</f>
        <v>6143746.6265654089</v>
      </c>
      <c r="R169" s="246">
        <f>IF(R$4=$F169+$B169,SUMIFS('ABP REC Calc'!N$75:N$138,'ABP REC Calc'!$C$75:$C$138,'ABP REC Spend'!$D169,'ABP REC Calc'!$B$75:$B$138,'ABP REC Spend'!$E169)/20,
IF(AND(Q169&gt;0,(R$4-$F169)=(1+$B169)),Q169*(1-Inputs_ByYear!$D$4),
(IF(AND((R$4-$F169)&lt;(21+$B169),(R$4-$F169)&gt;(1+$B169)),Q169*(1-Inputs_ByYear!$D$4),0))))</f>
        <v>6113027.8934325818</v>
      </c>
      <c r="S169" s="246">
        <f>IF(S$4=$F169+$B169,SUMIFS('ABP REC Calc'!O$75:O$138,'ABP REC Calc'!$C$75:$C$138,'ABP REC Spend'!$D169,'ABP REC Calc'!$B$75:$B$138,'ABP REC Spend'!$E169)/20,
IF(AND(R169&gt;0,(S$4-$F169)=(1+$B169)),R169*(1-Inputs_ByYear!$D$4),
(IF(AND((S$4-$F169)&lt;(21+$B169),(S$4-$F169)&gt;(1+$B169)),R169*(1-Inputs_ByYear!$D$4),0))))</f>
        <v>6082462.7539654188</v>
      </c>
      <c r="T169" s="246">
        <f>IF(T$4=$F169+$B169,SUMIFS('ABP REC Calc'!P$75:P$138,'ABP REC Calc'!$C$75:$C$138,'ABP REC Spend'!$D169,'ABP REC Calc'!$B$75:$B$138,'ABP REC Spend'!$E169)/20,
IF(AND(S169&gt;0,(T$4-$F169)=(1+$B169)),S169*(1-Inputs_ByYear!$D$4),
(IF(AND((T$4-$F169)&lt;(21+$B169),(T$4-$F169)&gt;(1+$B169)),S169*(1-Inputs_ByYear!$D$4),0))))</f>
        <v>6052050.4401955921</v>
      </c>
      <c r="U169" s="246">
        <f>IF(U$4=$F169+$B169,SUMIFS('ABP REC Calc'!Q$75:Q$138,'ABP REC Calc'!$C$75:$C$138,'ABP REC Spend'!$D169,'ABP REC Calc'!$B$75:$B$138,'ABP REC Spend'!$E169)/20,
IF(AND(T169&gt;0,(U$4-$F169)=(1+$B169)),T169*(1-Inputs_ByYear!$D$4),
(IF(AND((U$4-$F169)&lt;(21+$B169),(U$4-$F169)&gt;(1+$B169)),T169*(1-Inputs_ByYear!$D$4),0))))</f>
        <v>6021790.1879946142</v>
      </c>
      <c r="V169" s="246">
        <f>IF(V$4=$F169+$B169,SUMIFS('ABP REC Calc'!R$75:R$138,'ABP REC Calc'!$C$75:$C$138,'ABP REC Spend'!$D169,'ABP REC Calc'!$B$75:$B$138,'ABP REC Spend'!$E169)/20,
IF(AND(U169&gt;0,(V$4-$F169)=(1+$B169)),U169*(1-Inputs_ByYear!$D$4),
(IF(AND((V$4-$F169)&lt;(21+$B169),(V$4-$F169)&gt;(1+$B169)),U169*(1-Inputs_ByYear!$D$4),0))))</f>
        <v>5991681.2370546414</v>
      </c>
      <c r="W169" s="246">
        <f>IF(W$4=$F169+$B169,SUMIFS('ABP REC Calc'!S$75:S$138,'ABP REC Calc'!$C$75:$C$138,'ABP REC Spend'!$D169,'ABP REC Calc'!$B$75:$B$138,'ABP REC Spend'!$E169)/20,
IF(AND(V169&gt;0,(W$4-$F169)=(1+$B169)),V169*(1-Inputs_ByYear!$D$4),
(IF(AND((W$4-$F169)&lt;(21+$B169),(W$4-$F169)&gt;(1+$B169)),V169*(1-Inputs_ByYear!$D$4),0))))</f>
        <v>5961722.8308693683</v>
      </c>
      <c r="X169" s="246">
        <f>IF(X$4=$F169+$B169,SUMIFS('ABP REC Calc'!T$75:T$138,'ABP REC Calc'!$C$75:$C$138,'ABP REC Spend'!$D169,'ABP REC Calc'!$B$75:$B$138,'ABP REC Spend'!$E169)/20,
IF(AND(W169&gt;0,(X$4-$F169)=(1+$B169)),W169*(1-Inputs_ByYear!$D$4),
(IF(AND((X$4-$F169)&lt;(21+$B169),(X$4-$F169)&gt;(1+$B169)),W169*(1-Inputs_ByYear!$D$4),0))))</f>
        <v>5931914.2167150211</v>
      </c>
      <c r="Y169" s="246">
        <f>IF(Y$4=$F169+$B169,SUMIFS('ABP REC Calc'!U$75:U$138,'ABP REC Calc'!$C$75:$C$138,'ABP REC Spend'!$D169,'ABP REC Calc'!$B$75:$B$138,'ABP REC Spend'!$E169)/20,
IF(AND(X169&gt;0,(Y$4-$F169)=(1+$B169)),X169*(1-Inputs_ByYear!$D$4),
(IF(AND((Y$4-$F169)&lt;(21+$B169),(Y$4-$F169)&gt;(1+$B169)),X169*(1-Inputs_ByYear!$D$4),0))))</f>
        <v>5902254.6456314456</v>
      </c>
      <c r="Z169" s="246">
        <f>IF(Z$4=$F169+$B169,SUMIFS('ABP REC Calc'!V$75:V$138,'ABP REC Calc'!$C$75:$C$138,'ABP REC Spend'!$D169,'ABP REC Calc'!$B$75:$B$138,'ABP REC Spend'!$E169)/20,
IF(AND(Y169&gt;0,(Z$4-$F169)=(1+$B169)),Y169*(1-Inputs_ByYear!$D$4),
(IF(AND((Z$4-$F169)&lt;(21+$B169),(Z$4-$F169)&gt;(1+$B169)),Y169*(1-Inputs_ByYear!$D$4),0))))</f>
        <v>5872743.3724032883</v>
      </c>
      <c r="AA169" s="246">
        <f>IF(AA$4=$F169+$B169,SUMIFS('ABP REC Calc'!W$75:W$138,'ABP REC Calc'!$C$75:$C$138,'ABP REC Spend'!$D169,'ABP REC Calc'!$B$75:$B$138,'ABP REC Spend'!$E169)/20,
IF(AND(Z169&gt;0,(AA$4-$F169)=(1+$B169)),Z169*(1-Inputs_ByYear!$D$4),
(IF(AND((AA$4-$F169)&lt;(21+$B169),(AA$4-$F169)&gt;(1+$B169)),Z169*(1-Inputs_ByYear!$D$4),0))))</f>
        <v>5843379.6555412719</v>
      </c>
      <c r="AB169" s="246">
        <f>IF(AB$4=$F169+$B169,SUMIFS('ABP REC Calc'!X$75:X$138,'ABP REC Calc'!$C$75:$C$138,'ABP REC Spend'!$D169,'ABP REC Calc'!$B$75:$B$138,'ABP REC Spend'!$E169)/20,
IF(AND(AA169&gt;0,(AB$4-$F169)=(1+$B169)),AA169*(1-Inputs_ByYear!$D$4),
(IF(AND((AB$4-$F169)&lt;(21+$B169),(AB$4-$F169)&gt;(1+$B169)),AA169*(1-Inputs_ByYear!$D$4),0))))</f>
        <v>5814162.7572635654</v>
      </c>
      <c r="AC169" s="246">
        <f>IF(AC$4=$F169+$B169,SUMIFS('ABP REC Calc'!Y$75:Y$138,'ABP REC Calc'!$C$75:$C$138,'ABP REC Spend'!$D169,'ABP REC Calc'!$B$75:$B$138,'ABP REC Spend'!$E169)/20,
IF(AND(AB169&gt;0,(AC$4-$F169)=(1+$B169)),AB169*(1-Inputs_ByYear!$D$4),
(IF(AND((AC$4-$F169)&lt;(21+$B169),(AC$4-$F169)&gt;(1+$B169)),AB169*(1-Inputs_ByYear!$D$4),0))))</f>
        <v>5785091.9434772478</v>
      </c>
      <c r="AD169" s="246">
        <f>IF(AD$4=$F169+$B169,SUMIFS('ABP REC Calc'!Z$75:Z$138,'ABP REC Calc'!$C$75:$C$138,'ABP REC Spend'!$D169,'ABP REC Calc'!$B$75:$B$138,'ABP REC Spend'!$E169)/20,
IF(AND(AC169&gt;0,(AD$4-$F169)=(1+$B169)),AC169*(1-Inputs_ByYear!$D$4),
(IF(AND((AD$4-$F169)&lt;(21+$B169),(AD$4-$F169)&gt;(1+$B169)),AC169*(1-Inputs_ByYear!$D$4),0))))</f>
        <v>5756166.4837598614</v>
      </c>
      <c r="AE169" s="246">
        <f>IF(AE$4=$F169+$B169,SUMIFS('ABP REC Calc'!AA$75:AA$138,'ABP REC Calc'!$C$75:$C$138,'ABP REC Spend'!$D169,'ABP REC Calc'!$B$75:$B$138,'ABP REC Spend'!$E169)/20,
IF(AND(AD169&gt;0,(AE$4-$F169)=(1+$B169)),AD169*(1-Inputs_ByYear!$D$4),
(IF(AND((AE$4-$F169)&lt;(21+$B169),(AE$4-$F169)&gt;(1+$B169)),AD169*(1-Inputs_ByYear!$D$4),0))))</f>
        <v>5727385.651341062</v>
      </c>
      <c r="AF169" s="246">
        <f>IF(AF$4=$F169+$B169,SUMIFS('ABP REC Calc'!AB$75:AB$138,'ABP REC Calc'!$C$75:$C$138,'ABP REC Spend'!$D169,'ABP REC Calc'!$B$75:$B$138,'ABP REC Spend'!$E169)/20,
IF(AND(AE169&gt;0,(AF$4-$F169)=(1+$B169)),AE169*(1-Inputs_ByYear!$D$4),
(IF(AND((AF$4-$F169)&lt;(21+$B169),(AF$4-$F169)&gt;(1+$B169)),AE169*(1-Inputs_ByYear!$D$4),0))))</f>
        <v>5698748.7230843566</v>
      </c>
      <c r="AG169" s="246">
        <f>IF(AG$4=$F169+$B169,SUMIFS('ABP REC Calc'!AC$75:AC$138,'ABP REC Calc'!$C$75:$C$138,'ABP REC Spend'!$D169,'ABP REC Calc'!$B$75:$B$138,'ABP REC Spend'!$E169)/20,
IF(AND(AF169&gt;0,(AG$4-$F169)=(1+$B169)),AF169*(1-Inputs_ByYear!$D$4),
(IF(AND((AG$4-$F169)&lt;(21+$B169),(AG$4-$F169)&gt;(1+$B169)),AF169*(1-Inputs_ByYear!$D$4),0))))</f>
        <v>5670254.9794689352</v>
      </c>
    </row>
    <row r="170" spans="2:33" ht="14.45" customHeight="1">
      <c r="B170" s="64">
        <v>2</v>
      </c>
      <c r="C170" s="64" t="s">
        <v>229</v>
      </c>
      <c r="D170" s="234" t="s">
        <v>221</v>
      </c>
      <c r="E170" s="231" t="s">
        <v>231</v>
      </c>
      <c r="F170" s="231">
        <f t="shared" si="8"/>
        <v>2031</v>
      </c>
      <c r="G170" s="231"/>
      <c r="H170" s="239" t="s">
        <v>29</v>
      </c>
      <c r="I170" s="247">
        <v>0</v>
      </c>
      <c r="J170" s="247">
        <v>0</v>
      </c>
      <c r="K170" s="246">
        <f>IF(K$4=$F170+$B170,SUMIFS('ABP REC Calc'!G$75:G$138,'ABP REC Calc'!$C$75:$C$138,'ABP REC Spend'!$D170,'ABP REC Calc'!$B$75:$B$138,'ABP REC Spend'!$E170)/20,
IF(AND(J170&gt;0,(K$4-$F170)=(1+$B170)),J170*(1-Inputs_ByYear!$D$4),
(IF(AND((K$4-$F170)&lt;(21+$B170),(K$4-$F170)&gt;(1+$B170)),J170*(1-Inputs_ByYear!$D$4),0))))</f>
        <v>0</v>
      </c>
      <c r="L170" s="246">
        <f>IF(L$4=$F170+$B170,SUMIFS('ABP REC Calc'!H$75:H$138,'ABP REC Calc'!$C$75:$C$138,'ABP REC Spend'!$D170,'ABP REC Calc'!$B$75:$B$138,'ABP REC Spend'!$E170)/20,
IF(AND(K170&gt;0,(L$4-$F170)=(1+$B170)),K170*(1-Inputs_ByYear!$D$4),
(IF(AND((L$4-$F170)&lt;(21+$B170),(L$4-$F170)&gt;(1+$B170)),K170*(1-Inputs_ByYear!$D$4),0))))</f>
        <v>0</v>
      </c>
      <c r="M170" s="246">
        <f>IF(M$4=$F170+$B170,SUMIFS('ABP REC Calc'!I$75:I$138,'ABP REC Calc'!$C$75:$C$138,'ABP REC Spend'!$D170,'ABP REC Calc'!$B$75:$B$138,'ABP REC Spend'!$E170)/20,
IF(AND(L170&gt;0,(M$4-$F170)=(1+$B170)),L170*(1-Inputs_ByYear!$D$4),
(IF(AND((M$4-$F170)&lt;(21+$B170),(M$4-$F170)&gt;(1+$B170)),L170*(1-Inputs_ByYear!$D$4),0))))</f>
        <v>0</v>
      </c>
      <c r="N170" s="246">
        <f>IF(N$4=$F170+$B170,SUMIFS('ABP REC Calc'!J$75:J$138,'ABP REC Calc'!$C$75:$C$138,'ABP REC Spend'!$D170,'ABP REC Calc'!$B$75:$B$138,'ABP REC Spend'!$E170)/20,
IF(AND(M170&gt;0,(N$4-$F170)=(1+$B170)),M170*(1-Inputs_ByYear!$D$4),
(IF(AND((N$4-$F170)&lt;(21+$B170),(N$4-$F170)&gt;(1+$B170)),M170*(1-Inputs_ByYear!$D$4),0))))</f>
        <v>0</v>
      </c>
      <c r="O170" s="246">
        <f>IF(O$4=$F170+$B170,SUMIFS('ABP REC Calc'!K$75:K$138,'ABP REC Calc'!$C$75:$C$138,'ABP REC Spend'!$D170,'ABP REC Calc'!$B$75:$B$138,'ABP REC Spend'!$E170)/20,
IF(AND(N170&gt;0,(O$4-$F170)=(1+$B170)),N170*(1-Inputs_ByYear!$D$4),
(IF(AND((O$4-$F170)&lt;(21+$B170),(O$4-$F170)&gt;(1+$B170)),N170*(1-Inputs_ByYear!$D$4),0))))</f>
        <v>0</v>
      </c>
      <c r="P170" s="246">
        <f>IF(P$4=$F170+$B170,SUMIFS('ABP REC Calc'!L$75:L$138,'ABP REC Calc'!$C$75:$C$138,'ABP REC Spend'!$D170,'ABP REC Calc'!$B$75:$B$138,'ABP REC Spend'!$E170)/20,
IF(AND(O170&gt;0,(P$4-$F170)=(1+$B170)),O170*(1-Inputs_ByYear!$D$4),
(IF(AND((P$4-$F170)&lt;(21+$B170),(P$4-$F170)&gt;(1+$B170)),O170*(1-Inputs_ByYear!$D$4),0))))</f>
        <v>0</v>
      </c>
      <c r="Q170" s="246">
        <f>IF(Q$4=$F170+$B170,SUMIFS('ABP REC Calc'!M$75:M$138,'ABP REC Calc'!$C$75:$C$138,'ABP REC Spend'!$D170,'ABP REC Calc'!$B$75:$B$138,'ABP REC Spend'!$E170)/20,
IF(AND(P170&gt;0,(Q$4-$F170)=(1+$B170)),P170*(1-Inputs_ByYear!$D$4),
(IF(AND((Q$4-$F170)&lt;(21+$B170),(Q$4-$F170)&gt;(1+$B170)),P170*(1-Inputs_ByYear!$D$4),0))))</f>
        <v>0</v>
      </c>
      <c r="R170" s="246">
        <f>IF(R$4=$F170+$B170,SUMIFS('ABP REC Calc'!N$75:N$138,'ABP REC Calc'!$C$75:$C$138,'ABP REC Spend'!$D170,'ABP REC Calc'!$B$75:$B$138,'ABP REC Spend'!$E170)/20,
IF(AND(Q170&gt;0,(R$4-$F170)=(1+$B170)),Q170*(1-Inputs_ByYear!$D$4),
(IF(AND((R$4-$F170)&lt;(21+$B170),(R$4-$F170)&gt;(1+$B170)),Q170*(1-Inputs_ByYear!$D$4),0))))</f>
        <v>5897996.7615027931</v>
      </c>
      <c r="S170" s="246">
        <f>IF(S$4=$F170+$B170,SUMIFS('ABP REC Calc'!O$75:O$138,'ABP REC Calc'!$C$75:$C$138,'ABP REC Spend'!$D170,'ABP REC Calc'!$B$75:$B$138,'ABP REC Spend'!$E170)/20,
IF(AND(R170&gt;0,(S$4-$F170)=(1+$B170)),R170*(1-Inputs_ByYear!$D$4),
(IF(AND((S$4-$F170)&lt;(21+$B170),(S$4-$F170)&gt;(1+$B170)),R170*(1-Inputs_ByYear!$D$4),0))))</f>
        <v>5868506.7776952786</v>
      </c>
      <c r="T170" s="246">
        <f>IF(T$4=$F170+$B170,SUMIFS('ABP REC Calc'!P$75:P$138,'ABP REC Calc'!$C$75:$C$138,'ABP REC Spend'!$D170,'ABP REC Calc'!$B$75:$B$138,'ABP REC Spend'!$E170)/20,
IF(AND(S170&gt;0,(T$4-$F170)=(1+$B170)),S170*(1-Inputs_ByYear!$D$4),
(IF(AND((T$4-$F170)&lt;(21+$B170),(T$4-$F170)&gt;(1+$B170)),S170*(1-Inputs_ByYear!$D$4),0))))</f>
        <v>5839164.2438068027</v>
      </c>
      <c r="U170" s="246">
        <f>IF(U$4=$F170+$B170,SUMIFS('ABP REC Calc'!Q$75:Q$138,'ABP REC Calc'!$C$75:$C$138,'ABP REC Spend'!$D170,'ABP REC Calc'!$B$75:$B$138,'ABP REC Spend'!$E170)/20,
IF(AND(T170&gt;0,(U$4-$F170)=(1+$B170)),T170*(1-Inputs_ByYear!$D$4),
(IF(AND((U$4-$F170)&lt;(21+$B170),(U$4-$F170)&gt;(1+$B170)),T170*(1-Inputs_ByYear!$D$4),0))))</f>
        <v>5809968.4225877682</v>
      </c>
      <c r="V170" s="246">
        <f>IF(V$4=$F170+$B170,SUMIFS('ABP REC Calc'!R$75:R$138,'ABP REC Calc'!$C$75:$C$138,'ABP REC Spend'!$D170,'ABP REC Calc'!$B$75:$B$138,'ABP REC Spend'!$E170)/20,
IF(AND(U170&gt;0,(V$4-$F170)=(1+$B170)),U170*(1-Inputs_ByYear!$D$4),
(IF(AND((V$4-$F170)&lt;(21+$B170),(V$4-$F170)&gt;(1+$B170)),U170*(1-Inputs_ByYear!$D$4),0))))</f>
        <v>5780918.5804748293</v>
      </c>
      <c r="W170" s="246">
        <f>IF(W$4=$F170+$B170,SUMIFS('ABP REC Calc'!S$75:S$138,'ABP REC Calc'!$C$75:$C$138,'ABP REC Spend'!$D170,'ABP REC Calc'!$B$75:$B$138,'ABP REC Spend'!$E170)/20,
IF(AND(V170&gt;0,(W$4-$F170)=(1+$B170)),V170*(1-Inputs_ByYear!$D$4),
(IF(AND((W$4-$F170)&lt;(21+$B170),(W$4-$F170)&gt;(1+$B170)),V170*(1-Inputs_ByYear!$D$4),0))))</f>
        <v>5752013.9875724548</v>
      </c>
      <c r="X170" s="246">
        <f>IF(X$4=$F170+$B170,SUMIFS('ABP REC Calc'!T$75:T$138,'ABP REC Calc'!$C$75:$C$138,'ABP REC Spend'!$D170,'ABP REC Calc'!$B$75:$B$138,'ABP REC Spend'!$E170)/20,
IF(AND(W170&gt;0,(X$4-$F170)=(1+$B170)),W170*(1-Inputs_ByYear!$D$4),
(IF(AND((X$4-$F170)&lt;(21+$B170),(X$4-$F170)&gt;(1+$B170)),W170*(1-Inputs_ByYear!$D$4),0))))</f>
        <v>5723253.9176345924</v>
      </c>
      <c r="Y170" s="246">
        <f>IF(Y$4=$F170+$B170,SUMIFS('ABP REC Calc'!U$75:U$138,'ABP REC Calc'!$C$75:$C$138,'ABP REC Spend'!$D170,'ABP REC Calc'!$B$75:$B$138,'ABP REC Spend'!$E170)/20,
IF(AND(X170&gt;0,(Y$4-$F170)=(1+$B170)),X170*(1-Inputs_ByYear!$D$4),
(IF(AND((Y$4-$F170)&lt;(21+$B170),(Y$4-$F170)&gt;(1+$B170)),X170*(1-Inputs_ByYear!$D$4),0))))</f>
        <v>5694637.648046419</v>
      </c>
      <c r="Z170" s="246">
        <f>IF(Z$4=$F170+$B170,SUMIFS('ABP REC Calc'!V$75:V$138,'ABP REC Calc'!$C$75:$C$138,'ABP REC Spend'!$D170,'ABP REC Calc'!$B$75:$B$138,'ABP REC Spend'!$E170)/20,
IF(AND(Y170&gt;0,(Z$4-$F170)=(1+$B170)),Y170*(1-Inputs_ByYear!$D$4),
(IF(AND((Z$4-$F170)&lt;(21+$B170),(Z$4-$F170)&gt;(1+$B170)),Y170*(1-Inputs_ByYear!$D$4),0))))</f>
        <v>5666164.4598061871</v>
      </c>
      <c r="AA170" s="246">
        <f>IF(AA$4=$F170+$B170,SUMIFS('ABP REC Calc'!W$75:W$138,'ABP REC Calc'!$C$75:$C$138,'ABP REC Spend'!$D170,'ABP REC Calc'!$B$75:$B$138,'ABP REC Spend'!$E170)/20,
IF(AND(Z170&gt;0,(AA$4-$F170)=(1+$B170)),Z170*(1-Inputs_ByYear!$D$4),
(IF(AND((AA$4-$F170)&lt;(21+$B170),(AA$4-$F170)&gt;(1+$B170)),Z170*(1-Inputs_ByYear!$D$4),0))))</f>
        <v>5637833.6375071565</v>
      </c>
      <c r="AB170" s="246">
        <f>IF(AB$4=$F170+$B170,SUMIFS('ABP REC Calc'!X$75:X$138,'ABP REC Calc'!$C$75:$C$138,'ABP REC Spend'!$D170,'ABP REC Calc'!$B$75:$B$138,'ABP REC Spend'!$E170)/20,
IF(AND(AA170&gt;0,(AB$4-$F170)=(1+$B170)),AA170*(1-Inputs_ByYear!$D$4),
(IF(AND((AB$4-$F170)&lt;(21+$B170),(AB$4-$F170)&gt;(1+$B170)),AA170*(1-Inputs_ByYear!$D$4),0))))</f>
        <v>5609644.4693196211</v>
      </c>
      <c r="AC170" s="246">
        <f>IF(AC$4=$F170+$B170,SUMIFS('ABP REC Calc'!Y$75:Y$138,'ABP REC Calc'!$C$75:$C$138,'ABP REC Spend'!$D170,'ABP REC Calc'!$B$75:$B$138,'ABP REC Spend'!$E170)/20,
IF(AND(AB170&gt;0,(AC$4-$F170)=(1+$B170)),AB170*(1-Inputs_ByYear!$D$4),
(IF(AND((AC$4-$F170)&lt;(21+$B170),(AC$4-$F170)&gt;(1+$B170)),AB170*(1-Inputs_ByYear!$D$4),0))))</f>
        <v>5581596.2469730228</v>
      </c>
      <c r="AD170" s="246">
        <f>IF(AD$4=$F170+$B170,SUMIFS('ABP REC Calc'!Z$75:Z$138,'ABP REC Calc'!$C$75:$C$138,'ABP REC Spend'!$D170,'ABP REC Calc'!$B$75:$B$138,'ABP REC Spend'!$E170)/20,
IF(AND(AC170&gt;0,(AD$4-$F170)=(1+$B170)),AC170*(1-Inputs_ByYear!$D$4),
(IF(AND((AD$4-$F170)&lt;(21+$B170),(AD$4-$F170)&gt;(1+$B170)),AC170*(1-Inputs_ByYear!$D$4),0))))</f>
        <v>5553688.2657381576</v>
      </c>
      <c r="AE170" s="246">
        <f>IF(AE$4=$F170+$B170,SUMIFS('ABP REC Calc'!AA$75:AA$138,'ABP REC Calc'!$C$75:$C$138,'ABP REC Spend'!$D170,'ABP REC Calc'!$B$75:$B$138,'ABP REC Spend'!$E170)/20,
IF(AND(AD170&gt;0,(AE$4-$F170)=(1+$B170)),AD170*(1-Inputs_ByYear!$D$4),
(IF(AND((AE$4-$F170)&lt;(21+$B170),(AE$4-$F170)&gt;(1+$B170)),AD170*(1-Inputs_ByYear!$D$4),0))))</f>
        <v>5525919.8244094672</v>
      </c>
      <c r="AF170" s="246">
        <f>IF(AF$4=$F170+$B170,SUMIFS('ABP REC Calc'!AB$75:AB$138,'ABP REC Calc'!$C$75:$C$138,'ABP REC Spend'!$D170,'ABP REC Calc'!$B$75:$B$138,'ABP REC Spend'!$E170)/20,
IF(AND(AE170&gt;0,(AF$4-$F170)=(1+$B170)),AE170*(1-Inputs_ByYear!$D$4),
(IF(AND((AF$4-$F170)&lt;(21+$B170),(AF$4-$F170)&gt;(1+$B170)),AE170*(1-Inputs_ByYear!$D$4),0))))</f>
        <v>5498290.2252874197</v>
      </c>
      <c r="AG170" s="246">
        <f>IF(AG$4=$F170+$B170,SUMIFS('ABP REC Calc'!AC$75:AC$138,'ABP REC Calc'!$C$75:$C$138,'ABP REC Spend'!$D170,'ABP REC Calc'!$B$75:$B$138,'ABP REC Spend'!$E170)/20,
IF(AND(AF170&gt;0,(AG$4-$F170)=(1+$B170)),AF170*(1-Inputs_ByYear!$D$4),
(IF(AND((AG$4-$F170)&lt;(21+$B170),(AG$4-$F170)&gt;(1+$B170)),AF170*(1-Inputs_ByYear!$D$4),0))))</f>
        <v>5470798.774160983</v>
      </c>
    </row>
    <row r="171" spans="2:33" ht="14.45" customHeight="1">
      <c r="B171" s="64">
        <v>2</v>
      </c>
      <c r="C171" s="64" t="s">
        <v>229</v>
      </c>
      <c r="D171" s="234" t="s">
        <v>221</v>
      </c>
      <c r="E171" s="231" t="s">
        <v>231</v>
      </c>
      <c r="F171" s="231">
        <f t="shared" si="8"/>
        <v>2032</v>
      </c>
      <c r="G171" s="231"/>
      <c r="H171" s="239" t="s">
        <v>30</v>
      </c>
      <c r="I171" s="247">
        <v>0</v>
      </c>
      <c r="J171" s="247">
        <v>0</v>
      </c>
      <c r="K171" s="246">
        <f>IF(K$4=$F171+$B171,SUMIFS('ABP REC Calc'!G$75:G$138,'ABP REC Calc'!$C$75:$C$138,'ABP REC Spend'!$D171,'ABP REC Calc'!$B$75:$B$138,'ABP REC Spend'!$E171)/20,
IF(AND(J171&gt;0,(K$4-$F171)=(1+$B171)),J171*(1-Inputs_ByYear!$D$4),
(IF(AND((K$4-$F171)&lt;(21+$B171),(K$4-$F171)&gt;(1+$B171)),J171*(1-Inputs_ByYear!$D$4),0))))</f>
        <v>0</v>
      </c>
      <c r="L171" s="246">
        <f>IF(L$4=$F171+$B171,SUMIFS('ABP REC Calc'!H$75:H$138,'ABP REC Calc'!$C$75:$C$138,'ABP REC Spend'!$D171,'ABP REC Calc'!$B$75:$B$138,'ABP REC Spend'!$E171)/20,
IF(AND(K171&gt;0,(L$4-$F171)=(1+$B171)),K171*(1-Inputs_ByYear!$D$4),
(IF(AND((L$4-$F171)&lt;(21+$B171),(L$4-$F171)&gt;(1+$B171)),K171*(1-Inputs_ByYear!$D$4),0))))</f>
        <v>0</v>
      </c>
      <c r="M171" s="246">
        <f>IF(M$4=$F171+$B171,SUMIFS('ABP REC Calc'!I$75:I$138,'ABP REC Calc'!$C$75:$C$138,'ABP REC Spend'!$D171,'ABP REC Calc'!$B$75:$B$138,'ABP REC Spend'!$E171)/20,
IF(AND(L171&gt;0,(M$4-$F171)=(1+$B171)),L171*(1-Inputs_ByYear!$D$4),
(IF(AND((M$4-$F171)&lt;(21+$B171),(M$4-$F171)&gt;(1+$B171)),L171*(1-Inputs_ByYear!$D$4),0))))</f>
        <v>0</v>
      </c>
      <c r="N171" s="246">
        <f>IF(N$4=$F171+$B171,SUMIFS('ABP REC Calc'!J$75:J$138,'ABP REC Calc'!$C$75:$C$138,'ABP REC Spend'!$D171,'ABP REC Calc'!$B$75:$B$138,'ABP REC Spend'!$E171)/20,
IF(AND(M171&gt;0,(N$4-$F171)=(1+$B171)),M171*(1-Inputs_ByYear!$D$4),
(IF(AND((N$4-$F171)&lt;(21+$B171),(N$4-$F171)&gt;(1+$B171)),M171*(1-Inputs_ByYear!$D$4),0))))</f>
        <v>0</v>
      </c>
      <c r="O171" s="246">
        <f>IF(O$4=$F171+$B171,SUMIFS('ABP REC Calc'!K$75:K$138,'ABP REC Calc'!$C$75:$C$138,'ABP REC Spend'!$D171,'ABP REC Calc'!$B$75:$B$138,'ABP REC Spend'!$E171)/20,
IF(AND(N171&gt;0,(O$4-$F171)=(1+$B171)),N171*(1-Inputs_ByYear!$D$4),
(IF(AND((O$4-$F171)&lt;(21+$B171),(O$4-$F171)&gt;(1+$B171)),N171*(1-Inputs_ByYear!$D$4),0))))</f>
        <v>0</v>
      </c>
      <c r="P171" s="246">
        <f>IF(P$4=$F171+$B171,SUMIFS('ABP REC Calc'!L$75:L$138,'ABP REC Calc'!$C$75:$C$138,'ABP REC Spend'!$D171,'ABP REC Calc'!$B$75:$B$138,'ABP REC Spend'!$E171)/20,
IF(AND(O171&gt;0,(P$4-$F171)=(1+$B171)),O171*(1-Inputs_ByYear!$D$4),
(IF(AND((P$4-$F171)&lt;(21+$B171),(P$4-$F171)&gt;(1+$B171)),O171*(1-Inputs_ByYear!$D$4),0))))</f>
        <v>0</v>
      </c>
      <c r="Q171" s="246">
        <f>IF(Q$4=$F171+$B171,SUMIFS('ABP REC Calc'!M$75:M$138,'ABP REC Calc'!$C$75:$C$138,'ABP REC Spend'!$D171,'ABP REC Calc'!$B$75:$B$138,'ABP REC Spend'!$E171)/20,
IF(AND(P171&gt;0,(Q$4-$F171)=(1+$B171)),P171*(1-Inputs_ByYear!$D$4),
(IF(AND((Q$4-$F171)&lt;(21+$B171),(Q$4-$F171)&gt;(1+$B171)),P171*(1-Inputs_ByYear!$D$4),0))))</f>
        <v>0</v>
      </c>
      <c r="R171" s="246">
        <f>IF(R$4=$F171+$B171,SUMIFS('ABP REC Calc'!N$75:N$138,'ABP REC Calc'!$C$75:$C$138,'ABP REC Spend'!$D171,'ABP REC Calc'!$B$75:$B$138,'ABP REC Spend'!$E171)/20,
IF(AND(Q171&gt;0,(R$4-$F171)=(1+$B171)),Q171*(1-Inputs_ByYear!$D$4),
(IF(AND((R$4-$F171)&lt;(21+$B171),(R$4-$F171)&gt;(1+$B171)),Q171*(1-Inputs_ByYear!$D$4),0))))</f>
        <v>0</v>
      </c>
      <c r="S171" s="246">
        <f>IF(S$4=$F171+$B171,SUMIFS('ABP REC Calc'!O$75:O$138,'ABP REC Calc'!$C$75:$C$138,'ABP REC Spend'!$D171,'ABP REC Calc'!$B$75:$B$138,'ABP REC Spend'!$E171)/20,
IF(AND(R171&gt;0,(S$4-$F171)=(1+$B171)),R171*(1-Inputs_ByYear!$D$4),
(IF(AND((S$4-$F171)&lt;(21+$B171),(S$4-$F171)&gt;(1+$B171)),R171*(1-Inputs_ByYear!$D$4),0))))</f>
        <v>5662076.8910426795</v>
      </c>
      <c r="T171" s="246">
        <f>IF(T$4=$F171+$B171,SUMIFS('ABP REC Calc'!P$75:P$138,'ABP REC Calc'!$C$75:$C$138,'ABP REC Spend'!$D171,'ABP REC Calc'!$B$75:$B$138,'ABP REC Spend'!$E171)/20,
IF(AND(S171&gt;0,(T$4-$F171)=(1+$B171)),S171*(1-Inputs_ByYear!$D$4),
(IF(AND((T$4-$F171)&lt;(21+$B171),(T$4-$F171)&gt;(1+$B171)),S171*(1-Inputs_ByYear!$D$4),0))))</f>
        <v>5633766.5065874662</v>
      </c>
      <c r="U171" s="246">
        <f>IF(U$4=$F171+$B171,SUMIFS('ABP REC Calc'!Q$75:Q$138,'ABP REC Calc'!$C$75:$C$138,'ABP REC Spend'!$D171,'ABP REC Calc'!$B$75:$B$138,'ABP REC Spend'!$E171)/20,
IF(AND(T171&gt;0,(U$4-$F171)=(1+$B171)),T171*(1-Inputs_ByYear!$D$4),
(IF(AND((U$4-$F171)&lt;(21+$B171),(U$4-$F171)&gt;(1+$B171)),T171*(1-Inputs_ByYear!$D$4),0))))</f>
        <v>5605597.6740545286</v>
      </c>
      <c r="V171" s="246">
        <f>IF(V$4=$F171+$B171,SUMIFS('ABP REC Calc'!R$75:R$138,'ABP REC Calc'!$C$75:$C$138,'ABP REC Spend'!$D171,'ABP REC Calc'!$B$75:$B$138,'ABP REC Spend'!$E171)/20,
IF(AND(U171&gt;0,(V$4-$F171)=(1+$B171)),U171*(1-Inputs_ByYear!$D$4),
(IF(AND((V$4-$F171)&lt;(21+$B171),(V$4-$F171)&gt;(1+$B171)),U171*(1-Inputs_ByYear!$D$4),0))))</f>
        <v>5577569.6856842563</v>
      </c>
      <c r="W171" s="246">
        <f>IF(W$4=$F171+$B171,SUMIFS('ABP REC Calc'!S$75:S$138,'ABP REC Calc'!$C$75:$C$138,'ABP REC Spend'!$D171,'ABP REC Calc'!$B$75:$B$138,'ABP REC Spend'!$E171)/20,
IF(AND(V171&gt;0,(W$4-$F171)=(1+$B171)),V171*(1-Inputs_ByYear!$D$4),
(IF(AND((W$4-$F171)&lt;(21+$B171),(W$4-$F171)&gt;(1+$B171)),V171*(1-Inputs_ByYear!$D$4),0))))</f>
        <v>5549681.8372558346</v>
      </c>
      <c r="X171" s="246">
        <f>IF(X$4=$F171+$B171,SUMIFS('ABP REC Calc'!T$75:T$138,'ABP REC Calc'!$C$75:$C$138,'ABP REC Spend'!$D171,'ABP REC Calc'!$B$75:$B$138,'ABP REC Spend'!$E171)/20,
IF(AND(W171&gt;0,(X$4-$F171)=(1+$B171)),W171*(1-Inputs_ByYear!$D$4),
(IF(AND((X$4-$F171)&lt;(21+$B171),(X$4-$F171)&gt;(1+$B171)),W171*(1-Inputs_ByYear!$D$4),0))))</f>
        <v>5521933.4280695552</v>
      </c>
      <c r="Y171" s="246">
        <f>IF(Y$4=$F171+$B171,SUMIFS('ABP REC Calc'!U$75:U$138,'ABP REC Calc'!$C$75:$C$138,'ABP REC Spend'!$D171,'ABP REC Calc'!$B$75:$B$138,'ABP REC Spend'!$E171)/20,
IF(AND(X171&gt;0,(Y$4-$F171)=(1+$B171)),X171*(1-Inputs_ByYear!$D$4),
(IF(AND((Y$4-$F171)&lt;(21+$B171),(Y$4-$F171)&gt;(1+$B171)),X171*(1-Inputs_ByYear!$D$4),0))))</f>
        <v>5494323.7609292073</v>
      </c>
      <c r="Z171" s="246">
        <f>IF(Z$4=$F171+$B171,SUMIFS('ABP REC Calc'!V$75:V$138,'ABP REC Calc'!$C$75:$C$138,'ABP REC Spend'!$D171,'ABP REC Calc'!$B$75:$B$138,'ABP REC Spend'!$E171)/20,
IF(AND(Y171&gt;0,(Z$4-$F171)=(1+$B171)),Y171*(1-Inputs_ByYear!$D$4),
(IF(AND((Z$4-$F171)&lt;(21+$B171),(Z$4-$F171)&gt;(1+$B171)),Y171*(1-Inputs_ByYear!$D$4),0))))</f>
        <v>5466852.1421245616</v>
      </c>
      <c r="AA171" s="246">
        <f>IF(AA$4=$F171+$B171,SUMIFS('ABP REC Calc'!W$75:W$138,'ABP REC Calc'!$C$75:$C$138,'ABP REC Spend'!$D171,'ABP REC Calc'!$B$75:$B$138,'ABP REC Spend'!$E171)/20,
IF(AND(Z171&gt;0,(AA$4-$F171)=(1+$B171)),Z171*(1-Inputs_ByYear!$D$4),
(IF(AND((AA$4-$F171)&lt;(21+$B171),(AA$4-$F171)&gt;(1+$B171)),Z171*(1-Inputs_ByYear!$D$4),0))))</f>
        <v>5439517.8814139385</v>
      </c>
      <c r="AB171" s="246">
        <f>IF(AB$4=$F171+$B171,SUMIFS('ABP REC Calc'!X$75:X$138,'ABP REC Calc'!$C$75:$C$138,'ABP REC Spend'!$D171,'ABP REC Calc'!$B$75:$B$138,'ABP REC Spend'!$E171)/20,
IF(AND(AA171&gt;0,(AB$4-$F171)=(1+$B171)),AA171*(1-Inputs_ByYear!$D$4),
(IF(AND((AB$4-$F171)&lt;(21+$B171),(AB$4-$F171)&gt;(1+$B171)),AA171*(1-Inputs_ByYear!$D$4),0))))</f>
        <v>5412320.2920068689</v>
      </c>
      <c r="AC171" s="246">
        <f>IF(AC$4=$F171+$B171,SUMIFS('ABP REC Calc'!Y$75:Y$138,'ABP REC Calc'!$C$75:$C$138,'ABP REC Spend'!$D171,'ABP REC Calc'!$B$75:$B$138,'ABP REC Spend'!$E171)/20,
IF(AND(AB171&gt;0,(AC$4-$F171)=(1+$B171)),AB171*(1-Inputs_ByYear!$D$4),
(IF(AND((AC$4-$F171)&lt;(21+$B171),(AC$4-$F171)&gt;(1+$B171)),AB171*(1-Inputs_ByYear!$D$4),0))))</f>
        <v>5385258.6905468348</v>
      </c>
      <c r="AD171" s="246">
        <f>IF(AD$4=$F171+$B171,SUMIFS('ABP REC Calc'!Z$75:Z$138,'ABP REC Calc'!$C$75:$C$138,'ABP REC Spend'!$D171,'ABP REC Calc'!$B$75:$B$138,'ABP REC Spend'!$E171)/20,
IF(AND(AC171&gt;0,(AD$4-$F171)=(1+$B171)),AC171*(1-Inputs_ByYear!$D$4),
(IF(AND((AD$4-$F171)&lt;(21+$B171),(AD$4-$F171)&gt;(1+$B171)),AC171*(1-Inputs_ByYear!$D$4),0))))</f>
        <v>5358332.3970941007</v>
      </c>
      <c r="AE171" s="246">
        <f>IF(AE$4=$F171+$B171,SUMIFS('ABP REC Calc'!AA$75:AA$138,'ABP REC Calc'!$C$75:$C$138,'ABP REC Spend'!$D171,'ABP REC Calc'!$B$75:$B$138,'ABP REC Spend'!$E171)/20,
IF(AND(AD171&gt;0,(AE$4-$F171)=(1+$B171)),AD171*(1-Inputs_ByYear!$D$4),
(IF(AND((AE$4-$F171)&lt;(21+$B171),(AE$4-$F171)&gt;(1+$B171)),AD171*(1-Inputs_ByYear!$D$4),0))))</f>
        <v>5331540.7351086298</v>
      </c>
      <c r="AF171" s="246">
        <f>IF(AF$4=$F171+$B171,SUMIFS('ABP REC Calc'!AB$75:AB$138,'ABP REC Calc'!$C$75:$C$138,'ABP REC Spend'!$D171,'ABP REC Calc'!$B$75:$B$138,'ABP REC Spend'!$E171)/20,
IF(AND(AE171&gt;0,(AF$4-$F171)=(1+$B171)),AE171*(1-Inputs_ByYear!$D$4),
(IF(AND((AF$4-$F171)&lt;(21+$B171),(AF$4-$F171)&gt;(1+$B171)),AE171*(1-Inputs_ByYear!$D$4),0))))</f>
        <v>5304883.0314330868</v>
      </c>
      <c r="AG171" s="246">
        <f>IF(AG$4=$F171+$B171,SUMIFS('ABP REC Calc'!AC$75:AC$138,'ABP REC Calc'!$C$75:$C$138,'ABP REC Spend'!$D171,'ABP REC Calc'!$B$75:$B$138,'ABP REC Spend'!$E171)/20,
IF(AND(AF171&gt;0,(AG$4-$F171)=(1+$B171)),AF171*(1-Inputs_ByYear!$D$4),
(IF(AND((AG$4-$F171)&lt;(21+$B171),(AG$4-$F171)&gt;(1+$B171)),AF171*(1-Inputs_ByYear!$D$4),0))))</f>
        <v>5278358.6162759215</v>
      </c>
    </row>
    <row r="172" spans="2:33" ht="14.45" customHeight="1">
      <c r="B172" s="64">
        <v>2</v>
      </c>
      <c r="C172" s="64" t="s">
        <v>229</v>
      </c>
      <c r="D172" s="234" t="s">
        <v>221</v>
      </c>
      <c r="E172" s="231" t="s">
        <v>231</v>
      </c>
      <c r="F172" s="231">
        <f t="shared" si="8"/>
        <v>2033</v>
      </c>
      <c r="G172" s="231"/>
      <c r="H172" s="239" t="s">
        <v>31</v>
      </c>
      <c r="I172" s="247">
        <v>0</v>
      </c>
      <c r="J172" s="247">
        <v>0</v>
      </c>
      <c r="K172" s="246">
        <f>IF(K$4=$F172+$B172,SUMIFS('ABP REC Calc'!G$75:G$138,'ABP REC Calc'!$C$75:$C$138,'ABP REC Spend'!$D172,'ABP REC Calc'!$B$75:$B$138,'ABP REC Spend'!$E172)/20,
IF(AND(J172&gt;0,(K$4-$F172)=(1+$B172)),J172*(1-Inputs_ByYear!$D$4),
(IF(AND((K$4-$F172)&lt;(21+$B172),(K$4-$F172)&gt;(1+$B172)),J172*(1-Inputs_ByYear!$D$4),0))))</f>
        <v>0</v>
      </c>
      <c r="L172" s="246">
        <f>IF(L$4=$F172+$B172,SUMIFS('ABP REC Calc'!H$75:H$138,'ABP REC Calc'!$C$75:$C$138,'ABP REC Spend'!$D172,'ABP REC Calc'!$B$75:$B$138,'ABP REC Spend'!$E172)/20,
IF(AND(K172&gt;0,(L$4-$F172)=(1+$B172)),K172*(1-Inputs_ByYear!$D$4),
(IF(AND((L$4-$F172)&lt;(21+$B172),(L$4-$F172)&gt;(1+$B172)),K172*(1-Inputs_ByYear!$D$4),0))))</f>
        <v>0</v>
      </c>
      <c r="M172" s="246">
        <f>IF(M$4=$F172+$B172,SUMIFS('ABP REC Calc'!I$75:I$138,'ABP REC Calc'!$C$75:$C$138,'ABP REC Spend'!$D172,'ABP REC Calc'!$B$75:$B$138,'ABP REC Spend'!$E172)/20,
IF(AND(L172&gt;0,(M$4-$F172)=(1+$B172)),L172*(1-Inputs_ByYear!$D$4),
(IF(AND((M$4-$F172)&lt;(21+$B172),(M$4-$F172)&gt;(1+$B172)),L172*(1-Inputs_ByYear!$D$4),0))))</f>
        <v>0</v>
      </c>
      <c r="N172" s="246">
        <f>IF(N$4=$F172+$B172,SUMIFS('ABP REC Calc'!J$75:J$138,'ABP REC Calc'!$C$75:$C$138,'ABP REC Spend'!$D172,'ABP REC Calc'!$B$75:$B$138,'ABP REC Spend'!$E172)/20,
IF(AND(M172&gt;0,(N$4-$F172)=(1+$B172)),M172*(1-Inputs_ByYear!$D$4),
(IF(AND((N$4-$F172)&lt;(21+$B172),(N$4-$F172)&gt;(1+$B172)),M172*(1-Inputs_ByYear!$D$4),0))))</f>
        <v>0</v>
      </c>
      <c r="O172" s="246">
        <f>IF(O$4=$F172+$B172,SUMIFS('ABP REC Calc'!K$75:K$138,'ABP REC Calc'!$C$75:$C$138,'ABP REC Spend'!$D172,'ABP REC Calc'!$B$75:$B$138,'ABP REC Spend'!$E172)/20,
IF(AND(N172&gt;0,(O$4-$F172)=(1+$B172)),N172*(1-Inputs_ByYear!$D$4),
(IF(AND((O$4-$F172)&lt;(21+$B172),(O$4-$F172)&gt;(1+$B172)),N172*(1-Inputs_ByYear!$D$4),0))))</f>
        <v>0</v>
      </c>
      <c r="P172" s="246">
        <f>IF(P$4=$F172+$B172,SUMIFS('ABP REC Calc'!L$75:L$138,'ABP REC Calc'!$C$75:$C$138,'ABP REC Spend'!$D172,'ABP REC Calc'!$B$75:$B$138,'ABP REC Spend'!$E172)/20,
IF(AND(O172&gt;0,(P$4-$F172)=(1+$B172)),O172*(1-Inputs_ByYear!$D$4),
(IF(AND((P$4-$F172)&lt;(21+$B172),(P$4-$F172)&gt;(1+$B172)),O172*(1-Inputs_ByYear!$D$4),0))))</f>
        <v>0</v>
      </c>
      <c r="Q172" s="246">
        <f>IF(Q$4=$F172+$B172,SUMIFS('ABP REC Calc'!M$75:M$138,'ABP REC Calc'!$C$75:$C$138,'ABP REC Spend'!$D172,'ABP REC Calc'!$B$75:$B$138,'ABP REC Spend'!$E172)/20,
IF(AND(P172&gt;0,(Q$4-$F172)=(1+$B172)),P172*(1-Inputs_ByYear!$D$4),
(IF(AND((Q$4-$F172)&lt;(21+$B172),(Q$4-$F172)&gt;(1+$B172)),P172*(1-Inputs_ByYear!$D$4),0))))</f>
        <v>0</v>
      </c>
      <c r="R172" s="246">
        <f>IF(R$4=$F172+$B172,SUMIFS('ABP REC Calc'!N$75:N$138,'ABP REC Calc'!$C$75:$C$138,'ABP REC Spend'!$D172,'ABP REC Calc'!$B$75:$B$138,'ABP REC Spend'!$E172)/20,
IF(AND(Q172&gt;0,(R$4-$F172)=(1+$B172)),Q172*(1-Inputs_ByYear!$D$4),
(IF(AND((R$4-$F172)&lt;(21+$B172),(R$4-$F172)&gt;(1+$B172)),Q172*(1-Inputs_ByYear!$D$4),0))))</f>
        <v>0</v>
      </c>
      <c r="S172" s="246">
        <f>IF(S$4=$F172+$B172,SUMIFS('ABP REC Calc'!O$75:O$138,'ABP REC Calc'!$C$75:$C$138,'ABP REC Spend'!$D172,'ABP REC Calc'!$B$75:$B$138,'ABP REC Spend'!$E172)/20,
IF(AND(R172&gt;0,(S$4-$F172)=(1+$B172)),R172*(1-Inputs_ByYear!$D$4),
(IF(AND((S$4-$F172)&lt;(21+$B172),(S$4-$F172)&gt;(1+$B172)),R172*(1-Inputs_ByYear!$D$4),0))))</f>
        <v>0</v>
      </c>
      <c r="T172" s="246">
        <f>IF(T$4=$F172+$B172,SUMIFS('ABP REC Calc'!P$75:P$138,'ABP REC Calc'!$C$75:$C$138,'ABP REC Spend'!$D172,'ABP REC Calc'!$B$75:$B$138,'ABP REC Spend'!$E172)/20,
IF(AND(S172&gt;0,(T$4-$F172)=(1+$B172)),S172*(1-Inputs_ByYear!$D$4),
(IF(AND((T$4-$F172)&lt;(21+$B172),(T$4-$F172)&gt;(1+$B172)),S172*(1-Inputs_ByYear!$D$4),0))))</f>
        <v>2717796.9077004865</v>
      </c>
      <c r="U172" s="246">
        <f>IF(U$4=$F172+$B172,SUMIFS('ABP REC Calc'!Q$75:Q$138,'ABP REC Calc'!$C$75:$C$138,'ABP REC Spend'!$D172,'ABP REC Calc'!$B$75:$B$138,'ABP REC Spend'!$E172)/20,
IF(AND(T172&gt;0,(U$4-$F172)=(1+$B172)),T172*(1-Inputs_ByYear!$D$4),
(IF(AND((U$4-$F172)&lt;(21+$B172),(U$4-$F172)&gt;(1+$B172)),T172*(1-Inputs_ByYear!$D$4),0))))</f>
        <v>2704207.923161984</v>
      </c>
      <c r="V172" s="246">
        <f>IF(V$4=$F172+$B172,SUMIFS('ABP REC Calc'!R$75:R$138,'ABP REC Calc'!$C$75:$C$138,'ABP REC Spend'!$D172,'ABP REC Calc'!$B$75:$B$138,'ABP REC Spend'!$E172)/20,
IF(AND(U172&gt;0,(V$4-$F172)=(1+$B172)),U172*(1-Inputs_ByYear!$D$4),
(IF(AND((V$4-$F172)&lt;(21+$B172),(V$4-$F172)&gt;(1+$B172)),U172*(1-Inputs_ByYear!$D$4),0))))</f>
        <v>2690686.883546174</v>
      </c>
      <c r="W172" s="246">
        <f>IF(W$4=$F172+$B172,SUMIFS('ABP REC Calc'!S$75:S$138,'ABP REC Calc'!$C$75:$C$138,'ABP REC Spend'!$D172,'ABP REC Calc'!$B$75:$B$138,'ABP REC Spend'!$E172)/20,
IF(AND(V172&gt;0,(W$4-$F172)=(1+$B172)),V172*(1-Inputs_ByYear!$D$4),
(IF(AND((W$4-$F172)&lt;(21+$B172),(W$4-$F172)&gt;(1+$B172)),V172*(1-Inputs_ByYear!$D$4),0))))</f>
        <v>2677233.4491284434</v>
      </c>
      <c r="X172" s="246">
        <f>IF(X$4=$F172+$B172,SUMIFS('ABP REC Calc'!T$75:T$138,'ABP REC Calc'!$C$75:$C$138,'ABP REC Spend'!$D172,'ABP REC Calc'!$B$75:$B$138,'ABP REC Spend'!$E172)/20,
IF(AND(W172&gt;0,(X$4-$F172)=(1+$B172)),W172*(1-Inputs_ByYear!$D$4),
(IF(AND((X$4-$F172)&lt;(21+$B172),(X$4-$F172)&gt;(1+$B172)),W172*(1-Inputs_ByYear!$D$4),0))))</f>
        <v>2663847.2818828011</v>
      </c>
      <c r="Y172" s="246">
        <f>IF(Y$4=$F172+$B172,SUMIFS('ABP REC Calc'!U$75:U$138,'ABP REC Calc'!$C$75:$C$138,'ABP REC Spend'!$D172,'ABP REC Calc'!$B$75:$B$138,'ABP REC Spend'!$E172)/20,
IF(AND(X172&gt;0,(Y$4-$F172)=(1+$B172)),X172*(1-Inputs_ByYear!$D$4),
(IF(AND((Y$4-$F172)&lt;(21+$B172),(Y$4-$F172)&gt;(1+$B172)),X172*(1-Inputs_ByYear!$D$4),0))))</f>
        <v>2650528.045473387</v>
      </c>
      <c r="Z172" s="246">
        <f>IF(Z$4=$F172+$B172,SUMIFS('ABP REC Calc'!V$75:V$138,'ABP REC Calc'!$C$75:$C$138,'ABP REC Spend'!$D172,'ABP REC Calc'!$B$75:$B$138,'ABP REC Spend'!$E172)/20,
IF(AND(Y172&gt;0,(Z$4-$F172)=(1+$B172)),Y172*(1-Inputs_ByYear!$D$4),
(IF(AND((Z$4-$F172)&lt;(21+$B172),(Z$4-$F172)&gt;(1+$B172)),Y172*(1-Inputs_ByYear!$D$4),0))))</f>
        <v>2637275.4052460198</v>
      </c>
      <c r="AA172" s="246">
        <f>IF(AA$4=$F172+$B172,SUMIFS('ABP REC Calc'!W$75:W$138,'ABP REC Calc'!$C$75:$C$138,'ABP REC Spend'!$D172,'ABP REC Calc'!$B$75:$B$138,'ABP REC Spend'!$E172)/20,
IF(AND(Z172&gt;0,(AA$4-$F172)=(1+$B172)),Z172*(1-Inputs_ByYear!$D$4),
(IF(AND((AA$4-$F172)&lt;(21+$B172),(AA$4-$F172)&gt;(1+$B172)),Z172*(1-Inputs_ByYear!$D$4),0))))</f>
        <v>2624089.0282197897</v>
      </c>
      <c r="AB172" s="246">
        <f>IF(AB$4=$F172+$B172,SUMIFS('ABP REC Calc'!X$75:X$138,'ABP REC Calc'!$C$75:$C$138,'ABP REC Spend'!$D172,'ABP REC Calc'!$B$75:$B$138,'ABP REC Spend'!$E172)/20,
IF(AND(AA172&gt;0,(AB$4-$F172)=(1+$B172)),AA172*(1-Inputs_ByYear!$D$4),
(IF(AND((AB$4-$F172)&lt;(21+$B172),(AB$4-$F172)&gt;(1+$B172)),AA172*(1-Inputs_ByYear!$D$4),0))))</f>
        <v>2610968.5830786908</v>
      </c>
      <c r="AC172" s="246">
        <f>IF(AC$4=$F172+$B172,SUMIFS('ABP REC Calc'!Y$75:Y$138,'ABP REC Calc'!$C$75:$C$138,'ABP REC Spend'!$D172,'ABP REC Calc'!$B$75:$B$138,'ABP REC Spend'!$E172)/20,
IF(AND(AB172&gt;0,(AC$4-$F172)=(1+$B172)),AB172*(1-Inputs_ByYear!$D$4),
(IF(AND((AC$4-$F172)&lt;(21+$B172),(AC$4-$F172)&gt;(1+$B172)),AB172*(1-Inputs_ByYear!$D$4),0))))</f>
        <v>2597913.7401632974</v>
      </c>
      <c r="AD172" s="246">
        <f>IF(AD$4=$F172+$B172,SUMIFS('ABP REC Calc'!Z$75:Z$138,'ABP REC Calc'!$C$75:$C$138,'ABP REC Spend'!$D172,'ABP REC Calc'!$B$75:$B$138,'ABP REC Spend'!$E172)/20,
IF(AND(AC172&gt;0,(AD$4-$F172)=(1+$B172)),AC172*(1-Inputs_ByYear!$D$4),
(IF(AND((AD$4-$F172)&lt;(21+$B172),(AD$4-$F172)&gt;(1+$B172)),AC172*(1-Inputs_ByYear!$D$4),0))))</f>
        <v>2584924.1714624809</v>
      </c>
      <c r="AE172" s="246">
        <f>IF(AE$4=$F172+$B172,SUMIFS('ABP REC Calc'!AA$75:AA$138,'ABP REC Calc'!$C$75:$C$138,'ABP REC Spend'!$D172,'ABP REC Calc'!$B$75:$B$138,'ABP REC Spend'!$E172)/20,
IF(AND(AD172&gt;0,(AE$4-$F172)=(1+$B172)),AD172*(1-Inputs_ByYear!$D$4),
(IF(AND((AE$4-$F172)&lt;(21+$B172),(AE$4-$F172)&gt;(1+$B172)),AD172*(1-Inputs_ByYear!$D$4),0))))</f>
        <v>2571999.5506051686</v>
      </c>
      <c r="AF172" s="246">
        <f>IF(AF$4=$F172+$B172,SUMIFS('ABP REC Calc'!AB$75:AB$138,'ABP REC Calc'!$C$75:$C$138,'ABP REC Spend'!$D172,'ABP REC Calc'!$B$75:$B$138,'ABP REC Spend'!$E172)/20,
IF(AND(AE172&gt;0,(AF$4-$F172)=(1+$B172)),AE172*(1-Inputs_ByYear!$D$4),
(IF(AND((AF$4-$F172)&lt;(21+$B172),(AF$4-$F172)&gt;(1+$B172)),AE172*(1-Inputs_ByYear!$D$4),0))))</f>
        <v>2559139.5528521426</v>
      </c>
      <c r="AG172" s="246">
        <f>IF(AG$4=$F172+$B172,SUMIFS('ABP REC Calc'!AC$75:AC$138,'ABP REC Calc'!$C$75:$C$138,'ABP REC Spend'!$D172,'ABP REC Calc'!$B$75:$B$138,'ABP REC Spend'!$E172)/20,
IF(AND(AF172&gt;0,(AG$4-$F172)=(1+$B172)),AF172*(1-Inputs_ByYear!$D$4),
(IF(AND((AG$4-$F172)&lt;(21+$B172),(AG$4-$F172)&gt;(1+$B172)),AF172*(1-Inputs_ByYear!$D$4),0))))</f>
        <v>2546343.8550878819</v>
      </c>
    </row>
    <row r="173" spans="2:33" ht="14.45" customHeight="1">
      <c r="B173" s="64">
        <v>2</v>
      </c>
      <c r="C173" s="64" t="s">
        <v>229</v>
      </c>
      <c r="D173" s="234" t="s">
        <v>221</v>
      </c>
      <c r="E173" s="231" t="s">
        <v>231</v>
      </c>
      <c r="F173" s="231">
        <f t="shared" si="8"/>
        <v>2034</v>
      </c>
      <c r="G173" s="231"/>
      <c r="H173" s="239" t="s">
        <v>32</v>
      </c>
      <c r="I173" s="247">
        <v>0</v>
      </c>
      <c r="J173" s="247">
        <v>0</v>
      </c>
      <c r="K173" s="246">
        <f>IF(K$4=$F173+$B173,SUMIFS('ABP REC Calc'!G$75:G$138,'ABP REC Calc'!$C$75:$C$138,'ABP REC Spend'!$D173,'ABP REC Calc'!$B$75:$B$138,'ABP REC Spend'!$E173)/20,
IF(AND(J173&gt;0,(K$4-$F173)=(1+$B173)),J173*(1-Inputs_ByYear!$D$4),
(IF(AND((K$4-$F173)&lt;(21+$B173),(K$4-$F173)&gt;(1+$B173)),J173*(1-Inputs_ByYear!$D$4),0))))</f>
        <v>0</v>
      </c>
      <c r="L173" s="246">
        <f>IF(L$4=$F173+$B173,SUMIFS('ABP REC Calc'!H$75:H$138,'ABP REC Calc'!$C$75:$C$138,'ABP REC Spend'!$D173,'ABP REC Calc'!$B$75:$B$138,'ABP REC Spend'!$E173)/20,
IF(AND(K173&gt;0,(L$4-$F173)=(1+$B173)),K173*(1-Inputs_ByYear!$D$4),
(IF(AND((L$4-$F173)&lt;(21+$B173),(L$4-$F173)&gt;(1+$B173)),K173*(1-Inputs_ByYear!$D$4),0))))</f>
        <v>0</v>
      </c>
      <c r="M173" s="246">
        <f>IF(M$4=$F173+$B173,SUMIFS('ABP REC Calc'!I$75:I$138,'ABP REC Calc'!$C$75:$C$138,'ABP REC Spend'!$D173,'ABP REC Calc'!$B$75:$B$138,'ABP REC Spend'!$E173)/20,
IF(AND(L173&gt;0,(M$4-$F173)=(1+$B173)),L173*(1-Inputs_ByYear!$D$4),
(IF(AND((M$4-$F173)&lt;(21+$B173),(M$4-$F173)&gt;(1+$B173)),L173*(1-Inputs_ByYear!$D$4),0))))</f>
        <v>0</v>
      </c>
      <c r="N173" s="246">
        <f>IF(N$4=$F173+$B173,SUMIFS('ABP REC Calc'!J$75:J$138,'ABP REC Calc'!$C$75:$C$138,'ABP REC Spend'!$D173,'ABP REC Calc'!$B$75:$B$138,'ABP REC Spend'!$E173)/20,
IF(AND(M173&gt;0,(N$4-$F173)=(1+$B173)),M173*(1-Inputs_ByYear!$D$4),
(IF(AND((N$4-$F173)&lt;(21+$B173),(N$4-$F173)&gt;(1+$B173)),M173*(1-Inputs_ByYear!$D$4),0))))</f>
        <v>0</v>
      </c>
      <c r="O173" s="246">
        <f>IF(O$4=$F173+$B173,SUMIFS('ABP REC Calc'!K$75:K$138,'ABP REC Calc'!$C$75:$C$138,'ABP REC Spend'!$D173,'ABP REC Calc'!$B$75:$B$138,'ABP REC Spend'!$E173)/20,
IF(AND(N173&gt;0,(O$4-$F173)=(1+$B173)),N173*(1-Inputs_ByYear!$D$4),
(IF(AND((O$4-$F173)&lt;(21+$B173),(O$4-$F173)&gt;(1+$B173)),N173*(1-Inputs_ByYear!$D$4),0))))</f>
        <v>0</v>
      </c>
      <c r="P173" s="246">
        <f>IF(P$4=$F173+$B173,SUMIFS('ABP REC Calc'!L$75:L$138,'ABP REC Calc'!$C$75:$C$138,'ABP REC Spend'!$D173,'ABP REC Calc'!$B$75:$B$138,'ABP REC Spend'!$E173)/20,
IF(AND(O173&gt;0,(P$4-$F173)=(1+$B173)),O173*(1-Inputs_ByYear!$D$4),
(IF(AND((P$4-$F173)&lt;(21+$B173),(P$4-$F173)&gt;(1+$B173)),O173*(1-Inputs_ByYear!$D$4),0))))</f>
        <v>0</v>
      </c>
      <c r="Q173" s="246">
        <f>IF(Q$4=$F173+$B173,SUMIFS('ABP REC Calc'!M$75:M$138,'ABP REC Calc'!$C$75:$C$138,'ABP REC Spend'!$D173,'ABP REC Calc'!$B$75:$B$138,'ABP REC Spend'!$E173)/20,
IF(AND(P173&gt;0,(Q$4-$F173)=(1+$B173)),P173*(1-Inputs_ByYear!$D$4),
(IF(AND((Q$4-$F173)&lt;(21+$B173),(Q$4-$F173)&gt;(1+$B173)),P173*(1-Inputs_ByYear!$D$4),0))))</f>
        <v>0</v>
      </c>
      <c r="R173" s="246">
        <f>IF(R$4=$F173+$B173,SUMIFS('ABP REC Calc'!N$75:N$138,'ABP REC Calc'!$C$75:$C$138,'ABP REC Spend'!$D173,'ABP REC Calc'!$B$75:$B$138,'ABP REC Spend'!$E173)/20,
IF(AND(Q173&gt;0,(R$4-$F173)=(1+$B173)),Q173*(1-Inputs_ByYear!$D$4),
(IF(AND((R$4-$F173)&lt;(21+$B173),(R$4-$F173)&gt;(1+$B173)),Q173*(1-Inputs_ByYear!$D$4),0))))</f>
        <v>0</v>
      </c>
      <c r="S173" s="246">
        <f>IF(S$4=$F173+$B173,SUMIFS('ABP REC Calc'!O$75:O$138,'ABP REC Calc'!$C$75:$C$138,'ABP REC Spend'!$D173,'ABP REC Calc'!$B$75:$B$138,'ABP REC Spend'!$E173)/20,
IF(AND(R173&gt;0,(S$4-$F173)=(1+$B173)),R173*(1-Inputs_ByYear!$D$4),
(IF(AND((S$4-$F173)&lt;(21+$B173),(S$4-$F173)&gt;(1+$B173)),R173*(1-Inputs_ByYear!$D$4),0))))</f>
        <v>0</v>
      </c>
      <c r="T173" s="246">
        <f>IF(T$4=$F173+$B173,SUMIFS('ABP REC Calc'!P$75:P$138,'ABP REC Calc'!$C$75:$C$138,'ABP REC Spend'!$D173,'ABP REC Calc'!$B$75:$B$138,'ABP REC Spend'!$E173)/20,
IF(AND(S173&gt;0,(T$4-$F173)=(1+$B173)),S173*(1-Inputs_ByYear!$D$4),
(IF(AND((T$4-$F173)&lt;(21+$B173),(T$4-$F173)&gt;(1+$B173)),S173*(1-Inputs_ByYear!$D$4),0))))</f>
        <v>0</v>
      </c>
      <c r="U173" s="246">
        <f>IF(U$4=$F173+$B173,SUMIFS('ABP REC Calc'!Q$75:Q$138,'ABP REC Calc'!$C$75:$C$138,'ABP REC Spend'!$D173,'ABP REC Calc'!$B$75:$B$138,'ABP REC Spend'!$E173)/20,
IF(AND(T173&gt;0,(U$4-$F173)=(1+$B173)),T173*(1-Inputs_ByYear!$D$4),
(IF(AND((U$4-$F173)&lt;(21+$B173),(U$4-$F173)&gt;(1+$B173)),T173*(1-Inputs_ByYear!$D$4),0))))</f>
        <v>2609085.0313924672</v>
      </c>
      <c r="V173" s="246">
        <f>IF(V$4=$F173+$B173,SUMIFS('ABP REC Calc'!R$75:R$138,'ABP REC Calc'!$C$75:$C$138,'ABP REC Spend'!$D173,'ABP REC Calc'!$B$75:$B$138,'ABP REC Spend'!$E173)/20,
IF(AND(U173&gt;0,(V$4-$F173)=(1+$B173)),U173*(1-Inputs_ByYear!$D$4),
(IF(AND((V$4-$F173)&lt;(21+$B173),(V$4-$F173)&gt;(1+$B173)),U173*(1-Inputs_ByYear!$D$4),0))))</f>
        <v>2596039.6062355051</v>
      </c>
      <c r="W173" s="246">
        <f>IF(W$4=$F173+$B173,SUMIFS('ABP REC Calc'!S$75:S$138,'ABP REC Calc'!$C$75:$C$138,'ABP REC Spend'!$D173,'ABP REC Calc'!$B$75:$B$138,'ABP REC Spend'!$E173)/20,
IF(AND(V173&gt;0,(W$4-$F173)=(1+$B173)),V173*(1-Inputs_ByYear!$D$4),
(IF(AND((W$4-$F173)&lt;(21+$B173),(W$4-$F173)&gt;(1+$B173)),V173*(1-Inputs_ByYear!$D$4),0))))</f>
        <v>2583059.4082043273</v>
      </c>
      <c r="X173" s="246">
        <f>IF(X$4=$F173+$B173,SUMIFS('ABP REC Calc'!T$75:T$138,'ABP REC Calc'!$C$75:$C$138,'ABP REC Spend'!$D173,'ABP REC Calc'!$B$75:$B$138,'ABP REC Spend'!$E173)/20,
IF(AND(W173&gt;0,(X$4-$F173)=(1+$B173)),W173*(1-Inputs_ByYear!$D$4),
(IF(AND((X$4-$F173)&lt;(21+$B173),(X$4-$F173)&gt;(1+$B173)),W173*(1-Inputs_ByYear!$D$4),0))))</f>
        <v>2570144.1111633056</v>
      </c>
      <c r="Y173" s="246">
        <f>IF(Y$4=$F173+$B173,SUMIFS('ABP REC Calc'!U$75:U$138,'ABP REC Calc'!$C$75:$C$138,'ABP REC Spend'!$D173,'ABP REC Calc'!$B$75:$B$138,'ABP REC Spend'!$E173)/20,
IF(AND(X173&gt;0,(Y$4-$F173)=(1+$B173)),X173*(1-Inputs_ByYear!$D$4),
(IF(AND((Y$4-$F173)&lt;(21+$B173),(Y$4-$F173)&gt;(1+$B173)),X173*(1-Inputs_ByYear!$D$4),0))))</f>
        <v>2557293.3906074893</v>
      </c>
      <c r="Z173" s="246">
        <f>IF(Z$4=$F173+$B173,SUMIFS('ABP REC Calc'!V$75:V$138,'ABP REC Calc'!$C$75:$C$138,'ABP REC Spend'!$D173,'ABP REC Calc'!$B$75:$B$138,'ABP REC Spend'!$E173)/20,
IF(AND(Y173&gt;0,(Z$4-$F173)=(1+$B173)),Y173*(1-Inputs_ByYear!$D$4),
(IF(AND((Z$4-$F173)&lt;(21+$B173),(Z$4-$F173)&gt;(1+$B173)),Y173*(1-Inputs_ByYear!$D$4),0))))</f>
        <v>2544506.923654452</v>
      </c>
      <c r="AA173" s="246">
        <f>IF(AA$4=$F173+$B173,SUMIFS('ABP REC Calc'!W$75:W$138,'ABP REC Calc'!$C$75:$C$138,'ABP REC Spend'!$D173,'ABP REC Calc'!$B$75:$B$138,'ABP REC Spend'!$E173)/20,
IF(AND(Z173&gt;0,(AA$4-$F173)=(1+$B173)),Z173*(1-Inputs_ByYear!$D$4),
(IF(AND((AA$4-$F173)&lt;(21+$B173),(AA$4-$F173)&gt;(1+$B173)),Z173*(1-Inputs_ByYear!$D$4),0))))</f>
        <v>2531784.3890361795</v>
      </c>
      <c r="AB173" s="246">
        <f>IF(AB$4=$F173+$B173,SUMIFS('ABP REC Calc'!X$75:X$138,'ABP REC Calc'!$C$75:$C$138,'ABP REC Spend'!$D173,'ABP REC Calc'!$B$75:$B$138,'ABP REC Spend'!$E173)/20,
IF(AND(AA173&gt;0,(AB$4-$F173)=(1+$B173)),AA173*(1-Inputs_ByYear!$D$4),
(IF(AND((AB$4-$F173)&lt;(21+$B173),(AB$4-$F173)&gt;(1+$B173)),AA173*(1-Inputs_ByYear!$D$4),0))))</f>
        <v>2519125.4670909988</v>
      </c>
      <c r="AC173" s="246">
        <f>IF(AC$4=$F173+$B173,SUMIFS('ABP REC Calc'!Y$75:Y$138,'ABP REC Calc'!$C$75:$C$138,'ABP REC Spend'!$D173,'ABP REC Calc'!$B$75:$B$138,'ABP REC Spend'!$E173)/20,
IF(AND(AB173&gt;0,(AC$4-$F173)=(1+$B173)),AB173*(1-Inputs_ByYear!$D$4),
(IF(AND((AC$4-$F173)&lt;(21+$B173),(AC$4-$F173)&gt;(1+$B173)),AB173*(1-Inputs_ByYear!$D$4),0))))</f>
        <v>2506529.839755544</v>
      </c>
      <c r="AD173" s="246">
        <f>IF(AD$4=$F173+$B173,SUMIFS('ABP REC Calc'!Z$75:Z$138,'ABP REC Calc'!$C$75:$C$138,'ABP REC Spend'!$D173,'ABP REC Calc'!$B$75:$B$138,'ABP REC Spend'!$E173)/20,
IF(AND(AC173&gt;0,(AD$4-$F173)=(1+$B173)),AC173*(1-Inputs_ByYear!$D$4),
(IF(AND((AD$4-$F173)&lt;(21+$B173),(AD$4-$F173)&gt;(1+$B173)),AC173*(1-Inputs_ByYear!$D$4),0))))</f>
        <v>2493997.1905567665</v>
      </c>
      <c r="AE173" s="246">
        <f>IF(AE$4=$F173+$B173,SUMIFS('ABP REC Calc'!AA$75:AA$138,'ABP REC Calc'!$C$75:$C$138,'ABP REC Spend'!$D173,'ABP REC Calc'!$B$75:$B$138,'ABP REC Spend'!$E173)/20,
IF(AND(AD173&gt;0,(AE$4-$F173)=(1+$B173)),AD173*(1-Inputs_ByYear!$D$4),
(IF(AND((AE$4-$F173)&lt;(21+$B173),(AE$4-$F173)&gt;(1+$B173)),AD173*(1-Inputs_ByYear!$D$4),0))))</f>
        <v>2481527.2046039826</v>
      </c>
      <c r="AF173" s="246">
        <f>IF(AF$4=$F173+$B173,SUMIFS('ABP REC Calc'!AB$75:AB$138,'ABP REC Calc'!$C$75:$C$138,'ABP REC Spend'!$D173,'ABP REC Calc'!$B$75:$B$138,'ABP REC Spend'!$E173)/20,
IF(AND(AE173&gt;0,(AF$4-$F173)=(1+$B173)),AE173*(1-Inputs_ByYear!$D$4),
(IF(AND((AF$4-$F173)&lt;(21+$B173),(AF$4-$F173)&gt;(1+$B173)),AE173*(1-Inputs_ByYear!$D$4),0))))</f>
        <v>2469119.5685809627</v>
      </c>
      <c r="AG173" s="246">
        <f>IF(AG$4=$F173+$B173,SUMIFS('ABP REC Calc'!AC$75:AC$138,'ABP REC Calc'!$C$75:$C$138,'ABP REC Spend'!$D173,'ABP REC Calc'!$B$75:$B$138,'ABP REC Spend'!$E173)/20,
IF(AND(AF173&gt;0,(AG$4-$F173)=(1+$B173)),AF173*(1-Inputs_ByYear!$D$4),
(IF(AND((AG$4-$F173)&lt;(21+$B173),(AG$4-$F173)&gt;(1+$B173)),AF173*(1-Inputs_ByYear!$D$4),0))))</f>
        <v>2456773.970738058</v>
      </c>
    </row>
    <row r="174" spans="2:33" ht="14.45" customHeight="1">
      <c r="B174" s="64">
        <v>2</v>
      </c>
      <c r="C174" s="64" t="s">
        <v>229</v>
      </c>
      <c r="D174" s="234" t="s">
        <v>221</v>
      </c>
      <c r="E174" s="231" t="s">
        <v>231</v>
      </c>
      <c r="F174" s="231">
        <f t="shared" si="8"/>
        <v>2035</v>
      </c>
      <c r="G174" s="231"/>
      <c r="H174" s="239" t="s">
        <v>33</v>
      </c>
      <c r="I174" s="247">
        <v>0</v>
      </c>
      <c r="J174" s="247">
        <v>0</v>
      </c>
      <c r="K174" s="246">
        <f>IF(K$4=$F174+$B174,SUMIFS('ABP REC Calc'!G$75:G$138,'ABP REC Calc'!$C$75:$C$138,'ABP REC Spend'!$D174,'ABP REC Calc'!$B$75:$B$138,'ABP REC Spend'!$E174)/20,
IF(AND(J174&gt;0,(K$4-$F174)=(1+$B174)),J174*(1-Inputs_ByYear!$D$4),
(IF(AND((K$4-$F174)&lt;(21+$B174),(K$4-$F174)&gt;(1+$B174)),J174*(1-Inputs_ByYear!$D$4),0))))</f>
        <v>0</v>
      </c>
      <c r="L174" s="246">
        <f>IF(L$4=$F174+$B174,SUMIFS('ABP REC Calc'!H$75:H$138,'ABP REC Calc'!$C$75:$C$138,'ABP REC Spend'!$D174,'ABP REC Calc'!$B$75:$B$138,'ABP REC Spend'!$E174)/20,
IF(AND(K174&gt;0,(L$4-$F174)=(1+$B174)),K174*(1-Inputs_ByYear!$D$4),
(IF(AND((L$4-$F174)&lt;(21+$B174),(L$4-$F174)&gt;(1+$B174)),K174*(1-Inputs_ByYear!$D$4),0))))</f>
        <v>0</v>
      </c>
      <c r="M174" s="246">
        <f>IF(M$4=$F174+$B174,SUMIFS('ABP REC Calc'!I$75:I$138,'ABP REC Calc'!$C$75:$C$138,'ABP REC Spend'!$D174,'ABP REC Calc'!$B$75:$B$138,'ABP REC Spend'!$E174)/20,
IF(AND(L174&gt;0,(M$4-$F174)=(1+$B174)),L174*(1-Inputs_ByYear!$D$4),
(IF(AND((M$4-$F174)&lt;(21+$B174),(M$4-$F174)&gt;(1+$B174)),L174*(1-Inputs_ByYear!$D$4),0))))</f>
        <v>0</v>
      </c>
      <c r="N174" s="246">
        <f>IF(N$4=$F174+$B174,SUMIFS('ABP REC Calc'!J$75:J$138,'ABP REC Calc'!$C$75:$C$138,'ABP REC Spend'!$D174,'ABP REC Calc'!$B$75:$B$138,'ABP REC Spend'!$E174)/20,
IF(AND(M174&gt;0,(N$4-$F174)=(1+$B174)),M174*(1-Inputs_ByYear!$D$4),
(IF(AND((N$4-$F174)&lt;(21+$B174),(N$4-$F174)&gt;(1+$B174)),M174*(1-Inputs_ByYear!$D$4),0))))</f>
        <v>0</v>
      </c>
      <c r="O174" s="246">
        <f>IF(O$4=$F174+$B174,SUMIFS('ABP REC Calc'!K$75:K$138,'ABP REC Calc'!$C$75:$C$138,'ABP REC Spend'!$D174,'ABP REC Calc'!$B$75:$B$138,'ABP REC Spend'!$E174)/20,
IF(AND(N174&gt;0,(O$4-$F174)=(1+$B174)),N174*(1-Inputs_ByYear!$D$4),
(IF(AND((O$4-$F174)&lt;(21+$B174),(O$4-$F174)&gt;(1+$B174)),N174*(1-Inputs_ByYear!$D$4),0))))</f>
        <v>0</v>
      </c>
      <c r="P174" s="246">
        <f>IF(P$4=$F174+$B174,SUMIFS('ABP REC Calc'!L$75:L$138,'ABP REC Calc'!$C$75:$C$138,'ABP REC Spend'!$D174,'ABP REC Calc'!$B$75:$B$138,'ABP REC Spend'!$E174)/20,
IF(AND(O174&gt;0,(P$4-$F174)=(1+$B174)),O174*(1-Inputs_ByYear!$D$4),
(IF(AND((P$4-$F174)&lt;(21+$B174),(P$4-$F174)&gt;(1+$B174)),O174*(1-Inputs_ByYear!$D$4),0))))</f>
        <v>0</v>
      </c>
      <c r="Q174" s="246">
        <f>IF(Q$4=$F174+$B174,SUMIFS('ABP REC Calc'!M$75:M$138,'ABP REC Calc'!$C$75:$C$138,'ABP REC Spend'!$D174,'ABP REC Calc'!$B$75:$B$138,'ABP REC Spend'!$E174)/20,
IF(AND(P174&gt;0,(Q$4-$F174)=(1+$B174)),P174*(1-Inputs_ByYear!$D$4),
(IF(AND((Q$4-$F174)&lt;(21+$B174),(Q$4-$F174)&gt;(1+$B174)),P174*(1-Inputs_ByYear!$D$4),0))))</f>
        <v>0</v>
      </c>
      <c r="R174" s="246">
        <f>IF(R$4=$F174+$B174,SUMIFS('ABP REC Calc'!N$75:N$138,'ABP REC Calc'!$C$75:$C$138,'ABP REC Spend'!$D174,'ABP REC Calc'!$B$75:$B$138,'ABP REC Spend'!$E174)/20,
IF(AND(Q174&gt;0,(R$4-$F174)=(1+$B174)),Q174*(1-Inputs_ByYear!$D$4),
(IF(AND((R$4-$F174)&lt;(21+$B174),(R$4-$F174)&gt;(1+$B174)),Q174*(1-Inputs_ByYear!$D$4),0))))</f>
        <v>0</v>
      </c>
      <c r="S174" s="246">
        <f>IF(S$4=$F174+$B174,SUMIFS('ABP REC Calc'!O$75:O$138,'ABP REC Calc'!$C$75:$C$138,'ABP REC Spend'!$D174,'ABP REC Calc'!$B$75:$B$138,'ABP REC Spend'!$E174)/20,
IF(AND(R174&gt;0,(S$4-$F174)=(1+$B174)),R174*(1-Inputs_ByYear!$D$4),
(IF(AND((S$4-$F174)&lt;(21+$B174),(S$4-$F174)&gt;(1+$B174)),R174*(1-Inputs_ByYear!$D$4),0))))</f>
        <v>0</v>
      </c>
      <c r="T174" s="246">
        <f>IF(T$4=$F174+$B174,SUMIFS('ABP REC Calc'!P$75:P$138,'ABP REC Calc'!$C$75:$C$138,'ABP REC Spend'!$D174,'ABP REC Calc'!$B$75:$B$138,'ABP REC Spend'!$E174)/20,
IF(AND(S174&gt;0,(T$4-$F174)=(1+$B174)),S174*(1-Inputs_ByYear!$D$4),
(IF(AND((T$4-$F174)&lt;(21+$B174),(T$4-$F174)&gt;(1+$B174)),S174*(1-Inputs_ByYear!$D$4),0))))</f>
        <v>0</v>
      </c>
      <c r="U174" s="246">
        <f>IF(U$4=$F174+$B174,SUMIFS('ABP REC Calc'!Q$75:Q$138,'ABP REC Calc'!$C$75:$C$138,'ABP REC Spend'!$D174,'ABP REC Calc'!$B$75:$B$138,'ABP REC Spend'!$E174)/20,
IF(AND(T174&gt;0,(U$4-$F174)=(1+$B174)),T174*(1-Inputs_ByYear!$D$4),
(IF(AND((U$4-$F174)&lt;(21+$B174),(U$4-$F174)&gt;(1+$B174)),T174*(1-Inputs_ByYear!$D$4),0))))</f>
        <v>0</v>
      </c>
      <c r="V174" s="246">
        <f>IF(V$4=$F174+$B174,SUMIFS('ABP REC Calc'!R$75:R$138,'ABP REC Calc'!$C$75:$C$138,'ABP REC Spend'!$D174,'ABP REC Calc'!$B$75:$B$138,'ABP REC Spend'!$E174)/20,
IF(AND(U174&gt;0,(V$4-$F174)=(1+$B174)),U174*(1-Inputs_ByYear!$D$4),
(IF(AND((V$4-$F174)&lt;(21+$B174),(V$4-$F174)&gt;(1+$B174)),U174*(1-Inputs_ByYear!$D$4),0))))</f>
        <v>2504721.6301367683</v>
      </c>
      <c r="W174" s="246">
        <f>IF(W$4=$F174+$B174,SUMIFS('ABP REC Calc'!S$75:S$138,'ABP REC Calc'!$C$75:$C$138,'ABP REC Spend'!$D174,'ABP REC Calc'!$B$75:$B$138,'ABP REC Spend'!$E174)/20,
IF(AND(V174&gt;0,(W$4-$F174)=(1+$B174)),V174*(1-Inputs_ByYear!$D$4),
(IF(AND((W$4-$F174)&lt;(21+$B174),(W$4-$F174)&gt;(1+$B174)),V174*(1-Inputs_ByYear!$D$4),0))))</f>
        <v>2492198.0219860845</v>
      </c>
      <c r="X174" s="246">
        <f>IF(X$4=$F174+$B174,SUMIFS('ABP REC Calc'!T$75:T$138,'ABP REC Calc'!$C$75:$C$138,'ABP REC Spend'!$D174,'ABP REC Calc'!$B$75:$B$138,'ABP REC Spend'!$E174)/20,
IF(AND(W174&gt;0,(X$4-$F174)=(1+$B174)),W174*(1-Inputs_ByYear!$D$4),
(IF(AND((X$4-$F174)&lt;(21+$B174),(X$4-$F174)&gt;(1+$B174)),W174*(1-Inputs_ByYear!$D$4),0))))</f>
        <v>2479737.0318761542</v>
      </c>
      <c r="Y174" s="246">
        <f>IF(Y$4=$F174+$B174,SUMIFS('ABP REC Calc'!U$75:U$138,'ABP REC Calc'!$C$75:$C$138,'ABP REC Spend'!$D174,'ABP REC Calc'!$B$75:$B$138,'ABP REC Spend'!$E174)/20,
IF(AND(X174&gt;0,(Y$4-$F174)=(1+$B174)),X174*(1-Inputs_ByYear!$D$4),
(IF(AND((Y$4-$F174)&lt;(21+$B174),(Y$4-$F174)&gt;(1+$B174)),X174*(1-Inputs_ByYear!$D$4),0))))</f>
        <v>2467338.3467167732</v>
      </c>
      <c r="Z174" s="246">
        <f>IF(Z$4=$F174+$B174,SUMIFS('ABP REC Calc'!V$75:V$138,'ABP REC Calc'!$C$75:$C$138,'ABP REC Spend'!$D174,'ABP REC Calc'!$B$75:$B$138,'ABP REC Spend'!$E174)/20,
IF(AND(Y174&gt;0,(Z$4-$F174)=(1+$B174)),Y174*(1-Inputs_ByYear!$D$4),
(IF(AND((Z$4-$F174)&lt;(21+$B174),(Z$4-$F174)&gt;(1+$B174)),Y174*(1-Inputs_ByYear!$D$4),0))))</f>
        <v>2455001.6549831894</v>
      </c>
      <c r="AA174" s="246">
        <f>IF(AA$4=$F174+$B174,SUMIFS('ABP REC Calc'!W$75:W$138,'ABP REC Calc'!$C$75:$C$138,'ABP REC Spend'!$D174,'ABP REC Calc'!$B$75:$B$138,'ABP REC Spend'!$E174)/20,
IF(AND(Z174&gt;0,(AA$4-$F174)=(1+$B174)),Z174*(1-Inputs_ByYear!$D$4),
(IF(AND((AA$4-$F174)&lt;(21+$B174),(AA$4-$F174)&gt;(1+$B174)),Z174*(1-Inputs_ByYear!$D$4),0))))</f>
        <v>2442726.6467082733</v>
      </c>
      <c r="AB174" s="246">
        <f>IF(AB$4=$F174+$B174,SUMIFS('ABP REC Calc'!X$75:X$138,'ABP REC Calc'!$C$75:$C$138,'ABP REC Spend'!$D174,'ABP REC Calc'!$B$75:$B$138,'ABP REC Spend'!$E174)/20,
IF(AND(AA174&gt;0,(AB$4-$F174)=(1+$B174)),AA174*(1-Inputs_ByYear!$D$4),
(IF(AND((AB$4-$F174)&lt;(21+$B174),(AB$4-$F174)&gt;(1+$B174)),AA174*(1-Inputs_ByYear!$D$4),0))))</f>
        <v>2430513.0134747322</v>
      </c>
      <c r="AC174" s="246">
        <f>IF(AC$4=$F174+$B174,SUMIFS('ABP REC Calc'!Y$75:Y$138,'ABP REC Calc'!$C$75:$C$138,'ABP REC Spend'!$D174,'ABP REC Calc'!$B$75:$B$138,'ABP REC Spend'!$E174)/20,
IF(AND(AB174&gt;0,(AC$4-$F174)=(1+$B174)),AB174*(1-Inputs_ByYear!$D$4),
(IF(AND((AC$4-$F174)&lt;(21+$B174),(AC$4-$F174)&gt;(1+$B174)),AB174*(1-Inputs_ByYear!$D$4),0))))</f>
        <v>2418360.4484073585</v>
      </c>
      <c r="AD174" s="246">
        <f>IF(AD$4=$F174+$B174,SUMIFS('ABP REC Calc'!Z$75:Z$138,'ABP REC Calc'!$C$75:$C$138,'ABP REC Spend'!$D174,'ABP REC Calc'!$B$75:$B$138,'ABP REC Spend'!$E174)/20,
IF(AND(AC174&gt;0,(AD$4-$F174)=(1+$B174)),AC174*(1-Inputs_ByYear!$D$4),
(IF(AND((AD$4-$F174)&lt;(21+$B174),(AD$4-$F174)&gt;(1+$B174)),AC174*(1-Inputs_ByYear!$D$4),0))))</f>
        <v>2406268.6461653216</v>
      </c>
      <c r="AE174" s="246">
        <f>IF(AE$4=$F174+$B174,SUMIFS('ABP REC Calc'!AA$75:AA$138,'ABP REC Calc'!$C$75:$C$138,'ABP REC Spend'!$D174,'ABP REC Calc'!$B$75:$B$138,'ABP REC Spend'!$E174)/20,
IF(AND(AD174&gt;0,(AE$4-$F174)=(1+$B174)),AD174*(1-Inputs_ByYear!$D$4),
(IF(AND((AE$4-$F174)&lt;(21+$B174),(AE$4-$F174)&gt;(1+$B174)),AD174*(1-Inputs_ByYear!$D$4),0))))</f>
        <v>2394237.3029344948</v>
      </c>
      <c r="AF174" s="246">
        <f>IF(AF$4=$F174+$B174,SUMIFS('ABP REC Calc'!AB$75:AB$138,'ABP REC Calc'!$C$75:$C$138,'ABP REC Spend'!$D174,'ABP REC Calc'!$B$75:$B$138,'ABP REC Spend'!$E174)/20,
IF(AND(AE174&gt;0,(AF$4-$F174)=(1+$B174)),AE174*(1-Inputs_ByYear!$D$4),
(IF(AND((AF$4-$F174)&lt;(21+$B174),(AF$4-$F174)&gt;(1+$B174)),AE174*(1-Inputs_ByYear!$D$4),0))))</f>
        <v>2382266.1164198224</v>
      </c>
      <c r="AG174" s="246">
        <f>IF(AG$4=$F174+$B174,SUMIFS('ABP REC Calc'!AC$75:AC$138,'ABP REC Calc'!$C$75:$C$138,'ABP REC Spend'!$D174,'ABP REC Calc'!$B$75:$B$138,'ABP REC Spend'!$E174)/20,
IF(AND(AF174&gt;0,(AG$4-$F174)=(1+$B174)),AF174*(1-Inputs_ByYear!$D$4),
(IF(AND((AG$4-$F174)&lt;(21+$B174),(AG$4-$F174)&gt;(1+$B174)),AF174*(1-Inputs_ByYear!$D$4),0))))</f>
        <v>2370354.7858377234</v>
      </c>
    </row>
    <row r="175" spans="2:33" ht="14.45" customHeight="1">
      <c r="B175" s="64">
        <v>2</v>
      </c>
      <c r="C175" s="64" t="s">
        <v>229</v>
      </c>
      <c r="D175" s="234" t="s">
        <v>221</v>
      </c>
      <c r="E175" s="231" t="s">
        <v>231</v>
      </c>
      <c r="F175" s="231">
        <f t="shared" si="8"/>
        <v>2036</v>
      </c>
      <c r="G175" s="231"/>
      <c r="H175" s="239" t="s">
        <v>34</v>
      </c>
      <c r="I175" s="247">
        <v>0</v>
      </c>
      <c r="J175" s="247">
        <v>0</v>
      </c>
      <c r="K175" s="246">
        <f>IF(K$4=$F175+$B175,SUMIFS('ABP REC Calc'!G$75:G$138,'ABP REC Calc'!$C$75:$C$138,'ABP REC Spend'!$D175,'ABP REC Calc'!$B$75:$B$138,'ABP REC Spend'!$E175)/20,
IF(AND(J175&gt;0,(K$4-$F175)=(1+$B175)),J175*(1-Inputs_ByYear!$D$4),
(IF(AND((K$4-$F175)&lt;(21+$B175),(K$4-$F175)&gt;(1+$B175)),J175*(1-Inputs_ByYear!$D$4),0))))</f>
        <v>0</v>
      </c>
      <c r="L175" s="246">
        <f>IF(L$4=$F175+$B175,SUMIFS('ABP REC Calc'!H$75:H$138,'ABP REC Calc'!$C$75:$C$138,'ABP REC Spend'!$D175,'ABP REC Calc'!$B$75:$B$138,'ABP REC Spend'!$E175)/20,
IF(AND(K175&gt;0,(L$4-$F175)=(1+$B175)),K175*(1-Inputs_ByYear!$D$4),
(IF(AND((L$4-$F175)&lt;(21+$B175),(L$4-$F175)&gt;(1+$B175)),K175*(1-Inputs_ByYear!$D$4),0))))</f>
        <v>0</v>
      </c>
      <c r="M175" s="246">
        <f>IF(M$4=$F175+$B175,SUMIFS('ABP REC Calc'!I$75:I$138,'ABP REC Calc'!$C$75:$C$138,'ABP REC Spend'!$D175,'ABP REC Calc'!$B$75:$B$138,'ABP REC Spend'!$E175)/20,
IF(AND(L175&gt;0,(M$4-$F175)=(1+$B175)),L175*(1-Inputs_ByYear!$D$4),
(IF(AND((M$4-$F175)&lt;(21+$B175),(M$4-$F175)&gt;(1+$B175)),L175*(1-Inputs_ByYear!$D$4),0))))</f>
        <v>0</v>
      </c>
      <c r="N175" s="246">
        <f>IF(N$4=$F175+$B175,SUMIFS('ABP REC Calc'!J$75:J$138,'ABP REC Calc'!$C$75:$C$138,'ABP REC Spend'!$D175,'ABP REC Calc'!$B$75:$B$138,'ABP REC Spend'!$E175)/20,
IF(AND(M175&gt;0,(N$4-$F175)=(1+$B175)),M175*(1-Inputs_ByYear!$D$4),
(IF(AND((N$4-$F175)&lt;(21+$B175),(N$4-$F175)&gt;(1+$B175)),M175*(1-Inputs_ByYear!$D$4),0))))</f>
        <v>0</v>
      </c>
      <c r="O175" s="246">
        <f>IF(O$4=$F175+$B175,SUMIFS('ABP REC Calc'!K$75:K$138,'ABP REC Calc'!$C$75:$C$138,'ABP REC Spend'!$D175,'ABP REC Calc'!$B$75:$B$138,'ABP REC Spend'!$E175)/20,
IF(AND(N175&gt;0,(O$4-$F175)=(1+$B175)),N175*(1-Inputs_ByYear!$D$4),
(IF(AND((O$4-$F175)&lt;(21+$B175),(O$4-$F175)&gt;(1+$B175)),N175*(1-Inputs_ByYear!$D$4),0))))</f>
        <v>0</v>
      </c>
      <c r="P175" s="246">
        <f>IF(P$4=$F175+$B175,SUMIFS('ABP REC Calc'!L$75:L$138,'ABP REC Calc'!$C$75:$C$138,'ABP REC Spend'!$D175,'ABP REC Calc'!$B$75:$B$138,'ABP REC Spend'!$E175)/20,
IF(AND(O175&gt;0,(P$4-$F175)=(1+$B175)),O175*(1-Inputs_ByYear!$D$4),
(IF(AND((P$4-$F175)&lt;(21+$B175),(P$4-$F175)&gt;(1+$B175)),O175*(1-Inputs_ByYear!$D$4),0))))</f>
        <v>0</v>
      </c>
      <c r="Q175" s="246">
        <f>IF(Q$4=$F175+$B175,SUMIFS('ABP REC Calc'!M$75:M$138,'ABP REC Calc'!$C$75:$C$138,'ABP REC Spend'!$D175,'ABP REC Calc'!$B$75:$B$138,'ABP REC Spend'!$E175)/20,
IF(AND(P175&gt;0,(Q$4-$F175)=(1+$B175)),P175*(1-Inputs_ByYear!$D$4),
(IF(AND((Q$4-$F175)&lt;(21+$B175),(Q$4-$F175)&gt;(1+$B175)),P175*(1-Inputs_ByYear!$D$4),0))))</f>
        <v>0</v>
      </c>
      <c r="R175" s="246">
        <f>IF(R$4=$F175+$B175,SUMIFS('ABP REC Calc'!N$75:N$138,'ABP REC Calc'!$C$75:$C$138,'ABP REC Spend'!$D175,'ABP REC Calc'!$B$75:$B$138,'ABP REC Spend'!$E175)/20,
IF(AND(Q175&gt;0,(R$4-$F175)=(1+$B175)),Q175*(1-Inputs_ByYear!$D$4),
(IF(AND((R$4-$F175)&lt;(21+$B175),(R$4-$F175)&gt;(1+$B175)),Q175*(1-Inputs_ByYear!$D$4),0))))</f>
        <v>0</v>
      </c>
      <c r="S175" s="246">
        <f>IF(S$4=$F175+$B175,SUMIFS('ABP REC Calc'!O$75:O$138,'ABP REC Calc'!$C$75:$C$138,'ABP REC Spend'!$D175,'ABP REC Calc'!$B$75:$B$138,'ABP REC Spend'!$E175)/20,
IF(AND(R175&gt;0,(S$4-$F175)=(1+$B175)),R175*(1-Inputs_ByYear!$D$4),
(IF(AND((S$4-$F175)&lt;(21+$B175),(S$4-$F175)&gt;(1+$B175)),R175*(1-Inputs_ByYear!$D$4),0))))</f>
        <v>0</v>
      </c>
      <c r="T175" s="246">
        <f>IF(T$4=$F175+$B175,SUMIFS('ABP REC Calc'!P$75:P$138,'ABP REC Calc'!$C$75:$C$138,'ABP REC Spend'!$D175,'ABP REC Calc'!$B$75:$B$138,'ABP REC Spend'!$E175)/20,
IF(AND(S175&gt;0,(T$4-$F175)=(1+$B175)),S175*(1-Inputs_ByYear!$D$4),
(IF(AND((T$4-$F175)&lt;(21+$B175),(T$4-$F175)&gt;(1+$B175)),S175*(1-Inputs_ByYear!$D$4),0))))</f>
        <v>0</v>
      </c>
      <c r="U175" s="246">
        <f>IF(U$4=$F175+$B175,SUMIFS('ABP REC Calc'!Q$75:Q$138,'ABP REC Calc'!$C$75:$C$138,'ABP REC Spend'!$D175,'ABP REC Calc'!$B$75:$B$138,'ABP REC Spend'!$E175)/20,
IF(AND(T175&gt;0,(U$4-$F175)=(1+$B175)),T175*(1-Inputs_ByYear!$D$4),
(IF(AND((U$4-$F175)&lt;(21+$B175),(U$4-$F175)&gt;(1+$B175)),T175*(1-Inputs_ByYear!$D$4),0))))</f>
        <v>0</v>
      </c>
      <c r="V175" s="246">
        <f>IF(V$4=$F175+$B175,SUMIFS('ABP REC Calc'!R$75:R$138,'ABP REC Calc'!$C$75:$C$138,'ABP REC Spend'!$D175,'ABP REC Calc'!$B$75:$B$138,'ABP REC Spend'!$E175)/20,
IF(AND(U175&gt;0,(V$4-$F175)=(1+$B175)),U175*(1-Inputs_ByYear!$D$4),
(IF(AND((V$4-$F175)&lt;(21+$B175),(V$4-$F175)&gt;(1+$B175)),U175*(1-Inputs_ByYear!$D$4),0))))</f>
        <v>0</v>
      </c>
      <c r="W175" s="246">
        <f>IF(W$4=$F175+$B175,SUMIFS('ABP REC Calc'!S$75:S$138,'ABP REC Calc'!$C$75:$C$138,'ABP REC Spend'!$D175,'ABP REC Calc'!$B$75:$B$138,'ABP REC Spend'!$E175)/20,
IF(AND(V175&gt;0,(W$4-$F175)=(1+$B175)),V175*(1-Inputs_ByYear!$D$4),
(IF(AND((W$4-$F175)&lt;(21+$B175),(W$4-$F175)&gt;(1+$B175)),V175*(1-Inputs_ByYear!$D$4),0))))</f>
        <v>2404532.7649312974</v>
      </c>
      <c r="X175" s="246">
        <f>IF(X$4=$F175+$B175,SUMIFS('ABP REC Calc'!T$75:T$138,'ABP REC Calc'!$C$75:$C$138,'ABP REC Spend'!$D175,'ABP REC Calc'!$B$75:$B$138,'ABP REC Spend'!$E175)/20,
IF(AND(W175&gt;0,(X$4-$F175)=(1+$B175)),W175*(1-Inputs_ByYear!$D$4),
(IF(AND((X$4-$F175)&lt;(21+$B175),(X$4-$F175)&gt;(1+$B175)),W175*(1-Inputs_ByYear!$D$4),0))))</f>
        <v>2392510.1011066409</v>
      </c>
      <c r="Y175" s="246">
        <f>IF(Y$4=$F175+$B175,SUMIFS('ABP REC Calc'!U$75:U$138,'ABP REC Calc'!$C$75:$C$138,'ABP REC Spend'!$D175,'ABP REC Calc'!$B$75:$B$138,'ABP REC Spend'!$E175)/20,
IF(AND(X175&gt;0,(Y$4-$F175)=(1+$B175)),X175*(1-Inputs_ByYear!$D$4),
(IF(AND((Y$4-$F175)&lt;(21+$B175),(Y$4-$F175)&gt;(1+$B175)),X175*(1-Inputs_ByYear!$D$4),0))))</f>
        <v>2380547.5506011075</v>
      </c>
      <c r="Z175" s="246">
        <f>IF(Z$4=$F175+$B175,SUMIFS('ABP REC Calc'!V$75:V$138,'ABP REC Calc'!$C$75:$C$138,'ABP REC Spend'!$D175,'ABP REC Calc'!$B$75:$B$138,'ABP REC Spend'!$E175)/20,
IF(AND(Y175&gt;0,(Z$4-$F175)=(1+$B175)),Y175*(1-Inputs_ByYear!$D$4),
(IF(AND((Z$4-$F175)&lt;(21+$B175),(Z$4-$F175)&gt;(1+$B175)),Y175*(1-Inputs_ByYear!$D$4),0))))</f>
        <v>2368644.8128481018</v>
      </c>
      <c r="AA175" s="246">
        <f>IF(AA$4=$F175+$B175,SUMIFS('ABP REC Calc'!W$75:W$138,'ABP REC Calc'!$C$75:$C$138,'ABP REC Spend'!$D175,'ABP REC Calc'!$B$75:$B$138,'ABP REC Spend'!$E175)/20,
IF(AND(Z175&gt;0,(AA$4-$F175)=(1+$B175)),Z175*(1-Inputs_ByYear!$D$4),
(IF(AND((AA$4-$F175)&lt;(21+$B175),(AA$4-$F175)&gt;(1+$B175)),Z175*(1-Inputs_ByYear!$D$4),0))))</f>
        <v>2356801.5887838611</v>
      </c>
      <c r="AB175" s="246">
        <f>IF(AB$4=$F175+$B175,SUMIFS('ABP REC Calc'!X$75:X$138,'ABP REC Calc'!$C$75:$C$138,'ABP REC Spend'!$D175,'ABP REC Calc'!$B$75:$B$138,'ABP REC Spend'!$E175)/20,
IF(AND(AA175&gt;0,(AB$4-$F175)=(1+$B175)),AA175*(1-Inputs_ByYear!$D$4),
(IF(AND((AB$4-$F175)&lt;(21+$B175),(AB$4-$F175)&gt;(1+$B175)),AA175*(1-Inputs_ByYear!$D$4),0))))</f>
        <v>2345017.5808399417</v>
      </c>
      <c r="AC175" s="246">
        <f>IF(AC$4=$F175+$B175,SUMIFS('ABP REC Calc'!Y$75:Y$138,'ABP REC Calc'!$C$75:$C$138,'ABP REC Spend'!$D175,'ABP REC Calc'!$B$75:$B$138,'ABP REC Spend'!$E175)/20,
IF(AND(AB175&gt;0,(AC$4-$F175)=(1+$B175)),AB175*(1-Inputs_ByYear!$D$4),
(IF(AND((AC$4-$F175)&lt;(21+$B175),(AC$4-$F175)&gt;(1+$B175)),AB175*(1-Inputs_ByYear!$D$4),0))))</f>
        <v>2333292.4929357423</v>
      </c>
      <c r="AD175" s="246">
        <f>IF(AD$4=$F175+$B175,SUMIFS('ABP REC Calc'!Z$75:Z$138,'ABP REC Calc'!$C$75:$C$138,'ABP REC Spend'!$D175,'ABP REC Calc'!$B$75:$B$138,'ABP REC Spend'!$E175)/20,
IF(AND(AC175&gt;0,(AD$4-$F175)=(1+$B175)),AC175*(1-Inputs_ByYear!$D$4),
(IF(AND((AD$4-$F175)&lt;(21+$B175),(AD$4-$F175)&gt;(1+$B175)),AC175*(1-Inputs_ByYear!$D$4),0))))</f>
        <v>2321626.0304710637</v>
      </c>
      <c r="AE175" s="246">
        <f>IF(AE$4=$F175+$B175,SUMIFS('ABP REC Calc'!AA$75:AA$138,'ABP REC Calc'!$C$75:$C$138,'ABP REC Spend'!$D175,'ABP REC Calc'!$B$75:$B$138,'ABP REC Spend'!$E175)/20,
IF(AND(AD175&gt;0,(AE$4-$F175)=(1+$B175)),AD175*(1-Inputs_ByYear!$D$4),
(IF(AND((AE$4-$F175)&lt;(21+$B175),(AE$4-$F175)&gt;(1+$B175)),AD175*(1-Inputs_ByYear!$D$4),0))))</f>
        <v>2310017.9003187083</v>
      </c>
      <c r="AF175" s="246">
        <f>IF(AF$4=$F175+$B175,SUMIFS('ABP REC Calc'!AB$75:AB$138,'ABP REC Calc'!$C$75:$C$138,'ABP REC Spend'!$D175,'ABP REC Calc'!$B$75:$B$138,'ABP REC Spend'!$E175)/20,
IF(AND(AE175&gt;0,(AF$4-$F175)=(1+$B175)),AE175*(1-Inputs_ByYear!$D$4),
(IF(AND((AF$4-$F175)&lt;(21+$B175),(AF$4-$F175)&gt;(1+$B175)),AE175*(1-Inputs_ByYear!$D$4),0))))</f>
        <v>2298467.8108171145</v>
      </c>
      <c r="AG175" s="246">
        <f>IF(AG$4=$F175+$B175,SUMIFS('ABP REC Calc'!AC$75:AC$138,'ABP REC Calc'!$C$75:$C$138,'ABP REC Spend'!$D175,'ABP REC Calc'!$B$75:$B$138,'ABP REC Spend'!$E175)/20,
IF(AND(AF175&gt;0,(AG$4-$F175)=(1+$B175)),AF175*(1-Inputs_ByYear!$D$4),
(IF(AND((AG$4-$F175)&lt;(21+$B175),(AG$4-$F175)&gt;(1+$B175)),AF175*(1-Inputs_ByYear!$D$4),0))))</f>
        <v>2286975.4717630288</v>
      </c>
    </row>
    <row r="176" spans="2:33" ht="14.45" customHeight="1">
      <c r="B176" s="64">
        <v>2</v>
      </c>
      <c r="C176" s="64" t="s">
        <v>229</v>
      </c>
      <c r="D176" s="234" t="s">
        <v>221</v>
      </c>
      <c r="E176" s="231" t="s">
        <v>231</v>
      </c>
      <c r="F176" s="231">
        <f t="shared" si="8"/>
        <v>2037</v>
      </c>
      <c r="G176" s="231"/>
      <c r="H176" s="239" t="s">
        <v>35</v>
      </c>
      <c r="I176" s="247">
        <v>0</v>
      </c>
      <c r="J176" s="247">
        <v>0</v>
      </c>
      <c r="K176" s="246">
        <f>IF(K$4=$F176+$B176,SUMIFS('ABP REC Calc'!G$75:G$138,'ABP REC Calc'!$C$75:$C$138,'ABP REC Spend'!$D176,'ABP REC Calc'!$B$75:$B$138,'ABP REC Spend'!$E176)/20,
IF(AND(J176&gt;0,(K$4-$F176)=(1+$B176)),J176*(1-Inputs_ByYear!$D$4),
(IF(AND((K$4-$F176)&lt;(21+$B176),(K$4-$F176)&gt;(1+$B176)),J176*(1-Inputs_ByYear!$D$4),0))))</f>
        <v>0</v>
      </c>
      <c r="L176" s="246">
        <f>IF(L$4=$F176+$B176,SUMIFS('ABP REC Calc'!H$75:H$138,'ABP REC Calc'!$C$75:$C$138,'ABP REC Spend'!$D176,'ABP REC Calc'!$B$75:$B$138,'ABP REC Spend'!$E176)/20,
IF(AND(K176&gt;0,(L$4-$F176)=(1+$B176)),K176*(1-Inputs_ByYear!$D$4),
(IF(AND((L$4-$F176)&lt;(21+$B176),(L$4-$F176)&gt;(1+$B176)),K176*(1-Inputs_ByYear!$D$4),0))))</f>
        <v>0</v>
      </c>
      <c r="M176" s="246">
        <f>IF(M$4=$F176+$B176,SUMIFS('ABP REC Calc'!I$75:I$138,'ABP REC Calc'!$C$75:$C$138,'ABP REC Spend'!$D176,'ABP REC Calc'!$B$75:$B$138,'ABP REC Spend'!$E176)/20,
IF(AND(L176&gt;0,(M$4-$F176)=(1+$B176)),L176*(1-Inputs_ByYear!$D$4),
(IF(AND((M$4-$F176)&lt;(21+$B176),(M$4-$F176)&gt;(1+$B176)),L176*(1-Inputs_ByYear!$D$4),0))))</f>
        <v>0</v>
      </c>
      <c r="N176" s="246">
        <f>IF(N$4=$F176+$B176,SUMIFS('ABP REC Calc'!J$75:J$138,'ABP REC Calc'!$C$75:$C$138,'ABP REC Spend'!$D176,'ABP REC Calc'!$B$75:$B$138,'ABP REC Spend'!$E176)/20,
IF(AND(M176&gt;0,(N$4-$F176)=(1+$B176)),M176*(1-Inputs_ByYear!$D$4),
(IF(AND((N$4-$F176)&lt;(21+$B176),(N$4-$F176)&gt;(1+$B176)),M176*(1-Inputs_ByYear!$D$4),0))))</f>
        <v>0</v>
      </c>
      <c r="O176" s="246">
        <f>IF(O$4=$F176+$B176,SUMIFS('ABP REC Calc'!K$75:K$138,'ABP REC Calc'!$C$75:$C$138,'ABP REC Spend'!$D176,'ABP REC Calc'!$B$75:$B$138,'ABP REC Spend'!$E176)/20,
IF(AND(N176&gt;0,(O$4-$F176)=(1+$B176)),N176*(1-Inputs_ByYear!$D$4),
(IF(AND((O$4-$F176)&lt;(21+$B176),(O$4-$F176)&gt;(1+$B176)),N176*(1-Inputs_ByYear!$D$4),0))))</f>
        <v>0</v>
      </c>
      <c r="P176" s="246">
        <f>IF(P$4=$F176+$B176,SUMIFS('ABP REC Calc'!L$75:L$138,'ABP REC Calc'!$C$75:$C$138,'ABP REC Spend'!$D176,'ABP REC Calc'!$B$75:$B$138,'ABP REC Spend'!$E176)/20,
IF(AND(O176&gt;0,(P$4-$F176)=(1+$B176)),O176*(1-Inputs_ByYear!$D$4),
(IF(AND((P$4-$F176)&lt;(21+$B176),(P$4-$F176)&gt;(1+$B176)),O176*(1-Inputs_ByYear!$D$4),0))))</f>
        <v>0</v>
      </c>
      <c r="Q176" s="246">
        <f>IF(Q$4=$F176+$B176,SUMIFS('ABP REC Calc'!M$75:M$138,'ABP REC Calc'!$C$75:$C$138,'ABP REC Spend'!$D176,'ABP REC Calc'!$B$75:$B$138,'ABP REC Spend'!$E176)/20,
IF(AND(P176&gt;0,(Q$4-$F176)=(1+$B176)),P176*(1-Inputs_ByYear!$D$4),
(IF(AND((Q$4-$F176)&lt;(21+$B176),(Q$4-$F176)&gt;(1+$B176)),P176*(1-Inputs_ByYear!$D$4),0))))</f>
        <v>0</v>
      </c>
      <c r="R176" s="246">
        <f>IF(R$4=$F176+$B176,SUMIFS('ABP REC Calc'!N$75:N$138,'ABP REC Calc'!$C$75:$C$138,'ABP REC Spend'!$D176,'ABP REC Calc'!$B$75:$B$138,'ABP REC Spend'!$E176)/20,
IF(AND(Q176&gt;0,(R$4-$F176)=(1+$B176)),Q176*(1-Inputs_ByYear!$D$4),
(IF(AND((R$4-$F176)&lt;(21+$B176),(R$4-$F176)&gt;(1+$B176)),Q176*(1-Inputs_ByYear!$D$4),0))))</f>
        <v>0</v>
      </c>
      <c r="S176" s="246">
        <f>IF(S$4=$F176+$B176,SUMIFS('ABP REC Calc'!O$75:O$138,'ABP REC Calc'!$C$75:$C$138,'ABP REC Spend'!$D176,'ABP REC Calc'!$B$75:$B$138,'ABP REC Spend'!$E176)/20,
IF(AND(R176&gt;0,(S$4-$F176)=(1+$B176)),R176*(1-Inputs_ByYear!$D$4),
(IF(AND((S$4-$F176)&lt;(21+$B176),(S$4-$F176)&gt;(1+$B176)),R176*(1-Inputs_ByYear!$D$4),0))))</f>
        <v>0</v>
      </c>
      <c r="T176" s="246">
        <f>IF(T$4=$F176+$B176,SUMIFS('ABP REC Calc'!P$75:P$138,'ABP REC Calc'!$C$75:$C$138,'ABP REC Spend'!$D176,'ABP REC Calc'!$B$75:$B$138,'ABP REC Spend'!$E176)/20,
IF(AND(S176&gt;0,(T$4-$F176)=(1+$B176)),S176*(1-Inputs_ByYear!$D$4),
(IF(AND((T$4-$F176)&lt;(21+$B176),(T$4-$F176)&gt;(1+$B176)),S176*(1-Inputs_ByYear!$D$4),0))))</f>
        <v>0</v>
      </c>
      <c r="U176" s="246">
        <f>IF(U$4=$F176+$B176,SUMIFS('ABP REC Calc'!Q$75:Q$138,'ABP REC Calc'!$C$75:$C$138,'ABP REC Spend'!$D176,'ABP REC Calc'!$B$75:$B$138,'ABP REC Spend'!$E176)/20,
IF(AND(T176&gt;0,(U$4-$F176)=(1+$B176)),T176*(1-Inputs_ByYear!$D$4),
(IF(AND((U$4-$F176)&lt;(21+$B176),(U$4-$F176)&gt;(1+$B176)),T176*(1-Inputs_ByYear!$D$4),0))))</f>
        <v>0</v>
      </c>
      <c r="V176" s="246">
        <f>IF(V$4=$F176+$B176,SUMIFS('ABP REC Calc'!R$75:R$138,'ABP REC Calc'!$C$75:$C$138,'ABP REC Spend'!$D176,'ABP REC Calc'!$B$75:$B$138,'ABP REC Spend'!$E176)/20,
IF(AND(U176&gt;0,(V$4-$F176)=(1+$B176)),U176*(1-Inputs_ByYear!$D$4),
(IF(AND((V$4-$F176)&lt;(21+$B176),(V$4-$F176)&gt;(1+$B176)),U176*(1-Inputs_ByYear!$D$4),0))))</f>
        <v>0</v>
      </c>
      <c r="W176" s="246">
        <f>IF(W$4=$F176+$B176,SUMIFS('ABP REC Calc'!S$75:S$138,'ABP REC Calc'!$C$75:$C$138,'ABP REC Spend'!$D176,'ABP REC Calc'!$B$75:$B$138,'ABP REC Spend'!$E176)/20,
IF(AND(V176&gt;0,(W$4-$F176)=(1+$B176)),V176*(1-Inputs_ByYear!$D$4),
(IF(AND((W$4-$F176)&lt;(21+$B176),(W$4-$F176)&gt;(1+$B176)),V176*(1-Inputs_ByYear!$D$4),0))))</f>
        <v>0</v>
      </c>
      <c r="X176" s="246">
        <f>IF(X$4=$F176+$B176,SUMIFS('ABP REC Calc'!T$75:T$138,'ABP REC Calc'!$C$75:$C$138,'ABP REC Spend'!$D176,'ABP REC Calc'!$B$75:$B$138,'ABP REC Spend'!$E176)/20,
IF(AND(W176&gt;0,(X$4-$F176)=(1+$B176)),W176*(1-Inputs_ByYear!$D$4),
(IF(AND((X$4-$F176)&lt;(21+$B176),(X$4-$F176)&gt;(1+$B176)),W176*(1-Inputs_ByYear!$D$4),0))))</f>
        <v>2308351.4543340458</v>
      </c>
      <c r="Y176" s="246">
        <f>IF(Y$4=$F176+$B176,SUMIFS('ABP REC Calc'!U$75:U$138,'ABP REC Calc'!$C$75:$C$138,'ABP REC Spend'!$D176,'ABP REC Calc'!$B$75:$B$138,'ABP REC Spend'!$E176)/20,
IF(AND(X176&gt;0,(Y$4-$F176)=(1+$B176)),X176*(1-Inputs_ByYear!$D$4),
(IF(AND((Y$4-$F176)&lt;(21+$B176),(Y$4-$F176)&gt;(1+$B176)),X176*(1-Inputs_ByYear!$D$4),0))))</f>
        <v>2296809.6970623755</v>
      </c>
      <c r="Z176" s="246">
        <f>IF(Z$4=$F176+$B176,SUMIFS('ABP REC Calc'!V$75:V$138,'ABP REC Calc'!$C$75:$C$138,'ABP REC Spend'!$D176,'ABP REC Calc'!$B$75:$B$138,'ABP REC Spend'!$E176)/20,
IF(AND(Y176&gt;0,(Z$4-$F176)=(1+$B176)),Y176*(1-Inputs_ByYear!$D$4),
(IF(AND((Z$4-$F176)&lt;(21+$B176),(Z$4-$F176)&gt;(1+$B176)),Y176*(1-Inputs_ByYear!$D$4),0))))</f>
        <v>2285325.6485770638</v>
      </c>
      <c r="AA176" s="246">
        <f>IF(AA$4=$F176+$B176,SUMIFS('ABP REC Calc'!W$75:W$138,'ABP REC Calc'!$C$75:$C$138,'ABP REC Spend'!$D176,'ABP REC Calc'!$B$75:$B$138,'ABP REC Spend'!$E176)/20,
IF(AND(Z176&gt;0,(AA$4-$F176)=(1+$B176)),Z176*(1-Inputs_ByYear!$D$4),
(IF(AND((AA$4-$F176)&lt;(21+$B176),(AA$4-$F176)&gt;(1+$B176)),Z176*(1-Inputs_ByYear!$D$4),0))))</f>
        <v>2273899.0203341786</v>
      </c>
      <c r="AB176" s="246">
        <f>IF(AB$4=$F176+$B176,SUMIFS('ABP REC Calc'!X$75:X$138,'ABP REC Calc'!$C$75:$C$138,'ABP REC Spend'!$D176,'ABP REC Calc'!$B$75:$B$138,'ABP REC Spend'!$E176)/20,
IF(AND(AA176&gt;0,(AB$4-$F176)=(1+$B176)),AA176*(1-Inputs_ByYear!$D$4),
(IF(AND((AB$4-$F176)&lt;(21+$B176),(AB$4-$F176)&gt;(1+$B176)),AA176*(1-Inputs_ByYear!$D$4),0))))</f>
        <v>2262529.5252325078</v>
      </c>
      <c r="AC176" s="246">
        <f>IF(AC$4=$F176+$B176,SUMIFS('ABP REC Calc'!Y$75:Y$138,'ABP REC Calc'!$C$75:$C$138,'ABP REC Spend'!$D176,'ABP REC Calc'!$B$75:$B$138,'ABP REC Spend'!$E176)/20,
IF(AND(AB176&gt;0,(AC$4-$F176)=(1+$B176)),AB176*(1-Inputs_ByYear!$D$4),
(IF(AND((AC$4-$F176)&lt;(21+$B176),(AC$4-$F176)&gt;(1+$B176)),AB176*(1-Inputs_ByYear!$D$4),0))))</f>
        <v>2251216.8776063453</v>
      </c>
      <c r="AD176" s="246">
        <f>IF(AD$4=$F176+$B176,SUMIFS('ABP REC Calc'!Z$75:Z$138,'ABP REC Calc'!$C$75:$C$138,'ABP REC Spend'!$D176,'ABP REC Calc'!$B$75:$B$138,'ABP REC Spend'!$E176)/20,
IF(AND(AC176&gt;0,(AD$4-$F176)=(1+$B176)),AC176*(1-Inputs_ByYear!$D$4),
(IF(AND((AD$4-$F176)&lt;(21+$B176),(AD$4-$F176)&gt;(1+$B176)),AC176*(1-Inputs_ByYear!$D$4),0))))</f>
        <v>2239960.7932183137</v>
      </c>
      <c r="AE176" s="246">
        <f>IF(AE$4=$F176+$B176,SUMIFS('ABP REC Calc'!AA$75:AA$138,'ABP REC Calc'!$C$75:$C$138,'ABP REC Spend'!$D176,'ABP REC Calc'!$B$75:$B$138,'ABP REC Spend'!$E176)/20,
IF(AND(AD176&gt;0,(AE$4-$F176)=(1+$B176)),AD176*(1-Inputs_ByYear!$D$4),
(IF(AND((AE$4-$F176)&lt;(21+$B176),(AE$4-$F176)&gt;(1+$B176)),AD176*(1-Inputs_ByYear!$D$4),0))))</f>
        <v>2228760.9892522222</v>
      </c>
      <c r="AF176" s="246">
        <f>IF(AF$4=$F176+$B176,SUMIFS('ABP REC Calc'!AB$75:AB$138,'ABP REC Calc'!$C$75:$C$138,'ABP REC Spend'!$D176,'ABP REC Calc'!$B$75:$B$138,'ABP REC Spend'!$E176)/20,
IF(AND(AE176&gt;0,(AF$4-$F176)=(1+$B176)),AE176*(1-Inputs_ByYear!$D$4),
(IF(AND((AF$4-$F176)&lt;(21+$B176),(AF$4-$F176)&gt;(1+$B176)),AE176*(1-Inputs_ByYear!$D$4),0))))</f>
        <v>2217617.1843059612</v>
      </c>
      <c r="AG176" s="246">
        <f>IF(AG$4=$F176+$B176,SUMIFS('ABP REC Calc'!AC$75:AC$138,'ABP REC Calc'!$C$75:$C$138,'ABP REC Spend'!$D176,'ABP REC Calc'!$B$75:$B$138,'ABP REC Spend'!$E176)/20,
IF(AND(AF176&gt;0,(AG$4-$F176)=(1+$B176)),AF176*(1-Inputs_ByYear!$D$4),
(IF(AND((AG$4-$F176)&lt;(21+$B176),(AG$4-$F176)&gt;(1+$B176)),AF176*(1-Inputs_ByYear!$D$4),0))))</f>
        <v>2206529.0983844316</v>
      </c>
    </row>
    <row r="177" spans="2:33" ht="14.45" customHeight="1">
      <c r="B177" s="64">
        <v>2</v>
      </c>
      <c r="C177" s="64" t="s">
        <v>229</v>
      </c>
      <c r="D177" s="234" t="s">
        <v>221</v>
      </c>
      <c r="E177" s="231" t="s">
        <v>231</v>
      </c>
      <c r="F177" s="231">
        <f t="shared" si="8"/>
        <v>2038</v>
      </c>
      <c r="G177" s="231"/>
      <c r="H177" s="239" t="s">
        <v>36</v>
      </c>
      <c r="I177" s="247">
        <v>0</v>
      </c>
      <c r="J177" s="247">
        <v>0</v>
      </c>
      <c r="K177" s="246">
        <f>IF(K$4=$F177+$B177,SUMIFS('ABP REC Calc'!G$75:G$138,'ABP REC Calc'!$C$75:$C$138,'ABP REC Spend'!$D177,'ABP REC Calc'!$B$75:$B$138,'ABP REC Spend'!$E177)/20,
IF(AND(J177&gt;0,(K$4-$F177)=(1+$B177)),J177*(1-Inputs_ByYear!$D$4),
(IF(AND((K$4-$F177)&lt;(21+$B177),(K$4-$F177)&gt;(1+$B177)),J177*(1-Inputs_ByYear!$D$4),0))))</f>
        <v>0</v>
      </c>
      <c r="L177" s="246">
        <f>IF(L$4=$F177+$B177,SUMIFS('ABP REC Calc'!H$75:H$138,'ABP REC Calc'!$C$75:$C$138,'ABP REC Spend'!$D177,'ABP REC Calc'!$B$75:$B$138,'ABP REC Spend'!$E177)/20,
IF(AND(K177&gt;0,(L$4-$F177)=(1+$B177)),K177*(1-Inputs_ByYear!$D$4),
(IF(AND((L$4-$F177)&lt;(21+$B177),(L$4-$F177)&gt;(1+$B177)),K177*(1-Inputs_ByYear!$D$4),0))))</f>
        <v>0</v>
      </c>
      <c r="M177" s="246">
        <f>IF(M$4=$F177+$B177,SUMIFS('ABP REC Calc'!I$75:I$138,'ABP REC Calc'!$C$75:$C$138,'ABP REC Spend'!$D177,'ABP REC Calc'!$B$75:$B$138,'ABP REC Spend'!$E177)/20,
IF(AND(L177&gt;0,(M$4-$F177)=(1+$B177)),L177*(1-Inputs_ByYear!$D$4),
(IF(AND((M$4-$F177)&lt;(21+$B177),(M$4-$F177)&gt;(1+$B177)),L177*(1-Inputs_ByYear!$D$4),0))))</f>
        <v>0</v>
      </c>
      <c r="N177" s="246">
        <f>IF(N$4=$F177+$B177,SUMIFS('ABP REC Calc'!J$75:J$138,'ABP REC Calc'!$C$75:$C$138,'ABP REC Spend'!$D177,'ABP REC Calc'!$B$75:$B$138,'ABP REC Spend'!$E177)/20,
IF(AND(M177&gt;0,(N$4-$F177)=(1+$B177)),M177*(1-Inputs_ByYear!$D$4),
(IF(AND((N$4-$F177)&lt;(21+$B177),(N$4-$F177)&gt;(1+$B177)),M177*(1-Inputs_ByYear!$D$4),0))))</f>
        <v>0</v>
      </c>
      <c r="O177" s="246">
        <f>IF(O$4=$F177+$B177,SUMIFS('ABP REC Calc'!K$75:K$138,'ABP REC Calc'!$C$75:$C$138,'ABP REC Spend'!$D177,'ABP REC Calc'!$B$75:$B$138,'ABP REC Spend'!$E177)/20,
IF(AND(N177&gt;0,(O$4-$F177)=(1+$B177)),N177*(1-Inputs_ByYear!$D$4),
(IF(AND((O$4-$F177)&lt;(21+$B177),(O$4-$F177)&gt;(1+$B177)),N177*(1-Inputs_ByYear!$D$4),0))))</f>
        <v>0</v>
      </c>
      <c r="P177" s="246">
        <f>IF(P$4=$F177+$B177,SUMIFS('ABP REC Calc'!L$75:L$138,'ABP REC Calc'!$C$75:$C$138,'ABP REC Spend'!$D177,'ABP REC Calc'!$B$75:$B$138,'ABP REC Spend'!$E177)/20,
IF(AND(O177&gt;0,(P$4-$F177)=(1+$B177)),O177*(1-Inputs_ByYear!$D$4),
(IF(AND((P$4-$F177)&lt;(21+$B177),(P$4-$F177)&gt;(1+$B177)),O177*(1-Inputs_ByYear!$D$4),0))))</f>
        <v>0</v>
      </c>
      <c r="Q177" s="246">
        <f>IF(Q$4=$F177+$B177,SUMIFS('ABP REC Calc'!M$75:M$138,'ABP REC Calc'!$C$75:$C$138,'ABP REC Spend'!$D177,'ABP REC Calc'!$B$75:$B$138,'ABP REC Spend'!$E177)/20,
IF(AND(P177&gt;0,(Q$4-$F177)=(1+$B177)),P177*(1-Inputs_ByYear!$D$4),
(IF(AND((Q$4-$F177)&lt;(21+$B177),(Q$4-$F177)&gt;(1+$B177)),P177*(1-Inputs_ByYear!$D$4),0))))</f>
        <v>0</v>
      </c>
      <c r="R177" s="246">
        <f>IF(R$4=$F177+$B177,SUMIFS('ABP REC Calc'!N$75:N$138,'ABP REC Calc'!$C$75:$C$138,'ABP REC Spend'!$D177,'ABP REC Calc'!$B$75:$B$138,'ABP REC Spend'!$E177)/20,
IF(AND(Q177&gt;0,(R$4-$F177)=(1+$B177)),Q177*(1-Inputs_ByYear!$D$4),
(IF(AND((R$4-$F177)&lt;(21+$B177),(R$4-$F177)&gt;(1+$B177)),Q177*(1-Inputs_ByYear!$D$4),0))))</f>
        <v>0</v>
      </c>
      <c r="S177" s="246">
        <f>IF(S$4=$F177+$B177,SUMIFS('ABP REC Calc'!O$75:O$138,'ABP REC Calc'!$C$75:$C$138,'ABP REC Spend'!$D177,'ABP REC Calc'!$B$75:$B$138,'ABP REC Spend'!$E177)/20,
IF(AND(R177&gt;0,(S$4-$F177)=(1+$B177)),R177*(1-Inputs_ByYear!$D$4),
(IF(AND((S$4-$F177)&lt;(21+$B177),(S$4-$F177)&gt;(1+$B177)),R177*(1-Inputs_ByYear!$D$4),0))))</f>
        <v>0</v>
      </c>
      <c r="T177" s="246">
        <f>IF(T$4=$F177+$B177,SUMIFS('ABP REC Calc'!P$75:P$138,'ABP REC Calc'!$C$75:$C$138,'ABP REC Spend'!$D177,'ABP REC Calc'!$B$75:$B$138,'ABP REC Spend'!$E177)/20,
IF(AND(S177&gt;0,(T$4-$F177)=(1+$B177)),S177*(1-Inputs_ByYear!$D$4),
(IF(AND((T$4-$F177)&lt;(21+$B177),(T$4-$F177)&gt;(1+$B177)),S177*(1-Inputs_ByYear!$D$4),0))))</f>
        <v>0</v>
      </c>
      <c r="U177" s="246">
        <f>IF(U$4=$F177+$B177,SUMIFS('ABP REC Calc'!Q$75:Q$138,'ABP REC Calc'!$C$75:$C$138,'ABP REC Spend'!$D177,'ABP REC Calc'!$B$75:$B$138,'ABP REC Spend'!$E177)/20,
IF(AND(T177&gt;0,(U$4-$F177)=(1+$B177)),T177*(1-Inputs_ByYear!$D$4),
(IF(AND((U$4-$F177)&lt;(21+$B177),(U$4-$F177)&gt;(1+$B177)),T177*(1-Inputs_ByYear!$D$4),0))))</f>
        <v>0</v>
      </c>
      <c r="V177" s="246">
        <f>IF(V$4=$F177+$B177,SUMIFS('ABP REC Calc'!R$75:R$138,'ABP REC Calc'!$C$75:$C$138,'ABP REC Spend'!$D177,'ABP REC Calc'!$B$75:$B$138,'ABP REC Spend'!$E177)/20,
IF(AND(U177&gt;0,(V$4-$F177)=(1+$B177)),U177*(1-Inputs_ByYear!$D$4),
(IF(AND((V$4-$F177)&lt;(21+$B177),(V$4-$F177)&gt;(1+$B177)),U177*(1-Inputs_ByYear!$D$4),0))))</f>
        <v>0</v>
      </c>
      <c r="W177" s="246">
        <f>IF(W$4=$F177+$B177,SUMIFS('ABP REC Calc'!S$75:S$138,'ABP REC Calc'!$C$75:$C$138,'ABP REC Spend'!$D177,'ABP REC Calc'!$B$75:$B$138,'ABP REC Spend'!$E177)/20,
IF(AND(V177&gt;0,(W$4-$F177)=(1+$B177)),V177*(1-Inputs_ByYear!$D$4),
(IF(AND((W$4-$F177)&lt;(21+$B177),(W$4-$F177)&gt;(1+$B177)),V177*(1-Inputs_ByYear!$D$4),0))))</f>
        <v>0</v>
      </c>
      <c r="X177" s="246">
        <f>IF(X$4=$F177+$B177,SUMIFS('ABP REC Calc'!T$75:T$138,'ABP REC Calc'!$C$75:$C$138,'ABP REC Spend'!$D177,'ABP REC Calc'!$B$75:$B$138,'ABP REC Spend'!$E177)/20,
IF(AND(W177&gt;0,(X$4-$F177)=(1+$B177)),W177*(1-Inputs_ByYear!$D$4),
(IF(AND((X$4-$F177)&lt;(21+$B177),(X$4-$F177)&gt;(1+$B177)),W177*(1-Inputs_ByYear!$D$4),0))))</f>
        <v>0</v>
      </c>
      <c r="Y177" s="246">
        <f>IF(Y$4=$F177+$B177,SUMIFS('ABP REC Calc'!U$75:U$138,'ABP REC Calc'!$C$75:$C$138,'ABP REC Spend'!$D177,'ABP REC Calc'!$B$75:$B$138,'ABP REC Spend'!$E177)/20,
IF(AND(X177&gt;0,(Y$4-$F177)=(1+$B177)),X177*(1-Inputs_ByYear!$D$4),
(IF(AND((Y$4-$F177)&lt;(21+$B177),(Y$4-$F177)&gt;(1+$B177)),X177*(1-Inputs_ByYear!$D$4),0))))</f>
        <v>2216017.3961606836</v>
      </c>
      <c r="Z177" s="246">
        <f>IF(Z$4=$F177+$B177,SUMIFS('ABP REC Calc'!V$75:V$138,'ABP REC Calc'!$C$75:$C$138,'ABP REC Spend'!$D177,'ABP REC Calc'!$B$75:$B$138,'ABP REC Spend'!$E177)/20,
IF(AND(Y177&gt;0,(Z$4-$F177)=(1+$B177)),Y177*(1-Inputs_ByYear!$D$4),
(IF(AND((Z$4-$F177)&lt;(21+$B177),(Z$4-$F177)&gt;(1+$B177)),Y177*(1-Inputs_ByYear!$D$4),0))))</f>
        <v>2204937.3091798802</v>
      </c>
      <c r="AA177" s="246">
        <f>IF(AA$4=$F177+$B177,SUMIFS('ABP REC Calc'!W$75:W$138,'ABP REC Calc'!$C$75:$C$138,'ABP REC Spend'!$D177,'ABP REC Calc'!$B$75:$B$138,'ABP REC Spend'!$E177)/20,
IF(AND(Z177&gt;0,(AA$4-$F177)=(1+$B177)),Z177*(1-Inputs_ByYear!$D$4),
(IF(AND((AA$4-$F177)&lt;(21+$B177),(AA$4-$F177)&gt;(1+$B177)),Z177*(1-Inputs_ByYear!$D$4),0))))</f>
        <v>2193912.6226339806</v>
      </c>
      <c r="AB177" s="246">
        <f>IF(AB$4=$F177+$B177,SUMIFS('ABP REC Calc'!X$75:X$138,'ABP REC Calc'!$C$75:$C$138,'ABP REC Spend'!$D177,'ABP REC Calc'!$B$75:$B$138,'ABP REC Spend'!$E177)/20,
IF(AND(AA177&gt;0,(AB$4-$F177)=(1+$B177)),AA177*(1-Inputs_ByYear!$D$4),
(IF(AND((AB$4-$F177)&lt;(21+$B177),(AB$4-$F177)&gt;(1+$B177)),AA177*(1-Inputs_ByYear!$D$4),0))))</f>
        <v>2182943.0595208108</v>
      </c>
      <c r="AC177" s="246">
        <f>IF(AC$4=$F177+$B177,SUMIFS('ABP REC Calc'!Y$75:Y$138,'ABP REC Calc'!$C$75:$C$138,'ABP REC Spend'!$D177,'ABP REC Calc'!$B$75:$B$138,'ABP REC Spend'!$E177)/20,
IF(AND(AB177&gt;0,(AC$4-$F177)=(1+$B177)),AB177*(1-Inputs_ByYear!$D$4),
(IF(AND((AC$4-$F177)&lt;(21+$B177),(AC$4-$F177)&gt;(1+$B177)),AB177*(1-Inputs_ByYear!$D$4),0))))</f>
        <v>2172028.3442232069</v>
      </c>
      <c r="AD177" s="246">
        <f>IF(AD$4=$F177+$B177,SUMIFS('ABP REC Calc'!Z$75:Z$138,'ABP REC Calc'!$C$75:$C$138,'ABP REC Spend'!$D177,'ABP REC Calc'!$B$75:$B$138,'ABP REC Spend'!$E177)/20,
IF(AND(AC177&gt;0,(AD$4-$F177)=(1+$B177)),AC177*(1-Inputs_ByYear!$D$4),
(IF(AND((AD$4-$F177)&lt;(21+$B177),(AD$4-$F177)&gt;(1+$B177)),AC177*(1-Inputs_ByYear!$D$4),0))))</f>
        <v>2161168.2025020909</v>
      </c>
      <c r="AE177" s="246">
        <f>IF(AE$4=$F177+$B177,SUMIFS('ABP REC Calc'!AA$75:AA$138,'ABP REC Calc'!$C$75:$C$138,'ABP REC Spend'!$D177,'ABP REC Calc'!$B$75:$B$138,'ABP REC Spend'!$E177)/20,
IF(AND(AD177&gt;0,(AE$4-$F177)=(1+$B177)),AD177*(1-Inputs_ByYear!$D$4),
(IF(AND((AE$4-$F177)&lt;(21+$B177),(AE$4-$F177)&gt;(1+$B177)),AD177*(1-Inputs_ByYear!$D$4),0))))</f>
        <v>2150362.3614895805</v>
      </c>
      <c r="AF177" s="246">
        <f>IF(AF$4=$F177+$B177,SUMIFS('ABP REC Calc'!AB$75:AB$138,'ABP REC Calc'!$C$75:$C$138,'ABP REC Spend'!$D177,'ABP REC Calc'!$B$75:$B$138,'ABP REC Spend'!$E177)/20,
IF(AND(AE177&gt;0,(AF$4-$F177)=(1+$B177)),AE177*(1-Inputs_ByYear!$D$4),
(IF(AND((AF$4-$F177)&lt;(21+$B177),(AF$4-$F177)&gt;(1+$B177)),AE177*(1-Inputs_ByYear!$D$4),0))))</f>
        <v>2139610.5496821324</v>
      </c>
      <c r="AG177" s="246">
        <f>IF(AG$4=$F177+$B177,SUMIFS('ABP REC Calc'!AC$75:AC$138,'ABP REC Calc'!$C$75:$C$138,'ABP REC Spend'!$D177,'ABP REC Calc'!$B$75:$B$138,'ABP REC Spend'!$E177)/20,
IF(AND(AF177&gt;0,(AG$4-$F177)=(1+$B177)),AF177*(1-Inputs_ByYear!$D$4),
(IF(AND((AG$4-$F177)&lt;(21+$B177),(AG$4-$F177)&gt;(1+$B177)),AF177*(1-Inputs_ByYear!$D$4),0))))</f>
        <v>2128912.4969337219</v>
      </c>
    </row>
    <row r="178" spans="2:33" ht="14.45" customHeight="1">
      <c r="B178" s="64">
        <v>2</v>
      </c>
      <c r="C178" s="64" t="s">
        <v>229</v>
      </c>
      <c r="D178" s="234" t="s">
        <v>221</v>
      </c>
      <c r="E178" s="231" t="s">
        <v>231</v>
      </c>
      <c r="F178" s="231">
        <f t="shared" si="8"/>
        <v>2039</v>
      </c>
      <c r="G178" s="231"/>
      <c r="H178" s="239" t="s">
        <v>37</v>
      </c>
      <c r="I178" s="247">
        <v>0</v>
      </c>
      <c r="J178" s="247">
        <v>0</v>
      </c>
      <c r="K178" s="246">
        <f>IF(K$4=$F178+$B178,SUMIFS('ABP REC Calc'!G$75:G$138,'ABP REC Calc'!$C$75:$C$138,'ABP REC Spend'!$D178,'ABP REC Calc'!$B$75:$B$138,'ABP REC Spend'!$E178)/20,
IF(AND(J178&gt;0,(K$4-$F178)=(1+$B178)),J178*(1-Inputs_ByYear!$D$4),
(IF(AND((K$4-$F178)&lt;(21+$B178),(K$4-$F178)&gt;(1+$B178)),J178*(1-Inputs_ByYear!$D$4),0))))</f>
        <v>0</v>
      </c>
      <c r="L178" s="246">
        <f>IF(L$4=$F178+$B178,SUMIFS('ABP REC Calc'!H$75:H$138,'ABP REC Calc'!$C$75:$C$138,'ABP REC Spend'!$D178,'ABP REC Calc'!$B$75:$B$138,'ABP REC Spend'!$E178)/20,
IF(AND(K178&gt;0,(L$4-$F178)=(1+$B178)),K178*(1-Inputs_ByYear!$D$4),
(IF(AND((L$4-$F178)&lt;(21+$B178),(L$4-$F178)&gt;(1+$B178)),K178*(1-Inputs_ByYear!$D$4),0))))</f>
        <v>0</v>
      </c>
      <c r="M178" s="246">
        <f>IF(M$4=$F178+$B178,SUMIFS('ABP REC Calc'!I$75:I$138,'ABP REC Calc'!$C$75:$C$138,'ABP REC Spend'!$D178,'ABP REC Calc'!$B$75:$B$138,'ABP REC Spend'!$E178)/20,
IF(AND(L178&gt;0,(M$4-$F178)=(1+$B178)),L178*(1-Inputs_ByYear!$D$4),
(IF(AND((M$4-$F178)&lt;(21+$B178),(M$4-$F178)&gt;(1+$B178)),L178*(1-Inputs_ByYear!$D$4),0))))</f>
        <v>0</v>
      </c>
      <c r="N178" s="246">
        <f>IF(N$4=$F178+$B178,SUMIFS('ABP REC Calc'!J$75:J$138,'ABP REC Calc'!$C$75:$C$138,'ABP REC Spend'!$D178,'ABP REC Calc'!$B$75:$B$138,'ABP REC Spend'!$E178)/20,
IF(AND(M178&gt;0,(N$4-$F178)=(1+$B178)),M178*(1-Inputs_ByYear!$D$4),
(IF(AND((N$4-$F178)&lt;(21+$B178),(N$4-$F178)&gt;(1+$B178)),M178*(1-Inputs_ByYear!$D$4),0))))</f>
        <v>0</v>
      </c>
      <c r="O178" s="246">
        <f>IF(O$4=$F178+$B178,SUMIFS('ABP REC Calc'!K$75:K$138,'ABP REC Calc'!$C$75:$C$138,'ABP REC Spend'!$D178,'ABP REC Calc'!$B$75:$B$138,'ABP REC Spend'!$E178)/20,
IF(AND(N178&gt;0,(O$4-$F178)=(1+$B178)),N178*(1-Inputs_ByYear!$D$4),
(IF(AND((O$4-$F178)&lt;(21+$B178),(O$4-$F178)&gt;(1+$B178)),N178*(1-Inputs_ByYear!$D$4),0))))</f>
        <v>0</v>
      </c>
      <c r="P178" s="246">
        <f>IF(P$4=$F178+$B178,SUMIFS('ABP REC Calc'!L$75:L$138,'ABP REC Calc'!$C$75:$C$138,'ABP REC Spend'!$D178,'ABP REC Calc'!$B$75:$B$138,'ABP REC Spend'!$E178)/20,
IF(AND(O178&gt;0,(P$4-$F178)=(1+$B178)),O178*(1-Inputs_ByYear!$D$4),
(IF(AND((P$4-$F178)&lt;(21+$B178),(P$4-$F178)&gt;(1+$B178)),O178*(1-Inputs_ByYear!$D$4),0))))</f>
        <v>0</v>
      </c>
      <c r="Q178" s="246">
        <f>IF(Q$4=$F178+$B178,SUMIFS('ABP REC Calc'!M$75:M$138,'ABP REC Calc'!$C$75:$C$138,'ABP REC Spend'!$D178,'ABP REC Calc'!$B$75:$B$138,'ABP REC Spend'!$E178)/20,
IF(AND(P178&gt;0,(Q$4-$F178)=(1+$B178)),P178*(1-Inputs_ByYear!$D$4),
(IF(AND((Q$4-$F178)&lt;(21+$B178),(Q$4-$F178)&gt;(1+$B178)),P178*(1-Inputs_ByYear!$D$4),0))))</f>
        <v>0</v>
      </c>
      <c r="R178" s="246">
        <f>IF(R$4=$F178+$B178,SUMIFS('ABP REC Calc'!N$75:N$138,'ABP REC Calc'!$C$75:$C$138,'ABP REC Spend'!$D178,'ABP REC Calc'!$B$75:$B$138,'ABP REC Spend'!$E178)/20,
IF(AND(Q178&gt;0,(R$4-$F178)=(1+$B178)),Q178*(1-Inputs_ByYear!$D$4),
(IF(AND((R$4-$F178)&lt;(21+$B178),(R$4-$F178)&gt;(1+$B178)),Q178*(1-Inputs_ByYear!$D$4),0))))</f>
        <v>0</v>
      </c>
      <c r="S178" s="246">
        <f>IF(S$4=$F178+$B178,SUMIFS('ABP REC Calc'!O$75:O$138,'ABP REC Calc'!$C$75:$C$138,'ABP REC Spend'!$D178,'ABP REC Calc'!$B$75:$B$138,'ABP REC Spend'!$E178)/20,
IF(AND(R178&gt;0,(S$4-$F178)=(1+$B178)),R178*(1-Inputs_ByYear!$D$4),
(IF(AND((S$4-$F178)&lt;(21+$B178),(S$4-$F178)&gt;(1+$B178)),R178*(1-Inputs_ByYear!$D$4),0))))</f>
        <v>0</v>
      </c>
      <c r="T178" s="246">
        <f>IF(T$4=$F178+$B178,SUMIFS('ABP REC Calc'!P$75:P$138,'ABP REC Calc'!$C$75:$C$138,'ABP REC Spend'!$D178,'ABP REC Calc'!$B$75:$B$138,'ABP REC Spend'!$E178)/20,
IF(AND(S178&gt;0,(T$4-$F178)=(1+$B178)),S178*(1-Inputs_ByYear!$D$4),
(IF(AND((T$4-$F178)&lt;(21+$B178),(T$4-$F178)&gt;(1+$B178)),S178*(1-Inputs_ByYear!$D$4),0))))</f>
        <v>0</v>
      </c>
      <c r="U178" s="246">
        <f>IF(U$4=$F178+$B178,SUMIFS('ABP REC Calc'!Q$75:Q$138,'ABP REC Calc'!$C$75:$C$138,'ABP REC Spend'!$D178,'ABP REC Calc'!$B$75:$B$138,'ABP REC Spend'!$E178)/20,
IF(AND(T178&gt;0,(U$4-$F178)=(1+$B178)),T178*(1-Inputs_ByYear!$D$4),
(IF(AND((U$4-$F178)&lt;(21+$B178),(U$4-$F178)&gt;(1+$B178)),T178*(1-Inputs_ByYear!$D$4),0))))</f>
        <v>0</v>
      </c>
      <c r="V178" s="246">
        <f>IF(V$4=$F178+$B178,SUMIFS('ABP REC Calc'!R$75:R$138,'ABP REC Calc'!$C$75:$C$138,'ABP REC Spend'!$D178,'ABP REC Calc'!$B$75:$B$138,'ABP REC Spend'!$E178)/20,
IF(AND(U178&gt;0,(V$4-$F178)=(1+$B178)),U178*(1-Inputs_ByYear!$D$4),
(IF(AND((V$4-$F178)&lt;(21+$B178),(V$4-$F178)&gt;(1+$B178)),U178*(1-Inputs_ByYear!$D$4),0))))</f>
        <v>0</v>
      </c>
      <c r="W178" s="246">
        <f>IF(W$4=$F178+$B178,SUMIFS('ABP REC Calc'!S$75:S$138,'ABP REC Calc'!$C$75:$C$138,'ABP REC Spend'!$D178,'ABP REC Calc'!$B$75:$B$138,'ABP REC Spend'!$E178)/20,
IF(AND(V178&gt;0,(W$4-$F178)=(1+$B178)),V178*(1-Inputs_ByYear!$D$4),
(IF(AND((W$4-$F178)&lt;(21+$B178),(W$4-$F178)&gt;(1+$B178)),V178*(1-Inputs_ByYear!$D$4),0))))</f>
        <v>0</v>
      </c>
      <c r="X178" s="246">
        <f>IF(X$4=$F178+$B178,SUMIFS('ABP REC Calc'!T$75:T$138,'ABP REC Calc'!$C$75:$C$138,'ABP REC Spend'!$D178,'ABP REC Calc'!$B$75:$B$138,'ABP REC Spend'!$E178)/20,
IF(AND(W178&gt;0,(X$4-$F178)=(1+$B178)),W178*(1-Inputs_ByYear!$D$4),
(IF(AND((X$4-$F178)&lt;(21+$B178),(X$4-$F178)&gt;(1+$B178)),W178*(1-Inputs_ByYear!$D$4),0))))</f>
        <v>0</v>
      </c>
      <c r="Y178" s="246">
        <f>IF(Y$4=$F178+$B178,SUMIFS('ABP REC Calc'!U$75:U$138,'ABP REC Calc'!$C$75:$C$138,'ABP REC Spend'!$D178,'ABP REC Calc'!$B$75:$B$138,'ABP REC Spend'!$E178)/20,
IF(AND(X178&gt;0,(Y$4-$F178)=(1+$B178)),X178*(1-Inputs_ByYear!$D$4),
(IF(AND((Y$4-$F178)&lt;(21+$B178),(Y$4-$F178)&gt;(1+$B178)),X178*(1-Inputs_ByYear!$D$4),0))))</f>
        <v>0</v>
      </c>
      <c r="Z178" s="246">
        <f>IF(Z$4=$F178+$B178,SUMIFS('ABP REC Calc'!V$75:V$138,'ABP REC Calc'!$C$75:$C$138,'ABP REC Spend'!$D178,'ABP REC Calc'!$B$75:$B$138,'ABP REC Spend'!$E178)/20,
IF(AND(Y178&gt;0,(Z$4-$F178)=(1+$B178)),Y178*(1-Inputs_ByYear!$D$4),
(IF(AND((Z$4-$F178)&lt;(21+$B178),(Z$4-$F178)&gt;(1+$B178)),Y178*(1-Inputs_ByYear!$D$4),0))))</f>
        <v>2127376.7003142564</v>
      </c>
      <c r="AA178" s="246">
        <f>IF(AA$4=$F178+$B178,SUMIFS('ABP REC Calc'!W$75:W$138,'ABP REC Calc'!$C$75:$C$138,'ABP REC Spend'!$D178,'ABP REC Calc'!$B$75:$B$138,'ABP REC Spend'!$E178)/20,
IF(AND(Z178&gt;0,(AA$4-$F178)=(1+$B178)),Z178*(1-Inputs_ByYear!$D$4),
(IF(AND((AA$4-$F178)&lt;(21+$B178),(AA$4-$F178)&gt;(1+$B178)),Z178*(1-Inputs_ByYear!$D$4),0))))</f>
        <v>2116739.8168126852</v>
      </c>
      <c r="AB178" s="246">
        <f>IF(AB$4=$F178+$B178,SUMIFS('ABP REC Calc'!X$75:X$138,'ABP REC Calc'!$C$75:$C$138,'ABP REC Spend'!$D178,'ABP REC Calc'!$B$75:$B$138,'ABP REC Spend'!$E178)/20,
IF(AND(AA178&gt;0,(AB$4-$F178)=(1+$B178)),AA178*(1-Inputs_ByYear!$D$4),
(IF(AND((AB$4-$F178)&lt;(21+$B178),(AB$4-$F178)&gt;(1+$B178)),AA178*(1-Inputs_ByYear!$D$4),0))))</f>
        <v>2106156.1177286217</v>
      </c>
      <c r="AC178" s="246">
        <f>IF(AC$4=$F178+$B178,SUMIFS('ABP REC Calc'!Y$75:Y$138,'ABP REC Calc'!$C$75:$C$138,'ABP REC Spend'!$D178,'ABP REC Calc'!$B$75:$B$138,'ABP REC Spend'!$E178)/20,
IF(AND(AB178&gt;0,(AC$4-$F178)=(1+$B178)),AB178*(1-Inputs_ByYear!$D$4),
(IF(AND((AC$4-$F178)&lt;(21+$B178),(AC$4-$F178)&gt;(1+$B178)),AB178*(1-Inputs_ByYear!$D$4),0))))</f>
        <v>2095625.3371399785</v>
      </c>
      <c r="AD178" s="246">
        <f>IF(AD$4=$F178+$B178,SUMIFS('ABP REC Calc'!Z$75:Z$138,'ABP REC Calc'!$C$75:$C$138,'ABP REC Spend'!$D178,'ABP REC Calc'!$B$75:$B$138,'ABP REC Spend'!$E178)/20,
IF(AND(AC178&gt;0,(AD$4-$F178)=(1+$B178)),AC178*(1-Inputs_ByYear!$D$4),
(IF(AND((AD$4-$F178)&lt;(21+$B178),(AD$4-$F178)&gt;(1+$B178)),AC178*(1-Inputs_ByYear!$D$4),0))))</f>
        <v>2085147.2104542786</v>
      </c>
      <c r="AE178" s="246">
        <f>IF(AE$4=$F178+$B178,SUMIFS('ABP REC Calc'!AA$75:AA$138,'ABP REC Calc'!$C$75:$C$138,'ABP REC Spend'!$D178,'ABP REC Calc'!$B$75:$B$138,'ABP REC Spend'!$E178)/20,
IF(AND(AD178&gt;0,(AE$4-$F178)=(1+$B178)),AD178*(1-Inputs_ByYear!$D$4),
(IF(AND((AE$4-$F178)&lt;(21+$B178),(AE$4-$F178)&gt;(1+$B178)),AD178*(1-Inputs_ByYear!$D$4),0))))</f>
        <v>2074721.4744020072</v>
      </c>
      <c r="AF178" s="246">
        <f>IF(AF$4=$F178+$B178,SUMIFS('ABP REC Calc'!AB$75:AB$138,'ABP REC Calc'!$C$75:$C$138,'ABP REC Spend'!$D178,'ABP REC Calc'!$B$75:$B$138,'ABP REC Spend'!$E178)/20,
IF(AND(AE178&gt;0,(AF$4-$F178)=(1+$B178)),AE178*(1-Inputs_ByYear!$D$4),
(IF(AND((AF$4-$F178)&lt;(21+$B178),(AF$4-$F178)&gt;(1+$B178)),AE178*(1-Inputs_ByYear!$D$4),0))))</f>
        <v>2064347.8670299971</v>
      </c>
      <c r="AG178" s="246">
        <f>IF(AG$4=$F178+$B178,SUMIFS('ABP REC Calc'!AC$75:AC$138,'ABP REC Calc'!$C$75:$C$138,'ABP REC Spend'!$D178,'ABP REC Calc'!$B$75:$B$138,'ABP REC Spend'!$E178)/20,
IF(AND(AF178&gt;0,(AG$4-$F178)=(1+$B178)),AF178*(1-Inputs_ByYear!$D$4),
(IF(AND((AG$4-$F178)&lt;(21+$B178),(AG$4-$F178)&gt;(1+$B178)),AF178*(1-Inputs_ByYear!$D$4),0))))</f>
        <v>2054026.1276948471</v>
      </c>
    </row>
    <row r="179" spans="2:33" ht="14.45" customHeight="1">
      <c r="B179" s="64">
        <v>2</v>
      </c>
      <c r="C179" s="64" t="s">
        <v>229</v>
      </c>
      <c r="D179" s="234" t="s">
        <v>221</v>
      </c>
      <c r="E179" s="231" t="s">
        <v>231</v>
      </c>
      <c r="F179" s="231">
        <f t="shared" si="8"/>
        <v>2040</v>
      </c>
      <c r="G179" s="231"/>
      <c r="H179" s="239" t="s">
        <v>38</v>
      </c>
      <c r="I179" s="247">
        <v>0</v>
      </c>
      <c r="J179" s="247">
        <v>0</v>
      </c>
      <c r="K179" s="246">
        <f>IF(K$4=$F179+$B179,SUMIFS('ABP REC Calc'!G$75:G$138,'ABP REC Calc'!$C$75:$C$138,'ABP REC Spend'!$D179,'ABP REC Calc'!$B$75:$B$138,'ABP REC Spend'!$E179)/20,
IF(AND(J179&gt;0,(K$4-$F179)=(1+$B179)),J179*(1-Inputs_ByYear!$D$4),
(IF(AND((K$4-$F179)&lt;(21+$B179),(K$4-$F179)&gt;(1+$B179)),J179*(1-Inputs_ByYear!$D$4),0))))</f>
        <v>0</v>
      </c>
      <c r="L179" s="246">
        <f>IF(L$4=$F179+$B179,SUMIFS('ABP REC Calc'!H$75:H$138,'ABP REC Calc'!$C$75:$C$138,'ABP REC Spend'!$D179,'ABP REC Calc'!$B$75:$B$138,'ABP REC Spend'!$E179)/20,
IF(AND(K179&gt;0,(L$4-$F179)=(1+$B179)),K179*(1-Inputs_ByYear!$D$4),
(IF(AND((L$4-$F179)&lt;(21+$B179),(L$4-$F179)&gt;(1+$B179)),K179*(1-Inputs_ByYear!$D$4),0))))</f>
        <v>0</v>
      </c>
      <c r="M179" s="246">
        <f>IF(M$4=$F179+$B179,SUMIFS('ABP REC Calc'!I$75:I$138,'ABP REC Calc'!$C$75:$C$138,'ABP REC Spend'!$D179,'ABP REC Calc'!$B$75:$B$138,'ABP REC Spend'!$E179)/20,
IF(AND(L179&gt;0,(M$4-$F179)=(1+$B179)),L179*(1-Inputs_ByYear!$D$4),
(IF(AND((M$4-$F179)&lt;(21+$B179),(M$4-$F179)&gt;(1+$B179)),L179*(1-Inputs_ByYear!$D$4),0))))</f>
        <v>0</v>
      </c>
      <c r="N179" s="246">
        <f>IF(N$4=$F179+$B179,SUMIFS('ABP REC Calc'!J$75:J$138,'ABP REC Calc'!$C$75:$C$138,'ABP REC Spend'!$D179,'ABP REC Calc'!$B$75:$B$138,'ABP REC Spend'!$E179)/20,
IF(AND(M179&gt;0,(N$4-$F179)=(1+$B179)),M179*(1-Inputs_ByYear!$D$4),
(IF(AND((N$4-$F179)&lt;(21+$B179),(N$4-$F179)&gt;(1+$B179)),M179*(1-Inputs_ByYear!$D$4),0))))</f>
        <v>0</v>
      </c>
      <c r="O179" s="246">
        <f>IF(O$4=$F179+$B179,SUMIFS('ABP REC Calc'!K$75:K$138,'ABP REC Calc'!$C$75:$C$138,'ABP REC Spend'!$D179,'ABP REC Calc'!$B$75:$B$138,'ABP REC Spend'!$E179)/20,
IF(AND(N179&gt;0,(O$4-$F179)=(1+$B179)),N179*(1-Inputs_ByYear!$D$4),
(IF(AND((O$4-$F179)&lt;(21+$B179),(O$4-$F179)&gt;(1+$B179)),N179*(1-Inputs_ByYear!$D$4),0))))</f>
        <v>0</v>
      </c>
      <c r="P179" s="246">
        <f>IF(P$4=$F179+$B179,SUMIFS('ABP REC Calc'!L$75:L$138,'ABP REC Calc'!$C$75:$C$138,'ABP REC Spend'!$D179,'ABP REC Calc'!$B$75:$B$138,'ABP REC Spend'!$E179)/20,
IF(AND(O179&gt;0,(P$4-$F179)=(1+$B179)),O179*(1-Inputs_ByYear!$D$4),
(IF(AND((P$4-$F179)&lt;(21+$B179),(P$4-$F179)&gt;(1+$B179)),O179*(1-Inputs_ByYear!$D$4),0))))</f>
        <v>0</v>
      </c>
      <c r="Q179" s="246">
        <f>IF(Q$4=$F179+$B179,SUMIFS('ABP REC Calc'!M$75:M$138,'ABP REC Calc'!$C$75:$C$138,'ABP REC Spend'!$D179,'ABP REC Calc'!$B$75:$B$138,'ABP REC Spend'!$E179)/20,
IF(AND(P179&gt;0,(Q$4-$F179)=(1+$B179)),P179*(1-Inputs_ByYear!$D$4),
(IF(AND((Q$4-$F179)&lt;(21+$B179),(Q$4-$F179)&gt;(1+$B179)),P179*(1-Inputs_ByYear!$D$4),0))))</f>
        <v>0</v>
      </c>
      <c r="R179" s="246">
        <f>IF(R$4=$F179+$B179,SUMIFS('ABP REC Calc'!N$75:N$138,'ABP REC Calc'!$C$75:$C$138,'ABP REC Spend'!$D179,'ABP REC Calc'!$B$75:$B$138,'ABP REC Spend'!$E179)/20,
IF(AND(Q179&gt;0,(R$4-$F179)=(1+$B179)),Q179*(1-Inputs_ByYear!$D$4),
(IF(AND((R$4-$F179)&lt;(21+$B179),(R$4-$F179)&gt;(1+$B179)),Q179*(1-Inputs_ByYear!$D$4),0))))</f>
        <v>0</v>
      </c>
      <c r="S179" s="246">
        <f>IF(S$4=$F179+$B179,SUMIFS('ABP REC Calc'!O$75:O$138,'ABP REC Calc'!$C$75:$C$138,'ABP REC Spend'!$D179,'ABP REC Calc'!$B$75:$B$138,'ABP REC Spend'!$E179)/20,
IF(AND(R179&gt;0,(S$4-$F179)=(1+$B179)),R179*(1-Inputs_ByYear!$D$4),
(IF(AND((S$4-$F179)&lt;(21+$B179),(S$4-$F179)&gt;(1+$B179)),R179*(1-Inputs_ByYear!$D$4),0))))</f>
        <v>0</v>
      </c>
      <c r="T179" s="246">
        <f>IF(T$4=$F179+$B179,SUMIFS('ABP REC Calc'!P$75:P$138,'ABP REC Calc'!$C$75:$C$138,'ABP REC Spend'!$D179,'ABP REC Calc'!$B$75:$B$138,'ABP REC Spend'!$E179)/20,
IF(AND(S179&gt;0,(T$4-$F179)=(1+$B179)),S179*(1-Inputs_ByYear!$D$4),
(IF(AND((T$4-$F179)&lt;(21+$B179),(T$4-$F179)&gt;(1+$B179)),S179*(1-Inputs_ByYear!$D$4),0))))</f>
        <v>0</v>
      </c>
      <c r="U179" s="246">
        <f>IF(U$4=$F179+$B179,SUMIFS('ABP REC Calc'!Q$75:Q$138,'ABP REC Calc'!$C$75:$C$138,'ABP REC Spend'!$D179,'ABP REC Calc'!$B$75:$B$138,'ABP REC Spend'!$E179)/20,
IF(AND(T179&gt;0,(U$4-$F179)=(1+$B179)),T179*(1-Inputs_ByYear!$D$4),
(IF(AND((U$4-$F179)&lt;(21+$B179),(U$4-$F179)&gt;(1+$B179)),T179*(1-Inputs_ByYear!$D$4),0))))</f>
        <v>0</v>
      </c>
      <c r="V179" s="246">
        <f>IF(V$4=$F179+$B179,SUMIFS('ABP REC Calc'!R$75:R$138,'ABP REC Calc'!$C$75:$C$138,'ABP REC Spend'!$D179,'ABP REC Calc'!$B$75:$B$138,'ABP REC Spend'!$E179)/20,
IF(AND(U179&gt;0,(V$4-$F179)=(1+$B179)),U179*(1-Inputs_ByYear!$D$4),
(IF(AND((V$4-$F179)&lt;(21+$B179),(V$4-$F179)&gt;(1+$B179)),U179*(1-Inputs_ByYear!$D$4),0))))</f>
        <v>0</v>
      </c>
      <c r="W179" s="246">
        <f>IF(W$4=$F179+$B179,SUMIFS('ABP REC Calc'!S$75:S$138,'ABP REC Calc'!$C$75:$C$138,'ABP REC Spend'!$D179,'ABP REC Calc'!$B$75:$B$138,'ABP REC Spend'!$E179)/20,
IF(AND(V179&gt;0,(W$4-$F179)=(1+$B179)),V179*(1-Inputs_ByYear!$D$4),
(IF(AND((W$4-$F179)&lt;(21+$B179),(W$4-$F179)&gt;(1+$B179)),V179*(1-Inputs_ByYear!$D$4),0))))</f>
        <v>0</v>
      </c>
      <c r="X179" s="246">
        <f>IF(X$4=$F179+$B179,SUMIFS('ABP REC Calc'!T$75:T$138,'ABP REC Calc'!$C$75:$C$138,'ABP REC Spend'!$D179,'ABP REC Calc'!$B$75:$B$138,'ABP REC Spend'!$E179)/20,
IF(AND(W179&gt;0,(X$4-$F179)=(1+$B179)),W179*(1-Inputs_ByYear!$D$4),
(IF(AND((X$4-$F179)&lt;(21+$B179),(X$4-$F179)&gt;(1+$B179)),W179*(1-Inputs_ByYear!$D$4),0))))</f>
        <v>0</v>
      </c>
      <c r="Y179" s="246">
        <f>IF(Y$4=$F179+$B179,SUMIFS('ABP REC Calc'!U$75:U$138,'ABP REC Calc'!$C$75:$C$138,'ABP REC Spend'!$D179,'ABP REC Calc'!$B$75:$B$138,'ABP REC Spend'!$E179)/20,
IF(AND(X179&gt;0,(Y$4-$F179)=(1+$B179)),X179*(1-Inputs_ByYear!$D$4),
(IF(AND((Y$4-$F179)&lt;(21+$B179),(Y$4-$F179)&gt;(1+$B179)),X179*(1-Inputs_ByYear!$D$4),0))))</f>
        <v>0</v>
      </c>
      <c r="Z179" s="246">
        <f>IF(Z$4=$F179+$B179,SUMIFS('ABP REC Calc'!V$75:V$138,'ABP REC Calc'!$C$75:$C$138,'ABP REC Spend'!$D179,'ABP REC Calc'!$B$75:$B$138,'ABP REC Spend'!$E179)/20,
IF(AND(Y179&gt;0,(Z$4-$F179)=(1+$B179)),Y179*(1-Inputs_ByYear!$D$4),
(IF(AND((Z$4-$F179)&lt;(21+$B179),(Z$4-$F179)&gt;(1+$B179)),Y179*(1-Inputs_ByYear!$D$4),0))))</f>
        <v>0</v>
      </c>
      <c r="AA179" s="246">
        <f>IF(AA$4=$F179+$B179,SUMIFS('ABP REC Calc'!W$75:W$138,'ABP REC Calc'!$C$75:$C$138,'ABP REC Spend'!$D179,'ABP REC Calc'!$B$75:$B$138,'ABP REC Spend'!$E179)/20,
IF(AND(Z179&gt;0,(AA$4-$F179)=(1+$B179)),Z179*(1-Inputs_ByYear!$D$4),
(IF(AND((AA$4-$F179)&lt;(21+$B179),(AA$4-$F179)&gt;(1+$B179)),Z179*(1-Inputs_ByYear!$D$4),0))))</f>
        <v>2042281.6323016856</v>
      </c>
      <c r="AB179" s="246">
        <f>IF(AB$4=$F179+$B179,SUMIFS('ABP REC Calc'!X$75:X$138,'ABP REC Calc'!$C$75:$C$138,'ABP REC Spend'!$D179,'ABP REC Calc'!$B$75:$B$138,'ABP REC Spend'!$E179)/20,
IF(AND(AA179&gt;0,(AB$4-$F179)=(1+$B179)),AA179*(1-Inputs_ByYear!$D$4),
(IF(AND((AB$4-$F179)&lt;(21+$B179),(AB$4-$F179)&gt;(1+$B179)),AA179*(1-Inputs_ByYear!$D$4),0))))</f>
        <v>2032070.2241401772</v>
      </c>
      <c r="AC179" s="246">
        <f>IF(AC$4=$F179+$B179,SUMIFS('ABP REC Calc'!Y$75:Y$138,'ABP REC Calc'!$C$75:$C$138,'ABP REC Spend'!$D179,'ABP REC Calc'!$B$75:$B$138,'ABP REC Spend'!$E179)/20,
IF(AND(AB179&gt;0,(AC$4-$F179)=(1+$B179)),AB179*(1-Inputs_ByYear!$D$4),
(IF(AND((AC$4-$F179)&lt;(21+$B179),(AC$4-$F179)&gt;(1+$B179)),AB179*(1-Inputs_ByYear!$D$4),0))))</f>
        <v>2021909.8730194764</v>
      </c>
      <c r="AD179" s="246">
        <f>IF(AD$4=$F179+$B179,SUMIFS('ABP REC Calc'!Z$75:Z$138,'ABP REC Calc'!$C$75:$C$138,'ABP REC Spend'!$D179,'ABP REC Calc'!$B$75:$B$138,'ABP REC Spend'!$E179)/20,
IF(AND(AC179&gt;0,(AD$4-$F179)=(1+$B179)),AC179*(1-Inputs_ByYear!$D$4),
(IF(AND((AD$4-$F179)&lt;(21+$B179),(AD$4-$F179)&gt;(1+$B179)),AC179*(1-Inputs_ByYear!$D$4),0))))</f>
        <v>2011800.323654379</v>
      </c>
      <c r="AE179" s="246">
        <f>IF(AE$4=$F179+$B179,SUMIFS('ABP REC Calc'!AA$75:AA$138,'ABP REC Calc'!$C$75:$C$138,'ABP REC Spend'!$D179,'ABP REC Calc'!$B$75:$B$138,'ABP REC Spend'!$E179)/20,
IF(AND(AD179&gt;0,(AE$4-$F179)=(1+$B179)),AD179*(1-Inputs_ByYear!$D$4),
(IF(AND((AE$4-$F179)&lt;(21+$B179),(AE$4-$F179)&gt;(1+$B179)),AD179*(1-Inputs_ByYear!$D$4),0))))</f>
        <v>2001741.3220361071</v>
      </c>
      <c r="AF179" s="246">
        <f>IF(AF$4=$F179+$B179,SUMIFS('ABP REC Calc'!AB$75:AB$138,'ABP REC Calc'!$C$75:$C$138,'ABP REC Spend'!$D179,'ABP REC Calc'!$B$75:$B$138,'ABP REC Spend'!$E179)/20,
IF(AND(AE179&gt;0,(AF$4-$F179)=(1+$B179)),AE179*(1-Inputs_ByYear!$D$4),
(IF(AND((AF$4-$F179)&lt;(21+$B179),(AF$4-$F179)&gt;(1+$B179)),AE179*(1-Inputs_ByYear!$D$4),0))))</f>
        <v>1991732.6154259266</v>
      </c>
      <c r="AG179" s="246">
        <f>IF(AG$4=$F179+$B179,SUMIFS('ABP REC Calc'!AC$75:AC$138,'ABP REC Calc'!$C$75:$C$138,'ABP REC Spend'!$D179,'ABP REC Calc'!$B$75:$B$138,'ABP REC Spend'!$E179)/20,
IF(AND(AF179&gt;0,(AG$4-$F179)=(1+$B179)),AF179*(1-Inputs_ByYear!$D$4),
(IF(AND((AG$4-$F179)&lt;(21+$B179),(AG$4-$F179)&gt;(1+$B179)),AF179*(1-Inputs_ByYear!$D$4),0))))</f>
        <v>1981773.9523487969</v>
      </c>
    </row>
    <row r="180" spans="2:33" ht="14.45" customHeight="1">
      <c r="B180" s="64">
        <v>2</v>
      </c>
      <c r="C180" s="64" t="s">
        <v>229</v>
      </c>
      <c r="D180" s="234" t="s">
        <v>221</v>
      </c>
      <c r="E180" s="231" t="s">
        <v>231</v>
      </c>
      <c r="F180" s="231">
        <f t="shared" si="8"/>
        <v>2041</v>
      </c>
      <c r="G180" s="231"/>
      <c r="H180" s="239" t="s">
        <v>39</v>
      </c>
      <c r="I180" s="247">
        <v>0</v>
      </c>
      <c r="J180" s="247">
        <v>0</v>
      </c>
      <c r="K180" s="246">
        <f>IF(K$4=$F180+$B180,SUMIFS('ABP REC Calc'!G$75:G$138,'ABP REC Calc'!$C$75:$C$138,'ABP REC Spend'!$D180,'ABP REC Calc'!$B$75:$B$138,'ABP REC Spend'!$E180)/20,
IF(AND(J180&gt;0,(K$4-$F180)=(1+$B180)),J180*(1-Inputs_ByYear!$D$4),
(IF(AND((K$4-$F180)&lt;(21+$B180),(K$4-$F180)&gt;(1+$B180)),J180*(1-Inputs_ByYear!$D$4),0))))</f>
        <v>0</v>
      </c>
      <c r="L180" s="246">
        <f>IF(L$4=$F180+$B180,SUMIFS('ABP REC Calc'!H$75:H$138,'ABP REC Calc'!$C$75:$C$138,'ABP REC Spend'!$D180,'ABP REC Calc'!$B$75:$B$138,'ABP REC Spend'!$E180)/20,
IF(AND(K180&gt;0,(L$4-$F180)=(1+$B180)),K180*(1-Inputs_ByYear!$D$4),
(IF(AND((L$4-$F180)&lt;(21+$B180),(L$4-$F180)&gt;(1+$B180)),K180*(1-Inputs_ByYear!$D$4),0))))</f>
        <v>0</v>
      </c>
      <c r="M180" s="246">
        <f>IF(M$4=$F180+$B180,SUMIFS('ABP REC Calc'!I$75:I$138,'ABP REC Calc'!$C$75:$C$138,'ABP REC Spend'!$D180,'ABP REC Calc'!$B$75:$B$138,'ABP REC Spend'!$E180)/20,
IF(AND(L180&gt;0,(M$4-$F180)=(1+$B180)),L180*(1-Inputs_ByYear!$D$4),
(IF(AND((M$4-$F180)&lt;(21+$B180),(M$4-$F180)&gt;(1+$B180)),L180*(1-Inputs_ByYear!$D$4),0))))</f>
        <v>0</v>
      </c>
      <c r="N180" s="246">
        <f>IF(N$4=$F180+$B180,SUMIFS('ABP REC Calc'!J$75:J$138,'ABP REC Calc'!$C$75:$C$138,'ABP REC Spend'!$D180,'ABP REC Calc'!$B$75:$B$138,'ABP REC Spend'!$E180)/20,
IF(AND(M180&gt;0,(N$4-$F180)=(1+$B180)),M180*(1-Inputs_ByYear!$D$4),
(IF(AND((N$4-$F180)&lt;(21+$B180),(N$4-$F180)&gt;(1+$B180)),M180*(1-Inputs_ByYear!$D$4),0))))</f>
        <v>0</v>
      </c>
      <c r="O180" s="246">
        <f>IF(O$4=$F180+$B180,SUMIFS('ABP REC Calc'!K$75:K$138,'ABP REC Calc'!$C$75:$C$138,'ABP REC Spend'!$D180,'ABP REC Calc'!$B$75:$B$138,'ABP REC Spend'!$E180)/20,
IF(AND(N180&gt;0,(O$4-$F180)=(1+$B180)),N180*(1-Inputs_ByYear!$D$4),
(IF(AND((O$4-$F180)&lt;(21+$B180),(O$4-$F180)&gt;(1+$B180)),N180*(1-Inputs_ByYear!$D$4),0))))</f>
        <v>0</v>
      </c>
      <c r="P180" s="246">
        <f>IF(P$4=$F180+$B180,SUMIFS('ABP REC Calc'!L$75:L$138,'ABP REC Calc'!$C$75:$C$138,'ABP REC Spend'!$D180,'ABP REC Calc'!$B$75:$B$138,'ABP REC Spend'!$E180)/20,
IF(AND(O180&gt;0,(P$4-$F180)=(1+$B180)),O180*(1-Inputs_ByYear!$D$4),
(IF(AND((P$4-$F180)&lt;(21+$B180),(P$4-$F180)&gt;(1+$B180)),O180*(1-Inputs_ByYear!$D$4),0))))</f>
        <v>0</v>
      </c>
      <c r="Q180" s="246">
        <f>IF(Q$4=$F180+$B180,SUMIFS('ABP REC Calc'!M$75:M$138,'ABP REC Calc'!$C$75:$C$138,'ABP REC Spend'!$D180,'ABP REC Calc'!$B$75:$B$138,'ABP REC Spend'!$E180)/20,
IF(AND(P180&gt;0,(Q$4-$F180)=(1+$B180)),P180*(1-Inputs_ByYear!$D$4),
(IF(AND((Q$4-$F180)&lt;(21+$B180),(Q$4-$F180)&gt;(1+$B180)),P180*(1-Inputs_ByYear!$D$4),0))))</f>
        <v>0</v>
      </c>
      <c r="R180" s="246">
        <f>IF(R$4=$F180+$B180,SUMIFS('ABP REC Calc'!N$75:N$138,'ABP REC Calc'!$C$75:$C$138,'ABP REC Spend'!$D180,'ABP REC Calc'!$B$75:$B$138,'ABP REC Spend'!$E180)/20,
IF(AND(Q180&gt;0,(R$4-$F180)=(1+$B180)),Q180*(1-Inputs_ByYear!$D$4),
(IF(AND((R$4-$F180)&lt;(21+$B180),(R$4-$F180)&gt;(1+$B180)),Q180*(1-Inputs_ByYear!$D$4),0))))</f>
        <v>0</v>
      </c>
      <c r="S180" s="246">
        <f>IF(S$4=$F180+$B180,SUMIFS('ABP REC Calc'!O$75:O$138,'ABP REC Calc'!$C$75:$C$138,'ABP REC Spend'!$D180,'ABP REC Calc'!$B$75:$B$138,'ABP REC Spend'!$E180)/20,
IF(AND(R180&gt;0,(S$4-$F180)=(1+$B180)),R180*(1-Inputs_ByYear!$D$4),
(IF(AND((S$4-$F180)&lt;(21+$B180),(S$4-$F180)&gt;(1+$B180)),R180*(1-Inputs_ByYear!$D$4),0))))</f>
        <v>0</v>
      </c>
      <c r="T180" s="246">
        <f>IF(T$4=$F180+$B180,SUMIFS('ABP REC Calc'!P$75:P$138,'ABP REC Calc'!$C$75:$C$138,'ABP REC Spend'!$D180,'ABP REC Calc'!$B$75:$B$138,'ABP REC Spend'!$E180)/20,
IF(AND(S180&gt;0,(T$4-$F180)=(1+$B180)),S180*(1-Inputs_ByYear!$D$4),
(IF(AND((T$4-$F180)&lt;(21+$B180),(T$4-$F180)&gt;(1+$B180)),S180*(1-Inputs_ByYear!$D$4),0))))</f>
        <v>0</v>
      </c>
      <c r="U180" s="246">
        <f>IF(U$4=$F180+$B180,SUMIFS('ABP REC Calc'!Q$75:Q$138,'ABP REC Calc'!$C$75:$C$138,'ABP REC Spend'!$D180,'ABP REC Calc'!$B$75:$B$138,'ABP REC Spend'!$E180)/20,
IF(AND(T180&gt;0,(U$4-$F180)=(1+$B180)),T180*(1-Inputs_ByYear!$D$4),
(IF(AND((U$4-$F180)&lt;(21+$B180),(U$4-$F180)&gt;(1+$B180)),T180*(1-Inputs_ByYear!$D$4),0))))</f>
        <v>0</v>
      </c>
      <c r="V180" s="246">
        <f>IF(V$4=$F180+$B180,SUMIFS('ABP REC Calc'!R$75:R$138,'ABP REC Calc'!$C$75:$C$138,'ABP REC Spend'!$D180,'ABP REC Calc'!$B$75:$B$138,'ABP REC Spend'!$E180)/20,
IF(AND(U180&gt;0,(V$4-$F180)=(1+$B180)),U180*(1-Inputs_ByYear!$D$4),
(IF(AND((V$4-$F180)&lt;(21+$B180),(V$4-$F180)&gt;(1+$B180)),U180*(1-Inputs_ByYear!$D$4),0))))</f>
        <v>0</v>
      </c>
      <c r="W180" s="246">
        <f>IF(W$4=$F180+$B180,SUMIFS('ABP REC Calc'!S$75:S$138,'ABP REC Calc'!$C$75:$C$138,'ABP REC Spend'!$D180,'ABP REC Calc'!$B$75:$B$138,'ABP REC Spend'!$E180)/20,
IF(AND(V180&gt;0,(W$4-$F180)=(1+$B180)),V180*(1-Inputs_ByYear!$D$4),
(IF(AND((W$4-$F180)&lt;(21+$B180),(W$4-$F180)&gt;(1+$B180)),V180*(1-Inputs_ByYear!$D$4),0))))</f>
        <v>0</v>
      </c>
      <c r="X180" s="246">
        <f>IF(X$4=$F180+$B180,SUMIFS('ABP REC Calc'!T$75:T$138,'ABP REC Calc'!$C$75:$C$138,'ABP REC Spend'!$D180,'ABP REC Calc'!$B$75:$B$138,'ABP REC Spend'!$E180)/20,
IF(AND(W180&gt;0,(X$4-$F180)=(1+$B180)),W180*(1-Inputs_ByYear!$D$4),
(IF(AND((X$4-$F180)&lt;(21+$B180),(X$4-$F180)&gt;(1+$B180)),W180*(1-Inputs_ByYear!$D$4),0))))</f>
        <v>0</v>
      </c>
      <c r="Y180" s="246">
        <f>IF(Y$4=$F180+$B180,SUMIFS('ABP REC Calc'!U$75:U$138,'ABP REC Calc'!$C$75:$C$138,'ABP REC Spend'!$D180,'ABP REC Calc'!$B$75:$B$138,'ABP REC Spend'!$E180)/20,
IF(AND(X180&gt;0,(Y$4-$F180)=(1+$B180)),X180*(1-Inputs_ByYear!$D$4),
(IF(AND((Y$4-$F180)&lt;(21+$B180),(Y$4-$F180)&gt;(1+$B180)),X180*(1-Inputs_ByYear!$D$4),0))))</f>
        <v>0</v>
      </c>
      <c r="Z180" s="246">
        <f>IF(Z$4=$F180+$B180,SUMIFS('ABP REC Calc'!V$75:V$138,'ABP REC Calc'!$C$75:$C$138,'ABP REC Spend'!$D180,'ABP REC Calc'!$B$75:$B$138,'ABP REC Spend'!$E180)/20,
IF(AND(Y180&gt;0,(Z$4-$F180)=(1+$B180)),Y180*(1-Inputs_ByYear!$D$4),
(IF(AND((Z$4-$F180)&lt;(21+$B180),(Z$4-$F180)&gt;(1+$B180)),Y180*(1-Inputs_ByYear!$D$4),0))))</f>
        <v>0</v>
      </c>
      <c r="AA180" s="246">
        <f>IF(AA$4=$F180+$B180,SUMIFS('ABP REC Calc'!W$75:W$138,'ABP REC Calc'!$C$75:$C$138,'ABP REC Spend'!$D180,'ABP REC Calc'!$B$75:$B$138,'ABP REC Spend'!$E180)/20,
IF(AND(Z180&gt;0,(AA$4-$F180)=(1+$B180)),Z180*(1-Inputs_ByYear!$D$4),
(IF(AND((AA$4-$F180)&lt;(21+$B180),(AA$4-$F180)&gt;(1+$B180)),Z180*(1-Inputs_ByYear!$D$4),0))))</f>
        <v>0</v>
      </c>
      <c r="AB180" s="246">
        <f>IF(AB$4=$F180+$B180,SUMIFS('ABP REC Calc'!X$75:X$138,'ABP REC Calc'!$C$75:$C$138,'ABP REC Spend'!$D180,'ABP REC Calc'!$B$75:$B$138,'ABP REC Spend'!$E180)/20,
IF(AND(AA180&gt;0,(AB$4-$F180)=(1+$B180)),AA180*(1-Inputs_ByYear!$D$4),
(IF(AND((AB$4-$F180)&lt;(21+$B180),(AB$4-$F180)&gt;(1+$B180)),AA180*(1-Inputs_ByYear!$D$4),0))))</f>
        <v>1960590.3670096181</v>
      </c>
      <c r="AC180" s="246">
        <f>IF(AC$4=$F180+$B180,SUMIFS('ABP REC Calc'!Y$75:Y$138,'ABP REC Calc'!$C$75:$C$138,'ABP REC Spend'!$D180,'ABP REC Calc'!$B$75:$B$138,'ABP REC Spend'!$E180)/20,
IF(AND(AB180&gt;0,(AC$4-$F180)=(1+$B180)),AB180*(1-Inputs_ByYear!$D$4),
(IF(AND((AC$4-$F180)&lt;(21+$B180),(AC$4-$F180)&gt;(1+$B180)),AB180*(1-Inputs_ByYear!$D$4),0))))</f>
        <v>1950787.4151745699</v>
      </c>
      <c r="AD180" s="246">
        <f>IF(AD$4=$F180+$B180,SUMIFS('ABP REC Calc'!Z$75:Z$138,'ABP REC Calc'!$C$75:$C$138,'ABP REC Spend'!$D180,'ABP REC Calc'!$B$75:$B$138,'ABP REC Spend'!$E180)/20,
IF(AND(AC180&gt;0,(AD$4-$F180)=(1+$B180)),AC180*(1-Inputs_ByYear!$D$4),
(IF(AND((AD$4-$F180)&lt;(21+$B180),(AD$4-$F180)&gt;(1+$B180)),AC180*(1-Inputs_ByYear!$D$4),0))))</f>
        <v>1941033.478098697</v>
      </c>
      <c r="AE180" s="246">
        <f>IF(AE$4=$F180+$B180,SUMIFS('ABP REC Calc'!AA$75:AA$138,'ABP REC Calc'!$C$75:$C$138,'ABP REC Spend'!$D180,'ABP REC Calc'!$B$75:$B$138,'ABP REC Spend'!$E180)/20,
IF(AND(AD180&gt;0,(AE$4-$F180)=(1+$B180)),AD180*(1-Inputs_ByYear!$D$4),
(IF(AND((AE$4-$F180)&lt;(21+$B180),(AE$4-$F180)&gt;(1+$B180)),AD180*(1-Inputs_ByYear!$D$4),0))))</f>
        <v>1931328.3107082036</v>
      </c>
      <c r="AF180" s="246">
        <f>IF(AF$4=$F180+$B180,SUMIFS('ABP REC Calc'!AB$75:AB$138,'ABP REC Calc'!$C$75:$C$138,'ABP REC Spend'!$D180,'ABP REC Calc'!$B$75:$B$138,'ABP REC Spend'!$E180)/20,
IF(AND(AE180&gt;0,(AF$4-$F180)=(1+$B180)),AE180*(1-Inputs_ByYear!$D$4),
(IF(AND((AF$4-$F180)&lt;(21+$B180),(AF$4-$F180)&gt;(1+$B180)),AE180*(1-Inputs_ByYear!$D$4),0))))</f>
        <v>1921671.6691546626</v>
      </c>
      <c r="AG180" s="246">
        <f>IF(AG$4=$F180+$B180,SUMIFS('ABP REC Calc'!AC$75:AC$138,'ABP REC Calc'!$C$75:$C$138,'ABP REC Spend'!$D180,'ABP REC Calc'!$B$75:$B$138,'ABP REC Spend'!$E180)/20,
IF(AND(AF180&gt;0,(AG$4-$F180)=(1+$B180)),AF180*(1-Inputs_ByYear!$D$4),
(IF(AND((AG$4-$F180)&lt;(21+$B180),(AG$4-$F180)&gt;(1+$B180)),AF180*(1-Inputs_ByYear!$D$4),0))))</f>
        <v>1912063.3108088893</v>
      </c>
    </row>
    <row r="181" spans="2:33" ht="14.45" customHeight="1">
      <c r="B181" s="64">
        <v>2</v>
      </c>
      <c r="C181" s="64" t="s">
        <v>229</v>
      </c>
      <c r="D181" s="234" t="s">
        <v>221</v>
      </c>
      <c r="E181" s="231" t="s">
        <v>231</v>
      </c>
      <c r="F181" s="231">
        <f t="shared" si="8"/>
        <v>2042</v>
      </c>
      <c r="G181" s="231"/>
      <c r="H181" s="239" t="s">
        <v>40</v>
      </c>
      <c r="I181" s="247">
        <v>0</v>
      </c>
      <c r="J181" s="247">
        <v>0</v>
      </c>
      <c r="K181" s="246">
        <f>IF(K$4=$F181+$B181,SUMIFS('ABP REC Calc'!G$75:G$138,'ABP REC Calc'!$C$75:$C$138,'ABP REC Spend'!$D181,'ABP REC Calc'!$B$75:$B$138,'ABP REC Spend'!$E181)/20,
IF(AND(J181&gt;0,(K$4-$F181)=(1+$B181)),J181*(1-Inputs_ByYear!$D$4),
(IF(AND((K$4-$F181)&lt;(21+$B181),(K$4-$F181)&gt;(1+$B181)),J181*(1-Inputs_ByYear!$D$4),0))))</f>
        <v>0</v>
      </c>
      <c r="L181" s="246">
        <f>IF(L$4=$F181+$B181,SUMIFS('ABP REC Calc'!H$75:H$138,'ABP REC Calc'!$C$75:$C$138,'ABP REC Spend'!$D181,'ABP REC Calc'!$B$75:$B$138,'ABP REC Spend'!$E181)/20,
IF(AND(K181&gt;0,(L$4-$F181)=(1+$B181)),K181*(1-Inputs_ByYear!$D$4),
(IF(AND((L$4-$F181)&lt;(21+$B181),(L$4-$F181)&gt;(1+$B181)),K181*(1-Inputs_ByYear!$D$4),0))))</f>
        <v>0</v>
      </c>
      <c r="M181" s="246">
        <f>IF(M$4=$F181+$B181,SUMIFS('ABP REC Calc'!I$75:I$138,'ABP REC Calc'!$C$75:$C$138,'ABP REC Spend'!$D181,'ABP REC Calc'!$B$75:$B$138,'ABP REC Spend'!$E181)/20,
IF(AND(L181&gt;0,(M$4-$F181)=(1+$B181)),L181*(1-Inputs_ByYear!$D$4),
(IF(AND((M$4-$F181)&lt;(21+$B181),(M$4-$F181)&gt;(1+$B181)),L181*(1-Inputs_ByYear!$D$4),0))))</f>
        <v>0</v>
      </c>
      <c r="N181" s="246">
        <f>IF(N$4=$F181+$B181,SUMIFS('ABP REC Calc'!J$75:J$138,'ABP REC Calc'!$C$75:$C$138,'ABP REC Spend'!$D181,'ABP REC Calc'!$B$75:$B$138,'ABP REC Spend'!$E181)/20,
IF(AND(M181&gt;0,(N$4-$F181)=(1+$B181)),M181*(1-Inputs_ByYear!$D$4),
(IF(AND((N$4-$F181)&lt;(21+$B181),(N$4-$F181)&gt;(1+$B181)),M181*(1-Inputs_ByYear!$D$4),0))))</f>
        <v>0</v>
      </c>
      <c r="O181" s="246">
        <f>IF(O$4=$F181+$B181,SUMIFS('ABP REC Calc'!K$75:K$138,'ABP REC Calc'!$C$75:$C$138,'ABP REC Spend'!$D181,'ABP REC Calc'!$B$75:$B$138,'ABP REC Spend'!$E181)/20,
IF(AND(N181&gt;0,(O$4-$F181)=(1+$B181)),N181*(1-Inputs_ByYear!$D$4),
(IF(AND((O$4-$F181)&lt;(21+$B181),(O$4-$F181)&gt;(1+$B181)),N181*(1-Inputs_ByYear!$D$4),0))))</f>
        <v>0</v>
      </c>
      <c r="P181" s="246">
        <f>IF(P$4=$F181+$B181,SUMIFS('ABP REC Calc'!L$75:L$138,'ABP REC Calc'!$C$75:$C$138,'ABP REC Spend'!$D181,'ABP REC Calc'!$B$75:$B$138,'ABP REC Spend'!$E181)/20,
IF(AND(O181&gt;0,(P$4-$F181)=(1+$B181)),O181*(1-Inputs_ByYear!$D$4),
(IF(AND((P$4-$F181)&lt;(21+$B181),(P$4-$F181)&gt;(1+$B181)),O181*(1-Inputs_ByYear!$D$4),0))))</f>
        <v>0</v>
      </c>
      <c r="Q181" s="246">
        <f>IF(Q$4=$F181+$B181,SUMIFS('ABP REC Calc'!M$75:M$138,'ABP REC Calc'!$C$75:$C$138,'ABP REC Spend'!$D181,'ABP REC Calc'!$B$75:$B$138,'ABP REC Spend'!$E181)/20,
IF(AND(P181&gt;0,(Q$4-$F181)=(1+$B181)),P181*(1-Inputs_ByYear!$D$4),
(IF(AND((Q$4-$F181)&lt;(21+$B181),(Q$4-$F181)&gt;(1+$B181)),P181*(1-Inputs_ByYear!$D$4),0))))</f>
        <v>0</v>
      </c>
      <c r="R181" s="246">
        <f>IF(R$4=$F181+$B181,SUMIFS('ABP REC Calc'!N$75:N$138,'ABP REC Calc'!$C$75:$C$138,'ABP REC Spend'!$D181,'ABP REC Calc'!$B$75:$B$138,'ABP REC Spend'!$E181)/20,
IF(AND(Q181&gt;0,(R$4-$F181)=(1+$B181)),Q181*(1-Inputs_ByYear!$D$4),
(IF(AND((R$4-$F181)&lt;(21+$B181),(R$4-$F181)&gt;(1+$B181)),Q181*(1-Inputs_ByYear!$D$4),0))))</f>
        <v>0</v>
      </c>
      <c r="S181" s="246">
        <f>IF(S$4=$F181+$B181,SUMIFS('ABP REC Calc'!O$75:O$138,'ABP REC Calc'!$C$75:$C$138,'ABP REC Spend'!$D181,'ABP REC Calc'!$B$75:$B$138,'ABP REC Spend'!$E181)/20,
IF(AND(R181&gt;0,(S$4-$F181)=(1+$B181)),R181*(1-Inputs_ByYear!$D$4),
(IF(AND((S$4-$F181)&lt;(21+$B181),(S$4-$F181)&gt;(1+$B181)),R181*(1-Inputs_ByYear!$D$4),0))))</f>
        <v>0</v>
      </c>
      <c r="T181" s="246">
        <f>IF(T$4=$F181+$B181,SUMIFS('ABP REC Calc'!P$75:P$138,'ABP REC Calc'!$C$75:$C$138,'ABP REC Spend'!$D181,'ABP REC Calc'!$B$75:$B$138,'ABP REC Spend'!$E181)/20,
IF(AND(S181&gt;0,(T$4-$F181)=(1+$B181)),S181*(1-Inputs_ByYear!$D$4),
(IF(AND((T$4-$F181)&lt;(21+$B181),(T$4-$F181)&gt;(1+$B181)),S181*(1-Inputs_ByYear!$D$4),0))))</f>
        <v>0</v>
      </c>
      <c r="U181" s="246">
        <f>IF(U$4=$F181+$B181,SUMIFS('ABP REC Calc'!Q$75:Q$138,'ABP REC Calc'!$C$75:$C$138,'ABP REC Spend'!$D181,'ABP REC Calc'!$B$75:$B$138,'ABP REC Spend'!$E181)/20,
IF(AND(T181&gt;0,(U$4-$F181)=(1+$B181)),T181*(1-Inputs_ByYear!$D$4),
(IF(AND((U$4-$F181)&lt;(21+$B181),(U$4-$F181)&gt;(1+$B181)),T181*(1-Inputs_ByYear!$D$4),0))))</f>
        <v>0</v>
      </c>
      <c r="V181" s="246">
        <f>IF(V$4=$F181+$B181,SUMIFS('ABP REC Calc'!R$75:R$138,'ABP REC Calc'!$C$75:$C$138,'ABP REC Spend'!$D181,'ABP REC Calc'!$B$75:$B$138,'ABP REC Spend'!$E181)/20,
IF(AND(U181&gt;0,(V$4-$F181)=(1+$B181)),U181*(1-Inputs_ByYear!$D$4),
(IF(AND((V$4-$F181)&lt;(21+$B181),(V$4-$F181)&gt;(1+$B181)),U181*(1-Inputs_ByYear!$D$4),0))))</f>
        <v>0</v>
      </c>
      <c r="W181" s="246">
        <f>IF(W$4=$F181+$B181,SUMIFS('ABP REC Calc'!S$75:S$138,'ABP REC Calc'!$C$75:$C$138,'ABP REC Spend'!$D181,'ABP REC Calc'!$B$75:$B$138,'ABP REC Spend'!$E181)/20,
IF(AND(V181&gt;0,(W$4-$F181)=(1+$B181)),V181*(1-Inputs_ByYear!$D$4),
(IF(AND((W$4-$F181)&lt;(21+$B181),(W$4-$F181)&gt;(1+$B181)),V181*(1-Inputs_ByYear!$D$4),0))))</f>
        <v>0</v>
      </c>
      <c r="X181" s="246">
        <f>IF(X$4=$F181+$B181,SUMIFS('ABP REC Calc'!T$75:T$138,'ABP REC Calc'!$C$75:$C$138,'ABP REC Spend'!$D181,'ABP REC Calc'!$B$75:$B$138,'ABP REC Spend'!$E181)/20,
IF(AND(W181&gt;0,(X$4-$F181)=(1+$B181)),W181*(1-Inputs_ByYear!$D$4),
(IF(AND((X$4-$F181)&lt;(21+$B181),(X$4-$F181)&gt;(1+$B181)),W181*(1-Inputs_ByYear!$D$4),0))))</f>
        <v>0</v>
      </c>
      <c r="Y181" s="246">
        <f>IF(Y$4=$F181+$B181,SUMIFS('ABP REC Calc'!U$75:U$138,'ABP REC Calc'!$C$75:$C$138,'ABP REC Spend'!$D181,'ABP REC Calc'!$B$75:$B$138,'ABP REC Spend'!$E181)/20,
IF(AND(X181&gt;0,(Y$4-$F181)=(1+$B181)),X181*(1-Inputs_ByYear!$D$4),
(IF(AND((Y$4-$F181)&lt;(21+$B181),(Y$4-$F181)&gt;(1+$B181)),X181*(1-Inputs_ByYear!$D$4),0))))</f>
        <v>0</v>
      </c>
      <c r="Z181" s="246">
        <f>IF(Z$4=$F181+$B181,SUMIFS('ABP REC Calc'!V$75:V$138,'ABP REC Calc'!$C$75:$C$138,'ABP REC Spend'!$D181,'ABP REC Calc'!$B$75:$B$138,'ABP REC Spend'!$E181)/20,
IF(AND(Y181&gt;0,(Z$4-$F181)=(1+$B181)),Y181*(1-Inputs_ByYear!$D$4),
(IF(AND((Z$4-$F181)&lt;(21+$B181),(Z$4-$F181)&gt;(1+$B181)),Y181*(1-Inputs_ByYear!$D$4),0))))</f>
        <v>0</v>
      </c>
      <c r="AA181" s="246">
        <f>IF(AA$4=$F181+$B181,SUMIFS('ABP REC Calc'!W$75:W$138,'ABP REC Calc'!$C$75:$C$138,'ABP REC Spend'!$D181,'ABP REC Calc'!$B$75:$B$138,'ABP REC Spend'!$E181)/20,
IF(AND(Z181&gt;0,(AA$4-$F181)=(1+$B181)),Z181*(1-Inputs_ByYear!$D$4),
(IF(AND((AA$4-$F181)&lt;(21+$B181),(AA$4-$F181)&gt;(1+$B181)),Z181*(1-Inputs_ByYear!$D$4),0))))</f>
        <v>0</v>
      </c>
      <c r="AB181" s="246">
        <f>IF(AB$4=$F181+$B181,SUMIFS('ABP REC Calc'!X$75:X$138,'ABP REC Calc'!$C$75:$C$138,'ABP REC Spend'!$D181,'ABP REC Calc'!$B$75:$B$138,'ABP REC Spend'!$E181)/20,
IF(AND(AA181&gt;0,(AB$4-$F181)=(1+$B181)),AA181*(1-Inputs_ByYear!$D$4),
(IF(AND((AB$4-$F181)&lt;(21+$B181),(AB$4-$F181)&gt;(1+$B181)),AA181*(1-Inputs_ByYear!$D$4),0))))</f>
        <v>0</v>
      </c>
      <c r="AC181" s="246">
        <f>IF(AC$4=$F181+$B181,SUMIFS('ABP REC Calc'!Y$75:Y$138,'ABP REC Calc'!$C$75:$C$138,'ABP REC Spend'!$D181,'ABP REC Calc'!$B$75:$B$138,'ABP REC Spend'!$E181)/20,
IF(AND(AB181&gt;0,(AC$4-$F181)=(1+$B181)),AB181*(1-Inputs_ByYear!$D$4),
(IF(AND((AC$4-$F181)&lt;(21+$B181),(AC$4-$F181)&gt;(1+$B181)),AB181*(1-Inputs_ByYear!$D$4),0))))</f>
        <v>1882166.7523292333</v>
      </c>
      <c r="AD181" s="246">
        <f>IF(AD$4=$F181+$B181,SUMIFS('ABP REC Calc'!Z$75:Z$138,'ABP REC Calc'!$C$75:$C$138,'ABP REC Spend'!$D181,'ABP REC Calc'!$B$75:$B$138,'ABP REC Spend'!$E181)/20,
IF(AND(AC181&gt;0,(AD$4-$F181)=(1+$B181)),AC181*(1-Inputs_ByYear!$D$4),
(IF(AND((AD$4-$F181)&lt;(21+$B181),(AD$4-$F181)&gt;(1+$B181)),AC181*(1-Inputs_ByYear!$D$4),0))))</f>
        <v>1872755.9185675872</v>
      </c>
      <c r="AE181" s="246">
        <f>IF(AE$4=$F181+$B181,SUMIFS('ABP REC Calc'!AA$75:AA$138,'ABP REC Calc'!$C$75:$C$138,'ABP REC Spend'!$D181,'ABP REC Calc'!$B$75:$B$138,'ABP REC Spend'!$E181)/20,
IF(AND(AD181&gt;0,(AE$4-$F181)=(1+$B181)),AD181*(1-Inputs_ByYear!$D$4),
(IF(AND((AE$4-$F181)&lt;(21+$B181),(AE$4-$F181)&gt;(1+$B181)),AD181*(1-Inputs_ByYear!$D$4),0))))</f>
        <v>1863392.1389747493</v>
      </c>
      <c r="AF181" s="246">
        <f>IF(AF$4=$F181+$B181,SUMIFS('ABP REC Calc'!AB$75:AB$138,'ABP REC Calc'!$C$75:$C$138,'ABP REC Spend'!$D181,'ABP REC Calc'!$B$75:$B$138,'ABP REC Spend'!$E181)/20,
IF(AND(AE181&gt;0,(AF$4-$F181)=(1+$B181)),AE181*(1-Inputs_ByYear!$D$4),
(IF(AND((AF$4-$F181)&lt;(21+$B181),(AF$4-$F181)&gt;(1+$B181)),AE181*(1-Inputs_ByYear!$D$4),0))))</f>
        <v>1854075.1782798755</v>
      </c>
      <c r="AG181" s="246">
        <f>IF(AG$4=$F181+$B181,SUMIFS('ABP REC Calc'!AC$75:AC$138,'ABP REC Calc'!$C$75:$C$138,'ABP REC Spend'!$D181,'ABP REC Calc'!$B$75:$B$138,'ABP REC Spend'!$E181)/20,
IF(AND(AF181&gt;0,(AG$4-$F181)=(1+$B181)),AF181*(1-Inputs_ByYear!$D$4),
(IF(AND((AG$4-$F181)&lt;(21+$B181),(AG$4-$F181)&gt;(1+$B181)),AF181*(1-Inputs_ByYear!$D$4),0))))</f>
        <v>1844804.8023884762</v>
      </c>
    </row>
    <row r="182" spans="2:33" ht="14.45" customHeight="1">
      <c r="B182" s="64">
        <v>2</v>
      </c>
      <c r="C182" s="64" t="s">
        <v>229</v>
      </c>
      <c r="D182" s="234" t="s">
        <v>221</v>
      </c>
      <c r="E182" s="231" t="s">
        <v>231</v>
      </c>
      <c r="F182" s="231">
        <f t="shared" si="8"/>
        <v>2043</v>
      </c>
      <c r="G182" s="231"/>
      <c r="H182" s="239" t="s">
        <v>41</v>
      </c>
      <c r="I182" s="247">
        <v>0</v>
      </c>
      <c r="J182" s="247">
        <v>0</v>
      </c>
      <c r="K182" s="246">
        <f>IF(K$4=$F182+$B182,SUMIFS('ABP REC Calc'!G$75:G$138,'ABP REC Calc'!$C$75:$C$138,'ABP REC Spend'!$D182,'ABP REC Calc'!$B$75:$B$138,'ABP REC Spend'!$E182)/20,
IF(AND(J182&gt;0,(K$4-$F182)=(1+$B182)),J182*(1-Inputs_ByYear!$D$4),
(IF(AND((K$4-$F182)&lt;(21+$B182),(K$4-$F182)&gt;(1+$B182)),J182*(1-Inputs_ByYear!$D$4),0))))</f>
        <v>0</v>
      </c>
      <c r="L182" s="246">
        <f>IF(L$4=$F182+$B182,SUMIFS('ABP REC Calc'!H$75:H$138,'ABP REC Calc'!$C$75:$C$138,'ABP REC Spend'!$D182,'ABP REC Calc'!$B$75:$B$138,'ABP REC Spend'!$E182)/20,
IF(AND(K182&gt;0,(L$4-$F182)=(1+$B182)),K182*(1-Inputs_ByYear!$D$4),
(IF(AND((L$4-$F182)&lt;(21+$B182),(L$4-$F182)&gt;(1+$B182)),K182*(1-Inputs_ByYear!$D$4),0))))</f>
        <v>0</v>
      </c>
      <c r="M182" s="246">
        <f>IF(M$4=$F182+$B182,SUMIFS('ABP REC Calc'!I$75:I$138,'ABP REC Calc'!$C$75:$C$138,'ABP REC Spend'!$D182,'ABP REC Calc'!$B$75:$B$138,'ABP REC Spend'!$E182)/20,
IF(AND(L182&gt;0,(M$4-$F182)=(1+$B182)),L182*(1-Inputs_ByYear!$D$4),
(IF(AND((M$4-$F182)&lt;(21+$B182),(M$4-$F182)&gt;(1+$B182)),L182*(1-Inputs_ByYear!$D$4),0))))</f>
        <v>0</v>
      </c>
      <c r="N182" s="246">
        <f>IF(N$4=$F182+$B182,SUMIFS('ABP REC Calc'!J$75:J$138,'ABP REC Calc'!$C$75:$C$138,'ABP REC Spend'!$D182,'ABP REC Calc'!$B$75:$B$138,'ABP REC Spend'!$E182)/20,
IF(AND(M182&gt;0,(N$4-$F182)=(1+$B182)),M182*(1-Inputs_ByYear!$D$4),
(IF(AND((N$4-$F182)&lt;(21+$B182),(N$4-$F182)&gt;(1+$B182)),M182*(1-Inputs_ByYear!$D$4),0))))</f>
        <v>0</v>
      </c>
      <c r="O182" s="246">
        <f>IF(O$4=$F182+$B182,SUMIFS('ABP REC Calc'!K$75:K$138,'ABP REC Calc'!$C$75:$C$138,'ABP REC Spend'!$D182,'ABP REC Calc'!$B$75:$B$138,'ABP REC Spend'!$E182)/20,
IF(AND(N182&gt;0,(O$4-$F182)=(1+$B182)),N182*(1-Inputs_ByYear!$D$4),
(IF(AND((O$4-$F182)&lt;(21+$B182),(O$4-$F182)&gt;(1+$B182)),N182*(1-Inputs_ByYear!$D$4),0))))</f>
        <v>0</v>
      </c>
      <c r="P182" s="246">
        <f>IF(P$4=$F182+$B182,SUMIFS('ABP REC Calc'!L$75:L$138,'ABP REC Calc'!$C$75:$C$138,'ABP REC Spend'!$D182,'ABP REC Calc'!$B$75:$B$138,'ABP REC Spend'!$E182)/20,
IF(AND(O182&gt;0,(P$4-$F182)=(1+$B182)),O182*(1-Inputs_ByYear!$D$4),
(IF(AND((P$4-$F182)&lt;(21+$B182),(P$4-$F182)&gt;(1+$B182)),O182*(1-Inputs_ByYear!$D$4),0))))</f>
        <v>0</v>
      </c>
      <c r="Q182" s="246">
        <f>IF(Q$4=$F182+$B182,SUMIFS('ABP REC Calc'!M$75:M$138,'ABP REC Calc'!$C$75:$C$138,'ABP REC Spend'!$D182,'ABP REC Calc'!$B$75:$B$138,'ABP REC Spend'!$E182)/20,
IF(AND(P182&gt;0,(Q$4-$F182)=(1+$B182)),P182*(1-Inputs_ByYear!$D$4),
(IF(AND((Q$4-$F182)&lt;(21+$B182),(Q$4-$F182)&gt;(1+$B182)),P182*(1-Inputs_ByYear!$D$4),0))))</f>
        <v>0</v>
      </c>
      <c r="R182" s="246">
        <f>IF(R$4=$F182+$B182,SUMIFS('ABP REC Calc'!N$75:N$138,'ABP REC Calc'!$C$75:$C$138,'ABP REC Spend'!$D182,'ABP REC Calc'!$B$75:$B$138,'ABP REC Spend'!$E182)/20,
IF(AND(Q182&gt;0,(R$4-$F182)=(1+$B182)),Q182*(1-Inputs_ByYear!$D$4),
(IF(AND((R$4-$F182)&lt;(21+$B182),(R$4-$F182)&gt;(1+$B182)),Q182*(1-Inputs_ByYear!$D$4),0))))</f>
        <v>0</v>
      </c>
      <c r="S182" s="246">
        <f>IF(S$4=$F182+$B182,SUMIFS('ABP REC Calc'!O$75:O$138,'ABP REC Calc'!$C$75:$C$138,'ABP REC Spend'!$D182,'ABP REC Calc'!$B$75:$B$138,'ABP REC Spend'!$E182)/20,
IF(AND(R182&gt;0,(S$4-$F182)=(1+$B182)),R182*(1-Inputs_ByYear!$D$4),
(IF(AND((S$4-$F182)&lt;(21+$B182),(S$4-$F182)&gt;(1+$B182)),R182*(1-Inputs_ByYear!$D$4),0))))</f>
        <v>0</v>
      </c>
      <c r="T182" s="246">
        <f>IF(T$4=$F182+$B182,SUMIFS('ABP REC Calc'!P$75:P$138,'ABP REC Calc'!$C$75:$C$138,'ABP REC Spend'!$D182,'ABP REC Calc'!$B$75:$B$138,'ABP REC Spend'!$E182)/20,
IF(AND(S182&gt;0,(T$4-$F182)=(1+$B182)),S182*(1-Inputs_ByYear!$D$4),
(IF(AND((T$4-$F182)&lt;(21+$B182),(T$4-$F182)&gt;(1+$B182)),S182*(1-Inputs_ByYear!$D$4),0))))</f>
        <v>0</v>
      </c>
      <c r="U182" s="246">
        <f>IF(U$4=$F182+$B182,SUMIFS('ABP REC Calc'!Q$75:Q$138,'ABP REC Calc'!$C$75:$C$138,'ABP REC Spend'!$D182,'ABP REC Calc'!$B$75:$B$138,'ABP REC Spend'!$E182)/20,
IF(AND(T182&gt;0,(U$4-$F182)=(1+$B182)),T182*(1-Inputs_ByYear!$D$4),
(IF(AND((U$4-$F182)&lt;(21+$B182),(U$4-$F182)&gt;(1+$B182)),T182*(1-Inputs_ByYear!$D$4),0))))</f>
        <v>0</v>
      </c>
      <c r="V182" s="246">
        <f>IF(V$4=$F182+$B182,SUMIFS('ABP REC Calc'!R$75:R$138,'ABP REC Calc'!$C$75:$C$138,'ABP REC Spend'!$D182,'ABP REC Calc'!$B$75:$B$138,'ABP REC Spend'!$E182)/20,
IF(AND(U182&gt;0,(V$4-$F182)=(1+$B182)),U182*(1-Inputs_ByYear!$D$4),
(IF(AND((V$4-$F182)&lt;(21+$B182),(V$4-$F182)&gt;(1+$B182)),U182*(1-Inputs_ByYear!$D$4),0))))</f>
        <v>0</v>
      </c>
      <c r="W182" s="246">
        <f>IF(W$4=$F182+$B182,SUMIFS('ABP REC Calc'!S$75:S$138,'ABP REC Calc'!$C$75:$C$138,'ABP REC Spend'!$D182,'ABP REC Calc'!$B$75:$B$138,'ABP REC Spend'!$E182)/20,
IF(AND(V182&gt;0,(W$4-$F182)=(1+$B182)),V182*(1-Inputs_ByYear!$D$4),
(IF(AND((W$4-$F182)&lt;(21+$B182),(W$4-$F182)&gt;(1+$B182)),V182*(1-Inputs_ByYear!$D$4),0))))</f>
        <v>0</v>
      </c>
      <c r="X182" s="246">
        <f>IF(X$4=$F182+$B182,SUMIFS('ABP REC Calc'!T$75:T$138,'ABP REC Calc'!$C$75:$C$138,'ABP REC Spend'!$D182,'ABP REC Calc'!$B$75:$B$138,'ABP REC Spend'!$E182)/20,
IF(AND(W182&gt;0,(X$4-$F182)=(1+$B182)),W182*(1-Inputs_ByYear!$D$4),
(IF(AND((X$4-$F182)&lt;(21+$B182),(X$4-$F182)&gt;(1+$B182)),W182*(1-Inputs_ByYear!$D$4),0))))</f>
        <v>0</v>
      </c>
      <c r="Y182" s="246">
        <f>IF(Y$4=$F182+$B182,SUMIFS('ABP REC Calc'!U$75:U$138,'ABP REC Calc'!$C$75:$C$138,'ABP REC Spend'!$D182,'ABP REC Calc'!$B$75:$B$138,'ABP REC Spend'!$E182)/20,
IF(AND(X182&gt;0,(Y$4-$F182)=(1+$B182)),X182*(1-Inputs_ByYear!$D$4),
(IF(AND((Y$4-$F182)&lt;(21+$B182),(Y$4-$F182)&gt;(1+$B182)),X182*(1-Inputs_ByYear!$D$4),0))))</f>
        <v>0</v>
      </c>
      <c r="Z182" s="246">
        <f>IF(Z$4=$F182+$B182,SUMIFS('ABP REC Calc'!V$75:V$138,'ABP REC Calc'!$C$75:$C$138,'ABP REC Spend'!$D182,'ABP REC Calc'!$B$75:$B$138,'ABP REC Spend'!$E182)/20,
IF(AND(Y182&gt;0,(Z$4-$F182)=(1+$B182)),Y182*(1-Inputs_ByYear!$D$4),
(IF(AND((Z$4-$F182)&lt;(21+$B182),(Z$4-$F182)&gt;(1+$B182)),Y182*(1-Inputs_ByYear!$D$4),0))))</f>
        <v>0</v>
      </c>
      <c r="AA182" s="246">
        <f>IF(AA$4=$F182+$B182,SUMIFS('ABP REC Calc'!W$75:W$138,'ABP REC Calc'!$C$75:$C$138,'ABP REC Spend'!$D182,'ABP REC Calc'!$B$75:$B$138,'ABP REC Spend'!$E182)/20,
IF(AND(Z182&gt;0,(AA$4-$F182)=(1+$B182)),Z182*(1-Inputs_ByYear!$D$4),
(IF(AND((AA$4-$F182)&lt;(21+$B182),(AA$4-$F182)&gt;(1+$B182)),Z182*(1-Inputs_ByYear!$D$4),0))))</f>
        <v>0</v>
      </c>
      <c r="AB182" s="246">
        <f>IF(AB$4=$F182+$B182,SUMIFS('ABP REC Calc'!X$75:X$138,'ABP REC Calc'!$C$75:$C$138,'ABP REC Spend'!$D182,'ABP REC Calc'!$B$75:$B$138,'ABP REC Spend'!$E182)/20,
IF(AND(AA182&gt;0,(AB$4-$F182)=(1+$B182)),AA182*(1-Inputs_ByYear!$D$4),
(IF(AND((AB$4-$F182)&lt;(21+$B182),(AB$4-$F182)&gt;(1+$B182)),AA182*(1-Inputs_ByYear!$D$4),0))))</f>
        <v>0</v>
      </c>
      <c r="AC182" s="246">
        <f>IF(AC$4=$F182+$B182,SUMIFS('ABP REC Calc'!Y$75:Y$138,'ABP REC Calc'!$C$75:$C$138,'ABP REC Spend'!$D182,'ABP REC Calc'!$B$75:$B$138,'ABP REC Spend'!$E182)/20,
IF(AND(AB182&gt;0,(AC$4-$F182)=(1+$B182)),AB182*(1-Inputs_ByYear!$D$4),
(IF(AND((AC$4-$F182)&lt;(21+$B182),(AC$4-$F182)&gt;(1+$B182)),AB182*(1-Inputs_ByYear!$D$4),0))))</f>
        <v>0</v>
      </c>
      <c r="AD182" s="246">
        <f>IF(AD$4=$F182+$B182,SUMIFS('ABP REC Calc'!Z$75:Z$138,'ABP REC Calc'!$C$75:$C$138,'ABP REC Spend'!$D182,'ABP REC Calc'!$B$75:$B$138,'ABP REC Spend'!$E182)/20,
IF(AND(AC182&gt;0,(AD$4-$F182)=(1+$B182)),AC182*(1-Inputs_ByYear!$D$4),
(IF(AND((AD$4-$F182)&lt;(21+$B182),(AD$4-$F182)&gt;(1+$B182)),AC182*(1-Inputs_ByYear!$D$4),0))))</f>
        <v>1806880.0822360639</v>
      </c>
      <c r="AE182" s="246">
        <f>IF(AE$4=$F182+$B182,SUMIFS('ABP REC Calc'!AA$75:AA$138,'ABP REC Calc'!$C$75:$C$138,'ABP REC Spend'!$D182,'ABP REC Calc'!$B$75:$B$138,'ABP REC Spend'!$E182)/20,
IF(AND(AD182&gt;0,(AE$4-$F182)=(1+$B182)),AD182*(1-Inputs_ByYear!$D$4),
(IF(AND((AE$4-$F182)&lt;(21+$B182),(AE$4-$F182)&gt;(1+$B182)),AD182*(1-Inputs_ByYear!$D$4),0))))</f>
        <v>1797845.6818248837</v>
      </c>
      <c r="AF182" s="246">
        <f>IF(AF$4=$F182+$B182,SUMIFS('ABP REC Calc'!AB$75:AB$138,'ABP REC Calc'!$C$75:$C$138,'ABP REC Spend'!$D182,'ABP REC Calc'!$B$75:$B$138,'ABP REC Spend'!$E182)/20,
IF(AND(AE182&gt;0,(AF$4-$F182)=(1+$B182)),AE182*(1-Inputs_ByYear!$D$4),
(IF(AND((AF$4-$F182)&lt;(21+$B182),(AF$4-$F182)&gt;(1+$B182)),AE182*(1-Inputs_ByYear!$D$4),0))))</f>
        <v>1788856.4534157591</v>
      </c>
      <c r="AG182" s="246">
        <f>IF(AG$4=$F182+$B182,SUMIFS('ABP REC Calc'!AC$75:AC$138,'ABP REC Calc'!$C$75:$C$138,'ABP REC Spend'!$D182,'ABP REC Calc'!$B$75:$B$138,'ABP REC Spend'!$E182)/20,
IF(AND(AF182&gt;0,(AG$4-$F182)=(1+$B182)),AF182*(1-Inputs_ByYear!$D$4),
(IF(AND((AG$4-$F182)&lt;(21+$B182),(AG$4-$F182)&gt;(1+$B182)),AF182*(1-Inputs_ByYear!$D$4),0))))</f>
        <v>1779912.1711486804</v>
      </c>
    </row>
    <row r="183" spans="2:33" ht="14.45" customHeight="1">
      <c r="B183" s="64">
        <v>2</v>
      </c>
      <c r="C183" s="64" t="s">
        <v>229</v>
      </c>
      <c r="D183" s="234" t="s">
        <v>221</v>
      </c>
      <c r="E183" s="231" t="s">
        <v>231</v>
      </c>
      <c r="F183" s="231">
        <f t="shared" si="8"/>
        <v>2044</v>
      </c>
      <c r="G183" s="231"/>
      <c r="H183" s="239" t="s">
        <v>42</v>
      </c>
      <c r="I183" s="247">
        <v>0</v>
      </c>
      <c r="J183" s="247">
        <v>0</v>
      </c>
      <c r="K183" s="246">
        <f>IF(K$4=$F183+$B183,SUMIFS('ABP REC Calc'!G$75:G$138,'ABP REC Calc'!$C$75:$C$138,'ABP REC Spend'!$D183,'ABP REC Calc'!$B$75:$B$138,'ABP REC Spend'!$E183)/20,
IF(AND(J183&gt;0,(K$4-$F183)=(1+$B183)),J183*(1-Inputs_ByYear!$D$4),
(IF(AND((K$4-$F183)&lt;(21+$B183),(K$4-$F183)&gt;(1+$B183)),J183*(1-Inputs_ByYear!$D$4),0))))</f>
        <v>0</v>
      </c>
      <c r="L183" s="246">
        <f>IF(L$4=$F183+$B183,SUMIFS('ABP REC Calc'!H$75:H$138,'ABP REC Calc'!$C$75:$C$138,'ABP REC Spend'!$D183,'ABP REC Calc'!$B$75:$B$138,'ABP REC Spend'!$E183)/20,
IF(AND(K183&gt;0,(L$4-$F183)=(1+$B183)),K183*(1-Inputs_ByYear!$D$4),
(IF(AND((L$4-$F183)&lt;(21+$B183),(L$4-$F183)&gt;(1+$B183)),K183*(1-Inputs_ByYear!$D$4),0))))</f>
        <v>0</v>
      </c>
      <c r="M183" s="246">
        <f>IF(M$4=$F183+$B183,SUMIFS('ABP REC Calc'!I$75:I$138,'ABP REC Calc'!$C$75:$C$138,'ABP REC Spend'!$D183,'ABP REC Calc'!$B$75:$B$138,'ABP REC Spend'!$E183)/20,
IF(AND(L183&gt;0,(M$4-$F183)=(1+$B183)),L183*(1-Inputs_ByYear!$D$4),
(IF(AND((M$4-$F183)&lt;(21+$B183),(M$4-$F183)&gt;(1+$B183)),L183*(1-Inputs_ByYear!$D$4),0))))</f>
        <v>0</v>
      </c>
      <c r="N183" s="246">
        <f>IF(N$4=$F183+$B183,SUMIFS('ABP REC Calc'!J$75:J$138,'ABP REC Calc'!$C$75:$C$138,'ABP REC Spend'!$D183,'ABP REC Calc'!$B$75:$B$138,'ABP REC Spend'!$E183)/20,
IF(AND(M183&gt;0,(N$4-$F183)=(1+$B183)),M183*(1-Inputs_ByYear!$D$4),
(IF(AND((N$4-$F183)&lt;(21+$B183),(N$4-$F183)&gt;(1+$B183)),M183*(1-Inputs_ByYear!$D$4),0))))</f>
        <v>0</v>
      </c>
      <c r="O183" s="246">
        <f>IF(O$4=$F183+$B183,SUMIFS('ABP REC Calc'!K$75:K$138,'ABP REC Calc'!$C$75:$C$138,'ABP REC Spend'!$D183,'ABP REC Calc'!$B$75:$B$138,'ABP REC Spend'!$E183)/20,
IF(AND(N183&gt;0,(O$4-$F183)=(1+$B183)),N183*(1-Inputs_ByYear!$D$4),
(IF(AND((O$4-$F183)&lt;(21+$B183),(O$4-$F183)&gt;(1+$B183)),N183*(1-Inputs_ByYear!$D$4),0))))</f>
        <v>0</v>
      </c>
      <c r="P183" s="246">
        <f>IF(P$4=$F183+$B183,SUMIFS('ABP REC Calc'!L$75:L$138,'ABP REC Calc'!$C$75:$C$138,'ABP REC Spend'!$D183,'ABP REC Calc'!$B$75:$B$138,'ABP REC Spend'!$E183)/20,
IF(AND(O183&gt;0,(P$4-$F183)=(1+$B183)),O183*(1-Inputs_ByYear!$D$4),
(IF(AND((P$4-$F183)&lt;(21+$B183),(P$4-$F183)&gt;(1+$B183)),O183*(1-Inputs_ByYear!$D$4),0))))</f>
        <v>0</v>
      </c>
      <c r="Q183" s="246">
        <f>IF(Q$4=$F183+$B183,SUMIFS('ABP REC Calc'!M$75:M$138,'ABP REC Calc'!$C$75:$C$138,'ABP REC Spend'!$D183,'ABP REC Calc'!$B$75:$B$138,'ABP REC Spend'!$E183)/20,
IF(AND(P183&gt;0,(Q$4-$F183)=(1+$B183)),P183*(1-Inputs_ByYear!$D$4),
(IF(AND((Q$4-$F183)&lt;(21+$B183),(Q$4-$F183)&gt;(1+$B183)),P183*(1-Inputs_ByYear!$D$4),0))))</f>
        <v>0</v>
      </c>
      <c r="R183" s="246">
        <f>IF(R$4=$F183+$B183,SUMIFS('ABP REC Calc'!N$75:N$138,'ABP REC Calc'!$C$75:$C$138,'ABP REC Spend'!$D183,'ABP REC Calc'!$B$75:$B$138,'ABP REC Spend'!$E183)/20,
IF(AND(Q183&gt;0,(R$4-$F183)=(1+$B183)),Q183*(1-Inputs_ByYear!$D$4),
(IF(AND((R$4-$F183)&lt;(21+$B183),(R$4-$F183)&gt;(1+$B183)),Q183*(1-Inputs_ByYear!$D$4),0))))</f>
        <v>0</v>
      </c>
      <c r="S183" s="246">
        <f>IF(S$4=$F183+$B183,SUMIFS('ABP REC Calc'!O$75:O$138,'ABP REC Calc'!$C$75:$C$138,'ABP REC Spend'!$D183,'ABP REC Calc'!$B$75:$B$138,'ABP REC Spend'!$E183)/20,
IF(AND(R183&gt;0,(S$4-$F183)=(1+$B183)),R183*(1-Inputs_ByYear!$D$4),
(IF(AND((S$4-$F183)&lt;(21+$B183),(S$4-$F183)&gt;(1+$B183)),R183*(1-Inputs_ByYear!$D$4),0))))</f>
        <v>0</v>
      </c>
      <c r="T183" s="246">
        <f>IF(T$4=$F183+$B183,SUMIFS('ABP REC Calc'!P$75:P$138,'ABP REC Calc'!$C$75:$C$138,'ABP REC Spend'!$D183,'ABP REC Calc'!$B$75:$B$138,'ABP REC Spend'!$E183)/20,
IF(AND(S183&gt;0,(T$4-$F183)=(1+$B183)),S183*(1-Inputs_ByYear!$D$4),
(IF(AND((T$4-$F183)&lt;(21+$B183),(T$4-$F183)&gt;(1+$B183)),S183*(1-Inputs_ByYear!$D$4),0))))</f>
        <v>0</v>
      </c>
      <c r="U183" s="246">
        <f>IF(U$4=$F183+$B183,SUMIFS('ABP REC Calc'!Q$75:Q$138,'ABP REC Calc'!$C$75:$C$138,'ABP REC Spend'!$D183,'ABP REC Calc'!$B$75:$B$138,'ABP REC Spend'!$E183)/20,
IF(AND(T183&gt;0,(U$4-$F183)=(1+$B183)),T183*(1-Inputs_ByYear!$D$4),
(IF(AND((U$4-$F183)&lt;(21+$B183),(U$4-$F183)&gt;(1+$B183)),T183*(1-Inputs_ByYear!$D$4),0))))</f>
        <v>0</v>
      </c>
      <c r="V183" s="246">
        <f>IF(V$4=$F183+$B183,SUMIFS('ABP REC Calc'!R$75:R$138,'ABP REC Calc'!$C$75:$C$138,'ABP REC Spend'!$D183,'ABP REC Calc'!$B$75:$B$138,'ABP REC Spend'!$E183)/20,
IF(AND(U183&gt;0,(V$4-$F183)=(1+$B183)),U183*(1-Inputs_ByYear!$D$4),
(IF(AND((V$4-$F183)&lt;(21+$B183),(V$4-$F183)&gt;(1+$B183)),U183*(1-Inputs_ByYear!$D$4),0))))</f>
        <v>0</v>
      </c>
      <c r="W183" s="246">
        <f>IF(W$4=$F183+$B183,SUMIFS('ABP REC Calc'!S$75:S$138,'ABP REC Calc'!$C$75:$C$138,'ABP REC Spend'!$D183,'ABP REC Calc'!$B$75:$B$138,'ABP REC Spend'!$E183)/20,
IF(AND(V183&gt;0,(W$4-$F183)=(1+$B183)),V183*(1-Inputs_ByYear!$D$4),
(IF(AND((W$4-$F183)&lt;(21+$B183),(W$4-$F183)&gt;(1+$B183)),V183*(1-Inputs_ByYear!$D$4),0))))</f>
        <v>0</v>
      </c>
      <c r="X183" s="246">
        <f>IF(X$4=$F183+$B183,SUMIFS('ABP REC Calc'!T$75:T$138,'ABP REC Calc'!$C$75:$C$138,'ABP REC Spend'!$D183,'ABP REC Calc'!$B$75:$B$138,'ABP REC Spend'!$E183)/20,
IF(AND(W183&gt;0,(X$4-$F183)=(1+$B183)),W183*(1-Inputs_ByYear!$D$4),
(IF(AND((X$4-$F183)&lt;(21+$B183),(X$4-$F183)&gt;(1+$B183)),W183*(1-Inputs_ByYear!$D$4),0))))</f>
        <v>0</v>
      </c>
      <c r="Y183" s="246">
        <f>IF(Y$4=$F183+$B183,SUMIFS('ABP REC Calc'!U$75:U$138,'ABP REC Calc'!$C$75:$C$138,'ABP REC Spend'!$D183,'ABP REC Calc'!$B$75:$B$138,'ABP REC Spend'!$E183)/20,
IF(AND(X183&gt;0,(Y$4-$F183)=(1+$B183)),X183*(1-Inputs_ByYear!$D$4),
(IF(AND((Y$4-$F183)&lt;(21+$B183),(Y$4-$F183)&gt;(1+$B183)),X183*(1-Inputs_ByYear!$D$4),0))))</f>
        <v>0</v>
      </c>
      <c r="Z183" s="246">
        <f>IF(Z$4=$F183+$B183,SUMIFS('ABP REC Calc'!V$75:V$138,'ABP REC Calc'!$C$75:$C$138,'ABP REC Spend'!$D183,'ABP REC Calc'!$B$75:$B$138,'ABP REC Spend'!$E183)/20,
IF(AND(Y183&gt;0,(Z$4-$F183)=(1+$B183)),Y183*(1-Inputs_ByYear!$D$4),
(IF(AND((Z$4-$F183)&lt;(21+$B183),(Z$4-$F183)&gt;(1+$B183)),Y183*(1-Inputs_ByYear!$D$4),0))))</f>
        <v>0</v>
      </c>
      <c r="AA183" s="246">
        <f>IF(AA$4=$F183+$B183,SUMIFS('ABP REC Calc'!W$75:W$138,'ABP REC Calc'!$C$75:$C$138,'ABP REC Spend'!$D183,'ABP REC Calc'!$B$75:$B$138,'ABP REC Spend'!$E183)/20,
IF(AND(Z183&gt;0,(AA$4-$F183)=(1+$B183)),Z183*(1-Inputs_ByYear!$D$4),
(IF(AND((AA$4-$F183)&lt;(21+$B183),(AA$4-$F183)&gt;(1+$B183)),Z183*(1-Inputs_ByYear!$D$4),0))))</f>
        <v>0</v>
      </c>
      <c r="AB183" s="246">
        <f>IF(AB$4=$F183+$B183,SUMIFS('ABP REC Calc'!X$75:X$138,'ABP REC Calc'!$C$75:$C$138,'ABP REC Spend'!$D183,'ABP REC Calc'!$B$75:$B$138,'ABP REC Spend'!$E183)/20,
IF(AND(AA183&gt;0,(AB$4-$F183)=(1+$B183)),AA183*(1-Inputs_ByYear!$D$4),
(IF(AND((AB$4-$F183)&lt;(21+$B183),(AB$4-$F183)&gt;(1+$B183)),AA183*(1-Inputs_ByYear!$D$4),0))))</f>
        <v>0</v>
      </c>
      <c r="AC183" s="246">
        <f>IF(AC$4=$F183+$B183,SUMIFS('ABP REC Calc'!Y$75:Y$138,'ABP REC Calc'!$C$75:$C$138,'ABP REC Spend'!$D183,'ABP REC Calc'!$B$75:$B$138,'ABP REC Spend'!$E183)/20,
IF(AND(AB183&gt;0,(AC$4-$F183)=(1+$B183)),AB183*(1-Inputs_ByYear!$D$4),
(IF(AND((AC$4-$F183)&lt;(21+$B183),(AC$4-$F183)&gt;(1+$B183)),AB183*(1-Inputs_ByYear!$D$4),0))))</f>
        <v>0</v>
      </c>
      <c r="AD183" s="246">
        <f>IF(AD$4=$F183+$B183,SUMIFS('ABP REC Calc'!Z$75:Z$138,'ABP REC Calc'!$C$75:$C$138,'ABP REC Spend'!$D183,'ABP REC Calc'!$B$75:$B$138,'ABP REC Spend'!$E183)/20,
IF(AND(AC183&gt;0,(AD$4-$F183)=(1+$B183)),AC183*(1-Inputs_ByYear!$D$4),
(IF(AND((AD$4-$F183)&lt;(21+$B183),(AD$4-$F183)&gt;(1+$B183)),AC183*(1-Inputs_ByYear!$D$4),0))))</f>
        <v>0</v>
      </c>
      <c r="AE183" s="246">
        <f>IF(AE$4=$F183+$B183,SUMIFS('ABP REC Calc'!AA$75:AA$138,'ABP REC Calc'!$C$75:$C$138,'ABP REC Spend'!$D183,'ABP REC Calc'!$B$75:$B$138,'ABP REC Spend'!$E183)/20,
IF(AND(AD183&gt;0,(AE$4-$F183)=(1+$B183)),AD183*(1-Inputs_ByYear!$D$4),
(IF(AND((AE$4-$F183)&lt;(21+$B183),(AE$4-$F183)&gt;(1+$B183)),AD183*(1-Inputs_ByYear!$D$4),0))))</f>
        <v>1734604.8789466214</v>
      </c>
      <c r="AF183" s="246">
        <f>IF(AF$4=$F183+$B183,SUMIFS('ABP REC Calc'!AB$75:AB$138,'ABP REC Calc'!$C$75:$C$138,'ABP REC Spend'!$D183,'ABP REC Calc'!$B$75:$B$138,'ABP REC Spend'!$E183)/20,
IF(AND(AE183&gt;0,(AF$4-$F183)=(1+$B183)),AE183*(1-Inputs_ByYear!$D$4),
(IF(AND((AF$4-$F183)&lt;(21+$B183),(AF$4-$F183)&gt;(1+$B183)),AE183*(1-Inputs_ByYear!$D$4),0))))</f>
        <v>1725931.8545518883</v>
      </c>
      <c r="AG183" s="246">
        <f>IF(AG$4=$F183+$B183,SUMIFS('ABP REC Calc'!AC$75:AC$138,'ABP REC Calc'!$C$75:$C$138,'ABP REC Spend'!$D183,'ABP REC Calc'!$B$75:$B$138,'ABP REC Spend'!$E183)/20,
IF(AND(AF183&gt;0,(AG$4-$F183)=(1+$B183)),AF183*(1-Inputs_ByYear!$D$4),
(IF(AND((AG$4-$F183)&lt;(21+$B183),(AG$4-$F183)&gt;(1+$B183)),AF183*(1-Inputs_ByYear!$D$4),0))))</f>
        <v>1717302.1952791288</v>
      </c>
    </row>
    <row r="184" spans="2:33" ht="14.45" customHeight="1">
      <c r="B184" s="64">
        <v>2</v>
      </c>
      <c r="C184" s="64" t="s">
        <v>229</v>
      </c>
      <c r="D184" s="234" t="s">
        <v>221</v>
      </c>
      <c r="E184" s="231" t="s">
        <v>231</v>
      </c>
      <c r="F184" s="231">
        <f t="shared" si="8"/>
        <v>2045</v>
      </c>
      <c r="G184" s="231"/>
      <c r="H184" s="239" t="s">
        <v>43</v>
      </c>
      <c r="I184" s="247">
        <v>0</v>
      </c>
      <c r="J184" s="247">
        <v>0</v>
      </c>
      <c r="K184" s="246">
        <f>IF(K$4=$F184+$B184,SUMIFS('ABP REC Calc'!G$75:G$138,'ABP REC Calc'!$C$75:$C$138,'ABP REC Spend'!$D184,'ABP REC Calc'!$B$75:$B$138,'ABP REC Spend'!$E184)/20,
IF(AND(J184&gt;0,(K$4-$F184)=(1+$B184)),J184*(1-Inputs_ByYear!$D$4),
(IF(AND((K$4-$F184)&lt;(21+$B184),(K$4-$F184)&gt;(1+$B184)),J184*(1-Inputs_ByYear!$D$4),0))))</f>
        <v>0</v>
      </c>
      <c r="L184" s="246">
        <f>IF(L$4=$F184+$B184,SUMIFS('ABP REC Calc'!H$75:H$138,'ABP REC Calc'!$C$75:$C$138,'ABP REC Spend'!$D184,'ABP REC Calc'!$B$75:$B$138,'ABP REC Spend'!$E184)/20,
IF(AND(K184&gt;0,(L$4-$F184)=(1+$B184)),K184*(1-Inputs_ByYear!$D$4),
(IF(AND((L$4-$F184)&lt;(21+$B184),(L$4-$F184)&gt;(1+$B184)),K184*(1-Inputs_ByYear!$D$4),0))))</f>
        <v>0</v>
      </c>
      <c r="M184" s="246">
        <f>IF(M$4=$F184+$B184,SUMIFS('ABP REC Calc'!I$75:I$138,'ABP REC Calc'!$C$75:$C$138,'ABP REC Spend'!$D184,'ABP REC Calc'!$B$75:$B$138,'ABP REC Spend'!$E184)/20,
IF(AND(L184&gt;0,(M$4-$F184)=(1+$B184)),L184*(1-Inputs_ByYear!$D$4),
(IF(AND((M$4-$F184)&lt;(21+$B184),(M$4-$F184)&gt;(1+$B184)),L184*(1-Inputs_ByYear!$D$4),0))))</f>
        <v>0</v>
      </c>
      <c r="N184" s="246">
        <f>IF(N$4=$F184+$B184,SUMIFS('ABP REC Calc'!J$75:J$138,'ABP REC Calc'!$C$75:$C$138,'ABP REC Spend'!$D184,'ABP REC Calc'!$B$75:$B$138,'ABP REC Spend'!$E184)/20,
IF(AND(M184&gt;0,(N$4-$F184)=(1+$B184)),M184*(1-Inputs_ByYear!$D$4),
(IF(AND((N$4-$F184)&lt;(21+$B184),(N$4-$F184)&gt;(1+$B184)),M184*(1-Inputs_ByYear!$D$4),0))))</f>
        <v>0</v>
      </c>
      <c r="O184" s="246">
        <f>IF(O$4=$F184+$B184,SUMIFS('ABP REC Calc'!K$75:K$138,'ABP REC Calc'!$C$75:$C$138,'ABP REC Spend'!$D184,'ABP REC Calc'!$B$75:$B$138,'ABP REC Spend'!$E184)/20,
IF(AND(N184&gt;0,(O$4-$F184)=(1+$B184)),N184*(1-Inputs_ByYear!$D$4),
(IF(AND((O$4-$F184)&lt;(21+$B184),(O$4-$F184)&gt;(1+$B184)),N184*(1-Inputs_ByYear!$D$4),0))))</f>
        <v>0</v>
      </c>
      <c r="P184" s="246">
        <f>IF(P$4=$F184+$B184,SUMIFS('ABP REC Calc'!L$75:L$138,'ABP REC Calc'!$C$75:$C$138,'ABP REC Spend'!$D184,'ABP REC Calc'!$B$75:$B$138,'ABP REC Spend'!$E184)/20,
IF(AND(O184&gt;0,(P$4-$F184)=(1+$B184)),O184*(1-Inputs_ByYear!$D$4),
(IF(AND((P$4-$F184)&lt;(21+$B184),(P$4-$F184)&gt;(1+$B184)),O184*(1-Inputs_ByYear!$D$4),0))))</f>
        <v>0</v>
      </c>
      <c r="Q184" s="246">
        <f>IF(Q$4=$F184+$B184,SUMIFS('ABP REC Calc'!M$75:M$138,'ABP REC Calc'!$C$75:$C$138,'ABP REC Spend'!$D184,'ABP REC Calc'!$B$75:$B$138,'ABP REC Spend'!$E184)/20,
IF(AND(P184&gt;0,(Q$4-$F184)=(1+$B184)),P184*(1-Inputs_ByYear!$D$4),
(IF(AND((Q$4-$F184)&lt;(21+$B184),(Q$4-$F184)&gt;(1+$B184)),P184*(1-Inputs_ByYear!$D$4),0))))</f>
        <v>0</v>
      </c>
      <c r="R184" s="246">
        <f>IF(R$4=$F184+$B184,SUMIFS('ABP REC Calc'!N$75:N$138,'ABP REC Calc'!$C$75:$C$138,'ABP REC Spend'!$D184,'ABP REC Calc'!$B$75:$B$138,'ABP REC Spend'!$E184)/20,
IF(AND(Q184&gt;0,(R$4-$F184)=(1+$B184)),Q184*(1-Inputs_ByYear!$D$4),
(IF(AND((R$4-$F184)&lt;(21+$B184),(R$4-$F184)&gt;(1+$B184)),Q184*(1-Inputs_ByYear!$D$4),0))))</f>
        <v>0</v>
      </c>
      <c r="S184" s="246">
        <f>IF(S$4=$F184+$B184,SUMIFS('ABP REC Calc'!O$75:O$138,'ABP REC Calc'!$C$75:$C$138,'ABP REC Spend'!$D184,'ABP REC Calc'!$B$75:$B$138,'ABP REC Spend'!$E184)/20,
IF(AND(R184&gt;0,(S$4-$F184)=(1+$B184)),R184*(1-Inputs_ByYear!$D$4),
(IF(AND((S$4-$F184)&lt;(21+$B184),(S$4-$F184)&gt;(1+$B184)),R184*(1-Inputs_ByYear!$D$4),0))))</f>
        <v>0</v>
      </c>
      <c r="T184" s="246">
        <f>IF(T$4=$F184+$B184,SUMIFS('ABP REC Calc'!P$75:P$138,'ABP REC Calc'!$C$75:$C$138,'ABP REC Spend'!$D184,'ABP REC Calc'!$B$75:$B$138,'ABP REC Spend'!$E184)/20,
IF(AND(S184&gt;0,(T$4-$F184)=(1+$B184)),S184*(1-Inputs_ByYear!$D$4),
(IF(AND((T$4-$F184)&lt;(21+$B184),(T$4-$F184)&gt;(1+$B184)),S184*(1-Inputs_ByYear!$D$4),0))))</f>
        <v>0</v>
      </c>
      <c r="U184" s="246">
        <f>IF(U$4=$F184+$B184,SUMIFS('ABP REC Calc'!Q$75:Q$138,'ABP REC Calc'!$C$75:$C$138,'ABP REC Spend'!$D184,'ABP REC Calc'!$B$75:$B$138,'ABP REC Spend'!$E184)/20,
IF(AND(T184&gt;0,(U$4-$F184)=(1+$B184)),T184*(1-Inputs_ByYear!$D$4),
(IF(AND((U$4-$F184)&lt;(21+$B184),(U$4-$F184)&gt;(1+$B184)),T184*(1-Inputs_ByYear!$D$4),0))))</f>
        <v>0</v>
      </c>
      <c r="V184" s="246">
        <f>IF(V$4=$F184+$B184,SUMIFS('ABP REC Calc'!R$75:R$138,'ABP REC Calc'!$C$75:$C$138,'ABP REC Spend'!$D184,'ABP REC Calc'!$B$75:$B$138,'ABP REC Spend'!$E184)/20,
IF(AND(U184&gt;0,(V$4-$F184)=(1+$B184)),U184*(1-Inputs_ByYear!$D$4),
(IF(AND((V$4-$F184)&lt;(21+$B184),(V$4-$F184)&gt;(1+$B184)),U184*(1-Inputs_ByYear!$D$4),0))))</f>
        <v>0</v>
      </c>
      <c r="W184" s="246">
        <f>IF(W$4=$F184+$B184,SUMIFS('ABP REC Calc'!S$75:S$138,'ABP REC Calc'!$C$75:$C$138,'ABP REC Spend'!$D184,'ABP REC Calc'!$B$75:$B$138,'ABP REC Spend'!$E184)/20,
IF(AND(V184&gt;0,(W$4-$F184)=(1+$B184)),V184*(1-Inputs_ByYear!$D$4),
(IF(AND((W$4-$F184)&lt;(21+$B184),(W$4-$F184)&gt;(1+$B184)),V184*(1-Inputs_ByYear!$D$4),0))))</f>
        <v>0</v>
      </c>
      <c r="X184" s="246">
        <f>IF(X$4=$F184+$B184,SUMIFS('ABP REC Calc'!T$75:T$138,'ABP REC Calc'!$C$75:$C$138,'ABP REC Spend'!$D184,'ABP REC Calc'!$B$75:$B$138,'ABP REC Spend'!$E184)/20,
IF(AND(W184&gt;0,(X$4-$F184)=(1+$B184)),W184*(1-Inputs_ByYear!$D$4),
(IF(AND((X$4-$F184)&lt;(21+$B184),(X$4-$F184)&gt;(1+$B184)),W184*(1-Inputs_ByYear!$D$4),0))))</f>
        <v>0</v>
      </c>
      <c r="Y184" s="246">
        <f>IF(Y$4=$F184+$B184,SUMIFS('ABP REC Calc'!U$75:U$138,'ABP REC Calc'!$C$75:$C$138,'ABP REC Spend'!$D184,'ABP REC Calc'!$B$75:$B$138,'ABP REC Spend'!$E184)/20,
IF(AND(X184&gt;0,(Y$4-$F184)=(1+$B184)),X184*(1-Inputs_ByYear!$D$4),
(IF(AND((Y$4-$F184)&lt;(21+$B184),(Y$4-$F184)&gt;(1+$B184)),X184*(1-Inputs_ByYear!$D$4),0))))</f>
        <v>0</v>
      </c>
      <c r="Z184" s="246">
        <f>IF(Z$4=$F184+$B184,SUMIFS('ABP REC Calc'!V$75:V$138,'ABP REC Calc'!$C$75:$C$138,'ABP REC Spend'!$D184,'ABP REC Calc'!$B$75:$B$138,'ABP REC Spend'!$E184)/20,
IF(AND(Y184&gt;0,(Z$4-$F184)=(1+$B184)),Y184*(1-Inputs_ByYear!$D$4),
(IF(AND((Z$4-$F184)&lt;(21+$B184),(Z$4-$F184)&gt;(1+$B184)),Y184*(1-Inputs_ByYear!$D$4),0))))</f>
        <v>0</v>
      </c>
      <c r="AA184" s="246">
        <f>IF(AA$4=$F184+$B184,SUMIFS('ABP REC Calc'!W$75:W$138,'ABP REC Calc'!$C$75:$C$138,'ABP REC Spend'!$D184,'ABP REC Calc'!$B$75:$B$138,'ABP REC Spend'!$E184)/20,
IF(AND(Z184&gt;0,(AA$4-$F184)=(1+$B184)),Z184*(1-Inputs_ByYear!$D$4),
(IF(AND((AA$4-$F184)&lt;(21+$B184),(AA$4-$F184)&gt;(1+$B184)),Z184*(1-Inputs_ByYear!$D$4),0))))</f>
        <v>0</v>
      </c>
      <c r="AB184" s="246">
        <f>IF(AB$4=$F184+$B184,SUMIFS('ABP REC Calc'!X$75:X$138,'ABP REC Calc'!$C$75:$C$138,'ABP REC Spend'!$D184,'ABP REC Calc'!$B$75:$B$138,'ABP REC Spend'!$E184)/20,
IF(AND(AA184&gt;0,(AB$4-$F184)=(1+$B184)),AA184*(1-Inputs_ByYear!$D$4),
(IF(AND((AB$4-$F184)&lt;(21+$B184),(AB$4-$F184)&gt;(1+$B184)),AA184*(1-Inputs_ByYear!$D$4),0))))</f>
        <v>0</v>
      </c>
      <c r="AC184" s="246">
        <f>IF(AC$4=$F184+$B184,SUMIFS('ABP REC Calc'!Y$75:Y$138,'ABP REC Calc'!$C$75:$C$138,'ABP REC Spend'!$D184,'ABP REC Calc'!$B$75:$B$138,'ABP REC Spend'!$E184)/20,
IF(AND(AB184&gt;0,(AC$4-$F184)=(1+$B184)),AB184*(1-Inputs_ByYear!$D$4),
(IF(AND((AC$4-$F184)&lt;(21+$B184),(AC$4-$F184)&gt;(1+$B184)),AB184*(1-Inputs_ByYear!$D$4),0))))</f>
        <v>0</v>
      </c>
      <c r="AD184" s="246">
        <f>IF(AD$4=$F184+$B184,SUMIFS('ABP REC Calc'!Z$75:Z$138,'ABP REC Calc'!$C$75:$C$138,'ABP REC Spend'!$D184,'ABP REC Calc'!$B$75:$B$138,'ABP REC Spend'!$E184)/20,
IF(AND(AC184&gt;0,(AD$4-$F184)=(1+$B184)),AC184*(1-Inputs_ByYear!$D$4),
(IF(AND((AD$4-$F184)&lt;(21+$B184),(AD$4-$F184)&gt;(1+$B184)),AC184*(1-Inputs_ByYear!$D$4),0))))</f>
        <v>0</v>
      </c>
      <c r="AE184" s="246">
        <f>IF(AE$4=$F184+$B184,SUMIFS('ABP REC Calc'!AA$75:AA$138,'ABP REC Calc'!$C$75:$C$138,'ABP REC Spend'!$D184,'ABP REC Calc'!$B$75:$B$138,'ABP REC Spend'!$E184)/20,
IF(AND(AD184&gt;0,(AE$4-$F184)=(1+$B184)),AD184*(1-Inputs_ByYear!$D$4),
(IF(AND((AE$4-$F184)&lt;(21+$B184),(AE$4-$F184)&gt;(1+$B184)),AD184*(1-Inputs_ByYear!$D$4),0))))</f>
        <v>0</v>
      </c>
      <c r="AF184" s="246">
        <f>IF(AF$4=$F184+$B184,SUMIFS('ABP REC Calc'!AB$75:AB$138,'ABP REC Calc'!$C$75:$C$138,'ABP REC Spend'!$D184,'ABP REC Calc'!$B$75:$B$138,'ABP REC Spend'!$E184)/20,
IF(AND(AE184&gt;0,(AF$4-$F184)=(1+$B184)),AE184*(1-Inputs_ByYear!$D$4),
(IF(AND((AF$4-$F184)&lt;(21+$B184),(AF$4-$F184)&gt;(1+$B184)),AE184*(1-Inputs_ByYear!$D$4),0))))</f>
        <v>1665220.6837887564</v>
      </c>
      <c r="AG184" s="246">
        <f>IF(AG$4=$F184+$B184,SUMIFS('ABP REC Calc'!AC$75:AC$138,'ABP REC Calc'!$C$75:$C$138,'ABP REC Spend'!$D184,'ABP REC Calc'!$B$75:$B$138,'ABP REC Spend'!$E184)/20,
IF(AND(AF184&gt;0,(AG$4-$F184)=(1+$B184)),AF184*(1-Inputs_ByYear!$D$4),
(IF(AND((AG$4-$F184)&lt;(21+$B184),(AG$4-$F184)&gt;(1+$B184)),AF184*(1-Inputs_ByYear!$D$4),0))))</f>
        <v>1656894.5803698127</v>
      </c>
    </row>
    <row r="185" spans="2:33" ht="14.45" customHeight="1">
      <c r="H185" s="240"/>
      <c r="I185" s="240"/>
      <c r="J185" s="240"/>
      <c r="K185" s="240"/>
      <c r="L185" s="240"/>
      <c r="M185" s="240"/>
      <c r="N185" s="240"/>
      <c r="O185" s="240"/>
      <c r="P185" s="240"/>
      <c r="Q185" s="240"/>
      <c r="R185" s="240"/>
      <c r="S185" s="240"/>
      <c r="T185" s="240"/>
      <c r="U185" s="240"/>
      <c r="V185" s="240"/>
      <c r="W185" s="240"/>
      <c r="X185" s="240"/>
      <c r="Y185" s="240"/>
      <c r="Z185" s="240"/>
      <c r="AA185" s="240"/>
      <c r="AB185" s="240"/>
      <c r="AC185" s="240"/>
      <c r="AD185" s="240"/>
      <c r="AE185" s="240"/>
      <c r="AF185" s="240"/>
      <c r="AG185" s="240"/>
    </row>
    <row r="186" spans="2:33" ht="14.45" customHeight="1">
      <c r="B186" s="64">
        <v>1</v>
      </c>
      <c r="C186" s="64">
        <v>0.15</v>
      </c>
      <c r="D186" s="234" t="s">
        <v>210</v>
      </c>
      <c r="E186" s="231" t="s">
        <v>230</v>
      </c>
      <c r="F186" s="231">
        <f>VALUE(LEFT(H186, FIND("-", H186)-1))</f>
        <v>2024</v>
      </c>
      <c r="G186" s="231"/>
      <c r="H186" s="239" t="s">
        <v>22</v>
      </c>
      <c r="I186" s="247">
        <v>0</v>
      </c>
      <c r="J186" s="246">
        <f>IF(J$4=$F186+$B186,SUMIFS('ABP REC Calc'!G$75:G$138,'ABP REC Calc'!$C$75:$C$138,'ABP REC Spend'!$D186,'ABP REC Calc'!$B$75:$B$138,'ABP REC Spend'!$E186)*$C186,
IF(AND(I186&gt;0,(J$4-$F186)=(1+$B186)),((I186/$C186)-I186)/6,
(IF(AND((J$4-$F186)&lt;(7+$B186),(J$4-$F186)&gt;1),I186,0))))</f>
        <v>0</v>
      </c>
      <c r="K186" s="246">
        <f>IF(K$4=$F186+$B186,SUMIFS('ABP REC Calc'!H$75:H$138,'ABP REC Calc'!$C$75:$C$138,'ABP REC Spend'!$D186,'ABP REC Calc'!$B$75:$B$138,'ABP REC Spend'!$E186)*$C186,
IF(AND(J186&gt;0,(K$4-$F186)=(1+$B186)),((J186/$C186)-J186)/6,
(IF(AND((K$4-$F186)&lt;(7+$B186),(K$4-$F186)&gt;1),J186,0))))</f>
        <v>0</v>
      </c>
      <c r="L186" s="246">
        <f>IF(L$4=$F186+$B186,SUMIFS('ABP REC Calc'!I$75:I$138,'ABP REC Calc'!$C$75:$C$138,'ABP REC Spend'!$D186,'ABP REC Calc'!$B$75:$B$138,'ABP REC Spend'!$E186)*$C186,
IF(AND(K186&gt;0,(L$4-$F186)=(1+$B186)),((K186/$C186)-K186)/6,
(IF(AND((L$4-$F186)&lt;(7+$B186),(L$4-$F186)&gt;1),K186,0))))</f>
        <v>0</v>
      </c>
      <c r="M186" s="246">
        <f>IF(M$4=$F186+$B186,SUMIFS('ABP REC Calc'!J$75:J$138,'ABP REC Calc'!$C$75:$C$138,'ABP REC Spend'!$D186,'ABP REC Calc'!$B$75:$B$138,'ABP REC Spend'!$E186)*$C186,
IF(AND(L186&gt;0,(M$4-$F186)=(1+$B186)),((L186/$C186)-L186)/6,
(IF(AND((M$4-$F186)&lt;(7+$B186),(M$4-$F186)&gt;1),L186,0))))</f>
        <v>0</v>
      </c>
      <c r="N186" s="246">
        <f>IF(N$4=$F186+$B186,SUMIFS('ABP REC Calc'!K$75:K$138,'ABP REC Calc'!$C$75:$C$138,'ABP REC Spend'!$D186,'ABP REC Calc'!$B$75:$B$138,'ABP REC Spend'!$E186)*$C186,
IF(AND(M186&gt;0,(N$4-$F186)=(1+$B186)),((M186/$C186)-M186)/6,
(IF(AND((N$4-$F186)&lt;(7+$B186),(N$4-$F186)&gt;1),M186,0))))</f>
        <v>0</v>
      </c>
      <c r="O186" s="246">
        <f>IF(O$4=$F186+$B186,SUMIFS('ABP REC Calc'!L$75:L$138,'ABP REC Calc'!$C$75:$C$138,'ABP REC Spend'!$D186,'ABP REC Calc'!$B$75:$B$138,'ABP REC Spend'!$E186)*$C186,
IF(AND(N186&gt;0,(O$4-$F186)=(1+$B186)),((N186/$C186)-N186)/6,
(IF(AND((O$4-$F186)&lt;(7+$B186),(O$4-$F186)&gt;1),N186,0))))</f>
        <v>0</v>
      </c>
      <c r="P186" s="246">
        <f>IF(P$4=$F186+$B186,SUMIFS('ABP REC Calc'!M$75:M$138,'ABP REC Calc'!$C$75:$C$138,'ABP REC Spend'!$D186,'ABP REC Calc'!$B$75:$B$138,'ABP REC Spend'!$E186)*$C186,
IF(AND(O186&gt;0,(P$4-$F186)=(1+$B186)),((O186/$C186)-O186)/6,
(IF(AND((P$4-$F186)&lt;(7+$B186),(P$4-$F186)&gt;1),O186,0))))</f>
        <v>0</v>
      </c>
      <c r="Q186" s="246">
        <f>IF(Q$4=$F186+$B186,SUMIFS('ABP REC Calc'!N$75:N$138,'ABP REC Calc'!$C$75:$C$138,'ABP REC Spend'!$D186,'ABP REC Calc'!$B$75:$B$138,'ABP REC Spend'!$E186)*$C186,
IF(AND(P186&gt;0,(Q$4-$F186)=(1+$B186)),((P186/$C186)-P186)/6,
(IF(AND((Q$4-$F186)&lt;(7+$B186),(Q$4-$F186)&gt;1),P186,0))))</f>
        <v>0</v>
      </c>
      <c r="R186" s="246">
        <f>IF(R$4=$F186+$B186,SUMIFS('ABP REC Calc'!O$75:O$138,'ABP REC Calc'!$C$75:$C$138,'ABP REC Spend'!$D186,'ABP REC Calc'!$B$75:$B$138,'ABP REC Spend'!$E186)*$C186,
IF(AND(Q186&gt;0,(R$4-$F186)=(1+$B186)),((Q186/$C186)-Q186)/6,
(IF(AND((R$4-$F186)&lt;(7+$B186),(R$4-$F186)&gt;1),Q186,0))))</f>
        <v>0</v>
      </c>
      <c r="S186" s="246">
        <f>IF(S$4=$F186+$B186,SUMIFS('ABP REC Calc'!P$75:P$138,'ABP REC Calc'!$C$75:$C$138,'ABP REC Spend'!$D186,'ABP REC Calc'!$B$75:$B$138,'ABP REC Spend'!$E186)*$C186,
IF(AND(R186&gt;0,(S$4-$F186)=(1+$B186)),((R186/$C186)-R186)/6,
(IF(AND((S$4-$F186)&lt;(7+$B186),(S$4-$F186)&gt;1),R186,0))))</f>
        <v>0</v>
      </c>
      <c r="T186" s="246">
        <f>IF(T$4=$F186+$B186,SUMIFS('ABP REC Calc'!Q$75:Q$138,'ABP REC Calc'!$C$75:$C$138,'ABP REC Spend'!$D186,'ABP REC Calc'!$B$75:$B$138,'ABP REC Spend'!$E186)*$C186,
IF(AND(S186&gt;0,(T$4-$F186)=(1+$B186)),((S186/$C186)-S186)/6,
(IF(AND((T$4-$F186)&lt;(7+$B186),(T$4-$F186)&gt;1),S186,0))))</f>
        <v>0</v>
      </c>
      <c r="U186" s="246">
        <f>IF(U$4=$F186+$B186,SUMIFS('ABP REC Calc'!R$75:R$138,'ABP REC Calc'!$C$75:$C$138,'ABP REC Spend'!$D186,'ABP REC Calc'!$B$75:$B$138,'ABP REC Spend'!$E186)*$C186,
IF(AND(T186&gt;0,(U$4-$F186)=(1+$B186)),((T186/$C186)-T186)/6,
(IF(AND((U$4-$F186)&lt;(7+$B186),(U$4-$F186)&gt;1),T186,0))))</f>
        <v>0</v>
      </c>
      <c r="V186" s="246">
        <f>IF(V$4=$F186+$B186,SUMIFS('ABP REC Calc'!S$75:S$138,'ABP REC Calc'!$C$75:$C$138,'ABP REC Spend'!$D186,'ABP REC Calc'!$B$75:$B$138,'ABP REC Spend'!$E186)*$C186,
IF(AND(U186&gt;0,(V$4-$F186)=(1+$B186)),((U186/$C186)-U186)/6,
(IF(AND((V$4-$F186)&lt;(7+$B186),(V$4-$F186)&gt;1),U186,0))))</f>
        <v>0</v>
      </c>
      <c r="W186" s="246">
        <f>IF(W$4=$F186+$B186,SUMIFS('ABP REC Calc'!T$75:T$138,'ABP REC Calc'!$C$75:$C$138,'ABP REC Spend'!$D186,'ABP REC Calc'!$B$75:$B$138,'ABP REC Spend'!$E186)*$C186,
IF(AND(V186&gt;0,(W$4-$F186)=(1+$B186)),((V186/$C186)-V186)/6,
(IF(AND((W$4-$F186)&lt;(7+$B186),(W$4-$F186)&gt;1),V186,0))))</f>
        <v>0</v>
      </c>
      <c r="X186" s="246">
        <f>IF(X$4=$F186+$B186,SUMIFS('ABP REC Calc'!U$75:U$138,'ABP REC Calc'!$C$75:$C$138,'ABP REC Spend'!$D186,'ABP REC Calc'!$B$75:$B$138,'ABP REC Spend'!$E186)*$C186,
IF(AND(W186&gt;0,(X$4-$F186)=(1+$B186)),((W186/$C186)-W186)/6,
(IF(AND((X$4-$F186)&lt;(7+$B186),(X$4-$F186)&gt;1),W186,0))))</f>
        <v>0</v>
      </c>
      <c r="Y186" s="246">
        <f>IF(Y$4=$F186+$B186,SUMIFS('ABP REC Calc'!V$75:V$138,'ABP REC Calc'!$C$75:$C$138,'ABP REC Spend'!$D186,'ABP REC Calc'!$B$75:$B$138,'ABP REC Spend'!$E186)*$C186,
IF(AND(X186&gt;0,(Y$4-$F186)=(1+$B186)),((X186/$C186)-X186)/6,
(IF(AND((Y$4-$F186)&lt;(7+$B186),(Y$4-$F186)&gt;1),X186,0))))</f>
        <v>0</v>
      </c>
      <c r="Z186" s="246">
        <f>IF(Z$4=$F186+$B186,SUMIFS('ABP REC Calc'!W$75:W$138,'ABP REC Calc'!$C$75:$C$138,'ABP REC Spend'!$D186,'ABP REC Calc'!$B$75:$B$138,'ABP REC Spend'!$E186)*$C186,
IF(AND(Y186&gt;0,(Z$4-$F186)=(1+$B186)),((Y186/$C186)-Y186)/6,
(IF(AND((Z$4-$F186)&lt;(7+$B186),(Z$4-$F186)&gt;1),Y186,0))))</f>
        <v>0</v>
      </c>
      <c r="AA186" s="246">
        <f>IF(AA$4=$F186+$B186,SUMIFS('ABP REC Calc'!X$75:X$138,'ABP REC Calc'!$C$75:$C$138,'ABP REC Spend'!$D186,'ABP REC Calc'!$B$75:$B$138,'ABP REC Spend'!$E186)*$C186,
IF(AND(Z186&gt;0,(AA$4-$F186)=(1+$B186)),((Z186/$C186)-Z186)/6,
(IF(AND((AA$4-$F186)&lt;(7+$B186),(AA$4-$F186)&gt;1),Z186,0))))</f>
        <v>0</v>
      </c>
      <c r="AB186" s="246">
        <f>IF(AB$4=$F186+$B186,SUMIFS('ABP REC Calc'!Y$75:Y$138,'ABP REC Calc'!$C$75:$C$138,'ABP REC Spend'!$D186,'ABP REC Calc'!$B$75:$B$138,'ABP REC Spend'!$E186)*$C186,
IF(AND(AA186&gt;0,(AB$4-$F186)=(1+$B186)),((AA186/$C186)-AA186)/6,
(IF(AND((AB$4-$F186)&lt;(7+$B186),(AB$4-$F186)&gt;1),AA186,0))))</f>
        <v>0</v>
      </c>
      <c r="AC186" s="246">
        <f>IF(AC$4=$F186+$B186,SUMIFS('ABP REC Calc'!Z$75:Z$138,'ABP REC Calc'!$C$75:$C$138,'ABP REC Spend'!$D186,'ABP REC Calc'!$B$75:$B$138,'ABP REC Spend'!$E186)*$C186,
IF(AND(AB186&gt;0,(AC$4-$F186)=(1+$B186)),((AB186/$C186)-AB186)/6,
(IF(AND((AC$4-$F186)&lt;(7+$B186),(AC$4-$F186)&gt;1),AB186,0))))</f>
        <v>0</v>
      </c>
      <c r="AD186" s="246">
        <f>IF(AD$4=$F186+$B186,SUMIFS('ABP REC Calc'!AA$75:AA$138,'ABP REC Calc'!$C$75:$C$138,'ABP REC Spend'!$D186,'ABP REC Calc'!$B$75:$B$138,'ABP REC Spend'!$E186)*$C186,
IF(AND(AC186&gt;0,(AD$4-$F186)=(1+$B186)),((AC186/$C186)-AC186)/6,
(IF(AND((AD$4-$F186)&lt;(7+$B186),(AD$4-$F186)&gt;1),AC186,0))))</f>
        <v>0</v>
      </c>
      <c r="AE186" s="246">
        <f>IF(AE$4=$F186+$B186,SUMIFS('ABP REC Calc'!AB$75:AB$138,'ABP REC Calc'!$C$75:$C$138,'ABP REC Spend'!$D186,'ABP REC Calc'!$B$75:$B$138,'ABP REC Spend'!$E186)*$C186,
IF(AND(AD186&gt;0,(AE$4-$F186)=(1+$B186)),((AD186/$C186)-AD186)/6,
(IF(AND((AE$4-$F186)&lt;(7+$B186),(AE$4-$F186)&gt;1),AD186,0))))</f>
        <v>0</v>
      </c>
      <c r="AF186" s="246">
        <f>IF(AF$4=$F186+$B186,SUMIFS('ABP REC Calc'!AC$75:AC$138,'ABP REC Calc'!$C$75:$C$138,'ABP REC Spend'!$D186,'ABP REC Calc'!$B$75:$B$138,'ABP REC Spend'!$E186)*$C186,
IF(AND(AE186&gt;0,(AF$4-$F186)=(1+$B186)),((AE186/$C186)-AE186)/6,
(IF(AND((AF$4-$F186)&lt;(7+$B186),(AF$4-$F186)&gt;1),AE186,0))))</f>
        <v>0</v>
      </c>
      <c r="AG186" s="246">
        <f>IF(AG$4=$F186+$B186,SUMIFS('ABP REC Calc'!#REF!,'ABP REC Calc'!$C$75:$C$138,'ABP REC Spend'!$D186,'ABP REC Calc'!$B$75:$B$138,'ABP REC Spend'!$E186)*$C186,
IF(AND(AF186&gt;0,(AG$4-$F186)=(1+$B186)),((AF186/$C186)-AF186)/6,
(IF(AND((AG$4-$F186)&lt;(7+$B186),(AG$4-$F186)&gt;1),AF186,0))))</f>
        <v>0</v>
      </c>
    </row>
    <row r="187" spans="2:33" ht="14.45" customHeight="1">
      <c r="B187" s="64">
        <v>1</v>
      </c>
      <c r="C187" s="64">
        <v>0.15</v>
      </c>
      <c r="D187" s="234" t="s">
        <v>210</v>
      </c>
      <c r="E187" s="231" t="s">
        <v>230</v>
      </c>
      <c r="F187" s="231">
        <f t="shared" ref="F187:F207" si="9">VALUE(LEFT(H187, FIND("-", H187)-1))</f>
        <v>2025</v>
      </c>
      <c r="G187" s="231"/>
      <c r="H187" s="239" t="s">
        <v>23</v>
      </c>
      <c r="I187" s="247">
        <v>0</v>
      </c>
      <c r="J187" s="246">
        <f>IF(J$4=$F187+$B187,SUMIFS('ABP REC Calc'!G$75:G$138,'ABP REC Calc'!$C$75:$C$138,'ABP REC Spend'!$D187,'ABP REC Calc'!$B$75:$B$138,'ABP REC Spend'!$E187)*$C187,
IF(AND(I187&gt;0,(J$4-$F187)=(1+$B187)),((I187/$C187)-I187)/6,
(IF(AND((J$4-$F187)&lt;(7+$B187),(J$4-$F187)&gt;1),I187,0))))</f>
        <v>0</v>
      </c>
      <c r="K187" s="246">
        <f>IF(K$4=$F187+$B187,SUMIFS('ABP REC Calc'!H$75:H$138,'ABP REC Calc'!$C$75:$C$138,'ABP REC Spend'!$D187,'ABP REC Calc'!$B$75:$B$138,'ABP REC Spend'!$E187)*$C187,
IF(AND(J187&gt;0,(K$4-$F187)=(1+$B187)),((J187/$C187)-J187)/6,
(IF(AND((K$4-$F187)&lt;(7+$B187),(K$4-$F187)&gt;1),J187,0))))</f>
        <v>1853216.1733718426</v>
      </c>
      <c r="L187" s="246">
        <f>IF(L$4=$F187+$B187,SUMIFS('ABP REC Calc'!I$75:I$138,'ABP REC Calc'!$C$75:$C$138,'ABP REC Spend'!$D187,'ABP REC Calc'!$B$75:$B$138,'ABP REC Spend'!$E187)*$C187,
IF(AND(K187&gt;0,(L$4-$F187)=(1+$B187)),((K187/$C187)-K187)/6,
(IF(AND((L$4-$F187)&lt;(7+$B187),(L$4-$F187)&gt;1),K187,0))))</f>
        <v>1750259.7192956293</v>
      </c>
      <c r="M187" s="246">
        <f>IF(M$4=$F187+$B187,SUMIFS('ABP REC Calc'!J$75:J$138,'ABP REC Calc'!$C$75:$C$138,'ABP REC Spend'!$D187,'ABP REC Calc'!$B$75:$B$138,'ABP REC Spend'!$E187)*$C187,
IF(AND(L187&gt;0,(M$4-$F187)=(1+$B187)),((L187/$C187)-L187)/6,
(IF(AND((M$4-$F187)&lt;(7+$B187),(M$4-$F187)&gt;1),L187,0))))</f>
        <v>1750259.7192956293</v>
      </c>
      <c r="N187" s="246">
        <f>IF(N$4=$F187+$B187,SUMIFS('ABP REC Calc'!K$75:K$138,'ABP REC Calc'!$C$75:$C$138,'ABP REC Spend'!$D187,'ABP REC Calc'!$B$75:$B$138,'ABP REC Spend'!$E187)*$C187,
IF(AND(M187&gt;0,(N$4-$F187)=(1+$B187)),((M187/$C187)-M187)/6,
(IF(AND((N$4-$F187)&lt;(7+$B187),(N$4-$F187)&gt;1),M187,0))))</f>
        <v>1750259.7192956293</v>
      </c>
      <c r="O187" s="246">
        <f>IF(O$4=$F187+$B187,SUMIFS('ABP REC Calc'!L$75:L$138,'ABP REC Calc'!$C$75:$C$138,'ABP REC Spend'!$D187,'ABP REC Calc'!$B$75:$B$138,'ABP REC Spend'!$E187)*$C187,
IF(AND(N187&gt;0,(O$4-$F187)=(1+$B187)),((N187/$C187)-N187)/6,
(IF(AND((O$4-$F187)&lt;(7+$B187),(O$4-$F187)&gt;1),N187,0))))</f>
        <v>1750259.7192956293</v>
      </c>
      <c r="P187" s="246">
        <f>IF(P$4=$F187+$B187,SUMIFS('ABP REC Calc'!M$75:M$138,'ABP REC Calc'!$C$75:$C$138,'ABP REC Spend'!$D187,'ABP REC Calc'!$B$75:$B$138,'ABP REC Spend'!$E187)*$C187,
IF(AND(O187&gt;0,(P$4-$F187)=(1+$B187)),((O187/$C187)-O187)/6,
(IF(AND((P$4-$F187)&lt;(7+$B187),(P$4-$F187)&gt;1),O187,0))))</f>
        <v>1750259.7192956293</v>
      </c>
      <c r="Q187" s="246">
        <f>IF(Q$4=$F187+$B187,SUMIFS('ABP REC Calc'!N$75:N$138,'ABP REC Calc'!$C$75:$C$138,'ABP REC Spend'!$D187,'ABP REC Calc'!$B$75:$B$138,'ABP REC Spend'!$E187)*$C187,
IF(AND(P187&gt;0,(Q$4-$F187)=(1+$B187)),((P187/$C187)-P187)/6,
(IF(AND((Q$4-$F187)&lt;(7+$B187),(Q$4-$F187)&gt;1),P187,0))))</f>
        <v>1750259.7192956293</v>
      </c>
      <c r="R187" s="246">
        <f>IF(R$4=$F187+$B187,SUMIFS('ABP REC Calc'!O$75:O$138,'ABP REC Calc'!$C$75:$C$138,'ABP REC Spend'!$D187,'ABP REC Calc'!$B$75:$B$138,'ABP REC Spend'!$E187)*$C187,
IF(AND(Q187&gt;0,(R$4-$F187)=(1+$B187)),((Q187/$C187)-Q187)/6,
(IF(AND((R$4-$F187)&lt;(7+$B187),(R$4-$F187)&gt;1),Q187,0))))</f>
        <v>0</v>
      </c>
      <c r="S187" s="246">
        <f>IF(S$4=$F187+$B187,SUMIFS('ABP REC Calc'!P$75:P$138,'ABP REC Calc'!$C$75:$C$138,'ABP REC Spend'!$D187,'ABP REC Calc'!$B$75:$B$138,'ABP REC Spend'!$E187)*$C187,
IF(AND(R187&gt;0,(S$4-$F187)=(1+$B187)),((R187/$C187)-R187)/6,
(IF(AND((S$4-$F187)&lt;(7+$B187),(S$4-$F187)&gt;1),R187,0))))</f>
        <v>0</v>
      </c>
      <c r="T187" s="246">
        <f>IF(T$4=$F187+$B187,SUMIFS('ABP REC Calc'!Q$75:Q$138,'ABP REC Calc'!$C$75:$C$138,'ABP REC Spend'!$D187,'ABP REC Calc'!$B$75:$B$138,'ABP REC Spend'!$E187)*$C187,
IF(AND(S187&gt;0,(T$4-$F187)=(1+$B187)),((S187/$C187)-S187)/6,
(IF(AND((T$4-$F187)&lt;(7+$B187),(T$4-$F187)&gt;1),S187,0))))</f>
        <v>0</v>
      </c>
      <c r="U187" s="246">
        <f>IF(U$4=$F187+$B187,SUMIFS('ABP REC Calc'!R$75:R$138,'ABP REC Calc'!$C$75:$C$138,'ABP REC Spend'!$D187,'ABP REC Calc'!$B$75:$B$138,'ABP REC Spend'!$E187)*$C187,
IF(AND(T187&gt;0,(U$4-$F187)=(1+$B187)),((T187/$C187)-T187)/6,
(IF(AND((U$4-$F187)&lt;(7+$B187),(U$4-$F187)&gt;1),T187,0))))</f>
        <v>0</v>
      </c>
      <c r="V187" s="246">
        <f>IF(V$4=$F187+$B187,SUMIFS('ABP REC Calc'!S$75:S$138,'ABP REC Calc'!$C$75:$C$138,'ABP REC Spend'!$D187,'ABP REC Calc'!$B$75:$B$138,'ABP REC Spend'!$E187)*$C187,
IF(AND(U187&gt;0,(V$4-$F187)=(1+$B187)),((U187/$C187)-U187)/6,
(IF(AND((V$4-$F187)&lt;(7+$B187),(V$4-$F187)&gt;1),U187,0))))</f>
        <v>0</v>
      </c>
      <c r="W187" s="246">
        <f>IF(W$4=$F187+$B187,SUMIFS('ABP REC Calc'!T$75:T$138,'ABP REC Calc'!$C$75:$C$138,'ABP REC Spend'!$D187,'ABP REC Calc'!$B$75:$B$138,'ABP REC Spend'!$E187)*$C187,
IF(AND(V187&gt;0,(W$4-$F187)=(1+$B187)),((V187/$C187)-V187)/6,
(IF(AND((W$4-$F187)&lt;(7+$B187),(W$4-$F187)&gt;1),V187,0))))</f>
        <v>0</v>
      </c>
      <c r="X187" s="246">
        <f>IF(X$4=$F187+$B187,SUMIFS('ABP REC Calc'!U$75:U$138,'ABP REC Calc'!$C$75:$C$138,'ABP REC Spend'!$D187,'ABP REC Calc'!$B$75:$B$138,'ABP REC Spend'!$E187)*$C187,
IF(AND(W187&gt;0,(X$4-$F187)=(1+$B187)),((W187/$C187)-W187)/6,
(IF(AND((X$4-$F187)&lt;(7+$B187),(X$4-$F187)&gt;1),W187,0))))</f>
        <v>0</v>
      </c>
      <c r="Y187" s="246">
        <f>IF(Y$4=$F187+$B187,SUMIFS('ABP REC Calc'!V$75:V$138,'ABP REC Calc'!$C$75:$C$138,'ABP REC Spend'!$D187,'ABP REC Calc'!$B$75:$B$138,'ABP REC Spend'!$E187)*$C187,
IF(AND(X187&gt;0,(Y$4-$F187)=(1+$B187)),((X187/$C187)-X187)/6,
(IF(AND((Y$4-$F187)&lt;(7+$B187),(Y$4-$F187)&gt;1),X187,0))))</f>
        <v>0</v>
      </c>
      <c r="Z187" s="246">
        <f>IF(Z$4=$F187+$B187,SUMIFS('ABP REC Calc'!W$75:W$138,'ABP REC Calc'!$C$75:$C$138,'ABP REC Spend'!$D187,'ABP REC Calc'!$B$75:$B$138,'ABP REC Spend'!$E187)*$C187,
IF(AND(Y187&gt;0,(Z$4-$F187)=(1+$B187)),((Y187/$C187)-Y187)/6,
(IF(AND((Z$4-$F187)&lt;(7+$B187),(Z$4-$F187)&gt;1),Y187,0))))</f>
        <v>0</v>
      </c>
      <c r="AA187" s="246">
        <f>IF(AA$4=$F187+$B187,SUMIFS('ABP REC Calc'!X$75:X$138,'ABP REC Calc'!$C$75:$C$138,'ABP REC Spend'!$D187,'ABP REC Calc'!$B$75:$B$138,'ABP REC Spend'!$E187)*$C187,
IF(AND(Z187&gt;0,(AA$4-$F187)=(1+$B187)),((Z187/$C187)-Z187)/6,
(IF(AND((AA$4-$F187)&lt;(7+$B187),(AA$4-$F187)&gt;1),Z187,0))))</f>
        <v>0</v>
      </c>
      <c r="AB187" s="246">
        <f>IF(AB$4=$F187+$B187,SUMIFS('ABP REC Calc'!Y$75:Y$138,'ABP REC Calc'!$C$75:$C$138,'ABP REC Spend'!$D187,'ABP REC Calc'!$B$75:$B$138,'ABP REC Spend'!$E187)*$C187,
IF(AND(AA187&gt;0,(AB$4-$F187)=(1+$B187)),((AA187/$C187)-AA187)/6,
(IF(AND((AB$4-$F187)&lt;(7+$B187),(AB$4-$F187)&gt;1),AA187,0))))</f>
        <v>0</v>
      </c>
      <c r="AC187" s="246">
        <f>IF(AC$4=$F187+$B187,SUMIFS('ABP REC Calc'!Z$75:Z$138,'ABP REC Calc'!$C$75:$C$138,'ABP REC Spend'!$D187,'ABP REC Calc'!$B$75:$B$138,'ABP REC Spend'!$E187)*$C187,
IF(AND(AB187&gt;0,(AC$4-$F187)=(1+$B187)),((AB187/$C187)-AB187)/6,
(IF(AND((AC$4-$F187)&lt;(7+$B187),(AC$4-$F187)&gt;1),AB187,0))))</f>
        <v>0</v>
      </c>
      <c r="AD187" s="246">
        <f>IF(AD$4=$F187+$B187,SUMIFS('ABP REC Calc'!AA$75:AA$138,'ABP REC Calc'!$C$75:$C$138,'ABP REC Spend'!$D187,'ABP REC Calc'!$B$75:$B$138,'ABP REC Spend'!$E187)*$C187,
IF(AND(AC187&gt;0,(AD$4-$F187)=(1+$B187)),((AC187/$C187)-AC187)/6,
(IF(AND((AD$4-$F187)&lt;(7+$B187),(AD$4-$F187)&gt;1),AC187,0))))</f>
        <v>0</v>
      </c>
      <c r="AE187" s="246">
        <f>IF(AE$4=$F187+$B187,SUMIFS('ABP REC Calc'!AB$75:AB$138,'ABP REC Calc'!$C$75:$C$138,'ABP REC Spend'!$D187,'ABP REC Calc'!$B$75:$B$138,'ABP REC Spend'!$E187)*$C187,
IF(AND(AD187&gt;0,(AE$4-$F187)=(1+$B187)),((AD187/$C187)-AD187)/6,
(IF(AND((AE$4-$F187)&lt;(7+$B187),(AE$4-$F187)&gt;1),AD187,0))))</f>
        <v>0</v>
      </c>
      <c r="AF187" s="246">
        <f>IF(AF$4=$F187+$B187,SUMIFS('ABP REC Calc'!AC$75:AC$138,'ABP REC Calc'!$C$75:$C$138,'ABP REC Spend'!$D187,'ABP REC Calc'!$B$75:$B$138,'ABP REC Spend'!$E187)*$C187,
IF(AND(AE187&gt;0,(AF$4-$F187)=(1+$B187)),((AE187/$C187)-AE187)/6,
(IF(AND((AF$4-$F187)&lt;(7+$B187),(AF$4-$F187)&gt;1),AE187,0))))</f>
        <v>0</v>
      </c>
      <c r="AG187" s="246">
        <f>IF(AG$4=$F187+$B187,SUMIFS('ABP REC Calc'!#REF!,'ABP REC Calc'!$C$75:$C$138,'ABP REC Spend'!$D187,'ABP REC Calc'!$B$75:$B$138,'ABP REC Spend'!$E187)*$C187,
IF(AND(AF187&gt;0,(AG$4-$F187)=(1+$B187)),((AF187/$C187)-AF187)/6,
(IF(AND((AG$4-$F187)&lt;(7+$B187),(AG$4-$F187)&gt;1),AF187,0))))</f>
        <v>0</v>
      </c>
    </row>
    <row r="188" spans="2:33" ht="14.45" customHeight="1">
      <c r="B188" s="64">
        <v>1</v>
      </c>
      <c r="C188" s="64">
        <v>0.15</v>
      </c>
      <c r="D188" s="234" t="s">
        <v>210</v>
      </c>
      <c r="E188" s="231" t="s">
        <v>230</v>
      </c>
      <c r="F188" s="231">
        <f t="shared" si="9"/>
        <v>2026</v>
      </c>
      <c r="G188" s="231"/>
      <c r="H188" s="239" t="s">
        <v>24</v>
      </c>
      <c r="I188" s="247">
        <v>0</v>
      </c>
      <c r="J188" s="246">
        <f>IF(J$4=$F188+$B188,SUMIFS('ABP REC Calc'!G$75:G$138,'ABP REC Calc'!$C$75:$C$138,'ABP REC Spend'!$D188,'ABP REC Calc'!$B$75:$B$138,'ABP REC Spend'!$E188)*$C188,
IF(AND(I188&gt;0,(J$4-$F188)=(1+$B188)),((I188/$C188)-I188)/6,
(IF(AND((J$4-$F188)&lt;(7+$B188),(J$4-$F188)&gt;1),I188,0))))</f>
        <v>0</v>
      </c>
      <c r="K188" s="246">
        <f>IF(K$4=$F188+$B188,SUMIFS('ABP REC Calc'!H$75:H$138,'ABP REC Calc'!$C$75:$C$138,'ABP REC Spend'!$D188,'ABP REC Calc'!$B$75:$B$138,'ABP REC Spend'!$E188)*$C188,
IF(AND(J188&gt;0,(K$4-$F188)=(1+$B188)),((J188/$C188)-J188)/6,
(IF(AND((K$4-$F188)&lt;(7+$B188),(K$4-$F188)&gt;1),J188,0))))</f>
        <v>0</v>
      </c>
      <c r="L188" s="246">
        <f>IF(L$4=$F188+$B188,SUMIFS('ABP REC Calc'!I$75:I$138,'ABP REC Calc'!$C$75:$C$138,'ABP REC Spend'!$D188,'ABP REC Calc'!$B$75:$B$138,'ABP REC Spend'!$E188)*$C188,
IF(AND(K188&gt;0,(L$4-$F188)=(1+$B188)),((K188/$C188)-K188)/6,
(IF(AND((L$4-$F188)&lt;(7+$B188),(L$4-$F188)&gt;1),K188,0))))</f>
        <v>1779087.5264369692</v>
      </c>
      <c r="M188" s="246">
        <f>IF(M$4=$F188+$B188,SUMIFS('ABP REC Calc'!J$75:J$138,'ABP REC Calc'!$C$75:$C$138,'ABP REC Spend'!$D188,'ABP REC Calc'!$B$75:$B$138,'ABP REC Spend'!$E188)*$C188,
IF(AND(L188&gt;0,(M$4-$F188)=(1+$B188)),((L188/$C188)-L188)/6,
(IF(AND((M$4-$F188)&lt;(7+$B188),(M$4-$F188)&gt;1),L188,0))))</f>
        <v>1680249.3305238041</v>
      </c>
      <c r="N188" s="246">
        <f>IF(N$4=$F188+$B188,SUMIFS('ABP REC Calc'!K$75:K$138,'ABP REC Calc'!$C$75:$C$138,'ABP REC Spend'!$D188,'ABP REC Calc'!$B$75:$B$138,'ABP REC Spend'!$E188)*$C188,
IF(AND(M188&gt;0,(N$4-$F188)=(1+$B188)),((M188/$C188)-M188)/6,
(IF(AND((N$4-$F188)&lt;(7+$B188),(N$4-$F188)&gt;1),M188,0))))</f>
        <v>1680249.3305238041</v>
      </c>
      <c r="O188" s="246">
        <f>IF(O$4=$F188+$B188,SUMIFS('ABP REC Calc'!L$75:L$138,'ABP REC Calc'!$C$75:$C$138,'ABP REC Spend'!$D188,'ABP REC Calc'!$B$75:$B$138,'ABP REC Spend'!$E188)*$C188,
IF(AND(N188&gt;0,(O$4-$F188)=(1+$B188)),((N188/$C188)-N188)/6,
(IF(AND((O$4-$F188)&lt;(7+$B188),(O$4-$F188)&gt;1),N188,0))))</f>
        <v>1680249.3305238041</v>
      </c>
      <c r="P188" s="246">
        <f>IF(P$4=$F188+$B188,SUMIFS('ABP REC Calc'!M$75:M$138,'ABP REC Calc'!$C$75:$C$138,'ABP REC Spend'!$D188,'ABP REC Calc'!$B$75:$B$138,'ABP REC Spend'!$E188)*$C188,
IF(AND(O188&gt;0,(P$4-$F188)=(1+$B188)),((O188/$C188)-O188)/6,
(IF(AND((P$4-$F188)&lt;(7+$B188),(P$4-$F188)&gt;1),O188,0))))</f>
        <v>1680249.3305238041</v>
      </c>
      <c r="Q188" s="246">
        <f>IF(Q$4=$F188+$B188,SUMIFS('ABP REC Calc'!N$75:N$138,'ABP REC Calc'!$C$75:$C$138,'ABP REC Spend'!$D188,'ABP REC Calc'!$B$75:$B$138,'ABP REC Spend'!$E188)*$C188,
IF(AND(P188&gt;0,(Q$4-$F188)=(1+$B188)),((P188/$C188)-P188)/6,
(IF(AND((Q$4-$F188)&lt;(7+$B188),(Q$4-$F188)&gt;1),P188,0))))</f>
        <v>1680249.3305238041</v>
      </c>
      <c r="R188" s="246">
        <f>IF(R$4=$F188+$B188,SUMIFS('ABP REC Calc'!O$75:O$138,'ABP REC Calc'!$C$75:$C$138,'ABP REC Spend'!$D188,'ABP REC Calc'!$B$75:$B$138,'ABP REC Spend'!$E188)*$C188,
IF(AND(Q188&gt;0,(R$4-$F188)=(1+$B188)),((Q188/$C188)-Q188)/6,
(IF(AND((R$4-$F188)&lt;(7+$B188),(R$4-$F188)&gt;1),Q188,0))))</f>
        <v>1680249.3305238041</v>
      </c>
      <c r="S188" s="246">
        <f>IF(S$4=$F188+$B188,SUMIFS('ABP REC Calc'!P$75:P$138,'ABP REC Calc'!$C$75:$C$138,'ABP REC Spend'!$D188,'ABP REC Calc'!$B$75:$B$138,'ABP REC Spend'!$E188)*$C188,
IF(AND(R188&gt;0,(S$4-$F188)=(1+$B188)),((R188/$C188)-R188)/6,
(IF(AND((S$4-$F188)&lt;(7+$B188),(S$4-$F188)&gt;1),R188,0))))</f>
        <v>0</v>
      </c>
      <c r="T188" s="246">
        <f>IF(T$4=$F188+$B188,SUMIFS('ABP REC Calc'!Q$75:Q$138,'ABP REC Calc'!$C$75:$C$138,'ABP REC Spend'!$D188,'ABP REC Calc'!$B$75:$B$138,'ABP REC Spend'!$E188)*$C188,
IF(AND(S188&gt;0,(T$4-$F188)=(1+$B188)),((S188/$C188)-S188)/6,
(IF(AND((T$4-$F188)&lt;(7+$B188),(T$4-$F188)&gt;1),S188,0))))</f>
        <v>0</v>
      </c>
      <c r="U188" s="246">
        <f>IF(U$4=$F188+$B188,SUMIFS('ABP REC Calc'!R$75:R$138,'ABP REC Calc'!$C$75:$C$138,'ABP REC Spend'!$D188,'ABP REC Calc'!$B$75:$B$138,'ABP REC Spend'!$E188)*$C188,
IF(AND(T188&gt;0,(U$4-$F188)=(1+$B188)),((T188/$C188)-T188)/6,
(IF(AND((U$4-$F188)&lt;(7+$B188),(U$4-$F188)&gt;1),T188,0))))</f>
        <v>0</v>
      </c>
      <c r="V188" s="246">
        <f>IF(V$4=$F188+$B188,SUMIFS('ABP REC Calc'!S$75:S$138,'ABP REC Calc'!$C$75:$C$138,'ABP REC Spend'!$D188,'ABP REC Calc'!$B$75:$B$138,'ABP REC Spend'!$E188)*$C188,
IF(AND(U188&gt;0,(V$4-$F188)=(1+$B188)),((U188/$C188)-U188)/6,
(IF(AND((V$4-$F188)&lt;(7+$B188),(V$4-$F188)&gt;1),U188,0))))</f>
        <v>0</v>
      </c>
      <c r="W188" s="246">
        <f>IF(W$4=$F188+$B188,SUMIFS('ABP REC Calc'!T$75:T$138,'ABP REC Calc'!$C$75:$C$138,'ABP REC Spend'!$D188,'ABP REC Calc'!$B$75:$B$138,'ABP REC Spend'!$E188)*$C188,
IF(AND(V188&gt;0,(W$4-$F188)=(1+$B188)),((V188/$C188)-V188)/6,
(IF(AND((W$4-$F188)&lt;(7+$B188),(W$4-$F188)&gt;1),V188,0))))</f>
        <v>0</v>
      </c>
      <c r="X188" s="246">
        <f>IF(X$4=$F188+$B188,SUMIFS('ABP REC Calc'!U$75:U$138,'ABP REC Calc'!$C$75:$C$138,'ABP REC Spend'!$D188,'ABP REC Calc'!$B$75:$B$138,'ABP REC Spend'!$E188)*$C188,
IF(AND(W188&gt;0,(X$4-$F188)=(1+$B188)),((W188/$C188)-W188)/6,
(IF(AND((X$4-$F188)&lt;(7+$B188),(X$4-$F188)&gt;1),W188,0))))</f>
        <v>0</v>
      </c>
      <c r="Y188" s="246">
        <f>IF(Y$4=$F188+$B188,SUMIFS('ABP REC Calc'!V$75:V$138,'ABP REC Calc'!$C$75:$C$138,'ABP REC Spend'!$D188,'ABP REC Calc'!$B$75:$B$138,'ABP REC Spend'!$E188)*$C188,
IF(AND(X188&gt;0,(Y$4-$F188)=(1+$B188)),((X188/$C188)-X188)/6,
(IF(AND((Y$4-$F188)&lt;(7+$B188),(Y$4-$F188)&gt;1),X188,0))))</f>
        <v>0</v>
      </c>
      <c r="Z188" s="246">
        <f>IF(Z$4=$F188+$B188,SUMIFS('ABP REC Calc'!W$75:W$138,'ABP REC Calc'!$C$75:$C$138,'ABP REC Spend'!$D188,'ABP REC Calc'!$B$75:$B$138,'ABP REC Spend'!$E188)*$C188,
IF(AND(Y188&gt;0,(Z$4-$F188)=(1+$B188)),((Y188/$C188)-Y188)/6,
(IF(AND((Z$4-$F188)&lt;(7+$B188),(Z$4-$F188)&gt;1),Y188,0))))</f>
        <v>0</v>
      </c>
      <c r="AA188" s="246">
        <f>IF(AA$4=$F188+$B188,SUMIFS('ABP REC Calc'!X$75:X$138,'ABP REC Calc'!$C$75:$C$138,'ABP REC Spend'!$D188,'ABP REC Calc'!$B$75:$B$138,'ABP REC Spend'!$E188)*$C188,
IF(AND(Z188&gt;0,(AA$4-$F188)=(1+$B188)),((Z188/$C188)-Z188)/6,
(IF(AND((AA$4-$F188)&lt;(7+$B188),(AA$4-$F188)&gt;1),Z188,0))))</f>
        <v>0</v>
      </c>
      <c r="AB188" s="246">
        <f>IF(AB$4=$F188+$B188,SUMIFS('ABP REC Calc'!Y$75:Y$138,'ABP REC Calc'!$C$75:$C$138,'ABP REC Spend'!$D188,'ABP REC Calc'!$B$75:$B$138,'ABP REC Spend'!$E188)*$C188,
IF(AND(AA188&gt;0,(AB$4-$F188)=(1+$B188)),((AA188/$C188)-AA188)/6,
(IF(AND((AB$4-$F188)&lt;(7+$B188),(AB$4-$F188)&gt;1),AA188,0))))</f>
        <v>0</v>
      </c>
      <c r="AC188" s="246">
        <f>IF(AC$4=$F188+$B188,SUMIFS('ABP REC Calc'!Z$75:Z$138,'ABP REC Calc'!$C$75:$C$138,'ABP REC Spend'!$D188,'ABP REC Calc'!$B$75:$B$138,'ABP REC Spend'!$E188)*$C188,
IF(AND(AB188&gt;0,(AC$4-$F188)=(1+$B188)),((AB188/$C188)-AB188)/6,
(IF(AND((AC$4-$F188)&lt;(7+$B188),(AC$4-$F188)&gt;1),AB188,0))))</f>
        <v>0</v>
      </c>
      <c r="AD188" s="246">
        <f>IF(AD$4=$F188+$B188,SUMIFS('ABP REC Calc'!AA$75:AA$138,'ABP REC Calc'!$C$75:$C$138,'ABP REC Spend'!$D188,'ABP REC Calc'!$B$75:$B$138,'ABP REC Spend'!$E188)*$C188,
IF(AND(AC188&gt;0,(AD$4-$F188)=(1+$B188)),((AC188/$C188)-AC188)/6,
(IF(AND((AD$4-$F188)&lt;(7+$B188),(AD$4-$F188)&gt;1),AC188,0))))</f>
        <v>0</v>
      </c>
      <c r="AE188" s="246">
        <f>IF(AE$4=$F188+$B188,SUMIFS('ABP REC Calc'!AB$75:AB$138,'ABP REC Calc'!$C$75:$C$138,'ABP REC Spend'!$D188,'ABP REC Calc'!$B$75:$B$138,'ABP REC Spend'!$E188)*$C188,
IF(AND(AD188&gt;0,(AE$4-$F188)=(1+$B188)),((AD188/$C188)-AD188)/6,
(IF(AND((AE$4-$F188)&lt;(7+$B188),(AE$4-$F188)&gt;1),AD188,0))))</f>
        <v>0</v>
      </c>
      <c r="AF188" s="246">
        <f>IF(AF$4=$F188+$B188,SUMIFS('ABP REC Calc'!AC$75:AC$138,'ABP REC Calc'!$C$75:$C$138,'ABP REC Spend'!$D188,'ABP REC Calc'!$B$75:$B$138,'ABP REC Spend'!$E188)*$C188,
IF(AND(AE188&gt;0,(AF$4-$F188)=(1+$B188)),((AE188/$C188)-AE188)/6,
(IF(AND((AF$4-$F188)&lt;(7+$B188),(AF$4-$F188)&gt;1),AE188,0))))</f>
        <v>0</v>
      </c>
      <c r="AG188" s="246">
        <f>IF(AG$4=$F188+$B188,SUMIFS('ABP REC Calc'!#REF!,'ABP REC Calc'!$C$75:$C$138,'ABP REC Spend'!$D188,'ABP REC Calc'!$B$75:$B$138,'ABP REC Spend'!$E188)*$C188,
IF(AND(AF188&gt;0,(AG$4-$F188)=(1+$B188)),((AF188/$C188)-AF188)/6,
(IF(AND((AG$4-$F188)&lt;(7+$B188),(AG$4-$F188)&gt;1),AF188,0))))</f>
        <v>0</v>
      </c>
    </row>
    <row r="189" spans="2:33" ht="14.45" customHeight="1">
      <c r="B189" s="64">
        <v>1</v>
      </c>
      <c r="C189" s="64">
        <v>0.15</v>
      </c>
      <c r="D189" s="234" t="s">
        <v>210</v>
      </c>
      <c r="E189" s="231" t="s">
        <v>230</v>
      </c>
      <c r="F189" s="231">
        <f t="shared" si="9"/>
        <v>2027</v>
      </c>
      <c r="G189" s="231"/>
      <c r="H189" s="239" t="s">
        <v>25</v>
      </c>
      <c r="I189" s="247">
        <v>0</v>
      </c>
      <c r="J189" s="246">
        <f>IF(J$4=$F189+$B189,SUMIFS('ABP REC Calc'!G$75:G$138,'ABP REC Calc'!$C$75:$C$138,'ABP REC Spend'!$D189,'ABP REC Calc'!$B$75:$B$138,'ABP REC Spend'!$E189)*$C189,
IF(AND(I189&gt;0,(J$4-$F189)=(1+$B189)),((I189/$C189)-I189)/6,
(IF(AND((J$4-$F189)&lt;(7+$B189),(J$4-$F189)&gt;1),I189,0))))</f>
        <v>0</v>
      </c>
      <c r="K189" s="246">
        <f>IF(K$4=$F189+$B189,SUMIFS('ABP REC Calc'!H$75:H$138,'ABP REC Calc'!$C$75:$C$138,'ABP REC Spend'!$D189,'ABP REC Calc'!$B$75:$B$138,'ABP REC Spend'!$E189)*$C189,
IF(AND(J189&gt;0,(K$4-$F189)=(1+$B189)),((J189/$C189)-J189)/6,
(IF(AND((K$4-$F189)&lt;(7+$B189),(K$4-$F189)&gt;1),J189,0))))</f>
        <v>0</v>
      </c>
      <c r="L189" s="246">
        <f>IF(L$4=$F189+$B189,SUMIFS('ABP REC Calc'!I$75:I$138,'ABP REC Calc'!$C$75:$C$138,'ABP REC Spend'!$D189,'ABP REC Calc'!$B$75:$B$138,'ABP REC Spend'!$E189)*$C189,
IF(AND(K189&gt;0,(L$4-$F189)=(1+$B189)),((K189/$C189)-K189)/6,
(IF(AND((L$4-$F189)&lt;(7+$B189),(L$4-$F189)&gt;1),K189,0))))</f>
        <v>0</v>
      </c>
      <c r="M189" s="246">
        <f>IF(M$4=$F189+$B189,SUMIFS('ABP REC Calc'!J$75:J$138,'ABP REC Calc'!$C$75:$C$138,'ABP REC Spend'!$D189,'ABP REC Calc'!$B$75:$B$138,'ABP REC Spend'!$E189)*$C189,
IF(AND(L189&gt;0,(M$4-$F189)=(1+$B189)),((L189/$C189)-L189)/6,
(IF(AND((M$4-$F189)&lt;(7+$B189),(M$4-$F189)&gt;1),L189,0))))</f>
        <v>1707924.0253794903</v>
      </c>
      <c r="N189" s="246">
        <f>IF(N$4=$F189+$B189,SUMIFS('ABP REC Calc'!K$75:K$138,'ABP REC Calc'!$C$75:$C$138,'ABP REC Spend'!$D189,'ABP REC Calc'!$B$75:$B$138,'ABP REC Spend'!$E189)*$C189,
IF(AND(M189&gt;0,(N$4-$F189)=(1+$B189)),((M189/$C189)-M189)/6,
(IF(AND((N$4-$F189)&lt;(7+$B189),(N$4-$F189)&gt;1),M189,0))))</f>
        <v>1613039.357302852</v>
      </c>
      <c r="O189" s="246">
        <f>IF(O$4=$F189+$B189,SUMIFS('ABP REC Calc'!L$75:L$138,'ABP REC Calc'!$C$75:$C$138,'ABP REC Spend'!$D189,'ABP REC Calc'!$B$75:$B$138,'ABP REC Spend'!$E189)*$C189,
IF(AND(N189&gt;0,(O$4-$F189)=(1+$B189)),((N189/$C189)-N189)/6,
(IF(AND((O$4-$F189)&lt;(7+$B189),(O$4-$F189)&gt;1),N189,0))))</f>
        <v>1613039.357302852</v>
      </c>
      <c r="P189" s="246">
        <f>IF(P$4=$F189+$B189,SUMIFS('ABP REC Calc'!M$75:M$138,'ABP REC Calc'!$C$75:$C$138,'ABP REC Spend'!$D189,'ABP REC Calc'!$B$75:$B$138,'ABP REC Spend'!$E189)*$C189,
IF(AND(O189&gt;0,(P$4-$F189)=(1+$B189)),((O189/$C189)-O189)/6,
(IF(AND((P$4-$F189)&lt;(7+$B189),(P$4-$F189)&gt;1),O189,0))))</f>
        <v>1613039.357302852</v>
      </c>
      <c r="Q189" s="246">
        <f>IF(Q$4=$F189+$B189,SUMIFS('ABP REC Calc'!N$75:N$138,'ABP REC Calc'!$C$75:$C$138,'ABP REC Spend'!$D189,'ABP REC Calc'!$B$75:$B$138,'ABP REC Spend'!$E189)*$C189,
IF(AND(P189&gt;0,(Q$4-$F189)=(1+$B189)),((P189/$C189)-P189)/6,
(IF(AND((Q$4-$F189)&lt;(7+$B189),(Q$4-$F189)&gt;1),P189,0))))</f>
        <v>1613039.357302852</v>
      </c>
      <c r="R189" s="246">
        <f>IF(R$4=$F189+$B189,SUMIFS('ABP REC Calc'!O$75:O$138,'ABP REC Calc'!$C$75:$C$138,'ABP REC Spend'!$D189,'ABP REC Calc'!$B$75:$B$138,'ABP REC Spend'!$E189)*$C189,
IF(AND(Q189&gt;0,(R$4-$F189)=(1+$B189)),((Q189/$C189)-Q189)/6,
(IF(AND((R$4-$F189)&lt;(7+$B189),(R$4-$F189)&gt;1),Q189,0))))</f>
        <v>1613039.357302852</v>
      </c>
      <c r="S189" s="246">
        <f>IF(S$4=$F189+$B189,SUMIFS('ABP REC Calc'!P$75:P$138,'ABP REC Calc'!$C$75:$C$138,'ABP REC Spend'!$D189,'ABP REC Calc'!$B$75:$B$138,'ABP REC Spend'!$E189)*$C189,
IF(AND(R189&gt;0,(S$4-$F189)=(1+$B189)),((R189/$C189)-R189)/6,
(IF(AND((S$4-$F189)&lt;(7+$B189),(S$4-$F189)&gt;1),R189,0))))</f>
        <v>1613039.357302852</v>
      </c>
      <c r="T189" s="246">
        <f>IF(T$4=$F189+$B189,SUMIFS('ABP REC Calc'!Q$75:Q$138,'ABP REC Calc'!$C$75:$C$138,'ABP REC Spend'!$D189,'ABP REC Calc'!$B$75:$B$138,'ABP REC Spend'!$E189)*$C189,
IF(AND(S189&gt;0,(T$4-$F189)=(1+$B189)),((S189/$C189)-S189)/6,
(IF(AND((T$4-$F189)&lt;(7+$B189),(T$4-$F189)&gt;1),S189,0))))</f>
        <v>0</v>
      </c>
      <c r="U189" s="246">
        <f>IF(U$4=$F189+$B189,SUMIFS('ABP REC Calc'!R$75:R$138,'ABP REC Calc'!$C$75:$C$138,'ABP REC Spend'!$D189,'ABP REC Calc'!$B$75:$B$138,'ABP REC Spend'!$E189)*$C189,
IF(AND(T189&gt;0,(U$4-$F189)=(1+$B189)),((T189/$C189)-T189)/6,
(IF(AND((U$4-$F189)&lt;(7+$B189),(U$4-$F189)&gt;1),T189,0))))</f>
        <v>0</v>
      </c>
      <c r="V189" s="246">
        <f>IF(V$4=$F189+$B189,SUMIFS('ABP REC Calc'!S$75:S$138,'ABP REC Calc'!$C$75:$C$138,'ABP REC Spend'!$D189,'ABP REC Calc'!$B$75:$B$138,'ABP REC Spend'!$E189)*$C189,
IF(AND(U189&gt;0,(V$4-$F189)=(1+$B189)),((U189/$C189)-U189)/6,
(IF(AND((V$4-$F189)&lt;(7+$B189),(V$4-$F189)&gt;1),U189,0))))</f>
        <v>0</v>
      </c>
      <c r="W189" s="246">
        <f>IF(W$4=$F189+$B189,SUMIFS('ABP REC Calc'!T$75:T$138,'ABP REC Calc'!$C$75:$C$138,'ABP REC Spend'!$D189,'ABP REC Calc'!$B$75:$B$138,'ABP REC Spend'!$E189)*$C189,
IF(AND(V189&gt;0,(W$4-$F189)=(1+$B189)),((V189/$C189)-V189)/6,
(IF(AND((W$4-$F189)&lt;(7+$B189),(W$4-$F189)&gt;1),V189,0))))</f>
        <v>0</v>
      </c>
      <c r="X189" s="246">
        <f>IF(X$4=$F189+$B189,SUMIFS('ABP REC Calc'!U$75:U$138,'ABP REC Calc'!$C$75:$C$138,'ABP REC Spend'!$D189,'ABP REC Calc'!$B$75:$B$138,'ABP REC Spend'!$E189)*$C189,
IF(AND(W189&gt;0,(X$4-$F189)=(1+$B189)),((W189/$C189)-W189)/6,
(IF(AND((X$4-$F189)&lt;(7+$B189),(X$4-$F189)&gt;1),W189,0))))</f>
        <v>0</v>
      </c>
      <c r="Y189" s="246">
        <f>IF(Y$4=$F189+$B189,SUMIFS('ABP REC Calc'!V$75:V$138,'ABP REC Calc'!$C$75:$C$138,'ABP REC Spend'!$D189,'ABP REC Calc'!$B$75:$B$138,'ABP REC Spend'!$E189)*$C189,
IF(AND(X189&gt;0,(Y$4-$F189)=(1+$B189)),((X189/$C189)-X189)/6,
(IF(AND((Y$4-$F189)&lt;(7+$B189),(Y$4-$F189)&gt;1),X189,0))))</f>
        <v>0</v>
      </c>
      <c r="Z189" s="246">
        <f>IF(Z$4=$F189+$B189,SUMIFS('ABP REC Calc'!W$75:W$138,'ABP REC Calc'!$C$75:$C$138,'ABP REC Spend'!$D189,'ABP REC Calc'!$B$75:$B$138,'ABP REC Spend'!$E189)*$C189,
IF(AND(Y189&gt;0,(Z$4-$F189)=(1+$B189)),((Y189/$C189)-Y189)/6,
(IF(AND((Z$4-$F189)&lt;(7+$B189),(Z$4-$F189)&gt;1),Y189,0))))</f>
        <v>0</v>
      </c>
      <c r="AA189" s="246">
        <f>IF(AA$4=$F189+$B189,SUMIFS('ABP REC Calc'!X$75:X$138,'ABP REC Calc'!$C$75:$C$138,'ABP REC Spend'!$D189,'ABP REC Calc'!$B$75:$B$138,'ABP REC Spend'!$E189)*$C189,
IF(AND(Z189&gt;0,(AA$4-$F189)=(1+$B189)),((Z189/$C189)-Z189)/6,
(IF(AND((AA$4-$F189)&lt;(7+$B189),(AA$4-$F189)&gt;1),Z189,0))))</f>
        <v>0</v>
      </c>
      <c r="AB189" s="246">
        <f>IF(AB$4=$F189+$B189,SUMIFS('ABP REC Calc'!Y$75:Y$138,'ABP REC Calc'!$C$75:$C$138,'ABP REC Spend'!$D189,'ABP REC Calc'!$B$75:$B$138,'ABP REC Spend'!$E189)*$C189,
IF(AND(AA189&gt;0,(AB$4-$F189)=(1+$B189)),((AA189/$C189)-AA189)/6,
(IF(AND((AB$4-$F189)&lt;(7+$B189),(AB$4-$F189)&gt;1),AA189,0))))</f>
        <v>0</v>
      </c>
      <c r="AC189" s="246">
        <f>IF(AC$4=$F189+$B189,SUMIFS('ABP REC Calc'!Z$75:Z$138,'ABP REC Calc'!$C$75:$C$138,'ABP REC Spend'!$D189,'ABP REC Calc'!$B$75:$B$138,'ABP REC Spend'!$E189)*$C189,
IF(AND(AB189&gt;0,(AC$4-$F189)=(1+$B189)),((AB189/$C189)-AB189)/6,
(IF(AND((AC$4-$F189)&lt;(7+$B189),(AC$4-$F189)&gt;1),AB189,0))))</f>
        <v>0</v>
      </c>
      <c r="AD189" s="246">
        <f>IF(AD$4=$F189+$B189,SUMIFS('ABP REC Calc'!AA$75:AA$138,'ABP REC Calc'!$C$75:$C$138,'ABP REC Spend'!$D189,'ABP REC Calc'!$B$75:$B$138,'ABP REC Spend'!$E189)*$C189,
IF(AND(AC189&gt;0,(AD$4-$F189)=(1+$B189)),((AC189/$C189)-AC189)/6,
(IF(AND((AD$4-$F189)&lt;(7+$B189),(AD$4-$F189)&gt;1),AC189,0))))</f>
        <v>0</v>
      </c>
      <c r="AE189" s="246">
        <f>IF(AE$4=$F189+$B189,SUMIFS('ABP REC Calc'!AB$75:AB$138,'ABP REC Calc'!$C$75:$C$138,'ABP REC Spend'!$D189,'ABP REC Calc'!$B$75:$B$138,'ABP REC Spend'!$E189)*$C189,
IF(AND(AD189&gt;0,(AE$4-$F189)=(1+$B189)),((AD189/$C189)-AD189)/6,
(IF(AND((AE$4-$F189)&lt;(7+$B189),(AE$4-$F189)&gt;1),AD189,0))))</f>
        <v>0</v>
      </c>
      <c r="AF189" s="246">
        <f>IF(AF$4=$F189+$B189,SUMIFS('ABP REC Calc'!AC$75:AC$138,'ABP REC Calc'!$C$75:$C$138,'ABP REC Spend'!$D189,'ABP REC Calc'!$B$75:$B$138,'ABP REC Spend'!$E189)*$C189,
IF(AND(AE189&gt;0,(AF$4-$F189)=(1+$B189)),((AE189/$C189)-AE189)/6,
(IF(AND((AF$4-$F189)&lt;(7+$B189),(AF$4-$F189)&gt;1),AE189,0))))</f>
        <v>0</v>
      </c>
      <c r="AG189" s="246">
        <f>IF(AG$4=$F189+$B189,SUMIFS('ABP REC Calc'!#REF!,'ABP REC Calc'!$C$75:$C$138,'ABP REC Spend'!$D189,'ABP REC Calc'!$B$75:$B$138,'ABP REC Spend'!$E189)*$C189,
IF(AND(AF189&gt;0,(AG$4-$F189)=(1+$B189)),((AF189/$C189)-AF189)/6,
(IF(AND((AG$4-$F189)&lt;(7+$B189),(AG$4-$F189)&gt;1),AF189,0))))</f>
        <v>0</v>
      </c>
    </row>
    <row r="190" spans="2:33" ht="14.45" customHeight="1">
      <c r="B190" s="64">
        <v>1</v>
      </c>
      <c r="C190" s="64">
        <v>0.15</v>
      </c>
      <c r="D190" s="234" t="s">
        <v>210</v>
      </c>
      <c r="E190" s="231" t="s">
        <v>230</v>
      </c>
      <c r="F190" s="231">
        <f t="shared" si="9"/>
        <v>2028</v>
      </c>
      <c r="G190" s="231"/>
      <c r="H190" s="239" t="s">
        <v>26</v>
      </c>
      <c r="I190" s="247">
        <v>0</v>
      </c>
      <c r="J190" s="246">
        <f>IF(J$4=$F190+$B190,SUMIFS('ABP REC Calc'!G$75:G$138,'ABP REC Calc'!$C$75:$C$138,'ABP REC Spend'!$D190,'ABP REC Calc'!$B$75:$B$138,'ABP REC Spend'!$E190)*$C190,
IF(AND(I190&gt;0,(J$4-$F190)=(1+$B190)),((I190/$C190)-I190)/6,
(IF(AND((J$4-$F190)&lt;(7+$B190),(J$4-$F190)&gt;1),I190,0))))</f>
        <v>0</v>
      </c>
      <c r="K190" s="246">
        <f>IF(K$4=$F190+$B190,SUMIFS('ABP REC Calc'!H$75:H$138,'ABP REC Calc'!$C$75:$C$138,'ABP REC Spend'!$D190,'ABP REC Calc'!$B$75:$B$138,'ABP REC Spend'!$E190)*$C190,
IF(AND(J190&gt;0,(K$4-$F190)=(1+$B190)),((J190/$C190)-J190)/6,
(IF(AND((K$4-$F190)&lt;(7+$B190),(K$4-$F190)&gt;1),J190,0))))</f>
        <v>0</v>
      </c>
      <c r="L190" s="246">
        <f>IF(L$4=$F190+$B190,SUMIFS('ABP REC Calc'!I$75:I$138,'ABP REC Calc'!$C$75:$C$138,'ABP REC Spend'!$D190,'ABP REC Calc'!$B$75:$B$138,'ABP REC Spend'!$E190)*$C190,
IF(AND(K190&gt;0,(L$4-$F190)=(1+$B190)),((K190/$C190)-K190)/6,
(IF(AND((L$4-$F190)&lt;(7+$B190),(L$4-$F190)&gt;1),K190,0))))</f>
        <v>0</v>
      </c>
      <c r="M190" s="246">
        <f>IF(M$4=$F190+$B190,SUMIFS('ABP REC Calc'!J$75:J$138,'ABP REC Calc'!$C$75:$C$138,'ABP REC Spend'!$D190,'ABP REC Calc'!$B$75:$B$138,'ABP REC Spend'!$E190)*$C190,
IF(AND(L190&gt;0,(M$4-$F190)=(1+$B190)),((L190/$C190)-L190)/6,
(IF(AND((M$4-$F190)&lt;(7+$B190),(M$4-$F190)&gt;1),L190,0))))</f>
        <v>0</v>
      </c>
      <c r="N190" s="246">
        <f>IF(N$4=$F190+$B190,SUMIFS('ABP REC Calc'!K$75:K$138,'ABP REC Calc'!$C$75:$C$138,'ABP REC Spend'!$D190,'ABP REC Calc'!$B$75:$B$138,'ABP REC Spend'!$E190)*$C190,
IF(AND(M190&gt;0,(N$4-$F190)=(1+$B190)),((M190/$C190)-M190)/6,
(IF(AND((N$4-$F190)&lt;(7+$B190),(N$4-$F190)&gt;1),M190,0))))</f>
        <v>1639607.0643643106</v>
      </c>
      <c r="O190" s="246">
        <f>IF(O$4=$F190+$B190,SUMIFS('ABP REC Calc'!L$75:L$138,'ABP REC Calc'!$C$75:$C$138,'ABP REC Spend'!$D190,'ABP REC Calc'!$B$75:$B$138,'ABP REC Spend'!$E190)*$C190,
IF(AND(N190&gt;0,(O$4-$F190)=(1+$B190)),((N190/$C190)-N190)/6,
(IF(AND((O$4-$F190)&lt;(7+$B190),(O$4-$F190)&gt;1),N190,0))))</f>
        <v>1548517.783010738</v>
      </c>
      <c r="P190" s="246">
        <f>IF(P$4=$F190+$B190,SUMIFS('ABP REC Calc'!M$75:M$138,'ABP REC Calc'!$C$75:$C$138,'ABP REC Spend'!$D190,'ABP REC Calc'!$B$75:$B$138,'ABP REC Spend'!$E190)*$C190,
IF(AND(O190&gt;0,(P$4-$F190)=(1+$B190)),((O190/$C190)-O190)/6,
(IF(AND((P$4-$F190)&lt;(7+$B190),(P$4-$F190)&gt;1),O190,0))))</f>
        <v>1548517.783010738</v>
      </c>
      <c r="Q190" s="246">
        <f>IF(Q$4=$F190+$B190,SUMIFS('ABP REC Calc'!N$75:N$138,'ABP REC Calc'!$C$75:$C$138,'ABP REC Spend'!$D190,'ABP REC Calc'!$B$75:$B$138,'ABP REC Spend'!$E190)*$C190,
IF(AND(P190&gt;0,(Q$4-$F190)=(1+$B190)),((P190/$C190)-P190)/6,
(IF(AND((Q$4-$F190)&lt;(7+$B190),(Q$4-$F190)&gt;1),P190,0))))</f>
        <v>1548517.783010738</v>
      </c>
      <c r="R190" s="246">
        <f>IF(R$4=$F190+$B190,SUMIFS('ABP REC Calc'!O$75:O$138,'ABP REC Calc'!$C$75:$C$138,'ABP REC Spend'!$D190,'ABP REC Calc'!$B$75:$B$138,'ABP REC Spend'!$E190)*$C190,
IF(AND(Q190&gt;0,(R$4-$F190)=(1+$B190)),((Q190/$C190)-Q190)/6,
(IF(AND((R$4-$F190)&lt;(7+$B190),(R$4-$F190)&gt;1),Q190,0))))</f>
        <v>1548517.783010738</v>
      </c>
      <c r="S190" s="246">
        <f>IF(S$4=$F190+$B190,SUMIFS('ABP REC Calc'!P$75:P$138,'ABP REC Calc'!$C$75:$C$138,'ABP REC Spend'!$D190,'ABP REC Calc'!$B$75:$B$138,'ABP REC Spend'!$E190)*$C190,
IF(AND(R190&gt;0,(S$4-$F190)=(1+$B190)),((R190/$C190)-R190)/6,
(IF(AND((S$4-$F190)&lt;(7+$B190),(S$4-$F190)&gt;1),R190,0))))</f>
        <v>1548517.783010738</v>
      </c>
      <c r="T190" s="246">
        <f>IF(T$4=$F190+$B190,SUMIFS('ABP REC Calc'!Q$75:Q$138,'ABP REC Calc'!$C$75:$C$138,'ABP REC Spend'!$D190,'ABP REC Calc'!$B$75:$B$138,'ABP REC Spend'!$E190)*$C190,
IF(AND(S190&gt;0,(T$4-$F190)=(1+$B190)),((S190/$C190)-S190)/6,
(IF(AND((T$4-$F190)&lt;(7+$B190),(T$4-$F190)&gt;1),S190,0))))</f>
        <v>1548517.783010738</v>
      </c>
      <c r="U190" s="246">
        <f>IF(U$4=$F190+$B190,SUMIFS('ABP REC Calc'!R$75:R$138,'ABP REC Calc'!$C$75:$C$138,'ABP REC Spend'!$D190,'ABP REC Calc'!$B$75:$B$138,'ABP REC Spend'!$E190)*$C190,
IF(AND(T190&gt;0,(U$4-$F190)=(1+$B190)),((T190/$C190)-T190)/6,
(IF(AND((U$4-$F190)&lt;(7+$B190),(U$4-$F190)&gt;1),T190,0))))</f>
        <v>0</v>
      </c>
      <c r="V190" s="246">
        <f>IF(V$4=$F190+$B190,SUMIFS('ABP REC Calc'!S$75:S$138,'ABP REC Calc'!$C$75:$C$138,'ABP REC Spend'!$D190,'ABP REC Calc'!$B$75:$B$138,'ABP REC Spend'!$E190)*$C190,
IF(AND(U190&gt;0,(V$4-$F190)=(1+$B190)),((U190/$C190)-U190)/6,
(IF(AND((V$4-$F190)&lt;(7+$B190),(V$4-$F190)&gt;1),U190,0))))</f>
        <v>0</v>
      </c>
      <c r="W190" s="246">
        <f>IF(W$4=$F190+$B190,SUMIFS('ABP REC Calc'!T$75:T$138,'ABP REC Calc'!$C$75:$C$138,'ABP REC Spend'!$D190,'ABP REC Calc'!$B$75:$B$138,'ABP REC Spend'!$E190)*$C190,
IF(AND(V190&gt;0,(W$4-$F190)=(1+$B190)),((V190/$C190)-V190)/6,
(IF(AND((W$4-$F190)&lt;(7+$B190),(W$4-$F190)&gt;1),V190,0))))</f>
        <v>0</v>
      </c>
      <c r="X190" s="246">
        <f>IF(X$4=$F190+$B190,SUMIFS('ABP REC Calc'!U$75:U$138,'ABP REC Calc'!$C$75:$C$138,'ABP REC Spend'!$D190,'ABP REC Calc'!$B$75:$B$138,'ABP REC Spend'!$E190)*$C190,
IF(AND(W190&gt;0,(X$4-$F190)=(1+$B190)),((W190/$C190)-W190)/6,
(IF(AND((X$4-$F190)&lt;(7+$B190),(X$4-$F190)&gt;1),W190,0))))</f>
        <v>0</v>
      </c>
      <c r="Y190" s="246">
        <f>IF(Y$4=$F190+$B190,SUMIFS('ABP REC Calc'!V$75:V$138,'ABP REC Calc'!$C$75:$C$138,'ABP REC Spend'!$D190,'ABP REC Calc'!$B$75:$B$138,'ABP REC Spend'!$E190)*$C190,
IF(AND(X190&gt;0,(Y$4-$F190)=(1+$B190)),((X190/$C190)-X190)/6,
(IF(AND((Y$4-$F190)&lt;(7+$B190),(Y$4-$F190)&gt;1),X190,0))))</f>
        <v>0</v>
      </c>
      <c r="Z190" s="246">
        <f>IF(Z$4=$F190+$B190,SUMIFS('ABP REC Calc'!W$75:W$138,'ABP REC Calc'!$C$75:$C$138,'ABP REC Spend'!$D190,'ABP REC Calc'!$B$75:$B$138,'ABP REC Spend'!$E190)*$C190,
IF(AND(Y190&gt;0,(Z$4-$F190)=(1+$B190)),((Y190/$C190)-Y190)/6,
(IF(AND((Z$4-$F190)&lt;(7+$B190),(Z$4-$F190)&gt;1),Y190,0))))</f>
        <v>0</v>
      </c>
      <c r="AA190" s="246">
        <f>IF(AA$4=$F190+$B190,SUMIFS('ABP REC Calc'!X$75:X$138,'ABP REC Calc'!$C$75:$C$138,'ABP REC Spend'!$D190,'ABP REC Calc'!$B$75:$B$138,'ABP REC Spend'!$E190)*$C190,
IF(AND(Z190&gt;0,(AA$4-$F190)=(1+$B190)),((Z190/$C190)-Z190)/6,
(IF(AND((AA$4-$F190)&lt;(7+$B190),(AA$4-$F190)&gt;1),Z190,0))))</f>
        <v>0</v>
      </c>
      <c r="AB190" s="246">
        <f>IF(AB$4=$F190+$B190,SUMIFS('ABP REC Calc'!Y$75:Y$138,'ABP REC Calc'!$C$75:$C$138,'ABP REC Spend'!$D190,'ABP REC Calc'!$B$75:$B$138,'ABP REC Spend'!$E190)*$C190,
IF(AND(AA190&gt;0,(AB$4-$F190)=(1+$B190)),((AA190/$C190)-AA190)/6,
(IF(AND((AB$4-$F190)&lt;(7+$B190),(AB$4-$F190)&gt;1),AA190,0))))</f>
        <v>0</v>
      </c>
      <c r="AC190" s="246">
        <f>IF(AC$4=$F190+$B190,SUMIFS('ABP REC Calc'!Z$75:Z$138,'ABP REC Calc'!$C$75:$C$138,'ABP REC Spend'!$D190,'ABP REC Calc'!$B$75:$B$138,'ABP REC Spend'!$E190)*$C190,
IF(AND(AB190&gt;0,(AC$4-$F190)=(1+$B190)),((AB190/$C190)-AB190)/6,
(IF(AND((AC$4-$F190)&lt;(7+$B190),(AC$4-$F190)&gt;1),AB190,0))))</f>
        <v>0</v>
      </c>
      <c r="AD190" s="246">
        <f>IF(AD$4=$F190+$B190,SUMIFS('ABP REC Calc'!AA$75:AA$138,'ABP REC Calc'!$C$75:$C$138,'ABP REC Spend'!$D190,'ABP REC Calc'!$B$75:$B$138,'ABP REC Spend'!$E190)*$C190,
IF(AND(AC190&gt;0,(AD$4-$F190)=(1+$B190)),((AC190/$C190)-AC190)/6,
(IF(AND((AD$4-$F190)&lt;(7+$B190),(AD$4-$F190)&gt;1),AC190,0))))</f>
        <v>0</v>
      </c>
      <c r="AE190" s="246">
        <f>IF(AE$4=$F190+$B190,SUMIFS('ABP REC Calc'!AB$75:AB$138,'ABP REC Calc'!$C$75:$C$138,'ABP REC Spend'!$D190,'ABP REC Calc'!$B$75:$B$138,'ABP REC Spend'!$E190)*$C190,
IF(AND(AD190&gt;0,(AE$4-$F190)=(1+$B190)),((AD190/$C190)-AD190)/6,
(IF(AND((AE$4-$F190)&lt;(7+$B190),(AE$4-$F190)&gt;1),AD190,0))))</f>
        <v>0</v>
      </c>
      <c r="AF190" s="246">
        <f>IF(AF$4=$F190+$B190,SUMIFS('ABP REC Calc'!AC$75:AC$138,'ABP REC Calc'!$C$75:$C$138,'ABP REC Spend'!$D190,'ABP REC Calc'!$B$75:$B$138,'ABP REC Spend'!$E190)*$C190,
IF(AND(AE190&gt;0,(AF$4-$F190)=(1+$B190)),((AE190/$C190)-AE190)/6,
(IF(AND((AF$4-$F190)&lt;(7+$B190),(AF$4-$F190)&gt;1),AE190,0))))</f>
        <v>0</v>
      </c>
      <c r="AG190" s="246">
        <f>IF(AG$4=$F190+$B190,SUMIFS('ABP REC Calc'!#REF!,'ABP REC Calc'!$C$75:$C$138,'ABP REC Spend'!$D190,'ABP REC Calc'!$B$75:$B$138,'ABP REC Spend'!$E190)*$C190,
IF(AND(AF190&gt;0,(AG$4-$F190)=(1+$B190)),((AF190/$C190)-AF190)/6,
(IF(AND((AG$4-$F190)&lt;(7+$B190),(AG$4-$F190)&gt;1),AF190,0))))</f>
        <v>0</v>
      </c>
    </row>
    <row r="191" spans="2:33" ht="14.45" customHeight="1">
      <c r="B191" s="64">
        <v>1</v>
      </c>
      <c r="C191" s="64">
        <v>0.15</v>
      </c>
      <c r="D191" s="234" t="s">
        <v>210</v>
      </c>
      <c r="E191" s="231" t="s">
        <v>230</v>
      </c>
      <c r="F191" s="231">
        <f t="shared" si="9"/>
        <v>2029</v>
      </c>
      <c r="G191" s="231"/>
      <c r="H191" s="239" t="s">
        <v>27</v>
      </c>
      <c r="I191" s="247">
        <v>0</v>
      </c>
      <c r="J191" s="246">
        <f>IF(J$4=$F191+$B191,SUMIFS('ABP REC Calc'!G$75:G$138,'ABP REC Calc'!$C$75:$C$138,'ABP REC Spend'!$D191,'ABP REC Calc'!$B$75:$B$138,'ABP REC Spend'!$E191)*$C191,
IF(AND(I191&gt;0,(J$4-$F191)=(1+$B191)),((I191/$C191)-I191)/6,
(IF(AND((J$4-$F191)&lt;(7+$B191),(J$4-$F191)&gt;1),I191,0))))</f>
        <v>0</v>
      </c>
      <c r="K191" s="246">
        <f>IF(K$4=$F191+$B191,SUMIFS('ABP REC Calc'!H$75:H$138,'ABP REC Calc'!$C$75:$C$138,'ABP REC Spend'!$D191,'ABP REC Calc'!$B$75:$B$138,'ABP REC Spend'!$E191)*$C191,
IF(AND(J191&gt;0,(K$4-$F191)=(1+$B191)),((J191/$C191)-J191)/6,
(IF(AND((K$4-$F191)&lt;(7+$B191),(K$4-$F191)&gt;1),J191,0))))</f>
        <v>0</v>
      </c>
      <c r="L191" s="246">
        <f>IF(L$4=$F191+$B191,SUMIFS('ABP REC Calc'!I$75:I$138,'ABP REC Calc'!$C$75:$C$138,'ABP REC Spend'!$D191,'ABP REC Calc'!$B$75:$B$138,'ABP REC Spend'!$E191)*$C191,
IF(AND(K191&gt;0,(L$4-$F191)=(1+$B191)),((K191/$C191)-K191)/6,
(IF(AND((L$4-$F191)&lt;(7+$B191),(L$4-$F191)&gt;1),K191,0))))</f>
        <v>0</v>
      </c>
      <c r="M191" s="246">
        <f>IF(M$4=$F191+$B191,SUMIFS('ABP REC Calc'!J$75:J$138,'ABP REC Calc'!$C$75:$C$138,'ABP REC Spend'!$D191,'ABP REC Calc'!$B$75:$B$138,'ABP REC Spend'!$E191)*$C191,
IF(AND(L191&gt;0,(M$4-$F191)=(1+$B191)),((L191/$C191)-L191)/6,
(IF(AND((M$4-$F191)&lt;(7+$B191),(M$4-$F191)&gt;1),L191,0))))</f>
        <v>0</v>
      </c>
      <c r="N191" s="246">
        <f>IF(N$4=$F191+$B191,SUMIFS('ABP REC Calc'!K$75:K$138,'ABP REC Calc'!$C$75:$C$138,'ABP REC Spend'!$D191,'ABP REC Calc'!$B$75:$B$138,'ABP REC Spend'!$E191)*$C191,
IF(AND(M191&gt;0,(N$4-$F191)=(1+$B191)),((M191/$C191)-M191)/6,
(IF(AND((N$4-$F191)&lt;(7+$B191),(N$4-$F191)&gt;1),M191,0))))</f>
        <v>0</v>
      </c>
      <c r="O191" s="246">
        <f>IF(O$4=$F191+$B191,SUMIFS('ABP REC Calc'!L$75:L$138,'ABP REC Calc'!$C$75:$C$138,'ABP REC Spend'!$D191,'ABP REC Calc'!$B$75:$B$138,'ABP REC Spend'!$E191)*$C191,
IF(AND(N191&gt;0,(O$4-$F191)=(1+$B191)),((N191/$C191)-N191)/6,
(IF(AND((O$4-$F191)&lt;(7+$B191),(O$4-$F191)&gt;1),N191,0))))</f>
        <v>1574022.7817897382</v>
      </c>
      <c r="P191" s="246">
        <f>IF(P$4=$F191+$B191,SUMIFS('ABP REC Calc'!M$75:M$138,'ABP REC Calc'!$C$75:$C$138,'ABP REC Spend'!$D191,'ABP REC Calc'!$B$75:$B$138,'ABP REC Spend'!$E191)*$C191,
IF(AND(O191&gt;0,(P$4-$F191)=(1+$B191)),((O191/$C191)-O191)/6,
(IF(AND((P$4-$F191)&lt;(7+$B191),(P$4-$F191)&gt;1),O191,0))))</f>
        <v>1486577.0716903082</v>
      </c>
      <c r="Q191" s="246">
        <f>IF(Q$4=$F191+$B191,SUMIFS('ABP REC Calc'!N$75:N$138,'ABP REC Calc'!$C$75:$C$138,'ABP REC Spend'!$D191,'ABP REC Calc'!$B$75:$B$138,'ABP REC Spend'!$E191)*$C191,
IF(AND(P191&gt;0,(Q$4-$F191)=(1+$B191)),((P191/$C191)-P191)/6,
(IF(AND((Q$4-$F191)&lt;(7+$B191),(Q$4-$F191)&gt;1),P191,0))))</f>
        <v>1486577.0716903082</v>
      </c>
      <c r="R191" s="246">
        <f>IF(R$4=$F191+$B191,SUMIFS('ABP REC Calc'!O$75:O$138,'ABP REC Calc'!$C$75:$C$138,'ABP REC Spend'!$D191,'ABP REC Calc'!$B$75:$B$138,'ABP REC Spend'!$E191)*$C191,
IF(AND(Q191&gt;0,(R$4-$F191)=(1+$B191)),((Q191/$C191)-Q191)/6,
(IF(AND((R$4-$F191)&lt;(7+$B191),(R$4-$F191)&gt;1),Q191,0))))</f>
        <v>1486577.0716903082</v>
      </c>
      <c r="S191" s="246">
        <f>IF(S$4=$F191+$B191,SUMIFS('ABP REC Calc'!P$75:P$138,'ABP REC Calc'!$C$75:$C$138,'ABP REC Spend'!$D191,'ABP REC Calc'!$B$75:$B$138,'ABP REC Spend'!$E191)*$C191,
IF(AND(R191&gt;0,(S$4-$F191)=(1+$B191)),((R191/$C191)-R191)/6,
(IF(AND((S$4-$F191)&lt;(7+$B191),(S$4-$F191)&gt;1),R191,0))))</f>
        <v>1486577.0716903082</v>
      </c>
      <c r="T191" s="246">
        <f>IF(T$4=$F191+$B191,SUMIFS('ABP REC Calc'!Q$75:Q$138,'ABP REC Calc'!$C$75:$C$138,'ABP REC Spend'!$D191,'ABP REC Calc'!$B$75:$B$138,'ABP REC Spend'!$E191)*$C191,
IF(AND(S191&gt;0,(T$4-$F191)=(1+$B191)),((S191/$C191)-S191)/6,
(IF(AND((T$4-$F191)&lt;(7+$B191),(T$4-$F191)&gt;1),S191,0))))</f>
        <v>1486577.0716903082</v>
      </c>
      <c r="U191" s="246">
        <f>IF(U$4=$F191+$B191,SUMIFS('ABP REC Calc'!R$75:R$138,'ABP REC Calc'!$C$75:$C$138,'ABP REC Spend'!$D191,'ABP REC Calc'!$B$75:$B$138,'ABP REC Spend'!$E191)*$C191,
IF(AND(T191&gt;0,(U$4-$F191)=(1+$B191)),((T191/$C191)-T191)/6,
(IF(AND((U$4-$F191)&lt;(7+$B191),(U$4-$F191)&gt;1),T191,0))))</f>
        <v>1486577.0716903082</v>
      </c>
      <c r="V191" s="246">
        <f>IF(V$4=$F191+$B191,SUMIFS('ABP REC Calc'!S$75:S$138,'ABP REC Calc'!$C$75:$C$138,'ABP REC Spend'!$D191,'ABP REC Calc'!$B$75:$B$138,'ABP REC Spend'!$E191)*$C191,
IF(AND(U191&gt;0,(V$4-$F191)=(1+$B191)),((U191/$C191)-U191)/6,
(IF(AND((V$4-$F191)&lt;(7+$B191),(V$4-$F191)&gt;1),U191,0))))</f>
        <v>0</v>
      </c>
      <c r="W191" s="246">
        <f>IF(W$4=$F191+$B191,SUMIFS('ABP REC Calc'!T$75:T$138,'ABP REC Calc'!$C$75:$C$138,'ABP REC Spend'!$D191,'ABP REC Calc'!$B$75:$B$138,'ABP REC Spend'!$E191)*$C191,
IF(AND(V191&gt;0,(W$4-$F191)=(1+$B191)),((V191/$C191)-V191)/6,
(IF(AND((W$4-$F191)&lt;(7+$B191),(W$4-$F191)&gt;1),V191,0))))</f>
        <v>0</v>
      </c>
      <c r="X191" s="246">
        <f>IF(X$4=$F191+$B191,SUMIFS('ABP REC Calc'!U$75:U$138,'ABP REC Calc'!$C$75:$C$138,'ABP REC Spend'!$D191,'ABP REC Calc'!$B$75:$B$138,'ABP REC Spend'!$E191)*$C191,
IF(AND(W191&gt;0,(X$4-$F191)=(1+$B191)),((W191/$C191)-W191)/6,
(IF(AND((X$4-$F191)&lt;(7+$B191),(X$4-$F191)&gt;1),W191,0))))</f>
        <v>0</v>
      </c>
      <c r="Y191" s="246">
        <f>IF(Y$4=$F191+$B191,SUMIFS('ABP REC Calc'!V$75:V$138,'ABP REC Calc'!$C$75:$C$138,'ABP REC Spend'!$D191,'ABP REC Calc'!$B$75:$B$138,'ABP REC Spend'!$E191)*$C191,
IF(AND(X191&gt;0,(Y$4-$F191)=(1+$B191)),((X191/$C191)-X191)/6,
(IF(AND((Y$4-$F191)&lt;(7+$B191),(Y$4-$F191)&gt;1),X191,0))))</f>
        <v>0</v>
      </c>
      <c r="Z191" s="246">
        <f>IF(Z$4=$F191+$B191,SUMIFS('ABP REC Calc'!W$75:W$138,'ABP REC Calc'!$C$75:$C$138,'ABP REC Spend'!$D191,'ABP REC Calc'!$B$75:$B$138,'ABP REC Spend'!$E191)*$C191,
IF(AND(Y191&gt;0,(Z$4-$F191)=(1+$B191)),((Y191/$C191)-Y191)/6,
(IF(AND((Z$4-$F191)&lt;(7+$B191),(Z$4-$F191)&gt;1),Y191,0))))</f>
        <v>0</v>
      </c>
      <c r="AA191" s="246">
        <f>IF(AA$4=$F191+$B191,SUMIFS('ABP REC Calc'!X$75:X$138,'ABP REC Calc'!$C$75:$C$138,'ABP REC Spend'!$D191,'ABP REC Calc'!$B$75:$B$138,'ABP REC Spend'!$E191)*$C191,
IF(AND(Z191&gt;0,(AA$4-$F191)=(1+$B191)),((Z191/$C191)-Z191)/6,
(IF(AND((AA$4-$F191)&lt;(7+$B191),(AA$4-$F191)&gt;1),Z191,0))))</f>
        <v>0</v>
      </c>
      <c r="AB191" s="246">
        <f>IF(AB$4=$F191+$B191,SUMIFS('ABP REC Calc'!Y$75:Y$138,'ABP REC Calc'!$C$75:$C$138,'ABP REC Spend'!$D191,'ABP REC Calc'!$B$75:$B$138,'ABP REC Spend'!$E191)*$C191,
IF(AND(AA191&gt;0,(AB$4-$F191)=(1+$B191)),((AA191/$C191)-AA191)/6,
(IF(AND((AB$4-$F191)&lt;(7+$B191),(AB$4-$F191)&gt;1),AA191,0))))</f>
        <v>0</v>
      </c>
      <c r="AC191" s="246">
        <f>IF(AC$4=$F191+$B191,SUMIFS('ABP REC Calc'!Z$75:Z$138,'ABP REC Calc'!$C$75:$C$138,'ABP REC Spend'!$D191,'ABP REC Calc'!$B$75:$B$138,'ABP REC Spend'!$E191)*$C191,
IF(AND(AB191&gt;0,(AC$4-$F191)=(1+$B191)),((AB191/$C191)-AB191)/6,
(IF(AND((AC$4-$F191)&lt;(7+$B191),(AC$4-$F191)&gt;1),AB191,0))))</f>
        <v>0</v>
      </c>
      <c r="AD191" s="246">
        <f>IF(AD$4=$F191+$B191,SUMIFS('ABP REC Calc'!AA$75:AA$138,'ABP REC Calc'!$C$75:$C$138,'ABP REC Spend'!$D191,'ABP REC Calc'!$B$75:$B$138,'ABP REC Spend'!$E191)*$C191,
IF(AND(AC191&gt;0,(AD$4-$F191)=(1+$B191)),((AC191/$C191)-AC191)/6,
(IF(AND((AD$4-$F191)&lt;(7+$B191),(AD$4-$F191)&gt;1),AC191,0))))</f>
        <v>0</v>
      </c>
      <c r="AE191" s="246">
        <f>IF(AE$4=$F191+$B191,SUMIFS('ABP REC Calc'!AB$75:AB$138,'ABP REC Calc'!$C$75:$C$138,'ABP REC Spend'!$D191,'ABP REC Calc'!$B$75:$B$138,'ABP REC Spend'!$E191)*$C191,
IF(AND(AD191&gt;0,(AE$4-$F191)=(1+$B191)),((AD191/$C191)-AD191)/6,
(IF(AND((AE$4-$F191)&lt;(7+$B191),(AE$4-$F191)&gt;1),AD191,0))))</f>
        <v>0</v>
      </c>
      <c r="AF191" s="246">
        <f>IF(AF$4=$F191+$B191,SUMIFS('ABP REC Calc'!AC$75:AC$138,'ABP REC Calc'!$C$75:$C$138,'ABP REC Spend'!$D191,'ABP REC Calc'!$B$75:$B$138,'ABP REC Spend'!$E191)*$C191,
IF(AND(AE191&gt;0,(AF$4-$F191)=(1+$B191)),((AE191/$C191)-AE191)/6,
(IF(AND((AF$4-$F191)&lt;(7+$B191),(AF$4-$F191)&gt;1),AE191,0))))</f>
        <v>0</v>
      </c>
      <c r="AG191" s="246">
        <f>IF(AG$4=$F191+$B191,SUMIFS('ABP REC Calc'!#REF!,'ABP REC Calc'!$C$75:$C$138,'ABP REC Spend'!$D191,'ABP REC Calc'!$B$75:$B$138,'ABP REC Spend'!$E191)*$C191,
IF(AND(AF191&gt;0,(AG$4-$F191)=(1+$B191)),((AF191/$C191)-AF191)/6,
(IF(AND((AG$4-$F191)&lt;(7+$B191),(AG$4-$F191)&gt;1),AF191,0))))</f>
        <v>0</v>
      </c>
    </row>
    <row r="192" spans="2:33" ht="14.45" customHeight="1">
      <c r="B192" s="64">
        <v>1</v>
      </c>
      <c r="C192" s="64">
        <v>0.15</v>
      </c>
      <c r="D192" s="234" t="s">
        <v>210</v>
      </c>
      <c r="E192" s="231" t="s">
        <v>230</v>
      </c>
      <c r="F192" s="231">
        <f t="shared" si="9"/>
        <v>2030</v>
      </c>
      <c r="G192" s="231"/>
      <c r="H192" s="239" t="s">
        <v>28</v>
      </c>
      <c r="I192" s="247">
        <v>0</v>
      </c>
      <c r="J192" s="246">
        <f>IF(J$4=$F192+$B192,SUMIFS('ABP REC Calc'!G$75:G$138,'ABP REC Calc'!$C$75:$C$138,'ABP REC Spend'!$D192,'ABP REC Calc'!$B$75:$B$138,'ABP REC Spend'!$E192)*$C192,
IF(AND(I192&gt;0,(J$4-$F192)=(1+$B192)),((I192/$C192)-I192)/6,
(IF(AND((J$4-$F192)&lt;(7+$B192),(J$4-$F192)&gt;1),I192,0))))</f>
        <v>0</v>
      </c>
      <c r="K192" s="246">
        <f>IF(K$4=$F192+$B192,SUMIFS('ABP REC Calc'!H$75:H$138,'ABP REC Calc'!$C$75:$C$138,'ABP REC Spend'!$D192,'ABP REC Calc'!$B$75:$B$138,'ABP REC Spend'!$E192)*$C192,
IF(AND(J192&gt;0,(K$4-$F192)=(1+$B192)),((J192/$C192)-J192)/6,
(IF(AND((K$4-$F192)&lt;(7+$B192),(K$4-$F192)&gt;1),J192,0))))</f>
        <v>0</v>
      </c>
      <c r="L192" s="246">
        <f>IF(L$4=$F192+$B192,SUMIFS('ABP REC Calc'!I$75:I$138,'ABP REC Calc'!$C$75:$C$138,'ABP REC Spend'!$D192,'ABP REC Calc'!$B$75:$B$138,'ABP REC Spend'!$E192)*$C192,
IF(AND(K192&gt;0,(L$4-$F192)=(1+$B192)),((K192/$C192)-K192)/6,
(IF(AND((L$4-$F192)&lt;(7+$B192),(L$4-$F192)&gt;1),K192,0))))</f>
        <v>0</v>
      </c>
      <c r="M192" s="246">
        <f>IF(M$4=$F192+$B192,SUMIFS('ABP REC Calc'!J$75:J$138,'ABP REC Calc'!$C$75:$C$138,'ABP REC Spend'!$D192,'ABP REC Calc'!$B$75:$B$138,'ABP REC Spend'!$E192)*$C192,
IF(AND(L192&gt;0,(M$4-$F192)=(1+$B192)),((L192/$C192)-L192)/6,
(IF(AND((M$4-$F192)&lt;(7+$B192),(M$4-$F192)&gt;1),L192,0))))</f>
        <v>0</v>
      </c>
      <c r="N192" s="246">
        <f>IF(N$4=$F192+$B192,SUMIFS('ABP REC Calc'!K$75:K$138,'ABP REC Calc'!$C$75:$C$138,'ABP REC Spend'!$D192,'ABP REC Calc'!$B$75:$B$138,'ABP REC Spend'!$E192)*$C192,
IF(AND(M192&gt;0,(N$4-$F192)=(1+$B192)),((M192/$C192)-M192)/6,
(IF(AND((N$4-$F192)&lt;(7+$B192),(N$4-$F192)&gt;1),M192,0))))</f>
        <v>0</v>
      </c>
      <c r="O192" s="246">
        <f>IF(O$4=$F192+$B192,SUMIFS('ABP REC Calc'!L$75:L$138,'ABP REC Calc'!$C$75:$C$138,'ABP REC Spend'!$D192,'ABP REC Calc'!$B$75:$B$138,'ABP REC Spend'!$E192)*$C192,
IF(AND(N192&gt;0,(O$4-$F192)=(1+$B192)),((N192/$C192)-N192)/6,
(IF(AND((O$4-$F192)&lt;(7+$B192),(O$4-$F192)&gt;1),N192,0))))</f>
        <v>0</v>
      </c>
      <c r="P192" s="246">
        <f>IF(P$4=$F192+$B192,SUMIFS('ABP REC Calc'!M$75:M$138,'ABP REC Calc'!$C$75:$C$138,'ABP REC Spend'!$D192,'ABP REC Calc'!$B$75:$B$138,'ABP REC Spend'!$E192)*$C192,
IF(AND(O192&gt;0,(P$4-$F192)=(1+$B192)),((O192/$C192)-O192)/6,
(IF(AND((P$4-$F192)&lt;(7+$B192),(P$4-$F192)&gt;1),O192,0))))</f>
        <v>1511061.8705181486</v>
      </c>
      <c r="Q192" s="246">
        <f>IF(Q$4=$F192+$B192,SUMIFS('ABP REC Calc'!N$75:N$138,'ABP REC Calc'!$C$75:$C$138,'ABP REC Spend'!$D192,'ABP REC Calc'!$B$75:$B$138,'ABP REC Spend'!$E192)*$C192,
IF(AND(P192&gt;0,(Q$4-$F192)=(1+$B192)),((P192/$C192)-P192)/6,
(IF(AND((Q$4-$F192)&lt;(7+$B192),(Q$4-$F192)&gt;1),P192,0))))</f>
        <v>1427113.988822696</v>
      </c>
      <c r="R192" s="246">
        <f>IF(R$4=$F192+$B192,SUMIFS('ABP REC Calc'!O$75:O$138,'ABP REC Calc'!$C$75:$C$138,'ABP REC Spend'!$D192,'ABP REC Calc'!$B$75:$B$138,'ABP REC Spend'!$E192)*$C192,
IF(AND(Q192&gt;0,(R$4-$F192)=(1+$B192)),((Q192/$C192)-Q192)/6,
(IF(AND((R$4-$F192)&lt;(7+$B192),(R$4-$F192)&gt;1),Q192,0))))</f>
        <v>1427113.988822696</v>
      </c>
      <c r="S192" s="246">
        <f>IF(S$4=$F192+$B192,SUMIFS('ABP REC Calc'!P$75:P$138,'ABP REC Calc'!$C$75:$C$138,'ABP REC Spend'!$D192,'ABP REC Calc'!$B$75:$B$138,'ABP REC Spend'!$E192)*$C192,
IF(AND(R192&gt;0,(S$4-$F192)=(1+$B192)),((R192/$C192)-R192)/6,
(IF(AND((S$4-$F192)&lt;(7+$B192),(S$4-$F192)&gt;1),R192,0))))</f>
        <v>1427113.988822696</v>
      </c>
      <c r="T192" s="246">
        <f>IF(T$4=$F192+$B192,SUMIFS('ABP REC Calc'!Q$75:Q$138,'ABP REC Calc'!$C$75:$C$138,'ABP REC Spend'!$D192,'ABP REC Calc'!$B$75:$B$138,'ABP REC Spend'!$E192)*$C192,
IF(AND(S192&gt;0,(T$4-$F192)=(1+$B192)),((S192/$C192)-S192)/6,
(IF(AND((T$4-$F192)&lt;(7+$B192),(T$4-$F192)&gt;1),S192,0))))</f>
        <v>1427113.988822696</v>
      </c>
      <c r="U192" s="246">
        <f>IF(U$4=$F192+$B192,SUMIFS('ABP REC Calc'!R$75:R$138,'ABP REC Calc'!$C$75:$C$138,'ABP REC Spend'!$D192,'ABP REC Calc'!$B$75:$B$138,'ABP REC Spend'!$E192)*$C192,
IF(AND(T192&gt;0,(U$4-$F192)=(1+$B192)),((T192/$C192)-T192)/6,
(IF(AND((U$4-$F192)&lt;(7+$B192),(U$4-$F192)&gt;1),T192,0))))</f>
        <v>1427113.988822696</v>
      </c>
      <c r="V192" s="246">
        <f>IF(V$4=$F192+$B192,SUMIFS('ABP REC Calc'!S$75:S$138,'ABP REC Calc'!$C$75:$C$138,'ABP REC Spend'!$D192,'ABP REC Calc'!$B$75:$B$138,'ABP REC Spend'!$E192)*$C192,
IF(AND(U192&gt;0,(V$4-$F192)=(1+$B192)),((U192/$C192)-U192)/6,
(IF(AND((V$4-$F192)&lt;(7+$B192),(V$4-$F192)&gt;1),U192,0))))</f>
        <v>1427113.988822696</v>
      </c>
      <c r="W192" s="246">
        <f>IF(W$4=$F192+$B192,SUMIFS('ABP REC Calc'!T$75:T$138,'ABP REC Calc'!$C$75:$C$138,'ABP REC Spend'!$D192,'ABP REC Calc'!$B$75:$B$138,'ABP REC Spend'!$E192)*$C192,
IF(AND(V192&gt;0,(W$4-$F192)=(1+$B192)),((V192/$C192)-V192)/6,
(IF(AND((W$4-$F192)&lt;(7+$B192),(W$4-$F192)&gt;1),V192,0))))</f>
        <v>0</v>
      </c>
      <c r="X192" s="246">
        <f>IF(X$4=$F192+$B192,SUMIFS('ABP REC Calc'!U$75:U$138,'ABP REC Calc'!$C$75:$C$138,'ABP REC Spend'!$D192,'ABP REC Calc'!$B$75:$B$138,'ABP REC Spend'!$E192)*$C192,
IF(AND(W192&gt;0,(X$4-$F192)=(1+$B192)),((W192/$C192)-W192)/6,
(IF(AND((X$4-$F192)&lt;(7+$B192),(X$4-$F192)&gt;1),W192,0))))</f>
        <v>0</v>
      </c>
      <c r="Y192" s="246">
        <f>IF(Y$4=$F192+$B192,SUMIFS('ABP REC Calc'!V$75:V$138,'ABP REC Calc'!$C$75:$C$138,'ABP REC Spend'!$D192,'ABP REC Calc'!$B$75:$B$138,'ABP REC Spend'!$E192)*$C192,
IF(AND(X192&gt;0,(Y$4-$F192)=(1+$B192)),((X192/$C192)-X192)/6,
(IF(AND((Y$4-$F192)&lt;(7+$B192),(Y$4-$F192)&gt;1),X192,0))))</f>
        <v>0</v>
      </c>
      <c r="Z192" s="246">
        <f>IF(Z$4=$F192+$B192,SUMIFS('ABP REC Calc'!W$75:W$138,'ABP REC Calc'!$C$75:$C$138,'ABP REC Spend'!$D192,'ABP REC Calc'!$B$75:$B$138,'ABP REC Spend'!$E192)*$C192,
IF(AND(Y192&gt;0,(Z$4-$F192)=(1+$B192)),((Y192/$C192)-Y192)/6,
(IF(AND((Z$4-$F192)&lt;(7+$B192),(Z$4-$F192)&gt;1),Y192,0))))</f>
        <v>0</v>
      </c>
      <c r="AA192" s="246">
        <f>IF(AA$4=$F192+$B192,SUMIFS('ABP REC Calc'!X$75:X$138,'ABP REC Calc'!$C$75:$C$138,'ABP REC Spend'!$D192,'ABP REC Calc'!$B$75:$B$138,'ABP REC Spend'!$E192)*$C192,
IF(AND(Z192&gt;0,(AA$4-$F192)=(1+$B192)),((Z192/$C192)-Z192)/6,
(IF(AND((AA$4-$F192)&lt;(7+$B192),(AA$4-$F192)&gt;1),Z192,0))))</f>
        <v>0</v>
      </c>
      <c r="AB192" s="246">
        <f>IF(AB$4=$F192+$B192,SUMIFS('ABP REC Calc'!Y$75:Y$138,'ABP REC Calc'!$C$75:$C$138,'ABP REC Spend'!$D192,'ABP REC Calc'!$B$75:$B$138,'ABP REC Spend'!$E192)*$C192,
IF(AND(AA192&gt;0,(AB$4-$F192)=(1+$B192)),((AA192/$C192)-AA192)/6,
(IF(AND((AB$4-$F192)&lt;(7+$B192),(AB$4-$F192)&gt;1),AA192,0))))</f>
        <v>0</v>
      </c>
      <c r="AC192" s="246">
        <f>IF(AC$4=$F192+$B192,SUMIFS('ABP REC Calc'!Z$75:Z$138,'ABP REC Calc'!$C$75:$C$138,'ABP REC Spend'!$D192,'ABP REC Calc'!$B$75:$B$138,'ABP REC Spend'!$E192)*$C192,
IF(AND(AB192&gt;0,(AC$4-$F192)=(1+$B192)),((AB192/$C192)-AB192)/6,
(IF(AND((AC$4-$F192)&lt;(7+$B192),(AC$4-$F192)&gt;1),AB192,0))))</f>
        <v>0</v>
      </c>
      <c r="AD192" s="246">
        <f>IF(AD$4=$F192+$B192,SUMIFS('ABP REC Calc'!AA$75:AA$138,'ABP REC Calc'!$C$75:$C$138,'ABP REC Spend'!$D192,'ABP REC Calc'!$B$75:$B$138,'ABP REC Spend'!$E192)*$C192,
IF(AND(AC192&gt;0,(AD$4-$F192)=(1+$B192)),((AC192/$C192)-AC192)/6,
(IF(AND((AD$4-$F192)&lt;(7+$B192),(AD$4-$F192)&gt;1),AC192,0))))</f>
        <v>0</v>
      </c>
      <c r="AE192" s="246">
        <f>IF(AE$4=$F192+$B192,SUMIFS('ABP REC Calc'!AB$75:AB$138,'ABP REC Calc'!$C$75:$C$138,'ABP REC Spend'!$D192,'ABP REC Calc'!$B$75:$B$138,'ABP REC Spend'!$E192)*$C192,
IF(AND(AD192&gt;0,(AE$4-$F192)=(1+$B192)),((AD192/$C192)-AD192)/6,
(IF(AND((AE$4-$F192)&lt;(7+$B192),(AE$4-$F192)&gt;1),AD192,0))))</f>
        <v>0</v>
      </c>
      <c r="AF192" s="246">
        <f>IF(AF$4=$F192+$B192,SUMIFS('ABP REC Calc'!AC$75:AC$138,'ABP REC Calc'!$C$75:$C$138,'ABP REC Spend'!$D192,'ABP REC Calc'!$B$75:$B$138,'ABP REC Spend'!$E192)*$C192,
IF(AND(AE192&gt;0,(AF$4-$F192)=(1+$B192)),((AE192/$C192)-AE192)/6,
(IF(AND((AF$4-$F192)&lt;(7+$B192),(AF$4-$F192)&gt;1),AE192,0))))</f>
        <v>0</v>
      </c>
      <c r="AG192" s="246">
        <f>IF(AG$4=$F192+$B192,SUMIFS('ABP REC Calc'!#REF!,'ABP REC Calc'!$C$75:$C$138,'ABP REC Spend'!$D192,'ABP REC Calc'!$B$75:$B$138,'ABP REC Spend'!$E192)*$C192,
IF(AND(AF192&gt;0,(AG$4-$F192)=(1+$B192)),((AF192/$C192)-AF192)/6,
(IF(AND((AG$4-$F192)&lt;(7+$B192),(AG$4-$F192)&gt;1),AF192,0))))</f>
        <v>0</v>
      </c>
    </row>
    <row r="193" spans="2:33" ht="14.45" customHeight="1">
      <c r="B193" s="64">
        <v>1</v>
      </c>
      <c r="C193" s="64">
        <v>0.15</v>
      </c>
      <c r="D193" s="234" t="s">
        <v>210</v>
      </c>
      <c r="E193" s="231" t="s">
        <v>230</v>
      </c>
      <c r="F193" s="231">
        <f t="shared" si="9"/>
        <v>2031</v>
      </c>
      <c r="G193" s="231"/>
      <c r="H193" s="239" t="s">
        <v>29</v>
      </c>
      <c r="I193" s="247">
        <v>0</v>
      </c>
      <c r="J193" s="246">
        <f>IF(J$4=$F193+$B193,SUMIFS('ABP REC Calc'!G$75:G$138,'ABP REC Calc'!$C$75:$C$138,'ABP REC Spend'!$D193,'ABP REC Calc'!$B$75:$B$138,'ABP REC Spend'!$E193)*$C193,
IF(AND(I193&gt;0,(J$4-$F193)=(1+$B193)),((I193/$C193)-I193)/6,
(IF(AND((J$4-$F193)&lt;(7+$B193),(J$4-$F193)&gt;1),I193,0))))</f>
        <v>0</v>
      </c>
      <c r="K193" s="246">
        <f>IF(K$4=$F193+$B193,SUMIFS('ABP REC Calc'!H$75:H$138,'ABP REC Calc'!$C$75:$C$138,'ABP REC Spend'!$D193,'ABP REC Calc'!$B$75:$B$138,'ABP REC Spend'!$E193)*$C193,
IF(AND(J193&gt;0,(K$4-$F193)=(1+$B193)),((J193/$C193)-J193)/6,
(IF(AND((K$4-$F193)&lt;(7+$B193),(K$4-$F193)&gt;1),J193,0))))</f>
        <v>0</v>
      </c>
      <c r="L193" s="246">
        <f>IF(L$4=$F193+$B193,SUMIFS('ABP REC Calc'!I$75:I$138,'ABP REC Calc'!$C$75:$C$138,'ABP REC Spend'!$D193,'ABP REC Calc'!$B$75:$B$138,'ABP REC Spend'!$E193)*$C193,
IF(AND(K193&gt;0,(L$4-$F193)=(1+$B193)),((K193/$C193)-K193)/6,
(IF(AND((L$4-$F193)&lt;(7+$B193),(L$4-$F193)&gt;1),K193,0))))</f>
        <v>0</v>
      </c>
      <c r="M193" s="246">
        <f>IF(M$4=$F193+$B193,SUMIFS('ABP REC Calc'!J$75:J$138,'ABP REC Calc'!$C$75:$C$138,'ABP REC Spend'!$D193,'ABP REC Calc'!$B$75:$B$138,'ABP REC Spend'!$E193)*$C193,
IF(AND(L193&gt;0,(M$4-$F193)=(1+$B193)),((L193/$C193)-L193)/6,
(IF(AND((M$4-$F193)&lt;(7+$B193),(M$4-$F193)&gt;1),L193,0))))</f>
        <v>0</v>
      </c>
      <c r="N193" s="246">
        <f>IF(N$4=$F193+$B193,SUMIFS('ABP REC Calc'!K$75:K$138,'ABP REC Calc'!$C$75:$C$138,'ABP REC Spend'!$D193,'ABP REC Calc'!$B$75:$B$138,'ABP REC Spend'!$E193)*$C193,
IF(AND(M193&gt;0,(N$4-$F193)=(1+$B193)),((M193/$C193)-M193)/6,
(IF(AND((N$4-$F193)&lt;(7+$B193),(N$4-$F193)&gt;1),M193,0))))</f>
        <v>0</v>
      </c>
      <c r="O193" s="246">
        <f>IF(O$4=$F193+$B193,SUMIFS('ABP REC Calc'!L$75:L$138,'ABP REC Calc'!$C$75:$C$138,'ABP REC Spend'!$D193,'ABP REC Calc'!$B$75:$B$138,'ABP REC Spend'!$E193)*$C193,
IF(AND(N193&gt;0,(O$4-$F193)=(1+$B193)),((N193/$C193)-N193)/6,
(IF(AND((O$4-$F193)&lt;(7+$B193),(O$4-$F193)&gt;1),N193,0))))</f>
        <v>0</v>
      </c>
      <c r="P193" s="246">
        <f>IF(P$4=$F193+$B193,SUMIFS('ABP REC Calc'!M$75:M$138,'ABP REC Calc'!$C$75:$C$138,'ABP REC Spend'!$D193,'ABP REC Calc'!$B$75:$B$138,'ABP REC Spend'!$E193)*$C193,
IF(AND(O193&gt;0,(P$4-$F193)=(1+$B193)),((O193/$C193)-O193)/6,
(IF(AND((P$4-$F193)&lt;(7+$B193),(P$4-$F193)&gt;1),O193,0))))</f>
        <v>0</v>
      </c>
      <c r="Q193" s="246">
        <f>IF(Q$4=$F193+$B193,SUMIFS('ABP REC Calc'!N$75:N$138,'ABP REC Calc'!$C$75:$C$138,'ABP REC Spend'!$D193,'ABP REC Calc'!$B$75:$B$138,'ABP REC Spend'!$E193)*$C193,
IF(AND(P193&gt;0,(Q$4-$F193)=(1+$B193)),((P193/$C193)-P193)/6,
(IF(AND((Q$4-$F193)&lt;(7+$B193),(Q$4-$F193)&gt;1),P193,0))))</f>
        <v>1450619.3956974226</v>
      </c>
      <c r="R193" s="246">
        <f>IF(R$4=$F193+$B193,SUMIFS('ABP REC Calc'!O$75:O$138,'ABP REC Calc'!$C$75:$C$138,'ABP REC Spend'!$D193,'ABP REC Calc'!$B$75:$B$138,'ABP REC Spend'!$E193)*$C193,
IF(AND(Q193&gt;0,(R$4-$F193)=(1+$B193)),((Q193/$C193)-Q193)/6,
(IF(AND((R$4-$F193)&lt;(7+$B193),(R$4-$F193)&gt;1),Q193,0))))</f>
        <v>1370029.4292697881</v>
      </c>
      <c r="S193" s="246">
        <f>IF(S$4=$F193+$B193,SUMIFS('ABP REC Calc'!P$75:P$138,'ABP REC Calc'!$C$75:$C$138,'ABP REC Spend'!$D193,'ABP REC Calc'!$B$75:$B$138,'ABP REC Spend'!$E193)*$C193,
IF(AND(R193&gt;0,(S$4-$F193)=(1+$B193)),((R193/$C193)-R193)/6,
(IF(AND((S$4-$F193)&lt;(7+$B193),(S$4-$F193)&gt;1),R193,0))))</f>
        <v>1370029.4292697881</v>
      </c>
      <c r="T193" s="246">
        <f>IF(T$4=$F193+$B193,SUMIFS('ABP REC Calc'!Q$75:Q$138,'ABP REC Calc'!$C$75:$C$138,'ABP REC Spend'!$D193,'ABP REC Calc'!$B$75:$B$138,'ABP REC Spend'!$E193)*$C193,
IF(AND(S193&gt;0,(T$4-$F193)=(1+$B193)),((S193/$C193)-S193)/6,
(IF(AND((T$4-$F193)&lt;(7+$B193),(T$4-$F193)&gt;1),S193,0))))</f>
        <v>1370029.4292697881</v>
      </c>
      <c r="U193" s="246">
        <f>IF(U$4=$F193+$B193,SUMIFS('ABP REC Calc'!R$75:R$138,'ABP REC Calc'!$C$75:$C$138,'ABP REC Spend'!$D193,'ABP REC Calc'!$B$75:$B$138,'ABP REC Spend'!$E193)*$C193,
IF(AND(T193&gt;0,(U$4-$F193)=(1+$B193)),((T193/$C193)-T193)/6,
(IF(AND((U$4-$F193)&lt;(7+$B193),(U$4-$F193)&gt;1),T193,0))))</f>
        <v>1370029.4292697881</v>
      </c>
      <c r="V193" s="246">
        <f>IF(V$4=$F193+$B193,SUMIFS('ABP REC Calc'!S$75:S$138,'ABP REC Calc'!$C$75:$C$138,'ABP REC Spend'!$D193,'ABP REC Calc'!$B$75:$B$138,'ABP REC Spend'!$E193)*$C193,
IF(AND(U193&gt;0,(V$4-$F193)=(1+$B193)),((U193/$C193)-U193)/6,
(IF(AND((V$4-$F193)&lt;(7+$B193),(V$4-$F193)&gt;1),U193,0))))</f>
        <v>1370029.4292697881</v>
      </c>
      <c r="W193" s="246">
        <f>IF(W$4=$F193+$B193,SUMIFS('ABP REC Calc'!T$75:T$138,'ABP REC Calc'!$C$75:$C$138,'ABP REC Spend'!$D193,'ABP REC Calc'!$B$75:$B$138,'ABP REC Spend'!$E193)*$C193,
IF(AND(V193&gt;0,(W$4-$F193)=(1+$B193)),((V193/$C193)-V193)/6,
(IF(AND((W$4-$F193)&lt;(7+$B193),(W$4-$F193)&gt;1),V193,0))))</f>
        <v>1370029.4292697881</v>
      </c>
      <c r="X193" s="246">
        <f>IF(X$4=$F193+$B193,SUMIFS('ABP REC Calc'!U$75:U$138,'ABP REC Calc'!$C$75:$C$138,'ABP REC Spend'!$D193,'ABP REC Calc'!$B$75:$B$138,'ABP REC Spend'!$E193)*$C193,
IF(AND(W193&gt;0,(X$4-$F193)=(1+$B193)),((W193/$C193)-W193)/6,
(IF(AND((X$4-$F193)&lt;(7+$B193),(X$4-$F193)&gt;1),W193,0))))</f>
        <v>0</v>
      </c>
      <c r="Y193" s="246">
        <f>IF(Y$4=$F193+$B193,SUMIFS('ABP REC Calc'!V$75:V$138,'ABP REC Calc'!$C$75:$C$138,'ABP REC Spend'!$D193,'ABP REC Calc'!$B$75:$B$138,'ABP REC Spend'!$E193)*$C193,
IF(AND(X193&gt;0,(Y$4-$F193)=(1+$B193)),((X193/$C193)-X193)/6,
(IF(AND((Y$4-$F193)&lt;(7+$B193),(Y$4-$F193)&gt;1),X193,0))))</f>
        <v>0</v>
      </c>
      <c r="Z193" s="246">
        <f>IF(Z$4=$F193+$B193,SUMIFS('ABP REC Calc'!W$75:W$138,'ABP REC Calc'!$C$75:$C$138,'ABP REC Spend'!$D193,'ABP REC Calc'!$B$75:$B$138,'ABP REC Spend'!$E193)*$C193,
IF(AND(Y193&gt;0,(Z$4-$F193)=(1+$B193)),((Y193/$C193)-Y193)/6,
(IF(AND((Z$4-$F193)&lt;(7+$B193),(Z$4-$F193)&gt;1),Y193,0))))</f>
        <v>0</v>
      </c>
      <c r="AA193" s="246">
        <f>IF(AA$4=$F193+$B193,SUMIFS('ABP REC Calc'!X$75:X$138,'ABP REC Calc'!$C$75:$C$138,'ABP REC Spend'!$D193,'ABP REC Calc'!$B$75:$B$138,'ABP REC Spend'!$E193)*$C193,
IF(AND(Z193&gt;0,(AA$4-$F193)=(1+$B193)),((Z193/$C193)-Z193)/6,
(IF(AND((AA$4-$F193)&lt;(7+$B193),(AA$4-$F193)&gt;1),Z193,0))))</f>
        <v>0</v>
      </c>
      <c r="AB193" s="246">
        <f>IF(AB$4=$F193+$B193,SUMIFS('ABP REC Calc'!Y$75:Y$138,'ABP REC Calc'!$C$75:$C$138,'ABP REC Spend'!$D193,'ABP REC Calc'!$B$75:$B$138,'ABP REC Spend'!$E193)*$C193,
IF(AND(AA193&gt;0,(AB$4-$F193)=(1+$B193)),((AA193/$C193)-AA193)/6,
(IF(AND((AB$4-$F193)&lt;(7+$B193),(AB$4-$F193)&gt;1),AA193,0))))</f>
        <v>0</v>
      </c>
      <c r="AC193" s="246">
        <f>IF(AC$4=$F193+$B193,SUMIFS('ABP REC Calc'!Z$75:Z$138,'ABP REC Calc'!$C$75:$C$138,'ABP REC Spend'!$D193,'ABP REC Calc'!$B$75:$B$138,'ABP REC Spend'!$E193)*$C193,
IF(AND(AB193&gt;0,(AC$4-$F193)=(1+$B193)),((AB193/$C193)-AB193)/6,
(IF(AND((AC$4-$F193)&lt;(7+$B193),(AC$4-$F193)&gt;1),AB193,0))))</f>
        <v>0</v>
      </c>
      <c r="AD193" s="246">
        <f>IF(AD$4=$F193+$B193,SUMIFS('ABP REC Calc'!AA$75:AA$138,'ABP REC Calc'!$C$75:$C$138,'ABP REC Spend'!$D193,'ABP REC Calc'!$B$75:$B$138,'ABP REC Spend'!$E193)*$C193,
IF(AND(AC193&gt;0,(AD$4-$F193)=(1+$B193)),((AC193/$C193)-AC193)/6,
(IF(AND((AD$4-$F193)&lt;(7+$B193),(AD$4-$F193)&gt;1),AC193,0))))</f>
        <v>0</v>
      </c>
      <c r="AE193" s="246">
        <f>IF(AE$4=$F193+$B193,SUMIFS('ABP REC Calc'!AB$75:AB$138,'ABP REC Calc'!$C$75:$C$138,'ABP REC Spend'!$D193,'ABP REC Calc'!$B$75:$B$138,'ABP REC Spend'!$E193)*$C193,
IF(AND(AD193&gt;0,(AE$4-$F193)=(1+$B193)),((AD193/$C193)-AD193)/6,
(IF(AND((AE$4-$F193)&lt;(7+$B193),(AE$4-$F193)&gt;1),AD193,0))))</f>
        <v>0</v>
      </c>
      <c r="AF193" s="246">
        <f>IF(AF$4=$F193+$B193,SUMIFS('ABP REC Calc'!AC$75:AC$138,'ABP REC Calc'!$C$75:$C$138,'ABP REC Spend'!$D193,'ABP REC Calc'!$B$75:$B$138,'ABP REC Spend'!$E193)*$C193,
IF(AND(AE193&gt;0,(AF$4-$F193)=(1+$B193)),((AE193/$C193)-AE193)/6,
(IF(AND((AF$4-$F193)&lt;(7+$B193),(AF$4-$F193)&gt;1),AE193,0))))</f>
        <v>0</v>
      </c>
      <c r="AG193" s="246">
        <f>IF(AG$4=$F193+$B193,SUMIFS('ABP REC Calc'!#REF!,'ABP REC Calc'!$C$75:$C$138,'ABP REC Spend'!$D193,'ABP REC Calc'!$B$75:$B$138,'ABP REC Spend'!$E193)*$C193,
IF(AND(AF193&gt;0,(AG$4-$F193)=(1+$B193)),((AF193/$C193)-AF193)/6,
(IF(AND((AG$4-$F193)&lt;(7+$B193),(AG$4-$F193)&gt;1),AF193,0))))</f>
        <v>0</v>
      </c>
    </row>
    <row r="194" spans="2:33" ht="14.45" customHeight="1">
      <c r="B194" s="64">
        <v>1</v>
      </c>
      <c r="C194" s="64">
        <v>0.15</v>
      </c>
      <c r="D194" s="234" t="s">
        <v>210</v>
      </c>
      <c r="E194" s="231" t="s">
        <v>230</v>
      </c>
      <c r="F194" s="231">
        <f t="shared" si="9"/>
        <v>2032</v>
      </c>
      <c r="G194" s="231"/>
      <c r="H194" s="239" t="s">
        <v>30</v>
      </c>
      <c r="I194" s="247">
        <v>0</v>
      </c>
      <c r="J194" s="246">
        <f>IF(J$4=$F194+$B194,SUMIFS('ABP REC Calc'!G$75:G$138,'ABP REC Calc'!$C$75:$C$138,'ABP REC Spend'!$D194,'ABP REC Calc'!$B$75:$B$138,'ABP REC Spend'!$E194)*$C194,
IF(AND(I194&gt;0,(J$4-$F194)=(1+$B194)),((I194/$C194)-I194)/6,
(IF(AND((J$4-$F194)&lt;(7+$B194),(J$4-$F194)&gt;1),I194,0))))</f>
        <v>0</v>
      </c>
      <c r="K194" s="246">
        <f>IF(K$4=$F194+$B194,SUMIFS('ABP REC Calc'!H$75:H$138,'ABP REC Calc'!$C$75:$C$138,'ABP REC Spend'!$D194,'ABP REC Calc'!$B$75:$B$138,'ABP REC Spend'!$E194)*$C194,
IF(AND(J194&gt;0,(K$4-$F194)=(1+$B194)),((J194/$C194)-J194)/6,
(IF(AND((K$4-$F194)&lt;(7+$B194),(K$4-$F194)&gt;1),J194,0))))</f>
        <v>0</v>
      </c>
      <c r="L194" s="246">
        <f>IF(L$4=$F194+$B194,SUMIFS('ABP REC Calc'!I$75:I$138,'ABP REC Calc'!$C$75:$C$138,'ABP REC Spend'!$D194,'ABP REC Calc'!$B$75:$B$138,'ABP REC Spend'!$E194)*$C194,
IF(AND(K194&gt;0,(L$4-$F194)=(1+$B194)),((K194/$C194)-K194)/6,
(IF(AND((L$4-$F194)&lt;(7+$B194),(L$4-$F194)&gt;1),K194,0))))</f>
        <v>0</v>
      </c>
      <c r="M194" s="246">
        <f>IF(M$4=$F194+$B194,SUMIFS('ABP REC Calc'!J$75:J$138,'ABP REC Calc'!$C$75:$C$138,'ABP REC Spend'!$D194,'ABP REC Calc'!$B$75:$B$138,'ABP REC Spend'!$E194)*$C194,
IF(AND(L194&gt;0,(M$4-$F194)=(1+$B194)),((L194/$C194)-L194)/6,
(IF(AND((M$4-$F194)&lt;(7+$B194),(M$4-$F194)&gt;1),L194,0))))</f>
        <v>0</v>
      </c>
      <c r="N194" s="246">
        <f>IF(N$4=$F194+$B194,SUMIFS('ABP REC Calc'!K$75:K$138,'ABP REC Calc'!$C$75:$C$138,'ABP REC Spend'!$D194,'ABP REC Calc'!$B$75:$B$138,'ABP REC Spend'!$E194)*$C194,
IF(AND(M194&gt;0,(N$4-$F194)=(1+$B194)),((M194/$C194)-M194)/6,
(IF(AND((N$4-$F194)&lt;(7+$B194),(N$4-$F194)&gt;1),M194,0))))</f>
        <v>0</v>
      </c>
      <c r="O194" s="246">
        <f>IF(O$4=$F194+$B194,SUMIFS('ABP REC Calc'!L$75:L$138,'ABP REC Calc'!$C$75:$C$138,'ABP REC Spend'!$D194,'ABP REC Calc'!$B$75:$B$138,'ABP REC Spend'!$E194)*$C194,
IF(AND(N194&gt;0,(O$4-$F194)=(1+$B194)),((N194/$C194)-N194)/6,
(IF(AND((O$4-$F194)&lt;(7+$B194),(O$4-$F194)&gt;1),N194,0))))</f>
        <v>0</v>
      </c>
      <c r="P194" s="246">
        <f>IF(P$4=$F194+$B194,SUMIFS('ABP REC Calc'!M$75:M$138,'ABP REC Calc'!$C$75:$C$138,'ABP REC Spend'!$D194,'ABP REC Calc'!$B$75:$B$138,'ABP REC Spend'!$E194)*$C194,
IF(AND(O194&gt;0,(P$4-$F194)=(1+$B194)),((O194/$C194)-O194)/6,
(IF(AND((P$4-$F194)&lt;(7+$B194),(P$4-$F194)&gt;1),O194,0))))</f>
        <v>0</v>
      </c>
      <c r="Q194" s="246">
        <f>IF(Q$4=$F194+$B194,SUMIFS('ABP REC Calc'!N$75:N$138,'ABP REC Calc'!$C$75:$C$138,'ABP REC Spend'!$D194,'ABP REC Calc'!$B$75:$B$138,'ABP REC Spend'!$E194)*$C194,
IF(AND(P194&gt;0,(Q$4-$F194)=(1+$B194)),((P194/$C194)-P194)/6,
(IF(AND((Q$4-$F194)&lt;(7+$B194),(Q$4-$F194)&gt;1),P194,0))))</f>
        <v>0</v>
      </c>
      <c r="R194" s="246">
        <f>IF(R$4=$F194+$B194,SUMIFS('ABP REC Calc'!O$75:O$138,'ABP REC Calc'!$C$75:$C$138,'ABP REC Spend'!$D194,'ABP REC Calc'!$B$75:$B$138,'ABP REC Spend'!$E194)*$C194,
IF(AND(Q194&gt;0,(R$4-$F194)=(1+$B194)),((Q194/$C194)-Q194)/6,
(IF(AND((R$4-$F194)&lt;(7+$B194),(R$4-$F194)&gt;1),Q194,0))))</f>
        <v>1392594.6198695255</v>
      </c>
      <c r="S194" s="246">
        <f>IF(S$4=$F194+$B194,SUMIFS('ABP REC Calc'!P$75:P$138,'ABP REC Calc'!$C$75:$C$138,'ABP REC Spend'!$D194,'ABP REC Calc'!$B$75:$B$138,'ABP REC Spend'!$E194)*$C194,
IF(AND(R194&gt;0,(S$4-$F194)=(1+$B194)),((R194/$C194)-R194)/6,
(IF(AND((S$4-$F194)&lt;(7+$B194),(S$4-$F194)&gt;1),R194,0))))</f>
        <v>1315228.2520989964</v>
      </c>
      <c r="T194" s="246">
        <f>IF(T$4=$F194+$B194,SUMIFS('ABP REC Calc'!Q$75:Q$138,'ABP REC Calc'!$C$75:$C$138,'ABP REC Spend'!$D194,'ABP REC Calc'!$B$75:$B$138,'ABP REC Spend'!$E194)*$C194,
IF(AND(S194&gt;0,(T$4-$F194)=(1+$B194)),((S194/$C194)-S194)/6,
(IF(AND((T$4-$F194)&lt;(7+$B194),(T$4-$F194)&gt;1),S194,0))))</f>
        <v>1315228.2520989964</v>
      </c>
      <c r="U194" s="246">
        <f>IF(U$4=$F194+$B194,SUMIFS('ABP REC Calc'!R$75:R$138,'ABP REC Calc'!$C$75:$C$138,'ABP REC Spend'!$D194,'ABP REC Calc'!$B$75:$B$138,'ABP REC Spend'!$E194)*$C194,
IF(AND(T194&gt;0,(U$4-$F194)=(1+$B194)),((T194/$C194)-T194)/6,
(IF(AND((U$4-$F194)&lt;(7+$B194),(U$4-$F194)&gt;1),T194,0))))</f>
        <v>1315228.2520989964</v>
      </c>
      <c r="V194" s="246">
        <f>IF(V$4=$F194+$B194,SUMIFS('ABP REC Calc'!S$75:S$138,'ABP REC Calc'!$C$75:$C$138,'ABP REC Spend'!$D194,'ABP REC Calc'!$B$75:$B$138,'ABP REC Spend'!$E194)*$C194,
IF(AND(U194&gt;0,(V$4-$F194)=(1+$B194)),((U194/$C194)-U194)/6,
(IF(AND((V$4-$F194)&lt;(7+$B194),(V$4-$F194)&gt;1),U194,0))))</f>
        <v>1315228.2520989964</v>
      </c>
      <c r="W194" s="246">
        <f>IF(W$4=$F194+$B194,SUMIFS('ABP REC Calc'!T$75:T$138,'ABP REC Calc'!$C$75:$C$138,'ABP REC Spend'!$D194,'ABP REC Calc'!$B$75:$B$138,'ABP REC Spend'!$E194)*$C194,
IF(AND(V194&gt;0,(W$4-$F194)=(1+$B194)),((V194/$C194)-V194)/6,
(IF(AND((W$4-$F194)&lt;(7+$B194),(W$4-$F194)&gt;1),V194,0))))</f>
        <v>1315228.2520989964</v>
      </c>
      <c r="X194" s="246">
        <f>IF(X$4=$F194+$B194,SUMIFS('ABP REC Calc'!U$75:U$138,'ABP REC Calc'!$C$75:$C$138,'ABP REC Spend'!$D194,'ABP REC Calc'!$B$75:$B$138,'ABP REC Spend'!$E194)*$C194,
IF(AND(W194&gt;0,(X$4-$F194)=(1+$B194)),((W194/$C194)-W194)/6,
(IF(AND((X$4-$F194)&lt;(7+$B194),(X$4-$F194)&gt;1),W194,0))))</f>
        <v>1315228.2520989964</v>
      </c>
      <c r="Y194" s="246">
        <f>IF(Y$4=$F194+$B194,SUMIFS('ABP REC Calc'!V$75:V$138,'ABP REC Calc'!$C$75:$C$138,'ABP REC Spend'!$D194,'ABP REC Calc'!$B$75:$B$138,'ABP REC Spend'!$E194)*$C194,
IF(AND(X194&gt;0,(Y$4-$F194)=(1+$B194)),((X194/$C194)-X194)/6,
(IF(AND((Y$4-$F194)&lt;(7+$B194),(Y$4-$F194)&gt;1),X194,0))))</f>
        <v>0</v>
      </c>
      <c r="Z194" s="246">
        <f>IF(Z$4=$F194+$B194,SUMIFS('ABP REC Calc'!W$75:W$138,'ABP REC Calc'!$C$75:$C$138,'ABP REC Spend'!$D194,'ABP REC Calc'!$B$75:$B$138,'ABP REC Spend'!$E194)*$C194,
IF(AND(Y194&gt;0,(Z$4-$F194)=(1+$B194)),((Y194/$C194)-Y194)/6,
(IF(AND((Z$4-$F194)&lt;(7+$B194),(Z$4-$F194)&gt;1),Y194,0))))</f>
        <v>0</v>
      </c>
      <c r="AA194" s="246">
        <f>IF(AA$4=$F194+$B194,SUMIFS('ABP REC Calc'!X$75:X$138,'ABP REC Calc'!$C$75:$C$138,'ABP REC Spend'!$D194,'ABP REC Calc'!$B$75:$B$138,'ABP REC Spend'!$E194)*$C194,
IF(AND(Z194&gt;0,(AA$4-$F194)=(1+$B194)),((Z194/$C194)-Z194)/6,
(IF(AND((AA$4-$F194)&lt;(7+$B194),(AA$4-$F194)&gt;1),Z194,0))))</f>
        <v>0</v>
      </c>
      <c r="AB194" s="246">
        <f>IF(AB$4=$F194+$B194,SUMIFS('ABP REC Calc'!Y$75:Y$138,'ABP REC Calc'!$C$75:$C$138,'ABP REC Spend'!$D194,'ABP REC Calc'!$B$75:$B$138,'ABP REC Spend'!$E194)*$C194,
IF(AND(AA194&gt;0,(AB$4-$F194)=(1+$B194)),((AA194/$C194)-AA194)/6,
(IF(AND((AB$4-$F194)&lt;(7+$B194),(AB$4-$F194)&gt;1),AA194,0))))</f>
        <v>0</v>
      </c>
      <c r="AC194" s="246">
        <f>IF(AC$4=$F194+$B194,SUMIFS('ABP REC Calc'!Z$75:Z$138,'ABP REC Calc'!$C$75:$C$138,'ABP REC Spend'!$D194,'ABP REC Calc'!$B$75:$B$138,'ABP REC Spend'!$E194)*$C194,
IF(AND(AB194&gt;0,(AC$4-$F194)=(1+$B194)),((AB194/$C194)-AB194)/6,
(IF(AND((AC$4-$F194)&lt;(7+$B194),(AC$4-$F194)&gt;1),AB194,0))))</f>
        <v>0</v>
      </c>
      <c r="AD194" s="246">
        <f>IF(AD$4=$F194+$B194,SUMIFS('ABP REC Calc'!AA$75:AA$138,'ABP REC Calc'!$C$75:$C$138,'ABP REC Spend'!$D194,'ABP REC Calc'!$B$75:$B$138,'ABP REC Spend'!$E194)*$C194,
IF(AND(AC194&gt;0,(AD$4-$F194)=(1+$B194)),((AC194/$C194)-AC194)/6,
(IF(AND((AD$4-$F194)&lt;(7+$B194),(AD$4-$F194)&gt;1),AC194,0))))</f>
        <v>0</v>
      </c>
      <c r="AE194" s="246">
        <f>IF(AE$4=$F194+$B194,SUMIFS('ABP REC Calc'!AB$75:AB$138,'ABP REC Calc'!$C$75:$C$138,'ABP REC Spend'!$D194,'ABP REC Calc'!$B$75:$B$138,'ABP REC Spend'!$E194)*$C194,
IF(AND(AD194&gt;0,(AE$4-$F194)=(1+$B194)),((AD194/$C194)-AD194)/6,
(IF(AND((AE$4-$F194)&lt;(7+$B194),(AE$4-$F194)&gt;1),AD194,0))))</f>
        <v>0</v>
      </c>
      <c r="AF194" s="246">
        <f>IF(AF$4=$F194+$B194,SUMIFS('ABP REC Calc'!AC$75:AC$138,'ABP REC Calc'!$C$75:$C$138,'ABP REC Spend'!$D194,'ABP REC Calc'!$B$75:$B$138,'ABP REC Spend'!$E194)*$C194,
IF(AND(AE194&gt;0,(AF$4-$F194)=(1+$B194)),((AE194/$C194)-AE194)/6,
(IF(AND((AF$4-$F194)&lt;(7+$B194),(AF$4-$F194)&gt;1),AE194,0))))</f>
        <v>0</v>
      </c>
      <c r="AG194" s="246">
        <f>IF(AG$4=$F194+$B194,SUMIFS('ABP REC Calc'!#REF!,'ABP REC Calc'!$C$75:$C$138,'ABP REC Spend'!$D194,'ABP REC Calc'!$B$75:$B$138,'ABP REC Spend'!$E194)*$C194,
IF(AND(AF194&gt;0,(AG$4-$F194)=(1+$B194)),((AF194/$C194)-AF194)/6,
(IF(AND((AG$4-$F194)&lt;(7+$B194),(AG$4-$F194)&gt;1),AF194,0))))</f>
        <v>0</v>
      </c>
    </row>
    <row r="195" spans="2:33" ht="14.45" customHeight="1">
      <c r="B195" s="64">
        <v>1</v>
      </c>
      <c r="C195" s="64">
        <v>0.15</v>
      </c>
      <c r="D195" s="234" t="s">
        <v>210</v>
      </c>
      <c r="E195" s="231" t="s">
        <v>230</v>
      </c>
      <c r="F195" s="231">
        <f t="shared" si="9"/>
        <v>2033</v>
      </c>
      <c r="G195" s="231"/>
      <c r="H195" s="239" t="s">
        <v>31</v>
      </c>
      <c r="I195" s="247">
        <v>0</v>
      </c>
      <c r="J195" s="246">
        <f>IF(J$4=$F195+$B195,SUMIFS('ABP REC Calc'!G$75:G$138,'ABP REC Calc'!$C$75:$C$138,'ABP REC Spend'!$D195,'ABP REC Calc'!$B$75:$B$138,'ABP REC Spend'!$E195)*$C195,
IF(AND(I195&gt;0,(J$4-$F195)=(1+$B195)),((I195/$C195)-I195)/6,
(IF(AND((J$4-$F195)&lt;(7+$B195),(J$4-$F195)&gt;1),I195,0))))</f>
        <v>0</v>
      </c>
      <c r="K195" s="246">
        <f>IF(K$4=$F195+$B195,SUMIFS('ABP REC Calc'!H$75:H$138,'ABP REC Calc'!$C$75:$C$138,'ABP REC Spend'!$D195,'ABP REC Calc'!$B$75:$B$138,'ABP REC Spend'!$E195)*$C195,
IF(AND(J195&gt;0,(K$4-$F195)=(1+$B195)),((J195/$C195)-J195)/6,
(IF(AND((K$4-$F195)&lt;(7+$B195),(K$4-$F195)&gt;1),J195,0))))</f>
        <v>0</v>
      </c>
      <c r="L195" s="246">
        <f>IF(L$4=$F195+$B195,SUMIFS('ABP REC Calc'!I$75:I$138,'ABP REC Calc'!$C$75:$C$138,'ABP REC Spend'!$D195,'ABP REC Calc'!$B$75:$B$138,'ABP REC Spend'!$E195)*$C195,
IF(AND(K195&gt;0,(L$4-$F195)=(1+$B195)),((K195/$C195)-K195)/6,
(IF(AND((L$4-$F195)&lt;(7+$B195),(L$4-$F195)&gt;1),K195,0))))</f>
        <v>0</v>
      </c>
      <c r="M195" s="246">
        <f>IF(M$4=$F195+$B195,SUMIFS('ABP REC Calc'!J$75:J$138,'ABP REC Calc'!$C$75:$C$138,'ABP REC Spend'!$D195,'ABP REC Calc'!$B$75:$B$138,'ABP REC Spend'!$E195)*$C195,
IF(AND(L195&gt;0,(M$4-$F195)=(1+$B195)),((L195/$C195)-L195)/6,
(IF(AND((M$4-$F195)&lt;(7+$B195),(M$4-$F195)&gt;1),L195,0))))</f>
        <v>0</v>
      </c>
      <c r="N195" s="246">
        <f>IF(N$4=$F195+$B195,SUMIFS('ABP REC Calc'!K$75:K$138,'ABP REC Calc'!$C$75:$C$138,'ABP REC Spend'!$D195,'ABP REC Calc'!$B$75:$B$138,'ABP REC Spend'!$E195)*$C195,
IF(AND(M195&gt;0,(N$4-$F195)=(1+$B195)),((M195/$C195)-M195)/6,
(IF(AND((N$4-$F195)&lt;(7+$B195),(N$4-$F195)&gt;1),M195,0))))</f>
        <v>0</v>
      </c>
      <c r="O195" s="246">
        <f>IF(O$4=$F195+$B195,SUMIFS('ABP REC Calc'!L$75:L$138,'ABP REC Calc'!$C$75:$C$138,'ABP REC Spend'!$D195,'ABP REC Calc'!$B$75:$B$138,'ABP REC Spend'!$E195)*$C195,
IF(AND(N195&gt;0,(O$4-$F195)=(1+$B195)),((N195/$C195)-N195)/6,
(IF(AND((O$4-$F195)&lt;(7+$B195),(O$4-$F195)&gt;1),N195,0))))</f>
        <v>0</v>
      </c>
      <c r="P195" s="246">
        <f>IF(P$4=$F195+$B195,SUMIFS('ABP REC Calc'!M$75:M$138,'ABP REC Calc'!$C$75:$C$138,'ABP REC Spend'!$D195,'ABP REC Calc'!$B$75:$B$138,'ABP REC Spend'!$E195)*$C195,
IF(AND(O195&gt;0,(P$4-$F195)=(1+$B195)),((O195/$C195)-O195)/6,
(IF(AND((P$4-$F195)&lt;(7+$B195),(P$4-$F195)&gt;1),O195,0))))</f>
        <v>0</v>
      </c>
      <c r="Q195" s="246">
        <f>IF(Q$4=$F195+$B195,SUMIFS('ABP REC Calc'!N$75:N$138,'ABP REC Calc'!$C$75:$C$138,'ABP REC Spend'!$D195,'ABP REC Calc'!$B$75:$B$138,'ABP REC Spend'!$E195)*$C195,
IF(AND(P195&gt;0,(Q$4-$F195)=(1+$B195)),((P195/$C195)-P195)/6,
(IF(AND((Q$4-$F195)&lt;(7+$B195),(Q$4-$F195)&gt;1),P195,0))))</f>
        <v>0</v>
      </c>
      <c r="R195" s="246">
        <f>IF(R$4=$F195+$B195,SUMIFS('ABP REC Calc'!O$75:O$138,'ABP REC Calc'!$C$75:$C$138,'ABP REC Spend'!$D195,'ABP REC Calc'!$B$75:$B$138,'ABP REC Spend'!$E195)*$C195,
IF(AND(Q195&gt;0,(R$4-$F195)=(1+$B195)),((Q195/$C195)-Q195)/6,
(IF(AND((R$4-$F195)&lt;(7+$B195),(R$4-$F195)&gt;1),Q195,0))))</f>
        <v>0</v>
      </c>
      <c r="S195" s="246">
        <f>IF(S$4=$F195+$B195,SUMIFS('ABP REC Calc'!P$75:P$138,'ABP REC Calc'!$C$75:$C$138,'ABP REC Spend'!$D195,'ABP REC Calc'!$B$75:$B$138,'ABP REC Spend'!$E195)*$C195,
IF(AND(R195&gt;0,(S$4-$F195)=(1+$B195)),((R195/$C195)-R195)/6,
(IF(AND((S$4-$F195)&lt;(7+$B195),(S$4-$F195)&gt;1),R195,0))))</f>
        <v>668445.41753737221</v>
      </c>
      <c r="T195" s="246">
        <f>IF(T$4=$F195+$B195,SUMIFS('ABP REC Calc'!Q$75:Q$138,'ABP REC Calc'!$C$75:$C$138,'ABP REC Spend'!$D195,'ABP REC Calc'!$B$75:$B$138,'ABP REC Spend'!$E195)*$C195,
IF(AND(S195&gt;0,(T$4-$F195)=(1+$B195)),((S195/$C195)-S195)/6,
(IF(AND((T$4-$F195)&lt;(7+$B195),(T$4-$F195)&gt;1),S195,0))))</f>
        <v>631309.5610075182</v>
      </c>
      <c r="U195" s="246">
        <f>IF(U$4=$F195+$B195,SUMIFS('ABP REC Calc'!R$75:R$138,'ABP REC Calc'!$C$75:$C$138,'ABP REC Spend'!$D195,'ABP REC Calc'!$B$75:$B$138,'ABP REC Spend'!$E195)*$C195,
IF(AND(T195&gt;0,(U$4-$F195)=(1+$B195)),((T195/$C195)-T195)/6,
(IF(AND((U$4-$F195)&lt;(7+$B195),(U$4-$F195)&gt;1),T195,0))))</f>
        <v>631309.5610075182</v>
      </c>
      <c r="V195" s="246">
        <f>IF(V$4=$F195+$B195,SUMIFS('ABP REC Calc'!S$75:S$138,'ABP REC Calc'!$C$75:$C$138,'ABP REC Spend'!$D195,'ABP REC Calc'!$B$75:$B$138,'ABP REC Spend'!$E195)*$C195,
IF(AND(U195&gt;0,(V$4-$F195)=(1+$B195)),((U195/$C195)-U195)/6,
(IF(AND((V$4-$F195)&lt;(7+$B195),(V$4-$F195)&gt;1),U195,0))))</f>
        <v>631309.5610075182</v>
      </c>
      <c r="W195" s="246">
        <f>IF(W$4=$F195+$B195,SUMIFS('ABP REC Calc'!T$75:T$138,'ABP REC Calc'!$C$75:$C$138,'ABP REC Spend'!$D195,'ABP REC Calc'!$B$75:$B$138,'ABP REC Spend'!$E195)*$C195,
IF(AND(V195&gt;0,(W$4-$F195)=(1+$B195)),((V195/$C195)-V195)/6,
(IF(AND((W$4-$F195)&lt;(7+$B195),(W$4-$F195)&gt;1),V195,0))))</f>
        <v>631309.5610075182</v>
      </c>
      <c r="X195" s="246">
        <f>IF(X$4=$F195+$B195,SUMIFS('ABP REC Calc'!U$75:U$138,'ABP REC Calc'!$C$75:$C$138,'ABP REC Spend'!$D195,'ABP REC Calc'!$B$75:$B$138,'ABP REC Spend'!$E195)*$C195,
IF(AND(W195&gt;0,(X$4-$F195)=(1+$B195)),((W195/$C195)-W195)/6,
(IF(AND((X$4-$F195)&lt;(7+$B195),(X$4-$F195)&gt;1),W195,0))))</f>
        <v>631309.5610075182</v>
      </c>
      <c r="Y195" s="246">
        <f>IF(Y$4=$F195+$B195,SUMIFS('ABP REC Calc'!V$75:V$138,'ABP REC Calc'!$C$75:$C$138,'ABP REC Spend'!$D195,'ABP REC Calc'!$B$75:$B$138,'ABP REC Spend'!$E195)*$C195,
IF(AND(X195&gt;0,(Y$4-$F195)=(1+$B195)),((X195/$C195)-X195)/6,
(IF(AND((Y$4-$F195)&lt;(7+$B195),(Y$4-$F195)&gt;1),X195,0))))</f>
        <v>631309.5610075182</v>
      </c>
      <c r="Z195" s="246">
        <f>IF(Z$4=$F195+$B195,SUMIFS('ABP REC Calc'!W$75:W$138,'ABP REC Calc'!$C$75:$C$138,'ABP REC Spend'!$D195,'ABP REC Calc'!$B$75:$B$138,'ABP REC Spend'!$E195)*$C195,
IF(AND(Y195&gt;0,(Z$4-$F195)=(1+$B195)),((Y195/$C195)-Y195)/6,
(IF(AND((Z$4-$F195)&lt;(7+$B195),(Z$4-$F195)&gt;1),Y195,0))))</f>
        <v>0</v>
      </c>
      <c r="AA195" s="246">
        <f>IF(AA$4=$F195+$B195,SUMIFS('ABP REC Calc'!X$75:X$138,'ABP REC Calc'!$C$75:$C$138,'ABP REC Spend'!$D195,'ABP REC Calc'!$B$75:$B$138,'ABP REC Spend'!$E195)*$C195,
IF(AND(Z195&gt;0,(AA$4-$F195)=(1+$B195)),((Z195/$C195)-Z195)/6,
(IF(AND((AA$4-$F195)&lt;(7+$B195),(AA$4-$F195)&gt;1),Z195,0))))</f>
        <v>0</v>
      </c>
      <c r="AB195" s="246">
        <f>IF(AB$4=$F195+$B195,SUMIFS('ABP REC Calc'!Y$75:Y$138,'ABP REC Calc'!$C$75:$C$138,'ABP REC Spend'!$D195,'ABP REC Calc'!$B$75:$B$138,'ABP REC Spend'!$E195)*$C195,
IF(AND(AA195&gt;0,(AB$4-$F195)=(1+$B195)),((AA195/$C195)-AA195)/6,
(IF(AND((AB$4-$F195)&lt;(7+$B195),(AB$4-$F195)&gt;1),AA195,0))))</f>
        <v>0</v>
      </c>
      <c r="AC195" s="246">
        <f>IF(AC$4=$F195+$B195,SUMIFS('ABP REC Calc'!Z$75:Z$138,'ABP REC Calc'!$C$75:$C$138,'ABP REC Spend'!$D195,'ABP REC Calc'!$B$75:$B$138,'ABP REC Spend'!$E195)*$C195,
IF(AND(AB195&gt;0,(AC$4-$F195)=(1+$B195)),((AB195/$C195)-AB195)/6,
(IF(AND((AC$4-$F195)&lt;(7+$B195),(AC$4-$F195)&gt;1),AB195,0))))</f>
        <v>0</v>
      </c>
      <c r="AD195" s="246">
        <f>IF(AD$4=$F195+$B195,SUMIFS('ABP REC Calc'!AA$75:AA$138,'ABP REC Calc'!$C$75:$C$138,'ABP REC Spend'!$D195,'ABP REC Calc'!$B$75:$B$138,'ABP REC Spend'!$E195)*$C195,
IF(AND(AC195&gt;0,(AD$4-$F195)=(1+$B195)),((AC195/$C195)-AC195)/6,
(IF(AND((AD$4-$F195)&lt;(7+$B195),(AD$4-$F195)&gt;1),AC195,0))))</f>
        <v>0</v>
      </c>
      <c r="AE195" s="246">
        <f>IF(AE$4=$F195+$B195,SUMIFS('ABP REC Calc'!AB$75:AB$138,'ABP REC Calc'!$C$75:$C$138,'ABP REC Spend'!$D195,'ABP REC Calc'!$B$75:$B$138,'ABP REC Spend'!$E195)*$C195,
IF(AND(AD195&gt;0,(AE$4-$F195)=(1+$B195)),((AD195/$C195)-AD195)/6,
(IF(AND((AE$4-$F195)&lt;(7+$B195),(AE$4-$F195)&gt;1),AD195,0))))</f>
        <v>0</v>
      </c>
      <c r="AF195" s="246">
        <f>IF(AF$4=$F195+$B195,SUMIFS('ABP REC Calc'!AC$75:AC$138,'ABP REC Calc'!$C$75:$C$138,'ABP REC Spend'!$D195,'ABP REC Calc'!$B$75:$B$138,'ABP REC Spend'!$E195)*$C195,
IF(AND(AE195&gt;0,(AF$4-$F195)=(1+$B195)),((AE195/$C195)-AE195)/6,
(IF(AND((AF$4-$F195)&lt;(7+$B195),(AF$4-$F195)&gt;1),AE195,0))))</f>
        <v>0</v>
      </c>
      <c r="AG195" s="246">
        <f>IF(AG$4=$F195+$B195,SUMIFS('ABP REC Calc'!#REF!,'ABP REC Calc'!$C$75:$C$138,'ABP REC Spend'!$D195,'ABP REC Calc'!$B$75:$B$138,'ABP REC Spend'!$E195)*$C195,
IF(AND(AF195&gt;0,(AG$4-$F195)=(1+$B195)),((AF195/$C195)-AF195)/6,
(IF(AND((AG$4-$F195)&lt;(7+$B195),(AG$4-$F195)&gt;1),AF195,0))))</f>
        <v>0</v>
      </c>
    </row>
    <row r="196" spans="2:33" ht="14.45" customHeight="1">
      <c r="B196" s="64">
        <v>1</v>
      </c>
      <c r="C196" s="64">
        <v>0.15</v>
      </c>
      <c r="D196" s="234" t="s">
        <v>210</v>
      </c>
      <c r="E196" s="231" t="s">
        <v>230</v>
      </c>
      <c r="F196" s="231">
        <f t="shared" si="9"/>
        <v>2034</v>
      </c>
      <c r="G196" s="231"/>
      <c r="H196" s="239" t="s">
        <v>32</v>
      </c>
      <c r="I196" s="247">
        <v>0</v>
      </c>
      <c r="J196" s="246">
        <f>IF(J$4=$F196+$B196,SUMIFS('ABP REC Calc'!G$75:G$138,'ABP REC Calc'!$C$75:$C$138,'ABP REC Spend'!$D196,'ABP REC Calc'!$B$75:$B$138,'ABP REC Spend'!$E196)*$C196,
IF(AND(I196&gt;0,(J$4-$F196)=(1+$B196)),((I196/$C196)-I196)/6,
(IF(AND((J$4-$F196)&lt;(7+$B196),(J$4-$F196)&gt;1),I196,0))))</f>
        <v>0</v>
      </c>
      <c r="K196" s="246">
        <f>IF(K$4=$F196+$B196,SUMIFS('ABP REC Calc'!H$75:H$138,'ABP REC Calc'!$C$75:$C$138,'ABP REC Spend'!$D196,'ABP REC Calc'!$B$75:$B$138,'ABP REC Spend'!$E196)*$C196,
IF(AND(J196&gt;0,(K$4-$F196)=(1+$B196)),((J196/$C196)-J196)/6,
(IF(AND((K$4-$F196)&lt;(7+$B196),(K$4-$F196)&gt;1),J196,0))))</f>
        <v>0</v>
      </c>
      <c r="L196" s="246">
        <f>IF(L$4=$F196+$B196,SUMIFS('ABP REC Calc'!I$75:I$138,'ABP REC Calc'!$C$75:$C$138,'ABP REC Spend'!$D196,'ABP REC Calc'!$B$75:$B$138,'ABP REC Spend'!$E196)*$C196,
IF(AND(K196&gt;0,(L$4-$F196)=(1+$B196)),((K196/$C196)-K196)/6,
(IF(AND((L$4-$F196)&lt;(7+$B196),(L$4-$F196)&gt;1),K196,0))))</f>
        <v>0</v>
      </c>
      <c r="M196" s="246">
        <f>IF(M$4=$F196+$B196,SUMIFS('ABP REC Calc'!J$75:J$138,'ABP REC Calc'!$C$75:$C$138,'ABP REC Spend'!$D196,'ABP REC Calc'!$B$75:$B$138,'ABP REC Spend'!$E196)*$C196,
IF(AND(L196&gt;0,(M$4-$F196)=(1+$B196)),((L196/$C196)-L196)/6,
(IF(AND((M$4-$F196)&lt;(7+$B196),(M$4-$F196)&gt;1),L196,0))))</f>
        <v>0</v>
      </c>
      <c r="N196" s="246">
        <f>IF(N$4=$F196+$B196,SUMIFS('ABP REC Calc'!K$75:K$138,'ABP REC Calc'!$C$75:$C$138,'ABP REC Spend'!$D196,'ABP REC Calc'!$B$75:$B$138,'ABP REC Spend'!$E196)*$C196,
IF(AND(M196&gt;0,(N$4-$F196)=(1+$B196)),((M196/$C196)-M196)/6,
(IF(AND((N$4-$F196)&lt;(7+$B196),(N$4-$F196)&gt;1),M196,0))))</f>
        <v>0</v>
      </c>
      <c r="O196" s="246">
        <f>IF(O$4=$F196+$B196,SUMIFS('ABP REC Calc'!L$75:L$138,'ABP REC Calc'!$C$75:$C$138,'ABP REC Spend'!$D196,'ABP REC Calc'!$B$75:$B$138,'ABP REC Spend'!$E196)*$C196,
IF(AND(N196&gt;0,(O$4-$F196)=(1+$B196)),((N196/$C196)-N196)/6,
(IF(AND((O$4-$F196)&lt;(7+$B196),(O$4-$F196)&gt;1),N196,0))))</f>
        <v>0</v>
      </c>
      <c r="P196" s="246">
        <f>IF(P$4=$F196+$B196,SUMIFS('ABP REC Calc'!M$75:M$138,'ABP REC Calc'!$C$75:$C$138,'ABP REC Spend'!$D196,'ABP REC Calc'!$B$75:$B$138,'ABP REC Spend'!$E196)*$C196,
IF(AND(O196&gt;0,(P$4-$F196)=(1+$B196)),((O196/$C196)-O196)/6,
(IF(AND((P$4-$F196)&lt;(7+$B196),(P$4-$F196)&gt;1),O196,0))))</f>
        <v>0</v>
      </c>
      <c r="Q196" s="246">
        <f>IF(Q$4=$F196+$B196,SUMIFS('ABP REC Calc'!N$75:N$138,'ABP REC Calc'!$C$75:$C$138,'ABP REC Spend'!$D196,'ABP REC Calc'!$B$75:$B$138,'ABP REC Spend'!$E196)*$C196,
IF(AND(P196&gt;0,(Q$4-$F196)=(1+$B196)),((P196/$C196)-P196)/6,
(IF(AND((Q$4-$F196)&lt;(7+$B196),(Q$4-$F196)&gt;1),P196,0))))</f>
        <v>0</v>
      </c>
      <c r="R196" s="246">
        <f>IF(R$4=$F196+$B196,SUMIFS('ABP REC Calc'!O$75:O$138,'ABP REC Calc'!$C$75:$C$138,'ABP REC Spend'!$D196,'ABP REC Calc'!$B$75:$B$138,'ABP REC Spend'!$E196)*$C196,
IF(AND(Q196&gt;0,(R$4-$F196)=(1+$B196)),((Q196/$C196)-Q196)/6,
(IF(AND((R$4-$F196)&lt;(7+$B196),(R$4-$F196)&gt;1),Q196,0))))</f>
        <v>0</v>
      </c>
      <c r="S196" s="246">
        <f>IF(S$4=$F196+$B196,SUMIFS('ABP REC Calc'!P$75:P$138,'ABP REC Calc'!$C$75:$C$138,'ABP REC Spend'!$D196,'ABP REC Calc'!$B$75:$B$138,'ABP REC Spend'!$E196)*$C196,
IF(AND(R196&gt;0,(S$4-$F196)=(1+$B196)),((R196/$C196)-R196)/6,
(IF(AND((S$4-$F196)&lt;(7+$B196),(S$4-$F196)&gt;1),R196,0))))</f>
        <v>0</v>
      </c>
      <c r="T196" s="246">
        <f>IF(T$4=$F196+$B196,SUMIFS('ABP REC Calc'!Q$75:Q$138,'ABP REC Calc'!$C$75:$C$138,'ABP REC Spend'!$D196,'ABP REC Calc'!$B$75:$B$138,'ABP REC Spend'!$E196)*$C196,
IF(AND(S196&gt;0,(T$4-$F196)=(1+$B196)),((S196/$C196)-S196)/6,
(IF(AND((T$4-$F196)&lt;(7+$B196),(T$4-$F196)&gt;1),S196,0))))</f>
        <v>641707.60083587735</v>
      </c>
      <c r="U196" s="246">
        <f>IF(U$4=$F196+$B196,SUMIFS('ABP REC Calc'!R$75:R$138,'ABP REC Calc'!$C$75:$C$138,'ABP REC Spend'!$D196,'ABP REC Calc'!$B$75:$B$138,'ABP REC Spend'!$E196)*$C196,
IF(AND(T196&gt;0,(U$4-$F196)=(1+$B196)),((T196/$C196)-T196)/6,
(IF(AND((U$4-$F196)&lt;(7+$B196),(U$4-$F196)&gt;1),T196,0))))</f>
        <v>606057.17856721755</v>
      </c>
      <c r="V196" s="246">
        <f>IF(V$4=$F196+$B196,SUMIFS('ABP REC Calc'!S$75:S$138,'ABP REC Calc'!$C$75:$C$138,'ABP REC Spend'!$D196,'ABP REC Calc'!$B$75:$B$138,'ABP REC Spend'!$E196)*$C196,
IF(AND(U196&gt;0,(V$4-$F196)=(1+$B196)),((U196/$C196)-U196)/6,
(IF(AND((V$4-$F196)&lt;(7+$B196),(V$4-$F196)&gt;1),U196,0))))</f>
        <v>606057.17856721755</v>
      </c>
      <c r="W196" s="246">
        <f>IF(W$4=$F196+$B196,SUMIFS('ABP REC Calc'!T$75:T$138,'ABP REC Calc'!$C$75:$C$138,'ABP REC Spend'!$D196,'ABP REC Calc'!$B$75:$B$138,'ABP REC Spend'!$E196)*$C196,
IF(AND(V196&gt;0,(W$4-$F196)=(1+$B196)),((V196/$C196)-V196)/6,
(IF(AND((W$4-$F196)&lt;(7+$B196),(W$4-$F196)&gt;1),V196,0))))</f>
        <v>606057.17856721755</v>
      </c>
      <c r="X196" s="246">
        <f>IF(X$4=$F196+$B196,SUMIFS('ABP REC Calc'!U$75:U$138,'ABP REC Calc'!$C$75:$C$138,'ABP REC Spend'!$D196,'ABP REC Calc'!$B$75:$B$138,'ABP REC Spend'!$E196)*$C196,
IF(AND(W196&gt;0,(X$4-$F196)=(1+$B196)),((W196/$C196)-W196)/6,
(IF(AND((X$4-$F196)&lt;(7+$B196),(X$4-$F196)&gt;1),W196,0))))</f>
        <v>606057.17856721755</v>
      </c>
      <c r="Y196" s="246">
        <f>IF(Y$4=$F196+$B196,SUMIFS('ABP REC Calc'!V$75:V$138,'ABP REC Calc'!$C$75:$C$138,'ABP REC Spend'!$D196,'ABP REC Calc'!$B$75:$B$138,'ABP REC Spend'!$E196)*$C196,
IF(AND(X196&gt;0,(Y$4-$F196)=(1+$B196)),((X196/$C196)-X196)/6,
(IF(AND((Y$4-$F196)&lt;(7+$B196),(Y$4-$F196)&gt;1),X196,0))))</f>
        <v>606057.17856721755</v>
      </c>
      <c r="Z196" s="246">
        <f>IF(Z$4=$F196+$B196,SUMIFS('ABP REC Calc'!W$75:W$138,'ABP REC Calc'!$C$75:$C$138,'ABP REC Spend'!$D196,'ABP REC Calc'!$B$75:$B$138,'ABP REC Spend'!$E196)*$C196,
IF(AND(Y196&gt;0,(Z$4-$F196)=(1+$B196)),((Y196/$C196)-Y196)/6,
(IF(AND((Z$4-$F196)&lt;(7+$B196),(Z$4-$F196)&gt;1),Y196,0))))</f>
        <v>606057.17856721755</v>
      </c>
      <c r="AA196" s="246">
        <f>IF(AA$4=$F196+$B196,SUMIFS('ABP REC Calc'!X$75:X$138,'ABP REC Calc'!$C$75:$C$138,'ABP REC Spend'!$D196,'ABP REC Calc'!$B$75:$B$138,'ABP REC Spend'!$E196)*$C196,
IF(AND(Z196&gt;0,(AA$4-$F196)=(1+$B196)),((Z196/$C196)-Z196)/6,
(IF(AND((AA$4-$F196)&lt;(7+$B196),(AA$4-$F196)&gt;1),Z196,0))))</f>
        <v>0</v>
      </c>
      <c r="AB196" s="246">
        <f>IF(AB$4=$F196+$B196,SUMIFS('ABP REC Calc'!Y$75:Y$138,'ABP REC Calc'!$C$75:$C$138,'ABP REC Spend'!$D196,'ABP REC Calc'!$B$75:$B$138,'ABP REC Spend'!$E196)*$C196,
IF(AND(AA196&gt;0,(AB$4-$F196)=(1+$B196)),((AA196/$C196)-AA196)/6,
(IF(AND((AB$4-$F196)&lt;(7+$B196),(AB$4-$F196)&gt;1),AA196,0))))</f>
        <v>0</v>
      </c>
      <c r="AC196" s="246">
        <f>IF(AC$4=$F196+$B196,SUMIFS('ABP REC Calc'!Z$75:Z$138,'ABP REC Calc'!$C$75:$C$138,'ABP REC Spend'!$D196,'ABP REC Calc'!$B$75:$B$138,'ABP REC Spend'!$E196)*$C196,
IF(AND(AB196&gt;0,(AC$4-$F196)=(1+$B196)),((AB196/$C196)-AB196)/6,
(IF(AND((AC$4-$F196)&lt;(7+$B196),(AC$4-$F196)&gt;1),AB196,0))))</f>
        <v>0</v>
      </c>
      <c r="AD196" s="246">
        <f>IF(AD$4=$F196+$B196,SUMIFS('ABP REC Calc'!AA$75:AA$138,'ABP REC Calc'!$C$75:$C$138,'ABP REC Spend'!$D196,'ABP REC Calc'!$B$75:$B$138,'ABP REC Spend'!$E196)*$C196,
IF(AND(AC196&gt;0,(AD$4-$F196)=(1+$B196)),((AC196/$C196)-AC196)/6,
(IF(AND((AD$4-$F196)&lt;(7+$B196),(AD$4-$F196)&gt;1),AC196,0))))</f>
        <v>0</v>
      </c>
      <c r="AE196" s="246">
        <f>IF(AE$4=$F196+$B196,SUMIFS('ABP REC Calc'!AB$75:AB$138,'ABP REC Calc'!$C$75:$C$138,'ABP REC Spend'!$D196,'ABP REC Calc'!$B$75:$B$138,'ABP REC Spend'!$E196)*$C196,
IF(AND(AD196&gt;0,(AE$4-$F196)=(1+$B196)),((AD196/$C196)-AD196)/6,
(IF(AND((AE$4-$F196)&lt;(7+$B196),(AE$4-$F196)&gt;1),AD196,0))))</f>
        <v>0</v>
      </c>
      <c r="AF196" s="246">
        <f>IF(AF$4=$F196+$B196,SUMIFS('ABP REC Calc'!AC$75:AC$138,'ABP REC Calc'!$C$75:$C$138,'ABP REC Spend'!$D196,'ABP REC Calc'!$B$75:$B$138,'ABP REC Spend'!$E196)*$C196,
IF(AND(AE196&gt;0,(AF$4-$F196)=(1+$B196)),((AE196/$C196)-AE196)/6,
(IF(AND((AF$4-$F196)&lt;(7+$B196),(AF$4-$F196)&gt;1),AE196,0))))</f>
        <v>0</v>
      </c>
      <c r="AG196" s="246">
        <f>IF(AG$4=$F196+$B196,SUMIFS('ABP REC Calc'!#REF!,'ABP REC Calc'!$C$75:$C$138,'ABP REC Spend'!$D196,'ABP REC Calc'!$B$75:$B$138,'ABP REC Spend'!$E196)*$C196,
IF(AND(AF196&gt;0,(AG$4-$F196)=(1+$B196)),((AF196/$C196)-AF196)/6,
(IF(AND((AG$4-$F196)&lt;(7+$B196),(AG$4-$F196)&gt;1),AF196,0))))</f>
        <v>0</v>
      </c>
    </row>
    <row r="197" spans="2:33" ht="14.45" customHeight="1">
      <c r="B197" s="64">
        <v>1</v>
      </c>
      <c r="C197" s="64">
        <v>0.15</v>
      </c>
      <c r="D197" s="234" t="s">
        <v>210</v>
      </c>
      <c r="E197" s="231" t="s">
        <v>230</v>
      </c>
      <c r="F197" s="231">
        <f t="shared" si="9"/>
        <v>2035</v>
      </c>
      <c r="G197" s="231"/>
      <c r="H197" s="239" t="s">
        <v>33</v>
      </c>
      <c r="I197" s="247">
        <v>0</v>
      </c>
      <c r="J197" s="246">
        <f>IF(J$4=$F197+$B197,SUMIFS('ABP REC Calc'!G$75:G$138,'ABP REC Calc'!$C$75:$C$138,'ABP REC Spend'!$D197,'ABP REC Calc'!$B$75:$B$138,'ABP REC Spend'!$E197)*$C197,
IF(AND(I197&gt;0,(J$4-$F197)=(1+$B197)),((I197/$C197)-I197)/6,
(IF(AND((J$4-$F197)&lt;(7+$B197),(J$4-$F197)&gt;1),I197,0))))</f>
        <v>0</v>
      </c>
      <c r="K197" s="246">
        <f>IF(K$4=$F197+$B197,SUMIFS('ABP REC Calc'!H$75:H$138,'ABP REC Calc'!$C$75:$C$138,'ABP REC Spend'!$D197,'ABP REC Calc'!$B$75:$B$138,'ABP REC Spend'!$E197)*$C197,
IF(AND(J197&gt;0,(K$4-$F197)=(1+$B197)),((J197/$C197)-J197)/6,
(IF(AND((K$4-$F197)&lt;(7+$B197),(K$4-$F197)&gt;1),J197,0))))</f>
        <v>0</v>
      </c>
      <c r="L197" s="246">
        <f>IF(L$4=$F197+$B197,SUMIFS('ABP REC Calc'!I$75:I$138,'ABP REC Calc'!$C$75:$C$138,'ABP REC Spend'!$D197,'ABP REC Calc'!$B$75:$B$138,'ABP REC Spend'!$E197)*$C197,
IF(AND(K197&gt;0,(L$4-$F197)=(1+$B197)),((K197/$C197)-K197)/6,
(IF(AND((L$4-$F197)&lt;(7+$B197),(L$4-$F197)&gt;1),K197,0))))</f>
        <v>0</v>
      </c>
      <c r="M197" s="246">
        <f>IF(M$4=$F197+$B197,SUMIFS('ABP REC Calc'!J$75:J$138,'ABP REC Calc'!$C$75:$C$138,'ABP REC Spend'!$D197,'ABP REC Calc'!$B$75:$B$138,'ABP REC Spend'!$E197)*$C197,
IF(AND(L197&gt;0,(M$4-$F197)=(1+$B197)),((L197/$C197)-L197)/6,
(IF(AND((M$4-$F197)&lt;(7+$B197),(M$4-$F197)&gt;1),L197,0))))</f>
        <v>0</v>
      </c>
      <c r="N197" s="246">
        <f>IF(N$4=$F197+$B197,SUMIFS('ABP REC Calc'!K$75:K$138,'ABP REC Calc'!$C$75:$C$138,'ABP REC Spend'!$D197,'ABP REC Calc'!$B$75:$B$138,'ABP REC Spend'!$E197)*$C197,
IF(AND(M197&gt;0,(N$4-$F197)=(1+$B197)),((M197/$C197)-M197)/6,
(IF(AND((N$4-$F197)&lt;(7+$B197),(N$4-$F197)&gt;1),M197,0))))</f>
        <v>0</v>
      </c>
      <c r="O197" s="246">
        <f>IF(O$4=$F197+$B197,SUMIFS('ABP REC Calc'!L$75:L$138,'ABP REC Calc'!$C$75:$C$138,'ABP REC Spend'!$D197,'ABP REC Calc'!$B$75:$B$138,'ABP REC Spend'!$E197)*$C197,
IF(AND(N197&gt;0,(O$4-$F197)=(1+$B197)),((N197/$C197)-N197)/6,
(IF(AND((O$4-$F197)&lt;(7+$B197),(O$4-$F197)&gt;1),N197,0))))</f>
        <v>0</v>
      </c>
      <c r="P197" s="246">
        <f>IF(P$4=$F197+$B197,SUMIFS('ABP REC Calc'!M$75:M$138,'ABP REC Calc'!$C$75:$C$138,'ABP REC Spend'!$D197,'ABP REC Calc'!$B$75:$B$138,'ABP REC Spend'!$E197)*$C197,
IF(AND(O197&gt;0,(P$4-$F197)=(1+$B197)),((O197/$C197)-O197)/6,
(IF(AND((P$4-$F197)&lt;(7+$B197),(P$4-$F197)&gt;1),O197,0))))</f>
        <v>0</v>
      </c>
      <c r="Q197" s="246">
        <f>IF(Q$4=$F197+$B197,SUMIFS('ABP REC Calc'!N$75:N$138,'ABP REC Calc'!$C$75:$C$138,'ABP REC Spend'!$D197,'ABP REC Calc'!$B$75:$B$138,'ABP REC Spend'!$E197)*$C197,
IF(AND(P197&gt;0,(Q$4-$F197)=(1+$B197)),((P197/$C197)-P197)/6,
(IF(AND((Q$4-$F197)&lt;(7+$B197),(Q$4-$F197)&gt;1),P197,0))))</f>
        <v>0</v>
      </c>
      <c r="R197" s="246">
        <f>IF(R$4=$F197+$B197,SUMIFS('ABP REC Calc'!O$75:O$138,'ABP REC Calc'!$C$75:$C$138,'ABP REC Spend'!$D197,'ABP REC Calc'!$B$75:$B$138,'ABP REC Spend'!$E197)*$C197,
IF(AND(Q197&gt;0,(R$4-$F197)=(1+$B197)),((Q197/$C197)-Q197)/6,
(IF(AND((R$4-$F197)&lt;(7+$B197),(R$4-$F197)&gt;1),Q197,0))))</f>
        <v>0</v>
      </c>
      <c r="S197" s="246">
        <f>IF(S$4=$F197+$B197,SUMIFS('ABP REC Calc'!P$75:P$138,'ABP REC Calc'!$C$75:$C$138,'ABP REC Spend'!$D197,'ABP REC Calc'!$B$75:$B$138,'ABP REC Spend'!$E197)*$C197,
IF(AND(R197&gt;0,(S$4-$F197)=(1+$B197)),((R197/$C197)-R197)/6,
(IF(AND((S$4-$F197)&lt;(7+$B197),(S$4-$F197)&gt;1),R197,0))))</f>
        <v>0</v>
      </c>
      <c r="T197" s="246">
        <f>IF(T$4=$F197+$B197,SUMIFS('ABP REC Calc'!Q$75:Q$138,'ABP REC Calc'!$C$75:$C$138,'ABP REC Spend'!$D197,'ABP REC Calc'!$B$75:$B$138,'ABP REC Spend'!$E197)*$C197,
IF(AND(S197&gt;0,(T$4-$F197)=(1+$B197)),((S197/$C197)-S197)/6,
(IF(AND((T$4-$F197)&lt;(7+$B197),(T$4-$F197)&gt;1),S197,0))))</f>
        <v>0</v>
      </c>
      <c r="U197" s="246">
        <f>IF(U$4=$F197+$B197,SUMIFS('ABP REC Calc'!R$75:R$138,'ABP REC Calc'!$C$75:$C$138,'ABP REC Spend'!$D197,'ABP REC Calc'!$B$75:$B$138,'ABP REC Spend'!$E197)*$C197,
IF(AND(T197&gt;0,(U$4-$F197)=(1+$B197)),((T197/$C197)-T197)/6,
(IF(AND((U$4-$F197)&lt;(7+$B197),(U$4-$F197)&gt;1),T197,0))))</f>
        <v>616039.29680244217</v>
      </c>
      <c r="V197" s="246">
        <f>IF(V$4=$F197+$B197,SUMIFS('ABP REC Calc'!S$75:S$138,'ABP REC Calc'!$C$75:$C$138,'ABP REC Spend'!$D197,'ABP REC Calc'!$B$75:$B$138,'ABP REC Spend'!$E197)*$C197,
IF(AND(U197&gt;0,(V$4-$F197)=(1+$B197)),((U197/$C197)-U197)/6,
(IF(AND((V$4-$F197)&lt;(7+$B197),(V$4-$F197)&gt;1),U197,0))))</f>
        <v>581814.89142452879</v>
      </c>
      <c r="W197" s="246">
        <f>IF(W$4=$F197+$B197,SUMIFS('ABP REC Calc'!T$75:T$138,'ABP REC Calc'!$C$75:$C$138,'ABP REC Spend'!$D197,'ABP REC Calc'!$B$75:$B$138,'ABP REC Spend'!$E197)*$C197,
IF(AND(V197&gt;0,(W$4-$F197)=(1+$B197)),((V197/$C197)-V197)/6,
(IF(AND((W$4-$F197)&lt;(7+$B197),(W$4-$F197)&gt;1),V197,0))))</f>
        <v>581814.89142452879</v>
      </c>
      <c r="X197" s="246">
        <f>IF(X$4=$F197+$B197,SUMIFS('ABP REC Calc'!U$75:U$138,'ABP REC Calc'!$C$75:$C$138,'ABP REC Spend'!$D197,'ABP REC Calc'!$B$75:$B$138,'ABP REC Spend'!$E197)*$C197,
IF(AND(W197&gt;0,(X$4-$F197)=(1+$B197)),((W197/$C197)-W197)/6,
(IF(AND((X$4-$F197)&lt;(7+$B197),(X$4-$F197)&gt;1),W197,0))))</f>
        <v>581814.89142452879</v>
      </c>
      <c r="Y197" s="246">
        <f>IF(Y$4=$F197+$B197,SUMIFS('ABP REC Calc'!V$75:V$138,'ABP REC Calc'!$C$75:$C$138,'ABP REC Spend'!$D197,'ABP REC Calc'!$B$75:$B$138,'ABP REC Spend'!$E197)*$C197,
IF(AND(X197&gt;0,(Y$4-$F197)=(1+$B197)),((X197/$C197)-X197)/6,
(IF(AND((Y$4-$F197)&lt;(7+$B197),(Y$4-$F197)&gt;1),X197,0))))</f>
        <v>581814.89142452879</v>
      </c>
      <c r="Z197" s="246">
        <f>IF(Z$4=$F197+$B197,SUMIFS('ABP REC Calc'!W$75:W$138,'ABP REC Calc'!$C$75:$C$138,'ABP REC Spend'!$D197,'ABP REC Calc'!$B$75:$B$138,'ABP REC Spend'!$E197)*$C197,
IF(AND(Y197&gt;0,(Z$4-$F197)=(1+$B197)),((Y197/$C197)-Y197)/6,
(IF(AND((Z$4-$F197)&lt;(7+$B197),(Z$4-$F197)&gt;1),Y197,0))))</f>
        <v>581814.89142452879</v>
      </c>
      <c r="AA197" s="246">
        <f>IF(AA$4=$F197+$B197,SUMIFS('ABP REC Calc'!X$75:X$138,'ABP REC Calc'!$C$75:$C$138,'ABP REC Spend'!$D197,'ABP REC Calc'!$B$75:$B$138,'ABP REC Spend'!$E197)*$C197,
IF(AND(Z197&gt;0,(AA$4-$F197)=(1+$B197)),((Z197/$C197)-Z197)/6,
(IF(AND((AA$4-$F197)&lt;(7+$B197),(AA$4-$F197)&gt;1),Z197,0))))</f>
        <v>581814.89142452879</v>
      </c>
      <c r="AB197" s="246">
        <f>IF(AB$4=$F197+$B197,SUMIFS('ABP REC Calc'!Y$75:Y$138,'ABP REC Calc'!$C$75:$C$138,'ABP REC Spend'!$D197,'ABP REC Calc'!$B$75:$B$138,'ABP REC Spend'!$E197)*$C197,
IF(AND(AA197&gt;0,(AB$4-$F197)=(1+$B197)),((AA197/$C197)-AA197)/6,
(IF(AND((AB$4-$F197)&lt;(7+$B197),(AB$4-$F197)&gt;1),AA197,0))))</f>
        <v>0</v>
      </c>
      <c r="AC197" s="246">
        <f>IF(AC$4=$F197+$B197,SUMIFS('ABP REC Calc'!Z$75:Z$138,'ABP REC Calc'!$C$75:$C$138,'ABP REC Spend'!$D197,'ABP REC Calc'!$B$75:$B$138,'ABP REC Spend'!$E197)*$C197,
IF(AND(AB197&gt;0,(AC$4-$F197)=(1+$B197)),((AB197/$C197)-AB197)/6,
(IF(AND((AC$4-$F197)&lt;(7+$B197),(AC$4-$F197)&gt;1),AB197,0))))</f>
        <v>0</v>
      </c>
      <c r="AD197" s="246">
        <f>IF(AD$4=$F197+$B197,SUMIFS('ABP REC Calc'!AA$75:AA$138,'ABP REC Calc'!$C$75:$C$138,'ABP REC Spend'!$D197,'ABP REC Calc'!$B$75:$B$138,'ABP REC Spend'!$E197)*$C197,
IF(AND(AC197&gt;0,(AD$4-$F197)=(1+$B197)),((AC197/$C197)-AC197)/6,
(IF(AND((AD$4-$F197)&lt;(7+$B197),(AD$4-$F197)&gt;1),AC197,0))))</f>
        <v>0</v>
      </c>
      <c r="AE197" s="246">
        <f>IF(AE$4=$F197+$B197,SUMIFS('ABP REC Calc'!AB$75:AB$138,'ABP REC Calc'!$C$75:$C$138,'ABP REC Spend'!$D197,'ABP REC Calc'!$B$75:$B$138,'ABP REC Spend'!$E197)*$C197,
IF(AND(AD197&gt;0,(AE$4-$F197)=(1+$B197)),((AD197/$C197)-AD197)/6,
(IF(AND((AE$4-$F197)&lt;(7+$B197),(AE$4-$F197)&gt;1),AD197,0))))</f>
        <v>0</v>
      </c>
      <c r="AF197" s="246">
        <f>IF(AF$4=$F197+$B197,SUMIFS('ABP REC Calc'!AC$75:AC$138,'ABP REC Calc'!$C$75:$C$138,'ABP REC Spend'!$D197,'ABP REC Calc'!$B$75:$B$138,'ABP REC Spend'!$E197)*$C197,
IF(AND(AE197&gt;0,(AF$4-$F197)=(1+$B197)),((AE197/$C197)-AE197)/6,
(IF(AND((AF$4-$F197)&lt;(7+$B197),(AF$4-$F197)&gt;1),AE197,0))))</f>
        <v>0</v>
      </c>
      <c r="AG197" s="246">
        <f>IF(AG$4=$F197+$B197,SUMIFS('ABP REC Calc'!#REF!,'ABP REC Calc'!$C$75:$C$138,'ABP REC Spend'!$D197,'ABP REC Calc'!$B$75:$B$138,'ABP REC Spend'!$E197)*$C197,
IF(AND(AF197&gt;0,(AG$4-$F197)=(1+$B197)),((AF197/$C197)-AF197)/6,
(IF(AND((AG$4-$F197)&lt;(7+$B197),(AG$4-$F197)&gt;1),AF197,0))))</f>
        <v>0</v>
      </c>
    </row>
    <row r="198" spans="2:33" ht="14.45" customHeight="1">
      <c r="B198" s="64">
        <v>1</v>
      </c>
      <c r="C198" s="64">
        <v>0.15</v>
      </c>
      <c r="D198" s="234" t="s">
        <v>210</v>
      </c>
      <c r="E198" s="231" t="s">
        <v>230</v>
      </c>
      <c r="F198" s="231">
        <f t="shared" si="9"/>
        <v>2036</v>
      </c>
      <c r="G198" s="231"/>
      <c r="H198" s="239" t="s">
        <v>34</v>
      </c>
      <c r="I198" s="247">
        <v>0</v>
      </c>
      <c r="J198" s="246">
        <f>IF(J$4=$F198+$B198,SUMIFS('ABP REC Calc'!G$75:G$138,'ABP REC Calc'!$C$75:$C$138,'ABP REC Spend'!$D198,'ABP REC Calc'!$B$75:$B$138,'ABP REC Spend'!$E198)*$C198,
IF(AND(I198&gt;0,(J$4-$F198)=(1+$B198)),((I198/$C198)-I198)/6,
(IF(AND((J$4-$F198)&lt;(7+$B198),(J$4-$F198)&gt;1),I198,0))))</f>
        <v>0</v>
      </c>
      <c r="K198" s="246">
        <f>IF(K$4=$F198+$B198,SUMIFS('ABP REC Calc'!H$75:H$138,'ABP REC Calc'!$C$75:$C$138,'ABP REC Spend'!$D198,'ABP REC Calc'!$B$75:$B$138,'ABP REC Spend'!$E198)*$C198,
IF(AND(J198&gt;0,(K$4-$F198)=(1+$B198)),((J198/$C198)-J198)/6,
(IF(AND((K$4-$F198)&lt;(7+$B198),(K$4-$F198)&gt;1),J198,0))))</f>
        <v>0</v>
      </c>
      <c r="L198" s="246">
        <f>IF(L$4=$F198+$B198,SUMIFS('ABP REC Calc'!I$75:I$138,'ABP REC Calc'!$C$75:$C$138,'ABP REC Spend'!$D198,'ABP REC Calc'!$B$75:$B$138,'ABP REC Spend'!$E198)*$C198,
IF(AND(K198&gt;0,(L$4-$F198)=(1+$B198)),((K198/$C198)-K198)/6,
(IF(AND((L$4-$F198)&lt;(7+$B198),(L$4-$F198)&gt;1),K198,0))))</f>
        <v>0</v>
      </c>
      <c r="M198" s="246">
        <f>IF(M$4=$F198+$B198,SUMIFS('ABP REC Calc'!J$75:J$138,'ABP REC Calc'!$C$75:$C$138,'ABP REC Spend'!$D198,'ABP REC Calc'!$B$75:$B$138,'ABP REC Spend'!$E198)*$C198,
IF(AND(L198&gt;0,(M$4-$F198)=(1+$B198)),((L198/$C198)-L198)/6,
(IF(AND((M$4-$F198)&lt;(7+$B198),(M$4-$F198)&gt;1),L198,0))))</f>
        <v>0</v>
      </c>
      <c r="N198" s="246">
        <f>IF(N$4=$F198+$B198,SUMIFS('ABP REC Calc'!K$75:K$138,'ABP REC Calc'!$C$75:$C$138,'ABP REC Spend'!$D198,'ABP REC Calc'!$B$75:$B$138,'ABP REC Spend'!$E198)*$C198,
IF(AND(M198&gt;0,(N$4-$F198)=(1+$B198)),((M198/$C198)-M198)/6,
(IF(AND((N$4-$F198)&lt;(7+$B198),(N$4-$F198)&gt;1),M198,0))))</f>
        <v>0</v>
      </c>
      <c r="O198" s="246">
        <f>IF(O$4=$F198+$B198,SUMIFS('ABP REC Calc'!L$75:L$138,'ABP REC Calc'!$C$75:$C$138,'ABP REC Spend'!$D198,'ABP REC Calc'!$B$75:$B$138,'ABP REC Spend'!$E198)*$C198,
IF(AND(N198&gt;0,(O$4-$F198)=(1+$B198)),((N198/$C198)-N198)/6,
(IF(AND((O$4-$F198)&lt;(7+$B198),(O$4-$F198)&gt;1),N198,0))))</f>
        <v>0</v>
      </c>
      <c r="P198" s="246">
        <f>IF(P$4=$F198+$B198,SUMIFS('ABP REC Calc'!M$75:M$138,'ABP REC Calc'!$C$75:$C$138,'ABP REC Spend'!$D198,'ABP REC Calc'!$B$75:$B$138,'ABP REC Spend'!$E198)*$C198,
IF(AND(O198&gt;0,(P$4-$F198)=(1+$B198)),((O198/$C198)-O198)/6,
(IF(AND((P$4-$F198)&lt;(7+$B198),(P$4-$F198)&gt;1),O198,0))))</f>
        <v>0</v>
      </c>
      <c r="Q198" s="246">
        <f>IF(Q$4=$F198+$B198,SUMIFS('ABP REC Calc'!N$75:N$138,'ABP REC Calc'!$C$75:$C$138,'ABP REC Spend'!$D198,'ABP REC Calc'!$B$75:$B$138,'ABP REC Spend'!$E198)*$C198,
IF(AND(P198&gt;0,(Q$4-$F198)=(1+$B198)),((P198/$C198)-P198)/6,
(IF(AND((Q$4-$F198)&lt;(7+$B198),(Q$4-$F198)&gt;1),P198,0))))</f>
        <v>0</v>
      </c>
      <c r="R198" s="246">
        <f>IF(R$4=$F198+$B198,SUMIFS('ABP REC Calc'!O$75:O$138,'ABP REC Calc'!$C$75:$C$138,'ABP REC Spend'!$D198,'ABP REC Calc'!$B$75:$B$138,'ABP REC Spend'!$E198)*$C198,
IF(AND(Q198&gt;0,(R$4-$F198)=(1+$B198)),((Q198/$C198)-Q198)/6,
(IF(AND((R$4-$F198)&lt;(7+$B198),(R$4-$F198)&gt;1),Q198,0))))</f>
        <v>0</v>
      </c>
      <c r="S198" s="246">
        <f>IF(S$4=$F198+$B198,SUMIFS('ABP REC Calc'!P$75:P$138,'ABP REC Calc'!$C$75:$C$138,'ABP REC Spend'!$D198,'ABP REC Calc'!$B$75:$B$138,'ABP REC Spend'!$E198)*$C198,
IF(AND(R198&gt;0,(S$4-$F198)=(1+$B198)),((R198/$C198)-R198)/6,
(IF(AND((S$4-$F198)&lt;(7+$B198),(S$4-$F198)&gt;1),R198,0))))</f>
        <v>0</v>
      </c>
      <c r="T198" s="246">
        <f>IF(T$4=$F198+$B198,SUMIFS('ABP REC Calc'!Q$75:Q$138,'ABP REC Calc'!$C$75:$C$138,'ABP REC Spend'!$D198,'ABP REC Calc'!$B$75:$B$138,'ABP REC Spend'!$E198)*$C198,
IF(AND(S198&gt;0,(T$4-$F198)=(1+$B198)),((S198/$C198)-S198)/6,
(IF(AND((T$4-$F198)&lt;(7+$B198),(T$4-$F198)&gt;1),S198,0))))</f>
        <v>0</v>
      </c>
      <c r="U198" s="246">
        <f>IF(U$4=$F198+$B198,SUMIFS('ABP REC Calc'!R$75:R$138,'ABP REC Calc'!$C$75:$C$138,'ABP REC Spend'!$D198,'ABP REC Calc'!$B$75:$B$138,'ABP REC Spend'!$E198)*$C198,
IF(AND(T198&gt;0,(U$4-$F198)=(1+$B198)),((T198/$C198)-T198)/6,
(IF(AND((U$4-$F198)&lt;(7+$B198),(U$4-$F198)&gt;1),T198,0))))</f>
        <v>0</v>
      </c>
      <c r="V198" s="246">
        <f>IF(V$4=$F198+$B198,SUMIFS('ABP REC Calc'!S$75:S$138,'ABP REC Calc'!$C$75:$C$138,'ABP REC Spend'!$D198,'ABP REC Calc'!$B$75:$B$138,'ABP REC Spend'!$E198)*$C198,
IF(AND(U198&gt;0,(V$4-$F198)=(1+$B198)),((U198/$C198)-U198)/6,
(IF(AND((V$4-$F198)&lt;(7+$B198),(V$4-$F198)&gt;1),U198,0))))</f>
        <v>591397.72493034438</v>
      </c>
      <c r="W198" s="246">
        <f>IF(W$4=$F198+$B198,SUMIFS('ABP REC Calc'!T$75:T$138,'ABP REC Calc'!$C$75:$C$138,'ABP REC Spend'!$D198,'ABP REC Calc'!$B$75:$B$138,'ABP REC Spend'!$E198)*$C198,
IF(AND(V198&gt;0,(W$4-$F198)=(1+$B198)),((V198/$C198)-V198)/6,
(IF(AND((W$4-$F198)&lt;(7+$B198),(W$4-$F198)&gt;1),V198,0))))</f>
        <v>558542.29576754756</v>
      </c>
      <c r="X198" s="246">
        <f>IF(X$4=$F198+$B198,SUMIFS('ABP REC Calc'!U$75:U$138,'ABP REC Calc'!$C$75:$C$138,'ABP REC Spend'!$D198,'ABP REC Calc'!$B$75:$B$138,'ABP REC Spend'!$E198)*$C198,
IF(AND(W198&gt;0,(X$4-$F198)=(1+$B198)),((W198/$C198)-W198)/6,
(IF(AND((X$4-$F198)&lt;(7+$B198),(X$4-$F198)&gt;1),W198,0))))</f>
        <v>558542.29576754756</v>
      </c>
      <c r="Y198" s="246">
        <f>IF(Y$4=$F198+$B198,SUMIFS('ABP REC Calc'!V$75:V$138,'ABP REC Calc'!$C$75:$C$138,'ABP REC Spend'!$D198,'ABP REC Calc'!$B$75:$B$138,'ABP REC Spend'!$E198)*$C198,
IF(AND(X198&gt;0,(Y$4-$F198)=(1+$B198)),((X198/$C198)-X198)/6,
(IF(AND((Y$4-$F198)&lt;(7+$B198),(Y$4-$F198)&gt;1),X198,0))))</f>
        <v>558542.29576754756</v>
      </c>
      <c r="Z198" s="246">
        <f>IF(Z$4=$F198+$B198,SUMIFS('ABP REC Calc'!W$75:W$138,'ABP REC Calc'!$C$75:$C$138,'ABP REC Spend'!$D198,'ABP REC Calc'!$B$75:$B$138,'ABP REC Spend'!$E198)*$C198,
IF(AND(Y198&gt;0,(Z$4-$F198)=(1+$B198)),((Y198/$C198)-Y198)/6,
(IF(AND((Z$4-$F198)&lt;(7+$B198),(Z$4-$F198)&gt;1),Y198,0))))</f>
        <v>558542.29576754756</v>
      </c>
      <c r="AA198" s="246">
        <f>IF(AA$4=$F198+$B198,SUMIFS('ABP REC Calc'!X$75:X$138,'ABP REC Calc'!$C$75:$C$138,'ABP REC Spend'!$D198,'ABP REC Calc'!$B$75:$B$138,'ABP REC Spend'!$E198)*$C198,
IF(AND(Z198&gt;0,(AA$4-$F198)=(1+$B198)),((Z198/$C198)-Z198)/6,
(IF(AND((AA$4-$F198)&lt;(7+$B198),(AA$4-$F198)&gt;1),Z198,0))))</f>
        <v>558542.29576754756</v>
      </c>
      <c r="AB198" s="246">
        <f>IF(AB$4=$F198+$B198,SUMIFS('ABP REC Calc'!Y$75:Y$138,'ABP REC Calc'!$C$75:$C$138,'ABP REC Spend'!$D198,'ABP REC Calc'!$B$75:$B$138,'ABP REC Spend'!$E198)*$C198,
IF(AND(AA198&gt;0,(AB$4-$F198)=(1+$B198)),((AA198/$C198)-AA198)/6,
(IF(AND((AB$4-$F198)&lt;(7+$B198),(AB$4-$F198)&gt;1),AA198,0))))</f>
        <v>558542.29576754756</v>
      </c>
      <c r="AC198" s="246">
        <f>IF(AC$4=$F198+$B198,SUMIFS('ABP REC Calc'!Z$75:Z$138,'ABP REC Calc'!$C$75:$C$138,'ABP REC Spend'!$D198,'ABP REC Calc'!$B$75:$B$138,'ABP REC Spend'!$E198)*$C198,
IF(AND(AB198&gt;0,(AC$4-$F198)=(1+$B198)),((AB198/$C198)-AB198)/6,
(IF(AND((AC$4-$F198)&lt;(7+$B198),(AC$4-$F198)&gt;1),AB198,0))))</f>
        <v>0</v>
      </c>
      <c r="AD198" s="246">
        <f>IF(AD$4=$F198+$B198,SUMIFS('ABP REC Calc'!AA$75:AA$138,'ABP REC Calc'!$C$75:$C$138,'ABP REC Spend'!$D198,'ABP REC Calc'!$B$75:$B$138,'ABP REC Spend'!$E198)*$C198,
IF(AND(AC198&gt;0,(AD$4-$F198)=(1+$B198)),((AC198/$C198)-AC198)/6,
(IF(AND((AD$4-$F198)&lt;(7+$B198),(AD$4-$F198)&gt;1),AC198,0))))</f>
        <v>0</v>
      </c>
      <c r="AE198" s="246">
        <f>IF(AE$4=$F198+$B198,SUMIFS('ABP REC Calc'!AB$75:AB$138,'ABP REC Calc'!$C$75:$C$138,'ABP REC Spend'!$D198,'ABP REC Calc'!$B$75:$B$138,'ABP REC Spend'!$E198)*$C198,
IF(AND(AD198&gt;0,(AE$4-$F198)=(1+$B198)),((AD198/$C198)-AD198)/6,
(IF(AND((AE$4-$F198)&lt;(7+$B198),(AE$4-$F198)&gt;1),AD198,0))))</f>
        <v>0</v>
      </c>
      <c r="AF198" s="246">
        <f>IF(AF$4=$F198+$B198,SUMIFS('ABP REC Calc'!AC$75:AC$138,'ABP REC Calc'!$C$75:$C$138,'ABP REC Spend'!$D198,'ABP REC Calc'!$B$75:$B$138,'ABP REC Spend'!$E198)*$C198,
IF(AND(AE198&gt;0,(AF$4-$F198)=(1+$B198)),((AE198/$C198)-AE198)/6,
(IF(AND((AF$4-$F198)&lt;(7+$B198),(AF$4-$F198)&gt;1),AE198,0))))</f>
        <v>0</v>
      </c>
      <c r="AG198" s="246">
        <f>IF(AG$4=$F198+$B198,SUMIFS('ABP REC Calc'!#REF!,'ABP REC Calc'!$C$75:$C$138,'ABP REC Spend'!$D198,'ABP REC Calc'!$B$75:$B$138,'ABP REC Spend'!$E198)*$C198,
IF(AND(AF198&gt;0,(AG$4-$F198)=(1+$B198)),((AF198/$C198)-AF198)/6,
(IF(AND((AG$4-$F198)&lt;(7+$B198),(AG$4-$F198)&gt;1),AF198,0))))</f>
        <v>0</v>
      </c>
    </row>
    <row r="199" spans="2:33" ht="14.45" customHeight="1">
      <c r="B199" s="64">
        <v>1</v>
      </c>
      <c r="C199" s="64">
        <v>0.15</v>
      </c>
      <c r="D199" s="234" t="s">
        <v>210</v>
      </c>
      <c r="E199" s="231" t="s">
        <v>230</v>
      </c>
      <c r="F199" s="231">
        <f t="shared" si="9"/>
        <v>2037</v>
      </c>
      <c r="G199" s="231"/>
      <c r="H199" s="239" t="s">
        <v>35</v>
      </c>
      <c r="I199" s="247">
        <v>0</v>
      </c>
      <c r="J199" s="246">
        <f>IF(J$4=$F199+$B199,SUMIFS('ABP REC Calc'!G$75:G$138,'ABP REC Calc'!$C$75:$C$138,'ABP REC Spend'!$D199,'ABP REC Calc'!$B$75:$B$138,'ABP REC Spend'!$E199)*$C199,
IF(AND(I199&gt;0,(J$4-$F199)=(1+$B199)),((I199/$C199)-I199)/6,
(IF(AND((J$4-$F199)&lt;(7+$B199),(J$4-$F199)&gt;1),I199,0))))</f>
        <v>0</v>
      </c>
      <c r="K199" s="246">
        <f>IF(K$4=$F199+$B199,SUMIFS('ABP REC Calc'!H$75:H$138,'ABP REC Calc'!$C$75:$C$138,'ABP REC Spend'!$D199,'ABP REC Calc'!$B$75:$B$138,'ABP REC Spend'!$E199)*$C199,
IF(AND(J199&gt;0,(K$4-$F199)=(1+$B199)),((J199/$C199)-J199)/6,
(IF(AND((K$4-$F199)&lt;(7+$B199),(K$4-$F199)&gt;1),J199,0))))</f>
        <v>0</v>
      </c>
      <c r="L199" s="246">
        <f>IF(L$4=$F199+$B199,SUMIFS('ABP REC Calc'!I$75:I$138,'ABP REC Calc'!$C$75:$C$138,'ABP REC Spend'!$D199,'ABP REC Calc'!$B$75:$B$138,'ABP REC Spend'!$E199)*$C199,
IF(AND(K199&gt;0,(L$4-$F199)=(1+$B199)),((K199/$C199)-K199)/6,
(IF(AND((L$4-$F199)&lt;(7+$B199),(L$4-$F199)&gt;1),K199,0))))</f>
        <v>0</v>
      </c>
      <c r="M199" s="246">
        <f>IF(M$4=$F199+$B199,SUMIFS('ABP REC Calc'!J$75:J$138,'ABP REC Calc'!$C$75:$C$138,'ABP REC Spend'!$D199,'ABP REC Calc'!$B$75:$B$138,'ABP REC Spend'!$E199)*$C199,
IF(AND(L199&gt;0,(M$4-$F199)=(1+$B199)),((L199/$C199)-L199)/6,
(IF(AND((M$4-$F199)&lt;(7+$B199),(M$4-$F199)&gt;1),L199,0))))</f>
        <v>0</v>
      </c>
      <c r="N199" s="246">
        <f>IF(N$4=$F199+$B199,SUMIFS('ABP REC Calc'!K$75:K$138,'ABP REC Calc'!$C$75:$C$138,'ABP REC Spend'!$D199,'ABP REC Calc'!$B$75:$B$138,'ABP REC Spend'!$E199)*$C199,
IF(AND(M199&gt;0,(N$4-$F199)=(1+$B199)),((M199/$C199)-M199)/6,
(IF(AND((N$4-$F199)&lt;(7+$B199),(N$4-$F199)&gt;1),M199,0))))</f>
        <v>0</v>
      </c>
      <c r="O199" s="246">
        <f>IF(O$4=$F199+$B199,SUMIFS('ABP REC Calc'!L$75:L$138,'ABP REC Calc'!$C$75:$C$138,'ABP REC Spend'!$D199,'ABP REC Calc'!$B$75:$B$138,'ABP REC Spend'!$E199)*$C199,
IF(AND(N199&gt;0,(O$4-$F199)=(1+$B199)),((N199/$C199)-N199)/6,
(IF(AND((O$4-$F199)&lt;(7+$B199),(O$4-$F199)&gt;1),N199,0))))</f>
        <v>0</v>
      </c>
      <c r="P199" s="246">
        <f>IF(P$4=$F199+$B199,SUMIFS('ABP REC Calc'!M$75:M$138,'ABP REC Calc'!$C$75:$C$138,'ABP REC Spend'!$D199,'ABP REC Calc'!$B$75:$B$138,'ABP REC Spend'!$E199)*$C199,
IF(AND(O199&gt;0,(P$4-$F199)=(1+$B199)),((O199/$C199)-O199)/6,
(IF(AND((P$4-$F199)&lt;(7+$B199),(P$4-$F199)&gt;1),O199,0))))</f>
        <v>0</v>
      </c>
      <c r="Q199" s="246">
        <f>IF(Q$4=$F199+$B199,SUMIFS('ABP REC Calc'!N$75:N$138,'ABP REC Calc'!$C$75:$C$138,'ABP REC Spend'!$D199,'ABP REC Calc'!$B$75:$B$138,'ABP REC Spend'!$E199)*$C199,
IF(AND(P199&gt;0,(Q$4-$F199)=(1+$B199)),((P199/$C199)-P199)/6,
(IF(AND((Q$4-$F199)&lt;(7+$B199),(Q$4-$F199)&gt;1),P199,0))))</f>
        <v>0</v>
      </c>
      <c r="R199" s="246">
        <f>IF(R$4=$F199+$B199,SUMIFS('ABP REC Calc'!O$75:O$138,'ABP REC Calc'!$C$75:$C$138,'ABP REC Spend'!$D199,'ABP REC Calc'!$B$75:$B$138,'ABP REC Spend'!$E199)*$C199,
IF(AND(Q199&gt;0,(R$4-$F199)=(1+$B199)),((Q199/$C199)-Q199)/6,
(IF(AND((R$4-$F199)&lt;(7+$B199),(R$4-$F199)&gt;1),Q199,0))))</f>
        <v>0</v>
      </c>
      <c r="S199" s="246">
        <f>IF(S$4=$F199+$B199,SUMIFS('ABP REC Calc'!P$75:P$138,'ABP REC Calc'!$C$75:$C$138,'ABP REC Spend'!$D199,'ABP REC Calc'!$B$75:$B$138,'ABP REC Spend'!$E199)*$C199,
IF(AND(R199&gt;0,(S$4-$F199)=(1+$B199)),((R199/$C199)-R199)/6,
(IF(AND((S$4-$F199)&lt;(7+$B199),(S$4-$F199)&gt;1),R199,0))))</f>
        <v>0</v>
      </c>
      <c r="T199" s="246">
        <f>IF(T$4=$F199+$B199,SUMIFS('ABP REC Calc'!Q$75:Q$138,'ABP REC Calc'!$C$75:$C$138,'ABP REC Spend'!$D199,'ABP REC Calc'!$B$75:$B$138,'ABP REC Spend'!$E199)*$C199,
IF(AND(S199&gt;0,(T$4-$F199)=(1+$B199)),((S199/$C199)-S199)/6,
(IF(AND((T$4-$F199)&lt;(7+$B199),(T$4-$F199)&gt;1),S199,0))))</f>
        <v>0</v>
      </c>
      <c r="U199" s="246">
        <f>IF(U$4=$F199+$B199,SUMIFS('ABP REC Calc'!R$75:R$138,'ABP REC Calc'!$C$75:$C$138,'ABP REC Spend'!$D199,'ABP REC Calc'!$B$75:$B$138,'ABP REC Spend'!$E199)*$C199,
IF(AND(T199&gt;0,(U$4-$F199)=(1+$B199)),((T199/$C199)-T199)/6,
(IF(AND((U$4-$F199)&lt;(7+$B199),(U$4-$F199)&gt;1),T199,0))))</f>
        <v>0</v>
      </c>
      <c r="V199" s="246">
        <f>IF(V$4=$F199+$B199,SUMIFS('ABP REC Calc'!S$75:S$138,'ABP REC Calc'!$C$75:$C$138,'ABP REC Spend'!$D199,'ABP REC Calc'!$B$75:$B$138,'ABP REC Spend'!$E199)*$C199,
IF(AND(U199&gt;0,(V$4-$F199)=(1+$B199)),((U199/$C199)-U199)/6,
(IF(AND((V$4-$F199)&lt;(7+$B199),(V$4-$F199)&gt;1),U199,0))))</f>
        <v>0</v>
      </c>
      <c r="W199" s="246">
        <f>IF(W$4=$F199+$B199,SUMIFS('ABP REC Calc'!T$75:T$138,'ABP REC Calc'!$C$75:$C$138,'ABP REC Spend'!$D199,'ABP REC Calc'!$B$75:$B$138,'ABP REC Spend'!$E199)*$C199,
IF(AND(V199&gt;0,(W$4-$F199)=(1+$B199)),((V199/$C199)-V199)/6,
(IF(AND((W$4-$F199)&lt;(7+$B199),(W$4-$F199)&gt;1),V199,0))))</f>
        <v>567741.81593313068</v>
      </c>
      <c r="X199" s="246">
        <f>IF(X$4=$F199+$B199,SUMIFS('ABP REC Calc'!U$75:U$138,'ABP REC Calc'!$C$75:$C$138,'ABP REC Spend'!$D199,'ABP REC Calc'!$B$75:$B$138,'ABP REC Spend'!$E199)*$C199,
IF(AND(W199&gt;0,(X$4-$F199)=(1+$B199)),((W199/$C199)-W199)/6,
(IF(AND((X$4-$F199)&lt;(7+$B199),(X$4-$F199)&gt;1),W199,0))))</f>
        <v>536200.60393684567</v>
      </c>
      <c r="Y199" s="246">
        <f>IF(Y$4=$F199+$B199,SUMIFS('ABP REC Calc'!V$75:V$138,'ABP REC Calc'!$C$75:$C$138,'ABP REC Spend'!$D199,'ABP REC Calc'!$B$75:$B$138,'ABP REC Spend'!$E199)*$C199,
IF(AND(X199&gt;0,(Y$4-$F199)=(1+$B199)),((X199/$C199)-X199)/6,
(IF(AND((Y$4-$F199)&lt;(7+$B199),(Y$4-$F199)&gt;1),X199,0))))</f>
        <v>536200.60393684567</v>
      </c>
      <c r="Z199" s="246">
        <f>IF(Z$4=$F199+$B199,SUMIFS('ABP REC Calc'!W$75:W$138,'ABP REC Calc'!$C$75:$C$138,'ABP REC Spend'!$D199,'ABP REC Calc'!$B$75:$B$138,'ABP REC Spend'!$E199)*$C199,
IF(AND(Y199&gt;0,(Z$4-$F199)=(1+$B199)),((Y199/$C199)-Y199)/6,
(IF(AND((Z$4-$F199)&lt;(7+$B199),(Z$4-$F199)&gt;1),Y199,0))))</f>
        <v>536200.60393684567</v>
      </c>
      <c r="AA199" s="246">
        <f>IF(AA$4=$F199+$B199,SUMIFS('ABP REC Calc'!X$75:X$138,'ABP REC Calc'!$C$75:$C$138,'ABP REC Spend'!$D199,'ABP REC Calc'!$B$75:$B$138,'ABP REC Spend'!$E199)*$C199,
IF(AND(Z199&gt;0,(AA$4-$F199)=(1+$B199)),((Z199/$C199)-Z199)/6,
(IF(AND((AA$4-$F199)&lt;(7+$B199),(AA$4-$F199)&gt;1),Z199,0))))</f>
        <v>536200.60393684567</v>
      </c>
      <c r="AB199" s="246">
        <f>IF(AB$4=$F199+$B199,SUMIFS('ABP REC Calc'!Y$75:Y$138,'ABP REC Calc'!$C$75:$C$138,'ABP REC Spend'!$D199,'ABP REC Calc'!$B$75:$B$138,'ABP REC Spend'!$E199)*$C199,
IF(AND(AA199&gt;0,(AB$4-$F199)=(1+$B199)),((AA199/$C199)-AA199)/6,
(IF(AND((AB$4-$F199)&lt;(7+$B199),(AB$4-$F199)&gt;1),AA199,0))))</f>
        <v>536200.60393684567</v>
      </c>
      <c r="AC199" s="246">
        <f>IF(AC$4=$F199+$B199,SUMIFS('ABP REC Calc'!Z$75:Z$138,'ABP REC Calc'!$C$75:$C$138,'ABP REC Spend'!$D199,'ABP REC Calc'!$B$75:$B$138,'ABP REC Spend'!$E199)*$C199,
IF(AND(AB199&gt;0,(AC$4-$F199)=(1+$B199)),((AB199/$C199)-AB199)/6,
(IF(AND((AC$4-$F199)&lt;(7+$B199),(AC$4-$F199)&gt;1),AB199,0))))</f>
        <v>536200.60393684567</v>
      </c>
      <c r="AD199" s="246">
        <f>IF(AD$4=$F199+$B199,SUMIFS('ABP REC Calc'!AA$75:AA$138,'ABP REC Calc'!$C$75:$C$138,'ABP REC Spend'!$D199,'ABP REC Calc'!$B$75:$B$138,'ABP REC Spend'!$E199)*$C199,
IF(AND(AC199&gt;0,(AD$4-$F199)=(1+$B199)),((AC199/$C199)-AC199)/6,
(IF(AND((AD$4-$F199)&lt;(7+$B199),(AD$4-$F199)&gt;1),AC199,0))))</f>
        <v>0</v>
      </c>
      <c r="AE199" s="246">
        <f>IF(AE$4=$F199+$B199,SUMIFS('ABP REC Calc'!AB$75:AB$138,'ABP REC Calc'!$C$75:$C$138,'ABP REC Spend'!$D199,'ABP REC Calc'!$B$75:$B$138,'ABP REC Spend'!$E199)*$C199,
IF(AND(AD199&gt;0,(AE$4-$F199)=(1+$B199)),((AD199/$C199)-AD199)/6,
(IF(AND((AE$4-$F199)&lt;(7+$B199),(AE$4-$F199)&gt;1),AD199,0))))</f>
        <v>0</v>
      </c>
      <c r="AF199" s="246">
        <f>IF(AF$4=$F199+$B199,SUMIFS('ABP REC Calc'!AC$75:AC$138,'ABP REC Calc'!$C$75:$C$138,'ABP REC Spend'!$D199,'ABP REC Calc'!$B$75:$B$138,'ABP REC Spend'!$E199)*$C199,
IF(AND(AE199&gt;0,(AF$4-$F199)=(1+$B199)),((AE199/$C199)-AE199)/6,
(IF(AND((AF$4-$F199)&lt;(7+$B199),(AF$4-$F199)&gt;1),AE199,0))))</f>
        <v>0</v>
      </c>
      <c r="AG199" s="246">
        <f>IF(AG$4=$F199+$B199,SUMIFS('ABP REC Calc'!#REF!,'ABP REC Calc'!$C$75:$C$138,'ABP REC Spend'!$D199,'ABP REC Calc'!$B$75:$B$138,'ABP REC Spend'!$E199)*$C199,
IF(AND(AF199&gt;0,(AG$4-$F199)=(1+$B199)),((AF199/$C199)-AF199)/6,
(IF(AND((AG$4-$F199)&lt;(7+$B199),(AG$4-$F199)&gt;1),AF199,0))))</f>
        <v>0</v>
      </c>
    </row>
    <row r="200" spans="2:33" ht="14.45" customHeight="1">
      <c r="B200" s="64">
        <v>1</v>
      </c>
      <c r="C200" s="64">
        <v>0.15</v>
      </c>
      <c r="D200" s="234" t="s">
        <v>210</v>
      </c>
      <c r="E200" s="231" t="s">
        <v>230</v>
      </c>
      <c r="F200" s="231">
        <f t="shared" si="9"/>
        <v>2038</v>
      </c>
      <c r="G200" s="231"/>
      <c r="H200" s="239" t="s">
        <v>36</v>
      </c>
      <c r="I200" s="247">
        <v>0</v>
      </c>
      <c r="J200" s="246">
        <f>IF(J$4=$F200+$B200,SUMIFS('ABP REC Calc'!G$75:G$138,'ABP REC Calc'!$C$75:$C$138,'ABP REC Spend'!$D200,'ABP REC Calc'!$B$75:$B$138,'ABP REC Spend'!$E200)*$C200,
IF(AND(I200&gt;0,(J$4-$F200)=(1+$B200)),((I200/$C200)-I200)/6,
(IF(AND((J$4-$F200)&lt;(7+$B200),(J$4-$F200)&gt;1),I200,0))))</f>
        <v>0</v>
      </c>
      <c r="K200" s="246">
        <f>IF(K$4=$F200+$B200,SUMIFS('ABP REC Calc'!H$75:H$138,'ABP REC Calc'!$C$75:$C$138,'ABP REC Spend'!$D200,'ABP REC Calc'!$B$75:$B$138,'ABP REC Spend'!$E200)*$C200,
IF(AND(J200&gt;0,(K$4-$F200)=(1+$B200)),((J200/$C200)-J200)/6,
(IF(AND((K$4-$F200)&lt;(7+$B200),(K$4-$F200)&gt;1),J200,0))))</f>
        <v>0</v>
      </c>
      <c r="L200" s="246">
        <f>IF(L$4=$F200+$B200,SUMIFS('ABP REC Calc'!I$75:I$138,'ABP REC Calc'!$C$75:$C$138,'ABP REC Spend'!$D200,'ABP REC Calc'!$B$75:$B$138,'ABP REC Spend'!$E200)*$C200,
IF(AND(K200&gt;0,(L$4-$F200)=(1+$B200)),((K200/$C200)-K200)/6,
(IF(AND((L$4-$F200)&lt;(7+$B200),(L$4-$F200)&gt;1),K200,0))))</f>
        <v>0</v>
      </c>
      <c r="M200" s="246">
        <f>IF(M$4=$F200+$B200,SUMIFS('ABP REC Calc'!J$75:J$138,'ABP REC Calc'!$C$75:$C$138,'ABP REC Spend'!$D200,'ABP REC Calc'!$B$75:$B$138,'ABP REC Spend'!$E200)*$C200,
IF(AND(L200&gt;0,(M$4-$F200)=(1+$B200)),((L200/$C200)-L200)/6,
(IF(AND((M$4-$F200)&lt;(7+$B200),(M$4-$F200)&gt;1),L200,0))))</f>
        <v>0</v>
      </c>
      <c r="N200" s="246">
        <f>IF(N$4=$F200+$B200,SUMIFS('ABP REC Calc'!K$75:K$138,'ABP REC Calc'!$C$75:$C$138,'ABP REC Spend'!$D200,'ABP REC Calc'!$B$75:$B$138,'ABP REC Spend'!$E200)*$C200,
IF(AND(M200&gt;0,(N$4-$F200)=(1+$B200)),((M200/$C200)-M200)/6,
(IF(AND((N$4-$F200)&lt;(7+$B200),(N$4-$F200)&gt;1),M200,0))))</f>
        <v>0</v>
      </c>
      <c r="O200" s="246">
        <f>IF(O$4=$F200+$B200,SUMIFS('ABP REC Calc'!L$75:L$138,'ABP REC Calc'!$C$75:$C$138,'ABP REC Spend'!$D200,'ABP REC Calc'!$B$75:$B$138,'ABP REC Spend'!$E200)*$C200,
IF(AND(N200&gt;0,(O$4-$F200)=(1+$B200)),((N200/$C200)-N200)/6,
(IF(AND((O$4-$F200)&lt;(7+$B200),(O$4-$F200)&gt;1),N200,0))))</f>
        <v>0</v>
      </c>
      <c r="P200" s="246">
        <f>IF(P$4=$F200+$B200,SUMIFS('ABP REC Calc'!M$75:M$138,'ABP REC Calc'!$C$75:$C$138,'ABP REC Spend'!$D200,'ABP REC Calc'!$B$75:$B$138,'ABP REC Spend'!$E200)*$C200,
IF(AND(O200&gt;0,(P$4-$F200)=(1+$B200)),((O200/$C200)-O200)/6,
(IF(AND((P$4-$F200)&lt;(7+$B200),(P$4-$F200)&gt;1),O200,0))))</f>
        <v>0</v>
      </c>
      <c r="Q200" s="246">
        <f>IF(Q$4=$F200+$B200,SUMIFS('ABP REC Calc'!N$75:N$138,'ABP REC Calc'!$C$75:$C$138,'ABP REC Spend'!$D200,'ABP REC Calc'!$B$75:$B$138,'ABP REC Spend'!$E200)*$C200,
IF(AND(P200&gt;0,(Q$4-$F200)=(1+$B200)),((P200/$C200)-P200)/6,
(IF(AND((Q$4-$F200)&lt;(7+$B200),(Q$4-$F200)&gt;1),P200,0))))</f>
        <v>0</v>
      </c>
      <c r="R200" s="246">
        <f>IF(R$4=$F200+$B200,SUMIFS('ABP REC Calc'!O$75:O$138,'ABP REC Calc'!$C$75:$C$138,'ABP REC Spend'!$D200,'ABP REC Calc'!$B$75:$B$138,'ABP REC Spend'!$E200)*$C200,
IF(AND(Q200&gt;0,(R$4-$F200)=(1+$B200)),((Q200/$C200)-Q200)/6,
(IF(AND((R$4-$F200)&lt;(7+$B200),(R$4-$F200)&gt;1),Q200,0))))</f>
        <v>0</v>
      </c>
      <c r="S200" s="246">
        <f>IF(S$4=$F200+$B200,SUMIFS('ABP REC Calc'!P$75:P$138,'ABP REC Calc'!$C$75:$C$138,'ABP REC Spend'!$D200,'ABP REC Calc'!$B$75:$B$138,'ABP REC Spend'!$E200)*$C200,
IF(AND(R200&gt;0,(S$4-$F200)=(1+$B200)),((R200/$C200)-R200)/6,
(IF(AND((S$4-$F200)&lt;(7+$B200),(S$4-$F200)&gt;1),R200,0))))</f>
        <v>0</v>
      </c>
      <c r="T200" s="246">
        <f>IF(T$4=$F200+$B200,SUMIFS('ABP REC Calc'!Q$75:Q$138,'ABP REC Calc'!$C$75:$C$138,'ABP REC Spend'!$D200,'ABP REC Calc'!$B$75:$B$138,'ABP REC Spend'!$E200)*$C200,
IF(AND(S200&gt;0,(T$4-$F200)=(1+$B200)),((S200/$C200)-S200)/6,
(IF(AND((T$4-$F200)&lt;(7+$B200),(T$4-$F200)&gt;1),S200,0))))</f>
        <v>0</v>
      </c>
      <c r="U200" s="246">
        <f>IF(U$4=$F200+$B200,SUMIFS('ABP REC Calc'!R$75:R$138,'ABP REC Calc'!$C$75:$C$138,'ABP REC Spend'!$D200,'ABP REC Calc'!$B$75:$B$138,'ABP REC Spend'!$E200)*$C200,
IF(AND(T200&gt;0,(U$4-$F200)=(1+$B200)),((T200/$C200)-T200)/6,
(IF(AND((U$4-$F200)&lt;(7+$B200),(U$4-$F200)&gt;1),T200,0))))</f>
        <v>0</v>
      </c>
      <c r="V200" s="246">
        <f>IF(V$4=$F200+$B200,SUMIFS('ABP REC Calc'!S$75:S$138,'ABP REC Calc'!$C$75:$C$138,'ABP REC Spend'!$D200,'ABP REC Calc'!$B$75:$B$138,'ABP REC Spend'!$E200)*$C200,
IF(AND(U200&gt;0,(V$4-$F200)=(1+$B200)),((U200/$C200)-U200)/6,
(IF(AND((V$4-$F200)&lt;(7+$B200),(V$4-$F200)&gt;1),U200,0))))</f>
        <v>0</v>
      </c>
      <c r="W200" s="246">
        <f>IF(W$4=$F200+$B200,SUMIFS('ABP REC Calc'!T$75:T$138,'ABP REC Calc'!$C$75:$C$138,'ABP REC Spend'!$D200,'ABP REC Calc'!$B$75:$B$138,'ABP REC Spend'!$E200)*$C200,
IF(AND(V200&gt;0,(W$4-$F200)=(1+$B200)),((V200/$C200)-V200)/6,
(IF(AND((W$4-$F200)&lt;(7+$B200),(W$4-$F200)&gt;1),V200,0))))</f>
        <v>0</v>
      </c>
      <c r="X200" s="246">
        <f>IF(X$4=$F200+$B200,SUMIFS('ABP REC Calc'!U$75:U$138,'ABP REC Calc'!$C$75:$C$138,'ABP REC Spend'!$D200,'ABP REC Calc'!$B$75:$B$138,'ABP REC Spend'!$E200)*$C200,
IF(AND(W200&gt;0,(X$4-$F200)=(1+$B200)),((W200/$C200)-W200)/6,
(IF(AND((X$4-$F200)&lt;(7+$B200),(X$4-$F200)&gt;1),W200,0))))</f>
        <v>545032.14329580544</v>
      </c>
      <c r="Y200" s="246">
        <f>IF(Y$4=$F200+$B200,SUMIFS('ABP REC Calc'!V$75:V$138,'ABP REC Calc'!$C$75:$C$138,'ABP REC Spend'!$D200,'ABP REC Calc'!$B$75:$B$138,'ABP REC Spend'!$E200)*$C200,
IF(AND(X200&gt;0,(Y$4-$F200)=(1+$B200)),((X200/$C200)-X200)/6,
(IF(AND((Y$4-$F200)&lt;(7+$B200),(Y$4-$F200)&gt;1),X200,0))))</f>
        <v>514752.57977937185</v>
      </c>
      <c r="Z200" s="246">
        <f>IF(Z$4=$F200+$B200,SUMIFS('ABP REC Calc'!W$75:W$138,'ABP REC Calc'!$C$75:$C$138,'ABP REC Spend'!$D200,'ABP REC Calc'!$B$75:$B$138,'ABP REC Spend'!$E200)*$C200,
IF(AND(Y200&gt;0,(Z$4-$F200)=(1+$B200)),((Y200/$C200)-Y200)/6,
(IF(AND((Z$4-$F200)&lt;(7+$B200),(Z$4-$F200)&gt;1),Y200,0))))</f>
        <v>514752.57977937185</v>
      </c>
      <c r="AA200" s="246">
        <f>IF(AA$4=$F200+$B200,SUMIFS('ABP REC Calc'!X$75:X$138,'ABP REC Calc'!$C$75:$C$138,'ABP REC Spend'!$D200,'ABP REC Calc'!$B$75:$B$138,'ABP REC Spend'!$E200)*$C200,
IF(AND(Z200&gt;0,(AA$4-$F200)=(1+$B200)),((Z200/$C200)-Z200)/6,
(IF(AND((AA$4-$F200)&lt;(7+$B200),(AA$4-$F200)&gt;1),Z200,0))))</f>
        <v>514752.57977937185</v>
      </c>
      <c r="AB200" s="246">
        <f>IF(AB$4=$F200+$B200,SUMIFS('ABP REC Calc'!Y$75:Y$138,'ABP REC Calc'!$C$75:$C$138,'ABP REC Spend'!$D200,'ABP REC Calc'!$B$75:$B$138,'ABP REC Spend'!$E200)*$C200,
IF(AND(AA200&gt;0,(AB$4-$F200)=(1+$B200)),((AA200/$C200)-AA200)/6,
(IF(AND((AB$4-$F200)&lt;(7+$B200),(AB$4-$F200)&gt;1),AA200,0))))</f>
        <v>514752.57977937185</v>
      </c>
      <c r="AC200" s="246">
        <f>IF(AC$4=$F200+$B200,SUMIFS('ABP REC Calc'!Z$75:Z$138,'ABP REC Calc'!$C$75:$C$138,'ABP REC Spend'!$D200,'ABP REC Calc'!$B$75:$B$138,'ABP REC Spend'!$E200)*$C200,
IF(AND(AB200&gt;0,(AC$4-$F200)=(1+$B200)),((AB200/$C200)-AB200)/6,
(IF(AND((AC$4-$F200)&lt;(7+$B200),(AC$4-$F200)&gt;1),AB200,0))))</f>
        <v>514752.57977937185</v>
      </c>
      <c r="AD200" s="246">
        <f>IF(AD$4=$F200+$B200,SUMIFS('ABP REC Calc'!AA$75:AA$138,'ABP REC Calc'!$C$75:$C$138,'ABP REC Spend'!$D200,'ABP REC Calc'!$B$75:$B$138,'ABP REC Spend'!$E200)*$C200,
IF(AND(AC200&gt;0,(AD$4-$F200)=(1+$B200)),((AC200/$C200)-AC200)/6,
(IF(AND((AD$4-$F200)&lt;(7+$B200),(AD$4-$F200)&gt;1),AC200,0))))</f>
        <v>514752.57977937185</v>
      </c>
      <c r="AE200" s="246">
        <f>IF(AE$4=$F200+$B200,SUMIFS('ABP REC Calc'!AB$75:AB$138,'ABP REC Calc'!$C$75:$C$138,'ABP REC Spend'!$D200,'ABP REC Calc'!$B$75:$B$138,'ABP REC Spend'!$E200)*$C200,
IF(AND(AD200&gt;0,(AE$4-$F200)=(1+$B200)),((AD200/$C200)-AD200)/6,
(IF(AND((AE$4-$F200)&lt;(7+$B200),(AE$4-$F200)&gt;1),AD200,0))))</f>
        <v>0</v>
      </c>
      <c r="AF200" s="246">
        <f>IF(AF$4=$F200+$B200,SUMIFS('ABP REC Calc'!AC$75:AC$138,'ABP REC Calc'!$C$75:$C$138,'ABP REC Spend'!$D200,'ABP REC Calc'!$B$75:$B$138,'ABP REC Spend'!$E200)*$C200,
IF(AND(AE200&gt;0,(AF$4-$F200)=(1+$B200)),((AE200/$C200)-AE200)/6,
(IF(AND((AF$4-$F200)&lt;(7+$B200),(AF$4-$F200)&gt;1),AE200,0))))</f>
        <v>0</v>
      </c>
      <c r="AG200" s="246">
        <f>IF(AG$4=$F200+$B200,SUMIFS('ABP REC Calc'!#REF!,'ABP REC Calc'!$C$75:$C$138,'ABP REC Spend'!$D200,'ABP REC Calc'!$B$75:$B$138,'ABP REC Spend'!$E200)*$C200,
IF(AND(AF200&gt;0,(AG$4-$F200)=(1+$B200)),((AF200/$C200)-AF200)/6,
(IF(AND((AG$4-$F200)&lt;(7+$B200),(AG$4-$F200)&gt;1),AF200,0))))</f>
        <v>0</v>
      </c>
    </row>
    <row r="201" spans="2:33" ht="14.45" customHeight="1">
      <c r="B201" s="64">
        <v>1</v>
      </c>
      <c r="C201" s="64">
        <v>0.15</v>
      </c>
      <c r="D201" s="234" t="s">
        <v>210</v>
      </c>
      <c r="E201" s="231" t="s">
        <v>230</v>
      </c>
      <c r="F201" s="231">
        <f t="shared" si="9"/>
        <v>2039</v>
      </c>
      <c r="G201" s="231"/>
      <c r="H201" s="239" t="s">
        <v>37</v>
      </c>
      <c r="I201" s="247">
        <v>0</v>
      </c>
      <c r="J201" s="246">
        <f>IF(J$4=$F201+$B201,SUMIFS('ABP REC Calc'!G$75:G$138,'ABP REC Calc'!$C$75:$C$138,'ABP REC Spend'!$D201,'ABP REC Calc'!$B$75:$B$138,'ABP REC Spend'!$E201)*$C201,
IF(AND(I201&gt;0,(J$4-$F201)=(1+$B201)),((I201/$C201)-I201)/6,
(IF(AND((J$4-$F201)&lt;(7+$B201),(J$4-$F201)&gt;1),I201,0))))</f>
        <v>0</v>
      </c>
      <c r="K201" s="246">
        <f>IF(K$4=$F201+$B201,SUMIFS('ABP REC Calc'!H$75:H$138,'ABP REC Calc'!$C$75:$C$138,'ABP REC Spend'!$D201,'ABP REC Calc'!$B$75:$B$138,'ABP REC Spend'!$E201)*$C201,
IF(AND(J201&gt;0,(K$4-$F201)=(1+$B201)),((J201/$C201)-J201)/6,
(IF(AND((K$4-$F201)&lt;(7+$B201),(K$4-$F201)&gt;1),J201,0))))</f>
        <v>0</v>
      </c>
      <c r="L201" s="246">
        <f>IF(L$4=$F201+$B201,SUMIFS('ABP REC Calc'!I$75:I$138,'ABP REC Calc'!$C$75:$C$138,'ABP REC Spend'!$D201,'ABP REC Calc'!$B$75:$B$138,'ABP REC Spend'!$E201)*$C201,
IF(AND(K201&gt;0,(L$4-$F201)=(1+$B201)),((K201/$C201)-K201)/6,
(IF(AND((L$4-$F201)&lt;(7+$B201),(L$4-$F201)&gt;1),K201,0))))</f>
        <v>0</v>
      </c>
      <c r="M201" s="246">
        <f>IF(M$4=$F201+$B201,SUMIFS('ABP REC Calc'!J$75:J$138,'ABP REC Calc'!$C$75:$C$138,'ABP REC Spend'!$D201,'ABP REC Calc'!$B$75:$B$138,'ABP REC Spend'!$E201)*$C201,
IF(AND(L201&gt;0,(M$4-$F201)=(1+$B201)),((L201/$C201)-L201)/6,
(IF(AND((M$4-$F201)&lt;(7+$B201),(M$4-$F201)&gt;1),L201,0))))</f>
        <v>0</v>
      </c>
      <c r="N201" s="246">
        <f>IF(N$4=$F201+$B201,SUMIFS('ABP REC Calc'!K$75:K$138,'ABP REC Calc'!$C$75:$C$138,'ABP REC Spend'!$D201,'ABP REC Calc'!$B$75:$B$138,'ABP REC Spend'!$E201)*$C201,
IF(AND(M201&gt;0,(N$4-$F201)=(1+$B201)),((M201/$C201)-M201)/6,
(IF(AND((N$4-$F201)&lt;(7+$B201),(N$4-$F201)&gt;1),M201,0))))</f>
        <v>0</v>
      </c>
      <c r="O201" s="246">
        <f>IF(O$4=$F201+$B201,SUMIFS('ABP REC Calc'!L$75:L$138,'ABP REC Calc'!$C$75:$C$138,'ABP REC Spend'!$D201,'ABP REC Calc'!$B$75:$B$138,'ABP REC Spend'!$E201)*$C201,
IF(AND(N201&gt;0,(O$4-$F201)=(1+$B201)),((N201/$C201)-N201)/6,
(IF(AND((O$4-$F201)&lt;(7+$B201),(O$4-$F201)&gt;1),N201,0))))</f>
        <v>0</v>
      </c>
      <c r="P201" s="246">
        <f>IF(P$4=$F201+$B201,SUMIFS('ABP REC Calc'!M$75:M$138,'ABP REC Calc'!$C$75:$C$138,'ABP REC Spend'!$D201,'ABP REC Calc'!$B$75:$B$138,'ABP REC Spend'!$E201)*$C201,
IF(AND(O201&gt;0,(P$4-$F201)=(1+$B201)),((O201/$C201)-O201)/6,
(IF(AND((P$4-$F201)&lt;(7+$B201),(P$4-$F201)&gt;1),O201,0))))</f>
        <v>0</v>
      </c>
      <c r="Q201" s="246">
        <f>IF(Q$4=$F201+$B201,SUMIFS('ABP REC Calc'!N$75:N$138,'ABP REC Calc'!$C$75:$C$138,'ABP REC Spend'!$D201,'ABP REC Calc'!$B$75:$B$138,'ABP REC Spend'!$E201)*$C201,
IF(AND(P201&gt;0,(Q$4-$F201)=(1+$B201)),((P201/$C201)-P201)/6,
(IF(AND((Q$4-$F201)&lt;(7+$B201),(Q$4-$F201)&gt;1),P201,0))))</f>
        <v>0</v>
      </c>
      <c r="R201" s="246">
        <f>IF(R$4=$F201+$B201,SUMIFS('ABP REC Calc'!O$75:O$138,'ABP REC Calc'!$C$75:$C$138,'ABP REC Spend'!$D201,'ABP REC Calc'!$B$75:$B$138,'ABP REC Spend'!$E201)*$C201,
IF(AND(Q201&gt;0,(R$4-$F201)=(1+$B201)),((Q201/$C201)-Q201)/6,
(IF(AND((R$4-$F201)&lt;(7+$B201),(R$4-$F201)&gt;1),Q201,0))))</f>
        <v>0</v>
      </c>
      <c r="S201" s="246">
        <f>IF(S$4=$F201+$B201,SUMIFS('ABP REC Calc'!P$75:P$138,'ABP REC Calc'!$C$75:$C$138,'ABP REC Spend'!$D201,'ABP REC Calc'!$B$75:$B$138,'ABP REC Spend'!$E201)*$C201,
IF(AND(R201&gt;0,(S$4-$F201)=(1+$B201)),((R201/$C201)-R201)/6,
(IF(AND((S$4-$F201)&lt;(7+$B201),(S$4-$F201)&gt;1),R201,0))))</f>
        <v>0</v>
      </c>
      <c r="T201" s="246">
        <f>IF(T$4=$F201+$B201,SUMIFS('ABP REC Calc'!Q$75:Q$138,'ABP REC Calc'!$C$75:$C$138,'ABP REC Spend'!$D201,'ABP REC Calc'!$B$75:$B$138,'ABP REC Spend'!$E201)*$C201,
IF(AND(S201&gt;0,(T$4-$F201)=(1+$B201)),((S201/$C201)-S201)/6,
(IF(AND((T$4-$F201)&lt;(7+$B201),(T$4-$F201)&gt;1),S201,0))))</f>
        <v>0</v>
      </c>
      <c r="U201" s="246">
        <f>IF(U$4=$F201+$B201,SUMIFS('ABP REC Calc'!R$75:R$138,'ABP REC Calc'!$C$75:$C$138,'ABP REC Spend'!$D201,'ABP REC Calc'!$B$75:$B$138,'ABP REC Spend'!$E201)*$C201,
IF(AND(T201&gt;0,(U$4-$F201)=(1+$B201)),((T201/$C201)-T201)/6,
(IF(AND((U$4-$F201)&lt;(7+$B201),(U$4-$F201)&gt;1),T201,0))))</f>
        <v>0</v>
      </c>
      <c r="V201" s="246">
        <f>IF(V$4=$F201+$B201,SUMIFS('ABP REC Calc'!S$75:S$138,'ABP REC Calc'!$C$75:$C$138,'ABP REC Spend'!$D201,'ABP REC Calc'!$B$75:$B$138,'ABP REC Spend'!$E201)*$C201,
IF(AND(U201&gt;0,(V$4-$F201)=(1+$B201)),((U201/$C201)-U201)/6,
(IF(AND((V$4-$F201)&lt;(7+$B201),(V$4-$F201)&gt;1),U201,0))))</f>
        <v>0</v>
      </c>
      <c r="W201" s="246">
        <f>IF(W$4=$F201+$B201,SUMIFS('ABP REC Calc'!T$75:T$138,'ABP REC Calc'!$C$75:$C$138,'ABP REC Spend'!$D201,'ABP REC Calc'!$B$75:$B$138,'ABP REC Spend'!$E201)*$C201,
IF(AND(V201&gt;0,(W$4-$F201)=(1+$B201)),((V201/$C201)-V201)/6,
(IF(AND((W$4-$F201)&lt;(7+$B201),(W$4-$F201)&gt;1),V201,0))))</f>
        <v>0</v>
      </c>
      <c r="X201" s="246">
        <f>IF(X$4=$F201+$B201,SUMIFS('ABP REC Calc'!U$75:U$138,'ABP REC Calc'!$C$75:$C$138,'ABP REC Spend'!$D201,'ABP REC Calc'!$B$75:$B$138,'ABP REC Spend'!$E201)*$C201,
IF(AND(W201&gt;0,(X$4-$F201)=(1+$B201)),((W201/$C201)-W201)/6,
(IF(AND((X$4-$F201)&lt;(7+$B201),(X$4-$F201)&gt;1),W201,0))))</f>
        <v>0</v>
      </c>
      <c r="Y201" s="246">
        <f>IF(Y$4=$F201+$B201,SUMIFS('ABP REC Calc'!V$75:V$138,'ABP REC Calc'!$C$75:$C$138,'ABP REC Spend'!$D201,'ABP REC Calc'!$B$75:$B$138,'ABP REC Spend'!$E201)*$C201,
IF(AND(X201&gt;0,(Y$4-$F201)=(1+$B201)),((X201/$C201)-X201)/6,
(IF(AND((Y$4-$F201)&lt;(7+$B201),(Y$4-$F201)&gt;1),X201,0))))</f>
        <v>523230.85756397317</v>
      </c>
      <c r="Z201" s="246">
        <f>IF(Z$4=$F201+$B201,SUMIFS('ABP REC Calc'!W$75:W$138,'ABP REC Calc'!$C$75:$C$138,'ABP REC Spend'!$D201,'ABP REC Calc'!$B$75:$B$138,'ABP REC Spend'!$E201)*$C201,
IF(AND(Y201&gt;0,(Z$4-$F201)=(1+$B201)),((Y201/$C201)-Y201)/6,
(IF(AND((Z$4-$F201)&lt;(7+$B201),(Z$4-$F201)&gt;1),Y201,0))))</f>
        <v>494162.47658819688</v>
      </c>
      <c r="AA201" s="246">
        <f>IF(AA$4=$F201+$B201,SUMIFS('ABP REC Calc'!X$75:X$138,'ABP REC Calc'!$C$75:$C$138,'ABP REC Spend'!$D201,'ABP REC Calc'!$B$75:$B$138,'ABP REC Spend'!$E201)*$C201,
IF(AND(Z201&gt;0,(AA$4-$F201)=(1+$B201)),((Z201/$C201)-Z201)/6,
(IF(AND((AA$4-$F201)&lt;(7+$B201),(AA$4-$F201)&gt;1),Z201,0))))</f>
        <v>494162.47658819688</v>
      </c>
      <c r="AB201" s="246">
        <f>IF(AB$4=$F201+$B201,SUMIFS('ABP REC Calc'!Y$75:Y$138,'ABP REC Calc'!$C$75:$C$138,'ABP REC Spend'!$D201,'ABP REC Calc'!$B$75:$B$138,'ABP REC Spend'!$E201)*$C201,
IF(AND(AA201&gt;0,(AB$4-$F201)=(1+$B201)),((AA201/$C201)-AA201)/6,
(IF(AND((AB$4-$F201)&lt;(7+$B201),(AB$4-$F201)&gt;1),AA201,0))))</f>
        <v>494162.47658819688</v>
      </c>
      <c r="AC201" s="246">
        <f>IF(AC$4=$F201+$B201,SUMIFS('ABP REC Calc'!Z$75:Z$138,'ABP REC Calc'!$C$75:$C$138,'ABP REC Spend'!$D201,'ABP REC Calc'!$B$75:$B$138,'ABP REC Spend'!$E201)*$C201,
IF(AND(AB201&gt;0,(AC$4-$F201)=(1+$B201)),((AB201/$C201)-AB201)/6,
(IF(AND((AC$4-$F201)&lt;(7+$B201),(AC$4-$F201)&gt;1),AB201,0))))</f>
        <v>494162.47658819688</v>
      </c>
      <c r="AD201" s="246">
        <f>IF(AD$4=$F201+$B201,SUMIFS('ABP REC Calc'!AA$75:AA$138,'ABP REC Calc'!$C$75:$C$138,'ABP REC Spend'!$D201,'ABP REC Calc'!$B$75:$B$138,'ABP REC Spend'!$E201)*$C201,
IF(AND(AC201&gt;0,(AD$4-$F201)=(1+$B201)),((AC201/$C201)-AC201)/6,
(IF(AND((AD$4-$F201)&lt;(7+$B201),(AD$4-$F201)&gt;1),AC201,0))))</f>
        <v>494162.47658819688</v>
      </c>
      <c r="AE201" s="246">
        <f>IF(AE$4=$F201+$B201,SUMIFS('ABP REC Calc'!AB$75:AB$138,'ABP REC Calc'!$C$75:$C$138,'ABP REC Spend'!$D201,'ABP REC Calc'!$B$75:$B$138,'ABP REC Spend'!$E201)*$C201,
IF(AND(AD201&gt;0,(AE$4-$F201)=(1+$B201)),((AD201/$C201)-AD201)/6,
(IF(AND((AE$4-$F201)&lt;(7+$B201),(AE$4-$F201)&gt;1),AD201,0))))</f>
        <v>494162.47658819688</v>
      </c>
      <c r="AF201" s="246">
        <f>IF(AF$4=$F201+$B201,SUMIFS('ABP REC Calc'!AC$75:AC$138,'ABP REC Calc'!$C$75:$C$138,'ABP REC Spend'!$D201,'ABP REC Calc'!$B$75:$B$138,'ABP REC Spend'!$E201)*$C201,
IF(AND(AE201&gt;0,(AF$4-$F201)=(1+$B201)),((AE201/$C201)-AE201)/6,
(IF(AND((AF$4-$F201)&lt;(7+$B201),(AF$4-$F201)&gt;1),AE201,0))))</f>
        <v>0</v>
      </c>
      <c r="AG201" s="246">
        <f>IF(AG$4=$F201+$B201,SUMIFS('ABP REC Calc'!#REF!,'ABP REC Calc'!$C$75:$C$138,'ABP REC Spend'!$D201,'ABP REC Calc'!$B$75:$B$138,'ABP REC Spend'!$E201)*$C201,
IF(AND(AF201&gt;0,(AG$4-$F201)=(1+$B201)),((AF201/$C201)-AF201)/6,
(IF(AND((AG$4-$F201)&lt;(7+$B201),(AG$4-$F201)&gt;1),AF201,0))))</f>
        <v>0</v>
      </c>
    </row>
    <row r="202" spans="2:33" ht="14.45" customHeight="1">
      <c r="B202" s="64">
        <v>1</v>
      </c>
      <c r="C202" s="64">
        <v>0.15</v>
      </c>
      <c r="D202" s="234" t="s">
        <v>210</v>
      </c>
      <c r="E202" s="231" t="s">
        <v>230</v>
      </c>
      <c r="F202" s="231">
        <f t="shared" si="9"/>
        <v>2040</v>
      </c>
      <c r="G202" s="231"/>
      <c r="H202" s="239" t="s">
        <v>38</v>
      </c>
      <c r="I202" s="247">
        <v>0</v>
      </c>
      <c r="J202" s="246">
        <f>IF(J$4=$F202+$B202,SUMIFS('ABP REC Calc'!G$75:G$138,'ABP REC Calc'!$C$75:$C$138,'ABP REC Spend'!$D202,'ABP REC Calc'!$B$75:$B$138,'ABP REC Spend'!$E202)*$C202,
IF(AND(I202&gt;0,(J$4-$F202)=(1+$B202)),((I202/$C202)-I202)/6,
(IF(AND((J$4-$F202)&lt;(7+$B202),(J$4-$F202)&gt;1),I202,0))))</f>
        <v>0</v>
      </c>
      <c r="K202" s="246">
        <f>IF(K$4=$F202+$B202,SUMIFS('ABP REC Calc'!H$75:H$138,'ABP REC Calc'!$C$75:$C$138,'ABP REC Spend'!$D202,'ABP REC Calc'!$B$75:$B$138,'ABP REC Spend'!$E202)*$C202,
IF(AND(J202&gt;0,(K$4-$F202)=(1+$B202)),((J202/$C202)-J202)/6,
(IF(AND((K$4-$F202)&lt;(7+$B202),(K$4-$F202)&gt;1),J202,0))))</f>
        <v>0</v>
      </c>
      <c r="L202" s="246">
        <f>IF(L$4=$F202+$B202,SUMIFS('ABP REC Calc'!I$75:I$138,'ABP REC Calc'!$C$75:$C$138,'ABP REC Spend'!$D202,'ABP REC Calc'!$B$75:$B$138,'ABP REC Spend'!$E202)*$C202,
IF(AND(K202&gt;0,(L$4-$F202)=(1+$B202)),((K202/$C202)-K202)/6,
(IF(AND((L$4-$F202)&lt;(7+$B202),(L$4-$F202)&gt;1),K202,0))))</f>
        <v>0</v>
      </c>
      <c r="M202" s="246">
        <f>IF(M$4=$F202+$B202,SUMIFS('ABP REC Calc'!J$75:J$138,'ABP REC Calc'!$C$75:$C$138,'ABP REC Spend'!$D202,'ABP REC Calc'!$B$75:$B$138,'ABP REC Spend'!$E202)*$C202,
IF(AND(L202&gt;0,(M$4-$F202)=(1+$B202)),((L202/$C202)-L202)/6,
(IF(AND((M$4-$F202)&lt;(7+$B202),(M$4-$F202)&gt;1),L202,0))))</f>
        <v>0</v>
      </c>
      <c r="N202" s="246">
        <f>IF(N$4=$F202+$B202,SUMIFS('ABP REC Calc'!K$75:K$138,'ABP REC Calc'!$C$75:$C$138,'ABP REC Spend'!$D202,'ABP REC Calc'!$B$75:$B$138,'ABP REC Spend'!$E202)*$C202,
IF(AND(M202&gt;0,(N$4-$F202)=(1+$B202)),((M202/$C202)-M202)/6,
(IF(AND((N$4-$F202)&lt;(7+$B202),(N$4-$F202)&gt;1),M202,0))))</f>
        <v>0</v>
      </c>
      <c r="O202" s="246">
        <f>IF(O$4=$F202+$B202,SUMIFS('ABP REC Calc'!L$75:L$138,'ABP REC Calc'!$C$75:$C$138,'ABP REC Spend'!$D202,'ABP REC Calc'!$B$75:$B$138,'ABP REC Spend'!$E202)*$C202,
IF(AND(N202&gt;0,(O$4-$F202)=(1+$B202)),((N202/$C202)-N202)/6,
(IF(AND((O$4-$F202)&lt;(7+$B202),(O$4-$F202)&gt;1),N202,0))))</f>
        <v>0</v>
      </c>
      <c r="P202" s="246">
        <f>IF(P$4=$F202+$B202,SUMIFS('ABP REC Calc'!M$75:M$138,'ABP REC Calc'!$C$75:$C$138,'ABP REC Spend'!$D202,'ABP REC Calc'!$B$75:$B$138,'ABP REC Spend'!$E202)*$C202,
IF(AND(O202&gt;0,(P$4-$F202)=(1+$B202)),((O202/$C202)-O202)/6,
(IF(AND((P$4-$F202)&lt;(7+$B202),(P$4-$F202)&gt;1),O202,0))))</f>
        <v>0</v>
      </c>
      <c r="Q202" s="246">
        <f>IF(Q$4=$F202+$B202,SUMIFS('ABP REC Calc'!N$75:N$138,'ABP REC Calc'!$C$75:$C$138,'ABP REC Spend'!$D202,'ABP REC Calc'!$B$75:$B$138,'ABP REC Spend'!$E202)*$C202,
IF(AND(P202&gt;0,(Q$4-$F202)=(1+$B202)),((P202/$C202)-P202)/6,
(IF(AND((Q$4-$F202)&lt;(7+$B202),(Q$4-$F202)&gt;1),P202,0))))</f>
        <v>0</v>
      </c>
      <c r="R202" s="246">
        <f>IF(R$4=$F202+$B202,SUMIFS('ABP REC Calc'!O$75:O$138,'ABP REC Calc'!$C$75:$C$138,'ABP REC Spend'!$D202,'ABP REC Calc'!$B$75:$B$138,'ABP REC Spend'!$E202)*$C202,
IF(AND(Q202&gt;0,(R$4-$F202)=(1+$B202)),((Q202/$C202)-Q202)/6,
(IF(AND((R$4-$F202)&lt;(7+$B202),(R$4-$F202)&gt;1),Q202,0))))</f>
        <v>0</v>
      </c>
      <c r="S202" s="246">
        <f>IF(S$4=$F202+$B202,SUMIFS('ABP REC Calc'!P$75:P$138,'ABP REC Calc'!$C$75:$C$138,'ABP REC Spend'!$D202,'ABP REC Calc'!$B$75:$B$138,'ABP REC Spend'!$E202)*$C202,
IF(AND(R202&gt;0,(S$4-$F202)=(1+$B202)),((R202/$C202)-R202)/6,
(IF(AND((S$4-$F202)&lt;(7+$B202),(S$4-$F202)&gt;1),R202,0))))</f>
        <v>0</v>
      </c>
      <c r="T202" s="246">
        <f>IF(T$4=$F202+$B202,SUMIFS('ABP REC Calc'!Q$75:Q$138,'ABP REC Calc'!$C$75:$C$138,'ABP REC Spend'!$D202,'ABP REC Calc'!$B$75:$B$138,'ABP REC Spend'!$E202)*$C202,
IF(AND(S202&gt;0,(T$4-$F202)=(1+$B202)),((S202/$C202)-S202)/6,
(IF(AND((T$4-$F202)&lt;(7+$B202),(T$4-$F202)&gt;1),S202,0))))</f>
        <v>0</v>
      </c>
      <c r="U202" s="246">
        <f>IF(U$4=$F202+$B202,SUMIFS('ABP REC Calc'!R$75:R$138,'ABP REC Calc'!$C$75:$C$138,'ABP REC Spend'!$D202,'ABP REC Calc'!$B$75:$B$138,'ABP REC Spend'!$E202)*$C202,
IF(AND(T202&gt;0,(U$4-$F202)=(1+$B202)),((T202/$C202)-T202)/6,
(IF(AND((U$4-$F202)&lt;(7+$B202),(U$4-$F202)&gt;1),T202,0))))</f>
        <v>0</v>
      </c>
      <c r="V202" s="246">
        <f>IF(V$4=$F202+$B202,SUMIFS('ABP REC Calc'!S$75:S$138,'ABP REC Calc'!$C$75:$C$138,'ABP REC Spend'!$D202,'ABP REC Calc'!$B$75:$B$138,'ABP REC Spend'!$E202)*$C202,
IF(AND(U202&gt;0,(V$4-$F202)=(1+$B202)),((U202/$C202)-U202)/6,
(IF(AND((V$4-$F202)&lt;(7+$B202),(V$4-$F202)&gt;1),U202,0))))</f>
        <v>0</v>
      </c>
      <c r="W202" s="246">
        <f>IF(W$4=$F202+$B202,SUMIFS('ABP REC Calc'!T$75:T$138,'ABP REC Calc'!$C$75:$C$138,'ABP REC Spend'!$D202,'ABP REC Calc'!$B$75:$B$138,'ABP REC Spend'!$E202)*$C202,
IF(AND(V202&gt;0,(W$4-$F202)=(1+$B202)),((V202/$C202)-V202)/6,
(IF(AND((W$4-$F202)&lt;(7+$B202),(W$4-$F202)&gt;1),V202,0))))</f>
        <v>0</v>
      </c>
      <c r="X202" s="246">
        <f>IF(X$4=$F202+$B202,SUMIFS('ABP REC Calc'!U$75:U$138,'ABP REC Calc'!$C$75:$C$138,'ABP REC Spend'!$D202,'ABP REC Calc'!$B$75:$B$138,'ABP REC Spend'!$E202)*$C202,
IF(AND(W202&gt;0,(X$4-$F202)=(1+$B202)),((W202/$C202)-W202)/6,
(IF(AND((X$4-$F202)&lt;(7+$B202),(X$4-$F202)&gt;1),W202,0))))</f>
        <v>0</v>
      </c>
      <c r="Y202" s="246">
        <f>IF(Y$4=$F202+$B202,SUMIFS('ABP REC Calc'!V$75:V$138,'ABP REC Calc'!$C$75:$C$138,'ABP REC Spend'!$D202,'ABP REC Calc'!$B$75:$B$138,'ABP REC Spend'!$E202)*$C202,
IF(AND(X202&gt;0,(Y$4-$F202)=(1+$B202)),((X202/$C202)-X202)/6,
(IF(AND((Y$4-$F202)&lt;(7+$B202),(Y$4-$F202)&gt;1),X202,0))))</f>
        <v>0</v>
      </c>
      <c r="Z202" s="246">
        <f>IF(Z$4=$F202+$B202,SUMIFS('ABP REC Calc'!W$75:W$138,'ABP REC Calc'!$C$75:$C$138,'ABP REC Spend'!$D202,'ABP REC Calc'!$B$75:$B$138,'ABP REC Spend'!$E202)*$C202,
IF(AND(Y202&gt;0,(Z$4-$F202)=(1+$B202)),((Y202/$C202)-Y202)/6,
(IF(AND((Z$4-$F202)&lt;(7+$B202),(Z$4-$F202)&gt;1),Y202,0))))</f>
        <v>502301.62326141424</v>
      </c>
      <c r="AA202" s="246">
        <f>IF(AA$4=$F202+$B202,SUMIFS('ABP REC Calc'!X$75:X$138,'ABP REC Calc'!$C$75:$C$138,'ABP REC Spend'!$D202,'ABP REC Calc'!$B$75:$B$138,'ABP REC Spend'!$E202)*$C202,
IF(AND(Z202&gt;0,(AA$4-$F202)=(1+$B202)),((Z202/$C202)-Z202)/6,
(IF(AND((AA$4-$F202)&lt;(7+$B202),(AA$4-$F202)&gt;1),Z202,0))))</f>
        <v>474395.97752466908</v>
      </c>
      <c r="AB202" s="246">
        <f>IF(AB$4=$F202+$B202,SUMIFS('ABP REC Calc'!Y$75:Y$138,'ABP REC Calc'!$C$75:$C$138,'ABP REC Spend'!$D202,'ABP REC Calc'!$B$75:$B$138,'ABP REC Spend'!$E202)*$C202,
IF(AND(AA202&gt;0,(AB$4-$F202)=(1+$B202)),((AA202/$C202)-AA202)/6,
(IF(AND((AB$4-$F202)&lt;(7+$B202),(AB$4-$F202)&gt;1),AA202,0))))</f>
        <v>474395.97752466908</v>
      </c>
      <c r="AC202" s="246">
        <f>IF(AC$4=$F202+$B202,SUMIFS('ABP REC Calc'!Z$75:Z$138,'ABP REC Calc'!$C$75:$C$138,'ABP REC Spend'!$D202,'ABP REC Calc'!$B$75:$B$138,'ABP REC Spend'!$E202)*$C202,
IF(AND(AB202&gt;0,(AC$4-$F202)=(1+$B202)),((AB202/$C202)-AB202)/6,
(IF(AND((AC$4-$F202)&lt;(7+$B202),(AC$4-$F202)&gt;1),AB202,0))))</f>
        <v>474395.97752466908</v>
      </c>
      <c r="AD202" s="246">
        <f>IF(AD$4=$F202+$B202,SUMIFS('ABP REC Calc'!AA$75:AA$138,'ABP REC Calc'!$C$75:$C$138,'ABP REC Spend'!$D202,'ABP REC Calc'!$B$75:$B$138,'ABP REC Spend'!$E202)*$C202,
IF(AND(AC202&gt;0,(AD$4-$F202)=(1+$B202)),((AC202/$C202)-AC202)/6,
(IF(AND((AD$4-$F202)&lt;(7+$B202),(AD$4-$F202)&gt;1),AC202,0))))</f>
        <v>474395.97752466908</v>
      </c>
      <c r="AE202" s="246">
        <f>IF(AE$4=$F202+$B202,SUMIFS('ABP REC Calc'!AB$75:AB$138,'ABP REC Calc'!$C$75:$C$138,'ABP REC Spend'!$D202,'ABP REC Calc'!$B$75:$B$138,'ABP REC Spend'!$E202)*$C202,
IF(AND(AD202&gt;0,(AE$4-$F202)=(1+$B202)),((AD202/$C202)-AD202)/6,
(IF(AND((AE$4-$F202)&lt;(7+$B202),(AE$4-$F202)&gt;1),AD202,0))))</f>
        <v>474395.97752466908</v>
      </c>
      <c r="AF202" s="246">
        <f>IF(AF$4=$F202+$B202,SUMIFS('ABP REC Calc'!AC$75:AC$138,'ABP REC Calc'!$C$75:$C$138,'ABP REC Spend'!$D202,'ABP REC Calc'!$B$75:$B$138,'ABP REC Spend'!$E202)*$C202,
IF(AND(AE202&gt;0,(AF$4-$F202)=(1+$B202)),((AE202/$C202)-AE202)/6,
(IF(AND((AF$4-$F202)&lt;(7+$B202),(AF$4-$F202)&gt;1),AE202,0))))</f>
        <v>474395.97752466908</v>
      </c>
      <c r="AG202" s="246">
        <f>IF(AG$4=$F202+$B202,SUMIFS('ABP REC Calc'!#REF!,'ABP REC Calc'!$C$75:$C$138,'ABP REC Spend'!$D202,'ABP REC Calc'!$B$75:$B$138,'ABP REC Spend'!$E202)*$C202,
IF(AND(AF202&gt;0,(AG$4-$F202)=(1+$B202)),((AF202/$C202)-AF202)/6,
(IF(AND((AG$4-$F202)&lt;(7+$B202),(AG$4-$F202)&gt;1),AF202,0))))</f>
        <v>0</v>
      </c>
    </row>
    <row r="203" spans="2:33" ht="14.45" customHeight="1">
      <c r="B203" s="64">
        <v>1</v>
      </c>
      <c r="C203" s="64">
        <v>0.15</v>
      </c>
      <c r="D203" s="234" t="s">
        <v>210</v>
      </c>
      <c r="E203" s="231" t="s">
        <v>230</v>
      </c>
      <c r="F203" s="231">
        <f t="shared" si="9"/>
        <v>2041</v>
      </c>
      <c r="G203" s="231"/>
      <c r="H203" s="239" t="s">
        <v>39</v>
      </c>
      <c r="I203" s="247">
        <v>0</v>
      </c>
      <c r="J203" s="246">
        <f>IF(J$4=$F203+$B203,SUMIFS('ABP REC Calc'!G$75:G$138,'ABP REC Calc'!$C$75:$C$138,'ABP REC Spend'!$D203,'ABP REC Calc'!$B$75:$B$138,'ABP REC Spend'!$E203)*$C203,
IF(AND(I203&gt;0,(J$4-$F203)=(1+$B203)),((I203/$C203)-I203)/6,
(IF(AND((J$4-$F203)&lt;(7+$B203),(J$4-$F203)&gt;1),I203,0))))</f>
        <v>0</v>
      </c>
      <c r="K203" s="246">
        <f>IF(K$4=$F203+$B203,SUMIFS('ABP REC Calc'!H$75:H$138,'ABP REC Calc'!$C$75:$C$138,'ABP REC Spend'!$D203,'ABP REC Calc'!$B$75:$B$138,'ABP REC Spend'!$E203)*$C203,
IF(AND(J203&gt;0,(K$4-$F203)=(1+$B203)),((J203/$C203)-J203)/6,
(IF(AND((K$4-$F203)&lt;(7+$B203),(K$4-$F203)&gt;1),J203,0))))</f>
        <v>0</v>
      </c>
      <c r="L203" s="246">
        <f>IF(L$4=$F203+$B203,SUMIFS('ABP REC Calc'!I$75:I$138,'ABP REC Calc'!$C$75:$C$138,'ABP REC Spend'!$D203,'ABP REC Calc'!$B$75:$B$138,'ABP REC Spend'!$E203)*$C203,
IF(AND(K203&gt;0,(L$4-$F203)=(1+$B203)),((K203/$C203)-K203)/6,
(IF(AND((L$4-$F203)&lt;(7+$B203),(L$4-$F203)&gt;1),K203,0))))</f>
        <v>0</v>
      </c>
      <c r="M203" s="246">
        <f>IF(M$4=$F203+$B203,SUMIFS('ABP REC Calc'!J$75:J$138,'ABP REC Calc'!$C$75:$C$138,'ABP REC Spend'!$D203,'ABP REC Calc'!$B$75:$B$138,'ABP REC Spend'!$E203)*$C203,
IF(AND(L203&gt;0,(M$4-$F203)=(1+$B203)),((L203/$C203)-L203)/6,
(IF(AND((M$4-$F203)&lt;(7+$B203),(M$4-$F203)&gt;1),L203,0))))</f>
        <v>0</v>
      </c>
      <c r="N203" s="246">
        <f>IF(N$4=$F203+$B203,SUMIFS('ABP REC Calc'!K$75:K$138,'ABP REC Calc'!$C$75:$C$138,'ABP REC Spend'!$D203,'ABP REC Calc'!$B$75:$B$138,'ABP REC Spend'!$E203)*$C203,
IF(AND(M203&gt;0,(N$4-$F203)=(1+$B203)),((M203/$C203)-M203)/6,
(IF(AND((N$4-$F203)&lt;(7+$B203),(N$4-$F203)&gt;1),M203,0))))</f>
        <v>0</v>
      </c>
      <c r="O203" s="246">
        <f>IF(O$4=$F203+$B203,SUMIFS('ABP REC Calc'!L$75:L$138,'ABP REC Calc'!$C$75:$C$138,'ABP REC Spend'!$D203,'ABP REC Calc'!$B$75:$B$138,'ABP REC Spend'!$E203)*$C203,
IF(AND(N203&gt;0,(O$4-$F203)=(1+$B203)),((N203/$C203)-N203)/6,
(IF(AND((O$4-$F203)&lt;(7+$B203),(O$4-$F203)&gt;1),N203,0))))</f>
        <v>0</v>
      </c>
      <c r="P203" s="246">
        <f>IF(P$4=$F203+$B203,SUMIFS('ABP REC Calc'!M$75:M$138,'ABP REC Calc'!$C$75:$C$138,'ABP REC Spend'!$D203,'ABP REC Calc'!$B$75:$B$138,'ABP REC Spend'!$E203)*$C203,
IF(AND(O203&gt;0,(P$4-$F203)=(1+$B203)),((O203/$C203)-O203)/6,
(IF(AND((P$4-$F203)&lt;(7+$B203),(P$4-$F203)&gt;1),O203,0))))</f>
        <v>0</v>
      </c>
      <c r="Q203" s="246">
        <f>IF(Q$4=$F203+$B203,SUMIFS('ABP REC Calc'!N$75:N$138,'ABP REC Calc'!$C$75:$C$138,'ABP REC Spend'!$D203,'ABP REC Calc'!$B$75:$B$138,'ABP REC Spend'!$E203)*$C203,
IF(AND(P203&gt;0,(Q$4-$F203)=(1+$B203)),((P203/$C203)-P203)/6,
(IF(AND((Q$4-$F203)&lt;(7+$B203),(Q$4-$F203)&gt;1),P203,0))))</f>
        <v>0</v>
      </c>
      <c r="R203" s="246">
        <f>IF(R$4=$F203+$B203,SUMIFS('ABP REC Calc'!O$75:O$138,'ABP REC Calc'!$C$75:$C$138,'ABP REC Spend'!$D203,'ABP REC Calc'!$B$75:$B$138,'ABP REC Spend'!$E203)*$C203,
IF(AND(Q203&gt;0,(R$4-$F203)=(1+$B203)),((Q203/$C203)-Q203)/6,
(IF(AND((R$4-$F203)&lt;(7+$B203),(R$4-$F203)&gt;1),Q203,0))))</f>
        <v>0</v>
      </c>
      <c r="S203" s="246">
        <f>IF(S$4=$F203+$B203,SUMIFS('ABP REC Calc'!P$75:P$138,'ABP REC Calc'!$C$75:$C$138,'ABP REC Spend'!$D203,'ABP REC Calc'!$B$75:$B$138,'ABP REC Spend'!$E203)*$C203,
IF(AND(R203&gt;0,(S$4-$F203)=(1+$B203)),((R203/$C203)-R203)/6,
(IF(AND((S$4-$F203)&lt;(7+$B203),(S$4-$F203)&gt;1),R203,0))))</f>
        <v>0</v>
      </c>
      <c r="T203" s="246">
        <f>IF(T$4=$F203+$B203,SUMIFS('ABP REC Calc'!Q$75:Q$138,'ABP REC Calc'!$C$75:$C$138,'ABP REC Spend'!$D203,'ABP REC Calc'!$B$75:$B$138,'ABP REC Spend'!$E203)*$C203,
IF(AND(S203&gt;0,(T$4-$F203)=(1+$B203)),((S203/$C203)-S203)/6,
(IF(AND((T$4-$F203)&lt;(7+$B203),(T$4-$F203)&gt;1),S203,0))))</f>
        <v>0</v>
      </c>
      <c r="U203" s="246">
        <f>IF(U$4=$F203+$B203,SUMIFS('ABP REC Calc'!R$75:R$138,'ABP REC Calc'!$C$75:$C$138,'ABP REC Spend'!$D203,'ABP REC Calc'!$B$75:$B$138,'ABP REC Spend'!$E203)*$C203,
IF(AND(T203&gt;0,(U$4-$F203)=(1+$B203)),((T203/$C203)-T203)/6,
(IF(AND((U$4-$F203)&lt;(7+$B203),(U$4-$F203)&gt;1),T203,0))))</f>
        <v>0</v>
      </c>
      <c r="V203" s="246">
        <f>IF(V$4=$F203+$B203,SUMIFS('ABP REC Calc'!S$75:S$138,'ABP REC Calc'!$C$75:$C$138,'ABP REC Spend'!$D203,'ABP REC Calc'!$B$75:$B$138,'ABP REC Spend'!$E203)*$C203,
IF(AND(U203&gt;0,(V$4-$F203)=(1+$B203)),((U203/$C203)-U203)/6,
(IF(AND((V$4-$F203)&lt;(7+$B203),(V$4-$F203)&gt;1),U203,0))))</f>
        <v>0</v>
      </c>
      <c r="W203" s="246">
        <f>IF(W$4=$F203+$B203,SUMIFS('ABP REC Calc'!T$75:T$138,'ABP REC Calc'!$C$75:$C$138,'ABP REC Spend'!$D203,'ABP REC Calc'!$B$75:$B$138,'ABP REC Spend'!$E203)*$C203,
IF(AND(V203&gt;0,(W$4-$F203)=(1+$B203)),((V203/$C203)-V203)/6,
(IF(AND((W$4-$F203)&lt;(7+$B203),(W$4-$F203)&gt;1),V203,0))))</f>
        <v>0</v>
      </c>
      <c r="X203" s="246">
        <f>IF(X$4=$F203+$B203,SUMIFS('ABP REC Calc'!U$75:U$138,'ABP REC Calc'!$C$75:$C$138,'ABP REC Spend'!$D203,'ABP REC Calc'!$B$75:$B$138,'ABP REC Spend'!$E203)*$C203,
IF(AND(W203&gt;0,(X$4-$F203)=(1+$B203)),((W203/$C203)-W203)/6,
(IF(AND((X$4-$F203)&lt;(7+$B203),(X$4-$F203)&gt;1),W203,0))))</f>
        <v>0</v>
      </c>
      <c r="Y203" s="246">
        <f>IF(Y$4=$F203+$B203,SUMIFS('ABP REC Calc'!V$75:V$138,'ABP REC Calc'!$C$75:$C$138,'ABP REC Spend'!$D203,'ABP REC Calc'!$B$75:$B$138,'ABP REC Spend'!$E203)*$C203,
IF(AND(X203&gt;0,(Y$4-$F203)=(1+$B203)),((X203/$C203)-X203)/6,
(IF(AND((Y$4-$F203)&lt;(7+$B203),(Y$4-$F203)&gt;1),X203,0))))</f>
        <v>0</v>
      </c>
      <c r="Z203" s="246">
        <f>IF(Z$4=$F203+$B203,SUMIFS('ABP REC Calc'!W$75:W$138,'ABP REC Calc'!$C$75:$C$138,'ABP REC Spend'!$D203,'ABP REC Calc'!$B$75:$B$138,'ABP REC Spend'!$E203)*$C203,
IF(AND(Y203&gt;0,(Z$4-$F203)=(1+$B203)),((Y203/$C203)-Y203)/6,
(IF(AND((Z$4-$F203)&lt;(7+$B203),(Z$4-$F203)&gt;1),Y203,0))))</f>
        <v>0</v>
      </c>
      <c r="AA203" s="246">
        <f>IF(AA$4=$F203+$B203,SUMIFS('ABP REC Calc'!X$75:X$138,'ABP REC Calc'!$C$75:$C$138,'ABP REC Spend'!$D203,'ABP REC Calc'!$B$75:$B$138,'ABP REC Spend'!$E203)*$C203,
IF(AND(Z203&gt;0,(AA$4-$F203)=(1+$B203)),((Z203/$C203)-Z203)/6,
(IF(AND((AA$4-$F203)&lt;(7+$B203),(AA$4-$F203)&gt;1),Z203,0))))</f>
        <v>482209.5583309576</v>
      </c>
      <c r="AB203" s="246">
        <f>IF(AB$4=$F203+$B203,SUMIFS('ABP REC Calc'!Y$75:Y$138,'ABP REC Calc'!$C$75:$C$138,'ABP REC Spend'!$D203,'ABP REC Calc'!$B$75:$B$138,'ABP REC Spend'!$E203)*$C203,
IF(AND(AA203&gt;0,(AB$4-$F203)=(1+$B203)),((AA203/$C203)-AA203)/6,
(IF(AND((AB$4-$F203)&lt;(7+$B203),(AB$4-$F203)&gt;1),AA203,0))))</f>
        <v>455420.13842368219</v>
      </c>
      <c r="AC203" s="246">
        <f>IF(AC$4=$F203+$B203,SUMIFS('ABP REC Calc'!Z$75:Z$138,'ABP REC Calc'!$C$75:$C$138,'ABP REC Spend'!$D203,'ABP REC Calc'!$B$75:$B$138,'ABP REC Spend'!$E203)*$C203,
IF(AND(AB203&gt;0,(AC$4-$F203)=(1+$B203)),((AB203/$C203)-AB203)/6,
(IF(AND((AC$4-$F203)&lt;(7+$B203),(AC$4-$F203)&gt;1),AB203,0))))</f>
        <v>455420.13842368219</v>
      </c>
      <c r="AD203" s="246">
        <f>IF(AD$4=$F203+$B203,SUMIFS('ABP REC Calc'!AA$75:AA$138,'ABP REC Calc'!$C$75:$C$138,'ABP REC Spend'!$D203,'ABP REC Calc'!$B$75:$B$138,'ABP REC Spend'!$E203)*$C203,
IF(AND(AC203&gt;0,(AD$4-$F203)=(1+$B203)),((AC203/$C203)-AC203)/6,
(IF(AND((AD$4-$F203)&lt;(7+$B203),(AD$4-$F203)&gt;1),AC203,0))))</f>
        <v>455420.13842368219</v>
      </c>
      <c r="AE203" s="246">
        <f>IF(AE$4=$F203+$B203,SUMIFS('ABP REC Calc'!AB$75:AB$138,'ABP REC Calc'!$C$75:$C$138,'ABP REC Spend'!$D203,'ABP REC Calc'!$B$75:$B$138,'ABP REC Spend'!$E203)*$C203,
IF(AND(AD203&gt;0,(AE$4-$F203)=(1+$B203)),((AD203/$C203)-AD203)/6,
(IF(AND((AE$4-$F203)&lt;(7+$B203),(AE$4-$F203)&gt;1),AD203,0))))</f>
        <v>455420.13842368219</v>
      </c>
      <c r="AF203" s="246">
        <f>IF(AF$4=$F203+$B203,SUMIFS('ABP REC Calc'!AC$75:AC$138,'ABP REC Calc'!$C$75:$C$138,'ABP REC Spend'!$D203,'ABP REC Calc'!$B$75:$B$138,'ABP REC Spend'!$E203)*$C203,
IF(AND(AE203&gt;0,(AF$4-$F203)=(1+$B203)),((AE203/$C203)-AE203)/6,
(IF(AND((AF$4-$F203)&lt;(7+$B203),(AF$4-$F203)&gt;1),AE203,0))))</f>
        <v>455420.13842368219</v>
      </c>
      <c r="AG203" s="246">
        <f>IF(AG$4=$F203+$B203,SUMIFS('ABP REC Calc'!#REF!,'ABP REC Calc'!$C$75:$C$138,'ABP REC Spend'!$D203,'ABP REC Calc'!$B$75:$B$138,'ABP REC Spend'!$E203)*$C203,
IF(AND(AF203&gt;0,(AG$4-$F203)=(1+$B203)),((AF203/$C203)-AF203)/6,
(IF(AND((AG$4-$F203)&lt;(7+$B203),(AG$4-$F203)&gt;1),AF203,0))))</f>
        <v>455420.13842368219</v>
      </c>
    </row>
    <row r="204" spans="2:33" ht="14.45" customHeight="1">
      <c r="B204" s="64">
        <v>1</v>
      </c>
      <c r="C204" s="64">
        <v>0.15</v>
      </c>
      <c r="D204" s="234" t="s">
        <v>210</v>
      </c>
      <c r="E204" s="231" t="s">
        <v>230</v>
      </c>
      <c r="F204" s="231">
        <f t="shared" si="9"/>
        <v>2042</v>
      </c>
      <c r="G204" s="231"/>
      <c r="H204" s="239" t="s">
        <v>40</v>
      </c>
      <c r="I204" s="247">
        <v>0</v>
      </c>
      <c r="J204" s="246">
        <f>IF(J$4=$F204+$B204,SUMIFS('ABP REC Calc'!G$75:G$138,'ABP REC Calc'!$C$75:$C$138,'ABP REC Spend'!$D204,'ABP REC Calc'!$B$75:$B$138,'ABP REC Spend'!$E204)*$C204,
IF(AND(I204&gt;0,(J$4-$F204)=(1+$B204)),((I204/$C204)-I204)/6,
(IF(AND((J$4-$F204)&lt;(7+$B204),(J$4-$F204)&gt;1),I204,0))))</f>
        <v>0</v>
      </c>
      <c r="K204" s="246">
        <f>IF(K$4=$F204+$B204,SUMIFS('ABP REC Calc'!H$75:H$138,'ABP REC Calc'!$C$75:$C$138,'ABP REC Spend'!$D204,'ABP REC Calc'!$B$75:$B$138,'ABP REC Spend'!$E204)*$C204,
IF(AND(J204&gt;0,(K$4-$F204)=(1+$B204)),((J204/$C204)-J204)/6,
(IF(AND((K$4-$F204)&lt;(7+$B204),(K$4-$F204)&gt;1),J204,0))))</f>
        <v>0</v>
      </c>
      <c r="L204" s="246">
        <f>IF(L$4=$F204+$B204,SUMIFS('ABP REC Calc'!I$75:I$138,'ABP REC Calc'!$C$75:$C$138,'ABP REC Spend'!$D204,'ABP REC Calc'!$B$75:$B$138,'ABP REC Spend'!$E204)*$C204,
IF(AND(K204&gt;0,(L$4-$F204)=(1+$B204)),((K204/$C204)-K204)/6,
(IF(AND((L$4-$F204)&lt;(7+$B204),(L$4-$F204)&gt;1),K204,0))))</f>
        <v>0</v>
      </c>
      <c r="M204" s="246">
        <f>IF(M$4=$F204+$B204,SUMIFS('ABP REC Calc'!J$75:J$138,'ABP REC Calc'!$C$75:$C$138,'ABP REC Spend'!$D204,'ABP REC Calc'!$B$75:$B$138,'ABP REC Spend'!$E204)*$C204,
IF(AND(L204&gt;0,(M$4-$F204)=(1+$B204)),((L204/$C204)-L204)/6,
(IF(AND((M$4-$F204)&lt;(7+$B204),(M$4-$F204)&gt;1),L204,0))))</f>
        <v>0</v>
      </c>
      <c r="N204" s="246">
        <f>IF(N$4=$F204+$B204,SUMIFS('ABP REC Calc'!K$75:K$138,'ABP REC Calc'!$C$75:$C$138,'ABP REC Spend'!$D204,'ABP REC Calc'!$B$75:$B$138,'ABP REC Spend'!$E204)*$C204,
IF(AND(M204&gt;0,(N$4-$F204)=(1+$B204)),((M204/$C204)-M204)/6,
(IF(AND((N$4-$F204)&lt;(7+$B204),(N$4-$F204)&gt;1),M204,0))))</f>
        <v>0</v>
      </c>
      <c r="O204" s="246">
        <f>IF(O$4=$F204+$B204,SUMIFS('ABP REC Calc'!L$75:L$138,'ABP REC Calc'!$C$75:$C$138,'ABP REC Spend'!$D204,'ABP REC Calc'!$B$75:$B$138,'ABP REC Spend'!$E204)*$C204,
IF(AND(N204&gt;0,(O$4-$F204)=(1+$B204)),((N204/$C204)-N204)/6,
(IF(AND((O$4-$F204)&lt;(7+$B204),(O$4-$F204)&gt;1),N204,0))))</f>
        <v>0</v>
      </c>
      <c r="P204" s="246">
        <f>IF(P$4=$F204+$B204,SUMIFS('ABP REC Calc'!M$75:M$138,'ABP REC Calc'!$C$75:$C$138,'ABP REC Spend'!$D204,'ABP REC Calc'!$B$75:$B$138,'ABP REC Spend'!$E204)*$C204,
IF(AND(O204&gt;0,(P$4-$F204)=(1+$B204)),((O204/$C204)-O204)/6,
(IF(AND((P$4-$F204)&lt;(7+$B204),(P$4-$F204)&gt;1),O204,0))))</f>
        <v>0</v>
      </c>
      <c r="Q204" s="246">
        <f>IF(Q$4=$F204+$B204,SUMIFS('ABP REC Calc'!N$75:N$138,'ABP REC Calc'!$C$75:$C$138,'ABP REC Spend'!$D204,'ABP REC Calc'!$B$75:$B$138,'ABP REC Spend'!$E204)*$C204,
IF(AND(P204&gt;0,(Q$4-$F204)=(1+$B204)),((P204/$C204)-P204)/6,
(IF(AND((Q$4-$F204)&lt;(7+$B204),(Q$4-$F204)&gt;1),P204,0))))</f>
        <v>0</v>
      </c>
      <c r="R204" s="246">
        <f>IF(R$4=$F204+$B204,SUMIFS('ABP REC Calc'!O$75:O$138,'ABP REC Calc'!$C$75:$C$138,'ABP REC Spend'!$D204,'ABP REC Calc'!$B$75:$B$138,'ABP REC Spend'!$E204)*$C204,
IF(AND(Q204&gt;0,(R$4-$F204)=(1+$B204)),((Q204/$C204)-Q204)/6,
(IF(AND((R$4-$F204)&lt;(7+$B204),(R$4-$F204)&gt;1),Q204,0))))</f>
        <v>0</v>
      </c>
      <c r="S204" s="246">
        <f>IF(S$4=$F204+$B204,SUMIFS('ABP REC Calc'!P$75:P$138,'ABP REC Calc'!$C$75:$C$138,'ABP REC Spend'!$D204,'ABP REC Calc'!$B$75:$B$138,'ABP REC Spend'!$E204)*$C204,
IF(AND(R204&gt;0,(S$4-$F204)=(1+$B204)),((R204/$C204)-R204)/6,
(IF(AND((S$4-$F204)&lt;(7+$B204),(S$4-$F204)&gt;1),R204,0))))</f>
        <v>0</v>
      </c>
      <c r="T204" s="246">
        <f>IF(T$4=$F204+$B204,SUMIFS('ABP REC Calc'!Q$75:Q$138,'ABP REC Calc'!$C$75:$C$138,'ABP REC Spend'!$D204,'ABP REC Calc'!$B$75:$B$138,'ABP REC Spend'!$E204)*$C204,
IF(AND(S204&gt;0,(T$4-$F204)=(1+$B204)),((S204/$C204)-S204)/6,
(IF(AND((T$4-$F204)&lt;(7+$B204),(T$4-$F204)&gt;1),S204,0))))</f>
        <v>0</v>
      </c>
      <c r="U204" s="246">
        <f>IF(U$4=$F204+$B204,SUMIFS('ABP REC Calc'!R$75:R$138,'ABP REC Calc'!$C$75:$C$138,'ABP REC Spend'!$D204,'ABP REC Calc'!$B$75:$B$138,'ABP REC Spend'!$E204)*$C204,
IF(AND(T204&gt;0,(U$4-$F204)=(1+$B204)),((T204/$C204)-T204)/6,
(IF(AND((U$4-$F204)&lt;(7+$B204),(U$4-$F204)&gt;1),T204,0))))</f>
        <v>0</v>
      </c>
      <c r="V204" s="246">
        <f>IF(V$4=$F204+$B204,SUMIFS('ABP REC Calc'!S$75:S$138,'ABP REC Calc'!$C$75:$C$138,'ABP REC Spend'!$D204,'ABP REC Calc'!$B$75:$B$138,'ABP REC Spend'!$E204)*$C204,
IF(AND(U204&gt;0,(V$4-$F204)=(1+$B204)),((U204/$C204)-U204)/6,
(IF(AND((V$4-$F204)&lt;(7+$B204),(V$4-$F204)&gt;1),U204,0))))</f>
        <v>0</v>
      </c>
      <c r="W204" s="246">
        <f>IF(W$4=$F204+$B204,SUMIFS('ABP REC Calc'!T$75:T$138,'ABP REC Calc'!$C$75:$C$138,'ABP REC Spend'!$D204,'ABP REC Calc'!$B$75:$B$138,'ABP REC Spend'!$E204)*$C204,
IF(AND(V204&gt;0,(W$4-$F204)=(1+$B204)),((V204/$C204)-V204)/6,
(IF(AND((W$4-$F204)&lt;(7+$B204),(W$4-$F204)&gt;1),V204,0))))</f>
        <v>0</v>
      </c>
      <c r="X204" s="246">
        <f>IF(X$4=$F204+$B204,SUMIFS('ABP REC Calc'!U$75:U$138,'ABP REC Calc'!$C$75:$C$138,'ABP REC Spend'!$D204,'ABP REC Calc'!$B$75:$B$138,'ABP REC Spend'!$E204)*$C204,
IF(AND(W204&gt;0,(X$4-$F204)=(1+$B204)),((W204/$C204)-W204)/6,
(IF(AND((X$4-$F204)&lt;(7+$B204),(X$4-$F204)&gt;1),W204,0))))</f>
        <v>0</v>
      </c>
      <c r="Y204" s="246">
        <f>IF(Y$4=$F204+$B204,SUMIFS('ABP REC Calc'!V$75:V$138,'ABP REC Calc'!$C$75:$C$138,'ABP REC Spend'!$D204,'ABP REC Calc'!$B$75:$B$138,'ABP REC Spend'!$E204)*$C204,
IF(AND(X204&gt;0,(Y$4-$F204)=(1+$B204)),((X204/$C204)-X204)/6,
(IF(AND((Y$4-$F204)&lt;(7+$B204),(Y$4-$F204)&gt;1),X204,0))))</f>
        <v>0</v>
      </c>
      <c r="Z204" s="246">
        <f>IF(Z$4=$F204+$B204,SUMIFS('ABP REC Calc'!W$75:W$138,'ABP REC Calc'!$C$75:$C$138,'ABP REC Spend'!$D204,'ABP REC Calc'!$B$75:$B$138,'ABP REC Spend'!$E204)*$C204,
IF(AND(Y204&gt;0,(Z$4-$F204)=(1+$B204)),((Y204/$C204)-Y204)/6,
(IF(AND((Z$4-$F204)&lt;(7+$B204),(Z$4-$F204)&gt;1),Y204,0))))</f>
        <v>0</v>
      </c>
      <c r="AA204" s="246">
        <f>IF(AA$4=$F204+$B204,SUMIFS('ABP REC Calc'!X$75:X$138,'ABP REC Calc'!$C$75:$C$138,'ABP REC Spend'!$D204,'ABP REC Calc'!$B$75:$B$138,'ABP REC Spend'!$E204)*$C204,
IF(AND(Z204&gt;0,(AA$4-$F204)=(1+$B204)),((Z204/$C204)-Z204)/6,
(IF(AND((AA$4-$F204)&lt;(7+$B204),(AA$4-$F204)&gt;1),Z204,0))))</f>
        <v>0</v>
      </c>
      <c r="AB204" s="246">
        <f>IF(AB$4=$F204+$B204,SUMIFS('ABP REC Calc'!Y$75:Y$138,'ABP REC Calc'!$C$75:$C$138,'ABP REC Spend'!$D204,'ABP REC Calc'!$B$75:$B$138,'ABP REC Spend'!$E204)*$C204,
IF(AND(AA204&gt;0,(AB$4-$F204)=(1+$B204)),((AA204/$C204)-AA204)/6,
(IF(AND((AB$4-$F204)&lt;(7+$B204),(AB$4-$F204)&gt;1),AA204,0))))</f>
        <v>462921.17599771929</v>
      </c>
      <c r="AC204" s="246">
        <f>IF(AC$4=$F204+$B204,SUMIFS('ABP REC Calc'!Z$75:Z$138,'ABP REC Calc'!$C$75:$C$138,'ABP REC Spend'!$D204,'ABP REC Calc'!$B$75:$B$138,'ABP REC Spend'!$E204)*$C204,
IF(AND(AB204&gt;0,(AC$4-$F204)=(1+$B204)),((AB204/$C204)-AB204)/6,
(IF(AND((AC$4-$F204)&lt;(7+$B204),(AC$4-$F204)&gt;1),AB204,0))))</f>
        <v>437203.33288673492</v>
      </c>
      <c r="AD204" s="246">
        <f>IF(AD$4=$F204+$B204,SUMIFS('ABP REC Calc'!AA$75:AA$138,'ABP REC Calc'!$C$75:$C$138,'ABP REC Spend'!$D204,'ABP REC Calc'!$B$75:$B$138,'ABP REC Spend'!$E204)*$C204,
IF(AND(AC204&gt;0,(AD$4-$F204)=(1+$B204)),((AC204/$C204)-AC204)/6,
(IF(AND((AD$4-$F204)&lt;(7+$B204),(AD$4-$F204)&gt;1),AC204,0))))</f>
        <v>437203.33288673492</v>
      </c>
      <c r="AE204" s="246">
        <f>IF(AE$4=$F204+$B204,SUMIFS('ABP REC Calc'!AB$75:AB$138,'ABP REC Calc'!$C$75:$C$138,'ABP REC Spend'!$D204,'ABP REC Calc'!$B$75:$B$138,'ABP REC Spend'!$E204)*$C204,
IF(AND(AD204&gt;0,(AE$4-$F204)=(1+$B204)),((AD204/$C204)-AD204)/6,
(IF(AND((AE$4-$F204)&lt;(7+$B204),(AE$4-$F204)&gt;1),AD204,0))))</f>
        <v>437203.33288673492</v>
      </c>
      <c r="AF204" s="246">
        <f>IF(AF$4=$F204+$B204,SUMIFS('ABP REC Calc'!AC$75:AC$138,'ABP REC Calc'!$C$75:$C$138,'ABP REC Spend'!$D204,'ABP REC Calc'!$B$75:$B$138,'ABP REC Spend'!$E204)*$C204,
IF(AND(AE204&gt;0,(AF$4-$F204)=(1+$B204)),((AE204/$C204)-AE204)/6,
(IF(AND((AF$4-$F204)&lt;(7+$B204),(AF$4-$F204)&gt;1),AE204,0))))</f>
        <v>437203.33288673492</v>
      </c>
      <c r="AG204" s="246">
        <f>IF(AG$4=$F204+$B204,SUMIFS('ABP REC Calc'!#REF!,'ABP REC Calc'!$C$75:$C$138,'ABP REC Spend'!$D204,'ABP REC Calc'!$B$75:$B$138,'ABP REC Spend'!$E204)*$C204,
IF(AND(AF204&gt;0,(AG$4-$F204)=(1+$B204)),((AF204/$C204)-AF204)/6,
(IF(AND((AG$4-$F204)&lt;(7+$B204),(AG$4-$F204)&gt;1),AF204,0))))</f>
        <v>437203.33288673492</v>
      </c>
    </row>
    <row r="205" spans="2:33" ht="14.45" customHeight="1">
      <c r="B205" s="64">
        <v>1</v>
      </c>
      <c r="C205" s="64">
        <v>0.15</v>
      </c>
      <c r="D205" s="234" t="s">
        <v>210</v>
      </c>
      <c r="E205" s="231" t="s">
        <v>230</v>
      </c>
      <c r="F205" s="231">
        <f t="shared" si="9"/>
        <v>2043</v>
      </c>
      <c r="G205" s="231"/>
      <c r="H205" s="239" t="s">
        <v>41</v>
      </c>
      <c r="I205" s="247">
        <v>0</v>
      </c>
      <c r="J205" s="246">
        <f>IF(J$4=$F205+$B205,SUMIFS('ABP REC Calc'!G$75:G$138,'ABP REC Calc'!$C$75:$C$138,'ABP REC Spend'!$D205,'ABP REC Calc'!$B$75:$B$138,'ABP REC Spend'!$E205)*$C205,
IF(AND(I205&gt;0,(J$4-$F205)=(1+$B205)),((I205/$C205)-I205)/6,
(IF(AND((J$4-$F205)&lt;(7+$B205),(J$4-$F205)&gt;1),I205,0))))</f>
        <v>0</v>
      </c>
      <c r="K205" s="246">
        <f>IF(K$4=$F205+$B205,SUMIFS('ABP REC Calc'!H$75:H$138,'ABP REC Calc'!$C$75:$C$138,'ABP REC Spend'!$D205,'ABP REC Calc'!$B$75:$B$138,'ABP REC Spend'!$E205)*$C205,
IF(AND(J205&gt;0,(K$4-$F205)=(1+$B205)),((J205/$C205)-J205)/6,
(IF(AND((K$4-$F205)&lt;(7+$B205),(K$4-$F205)&gt;1),J205,0))))</f>
        <v>0</v>
      </c>
      <c r="L205" s="246">
        <f>IF(L$4=$F205+$B205,SUMIFS('ABP REC Calc'!I$75:I$138,'ABP REC Calc'!$C$75:$C$138,'ABP REC Spend'!$D205,'ABP REC Calc'!$B$75:$B$138,'ABP REC Spend'!$E205)*$C205,
IF(AND(K205&gt;0,(L$4-$F205)=(1+$B205)),((K205/$C205)-K205)/6,
(IF(AND((L$4-$F205)&lt;(7+$B205),(L$4-$F205)&gt;1),K205,0))))</f>
        <v>0</v>
      </c>
      <c r="M205" s="246">
        <f>IF(M$4=$F205+$B205,SUMIFS('ABP REC Calc'!J$75:J$138,'ABP REC Calc'!$C$75:$C$138,'ABP REC Spend'!$D205,'ABP REC Calc'!$B$75:$B$138,'ABP REC Spend'!$E205)*$C205,
IF(AND(L205&gt;0,(M$4-$F205)=(1+$B205)),((L205/$C205)-L205)/6,
(IF(AND((M$4-$F205)&lt;(7+$B205),(M$4-$F205)&gt;1),L205,0))))</f>
        <v>0</v>
      </c>
      <c r="N205" s="246">
        <f>IF(N$4=$F205+$B205,SUMIFS('ABP REC Calc'!K$75:K$138,'ABP REC Calc'!$C$75:$C$138,'ABP REC Spend'!$D205,'ABP REC Calc'!$B$75:$B$138,'ABP REC Spend'!$E205)*$C205,
IF(AND(M205&gt;0,(N$4-$F205)=(1+$B205)),((M205/$C205)-M205)/6,
(IF(AND((N$4-$F205)&lt;(7+$B205),(N$4-$F205)&gt;1),M205,0))))</f>
        <v>0</v>
      </c>
      <c r="O205" s="246">
        <f>IF(O$4=$F205+$B205,SUMIFS('ABP REC Calc'!L$75:L$138,'ABP REC Calc'!$C$75:$C$138,'ABP REC Spend'!$D205,'ABP REC Calc'!$B$75:$B$138,'ABP REC Spend'!$E205)*$C205,
IF(AND(N205&gt;0,(O$4-$F205)=(1+$B205)),((N205/$C205)-N205)/6,
(IF(AND((O$4-$F205)&lt;(7+$B205),(O$4-$F205)&gt;1),N205,0))))</f>
        <v>0</v>
      </c>
      <c r="P205" s="246">
        <f>IF(P$4=$F205+$B205,SUMIFS('ABP REC Calc'!M$75:M$138,'ABP REC Calc'!$C$75:$C$138,'ABP REC Spend'!$D205,'ABP REC Calc'!$B$75:$B$138,'ABP REC Spend'!$E205)*$C205,
IF(AND(O205&gt;0,(P$4-$F205)=(1+$B205)),((O205/$C205)-O205)/6,
(IF(AND((P$4-$F205)&lt;(7+$B205),(P$4-$F205)&gt;1),O205,0))))</f>
        <v>0</v>
      </c>
      <c r="Q205" s="246">
        <f>IF(Q$4=$F205+$B205,SUMIFS('ABP REC Calc'!N$75:N$138,'ABP REC Calc'!$C$75:$C$138,'ABP REC Spend'!$D205,'ABP REC Calc'!$B$75:$B$138,'ABP REC Spend'!$E205)*$C205,
IF(AND(P205&gt;0,(Q$4-$F205)=(1+$B205)),((P205/$C205)-P205)/6,
(IF(AND((Q$4-$F205)&lt;(7+$B205),(Q$4-$F205)&gt;1),P205,0))))</f>
        <v>0</v>
      </c>
      <c r="R205" s="246">
        <f>IF(R$4=$F205+$B205,SUMIFS('ABP REC Calc'!O$75:O$138,'ABP REC Calc'!$C$75:$C$138,'ABP REC Spend'!$D205,'ABP REC Calc'!$B$75:$B$138,'ABP REC Spend'!$E205)*$C205,
IF(AND(Q205&gt;0,(R$4-$F205)=(1+$B205)),((Q205/$C205)-Q205)/6,
(IF(AND((R$4-$F205)&lt;(7+$B205),(R$4-$F205)&gt;1),Q205,0))))</f>
        <v>0</v>
      </c>
      <c r="S205" s="246">
        <f>IF(S$4=$F205+$B205,SUMIFS('ABP REC Calc'!P$75:P$138,'ABP REC Calc'!$C$75:$C$138,'ABP REC Spend'!$D205,'ABP REC Calc'!$B$75:$B$138,'ABP REC Spend'!$E205)*$C205,
IF(AND(R205&gt;0,(S$4-$F205)=(1+$B205)),((R205/$C205)-R205)/6,
(IF(AND((S$4-$F205)&lt;(7+$B205),(S$4-$F205)&gt;1),R205,0))))</f>
        <v>0</v>
      </c>
      <c r="T205" s="246">
        <f>IF(T$4=$F205+$B205,SUMIFS('ABP REC Calc'!Q$75:Q$138,'ABP REC Calc'!$C$75:$C$138,'ABP REC Spend'!$D205,'ABP REC Calc'!$B$75:$B$138,'ABP REC Spend'!$E205)*$C205,
IF(AND(S205&gt;0,(T$4-$F205)=(1+$B205)),((S205/$C205)-S205)/6,
(IF(AND((T$4-$F205)&lt;(7+$B205),(T$4-$F205)&gt;1),S205,0))))</f>
        <v>0</v>
      </c>
      <c r="U205" s="246">
        <f>IF(U$4=$F205+$B205,SUMIFS('ABP REC Calc'!R$75:R$138,'ABP REC Calc'!$C$75:$C$138,'ABP REC Spend'!$D205,'ABP REC Calc'!$B$75:$B$138,'ABP REC Spend'!$E205)*$C205,
IF(AND(T205&gt;0,(U$4-$F205)=(1+$B205)),((T205/$C205)-T205)/6,
(IF(AND((U$4-$F205)&lt;(7+$B205),(U$4-$F205)&gt;1),T205,0))))</f>
        <v>0</v>
      </c>
      <c r="V205" s="246">
        <f>IF(V$4=$F205+$B205,SUMIFS('ABP REC Calc'!S$75:S$138,'ABP REC Calc'!$C$75:$C$138,'ABP REC Spend'!$D205,'ABP REC Calc'!$B$75:$B$138,'ABP REC Spend'!$E205)*$C205,
IF(AND(U205&gt;0,(V$4-$F205)=(1+$B205)),((U205/$C205)-U205)/6,
(IF(AND((V$4-$F205)&lt;(7+$B205),(V$4-$F205)&gt;1),U205,0))))</f>
        <v>0</v>
      </c>
      <c r="W205" s="246">
        <f>IF(W$4=$F205+$B205,SUMIFS('ABP REC Calc'!T$75:T$138,'ABP REC Calc'!$C$75:$C$138,'ABP REC Spend'!$D205,'ABP REC Calc'!$B$75:$B$138,'ABP REC Spend'!$E205)*$C205,
IF(AND(V205&gt;0,(W$4-$F205)=(1+$B205)),((V205/$C205)-V205)/6,
(IF(AND((W$4-$F205)&lt;(7+$B205),(W$4-$F205)&gt;1),V205,0))))</f>
        <v>0</v>
      </c>
      <c r="X205" s="246">
        <f>IF(X$4=$F205+$B205,SUMIFS('ABP REC Calc'!U$75:U$138,'ABP REC Calc'!$C$75:$C$138,'ABP REC Spend'!$D205,'ABP REC Calc'!$B$75:$B$138,'ABP REC Spend'!$E205)*$C205,
IF(AND(W205&gt;0,(X$4-$F205)=(1+$B205)),((W205/$C205)-W205)/6,
(IF(AND((X$4-$F205)&lt;(7+$B205),(X$4-$F205)&gt;1),W205,0))))</f>
        <v>0</v>
      </c>
      <c r="Y205" s="246">
        <f>IF(Y$4=$F205+$B205,SUMIFS('ABP REC Calc'!V$75:V$138,'ABP REC Calc'!$C$75:$C$138,'ABP REC Spend'!$D205,'ABP REC Calc'!$B$75:$B$138,'ABP REC Spend'!$E205)*$C205,
IF(AND(X205&gt;0,(Y$4-$F205)=(1+$B205)),((X205/$C205)-X205)/6,
(IF(AND((Y$4-$F205)&lt;(7+$B205),(Y$4-$F205)&gt;1),X205,0))))</f>
        <v>0</v>
      </c>
      <c r="Z205" s="246">
        <f>IF(Z$4=$F205+$B205,SUMIFS('ABP REC Calc'!W$75:W$138,'ABP REC Calc'!$C$75:$C$138,'ABP REC Spend'!$D205,'ABP REC Calc'!$B$75:$B$138,'ABP REC Spend'!$E205)*$C205,
IF(AND(Y205&gt;0,(Z$4-$F205)=(1+$B205)),((Y205/$C205)-Y205)/6,
(IF(AND((Z$4-$F205)&lt;(7+$B205),(Z$4-$F205)&gt;1),Y205,0))))</f>
        <v>0</v>
      </c>
      <c r="AA205" s="246">
        <f>IF(AA$4=$F205+$B205,SUMIFS('ABP REC Calc'!X$75:X$138,'ABP REC Calc'!$C$75:$C$138,'ABP REC Spend'!$D205,'ABP REC Calc'!$B$75:$B$138,'ABP REC Spend'!$E205)*$C205,
IF(AND(Z205&gt;0,(AA$4-$F205)=(1+$B205)),((Z205/$C205)-Z205)/6,
(IF(AND((AA$4-$F205)&lt;(7+$B205),(AA$4-$F205)&gt;1),Z205,0))))</f>
        <v>0</v>
      </c>
      <c r="AB205" s="246">
        <f>IF(AB$4=$F205+$B205,SUMIFS('ABP REC Calc'!Y$75:Y$138,'ABP REC Calc'!$C$75:$C$138,'ABP REC Spend'!$D205,'ABP REC Calc'!$B$75:$B$138,'ABP REC Spend'!$E205)*$C205,
IF(AND(AA205&gt;0,(AB$4-$F205)=(1+$B205)),((AA205/$C205)-AA205)/6,
(IF(AND((AB$4-$F205)&lt;(7+$B205),(AB$4-$F205)&gt;1),AA205,0))))</f>
        <v>0</v>
      </c>
      <c r="AC205" s="246">
        <f>IF(AC$4=$F205+$B205,SUMIFS('ABP REC Calc'!Z$75:Z$138,'ABP REC Calc'!$C$75:$C$138,'ABP REC Spend'!$D205,'ABP REC Calc'!$B$75:$B$138,'ABP REC Spend'!$E205)*$C205,
IF(AND(AB205&gt;0,(AC$4-$F205)=(1+$B205)),((AB205/$C205)-AB205)/6,
(IF(AND((AC$4-$F205)&lt;(7+$B205),(AC$4-$F205)&gt;1),AB205,0))))</f>
        <v>444404.32895781047</v>
      </c>
      <c r="AD205" s="246">
        <f>IF(AD$4=$F205+$B205,SUMIFS('ABP REC Calc'!AA$75:AA$138,'ABP REC Calc'!$C$75:$C$138,'ABP REC Spend'!$D205,'ABP REC Calc'!$B$75:$B$138,'ABP REC Spend'!$E205)*$C205,
IF(AND(AC205&gt;0,(AD$4-$F205)=(1+$B205)),((AC205/$C205)-AC205)/6,
(IF(AND((AD$4-$F205)&lt;(7+$B205),(AD$4-$F205)&gt;1),AC205,0))))</f>
        <v>419715.19957126543</v>
      </c>
      <c r="AE205" s="246">
        <f>IF(AE$4=$F205+$B205,SUMIFS('ABP REC Calc'!AB$75:AB$138,'ABP REC Calc'!$C$75:$C$138,'ABP REC Spend'!$D205,'ABP REC Calc'!$B$75:$B$138,'ABP REC Spend'!$E205)*$C205,
IF(AND(AD205&gt;0,(AE$4-$F205)=(1+$B205)),((AD205/$C205)-AD205)/6,
(IF(AND((AE$4-$F205)&lt;(7+$B205),(AE$4-$F205)&gt;1),AD205,0))))</f>
        <v>419715.19957126543</v>
      </c>
      <c r="AF205" s="246">
        <f>IF(AF$4=$F205+$B205,SUMIFS('ABP REC Calc'!AC$75:AC$138,'ABP REC Calc'!$C$75:$C$138,'ABP REC Spend'!$D205,'ABP REC Calc'!$B$75:$B$138,'ABP REC Spend'!$E205)*$C205,
IF(AND(AE205&gt;0,(AF$4-$F205)=(1+$B205)),((AE205/$C205)-AE205)/6,
(IF(AND((AF$4-$F205)&lt;(7+$B205),(AF$4-$F205)&gt;1),AE205,0))))</f>
        <v>419715.19957126543</v>
      </c>
      <c r="AG205" s="246">
        <f>IF(AG$4=$F205+$B205,SUMIFS('ABP REC Calc'!#REF!,'ABP REC Calc'!$C$75:$C$138,'ABP REC Spend'!$D205,'ABP REC Calc'!$B$75:$B$138,'ABP REC Spend'!$E205)*$C205,
IF(AND(AF205&gt;0,(AG$4-$F205)=(1+$B205)),((AF205/$C205)-AF205)/6,
(IF(AND((AG$4-$F205)&lt;(7+$B205),(AG$4-$F205)&gt;1),AF205,0))))</f>
        <v>419715.19957126543</v>
      </c>
    </row>
    <row r="206" spans="2:33" ht="14.45" customHeight="1">
      <c r="B206" s="64">
        <v>1</v>
      </c>
      <c r="C206" s="64">
        <v>0.15</v>
      </c>
      <c r="D206" s="234" t="s">
        <v>210</v>
      </c>
      <c r="E206" s="231" t="s">
        <v>230</v>
      </c>
      <c r="F206" s="231">
        <f t="shared" si="9"/>
        <v>2044</v>
      </c>
      <c r="G206" s="231"/>
      <c r="H206" s="239" t="s">
        <v>42</v>
      </c>
      <c r="I206" s="247">
        <v>0</v>
      </c>
      <c r="J206" s="246">
        <f>IF(J$4=$F206+$B206,SUMIFS('ABP REC Calc'!G$75:G$138,'ABP REC Calc'!$C$75:$C$138,'ABP REC Spend'!$D206,'ABP REC Calc'!$B$75:$B$138,'ABP REC Spend'!$E206)*$C206,
IF(AND(I206&gt;0,(J$4-$F206)=(1+$B206)),((I206/$C206)-I206)/6,
(IF(AND((J$4-$F206)&lt;(7+$B206),(J$4-$F206)&gt;1),I206,0))))</f>
        <v>0</v>
      </c>
      <c r="K206" s="246">
        <f>IF(K$4=$F206+$B206,SUMIFS('ABP REC Calc'!H$75:H$138,'ABP REC Calc'!$C$75:$C$138,'ABP REC Spend'!$D206,'ABP REC Calc'!$B$75:$B$138,'ABP REC Spend'!$E206)*$C206,
IF(AND(J206&gt;0,(K$4-$F206)=(1+$B206)),((J206/$C206)-J206)/6,
(IF(AND((K$4-$F206)&lt;(7+$B206),(K$4-$F206)&gt;1),J206,0))))</f>
        <v>0</v>
      </c>
      <c r="L206" s="246">
        <f>IF(L$4=$F206+$B206,SUMIFS('ABP REC Calc'!I$75:I$138,'ABP REC Calc'!$C$75:$C$138,'ABP REC Spend'!$D206,'ABP REC Calc'!$B$75:$B$138,'ABP REC Spend'!$E206)*$C206,
IF(AND(K206&gt;0,(L$4-$F206)=(1+$B206)),((K206/$C206)-K206)/6,
(IF(AND((L$4-$F206)&lt;(7+$B206),(L$4-$F206)&gt;1),K206,0))))</f>
        <v>0</v>
      </c>
      <c r="M206" s="246">
        <f>IF(M$4=$F206+$B206,SUMIFS('ABP REC Calc'!J$75:J$138,'ABP REC Calc'!$C$75:$C$138,'ABP REC Spend'!$D206,'ABP REC Calc'!$B$75:$B$138,'ABP REC Spend'!$E206)*$C206,
IF(AND(L206&gt;0,(M$4-$F206)=(1+$B206)),((L206/$C206)-L206)/6,
(IF(AND((M$4-$F206)&lt;(7+$B206),(M$4-$F206)&gt;1),L206,0))))</f>
        <v>0</v>
      </c>
      <c r="N206" s="246">
        <f>IF(N$4=$F206+$B206,SUMIFS('ABP REC Calc'!K$75:K$138,'ABP REC Calc'!$C$75:$C$138,'ABP REC Spend'!$D206,'ABP REC Calc'!$B$75:$B$138,'ABP REC Spend'!$E206)*$C206,
IF(AND(M206&gt;0,(N$4-$F206)=(1+$B206)),((M206/$C206)-M206)/6,
(IF(AND((N$4-$F206)&lt;(7+$B206),(N$4-$F206)&gt;1),M206,0))))</f>
        <v>0</v>
      </c>
      <c r="O206" s="246">
        <f>IF(O$4=$F206+$B206,SUMIFS('ABP REC Calc'!L$75:L$138,'ABP REC Calc'!$C$75:$C$138,'ABP REC Spend'!$D206,'ABP REC Calc'!$B$75:$B$138,'ABP REC Spend'!$E206)*$C206,
IF(AND(N206&gt;0,(O$4-$F206)=(1+$B206)),((N206/$C206)-N206)/6,
(IF(AND((O$4-$F206)&lt;(7+$B206),(O$4-$F206)&gt;1),N206,0))))</f>
        <v>0</v>
      </c>
      <c r="P206" s="246">
        <f>IF(P$4=$F206+$B206,SUMIFS('ABP REC Calc'!M$75:M$138,'ABP REC Calc'!$C$75:$C$138,'ABP REC Spend'!$D206,'ABP REC Calc'!$B$75:$B$138,'ABP REC Spend'!$E206)*$C206,
IF(AND(O206&gt;0,(P$4-$F206)=(1+$B206)),((O206/$C206)-O206)/6,
(IF(AND((P$4-$F206)&lt;(7+$B206),(P$4-$F206)&gt;1),O206,0))))</f>
        <v>0</v>
      </c>
      <c r="Q206" s="246">
        <f>IF(Q$4=$F206+$B206,SUMIFS('ABP REC Calc'!N$75:N$138,'ABP REC Calc'!$C$75:$C$138,'ABP REC Spend'!$D206,'ABP REC Calc'!$B$75:$B$138,'ABP REC Spend'!$E206)*$C206,
IF(AND(P206&gt;0,(Q$4-$F206)=(1+$B206)),((P206/$C206)-P206)/6,
(IF(AND((Q$4-$F206)&lt;(7+$B206),(Q$4-$F206)&gt;1),P206,0))))</f>
        <v>0</v>
      </c>
      <c r="R206" s="246">
        <f>IF(R$4=$F206+$B206,SUMIFS('ABP REC Calc'!O$75:O$138,'ABP REC Calc'!$C$75:$C$138,'ABP REC Spend'!$D206,'ABP REC Calc'!$B$75:$B$138,'ABP REC Spend'!$E206)*$C206,
IF(AND(Q206&gt;0,(R$4-$F206)=(1+$B206)),((Q206/$C206)-Q206)/6,
(IF(AND((R$4-$F206)&lt;(7+$B206),(R$4-$F206)&gt;1),Q206,0))))</f>
        <v>0</v>
      </c>
      <c r="S206" s="246">
        <f>IF(S$4=$F206+$B206,SUMIFS('ABP REC Calc'!P$75:P$138,'ABP REC Calc'!$C$75:$C$138,'ABP REC Spend'!$D206,'ABP REC Calc'!$B$75:$B$138,'ABP REC Spend'!$E206)*$C206,
IF(AND(R206&gt;0,(S$4-$F206)=(1+$B206)),((R206/$C206)-R206)/6,
(IF(AND((S$4-$F206)&lt;(7+$B206),(S$4-$F206)&gt;1),R206,0))))</f>
        <v>0</v>
      </c>
      <c r="T206" s="246">
        <f>IF(T$4=$F206+$B206,SUMIFS('ABP REC Calc'!Q$75:Q$138,'ABP REC Calc'!$C$75:$C$138,'ABP REC Spend'!$D206,'ABP REC Calc'!$B$75:$B$138,'ABP REC Spend'!$E206)*$C206,
IF(AND(S206&gt;0,(T$4-$F206)=(1+$B206)),((S206/$C206)-S206)/6,
(IF(AND((T$4-$F206)&lt;(7+$B206),(T$4-$F206)&gt;1),S206,0))))</f>
        <v>0</v>
      </c>
      <c r="U206" s="246">
        <f>IF(U$4=$F206+$B206,SUMIFS('ABP REC Calc'!R$75:R$138,'ABP REC Calc'!$C$75:$C$138,'ABP REC Spend'!$D206,'ABP REC Calc'!$B$75:$B$138,'ABP REC Spend'!$E206)*$C206,
IF(AND(T206&gt;0,(U$4-$F206)=(1+$B206)),((T206/$C206)-T206)/6,
(IF(AND((U$4-$F206)&lt;(7+$B206),(U$4-$F206)&gt;1),T206,0))))</f>
        <v>0</v>
      </c>
      <c r="V206" s="246">
        <f>IF(V$4=$F206+$B206,SUMIFS('ABP REC Calc'!S$75:S$138,'ABP REC Calc'!$C$75:$C$138,'ABP REC Spend'!$D206,'ABP REC Calc'!$B$75:$B$138,'ABP REC Spend'!$E206)*$C206,
IF(AND(U206&gt;0,(V$4-$F206)=(1+$B206)),((U206/$C206)-U206)/6,
(IF(AND((V$4-$F206)&lt;(7+$B206),(V$4-$F206)&gt;1),U206,0))))</f>
        <v>0</v>
      </c>
      <c r="W206" s="246">
        <f>IF(W$4=$F206+$B206,SUMIFS('ABP REC Calc'!T$75:T$138,'ABP REC Calc'!$C$75:$C$138,'ABP REC Spend'!$D206,'ABP REC Calc'!$B$75:$B$138,'ABP REC Spend'!$E206)*$C206,
IF(AND(V206&gt;0,(W$4-$F206)=(1+$B206)),((V206/$C206)-V206)/6,
(IF(AND((W$4-$F206)&lt;(7+$B206),(W$4-$F206)&gt;1),V206,0))))</f>
        <v>0</v>
      </c>
      <c r="X206" s="246">
        <f>IF(X$4=$F206+$B206,SUMIFS('ABP REC Calc'!U$75:U$138,'ABP REC Calc'!$C$75:$C$138,'ABP REC Spend'!$D206,'ABP REC Calc'!$B$75:$B$138,'ABP REC Spend'!$E206)*$C206,
IF(AND(W206&gt;0,(X$4-$F206)=(1+$B206)),((W206/$C206)-W206)/6,
(IF(AND((X$4-$F206)&lt;(7+$B206),(X$4-$F206)&gt;1),W206,0))))</f>
        <v>0</v>
      </c>
      <c r="Y206" s="246">
        <f>IF(Y$4=$F206+$B206,SUMIFS('ABP REC Calc'!V$75:V$138,'ABP REC Calc'!$C$75:$C$138,'ABP REC Spend'!$D206,'ABP REC Calc'!$B$75:$B$138,'ABP REC Spend'!$E206)*$C206,
IF(AND(X206&gt;0,(Y$4-$F206)=(1+$B206)),((X206/$C206)-X206)/6,
(IF(AND((Y$4-$F206)&lt;(7+$B206),(Y$4-$F206)&gt;1),X206,0))))</f>
        <v>0</v>
      </c>
      <c r="Z206" s="246">
        <f>IF(Z$4=$F206+$B206,SUMIFS('ABP REC Calc'!W$75:W$138,'ABP REC Calc'!$C$75:$C$138,'ABP REC Spend'!$D206,'ABP REC Calc'!$B$75:$B$138,'ABP REC Spend'!$E206)*$C206,
IF(AND(Y206&gt;0,(Z$4-$F206)=(1+$B206)),((Y206/$C206)-Y206)/6,
(IF(AND((Z$4-$F206)&lt;(7+$B206),(Z$4-$F206)&gt;1),Y206,0))))</f>
        <v>0</v>
      </c>
      <c r="AA206" s="246">
        <f>IF(AA$4=$F206+$B206,SUMIFS('ABP REC Calc'!X$75:X$138,'ABP REC Calc'!$C$75:$C$138,'ABP REC Spend'!$D206,'ABP REC Calc'!$B$75:$B$138,'ABP REC Spend'!$E206)*$C206,
IF(AND(Z206&gt;0,(AA$4-$F206)=(1+$B206)),((Z206/$C206)-Z206)/6,
(IF(AND((AA$4-$F206)&lt;(7+$B206),(AA$4-$F206)&gt;1),Z206,0))))</f>
        <v>0</v>
      </c>
      <c r="AB206" s="246">
        <f>IF(AB$4=$F206+$B206,SUMIFS('ABP REC Calc'!Y$75:Y$138,'ABP REC Calc'!$C$75:$C$138,'ABP REC Spend'!$D206,'ABP REC Calc'!$B$75:$B$138,'ABP REC Spend'!$E206)*$C206,
IF(AND(AA206&gt;0,(AB$4-$F206)=(1+$B206)),((AA206/$C206)-AA206)/6,
(IF(AND((AB$4-$F206)&lt;(7+$B206),(AB$4-$F206)&gt;1),AA206,0))))</f>
        <v>0</v>
      </c>
      <c r="AC206" s="246">
        <f>IF(AC$4=$F206+$B206,SUMIFS('ABP REC Calc'!Z$75:Z$138,'ABP REC Calc'!$C$75:$C$138,'ABP REC Spend'!$D206,'ABP REC Calc'!$B$75:$B$138,'ABP REC Spend'!$E206)*$C206,
IF(AND(AB206&gt;0,(AC$4-$F206)=(1+$B206)),((AB206/$C206)-AB206)/6,
(IF(AND((AC$4-$F206)&lt;(7+$B206),(AC$4-$F206)&gt;1),AB206,0))))</f>
        <v>0</v>
      </c>
      <c r="AD206" s="246">
        <f>IF(AD$4=$F206+$B206,SUMIFS('ABP REC Calc'!AA$75:AA$138,'ABP REC Calc'!$C$75:$C$138,'ABP REC Spend'!$D206,'ABP REC Calc'!$B$75:$B$138,'ABP REC Spend'!$E206)*$C206,
IF(AND(AC206&gt;0,(AD$4-$F206)=(1+$B206)),((AC206/$C206)-AC206)/6,
(IF(AND((AD$4-$F206)&lt;(7+$B206),(AD$4-$F206)&gt;1),AC206,0))))</f>
        <v>426628.15579949808</v>
      </c>
      <c r="AE206" s="246">
        <f>IF(AE$4=$F206+$B206,SUMIFS('ABP REC Calc'!AB$75:AB$138,'ABP REC Calc'!$C$75:$C$138,'ABP REC Spend'!$D206,'ABP REC Calc'!$B$75:$B$138,'ABP REC Spend'!$E206)*$C206,
IF(AND(AD206&gt;0,(AE$4-$F206)=(1+$B206)),((AD206/$C206)-AD206)/6,
(IF(AND((AE$4-$F206)&lt;(7+$B206),(AE$4-$F206)&gt;1),AD206,0))))</f>
        <v>402926.59158841491</v>
      </c>
      <c r="AF206" s="246">
        <f>IF(AF$4=$F206+$B206,SUMIFS('ABP REC Calc'!AC$75:AC$138,'ABP REC Calc'!$C$75:$C$138,'ABP REC Spend'!$D206,'ABP REC Calc'!$B$75:$B$138,'ABP REC Spend'!$E206)*$C206,
IF(AND(AE206&gt;0,(AF$4-$F206)=(1+$B206)),((AE206/$C206)-AE206)/6,
(IF(AND((AF$4-$F206)&lt;(7+$B206),(AF$4-$F206)&gt;1),AE206,0))))</f>
        <v>402926.59158841491</v>
      </c>
      <c r="AG206" s="246">
        <f>IF(AG$4=$F206+$B206,SUMIFS('ABP REC Calc'!#REF!,'ABP REC Calc'!$C$75:$C$138,'ABP REC Spend'!$D206,'ABP REC Calc'!$B$75:$B$138,'ABP REC Spend'!$E206)*$C206,
IF(AND(AF206&gt;0,(AG$4-$F206)=(1+$B206)),((AF206/$C206)-AF206)/6,
(IF(AND((AG$4-$F206)&lt;(7+$B206),(AG$4-$F206)&gt;1),AF206,0))))</f>
        <v>402926.59158841491</v>
      </c>
    </row>
    <row r="207" spans="2:33" ht="14.45" customHeight="1">
      <c r="B207" s="64">
        <v>1</v>
      </c>
      <c r="C207" s="64">
        <v>0.15</v>
      </c>
      <c r="D207" s="234" t="s">
        <v>210</v>
      </c>
      <c r="E207" s="231" t="s">
        <v>230</v>
      </c>
      <c r="F207" s="231">
        <f t="shared" si="9"/>
        <v>2045</v>
      </c>
      <c r="G207" s="231"/>
      <c r="H207" s="239" t="s">
        <v>43</v>
      </c>
      <c r="I207" s="247">
        <v>0</v>
      </c>
      <c r="J207" s="246">
        <f>IF(J$4=$F207+$B207,SUMIFS('ABP REC Calc'!G$75:G$138,'ABP REC Calc'!$C$75:$C$138,'ABP REC Spend'!$D207,'ABP REC Calc'!$B$75:$B$138,'ABP REC Spend'!$E207)*$C207,
IF(AND(I207&gt;0,(J$4-$F207)=(1+$B207)),((I207/$C207)-I207)/6,
(IF(AND((J$4-$F207)&lt;(7+$B207),(J$4-$F207)&gt;1),I207,0))))</f>
        <v>0</v>
      </c>
      <c r="K207" s="246">
        <f>IF(K$4=$F207+$B207,SUMIFS('ABP REC Calc'!H$75:H$138,'ABP REC Calc'!$C$75:$C$138,'ABP REC Spend'!$D207,'ABP REC Calc'!$B$75:$B$138,'ABP REC Spend'!$E207)*$C207,
IF(AND(J207&gt;0,(K$4-$F207)=(1+$B207)),((J207/$C207)-J207)/6,
(IF(AND((K$4-$F207)&lt;(7+$B207),(K$4-$F207)&gt;1),J207,0))))</f>
        <v>0</v>
      </c>
      <c r="L207" s="246">
        <f>IF(L$4=$F207+$B207,SUMIFS('ABP REC Calc'!I$75:I$138,'ABP REC Calc'!$C$75:$C$138,'ABP REC Spend'!$D207,'ABP REC Calc'!$B$75:$B$138,'ABP REC Spend'!$E207)*$C207,
IF(AND(K207&gt;0,(L$4-$F207)=(1+$B207)),((K207/$C207)-K207)/6,
(IF(AND((L$4-$F207)&lt;(7+$B207),(L$4-$F207)&gt;1),K207,0))))</f>
        <v>0</v>
      </c>
      <c r="M207" s="246">
        <f>IF(M$4=$F207+$B207,SUMIFS('ABP REC Calc'!J$75:J$138,'ABP REC Calc'!$C$75:$C$138,'ABP REC Spend'!$D207,'ABP REC Calc'!$B$75:$B$138,'ABP REC Spend'!$E207)*$C207,
IF(AND(L207&gt;0,(M$4-$F207)=(1+$B207)),((L207/$C207)-L207)/6,
(IF(AND((M$4-$F207)&lt;(7+$B207),(M$4-$F207)&gt;1),L207,0))))</f>
        <v>0</v>
      </c>
      <c r="N207" s="246">
        <f>IF(N$4=$F207+$B207,SUMIFS('ABP REC Calc'!K$75:K$138,'ABP REC Calc'!$C$75:$C$138,'ABP REC Spend'!$D207,'ABP REC Calc'!$B$75:$B$138,'ABP REC Spend'!$E207)*$C207,
IF(AND(M207&gt;0,(N$4-$F207)=(1+$B207)),((M207/$C207)-M207)/6,
(IF(AND((N$4-$F207)&lt;(7+$B207),(N$4-$F207)&gt;1),M207,0))))</f>
        <v>0</v>
      </c>
      <c r="O207" s="246">
        <f>IF(O$4=$F207+$B207,SUMIFS('ABP REC Calc'!L$75:L$138,'ABP REC Calc'!$C$75:$C$138,'ABP REC Spend'!$D207,'ABP REC Calc'!$B$75:$B$138,'ABP REC Spend'!$E207)*$C207,
IF(AND(N207&gt;0,(O$4-$F207)=(1+$B207)),((N207/$C207)-N207)/6,
(IF(AND((O$4-$F207)&lt;(7+$B207),(O$4-$F207)&gt;1),N207,0))))</f>
        <v>0</v>
      </c>
      <c r="P207" s="246">
        <f>IF(P$4=$F207+$B207,SUMIFS('ABP REC Calc'!M$75:M$138,'ABP REC Calc'!$C$75:$C$138,'ABP REC Spend'!$D207,'ABP REC Calc'!$B$75:$B$138,'ABP REC Spend'!$E207)*$C207,
IF(AND(O207&gt;0,(P$4-$F207)=(1+$B207)),((O207/$C207)-O207)/6,
(IF(AND((P$4-$F207)&lt;(7+$B207),(P$4-$F207)&gt;1),O207,0))))</f>
        <v>0</v>
      </c>
      <c r="Q207" s="246">
        <f>IF(Q$4=$F207+$B207,SUMIFS('ABP REC Calc'!N$75:N$138,'ABP REC Calc'!$C$75:$C$138,'ABP REC Spend'!$D207,'ABP REC Calc'!$B$75:$B$138,'ABP REC Spend'!$E207)*$C207,
IF(AND(P207&gt;0,(Q$4-$F207)=(1+$B207)),((P207/$C207)-P207)/6,
(IF(AND((Q$4-$F207)&lt;(7+$B207),(Q$4-$F207)&gt;1),P207,0))))</f>
        <v>0</v>
      </c>
      <c r="R207" s="246">
        <f>IF(R$4=$F207+$B207,SUMIFS('ABP REC Calc'!O$75:O$138,'ABP REC Calc'!$C$75:$C$138,'ABP REC Spend'!$D207,'ABP REC Calc'!$B$75:$B$138,'ABP REC Spend'!$E207)*$C207,
IF(AND(Q207&gt;0,(R$4-$F207)=(1+$B207)),((Q207/$C207)-Q207)/6,
(IF(AND((R$4-$F207)&lt;(7+$B207),(R$4-$F207)&gt;1),Q207,0))))</f>
        <v>0</v>
      </c>
      <c r="S207" s="246">
        <f>IF(S$4=$F207+$B207,SUMIFS('ABP REC Calc'!P$75:P$138,'ABP REC Calc'!$C$75:$C$138,'ABP REC Spend'!$D207,'ABP REC Calc'!$B$75:$B$138,'ABP REC Spend'!$E207)*$C207,
IF(AND(R207&gt;0,(S$4-$F207)=(1+$B207)),((R207/$C207)-R207)/6,
(IF(AND((S$4-$F207)&lt;(7+$B207),(S$4-$F207)&gt;1),R207,0))))</f>
        <v>0</v>
      </c>
      <c r="T207" s="246">
        <f>IF(T$4=$F207+$B207,SUMIFS('ABP REC Calc'!Q$75:Q$138,'ABP REC Calc'!$C$75:$C$138,'ABP REC Spend'!$D207,'ABP REC Calc'!$B$75:$B$138,'ABP REC Spend'!$E207)*$C207,
IF(AND(S207&gt;0,(T$4-$F207)=(1+$B207)),((S207/$C207)-S207)/6,
(IF(AND((T$4-$F207)&lt;(7+$B207),(T$4-$F207)&gt;1),S207,0))))</f>
        <v>0</v>
      </c>
      <c r="U207" s="246">
        <f>IF(U$4=$F207+$B207,SUMIFS('ABP REC Calc'!R$75:R$138,'ABP REC Calc'!$C$75:$C$138,'ABP REC Spend'!$D207,'ABP REC Calc'!$B$75:$B$138,'ABP REC Spend'!$E207)*$C207,
IF(AND(T207&gt;0,(U$4-$F207)=(1+$B207)),((T207/$C207)-T207)/6,
(IF(AND((U$4-$F207)&lt;(7+$B207),(U$4-$F207)&gt;1),T207,0))))</f>
        <v>0</v>
      </c>
      <c r="V207" s="246">
        <f>IF(V$4=$F207+$B207,SUMIFS('ABP REC Calc'!S$75:S$138,'ABP REC Calc'!$C$75:$C$138,'ABP REC Spend'!$D207,'ABP REC Calc'!$B$75:$B$138,'ABP REC Spend'!$E207)*$C207,
IF(AND(U207&gt;0,(V$4-$F207)=(1+$B207)),((U207/$C207)-U207)/6,
(IF(AND((V$4-$F207)&lt;(7+$B207),(V$4-$F207)&gt;1),U207,0))))</f>
        <v>0</v>
      </c>
      <c r="W207" s="246">
        <f>IF(W$4=$F207+$B207,SUMIFS('ABP REC Calc'!T$75:T$138,'ABP REC Calc'!$C$75:$C$138,'ABP REC Spend'!$D207,'ABP REC Calc'!$B$75:$B$138,'ABP REC Spend'!$E207)*$C207,
IF(AND(V207&gt;0,(W$4-$F207)=(1+$B207)),((V207/$C207)-V207)/6,
(IF(AND((W$4-$F207)&lt;(7+$B207),(W$4-$F207)&gt;1),V207,0))))</f>
        <v>0</v>
      </c>
      <c r="X207" s="246">
        <f>IF(X$4=$F207+$B207,SUMIFS('ABP REC Calc'!U$75:U$138,'ABP REC Calc'!$C$75:$C$138,'ABP REC Spend'!$D207,'ABP REC Calc'!$B$75:$B$138,'ABP REC Spend'!$E207)*$C207,
IF(AND(W207&gt;0,(X$4-$F207)=(1+$B207)),((W207/$C207)-W207)/6,
(IF(AND((X$4-$F207)&lt;(7+$B207),(X$4-$F207)&gt;1),W207,0))))</f>
        <v>0</v>
      </c>
      <c r="Y207" s="246">
        <f>IF(Y$4=$F207+$B207,SUMIFS('ABP REC Calc'!V$75:V$138,'ABP REC Calc'!$C$75:$C$138,'ABP REC Spend'!$D207,'ABP REC Calc'!$B$75:$B$138,'ABP REC Spend'!$E207)*$C207,
IF(AND(X207&gt;0,(Y$4-$F207)=(1+$B207)),((X207/$C207)-X207)/6,
(IF(AND((Y$4-$F207)&lt;(7+$B207),(Y$4-$F207)&gt;1),X207,0))))</f>
        <v>0</v>
      </c>
      <c r="Z207" s="246">
        <f>IF(Z$4=$F207+$B207,SUMIFS('ABP REC Calc'!W$75:W$138,'ABP REC Calc'!$C$75:$C$138,'ABP REC Spend'!$D207,'ABP REC Calc'!$B$75:$B$138,'ABP REC Spend'!$E207)*$C207,
IF(AND(Y207&gt;0,(Z$4-$F207)=(1+$B207)),((Y207/$C207)-Y207)/6,
(IF(AND((Z$4-$F207)&lt;(7+$B207),(Z$4-$F207)&gt;1),Y207,0))))</f>
        <v>0</v>
      </c>
      <c r="AA207" s="246">
        <f>IF(AA$4=$F207+$B207,SUMIFS('ABP REC Calc'!X$75:X$138,'ABP REC Calc'!$C$75:$C$138,'ABP REC Spend'!$D207,'ABP REC Calc'!$B$75:$B$138,'ABP REC Spend'!$E207)*$C207,
IF(AND(Z207&gt;0,(AA$4-$F207)=(1+$B207)),((Z207/$C207)-Z207)/6,
(IF(AND((AA$4-$F207)&lt;(7+$B207),(AA$4-$F207)&gt;1),Z207,0))))</f>
        <v>0</v>
      </c>
      <c r="AB207" s="246">
        <f>IF(AB$4=$F207+$B207,SUMIFS('ABP REC Calc'!Y$75:Y$138,'ABP REC Calc'!$C$75:$C$138,'ABP REC Spend'!$D207,'ABP REC Calc'!$B$75:$B$138,'ABP REC Spend'!$E207)*$C207,
IF(AND(AA207&gt;0,(AB$4-$F207)=(1+$B207)),((AA207/$C207)-AA207)/6,
(IF(AND((AB$4-$F207)&lt;(7+$B207),(AB$4-$F207)&gt;1),AA207,0))))</f>
        <v>0</v>
      </c>
      <c r="AC207" s="246">
        <f>IF(AC$4=$F207+$B207,SUMIFS('ABP REC Calc'!Z$75:Z$138,'ABP REC Calc'!$C$75:$C$138,'ABP REC Spend'!$D207,'ABP REC Calc'!$B$75:$B$138,'ABP REC Spend'!$E207)*$C207,
IF(AND(AB207&gt;0,(AC$4-$F207)=(1+$B207)),((AB207/$C207)-AB207)/6,
(IF(AND((AC$4-$F207)&lt;(7+$B207),(AC$4-$F207)&gt;1),AB207,0))))</f>
        <v>0</v>
      </c>
      <c r="AD207" s="246">
        <f>IF(AD$4=$F207+$B207,SUMIFS('ABP REC Calc'!AA$75:AA$138,'ABP REC Calc'!$C$75:$C$138,'ABP REC Spend'!$D207,'ABP REC Calc'!$B$75:$B$138,'ABP REC Spend'!$E207)*$C207,
IF(AND(AC207&gt;0,(AD$4-$F207)=(1+$B207)),((AC207/$C207)-AC207)/6,
(IF(AND((AD$4-$F207)&lt;(7+$B207),(AD$4-$F207)&gt;1),AC207,0))))</f>
        <v>0</v>
      </c>
      <c r="AE207" s="246">
        <f>IF(AE$4=$F207+$B207,SUMIFS('ABP REC Calc'!AB$75:AB$138,'ABP REC Calc'!$C$75:$C$138,'ABP REC Spend'!$D207,'ABP REC Calc'!$B$75:$B$138,'ABP REC Spend'!$E207)*$C207,
IF(AND(AD207&gt;0,(AE$4-$F207)=(1+$B207)),((AD207/$C207)-AD207)/6,
(IF(AND((AE$4-$F207)&lt;(7+$B207),(AE$4-$F207)&gt;1),AD207,0))))</f>
        <v>409563.0295675181</v>
      </c>
      <c r="AF207" s="246">
        <f>IF(AF$4=$F207+$B207,SUMIFS('ABP REC Calc'!AC$75:AC$138,'ABP REC Calc'!$C$75:$C$138,'ABP REC Spend'!$D207,'ABP REC Calc'!$B$75:$B$138,'ABP REC Spend'!$E207)*$C207,
IF(AND(AE207&gt;0,(AF$4-$F207)=(1+$B207)),((AE207/$C207)-AE207)/6,
(IF(AND((AF$4-$F207)&lt;(7+$B207),(AF$4-$F207)&gt;1),AE207,0))))</f>
        <v>386809.52792487823</v>
      </c>
      <c r="AG207" s="246">
        <f>IF(AG$4=$F207+$B207,SUMIFS('ABP REC Calc'!#REF!,'ABP REC Calc'!$C$75:$C$138,'ABP REC Spend'!$D207,'ABP REC Calc'!$B$75:$B$138,'ABP REC Spend'!$E207)*$C207,
IF(AND(AF207&gt;0,(AG$4-$F207)=(1+$B207)),((AF207/$C207)-AF207)/6,
(IF(AND((AG$4-$F207)&lt;(7+$B207),(AG$4-$F207)&gt;1),AF207,0))))</f>
        <v>386809.52792487823</v>
      </c>
    </row>
    <row r="208" spans="2:33" ht="14.45" customHeight="1">
      <c r="B208" s="64">
        <v>1</v>
      </c>
      <c r="C208" s="64">
        <v>0.15</v>
      </c>
      <c r="D208" s="234" t="s">
        <v>210</v>
      </c>
      <c r="E208" s="231" t="s">
        <v>231</v>
      </c>
      <c r="F208" s="231">
        <f>VALUE(LEFT(H208, FIND("-", H208)-1))</f>
        <v>2024</v>
      </c>
      <c r="G208" s="231"/>
      <c r="H208" s="239" t="s">
        <v>22</v>
      </c>
      <c r="I208" s="247">
        <v>0</v>
      </c>
      <c r="J208" s="246">
        <f>IF(J$4=$F208+$B208,SUMIFS('ABP REC Calc'!G$75:G$138,'ABP REC Calc'!$C$75:$C$138,'ABP REC Spend'!$D208,'ABP REC Calc'!$B$75:$B$138,'ABP REC Spend'!$E208)*$C208,
IF(AND(I208&gt;0,(J$4-$F208)=(1+$B208)),((I208/$C208)-I208)/6,
(IF(AND((J$4-$F208)&lt;(7+$B208),(J$4-$F208)&gt;1),I208,0))))</f>
        <v>0</v>
      </c>
      <c r="K208" s="246">
        <f>IF(K$4=$F208+$B208,SUMIFS('ABP REC Calc'!H$75:H$138,'ABP REC Calc'!$C$75:$C$138,'ABP REC Spend'!$D208,'ABP REC Calc'!$B$75:$B$138,'ABP REC Spend'!$E208)*$C208,
IF(AND(J208&gt;0,(K$4-$F208)=(1+$B208)),((J208/$C208)-J208)/6,
(IF(AND((K$4-$F208)&lt;(7+$B208),(K$4-$F208)&gt;1),J208,0))))</f>
        <v>0</v>
      </c>
      <c r="L208" s="246">
        <f>IF(L$4=$F208+$B208,SUMIFS('ABP REC Calc'!I$75:I$138,'ABP REC Calc'!$C$75:$C$138,'ABP REC Spend'!$D208,'ABP REC Calc'!$B$75:$B$138,'ABP REC Spend'!$E208)*$C208,
IF(AND(K208&gt;0,(L$4-$F208)=(1+$B208)),((K208/$C208)-K208)/6,
(IF(AND((L$4-$F208)&lt;(7+$B208),(L$4-$F208)&gt;1),K208,0))))</f>
        <v>0</v>
      </c>
      <c r="M208" s="246">
        <f>IF(M$4=$F208+$B208,SUMIFS('ABP REC Calc'!J$75:J$138,'ABP REC Calc'!$C$75:$C$138,'ABP REC Spend'!$D208,'ABP REC Calc'!$B$75:$B$138,'ABP REC Spend'!$E208)*$C208,
IF(AND(L208&gt;0,(M$4-$F208)=(1+$B208)),((L208/$C208)-L208)/6,
(IF(AND((M$4-$F208)&lt;(7+$B208),(M$4-$F208)&gt;1),L208,0))))</f>
        <v>0</v>
      </c>
      <c r="N208" s="246">
        <f>IF(N$4=$F208+$B208,SUMIFS('ABP REC Calc'!K$75:K$138,'ABP REC Calc'!$C$75:$C$138,'ABP REC Spend'!$D208,'ABP REC Calc'!$B$75:$B$138,'ABP REC Spend'!$E208)*$C208,
IF(AND(M208&gt;0,(N$4-$F208)=(1+$B208)),((M208/$C208)-M208)/6,
(IF(AND((N$4-$F208)&lt;(7+$B208),(N$4-$F208)&gt;1),M208,0))))</f>
        <v>0</v>
      </c>
      <c r="O208" s="246">
        <f>IF(O$4=$F208+$B208,SUMIFS('ABP REC Calc'!L$75:L$138,'ABP REC Calc'!$C$75:$C$138,'ABP REC Spend'!$D208,'ABP REC Calc'!$B$75:$B$138,'ABP REC Spend'!$E208)*$C208,
IF(AND(N208&gt;0,(O$4-$F208)=(1+$B208)),((N208/$C208)-N208)/6,
(IF(AND((O$4-$F208)&lt;(7+$B208),(O$4-$F208)&gt;1),N208,0))))</f>
        <v>0</v>
      </c>
      <c r="P208" s="246">
        <f>IF(P$4=$F208+$B208,SUMIFS('ABP REC Calc'!M$75:M$138,'ABP REC Calc'!$C$75:$C$138,'ABP REC Spend'!$D208,'ABP REC Calc'!$B$75:$B$138,'ABP REC Spend'!$E208)*$C208,
IF(AND(O208&gt;0,(P$4-$F208)=(1+$B208)),((O208/$C208)-O208)/6,
(IF(AND((P$4-$F208)&lt;(7+$B208),(P$4-$F208)&gt;1),O208,0))))</f>
        <v>0</v>
      </c>
      <c r="Q208" s="246">
        <f>IF(Q$4=$F208+$B208,SUMIFS('ABP REC Calc'!N$75:N$138,'ABP REC Calc'!$C$75:$C$138,'ABP REC Spend'!$D208,'ABP REC Calc'!$B$75:$B$138,'ABP REC Spend'!$E208)*$C208,
IF(AND(P208&gt;0,(Q$4-$F208)=(1+$B208)),((P208/$C208)-P208)/6,
(IF(AND((Q$4-$F208)&lt;(7+$B208),(Q$4-$F208)&gt;1),P208,0))))</f>
        <v>0</v>
      </c>
      <c r="R208" s="246">
        <f>IF(R$4=$F208+$B208,SUMIFS('ABP REC Calc'!O$75:O$138,'ABP REC Calc'!$C$75:$C$138,'ABP REC Spend'!$D208,'ABP REC Calc'!$B$75:$B$138,'ABP REC Spend'!$E208)*$C208,
IF(AND(Q208&gt;0,(R$4-$F208)=(1+$B208)),((Q208/$C208)-Q208)/6,
(IF(AND((R$4-$F208)&lt;(7+$B208),(R$4-$F208)&gt;1),Q208,0))))</f>
        <v>0</v>
      </c>
      <c r="S208" s="246">
        <f>IF(S$4=$F208+$B208,SUMIFS('ABP REC Calc'!P$75:P$138,'ABP REC Calc'!$C$75:$C$138,'ABP REC Spend'!$D208,'ABP REC Calc'!$B$75:$B$138,'ABP REC Spend'!$E208)*$C208,
IF(AND(R208&gt;0,(S$4-$F208)=(1+$B208)),((R208/$C208)-R208)/6,
(IF(AND((S$4-$F208)&lt;(7+$B208),(S$4-$F208)&gt;1),R208,0))))</f>
        <v>0</v>
      </c>
      <c r="T208" s="246">
        <f>IF(T$4=$F208+$B208,SUMIFS('ABP REC Calc'!Q$75:Q$138,'ABP REC Calc'!$C$75:$C$138,'ABP REC Spend'!$D208,'ABP REC Calc'!$B$75:$B$138,'ABP REC Spend'!$E208)*$C208,
IF(AND(S208&gt;0,(T$4-$F208)=(1+$B208)),((S208/$C208)-S208)/6,
(IF(AND((T$4-$F208)&lt;(7+$B208),(T$4-$F208)&gt;1),S208,0))))</f>
        <v>0</v>
      </c>
      <c r="U208" s="246">
        <f>IF(U$4=$F208+$B208,SUMIFS('ABP REC Calc'!R$75:R$138,'ABP REC Calc'!$C$75:$C$138,'ABP REC Spend'!$D208,'ABP REC Calc'!$B$75:$B$138,'ABP REC Spend'!$E208)*$C208,
IF(AND(T208&gt;0,(U$4-$F208)=(1+$B208)),((T208/$C208)-T208)/6,
(IF(AND((U$4-$F208)&lt;(7+$B208),(U$4-$F208)&gt;1),T208,0))))</f>
        <v>0</v>
      </c>
      <c r="V208" s="246">
        <f>IF(V$4=$F208+$B208,SUMIFS('ABP REC Calc'!S$75:S$138,'ABP REC Calc'!$C$75:$C$138,'ABP REC Spend'!$D208,'ABP REC Calc'!$B$75:$B$138,'ABP REC Spend'!$E208)*$C208,
IF(AND(U208&gt;0,(V$4-$F208)=(1+$B208)),((U208/$C208)-U208)/6,
(IF(AND((V$4-$F208)&lt;(7+$B208),(V$4-$F208)&gt;1),U208,0))))</f>
        <v>0</v>
      </c>
      <c r="W208" s="246">
        <f>IF(W$4=$F208+$B208,SUMIFS('ABP REC Calc'!T$75:T$138,'ABP REC Calc'!$C$75:$C$138,'ABP REC Spend'!$D208,'ABP REC Calc'!$B$75:$B$138,'ABP REC Spend'!$E208)*$C208,
IF(AND(V208&gt;0,(W$4-$F208)=(1+$B208)),((V208/$C208)-V208)/6,
(IF(AND((W$4-$F208)&lt;(7+$B208),(W$4-$F208)&gt;1),V208,0))))</f>
        <v>0</v>
      </c>
      <c r="X208" s="246">
        <f>IF(X$4=$F208+$B208,SUMIFS('ABP REC Calc'!U$75:U$138,'ABP REC Calc'!$C$75:$C$138,'ABP REC Spend'!$D208,'ABP REC Calc'!$B$75:$B$138,'ABP REC Spend'!$E208)*$C208,
IF(AND(W208&gt;0,(X$4-$F208)=(1+$B208)),((W208/$C208)-W208)/6,
(IF(AND((X$4-$F208)&lt;(7+$B208),(X$4-$F208)&gt;1),W208,0))))</f>
        <v>0</v>
      </c>
      <c r="Y208" s="246">
        <f>IF(Y$4=$F208+$B208,SUMIFS('ABP REC Calc'!V$75:V$138,'ABP REC Calc'!$C$75:$C$138,'ABP REC Spend'!$D208,'ABP REC Calc'!$B$75:$B$138,'ABP REC Spend'!$E208)*$C208,
IF(AND(X208&gt;0,(Y$4-$F208)=(1+$B208)),((X208/$C208)-X208)/6,
(IF(AND((Y$4-$F208)&lt;(7+$B208),(Y$4-$F208)&gt;1),X208,0))))</f>
        <v>0</v>
      </c>
      <c r="Z208" s="246">
        <f>IF(Z$4=$F208+$B208,SUMIFS('ABP REC Calc'!W$75:W$138,'ABP REC Calc'!$C$75:$C$138,'ABP REC Spend'!$D208,'ABP REC Calc'!$B$75:$B$138,'ABP REC Spend'!$E208)*$C208,
IF(AND(Y208&gt;0,(Z$4-$F208)=(1+$B208)),((Y208/$C208)-Y208)/6,
(IF(AND((Z$4-$F208)&lt;(7+$B208),(Z$4-$F208)&gt;1),Y208,0))))</f>
        <v>0</v>
      </c>
      <c r="AA208" s="246">
        <f>IF(AA$4=$F208+$B208,SUMIFS('ABP REC Calc'!X$75:X$138,'ABP REC Calc'!$C$75:$C$138,'ABP REC Spend'!$D208,'ABP REC Calc'!$B$75:$B$138,'ABP REC Spend'!$E208)*$C208,
IF(AND(Z208&gt;0,(AA$4-$F208)=(1+$B208)),((Z208/$C208)-Z208)/6,
(IF(AND((AA$4-$F208)&lt;(7+$B208),(AA$4-$F208)&gt;1),Z208,0))))</f>
        <v>0</v>
      </c>
      <c r="AB208" s="246">
        <f>IF(AB$4=$F208+$B208,SUMIFS('ABP REC Calc'!Y$75:Y$138,'ABP REC Calc'!$C$75:$C$138,'ABP REC Spend'!$D208,'ABP REC Calc'!$B$75:$B$138,'ABP REC Spend'!$E208)*$C208,
IF(AND(AA208&gt;0,(AB$4-$F208)=(1+$B208)),((AA208/$C208)-AA208)/6,
(IF(AND((AB$4-$F208)&lt;(7+$B208),(AB$4-$F208)&gt;1),AA208,0))))</f>
        <v>0</v>
      </c>
      <c r="AC208" s="246">
        <f>IF(AC$4=$F208+$B208,SUMIFS('ABP REC Calc'!Z$75:Z$138,'ABP REC Calc'!$C$75:$C$138,'ABP REC Spend'!$D208,'ABP REC Calc'!$B$75:$B$138,'ABP REC Spend'!$E208)*$C208,
IF(AND(AB208&gt;0,(AC$4-$F208)=(1+$B208)),((AB208/$C208)-AB208)/6,
(IF(AND((AC$4-$F208)&lt;(7+$B208),(AC$4-$F208)&gt;1),AB208,0))))</f>
        <v>0</v>
      </c>
      <c r="AD208" s="246">
        <f>IF(AD$4=$F208+$B208,SUMIFS('ABP REC Calc'!AA$75:AA$138,'ABP REC Calc'!$C$75:$C$138,'ABP REC Spend'!$D208,'ABP REC Calc'!$B$75:$B$138,'ABP REC Spend'!$E208)*$C208,
IF(AND(AC208&gt;0,(AD$4-$F208)=(1+$B208)),((AC208/$C208)-AC208)/6,
(IF(AND((AD$4-$F208)&lt;(7+$B208),(AD$4-$F208)&gt;1),AC208,0))))</f>
        <v>0</v>
      </c>
      <c r="AE208" s="246">
        <f>IF(AE$4=$F208+$B208,SUMIFS('ABP REC Calc'!AB$75:AB$138,'ABP REC Calc'!$C$75:$C$138,'ABP REC Spend'!$D208,'ABP REC Calc'!$B$75:$B$138,'ABP REC Spend'!$E208)*$C208,
IF(AND(AD208&gt;0,(AE$4-$F208)=(1+$B208)),((AD208/$C208)-AD208)/6,
(IF(AND((AE$4-$F208)&lt;(7+$B208),(AE$4-$F208)&gt;1),AD208,0))))</f>
        <v>0</v>
      </c>
      <c r="AF208" s="246">
        <f>IF(AF$4=$F208+$B208,SUMIFS('ABP REC Calc'!AC$75:AC$138,'ABP REC Calc'!$C$75:$C$138,'ABP REC Spend'!$D208,'ABP REC Calc'!$B$75:$B$138,'ABP REC Spend'!$E208)*$C208,
IF(AND(AE208&gt;0,(AF$4-$F208)=(1+$B208)),((AE208/$C208)-AE208)/6,
(IF(AND((AF$4-$F208)&lt;(7+$B208),(AF$4-$F208)&gt;1),AE208,0))))</f>
        <v>0</v>
      </c>
      <c r="AG208" s="246">
        <f>IF(AG$4=$F208+$B208,SUMIFS('ABP REC Calc'!#REF!,'ABP REC Calc'!$C$75:$C$138,'ABP REC Spend'!$D208,'ABP REC Calc'!$B$75:$B$138,'ABP REC Spend'!$E208)*$C208,
IF(AND(AF208&gt;0,(AG$4-$F208)=(1+$B208)),((AF208/$C208)-AF208)/6,
(IF(AND((AG$4-$F208)&lt;(7+$B208),(AG$4-$F208)&gt;1),AF208,0))))</f>
        <v>0</v>
      </c>
    </row>
    <row r="209" spans="2:33" ht="14.45" customHeight="1">
      <c r="B209" s="64">
        <v>1</v>
      </c>
      <c r="C209" s="64">
        <v>0.15</v>
      </c>
      <c r="D209" s="234" t="s">
        <v>210</v>
      </c>
      <c r="E209" s="231" t="s">
        <v>231</v>
      </c>
      <c r="F209" s="231">
        <f t="shared" ref="F209:F229" si="10">VALUE(LEFT(H209, FIND("-", H209)-1))</f>
        <v>2025</v>
      </c>
      <c r="G209" s="231"/>
      <c r="H209" s="239" t="s">
        <v>23</v>
      </c>
      <c r="I209" s="247">
        <v>0</v>
      </c>
      <c r="J209" s="246">
        <f>IF(J$4=$F209+$B209,SUMIFS('ABP REC Calc'!G$75:G$138,'ABP REC Calc'!$C$75:$C$138,'ABP REC Spend'!$D209,'ABP REC Calc'!$B$75:$B$138,'ABP REC Spend'!$E209)*$C209,
IF(AND(I209&gt;0,(J$4-$F209)=(1+$B209)),((I209/$C209)-I209)/6,
(IF(AND((J$4-$F209)&lt;(7+$B209),(J$4-$F209)&gt;1),I209,0))))</f>
        <v>0</v>
      </c>
      <c r="K209" s="246">
        <f>IF(K$4=$F209+$B209,SUMIFS('ABP REC Calc'!H$75:H$138,'ABP REC Calc'!$C$75:$C$138,'ABP REC Spend'!$D209,'ABP REC Calc'!$B$75:$B$138,'ABP REC Spend'!$E209)*$C209,
IF(AND(J209&gt;0,(K$4-$F209)=(1+$B209)),((J209/$C209)-J209)/6,
(IF(AND((K$4-$F209)&lt;(7+$B209),(K$4-$F209)&gt;1),J209,0))))</f>
        <v>5146741.9020365793</v>
      </c>
      <c r="L209" s="246">
        <f>IF(L$4=$F209+$B209,SUMIFS('ABP REC Calc'!I$75:I$138,'ABP REC Calc'!$C$75:$C$138,'ABP REC Spend'!$D209,'ABP REC Calc'!$B$75:$B$138,'ABP REC Spend'!$E209)*$C209,
IF(AND(K209&gt;0,(L$4-$F209)=(1+$B209)),((K209/$C209)-K209)/6,
(IF(AND((L$4-$F209)&lt;(7+$B209),(L$4-$F209)&gt;1),K209,0))))</f>
        <v>4860811.7963678809</v>
      </c>
      <c r="M209" s="246">
        <f>IF(M$4=$F209+$B209,SUMIFS('ABP REC Calc'!J$75:J$138,'ABP REC Calc'!$C$75:$C$138,'ABP REC Spend'!$D209,'ABP REC Calc'!$B$75:$B$138,'ABP REC Spend'!$E209)*$C209,
IF(AND(L209&gt;0,(M$4-$F209)=(1+$B209)),((L209/$C209)-L209)/6,
(IF(AND((M$4-$F209)&lt;(7+$B209),(M$4-$F209)&gt;1),L209,0))))</f>
        <v>4860811.7963678809</v>
      </c>
      <c r="N209" s="246">
        <f>IF(N$4=$F209+$B209,SUMIFS('ABP REC Calc'!K$75:K$138,'ABP REC Calc'!$C$75:$C$138,'ABP REC Spend'!$D209,'ABP REC Calc'!$B$75:$B$138,'ABP REC Spend'!$E209)*$C209,
IF(AND(M209&gt;0,(N$4-$F209)=(1+$B209)),((M209/$C209)-M209)/6,
(IF(AND((N$4-$F209)&lt;(7+$B209),(N$4-$F209)&gt;1),M209,0))))</f>
        <v>4860811.7963678809</v>
      </c>
      <c r="O209" s="246">
        <f>IF(O$4=$F209+$B209,SUMIFS('ABP REC Calc'!L$75:L$138,'ABP REC Calc'!$C$75:$C$138,'ABP REC Spend'!$D209,'ABP REC Calc'!$B$75:$B$138,'ABP REC Spend'!$E209)*$C209,
IF(AND(N209&gt;0,(O$4-$F209)=(1+$B209)),((N209/$C209)-N209)/6,
(IF(AND((O$4-$F209)&lt;(7+$B209),(O$4-$F209)&gt;1),N209,0))))</f>
        <v>4860811.7963678809</v>
      </c>
      <c r="P209" s="246">
        <f>IF(P$4=$F209+$B209,SUMIFS('ABP REC Calc'!M$75:M$138,'ABP REC Calc'!$C$75:$C$138,'ABP REC Spend'!$D209,'ABP REC Calc'!$B$75:$B$138,'ABP REC Spend'!$E209)*$C209,
IF(AND(O209&gt;0,(P$4-$F209)=(1+$B209)),((O209/$C209)-O209)/6,
(IF(AND((P$4-$F209)&lt;(7+$B209),(P$4-$F209)&gt;1),O209,0))))</f>
        <v>4860811.7963678809</v>
      </c>
      <c r="Q209" s="246">
        <f>IF(Q$4=$F209+$B209,SUMIFS('ABP REC Calc'!N$75:N$138,'ABP REC Calc'!$C$75:$C$138,'ABP REC Spend'!$D209,'ABP REC Calc'!$B$75:$B$138,'ABP REC Spend'!$E209)*$C209,
IF(AND(P209&gt;0,(Q$4-$F209)=(1+$B209)),((P209/$C209)-P209)/6,
(IF(AND((Q$4-$F209)&lt;(7+$B209),(Q$4-$F209)&gt;1),P209,0))))</f>
        <v>4860811.7963678809</v>
      </c>
      <c r="R209" s="246">
        <f>IF(R$4=$F209+$B209,SUMIFS('ABP REC Calc'!O$75:O$138,'ABP REC Calc'!$C$75:$C$138,'ABP REC Spend'!$D209,'ABP REC Calc'!$B$75:$B$138,'ABP REC Spend'!$E209)*$C209,
IF(AND(Q209&gt;0,(R$4-$F209)=(1+$B209)),((Q209/$C209)-Q209)/6,
(IF(AND((R$4-$F209)&lt;(7+$B209),(R$4-$F209)&gt;1),Q209,0))))</f>
        <v>0</v>
      </c>
      <c r="S209" s="246">
        <f>IF(S$4=$F209+$B209,SUMIFS('ABP REC Calc'!P$75:P$138,'ABP REC Calc'!$C$75:$C$138,'ABP REC Spend'!$D209,'ABP REC Calc'!$B$75:$B$138,'ABP REC Spend'!$E209)*$C209,
IF(AND(R209&gt;0,(S$4-$F209)=(1+$B209)),((R209/$C209)-R209)/6,
(IF(AND((S$4-$F209)&lt;(7+$B209),(S$4-$F209)&gt;1),R209,0))))</f>
        <v>0</v>
      </c>
      <c r="T209" s="246">
        <f>IF(T$4=$F209+$B209,SUMIFS('ABP REC Calc'!Q$75:Q$138,'ABP REC Calc'!$C$75:$C$138,'ABP REC Spend'!$D209,'ABP REC Calc'!$B$75:$B$138,'ABP REC Spend'!$E209)*$C209,
IF(AND(S209&gt;0,(T$4-$F209)=(1+$B209)),((S209/$C209)-S209)/6,
(IF(AND((T$4-$F209)&lt;(7+$B209),(T$4-$F209)&gt;1),S209,0))))</f>
        <v>0</v>
      </c>
      <c r="U209" s="246">
        <f>IF(U$4=$F209+$B209,SUMIFS('ABP REC Calc'!R$75:R$138,'ABP REC Calc'!$C$75:$C$138,'ABP REC Spend'!$D209,'ABP REC Calc'!$B$75:$B$138,'ABP REC Spend'!$E209)*$C209,
IF(AND(T209&gt;0,(U$4-$F209)=(1+$B209)),((T209/$C209)-T209)/6,
(IF(AND((U$4-$F209)&lt;(7+$B209),(U$4-$F209)&gt;1),T209,0))))</f>
        <v>0</v>
      </c>
      <c r="V209" s="246">
        <f>IF(V$4=$F209+$B209,SUMIFS('ABP REC Calc'!S$75:S$138,'ABP REC Calc'!$C$75:$C$138,'ABP REC Spend'!$D209,'ABP REC Calc'!$B$75:$B$138,'ABP REC Spend'!$E209)*$C209,
IF(AND(U209&gt;0,(V$4-$F209)=(1+$B209)),((U209/$C209)-U209)/6,
(IF(AND((V$4-$F209)&lt;(7+$B209),(V$4-$F209)&gt;1),U209,0))))</f>
        <v>0</v>
      </c>
      <c r="W209" s="246">
        <f>IF(W$4=$F209+$B209,SUMIFS('ABP REC Calc'!T$75:T$138,'ABP REC Calc'!$C$75:$C$138,'ABP REC Spend'!$D209,'ABP REC Calc'!$B$75:$B$138,'ABP REC Spend'!$E209)*$C209,
IF(AND(V209&gt;0,(W$4-$F209)=(1+$B209)),((V209/$C209)-V209)/6,
(IF(AND((W$4-$F209)&lt;(7+$B209),(W$4-$F209)&gt;1),V209,0))))</f>
        <v>0</v>
      </c>
      <c r="X209" s="246">
        <f>IF(X$4=$F209+$B209,SUMIFS('ABP REC Calc'!U$75:U$138,'ABP REC Calc'!$C$75:$C$138,'ABP REC Spend'!$D209,'ABP REC Calc'!$B$75:$B$138,'ABP REC Spend'!$E209)*$C209,
IF(AND(W209&gt;0,(X$4-$F209)=(1+$B209)),((W209/$C209)-W209)/6,
(IF(AND((X$4-$F209)&lt;(7+$B209),(X$4-$F209)&gt;1),W209,0))))</f>
        <v>0</v>
      </c>
      <c r="Y209" s="246">
        <f>IF(Y$4=$F209+$B209,SUMIFS('ABP REC Calc'!V$75:V$138,'ABP REC Calc'!$C$75:$C$138,'ABP REC Spend'!$D209,'ABP REC Calc'!$B$75:$B$138,'ABP REC Spend'!$E209)*$C209,
IF(AND(X209&gt;0,(Y$4-$F209)=(1+$B209)),((X209/$C209)-X209)/6,
(IF(AND((Y$4-$F209)&lt;(7+$B209),(Y$4-$F209)&gt;1),X209,0))))</f>
        <v>0</v>
      </c>
      <c r="Z209" s="246">
        <f>IF(Z$4=$F209+$B209,SUMIFS('ABP REC Calc'!W$75:W$138,'ABP REC Calc'!$C$75:$C$138,'ABP REC Spend'!$D209,'ABP REC Calc'!$B$75:$B$138,'ABP REC Spend'!$E209)*$C209,
IF(AND(Y209&gt;0,(Z$4-$F209)=(1+$B209)),((Y209/$C209)-Y209)/6,
(IF(AND((Z$4-$F209)&lt;(7+$B209),(Z$4-$F209)&gt;1),Y209,0))))</f>
        <v>0</v>
      </c>
      <c r="AA209" s="246">
        <f>IF(AA$4=$F209+$B209,SUMIFS('ABP REC Calc'!X$75:X$138,'ABP REC Calc'!$C$75:$C$138,'ABP REC Spend'!$D209,'ABP REC Calc'!$B$75:$B$138,'ABP REC Spend'!$E209)*$C209,
IF(AND(Z209&gt;0,(AA$4-$F209)=(1+$B209)),((Z209/$C209)-Z209)/6,
(IF(AND((AA$4-$F209)&lt;(7+$B209),(AA$4-$F209)&gt;1),Z209,0))))</f>
        <v>0</v>
      </c>
      <c r="AB209" s="246">
        <f>IF(AB$4=$F209+$B209,SUMIFS('ABP REC Calc'!Y$75:Y$138,'ABP REC Calc'!$C$75:$C$138,'ABP REC Spend'!$D209,'ABP REC Calc'!$B$75:$B$138,'ABP REC Spend'!$E209)*$C209,
IF(AND(AA209&gt;0,(AB$4-$F209)=(1+$B209)),((AA209/$C209)-AA209)/6,
(IF(AND((AB$4-$F209)&lt;(7+$B209),(AB$4-$F209)&gt;1),AA209,0))))</f>
        <v>0</v>
      </c>
      <c r="AC209" s="246">
        <f>IF(AC$4=$F209+$B209,SUMIFS('ABP REC Calc'!Z$75:Z$138,'ABP REC Calc'!$C$75:$C$138,'ABP REC Spend'!$D209,'ABP REC Calc'!$B$75:$B$138,'ABP REC Spend'!$E209)*$C209,
IF(AND(AB209&gt;0,(AC$4-$F209)=(1+$B209)),((AB209/$C209)-AB209)/6,
(IF(AND((AC$4-$F209)&lt;(7+$B209),(AC$4-$F209)&gt;1),AB209,0))))</f>
        <v>0</v>
      </c>
      <c r="AD209" s="246">
        <f>IF(AD$4=$F209+$B209,SUMIFS('ABP REC Calc'!AA$75:AA$138,'ABP REC Calc'!$C$75:$C$138,'ABP REC Spend'!$D209,'ABP REC Calc'!$B$75:$B$138,'ABP REC Spend'!$E209)*$C209,
IF(AND(AC209&gt;0,(AD$4-$F209)=(1+$B209)),((AC209/$C209)-AC209)/6,
(IF(AND((AD$4-$F209)&lt;(7+$B209),(AD$4-$F209)&gt;1),AC209,0))))</f>
        <v>0</v>
      </c>
      <c r="AE209" s="246">
        <f>IF(AE$4=$F209+$B209,SUMIFS('ABP REC Calc'!AB$75:AB$138,'ABP REC Calc'!$C$75:$C$138,'ABP REC Spend'!$D209,'ABP REC Calc'!$B$75:$B$138,'ABP REC Spend'!$E209)*$C209,
IF(AND(AD209&gt;0,(AE$4-$F209)=(1+$B209)),((AD209/$C209)-AD209)/6,
(IF(AND((AE$4-$F209)&lt;(7+$B209),(AE$4-$F209)&gt;1),AD209,0))))</f>
        <v>0</v>
      </c>
      <c r="AF209" s="246">
        <f>IF(AF$4=$F209+$B209,SUMIFS('ABP REC Calc'!AC$75:AC$138,'ABP REC Calc'!$C$75:$C$138,'ABP REC Spend'!$D209,'ABP REC Calc'!$B$75:$B$138,'ABP REC Spend'!$E209)*$C209,
IF(AND(AE209&gt;0,(AF$4-$F209)=(1+$B209)),((AE209/$C209)-AE209)/6,
(IF(AND((AF$4-$F209)&lt;(7+$B209),(AF$4-$F209)&gt;1),AE209,0))))</f>
        <v>0</v>
      </c>
      <c r="AG209" s="246">
        <f>IF(AG$4=$F209+$B209,SUMIFS('ABP REC Calc'!#REF!,'ABP REC Calc'!$C$75:$C$138,'ABP REC Spend'!$D209,'ABP REC Calc'!$B$75:$B$138,'ABP REC Spend'!$E209)*$C209,
IF(AND(AF209&gt;0,(AG$4-$F209)=(1+$B209)),((AF209/$C209)-AF209)/6,
(IF(AND((AG$4-$F209)&lt;(7+$B209),(AG$4-$F209)&gt;1),AF209,0))))</f>
        <v>0</v>
      </c>
    </row>
    <row r="210" spans="2:33" ht="14.45" customHeight="1">
      <c r="B210" s="64">
        <v>1</v>
      </c>
      <c r="C210" s="64">
        <v>0.15</v>
      </c>
      <c r="D210" s="234" t="s">
        <v>210</v>
      </c>
      <c r="E210" s="231" t="s">
        <v>231</v>
      </c>
      <c r="F210" s="231">
        <f t="shared" si="10"/>
        <v>2026</v>
      </c>
      <c r="G210" s="231"/>
      <c r="H210" s="239" t="s">
        <v>24</v>
      </c>
      <c r="I210" s="247">
        <v>0</v>
      </c>
      <c r="J210" s="246">
        <f>IF(J$4=$F210+$B210,SUMIFS('ABP REC Calc'!G$75:G$138,'ABP REC Calc'!$C$75:$C$138,'ABP REC Spend'!$D210,'ABP REC Calc'!$B$75:$B$138,'ABP REC Spend'!$E210)*$C210,
IF(AND(I210&gt;0,(J$4-$F210)=(1+$B210)),((I210/$C210)-I210)/6,
(IF(AND((J$4-$F210)&lt;(7+$B210),(J$4-$F210)&gt;1),I210,0))))</f>
        <v>0</v>
      </c>
      <c r="K210" s="246">
        <f>IF(K$4=$F210+$B210,SUMIFS('ABP REC Calc'!H$75:H$138,'ABP REC Calc'!$C$75:$C$138,'ABP REC Spend'!$D210,'ABP REC Calc'!$B$75:$B$138,'ABP REC Spend'!$E210)*$C210,
IF(AND(J210&gt;0,(K$4-$F210)=(1+$B210)),((J210/$C210)-J210)/6,
(IF(AND((K$4-$F210)&lt;(7+$B210),(K$4-$F210)&gt;1),J210,0))))</f>
        <v>0</v>
      </c>
      <c r="L210" s="246">
        <f>IF(L$4=$F210+$B210,SUMIFS('ABP REC Calc'!I$75:I$138,'ABP REC Calc'!$C$75:$C$138,'ABP REC Spend'!$D210,'ABP REC Calc'!$B$75:$B$138,'ABP REC Spend'!$E210)*$C210,
IF(AND(K210&gt;0,(L$4-$F210)=(1+$B210)),((K210/$C210)-K210)/6,
(IF(AND((L$4-$F210)&lt;(7+$B210),(L$4-$F210)&gt;1),K210,0))))</f>
        <v>4940872.2259551166</v>
      </c>
      <c r="M210" s="246">
        <f>IF(M$4=$F210+$B210,SUMIFS('ABP REC Calc'!J$75:J$138,'ABP REC Calc'!$C$75:$C$138,'ABP REC Spend'!$D210,'ABP REC Calc'!$B$75:$B$138,'ABP REC Spend'!$E210)*$C210,
IF(AND(L210&gt;0,(M$4-$F210)=(1+$B210)),((L210/$C210)-L210)/6,
(IF(AND((M$4-$F210)&lt;(7+$B210),(M$4-$F210)&gt;1),L210,0))))</f>
        <v>4666379.3245131662</v>
      </c>
      <c r="N210" s="246">
        <f>IF(N$4=$F210+$B210,SUMIFS('ABP REC Calc'!K$75:K$138,'ABP REC Calc'!$C$75:$C$138,'ABP REC Spend'!$D210,'ABP REC Calc'!$B$75:$B$138,'ABP REC Spend'!$E210)*$C210,
IF(AND(M210&gt;0,(N$4-$F210)=(1+$B210)),((M210/$C210)-M210)/6,
(IF(AND((N$4-$F210)&lt;(7+$B210),(N$4-$F210)&gt;1),M210,0))))</f>
        <v>4666379.3245131662</v>
      </c>
      <c r="O210" s="246">
        <f>IF(O$4=$F210+$B210,SUMIFS('ABP REC Calc'!L$75:L$138,'ABP REC Calc'!$C$75:$C$138,'ABP REC Spend'!$D210,'ABP REC Calc'!$B$75:$B$138,'ABP REC Spend'!$E210)*$C210,
IF(AND(N210&gt;0,(O$4-$F210)=(1+$B210)),((N210/$C210)-N210)/6,
(IF(AND((O$4-$F210)&lt;(7+$B210),(O$4-$F210)&gt;1),N210,0))))</f>
        <v>4666379.3245131662</v>
      </c>
      <c r="P210" s="246">
        <f>IF(P$4=$F210+$B210,SUMIFS('ABP REC Calc'!M$75:M$138,'ABP REC Calc'!$C$75:$C$138,'ABP REC Spend'!$D210,'ABP REC Calc'!$B$75:$B$138,'ABP REC Spend'!$E210)*$C210,
IF(AND(O210&gt;0,(P$4-$F210)=(1+$B210)),((O210/$C210)-O210)/6,
(IF(AND((P$4-$F210)&lt;(7+$B210),(P$4-$F210)&gt;1),O210,0))))</f>
        <v>4666379.3245131662</v>
      </c>
      <c r="Q210" s="246">
        <f>IF(Q$4=$F210+$B210,SUMIFS('ABP REC Calc'!N$75:N$138,'ABP REC Calc'!$C$75:$C$138,'ABP REC Spend'!$D210,'ABP REC Calc'!$B$75:$B$138,'ABP REC Spend'!$E210)*$C210,
IF(AND(P210&gt;0,(Q$4-$F210)=(1+$B210)),((P210/$C210)-P210)/6,
(IF(AND((Q$4-$F210)&lt;(7+$B210),(Q$4-$F210)&gt;1),P210,0))))</f>
        <v>4666379.3245131662</v>
      </c>
      <c r="R210" s="246">
        <f>IF(R$4=$F210+$B210,SUMIFS('ABP REC Calc'!O$75:O$138,'ABP REC Calc'!$C$75:$C$138,'ABP REC Spend'!$D210,'ABP REC Calc'!$B$75:$B$138,'ABP REC Spend'!$E210)*$C210,
IF(AND(Q210&gt;0,(R$4-$F210)=(1+$B210)),((Q210/$C210)-Q210)/6,
(IF(AND((R$4-$F210)&lt;(7+$B210),(R$4-$F210)&gt;1),Q210,0))))</f>
        <v>4666379.3245131662</v>
      </c>
      <c r="S210" s="246">
        <f>IF(S$4=$F210+$B210,SUMIFS('ABP REC Calc'!P$75:P$138,'ABP REC Calc'!$C$75:$C$138,'ABP REC Spend'!$D210,'ABP REC Calc'!$B$75:$B$138,'ABP REC Spend'!$E210)*$C210,
IF(AND(R210&gt;0,(S$4-$F210)=(1+$B210)),((R210/$C210)-R210)/6,
(IF(AND((S$4-$F210)&lt;(7+$B210),(S$4-$F210)&gt;1),R210,0))))</f>
        <v>0</v>
      </c>
      <c r="T210" s="246">
        <f>IF(T$4=$F210+$B210,SUMIFS('ABP REC Calc'!Q$75:Q$138,'ABP REC Calc'!$C$75:$C$138,'ABP REC Spend'!$D210,'ABP REC Calc'!$B$75:$B$138,'ABP REC Spend'!$E210)*$C210,
IF(AND(S210&gt;0,(T$4-$F210)=(1+$B210)),((S210/$C210)-S210)/6,
(IF(AND((T$4-$F210)&lt;(7+$B210),(T$4-$F210)&gt;1),S210,0))))</f>
        <v>0</v>
      </c>
      <c r="U210" s="246">
        <f>IF(U$4=$F210+$B210,SUMIFS('ABP REC Calc'!R$75:R$138,'ABP REC Calc'!$C$75:$C$138,'ABP REC Spend'!$D210,'ABP REC Calc'!$B$75:$B$138,'ABP REC Spend'!$E210)*$C210,
IF(AND(T210&gt;0,(U$4-$F210)=(1+$B210)),((T210/$C210)-T210)/6,
(IF(AND((U$4-$F210)&lt;(7+$B210),(U$4-$F210)&gt;1),T210,0))))</f>
        <v>0</v>
      </c>
      <c r="V210" s="246">
        <f>IF(V$4=$F210+$B210,SUMIFS('ABP REC Calc'!S$75:S$138,'ABP REC Calc'!$C$75:$C$138,'ABP REC Spend'!$D210,'ABP REC Calc'!$B$75:$B$138,'ABP REC Spend'!$E210)*$C210,
IF(AND(U210&gt;0,(V$4-$F210)=(1+$B210)),((U210/$C210)-U210)/6,
(IF(AND((V$4-$F210)&lt;(7+$B210),(V$4-$F210)&gt;1),U210,0))))</f>
        <v>0</v>
      </c>
      <c r="W210" s="246">
        <f>IF(W$4=$F210+$B210,SUMIFS('ABP REC Calc'!T$75:T$138,'ABP REC Calc'!$C$75:$C$138,'ABP REC Spend'!$D210,'ABP REC Calc'!$B$75:$B$138,'ABP REC Spend'!$E210)*$C210,
IF(AND(V210&gt;0,(W$4-$F210)=(1+$B210)),((V210/$C210)-V210)/6,
(IF(AND((W$4-$F210)&lt;(7+$B210),(W$4-$F210)&gt;1),V210,0))))</f>
        <v>0</v>
      </c>
      <c r="X210" s="246">
        <f>IF(X$4=$F210+$B210,SUMIFS('ABP REC Calc'!U$75:U$138,'ABP REC Calc'!$C$75:$C$138,'ABP REC Spend'!$D210,'ABP REC Calc'!$B$75:$B$138,'ABP REC Spend'!$E210)*$C210,
IF(AND(W210&gt;0,(X$4-$F210)=(1+$B210)),((W210/$C210)-W210)/6,
(IF(AND((X$4-$F210)&lt;(7+$B210),(X$4-$F210)&gt;1),W210,0))))</f>
        <v>0</v>
      </c>
      <c r="Y210" s="246">
        <f>IF(Y$4=$F210+$B210,SUMIFS('ABP REC Calc'!V$75:V$138,'ABP REC Calc'!$C$75:$C$138,'ABP REC Spend'!$D210,'ABP REC Calc'!$B$75:$B$138,'ABP REC Spend'!$E210)*$C210,
IF(AND(X210&gt;0,(Y$4-$F210)=(1+$B210)),((X210/$C210)-X210)/6,
(IF(AND((Y$4-$F210)&lt;(7+$B210),(Y$4-$F210)&gt;1),X210,0))))</f>
        <v>0</v>
      </c>
      <c r="Z210" s="246">
        <f>IF(Z$4=$F210+$B210,SUMIFS('ABP REC Calc'!W$75:W$138,'ABP REC Calc'!$C$75:$C$138,'ABP REC Spend'!$D210,'ABP REC Calc'!$B$75:$B$138,'ABP REC Spend'!$E210)*$C210,
IF(AND(Y210&gt;0,(Z$4-$F210)=(1+$B210)),((Y210/$C210)-Y210)/6,
(IF(AND((Z$4-$F210)&lt;(7+$B210),(Z$4-$F210)&gt;1),Y210,0))))</f>
        <v>0</v>
      </c>
      <c r="AA210" s="246">
        <f>IF(AA$4=$F210+$B210,SUMIFS('ABP REC Calc'!X$75:X$138,'ABP REC Calc'!$C$75:$C$138,'ABP REC Spend'!$D210,'ABP REC Calc'!$B$75:$B$138,'ABP REC Spend'!$E210)*$C210,
IF(AND(Z210&gt;0,(AA$4-$F210)=(1+$B210)),((Z210/$C210)-Z210)/6,
(IF(AND((AA$4-$F210)&lt;(7+$B210),(AA$4-$F210)&gt;1),Z210,0))))</f>
        <v>0</v>
      </c>
      <c r="AB210" s="246">
        <f>IF(AB$4=$F210+$B210,SUMIFS('ABP REC Calc'!Y$75:Y$138,'ABP REC Calc'!$C$75:$C$138,'ABP REC Spend'!$D210,'ABP REC Calc'!$B$75:$B$138,'ABP REC Spend'!$E210)*$C210,
IF(AND(AA210&gt;0,(AB$4-$F210)=(1+$B210)),((AA210/$C210)-AA210)/6,
(IF(AND((AB$4-$F210)&lt;(7+$B210),(AB$4-$F210)&gt;1),AA210,0))))</f>
        <v>0</v>
      </c>
      <c r="AC210" s="246">
        <f>IF(AC$4=$F210+$B210,SUMIFS('ABP REC Calc'!Z$75:Z$138,'ABP REC Calc'!$C$75:$C$138,'ABP REC Spend'!$D210,'ABP REC Calc'!$B$75:$B$138,'ABP REC Spend'!$E210)*$C210,
IF(AND(AB210&gt;0,(AC$4-$F210)=(1+$B210)),((AB210/$C210)-AB210)/6,
(IF(AND((AC$4-$F210)&lt;(7+$B210),(AC$4-$F210)&gt;1),AB210,0))))</f>
        <v>0</v>
      </c>
      <c r="AD210" s="246">
        <f>IF(AD$4=$F210+$B210,SUMIFS('ABP REC Calc'!AA$75:AA$138,'ABP REC Calc'!$C$75:$C$138,'ABP REC Spend'!$D210,'ABP REC Calc'!$B$75:$B$138,'ABP REC Spend'!$E210)*$C210,
IF(AND(AC210&gt;0,(AD$4-$F210)=(1+$B210)),((AC210/$C210)-AC210)/6,
(IF(AND((AD$4-$F210)&lt;(7+$B210),(AD$4-$F210)&gt;1),AC210,0))))</f>
        <v>0</v>
      </c>
      <c r="AE210" s="246">
        <f>IF(AE$4=$F210+$B210,SUMIFS('ABP REC Calc'!AB$75:AB$138,'ABP REC Calc'!$C$75:$C$138,'ABP REC Spend'!$D210,'ABP REC Calc'!$B$75:$B$138,'ABP REC Spend'!$E210)*$C210,
IF(AND(AD210&gt;0,(AE$4-$F210)=(1+$B210)),((AD210/$C210)-AD210)/6,
(IF(AND((AE$4-$F210)&lt;(7+$B210),(AE$4-$F210)&gt;1),AD210,0))))</f>
        <v>0</v>
      </c>
      <c r="AF210" s="246">
        <f>IF(AF$4=$F210+$B210,SUMIFS('ABP REC Calc'!AC$75:AC$138,'ABP REC Calc'!$C$75:$C$138,'ABP REC Spend'!$D210,'ABP REC Calc'!$B$75:$B$138,'ABP REC Spend'!$E210)*$C210,
IF(AND(AE210&gt;0,(AF$4-$F210)=(1+$B210)),((AE210/$C210)-AE210)/6,
(IF(AND((AF$4-$F210)&lt;(7+$B210),(AF$4-$F210)&gt;1),AE210,0))))</f>
        <v>0</v>
      </c>
      <c r="AG210" s="246">
        <f>IF(AG$4=$F210+$B210,SUMIFS('ABP REC Calc'!#REF!,'ABP REC Calc'!$C$75:$C$138,'ABP REC Spend'!$D210,'ABP REC Calc'!$B$75:$B$138,'ABP REC Spend'!$E210)*$C210,
IF(AND(AF210&gt;0,(AG$4-$F210)=(1+$B210)),((AF210/$C210)-AF210)/6,
(IF(AND((AG$4-$F210)&lt;(7+$B210),(AG$4-$F210)&gt;1),AF210,0))))</f>
        <v>0</v>
      </c>
    </row>
    <row r="211" spans="2:33" ht="14.45" customHeight="1">
      <c r="B211" s="64">
        <v>1</v>
      </c>
      <c r="C211" s="64">
        <v>0.15</v>
      </c>
      <c r="D211" s="234" t="s">
        <v>210</v>
      </c>
      <c r="E211" s="231" t="s">
        <v>231</v>
      </c>
      <c r="F211" s="231">
        <f t="shared" si="10"/>
        <v>2027</v>
      </c>
      <c r="G211" s="231"/>
      <c r="H211" s="239" t="s">
        <v>25</v>
      </c>
      <c r="I211" s="247">
        <v>0</v>
      </c>
      <c r="J211" s="246">
        <f>IF(J$4=$F211+$B211,SUMIFS('ABP REC Calc'!G$75:G$138,'ABP REC Calc'!$C$75:$C$138,'ABP REC Spend'!$D211,'ABP REC Calc'!$B$75:$B$138,'ABP REC Spend'!$E211)*$C211,
IF(AND(I211&gt;0,(J$4-$F211)=(1+$B211)),((I211/$C211)-I211)/6,
(IF(AND((J$4-$F211)&lt;(7+$B211),(J$4-$F211)&gt;1),I211,0))))</f>
        <v>0</v>
      </c>
      <c r="K211" s="246">
        <f>IF(K$4=$F211+$B211,SUMIFS('ABP REC Calc'!H$75:H$138,'ABP REC Calc'!$C$75:$C$138,'ABP REC Spend'!$D211,'ABP REC Calc'!$B$75:$B$138,'ABP REC Spend'!$E211)*$C211,
IF(AND(J211&gt;0,(K$4-$F211)=(1+$B211)),((J211/$C211)-J211)/6,
(IF(AND((K$4-$F211)&lt;(7+$B211),(K$4-$F211)&gt;1),J211,0))))</f>
        <v>0</v>
      </c>
      <c r="L211" s="246">
        <f>IF(L$4=$F211+$B211,SUMIFS('ABP REC Calc'!I$75:I$138,'ABP REC Calc'!$C$75:$C$138,'ABP REC Spend'!$D211,'ABP REC Calc'!$B$75:$B$138,'ABP REC Spend'!$E211)*$C211,
IF(AND(K211&gt;0,(L$4-$F211)=(1+$B211)),((K211/$C211)-K211)/6,
(IF(AND((L$4-$F211)&lt;(7+$B211),(L$4-$F211)&gt;1),K211,0))))</f>
        <v>0</v>
      </c>
      <c r="M211" s="246">
        <f>IF(M$4=$F211+$B211,SUMIFS('ABP REC Calc'!J$75:J$138,'ABP REC Calc'!$C$75:$C$138,'ABP REC Spend'!$D211,'ABP REC Calc'!$B$75:$B$138,'ABP REC Spend'!$E211)*$C211,
IF(AND(L211&gt;0,(M$4-$F211)=(1+$B211)),((L211/$C211)-L211)/6,
(IF(AND((M$4-$F211)&lt;(7+$B211),(M$4-$F211)&gt;1),L211,0))))</f>
        <v>4743237.3369169114</v>
      </c>
      <c r="N211" s="246">
        <f>IF(N$4=$F211+$B211,SUMIFS('ABP REC Calc'!K$75:K$138,'ABP REC Calc'!$C$75:$C$138,'ABP REC Spend'!$D211,'ABP REC Calc'!$B$75:$B$138,'ABP REC Spend'!$E211)*$C211,
IF(AND(M211&gt;0,(N$4-$F211)=(1+$B211)),((M211/$C211)-M211)/6,
(IF(AND((N$4-$F211)&lt;(7+$B211),(N$4-$F211)&gt;1),M211,0))))</f>
        <v>4479724.1515326388</v>
      </c>
      <c r="O211" s="246">
        <f>IF(O$4=$F211+$B211,SUMIFS('ABP REC Calc'!L$75:L$138,'ABP REC Calc'!$C$75:$C$138,'ABP REC Spend'!$D211,'ABP REC Calc'!$B$75:$B$138,'ABP REC Spend'!$E211)*$C211,
IF(AND(N211&gt;0,(O$4-$F211)=(1+$B211)),((N211/$C211)-N211)/6,
(IF(AND((O$4-$F211)&lt;(7+$B211),(O$4-$F211)&gt;1),N211,0))))</f>
        <v>4479724.1515326388</v>
      </c>
      <c r="P211" s="246">
        <f>IF(P$4=$F211+$B211,SUMIFS('ABP REC Calc'!M$75:M$138,'ABP REC Calc'!$C$75:$C$138,'ABP REC Spend'!$D211,'ABP REC Calc'!$B$75:$B$138,'ABP REC Spend'!$E211)*$C211,
IF(AND(O211&gt;0,(P$4-$F211)=(1+$B211)),((O211/$C211)-O211)/6,
(IF(AND((P$4-$F211)&lt;(7+$B211),(P$4-$F211)&gt;1),O211,0))))</f>
        <v>4479724.1515326388</v>
      </c>
      <c r="Q211" s="246">
        <f>IF(Q$4=$F211+$B211,SUMIFS('ABP REC Calc'!N$75:N$138,'ABP REC Calc'!$C$75:$C$138,'ABP REC Spend'!$D211,'ABP REC Calc'!$B$75:$B$138,'ABP REC Spend'!$E211)*$C211,
IF(AND(P211&gt;0,(Q$4-$F211)=(1+$B211)),((P211/$C211)-P211)/6,
(IF(AND((Q$4-$F211)&lt;(7+$B211),(Q$4-$F211)&gt;1),P211,0))))</f>
        <v>4479724.1515326388</v>
      </c>
      <c r="R211" s="246">
        <f>IF(R$4=$F211+$B211,SUMIFS('ABP REC Calc'!O$75:O$138,'ABP REC Calc'!$C$75:$C$138,'ABP REC Spend'!$D211,'ABP REC Calc'!$B$75:$B$138,'ABP REC Spend'!$E211)*$C211,
IF(AND(Q211&gt;0,(R$4-$F211)=(1+$B211)),((Q211/$C211)-Q211)/6,
(IF(AND((R$4-$F211)&lt;(7+$B211),(R$4-$F211)&gt;1),Q211,0))))</f>
        <v>4479724.1515326388</v>
      </c>
      <c r="S211" s="246">
        <f>IF(S$4=$F211+$B211,SUMIFS('ABP REC Calc'!P$75:P$138,'ABP REC Calc'!$C$75:$C$138,'ABP REC Spend'!$D211,'ABP REC Calc'!$B$75:$B$138,'ABP REC Spend'!$E211)*$C211,
IF(AND(R211&gt;0,(S$4-$F211)=(1+$B211)),((R211/$C211)-R211)/6,
(IF(AND((S$4-$F211)&lt;(7+$B211),(S$4-$F211)&gt;1),R211,0))))</f>
        <v>4479724.1515326388</v>
      </c>
      <c r="T211" s="246">
        <f>IF(T$4=$F211+$B211,SUMIFS('ABP REC Calc'!Q$75:Q$138,'ABP REC Calc'!$C$75:$C$138,'ABP REC Spend'!$D211,'ABP REC Calc'!$B$75:$B$138,'ABP REC Spend'!$E211)*$C211,
IF(AND(S211&gt;0,(T$4-$F211)=(1+$B211)),((S211/$C211)-S211)/6,
(IF(AND((T$4-$F211)&lt;(7+$B211),(T$4-$F211)&gt;1),S211,0))))</f>
        <v>0</v>
      </c>
      <c r="U211" s="246">
        <f>IF(U$4=$F211+$B211,SUMIFS('ABP REC Calc'!R$75:R$138,'ABP REC Calc'!$C$75:$C$138,'ABP REC Spend'!$D211,'ABP REC Calc'!$B$75:$B$138,'ABP REC Spend'!$E211)*$C211,
IF(AND(T211&gt;0,(U$4-$F211)=(1+$B211)),((T211/$C211)-T211)/6,
(IF(AND((U$4-$F211)&lt;(7+$B211),(U$4-$F211)&gt;1),T211,0))))</f>
        <v>0</v>
      </c>
      <c r="V211" s="246">
        <f>IF(V$4=$F211+$B211,SUMIFS('ABP REC Calc'!S$75:S$138,'ABP REC Calc'!$C$75:$C$138,'ABP REC Spend'!$D211,'ABP REC Calc'!$B$75:$B$138,'ABP REC Spend'!$E211)*$C211,
IF(AND(U211&gt;0,(V$4-$F211)=(1+$B211)),((U211/$C211)-U211)/6,
(IF(AND((V$4-$F211)&lt;(7+$B211),(V$4-$F211)&gt;1),U211,0))))</f>
        <v>0</v>
      </c>
      <c r="W211" s="246">
        <f>IF(W$4=$F211+$B211,SUMIFS('ABP REC Calc'!T$75:T$138,'ABP REC Calc'!$C$75:$C$138,'ABP REC Spend'!$D211,'ABP REC Calc'!$B$75:$B$138,'ABP REC Spend'!$E211)*$C211,
IF(AND(V211&gt;0,(W$4-$F211)=(1+$B211)),((V211/$C211)-V211)/6,
(IF(AND((W$4-$F211)&lt;(7+$B211),(W$4-$F211)&gt;1),V211,0))))</f>
        <v>0</v>
      </c>
      <c r="X211" s="246">
        <f>IF(X$4=$F211+$B211,SUMIFS('ABP REC Calc'!U$75:U$138,'ABP REC Calc'!$C$75:$C$138,'ABP REC Spend'!$D211,'ABP REC Calc'!$B$75:$B$138,'ABP REC Spend'!$E211)*$C211,
IF(AND(W211&gt;0,(X$4-$F211)=(1+$B211)),((W211/$C211)-W211)/6,
(IF(AND((X$4-$F211)&lt;(7+$B211),(X$4-$F211)&gt;1),W211,0))))</f>
        <v>0</v>
      </c>
      <c r="Y211" s="246">
        <f>IF(Y$4=$F211+$B211,SUMIFS('ABP REC Calc'!V$75:V$138,'ABP REC Calc'!$C$75:$C$138,'ABP REC Spend'!$D211,'ABP REC Calc'!$B$75:$B$138,'ABP REC Spend'!$E211)*$C211,
IF(AND(X211&gt;0,(Y$4-$F211)=(1+$B211)),((X211/$C211)-X211)/6,
(IF(AND((Y$4-$F211)&lt;(7+$B211),(Y$4-$F211)&gt;1),X211,0))))</f>
        <v>0</v>
      </c>
      <c r="Z211" s="246">
        <f>IF(Z$4=$F211+$B211,SUMIFS('ABP REC Calc'!W$75:W$138,'ABP REC Calc'!$C$75:$C$138,'ABP REC Spend'!$D211,'ABP REC Calc'!$B$75:$B$138,'ABP REC Spend'!$E211)*$C211,
IF(AND(Y211&gt;0,(Z$4-$F211)=(1+$B211)),((Y211/$C211)-Y211)/6,
(IF(AND((Z$4-$F211)&lt;(7+$B211),(Z$4-$F211)&gt;1),Y211,0))))</f>
        <v>0</v>
      </c>
      <c r="AA211" s="246">
        <f>IF(AA$4=$F211+$B211,SUMIFS('ABP REC Calc'!X$75:X$138,'ABP REC Calc'!$C$75:$C$138,'ABP REC Spend'!$D211,'ABP REC Calc'!$B$75:$B$138,'ABP REC Spend'!$E211)*$C211,
IF(AND(Z211&gt;0,(AA$4-$F211)=(1+$B211)),((Z211/$C211)-Z211)/6,
(IF(AND((AA$4-$F211)&lt;(7+$B211),(AA$4-$F211)&gt;1),Z211,0))))</f>
        <v>0</v>
      </c>
      <c r="AB211" s="246">
        <f>IF(AB$4=$F211+$B211,SUMIFS('ABP REC Calc'!Y$75:Y$138,'ABP REC Calc'!$C$75:$C$138,'ABP REC Spend'!$D211,'ABP REC Calc'!$B$75:$B$138,'ABP REC Spend'!$E211)*$C211,
IF(AND(AA211&gt;0,(AB$4-$F211)=(1+$B211)),((AA211/$C211)-AA211)/6,
(IF(AND((AB$4-$F211)&lt;(7+$B211),(AB$4-$F211)&gt;1),AA211,0))))</f>
        <v>0</v>
      </c>
      <c r="AC211" s="246">
        <f>IF(AC$4=$F211+$B211,SUMIFS('ABP REC Calc'!Z$75:Z$138,'ABP REC Calc'!$C$75:$C$138,'ABP REC Spend'!$D211,'ABP REC Calc'!$B$75:$B$138,'ABP REC Spend'!$E211)*$C211,
IF(AND(AB211&gt;0,(AC$4-$F211)=(1+$B211)),((AB211/$C211)-AB211)/6,
(IF(AND((AC$4-$F211)&lt;(7+$B211),(AC$4-$F211)&gt;1),AB211,0))))</f>
        <v>0</v>
      </c>
      <c r="AD211" s="246">
        <f>IF(AD$4=$F211+$B211,SUMIFS('ABP REC Calc'!AA$75:AA$138,'ABP REC Calc'!$C$75:$C$138,'ABP REC Spend'!$D211,'ABP REC Calc'!$B$75:$B$138,'ABP REC Spend'!$E211)*$C211,
IF(AND(AC211&gt;0,(AD$4-$F211)=(1+$B211)),((AC211/$C211)-AC211)/6,
(IF(AND((AD$4-$F211)&lt;(7+$B211),(AD$4-$F211)&gt;1),AC211,0))))</f>
        <v>0</v>
      </c>
      <c r="AE211" s="246">
        <f>IF(AE$4=$F211+$B211,SUMIFS('ABP REC Calc'!AB$75:AB$138,'ABP REC Calc'!$C$75:$C$138,'ABP REC Spend'!$D211,'ABP REC Calc'!$B$75:$B$138,'ABP REC Spend'!$E211)*$C211,
IF(AND(AD211&gt;0,(AE$4-$F211)=(1+$B211)),((AD211/$C211)-AD211)/6,
(IF(AND((AE$4-$F211)&lt;(7+$B211),(AE$4-$F211)&gt;1),AD211,0))))</f>
        <v>0</v>
      </c>
      <c r="AF211" s="246">
        <f>IF(AF$4=$F211+$B211,SUMIFS('ABP REC Calc'!AC$75:AC$138,'ABP REC Calc'!$C$75:$C$138,'ABP REC Spend'!$D211,'ABP REC Calc'!$B$75:$B$138,'ABP REC Spend'!$E211)*$C211,
IF(AND(AE211&gt;0,(AF$4-$F211)=(1+$B211)),((AE211/$C211)-AE211)/6,
(IF(AND((AF$4-$F211)&lt;(7+$B211),(AF$4-$F211)&gt;1),AE211,0))))</f>
        <v>0</v>
      </c>
      <c r="AG211" s="246">
        <f>IF(AG$4=$F211+$B211,SUMIFS('ABP REC Calc'!#REF!,'ABP REC Calc'!$C$75:$C$138,'ABP REC Spend'!$D211,'ABP REC Calc'!$B$75:$B$138,'ABP REC Spend'!$E211)*$C211,
IF(AND(AF211&gt;0,(AG$4-$F211)=(1+$B211)),((AF211/$C211)-AF211)/6,
(IF(AND((AG$4-$F211)&lt;(7+$B211),(AG$4-$F211)&gt;1),AF211,0))))</f>
        <v>0</v>
      </c>
    </row>
    <row r="212" spans="2:33" ht="14.45" customHeight="1">
      <c r="B212" s="64">
        <v>1</v>
      </c>
      <c r="C212" s="64">
        <v>0.15</v>
      </c>
      <c r="D212" s="234" t="s">
        <v>210</v>
      </c>
      <c r="E212" s="231" t="s">
        <v>231</v>
      </c>
      <c r="F212" s="231">
        <f t="shared" si="10"/>
        <v>2028</v>
      </c>
      <c r="G212" s="231"/>
      <c r="H212" s="239" t="s">
        <v>26</v>
      </c>
      <c r="I212" s="247">
        <v>0</v>
      </c>
      <c r="J212" s="246">
        <f>IF(J$4=$F212+$B212,SUMIFS('ABP REC Calc'!G$75:G$138,'ABP REC Calc'!$C$75:$C$138,'ABP REC Spend'!$D212,'ABP REC Calc'!$B$75:$B$138,'ABP REC Spend'!$E212)*$C212,
IF(AND(I212&gt;0,(J$4-$F212)=(1+$B212)),((I212/$C212)-I212)/6,
(IF(AND((J$4-$F212)&lt;(7+$B212),(J$4-$F212)&gt;1),I212,0))))</f>
        <v>0</v>
      </c>
      <c r="K212" s="246">
        <f>IF(K$4=$F212+$B212,SUMIFS('ABP REC Calc'!H$75:H$138,'ABP REC Calc'!$C$75:$C$138,'ABP REC Spend'!$D212,'ABP REC Calc'!$B$75:$B$138,'ABP REC Spend'!$E212)*$C212,
IF(AND(J212&gt;0,(K$4-$F212)=(1+$B212)),((J212/$C212)-J212)/6,
(IF(AND((K$4-$F212)&lt;(7+$B212),(K$4-$F212)&gt;1),J212,0))))</f>
        <v>0</v>
      </c>
      <c r="L212" s="246">
        <f>IF(L$4=$F212+$B212,SUMIFS('ABP REC Calc'!I$75:I$138,'ABP REC Calc'!$C$75:$C$138,'ABP REC Spend'!$D212,'ABP REC Calc'!$B$75:$B$138,'ABP REC Spend'!$E212)*$C212,
IF(AND(K212&gt;0,(L$4-$F212)=(1+$B212)),((K212/$C212)-K212)/6,
(IF(AND((L$4-$F212)&lt;(7+$B212),(L$4-$F212)&gt;1),K212,0))))</f>
        <v>0</v>
      </c>
      <c r="M212" s="246">
        <f>IF(M$4=$F212+$B212,SUMIFS('ABP REC Calc'!J$75:J$138,'ABP REC Calc'!$C$75:$C$138,'ABP REC Spend'!$D212,'ABP REC Calc'!$B$75:$B$138,'ABP REC Spend'!$E212)*$C212,
IF(AND(L212&gt;0,(M$4-$F212)=(1+$B212)),((L212/$C212)-L212)/6,
(IF(AND((M$4-$F212)&lt;(7+$B212),(M$4-$F212)&gt;1),L212,0))))</f>
        <v>0</v>
      </c>
      <c r="N212" s="246">
        <f>IF(N$4=$F212+$B212,SUMIFS('ABP REC Calc'!K$75:K$138,'ABP REC Calc'!$C$75:$C$138,'ABP REC Spend'!$D212,'ABP REC Calc'!$B$75:$B$138,'ABP REC Spend'!$E212)*$C212,
IF(AND(M212&gt;0,(N$4-$F212)=(1+$B212)),((M212/$C212)-M212)/6,
(IF(AND((N$4-$F212)&lt;(7+$B212),(N$4-$F212)&gt;1),M212,0))))</f>
        <v>4553507.8434402347</v>
      </c>
      <c r="O212" s="246">
        <f>IF(O$4=$F212+$B212,SUMIFS('ABP REC Calc'!L$75:L$138,'ABP REC Calc'!$C$75:$C$138,'ABP REC Spend'!$D212,'ABP REC Calc'!$B$75:$B$138,'ABP REC Spend'!$E212)*$C212,
IF(AND(N212&gt;0,(O$4-$F212)=(1+$B212)),((N212/$C212)-N212)/6,
(IF(AND((O$4-$F212)&lt;(7+$B212),(O$4-$F212)&gt;1),N212,0))))</f>
        <v>4300535.1854713326</v>
      </c>
      <c r="P212" s="246">
        <f>IF(P$4=$F212+$B212,SUMIFS('ABP REC Calc'!M$75:M$138,'ABP REC Calc'!$C$75:$C$138,'ABP REC Spend'!$D212,'ABP REC Calc'!$B$75:$B$138,'ABP REC Spend'!$E212)*$C212,
IF(AND(O212&gt;0,(P$4-$F212)=(1+$B212)),((O212/$C212)-O212)/6,
(IF(AND((P$4-$F212)&lt;(7+$B212),(P$4-$F212)&gt;1),O212,0))))</f>
        <v>4300535.1854713326</v>
      </c>
      <c r="Q212" s="246">
        <f>IF(Q$4=$F212+$B212,SUMIFS('ABP REC Calc'!N$75:N$138,'ABP REC Calc'!$C$75:$C$138,'ABP REC Spend'!$D212,'ABP REC Calc'!$B$75:$B$138,'ABP REC Spend'!$E212)*$C212,
IF(AND(P212&gt;0,(Q$4-$F212)=(1+$B212)),((P212/$C212)-P212)/6,
(IF(AND((Q$4-$F212)&lt;(7+$B212),(Q$4-$F212)&gt;1),P212,0))))</f>
        <v>4300535.1854713326</v>
      </c>
      <c r="R212" s="246">
        <f>IF(R$4=$F212+$B212,SUMIFS('ABP REC Calc'!O$75:O$138,'ABP REC Calc'!$C$75:$C$138,'ABP REC Spend'!$D212,'ABP REC Calc'!$B$75:$B$138,'ABP REC Spend'!$E212)*$C212,
IF(AND(Q212&gt;0,(R$4-$F212)=(1+$B212)),((Q212/$C212)-Q212)/6,
(IF(AND((R$4-$F212)&lt;(7+$B212),(R$4-$F212)&gt;1),Q212,0))))</f>
        <v>4300535.1854713326</v>
      </c>
      <c r="S212" s="246">
        <f>IF(S$4=$F212+$B212,SUMIFS('ABP REC Calc'!P$75:P$138,'ABP REC Calc'!$C$75:$C$138,'ABP REC Spend'!$D212,'ABP REC Calc'!$B$75:$B$138,'ABP REC Spend'!$E212)*$C212,
IF(AND(R212&gt;0,(S$4-$F212)=(1+$B212)),((R212/$C212)-R212)/6,
(IF(AND((S$4-$F212)&lt;(7+$B212),(S$4-$F212)&gt;1),R212,0))))</f>
        <v>4300535.1854713326</v>
      </c>
      <c r="T212" s="246">
        <f>IF(T$4=$F212+$B212,SUMIFS('ABP REC Calc'!Q$75:Q$138,'ABP REC Calc'!$C$75:$C$138,'ABP REC Spend'!$D212,'ABP REC Calc'!$B$75:$B$138,'ABP REC Spend'!$E212)*$C212,
IF(AND(S212&gt;0,(T$4-$F212)=(1+$B212)),((S212/$C212)-S212)/6,
(IF(AND((T$4-$F212)&lt;(7+$B212),(T$4-$F212)&gt;1),S212,0))))</f>
        <v>4300535.1854713326</v>
      </c>
      <c r="U212" s="246">
        <f>IF(U$4=$F212+$B212,SUMIFS('ABP REC Calc'!R$75:R$138,'ABP REC Calc'!$C$75:$C$138,'ABP REC Spend'!$D212,'ABP REC Calc'!$B$75:$B$138,'ABP REC Spend'!$E212)*$C212,
IF(AND(T212&gt;0,(U$4-$F212)=(1+$B212)),((T212/$C212)-T212)/6,
(IF(AND((U$4-$F212)&lt;(7+$B212),(U$4-$F212)&gt;1),T212,0))))</f>
        <v>0</v>
      </c>
      <c r="V212" s="246">
        <f>IF(V$4=$F212+$B212,SUMIFS('ABP REC Calc'!S$75:S$138,'ABP REC Calc'!$C$75:$C$138,'ABP REC Spend'!$D212,'ABP REC Calc'!$B$75:$B$138,'ABP REC Spend'!$E212)*$C212,
IF(AND(U212&gt;0,(V$4-$F212)=(1+$B212)),((U212/$C212)-U212)/6,
(IF(AND((V$4-$F212)&lt;(7+$B212),(V$4-$F212)&gt;1),U212,0))))</f>
        <v>0</v>
      </c>
      <c r="W212" s="246">
        <f>IF(W$4=$F212+$B212,SUMIFS('ABP REC Calc'!T$75:T$138,'ABP REC Calc'!$C$75:$C$138,'ABP REC Spend'!$D212,'ABP REC Calc'!$B$75:$B$138,'ABP REC Spend'!$E212)*$C212,
IF(AND(V212&gt;0,(W$4-$F212)=(1+$B212)),((V212/$C212)-V212)/6,
(IF(AND((W$4-$F212)&lt;(7+$B212),(W$4-$F212)&gt;1),V212,0))))</f>
        <v>0</v>
      </c>
      <c r="X212" s="246">
        <f>IF(X$4=$F212+$B212,SUMIFS('ABP REC Calc'!U$75:U$138,'ABP REC Calc'!$C$75:$C$138,'ABP REC Spend'!$D212,'ABP REC Calc'!$B$75:$B$138,'ABP REC Spend'!$E212)*$C212,
IF(AND(W212&gt;0,(X$4-$F212)=(1+$B212)),((W212/$C212)-W212)/6,
(IF(AND((X$4-$F212)&lt;(7+$B212),(X$4-$F212)&gt;1),W212,0))))</f>
        <v>0</v>
      </c>
      <c r="Y212" s="246">
        <f>IF(Y$4=$F212+$B212,SUMIFS('ABP REC Calc'!V$75:V$138,'ABP REC Calc'!$C$75:$C$138,'ABP REC Spend'!$D212,'ABP REC Calc'!$B$75:$B$138,'ABP REC Spend'!$E212)*$C212,
IF(AND(X212&gt;0,(Y$4-$F212)=(1+$B212)),((X212/$C212)-X212)/6,
(IF(AND((Y$4-$F212)&lt;(7+$B212),(Y$4-$F212)&gt;1),X212,0))))</f>
        <v>0</v>
      </c>
      <c r="Z212" s="246">
        <f>IF(Z$4=$F212+$B212,SUMIFS('ABP REC Calc'!W$75:W$138,'ABP REC Calc'!$C$75:$C$138,'ABP REC Spend'!$D212,'ABP REC Calc'!$B$75:$B$138,'ABP REC Spend'!$E212)*$C212,
IF(AND(Y212&gt;0,(Z$4-$F212)=(1+$B212)),((Y212/$C212)-Y212)/6,
(IF(AND((Z$4-$F212)&lt;(7+$B212),(Z$4-$F212)&gt;1),Y212,0))))</f>
        <v>0</v>
      </c>
      <c r="AA212" s="246">
        <f>IF(AA$4=$F212+$B212,SUMIFS('ABP REC Calc'!X$75:X$138,'ABP REC Calc'!$C$75:$C$138,'ABP REC Spend'!$D212,'ABP REC Calc'!$B$75:$B$138,'ABP REC Spend'!$E212)*$C212,
IF(AND(Z212&gt;0,(AA$4-$F212)=(1+$B212)),((Z212/$C212)-Z212)/6,
(IF(AND((AA$4-$F212)&lt;(7+$B212),(AA$4-$F212)&gt;1),Z212,0))))</f>
        <v>0</v>
      </c>
      <c r="AB212" s="246">
        <f>IF(AB$4=$F212+$B212,SUMIFS('ABP REC Calc'!Y$75:Y$138,'ABP REC Calc'!$C$75:$C$138,'ABP REC Spend'!$D212,'ABP REC Calc'!$B$75:$B$138,'ABP REC Spend'!$E212)*$C212,
IF(AND(AA212&gt;0,(AB$4-$F212)=(1+$B212)),((AA212/$C212)-AA212)/6,
(IF(AND((AB$4-$F212)&lt;(7+$B212),(AB$4-$F212)&gt;1),AA212,0))))</f>
        <v>0</v>
      </c>
      <c r="AC212" s="246">
        <f>IF(AC$4=$F212+$B212,SUMIFS('ABP REC Calc'!Z$75:Z$138,'ABP REC Calc'!$C$75:$C$138,'ABP REC Spend'!$D212,'ABP REC Calc'!$B$75:$B$138,'ABP REC Spend'!$E212)*$C212,
IF(AND(AB212&gt;0,(AC$4-$F212)=(1+$B212)),((AB212/$C212)-AB212)/6,
(IF(AND((AC$4-$F212)&lt;(7+$B212),(AC$4-$F212)&gt;1),AB212,0))))</f>
        <v>0</v>
      </c>
      <c r="AD212" s="246">
        <f>IF(AD$4=$F212+$B212,SUMIFS('ABP REC Calc'!AA$75:AA$138,'ABP REC Calc'!$C$75:$C$138,'ABP REC Spend'!$D212,'ABP REC Calc'!$B$75:$B$138,'ABP REC Spend'!$E212)*$C212,
IF(AND(AC212&gt;0,(AD$4-$F212)=(1+$B212)),((AC212/$C212)-AC212)/6,
(IF(AND((AD$4-$F212)&lt;(7+$B212),(AD$4-$F212)&gt;1),AC212,0))))</f>
        <v>0</v>
      </c>
      <c r="AE212" s="246">
        <f>IF(AE$4=$F212+$B212,SUMIFS('ABP REC Calc'!AB$75:AB$138,'ABP REC Calc'!$C$75:$C$138,'ABP REC Spend'!$D212,'ABP REC Calc'!$B$75:$B$138,'ABP REC Spend'!$E212)*$C212,
IF(AND(AD212&gt;0,(AE$4-$F212)=(1+$B212)),((AD212/$C212)-AD212)/6,
(IF(AND((AE$4-$F212)&lt;(7+$B212),(AE$4-$F212)&gt;1),AD212,0))))</f>
        <v>0</v>
      </c>
      <c r="AF212" s="246">
        <f>IF(AF$4=$F212+$B212,SUMIFS('ABP REC Calc'!AC$75:AC$138,'ABP REC Calc'!$C$75:$C$138,'ABP REC Spend'!$D212,'ABP REC Calc'!$B$75:$B$138,'ABP REC Spend'!$E212)*$C212,
IF(AND(AE212&gt;0,(AF$4-$F212)=(1+$B212)),((AE212/$C212)-AE212)/6,
(IF(AND((AF$4-$F212)&lt;(7+$B212),(AF$4-$F212)&gt;1),AE212,0))))</f>
        <v>0</v>
      </c>
      <c r="AG212" s="246">
        <f>IF(AG$4=$F212+$B212,SUMIFS('ABP REC Calc'!#REF!,'ABP REC Calc'!$C$75:$C$138,'ABP REC Spend'!$D212,'ABP REC Calc'!$B$75:$B$138,'ABP REC Spend'!$E212)*$C212,
IF(AND(AF212&gt;0,(AG$4-$F212)=(1+$B212)),((AF212/$C212)-AF212)/6,
(IF(AND((AG$4-$F212)&lt;(7+$B212),(AG$4-$F212)&gt;1),AF212,0))))</f>
        <v>0</v>
      </c>
    </row>
    <row r="213" spans="2:33" ht="14.45" customHeight="1">
      <c r="B213" s="64">
        <v>1</v>
      </c>
      <c r="C213" s="64">
        <v>0.15</v>
      </c>
      <c r="D213" s="234" t="s">
        <v>210</v>
      </c>
      <c r="E213" s="231" t="s">
        <v>231</v>
      </c>
      <c r="F213" s="231">
        <f t="shared" si="10"/>
        <v>2029</v>
      </c>
      <c r="G213" s="231"/>
      <c r="H213" s="239" t="s">
        <v>27</v>
      </c>
      <c r="I213" s="247">
        <v>0</v>
      </c>
      <c r="J213" s="246">
        <f>IF(J$4=$F213+$B213,SUMIFS('ABP REC Calc'!G$75:G$138,'ABP REC Calc'!$C$75:$C$138,'ABP REC Spend'!$D213,'ABP REC Calc'!$B$75:$B$138,'ABP REC Spend'!$E213)*$C213,
IF(AND(I213&gt;0,(J$4-$F213)=(1+$B213)),((I213/$C213)-I213)/6,
(IF(AND((J$4-$F213)&lt;(7+$B213),(J$4-$F213)&gt;1),I213,0))))</f>
        <v>0</v>
      </c>
      <c r="K213" s="246">
        <f>IF(K$4=$F213+$B213,SUMIFS('ABP REC Calc'!H$75:H$138,'ABP REC Calc'!$C$75:$C$138,'ABP REC Spend'!$D213,'ABP REC Calc'!$B$75:$B$138,'ABP REC Spend'!$E213)*$C213,
IF(AND(J213&gt;0,(K$4-$F213)=(1+$B213)),((J213/$C213)-J213)/6,
(IF(AND((K$4-$F213)&lt;(7+$B213),(K$4-$F213)&gt;1),J213,0))))</f>
        <v>0</v>
      </c>
      <c r="L213" s="246">
        <f>IF(L$4=$F213+$B213,SUMIFS('ABP REC Calc'!I$75:I$138,'ABP REC Calc'!$C$75:$C$138,'ABP REC Spend'!$D213,'ABP REC Calc'!$B$75:$B$138,'ABP REC Spend'!$E213)*$C213,
IF(AND(K213&gt;0,(L$4-$F213)=(1+$B213)),((K213/$C213)-K213)/6,
(IF(AND((L$4-$F213)&lt;(7+$B213),(L$4-$F213)&gt;1),K213,0))))</f>
        <v>0</v>
      </c>
      <c r="M213" s="246">
        <f>IF(M$4=$F213+$B213,SUMIFS('ABP REC Calc'!J$75:J$138,'ABP REC Calc'!$C$75:$C$138,'ABP REC Spend'!$D213,'ABP REC Calc'!$B$75:$B$138,'ABP REC Spend'!$E213)*$C213,
IF(AND(L213&gt;0,(M$4-$F213)=(1+$B213)),((L213/$C213)-L213)/6,
(IF(AND((M$4-$F213)&lt;(7+$B213),(M$4-$F213)&gt;1),L213,0))))</f>
        <v>0</v>
      </c>
      <c r="N213" s="246">
        <f>IF(N$4=$F213+$B213,SUMIFS('ABP REC Calc'!K$75:K$138,'ABP REC Calc'!$C$75:$C$138,'ABP REC Spend'!$D213,'ABP REC Calc'!$B$75:$B$138,'ABP REC Spend'!$E213)*$C213,
IF(AND(M213&gt;0,(N$4-$F213)=(1+$B213)),((M213/$C213)-M213)/6,
(IF(AND((N$4-$F213)&lt;(7+$B213),(N$4-$F213)&gt;1),M213,0))))</f>
        <v>0</v>
      </c>
      <c r="O213" s="246">
        <f>IF(O$4=$F213+$B213,SUMIFS('ABP REC Calc'!L$75:L$138,'ABP REC Calc'!$C$75:$C$138,'ABP REC Spend'!$D213,'ABP REC Calc'!$B$75:$B$138,'ABP REC Spend'!$E213)*$C213,
IF(AND(N213&gt;0,(O$4-$F213)=(1+$B213)),((N213/$C213)-N213)/6,
(IF(AND((O$4-$F213)&lt;(7+$B213),(O$4-$F213)&gt;1),N213,0))))</f>
        <v>4371367.5297026252</v>
      </c>
      <c r="P213" s="246">
        <f>IF(P$4=$F213+$B213,SUMIFS('ABP REC Calc'!M$75:M$138,'ABP REC Calc'!$C$75:$C$138,'ABP REC Spend'!$D213,'ABP REC Calc'!$B$75:$B$138,'ABP REC Spend'!$E213)*$C213,
IF(AND(O213&gt;0,(P$4-$F213)=(1+$B213)),((O213/$C213)-O213)/6,
(IF(AND((P$4-$F213)&lt;(7+$B213),(P$4-$F213)&gt;1),O213,0))))</f>
        <v>4128513.7780524795</v>
      </c>
      <c r="Q213" s="246">
        <f>IF(Q$4=$F213+$B213,SUMIFS('ABP REC Calc'!N$75:N$138,'ABP REC Calc'!$C$75:$C$138,'ABP REC Spend'!$D213,'ABP REC Calc'!$B$75:$B$138,'ABP REC Spend'!$E213)*$C213,
IF(AND(P213&gt;0,(Q$4-$F213)=(1+$B213)),((P213/$C213)-P213)/6,
(IF(AND((Q$4-$F213)&lt;(7+$B213),(Q$4-$F213)&gt;1),P213,0))))</f>
        <v>4128513.7780524795</v>
      </c>
      <c r="R213" s="246">
        <f>IF(R$4=$F213+$B213,SUMIFS('ABP REC Calc'!O$75:O$138,'ABP REC Calc'!$C$75:$C$138,'ABP REC Spend'!$D213,'ABP REC Calc'!$B$75:$B$138,'ABP REC Spend'!$E213)*$C213,
IF(AND(Q213&gt;0,(R$4-$F213)=(1+$B213)),((Q213/$C213)-Q213)/6,
(IF(AND((R$4-$F213)&lt;(7+$B213),(R$4-$F213)&gt;1),Q213,0))))</f>
        <v>4128513.7780524795</v>
      </c>
      <c r="S213" s="246">
        <f>IF(S$4=$F213+$B213,SUMIFS('ABP REC Calc'!P$75:P$138,'ABP REC Calc'!$C$75:$C$138,'ABP REC Spend'!$D213,'ABP REC Calc'!$B$75:$B$138,'ABP REC Spend'!$E213)*$C213,
IF(AND(R213&gt;0,(S$4-$F213)=(1+$B213)),((R213/$C213)-R213)/6,
(IF(AND((S$4-$F213)&lt;(7+$B213),(S$4-$F213)&gt;1),R213,0))))</f>
        <v>4128513.7780524795</v>
      </c>
      <c r="T213" s="246">
        <f>IF(T$4=$F213+$B213,SUMIFS('ABP REC Calc'!Q$75:Q$138,'ABP REC Calc'!$C$75:$C$138,'ABP REC Spend'!$D213,'ABP REC Calc'!$B$75:$B$138,'ABP REC Spend'!$E213)*$C213,
IF(AND(S213&gt;0,(T$4-$F213)=(1+$B213)),((S213/$C213)-S213)/6,
(IF(AND((T$4-$F213)&lt;(7+$B213),(T$4-$F213)&gt;1),S213,0))))</f>
        <v>4128513.7780524795</v>
      </c>
      <c r="U213" s="246">
        <f>IF(U$4=$F213+$B213,SUMIFS('ABP REC Calc'!R$75:R$138,'ABP REC Calc'!$C$75:$C$138,'ABP REC Spend'!$D213,'ABP REC Calc'!$B$75:$B$138,'ABP REC Spend'!$E213)*$C213,
IF(AND(T213&gt;0,(U$4-$F213)=(1+$B213)),((T213/$C213)-T213)/6,
(IF(AND((U$4-$F213)&lt;(7+$B213),(U$4-$F213)&gt;1),T213,0))))</f>
        <v>4128513.7780524795</v>
      </c>
      <c r="V213" s="246">
        <f>IF(V$4=$F213+$B213,SUMIFS('ABP REC Calc'!S$75:S$138,'ABP REC Calc'!$C$75:$C$138,'ABP REC Spend'!$D213,'ABP REC Calc'!$B$75:$B$138,'ABP REC Spend'!$E213)*$C213,
IF(AND(U213&gt;0,(V$4-$F213)=(1+$B213)),((U213/$C213)-U213)/6,
(IF(AND((V$4-$F213)&lt;(7+$B213),(V$4-$F213)&gt;1),U213,0))))</f>
        <v>0</v>
      </c>
      <c r="W213" s="246">
        <f>IF(W$4=$F213+$B213,SUMIFS('ABP REC Calc'!T$75:T$138,'ABP REC Calc'!$C$75:$C$138,'ABP REC Spend'!$D213,'ABP REC Calc'!$B$75:$B$138,'ABP REC Spend'!$E213)*$C213,
IF(AND(V213&gt;0,(W$4-$F213)=(1+$B213)),((V213/$C213)-V213)/6,
(IF(AND((W$4-$F213)&lt;(7+$B213),(W$4-$F213)&gt;1),V213,0))))</f>
        <v>0</v>
      </c>
      <c r="X213" s="246">
        <f>IF(X$4=$F213+$B213,SUMIFS('ABP REC Calc'!U$75:U$138,'ABP REC Calc'!$C$75:$C$138,'ABP REC Spend'!$D213,'ABP REC Calc'!$B$75:$B$138,'ABP REC Spend'!$E213)*$C213,
IF(AND(W213&gt;0,(X$4-$F213)=(1+$B213)),((W213/$C213)-W213)/6,
(IF(AND((X$4-$F213)&lt;(7+$B213),(X$4-$F213)&gt;1),W213,0))))</f>
        <v>0</v>
      </c>
      <c r="Y213" s="246">
        <f>IF(Y$4=$F213+$B213,SUMIFS('ABP REC Calc'!V$75:V$138,'ABP REC Calc'!$C$75:$C$138,'ABP REC Spend'!$D213,'ABP REC Calc'!$B$75:$B$138,'ABP REC Spend'!$E213)*$C213,
IF(AND(X213&gt;0,(Y$4-$F213)=(1+$B213)),((X213/$C213)-X213)/6,
(IF(AND((Y$4-$F213)&lt;(7+$B213),(Y$4-$F213)&gt;1),X213,0))))</f>
        <v>0</v>
      </c>
      <c r="Z213" s="246">
        <f>IF(Z$4=$F213+$B213,SUMIFS('ABP REC Calc'!W$75:W$138,'ABP REC Calc'!$C$75:$C$138,'ABP REC Spend'!$D213,'ABP REC Calc'!$B$75:$B$138,'ABP REC Spend'!$E213)*$C213,
IF(AND(Y213&gt;0,(Z$4-$F213)=(1+$B213)),((Y213/$C213)-Y213)/6,
(IF(AND((Z$4-$F213)&lt;(7+$B213),(Z$4-$F213)&gt;1),Y213,0))))</f>
        <v>0</v>
      </c>
      <c r="AA213" s="246">
        <f>IF(AA$4=$F213+$B213,SUMIFS('ABP REC Calc'!X$75:X$138,'ABP REC Calc'!$C$75:$C$138,'ABP REC Spend'!$D213,'ABP REC Calc'!$B$75:$B$138,'ABP REC Spend'!$E213)*$C213,
IF(AND(Z213&gt;0,(AA$4-$F213)=(1+$B213)),((Z213/$C213)-Z213)/6,
(IF(AND((AA$4-$F213)&lt;(7+$B213),(AA$4-$F213)&gt;1),Z213,0))))</f>
        <v>0</v>
      </c>
      <c r="AB213" s="246">
        <f>IF(AB$4=$F213+$B213,SUMIFS('ABP REC Calc'!Y$75:Y$138,'ABP REC Calc'!$C$75:$C$138,'ABP REC Spend'!$D213,'ABP REC Calc'!$B$75:$B$138,'ABP REC Spend'!$E213)*$C213,
IF(AND(AA213&gt;0,(AB$4-$F213)=(1+$B213)),((AA213/$C213)-AA213)/6,
(IF(AND((AB$4-$F213)&lt;(7+$B213),(AB$4-$F213)&gt;1),AA213,0))))</f>
        <v>0</v>
      </c>
      <c r="AC213" s="246">
        <f>IF(AC$4=$F213+$B213,SUMIFS('ABP REC Calc'!Z$75:Z$138,'ABP REC Calc'!$C$75:$C$138,'ABP REC Spend'!$D213,'ABP REC Calc'!$B$75:$B$138,'ABP REC Spend'!$E213)*$C213,
IF(AND(AB213&gt;0,(AC$4-$F213)=(1+$B213)),((AB213/$C213)-AB213)/6,
(IF(AND((AC$4-$F213)&lt;(7+$B213),(AC$4-$F213)&gt;1),AB213,0))))</f>
        <v>0</v>
      </c>
      <c r="AD213" s="246">
        <f>IF(AD$4=$F213+$B213,SUMIFS('ABP REC Calc'!AA$75:AA$138,'ABP REC Calc'!$C$75:$C$138,'ABP REC Spend'!$D213,'ABP REC Calc'!$B$75:$B$138,'ABP REC Spend'!$E213)*$C213,
IF(AND(AC213&gt;0,(AD$4-$F213)=(1+$B213)),((AC213/$C213)-AC213)/6,
(IF(AND((AD$4-$F213)&lt;(7+$B213),(AD$4-$F213)&gt;1),AC213,0))))</f>
        <v>0</v>
      </c>
      <c r="AE213" s="246">
        <f>IF(AE$4=$F213+$B213,SUMIFS('ABP REC Calc'!AB$75:AB$138,'ABP REC Calc'!$C$75:$C$138,'ABP REC Spend'!$D213,'ABP REC Calc'!$B$75:$B$138,'ABP REC Spend'!$E213)*$C213,
IF(AND(AD213&gt;0,(AE$4-$F213)=(1+$B213)),((AD213/$C213)-AD213)/6,
(IF(AND((AE$4-$F213)&lt;(7+$B213),(AE$4-$F213)&gt;1),AD213,0))))</f>
        <v>0</v>
      </c>
      <c r="AF213" s="246">
        <f>IF(AF$4=$F213+$B213,SUMIFS('ABP REC Calc'!AC$75:AC$138,'ABP REC Calc'!$C$75:$C$138,'ABP REC Spend'!$D213,'ABP REC Calc'!$B$75:$B$138,'ABP REC Spend'!$E213)*$C213,
IF(AND(AE213&gt;0,(AF$4-$F213)=(1+$B213)),((AE213/$C213)-AE213)/6,
(IF(AND((AF$4-$F213)&lt;(7+$B213),(AF$4-$F213)&gt;1),AE213,0))))</f>
        <v>0</v>
      </c>
      <c r="AG213" s="246">
        <f>IF(AG$4=$F213+$B213,SUMIFS('ABP REC Calc'!#REF!,'ABP REC Calc'!$C$75:$C$138,'ABP REC Spend'!$D213,'ABP REC Calc'!$B$75:$B$138,'ABP REC Spend'!$E213)*$C213,
IF(AND(AF213&gt;0,(AG$4-$F213)=(1+$B213)),((AF213/$C213)-AF213)/6,
(IF(AND((AG$4-$F213)&lt;(7+$B213),(AG$4-$F213)&gt;1),AF213,0))))</f>
        <v>0</v>
      </c>
    </row>
    <row r="214" spans="2:33" ht="14.45" customHeight="1">
      <c r="B214" s="64">
        <v>1</v>
      </c>
      <c r="C214" s="64">
        <v>0.15</v>
      </c>
      <c r="D214" s="234" t="s">
        <v>210</v>
      </c>
      <c r="E214" s="231" t="s">
        <v>231</v>
      </c>
      <c r="F214" s="231">
        <f t="shared" si="10"/>
        <v>2030</v>
      </c>
      <c r="G214" s="231"/>
      <c r="H214" s="239" t="s">
        <v>28</v>
      </c>
      <c r="I214" s="247">
        <v>0</v>
      </c>
      <c r="J214" s="246">
        <f>IF(J$4=$F214+$B214,SUMIFS('ABP REC Calc'!G$75:G$138,'ABP REC Calc'!$C$75:$C$138,'ABP REC Spend'!$D214,'ABP REC Calc'!$B$75:$B$138,'ABP REC Spend'!$E214)*$C214,
IF(AND(I214&gt;0,(J$4-$F214)=(1+$B214)),((I214/$C214)-I214)/6,
(IF(AND((J$4-$F214)&lt;(7+$B214),(J$4-$F214)&gt;1),I214,0))))</f>
        <v>0</v>
      </c>
      <c r="K214" s="246">
        <f>IF(K$4=$F214+$B214,SUMIFS('ABP REC Calc'!H$75:H$138,'ABP REC Calc'!$C$75:$C$138,'ABP REC Spend'!$D214,'ABP REC Calc'!$B$75:$B$138,'ABP REC Spend'!$E214)*$C214,
IF(AND(J214&gt;0,(K$4-$F214)=(1+$B214)),((J214/$C214)-J214)/6,
(IF(AND((K$4-$F214)&lt;(7+$B214),(K$4-$F214)&gt;1),J214,0))))</f>
        <v>0</v>
      </c>
      <c r="L214" s="246">
        <f>IF(L$4=$F214+$B214,SUMIFS('ABP REC Calc'!I$75:I$138,'ABP REC Calc'!$C$75:$C$138,'ABP REC Spend'!$D214,'ABP REC Calc'!$B$75:$B$138,'ABP REC Spend'!$E214)*$C214,
IF(AND(K214&gt;0,(L$4-$F214)=(1+$B214)),((K214/$C214)-K214)/6,
(IF(AND((L$4-$F214)&lt;(7+$B214),(L$4-$F214)&gt;1),K214,0))))</f>
        <v>0</v>
      </c>
      <c r="M214" s="246">
        <f>IF(M$4=$F214+$B214,SUMIFS('ABP REC Calc'!J$75:J$138,'ABP REC Calc'!$C$75:$C$138,'ABP REC Spend'!$D214,'ABP REC Calc'!$B$75:$B$138,'ABP REC Spend'!$E214)*$C214,
IF(AND(L214&gt;0,(M$4-$F214)=(1+$B214)),((L214/$C214)-L214)/6,
(IF(AND((M$4-$F214)&lt;(7+$B214),(M$4-$F214)&gt;1),L214,0))))</f>
        <v>0</v>
      </c>
      <c r="N214" s="246">
        <f>IF(N$4=$F214+$B214,SUMIFS('ABP REC Calc'!K$75:K$138,'ABP REC Calc'!$C$75:$C$138,'ABP REC Spend'!$D214,'ABP REC Calc'!$B$75:$B$138,'ABP REC Spend'!$E214)*$C214,
IF(AND(M214&gt;0,(N$4-$F214)=(1+$B214)),((M214/$C214)-M214)/6,
(IF(AND((N$4-$F214)&lt;(7+$B214),(N$4-$F214)&gt;1),M214,0))))</f>
        <v>0</v>
      </c>
      <c r="O214" s="246">
        <f>IF(O$4=$F214+$B214,SUMIFS('ABP REC Calc'!L$75:L$138,'ABP REC Calc'!$C$75:$C$138,'ABP REC Spend'!$D214,'ABP REC Calc'!$B$75:$B$138,'ABP REC Spend'!$E214)*$C214,
IF(AND(N214&gt;0,(O$4-$F214)=(1+$B214)),((N214/$C214)-N214)/6,
(IF(AND((O$4-$F214)&lt;(7+$B214),(O$4-$F214)&gt;1),N214,0))))</f>
        <v>0</v>
      </c>
      <c r="P214" s="246">
        <f>IF(P$4=$F214+$B214,SUMIFS('ABP REC Calc'!M$75:M$138,'ABP REC Calc'!$C$75:$C$138,'ABP REC Spend'!$D214,'ABP REC Calc'!$B$75:$B$138,'ABP REC Spend'!$E214)*$C214,
IF(AND(O214&gt;0,(P$4-$F214)=(1+$B214)),((O214/$C214)-O214)/6,
(IF(AND((P$4-$F214)&lt;(7+$B214),(P$4-$F214)&gt;1),O214,0))))</f>
        <v>4196512.8285145201</v>
      </c>
      <c r="Q214" s="246">
        <f>IF(Q$4=$F214+$B214,SUMIFS('ABP REC Calc'!N$75:N$138,'ABP REC Calc'!$C$75:$C$138,'ABP REC Spend'!$D214,'ABP REC Calc'!$B$75:$B$138,'ABP REC Spend'!$E214)*$C214,
IF(AND(P214&gt;0,(Q$4-$F214)=(1+$B214)),((P214/$C214)-P214)/6,
(IF(AND((Q$4-$F214)&lt;(7+$B214),(Q$4-$F214)&gt;1),P214,0))))</f>
        <v>3963373.2269303803</v>
      </c>
      <c r="R214" s="246">
        <f>IF(R$4=$F214+$B214,SUMIFS('ABP REC Calc'!O$75:O$138,'ABP REC Calc'!$C$75:$C$138,'ABP REC Spend'!$D214,'ABP REC Calc'!$B$75:$B$138,'ABP REC Spend'!$E214)*$C214,
IF(AND(Q214&gt;0,(R$4-$F214)=(1+$B214)),((Q214/$C214)-Q214)/6,
(IF(AND((R$4-$F214)&lt;(7+$B214),(R$4-$F214)&gt;1),Q214,0))))</f>
        <v>3963373.2269303803</v>
      </c>
      <c r="S214" s="246">
        <f>IF(S$4=$F214+$B214,SUMIFS('ABP REC Calc'!P$75:P$138,'ABP REC Calc'!$C$75:$C$138,'ABP REC Spend'!$D214,'ABP REC Calc'!$B$75:$B$138,'ABP REC Spend'!$E214)*$C214,
IF(AND(R214&gt;0,(S$4-$F214)=(1+$B214)),((R214/$C214)-R214)/6,
(IF(AND((S$4-$F214)&lt;(7+$B214),(S$4-$F214)&gt;1),R214,0))))</f>
        <v>3963373.2269303803</v>
      </c>
      <c r="T214" s="246">
        <f>IF(T$4=$F214+$B214,SUMIFS('ABP REC Calc'!Q$75:Q$138,'ABP REC Calc'!$C$75:$C$138,'ABP REC Spend'!$D214,'ABP REC Calc'!$B$75:$B$138,'ABP REC Spend'!$E214)*$C214,
IF(AND(S214&gt;0,(T$4-$F214)=(1+$B214)),((S214/$C214)-S214)/6,
(IF(AND((T$4-$F214)&lt;(7+$B214),(T$4-$F214)&gt;1),S214,0))))</f>
        <v>3963373.2269303803</v>
      </c>
      <c r="U214" s="246">
        <f>IF(U$4=$F214+$B214,SUMIFS('ABP REC Calc'!R$75:R$138,'ABP REC Calc'!$C$75:$C$138,'ABP REC Spend'!$D214,'ABP REC Calc'!$B$75:$B$138,'ABP REC Spend'!$E214)*$C214,
IF(AND(T214&gt;0,(U$4-$F214)=(1+$B214)),((T214/$C214)-T214)/6,
(IF(AND((U$4-$F214)&lt;(7+$B214),(U$4-$F214)&gt;1),T214,0))))</f>
        <v>3963373.2269303803</v>
      </c>
      <c r="V214" s="246">
        <f>IF(V$4=$F214+$B214,SUMIFS('ABP REC Calc'!S$75:S$138,'ABP REC Calc'!$C$75:$C$138,'ABP REC Spend'!$D214,'ABP REC Calc'!$B$75:$B$138,'ABP REC Spend'!$E214)*$C214,
IF(AND(U214&gt;0,(V$4-$F214)=(1+$B214)),((U214/$C214)-U214)/6,
(IF(AND((V$4-$F214)&lt;(7+$B214),(V$4-$F214)&gt;1),U214,0))))</f>
        <v>3963373.2269303803</v>
      </c>
      <c r="W214" s="246">
        <f>IF(W$4=$F214+$B214,SUMIFS('ABP REC Calc'!T$75:T$138,'ABP REC Calc'!$C$75:$C$138,'ABP REC Spend'!$D214,'ABP REC Calc'!$B$75:$B$138,'ABP REC Spend'!$E214)*$C214,
IF(AND(V214&gt;0,(W$4-$F214)=(1+$B214)),((V214/$C214)-V214)/6,
(IF(AND((W$4-$F214)&lt;(7+$B214),(W$4-$F214)&gt;1),V214,0))))</f>
        <v>0</v>
      </c>
      <c r="X214" s="246">
        <f>IF(X$4=$F214+$B214,SUMIFS('ABP REC Calc'!U$75:U$138,'ABP REC Calc'!$C$75:$C$138,'ABP REC Spend'!$D214,'ABP REC Calc'!$B$75:$B$138,'ABP REC Spend'!$E214)*$C214,
IF(AND(W214&gt;0,(X$4-$F214)=(1+$B214)),((W214/$C214)-W214)/6,
(IF(AND((X$4-$F214)&lt;(7+$B214),(X$4-$F214)&gt;1),W214,0))))</f>
        <v>0</v>
      </c>
      <c r="Y214" s="246">
        <f>IF(Y$4=$F214+$B214,SUMIFS('ABP REC Calc'!V$75:V$138,'ABP REC Calc'!$C$75:$C$138,'ABP REC Spend'!$D214,'ABP REC Calc'!$B$75:$B$138,'ABP REC Spend'!$E214)*$C214,
IF(AND(X214&gt;0,(Y$4-$F214)=(1+$B214)),((X214/$C214)-X214)/6,
(IF(AND((Y$4-$F214)&lt;(7+$B214),(Y$4-$F214)&gt;1),X214,0))))</f>
        <v>0</v>
      </c>
      <c r="Z214" s="246">
        <f>IF(Z$4=$F214+$B214,SUMIFS('ABP REC Calc'!W$75:W$138,'ABP REC Calc'!$C$75:$C$138,'ABP REC Spend'!$D214,'ABP REC Calc'!$B$75:$B$138,'ABP REC Spend'!$E214)*$C214,
IF(AND(Y214&gt;0,(Z$4-$F214)=(1+$B214)),((Y214/$C214)-Y214)/6,
(IF(AND((Z$4-$F214)&lt;(7+$B214),(Z$4-$F214)&gt;1),Y214,0))))</f>
        <v>0</v>
      </c>
      <c r="AA214" s="246">
        <f>IF(AA$4=$F214+$B214,SUMIFS('ABP REC Calc'!X$75:X$138,'ABP REC Calc'!$C$75:$C$138,'ABP REC Spend'!$D214,'ABP REC Calc'!$B$75:$B$138,'ABP REC Spend'!$E214)*$C214,
IF(AND(Z214&gt;0,(AA$4-$F214)=(1+$B214)),((Z214/$C214)-Z214)/6,
(IF(AND((AA$4-$F214)&lt;(7+$B214),(AA$4-$F214)&gt;1),Z214,0))))</f>
        <v>0</v>
      </c>
      <c r="AB214" s="246">
        <f>IF(AB$4=$F214+$B214,SUMIFS('ABP REC Calc'!Y$75:Y$138,'ABP REC Calc'!$C$75:$C$138,'ABP REC Spend'!$D214,'ABP REC Calc'!$B$75:$B$138,'ABP REC Spend'!$E214)*$C214,
IF(AND(AA214&gt;0,(AB$4-$F214)=(1+$B214)),((AA214/$C214)-AA214)/6,
(IF(AND((AB$4-$F214)&lt;(7+$B214),(AB$4-$F214)&gt;1),AA214,0))))</f>
        <v>0</v>
      </c>
      <c r="AC214" s="246">
        <f>IF(AC$4=$F214+$B214,SUMIFS('ABP REC Calc'!Z$75:Z$138,'ABP REC Calc'!$C$75:$C$138,'ABP REC Spend'!$D214,'ABP REC Calc'!$B$75:$B$138,'ABP REC Spend'!$E214)*$C214,
IF(AND(AB214&gt;0,(AC$4-$F214)=(1+$B214)),((AB214/$C214)-AB214)/6,
(IF(AND((AC$4-$F214)&lt;(7+$B214),(AC$4-$F214)&gt;1),AB214,0))))</f>
        <v>0</v>
      </c>
      <c r="AD214" s="246">
        <f>IF(AD$4=$F214+$B214,SUMIFS('ABP REC Calc'!AA$75:AA$138,'ABP REC Calc'!$C$75:$C$138,'ABP REC Spend'!$D214,'ABP REC Calc'!$B$75:$B$138,'ABP REC Spend'!$E214)*$C214,
IF(AND(AC214&gt;0,(AD$4-$F214)=(1+$B214)),((AC214/$C214)-AC214)/6,
(IF(AND((AD$4-$F214)&lt;(7+$B214),(AD$4-$F214)&gt;1),AC214,0))))</f>
        <v>0</v>
      </c>
      <c r="AE214" s="246">
        <f>IF(AE$4=$F214+$B214,SUMIFS('ABP REC Calc'!AB$75:AB$138,'ABP REC Calc'!$C$75:$C$138,'ABP REC Spend'!$D214,'ABP REC Calc'!$B$75:$B$138,'ABP REC Spend'!$E214)*$C214,
IF(AND(AD214&gt;0,(AE$4-$F214)=(1+$B214)),((AD214/$C214)-AD214)/6,
(IF(AND((AE$4-$F214)&lt;(7+$B214),(AE$4-$F214)&gt;1),AD214,0))))</f>
        <v>0</v>
      </c>
      <c r="AF214" s="246">
        <f>IF(AF$4=$F214+$B214,SUMIFS('ABP REC Calc'!AC$75:AC$138,'ABP REC Calc'!$C$75:$C$138,'ABP REC Spend'!$D214,'ABP REC Calc'!$B$75:$B$138,'ABP REC Spend'!$E214)*$C214,
IF(AND(AE214&gt;0,(AF$4-$F214)=(1+$B214)),((AE214/$C214)-AE214)/6,
(IF(AND((AF$4-$F214)&lt;(7+$B214),(AF$4-$F214)&gt;1),AE214,0))))</f>
        <v>0</v>
      </c>
      <c r="AG214" s="246">
        <f>IF(AG$4=$F214+$B214,SUMIFS('ABP REC Calc'!#REF!,'ABP REC Calc'!$C$75:$C$138,'ABP REC Spend'!$D214,'ABP REC Calc'!$B$75:$B$138,'ABP REC Spend'!$E214)*$C214,
IF(AND(AF214&gt;0,(AG$4-$F214)=(1+$B214)),((AF214/$C214)-AF214)/6,
(IF(AND((AG$4-$F214)&lt;(7+$B214),(AG$4-$F214)&gt;1),AF214,0))))</f>
        <v>0</v>
      </c>
    </row>
    <row r="215" spans="2:33" ht="14.45" customHeight="1">
      <c r="B215" s="64">
        <v>1</v>
      </c>
      <c r="C215" s="64">
        <v>0.15</v>
      </c>
      <c r="D215" s="234" t="s">
        <v>210</v>
      </c>
      <c r="E215" s="231" t="s">
        <v>231</v>
      </c>
      <c r="F215" s="231">
        <f t="shared" si="10"/>
        <v>2031</v>
      </c>
      <c r="G215" s="231"/>
      <c r="H215" s="239" t="s">
        <v>29</v>
      </c>
      <c r="I215" s="247">
        <v>0</v>
      </c>
      <c r="J215" s="246">
        <f>IF(J$4=$F215+$B215,SUMIFS('ABP REC Calc'!G$75:G$138,'ABP REC Calc'!$C$75:$C$138,'ABP REC Spend'!$D215,'ABP REC Calc'!$B$75:$B$138,'ABP REC Spend'!$E215)*$C215,
IF(AND(I215&gt;0,(J$4-$F215)=(1+$B215)),((I215/$C215)-I215)/6,
(IF(AND((J$4-$F215)&lt;(7+$B215),(J$4-$F215)&gt;1),I215,0))))</f>
        <v>0</v>
      </c>
      <c r="K215" s="246">
        <f>IF(K$4=$F215+$B215,SUMIFS('ABP REC Calc'!H$75:H$138,'ABP REC Calc'!$C$75:$C$138,'ABP REC Spend'!$D215,'ABP REC Calc'!$B$75:$B$138,'ABP REC Spend'!$E215)*$C215,
IF(AND(J215&gt;0,(K$4-$F215)=(1+$B215)),((J215/$C215)-J215)/6,
(IF(AND((K$4-$F215)&lt;(7+$B215),(K$4-$F215)&gt;1),J215,0))))</f>
        <v>0</v>
      </c>
      <c r="L215" s="246">
        <f>IF(L$4=$F215+$B215,SUMIFS('ABP REC Calc'!I$75:I$138,'ABP REC Calc'!$C$75:$C$138,'ABP REC Spend'!$D215,'ABP REC Calc'!$B$75:$B$138,'ABP REC Spend'!$E215)*$C215,
IF(AND(K215&gt;0,(L$4-$F215)=(1+$B215)),((K215/$C215)-K215)/6,
(IF(AND((L$4-$F215)&lt;(7+$B215),(L$4-$F215)&gt;1),K215,0))))</f>
        <v>0</v>
      </c>
      <c r="M215" s="246">
        <f>IF(M$4=$F215+$B215,SUMIFS('ABP REC Calc'!J$75:J$138,'ABP REC Calc'!$C$75:$C$138,'ABP REC Spend'!$D215,'ABP REC Calc'!$B$75:$B$138,'ABP REC Spend'!$E215)*$C215,
IF(AND(L215&gt;0,(M$4-$F215)=(1+$B215)),((L215/$C215)-L215)/6,
(IF(AND((M$4-$F215)&lt;(7+$B215),(M$4-$F215)&gt;1),L215,0))))</f>
        <v>0</v>
      </c>
      <c r="N215" s="246">
        <f>IF(N$4=$F215+$B215,SUMIFS('ABP REC Calc'!K$75:K$138,'ABP REC Calc'!$C$75:$C$138,'ABP REC Spend'!$D215,'ABP REC Calc'!$B$75:$B$138,'ABP REC Spend'!$E215)*$C215,
IF(AND(M215&gt;0,(N$4-$F215)=(1+$B215)),((M215/$C215)-M215)/6,
(IF(AND((N$4-$F215)&lt;(7+$B215),(N$4-$F215)&gt;1),M215,0))))</f>
        <v>0</v>
      </c>
      <c r="O215" s="246">
        <f>IF(O$4=$F215+$B215,SUMIFS('ABP REC Calc'!L$75:L$138,'ABP REC Calc'!$C$75:$C$138,'ABP REC Spend'!$D215,'ABP REC Calc'!$B$75:$B$138,'ABP REC Spend'!$E215)*$C215,
IF(AND(N215&gt;0,(O$4-$F215)=(1+$B215)),((N215/$C215)-N215)/6,
(IF(AND((O$4-$F215)&lt;(7+$B215),(O$4-$F215)&gt;1),N215,0))))</f>
        <v>0</v>
      </c>
      <c r="P215" s="246">
        <f>IF(P$4=$F215+$B215,SUMIFS('ABP REC Calc'!M$75:M$138,'ABP REC Calc'!$C$75:$C$138,'ABP REC Spend'!$D215,'ABP REC Calc'!$B$75:$B$138,'ABP REC Spend'!$E215)*$C215,
IF(AND(O215&gt;0,(P$4-$F215)=(1+$B215)),((O215/$C215)-O215)/6,
(IF(AND((P$4-$F215)&lt;(7+$B215),(P$4-$F215)&gt;1),O215,0))))</f>
        <v>0</v>
      </c>
      <c r="Q215" s="246">
        <f>IF(Q$4=$F215+$B215,SUMIFS('ABP REC Calc'!N$75:N$138,'ABP REC Calc'!$C$75:$C$138,'ABP REC Spend'!$D215,'ABP REC Calc'!$B$75:$B$138,'ABP REC Spend'!$E215)*$C215,
IF(AND(P215&gt;0,(Q$4-$F215)=(1+$B215)),((P215/$C215)-P215)/6,
(IF(AND((Q$4-$F215)&lt;(7+$B215),(Q$4-$F215)&gt;1),P215,0))))</f>
        <v>4028652.315373939</v>
      </c>
      <c r="R215" s="246">
        <f>IF(R$4=$F215+$B215,SUMIFS('ABP REC Calc'!O$75:O$138,'ABP REC Calc'!$C$75:$C$138,'ABP REC Spend'!$D215,'ABP REC Calc'!$B$75:$B$138,'ABP REC Spend'!$E215)*$C215,
IF(AND(Q215&gt;0,(R$4-$F215)=(1+$B215)),((Q215/$C215)-Q215)/6,
(IF(AND((R$4-$F215)&lt;(7+$B215),(R$4-$F215)&gt;1),Q215,0))))</f>
        <v>3804838.2978531648</v>
      </c>
      <c r="S215" s="246">
        <f>IF(S$4=$F215+$B215,SUMIFS('ABP REC Calc'!P$75:P$138,'ABP REC Calc'!$C$75:$C$138,'ABP REC Spend'!$D215,'ABP REC Calc'!$B$75:$B$138,'ABP REC Spend'!$E215)*$C215,
IF(AND(R215&gt;0,(S$4-$F215)=(1+$B215)),((R215/$C215)-R215)/6,
(IF(AND((S$4-$F215)&lt;(7+$B215),(S$4-$F215)&gt;1),R215,0))))</f>
        <v>3804838.2978531648</v>
      </c>
      <c r="T215" s="246">
        <f>IF(T$4=$F215+$B215,SUMIFS('ABP REC Calc'!Q$75:Q$138,'ABP REC Calc'!$C$75:$C$138,'ABP REC Spend'!$D215,'ABP REC Calc'!$B$75:$B$138,'ABP REC Spend'!$E215)*$C215,
IF(AND(S215&gt;0,(T$4-$F215)=(1+$B215)),((S215/$C215)-S215)/6,
(IF(AND((T$4-$F215)&lt;(7+$B215),(T$4-$F215)&gt;1),S215,0))))</f>
        <v>3804838.2978531648</v>
      </c>
      <c r="U215" s="246">
        <f>IF(U$4=$F215+$B215,SUMIFS('ABP REC Calc'!R$75:R$138,'ABP REC Calc'!$C$75:$C$138,'ABP REC Spend'!$D215,'ABP REC Calc'!$B$75:$B$138,'ABP REC Spend'!$E215)*$C215,
IF(AND(T215&gt;0,(U$4-$F215)=(1+$B215)),((T215/$C215)-T215)/6,
(IF(AND((U$4-$F215)&lt;(7+$B215),(U$4-$F215)&gt;1),T215,0))))</f>
        <v>3804838.2978531648</v>
      </c>
      <c r="V215" s="246">
        <f>IF(V$4=$F215+$B215,SUMIFS('ABP REC Calc'!S$75:S$138,'ABP REC Calc'!$C$75:$C$138,'ABP REC Spend'!$D215,'ABP REC Calc'!$B$75:$B$138,'ABP REC Spend'!$E215)*$C215,
IF(AND(U215&gt;0,(V$4-$F215)=(1+$B215)),((U215/$C215)-U215)/6,
(IF(AND((V$4-$F215)&lt;(7+$B215),(V$4-$F215)&gt;1),U215,0))))</f>
        <v>3804838.2978531648</v>
      </c>
      <c r="W215" s="246">
        <f>IF(W$4=$F215+$B215,SUMIFS('ABP REC Calc'!T$75:T$138,'ABP REC Calc'!$C$75:$C$138,'ABP REC Spend'!$D215,'ABP REC Calc'!$B$75:$B$138,'ABP REC Spend'!$E215)*$C215,
IF(AND(V215&gt;0,(W$4-$F215)=(1+$B215)),((V215/$C215)-V215)/6,
(IF(AND((W$4-$F215)&lt;(7+$B215),(W$4-$F215)&gt;1),V215,0))))</f>
        <v>3804838.2978531648</v>
      </c>
      <c r="X215" s="246">
        <f>IF(X$4=$F215+$B215,SUMIFS('ABP REC Calc'!U$75:U$138,'ABP REC Calc'!$C$75:$C$138,'ABP REC Spend'!$D215,'ABP REC Calc'!$B$75:$B$138,'ABP REC Spend'!$E215)*$C215,
IF(AND(W215&gt;0,(X$4-$F215)=(1+$B215)),((W215/$C215)-W215)/6,
(IF(AND((X$4-$F215)&lt;(7+$B215),(X$4-$F215)&gt;1),W215,0))))</f>
        <v>0</v>
      </c>
      <c r="Y215" s="246">
        <f>IF(Y$4=$F215+$B215,SUMIFS('ABP REC Calc'!V$75:V$138,'ABP REC Calc'!$C$75:$C$138,'ABP REC Spend'!$D215,'ABP REC Calc'!$B$75:$B$138,'ABP REC Spend'!$E215)*$C215,
IF(AND(X215&gt;0,(Y$4-$F215)=(1+$B215)),((X215/$C215)-X215)/6,
(IF(AND((Y$4-$F215)&lt;(7+$B215),(Y$4-$F215)&gt;1),X215,0))))</f>
        <v>0</v>
      </c>
      <c r="Z215" s="246">
        <f>IF(Z$4=$F215+$B215,SUMIFS('ABP REC Calc'!W$75:W$138,'ABP REC Calc'!$C$75:$C$138,'ABP REC Spend'!$D215,'ABP REC Calc'!$B$75:$B$138,'ABP REC Spend'!$E215)*$C215,
IF(AND(Y215&gt;0,(Z$4-$F215)=(1+$B215)),((Y215/$C215)-Y215)/6,
(IF(AND((Z$4-$F215)&lt;(7+$B215),(Z$4-$F215)&gt;1),Y215,0))))</f>
        <v>0</v>
      </c>
      <c r="AA215" s="246">
        <f>IF(AA$4=$F215+$B215,SUMIFS('ABP REC Calc'!X$75:X$138,'ABP REC Calc'!$C$75:$C$138,'ABP REC Spend'!$D215,'ABP REC Calc'!$B$75:$B$138,'ABP REC Spend'!$E215)*$C215,
IF(AND(Z215&gt;0,(AA$4-$F215)=(1+$B215)),((Z215/$C215)-Z215)/6,
(IF(AND((AA$4-$F215)&lt;(7+$B215),(AA$4-$F215)&gt;1),Z215,0))))</f>
        <v>0</v>
      </c>
      <c r="AB215" s="246">
        <f>IF(AB$4=$F215+$B215,SUMIFS('ABP REC Calc'!Y$75:Y$138,'ABP REC Calc'!$C$75:$C$138,'ABP REC Spend'!$D215,'ABP REC Calc'!$B$75:$B$138,'ABP REC Spend'!$E215)*$C215,
IF(AND(AA215&gt;0,(AB$4-$F215)=(1+$B215)),((AA215/$C215)-AA215)/6,
(IF(AND((AB$4-$F215)&lt;(7+$B215),(AB$4-$F215)&gt;1),AA215,0))))</f>
        <v>0</v>
      </c>
      <c r="AC215" s="246">
        <f>IF(AC$4=$F215+$B215,SUMIFS('ABP REC Calc'!Z$75:Z$138,'ABP REC Calc'!$C$75:$C$138,'ABP REC Spend'!$D215,'ABP REC Calc'!$B$75:$B$138,'ABP REC Spend'!$E215)*$C215,
IF(AND(AB215&gt;0,(AC$4-$F215)=(1+$B215)),((AB215/$C215)-AB215)/6,
(IF(AND((AC$4-$F215)&lt;(7+$B215),(AC$4-$F215)&gt;1),AB215,0))))</f>
        <v>0</v>
      </c>
      <c r="AD215" s="246">
        <f>IF(AD$4=$F215+$B215,SUMIFS('ABP REC Calc'!AA$75:AA$138,'ABP REC Calc'!$C$75:$C$138,'ABP REC Spend'!$D215,'ABP REC Calc'!$B$75:$B$138,'ABP REC Spend'!$E215)*$C215,
IF(AND(AC215&gt;0,(AD$4-$F215)=(1+$B215)),((AC215/$C215)-AC215)/6,
(IF(AND((AD$4-$F215)&lt;(7+$B215),(AD$4-$F215)&gt;1),AC215,0))))</f>
        <v>0</v>
      </c>
      <c r="AE215" s="246">
        <f>IF(AE$4=$F215+$B215,SUMIFS('ABP REC Calc'!AB$75:AB$138,'ABP REC Calc'!$C$75:$C$138,'ABP REC Spend'!$D215,'ABP REC Calc'!$B$75:$B$138,'ABP REC Spend'!$E215)*$C215,
IF(AND(AD215&gt;0,(AE$4-$F215)=(1+$B215)),((AD215/$C215)-AD215)/6,
(IF(AND((AE$4-$F215)&lt;(7+$B215),(AE$4-$F215)&gt;1),AD215,0))))</f>
        <v>0</v>
      </c>
      <c r="AF215" s="246">
        <f>IF(AF$4=$F215+$B215,SUMIFS('ABP REC Calc'!AC$75:AC$138,'ABP REC Calc'!$C$75:$C$138,'ABP REC Spend'!$D215,'ABP REC Calc'!$B$75:$B$138,'ABP REC Spend'!$E215)*$C215,
IF(AND(AE215&gt;0,(AF$4-$F215)=(1+$B215)),((AE215/$C215)-AE215)/6,
(IF(AND((AF$4-$F215)&lt;(7+$B215),(AF$4-$F215)&gt;1),AE215,0))))</f>
        <v>0</v>
      </c>
      <c r="AG215" s="246">
        <f>IF(AG$4=$F215+$B215,SUMIFS('ABP REC Calc'!#REF!,'ABP REC Calc'!$C$75:$C$138,'ABP REC Spend'!$D215,'ABP REC Calc'!$B$75:$B$138,'ABP REC Spend'!$E215)*$C215,
IF(AND(AF215&gt;0,(AG$4-$F215)=(1+$B215)),((AF215/$C215)-AF215)/6,
(IF(AND((AG$4-$F215)&lt;(7+$B215),(AG$4-$F215)&gt;1),AF215,0))))</f>
        <v>0</v>
      </c>
    </row>
    <row r="216" spans="2:33" ht="14.45" customHeight="1">
      <c r="B216" s="64">
        <v>1</v>
      </c>
      <c r="C216" s="64">
        <v>0.15</v>
      </c>
      <c r="D216" s="234" t="s">
        <v>210</v>
      </c>
      <c r="E216" s="231" t="s">
        <v>231</v>
      </c>
      <c r="F216" s="231">
        <f t="shared" si="10"/>
        <v>2032</v>
      </c>
      <c r="G216" s="231"/>
      <c r="H216" s="239" t="s">
        <v>30</v>
      </c>
      <c r="I216" s="247">
        <v>0</v>
      </c>
      <c r="J216" s="246">
        <f>IF(J$4=$F216+$B216,SUMIFS('ABP REC Calc'!G$75:G$138,'ABP REC Calc'!$C$75:$C$138,'ABP REC Spend'!$D216,'ABP REC Calc'!$B$75:$B$138,'ABP REC Spend'!$E216)*$C216,
IF(AND(I216&gt;0,(J$4-$F216)=(1+$B216)),((I216/$C216)-I216)/6,
(IF(AND((J$4-$F216)&lt;(7+$B216),(J$4-$F216)&gt;1),I216,0))))</f>
        <v>0</v>
      </c>
      <c r="K216" s="246">
        <f>IF(K$4=$F216+$B216,SUMIFS('ABP REC Calc'!H$75:H$138,'ABP REC Calc'!$C$75:$C$138,'ABP REC Spend'!$D216,'ABP REC Calc'!$B$75:$B$138,'ABP REC Spend'!$E216)*$C216,
IF(AND(J216&gt;0,(K$4-$F216)=(1+$B216)),((J216/$C216)-J216)/6,
(IF(AND((K$4-$F216)&lt;(7+$B216),(K$4-$F216)&gt;1),J216,0))))</f>
        <v>0</v>
      </c>
      <c r="L216" s="246">
        <f>IF(L$4=$F216+$B216,SUMIFS('ABP REC Calc'!I$75:I$138,'ABP REC Calc'!$C$75:$C$138,'ABP REC Spend'!$D216,'ABP REC Calc'!$B$75:$B$138,'ABP REC Spend'!$E216)*$C216,
IF(AND(K216&gt;0,(L$4-$F216)=(1+$B216)),((K216/$C216)-K216)/6,
(IF(AND((L$4-$F216)&lt;(7+$B216),(L$4-$F216)&gt;1),K216,0))))</f>
        <v>0</v>
      </c>
      <c r="M216" s="246">
        <f>IF(M$4=$F216+$B216,SUMIFS('ABP REC Calc'!J$75:J$138,'ABP REC Calc'!$C$75:$C$138,'ABP REC Spend'!$D216,'ABP REC Calc'!$B$75:$B$138,'ABP REC Spend'!$E216)*$C216,
IF(AND(L216&gt;0,(M$4-$F216)=(1+$B216)),((L216/$C216)-L216)/6,
(IF(AND((M$4-$F216)&lt;(7+$B216),(M$4-$F216)&gt;1),L216,0))))</f>
        <v>0</v>
      </c>
      <c r="N216" s="246">
        <f>IF(N$4=$F216+$B216,SUMIFS('ABP REC Calc'!K$75:K$138,'ABP REC Calc'!$C$75:$C$138,'ABP REC Spend'!$D216,'ABP REC Calc'!$B$75:$B$138,'ABP REC Spend'!$E216)*$C216,
IF(AND(M216&gt;0,(N$4-$F216)=(1+$B216)),((M216/$C216)-M216)/6,
(IF(AND((N$4-$F216)&lt;(7+$B216),(N$4-$F216)&gt;1),M216,0))))</f>
        <v>0</v>
      </c>
      <c r="O216" s="246">
        <f>IF(O$4=$F216+$B216,SUMIFS('ABP REC Calc'!L$75:L$138,'ABP REC Calc'!$C$75:$C$138,'ABP REC Spend'!$D216,'ABP REC Calc'!$B$75:$B$138,'ABP REC Spend'!$E216)*$C216,
IF(AND(N216&gt;0,(O$4-$F216)=(1+$B216)),((N216/$C216)-N216)/6,
(IF(AND((O$4-$F216)&lt;(7+$B216),(O$4-$F216)&gt;1),N216,0))))</f>
        <v>0</v>
      </c>
      <c r="P216" s="246">
        <f>IF(P$4=$F216+$B216,SUMIFS('ABP REC Calc'!M$75:M$138,'ABP REC Calc'!$C$75:$C$138,'ABP REC Spend'!$D216,'ABP REC Calc'!$B$75:$B$138,'ABP REC Spend'!$E216)*$C216,
IF(AND(O216&gt;0,(P$4-$F216)=(1+$B216)),((O216/$C216)-O216)/6,
(IF(AND((P$4-$F216)&lt;(7+$B216),(P$4-$F216)&gt;1),O216,0))))</f>
        <v>0</v>
      </c>
      <c r="Q216" s="246">
        <f>IF(Q$4=$F216+$B216,SUMIFS('ABP REC Calc'!N$75:N$138,'ABP REC Calc'!$C$75:$C$138,'ABP REC Spend'!$D216,'ABP REC Calc'!$B$75:$B$138,'ABP REC Spend'!$E216)*$C216,
IF(AND(P216&gt;0,(Q$4-$F216)=(1+$B216)),((P216/$C216)-P216)/6,
(IF(AND((Q$4-$F216)&lt;(7+$B216),(Q$4-$F216)&gt;1),P216,0))))</f>
        <v>0</v>
      </c>
      <c r="R216" s="246">
        <f>IF(R$4=$F216+$B216,SUMIFS('ABP REC Calc'!O$75:O$138,'ABP REC Calc'!$C$75:$C$138,'ABP REC Spend'!$D216,'ABP REC Calc'!$B$75:$B$138,'ABP REC Spend'!$E216)*$C216,
IF(AND(Q216&gt;0,(R$4-$F216)=(1+$B216)),((Q216/$C216)-Q216)/6,
(IF(AND((R$4-$F216)&lt;(7+$B216),(R$4-$F216)&gt;1),Q216,0))))</f>
        <v>3867506.2227589814</v>
      </c>
      <c r="S216" s="246">
        <f>IF(S$4=$F216+$B216,SUMIFS('ABP REC Calc'!P$75:P$138,'ABP REC Calc'!$C$75:$C$138,'ABP REC Spend'!$D216,'ABP REC Calc'!$B$75:$B$138,'ABP REC Spend'!$E216)*$C216,
IF(AND(R216&gt;0,(S$4-$F216)=(1+$B216)),((R216/$C216)-R216)/6,
(IF(AND((S$4-$F216)&lt;(7+$B216),(S$4-$F216)&gt;1),R216,0))))</f>
        <v>3652644.7659390382</v>
      </c>
      <c r="T216" s="246">
        <f>IF(T$4=$F216+$B216,SUMIFS('ABP REC Calc'!Q$75:Q$138,'ABP REC Calc'!$C$75:$C$138,'ABP REC Spend'!$D216,'ABP REC Calc'!$B$75:$B$138,'ABP REC Spend'!$E216)*$C216,
IF(AND(S216&gt;0,(T$4-$F216)=(1+$B216)),((S216/$C216)-S216)/6,
(IF(AND((T$4-$F216)&lt;(7+$B216),(T$4-$F216)&gt;1),S216,0))))</f>
        <v>3652644.7659390382</v>
      </c>
      <c r="U216" s="246">
        <f>IF(U$4=$F216+$B216,SUMIFS('ABP REC Calc'!R$75:R$138,'ABP REC Calc'!$C$75:$C$138,'ABP REC Spend'!$D216,'ABP REC Calc'!$B$75:$B$138,'ABP REC Spend'!$E216)*$C216,
IF(AND(T216&gt;0,(U$4-$F216)=(1+$B216)),((T216/$C216)-T216)/6,
(IF(AND((U$4-$F216)&lt;(7+$B216),(U$4-$F216)&gt;1),T216,0))))</f>
        <v>3652644.7659390382</v>
      </c>
      <c r="V216" s="246">
        <f>IF(V$4=$F216+$B216,SUMIFS('ABP REC Calc'!S$75:S$138,'ABP REC Calc'!$C$75:$C$138,'ABP REC Spend'!$D216,'ABP REC Calc'!$B$75:$B$138,'ABP REC Spend'!$E216)*$C216,
IF(AND(U216&gt;0,(V$4-$F216)=(1+$B216)),((U216/$C216)-U216)/6,
(IF(AND((V$4-$F216)&lt;(7+$B216),(V$4-$F216)&gt;1),U216,0))))</f>
        <v>3652644.7659390382</v>
      </c>
      <c r="W216" s="246">
        <f>IF(W$4=$F216+$B216,SUMIFS('ABP REC Calc'!T$75:T$138,'ABP REC Calc'!$C$75:$C$138,'ABP REC Spend'!$D216,'ABP REC Calc'!$B$75:$B$138,'ABP REC Spend'!$E216)*$C216,
IF(AND(V216&gt;0,(W$4-$F216)=(1+$B216)),((V216/$C216)-V216)/6,
(IF(AND((W$4-$F216)&lt;(7+$B216),(W$4-$F216)&gt;1),V216,0))))</f>
        <v>3652644.7659390382</v>
      </c>
      <c r="X216" s="246">
        <f>IF(X$4=$F216+$B216,SUMIFS('ABP REC Calc'!U$75:U$138,'ABP REC Calc'!$C$75:$C$138,'ABP REC Spend'!$D216,'ABP REC Calc'!$B$75:$B$138,'ABP REC Spend'!$E216)*$C216,
IF(AND(W216&gt;0,(X$4-$F216)=(1+$B216)),((W216/$C216)-W216)/6,
(IF(AND((X$4-$F216)&lt;(7+$B216),(X$4-$F216)&gt;1),W216,0))))</f>
        <v>3652644.7659390382</v>
      </c>
      <c r="Y216" s="246">
        <f>IF(Y$4=$F216+$B216,SUMIFS('ABP REC Calc'!V$75:V$138,'ABP REC Calc'!$C$75:$C$138,'ABP REC Spend'!$D216,'ABP REC Calc'!$B$75:$B$138,'ABP REC Spend'!$E216)*$C216,
IF(AND(X216&gt;0,(Y$4-$F216)=(1+$B216)),((X216/$C216)-X216)/6,
(IF(AND((Y$4-$F216)&lt;(7+$B216),(Y$4-$F216)&gt;1),X216,0))))</f>
        <v>0</v>
      </c>
      <c r="Z216" s="246">
        <f>IF(Z$4=$F216+$B216,SUMIFS('ABP REC Calc'!W$75:W$138,'ABP REC Calc'!$C$75:$C$138,'ABP REC Spend'!$D216,'ABP REC Calc'!$B$75:$B$138,'ABP REC Spend'!$E216)*$C216,
IF(AND(Y216&gt;0,(Z$4-$F216)=(1+$B216)),((Y216/$C216)-Y216)/6,
(IF(AND((Z$4-$F216)&lt;(7+$B216),(Z$4-$F216)&gt;1),Y216,0))))</f>
        <v>0</v>
      </c>
      <c r="AA216" s="246">
        <f>IF(AA$4=$F216+$B216,SUMIFS('ABP REC Calc'!X$75:X$138,'ABP REC Calc'!$C$75:$C$138,'ABP REC Spend'!$D216,'ABP REC Calc'!$B$75:$B$138,'ABP REC Spend'!$E216)*$C216,
IF(AND(Z216&gt;0,(AA$4-$F216)=(1+$B216)),((Z216/$C216)-Z216)/6,
(IF(AND((AA$4-$F216)&lt;(7+$B216),(AA$4-$F216)&gt;1),Z216,0))))</f>
        <v>0</v>
      </c>
      <c r="AB216" s="246">
        <f>IF(AB$4=$F216+$B216,SUMIFS('ABP REC Calc'!Y$75:Y$138,'ABP REC Calc'!$C$75:$C$138,'ABP REC Spend'!$D216,'ABP REC Calc'!$B$75:$B$138,'ABP REC Spend'!$E216)*$C216,
IF(AND(AA216&gt;0,(AB$4-$F216)=(1+$B216)),((AA216/$C216)-AA216)/6,
(IF(AND((AB$4-$F216)&lt;(7+$B216),(AB$4-$F216)&gt;1),AA216,0))))</f>
        <v>0</v>
      </c>
      <c r="AC216" s="246">
        <f>IF(AC$4=$F216+$B216,SUMIFS('ABP REC Calc'!Z$75:Z$138,'ABP REC Calc'!$C$75:$C$138,'ABP REC Spend'!$D216,'ABP REC Calc'!$B$75:$B$138,'ABP REC Spend'!$E216)*$C216,
IF(AND(AB216&gt;0,(AC$4-$F216)=(1+$B216)),((AB216/$C216)-AB216)/6,
(IF(AND((AC$4-$F216)&lt;(7+$B216),(AC$4-$F216)&gt;1),AB216,0))))</f>
        <v>0</v>
      </c>
      <c r="AD216" s="246">
        <f>IF(AD$4=$F216+$B216,SUMIFS('ABP REC Calc'!AA$75:AA$138,'ABP REC Calc'!$C$75:$C$138,'ABP REC Spend'!$D216,'ABP REC Calc'!$B$75:$B$138,'ABP REC Spend'!$E216)*$C216,
IF(AND(AC216&gt;0,(AD$4-$F216)=(1+$B216)),((AC216/$C216)-AC216)/6,
(IF(AND((AD$4-$F216)&lt;(7+$B216),(AD$4-$F216)&gt;1),AC216,0))))</f>
        <v>0</v>
      </c>
      <c r="AE216" s="246">
        <f>IF(AE$4=$F216+$B216,SUMIFS('ABP REC Calc'!AB$75:AB$138,'ABP REC Calc'!$C$75:$C$138,'ABP REC Spend'!$D216,'ABP REC Calc'!$B$75:$B$138,'ABP REC Spend'!$E216)*$C216,
IF(AND(AD216&gt;0,(AE$4-$F216)=(1+$B216)),((AD216/$C216)-AD216)/6,
(IF(AND((AE$4-$F216)&lt;(7+$B216),(AE$4-$F216)&gt;1),AD216,0))))</f>
        <v>0</v>
      </c>
      <c r="AF216" s="246">
        <f>IF(AF$4=$F216+$B216,SUMIFS('ABP REC Calc'!AC$75:AC$138,'ABP REC Calc'!$C$75:$C$138,'ABP REC Spend'!$D216,'ABP REC Calc'!$B$75:$B$138,'ABP REC Spend'!$E216)*$C216,
IF(AND(AE216&gt;0,(AF$4-$F216)=(1+$B216)),((AE216/$C216)-AE216)/6,
(IF(AND((AF$4-$F216)&lt;(7+$B216),(AF$4-$F216)&gt;1),AE216,0))))</f>
        <v>0</v>
      </c>
      <c r="AG216" s="246">
        <f>IF(AG$4=$F216+$B216,SUMIFS('ABP REC Calc'!#REF!,'ABP REC Calc'!$C$75:$C$138,'ABP REC Spend'!$D216,'ABP REC Calc'!$B$75:$B$138,'ABP REC Spend'!$E216)*$C216,
IF(AND(AF216&gt;0,(AG$4-$F216)=(1+$B216)),((AF216/$C216)-AF216)/6,
(IF(AND((AG$4-$F216)&lt;(7+$B216),(AG$4-$F216)&gt;1),AF216,0))))</f>
        <v>0</v>
      </c>
    </row>
    <row r="217" spans="2:33" ht="14.45" customHeight="1">
      <c r="B217" s="64">
        <v>1</v>
      </c>
      <c r="C217" s="64">
        <v>0.15</v>
      </c>
      <c r="D217" s="234" t="s">
        <v>210</v>
      </c>
      <c r="E217" s="231" t="s">
        <v>231</v>
      </c>
      <c r="F217" s="231">
        <f t="shared" si="10"/>
        <v>2033</v>
      </c>
      <c r="G217" s="231"/>
      <c r="H217" s="239" t="s">
        <v>31</v>
      </c>
      <c r="I217" s="247">
        <v>0</v>
      </c>
      <c r="J217" s="246">
        <f>IF(J$4=$F217+$B217,SUMIFS('ABP REC Calc'!G$75:G$138,'ABP REC Calc'!$C$75:$C$138,'ABP REC Spend'!$D217,'ABP REC Calc'!$B$75:$B$138,'ABP REC Spend'!$E217)*$C217,
IF(AND(I217&gt;0,(J$4-$F217)=(1+$B217)),((I217/$C217)-I217)/6,
(IF(AND((J$4-$F217)&lt;(7+$B217),(J$4-$F217)&gt;1),I217,0))))</f>
        <v>0</v>
      </c>
      <c r="K217" s="246">
        <f>IF(K$4=$F217+$B217,SUMIFS('ABP REC Calc'!H$75:H$138,'ABP REC Calc'!$C$75:$C$138,'ABP REC Spend'!$D217,'ABP REC Calc'!$B$75:$B$138,'ABP REC Spend'!$E217)*$C217,
IF(AND(J217&gt;0,(K$4-$F217)=(1+$B217)),((J217/$C217)-J217)/6,
(IF(AND((K$4-$F217)&lt;(7+$B217),(K$4-$F217)&gt;1),J217,0))))</f>
        <v>0</v>
      </c>
      <c r="L217" s="246">
        <f>IF(L$4=$F217+$B217,SUMIFS('ABP REC Calc'!I$75:I$138,'ABP REC Calc'!$C$75:$C$138,'ABP REC Spend'!$D217,'ABP REC Calc'!$B$75:$B$138,'ABP REC Spend'!$E217)*$C217,
IF(AND(K217&gt;0,(L$4-$F217)=(1+$B217)),((K217/$C217)-K217)/6,
(IF(AND((L$4-$F217)&lt;(7+$B217),(L$4-$F217)&gt;1),K217,0))))</f>
        <v>0</v>
      </c>
      <c r="M217" s="246">
        <f>IF(M$4=$F217+$B217,SUMIFS('ABP REC Calc'!J$75:J$138,'ABP REC Calc'!$C$75:$C$138,'ABP REC Spend'!$D217,'ABP REC Calc'!$B$75:$B$138,'ABP REC Spend'!$E217)*$C217,
IF(AND(L217&gt;0,(M$4-$F217)=(1+$B217)),((L217/$C217)-L217)/6,
(IF(AND((M$4-$F217)&lt;(7+$B217),(M$4-$F217)&gt;1),L217,0))))</f>
        <v>0</v>
      </c>
      <c r="N217" s="246">
        <f>IF(N$4=$F217+$B217,SUMIFS('ABP REC Calc'!K$75:K$138,'ABP REC Calc'!$C$75:$C$138,'ABP REC Spend'!$D217,'ABP REC Calc'!$B$75:$B$138,'ABP REC Spend'!$E217)*$C217,
IF(AND(M217&gt;0,(N$4-$F217)=(1+$B217)),((M217/$C217)-M217)/6,
(IF(AND((N$4-$F217)&lt;(7+$B217),(N$4-$F217)&gt;1),M217,0))))</f>
        <v>0</v>
      </c>
      <c r="O217" s="246">
        <f>IF(O$4=$F217+$B217,SUMIFS('ABP REC Calc'!L$75:L$138,'ABP REC Calc'!$C$75:$C$138,'ABP REC Spend'!$D217,'ABP REC Calc'!$B$75:$B$138,'ABP REC Spend'!$E217)*$C217,
IF(AND(N217&gt;0,(O$4-$F217)=(1+$B217)),((N217/$C217)-N217)/6,
(IF(AND((O$4-$F217)&lt;(7+$B217),(O$4-$F217)&gt;1),N217,0))))</f>
        <v>0</v>
      </c>
      <c r="P217" s="246">
        <f>IF(P$4=$F217+$B217,SUMIFS('ABP REC Calc'!M$75:M$138,'ABP REC Calc'!$C$75:$C$138,'ABP REC Spend'!$D217,'ABP REC Calc'!$B$75:$B$138,'ABP REC Spend'!$E217)*$C217,
IF(AND(O217&gt;0,(P$4-$F217)=(1+$B217)),((O217/$C217)-O217)/6,
(IF(AND((P$4-$F217)&lt;(7+$B217),(P$4-$F217)&gt;1),O217,0))))</f>
        <v>0</v>
      </c>
      <c r="Q217" s="246">
        <f>IF(Q$4=$F217+$B217,SUMIFS('ABP REC Calc'!N$75:N$138,'ABP REC Calc'!$C$75:$C$138,'ABP REC Spend'!$D217,'ABP REC Calc'!$B$75:$B$138,'ABP REC Spend'!$E217)*$C217,
IF(AND(P217&gt;0,(Q$4-$F217)=(1+$B217)),((P217/$C217)-P217)/6,
(IF(AND((Q$4-$F217)&lt;(7+$B217),(Q$4-$F217)&gt;1),P217,0))))</f>
        <v>0</v>
      </c>
      <c r="R217" s="246">
        <f>IF(R$4=$F217+$B217,SUMIFS('ABP REC Calc'!O$75:O$138,'ABP REC Calc'!$C$75:$C$138,'ABP REC Spend'!$D217,'ABP REC Calc'!$B$75:$B$138,'ABP REC Spend'!$E217)*$C217,
IF(AND(Q217&gt;0,(R$4-$F217)=(1+$B217)),((Q217/$C217)-Q217)/6,
(IF(AND((R$4-$F217)&lt;(7+$B217),(R$4-$F217)&gt;1),Q217,0))))</f>
        <v>0</v>
      </c>
      <c r="S217" s="246">
        <f>IF(S$4=$F217+$B217,SUMIFS('ABP REC Calc'!P$75:P$138,'ABP REC Calc'!$C$75:$C$138,'ABP REC Spend'!$D217,'ABP REC Calc'!$B$75:$B$138,'ABP REC Spend'!$E217)*$C217,
IF(AND(R217&gt;0,(S$4-$F217)=(1+$B217)),((R217/$C217)-R217)/6,
(IF(AND((S$4-$F217)&lt;(7+$B217),(S$4-$F217)&gt;1),R217,0))))</f>
        <v>1856402.9869243111</v>
      </c>
      <c r="T217" s="246">
        <f>IF(T$4=$F217+$B217,SUMIFS('ABP REC Calc'!Q$75:Q$138,'ABP REC Calc'!$C$75:$C$138,'ABP REC Spend'!$D217,'ABP REC Calc'!$B$75:$B$138,'ABP REC Spend'!$E217)*$C217,
IF(AND(S217&gt;0,(T$4-$F217)=(1+$B217)),((S217/$C217)-S217)/6,
(IF(AND((T$4-$F217)&lt;(7+$B217),(T$4-$F217)&gt;1),S217,0))))</f>
        <v>1753269.4876507383</v>
      </c>
      <c r="U217" s="246">
        <f>IF(U$4=$F217+$B217,SUMIFS('ABP REC Calc'!R$75:R$138,'ABP REC Calc'!$C$75:$C$138,'ABP REC Spend'!$D217,'ABP REC Calc'!$B$75:$B$138,'ABP REC Spend'!$E217)*$C217,
IF(AND(T217&gt;0,(U$4-$F217)=(1+$B217)),((T217/$C217)-T217)/6,
(IF(AND((U$4-$F217)&lt;(7+$B217),(U$4-$F217)&gt;1),T217,0))))</f>
        <v>1753269.4876507383</v>
      </c>
      <c r="V217" s="246">
        <f>IF(V$4=$F217+$B217,SUMIFS('ABP REC Calc'!S$75:S$138,'ABP REC Calc'!$C$75:$C$138,'ABP REC Spend'!$D217,'ABP REC Calc'!$B$75:$B$138,'ABP REC Spend'!$E217)*$C217,
IF(AND(U217&gt;0,(V$4-$F217)=(1+$B217)),((U217/$C217)-U217)/6,
(IF(AND((V$4-$F217)&lt;(7+$B217),(V$4-$F217)&gt;1),U217,0))))</f>
        <v>1753269.4876507383</v>
      </c>
      <c r="W217" s="246">
        <f>IF(W$4=$F217+$B217,SUMIFS('ABP REC Calc'!T$75:T$138,'ABP REC Calc'!$C$75:$C$138,'ABP REC Spend'!$D217,'ABP REC Calc'!$B$75:$B$138,'ABP REC Spend'!$E217)*$C217,
IF(AND(V217&gt;0,(W$4-$F217)=(1+$B217)),((V217/$C217)-V217)/6,
(IF(AND((W$4-$F217)&lt;(7+$B217),(W$4-$F217)&gt;1),V217,0))))</f>
        <v>1753269.4876507383</v>
      </c>
      <c r="X217" s="246">
        <f>IF(X$4=$F217+$B217,SUMIFS('ABP REC Calc'!U$75:U$138,'ABP REC Calc'!$C$75:$C$138,'ABP REC Spend'!$D217,'ABP REC Calc'!$B$75:$B$138,'ABP REC Spend'!$E217)*$C217,
IF(AND(W217&gt;0,(X$4-$F217)=(1+$B217)),((W217/$C217)-W217)/6,
(IF(AND((X$4-$F217)&lt;(7+$B217),(X$4-$F217)&gt;1),W217,0))))</f>
        <v>1753269.4876507383</v>
      </c>
      <c r="Y217" s="246">
        <f>IF(Y$4=$F217+$B217,SUMIFS('ABP REC Calc'!V$75:V$138,'ABP REC Calc'!$C$75:$C$138,'ABP REC Spend'!$D217,'ABP REC Calc'!$B$75:$B$138,'ABP REC Spend'!$E217)*$C217,
IF(AND(X217&gt;0,(Y$4-$F217)=(1+$B217)),((X217/$C217)-X217)/6,
(IF(AND((Y$4-$F217)&lt;(7+$B217),(Y$4-$F217)&gt;1),X217,0))))</f>
        <v>1753269.4876507383</v>
      </c>
      <c r="Z217" s="246">
        <f>IF(Z$4=$F217+$B217,SUMIFS('ABP REC Calc'!W$75:W$138,'ABP REC Calc'!$C$75:$C$138,'ABP REC Spend'!$D217,'ABP REC Calc'!$B$75:$B$138,'ABP REC Spend'!$E217)*$C217,
IF(AND(Y217&gt;0,(Z$4-$F217)=(1+$B217)),((Y217/$C217)-Y217)/6,
(IF(AND((Z$4-$F217)&lt;(7+$B217),(Z$4-$F217)&gt;1),Y217,0))))</f>
        <v>0</v>
      </c>
      <c r="AA217" s="246">
        <f>IF(AA$4=$F217+$B217,SUMIFS('ABP REC Calc'!X$75:X$138,'ABP REC Calc'!$C$75:$C$138,'ABP REC Spend'!$D217,'ABP REC Calc'!$B$75:$B$138,'ABP REC Spend'!$E217)*$C217,
IF(AND(Z217&gt;0,(AA$4-$F217)=(1+$B217)),((Z217/$C217)-Z217)/6,
(IF(AND((AA$4-$F217)&lt;(7+$B217),(AA$4-$F217)&gt;1),Z217,0))))</f>
        <v>0</v>
      </c>
      <c r="AB217" s="246">
        <f>IF(AB$4=$F217+$B217,SUMIFS('ABP REC Calc'!Y$75:Y$138,'ABP REC Calc'!$C$75:$C$138,'ABP REC Spend'!$D217,'ABP REC Calc'!$B$75:$B$138,'ABP REC Spend'!$E217)*$C217,
IF(AND(AA217&gt;0,(AB$4-$F217)=(1+$B217)),((AA217/$C217)-AA217)/6,
(IF(AND((AB$4-$F217)&lt;(7+$B217),(AB$4-$F217)&gt;1),AA217,0))))</f>
        <v>0</v>
      </c>
      <c r="AC217" s="246">
        <f>IF(AC$4=$F217+$B217,SUMIFS('ABP REC Calc'!Z$75:Z$138,'ABP REC Calc'!$C$75:$C$138,'ABP REC Spend'!$D217,'ABP REC Calc'!$B$75:$B$138,'ABP REC Spend'!$E217)*$C217,
IF(AND(AB217&gt;0,(AC$4-$F217)=(1+$B217)),((AB217/$C217)-AB217)/6,
(IF(AND((AC$4-$F217)&lt;(7+$B217),(AC$4-$F217)&gt;1),AB217,0))))</f>
        <v>0</v>
      </c>
      <c r="AD217" s="246">
        <f>IF(AD$4=$F217+$B217,SUMIFS('ABP REC Calc'!AA$75:AA$138,'ABP REC Calc'!$C$75:$C$138,'ABP REC Spend'!$D217,'ABP REC Calc'!$B$75:$B$138,'ABP REC Spend'!$E217)*$C217,
IF(AND(AC217&gt;0,(AD$4-$F217)=(1+$B217)),((AC217/$C217)-AC217)/6,
(IF(AND((AD$4-$F217)&lt;(7+$B217),(AD$4-$F217)&gt;1),AC217,0))))</f>
        <v>0</v>
      </c>
      <c r="AE217" s="246">
        <f>IF(AE$4=$F217+$B217,SUMIFS('ABP REC Calc'!AB$75:AB$138,'ABP REC Calc'!$C$75:$C$138,'ABP REC Spend'!$D217,'ABP REC Calc'!$B$75:$B$138,'ABP REC Spend'!$E217)*$C217,
IF(AND(AD217&gt;0,(AE$4-$F217)=(1+$B217)),((AD217/$C217)-AD217)/6,
(IF(AND((AE$4-$F217)&lt;(7+$B217),(AE$4-$F217)&gt;1),AD217,0))))</f>
        <v>0</v>
      </c>
      <c r="AF217" s="246">
        <f>IF(AF$4=$F217+$B217,SUMIFS('ABP REC Calc'!AC$75:AC$138,'ABP REC Calc'!$C$75:$C$138,'ABP REC Spend'!$D217,'ABP REC Calc'!$B$75:$B$138,'ABP REC Spend'!$E217)*$C217,
IF(AND(AE217&gt;0,(AF$4-$F217)=(1+$B217)),((AE217/$C217)-AE217)/6,
(IF(AND((AF$4-$F217)&lt;(7+$B217),(AF$4-$F217)&gt;1),AE217,0))))</f>
        <v>0</v>
      </c>
      <c r="AG217" s="246">
        <f>IF(AG$4=$F217+$B217,SUMIFS('ABP REC Calc'!#REF!,'ABP REC Calc'!$C$75:$C$138,'ABP REC Spend'!$D217,'ABP REC Calc'!$B$75:$B$138,'ABP REC Spend'!$E217)*$C217,
IF(AND(AF217&gt;0,(AG$4-$F217)=(1+$B217)),((AF217/$C217)-AF217)/6,
(IF(AND((AG$4-$F217)&lt;(7+$B217),(AG$4-$F217)&gt;1),AF217,0))))</f>
        <v>0</v>
      </c>
    </row>
    <row r="218" spans="2:33" ht="14.45" customHeight="1">
      <c r="B218" s="64">
        <v>1</v>
      </c>
      <c r="C218" s="64">
        <v>0.15</v>
      </c>
      <c r="D218" s="234" t="s">
        <v>210</v>
      </c>
      <c r="E218" s="231" t="s">
        <v>231</v>
      </c>
      <c r="F218" s="231">
        <f t="shared" si="10"/>
        <v>2034</v>
      </c>
      <c r="G218" s="231"/>
      <c r="H218" s="239" t="s">
        <v>32</v>
      </c>
      <c r="I218" s="247">
        <v>0</v>
      </c>
      <c r="J218" s="246">
        <f>IF(J$4=$F218+$B218,SUMIFS('ABP REC Calc'!G$75:G$138,'ABP REC Calc'!$C$75:$C$138,'ABP REC Spend'!$D218,'ABP REC Calc'!$B$75:$B$138,'ABP REC Spend'!$E218)*$C218,
IF(AND(I218&gt;0,(J$4-$F218)=(1+$B218)),((I218/$C218)-I218)/6,
(IF(AND((J$4-$F218)&lt;(7+$B218),(J$4-$F218)&gt;1),I218,0))))</f>
        <v>0</v>
      </c>
      <c r="K218" s="246">
        <f>IF(K$4=$F218+$B218,SUMIFS('ABP REC Calc'!H$75:H$138,'ABP REC Calc'!$C$75:$C$138,'ABP REC Spend'!$D218,'ABP REC Calc'!$B$75:$B$138,'ABP REC Spend'!$E218)*$C218,
IF(AND(J218&gt;0,(K$4-$F218)=(1+$B218)),((J218/$C218)-J218)/6,
(IF(AND((K$4-$F218)&lt;(7+$B218),(K$4-$F218)&gt;1),J218,0))))</f>
        <v>0</v>
      </c>
      <c r="L218" s="246">
        <f>IF(L$4=$F218+$B218,SUMIFS('ABP REC Calc'!I$75:I$138,'ABP REC Calc'!$C$75:$C$138,'ABP REC Spend'!$D218,'ABP REC Calc'!$B$75:$B$138,'ABP REC Spend'!$E218)*$C218,
IF(AND(K218&gt;0,(L$4-$F218)=(1+$B218)),((K218/$C218)-K218)/6,
(IF(AND((L$4-$F218)&lt;(7+$B218),(L$4-$F218)&gt;1),K218,0))))</f>
        <v>0</v>
      </c>
      <c r="M218" s="246">
        <f>IF(M$4=$F218+$B218,SUMIFS('ABP REC Calc'!J$75:J$138,'ABP REC Calc'!$C$75:$C$138,'ABP REC Spend'!$D218,'ABP REC Calc'!$B$75:$B$138,'ABP REC Spend'!$E218)*$C218,
IF(AND(L218&gt;0,(M$4-$F218)=(1+$B218)),((L218/$C218)-L218)/6,
(IF(AND((M$4-$F218)&lt;(7+$B218),(M$4-$F218)&gt;1),L218,0))))</f>
        <v>0</v>
      </c>
      <c r="N218" s="246">
        <f>IF(N$4=$F218+$B218,SUMIFS('ABP REC Calc'!K$75:K$138,'ABP REC Calc'!$C$75:$C$138,'ABP REC Spend'!$D218,'ABP REC Calc'!$B$75:$B$138,'ABP REC Spend'!$E218)*$C218,
IF(AND(M218&gt;0,(N$4-$F218)=(1+$B218)),((M218/$C218)-M218)/6,
(IF(AND((N$4-$F218)&lt;(7+$B218),(N$4-$F218)&gt;1),M218,0))))</f>
        <v>0</v>
      </c>
      <c r="O218" s="246">
        <f>IF(O$4=$F218+$B218,SUMIFS('ABP REC Calc'!L$75:L$138,'ABP REC Calc'!$C$75:$C$138,'ABP REC Spend'!$D218,'ABP REC Calc'!$B$75:$B$138,'ABP REC Spend'!$E218)*$C218,
IF(AND(N218&gt;0,(O$4-$F218)=(1+$B218)),((N218/$C218)-N218)/6,
(IF(AND((O$4-$F218)&lt;(7+$B218),(O$4-$F218)&gt;1),N218,0))))</f>
        <v>0</v>
      </c>
      <c r="P218" s="246">
        <f>IF(P$4=$F218+$B218,SUMIFS('ABP REC Calc'!M$75:M$138,'ABP REC Calc'!$C$75:$C$138,'ABP REC Spend'!$D218,'ABP REC Calc'!$B$75:$B$138,'ABP REC Spend'!$E218)*$C218,
IF(AND(O218&gt;0,(P$4-$F218)=(1+$B218)),((O218/$C218)-O218)/6,
(IF(AND((P$4-$F218)&lt;(7+$B218),(P$4-$F218)&gt;1),O218,0))))</f>
        <v>0</v>
      </c>
      <c r="Q218" s="246">
        <f>IF(Q$4=$F218+$B218,SUMIFS('ABP REC Calc'!N$75:N$138,'ABP REC Calc'!$C$75:$C$138,'ABP REC Spend'!$D218,'ABP REC Calc'!$B$75:$B$138,'ABP REC Spend'!$E218)*$C218,
IF(AND(P218&gt;0,(Q$4-$F218)=(1+$B218)),((P218/$C218)-P218)/6,
(IF(AND((Q$4-$F218)&lt;(7+$B218),(Q$4-$F218)&gt;1),P218,0))))</f>
        <v>0</v>
      </c>
      <c r="R218" s="246">
        <f>IF(R$4=$F218+$B218,SUMIFS('ABP REC Calc'!O$75:O$138,'ABP REC Calc'!$C$75:$C$138,'ABP REC Spend'!$D218,'ABP REC Calc'!$B$75:$B$138,'ABP REC Spend'!$E218)*$C218,
IF(AND(Q218&gt;0,(R$4-$F218)=(1+$B218)),((Q218/$C218)-Q218)/6,
(IF(AND((R$4-$F218)&lt;(7+$B218),(R$4-$F218)&gt;1),Q218,0))))</f>
        <v>0</v>
      </c>
      <c r="S218" s="246">
        <f>IF(S$4=$F218+$B218,SUMIFS('ABP REC Calc'!P$75:P$138,'ABP REC Calc'!$C$75:$C$138,'ABP REC Spend'!$D218,'ABP REC Calc'!$B$75:$B$138,'ABP REC Spend'!$E218)*$C218,
IF(AND(R218&gt;0,(S$4-$F218)=(1+$B218)),((R218/$C218)-R218)/6,
(IF(AND((S$4-$F218)&lt;(7+$B218),(S$4-$F218)&gt;1),R218,0))))</f>
        <v>0</v>
      </c>
      <c r="T218" s="246">
        <f>IF(T$4=$F218+$B218,SUMIFS('ABP REC Calc'!Q$75:Q$138,'ABP REC Calc'!$C$75:$C$138,'ABP REC Spend'!$D218,'ABP REC Calc'!$B$75:$B$138,'ABP REC Spend'!$E218)*$C218,
IF(AND(S218&gt;0,(T$4-$F218)=(1+$B218)),((S218/$C218)-S218)/6,
(IF(AND((T$4-$F218)&lt;(7+$B218),(T$4-$F218)&gt;1),S218,0))))</f>
        <v>1782146.8674473385</v>
      </c>
      <c r="U218" s="246">
        <f>IF(U$4=$F218+$B218,SUMIFS('ABP REC Calc'!R$75:R$138,'ABP REC Calc'!$C$75:$C$138,'ABP REC Spend'!$D218,'ABP REC Calc'!$B$75:$B$138,'ABP REC Spend'!$E218)*$C218,
IF(AND(T218&gt;0,(U$4-$F218)=(1+$B218)),((T218/$C218)-T218)/6,
(IF(AND((U$4-$F218)&lt;(7+$B218),(U$4-$F218)&gt;1),T218,0))))</f>
        <v>1683138.7081447085</v>
      </c>
      <c r="V218" s="246">
        <f>IF(V$4=$F218+$B218,SUMIFS('ABP REC Calc'!S$75:S$138,'ABP REC Calc'!$C$75:$C$138,'ABP REC Spend'!$D218,'ABP REC Calc'!$B$75:$B$138,'ABP REC Spend'!$E218)*$C218,
IF(AND(U218&gt;0,(V$4-$F218)=(1+$B218)),((U218/$C218)-U218)/6,
(IF(AND((V$4-$F218)&lt;(7+$B218),(V$4-$F218)&gt;1),U218,0))))</f>
        <v>1683138.7081447085</v>
      </c>
      <c r="W218" s="246">
        <f>IF(W$4=$F218+$B218,SUMIFS('ABP REC Calc'!T$75:T$138,'ABP REC Calc'!$C$75:$C$138,'ABP REC Spend'!$D218,'ABP REC Calc'!$B$75:$B$138,'ABP REC Spend'!$E218)*$C218,
IF(AND(V218&gt;0,(W$4-$F218)=(1+$B218)),((V218/$C218)-V218)/6,
(IF(AND((W$4-$F218)&lt;(7+$B218),(W$4-$F218)&gt;1),V218,0))))</f>
        <v>1683138.7081447085</v>
      </c>
      <c r="X218" s="246">
        <f>IF(X$4=$F218+$B218,SUMIFS('ABP REC Calc'!U$75:U$138,'ABP REC Calc'!$C$75:$C$138,'ABP REC Spend'!$D218,'ABP REC Calc'!$B$75:$B$138,'ABP REC Spend'!$E218)*$C218,
IF(AND(W218&gt;0,(X$4-$F218)=(1+$B218)),((W218/$C218)-W218)/6,
(IF(AND((X$4-$F218)&lt;(7+$B218),(X$4-$F218)&gt;1),W218,0))))</f>
        <v>1683138.7081447085</v>
      </c>
      <c r="Y218" s="246">
        <f>IF(Y$4=$F218+$B218,SUMIFS('ABP REC Calc'!V$75:V$138,'ABP REC Calc'!$C$75:$C$138,'ABP REC Spend'!$D218,'ABP REC Calc'!$B$75:$B$138,'ABP REC Spend'!$E218)*$C218,
IF(AND(X218&gt;0,(Y$4-$F218)=(1+$B218)),((X218/$C218)-X218)/6,
(IF(AND((Y$4-$F218)&lt;(7+$B218),(Y$4-$F218)&gt;1),X218,0))))</f>
        <v>1683138.7081447085</v>
      </c>
      <c r="Z218" s="246">
        <f>IF(Z$4=$F218+$B218,SUMIFS('ABP REC Calc'!W$75:W$138,'ABP REC Calc'!$C$75:$C$138,'ABP REC Spend'!$D218,'ABP REC Calc'!$B$75:$B$138,'ABP REC Spend'!$E218)*$C218,
IF(AND(Y218&gt;0,(Z$4-$F218)=(1+$B218)),((Y218/$C218)-Y218)/6,
(IF(AND((Z$4-$F218)&lt;(7+$B218),(Z$4-$F218)&gt;1),Y218,0))))</f>
        <v>1683138.7081447085</v>
      </c>
      <c r="AA218" s="246">
        <f>IF(AA$4=$F218+$B218,SUMIFS('ABP REC Calc'!X$75:X$138,'ABP REC Calc'!$C$75:$C$138,'ABP REC Spend'!$D218,'ABP REC Calc'!$B$75:$B$138,'ABP REC Spend'!$E218)*$C218,
IF(AND(Z218&gt;0,(AA$4-$F218)=(1+$B218)),((Z218/$C218)-Z218)/6,
(IF(AND((AA$4-$F218)&lt;(7+$B218),(AA$4-$F218)&gt;1),Z218,0))))</f>
        <v>0</v>
      </c>
      <c r="AB218" s="246">
        <f>IF(AB$4=$F218+$B218,SUMIFS('ABP REC Calc'!Y$75:Y$138,'ABP REC Calc'!$C$75:$C$138,'ABP REC Spend'!$D218,'ABP REC Calc'!$B$75:$B$138,'ABP REC Spend'!$E218)*$C218,
IF(AND(AA218&gt;0,(AB$4-$F218)=(1+$B218)),((AA218/$C218)-AA218)/6,
(IF(AND((AB$4-$F218)&lt;(7+$B218),(AB$4-$F218)&gt;1),AA218,0))))</f>
        <v>0</v>
      </c>
      <c r="AC218" s="246">
        <f>IF(AC$4=$F218+$B218,SUMIFS('ABP REC Calc'!Z$75:Z$138,'ABP REC Calc'!$C$75:$C$138,'ABP REC Spend'!$D218,'ABP REC Calc'!$B$75:$B$138,'ABP REC Spend'!$E218)*$C218,
IF(AND(AB218&gt;0,(AC$4-$F218)=(1+$B218)),((AB218/$C218)-AB218)/6,
(IF(AND((AC$4-$F218)&lt;(7+$B218),(AC$4-$F218)&gt;1),AB218,0))))</f>
        <v>0</v>
      </c>
      <c r="AD218" s="246">
        <f>IF(AD$4=$F218+$B218,SUMIFS('ABP REC Calc'!AA$75:AA$138,'ABP REC Calc'!$C$75:$C$138,'ABP REC Spend'!$D218,'ABP REC Calc'!$B$75:$B$138,'ABP REC Spend'!$E218)*$C218,
IF(AND(AC218&gt;0,(AD$4-$F218)=(1+$B218)),((AC218/$C218)-AC218)/6,
(IF(AND((AD$4-$F218)&lt;(7+$B218),(AD$4-$F218)&gt;1),AC218,0))))</f>
        <v>0</v>
      </c>
      <c r="AE218" s="246">
        <f>IF(AE$4=$F218+$B218,SUMIFS('ABP REC Calc'!AB$75:AB$138,'ABP REC Calc'!$C$75:$C$138,'ABP REC Spend'!$D218,'ABP REC Calc'!$B$75:$B$138,'ABP REC Spend'!$E218)*$C218,
IF(AND(AD218&gt;0,(AE$4-$F218)=(1+$B218)),((AD218/$C218)-AD218)/6,
(IF(AND((AE$4-$F218)&lt;(7+$B218),(AE$4-$F218)&gt;1),AD218,0))))</f>
        <v>0</v>
      </c>
      <c r="AF218" s="246">
        <f>IF(AF$4=$F218+$B218,SUMIFS('ABP REC Calc'!AC$75:AC$138,'ABP REC Calc'!$C$75:$C$138,'ABP REC Spend'!$D218,'ABP REC Calc'!$B$75:$B$138,'ABP REC Spend'!$E218)*$C218,
IF(AND(AE218&gt;0,(AF$4-$F218)=(1+$B218)),((AE218/$C218)-AE218)/6,
(IF(AND((AF$4-$F218)&lt;(7+$B218),(AF$4-$F218)&gt;1),AE218,0))))</f>
        <v>0</v>
      </c>
      <c r="AG218" s="246">
        <f>IF(AG$4=$F218+$B218,SUMIFS('ABP REC Calc'!#REF!,'ABP REC Calc'!$C$75:$C$138,'ABP REC Spend'!$D218,'ABP REC Calc'!$B$75:$B$138,'ABP REC Spend'!$E218)*$C218,
IF(AND(AF218&gt;0,(AG$4-$F218)=(1+$B218)),((AF218/$C218)-AF218)/6,
(IF(AND((AG$4-$F218)&lt;(7+$B218),(AG$4-$F218)&gt;1),AF218,0))))</f>
        <v>0</v>
      </c>
    </row>
    <row r="219" spans="2:33" ht="14.45" customHeight="1">
      <c r="B219" s="64">
        <v>1</v>
      </c>
      <c r="C219" s="64">
        <v>0.15</v>
      </c>
      <c r="D219" s="234" t="s">
        <v>210</v>
      </c>
      <c r="E219" s="231" t="s">
        <v>231</v>
      </c>
      <c r="F219" s="231">
        <f t="shared" si="10"/>
        <v>2035</v>
      </c>
      <c r="G219" s="231"/>
      <c r="H219" s="239" t="s">
        <v>33</v>
      </c>
      <c r="I219" s="247">
        <v>0</v>
      </c>
      <c r="J219" s="246">
        <f>IF(J$4=$F219+$B219,SUMIFS('ABP REC Calc'!G$75:G$138,'ABP REC Calc'!$C$75:$C$138,'ABP REC Spend'!$D219,'ABP REC Calc'!$B$75:$B$138,'ABP REC Spend'!$E219)*$C219,
IF(AND(I219&gt;0,(J$4-$F219)=(1+$B219)),((I219/$C219)-I219)/6,
(IF(AND((J$4-$F219)&lt;(7+$B219),(J$4-$F219)&gt;1),I219,0))))</f>
        <v>0</v>
      </c>
      <c r="K219" s="246">
        <f>IF(K$4=$F219+$B219,SUMIFS('ABP REC Calc'!H$75:H$138,'ABP REC Calc'!$C$75:$C$138,'ABP REC Spend'!$D219,'ABP REC Calc'!$B$75:$B$138,'ABP REC Spend'!$E219)*$C219,
IF(AND(J219&gt;0,(K$4-$F219)=(1+$B219)),((J219/$C219)-J219)/6,
(IF(AND((K$4-$F219)&lt;(7+$B219),(K$4-$F219)&gt;1),J219,0))))</f>
        <v>0</v>
      </c>
      <c r="L219" s="246">
        <f>IF(L$4=$F219+$B219,SUMIFS('ABP REC Calc'!I$75:I$138,'ABP REC Calc'!$C$75:$C$138,'ABP REC Spend'!$D219,'ABP REC Calc'!$B$75:$B$138,'ABP REC Spend'!$E219)*$C219,
IF(AND(K219&gt;0,(L$4-$F219)=(1+$B219)),((K219/$C219)-K219)/6,
(IF(AND((L$4-$F219)&lt;(7+$B219),(L$4-$F219)&gt;1),K219,0))))</f>
        <v>0</v>
      </c>
      <c r="M219" s="246">
        <f>IF(M$4=$F219+$B219,SUMIFS('ABP REC Calc'!J$75:J$138,'ABP REC Calc'!$C$75:$C$138,'ABP REC Spend'!$D219,'ABP REC Calc'!$B$75:$B$138,'ABP REC Spend'!$E219)*$C219,
IF(AND(L219&gt;0,(M$4-$F219)=(1+$B219)),((L219/$C219)-L219)/6,
(IF(AND((M$4-$F219)&lt;(7+$B219),(M$4-$F219)&gt;1),L219,0))))</f>
        <v>0</v>
      </c>
      <c r="N219" s="246">
        <f>IF(N$4=$F219+$B219,SUMIFS('ABP REC Calc'!K$75:K$138,'ABP REC Calc'!$C$75:$C$138,'ABP REC Spend'!$D219,'ABP REC Calc'!$B$75:$B$138,'ABP REC Spend'!$E219)*$C219,
IF(AND(M219&gt;0,(N$4-$F219)=(1+$B219)),((M219/$C219)-M219)/6,
(IF(AND((N$4-$F219)&lt;(7+$B219),(N$4-$F219)&gt;1),M219,0))))</f>
        <v>0</v>
      </c>
      <c r="O219" s="246">
        <f>IF(O$4=$F219+$B219,SUMIFS('ABP REC Calc'!L$75:L$138,'ABP REC Calc'!$C$75:$C$138,'ABP REC Spend'!$D219,'ABP REC Calc'!$B$75:$B$138,'ABP REC Spend'!$E219)*$C219,
IF(AND(N219&gt;0,(O$4-$F219)=(1+$B219)),((N219/$C219)-N219)/6,
(IF(AND((O$4-$F219)&lt;(7+$B219),(O$4-$F219)&gt;1),N219,0))))</f>
        <v>0</v>
      </c>
      <c r="P219" s="246">
        <f>IF(P$4=$F219+$B219,SUMIFS('ABP REC Calc'!M$75:M$138,'ABP REC Calc'!$C$75:$C$138,'ABP REC Spend'!$D219,'ABP REC Calc'!$B$75:$B$138,'ABP REC Spend'!$E219)*$C219,
IF(AND(O219&gt;0,(P$4-$F219)=(1+$B219)),((O219/$C219)-O219)/6,
(IF(AND((P$4-$F219)&lt;(7+$B219),(P$4-$F219)&gt;1),O219,0))))</f>
        <v>0</v>
      </c>
      <c r="Q219" s="246">
        <f>IF(Q$4=$F219+$B219,SUMIFS('ABP REC Calc'!N$75:N$138,'ABP REC Calc'!$C$75:$C$138,'ABP REC Spend'!$D219,'ABP REC Calc'!$B$75:$B$138,'ABP REC Spend'!$E219)*$C219,
IF(AND(P219&gt;0,(Q$4-$F219)=(1+$B219)),((P219/$C219)-P219)/6,
(IF(AND((Q$4-$F219)&lt;(7+$B219),(Q$4-$F219)&gt;1),P219,0))))</f>
        <v>0</v>
      </c>
      <c r="R219" s="246">
        <f>IF(R$4=$F219+$B219,SUMIFS('ABP REC Calc'!O$75:O$138,'ABP REC Calc'!$C$75:$C$138,'ABP REC Spend'!$D219,'ABP REC Calc'!$B$75:$B$138,'ABP REC Spend'!$E219)*$C219,
IF(AND(Q219&gt;0,(R$4-$F219)=(1+$B219)),((Q219/$C219)-Q219)/6,
(IF(AND((R$4-$F219)&lt;(7+$B219),(R$4-$F219)&gt;1),Q219,0))))</f>
        <v>0</v>
      </c>
      <c r="S219" s="246">
        <f>IF(S$4=$F219+$B219,SUMIFS('ABP REC Calc'!P$75:P$138,'ABP REC Calc'!$C$75:$C$138,'ABP REC Spend'!$D219,'ABP REC Calc'!$B$75:$B$138,'ABP REC Spend'!$E219)*$C219,
IF(AND(R219&gt;0,(S$4-$F219)=(1+$B219)),((R219/$C219)-R219)/6,
(IF(AND((S$4-$F219)&lt;(7+$B219),(S$4-$F219)&gt;1),R219,0))))</f>
        <v>0</v>
      </c>
      <c r="T219" s="246">
        <f>IF(T$4=$F219+$B219,SUMIFS('ABP REC Calc'!Q$75:Q$138,'ABP REC Calc'!$C$75:$C$138,'ABP REC Spend'!$D219,'ABP REC Calc'!$B$75:$B$138,'ABP REC Spend'!$E219)*$C219,
IF(AND(S219&gt;0,(T$4-$F219)=(1+$B219)),((S219/$C219)-S219)/6,
(IF(AND((T$4-$F219)&lt;(7+$B219),(T$4-$F219)&gt;1),S219,0))))</f>
        <v>0</v>
      </c>
      <c r="U219" s="246">
        <f>IF(U$4=$F219+$B219,SUMIFS('ABP REC Calc'!R$75:R$138,'ABP REC Calc'!$C$75:$C$138,'ABP REC Spend'!$D219,'ABP REC Calc'!$B$75:$B$138,'ABP REC Spend'!$E219)*$C219,
IF(AND(T219&gt;0,(U$4-$F219)=(1+$B219)),((T219/$C219)-T219)/6,
(IF(AND((U$4-$F219)&lt;(7+$B219),(U$4-$F219)&gt;1),T219,0))))</f>
        <v>1710860.9927494447</v>
      </c>
      <c r="V219" s="246">
        <f>IF(V$4=$F219+$B219,SUMIFS('ABP REC Calc'!S$75:S$138,'ABP REC Calc'!$C$75:$C$138,'ABP REC Spend'!$D219,'ABP REC Calc'!$B$75:$B$138,'ABP REC Spend'!$E219)*$C219,
IF(AND(U219&gt;0,(V$4-$F219)=(1+$B219)),((U219/$C219)-U219)/6,
(IF(AND((V$4-$F219)&lt;(7+$B219),(V$4-$F219)&gt;1),U219,0))))</f>
        <v>1615813.1598189201</v>
      </c>
      <c r="W219" s="246">
        <f>IF(W$4=$F219+$B219,SUMIFS('ABP REC Calc'!T$75:T$138,'ABP REC Calc'!$C$75:$C$138,'ABP REC Spend'!$D219,'ABP REC Calc'!$B$75:$B$138,'ABP REC Spend'!$E219)*$C219,
IF(AND(V219&gt;0,(W$4-$F219)=(1+$B219)),((V219/$C219)-V219)/6,
(IF(AND((W$4-$F219)&lt;(7+$B219),(W$4-$F219)&gt;1),V219,0))))</f>
        <v>1615813.1598189201</v>
      </c>
      <c r="X219" s="246">
        <f>IF(X$4=$F219+$B219,SUMIFS('ABP REC Calc'!U$75:U$138,'ABP REC Calc'!$C$75:$C$138,'ABP REC Spend'!$D219,'ABP REC Calc'!$B$75:$B$138,'ABP REC Spend'!$E219)*$C219,
IF(AND(W219&gt;0,(X$4-$F219)=(1+$B219)),((W219/$C219)-W219)/6,
(IF(AND((X$4-$F219)&lt;(7+$B219),(X$4-$F219)&gt;1),W219,0))))</f>
        <v>1615813.1598189201</v>
      </c>
      <c r="Y219" s="246">
        <f>IF(Y$4=$F219+$B219,SUMIFS('ABP REC Calc'!V$75:V$138,'ABP REC Calc'!$C$75:$C$138,'ABP REC Spend'!$D219,'ABP REC Calc'!$B$75:$B$138,'ABP REC Spend'!$E219)*$C219,
IF(AND(X219&gt;0,(Y$4-$F219)=(1+$B219)),((X219/$C219)-X219)/6,
(IF(AND((Y$4-$F219)&lt;(7+$B219),(Y$4-$F219)&gt;1),X219,0))))</f>
        <v>1615813.1598189201</v>
      </c>
      <c r="Z219" s="246">
        <f>IF(Z$4=$F219+$B219,SUMIFS('ABP REC Calc'!W$75:W$138,'ABP REC Calc'!$C$75:$C$138,'ABP REC Spend'!$D219,'ABP REC Calc'!$B$75:$B$138,'ABP REC Spend'!$E219)*$C219,
IF(AND(Y219&gt;0,(Z$4-$F219)=(1+$B219)),((Y219/$C219)-Y219)/6,
(IF(AND((Z$4-$F219)&lt;(7+$B219),(Z$4-$F219)&gt;1),Y219,0))))</f>
        <v>1615813.1598189201</v>
      </c>
      <c r="AA219" s="246">
        <f>IF(AA$4=$F219+$B219,SUMIFS('ABP REC Calc'!X$75:X$138,'ABP REC Calc'!$C$75:$C$138,'ABP REC Spend'!$D219,'ABP REC Calc'!$B$75:$B$138,'ABP REC Spend'!$E219)*$C219,
IF(AND(Z219&gt;0,(AA$4-$F219)=(1+$B219)),((Z219/$C219)-Z219)/6,
(IF(AND((AA$4-$F219)&lt;(7+$B219),(AA$4-$F219)&gt;1),Z219,0))))</f>
        <v>1615813.1598189201</v>
      </c>
      <c r="AB219" s="246">
        <f>IF(AB$4=$F219+$B219,SUMIFS('ABP REC Calc'!Y$75:Y$138,'ABP REC Calc'!$C$75:$C$138,'ABP REC Spend'!$D219,'ABP REC Calc'!$B$75:$B$138,'ABP REC Spend'!$E219)*$C219,
IF(AND(AA219&gt;0,(AB$4-$F219)=(1+$B219)),((AA219/$C219)-AA219)/6,
(IF(AND((AB$4-$F219)&lt;(7+$B219),(AB$4-$F219)&gt;1),AA219,0))))</f>
        <v>0</v>
      </c>
      <c r="AC219" s="246">
        <f>IF(AC$4=$F219+$B219,SUMIFS('ABP REC Calc'!Z$75:Z$138,'ABP REC Calc'!$C$75:$C$138,'ABP REC Spend'!$D219,'ABP REC Calc'!$B$75:$B$138,'ABP REC Spend'!$E219)*$C219,
IF(AND(AB219&gt;0,(AC$4-$F219)=(1+$B219)),((AB219/$C219)-AB219)/6,
(IF(AND((AC$4-$F219)&lt;(7+$B219),(AC$4-$F219)&gt;1),AB219,0))))</f>
        <v>0</v>
      </c>
      <c r="AD219" s="246">
        <f>IF(AD$4=$F219+$B219,SUMIFS('ABP REC Calc'!AA$75:AA$138,'ABP REC Calc'!$C$75:$C$138,'ABP REC Spend'!$D219,'ABP REC Calc'!$B$75:$B$138,'ABP REC Spend'!$E219)*$C219,
IF(AND(AC219&gt;0,(AD$4-$F219)=(1+$B219)),((AC219/$C219)-AC219)/6,
(IF(AND((AD$4-$F219)&lt;(7+$B219),(AD$4-$F219)&gt;1),AC219,0))))</f>
        <v>0</v>
      </c>
      <c r="AE219" s="246">
        <f>IF(AE$4=$F219+$B219,SUMIFS('ABP REC Calc'!AB$75:AB$138,'ABP REC Calc'!$C$75:$C$138,'ABP REC Spend'!$D219,'ABP REC Calc'!$B$75:$B$138,'ABP REC Spend'!$E219)*$C219,
IF(AND(AD219&gt;0,(AE$4-$F219)=(1+$B219)),((AD219/$C219)-AD219)/6,
(IF(AND((AE$4-$F219)&lt;(7+$B219),(AE$4-$F219)&gt;1),AD219,0))))</f>
        <v>0</v>
      </c>
      <c r="AF219" s="246">
        <f>IF(AF$4=$F219+$B219,SUMIFS('ABP REC Calc'!AC$75:AC$138,'ABP REC Calc'!$C$75:$C$138,'ABP REC Spend'!$D219,'ABP REC Calc'!$B$75:$B$138,'ABP REC Spend'!$E219)*$C219,
IF(AND(AE219&gt;0,(AF$4-$F219)=(1+$B219)),((AE219/$C219)-AE219)/6,
(IF(AND((AF$4-$F219)&lt;(7+$B219),(AF$4-$F219)&gt;1),AE219,0))))</f>
        <v>0</v>
      </c>
      <c r="AG219" s="246">
        <f>IF(AG$4=$F219+$B219,SUMIFS('ABP REC Calc'!#REF!,'ABP REC Calc'!$C$75:$C$138,'ABP REC Spend'!$D219,'ABP REC Calc'!$B$75:$B$138,'ABP REC Spend'!$E219)*$C219,
IF(AND(AF219&gt;0,(AG$4-$F219)=(1+$B219)),((AF219/$C219)-AF219)/6,
(IF(AND((AG$4-$F219)&lt;(7+$B219),(AG$4-$F219)&gt;1),AF219,0))))</f>
        <v>0</v>
      </c>
    </row>
    <row r="220" spans="2:33" ht="14.45" customHeight="1">
      <c r="B220" s="64">
        <v>1</v>
      </c>
      <c r="C220" s="64">
        <v>0.15</v>
      </c>
      <c r="D220" s="234" t="s">
        <v>210</v>
      </c>
      <c r="E220" s="231" t="s">
        <v>231</v>
      </c>
      <c r="F220" s="231">
        <f t="shared" si="10"/>
        <v>2036</v>
      </c>
      <c r="G220" s="231"/>
      <c r="H220" s="239" t="s">
        <v>34</v>
      </c>
      <c r="I220" s="247">
        <v>0</v>
      </c>
      <c r="J220" s="246">
        <f>IF(J$4=$F220+$B220,SUMIFS('ABP REC Calc'!G$75:G$138,'ABP REC Calc'!$C$75:$C$138,'ABP REC Spend'!$D220,'ABP REC Calc'!$B$75:$B$138,'ABP REC Spend'!$E220)*$C220,
IF(AND(I220&gt;0,(J$4-$F220)=(1+$B220)),((I220/$C220)-I220)/6,
(IF(AND((J$4-$F220)&lt;(7+$B220),(J$4-$F220)&gt;1),I220,0))))</f>
        <v>0</v>
      </c>
      <c r="K220" s="246">
        <f>IF(K$4=$F220+$B220,SUMIFS('ABP REC Calc'!H$75:H$138,'ABP REC Calc'!$C$75:$C$138,'ABP REC Spend'!$D220,'ABP REC Calc'!$B$75:$B$138,'ABP REC Spend'!$E220)*$C220,
IF(AND(J220&gt;0,(K$4-$F220)=(1+$B220)),((J220/$C220)-J220)/6,
(IF(AND((K$4-$F220)&lt;(7+$B220),(K$4-$F220)&gt;1),J220,0))))</f>
        <v>0</v>
      </c>
      <c r="L220" s="246">
        <f>IF(L$4=$F220+$B220,SUMIFS('ABP REC Calc'!I$75:I$138,'ABP REC Calc'!$C$75:$C$138,'ABP REC Spend'!$D220,'ABP REC Calc'!$B$75:$B$138,'ABP REC Spend'!$E220)*$C220,
IF(AND(K220&gt;0,(L$4-$F220)=(1+$B220)),((K220/$C220)-K220)/6,
(IF(AND((L$4-$F220)&lt;(7+$B220),(L$4-$F220)&gt;1),K220,0))))</f>
        <v>0</v>
      </c>
      <c r="M220" s="246">
        <f>IF(M$4=$F220+$B220,SUMIFS('ABP REC Calc'!J$75:J$138,'ABP REC Calc'!$C$75:$C$138,'ABP REC Spend'!$D220,'ABP REC Calc'!$B$75:$B$138,'ABP REC Spend'!$E220)*$C220,
IF(AND(L220&gt;0,(M$4-$F220)=(1+$B220)),((L220/$C220)-L220)/6,
(IF(AND((M$4-$F220)&lt;(7+$B220),(M$4-$F220)&gt;1),L220,0))))</f>
        <v>0</v>
      </c>
      <c r="N220" s="246">
        <f>IF(N$4=$F220+$B220,SUMIFS('ABP REC Calc'!K$75:K$138,'ABP REC Calc'!$C$75:$C$138,'ABP REC Spend'!$D220,'ABP REC Calc'!$B$75:$B$138,'ABP REC Spend'!$E220)*$C220,
IF(AND(M220&gt;0,(N$4-$F220)=(1+$B220)),((M220/$C220)-M220)/6,
(IF(AND((N$4-$F220)&lt;(7+$B220),(N$4-$F220)&gt;1),M220,0))))</f>
        <v>0</v>
      </c>
      <c r="O220" s="246">
        <f>IF(O$4=$F220+$B220,SUMIFS('ABP REC Calc'!L$75:L$138,'ABP REC Calc'!$C$75:$C$138,'ABP REC Spend'!$D220,'ABP REC Calc'!$B$75:$B$138,'ABP REC Spend'!$E220)*$C220,
IF(AND(N220&gt;0,(O$4-$F220)=(1+$B220)),((N220/$C220)-N220)/6,
(IF(AND((O$4-$F220)&lt;(7+$B220),(O$4-$F220)&gt;1),N220,0))))</f>
        <v>0</v>
      </c>
      <c r="P220" s="246">
        <f>IF(P$4=$F220+$B220,SUMIFS('ABP REC Calc'!M$75:M$138,'ABP REC Calc'!$C$75:$C$138,'ABP REC Spend'!$D220,'ABP REC Calc'!$B$75:$B$138,'ABP REC Spend'!$E220)*$C220,
IF(AND(O220&gt;0,(P$4-$F220)=(1+$B220)),((O220/$C220)-O220)/6,
(IF(AND((P$4-$F220)&lt;(7+$B220),(P$4-$F220)&gt;1),O220,0))))</f>
        <v>0</v>
      </c>
      <c r="Q220" s="246">
        <f>IF(Q$4=$F220+$B220,SUMIFS('ABP REC Calc'!N$75:N$138,'ABP REC Calc'!$C$75:$C$138,'ABP REC Spend'!$D220,'ABP REC Calc'!$B$75:$B$138,'ABP REC Spend'!$E220)*$C220,
IF(AND(P220&gt;0,(Q$4-$F220)=(1+$B220)),((P220/$C220)-P220)/6,
(IF(AND((Q$4-$F220)&lt;(7+$B220),(Q$4-$F220)&gt;1),P220,0))))</f>
        <v>0</v>
      </c>
      <c r="R220" s="246">
        <f>IF(R$4=$F220+$B220,SUMIFS('ABP REC Calc'!O$75:O$138,'ABP REC Calc'!$C$75:$C$138,'ABP REC Spend'!$D220,'ABP REC Calc'!$B$75:$B$138,'ABP REC Spend'!$E220)*$C220,
IF(AND(Q220&gt;0,(R$4-$F220)=(1+$B220)),((Q220/$C220)-Q220)/6,
(IF(AND((R$4-$F220)&lt;(7+$B220),(R$4-$F220)&gt;1),Q220,0))))</f>
        <v>0</v>
      </c>
      <c r="S220" s="246">
        <f>IF(S$4=$F220+$B220,SUMIFS('ABP REC Calc'!P$75:P$138,'ABP REC Calc'!$C$75:$C$138,'ABP REC Spend'!$D220,'ABP REC Calc'!$B$75:$B$138,'ABP REC Spend'!$E220)*$C220,
IF(AND(R220&gt;0,(S$4-$F220)=(1+$B220)),((R220/$C220)-R220)/6,
(IF(AND((S$4-$F220)&lt;(7+$B220),(S$4-$F220)&gt;1),R220,0))))</f>
        <v>0</v>
      </c>
      <c r="T220" s="246">
        <f>IF(T$4=$F220+$B220,SUMIFS('ABP REC Calc'!Q$75:Q$138,'ABP REC Calc'!$C$75:$C$138,'ABP REC Spend'!$D220,'ABP REC Calc'!$B$75:$B$138,'ABP REC Spend'!$E220)*$C220,
IF(AND(S220&gt;0,(T$4-$F220)=(1+$B220)),((S220/$C220)-S220)/6,
(IF(AND((T$4-$F220)&lt;(7+$B220),(T$4-$F220)&gt;1),S220,0))))</f>
        <v>0</v>
      </c>
      <c r="U220" s="246">
        <f>IF(U$4=$F220+$B220,SUMIFS('ABP REC Calc'!R$75:R$138,'ABP REC Calc'!$C$75:$C$138,'ABP REC Spend'!$D220,'ABP REC Calc'!$B$75:$B$138,'ABP REC Spend'!$E220)*$C220,
IF(AND(T220&gt;0,(U$4-$F220)=(1+$B220)),((T220/$C220)-T220)/6,
(IF(AND((U$4-$F220)&lt;(7+$B220),(U$4-$F220)&gt;1),T220,0))))</f>
        <v>0</v>
      </c>
      <c r="V220" s="246">
        <f>IF(V$4=$F220+$B220,SUMIFS('ABP REC Calc'!S$75:S$138,'ABP REC Calc'!$C$75:$C$138,'ABP REC Spend'!$D220,'ABP REC Calc'!$B$75:$B$138,'ABP REC Spend'!$E220)*$C220,
IF(AND(U220&gt;0,(V$4-$F220)=(1+$B220)),((U220/$C220)-U220)/6,
(IF(AND((V$4-$F220)&lt;(7+$B220),(V$4-$F220)&gt;1),U220,0))))</f>
        <v>1642426.5530394672</v>
      </c>
      <c r="W220" s="246">
        <f>IF(W$4=$F220+$B220,SUMIFS('ABP REC Calc'!T$75:T$138,'ABP REC Calc'!$C$75:$C$138,'ABP REC Spend'!$D220,'ABP REC Calc'!$B$75:$B$138,'ABP REC Spend'!$E220)*$C220,
IF(AND(V220&gt;0,(W$4-$F220)=(1+$B220)),((V220/$C220)-V220)/6,
(IF(AND((W$4-$F220)&lt;(7+$B220),(W$4-$F220)&gt;1),V220,0))))</f>
        <v>1551180.6334261636</v>
      </c>
      <c r="X220" s="246">
        <f>IF(X$4=$F220+$B220,SUMIFS('ABP REC Calc'!U$75:U$138,'ABP REC Calc'!$C$75:$C$138,'ABP REC Spend'!$D220,'ABP REC Calc'!$B$75:$B$138,'ABP REC Spend'!$E220)*$C220,
IF(AND(W220&gt;0,(X$4-$F220)=(1+$B220)),((W220/$C220)-W220)/6,
(IF(AND((X$4-$F220)&lt;(7+$B220),(X$4-$F220)&gt;1),W220,0))))</f>
        <v>1551180.6334261636</v>
      </c>
      <c r="Y220" s="246">
        <f>IF(Y$4=$F220+$B220,SUMIFS('ABP REC Calc'!V$75:V$138,'ABP REC Calc'!$C$75:$C$138,'ABP REC Spend'!$D220,'ABP REC Calc'!$B$75:$B$138,'ABP REC Spend'!$E220)*$C220,
IF(AND(X220&gt;0,(Y$4-$F220)=(1+$B220)),((X220/$C220)-X220)/6,
(IF(AND((Y$4-$F220)&lt;(7+$B220),(Y$4-$F220)&gt;1),X220,0))))</f>
        <v>1551180.6334261636</v>
      </c>
      <c r="Z220" s="246">
        <f>IF(Z$4=$F220+$B220,SUMIFS('ABP REC Calc'!W$75:W$138,'ABP REC Calc'!$C$75:$C$138,'ABP REC Spend'!$D220,'ABP REC Calc'!$B$75:$B$138,'ABP REC Spend'!$E220)*$C220,
IF(AND(Y220&gt;0,(Z$4-$F220)=(1+$B220)),((Y220/$C220)-Y220)/6,
(IF(AND((Z$4-$F220)&lt;(7+$B220),(Z$4-$F220)&gt;1),Y220,0))))</f>
        <v>1551180.6334261636</v>
      </c>
      <c r="AA220" s="246">
        <f>IF(AA$4=$F220+$B220,SUMIFS('ABP REC Calc'!X$75:X$138,'ABP REC Calc'!$C$75:$C$138,'ABP REC Spend'!$D220,'ABP REC Calc'!$B$75:$B$138,'ABP REC Spend'!$E220)*$C220,
IF(AND(Z220&gt;0,(AA$4-$F220)=(1+$B220)),((Z220/$C220)-Z220)/6,
(IF(AND((AA$4-$F220)&lt;(7+$B220),(AA$4-$F220)&gt;1),Z220,0))))</f>
        <v>1551180.6334261636</v>
      </c>
      <c r="AB220" s="246">
        <f>IF(AB$4=$F220+$B220,SUMIFS('ABP REC Calc'!Y$75:Y$138,'ABP REC Calc'!$C$75:$C$138,'ABP REC Spend'!$D220,'ABP REC Calc'!$B$75:$B$138,'ABP REC Spend'!$E220)*$C220,
IF(AND(AA220&gt;0,(AB$4-$F220)=(1+$B220)),((AA220/$C220)-AA220)/6,
(IF(AND((AB$4-$F220)&lt;(7+$B220),(AB$4-$F220)&gt;1),AA220,0))))</f>
        <v>1551180.6334261636</v>
      </c>
      <c r="AC220" s="246">
        <f>IF(AC$4=$F220+$B220,SUMIFS('ABP REC Calc'!Z$75:Z$138,'ABP REC Calc'!$C$75:$C$138,'ABP REC Spend'!$D220,'ABP REC Calc'!$B$75:$B$138,'ABP REC Spend'!$E220)*$C220,
IF(AND(AB220&gt;0,(AC$4-$F220)=(1+$B220)),((AB220/$C220)-AB220)/6,
(IF(AND((AC$4-$F220)&lt;(7+$B220),(AC$4-$F220)&gt;1),AB220,0))))</f>
        <v>0</v>
      </c>
      <c r="AD220" s="246">
        <f>IF(AD$4=$F220+$B220,SUMIFS('ABP REC Calc'!AA$75:AA$138,'ABP REC Calc'!$C$75:$C$138,'ABP REC Spend'!$D220,'ABP REC Calc'!$B$75:$B$138,'ABP REC Spend'!$E220)*$C220,
IF(AND(AC220&gt;0,(AD$4-$F220)=(1+$B220)),((AC220/$C220)-AC220)/6,
(IF(AND((AD$4-$F220)&lt;(7+$B220),(AD$4-$F220)&gt;1),AC220,0))))</f>
        <v>0</v>
      </c>
      <c r="AE220" s="246">
        <f>IF(AE$4=$F220+$B220,SUMIFS('ABP REC Calc'!AB$75:AB$138,'ABP REC Calc'!$C$75:$C$138,'ABP REC Spend'!$D220,'ABP REC Calc'!$B$75:$B$138,'ABP REC Spend'!$E220)*$C220,
IF(AND(AD220&gt;0,(AE$4-$F220)=(1+$B220)),((AD220/$C220)-AD220)/6,
(IF(AND((AE$4-$F220)&lt;(7+$B220),(AE$4-$F220)&gt;1),AD220,0))))</f>
        <v>0</v>
      </c>
      <c r="AF220" s="246">
        <f>IF(AF$4=$F220+$B220,SUMIFS('ABP REC Calc'!AC$75:AC$138,'ABP REC Calc'!$C$75:$C$138,'ABP REC Spend'!$D220,'ABP REC Calc'!$B$75:$B$138,'ABP REC Spend'!$E220)*$C220,
IF(AND(AE220&gt;0,(AF$4-$F220)=(1+$B220)),((AE220/$C220)-AE220)/6,
(IF(AND((AF$4-$F220)&lt;(7+$B220),(AF$4-$F220)&gt;1),AE220,0))))</f>
        <v>0</v>
      </c>
      <c r="AG220" s="246">
        <f>IF(AG$4=$F220+$B220,SUMIFS('ABP REC Calc'!#REF!,'ABP REC Calc'!$C$75:$C$138,'ABP REC Spend'!$D220,'ABP REC Calc'!$B$75:$B$138,'ABP REC Spend'!$E220)*$C220,
IF(AND(AF220&gt;0,(AG$4-$F220)=(1+$B220)),((AF220/$C220)-AF220)/6,
(IF(AND((AG$4-$F220)&lt;(7+$B220),(AG$4-$F220)&gt;1),AF220,0))))</f>
        <v>0</v>
      </c>
    </row>
    <row r="221" spans="2:33" ht="14.45" customHeight="1">
      <c r="B221" s="64">
        <v>1</v>
      </c>
      <c r="C221" s="64">
        <v>0.15</v>
      </c>
      <c r="D221" s="234" t="s">
        <v>210</v>
      </c>
      <c r="E221" s="231" t="s">
        <v>231</v>
      </c>
      <c r="F221" s="231">
        <f t="shared" si="10"/>
        <v>2037</v>
      </c>
      <c r="G221" s="231"/>
      <c r="H221" s="239" t="s">
        <v>35</v>
      </c>
      <c r="I221" s="247">
        <v>0</v>
      </c>
      <c r="J221" s="246">
        <f>IF(J$4=$F221+$B221,SUMIFS('ABP REC Calc'!G$75:G$138,'ABP REC Calc'!$C$75:$C$138,'ABP REC Spend'!$D221,'ABP REC Calc'!$B$75:$B$138,'ABP REC Spend'!$E221)*$C221,
IF(AND(I221&gt;0,(J$4-$F221)=(1+$B221)),((I221/$C221)-I221)/6,
(IF(AND((J$4-$F221)&lt;(7+$B221),(J$4-$F221)&gt;1),I221,0))))</f>
        <v>0</v>
      </c>
      <c r="K221" s="246">
        <f>IF(K$4=$F221+$B221,SUMIFS('ABP REC Calc'!H$75:H$138,'ABP REC Calc'!$C$75:$C$138,'ABP REC Spend'!$D221,'ABP REC Calc'!$B$75:$B$138,'ABP REC Spend'!$E221)*$C221,
IF(AND(J221&gt;0,(K$4-$F221)=(1+$B221)),((J221/$C221)-J221)/6,
(IF(AND((K$4-$F221)&lt;(7+$B221),(K$4-$F221)&gt;1),J221,0))))</f>
        <v>0</v>
      </c>
      <c r="L221" s="246">
        <f>IF(L$4=$F221+$B221,SUMIFS('ABP REC Calc'!I$75:I$138,'ABP REC Calc'!$C$75:$C$138,'ABP REC Spend'!$D221,'ABP REC Calc'!$B$75:$B$138,'ABP REC Spend'!$E221)*$C221,
IF(AND(K221&gt;0,(L$4-$F221)=(1+$B221)),((K221/$C221)-K221)/6,
(IF(AND((L$4-$F221)&lt;(7+$B221),(L$4-$F221)&gt;1),K221,0))))</f>
        <v>0</v>
      </c>
      <c r="M221" s="246">
        <f>IF(M$4=$F221+$B221,SUMIFS('ABP REC Calc'!J$75:J$138,'ABP REC Calc'!$C$75:$C$138,'ABP REC Spend'!$D221,'ABP REC Calc'!$B$75:$B$138,'ABP REC Spend'!$E221)*$C221,
IF(AND(L221&gt;0,(M$4-$F221)=(1+$B221)),((L221/$C221)-L221)/6,
(IF(AND((M$4-$F221)&lt;(7+$B221),(M$4-$F221)&gt;1),L221,0))))</f>
        <v>0</v>
      </c>
      <c r="N221" s="246">
        <f>IF(N$4=$F221+$B221,SUMIFS('ABP REC Calc'!K$75:K$138,'ABP REC Calc'!$C$75:$C$138,'ABP REC Spend'!$D221,'ABP REC Calc'!$B$75:$B$138,'ABP REC Spend'!$E221)*$C221,
IF(AND(M221&gt;0,(N$4-$F221)=(1+$B221)),((M221/$C221)-M221)/6,
(IF(AND((N$4-$F221)&lt;(7+$B221),(N$4-$F221)&gt;1),M221,0))))</f>
        <v>0</v>
      </c>
      <c r="O221" s="246">
        <f>IF(O$4=$F221+$B221,SUMIFS('ABP REC Calc'!L$75:L$138,'ABP REC Calc'!$C$75:$C$138,'ABP REC Spend'!$D221,'ABP REC Calc'!$B$75:$B$138,'ABP REC Spend'!$E221)*$C221,
IF(AND(N221&gt;0,(O$4-$F221)=(1+$B221)),((N221/$C221)-N221)/6,
(IF(AND((O$4-$F221)&lt;(7+$B221),(O$4-$F221)&gt;1),N221,0))))</f>
        <v>0</v>
      </c>
      <c r="P221" s="246">
        <f>IF(P$4=$F221+$B221,SUMIFS('ABP REC Calc'!M$75:M$138,'ABP REC Calc'!$C$75:$C$138,'ABP REC Spend'!$D221,'ABP REC Calc'!$B$75:$B$138,'ABP REC Spend'!$E221)*$C221,
IF(AND(O221&gt;0,(P$4-$F221)=(1+$B221)),((O221/$C221)-O221)/6,
(IF(AND((P$4-$F221)&lt;(7+$B221),(P$4-$F221)&gt;1),O221,0))))</f>
        <v>0</v>
      </c>
      <c r="Q221" s="246">
        <f>IF(Q$4=$F221+$B221,SUMIFS('ABP REC Calc'!N$75:N$138,'ABP REC Calc'!$C$75:$C$138,'ABP REC Spend'!$D221,'ABP REC Calc'!$B$75:$B$138,'ABP REC Spend'!$E221)*$C221,
IF(AND(P221&gt;0,(Q$4-$F221)=(1+$B221)),((P221/$C221)-P221)/6,
(IF(AND((Q$4-$F221)&lt;(7+$B221),(Q$4-$F221)&gt;1),P221,0))))</f>
        <v>0</v>
      </c>
      <c r="R221" s="246">
        <f>IF(R$4=$F221+$B221,SUMIFS('ABP REC Calc'!O$75:O$138,'ABP REC Calc'!$C$75:$C$138,'ABP REC Spend'!$D221,'ABP REC Calc'!$B$75:$B$138,'ABP REC Spend'!$E221)*$C221,
IF(AND(Q221&gt;0,(R$4-$F221)=(1+$B221)),((Q221/$C221)-Q221)/6,
(IF(AND((R$4-$F221)&lt;(7+$B221),(R$4-$F221)&gt;1),Q221,0))))</f>
        <v>0</v>
      </c>
      <c r="S221" s="246">
        <f>IF(S$4=$F221+$B221,SUMIFS('ABP REC Calc'!P$75:P$138,'ABP REC Calc'!$C$75:$C$138,'ABP REC Spend'!$D221,'ABP REC Calc'!$B$75:$B$138,'ABP REC Spend'!$E221)*$C221,
IF(AND(R221&gt;0,(S$4-$F221)=(1+$B221)),((R221/$C221)-R221)/6,
(IF(AND((S$4-$F221)&lt;(7+$B221),(S$4-$F221)&gt;1),R221,0))))</f>
        <v>0</v>
      </c>
      <c r="T221" s="246">
        <f>IF(T$4=$F221+$B221,SUMIFS('ABP REC Calc'!Q$75:Q$138,'ABP REC Calc'!$C$75:$C$138,'ABP REC Spend'!$D221,'ABP REC Calc'!$B$75:$B$138,'ABP REC Spend'!$E221)*$C221,
IF(AND(S221&gt;0,(T$4-$F221)=(1+$B221)),((S221/$C221)-S221)/6,
(IF(AND((T$4-$F221)&lt;(7+$B221),(T$4-$F221)&gt;1),S221,0))))</f>
        <v>0</v>
      </c>
      <c r="U221" s="246">
        <f>IF(U$4=$F221+$B221,SUMIFS('ABP REC Calc'!R$75:R$138,'ABP REC Calc'!$C$75:$C$138,'ABP REC Spend'!$D221,'ABP REC Calc'!$B$75:$B$138,'ABP REC Spend'!$E221)*$C221,
IF(AND(T221&gt;0,(U$4-$F221)=(1+$B221)),((T221/$C221)-T221)/6,
(IF(AND((U$4-$F221)&lt;(7+$B221),(U$4-$F221)&gt;1),T221,0))))</f>
        <v>0</v>
      </c>
      <c r="V221" s="246">
        <f>IF(V$4=$F221+$B221,SUMIFS('ABP REC Calc'!S$75:S$138,'ABP REC Calc'!$C$75:$C$138,'ABP REC Spend'!$D221,'ABP REC Calc'!$B$75:$B$138,'ABP REC Spend'!$E221)*$C221,
IF(AND(U221&gt;0,(V$4-$F221)=(1+$B221)),((U221/$C221)-U221)/6,
(IF(AND((V$4-$F221)&lt;(7+$B221),(V$4-$F221)&gt;1),U221,0))))</f>
        <v>0</v>
      </c>
      <c r="W221" s="246">
        <f>IF(W$4=$F221+$B221,SUMIFS('ABP REC Calc'!T$75:T$138,'ABP REC Calc'!$C$75:$C$138,'ABP REC Spend'!$D221,'ABP REC Calc'!$B$75:$B$138,'ABP REC Spend'!$E221)*$C221,
IF(AND(V221&gt;0,(W$4-$F221)=(1+$B221)),((V221/$C221)-V221)/6,
(IF(AND((W$4-$F221)&lt;(7+$B221),(W$4-$F221)&gt;1),V221,0))))</f>
        <v>1576729.4909178882</v>
      </c>
      <c r="X221" s="246">
        <f>IF(X$4=$F221+$B221,SUMIFS('ABP REC Calc'!U$75:U$138,'ABP REC Calc'!$C$75:$C$138,'ABP REC Spend'!$D221,'ABP REC Calc'!$B$75:$B$138,'ABP REC Spend'!$E221)*$C221,
IF(AND(W221&gt;0,(X$4-$F221)=(1+$B221)),((W221/$C221)-W221)/6,
(IF(AND((X$4-$F221)&lt;(7+$B221),(X$4-$F221)&gt;1),W221,0))))</f>
        <v>1489133.4080891169</v>
      </c>
      <c r="Y221" s="246">
        <f>IF(Y$4=$F221+$B221,SUMIFS('ABP REC Calc'!V$75:V$138,'ABP REC Calc'!$C$75:$C$138,'ABP REC Spend'!$D221,'ABP REC Calc'!$B$75:$B$138,'ABP REC Spend'!$E221)*$C221,
IF(AND(X221&gt;0,(Y$4-$F221)=(1+$B221)),((X221/$C221)-X221)/6,
(IF(AND((Y$4-$F221)&lt;(7+$B221),(Y$4-$F221)&gt;1),X221,0))))</f>
        <v>1489133.4080891169</v>
      </c>
      <c r="Z221" s="246">
        <f>IF(Z$4=$F221+$B221,SUMIFS('ABP REC Calc'!W$75:W$138,'ABP REC Calc'!$C$75:$C$138,'ABP REC Spend'!$D221,'ABP REC Calc'!$B$75:$B$138,'ABP REC Spend'!$E221)*$C221,
IF(AND(Y221&gt;0,(Z$4-$F221)=(1+$B221)),((Y221/$C221)-Y221)/6,
(IF(AND((Z$4-$F221)&lt;(7+$B221),(Z$4-$F221)&gt;1),Y221,0))))</f>
        <v>1489133.4080891169</v>
      </c>
      <c r="AA221" s="246">
        <f>IF(AA$4=$F221+$B221,SUMIFS('ABP REC Calc'!X$75:X$138,'ABP REC Calc'!$C$75:$C$138,'ABP REC Spend'!$D221,'ABP REC Calc'!$B$75:$B$138,'ABP REC Spend'!$E221)*$C221,
IF(AND(Z221&gt;0,(AA$4-$F221)=(1+$B221)),((Z221/$C221)-Z221)/6,
(IF(AND((AA$4-$F221)&lt;(7+$B221),(AA$4-$F221)&gt;1),Z221,0))))</f>
        <v>1489133.4080891169</v>
      </c>
      <c r="AB221" s="246">
        <f>IF(AB$4=$F221+$B221,SUMIFS('ABP REC Calc'!Y$75:Y$138,'ABP REC Calc'!$C$75:$C$138,'ABP REC Spend'!$D221,'ABP REC Calc'!$B$75:$B$138,'ABP REC Spend'!$E221)*$C221,
IF(AND(AA221&gt;0,(AB$4-$F221)=(1+$B221)),((AA221/$C221)-AA221)/6,
(IF(AND((AB$4-$F221)&lt;(7+$B221),(AB$4-$F221)&gt;1),AA221,0))))</f>
        <v>1489133.4080891169</v>
      </c>
      <c r="AC221" s="246">
        <f>IF(AC$4=$F221+$B221,SUMIFS('ABP REC Calc'!Z$75:Z$138,'ABP REC Calc'!$C$75:$C$138,'ABP REC Spend'!$D221,'ABP REC Calc'!$B$75:$B$138,'ABP REC Spend'!$E221)*$C221,
IF(AND(AB221&gt;0,(AC$4-$F221)=(1+$B221)),((AB221/$C221)-AB221)/6,
(IF(AND((AC$4-$F221)&lt;(7+$B221),(AC$4-$F221)&gt;1),AB221,0))))</f>
        <v>1489133.4080891169</v>
      </c>
      <c r="AD221" s="246">
        <f>IF(AD$4=$F221+$B221,SUMIFS('ABP REC Calc'!AA$75:AA$138,'ABP REC Calc'!$C$75:$C$138,'ABP REC Spend'!$D221,'ABP REC Calc'!$B$75:$B$138,'ABP REC Spend'!$E221)*$C221,
IF(AND(AC221&gt;0,(AD$4-$F221)=(1+$B221)),((AC221/$C221)-AC221)/6,
(IF(AND((AD$4-$F221)&lt;(7+$B221),(AD$4-$F221)&gt;1),AC221,0))))</f>
        <v>0</v>
      </c>
      <c r="AE221" s="246">
        <f>IF(AE$4=$F221+$B221,SUMIFS('ABP REC Calc'!AB$75:AB$138,'ABP REC Calc'!$C$75:$C$138,'ABP REC Spend'!$D221,'ABP REC Calc'!$B$75:$B$138,'ABP REC Spend'!$E221)*$C221,
IF(AND(AD221&gt;0,(AE$4-$F221)=(1+$B221)),((AD221/$C221)-AD221)/6,
(IF(AND((AE$4-$F221)&lt;(7+$B221),(AE$4-$F221)&gt;1),AD221,0))))</f>
        <v>0</v>
      </c>
      <c r="AF221" s="246">
        <f>IF(AF$4=$F221+$B221,SUMIFS('ABP REC Calc'!AC$75:AC$138,'ABP REC Calc'!$C$75:$C$138,'ABP REC Spend'!$D221,'ABP REC Calc'!$B$75:$B$138,'ABP REC Spend'!$E221)*$C221,
IF(AND(AE221&gt;0,(AF$4-$F221)=(1+$B221)),((AE221/$C221)-AE221)/6,
(IF(AND((AF$4-$F221)&lt;(7+$B221),(AF$4-$F221)&gt;1),AE221,0))))</f>
        <v>0</v>
      </c>
      <c r="AG221" s="246">
        <f>IF(AG$4=$F221+$B221,SUMIFS('ABP REC Calc'!#REF!,'ABP REC Calc'!$C$75:$C$138,'ABP REC Spend'!$D221,'ABP REC Calc'!$B$75:$B$138,'ABP REC Spend'!$E221)*$C221,
IF(AND(AF221&gt;0,(AG$4-$F221)=(1+$B221)),((AF221/$C221)-AF221)/6,
(IF(AND((AG$4-$F221)&lt;(7+$B221),(AG$4-$F221)&gt;1),AF221,0))))</f>
        <v>0</v>
      </c>
    </row>
    <row r="222" spans="2:33" ht="14.45" customHeight="1">
      <c r="B222" s="64">
        <v>1</v>
      </c>
      <c r="C222" s="64">
        <v>0.15</v>
      </c>
      <c r="D222" s="234" t="s">
        <v>210</v>
      </c>
      <c r="E222" s="231" t="s">
        <v>231</v>
      </c>
      <c r="F222" s="231">
        <f t="shared" si="10"/>
        <v>2038</v>
      </c>
      <c r="G222" s="231"/>
      <c r="H222" s="239" t="s">
        <v>36</v>
      </c>
      <c r="I222" s="247">
        <v>0</v>
      </c>
      <c r="J222" s="246">
        <f>IF(J$4=$F222+$B222,SUMIFS('ABP REC Calc'!G$75:G$138,'ABP REC Calc'!$C$75:$C$138,'ABP REC Spend'!$D222,'ABP REC Calc'!$B$75:$B$138,'ABP REC Spend'!$E222)*$C222,
IF(AND(I222&gt;0,(J$4-$F222)=(1+$B222)),((I222/$C222)-I222)/6,
(IF(AND((J$4-$F222)&lt;(7+$B222),(J$4-$F222)&gt;1),I222,0))))</f>
        <v>0</v>
      </c>
      <c r="K222" s="246">
        <f>IF(K$4=$F222+$B222,SUMIFS('ABP REC Calc'!H$75:H$138,'ABP REC Calc'!$C$75:$C$138,'ABP REC Spend'!$D222,'ABP REC Calc'!$B$75:$B$138,'ABP REC Spend'!$E222)*$C222,
IF(AND(J222&gt;0,(K$4-$F222)=(1+$B222)),((J222/$C222)-J222)/6,
(IF(AND((K$4-$F222)&lt;(7+$B222),(K$4-$F222)&gt;1),J222,0))))</f>
        <v>0</v>
      </c>
      <c r="L222" s="246">
        <f>IF(L$4=$F222+$B222,SUMIFS('ABP REC Calc'!I$75:I$138,'ABP REC Calc'!$C$75:$C$138,'ABP REC Spend'!$D222,'ABP REC Calc'!$B$75:$B$138,'ABP REC Spend'!$E222)*$C222,
IF(AND(K222&gt;0,(L$4-$F222)=(1+$B222)),((K222/$C222)-K222)/6,
(IF(AND((L$4-$F222)&lt;(7+$B222),(L$4-$F222)&gt;1),K222,0))))</f>
        <v>0</v>
      </c>
      <c r="M222" s="246">
        <f>IF(M$4=$F222+$B222,SUMIFS('ABP REC Calc'!J$75:J$138,'ABP REC Calc'!$C$75:$C$138,'ABP REC Spend'!$D222,'ABP REC Calc'!$B$75:$B$138,'ABP REC Spend'!$E222)*$C222,
IF(AND(L222&gt;0,(M$4-$F222)=(1+$B222)),((L222/$C222)-L222)/6,
(IF(AND((M$4-$F222)&lt;(7+$B222),(M$4-$F222)&gt;1),L222,0))))</f>
        <v>0</v>
      </c>
      <c r="N222" s="246">
        <f>IF(N$4=$F222+$B222,SUMIFS('ABP REC Calc'!K$75:K$138,'ABP REC Calc'!$C$75:$C$138,'ABP REC Spend'!$D222,'ABP REC Calc'!$B$75:$B$138,'ABP REC Spend'!$E222)*$C222,
IF(AND(M222&gt;0,(N$4-$F222)=(1+$B222)),((M222/$C222)-M222)/6,
(IF(AND((N$4-$F222)&lt;(7+$B222),(N$4-$F222)&gt;1),M222,0))))</f>
        <v>0</v>
      </c>
      <c r="O222" s="246">
        <f>IF(O$4=$F222+$B222,SUMIFS('ABP REC Calc'!L$75:L$138,'ABP REC Calc'!$C$75:$C$138,'ABP REC Spend'!$D222,'ABP REC Calc'!$B$75:$B$138,'ABP REC Spend'!$E222)*$C222,
IF(AND(N222&gt;0,(O$4-$F222)=(1+$B222)),((N222/$C222)-N222)/6,
(IF(AND((O$4-$F222)&lt;(7+$B222),(O$4-$F222)&gt;1),N222,0))))</f>
        <v>0</v>
      </c>
      <c r="P222" s="246">
        <f>IF(P$4=$F222+$B222,SUMIFS('ABP REC Calc'!M$75:M$138,'ABP REC Calc'!$C$75:$C$138,'ABP REC Spend'!$D222,'ABP REC Calc'!$B$75:$B$138,'ABP REC Spend'!$E222)*$C222,
IF(AND(O222&gt;0,(P$4-$F222)=(1+$B222)),((O222/$C222)-O222)/6,
(IF(AND((P$4-$F222)&lt;(7+$B222),(P$4-$F222)&gt;1),O222,0))))</f>
        <v>0</v>
      </c>
      <c r="Q222" s="246">
        <f>IF(Q$4=$F222+$B222,SUMIFS('ABP REC Calc'!N$75:N$138,'ABP REC Calc'!$C$75:$C$138,'ABP REC Spend'!$D222,'ABP REC Calc'!$B$75:$B$138,'ABP REC Spend'!$E222)*$C222,
IF(AND(P222&gt;0,(Q$4-$F222)=(1+$B222)),((P222/$C222)-P222)/6,
(IF(AND((Q$4-$F222)&lt;(7+$B222),(Q$4-$F222)&gt;1),P222,0))))</f>
        <v>0</v>
      </c>
      <c r="R222" s="246">
        <f>IF(R$4=$F222+$B222,SUMIFS('ABP REC Calc'!O$75:O$138,'ABP REC Calc'!$C$75:$C$138,'ABP REC Spend'!$D222,'ABP REC Calc'!$B$75:$B$138,'ABP REC Spend'!$E222)*$C222,
IF(AND(Q222&gt;0,(R$4-$F222)=(1+$B222)),((Q222/$C222)-Q222)/6,
(IF(AND((R$4-$F222)&lt;(7+$B222),(R$4-$F222)&gt;1),Q222,0))))</f>
        <v>0</v>
      </c>
      <c r="S222" s="246">
        <f>IF(S$4=$F222+$B222,SUMIFS('ABP REC Calc'!P$75:P$138,'ABP REC Calc'!$C$75:$C$138,'ABP REC Spend'!$D222,'ABP REC Calc'!$B$75:$B$138,'ABP REC Spend'!$E222)*$C222,
IF(AND(R222&gt;0,(S$4-$F222)=(1+$B222)),((R222/$C222)-R222)/6,
(IF(AND((S$4-$F222)&lt;(7+$B222),(S$4-$F222)&gt;1),R222,0))))</f>
        <v>0</v>
      </c>
      <c r="T222" s="246">
        <f>IF(T$4=$F222+$B222,SUMIFS('ABP REC Calc'!Q$75:Q$138,'ABP REC Calc'!$C$75:$C$138,'ABP REC Spend'!$D222,'ABP REC Calc'!$B$75:$B$138,'ABP REC Spend'!$E222)*$C222,
IF(AND(S222&gt;0,(T$4-$F222)=(1+$B222)),((S222/$C222)-S222)/6,
(IF(AND((T$4-$F222)&lt;(7+$B222),(T$4-$F222)&gt;1),S222,0))))</f>
        <v>0</v>
      </c>
      <c r="U222" s="246">
        <f>IF(U$4=$F222+$B222,SUMIFS('ABP REC Calc'!R$75:R$138,'ABP REC Calc'!$C$75:$C$138,'ABP REC Spend'!$D222,'ABP REC Calc'!$B$75:$B$138,'ABP REC Spend'!$E222)*$C222,
IF(AND(T222&gt;0,(U$4-$F222)=(1+$B222)),((T222/$C222)-T222)/6,
(IF(AND((U$4-$F222)&lt;(7+$B222),(U$4-$F222)&gt;1),T222,0))))</f>
        <v>0</v>
      </c>
      <c r="V222" s="246">
        <f>IF(V$4=$F222+$B222,SUMIFS('ABP REC Calc'!S$75:S$138,'ABP REC Calc'!$C$75:$C$138,'ABP REC Spend'!$D222,'ABP REC Calc'!$B$75:$B$138,'ABP REC Spend'!$E222)*$C222,
IF(AND(U222&gt;0,(V$4-$F222)=(1+$B222)),((U222/$C222)-U222)/6,
(IF(AND((V$4-$F222)&lt;(7+$B222),(V$4-$F222)&gt;1),U222,0))))</f>
        <v>0</v>
      </c>
      <c r="W222" s="246">
        <f>IF(W$4=$F222+$B222,SUMIFS('ABP REC Calc'!T$75:T$138,'ABP REC Calc'!$C$75:$C$138,'ABP REC Spend'!$D222,'ABP REC Calc'!$B$75:$B$138,'ABP REC Spend'!$E222)*$C222,
IF(AND(V222&gt;0,(W$4-$F222)=(1+$B222)),((V222/$C222)-V222)/6,
(IF(AND((W$4-$F222)&lt;(7+$B222),(W$4-$F222)&gt;1),V222,0))))</f>
        <v>0</v>
      </c>
      <c r="X222" s="246">
        <f>IF(X$4=$F222+$B222,SUMIFS('ABP REC Calc'!U$75:U$138,'ABP REC Calc'!$C$75:$C$138,'ABP REC Spend'!$D222,'ABP REC Calc'!$B$75:$B$138,'ABP REC Spend'!$E222)*$C222,
IF(AND(W222&gt;0,(X$4-$F222)=(1+$B222)),((W222/$C222)-W222)/6,
(IF(AND((X$4-$F222)&lt;(7+$B222),(X$4-$F222)&gt;1),W222,0))))</f>
        <v>1513660.3112811726</v>
      </c>
      <c r="Y222" s="246">
        <f>IF(Y$4=$F222+$B222,SUMIFS('ABP REC Calc'!V$75:V$138,'ABP REC Calc'!$C$75:$C$138,'ABP REC Spend'!$D222,'ABP REC Calc'!$B$75:$B$138,'ABP REC Spend'!$E222)*$C222,
IF(AND(X222&gt;0,(Y$4-$F222)=(1+$B222)),((X222/$C222)-X222)/6,
(IF(AND((Y$4-$F222)&lt;(7+$B222),(Y$4-$F222)&gt;1),X222,0))))</f>
        <v>1429568.071765552</v>
      </c>
      <c r="Z222" s="246">
        <f>IF(Z$4=$F222+$B222,SUMIFS('ABP REC Calc'!W$75:W$138,'ABP REC Calc'!$C$75:$C$138,'ABP REC Spend'!$D222,'ABP REC Calc'!$B$75:$B$138,'ABP REC Spend'!$E222)*$C222,
IF(AND(Y222&gt;0,(Z$4-$F222)=(1+$B222)),((Y222/$C222)-Y222)/6,
(IF(AND((Z$4-$F222)&lt;(7+$B222),(Z$4-$F222)&gt;1),Y222,0))))</f>
        <v>1429568.071765552</v>
      </c>
      <c r="AA222" s="246">
        <f>IF(AA$4=$F222+$B222,SUMIFS('ABP REC Calc'!X$75:X$138,'ABP REC Calc'!$C$75:$C$138,'ABP REC Spend'!$D222,'ABP REC Calc'!$B$75:$B$138,'ABP REC Spend'!$E222)*$C222,
IF(AND(Z222&gt;0,(AA$4-$F222)=(1+$B222)),((Z222/$C222)-Z222)/6,
(IF(AND((AA$4-$F222)&lt;(7+$B222),(AA$4-$F222)&gt;1),Z222,0))))</f>
        <v>1429568.071765552</v>
      </c>
      <c r="AB222" s="246">
        <f>IF(AB$4=$F222+$B222,SUMIFS('ABP REC Calc'!Y$75:Y$138,'ABP REC Calc'!$C$75:$C$138,'ABP REC Spend'!$D222,'ABP REC Calc'!$B$75:$B$138,'ABP REC Spend'!$E222)*$C222,
IF(AND(AA222&gt;0,(AB$4-$F222)=(1+$B222)),((AA222/$C222)-AA222)/6,
(IF(AND((AB$4-$F222)&lt;(7+$B222),(AB$4-$F222)&gt;1),AA222,0))))</f>
        <v>1429568.071765552</v>
      </c>
      <c r="AC222" s="246">
        <f>IF(AC$4=$F222+$B222,SUMIFS('ABP REC Calc'!Z$75:Z$138,'ABP REC Calc'!$C$75:$C$138,'ABP REC Spend'!$D222,'ABP REC Calc'!$B$75:$B$138,'ABP REC Spend'!$E222)*$C222,
IF(AND(AB222&gt;0,(AC$4-$F222)=(1+$B222)),((AB222/$C222)-AB222)/6,
(IF(AND((AC$4-$F222)&lt;(7+$B222),(AC$4-$F222)&gt;1),AB222,0))))</f>
        <v>1429568.071765552</v>
      </c>
      <c r="AD222" s="246">
        <f>IF(AD$4=$F222+$B222,SUMIFS('ABP REC Calc'!AA$75:AA$138,'ABP REC Calc'!$C$75:$C$138,'ABP REC Spend'!$D222,'ABP REC Calc'!$B$75:$B$138,'ABP REC Spend'!$E222)*$C222,
IF(AND(AC222&gt;0,(AD$4-$F222)=(1+$B222)),((AC222/$C222)-AC222)/6,
(IF(AND((AD$4-$F222)&lt;(7+$B222),(AD$4-$F222)&gt;1),AC222,0))))</f>
        <v>1429568.071765552</v>
      </c>
      <c r="AE222" s="246">
        <f>IF(AE$4=$F222+$B222,SUMIFS('ABP REC Calc'!AB$75:AB$138,'ABP REC Calc'!$C$75:$C$138,'ABP REC Spend'!$D222,'ABP REC Calc'!$B$75:$B$138,'ABP REC Spend'!$E222)*$C222,
IF(AND(AD222&gt;0,(AE$4-$F222)=(1+$B222)),((AD222/$C222)-AD222)/6,
(IF(AND((AE$4-$F222)&lt;(7+$B222),(AE$4-$F222)&gt;1),AD222,0))))</f>
        <v>0</v>
      </c>
      <c r="AF222" s="246">
        <f>IF(AF$4=$F222+$B222,SUMIFS('ABP REC Calc'!AC$75:AC$138,'ABP REC Calc'!$C$75:$C$138,'ABP REC Spend'!$D222,'ABP REC Calc'!$B$75:$B$138,'ABP REC Spend'!$E222)*$C222,
IF(AND(AE222&gt;0,(AF$4-$F222)=(1+$B222)),((AE222/$C222)-AE222)/6,
(IF(AND((AF$4-$F222)&lt;(7+$B222),(AF$4-$F222)&gt;1),AE222,0))))</f>
        <v>0</v>
      </c>
      <c r="AG222" s="246">
        <f>IF(AG$4=$F222+$B222,SUMIFS('ABP REC Calc'!#REF!,'ABP REC Calc'!$C$75:$C$138,'ABP REC Spend'!$D222,'ABP REC Calc'!$B$75:$B$138,'ABP REC Spend'!$E222)*$C222,
IF(AND(AF222&gt;0,(AG$4-$F222)=(1+$B222)),((AF222/$C222)-AF222)/6,
(IF(AND((AG$4-$F222)&lt;(7+$B222),(AG$4-$F222)&gt;1),AF222,0))))</f>
        <v>0</v>
      </c>
    </row>
    <row r="223" spans="2:33" ht="14.45" customHeight="1">
      <c r="B223" s="64">
        <v>1</v>
      </c>
      <c r="C223" s="64">
        <v>0.15</v>
      </c>
      <c r="D223" s="234" t="s">
        <v>210</v>
      </c>
      <c r="E223" s="231" t="s">
        <v>231</v>
      </c>
      <c r="F223" s="231">
        <f t="shared" si="10"/>
        <v>2039</v>
      </c>
      <c r="G223" s="231"/>
      <c r="H223" s="239" t="s">
        <v>37</v>
      </c>
      <c r="I223" s="247">
        <v>0</v>
      </c>
      <c r="J223" s="246">
        <f>IF(J$4=$F223+$B223,SUMIFS('ABP REC Calc'!G$75:G$138,'ABP REC Calc'!$C$75:$C$138,'ABP REC Spend'!$D223,'ABP REC Calc'!$B$75:$B$138,'ABP REC Spend'!$E223)*$C223,
IF(AND(I223&gt;0,(J$4-$F223)=(1+$B223)),((I223/$C223)-I223)/6,
(IF(AND((J$4-$F223)&lt;(7+$B223),(J$4-$F223)&gt;1),I223,0))))</f>
        <v>0</v>
      </c>
      <c r="K223" s="246">
        <f>IF(K$4=$F223+$B223,SUMIFS('ABP REC Calc'!H$75:H$138,'ABP REC Calc'!$C$75:$C$138,'ABP REC Spend'!$D223,'ABP REC Calc'!$B$75:$B$138,'ABP REC Spend'!$E223)*$C223,
IF(AND(J223&gt;0,(K$4-$F223)=(1+$B223)),((J223/$C223)-J223)/6,
(IF(AND((K$4-$F223)&lt;(7+$B223),(K$4-$F223)&gt;1),J223,0))))</f>
        <v>0</v>
      </c>
      <c r="L223" s="246">
        <f>IF(L$4=$F223+$B223,SUMIFS('ABP REC Calc'!I$75:I$138,'ABP REC Calc'!$C$75:$C$138,'ABP REC Spend'!$D223,'ABP REC Calc'!$B$75:$B$138,'ABP REC Spend'!$E223)*$C223,
IF(AND(K223&gt;0,(L$4-$F223)=(1+$B223)),((K223/$C223)-K223)/6,
(IF(AND((L$4-$F223)&lt;(7+$B223),(L$4-$F223)&gt;1),K223,0))))</f>
        <v>0</v>
      </c>
      <c r="M223" s="246">
        <f>IF(M$4=$F223+$B223,SUMIFS('ABP REC Calc'!J$75:J$138,'ABP REC Calc'!$C$75:$C$138,'ABP REC Spend'!$D223,'ABP REC Calc'!$B$75:$B$138,'ABP REC Spend'!$E223)*$C223,
IF(AND(L223&gt;0,(M$4-$F223)=(1+$B223)),((L223/$C223)-L223)/6,
(IF(AND((M$4-$F223)&lt;(7+$B223),(M$4-$F223)&gt;1),L223,0))))</f>
        <v>0</v>
      </c>
      <c r="N223" s="246">
        <f>IF(N$4=$F223+$B223,SUMIFS('ABP REC Calc'!K$75:K$138,'ABP REC Calc'!$C$75:$C$138,'ABP REC Spend'!$D223,'ABP REC Calc'!$B$75:$B$138,'ABP REC Spend'!$E223)*$C223,
IF(AND(M223&gt;0,(N$4-$F223)=(1+$B223)),((M223/$C223)-M223)/6,
(IF(AND((N$4-$F223)&lt;(7+$B223),(N$4-$F223)&gt;1),M223,0))))</f>
        <v>0</v>
      </c>
      <c r="O223" s="246">
        <f>IF(O$4=$F223+$B223,SUMIFS('ABP REC Calc'!L$75:L$138,'ABP REC Calc'!$C$75:$C$138,'ABP REC Spend'!$D223,'ABP REC Calc'!$B$75:$B$138,'ABP REC Spend'!$E223)*$C223,
IF(AND(N223&gt;0,(O$4-$F223)=(1+$B223)),((N223/$C223)-N223)/6,
(IF(AND((O$4-$F223)&lt;(7+$B223),(O$4-$F223)&gt;1),N223,0))))</f>
        <v>0</v>
      </c>
      <c r="P223" s="246">
        <f>IF(P$4=$F223+$B223,SUMIFS('ABP REC Calc'!M$75:M$138,'ABP REC Calc'!$C$75:$C$138,'ABP REC Spend'!$D223,'ABP REC Calc'!$B$75:$B$138,'ABP REC Spend'!$E223)*$C223,
IF(AND(O223&gt;0,(P$4-$F223)=(1+$B223)),((O223/$C223)-O223)/6,
(IF(AND((P$4-$F223)&lt;(7+$B223),(P$4-$F223)&gt;1),O223,0))))</f>
        <v>0</v>
      </c>
      <c r="Q223" s="246">
        <f>IF(Q$4=$F223+$B223,SUMIFS('ABP REC Calc'!N$75:N$138,'ABP REC Calc'!$C$75:$C$138,'ABP REC Spend'!$D223,'ABP REC Calc'!$B$75:$B$138,'ABP REC Spend'!$E223)*$C223,
IF(AND(P223&gt;0,(Q$4-$F223)=(1+$B223)),((P223/$C223)-P223)/6,
(IF(AND((Q$4-$F223)&lt;(7+$B223),(Q$4-$F223)&gt;1),P223,0))))</f>
        <v>0</v>
      </c>
      <c r="R223" s="246">
        <f>IF(R$4=$F223+$B223,SUMIFS('ABP REC Calc'!O$75:O$138,'ABP REC Calc'!$C$75:$C$138,'ABP REC Spend'!$D223,'ABP REC Calc'!$B$75:$B$138,'ABP REC Spend'!$E223)*$C223,
IF(AND(Q223&gt;0,(R$4-$F223)=(1+$B223)),((Q223/$C223)-Q223)/6,
(IF(AND((R$4-$F223)&lt;(7+$B223),(R$4-$F223)&gt;1),Q223,0))))</f>
        <v>0</v>
      </c>
      <c r="S223" s="246">
        <f>IF(S$4=$F223+$B223,SUMIFS('ABP REC Calc'!P$75:P$138,'ABP REC Calc'!$C$75:$C$138,'ABP REC Spend'!$D223,'ABP REC Calc'!$B$75:$B$138,'ABP REC Spend'!$E223)*$C223,
IF(AND(R223&gt;0,(S$4-$F223)=(1+$B223)),((R223/$C223)-R223)/6,
(IF(AND((S$4-$F223)&lt;(7+$B223),(S$4-$F223)&gt;1),R223,0))))</f>
        <v>0</v>
      </c>
      <c r="T223" s="246">
        <f>IF(T$4=$F223+$B223,SUMIFS('ABP REC Calc'!Q$75:Q$138,'ABP REC Calc'!$C$75:$C$138,'ABP REC Spend'!$D223,'ABP REC Calc'!$B$75:$B$138,'ABP REC Spend'!$E223)*$C223,
IF(AND(S223&gt;0,(T$4-$F223)=(1+$B223)),((S223/$C223)-S223)/6,
(IF(AND((T$4-$F223)&lt;(7+$B223),(T$4-$F223)&gt;1),S223,0))))</f>
        <v>0</v>
      </c>
      <c r="U223" s="246">
        <f>IF(U$4=$F223+$B223,SUMIFS('ABP REC Calc'!R$75:R$138,'ABP REC Calc'!$C$75:$C$138,'ABP REC Spend'!$D223,'ABP REC Calc'!$B$75:$B$138,'ABP REC Spend'!$E223)*$C223,
IF(AND(T223&gt;0,(U$4-$F223)=(1+$B223)),((T223/$C223)-T223)/6,
(IF(AND((U$4-$F223)&lt;(7+$B223),(U$4-$F223)&gt;1),T223,0))))</f>
        <v>0</v>
      </c>
      <c r="V223" s="246">
        <f>IF(V$4=$F223+$B223,SUMIFS('ABP REC Calc'!S$75:S$138,'ABP REC Calc'!$C$75:$C$138,'ABP REC Spend'!$D223,'ABP REC Calc'!$B$75:$B$138,'ABP REC Spend'!$E223)*$C223,
IF(AND(U223&gt;0,(V$4-$F223)=(1+$B223)),((U223/$C223)-U223)/6,
(IF(AND((V$4-$F223)&lt;(7+$B223),(V$4-$F223)&gt;1),U223,0))))</f>
        <v>0</v>
      </c>
      <c r="W223" s="246">
        <f>IF(W$4=$F223+$B223,SUMIFS('ABP REC Calc'!T$75:T$138,'ABP REC Calc'!$C$75:$C$138,'ABP REC Spend'!$D223,'ABP REC Calc'!$B$75:$B$138,'ABP REC Spend'!$E223)*$C223,
IF(AND(V223&gt;0,(W$4-$F223)=(1+$B223)),((V223/$C223)-V223)/6,
(IF(AND((W$4-$F223)&lt;(7+$B223),(W$4-$F223)&gt;1),V223,0))))</f>
        <v>0</v>
      </c>
      <c r="X223" s="246">
        <f>IF(X$4=$F223+$B223,SUMIFS('ABP REC Calc'!U$75:U$138,'ABP REC Calc'!$C$75:$C$138,'ABP REC Spend'!$D223,'ABP REC Calc'!$B$75:$B$138,'ABP REC Spend'!$E223)*$C223,
IF(AND(W223&gt;0,(X$4-$F223)=(1+$B223)),((W223/$C223)-W223)/6,
(IF(AND((X$4-$F223)&lt;(7+$B223),(X$4-$F223)&gt;1),W223,0))))</f>
        <v>0</v>
      </c>
      <c r="Y223" s="246">
        <f>IF(Y$4=$F223+$B223,SUMIFS('ABP REC Calc'!V$75:V$138,'ABP REC Calc'!$C$75:$C$138,'ABP REC Spend'!$D223,'ABP REC Calc'!$B$75:$B$138,'ABP REC Spend'!$E223)*$C223,
IF(AND(X223&gt;0,(Y$4-$F223)=(1+$B223)),((X223/$C223)-X223)/6,
(IF(AND((Y$4-$F223)&lt;(7+$B223),(Y$4-$F223)&gt;1),X223,0))))</f>
        <v>1453113.8988299256</v>
      </c>
      <c r="Z223" s="246">
        <f>IF(Z$4=$F223+$B223,SUMIFS('ABP REC Calc'!W$75:W$138,'ABP REC Calc'!$C$75:$C$138,'ABP REC Spend'!$D223,'ABP REC Calc'!$B$75:$B$138,'ABP REC Spend'!$E223)*$C223,
IF(AND(Y223&gt;0,(Z$4-$F223)=(1+$B223)),((Y223/$C223)-Y223)/6,
(IF(AND((Z$4-$F223)&lt;(7+$B223),(Z$4-$F223)&gt;1),Y223,0))))</f>
        <v>1372385.3488949297</v>
      </c>
      <c r="AA223" s="246">
        <f>IF(AA$4=$F223+$B223,SUMIFS('ABP REC Calc'!X$75:X$138,'ABP REC Calc'!$C$75:$C$138,'ABP REC Spend'!$D223,'ABP REC Calc'!$B$75:$B$138,'ABP REC Spend'!$E223)*$C223,
IF(AND(Z223&gt;0,(AA$4-$F223)=(1+$B223)),((Z223/$C223)-Z223)/6,
(IF(AND((AA$4-$F223)&lt;(7+$B223),(AA$4-$F223)&gt;1),Z223,0))))</f>
        <v>1372385.3488949297</v>
      </c>
      <c r="AB223" s="246">
        <f>IF(AB$4=$F223+$B223,SUMIFS('ABP REC Calc'!Y$75:Y$138,'ABP REC Calc'!$C$75:$C$138,'ABP REC Spend'!$D223,'ABP REC Calc'!$B$75:$B$138,'ABP REC Spend'!$E223)*$C223,
IF(AND(AA223&gt;0,(AB$4-$F223)=(1+$B223)),((AA223/$C223)-AA223)/6,
(IF(AND((AB$4-$F223)&lt;(7+$B223),(AB$4-$F223)&gt;1),AA223,0))))</f>
        <v>1372385.3488949297</v>
      </c>
      <c r="AC223" s="246">
        <f>IF(AC$4=$F223+$B223,SUMIFS('ABP REC Calc'!Z$75:Z$138,'ABP REC Calc'!$C$75:$C$138,'ABP REC Spend'!$D223,'ABP REC Calc'!$B$75:$B$138,'ABP REC Spend'!$E223)*$C223,
IF(AND(AB223&gt;0,(AC$4-$F223)=(1+$B223)),((AB223/$C223)-AB223)/6,
(IF(AND((AC$4-$F223)&lt;(7+$B223),(AC$4-$F223)&gt;1),AB223,0))))</f>
        <v>1372385.3488949297</v>
      </c>
      <c r="AD223" s="246">
        <f>IF(AD$4=$F223+$B223,SUMIFS('ABP REC Calc'!AA$75:AA$138,'ABP REC Calc'!$C$75:$C$138,'ABP REC Spend'!$D223,'ABP REC Calc'!$B$75:$B$138,'ABP REC Spend'!$E223)*$C223,
IF(AND(AC223&gt;0,(AD$4-$F223)=(1+$B223)),((AC223/$C223)-AC223)/6,
(IF(AND((AD$4-$F223)&lt;(7+$B223),(AD$4-$F223)&gt;1),AC223,0))))</f>
        <v>1372385.3488949297</v>
      </c>
      <c r="AE223" s="246">
        <f>IF(AE$4=$F223+$B223,SUMIFS('ABP REC Calc'!AB$75:AB$138,'ABP REC Calc'!$C$75:$C$138,'ABP REC Spend'!$D223,'ABP REC Calc'!$B$75:$B$138,'ABP REC Spend'!$E223)*$C223,
IF(AND(AD223&gt;0,(AE$4-$F223)=(1+$B223)),((AD223/$C223)-AD223)/6,
(IF(AND((AE$4-$F223)&lt;(7+$B223),(AE$4-$F223)&gt;1),AD223,0))))</f>
        <v>1372385.3488949297</v>
      </c>
      <c r="AF223" s="246">
        <f>IF(AF$4=$F223+$B223,SUMIFS('ABP REC Calc'!AC$75:AC$138,'ABP REC Calc'!$C$75:$C$138,'ABP REC Spend'!$D223,'ABP REC Calc'!$B$75:$B$138,'ABP REC Spend'!$E223)*$C223,
IF(AND(AE223&gt;0,(AF$4-$F223)=(1+$B223)),((AE223/$C223)-AE223)/6,
(IF(AND((AF$4-$F223)&lt;(7+$B223),(AF$4-$F223)&gt;1),AE223,0))))</f>
        <v>0</v>
      </c>
      <c r="AG223" s="246">
        <f>IF(AG$4=$F223+$B223,SUMIFS('ABP REC Calc'!#REF!,'ABP REC Calc'!$C$75:$C$138,'ABP REC Spend'!$D223,'ABP REC Calc'!$B$75:$B$138,'ABP REC Spend'!$E223)*$C223,
IF(AND(AF223&gt;0,(AG$4-$F223)=(1+$B223)),((AF223/$C223)-AF223)/6,
(IF(AND((AG$4-$F223)&lt;(7+$B223),(AG$4-$F223)&gt;1),AF223,0))))</f>
        <v>0</v>
      </c>
    </row>
    <row r="224" spans="2:33" ht="14.45" customHeight="1">
      <c r="B224" s="64">
        <v>1</v>
      </c>
      <c r="C224" s="64">
        <v>0.15</v>
      </c>
      <c r="D224" s="234" t="s">
        <v>210</v>
      </c>
      <c r="E224" s="231" t="s">
        <v>231</v>
      </c>
      <c r="F224" s="231">
        <f t="shared" si="10"/>
        <v>2040</v>
      </c>
      <c r="G224" s="231"/>
      <c r="H224" s="239" t="s">
        <v>38</v>
      </c>
      <c r="I224" s="247">
        <v>0</v>
      </c>
      <c r="J224" s="246">
        <f>IF(J$4=$F224+$B224,SUMIFS('ABP REC Calc'!G$75:G$138,'ABP REC Calc'!$C$75:$C$138,'ABP REC Spend'!$D224,'ABP REC Calc'!$B$75:$B$138,'ABP REC Spend'!$E224)*$C224,
IF(AND(I224&gt;0,(J$4-$F224)=(1+$B224)),((I224/$C224)-I224)/6,
(IF(AND((J$4-$F224)&lt;(7+$B224),(J$4-$F224)&gt;1),I224,0))))</f>
        <v>0</v>
      </c>
      <c r="K224" s="246">
        <f>IF(K$4=$F224+$B224,SUMIFS('ABP REC Calc'!H$75:H$138,'ABP REC Calc'!$C$75:$C$138,'ABP REC Spend'!$D224,'ABP REC Calc'!$B$75:$B$138,'ABP REC Spend'!$E224)*$C224,
IF(AND(J224&gt;0,(K$4-$F224)=(1+$B224)),((J224/$C224)-J224)/6,
(IF(AND((K$4-$F224)&lt;(7+$B224),(K$4-$F224)&gt;1),J224,0))))</f>
        <v>0</v>
      </c>
      <c r="L224" s="246">
        <f>IF(L$4=$F224+$B224,SUMIFS('ABP REC Calc'!I$75:I$138,'ABP REC Calc'!$C$75:$C$138,'ABP REC Spend'!$D224,'ABP REC Calc'!$B$75:$B$138,'ABP REC Spend'!$E224)*$C224,
IF(AND(K224&gt;0,(L$4-$F224)=(1+$B224)),((K224/$C224)-K224)/6,
(IF(AND((L$4-$F224)&lt;(7+$B224),(L$4-$F224)&gt;1),K224,0))))</f>
        <v>0</v>
      </c>
      <c r="M224" s="246">
        <f>IF(M$4=$F224+$B224,SUMIFS('ABP REC Calc'!J$75:J$138,'ABP REC Calc'!$C$75:$C$138,'ABP REC Spend'!$D224,'ABP REC Calc'!$B$75:$B$138,'ABP REC Spend'!$E224)*$C224,
IF(AND(L224&gt;0,(M$4-$F224)=(1+$B224)),((L224/$C224)-L224)/6,
(IF(AND((M$4-$F224)&lt;(7+$B224),(M$4-$F224)&gt;1),L224,0))))</f>
        <v>0</v>
      </c>
      <c r="N224" s="246">
        <f>IF(N$4=$F224+$B224,SUMIFS('ABP REC Calc'!K$75:K$138,'ABP REC Calc'!$C$75:$C$138,'ABP REC Spend'!$D224,'ABP REC Calc'!$B$75:$B$138,'ABP REC Spend'!$E224)*$C224,
IF(AND(M224&gt;0,(N$4-$F224)=(1+$B224)),((M224/$C224)-M224)/6,
(IF(AND((N$4-$F224)&lt;(7+$B224),(N$4-$F224)&gt;1),M224,0))))</f>
        <v>0</v>
      </c>
      <c r="O224" s="246">
        <f>IF(O$4=$F224+$B224,SUMIFS('ABP REC Calc'!L$75:L$138,'ABP REC Calc'!$C$75:$C$138,'ABP REC Spend'!$D224,'ABP REC Calc'!$B$75:$B$138,'ABP REC Spend'!$E224)*$C224,
IF(AND(N224&gt;0,(O$4-$F224)=(1+$B224)),((N224/$C224)-N224)/6,
(IF(AND((O$4-$F224)&lt;(7+$B224),(O$4-$F224)&gt;1),N224,0))))</f>
        <v>0</v>
      </c>
      <c r="P224" s="246">
        <f>IF(P$4=$F224+$B224,SUMIFS('ABP REC Calc'!M$75:M$138,'ABP REC Calc'!$C$75:$C$138,'ABP REC Spend'!$D224,'ABP REC Calc'!$B$75:$B$138,'ABP REC Spend'!$E224)*$C224,
IF(AND(O224&gt;0,(P$4-$F224)=(1+$B224)),((O224/$C224)-O224)/6,
(IF(AND((P$4-$F224)&lt;(7+$B224),(P$4-$F224)&gt;1),O224,0))))</f>
        <v>0</v>
      </c>
      <c r="Q224" s="246">
        <f>IF(Q$4=$F224+$B224,SUMIFS('ABP REC Calc'!N$75:N$138,'ABP REC Calc'!$C$75:$C$138,'ABP REC Spend'!$D224,'ABP REC Calc'!$B$75:$B$138,'ABP REC Spend'!$E224)*$C224,
IF(AND(P224&gt;0,(Q$4-$F224)=(1+$B224)),((P224/$C224)-P224)/6,
(IF(AND((Q$4-$F224)&lt;(7+$B224),(Q$4-$F224)&gt;1),P224,0))))</f>
        <v>0</v>
      </c>
      <c r="R224" s="246">
        <f>IF(R$4=$F224+$B224,SUMIFS('ABP REC Calc'!O$75:O$138,'ABP REC Calc'!$C$75:$C$138,'ABP REC Spend'!$D224,'ABP REC Calc'!$B$75:$B$138,'ABP REC Spend'!$E224)*$C224,
IF(AND(Q224&gt;0,(R$4-$F224)=(1+$B224)),((Q224/$C224)-Q224)/6,
(IF(AND((R$4-$F224)&lt;(7+$B224),(R$4-$F224)&gt;1),Q224,0))))</f>
        <v>0</v>
      </c>
      <c r="S224" s="246">
        <f>IF(S$4=$F224+$B224,SUMIFS('ABP REC Calc'!P$75:P$138,'ABP REC Calc'!$C$75:$C$138,'ABP REC Spend'!$D224,'ABP REC Calc'!$B$75:$B$138,'ABP REC Spend'!$E224)*$C224,
IF(AND(R224&gt;0,(S$4-$F224)=(1+$B224)),((R224/$C224)-R224)/6,
(IF(AND((S$4-$F224)&lt;(7+$B224),(S$4-$F224)&gt;1),R224,0))))</f>
        <v>0</v>
      </c>
      <c r="T224" s="246">
        <f>IF(T$4=$F224+$B224,SUMIFS('ABP REC Calc'!Q$75:Q$138,'ABP REC Calc'!$C$75:$C$138,'ABP REC Spend'!$D224,'ABP REC Calc'!$B$75:$B$138,'ABP REC Spend'!$E224)*$C224,
IF(AND(S224&gt;0,(T$4-$F224)=(1+$B224)),((S224/$C224)-S224)/6,
(IF(AND((T$4-$F224)&lt;(7+$B224),(T$4-$F224)&gt;1),S224,0))))</f>
        <v>0</v>
      </c>
      <c r="U224" s="246">
        <f>IF(U$4=$F224+$B224,SUMIFS('ABP REC Calc'!R$75:R$138,'ABP REC Calc'!$C$75:$C$138,'ABP REC Spend'!$D224,'ABP REC Calc'!$B$75:$B$138,'ABP REC Spend'!$E224)*$C224,
IF(AND(T224&gt;0,(U$4-$F224)=(1+$B224)),((T224/$C224)-T224)/6,
(IF(AND((U$4-$F224)&lt;(7+$B224),(U$4-$F224)&gt;1),T224,0))))</f>
        <v>0</v>
      </c>
      <c r="V224" s="246">
        <f>IF(V$4=$F224+$B224,SUMIFS('ABP REC Calc'!S$75:S$138,'ABP REC Calc'!$C$75:$C$138,'ABP REC Spend'!$D224,'ABP REC Calc'!$B$75:$B$138,'ABP REC Spend'!$E224)*$C224,
IF(AND(U224&gt;0,(V$4-$F224)=(1+$B224)),((U224/$C224)-U224)/6,
(IF(AND((V$4-$F224)&lt;(7+$B224),(V$4-$F224)&gt;1),U224,0))))</f>
        <v>0</v>
      </c>
      <c r="W224" s="246">
        <f>IF(W$4=$F224+$B224,SUMIFS('ABP REC Calc'!T$75:T$138,'ABP REC Calc'!$C$75:$C$138,'ABP REC Spend'!$D224,'ABP REC Calc'!$B$75:$B$138,'ABP REC Spend'!$E224)*$C224,
IF(AND(V224&gt;0,(W$4-$F224)=(1+$B224)),((V224/$C224)-V224)/6,
(IF(AND((W$4-$F224)&lt;(7+$B224),(W$4-$F224)&gt;1),V224,0))))</f>
        <v>0</v>
      </c>
      <c r="X224" s="246">
        <f>IF(X$4=$F224+$B224,SUMIFS('ABP REC Calc'!U$75:U$138,'ABP REC Calc'!$C$75:$C$138,'ABP REC Spend'!$D224,'ABP REC Calc'!$B$75:$B$138,'ABP REC Spend'!$E224)*$C224,
IF(AND(W224&gt;0,(X$4-$F224)=(1+$B224)),((W224/$C224)-W224)/6,
(IF(AND((X$4-$F224)&lt;(7+$B224),(X$4-$F224)&gt;1),W224,0))))</f>
        <v>0</v>
      </c>
      <c r="Y224" s="246">
        <f>IF(Y$4=$F224+$B224,SUMIFS('ABP REC Calc'!V$75:V$138,'ABP REC Calc'!$C$75:$C$138,'ABP REC Spend'!$D224,'ABP REC Calc'!$B$75:$B$138,'ABP REC Spend'!$E224)*$C224,
IF(AND(X224&gt;0,(Y$4-$F224)=(1+$B224)),((X224/$C224)-X224)/6,
(IF(AND((Y$4-$F224)&lt;(7+$B224),(Y$4-$F224)&gt;1),X224,0))))</f>
        <v>0</v>
      </c>
      <c r="Z224" s="246">
        <f>IF(Z$4=$F224+$B224,SUMIFS('ABP REC Calc'!W$75:W$138,'ABP REC Calc'!$C$75:$C$138,'ABP REC Spend'!$D224,'ABP REC Calc'!$B$75:$B$138,'ABP REC Spend'!$E224)*$C224,
IF(AND(Y224&gt;0,(Z$4-$F224)=(1+$B224)),((Y224/$C224)-Y224)/6,
(IF(AND((Z$4-$F224)&lt;(7+$B224),(Z$4-$F224)&gt;1),Y224,0))))</f>
        <v>1394989.3428767284</v>
      </c>
      <c r="AA224" s="246">
        <f>IF(AA$4=$F224+$B224,SUMIFS('ABP REC Calc'!X$75:X$138,'ABP REC Calc'!$C$75:$C$138,'ABP REC Spend'!$D224,'ABP REC Calc'!$B$75:$B$138,'ABP REC Spend'!$E224)*$C224,
IF(AND(Z224&gt;0,(AA$4-$F224)=(1+$B224)),((Z224/$C224)-Z224)/6,
(IF(AND((AA$4-$F224)&lt;(7+$B224),(AA$4-$F224)&gt;1),Z224,0))))</f>
        <v>1317489.9349391323</v>
      </c>
      <c r="AB224" s="246">
        <f>IF(AB$4=$F224+$B224,SUMIFS('ABP REC Calc'!Y$75:Y$138,'ABP REC Calc'!$C$75:$C$138,'ABP REC Spend'!$D224,'ABP REC Calc'!$B$75:$B$138,'ABP REC Spend'!$E224)*$C224,
IF(AND(AA224&gt;0,(AB$4-$F224)=(1+$B224)),((AA224/$C224)-AA224)/6,
(IF(AND((AB$4-$F224)&lt;(7+$B224),(AB$4-$F224)&gt;1),AA224,0))))</f>
        <v>1317489.9349391323</v>
      </c>
      <c r="AC224" s="246">
        <f>IF(AC$4=$F224+$B224,SUMIFS('ABP REC Calc'!Z$75:Z$138,'ABP REC Calc'!$C$75:$C$138,'ABP REC Spend'!$D224,'ABP REC Calc'!$B$75:$B$138,'ABP REC Spend'!$E224)*$C224,
IF(AND(AB224&gt;0,(AC$4-$F224)=(1+$B224)),((AB224/$C224)-AB224)/6,
(IF(AND((AC$4-$F224)&lt;(7+$B224),(AC$4-$F224)&gt;1),AB224,0))))</f>
        <v>1317489.9349391323</v>
      </c>
      <c r="AD224" s="246">
        <f>IF(AD$4=$F224+$B224,SUMIFS('ABP REC Calc'!AA$75:AA$138,'ABP REC Calc'!$C$75:$C$138,'ABP REC Spend'!$D224,'ABP REC Calc'!$B$75:$B$138,'ABP REC Spend'!$E224)*$C224,
IF(AND(AC224&gt;0,(AD$4-$F224)=(1+$B224)),((AC224/$C224)-AC224)/6,
(IF(AND((AD$4-$F224)&lt;(7+$B224),(AD$4-$F224)&gt;1),AC224,0))))</f>
        <v>1317489.9349391323</v>
      </c>
      <c r="AE224" s="246">
        <f>IF(AE$4=$F224+$B224,SUMIFS('ABP REC Calc'!AB$75:AB$138,'ABP REC Calc'!$C$75:$C$138,'ABP REC Spend'!$D224,'ABP REC Calc'!$B$75:$B$138,'ABP REC Spend'!$E224)*$C224,
IF(AND(AD224&gt;0,(AE$4-$F224)=(1+$B224)),((AD224/$C224)-AD224)/6,
(IF(AND((AE$4-$F224)&lt;(7+$B224),(AE$4-$F224)&gt;1),AD224,0))))</f>
        <v>1317489.9349391323</v>
      </c>
      <c r="AF224" s="246">
        <f>IF(AF$4=$F224+$B224,SUMIFS('ABP REC Calc'!AC$75:AC$138,'ABP REC Calc'!$C$75:$C$138,'ABP REC Spend'!$D224,'ABP REC Calc'!$B$75:$B$138,'ABP REC Spend'!$E224)*$C224,
IF(AND(AE224&gt;0,(AF$4-$F224)=(1+$B224)),((AE224/$C224)-AE224)/6,
(IF(AND((AF$4-$F224)&lt;(7+$B224),(AF$4-$F224)&gt;1),AE224,0))))</f>
        <v>1317489.9349391323</v>
      </c>
      <c r="AG224" s="246">
        <f>IF(AG$4=$F224+$B224,SUMIFS('ABP REC Calc'!#REF!,'ABP REC Calc'!$C$75:$C$138,'ABP REC Spend'!$D224,'ABP REC Calc'!$B$75:$B$138,'ABP REC Spend'!$E224)*$C224,
IF(AND(AF224&gt;0,(AG$4-$F224)=(1+$B224)),((AF224/$C224)-AF224)/6,
(IF(AND((AG$4-$F224)&lt;(7+$B224),(AG$4-$F224)&gt;1),AF224,0))))</f>
        <v>0</v>
      </c>
    </row>
    <row r="225" spans="2:33" ht="14.45" customHeight="1">
      <c r="B225" s="64">
        <v>1</v>
      </c>
      <c r="C225" s="64">
        <v>0.15</v>
      </c>
      <c r="D225" s="234" t="s">
        <v>210</v>
      </c>
      <c r="E225" s="231" t="s">
        <v>231</v>
      </c>
      <c r="F225" s="231">
        <f t="shared" si="10"/>
        <v>2041</v>
      </c>
      <c r="G225" s="231"/>
      <c r="H225" s="239" t="s">
        <v>39</v>
      </c>
      <c r="I225" s="247">
        <v>0</v>
      </c>
      <c r="J225" s="246">
        <f>IF(J$4=$F225+$B225,SUMIFS('ABP REC Calc'!G$75:G$138,'ABP REC Calc'!$C$75:$C$138,'ABP REC Spend'!$D225,'ABP REC Calc'!$B$75:$B$138,'ABP REC Spend'!$E225)*$C225,
IF(AND(I225&gt;0,(J$4-$F225)=(1+$B225)),((I225/$C225)-I225)/6,
(IF(AND((J$4-$F225)&lt;(7+$B225),(J$4-$F225)&gt;1),I225,0))))</f>
        <v>0</v>
      </c>
      <c r="K225" s="246">
        <f>IF(K$4=$F225+$B225,SUMIFS('ABP REC Calc'!H$75:H$138,'ABP REC Calc'!$C$75:$C$138,'ABP REC Spend'!$D225,'ABP REC Calc'!$B$75:$B$138,'ABP REC Spend'!$E225)*$C225,
IF(AND(J225&gt;0,(K$4-$F225)=(1+$B225)),((J225/$C225)-J225)/6,
(IF(AND((K$4-$F225)&lt;(7+$B225),(K$4-$F225)&gt;1),J225,0))))</f>
        <v>0</v>
      </c>
      <c r="L225" s="246">
        <f>IF(L$4=$F225+$B225,SUMIFS('ABP REC Calc'!I$75:I$138,'ABP REC Calc'!$C$75:$C$138,'ABP REC Spend'!$D225,'ABP REC Calc'!$B$75:$B$138,'ABP REC Spend'!$E225)*$C225,
IF(AND(K225&gt;0,(L$4-$F225)=(1+$B225)),((K225/$C225)-K225)/6,
(IF(AND((L$4-$F225)&lt;(7+$B225),(L$4-$F225)&gt;1),K225,0))))</f>
        <v>0</v>
      </c>
      <c r="M225" s="246">
        <f>IF(M$4=$F225+$B225,SUMIFS('ABP REC Calc'!J$75:J$138,'ABP REC Calc'!$C$75:$C$138,'ABP REC Spend'!$D225,'ABP REC Calc'!$B$75:$B$138,'ABP REC Spend'!$E225)*$C225,
IF(AND(L225&gt;0,(M$4-$F225)=(1+$B225)),((L225/$C225)-L225)/6,
(IF(AND((M$4-$F225)&lt;(7+$B225),(M$4-$F225)&gt;1),L225,0))))</f>
        <v>0</v>
      </c>
      <c r="N225" s="246">
        <f>IF(N$4=$F225+$B225,SUMIFS('ABP REC Calc'!K$75:K$138,'ABP REC Calc'!$C$75:$C$138,'ABP REC Spend'!$D225,'ABP REC Calc'!$B$75:$B$138,'ABP REC Spend'!$E225)*$C225,
IF(AND(M225&gt;0,(N$4-$F225)=(1+$B225)),((M225/$C225)-M225)/6,
(IF(AND((N$4-$F225)&lt;(7+$B225),(N$4-$F225)&gt;1),M225,0))))</f>
        <v>0</v>
      </c>
      <c r="O225" s="246">
        <f>IF(O$4=$F225+$B225,SUMIFS('ABP REC Calc'!L$75:L$138,'ABP REC Calc'!$C$75:$C$138,'ABP REC Spend'!$D225,'ABP REC Calc'!$B$75:$B$138,'ABP REC Spend'!$E225)*$C225,
IF(AND(N225&gt;0,(O$4-$F225)=(1+$B225)),((N225/$C225)-N225)/6,
(IF(AND((O$4-$F225)&lt;(7+$B225),(O$4-$F225)&gt;1),N225,0))))</f>
        <v>0</v>
      </c>
      <c r="P225" s="246">
        <f>IF(P$4=$F225+$B225,SUMIFS('ABP REC Calc'!M$75:M$138,'ABP REC Calc'!$C$75:$C$138,'ABP REC Spend'!$D225,'ABP REC Calc'!$B$75:$B$138,'ABP REC Spend'!$E225)*$C225,
IF(AND(O225&gt;0,(P$4-$F225)=(1+$B225)),((O225/$C225)-O225)/6,
(IF(AND((P$4-$F225)&lt;(7+$B225),(P$4-$F225)&gt;1),O225,0))))</f>
        <v>0</v>
      </c>
      <c r="Q225" s="246">
        <f>IF(Q$4=$F225+$B225,SUMIFS('ABP REC Calc'!N$75:N$138,'ABP REC Calc'!$C$75:$C$138,'ABP REC Spend'!$D225,'ABP REC Calc'!$B$75:$B$138,'ABP REC Spend'!$E225)*$C225,
IF(AND(P225&gt;0,(Q$4-$F225)=(1+$B225)),((P225/$C225)-P225)/6,
(IF(AND((Q$4-$F225)&lt;(7+$B225),(Q$4-$F225)&gt;1),P225,0))))</f>
        <v>0</v>
      </c>
      <c r="R225" s="246">
        <f>IF(R$4=$F225+$B225,SUMIFS('ABP REC Calc'!O$75:O$138,'ABP REC Calc'!$C$75:$C$138,'ABP REC Spend'!$D225,'ABP REC Calc'!$B$75:$B$138,'ABP REC Spend'!$E225)*$C225,
IF(AND(Q225&gt;0,(R$4-$F225)=(1+$B225)),((Q225/$C225)-Q225)/6,
(IF(AND((R$4-$F225)&lt;(7+$B225),(R$4-$F225)&gt;1),Q225,0))))</f>
        <v>0</v>
      </c>
      <c r="S225" s="246">
        <f>IF(S$4=$F225+$B225,SUMIFS('ABP REC Calc'!P$75:P$138,'ABP REC Calc'!$C$75:$C$138,'ABP REC Spend'!$D225,'ABP REC Calc'!$B$75:$B$138,'ABP REC Spend'!$E225)*$C225,
IF(AND(R225&gt;0,(S$4-$F225)=(1+$B225)),((R225/$C225)-R225)/6,
(IF(AND((S$4-$F225)&lt;(7+$B225),(S$4-$F225)&gt;1),R225,0))))</f>
        <v>0</v>
      </c>
      <c r="T225" s="246">
        <f>IF(T$4=$F225+$B225,SUMIFS('ABP REC Calc'!Q$75:Q$138,'ABP REC Calc'!$C$75:$C$138,'ABP REC Spend'!$D225,'ABP REC Calc'!$B$75:$B$138,'ABP REC Spend'!$E225)*$C225,
IF(AND(S225&gt;0,(T$4-$F225)=(1+$B225)),((S225/$C225)-S225)/6,
(IF(AND((T$4-$F225)&lt;(7+$B225),(T$4-$F225)&gt;1),S225,0))))</f>
        <v>0</v>
      </c>
      <c r="U225" s="246">
        <f>IF(U$4=$F225+$B225,SUMIFS('ABP REC Calc'!R$75:R$138,'ABP REC Calc'!$C$75:$C$138,'ABP REC Spend'!$D225,'ABP REC Calc'!$B$75:$B$138,'ABP REC Spend'!$E225)*$C225,
IF(AND(T225&gt;0,(U$4-$F225)=(1+$B225)),((T225/$C225)-T225)/6,
(IF(AND((U$4-$F225)&lt;(7+$B225),(U$4-$F225)&gt;1),T225,0))))</f>
        <v>0</v>
      </c>
      <c r="V225" s="246">
        <f>IF(V$4=$F225+$B225,SUMIFS('ABP REC Calc'!S$75:S$138,'ABP REC Calc'!$C$75:$C$138,'ABP REC Spend'!$D225,'ABP REC Calc'!$B$75:$B$138,'ABP REC Spend'!$E225)*$C225,
IF(AND(U225&gt;0,(V$4-$F225)=(1+$B225)),((U225/$C225)-U225)/6,
(IF(AND((V$4-$F225)&lt;(7+$B225),(V$4-$F225)&gt;1),U225,0))))</f>
        <v>0</v>
      </c>
      <c r="W225" s="246">
        <f>IF(W$4=$F225+$B225,SUMIFS('ABP REC Calc'!T$75:T$138,'ABP REC Calc'!$C$75:$C$138,'ABP REC Spend'!$D225,'ABP REC Calc'!$B$75:$B$138,'ABP REC Spend'!$E225)*$C225,
IF(AND(V225&gt;0,(W$4-$F225)=(1+$B225)),((V225/$C225)-V225)/6,
(IF(AND((W$4-$F225)&lt;(7+$B225),(W$4-$F225)&gt;1),V225,0))))</f>
        <v>0</v>
      </c>
      <c r="X225" s="246">
        <f>IF(X$4=$F225+$B225,SUMIFS('ABP REC Calc'!U$75:U$138,'ABP REC Calc'!$C$75:$C$138,'ABP REC Spend'!$D225,'ABP REC Calc'!$B$75:$B$138,'ABP REC Spend'!$E225)*$C225,
IF(AND(W225&gt;0,(X$4-$F225)=(1+$B225)),((W225/$C225)-W225)/6,
(IF(AND((X$4-$F225)&lt;(7+$B225),(X$4-$F225)&gt;1),W225,0))))</f>
        <v>0</v>
      </c>
      <c r="Y225" s="246">
        <f>IF(Y$4=$F225+$B225,SUMIFS('ABP REC Calc'!V$75:V$138,'ABP REC Calc'!$C$75:$C$138,'ABP REC Spend'!$D225,'ABP REC Calc'!$B$75:$B$138,'ABP REC Spend'!$E225)*$C225,
IF(AND(X225&gt;0,(Y$4-$F225)=(1+$B225)),((X225/$C225)-X225)/6,
(IF(AND((Y$4-$F225)&lt;(7+$B225),(Y$4-$F225)&gt;1),X225,0))))</f>
        <v>0</v>
      </c>
      <c r="Z225" s="246">
        <f>IF(Z$4=$F225+$B225,SUMIFS('ABP REC Calc'!W$75:W$138,'ABP REC Calc'!$C$75:$C$138,'ABP REC Spend'!$D225,'ABP REC Calc'!$B$75:$B$138,'ABP REC Spend'!$E225)*$C225,
IF(AND(Y225&gt;0,(Z$4-$F225)=(1+$B225)),((Y225/$C225)-Y225)/6,
(IF(AND((Z$4-$F225)&lt;(7+$B225),(Z$4-$F225)&gt;1),Y225,0))))</f>
        <v>0</v>
      </c>
      <c r="AA225" s="246">
        <f>IF(AA$4=$F225+$B225,SUMIFS('ABP REC Calc'!X$75:X$138,'ABP REC Calc'!$C$75:$C$138,'ABP REC Spend'!$D225,'ABP REC Calc'!$B$75:$B$138,'ABP REC Spend'!$E225)*$C225,
IF(AND(Z225&gt;0,(AA$4-$F225)=(1+$B225)),((Z225/$C225)-Z225)/6,
(IF(AND((AA$4-$F225)&lt;(7+$B225),(AA$4-$F225)&gt;1),Z225,0))))</f>
        <v>1339189.7691616595</v>
      </c>
      <c r="AB225" s="246">
        <f>IF(AB$4=$F225+$B225,SUMIFS('ABP REC Calc'!Y$75:Y$138,'ABP REC Calc'!$C$75:$C$138,'ABP REC Spend'!$D225,'ABP REC Calc'!$B$75:$B$138,'ABP REC Spend'!$E225)*$C225,
IF(AND(AA225&gt;0,(AB$4-$F225)=(1+$B225)),((AA225/$C225)-AA225)/6,
(IF(AND((AB$4-$F225)&lt;(7+$B225),(AB$4-$F225)&gt;1),AA225,0))))</f>
        <v>1264790.3375415674</v>
      </c>
      <c r="AC225" s="246">
        <f>IF(AC$4=$F225+$B225,SUMIFS('ABP REC Calc'!Z$75:Z$138,'ABP REC Calc'!$C$75:$C$138,'ABP REC Spend'!$D225,'ABP REC Calc'!$B$75:$B$138,'ABP REC Spend'!$E225)*$C225,
IF(AND(AB225&gt;0,(AC$4-$F225)=(1+$B225)),((AB225/$C225)-AB225)/6,
(IF(AND((AC$4-$F225)&lt;(7+$B225),(AC$4-$F225)&gt;1),AB225,0))))</f>
        <v>1264790.3375415674</v>
      </c>
      <c r="AD225" s="246">
        <f>IF(AD$4=$F225+$B225,SUMIFS('ABP REC Calc'!AA$75:AA$138,'ABP REC Calc'!$C$75:$C$138,'ABP REC Spend'!$D225,'ABP REC Calc'!$B$75:$B$138,'ABP REC Spend'!$E225)*$C225,
IF(AND(AC225&gt;0,(AD$4-$F225)=(1+$B225)),((AC225/$C225)-AC225)/6,
(IF(AND((AD$4-$F225)&lt;(7+$B225),(AD$4-$F225)&gt;1),AC225,0))))</f>
        <v>1264790.3375415674</v>
      </c>
      <c r="AE225" s="246">
        <f>IF(AE$4=$F225+$B225,SUMIFS('ABP REC Calc'!AB$75:AB$138,'ABP REC Calc'!$C$75:$C$138,'ABP REC Spend'!$D225,'ABP REC Calc'!$B$75:$B$138,'ABP REC Spend'!$E225)*$C225,
IF(AND(AD225&gt;0,(AE$4-$F225)=(1+$B225)),((AD225/$C225)-AD225)/6,
(IF(AND((AE$4-$F225)&lt;(7+$B225),(AE$4-$F225)&gt;1),AD225,0))))</f>
        <v>1264790.3375415674</v>
      </c>
      <c r="AF225" s="246">
        <f>IF(AF$4=$F225+$B225,SUMIFS('ABP REC Calc'!AC$75:AC$138,'ABP REC Calc'!$C$75:$C$138,'ABP REC Spend'!$D225,'ABP REC Calc'!$B$75:$B$138,'ABP REC Spend'!$E225)*$C225,
IF(AND(AE225&gt;0,(AF$4-$F225)=(1+$B225)),((AE225/$C225)-AE225)/6,
(IF(AND((AF$4-$F225)&lt;(7+$B225),(AF$4-$F225)&gt;1),AE225,0))))</f>
        <v>1264790.3375415674</v>
      </c>
      <c r="AG225" s="246">
        <f>IF(AG$4=$F225+$B225,SUMIFS('ABP REC Calc'!#REF!,'ABP REC Calc'!$C$75:$C$138,'ABP REC Spend'!$D225,'ABP REC Calc'!$B$75:$B$138,'ABP REC Spend'!$E225)*$C225,
IF(AND(AF225&gt;0,(AG$4-$F225)=(1+$B225)),((AF225/$C225)-AF225)/6,
(IF(AND((AG$4-$F225)&lt;(7+$B225),(AG$4-$F225)&gt;1),AF225,0))))</f>
        <v>1264790.3375415674</v>
      </c>
    </row>
    <row r="226" spans="2:33" ht="14.45" customHeight="1">
      <c r="B226" s="64">
        <v>1</v>
      </c>
      <c r="C226" s="64">
        <v>0.15</v>
      </c>
      <c r="D226" s="234" t="s">
        <v>210</v>
      </c>
      <c r="E226" s="231" t="s">
        <v>231</v>
      </c>
      <c r="F226" s="231">
        <f t="shared" si="10"/>
        <v>2042</v>
      </c>
      <c r="G226" s="231"/>
      <c r="H226" s="239" t="s">
        <v>40</v>
      </c>
      <c r="I226" s="247">
        <v>0</v>
      </c>
      <c r="J226" s="246">
        <f>IF(J$4=$F226+$B226,SUMIFS('ABP REC Calc'!G$75:G$138,'ABP REC Calc'!$C$75:$C$138,'ABP REC Spend'!$D226,'ABP REC Calc'!$B$75:$B$138,'ABP REC Spend'!$E226)*$C226,
IF(AND(I226&gt;0,(J$4-$F226)=(1+$B226)),((I226/$C226)-I226)/6,
(IF(AND((J$4-$F226)&lt;(7+$B226),(J$4-$F226)&gt;1),I226,0))))</f>
        <v>0</v>
      </c>
      <c r="K226" s="246">
        <f>IF(K$4=$F226+$B226,SUMIFS('ABP REC Calc'!H$75:H$138,'ABP REC Calc'!$C$75:$C$138,'ABP REC Spend'!$D226,'ABP REC Calc'!$B$75:$B$138,'ABP REC Spend'!$E226)*$C226,
IF(AND(J226&gt;0,(K$4-$F226)=(1+$B226)),((J226/$C226)-J226)/6,
(IF(AND((K$4-$F226)&lt;(7+$B226),(K$4-$F226)&gt;1),J226,0))))</f>
        <v>0</v>
      </c>
      <c r="L226" s="246">
        <f>IF(L$4=$F226+$B226,SUMIFS('ABP REC Calc'!I$75:I$138,'ABP REC Calc'!$C$75:$C$138,'ABP REC Spend'!$D226,'ABP REC Calc'!$B$75:$B$138,'ABP REC Spend'!$E226)*$C226,
IF(AND(K226&gt;0,(L$4-$F226)=(1+$B226)),((K226/$C226)-K226)/6,
(IF(AND((L$4-$F226)&lt;(7+$B226),(L$4-$F226)&gt;1),K226,0))))</f>
        <v>0</v>
      </c>
      <c r="M226" s="246">
        <f>IF(M$4=$F226+$B226,SUMIFS('ABP REC Calc'!J$75:J$138,'ABP REC Calc'!$C$75:$C$138,'ABP REC Spend'!$D226,'ABP REC Calc'!$B$75:$B$138,'ABP REC Spend'!$E226)*$C226,
IF(AND(L226&gt;0,(M$4-$F226)=(1+$B226)),((L226/$C226)-L226)/6,
(IF(AND((M$4-$F226)&lt;(7+$B226),(M$4-$F226)&gt;1),L226,0))))</f>
        <v>0</v>
      </c>
      <c r="N226" s="246">
        <f>IF(N$4=$F226+$B226,SUMIFS('ABP REC Calc'!K$75:K$138,'ABP REC Calc'!$C$75:$C$138,'ABP REC Spend'!$D226,'ABP REC Calc'!$B$75:$B$138,'ABP REC Spend'!$E226)*$C226,
IF(AND(M226&gt;0,(N$4-$F226)=(1+$B226)),((M226/$C226)-M226)/6,
(IF(AND((N$4-$F226)&lt;(7+$B226),(N$4-$F226)&gt;1),M226,0))))</f>
        <v>0</v>
      </c>
      <c r="O226" s="246">
        <f>IF(O$4=$F226+$B226,SUMIFS('ABP REC Calc'!L$75:L$138,'ABP REC Calc'!$C$75:$C$138,'ABP REC Spend'!$D226,'ABP REC Calc'!$B$75:$B$138,'ABP REC Spend'!$E226)*$C226,
IF(AND(N226&gt;0,(O$4-$F226)=(1+$B226)),((N226/$C226)-N226)/6,
(IF(AND((O$4-$F226)&lt;(7+$B226),(O$4-$F226)&gt;1),N226,0))))</f>
        <v>0</v>
      </c>
      <c r="P226" s="246">
        <f>IF(P$4=$F226+$B226,SUMIFS('ABP REC Calc'!M$75:M$138,'ABP REC Calc'!$C$75:$C$138,'ABP REC Spend'!$D226,'ABP REC Calc'!$B$75:$B$138,'ABP REC Spend'!$E226)*$C226,
IF(AND(O226&gt;0,(P$4-$F226)=(1+$B226)),((O226/$C226)-O226)/6,
(IF(AND((P$4-$F226)&lt;(7+$B226),(P$4-$F226)&gt;1),O226,0))))</f>
        <v>0</v>
      </c>
      <c r="Q226" s="246">
        <f>IF(Q$4=$F226+$B226,SUMIFS('ABP REC Calc'!N$75:N$138,'ABP REC Calc'!$C$75:$C$138,'ABP REC Spend'!$D226,'ABP REC Calc'!$B$75:$B$138,'ABP REC Spend'!$E226)*$C226,
IF(AND(P226&gt;0,(Q$4-$F226)=(1+$B226)),((P226/$C226)-P226)/6,
(IF(AND((Q$4-$F226)&lt;(7+$B226),(Q$4-$F226)&gt;1),P226,0))))</f>
        <v>0</v>
      </c>
      <c r="R226" s="246">
        <f>IF(R$4=$F226+$B226,SUMIFS('ABP REC Calc'!O$75:O$138,'ABP REC Calc'!$C$75:$C$138,'ABP REC Spend'!$D226,'ABP REC Calc'!$B$75:$B$138,'ABP REC Spend'!$E226)*$C226,
IF(AND(Q226&gt;0,(R$4-$F226)=(1+$B226)),((Q226/$C226)-Q226)/6,
(IF(AND((R$4-$F226)&lt;(7+$B226),(R$4-$F226)&gt;1),Q226,0))))</f>
        <v>0</v>
      </c>
      <c r="S226" s="246">
        <f>IF(S$4=$F226+$B226,SUMIFS('ABP REC Calc'!P$75:P$138,'ABP REC Calc'!$C$75:$C$138,'ABP REC Spend'!$D226,'ABP REC Calc'!$B$75:$B$138,'ABP REC Spend'!$E226)*$C226,
IF(AND(R226&gt;0,(S$4-$F226)=(1+$B226)),((R226/$C226)-R226)/6,
(IF(AND((S$4-$F226)&lt;(7+$B226),(S$4-$F226)&gt;1),R226,0))))</f>
        <v>0</v>
      </c>
      <c r="T226" s="246">
        <f>IF(T$4=$F226+$B226,SUMIFS('ABP REC Calc'!Q$75:Q$138,'ABP REC Calc'!$C$75:$C$138,'ABP REC Spend'!$D226,'ABP REC Calc'!$B$75:$B$138,'ABP REC Spend'!$E226)*$C226,
IF(AND(S226&gt;0,(T$4-$F226)=(1+$B226)),((S226/$C226)-S226)/6,
(IF(AND((T$4-$F226)&lt;(7+$B226),(T$4-$F226)&gt;1),S226,0))))</f>
        <v>0</v>
      </c>
      <c r="U226" s="246">
        <f>IF(U$4=$F226+$B226,SUMIFS('ABP REC Calc'!R$75:R$138,'ABP REC Calc'!$C$75:$C$138,'ABP REC Spend'!$D226,'ABP REC Calc'!$B$75:$B$138,'ABP REC Spend'!$E226)*$C226,
IF(AND(T226&gt;0,(U$4-$F226)=(1+$B226)),((T226/$C226)-T226)/6,
(IF(AND((U$4-$F226)&lt;(7+$B226),(U$4-$F226)&gt;1),T226,0))))</f>
        <v>0</v>
      </c>
      <c r="V226" s="246">
        <f>IF(V$4=$F226+$B226,SUMIFS('ABP REC Calc'!S$75:S$138,'ABP REC Calc'!$C$75:$C$138,'ABP REC Spend'!$D226,'ABP REC Calc'!$B$75:$B$138,'ABP REC Spend'!$E226)*$C226,
IF(AND(U226&gt;0,(V$4-$F226)=(1+$B226)),((U226/$C226)-U226)/6,
(IF(AND((V$4-$F226)&lt;(7+$B226),(V$4-$F226)&gt;1),U226,0))))</f>
        <v>0</v>
      </c>
      <c r="W226" s="246">
        <f>IF(W$4=$F226+$B226,SUMIFS('ABP REC Calc'!T$75:T$138,'ABP REC Calc'!$C$75:$C$138,'ABP REC Spend'!$D226,'ABP REC Calc'!$B$75:$B$138,'ABP REC Spend'!$E226)*$C226,
IF(AND(V226&gt;0,(W$4-$F226)=(1+$B226)),((V226/$C226)-V226)/6,
(IF(AND((W$4-$F226)&lt;(7+$B226),(W$4-$F226)&gt;1),V226,0))))</f>
        <v>0</v>
      </c>
      <c r="X226" s="246">
        <f>IF(X$4=$F226+$B226,SUMIFS('ABP REC Calc'!U$75:U$138,'ABP REC Calc'!$C$75:$C$138,'ABP REC Spend'!$D226,'ABP REC Calc'!$B$75:$B$138,'ABP REC Spend'!$E226)*$C226,
IF(AND(W226&gt;0,(X$4-$F226)=(1+$B226)),((W226/$C226)-W226)/6,
(IF(AND((X$4-$F226)&lt;(7+$B226),(X$4-$F226)&gt;1),W226,0))))</f>
        <v>0</v>
      </c>
      <c r="Y226" s="246">
        <f>IF(Y$4=$F226+$B226,SUMIFS('ABP REC Calc'!V$75:V$138,'ABP REC Calc'!$C$75:$C$138,'ABP REC Spend'!$D226,'ABP REC Calc'!$B$75:$B$138,'ABP REC Spend'!$E226)*$C226,
IF(AND(X226&gt;0,(Y$4-$F226)=(1+$B226)),((X226/$C226)-X226)/6,
(IF(AND((Y$4-$F226)&lt;(7+$B226),(Y$4-$F226)&gt;1),X226,0))))</f>
        <v>0</v>
      </c>
      <c r="Z226" s="246">
        <f>IF(Z$4=$F226+$B226,SUMIFS('ABP REC Calc'!W$75:W$138,'ABP REC Calc'!$C$75:$C$138,'ABP REC Spend'!$D226,'ABP REC Calc'!$B$75:$B$138,'ABP REC Spend'!$E226)*$C226,
IF(AND(Y226&gt;0,(Z$4-$F226)=(1+$B226)),((Y226/$C226)-Y226)/6,
(IF(AND((Z$4-$F226)&lt;(7+$B226),(Z$4-$F226)&gt;1),Y226,0))))</f>
        <v>0</v>
      </c>
      <c r="AA226" s="246">
        <f>IF(AA$4=$F226+$B226,SUMIFS('ABP REC Calc'!X$75:X$138,'ABP REC Calc'!$C$75:$C$138,'ABP REC Spend'!$D226,'ABP REC Calc'!$B$75:$B$138,'ABP REC Spend'!$E226)*$C226,
IF(AND(Z226&gt;0,(AA$4-$F226)=(1+$B226)),((Z226/$C226)-Z226)/6,
(IF(AND((AA$4-$F226)&lt;(7+$B226),(AA$4-$F226)&gt;1),Z226,0))))</f>
        <v>0</v>
      </c>
      <c r="AB226" s="246">
        <f>IF(AB$4=$F226+$B226,SUMIFS('ABP REC Calc'!Y$75:Y$138,'ABP REC Calc'!$C$75:$C$138,'ABP REC Spend'!$D226,'ABP REC Calc'!$B$75:$B$138,'ABP REC Spend'!$E226)*$C226,
IF(AND(AA226&gt;0,(AB$4-$F226)=(1+$B226)),((AA226/$C226)-AA226)/6,
(IF(AND((AB$4-$F226)&lt;(7+$B226),(AB$4-$F226)&gt;1),AA226,0))))</f>
        <v>1285622.1783951928</v>
      </c>
      <c r="AC226" s="246">
        <f>IF(AC$4=$F226+$B226,SUMIFS('ABP REC Calc'!Z$75:Z$138,'ABP REC Calc'!$C$75:$C$138,'ABP REC Spend'!$D226,'ABP REC Calc'!$B$75:$B$138,'ABP REC Spend'!$E226)*$C226,
IF(AND(AB226&gt;0,(AC$4-$F226)=(1+$B226)),((AB226/$C226)-AB226)/6,
(IF(AND((AC$4-$F226)&lt;(7+$B226),(AC$4-$F226)&gt;1),AB226,0))))</f>
        <v>1214198.7240399045</v>
      </c>
      <c r="AD226" s="246">
        <f>IF(AD$4=$F226+$B226,SUMIFS('ABP REC Calc'!AA$75:AA$138,'ABP REC Calc'!$C$75:$C$138,'ABP REC Spend'!$D226,'ABP REC Calc'!$B$75:$B$138,'ABP REC Spend'!$E226)*$C226,
IF(AND(AC226&gt;0,(AD$4-$F226)=(1+$B226)),((AC226/$C226)-AC226)/6,
(IF(AND((AD$4-$F226)&lt;(7+$B226),(AD$4-$F226)&gt;1),AC226,0))))</f>
        <v>1214198.7240399045</v>
      </c>
      <c r="AE226" s="246">
        <f>IF(AE$4=$F226+$B226,SUMIFS('ABP REC Calc'!AB$75:AB$138,'ABP REC Calc'!$C$75:$C$138,'ABP REC Spend'!$D226,'ABP REC Calc'!$B$75:$B$138,'ABP REC Spend'!$E226)*$C226,
IF(AND(AD226&gt;0,(AE$4-$F226)=(1+$B226)),((AD226/$C226)-AD226)/6,
(IF(AND((AE$4-$F226)&lt;(7+$B226),(AE$4-$F226)&gt;1),AD226,0))))</f>
        <v>1214198.7240399045</v>
      </c>
      <c r="AF226" s="246">
        <f>IF(AF$4=$F226+$B226,SUMIFS('ABP REC Calc'!AC$75:AC$138,'ABP REC Calc'!$C$75:$C$138,'ABP REC Spend'!$D226,'ABP REC Calc'!$B$75:$B$138,'ABP REC Spend'!$E226)*$C226,
IF(AND(AE226&gt;0,(AF$4-$F226)=(1+$B226)),((AE226/$C226)-AE226)/6,
(IF(AND((AF$4-$F226)&lt;(7+$B226),(AF$4-$F226)&gt;1),AE226,0))))</f>
        <v>1214198.7240399045</v>
      </c>
      <c r="AG226" s="246">
        <f>IF(AG$4=$F226+$B226,SUMIFS('ABP REC Calc'!#REF!,'ABP REC Calc'!$C$75:$C$138,'ABP REC Spend'!$D226,'ABP REC Calc'!$B$75:$B$138,'ABP REC Spend'!$E226)*$C226,
IF(AND(AF226&gt;0,(AG$4-$F226)=(1+$B226)),((AF226/$C226)-AF226)/6,
(IF(AND((AG$4-$F226)&lt;(7+$B226),(AG$4-$F226)&gt;1),AF226,0))))</f>
        <v>1214198.7240399045</v>
      </c>
    </row>
    <row r="227" spans="2:33" ht="14.45" customHeight="1">
      <c r="B227" s="64">
        <v>1</v>
      </c>
      <c r="C227" s="64">
        <v>0.15</v>
      </c>
      <c r="D227" s="234" t="s">
        <v>210</v>
      </c>
      <c r="E227" s="231" t="s">
        <v>231</v>
      </c>
      <c r="F227" s="231">
        <f t="shared" si="10"/>
        <v>2043</v>
      </c>
      <c r="G227" s="231"/>
      <c r="H227" s="239" t="s">
        <v>41</v>
      </c>
      <c r="I227" s="247">
        <v>0</v>
      </c>
      <c r="J227" s="246">
        <f>IF(J$4=$F227+$B227,SUMIFS('ABP REC Calc'!G$75:G$138,'ABP REC Calc'!$C$75:$C$138,'ABP REC Spend'!$D227,'ABP REC Calc'!$B$75:$B$138,'ABP REC Spend'!$E227)*$C227,
IF(AND(I227&gt;0,(J$4-$F227)=(1+$B227)),((I227/$C227)-I227)/6,
(IF(AND((J$4-$F227)&lt;(7+$B227),(J$4-$F227)&gt;1),I227,0))))</f>
        <v>0</v>
      </c>
      <c r="K227" s="246">
        <f>IF(K$4=$F227+$B227,SUMIFS('ABP REC Calc'!H$75:H$138,'ABP REC Calc'!$C$75:$C$138,'ABP REC Spend'!$D227,'ABP REC Calc'!$B$75:$B$138,'ABP REC Spend'!$E227)*$C227,
IF(AND(J227&gt;0,(K$4-$F227)=(1+$B227)),((J227/$C227)-J227)/6,
(IF(AND((K$4-$F227)&lt;(7+$B227),(K$4-$F227)&gt;1),J227,0))))</f>
        <v>0</v>
      </c>
      <c r="L227" s="246">
        <f>IF(L$4=$F227+$B227,SUMIFS('ABP REC Calc'!I$75:I$138,'ABP REC Calc'!$C$75:$C$138,'ABP REC Spend'!$D227,'ABP REC Calc'!$B$75:$B$138,'ABP REC Spend'!$E227)*$C227,
IF(AND(K227&gt;0,(L$4-$F227)=(1+$B227)),((K227/$C227)-K227)/6,
(IF(AND((L$4-$F227)&lt;(7+$B227),(L$4-$F227)&gt;1),K227,0))))</f>
        <v>0</v>
      </c>
      <c r="M227" s="246">
        <f>IF(M$4=$F227+$B227,SUMIFS('ABP REC Calc'!J$75:J$138,'ABP REC Calc'!$C$75:$C$138,'ABP REC Spend'!$D227,'ABP REC Calc'!$B$75:$B$138,'ABP REC Spend'!$E227)*$C227,
IF(AND(L227&gt;0,(M$4-$F227)=(1+$B227)),((L227/$C227)-L227)/6,
(IF(AND((M$4-$F227)&lt;(7+$B227),(M$4-$F227)&gt;1),L227,0))))</f>
        <v>0</v>
      </c>
      <c r="N227" s="246">
        <f>IF(N$4=$F227+$B227,SUMIFS('ABP REC Calc'!K$75:K$138,'ABP REC Calc'!$C$75:$C$138,'ABP REC Spend'!$D227,'ABP REC Calc'!$B$75:$B$138,'ABP REC Spend'!$E227)*$C227,
IF(AND(M227&gt;0,(N$4-$F227)=(1+$B227)),((M227/$C227)-M227)/6,
(IF(AND((N$4-$F227)&lt;(7+$B227),(N$4-$F227)&gt;1),M227,0))))</f>
        <v>0</v>
      </c>
      <c r="O227" s="246">
        <f>IF(O$4=$F227+$B227,SUMIFS('ABP REC Calc'!L$75:L$138,'ABP REC Calc'!$C$75:$C$138,'ABP REC Spend'!$D227,'ABP REC Calc'!$B$75:$B$138,'ABP REC Spend'!$E227)*$C227,
IF(AND(N227&gt;0,(O$4-$F227)=(1+$B227)),((N227/$C227)-N227)/6,
(IF(AND((O$4-$F227)&lt;(7+$B227),(O$4-$F227)&gt;1),N227,0))))</f>
        <v>0</v>
      </c>
      <c r="P227" s="246">
        <f>IF(P$4=$F227+$B227,SUMIFS('ABP REC Calc'!M$75:M$138,'ABP REC Calc'!$C$75:$C$138,'ABP REC Spend'!$D227,'ABP REC Calc'!$B$75:$B$138,'ABP REC Spend'!$E227)*$C227,
IF(AND(O227&gt;0,(P$4-$F227)=(1+$B227)),((O227/$C227)-O227)/6,
(IF(AND((P$4-$F227)&lt;(7+$B227),(P$4-$F227)&gt;1),O227,0))))</f>
        <v>0</v>
      </c>
      <c r="Q227" s="246">
        <f>IF(Q$4=$F227+$B227,SUMIFS('ABP REC Calc'!N$75:N$138,'ABP REC Calc'!$C$75:$C$138,'ABP REC Spend'!$D227,'ABP REC Calc'!$B$75:$B$138,'ABP REC Spend'!$E227)*$C227,
IF(AND(P227&gt;0,(Q$4-$F227)=(1+$B227)),((P227/$C227)-P227)/6,
(IF(AND((Q$4-$F227)&lt;(7+$B227),(Q$4-$F227)&gt;1),P227,0))))</f>
        <v>0</v>
      </c>
      <c r="R227" s="246">
        <f>IF(R$4=$F227+$B227,SUMIFS('ABP REC Calc'!O$75:O$138,'ABP REC Calc'!$C$75:$C$138,'ABP REC Spend'!$D227,'ABP REC Calc'!$B$75:$B$138,'ABP REC Spend'!$E227)*$C227,
IF(AND(Q227&gt;0,(R$4-$F227)=(1+$B227)),((Q227/$C227)-Q227)/6,
(IF(AND((R$4-$F227)&lt;(7+$B227),(R$4-$F227)&gt;1),Q227,0))))</f>
        <v>0</v>
      </c>
      <c r="S227" s="246">
        <f>IF(S$4=$F227+$B227,SUMIFS('ABP REC Calc'!P$75:P$138,'ABP REC Calc'!$C$75:$C$138,'ABP REC Spend'!$D227,'ABP REC Calc'!$B$75:$B$138,'ABP REC Spend'!$E227)*$C227,
IF(AND(R227&gt;0,(S$4-$F227)=(1+$B227)),((R227/$C227)-R227)/6,
(IF(AND((S$4-$F227)&lt;(7+$B227),(S$4-$F227)&gt;1),R227,0))))</f>
        <v>0</v>
      </c>
      <c r="T227" s="246">
        <f>IF(T$4=$F227+$B227,SUMIFS('ABP REC Calc'!Q$75:Q$138,'ABP REC Calc'!$C$75:$C$138,'ABP REC Spend'!$D227,'ABP REC Calc'!$B$75:$B$138,'ABP REC Spend'!$E227)*$C227,
IF(AND(S227&gt;0,(T$4-$F227)=(1+$B227)),((S227/$C227)-S227)/6,
(IF(AND((T$4-$F227)&lt;(7+$B227),(T$4-$F227)&gt;1),S227,0))))</f>
        <v>0</v>
      </c>
      <c r="U227" s="246">
        <f>IF(U$4=$F227+$B227,SUMIFS('ABP REC Calc'!R$75:R$138,'ABP REC Calc'!$C$75:$C$138,'ABP REC Spend'!$D227,'ABP REC Calc'!$B$75:$B$138,'ABP REC Spend'!$E227)*$C227,
IF(AND(T227&gt;0,(U$4-$F227)=(1+$B227)),((T227/$C227)-T227)/6,
(IF(AND((U$4-$F227)&lt;(7+$B227),(U$4-$F227)&gt;1),T227,0))))</f>
        <v>0</v>
      </c>
      <c r="V227" s="246">
        <f>IF(V$4=$F227+$B227,SUMIFS('ABP REC Calc'!S$75:S$138,'ABP REC Calc'!$C$75:$C$138,'ABP REC Spend'!$D227,'ABP REC Calc'!$B$75:$B$138,'ABP REC Spend'!$E227)*$C227,
IF(AND(U227&gt;0,(V$4-$F227)=(1+$B227)),((U227/$C227)-U227)/6,
(IF(AND((V$4-$F227)&lt;(7+$B227),(V$4-$F227)&gt;1),U227,0))))</f>
        <v>0</v>
      </c>
      <c r="W227" s="246">
        <f>IF(W$4=$F227+$B227,SUMIFS('ABP REC Calc'!T$75:T$138,'ABP REC Calc'!$C$75:$C$138,'ABP REC Spend'!$D227,'ABP REC Calc'!$B$75:$B$138,'ABP REC Spend'!$E227)*$C227,
IF(AND(V227&gt;0,(W$4-$F227)=(1+$B227)),((V227/$C227)-V227)/6,
(IF(AND((W$4-$F227)&lt;(7+$B227),(W$4-$F227)&gt;1),V227,0))))</f>
        <v>0</v>
      </c>
      <c r="X227" s="246">
        <f>IF(X$4=$F227+$B227,SUMIFS('ABP REC Calc'!U$75:U$138,'ABP REC Calc'!$C$75:$C$138,'ABP REC Spend'!$D227,'ABP REC Calc'!$B$75:$B$138,'ABP REC Spend'!$E227)*$C227,
IF(AND(W227&gt;0,(X$4-$F227)=(1+$B227)),((W227/$C227)-W227)/6,
(IF(AND((X$4-$F227)&lt;(7+$B227),(X$4-$F227)&gt;1),W227,0))))</f>
        <v>0</v>
      </c>
      <c r="Y227" s="246">
        <f>IF(Y$4=$F227+$B227,SUMIFS('ABP REC Calc'!V$75:V$138,'ABP REC Calc'!$C$75:$C$138,'ABP REC Spend'!$D227,'ABP REC Calc'!$B$75:$B$138,'ABP REC Spend'!$E227)*$C227,
IF(AND(X227&gt;0,(Y$4-$F227)=(1+$B227)),((X227/$C227)-X227)/6,
(IF(AND((Y$4-$F227)&lt;(7+$B227),(Y$4-$F227)&gt;1),X227,0))))</f>
        <v>0</v>
      </c>
      <c r="Z227" s="246">
        <f>IF(Z$4=$F227+$B227,SUMIFS('ABP REC Calc'!W$75:W$138,'ABP REC Calc'!$C$75:$C$138,'ABP REC Spend'!$D227,'ABP REC Calc'!$B$75:$B$138,'ABP REC Spend'!$E227)*$C227,
IF(AND(Y227&gt;0,(Z$4-$F227)=(1+$B227)),((Y227/$C227)-Y227)/6,
(IF(AND((Z$4-$F227)&lt;(7+$B227),(Z$4-$F227)&gt;1),Y227,0))))</f>
        <v>0</v>
      </c>
      <c r="AA227" s="246">
        <f>IF(AA$4=$F227+$B227,SUMIFS('ABP REC Calc'!X$75:X$138,'ABP REC Calc'!$C$75:$C$138,'ABP REC Spend'!$D227,'ABP REC Calc'!$B$75:$B$138,'ABP REC Spend'!$E227)*$C227,
IF(AND(Z227&gt;0,(AA$4-$F227)=(1+$B227)),((Z227/$C227)-Z227)/6,
(IF(AND((AA$4-$F227)&lt;(7+$B227),(AA$4-$F227)&gt;1),Z227,0))))</f>
        <v>0</v>
      </c>
      <c r="AB227" s="246">
        <f>IF(AB$4=$F227+$B227,SUMIFS('ABP REC Calc'!Y$75:Y$138,'ABP REC Calc'!$C$75:$C$138,'ABP REC Spend'!$D227,'ABP REC Calc'!$B$75:$B$138,'ABP REC Spend'!$E227)*$C227,
IF(AND(AA227&gt;0,(AB$4-$F227)=(1+$B227)),((AA227/$C227)-AA227)/6,
(IF(AND((AB$4-$F227)&lt;(7+$B227),(AB$4-$F227)&gt;1),AA227,0))))</f>
        <v>0</v>
      </c>
      <c r="AC227" s="246">
        <f>IF(AC$4=$F227+$B227,SUMIFS('ABP REC Calc'!Z$75:Z$138,'ABP REC Calc'!$C$75:$C$138,'ABP REC Spend'!$D227,'ABP REC Calc'!$B$75:$B$138,'ABP REC Spend'!$E227)*$C227,
IF(AND(AB227&gt;0,(AC$4-$F227)=(1+$B227)),((AB227/$C227)-AB227)/6,
(IF(AND((AC$4-$F227)&lt;(7+$B227),(AC$4-$F227)&gt;1),AB227,0))))</f>
        <v>1234197.2912593849</v>
      </c>
      <c r="AD227" s="246">
        <f>IF(AD$4=$F227+$B227,SUMIFS('ABP REC Calc'!AA$75:AA$138,'ABP REC Calc'!$C$75:$C$138,'ABP REC Spend'!$D227,'ABP REC Calc'!$B$75:$B$138,'ABP REC Spend'!$E227)*$C227,
IF(AND(AC227&gt;0,(AD$4-$F227)=(1+$B227)),((AC227/$C227)-AC227)/6,
(IF(AND((AD$4-$F227)&lt;(7+$B227),(AD$4-$F227)&gt;1),AC227,0))))</f>
        <v>1165630.7750783081</v>
      </c>
      <c r="AE227" s="246">
        <f>IF(AE$4=$F227+$B227,SUMIFS('ABP REC Calc'!AB$75:AB$138,'ABP REC Calc'!$C$75:$C$138,'ABP REC Spend'!$D227,'ABP REC Calc'!$B$75:$B$138,'ABP REC Spend'!$E227)*$C227,
IF(AND(AD227&gt;0,(AE$4-$F227)=(1+$B227)),((AD227/$C227)-AD227)/6,
(IF(AND((AE$4-$F227)&lt;(7+$B227),(AE$4-$F227)&gt;1),AD227,0))))</f>
        <v>1165630.7750783081</v>
      </c>
      <c r="AF227" s="246">
        <f>IF(AF$4=$F227+$B227,SUMIFS('ABP REC Calc'!AC$75:AC$138,'ABP REC Calc'!$C$75:$C$138,'ABP REC Spend'!$D227,'ABP REC Calc'!$B$75:$B$138,'ABP REC Spend'!$E227)*$C227,
IF(AND(AE227&gt;0,(AF$4-$F227)=(1+$B227)),((AE227/$C227)-AE227)/6,
(IF(AND((AF$4-$F227)&lt;(7+$B227),(AF$4-$F227)&gt;1),AE227,0))))</f>
        <v>1165630.7750783081</v>
      </c>
      <c r="AG227" s="246">
        <f>IF(AG$4=$F227+$B227,SUMIFS('ABP REC Calc'!#REF!,'ABP REC Calc'!$C$75:$C$138,'ABP REC Spend'!$D227,'ABP REC Calc'!$B$75:$B$138,'ABP REC Spend'!$E227)*$C227,
IF(AND(AF227&gt;0,(AG$4-$F227)=(1+$B227)),((AF227/$C227)-AF227)/6,
(IF(AND((AG$4-$F227)&lt;(7+$B227),(AG$4-$F227)&gt;1),AF227,0))))</f>
        <v>1165630.7750783081</v>
      </c>
    </row>
    <row r="228" spans="2:33" ht="14.45" customHeight="1">
      <c r="B228" s="64">
        <v>1</v>
      </c>
      <c r="C228" s="64">
        <v>0.15</v>
      </c>
      <c r="D228" s="234" t="s">
        <v>210</v>
      </c>
      <c r="E228" s="231" t="s">
        <v>231</v>
      </c>
      <c r="F228" s="231">
        <f t="shared" si="10"/>
        <v>2044</v>
      </c>
      <c r="G228" s="231"/>
      <c r="H228" s="239" t="s">
        <v>42</v>
      </c>
      <c r="I228" s="247">
        <v>0</v>
      </c>
      <c r="J228" s="246">
        <f>IF(J$4=$F228+$B228,SUMIFS('ABP REC Calc'!G$75:G$138,'ABP REC Calc'!$C$75:$C$138,'ABP REC Spend'!$D228,'ABP REC Calc'!$B$75:$B$138,'ABP REC Spend'!$E228)*$C228,
IF(AND(I228&gt;0,(J$4-$F228)=(1+$B228)),((I228/$C228)-I228)/6,
(IF(AND((J$4-$F228)&lt;(7+$B228),(J$4-$F228)&gt;1),I228,0))))</f>
        <v>0</v>
      </c>
      <c r="K228" s="246">
        <f>IF(K$4=$F228+$B228,SUMIFS('ABP REC Calc'!H$75:H$138,'ABP REC Calc'!$C$75:$C$138,'ABP REC Spend'!$D228,'ABP REC Calc'!$B$75:$B$138,'ABP REC Spend'!$E228)*$C228,
IF(AND(J228&gt;0,(K$4-$F228)=(1+$B228)),((J228/$C228)-J228)/6,
(IF(AND((K$4-$F228)&lt;(7+$B228),(K$4-$F228)&gt;1),J228,0))))</f>
        <v>0</v>
      </c>
      <c r="L228" s="246">
        <f>IF(L$4=$F228+$B228,SUMIFS('ABP REC Calc'!I$75:I$138,'ABP REC Calc'!$C$75:$C$138,'ABP REC Spend'!$D228,'ABP REC Calc'!$B$75:$B$138,'ABP REC Spend'!$E228)*$C228,
IF(AND(K228&gt;0,(L$4-$F228)=(1+$B228)),((K228/$C228)-K228)/6,
(IF(AND((L$4-$F228)&lt;(7+$B228),(L$4-$F228)&gt;1),K228,0))))</f>
        <v>0</v>
      </c>
      <c r="M228" s="246">
        <f>IF(M$4=$F228+$B228,SUMIFS('ABP REC Calc'!J$75:J$138,'ABP REC Calc'!$C$75:$C$138,'ABP REC Spend'!$D228,'ABP REC Calc'!$B$75:$B$138,'ABP REC Spend'!$E228)*$C228,
IF(AND(L228&gt;0,(M$4-$F228)=(1+$B228)),((L228/$C228)-L228)/6,
(IF(AND((M$4-$F228)&lt;(7+$B228),(M$4-$F228)&gt;1),L228,0))))</f>
        <v>0</v>
      </c>
      <c r="N228" s="246">
        <f>IF(N$4=$F228+$B228,SUMIFS('ABP REC Calc'!K$75:K$138,'ABP REC Calc'!$C$75:$C$138,'ABP REC Spend'!$D228,'ABP REC Calc'!$B$75:$B$138,'ABP REC Spend'!$E228)*$C228,
IF(AND(M228&gt;0,(N$4-$F228)=(1+$B228)),((M228/$C228)-M228)/6,
(IF(AND((N$4-$F228)&lt;(7+$B228),(N$4-$F228)&gt;1),M228,0))))</f>
        <v>0</v>
      </c>
      <c r="O228" s="246">
        <f>IF(O$4=$F228+$B228,SUMIFS('ABP REC Calc'!L$75:L$138,'ABP REC Calc'!$C$75:$C$138,'ABP REC Spend'!$D228,'ABP REC Calc'!$B$75:$B$138,'ABP REC Spend'!$E228)*$C228,
IF(AND(N228&gt;0,(O$4-$F228)=(1+$B228)),((N228/$C228)-N228)/6,
(IF(AND((O$4-$F228)&lt;(7+$B228),(O$4-$F228)&gt;1),N228,0))))</f>
        <v>0</v>
      </c>
      <c r="P228" s="246">
        <f>IF(P$4=$F228+$B228,SUMIFS('ABP REC Calc'!M$75:M$138,'ABP REC Calc'!$C$75:$C$138,'ABP REC Spend'!$D228,'ABP REC Calc'!$B$75:$B$138,'ABP REC Spend'!$E228)*$C228,
IF(AND(O228&gt;0,(P$4-$F228)=(1+$B228)),((O228/$C228)-O228)/6,
(IF(AND((P$4-$F228)&lt;(7+$B228),(P$4-$F228)&gt;1),O228,0))))</f>
        <v>0</v>
      </c>
      <c r="Q228" s="246">
        <f>IF(Q$4=$F228+$B228,SUMIFS('ABP REC Calc'!N$75:N$138,'ABP REC Calc'!$C$75:$C$138,'ABP REC Spend'!$D228,'ABP REC Calc'!$B$75:$B$138,'ABP REC Spend'!$E228)*$C228,
IF(AND(P228&gt;0,(Q$4-$F228)=(1+$B228)),((P228/$C228)-P228)/6,
(IF(AND((Q$4-$F228)&lt;(7+$B228),(Q$4-$F228)&gt;1),P228,0))))</f>
        <v>0</v>
      </c>
      <c r="R228" s="246">
        <f>IF(R$4=$F228+$B228,SUMIFS('ABP REC Calc'!O$75:O$138,'ABP REC Calc'!$C$75:$C$138,'ABP REC Spend'!$D228,'ABP REC Calc'!$B$75:$B$138,'ABP REC Spend'!$E228)*$C228,
IF(AND(Q228&gt;0,(R$4-$F228)=(1+$B228)),((Q228/$C228)-Q228)/6,
(IF(AND((R$4-$F228)&lt;(7+$B228),(R$4-$F228)&gt;1),Q228,0))))</f>
        <v>0</v>
      </c>
      <c r="S228" s="246">
        <f>IF(S$4=$F228+$B228,SUMIFS('ABP REC Calc'!P$75:P$138,'ABP REC Calc'!$C$75:$C$138,'ABP REC Spend'!$D228,'ABP REC Calc'!$B$75:$B$138,'ABP REC Spend'!$E228)*$C228,
IF(AND(R228&gt;0,(S$4-$F228)=(1+$B228)),((R228/$C228)-R228)/6,
(IF(AND((S$4-$F228)&lt;(7+$B228),(S$4-$F228)&gt;1),R228,0))))</f>
        <v>0</v>
      </c>
      <c r="T228" s="246">
        <f>IF(T$4=$F228+$B228,SUMIFS('ABP REC Calc'!Q$75:Q$138,'ABP REC Calc'!$C$75:$C$138,'ABP REC Spend'!$D228,'ABP REC Calc'!$B$75:$B$138,'ABP REC Spend'!$E228)*$C228,
IF(AND(S228&gt;0,(T$4-$F228)=(1+$B228)),((S228/$C228)-S228)/6,
(IF(AND((T$4-$F228)&lt;(7+$B228),(T$4-$F228)&gt;1),S228,0))))</f>
        <v>0</v>
      </c>
      <c r="U228" s="246">
        <f>IF(U$4=$F228+$B228,SUMIFS('ABP REC Calc'!R$75:R$138,'ABP REC Calc'!$C$75:$C$138,'ABP REC Spend'!$D228,'ABP REC Calc'!$B$75:$B$138,'ABP REC Spend'!$E228)*$C228,
IF(AND(T228&gt;0,(U$4-$F228)=(1+$B228)),((T228/$C228)-T228)/6,
(IF(AND((U$4-$F228)&lt;(7+$B228),(U$4-$F228)&gt;1),T228,0))))</f>
        <v>0</v>
      </c>
      <c r="V228" s="246">
        <f>IF(V$4=$F228+$B228,SUMIFS('ABP REC Calc'!S$75:S$138,'ABP REC Calc'!$C$75:$C$138,'ABP REC Spend'!$D228,'ABP REC Calc'!$B$75:$B$138,'ABP REC Spend'!$E228)*$C228,
IF(AND(U228&gt;0,(V$4-$F228)=(1+$B228)),((U228/$C228)-U228)/6,
(IF(AND((V$4-$F228)&lt;(7+$B228),(V$4-$F228)&gt;1),U228,0))))</f>
        <v>0</v>
      </c>
      <c r="W228" s="246">
        <f>IF(W$4=$F228+$B228,SUMIFS('ABP REC Calc'!T$75:T$138,'ABP REC Calc'!$C$75:$C$138,'ABP REC Spend'!$D228,'ABP REC Calc'!$B$75:$B$138,'ABP REC Spend'!$E228)*$C228,
IF(AND(V228&gt;0,(W$4-$F228)=(1+$B228)),((V228/$C228)-V228)/6,
(IF(AND((W$4-$F228)&lt;(7+$B228),(W$4-$F228)&gt;1),V228,0))))</f>
        <v>0</v>
      </c>
      <c r="X228" s="246">
        <f>IF(X$4=$F228+$B228,SUMIFS('ABP REC Calc'!U$75:U$138,'ABP REC Calc'!$C$75:$C$138,'ABP REC Spend'!$D228,'ABP REC Calc'!$B$75:$B$138,'ABP REC Spend'!$E228)*$C228,
IF(AND(W228&gt;0,(X$4-$F228)=(1+$B228)),((W228/$C228)-W228)/6,
(IF(AND((X$4-$F228)&lt;(7+$B228),(X$4-$F228)&gt;1),W228,0))))</f>
        <v>0</v>
      </c>
      <c r="Y228" s="246">
        <f>IF(Y$4=$F228+$B228,SUMIFS('ABP REC Calc'!V$75:V$138,'ABP REC Calc'!$C$75:$C$138,'ABP REC Spend'!$D228,'ABP REC Calc'!$B$75:$B$138,'ABP REC Spend'!$E228)*$C228,
IF(AND(X228&gt;0,(Y$4-$F228)=(1+$B228)),((X228/$C228)-X228)/6,
(IF(AND((Y$4-$F228)&lt;(7+$B228),(Y$4-$F228)&gt;1),X228,0))))</f>
        <v>0</v>
      </c>
      <c r="Z228" s="246">
        <f>IF(Z$4=$F228+$B228,SUMIFS('ABP REC Calc'!W$75:W$138,'ABP REC Calc'!$C$75:$C$138,'ABP REC Spend'!$D228,'ABP REC Calc'!$B$75:$B$138,'ABP REC Spend'!$E228)*$C228,
IF(AND(Y228&gt;0,(Z$4-$F228)=(1+$B228)),((Y228/$C228)-Y228)/6,
(IF(AND((Z$4-$F228)&lt;(7+$B228),(Z$4-$F228)&gt;1),Y228,0))))</f>
        <v>0</v>
      </c>
      <c r="AA228" s="246">
        <f>IF(AA$4=$F228+$B228,SUMIFS('ABP REC Calc'!X$75:X$138,'ABP REC Calc'!$C$75:$C$138,'ABP REC Spend'!$D228,'ABP REC Calc'!$B$75:$B$138,'ABP REC Spend'!$E228)*$C228,
IF(AND(Z228&gt;0,(AA$4-$F228)=(1+$B228)),((Z228/$C228)-Z228)/6,
(IF(AND((AA$4-$F228)&lt;(7+$B228),(AA$4-$F228)&gt;1),Z228,0))))</f>
        <v>0</v>
      </c>
      <c r="AB228" s="246">
        <f>IF(AB$4=$F228+$B228,SUMIFS('ABP REC Calc'!Y$75:Y$138,'ABP REC Calc'!$C$75:$C$138,'ABP REC Spend'!$D228,'ABP REC Calc'!$B$75:$B$138,'ABP REC Spend'!$E228)*$C228,
IF(AND(AA228&gt;0,(AB$4-$F228)=(1+$B228)),((AA228/$C228)-AA228)/6,
(IF(AND((AB$4-$F228)&lt;(7+$B228),(AB$4-$F228)&gt;1),AA228,0))))</f>
        <v>0</v>
      </c>
      <c r="AC228" s="246">
        <f>IF(AC$4=$F228+$B228,SUMIFS('ABP REC Calc'!Z$75:Z$138,'ABP REC Calc'!$C$75:$C$138,'ABP REC Spend'!$D228,'ABP REC Calc'!$B$75:$B$138,'ABP REC Spend'!$E228)*$C228,
IF(AND(AB228&gt;0,(AC$4-$F228)=(1+$B228)),((AB228/$C228)-AB228)/6,
(IF(AND((AC$4-$F228)&lt;(7+$B228),(AC$4-$F228)&gt;1),AB228,0))))</f>
        <v>0</v>
      </c>
      <c r="AD228" s="246">
        <f>IF(AD$4=$F228+$B228,SUMIFS('ABP REC Calc'!AA$75:AA$138,'ABP REC Calc'!$C$75:$C$138,'ABP REC Spend'!$D228,'ABP REC Calc'!$B$75:$B$138,'ABP REC Spend'!$E228)*$C228,
IF(AND(AC228&gt;0,(AD$4-$F228)=(1+$B228)),((AC228/$C228)-AC228)/6,
(IF(AND((AD$4-$F228)&lt;(7+$B228),(AD$4-$F228)&gt;1),AC228,0))))</f>
        <v>1184829.3996090097</v>
      </c>
      <c r="AE228" s="246">
        <f>IF(AE$4=$F228+$B228,SUMIFS('ABP REC Calc'!AB$75:AB$138,'ABP REC Calc'!$C$75:$C$138,'ABP REC Spend'!$D228,'ABP REC Calc'!$B$75:$B$138,'ABP REC Spend'!$E228)*$C228,
IF(AND(AD228&gt;0,(AE$4-$F228)=(1+$B228)),((AD228/$C228)-AD228)/6,
(IF(AND((AE$4-$F228)&lt;(7+$B228),(AE$4-$F228)&gt;1),AD228,0))))</f>
        <v>1119005.5440751759</v>
      </c>
      <c r="AF228" s="246">
        <f>IF(AF$4=$F228+$B228,SUMIFS('ABP REC Calc'!AC$75:AC$138,'ABP REC Calc'!$C$75:$C$138,'ABP REC Spend'!$D228,'ABP REC Calc'!$B$75:$B$138,'ABP REC Spend'!$E228)*$C228,
IF(AND(AE228&gt;0,(AF$4-$F228)=(1+$B228)),((AE228/$C228)-AE228)/6,
(IF(AND((AF$4-$F228)&lt;(7+$B228),(AF$4-$F228)&gt;1),AE228,0))))</f>
        <v>1119005.5440751759</v>
      </c>
      <c r="AG228" s="246">
        <f>IF(AG$4=$F228+$B228,SUMIFS('ABP REC Calc'!#REF!,'ABP REC Calc'!$C$75:$C$138,'ABP REC Spend'!$D228,'ABP REC Calc'!$B$75:$B$138,'ABP REC Spend'!$E228)*$C228,
IF(AND(AF228&gt;0,(AG$4-$F228)=(1+$B228)),((AF228/$C228)-AF228)/6,
(IF(AND((AG$4-$F228)&lt;(7+$B228),(AG$4-$F228)&gt;1),AF228,0))))</f>
        <v>1119005.5440751759</v>
      </c>
    </row>
    <row r="229" spans="2:33" ht="14.45" customHeight="1">
      <c r="B229" s="64">
        <v>1</v>
      </c>
      <c r="C229" s="64">
        <v>0.15</v>
      </c>
      <c r="D229" s="234" t="s">
        <v>210</v>
      </c>
      <c r="E229" s="231" t="s">
        <v>231</v>
      </c>
      <c r="F229" s="231">
        <f t="shared" si="10"/>
        <v>2045</v>
      </c>
      <c r="G229" s="231"/>
      <c r="H229" s="239" t="s">
        <v>43</v>
      </c>
      <c r="I229" s="247">
        <v>0</v>
      </c>
      <c r="J229" s="246">
        <f>IF(J$4=$F229+$B229,SUMIFS('ABP REC Calc'!G$75:G$138,'ABP REC Calc'!$C$75:$C$138,'ABP REC Spend'!$D229,'ABP REC Calc'!$B$75:$B$138,'ABP REC Spend'!$E229)*$C229,
IF(AND(I229&gt;0,(J$4-$F229)=(1+$B229)),((I229/$C229)-I229)/6,
(IF(AND((J$4-$F229)&lt;(7+$B229),(J$4-$F229)&gt;1),I229,0))))</f>
        <v>0</v>
      </c>
      <c r="K229" s="246">
        <f>IF(K$4=$F229+$B229,SUMIFS('ABP REC Calc'!H$75:H$138,'ABP REC Calc'!$C$75:$C$138,'ABP REC Spend'!$D229,'ABP REC Calc'!$B$75:$B$138,'ABP REC Spend'!$E229)*$C229,
IF(AND(J229&gt;0,(K$4-$F229)=(1+$B229)),((J229/$C229)-J229)/6,
(IF(AND((K$4-$F229)&lt;(7+$B229),(K$4-$F229)&gt;1),J229,0))))</f>
        <v>0</v>
      </c>
      <c r="L229" s="246">
        <f>IF(L$4=$F229+$B229,SUMIFS('ABP REC Calc'!I$75:I$138,'ABP REC Calc'!$C$75:$C$138,'ABP REC Spend'!$D229,'ABP REC Calc'!$B$75:$B$138,'ABP REC Spend'!$E229)*$C229,
IF(AND(K229&gt;0,(L$4-$F229)=(1+$B229)),((K229/$C229)-K229)/6,
(IF(AND((L$4-$F229)&lt;(7+$B229),(L$4-$F229)&gt;1),K229,0))))</f>
        <v>0</v>
      </c>
      <c r="M229" s="246">
        <f>IF(M$4=$F229+$B229,SUMIFS('ABP REC Calc'!J$75:J$138,'ABP REC Calc'!$C$75:$C$138,'ABP REC Spend'!$D229,'ABP REC Calc'!$B$75:$B$138,'ABP REC Spend'!$E229)*$C229,
IF(AND(L229&gt;0,(M$4-$F229)=(1+$B229)),((L229/$C229)-L229)/6,
(IF(AND((M$4-$F229)&lt;(7+$B229),(M$4-$F229)&gt;1),L229,0))))</f>
        <v>0</v>
      </c>
      <c r="N229" s="246">
        <f>IF(N$4=$F229+$B229,SUMIFS('ABP REC Calc'!K$75:K$138,'ABP REC Calc'!$C$75:$C$138,'ABP REC Spend'!$D229,'ABP REC Calc'!$B$75:$B$138,'ABP REC Spend'!$E229)*$C229,
IF(AND(M229&gt;0,(N$4-$F229)=(1+$B229)),((M229/$C229)-M229)/6,
(IF(AND((N$4-$F229)&lt;(7+$B229),(N$4-$F229)&gt;1),M229,0))))</f>
        <v>0</v>
      </c>
      <c r="O229" s="246">
        <f>IF(O$4=$F229+$B229,SUMIFS('ABP REC Calc'!L$75:L$138,'ABP REC Calc'!$C$75:$C$138,'ABP REC Spend'!$D229,'ABP REC Calc'!$B$75:$B$138,'ABP REC Spend'!$E229)*$C229,
IF(AND(N229&gt;0,(O$4-$F229)=(1+$B229)),((N229/$C229)-N229)/6,
(IF(AND((O$4-$F229)&lt;(7+$B229),(O$4-$F229)&gt;1),N229,0))))</f>
        <v>0</v>
      </c>
      <c r="P229" s="246">
        <f>IF(P$4=$F229+$B229,SUMIFS('ABP REC Calc'!M$75:M$138,'ABP REC Calc'!$C$75:$C$138,'ABP REC Spend'!$D229,'ABP REC Calc'!$B$75:$B$138,'ABP REC Spend'!$E229)*$C229,
IF(AND(O229&gt;0,(P$4-$F229)=(1+$B229)),((O229/$C229)-O229)/6,
(IF(AND((P$4-$F229)&lt;(7+$B229),(P$4-$F229)&gt;1),O229,0))))</f>
        <v>0</v>
      </c>
      <c r="Q229" s="246">
        <f>IF(Q$4=$F229+$B229,SUMIFS('ABP REC Calc'!N$75:N$138,'ABP REC Calc'!$C$75:$C$138,'ABP REC Spend'!$D229,'ABP REC Calc'!$B$75:$B$138,'ABP REC Spend'!$E229)*$C229,
IF(AND(P229&gt;0,(Q$4-$F229)=(1+$B229)),((P229/$C229)-P229)/6,
(IF(AND((Q$4-$F229)&lt;(7+$B229),(Q$4-$F229)&gt;1),P229,0))))</f>
        <v>0</v>
      </c>
      <c r="R229" s="246">
        <f>IF(R$4=$F229+$B229,SUMIFS('ABP REC Calc'!O$75:O$138,'ABP REC Calc'!$C$75:$C$138,'ABP REC Spend'!$D229,'ABP REC Calc'!$B$75:$B$138,'ABP REC Spend'!$E229)*$C229,
IF(AND(Q229&gt;0,(R$4-$F229)=(1+$B229)),((Q229/$C229)-Q229)/6,
(IF(AND((R$4-$F229)&lt;(7+$B229),(R$4-$F229)&gt;1),Q229,0))))</f>
        <v>0</v>
      </c>
      <c r="S229" s="246">
        <f>IF(S$4=$F229+$B229,SUMIFS('ABP REC Calc'!P$75:P$138,'ABP REC Calc'!$C$75:$C$138,'ABP REC Spend'!$D229,'ABP REC Calc'!$B$75:$B$138,'ABP REC Spend'!$E229)*$C229,
IF(AND(R229&gt;0,(S$4-$F229)=(1+$B229)),((R229/$C229)-R229)/6,
(IF(AND((S$4-$F229)&lt;(7+$B229),(S$4-$F229)&gt;1),R229,0))))</f>
        <v>0</v>
      </c>
      <c r="T229" s="246">
        <f>IF(T$4=$F229+$B229,SUMIFS('ABP REC Calc'!Q$75:Q$138,'ABP REC Calc'!$C$75:$C$138,'ABP REC Spend'!$D229,'ABP REC Calc'!$B$75:$B$138,'ABP REC Spend'!$E229)*$C229,
IF(AND(S229&gt;0,(T$4-$F229)=(1+$B229)),((S229/$C229)-S229)/6,
(IF(AND((T$4-$F229)&lt;(7+$B229),(T$4-$F229)&gt;1),S229,0))))</f>
        <v>0</v>
      </c>
      <c r="U229" s="246">
        <f>IF(U$4=$F229+$B229,SUMIFS('ABP REC Calc'!R$75:R$138,'ABP REC Calc'!$C$75:$C$138,'ABP REC Spend'!$D229,'ABP REC Calc'!$B$75:$B$138,'ABP REC Spend'!$E229)*$C229,
IF(AND(T229&gt;0,(U$4-$F229)=(1+$B229)),((T229/$C229)-T229)/6,
(IF(AND((U$4-$F229)&lt;(7+$B229),(U$4-$F229)&gt;1),T229,0))))</f>
        <v>0</v>
      </c>
      <c r="V229" s="246">
        <f>IF(V$4=$F229+$B229,SUMIFS('ABP REC Calc'!S$75:S$138,'ABP REC Calc'!$C$75:$C$138,'ABP REC Spend'!$D229,'ABP REC Calc'!$B$75:$B$138,'ABP REC Spend'!$E229)*$C229,
IF(AND(U229&gt;0,(V$4-$F229)=(1+$B229)),((U229/$C229)-U229)/6,
(IF(AND((V$4-$F229)&lt;(7+$B229),(V$4-$F229)&gt;1),U229,0))))</f>
        <v>0</v>
      </c>
      <c r="W229" s="246">
        <f>IF(W$4=$F229+$B229,SUMIFS('ABP REC Calc'!T$75:T$138,'ABP REC Calc'!$C$75:$C$138,'ABP REC Spend'!$D229,'ABP REC Calc'!$B$75:$B$138,'ABP REC Spend'!$E229)*$C229,
IF(AND(V229&gt;0,(W$4-$F229)=(1+$B229)),((V229/$C229)-V229)/6,
(IF(AND((W$4-$F229)&lt;(7+$B229),(W$4-$F229)&gt;1),V229,0))))</f>
        <v>0</v>
      </c>
      <c r="X229" s="246">
        <f>IF(X$4=$F229+$B229,SUMIFS('ABP REC Calc'!U$75:U$138,'ABP REC Calc'!$C$75:$C$138,'ABP REC Spend'!$D229,'ABP REC Calc'!$B$75:$B$138,'ABP REC Spend'!$E229)*$C229,
IF(AND(W229&gt;0,(X$4-$F229)=(1+$B229)),((W229/$C229)-W229)/6,
(IF(AND((X$4-$F229)&lt;(7+$B229),(X$4-$F229)&gt;1),W229,0))))</f>
        <v>0</v>
      </c>
      <c r="Y229" s="246">
        <f>IF(Y$4=$F229+$B229,SUMIFS('ABP REC Calc'!V$75:V$138,'ABP REC Calc'!$C$75:$C$138,'ABP REC Spend'!$D229,'ABP REC Calc'!$B$75:$B$138,'ABP REC Spend'!$E229)*$C229,
IF(AND(X229&gt;0,(Y$4-$F229)=(1+$B229)),((X229/$C229)-X229)/6,
(IF(AND((Y$4-$F229)&lt;(7+$B229),(Y$4-$F229)&gt;1),X229,0))))</f>
        <v>0</v>
      </c>
      <c r="Z229" s="246">
        <f>IF(Z$4=$F229+$B229,SUMIFS('ABP REC Calc'!W$75:W$138,'ABP REC Calc'!$C$75:$C$138,'ABP REC Spend'!$D229,'ABP REC Calc'!$B$75:$B$138,'ABP REC Spend'!$E229)*$C229,
IF(AND(Y229&gt;0,(Z$4-$F229)=(1+$B229)),((Y229/$C229)-Y229)/6,
(IF(AND((Z$4-$F229)&lt;(7+$B229),(Z$4-$F229)&gt;1),Y229,0))))</f>
        <v>0</v>
      </c>
      <c r="AA229" s="246">
        <f>IF(AA$4=$F229+$B229,SUMIFS('ABP REC Calc'!X$75:X$138,'ABP REC Calc'!$C$75:$C$138,'ABP REC Spend'!$D229,'ABP REC Calc'!$B$75:$B$138,'ABP REC Spend'!$E229)*$C229,
IF(AND(Z229&gt;0,(AA$4-$F229)=(1+$B229)),((Z229/$C229)-Z229)/6,
(IF(AND((AA$4-$F229)&lt;(7+$B229),(AA$4-$F229)&gt;1),Z229,0))))</f>
        <v>0</v>
      </c>
      <c r="AB229" s="246">
        <f>IF(AB$4=$F229+$B229,SUMIFS('ABP REC Calc'!Y$75:Y$138,'ABP REC Calc'!$C$75:$C$138,'ABP REC Spend'!$D229,'ABP REC Calc'!$B$75:$B$138,'ABP REC Spend'!$E229)*$C229,
IF(AND(AA229&gt;0,(AB$4-$F229)=(1+$B229)),((AA229/$C229)-AA229)/6,
(IF(AND((AB$4-$F229)&lt;(7+$B229),(AB$4-$F229)&gt;1),AA229,0))))</f>
        <v>0</v>
      </c>
      <c r="AC229" s="246">
        <f>IF(AC$4=$F229+$B229,SUMIFS('ABP REC Calc'!Z$75:Z$138,'ABP REC Calc'!$C$75:$C$138,'ABP REC Spend'!$D229,'ABP REC Calc'!$B$75:$B$138,'ABP REC Spend'!$E229)*$C229,
IF(AND(AB229&gt;0,(AC$4-$F229)=(1+$B229)),((AB229/$C229)-AB229)/6,
(IF(AND((AC$4-$F229)&lt;(7+$B229),(AC$4-$F229)&gt;1),AB229,0))))</f>
        <v>0</v>
      </c>
      <c r="AD229" s="246">
        <f>IF(AD$4=$F229+$B229,SUMIFS('ABP REC Calc'!AA$75:AA$138,'ABP REC Calc'!$C$75:$C$138,'ABP REC Spend'!$D229,'ABP REC Calc'!$B$75:$B$138,'ABP REC Spend'!$E229)*$C229,
IF(AND(AC229&gt;0,(AD$4-$F229)=(1+$B229)),((AC229/$C229)-AC229)/6,
(IF(AND((AD$4-$F229)&lt;(7+$B229),(AD$4-$F229)&gt;1),AC229,0))))</f>
        <v>0</v>
      </c>
      <c r="AE229" s="246">
        <f>IF(AE$4=$F229+$B229,SUMIFS('ABP REC Calc'!AB$75:AB$138,'ABP REC Calc'!$C$75:$C$138,'ABP REC Spend'!$D229,'ABP REC Calc'!$B$75:$B$138,'ABP REC Spend'!$E229)*$C229,
IF(AND(AD229&gt;0,(AE$4-$F229)=(1+$B229)),((AD229/$C229)-AD229)/6,
(IF(AND((AE$4-$F229)&lt;(7+$B229),(AE$4-$F229)&gt;1),AD229,0))))</f>
        <v>1137436.2236246492</v>
      </c>
      <c r="AF229" s="246">
        <f>IF(AF$4=$F229+$B229,SUMIFS('ABP REC Calc'!AC$75:AC$138,'ABP REC Calc'!$C$75:$C$138,'ABP REC Spend'!$D229,'ABP REC Calc'!$B$75:$B$138,'ABP REC Spend'!$E229)*$C229,
IF(AND(AE229&gt;0,(AF$4-$F229)=(1+$B229)),((AE229/$C229)-AE229)/6,
(IF(AND((AF$4-$F229)&lt;(7+$B229),(AF$4-$F229)&gt;1),AE229,0))))</f>
        <v>1074245.3223121688</v>
      </c>
      <c r="AG229" s="246">
        <f>IF(AG$4=$F229+$B229,SUMIFS('ABP REC Calc'!#REF!,'ABP REC Calc'!$C$75:$C$138,'ABP REC Spend'!$D229,'ABP REC Calc'!$B$75:$B$138,'ABP REC Spend'!$E229)*$C229,
IF(AND(AF229&gt;0,(AG$4-$F229)=(1+$B229)),((AF229/$C229)-AF229)/6,
(IF(AND((AG$4-$F229)&lt;(7+$B229),(AG$4-$F229)&gt;1),AF229,0))))</f>
        <v>1074245.3223121688</v>
      </c>
    </row>
    <row r="230" spans="2:33" ht="14.45" customHeight="1">
      <c r="H230" s="240"/>
      <c r="I230" s="240"/>
      <c r="J230" s="240"/>
      <c r="K230" s="240"/>
      <c r="L230" s="240"/>
      <c r="M230" s="240"/>
      <c r="N230" s="240"/>
      <c r="O230" s="240"/>
      <c r="P230" s="240"/>
      <c r="Q230" s="240"/>
      <c r="R230" s="240"/>
      <c r="S230" s="240"/>
      <c r="T230" s="240"/>
      <c r="U230" s="240"/>
      <c r="V230" s="240"/>
      <c r="W230" s="240"/>
      <c r="X230" s="240"/>
      <c r="Y230" s="240"/>
      <c r="Z230" s="240"/>
      <c r="AA230" s="240"/>
      <c r="AB230" s="240"/>
      <c r="AC230" s="240"/>
      <c r="AD230" s="240"/>
      <c r="AE230" s="240"/>
      <c r="AF230" s="240"/>
      <c r="AG230" s="240"/>
    </row>
    <row r="231" spans="2:33" ht="14.45" customHeight="1">
      <c r="B231" s="64">
        <v>1</v>
      </c>
      <c r="C231" s="64">
        <v>0.15</v>
      </c>
      <c r="D231" s="234" t="s">
        <v>211</v>
      </c>
      <c r="E231" s="231" t="s">
        <v>230</v>
      </c>
      <c r="F231" s="231">
        <f>VALUE(LEFT(H231, FIND("-", H231)-1))</f>
        <v>2024</v>
      </c>
      <c r="G231" s="231"/>
      <c r="H231" s="239" t="s">
        <v>22</v>
      </c>
      <c r="I231" s="247">
        <v>0</v>
      </c>
      <c r="J231" s="246">
        <f>IF(J$4=$F231+$B231,SUMIFS('ABP REC Calc'!G$75:G$138,'ABP REC Calc'!$C$75:$C$138,'ABP REC Spend'!$D231,'ABP REC Calc'!$B$75:$B$138,'ABP REC Spend'!$E231)*$C231,
IF(AND(I231&gt;0,(J$4-$F231)=(1+$B231)),((I231/$C231)-I231)/6,
(IF(AND((J$4-$F231)&lt;(7+$B231),(J$4-$F231)&gt;1),I231,0))))</f>
        <v>2610082.763918194</v>
      </c>
      <c r="K231" s="246">
        <f>IF(K$4=$F231+$B231,SUMIFS('ABP REC Calc'!H$75:H$138,'ABP REC Calc'!$C$75:$C$138,'ABP REC Spend'!$D231,'ABP REC Calc'!$B$75:$B$138,'ABP REC Spend'!$E231)*$C231,
IF(AND(J231&gt;0,(K$4-$F231)=(1+$B231)),((J231/$C231)-J231)/6,
(IF(AND((K$4-$F231)&lt;(7+$B231),(K$4-$F231)&gt;1),J231,0))))</f>
        <v>2465078.1659227386</v>
      </c>
      <c r="L231" s="246">
        <f>IF(L$4=$F231+$B231,SUMIFS('ABP REC Calc'!I$75:I$138,'ABP REC Calc'!$C$75:$C$138,'ABP REC Spend'!$D231,'ABP REC Calc'!$B$75:$B$138,'ABP REC Spend'!$E231)*$C231,
IF(AND(K231&gt;0,(L$4-$F231)=(1+$B231)),((K231/$C231)-K231)/6,
(IF(AND((L$4-$F231)&lt;(7+$B231),(L$4-$F231)&gt;1),K231,0))))</f>
        <v>2465078.1659227386</v>
      </c>
      <c r="M231" s="246">
        <f>IF(M$4=$F231+$B231,SUMIFS('ABP REC Calc'!J$75:J$138,'ABP REC Calc'!$C$75:$C$138,'ABP REC Spend'!$D231,'ABP REC Calc'!$B$75:$B$138,'ABP REC Spend'!$E231)*$C231,
IF(AND(L231&gt;0,(M$4-$F231)=(1+$B231)),((L231/$C231)-L231)/6,
(IF(AND((M$4-$F231)&lt;(7+$B231),(M$4-$F231)&gt;1),L231,0))))</f>
        <v>2465078.1659227386</v>
      </c>
      <c r="N231" s="246">
        <f>IF(N$4=$F231+$B231,SUMIFS('ABP REC Calc'!K$75:K$138,'ABP REC Calc'!$C$75:$C$138,'ABP REC Spend'!$D231,'ABP REC Calc'!$B$75:$B$138,'ABP REC Spend'!$E231)*$C231,
IF(AND(M231&gt;0,(N$4-$F231)=(1+$B231)),((M231/$C231)-M231)/6,
(IF(AND((N$4-$F231)&lt;(7+$B231),(N$4-$F231)&gt;1),M231,0))))</f>
        <v>2465078.1659227386</v>
      </c>
      <c r="O231" s="246">
        <f>IF(O$4=$F231+$B231,SUMIFS('ABP REC Calc'!L$75:L$138,'ABP REC Calc'!$C$75:$C$138,'ABP REC Spend'!$D231,'ABP REC Calc'!$B$75:$B$138,'ABP REC Spend'!$E231)*$C231,
IF(AND(N231&gt;0,(O$4-$F231)=(1+$B231)),((N231/$C231)-N231)/6,
(IF(AND((O$4-$F231)&lt;(7+$B231),(O$4-$F231)&gt;1),N231,0))))</f>
        <v>2465078.1659227386</v>
      </c>
      <c r="P231" s="246">
        <f>IF(P$4=$F231+$B231,SUMIFS('ABP REC Calc'!M$75:M$138,'ABP REC Calc'!$C$75:$C$138,'ABP REC Spend'!$D231,'ABP REC Calc'!$B$75:$B$138,'ABP REC Spend'!$E231)*$C231,
IF(AND(O231&gt;0,(P$4-$F231)=(1+$B231)),((O231/$C231)-O231)/6,
(IF(AND((P$4-$F231)&lt;(7+$B231),(P$4-$F231)&gt;1),O231,0))))</f>
        <v>2465078.1659227386</v>
      </c>
      <c r="Q231" s="246">
        <f>IF(Q$4=$F231+$B231,SUMIFS('ABP REC Calc'!N$75:N$138,'ABP REC Calc'!$C$75:$C$138,'ABP REC Spend'!$D231,'ABP REC Calc'!$B$75:$B$138,'ABP REC Spend'!$E231)*$C231,
IF(AND(P231&gt;0,(Q$4-$F231)=(1+$B231)),((P231/$C231)-P231)/6,
(IF(AND((Q$4-$F231)&lt;(7+$B231),(Q$4-$F231)&gt;1),P231,0))))</f>
        <v>0</v>
      </c>
      <c r="R231" s="246">
        <f>IF(R$4=$F231+$B231,SUMIFS('ABP REC Calc'!O$75:O$138,'ABP REC Calc'!$C$75:$C$138,'ABP REC Spend'!$D231,'ABP REC Calc'!$B$75:$B$138,'ABP REC Spend'!$E231)*$C231,
IF(AND(Q231&gt;0,(R$4-$F231)=(1+$B231)),((Q231/$C231)-Q231)/6,
(IF(AND((R$4-$F231)&lt;(7+$B231),(R$4-$F231)&gt;1),Q231,0))))</f>
        <v>0</v>
      </c>
      <c r="S231" s="246">
        <f>IF(S$4=$F231+$B231,SUMIFS('ABP REC Calc'!P$75:P$138,'ABP REC Calc'!$C$75:$C$138,'ABP REC Spend'!$D231,'ABP REC Calc'!$B$75:$B$138,'ABP REC Spend'!$E231)*$C231,
IF(AND(R231&gt;0,(S$4-$F231)=(1+$B231)),((R231/$C231)-R231)/6,
(IF(AND((S$4-$F231)&lt;(7+$B231),(S$4-$F231)&gt;1),R231,0))))</f>
        <v>0</v>
      </c>
      <c r="T231" s="246">
        <f>IF(T$4=$F231+$B231,SUMIFS('ABP REC Calc'!Q$75:Q$138,'ABP REC Calc'!$C$75:$C$138,'ABP REC Spend'!$D231,'ABP REC Calc'!$B$75:$B$138,'ABP REC Spend'!$E231)*$C231,
IF(AND(S231&gt;0,(T$4-$F231)=(1+$B231)),((S231/$C231)-S231)/6,
(IF(AND((T$4-$F231)&lt;(7+$B231),(T$4-$F231)&gt;1),S231,0))))</f>
        <v>0</v>
      </c>
      <c r="U231" s="246">
        <f>IF(U$4=$F231+$B231,SUMIFS('ABP REC Calc'!R$75:R$138,'ABP REC Calc'!$C$75:$C$138,'ABP REC Spend'!$D231,'ABP REC Calc'!$B$75:$B$138,'ABP REC Spend'!$E231)*$C231,
IF(AND(T231&gt;0,(U$4-$F231)=(1+$B231)),((T231/$C231)-T231)/6,
(IF(AND((U$4-$F231)&lt;(7+$B231),(U$4-$F231)&gt;1),T231,0))))</f>
        <v>0</v>
      </c>
      <c r="V231" s="246">
        <f>IF(V$4=$F231+$B231,SUMIFS('ABP REC Calc'!S$75:S$138,'ABP REC Calc'!$C$75:$C$138,'ABP REC Spend'!$D231,'ABP REC Calc'!$B$75:$B$138,'ABP REC Spend'!$E231)*$C231,
IF(AND(U231&gt;0,(V$4-$F231)=(1+$B231)),((U231/$C231)-U231)/6,
(IF(AND((V$4-$F231)&lt;(7+$B231),(V$4-$F231)&gt;1),U231,0))))</f>
        <v>0</v>
      </c>
      <c r="W231" s="246">
        <f>IF(W$4=$F231+$B231,SUMIFS('ABP REC Calc'!T$75:T$138,'ABP REC Calc'!$C$75:$C$138,'ABP REC Spend'!$D231,'ABP REC Calc'!$B$75:$B$138,'ABP REC Spend'!$E231)*$C231,
IF(AND(V231&gt;0,(W$4-$F231)=(1+$B231)),((V231/$C231)-V231)/6,
(IF(AND((W$4-$F231)&lt;(7+$B231),(W$4-$F231)&gt;1),V231,0))))</f>
        <v>0</v>
      </c>
      <c r="X231" s="246">
        <f>IF(X$4=$F231+$B231,SUMIFS('ABP REC Calc'!U$75:U$138,'ABP REC Calc'!$C$75:$C$138,'ABP REC Spend'!$D231,'ABP REC Calc'!$B$75:$B$138,'ABP REC Spend'!$E231)*$C231,
IF(AND(W231&gt;0,(X$4-$F231)=(1+$B231)),((W231/$C231)-W231)/6,
(IF(AND((X$4-$F231)&lt;(7+$B231),(X$4-$F231)&gt;1),W231,0))))</f>
        <v>0</v>
      </c>
      <c r="Y231" s="246">
        <f>IF(Y$4=$F231+$B231,SUMIFS('ABP REC Calc'!V$75:V$138,'ABP REC Calc'!$C$75:$C$138,'ABP REC Spend'!$D231,'ABP REC Calc'!$B$75:$B$138,'ABP REC Spend'!$E231)*$C231,
IF(AND(X231&gt;0,(Y$4-$F231)=(1+$B231)),((X231/$C231)-X231)/6,
(IF(AND((Y$4-$F231)&lt;(7+$B231),(Y$4-$F231)&gt;1),X231,0))))</f>
        <v>0</v>
      </c>
      <c r="Z231" s="246">
        <f>IF(Z$4=$F231+$B231,SUMIFS('ABP REC Calc'!W$75:W$138,'ABP REC Calc'!$C$75:$C$138,'ABP REC Spend'!$D231,'ABP REC Calc'!$B$75:$B$138,'ABP REC Spend'!$E231)*$C231,
IF(AND(Y231&gt;0,(Z$4-$F231)=(1+$B231)),((Y231/$C231)-Y231)/6,
(IF(AND((Z$4-$F231)&lt;(7+$B231),(Z$4-$F231)&gt;1),Y231,0))))</f>
        <v>0</v>
      </c>
      <c r="AA231" s="246">
        <f>IF(AA$4=$F231+$B231,SUMIFS('ABP REC Calc'!X$75:X$138,'ABP REC Calc'!$C$75:$C$138,'ABP REC Spend'!$D231,'ABP REC Calc'!$B$75:$B$138,'ABP REC Spend'!$E231)*$C231,
IF(AND(Z231&gt;0,(AA$4-$F231)=(1+$B231)),((Z231/$C231)-Z231)/6,
(IF(AND((AA$4-$F231)&lt;(7+$B231),(AA$4-$F231)&gt;1),Z231,0))))</f>
        <v>0</v>
      </c>
      <c r="AB231" s="246">
        <f>IF(AB$4=$F231+$B231,SUMIFS('ABP REC Calc'!Y$75:Y$138,'ABP REC Calc'!$C$75:$C$138,'ABP REC Spend'!$D231,'ABP REC Calc'!$B$75:$B$138,'ABP REC Spend'!$E231)*$C231,
IF(AND(AA231&gt;0,(AB$4-$F231)=(1+$B231)),((AA231/$C231)-AA231)/6,
(IF(AND((AB$4-$F231)&lt;(7+$B231),(AB$4-$F231)&gt;1),AA231,0))))</f>
        <v>0</v>
      </c>
      <c r="AC231" s="246">
        <f>IF(AC$4=$F231+$B231,SUMIFS('ABP REC Calc'!Z$75:Z$138,'ABP REC Calc'!$C$75:$C$138,'ABP REC Spend'!$D231,'ABP REC Calc'!$B$75:$B$138,'ABP REC Spend'!$E231)*$C231,
IF(AND(AB231&gt;0,(AC$4-$F231)=(1+$B231)),((AB231/$C231)-AB231)/6,
(IF(AND((AC$4-$F231)&lt;(7+$B231),(AC$4-$F231)&gt;1),AB231,0))))</f>
        <v>0</v>
      </c>
      <c r="AD231" s="246">
        <f>IF(AD$4=$F231+$B231,SUMIFS('ABP REC Calc'!AA$75:AA$138,'ABP REC Calc'!$C$75:$C$138,'ABP REC Spend'!$D231,'ABP REC Calc'!$B$75:$B$138,'ABP REC Spend'!$E231)*$C231,
IF(AND(AC231&gt;0,(AD$4-$F231)=(1+$B231)),((AC231/$C231)-AC231)/6,
(IF(AND((AD$4-$F231)&lt;(7+$B231),(AD$4-$F231)&gt;1),AC231,0))))</f>
        <v>0</v>
      </c>
      <c r="AE231" s="246">
        <f>IF(AE$4=$F231+$B231,SUMIFS('ABP REC Calc'!AB$75:AB$138,'ABP REC Calc'!$C$75:$C$138,'ABP REC Spend'!$D231,'ABP REC Calc'!$B$75:$B$138,'ABP REC Spend'!$E231)*$C231,
IF(AND(AD231&gt;0,(AE$4-$F231)=(1+$B231)),((AD231/$C231)-AD231)/6,
(IF(AND((AE$4-$F231)&lt;(7+$B231),(AE$4-$F231)&gt;1),AD231,0))))</f>
        <v>0</v>
      </c>
      <c r="AF231" s="246">
        <f>IF(AF$4=$F231+$B231,SUMIFS('ABP REC Calc'!AC$75:AC$138,'ABP REC Calc'!$C$75:$C$138,'ABP REC Spend'!$D231,'ABP REC Calc'!$B$75:$B$138,'ABP REC Spend'!$E231)*$C231,
IF(AND(AE231&gt;0,(AF$4-$F231)=(1+$B231)),((AE231/$C231)-AE231)/6,
(IF(AND((AF$4-$F231)&lt;(7+$B231),(AF$4-$F231)&gt;1),AE231,0))))</f>
        <v>0</v>
      </c>
      <c r="AG231" s="246">
        <f>IF(AG$4=$F231+$B231,SUMIFS('ABP REC Calc'!#REF!,'ABP REC Calc'!$C$75:$C$138,'ABP REC Spend'!$D231,'ABP REC Calc'!$B$75:$B$138,'ABP REC Spend'!$E231)*$C231,
IF(AND(AF231&gt;0,(AG$4-$F231)=(1+$B231)),((AF231/$C231)-AF231)/6,
(IF(AND((AG$4-$F231)&lt;(7+$B231),(AG$4-$F231)&gt;1),AF231,0))))</f>
        <v>0</v>
      </c>
    </row>
    <row r="232" spans="2:33" ht="14.45" customHeight="1">
      <c r="B232" s="64">
        <v>1</v>
      </c>
      <c r="C232" s="64">
        <v>0.15</v>
      </c>
      <c r="D232" s="234" t="s">
        <v>211</v>
      </c>
      <c r="E232" s="231" t="s">
        <v>230</v>
      </c>
      <c r="F232" s="231">
        <f t="shared" ref="F232:F252" si="11">VALUE(LEFT(H232, FIND("-", H232)-1))</f>
        <v>2025</v>
      </c>
      <c r="G232" s="231"/>
      <c r="H232" s="239" t="s">
        <v>23</v>
      </c>
      <c r="I232" s="247">
        <v>0</v>
      </c>
      <c r="J232" s="246">
        <f>IF(J$4=$F232+$B232,SUMIFS('ABP REC Calc'!G$75:G$138,'ABP REC Calc'!$C$75:$C$138,'ABP REC Spend'!$D232,'ABP REC Calc'!$B$75:$B$138,'ABP REC Spend'!$E232)*$C232,
IF(AND(I232&gt;0,(J$4-$F232)=(1+$B232)),((I232/$C232)-I232)/6,
(IF(AND((J$4-$F232)&lt;(7+$B232),(J$4-$F232)&gt;1),I232,0))))</f>
        <v>0</v>
      </c>
      <c r="K232" s="246">
        <f>IF(K$4=$F232+$B232,SUMIFS('ABP REC Calc'!H$75:H$138,'ABP REC Calc'!$C$75:$C$138,'ABP REC Spend'!$D232,'ABP REC Calc'!$B$75:$B$138,'ABP REC Spend'!$E232)*$C232,
IF(AND(J232&gt;0,(K$4-$F232)=(1+$B232)),((J232/$C232)-J232)/6,
(IF(AND((K$4-$F232)&lt;(7+$B232),(K$4-$F232)&gt;1),J232,0))))</f>
        <v>6258570.4524217164</v>
      </c>
      <c r="L232" s="246">
        <f>IF(L$4=$F232+$B232,SUMIFS('ABP REC Calc'!I$75:I$138,'ABP REC Calc'!$C$75:$C$138,'ABP REC Spend'!$D232,'ABP REC Calc'!$B$75:$B$138,'ABP REC Spend'!$E232)*$C232,
IF(AND(K232&gt;0,(L$4-$F232)=(1+$B232)),((K232/$C232)-K232)/6,
(IF(AND((L$4-$F232)&lt;(7+$B232),(L$4-$F232)&gt;1),K232,0))))</f>
        <v>5910872.0939538432</v>
      </c>
      <c r="M232" s="246">
        <f>IF(M$4=$F232+$B232,SUMIFS('ABP REC Calc'!J$75:J$138,'ABP REC Calc'!$C$75:$C$138,'ABP REC Spend'!$D232,'ABP REC Calc'!$B$75:$B$138,'ABP REC Spend'!$E232)*$C232,
IF(AND(L232&gt;0,(M$4-$F232)=(1+$B232)),((L232/$C232)-L232)/6,
(IF(AND((M$4-$F232)&lt;(7+$B232),(M$4-$F232)&gt;1),L232,0))))</f>
        <v>5910872.0939538432</v>
      </c>
      <c r="N232" s="246">
        <f>IF(N$4=$F232+$B232,SUMIFS('ABP REC Calc'!K$75:K$138,'ABP REC Calc'!$C$75:$C$138,'ABP REC Spend'!$D232,'ABP REC Calc'!$B$75:$B$138,'ABP REC Spend'!$E232)*$C232,
IF(AND(M232&gt;0,(N$4-$F232)=(1+$B232)),((M232/$C232)-M232)/6,
(IF(AND((N$4-$F232)&lt;(7+$B232),(N$4-$F232)&gt;1),M232,0))))</f>
        <v>5910872.0939538432</v>
      </c>
      <c r="O232" s="246">
        <f>IF(O$4=$F232+$B232,SUMIFS('ABP REC Calc'!L$75:L$138,'ABP REC Calc'!$C$75:$C$138,'ABP REC Spend'!$D232,'ABP REC Calc'!$B$75:$B$138,'ABP REC Spend'!$E232)*$C232,
IF(AND(N232&gt;0,(O$4-$F232)=(1+$B232)),((N232/$C232)-N232)/6,
(IF(AND((O$4-$F232)&lt;(7+$B232),(O$4-$F232)&gt;1),N232,0))))</f>
        <v>5910872.0939538432</v>
      </c>
      <c r="P232" s="246">
        <f>IF(P$4=$F232+$B232,SUMIFS('ABP REC Calc'!M$75:M$138,'ABP REC Calc'!$C$75:$C$138,'ABP REC Spend'!$D232,'ABP REC Calc'!$B$75:$B$138,'ABP REC Spend'!$E232)*$C232,
IF(AND(O232&gt;0,(P$4-$F232)=(1+$B232)),((O232/$C232)-O232)/6,
(IF(AND((P$4-$F232)&lt;(7+$B232),(P$4-$F232)&gt;1),O232,0))))</f>
        <v>5910872.0939538432</v>
      </c>
      <c r="Q232" s="246">
        <f>IF(Q$4=$F232+$B232,SUMIFS('ABP REC Calc'!N$75:N$138,'ABP REC Calc'!$C$75:$C$138,'ABP REC Spend'!$D232,'ABP REC Calc'!$B$75:$B$138,'ABP REC Spend'!$E232)*$C232,
IF(AND(P232&gt;0,(Q$4-$F232)=(1+$B232)),((P232/$C232)-P232)/6,
(IF(AND((Q$4-$F232)&lt;(7+$B232),(Q$4-$F232)&gt;1),P232,0))))</f>
        <v>5910872.0939538432</v>
      </c>
      <c r="R232" s="246">
        <f>IF(R$4=$F232+$B232,SUMIFS('ABP REC Calc'!O$75:O$138,'ABP REC Calc'!$C$75:$C$138,'ABP REC Spend'!$D232,'ABP REC Calc'!$B$75:$B$138,'ABP REC Spend'!$E232)*$C232,
IF(AND(Q232&gt;0,(R$4-$F232)=(1+$B232)),((Q232/$C232)-Q232)/6,
(IF(AND((R$4-$F232)&lt;(7+$B232),(R$4-$F232)&gt;1),Q232,0))))</f>
        <v>0</v>
      </c>
      <c r="S232" s="246">
        <f>IF(S$4=$F232+$B232,SUMIFS('ABP REC Calc'!P$75:P$138,'ABP REC Calc'!$C$75:$C$138,'ABP REC Spend'!$D232,'ABP REC Calc'!$B$75:$B$138,'ABP REC Spend'!$E232)*$C232,
IF(AND(R232&gt;0,(S$4-$F232)=(1+$B232)),((R232/$C232)-R232)/6,
(IF(AND((S$4-$F232)&lt;(7+$B232),(S$4-$F232)&gt;1),R232,0))))</f>
        <v>0</v>
      </c>
      <c r="T232" s="246">
        <f>IF(T$4=$F232+$B232,SUMIFS('ABP REC Calc'!Q$75:Q$138,'ABP REC Calc'!$C$75:$C$138,'ABP REC Spend'!$D232,'ABP REC Calc'!$B$75:$B$138,'ABP REC Spend'!$E232)*$C232,
IF(AND(S232&gt;0,(T$4-$F232)=(1+$B232)),((S232/$C232)-S232)/6,
(IF(AND((T$4-$F232)&lt;(7+$B232),(T$4-$F232)&gt;1),S232,0))))</f>
        <v>0</v>
      </c>
      <c r="U232" s="246">
        <f>IF(U$4=$F232+$B232,SUMIFS('ABP REC Calc'!R$75:R$138,'ABP REC Calc'!$C$75:$C$138,'ABP REC Spend'!$D232,'ABP REC Calc'!$B$75:$B$138,'ABP REC Spend'!$E232)*$C232,
IF(AND(T232&gt;0,(U$4-$F232)=(1+$B232)),((T232/$C232)-T232)/6,
(IF(AND((U$4-$F232)&lt;(7+$B232),(U$4-$F232)&gt;1),T232,0))))</f>
        <v>0</v>
      </c>
      <c r="V232" s="246">
        <f>IF(V$4=$F232+$B232,SUMIFS('ABP REC Calc'!S$75:S$138,'ABP REC Calc'!$C$75:$C$138,'ABP REC Spend'!$D232,'ABP REC Calc'!$B$75:$B$138,'ABP REC Spend'!$E232)*$C232,
IF(AND(U232&gt;0,(V$4-$F232)=(1+$B232)),((U232/$C232)-U232)/6,
(IF(AND((V$4-$F232)&lt;(7+$B232),(V$4-$F232)&gt;1),U232,0))))</f>
        <v>0</v>
      </c>
      <c r="W232" s="246">
        <f>IF(W$4=$F232+$B232,SUMIFS('ABP REC Calc'!T$75:T$138,'ABP REC Calc'!$C$75:$C$138,'ABP REC Spend'!$D232,'ABP REC Calc'!$B$75:$B$138,'ABP REC Spend'!$E232)*$C232,
IF(AND(V232&gt;0,(W$4-$F232)=(1+$B232)),((V232/$C232)-V232)/6,
(IF(AND((W$4-$F232)&lt;(7+$B232),(W$4-$F232)&gt;1),V232,0))))</f>
        <v>0</v>
      </c>
      <c r="X232" s="246">
        <f>IF(X$4=$F232+$B232,SUMIFS('ABP REC Calc'!U$75:U$138,'ABP REC Calc'!$C$75:$C$138,'ABP REC Spend'!$D232,'ABP REC Calc'!$B$75:$B$138,'ABP REC Spend'!$E232)*$C232,
IF(AND(W232&gt;0,(X$4-$F232)=(1+$B232)),((W232/$C232)-W232)/6,
(IF(AND((X$4-$F232)&lt;(7+$B232),(X$4-$F232)&gt;1),W232,0))))</f>
        <v>0</v>
      </c>
      <c r="Y232" s="246">
        <f>IF(Y$4=$F232+$B232,SUMIFS('ABP REC Calc'!V$75:V$138,'ABP REC Calc'!$C$75:$C$138,'ABP REC Spend'!$D232,'ABP REC Calc'!$B$75:$B$138,'ABP REC Spend'!$E232)*$C232,
IF(AND(X232&gt;0,(Y$4-$F232)=(1+$B232)),((X232/$C232)-X232)/6,
(IF(AND((Y$4-$F232)&lt;(7+$B232),(Y$4-$F232)&gt;1),X232,0))))</f>
        <v>0</v>
      </c>
      <c r="Z232" s="246">
        <f>IF(Z$4=$F232+$B232,SUMIFS('ABP REC Calc'!W$75:W$138,'ABP REC Calc'!$C$75:$C$138,'ABP REC Spend'!$D232,'ABP REC Calc'!$B$75:$B$138,'ABP REC Spend'!$E232)*$C232,
IF(AND(Y232&gt;0,(Z$4-$F232)=(1+$B232)),((Y232/$C232)-Y232)/6,
(IF(AND((Z$4-$F232)&lt;(7+$B232),(Z$4-$F232)&gt;1),Y232,0))))</f>
        <v>0</v>
      </c>
      <c r="AA232" s="246">
        <f>IF(AA$4=$F232+$B232,SUMIFS('ABP REC Calc'!X$75:X$138,'ABP REC Calc'!$C$75:$C$138,'ABP REC Spend'!$D232,'ABP REC Calc'!$B$75:$B$138,'ABP REC Spend'!$E232)*$C232,
IF(AND(Z232&gt;0,(AA$4-$F232)=(1+$B232)),((Z232/$C232)-Z232)/6,
(IF(AND((AA$4-$F232)&lt;(7+$B232),(AA$4-$F232)&gt;1),Z232,0))))</f>
        <v>0</v>
      </c>
      <c r="AB232" s="246">
        <f>IF(AB$4=$F232+$B232,SUMIFS('ABP REC Calc'!Y$75:Y$138,'ABP REC Calc'!$C$75:$C$138,'ABP REC Spend'!$D232,'ABP REC Calc'!$B$75:$B$138,'ABP REC Spend'!$E232)*$C232,
IF(AND(AA232&gt;0,(AB$4-$F232)=(1+$B232)),((AA232/$C232)-AA232)/6,
(IF(AND((AB$4-$F232)&lt;(7+$B232),(AB$4-$F232)&gt;1),AA232,0))))</f>
        <v>0</v>
      </c>
      <c r="AC232" s="246">
        <f>IF(AC$4=$F232+$B232,SUMIFS('ABP REC Calc'!Z$75:Z$138,'ABP REC Calc'!$C$75:$C$138,'ABP REC Spend'!$D232,'ABP REC Calc'!$B$75:$B$138,'ABP REC Spend'!$E232)*$C232,
IF(AND(AB232&gt;0,(AC$4-$F232)=(1+$B232)),((AB232/$C232)-AB232)/6,
(IF(AND((AC$4-$F232)&lt;(7+$B232),(AC$4-$F232)&gt;1),AB232,0))))</f>
        <v>0</v>
      </c>
      <c r="AD232" s="246">
        <f>IF(AD$4=$F232+$B232,SUMIFS('ABP REC Calc'!AA$75:AA$138,'ABP REC Calc'!$C$75:$C$138,'ABP REC Spend'!$D232,'ABP REC Calc'!$B$75:$B$138,'ABP REC Spend'!$E232)*$C232,
IF(AND(AC232&gt;0,(AD$4-$F232)=(1+$B232)),((AC232/$C232)-AC232)/6,
(IF(AND((AD$4-$F232)&lt;(7+$B232),(AD$4-$F232)&gt;1),AC232,0))))</f>
        <v>0</v>
      </c>
      <c r="AE232" s="246">
        <f>IF(AE$4=$F232+$B232,SUMIFS('ABP REC Calc'!AB$75:AB$138,'ABP REC Calc'!$C$75:$C$138,'ABP REC Spend'!$D232,'ABP REC Calc'!$B$75:$B$138,'ABP REC Spend'!$E232)*$C232,
IF(AND(AD232&gt;0,(AE$4-$F232)=(1+$B232)),((AD232/$C232)-AD232)/6,
(IF(AND((AE$4-$F232)&lt;(7+$B232),(AE$4-$F232)&gt;1),AD232,0))))</f>
        <v>0</v>
      </c>
      <c r="AF232" s="246">
        <f>IF(AF$4=$F232+$B232,SUMIFS('ABP REC Calc'!AC$75:AC$138,'ABP REC Calc'!$C$75:$C$138,'ABP REC Spend'!$D232,'ABP REC Calc'!$B$75:$B$138,'ABP REC Spend'!$E232)*$C232,
IF(AND(AE232&gt;0,(AF$4-$F232)=(1+$B232)),((AE232/$C232)-AE232)/6,
(IF(AND((AF$4-$F232)&lt;(7+$B232),(AF$4-$F232)&gt;1),AE232,0))))</f>
        <v>0</v>
      </c>
      <c r="AG232" s="246">
        <f>IF(AG$4=$F232+$B232,SUMIFS('ABP REC Calc'!#REF!,'ABP REC Calc'!$C$75:$C$138,'ABP REC Spend'!$D232,'ABP REC Calc'!$B$75:$B$138,'ABP REC Spend'!$E232)*$C232,
IF(AND(AF232&gt;0,(AG$4-$F232)=(1+$B232)),((AF232/$C232)-AF232)/6,
(IF(AND((AG$4-$F232)&lt;(7+$B232),(AG$4-$F232)&gt;1),AF232,0))))</f>
        <v>0</v>
      </c>
    </row>
    <row r="233" spans="2:33" ht="14.45" customHeight="1">
      <c r="B233" s="64">
        <v>1</v>
      </c>
      <c r="C233" s="64">
        <v>0.15</v>
      </c>
      <c r="D233" s="234" t="s">
        <v>211</v>
      </c>
      <c r="E233" s="231" t="s">
        <v>230</v>
      </c>
      <c r="F233" s="231">
        <f t="shared" si="11"/>
        <v>2026</v>
      </c>
      <c r="G233" s="231"/>
      <c r="H233" s="239" t="s">
        <v>24</v>
      </c>
      <c r="I233" s="247">
        <v>0</v>
      </c>
      <c r="J233" s="246">
        <f>IF(J$4=$F233+$B233,SUMIFS('ABP REC Calc'!G$75:G$138,'ABP REC Calc'!$C$75:$C$138,'ABP REC Spend'!$D233,'ABP REC Calc'!$B$75:$B$138,'ABP REC Spend'!$E233)*$C233,
IF(AND(I233&gt;0,(J$4-$F233)=(1+$B233)),((I233/$C233)-I233)/6,
(IF(AND((J$4-$F233)&lt;(7+$B233),(J$4-$F233)&gt;1),I233,0))))</f>
        <v>0</v>
      </c>
      <c r="K233" s="246">
        <f>IF(K$4=$F233+$B233,SUMIFS('ABP REC Calc'!H$75:H$138,'ABP REC Calc'!$C$75:$C$138,'ABP REC Spend'!$D233,'ABP REC Calc'!$B$75:$B$138,'ABP REC Spend'!$E233)*$C233,
IF(AND(J233&gt;0,(K$4-$F233)=(1+$B233)),((J233/$C233)-J233)/6,
(IF(AND((K$4-$F233)&lt;(7+$B233),(K$4-$F233)&gt;1),J233,0))))</f>
        <v>0</v>
      </c>
      <c r="L233" s="246">
        <f>IF(L$4=$F233+$B233,SUMIFS('ABP REC Calc'!I$75:I$138,'ABP REC Calc'!$C$75:$C$138,'ABP REC Spend'!$D233,'ABP REC Calc'!$B$75:$B$138,'ABP REC Spend'!$E233)*$C233,
IF(AND(K233&gt;0,(L$4-$F233)=(1+$B233)),((K233/$C233)-K233)/6,
(IF(AND((L$4-$F233)&lt;(7+$B233),(L$4-$F233)&gt;1),K233,0))))</f>
        <v>6008227.6343248477</v>
      </c>
      <c r="M233" s="246">
        <f>IF(M$4=$F233+$B233,SUMIFS('ABP REC Calc'!J$75:J$138,'ABP REC Calc'!$C$75:$C$138,'ABP REC Spend'!$D233,'ABP REC Calc'!$B$75:$B$138,'ABP REC Spend'!$E233)*$C233,
IF(AND(L233&gt;0,(M$4-$F233)=(1+$B233)),((L233/$C233)-L233)/6,
(IF(AND((M$4-$F233)&lt;(7+$B233),(M$4-$F233)&gt;1),L233,0))))</f>
        <v>5674437.2101956895</v>
      </c>
      <c r="N233" s="246">
        <f>IF(N$4=$F233+$B233,SUMIFS('ABP REC Calc'!K$75:K$138,'ABP REC Calc'!$C$75:$C$138,'ABP REC Spend'!$D233,'ABP REC Calc'!$B$75:$B$138,'ABP REC Spend'!$E233)*$C233,
IF(AND(M233&gt;0,(N$4-$F233)=(1+$B233)),((M233/$C233)-M233)/6,
(IF(AND((N$4-$F233)&lt;(7+$B233),(N$4-$F233)&gt;1),M233,0))))</f>
        <v>5674437.2101956895</v>
      </c>
      <c r="O233" s="246">
        <f>IF(O$4=$F233+$B233,SUMIFS('ABP REC Calc'!L$75:L$138,'ABP REC Calc'!$C$75:$C$138,'ABP REC Spend'!$D233,'ABP REC Calc'!$B$75:$B$138,'ABP REC Spend'!$E233)*$C233,
IF(AND(N233&gt;0,(O$4-$F233)=(1+$B233)),((N233/$C233)-N233)/6,
(IF(AND((O$4-$F233)&lt;(7+$B233),(O$4-$F233)&gt;1),N233,0))))</f>
        <v>5674437.2101956895</v>
      </c>
      <c r="P233" s="246">
        <f>IF(P$4=$F233+$B233,SUMIFS('ABP REC Calc'!M$75:M$138,'ABP REC Calc'!$C$75:$C$138,'ABP REC Spend'!$D233,'ABP REC Calc'!$B$75:$B$138,'ABP REC Spend'!$E233)*$C233,
IF(AND(O233&gt;0,(P$4-$F233)=(1+$B233)),((O233/$C233)-O233)/6,
(IF(AND((P$4-$F233)&lt;(7+$B233),(P$4-$F233)&gt;1),O233,0))))</f>
        <v>5674437.2101956895</v>
      </c>
      <c r="Q233" s="246">
        <f>IF(Q$4=$F233+$B233,SUMIFS('ABP REC Calc'!N$75:N$138,'ABP REC Calc'!$C$75:$C$138,'ABP REC Spend'!$D233,'ABP REC Calc'!$B$75:$B$138,'ABP REC Spend'!$E233)*$C233,
IF(AND(P233&gt;0,(Q$4-$F233)=(1+$B233)),((P233/$C233)-P233)/6,
(IF(AND((Q$4-$F233)&lt;(7+$B233),(Q$4-$F233)&gt;1),P233,0))))</f>
        <v>5674437.2101956895</v>
      </c>
      <c r="R233" s="246">
        <f>IF(R$4=$F233+$B233,SUMIFS('ABP REC Calc'!O$75:O$138,'ABP REC Calc'!$C$75:$C$138,'ABP REC Spend'!$D233,'ABP REC Calc'!$B$75:$B$138,'ABP REC Spend'!$E233)*$C233,
IF(AND(Q233&gt;0,(R$4-$F233)=(1+$B233)),((Q233/$C233)-Q233)/6,
(IF(AND((R$4-$F233)&lt;(7+$B233),(R$4-$F233)&gt;1),Q233,0))))</f>
        <v>5674437.2101956895</v>
      </c>
      <c r="S233" s="246">
        <f>IF(S$4=$F233+$B233,SUMIFS('ABP REC Calc'!P$75:P$138,'ABP REC Calc'!$C$75:$C$138,'ABP REC Spend'!$D233,'ABP REC Calc'!$B$75:$B$138,'ABP REC Spend'!$E233)*$C233,
IF(AND(R233&gt;0,(S$4-$F233)=(1+$B233)),((R233/$C233)-R233)/6,
(IF(AND((S$4-$F233)&lt;(7+$B233),(S$4-$F233)&gt;1),R233,0))))</f>
        <v>0</v>
      </c>
      <c r="T233" s="246">
        <f>IF(T$4=$F233+$B233,SUMIFS('ABP REC Calc'!Q$75:Q$138,'ABP REC Calc'!$C$75:$C$138,'ABP REC Spend'!$D233,'ABP REC Calc'!$B$75:$B$138,'ABP REC Spend'!$E233)*$C233,
IF(AND(S233&gt;0,(T$4-$F233)=(1+$B233)),((S233/$C233)-S233)/6,
(IF(AND((T$4-$F233)&lt;(7+$B233),(T$4-$F233)&gt;1),S233,0))))</f>
        <v>0</v>
      </c>
      <c r="U233" s="246">
        <f>IF(U$4=$F233+$B233,SUMIFS('ABP REC Calc'!R$75:R$138,'ABP REC Calc'!$C$75:$C$138,'ABP REC Spend'!$D233,'ABP REC Calc'!$B$75:$B$138,'ABP REC Spend'!$E233)*$C233,
IF(AND(T233&gt;0,(U$4-$F233)=(1+$B233)),((T233/$C233)-T233)/6,
(IF(AND((U$4-$F233)&lt;(7+$B233),(U$4-$F233)&gt;1),T233,0))))</f>
        <v>0</v>
      </c>
      <c r="V233" s="246">
        <f>IF(V$4=$F233+$B233,SUMIFS('ABP REC Calc'!S$75:S$138,'ABP REC Calc'!$C$75:$C$138,'ABP REC Spend'!$D233,'ABP REC Calc'!$B$75:$B$138,'ABP REC Spend'!$E233)*$C233,
IF(AND(U233&gt;0,(V$4-$F233)=(1+$B233)),((U233/$C233)-U233)/6,
(IF(AND((V$4-$F233)&lt;(7+$B233),(V$4-$F233)&gt;1),U233,0))))</f>
        <v>0</v>
      </c>
      <c r="W233" s="246">
        <f>IF(W$4=$F233+$B233,SUMIFS('ABP REC Calc'!T$75:T$138,'ABP REC Calc'!$C$75:$C$138,'ABP REC Spend'!$D233,'ABP REC Calc'!$B$75:$B$138,'ABP REC Spend'!$E233)*$C233,
IF(AND(V233&gt;0,(W$4-$F233)=(1+$B233)),((V233/$C233)-V233)/6,
(IF(AND((W$4-$F233)&lt;(7+$B233),(W$4-$F233)&gt;1),V233,0))))</f>
        <v>0</v>
      </c>
      <c r="X233" s="246">
        <f>IF(X$4=$F233+$B233,SUMIFS('ABP REC Calc'!U$75:U$138,'ABP REC Calc'!$C$75:$C$138,'ABP REC Spend'!$D233,'ABP REC Calc'!$B$75:$B$138,'ABP REC Spend'!$E233)*$C233,
IF(AND(W233&gt;0,(X$4-$F233)=(1+$B233)),((W233/$C233)-W233)/6,
(IF(AND((X$4-$F233)&lt;(7+$B233),(X$4-$F233)&gt;1),W233,0))))</f>
        <v>0</v>
      </c>
      <c r="Y233" s="246">
        <f>IF(Y$4=$F233+$B233,SUMIFS('ABP REC Calc'!V$75:V$138,'ABP REC Calc'!$C$75:$C$138,'ABP REC Spend'!$D233,'ABP REC Calc'!$B$75:$B$138,'ABP REC Spend'!$E233)*$C233,
IF(AND(X233&gt;0,(Y$4-$F233)=(1+$B233)),((X233/$C233)-X233)/6,
(IF(AND((Y$4-$F233)&lt;(7+$B233),(Y$4-$F233)&gt;1),X233,0))))</f>
        <v>0</v>
      </c>
      <c r="Z233" s="246">
        <f>IF(Z$4=$F233+$B233,SUMIFS('ABP REC Calc'!W$75:W$138,'ABP REC Calc'!$C$75:$C$138,'ABP REC Spend'!$D233,'ABP REC Calc'!$B$75:$B$138,'ABP REC Spend'!$E233)*$C233,
IF(AND(Y233&gt;0,(Z$4-$F233)=(1+$B233)),((Y233/$C233)-Y233)/6,
(IF(AND((Z$4-$F233)&lt;(7+$B233),(Z$4-$F233)&gt;1),Y233,0))))</f>
        <v>0</v>
      </c>
      <c r="AA233" s="246">
        <f>IF(AA$4=$F233+$B233,SUMIFS('ABP REC Calc'!X$75:X$138,'ABP REC Calc'!$C$75:$C$138,'ABP REC Spend'!$D233,'ABP REC Calc'!$B$75:$B$138,'ABP REC Spend'!$E233)*$C233,
IF(AND(Z233&gt;0,(AA$4-$F233)=(1+$B233)),((Z233/$C233)-Z233)/6,
(IF(AND((AA$4-$F233)&lt;(7+$B233),(AA$4-$F233)&gt;1),Z233,0))))</f>
        <v>0</v>
      </c>
      <c r="AB233" s="246">
        <f>IF(AB$4=$F233+$B233,SUMIFS('ABP REC Calc'!Y$75:Y$138,'ABP REC Calc'!$C$75:$C$138,'ABP REC Spend'!$D233,'ABP REC Calc'!$B$75:$B$138,'ABP REC Spend'!$E233)*$C233,
IF(AND(AA233&gt;0,(AB$4-$F233)=(1+$B233)),((AA233/$C233)-AA233)/6,
(IF(AND((AB$4-$F233)&lt;(7+$B233),(AB$4-$F233)&gt;1),AA233,0))))</f>
        <v>0</v>
      </c>
      <c r="AC233" s="246">
        <f>IF(AC$4=$F233+$B233,SUMIFS('ABP REC Calc'!Z$75:Z$138,'ABP REC Calc'!$C$75:$C$138,'ABP REC Spend'!$D233,'ABP REC Calc'!$B$75:$B$138,'ABP REC Spend'!$E233)*$C233,
IF(AND(AB233&gt;0,(AC$4-$F233)=(1+$B233)),((AB233/$C233)-AB233)/6,
(IF(AND((AC$4-$F233)&lt;(7+$B233),(AC$4-$F233)&gt;1),AB233,0))))</f>
        <v>0</v>
      </c>
      <c r="AD233" s="246">
        <f>IF(AD$4=$F233+$B233,SUMIFS('ABP REC Calc'!AA$75:AA$138,'ABP REC Calc'!$C$75:$C$138,'ABP REC Spend'!$D233,'ABP REC Calc'!$B$75:$B$138,'ABP REC Spend'!$E233)*$C233,
IF(AND(AC233&gt;0,(AD$4-$F233)=(1+$B233)),((AC233/$C233)-AC233)/6,
(IF(AND((AD$4-$F233)&lt;(7+$B233),(AD$4-$F233)&gt;1),AC233,0))))</f>
        <v>0</v>
      </c>
      <c r="AE233" s="246">
        <f>IF(AE$4=$F233+$B233,SUMIFS('ABP REC Calc'!AB$75:AB$138,'ABP REC Calc'!$C$75:$C$138,'ABP REC Spend'!$D233,'ABP REC Calc'!$B$75:$B$138,'ABP REC Spend'!$E233)*$C233,
IF(AND(AD233&gt;0,(AE$4-$F233)=(1+$B233)),((AD233/$C233)-AD233)/6,
(IF(AND((AE$4-$F233)&lt;(7+$B233),(AE$4-$F233)&gt;1),AD233,0))))</f>
        <v>0</v>
      </c>
      <c r="AF233" s="246">
        <f>IF(AF$4=$F233+$B233,SUMIFS('ABP REC Calc'!AC$75:AC$138,'ABP REC Calc'!$C$75:$C$138,'ABP REC Spend'!$D233,'ABP REC Calc'!$B$75:$B$138,'ABP REC Spend'!$E233)*$C233,
IF(AND(AE233&gt;0,(AF$4-$F233)=(1+$B233)),((AE233/$C233)-AE233)/6,
(IF(AND((AF$4-$F233)&lt;(7+$B233),(AF$4-$F233)&gt;1),AE233,0))))</f>
        <v>0</v>
      </c>
      <c r="AG233" s="246">
        <f>IF(AG$4=$F233+$B233,SUMIFS('ABP REC Calc'!#REF!,'ABP REC Calc'!$C$75:$C$138,'ABP REC Spend'!$D233,'ABP REC Calc'!$B$75:$B$138,'ABP REC Spend'!$E233)*$C233,
IF(AND(AF233&gt;0,(AG$4-$F233)=(1+$B233)),((AF233/$C233)-AF233)/6,
(IF(AND((AG$4-$F233)&lt;(7+$B233),(AG$4-$F233)&gt;1),AF233,0))))</f>
        <v>0</v>
      </c>
    </row>
    <row r="234" spans="2:33" ht="14.45" customHeight="1">
      <c r="B234" s="64">
        <v>1</v>
      </c>
      <c r="C234" s="64">
        <v>0.15</v>
      </c>
      <c r="D234" s="234" t="s">
        <v>211</v>
      </c>
      <c r="E234" s="231" t="s">
        <v>230</v>
      </c>
      <c r="F234" s="231">
        <f t="shared" si="11"/>
        <v>2027</v>
      </c>
      <c r="G234" s="231"/>
      <c r="H234" s="239" t="s">
        <v>25</v>
      </c>
      <c r="I234" s="247">
        <v>0</v>
      </c>
      <c r="J234" s="246">
        <f>IF(J$4=$F234+$B234,SUMIFS('ABP REC Calc'!G$75:G$138,'ABP REC Calc'!$C$75:$C$138,'ABP REC Spend'!$D234,'ABP REC Calc'!$B$75:$B$138,'ABP REC Spend'!$E234)*$C234,
IF(AND(I234&gt;0,(J$4-$F234)=(1+$B234)),((I234/$C234)-I234)/6,
(IF(AND((J$4-$F234)&lt;(7+$B234),(J$4-$F234)&gt;1),I234,0))))</f>
        <v>0</v>
      </c>
      <c r="K234" s="246">
        <f>IF(K$4=$F234+$B234,SUMIFS('ABP REC Calc'!H$75:H$138,'ABP REC Calc'!$C$75:$C$138,'ABP REC Spend'!$D234,'ABP REC Calc'!$B$75:$B$138,'ABP REC Spend'!$E234)*$C234,
IF(AND(J234&gt;0,(K$4-$F234)=(1+$B234)),((J234/$C234)-J234)/6,
(IF(AND((K$4-$F234)&lt;(7+$B234),(K$4-$F234)&gt;1),J234,0))))</f>
        <v>0</v>
      </c>
      <c r="L234" s="246">
        <f>IF(L$4=$F234+$B234,SUMIFS('ABP REC Calc'!I$75:I$138,'ABP REC Calc'!$C$75:$C$138,'ABP REC Spend'!$D234,'ABP REC Calc'!$B$75:$B$138,'ABP REC Spend'!$E234)*$C234,
IF(AND(K234&gt;0,(L$4-$F234)=(1+$B234)),((K234/$C234)-K234)/6,
(IF(AND((L$4-$F234)&lt;(7+$B234),(L$4-$F234)&gt;1),K234,0))))</f>
        <v>0</v>
      </c>
      <c r="M234" s="246">
        <f>IF(M$4=$F234+$B234,SUMIFS('ABP REC Calc'!J$75:J$138,'ABP REC Calc'!$C$75:$C$138,'ABP REC Spend'!$D234,'ABP REC Calc'!$B$75:$B$138,'ABP REC Spend'!$E234)*$C234,
IF(AND(L234&gt;0,(M$4-$F234)=(1+$B234)),((L234/$C234)-L234)/6,
(IF(AND((M$4-$F234)&lt;(7+$B234),(M$4-$F234)&gt;1),L234,0))))</f>
        <v>5767898.5289518526</v>
      </c>
      <c r="N234" s="246">
        <f>IF(N$4=$F234+$B234,SUMIFS('ABP REC Calc'!K$75:K$138,'ABP REC Calc'!$C$75:$C$138,'ABP REC Spend'!$D234,'ABP REC Calc'!$B$75:$B$138,'ABP REC Spend'!$E234)*$C234,
IF(AND(M234&gt;0,(N$4-$F234)=(1+$B234)),((M234/$C234)-M234)/6,
(IF(AND((N$4-$F234)&lt;(7+$B234),(N$4-$F234)&gt;1),M234,0))))</f>
        <v>5447459.7217878615</v>
      </c>
      <c r="O234" s="246">
        <f>IF(O$4=$F234+$B234,SUMIFS('ABP REC Calc'!L$75:L$138,'ABP REC Calc'!$C$75:$C$138,'ABP REC Spend'!$D234,'ABP REC Calc'!$B$75:$B$138,'ABP REC Spend'!$E234)*$C234,
IF(AND(N234&gt;0,(O$4-$F234)=(1+$B234)),((N234/$C234)-N234)/6,
(IF(AND((O$4-$F234)&lt;(7+$B234),(O$4-$F234)&gt;1),N234,0))))</f>
        <v>5447459.7217878615</v>
      </c>
      <c r="P234" s="246">
        <f>IF(P$4=$F234+$B234,SUMIFS('ABP REC Calc'!M$75:M$138,'ABP REC Calc'!$C$75:$C$138,'ABP REC Spend'!$D234,'ABP REC Calc'!$B$75:$B$138,'ABP REC Spend'!$E234)*$C234,
IF(AND(O234&gt;0,(P$4-$F234)=(1+$B234)),((O234/$C234)-O234)/6,
(IF(AND((P$4-$F234)&lt;(7+$B234),(P$4-$F234)&gt;1),O234,0))))</f>
        <v>5447459.7217878615</v>
      </c>
      <c r="Q234" s="246">
        <f>IF(Q$4=$F234+$B234,SUMIFS('ABP REC Calc'!N$75:N$138,'ABP REC Calc'!$C$75:$C$138,'ABP REC Spend'!$D234,'ABP REC Calc'!$B$75:$B$138,'ABP REC Spend'!$E234)*$C234,
IF(AND(P234&gt;0,(Q$4-$F234)=(1+$B234)),((P234/$C234)-P234)/6,
(IF(AND((Q$4-$F234)&lt;(7+$B234),(Q$4-$F234)&gt;1),P234,0))))</f>
        <v>5447459.7217878615</v>
      </c>
      <c r="R234" s="246">
        <f>IF(R$4=$F234+$B234,SUMIFS('ABP REC Calc'!O$75:O$138,'ABP REC Calc'!$C$75:$C$138,'ABP REC Spend'!$D234,'ABP REC Calc'!$B$75:$B$138,'ABP REC Spend'!$E234)*$C234,
IF(AND(Q234&gt;0,(R$4-$F234)=(1+$B234)),((Q234/$C234)-Q234)/6,
(IF(AND((R$4-$F234)&lt;(7+$B234),(R$4-$F234)&gt;1),Q234,0))))</f>
        <v>5447459.7217878615</v>
      </c>
      <c r="S234" s="246">
        <f>IF(S$4=$F234+$B234,SUMIFS('ABP REC Calc'!P$75:P$138,'ABP REC Calc'!$C$75:$C$138,'ABP REC Spend'!$D234,'ABP REC Calc'!$B$75:$B$138,'ABP REC Spend'!$E234)*$C234,
IF(AND(R234&gt;0,(S$4-$F234)=(1+$B234)),((R234/$C234)-R234)/6,
(IF(AND((S$4-$F234)&lt;(7+$B234),(S$4-$F234)&gt;1),R234,0))))</f>
        <v>5447459.7217878615</v>
      </c>
      <c r="T234" s="246">
        <f>IF(T$4=$F234+$B234,SUMIFS('ABP REC Calc'!Q$75:Q$138,'ABP REC Calc'!$C$75:$C$138,'ABP REC Spend'!$D234,'ABP REC Calc'!$B$75:$B$138,'ABP REC Spend'!$E234)*$C234,
IF(AND(S234&gt;0,(T$4-$F234)=(1+$B234)),((S234/$C234)-S234)/6,
(IF(AND((T$4-$F234)&lt;(7+$B234),(T$4-$F234)&gt;1),S234,0))))</f>
        <v>0</v>
      </c>
      <c r="U234" s="246">
        <f>IF(U$4=$F234+$B234,SUMIFS('ABP REC Calc'!R$75:R$138,'ABP REC Calc'!$C$75:$C$138,'ABP REC Spend'!$D234,'ABP REC Calc'!$B$75:$B$138,'ABP REC Spend'!$E234)*$C234,
IF(AND(T234&gt;0,(U$4-$F234)=(1+$B234)),((T234/$C234)-T234)/6,
(IF(AND((U$4-$F234)&lt;(7+$B234),(U$4-$F234)&gt;1),T234,0))))</f>
        <v>0</v>
      </c>
      <c r="V234" s="246">
        <f>IF(V$4=$F234+$B234,SUMIFS('ABP REC Calc'!S$75:S$138,'ABP REC Calc'!$C$75:$C$138,'ABP REC Spend'!$D234,'ABP REC Calc'!$B$75:$B$138,'ABP REC Spend'!$E234)*$C234,
IF(AND(U234&gt;0,(V$4-$F234)=(1+$B234)),((U234/$C234)-U234)/6,
(IF(AND((V$4-$F234)&lt;(7+$B234),(V$4-$F234)&gt;1),U234,0))))</f>
        <v>0</v>
      </c>
      <c r="W234" s="246">
        <f>IF(W$4=$F234+$B234,SUMIFS('ABP REC Calc'!T$75:T$138,'ABP REC Calc'!$C$75:$C$138,'ABP REC Spend'!$D234,'ABP REC Calc'!$B$75:$B$138,'ABP REC Spend'!$E234)*$C234,
IF(AND(V234&gt;0,(W$4-$F234)=(1+$B234)),((V234/$C234)-V234)/6,
(IF(AND((W$4-$F234)&lt;(7+$B234),(W$4-$F234)&gt;1),V234,0))))</f>
        <v>0</v>
      </c>
      <c r="X234" s="246">
        <f>IF(X$4=$F234+$B234,SUMIFS('ABP REC Calc'!U$75:U$138,'ABP REC Calc'!$C$75:$C$138,'ABP REC Spend'!$D234,'ABP REC Calc'!$B$75:$B$138,'ABP REC Spend'!$E234)*$C234,
IF(AND(W234&gt;0,(X$4-$F234)=(1+$B234)),((W234/$C234)-W234)/6,
(IF(AND((X$4-$F234)&lt;(7+$B234),(X$4-$F234)&gt;1),W234,0))))</f>
        <v>0</v>
      </c>
      <c r="Y234" s="246">
        <f>IF(Y$4=$F234+$B234,SUMIFS('ABP REC Calc'!V$75:V$138,'ABP REC Calc'!$C$75:$C$138,'ABP REC Spend'!$D234,'ABP REC Calc'!$B$75:$B$138,'ABP REC Spend'!$E234)*$C234,
IF(AND(X234&gt;0,(Y$4-$F234)=(1+$B234)),((X234/$C234)-X234)/6,
(IF(AND((Y$4-$F234)&lt;(7+$B234),(Y$4-$F234)&gt;1),X234,0))))</f>
        <v>0</v>
      </c>
      <c r="Z234" s="246">
        <f>IF(Z$4=$F234+$B234,SUMIFS('ABP REC Calc'!W$75:W$138,'ABP REC Calc'!$C$75:$C$138,'ABP REC Spend'!$D234,'ABP REC Calc'!$B$75:$B$138,'ABP REC Spend'!$E234)*$C234,
IF(AND(Y234&gt;0,(Z$4-$F234)=(1+$B234)),((Y234/$C234)-Y234)/6,
(IF(AND((Z$4-$F234)&lt;(7+$B234),(Z$4-$F234)&gt;1),Y234,0))))</f>
        <v>0</v>
      </c>
      <c r="AA234" s="246">
        <f>IF(AA$4=$F234+$B234,SUMIFS('ABP REC Calc'!X$75:X$138,'ABP REC Calc'!$C$75:$C$138,'ABP REC Spend'!$D234,'ABP REC Calc'!$B$75:$B$138,'ABP REC Spend'!$E234)*$C234,
IF(AND(Z234&gt;0,(AA$4-$F234)=(1+$B234)),((Z234/$C234)-Z234)/6,
(IF(AND((AA$4-$F234)&lt;(7+$B234),(AA$4-$F234)&gt;1),Z234,0))))</f>
        <v>0</v>
      </c>
      <c r="AB234" s="246">
        <f>IF(AB$4=$F234+$B234,SUMIFS('ABP REC Calc'!Y$75:Y$138,'ABP REC Calc'!$C$75:$C$138,'ABP REC Spend'!$D234,'ABP REC Calc'!$B$75:$B$138,'ABP REC Spend'!$E234)*$C234,
IF(AND(AA234&gt;0,(AB$4-$F234)=(1+$B234)),((AA234/$C234)-AA234)/6,
(IF(AND((AB$4-$F234)&lt;(7+$B234),(AB$4-$F234)&gt;1),AA234,0))))</f>
        <v>0</v>
      </c>
      <c r="AC234" s="246">
        <f>IF(AC$4=$F234+$B234,SUMIFS('ABP REC Calc'!Z$75:Z$138,'ABP REC Calc'!$C$75:$C$138,'ABP REC Spend'!$D234,'ABP REC Calc'!$B$75:$B$138,'ABP REC Spend'!$E234)*$C234,
IF(AND(AB234&gt;0,(AC$4-$F234)=(1+$B234)),((AB234/$C234)-AB234)/6,
(IF(AND((AC$4-$F234)&lt;(7+$B234),(AC$4-$F234)&gt;1),AB234,0))))</f>
        <v>0</v>
      </c>
      <c r="AD234" s="246">
        <f>IF(AD$4=$F234+$B234,SUMIFS('ABP REC Calc'!AA$75:AA$138,'ABP REC Calc'!$C$75:$C$138,'ABP REC Spend'!$D234,'ABP REC Calc'!$B$75:$B$138,'ABP REC Spend'!$E234)*$C234,
IF(AND(AC234&gt;0,(AD$4-$F234)=(1+$B234)),((AC234/$C234)-AC234)/6,
(IF(AND((AD$4-$F234)&lt;(7+$B234),(AD$4-$F234)&gt;1),AC234,0))))</f>
        <v>0</v>
      </c>
      <c r="AE234" s="246">
        <f>IF(AE$4=$F234+$B234,SUMIFS('ABP REC Calc'!AB$75:AB$138,'ABP REC Calc'!$C$75:$C$138,'ABP REC Spend'!$D234,'ABP REC Calc'!$B$75:$B$138,'ABP REC Spend'!$E234)*$C234,
IF(AND(AD234&gt;0,(AE$4-$F234)=(1+$B234)),((AD234/$C234)-AD234)/6,
(IF(AND((AE$4-$F234)&lt;(7+$B234),(AE$4-$F234)&gt;1),AD234,0))))</f>
        <v>0</v>
      </c>
      <c r="AF234" s="246">
        <f>IF(AF$4=$F234+$B234,SUMIFS('ABP REC Calc'!AC$75:AC$138,'ABP REC Calc'!$C$75:$C$138,'ABP REC Spend'!$D234,'ABP REC Calc'!$B$75:$B$138,'ABP REC Spend'!$E234)*$C234,
IF(AND(AE234&gt;0,(AF$4-$F234)=(1+$B234)),((AE234/$C234)-AE234)/6,
(IF(AND((AF$4-$F234)&lt;(7+$B234),(AF$4-$F234)&gt;1),AE234,0))))</f>
        <v>0</v>
      </c>
      <c r="AG234" s="246">
        <f>IF(AG$4=$F234+$B234,SUMIFS('ABP REC Calc'!#REF!,'ABP REC Calc'!$C$75:$C$138,'ABP REC Spend'!$D234,'ABP REC Calc'!$B$75:$B$138,'ABP REC Spend'!$E234)*$C234,
IF(AND(AF234&gt;0,(AG$4-$F234)=(1+$B234)),((AF234/$C234)-AF234)/6,
(IF(AND((AG$4-$F234)&lt;(7+$B234),(AG$4-$F234)&gt;1),AF234,0))))</f>
        <v>0</v>
      </c>
    </row>
    <row r="235" spans="2:33" ht="14.45" customHeight="1">
      <c r="B235" s="64">
        <v>1</v>
      </c>
      <c r="C235" s="64">
        <v>0.15</v>
      </c>
      <c r="D235" s="234" t="s">
        <v>211</v>
      </c>
      <c r="E235" s="231" t="s">
        <v>230</v>
      </c>
      <c r="F235" s="231">
        <f t="shared" si="11"/>
        <v>2028</v>
      </c>
      <c r="G235" s="231"/>
      <c r="H235" s="239" t="s">
        <v>26</v>
      </c>
      <c r="I235" s="247">
        <v>0</v>
      </c>
      <c r="J235" s="246">
        <f>IF(J$4=$F235+$B235,SUMIFS('ABP REC Calc'!G$75:G$138,'ABP REC Calc'!$C$75:$C$138,'ABP REC Spend'!$D235,'ABP REC Calc'!$B$75:$B$138,'ABP REC Spend'!$E235)*$C235,
IF(AND(I235&gt;0,(J$4-$F235)=(1+$B235)),((I235/$C235)-I235)/6,
(IF(AND((J$4-$F235)&lt;(7+$B235),(J$4-$F235)&gt;1),I235,0))))</f>
        <v>0</v>
      </c>
      <c r="K235" s="246">
        <f>IF(K$4=$F235+$B235,SUMIFS('ABP REC Calc'!H$75:H$138,'ABP REC Calc'!$C$75:$C$138,'ABP REC Spend'!$D235,'ABP REC Calc'!$B$75:$B$138,'ABP REC Spend'!$E235)*$C235,
IF(AND(J235&gt;0,(K$4-$F235)=(1+$B235)),((J235/$C235)-J235)/6,
(IF(AND((K$4-$F235)&lt;(7+$B235),(K$4-$F235)&gt;1),J235,0))))</f>
        <v>0</v>
      </c>
      <c r="L235" s="246">
        <f>IF(L$4=$F235+$B235,SUMIFS('ABP REC Calc'!I$75:I$138,'ABP REC Calc'!$C$75:$C$138,'ABP REC Spend'!$D235,'ABP REC Calc'!$B$75:$B$138,'ABP REC Spend'!$E235)*$C235,
IF(AND(K235&gt;0,(L$4-$F235)=(1+$B235)),((K235/$C235)-K235)/6,
(IF(AND((L$4-$F235)&lt;(7+$B235),(L$4-$F235)&gt;1),K235,0))))</f>
        <v>0</v>
      </c>
      <c r="M235" s="246">
        <f>IF(M$4=$F235+$B235,SUMIFS('ABP REC Calc'!J$75:J$138,'ABP REC Calc'!$C$75:$C$138,'ABP REC Spend'!$D235,'ABP REC Calc'!$B$75:$B$138,'ABP REC Spend'!$E235)*$C235,
IF(AND(L235&gt;0,(M$4-$F235)=(1+$B235)),((L235/$C235)-L235)/6,
(IF(AND((M$4-$F235)&lt;(7+$B235),(M$4-$F235)&gt;1),L235,0))))</f>
        <v>0</v>
      </c>
      <c r="N235" s="246">
        <f>IF(N$4=$F235+$B235,SUMIFS('ABP REC Calc'!K$75:K$138,'ABP REC Calc'!$C$75:$C$138,'ABP REC Spend'!$D235,'ABP REC Calc'!$B$75:$B$138,'ABP REC Spend'!$E235)*$C235,
IF(AND(M235&gt;0,(N$4-$F235)=(1+$B235)),((M235/$C235)-M235)/6,
(IF(AND((N$4-$F235)&lt;(7+$B235),(N$4-$F235)&gt;1),M235,0))))</f>
        <v>5537182.5877937777</v>
      </c>
      <c r="O235" s="246">
        <f>IF(O$4=$F235+$B235,SUMIFS('ABP REC Calc'!L$75:L$138,'ABP REC Calc'!$C$75:$C$138,'ABP REC Spend'!$D235,'ABP REC Calc'!$B$75:$B$138,'ABP REC Spend'!$E235)*$C235,
IF(AND(N235&gt;0,(O$4-$F235)=(1+$B235)),((N235/$C235)-N235)/6,
(IF(AND((O$4-$F235)&lt;(7+$B235),(O$4-$F235)&gt;1),N235,0))))</f>
        <v>5229561.3329163464</v>
      </c>
      <c r="P235" s="246">
        <f>IF(P$4=$F235+$B235,SUMIFS('ABP REC Calc'!M$75:M$138,'ABP REC Calc'!$C$75:$C$138,'ABP REC Spend'!$D235,'ABP REC Calc'!$B$75:$B$138,'ABP REC Spend'!$E235)*$C235,
IF(AND(O235&gt;0,(P$4-$F235)=(1+$B235)),((O235/$C235)-O235)/6,
(IF(AND((P$4-$F235)&lt;(7+$B235),(P$4-$F235)&gt;1),O235,0))))</f>
        <v>5229561.3329163464</v>
      </c>
      <c r="Q235" s="246">
        <f>IF(Q$4=$F235+$B235,SUMIFS('ABP REC Calc'!N$75:N$138,'ABP REC Calc'!$C$75:$C$138,'ABP REC Spend'!$D235,'ABP REC Calc'!$B$75:$B$138,'ABP REC Spend'!$E235)*$C235,
IF(AND(P235&gt;0,(Q$4-$F235)=(1+$B235)),((P235/$C235)-P235)/6,
(IF(AND((Q$4-$F235)&lt;(7+$B235),(Q$4-$F235)&gt;1),P235,0))))</f>
        <v>5229561.3329163464</v>
      </c>
      <c r="R235" s="246">
        <f>IF(R$4=$F235+$B235,SUMIFS('ABP REC Calc'!O$75:O$138,'ABP REC Calc'!$C$75:$C$138,'ABP REC Spend'!$D235,'ABP REC Calc'!$B$75:$B$138,'ABP REC Spend'!$E235)*$C235,
IF(AND(Q235&gt;0,(R$4-$F235)=(1+$B235)),((Q235/$C235)-Q235)/6,
(IF(AND((R$4-$F235)&lt;(7+$B235),(R$4-$F235)&gt;1),Q235,0))))</f>
        <v>5229561.3329163464</v>
      </c>
      <c r="S235" s="246">
        <f>IF(S$4=$F235+$B235,SUMIFS('ABP REC Calc'!P$75:P$138,'ABP REC Calc'!$C$75:$C$138,'ABP REC Spend'!$D235,'ABP REC Calc'!$B$75:$B$138,'ABP REC Spend'!$E235)*$C235,
IF(AND(R235&gt;0,(S$4-$F235)=(1+$B235)),((R235/$C235)-R235)/6,
(IF(AND((S$4-$F235)&lt;(7+$B235),(S$4-$F235)&gt;1),R235,0))))</f>
        <v>5229561.3329163464</v>
      </c>
      <c r="T235" s="246">
        <f>IF(T$4=$F235+$B235,SUMIFS('ABP REC Calc'!Q$75:Q$138,'ABP REC Calc'!$C$75:$C$138,'ABP REC Spend'!$D235,'ABP REC Calc'!$B$75:$B$138,'ABP REC Spend'!$E235)*$C235,
IF(AND(S235&gt;0,(T$4-$F235)=(1+$B235)),((S235/$C235)-S235)/6,
(IF(AND((T$4-$F235)&lt;(7+$B235),(T$4-$F235)&gt;1),S235,0))))</f>
        <v>5229561.3329163464</v>
      </c>
      <c r="U235" s="246">
        <f>IF(U$4=$F235+$B235,SUMIFS('ABP REC Calc'!R$75:R$138,'ABP REC Calc'!$C$75:$C$138,'ABP REC Spend'!$D235,'ABP REC Calc'!$B$75:$B$138,'ABP REC Spend'!$E235)*$C235,
IF(AND(T235&gt;0,(U$4-$F235)=(1+$B235)),((T235/$C235)-T235)/6,
(IF(AND((U$4-$F235)&lt;(7+$B235),(U$4-$F235)&gt;1),T235,0))))</f>
        <v>0</v>
      </c>
      <c r="V235" s="246">
        <f>IF(V$4=$F235+$B235,SUMIFS('ABP REC Calc'!S$75:S$138,'ABP REC Calc'!$C$75:$C$138,'ABP REC Spend'!$D235,'ABP REC Calc'!$B$75:$B$138,'ABP REC Spend'!$E235)*$C235,
IF(AND(U235&gt;0,(V$4-$F235)=(1+$B235)),((U235/$C235)-U235)/6,
(IF(AND((V$4-$F235)&lt;(7+$B235),(V$4-$F235)&gt;1),U235,0))))</f>
        <v>0</v>
      </c>
      <c r="W235" s="246">
        <f>IF(W$4=$F235+$B235,SUMIFS('ABP REC Calc'!T$75:T$138,'ABP REC Calc'!$C$75:$C$138,'ABP REC Spend'!$D235,'ABP REC Calc'!$B$75:$B$138,'ABP REC Spend'!$E235)*$C235,
IF(AND(V235&gt;0,(W$4-$F235)=(1+$B235)),((V235/$C235)-V235)/6,
(IF(AND((W$4-$F235)&lt;(7+$B235),(W$4-$F235)&gt;1),V235,0))))</f>
        <v>0</v>
      </c>
      <c r="X235" s="246">
        <f>IF(X$4=$F235+$B235,SUMIFS('ABP REC Calc'!U$75:U$138,'ABP REC Calc'!$C$75:$C$138,'ABP REC Spend'!$D235,'ABP REC Calc'!$B$75:$B$138,'ABP REC Spend'!$E235)*$C235,
IF(AND(W235&gt;0,(X$4-$F235)=(1+$B235)),((W235/$C235)-W235)/6,
(IF(AND((X$4-$F235)&lt;(7+$B235),(X$4-$F235)&gt;1),W235,0))))</f>
        <v>0</v>
      </c>
      <c r="Y235" s="246">
        <f>IF(Y$4=$F235+$B235,SUMIFS('ABP REC Calc'!V$75:V$138,'ABP REC Calc'!$C$75:$C$138,'ABP REC Spend'!$D235,'ABP REC Calc'!$B$75:$B$138,'ABP REC Spend'!$E235)*$C235,
IF(AND(X235&gt;0,(Y$4-$F235)=(1+$B235)),((X235/$C235)-X235)/6,
(IF(AND((Y$4-$F235)&lt;(7+$B235),(Y$4-$F235)&gt;1),X235,0))))</f>
        <v>0</v>
      </c>
      <c r="Z235" s="246">
        <f>IF(Z$4=$F235+$B235,SUMIFS('ABP REC Calc'!W$75:W$138,'ABP REC Calc'!$C$75:$C$138,'ABP REC Spend'!$D235,'ABP REC Calc'!$B$75:$B$138,'ABP REC Spend'!$E235)*$C235,
IF(AND(Y235&gt;0,(Z$4-$F235)=(1+$B235)),((Y235/$C235)-Y235)/6,
(IF(AND((Z$4-$F235)&lt;(7+$B235),(Z$4-$F235)&gt;1),Y235,0))))</f>
        <v>0</v>
      </c>
      <c r="AA235" s="246">
        <f>IF(AA$4=$F235+$B235,SUMIFS('ABP REC Calc'!X$75:X$138,'ABP REC Calc'!$C$75:$C$138,'ABP REC Spend'!$D235,'ABP REC Calc'!$B$75:$B$138,'ABP REC Spend'!$E235)*$C235,
IF(AND(Z235&gt;0,(AA$4-$F235)=(1+$B235)),((Z235/$C235)-Z235)/6,
(IF(AND((AA$4-$F235)&lt;(7+$B235),(AA$4-$F235)&gt;1),Z235,0))))</f>
        <v>0</v>
      </c>
      <c r="AB235" s="246">
        <f>IF(AB$4=$F235+$B235,SUMIFS('ABP REC Calc'!Y$75:Y$138,'ABP REC Calc'!$C$75:$C$138,'ABP REC Spend'!$D235,'ABP REC Calc'!$B$75:$B$138,'ABP REC Spend'!$E235)*$C235,
IF(AND(AA235&gt;0,(AB$4-$F235)=(1+$B235)),((AA235/$C235)-AA235)/6,
(IF(AND((AB$4-$F235)&lt;(7+$B235),(AB$4-$F235)&gt;1),AA235,0))))</f>
        <v>0</v>
      </c>
      <c r="AC235" s="246">
        <f>IF(AC$4=$F235+$B235,SUMIFS('ABP REC Calc'!Z$75:Z$138,'ABP REC Calc'!$C$75:$C$138,'ABP REC Spend'!$D235,'ABP REC Calc'!$B$75:$B$138,'ABP REC Spend'!$E235)*$C235,
IF(AND(AB235&gt;0,(AC$4-$F235)=(1+$B235)),((AB235/$C235)-AB235)/6,
(IF(AND((AC$4-$F235)&lt;(7+$B235),(AC$4-$F235)&gt;1),AB235,0))))</f>
        <v>0</v>
      </c>
      <c r="AD235" s="246">
        <f>IF(AD$4=$F235+$B235,SUMIFS('ABP REC Calc'!AA$75:AA$138,'ABP REC Calc'!$C$75:$C$138,'ABP REC Spend'!$D235,'ABP REC Calc'!$B$75:$B$138,'ABP REC Spend'!$E235)*$C235,
IF(AND(AC235&gt;0,(AD$4-$F235)=(1+$B235)),((AC235/$C235)-AC235)/6,
(IF(AND((AD$4-$F235)&lt;(7+$B235),(AD$4-$F235)&gt;1),AC235,0))))</f>
        <v>0</v>
      </c>
      <c r="AE235" s="246">
        <f>IF(AE$4=$F235+$B235,SUMIFS('ABP REC Calc'!AB$75:AB$138,'ABP REC Calc'!$C$75:$C$138,'ABP REC Spend'!$D235,'ABP REC Calc'!$B$75:$B$138,'ABP REC Spend'!$E235)*$C235,
IF(AND(AD235&gt;0,(AE$4-$F235)=(1+$B235)),((AD235/$C235)-AD235)/6,
(IF(AND((AE$4-$F235)&lt;(7+$B235),(AE$4-$F235)&gt;1),AD235,0))))</f>
        <v>0</v>
      </c>
      <c r="AF235" s="246">
        <f>IF(AF$4=$F235+$B235,SUMIFS('ABP REC Calc'!AC$75:AC$138,'ABP REC Calc'!$C$75:$C$138,'ABP REC Spend'!$D235,'ABP REC Calc'!$B$75:$B$138,'ABP REC Spend'!$E235)*$C235,
IF(AND(AE235&gt;0,(AF$4-$F235)=(1+$B235)),((AE235/$C235)-AE235)/6,
(IF(AND((AF$4-$F235)&lt;(7+$B235),(AF$4-$F235)&gt;1),AE235,0))))</f>
        <v>0</v>
      </c>
      <c r="AG235" s="246">
        <f>IF(AG$4=$F235+$B235,SUMIFS('ABP REC Calc'!#REF!,'ABP REC Calc'!$C$75:$C$138,'ABP REC Spend'!$D235,'ABP REC Calc'!$B$75:$B$138,'ABP REC Spend'!$E235)*$C235,
IF(AND(AF235&gt;0,(AG$4-$F235)=(1+$B235)),((AF235/$C235)-AF235)/6,
(IF(AND((AG$4-$F235)&lt;(7+$B235),(AG$4-$F235)&gt;1),AF235,0))))</f>
        <v>0</v>
      </c>
    </row>
    <row r="236" spans="2:33" ht="14.45" customHeight="1">
      <c r="B236" s="64">
        <v>1</v>
      </c>
      <c r="C236" s="64">
        <v>0.15</v>
      </c>
      <c r="D236" s="234" t="s">
        <v>211</v>
      </c>
      <c r="E236" s="231" t="s">
        <v>230</v>
      </c>
      <c r="F236" s="231">
        <f t="shared" si="11"/>
        <v>2029</v>
      </c>
      <c r="G236" s="231"/>
      <c r="H236" s="239" t="s">
        <v>27</v>
      </c>
      <c r="I236" s="247">
        <v>0</v>
      </c>
      <c r="J236" s="246">
        <f>IF(J$4=$F236+$B236,SUMIFS('ABP REC Calc'!G$75:G$138,'ABP REC Calc'!$C$75:$C$138,'ABP REC Spend'!$D236,'ABP REC Calc'!$B$75:$B$138,'ABP REC Spend'!$E236)*$C236,
IF(AND(I236&gt;0,(J$4-$F236)=(1+$B236)),((I236/$C236)-I236)/6,
(IF(AND((J$4-$F236)&lt;(7+$B236),(J$4-$F236)&gt;1),I236,0))))</f>
        <v>0</v>
      </c>
      <c r="K236" s="246">
        <f>IF(K$4=$F236+$B236,SUMIFS('ABP REC Calc'!H$75:H$138,'ABP REC Calc'!$C$75:$C$138,'ABP REC Spend'!$D236,'ABP REC Calc'!$B$75:$B$138,'ABP REC Spend'!$E236)*$C236,
IF(AND(J236&gt;0,(K$4-$F236)=(1+$B236)),((J236/$C236)-J236)/6,
(IF(AND((K$4-$F236)&lt;(7+$B236),(K$4-$F236)&gt;1),J236,0))))</f>
        <v>0</v>
      </c>
      <c r="L236" s="246">
        <f>IF(L$4=$F236+$B236,SUMIFS('ABP REC Calc'!I$75:I$138,'ABP REC Calc'!$C$75:$C$138,'ABP REC Spend'!$D236,'ABP REC Calc'!$B$75:$B$138,'ABP REC Spend'!$E236)*$C236,
IF(AND(K236&gt;0,(L$4-$F236)=(1+$B236)),((K236/$C236)-K236)/6,
(IF(AND((L$4-$F236)&lt;(7+$B236),(L$4-$F236)&gt;1),K236,0))))</f>
        <v>0</v>
      </c>
      <c r="M236" s="246">
        <f>IF(M$4=$F236+$B236,SUMIFS('ABP REC Calc'!J$75:J$138,'ABP REC Calc'!$C$75:$C$138,'ABP REC Spend'!$D236,'ABP REC Calc'!$B$75:$B$138,'ABP REC Spend'!$E236)*$C236,
IF(AND(L236&gt;0,(M$4-$F236)=(1+$B236)),((L236/$C236)-L236)/6,
(IF(AND((M$4-$F236)&lt;(7+$B236),(M$4-$F236)&gt;1),L236,0))))</f>
        <v>0</v>
      </c>
      <c r="N236" s="246">
        <f>IF(N$4=$F236+$B236,SUMIFS('ABP REC Calc'!K$75:K$138,'ABP REC Calc'!$C$75:$C$138,'ABP REC Spend'!$D236,'ABP REC Calc'!$B$75:$B$138,'ABP REC Spend'!$E236)*$C236,
IF(AND(M236&gt;0,(N$4-$F236)=(1+$B236)),((M236/$C236)-M236)/6,
(IF(AND((N$4-$F236)&lt;(7+$B236),(N$4-$F236)&gt;1),M236,0))))</f>
        <v>0</v>
      </c>
      <c r="O236" s="246">
        <f>IF(O$4=$F236+$B236,SUMIFS('ABP REC Calc'!L$75:L$138,'ABP REC Calc'!$C$75:$C$138,'ABP REC Spend'!$D236,'ABP REC Calc'!$B$75:$B$138,'ABP REC Spend'!$E236)*$C236,
IF(AND(N236&gt;0,(O$4-$F236)=(1+$B236)),((N236/$C236)-N236)/6,
(IF(AND((O$4-$F236)&lt;(7+$B236),(O$4-$F236)&gt;1),N236,0))))</f>
        <v>5315695.2842820277</v>
      </c>
      <c r="P236" s="246">
        <f>IF(P$4=$F236+$B236,SUMIFS('ABP REC Calc'!M$75:M$138,'ABP REC Calc'!$C$75:$C$138,'ABP REC Spend'!$D236,'ABP REC Calc'!$B$75:$B$138,'ABP REC Spend'!$E236)*$C236,
IF(AND(O236&gt;0,(P$4-$F236)=(1+$B236)),((O236/$C236)-O236)/6,
(IF(AND((P$4-$F236)&lt;(7+$B236),(P$4-$F236)&gt;1),O236,0))))</f>
        <v>5020378.8795996932</v>
      </c>
      <c r="Q236" s="246">
        <f>IF(Q$4=$F236+$B236,SUMIFS('ABP REC Calc'!N$75:N$138,'ABP REC Calc'!$C$75:$C$138,'ABP REC Spend'!$D236,'ABP REC Calc'!$B$75:$B$138,'ABP REC Spend'!$E236)*$C236,
IF(AND(P236&gt;0,(Q$4-$F236)=(1+$B236)),((P236/$C236)-P236)/6,
(IF(AND((Q$4-$F236)&lt;(7+$B236),(Q$4-$F236)&gt;1),P236,0))))</f>
        <v>5020378.8795996932</v>
      </c>
      <c r="R236" s="246">
        <f>IF(R$4=$F236+$B236,SUMIFS('ABP REC Calc'!O$75:O$138,'ABP REC Calc'!$C$75:$C$138,'ABP REC Spend'!$D236,'ABP REC Calc'!$B$75:$B$138,'ABP REC Spend'!$E236)*$C236,
IF(AND(Q236&gt;0,(R$4-$F236)=(1+$B236)),((Q236/$C236)-Q236)/6,
(IF(AND((R$4-$F236)&lt;(7+$B236),(R$4-$F236)&gt;1),Q236,0))))</f>
        <v>5020378.8795996932</v>
      </c>
      <c r="S236" s="246">
        <f>IF(S$4=$F236+$B236,SUMIFS('ABP REC Calc'!P$75:P$138,'ABP REC Calc'!$C$75:$C$138,'ABP REC Spend'!$D236,'ABP REC Calc'!$B$75:$B$138,'ABP REC Spend'!$E236)*$C236,
IF(AND(R236&gt;0,(S$4-$F236)=(1+$B236)),((R236/$C236)-R236)/6,
(IF(AND((S$4-$F236)&lt;(7+$B236),(S$4-$F236)&gt;1),R236,0))))</f>
        <v>5020378.8795996932</v>
      </c>
      <c r="T236" s="246">
        <f>IF(T$4=$F236+$B236,SUMIFS('ABP REC Calc'!Q$75:Q$138,'ABP REC Calc'!$C$75:$C$138,'ABP REC Spend'!$D236,'ABP REC Calc'!$B$75:$B$138,'ABP REC Spend'!$E236)*$C236,
IF(AND(S236&gt;0,(T$4-$F236)=(1+$B236)),((S236/$C236)-S236)/6,
(IF(AND((T$4-$F236)&lt;(7+$B236),(T$4-$F236)&gt;1),S236,0))))</f>
        <v>5020378.8795996932</v>
      </c>
      <c r="U236" s="246">
        <f>IF(U$4=$F236+$B236,SUMIFS('ABP REC Calc'!R$75:R$138,'ABP REC Calc'!$C$75:$C$138,'ABP REC Spend'!$D236,'ABP REC Calc'!$B$75:$B$138,'ABP REC Spend'!$E236)*$C236,
IF(AND(T236&gt;0,(U$4-$F236)=(1+$B236)),((T236/$C236)-T236)/6,
(IF(AND((U$4-$F236)&lt;(7+$B236),(U$4-$F236)&gt;1),T236,0))))</f>
        <v>5020378.8795996932</v>
      </c>
      <c r="V236" s="246">
        <f>IF(V$4=$F236+$B236,SUMIFS('ABP REC Calc'!S$75:S$138,'ABP REC Calc'!$C$75:$C$138,'ABP REC Spend'!$D236,'ABP REC Calc'!$B$75:$B$138,'ABP REC Spend'!$E236)*$C236,
IF(AND(U236&gt;0,(V$4-$F236)=(1+$B236)),((U236/$C236)-U236)/6,
(IF(AND((V$4-$F236)&lt;(7+$B236),(V$4-$F236)&gt;1),U236,0))))</f>
        <v>0</v>
      </c>
      <c r="W236" s="246">
        <f>IF(W$4=$F236+$B236,SUMIFS('ABP REC Calc'!T$75:T$138,'ABP REC Calc'!$C$75:$C$138,'ABP REC Spend'!$D236,'ABP REC Calc'!$B$75:$B$138,'ABP REC Spend'!$E236)*$C236,
IF(AND(V236&gt;0,(W$4-$F236)=(1+$B236)),((V236/$C236)-V236)/6,
(IF(AND((W$4-$F236)&lt;(7+$B236),(W$4-$F236)&gt;1),V236,0))))</f>
        <v>0</v>
      </c>
      <c r="X236" s="246">
        <f>IF(X$4=$F236+$B236,SUMIFS('ABP REC Calc'!U$75:U$138,'ABP REC Calc'!$C$75:$C$138,'ABP REC Spend'!$D236,'ABP REC Calc'!$B$75:$B$138,'ABP REC Spend'!$E236)*$C236,
IF(AND(W236&gt;0,(X$4-$F236)=(1+$B236)),((W236/$C236)-W236)/6,
(IF(AND((X$4-$F236)&lt;(7+$B236),(X$4-$F236)&gt;1),W236,0))))</f>
        <v>0</v>
      </c>
      <c r="Y236" s="246">
        <f>IF(Y$4=$F236+$B236,SUMIFS('ABP REC Calc'!V$75:V$138,'ABP REC Calc'!$C$75:$C$138,'ABP REC Spend'!$D236,'ABP REC Calc'!$B$75:$B$138,'ABP REC Spend'!$E236)*$C236,
IF(AND(X236&gt;0,(Y$4-$F236)=(1+$B236)),((X236/$C236)-X236)/6,
(IF(AND((Y$4-$F236)&lt;(7+$B236),(Y$4-$F236)&gt;1),X236,0))))</f>
        <v>0</v>
      </c>
      <c r="Z236" s="246">
        <f>IF(Z$4=$F236+$B236,SUMIFS('ABP REC Calc'!W$75:W$138,'ABP REC Calc'!$C$75:$C$138,'ABP REC Spend'!$D236,'ABP REC Calc'!$B$75:$B$138,'ABP REC Spend'!$E236)*$C236,
IF(AND(Y236&gt;0,(Z$4-$F236)=(1+$B236)),((Y236/$C236)-Y236)/6,
(IF(AND((Z$4-$F236)&lt;(7+$B236),(Z$4-$F236)&gt;1),Y236,0))))</f>
        <v>0</v>
      </c>
      <c r="AA236" s="246">
        <f>IF(AA$4=$F236+$B236,SUMIFS('ABP REC Calc'!X$75:X$138,'ABP REC Calc'!$C$75:$C$138,'ABP REC Spend'!$D236,'ABP REC Calc'!$B$75:$B$138,'ABP REC Spend'!$E236)*$C236,
IF(AND(Z236&gt;0,(AA$4-$F236)=(1+$B236)),((Z236/$C236)-Z236)/6,
(IF(AND((AA$4-$F236)&lt;(7+$B236),(AA$4-$F236)&gt;1),Z236,0))))</f>
        <v>0</v>
      </c>
      <c r="AB236" s="246">
        <f>IF(AB$4=$F236+$B236,SUMIFS('ABP REC Calc'!Y$75:Y$138,'ABP REC Calc'!$C$75:$C$138,'ABP REC Spend'!$D236,'ABP REC Calc'!$B$75:$B$138,'ABP REC Spend'!$E236)*$C236,
IF(AND(AA236&gt;0,(AB$4-$F236)=(1+$B236)),((AA236/$C236)-AA236)/6,
(IF(AND((AB$4-$F236)&lt;(7+$B236),(AB$4-$F236)&gt;1),AA236,0))))</f>
        <v>0</v>
      </c>
      <c r="AC236" s="246">
        <f>IF(AC$4=$F236+$B236,SUMIFS('ABP REC Calc'!Z$75:Z$138,'ABP REC Calc'!$C$75:$C$138,'ABP REC Spend'!$D236,'ABP REC Calc'!$B$75:$B$138,'ABP REC Spend'!$E236)*$C236,
IF(AND(AB236&gt;0,(AC$4-$F236)=(1+$B236)),((AB236/$C236)-AB236)/6,
(IF(AND((AC$4-$F236)&lt;(7+$B236),(AC$4-$F236)&gt;1),AB236,0))))</f>
        <v>0</v>
      </c>
      <c r="AD236" s="246">
        <f>IF(AD$4=$F236+$B236,SUMIFS('ABP REC Calc'!AA$75:AA$138,'ABP REC Calc'!$C$75:$C$138,'ABP REC Spend'!$D236,'ABP REC Calc'!$B$75:$B$138,'ABP REC Spend'!$E236)*$C236,
IF(AND(AC236&gt;0,(AD$4-$F236)=(1+$B236)),((AC236/$C236)-AC236)/6,
(IF(AND((AD$4-$F236)&lt;(7+$B236),(AD$4-$F236)&gt;1),AC236,0))))</f>
        <v>0</v>
      </c>
      <c r="AE236" s="246">
        <f>IF(AE$4=$F236+$B236,SUMIFS('ABP REC Calc'!AB$75:AB$138,'ABP REC Calc'!$C$75:$C$138,'ABP REC Spend'!$D236,'ABP REC Calc'!$B$75:$B$138,'ABP REC Spend'!$E236)*$C236,
IF(AND(AD236&gt;0,(AE$4-$F236)=(1+$B236)),((AD236/$C236)-AD236)/6,
(IF(AND((AE$4-$F236)&lt;(7+$B236),(AE$4-$F236)&gt;1),AD236,0))))</f>
        <v>0</v>
      </c>
      <c r="AF236" s="246">
        <f>IF(AF$4=$F236+$B236,SUMIFS('ABP REC Calc'!AC$75:AC$138,'ABP REC Calc'!$C$75:$C$138,'ABP REC Spend'!$D236,'ABP REC Calc'!$B$75:$B$138,'ABP REC Spend'!$E236)*$C236,
IF(AND(AE236&gt;0,(AF$4-$F236)=(1+$B236)),((AE236/$C236)-AE236)/6,
(IF(AND((AF$4-$F236)&lt;(7+$B236),(AF$4-$F236)&gt;1),AE236,0))))</f>
        <v>0</v>
      </c>
      <c r="AG236" s="246">
        <f>IF(AG$4=$F236+$B236,SUMIFS('ABP REC Calc'!#REF!,'ABP REC Calc'!$C$75:$C$138,'ABP REC Spend'!$D236,'ABP REC Calc'!$B$75:$B$138,'ABP REC Spend'!$E236)*$C236,
IF(AND(AF236&gt;0,(AG$4-$F236)=(1+$B236)),((AF236/$C236)-AF236)/6,
(IF(AND((AG$4-$F236)&lt;(7+$B236),(AG$4-$F236)&gt;1),AF236,0))))</f>
        <v>0</v>
      </c>
    </row>
    <row r="237" spans="2:33" ht="14.45" customHeight="1">
      <c r="B237" s="64">
        <v>1</v>
      </c>
      <c r="C237" s="64">
        <v>0.15</v>
      </c>
      <c r="D237" s="234" t="s">
        <v>211</v>
      </c>
      <c r="E237" s="231" t="s">
        <v>230</v>
      </c>
      <c r="F237" s="231">
        <f t="shared" si="11"/>
        <v>2030</v>
      </c>
      <c r="G237" s="231"/>
      <c r="H237" s="239" t="s">
        <v>28</v>
      </c>
      <c r="I237" s="247">
        <v>0</v>
      </c>
      <c r="J237" s="246">
        <f>IF(J$4=$F237+$B237,SUMIFS('ABP REC Calc'!G$75:G$138,'ABP REC Calc'!$C$75:$C$138,'ABP REC Spend'!$D237,'ABP REC Calc'!$B$75:$B$138,'ABP REC Spend'!$E237)*$C237,
IF(AND(I237&gt;0,(J$4-$F237)=(1+$B237)),((I237/$C237)-I237)/6,
(IF(AND((J$4-$F237)&lt;(7+$B237),(J$4-$F237)&gt;1),I237,0))))</f>
        <v>0</v>
      </c>
      <c r="K237" s="246">
        <f>IF(K$4=$F237+$B237,SUMIFS('ABP REC Calc'!H$75:H$138,'ABP REC Calc'!$C$75:$C$138,'ABP REC Spend'!$D237,'ABP REC Calc'!$B$75:$B$138,'ABP REC Spend'!$E237)*$C237,
IF(AND(J237&gt;0,(K$4-$F237)=(1+$B237)),((J237/$C237)-J237)/6,
(IF(AND((K$4-$F237)&lt;(7+$B237),(K$4-$F237)&gt;1),J237,0))))</f>
        <v>0</v>
      </c>
      <c r="L237" s="246">
        <f>IF(L$4=$F237+$B237,SUMIFS('ABP REC Calc'!I$75:I$138,'ABP REC Calc'!$C$75:$C$138,'ABP REC Spend'!$D237,'ABP REC Calc'!$B$75:$B$138,'ABP REC Spend'!$E237)*$C237,
IF(AND(K237&gt;0,(L$4-$F237)=(1+$B237)),((K237/$C237)-K237)/6,
(IF(AND((L$4-$F237)&lt;(7+$B237),(L$4-$F237)&gt;1),K237,0))))</f>
        <v>0</v>
      </c>
      <c r="M237" s="246">
        <f>IF(M$4=$F237+$B237,SUMIFS('ABP REC Calc'!J$75:J$138,'ABP REC Calc'!$C$75:$C$138,'ABP REC Spend'!$D237,'ABP REC Calc'!$B$75:$B$138,'ABP REC Spend'!$E237)*$C237,
IF(AND(L237&gt;0,(M$4-$F237)=(1+$B237)),((L237/$C237)-L237)/6,
(IF(AND((M$4-$F237)&lt;(7+$B237),(M$4-$F237)&gt;1),L237,0))))</f>
        <v>0</v>
      </c>
      <c r="N237" s="246">
        <f>IF(N$4=$F237+$B237,SUMIFS('ABP REC Calc'!K$75:K$138,'ABP REC Calc'!$C$75:$C$138,'ABP REC Spend'!$D237,'ABP REC Calc'!$B$75:$B$138,'ABP REC Spend'!$E237)*$C237,
IF(AND(M237&gt;0,(N$4-$F237)=(1+$B237)),((M237/$C237)-M237)/6,
(IF(AND((N$4-$F237)&lt;(7+$B237),(N$4-$F237)&gt;1),M237,0))))</f>
        <v>0</v>
      </c>
      <c r="O237" s="246">
        <f>IF(O$4=$F237+$B237,SUMIFS('ABP REC Calc'!L$75:L$138,'ABP REC Calc'!$C$75:$C$138,'ABP REC Spend'!$D237,'ABP REC Calc'!$B$75:$B$138,'ABP REC Spend'!$E237)*$C237,
IF(AND(N237&gt;0,(O$4-$F237)=(1+$B237)),((N237/$C237)-N237)/6,
(IF(AND((O$4-$F237)&lt;(7+$B237),(O$4-$F237)&gt;1),N237,0))))</f>
        <v>0</v>
      </c>
      <c r="P237" s="246">
        <f>IF(P$4=$F237+$B237,SUMIFS('ABP REC Calc'!M$75:M$138,'ABP REC Calc'!$C$75:$C$138,'ABP REC Spend'!$D237,'ABP REC Calc'!$B$75:$B$138,'ABP REC Spend'!$E237)*$C237,
IF(AND(O237&gt;0,(P$4-$F237)=(1+$B237)),((O237/$C237)-O237)/6,
(IF(AND((P$4-$F237)&lt;(7+$B237),(P$4-$F237)&gt;1),O237,0))))</f>
        <v>5103067.472910746</v>
      </c>
      <c r="Q237" s="246">
        <f>IF(Q$4=$F237+$B237,SUMIFS('ABP REC Calc'!N$75:N$138,'ABP REC Calc'!$C$75:$C$138,'ABP REC Spend'!$D237,'ABP REC Calc'!$B$75:$B$138,'ABP REC Spend'!$E237)*$C237,
IF(AND(P237&gt;0,(Q$4-$F237)=(1+$B237)),((P237/$C237)-P237)/6,
(IF(AND((Q$4-$F237)&lt;(7+$B237),(Q$4-$F237)&gt;1),P237,0))))</f>
        <v>4819563.7244157046</v>
      </c>
      <c r="R237" s="246">
        <f>IF(R$4=$F237+$B237,SUMIFS('ABP REC Calc'!O$75:O$138,'ABP REC Calc'!$C$75:$C$138,'ABP REC Spend'!$D237,'ABP REC Calc'!$B$75:$B$138,'ABP REC Spend'!$E237)*$C237,
IF(AND(Q237&gt;0,(R$4-$F237)=(1+$B237)),((Q237/$C237)-Q237)/6,
(IF(AND((R$4-$F237)&lt;(7+$B237),(R$4-$F237)&gt;1),Q237,0))))</f>
        <v>4819563.7244157046</v>
      </c>
      <c r="S237" s="246">
        <f>IF(S$4=$F237+$B237,SUMIFS('ABP REC Calc'!P$75:P$138,'ABP REC Calc'!$C$75:$C$138,'ABP REC Spend'!$D237,'ABP REC Calc'!$B$75:$B$138,'ABP REC Spend'!$E237)*$C237,
IF(AND(R237&gt;0,(S$4-$F237)=(1+$B237)),((R237/$C237)-R237)/6,
(IF(AND((S$4-$F237)&lt;(7+$B237),(S$4-$F237)&gt;1),R237,0))))</f>
        <v>4819563.7244157046</v>
      </c>
      <c r="T237" s="246">
        <f>IF(T$4=$F237+$B237,SUMIFS('ABP REC Calc'!Q$75:Q$138,'ABP REC Calc'!$C$75:$C$138,'ABP REC Spend'!$D237,'ABP REC Calc'!$B$75:$B$138,'ABP REC Spend'!$E237)*$C237,
IF(AND(S237&gt;0,(T$4-$F237)=(1+$B237)),((S237/$C237)-S237)/6,
(IF(AND((T$4-$F237)&lt;(7+$B237),(T$4-$F237)&gt;1),S237,0))))</f>
        <v>4819563.7244157046</v>
      </c>
      <c r="U237" s="246">
        <f>IF(U$4=$F237+$B237,SUMIFS('ABP REC Calc'!R$75:R$138,'ABP REC Calc'!$C$75:$C$138,'ABP REC Spend'!$D237,'ABP REC Calc'!$B$75:$B$138,'ABP REC Spend'!$E237)*$C237,
IF(AND(T237&gt;0,(U$4-$F237)=(1+$B237)),((T237/$C237)-T237)/6,
(IF(AND((U$4-$F237)&lt;(7+$B237),(U$4-$F237)&gt;1),T237,0))))</f>
        <v>4819563.7244157046</v>
      </c>
      <c r="V237" s="246">
        <f>IF(V$4=$F237+$B237,SUMIFS('ABP REC Calc'!S$75:S$138,'ABP REC Calc'!$C$75:$C$138,'ABP REC Spend'!$D237,'ABP REC Calc'!$B$75:$B$138,'ABP REC Spend'!$E237)*$C237,
IF(AND(U237&gt;0,(V$4-$F237)=(1+$B237)),((U237/$C237)-U237)/6,
(IF(AND((V$4-$F237)&lt;(7+$B237),(V$4-$F237)&gt;1),U237,0))))</f>
        <v>4819563.7244157046</v>
      </c>
      <c r="W237" s="246">
        <f>IF(W$4=$F237+$B237,SUMIFS('ABP REC Calc'!T$75:T$138,'ABP REC Calc'!$C$75:$C$138,'ABP REC Spend'!$D237,'ABP REC Calc'!$B$75:$B$138,'ABP REC Spend'!$E237)*$C237,
IF(AND(V237&gt;0,(W$4-$F237)=(1+$B237)),((V237/$C237)-V237)/6,
(IF(AND((W$4-$F237)&lt;(7+$B237),(W$4-$F237)&gt;1),V237,0))))</f>
        <v>0</v>
      </c>
      <c r="X237" s="246">
        <f>IF(X$4=$F237+$B237,SUMIFS('ABP REC Calc'!U$75:U$138,'ABP REC Calc'!$C$75:$C$138,'ABP REC Spend'!$D237,'ABP REC Calc'!$B$75:$B$138,'ABP REC Spend'!$E237)*$C237,
IF(AND(W237&gt;0,(X$4-$F237)=(1+$B237)),((W237/$C237)-W237)/6,
(IF(AND((X$4-$F237)&lt;(7+$B237),(X$4-$F237)&gt;1),W237,0))))</f>
        <v>0</v>
      </c>
      <c r="Y237" s="246">
        <f>IF(Y$4=$F237+$B237,SUMIFS('ABP REC Calc'!V$75:V$138,'ABP REC Calc'!$C$75:$C$138,'ABP REC Spend'!$D237,'ABP REC Calc'!$B$75:$B$138,'ABP REC Spend'!$E237)*$C237,
IF(AND(X237&gt;0,(Y$4-$F237)=(1+$B237)),((X237/$C237)-X237)/6,
(IF(AND((Y$4-$F237)&lt;(7+$B237),(Y$4-$F237)&gt;1),X237,0))))</f>
        <v>0</v>
      </c>
      <c r="Z237" s="246">
        <f>IF(Z$4=$F237+$B237,SUMIFS('ABP REC Calc'!W$75:W$138,'ABP REC Calc'!$C$75:$C$138,'ABP REC Spend'!$D237,'ABP REC Calc'!$B$75:$B$138,'ABP REC Spend'!$E237)*$C237,
IF(AND(Y237&gt;0,(Z$4-$F237)=(1+$B237)),((Y237/$C237)-Y237)/6,
(IF(AND((Z$4-$F237)&lt;(7+$B237),(Z$4-$F237)&gt;1),Y237,0))))</f>
        <v>0</v>
      </c>
      <c r="AA237" s="246">
        <f>IF(AA$4=$F237+$B237,SUMIFS('ABP REC Calc'!X$75:X$138,'ABP REC Calc'!$C$75:$C$138,'ABP REC Spend'!$D237,'ABP REC Calc'!$B$75:$B$138,'ABP REC Spend'!$E237)*$C237,
IF(AND(Z237&gt;0,(AA$4-$F237)=(1+$B237)),((Z237/$C237)-Z237)/6,
(IF(AND((AA$4-$F237)&lt;(7+$B237),(AA$4-$F237)&gt;1),Z237,0))))</f>
        <v>0</v>
      </c>
      <c r="AB237" s="246">
        <f>IF(AB$4=$F237+$B237,SUMIFS('ABP REC Calc'!Y$75:Y$138,'ABP REC Calc'!$C$75:$C$138,'ABP REC Spend'!$D237,'ABP REC Calc'!$B$75:$B$138,'ABP REC Spend'!$E237)*$C237,
IF(AND(AA237&gt;0,(AB$4-$F237)=(1+$B237)),((AA237/$C237)-AA237)/6,
(IF(AND((AB$4-$F237)&lt;(7+$B237),(AB$4-$F237)&gt;1),AA237,0))))</f>
        <v>0</v>
      </c>
      <c r="AC237" s="246">
        <f>IF(AC$4=$F237+$B237,SUMIFS('ABP REC Calc'!Z$75:Z$138,'ABP REC Calc'!$C$75:$C$138,'ABP REC Spend'!$D237,'ABP REC Calc'!$B$75:$B$138,'ABP REC Spend'!$E237)*$C237,
IF(AND(AB237&gt;0,(AC$4-$F237)=(1+$B237)),((AB237/$C237)-AB237)/6,
(IF(AND((AC$4-$F237)&lt;(7+$B237),(AC$4-$F237)&gt;1),AB237,0))))</f>
        <v>0</v>
      </c>
      <c r="AD237" s="246">
        <f>IF(AD$4=$F237+$B237,SUMIFS('ABP REC Calc'!AA$75:AA$138,'ABP REC Calc'!$C$75:$C$138,'ABP REC Spend'!$D237,'ABP REC Calc'!$B$75:$B$138,'ABP REC Spend'!$E237)*$C237,
IF(AND(AC237&gt;0,(AD$4-$F237)=(1+$B237)),((AC237/$C237)-AC237)/6,
(IF(AND((AD$4-$F237)&lt;(7+$B237),(AD$4-$F237)&gt;1),AC237,0))))</f>
        <v>0</v>
      </c>
      <c r="AE237" s="246">
        <f>IF(AE$4=$F237+$B237,SUMIFS('ABP REC Calc'!AB$75:AB$138,'ABP REC Calc'!$C$75:$C$138,'ABP REC Spend'!$D237,'ABP REC Calc'!$B$75:$B$138,'ABP REC Spend'!$E237)*$C237,
IF(AND(AD237&gt;0,(AE$4-$F237)=(1+$B237)),((AD237/$C237)-AD237)/6,
(IF(AND((AE$4-$F237)&lt;(7+$B237),(AE$4-$F237)&gt;1),AD237,0))))</f>
        <v>0</v>
      </c>
      <c r="AF237" s="246">
        <f>IF(AF$4=$F237+$B237,SUMIFS('ABP REC Calc'!AC$75:AC$138,'ABP REC Calc'!$C$75:$C$138,'ABP REC Spend'!$D237,'ABP REC Calc'!$B$75:$B$138,'ABP REC Spend'!$E237)*$C237,
IF(AND(AE237&gt;0,(AF$4-$F237)=(1+$B237)),((AE237/$C237)-AE237)/6,
(IF(AND((AF$4-$F237)&lt;(7+$B237),(AF$4-$F237)&gt;1),AE237,0))))</f>
        <v>0</v>
      </c>
      <c r="AG237" s="246">
        <f>IF(AG$4=$F237+$B237,SUMIFS('ABP REC Calc'!#REF!,'ABP REC Calc'!$C$75:$C$138,'ABP REC Spend'!$D237,'ABP REC Calc'!$B$75:$B$138,'ABP REC Spend'!$E237)*$C237,
IF(AND(AF237&gt;0,(AG$4-$F237)=(1+$B237)),((AF237/$C237)-AF237)/6,
(IF(AND((AG$4-$F237)&lt;(7+$B237),(AG$4-$F237)&gt;1),AF237,0))))</f>
        <v>0</v>
      </c>
    </row>
    <row r="238" spans="2:33" ht="14.45" customHeight="1">
      <c r="B238" s="64">
        <v>1</v>
      </c>
      <c r="C238" s="64">
        <v>0.15</v>
      </c>
      <c r="D238" s="234" t="s">
        <v>211</v>
      </c>
      <c r="E238" s="231" t="s">
        <v>230</v>
      </c>
      <c r="F238" s="231">
        <f t="shared" si="11"/>
        <v>2031</v>
      </c>
      <c r="G238" s="231"/>
      <c r="H238" s="239" t="s">
        <v>29</v>
      </c>
      <c r="I238" s="247">
        <v>0</v>
      </c>
      <c r="J238" s="246">
        <f>IF(J$4=$F238+$B238,SUMIFS('ABP REC Calc'!G$75:G$138,'ABP REC Calc'!$C$75:$C$138,'ABP REC Spend'!$D238,'ABP REC Calc'!$B$75:$B$138,'ABP REC Spend'!$E238)*$C238,
IF(AND(I238&gt;0,(J$4-$F238)=(1+$B238)),((I238/$C238)-I238)/6,
(IF(AND((J$4-$F238)&lt;(7+$B238),(J$4-$F238)&gt;1),I238,0))))</f>
        <v>0</v>
      </c>
      <c r="K238" s="246">
        <f>IF(K$4=$F238+$B238,SUMIFS('ABP REC Calc'!H$75:H$138,'ABP REC Calc'!$C$75:$C$138,'ABP REC Spend'!$D238,'ABP REC Calc'!$B$75:$B$138,'ABP REC Spend'!$E238)*$C238,
IF(AND(J238&gt;0,(K$4-$F238)=(1+$B238)),((J238/$C238)-J238)/6,
(IF(AND((K$4-$F238)&lt;(7+$B238),(K$4-$F238)&gt;1),J238,0))))</f>
        <v>0</v>
      </c>
      <c r="L238" s="246">
        <f>IF(L$4=$F238+$B238,SUMIFS('ABP REC Calc'!I$75:I$138,'ABP REC Calc'!$C$75:$C$138,'ABP REC Spend'!$D238,'ABP REC Calc'!$B$75:$B$138,'ABP REC Spend'!$E238)*$C238,
IF(AND(K238&gt;0,(L$4-$F238)=(1+$B238)),((K238/$C238)-K238)/6,
(IF(AND((L$4-$F238)&lt;(7+$B238),(L$4-$F238)&gt;1),K238,0))))</f>
        <v>0</v>
      </c>
      <c r="M238" s="246">
        <f>IF(M$4=$F238+$B238,SUMIFS('ABP REC Calc'!J$75:J$138,'ABP REC Calc'!$C$75:$C$138,'ABP REC Spend'!$D238,'ABP REC Calc'!$B$75:$B$138,'ABP REC Spend'!$E238)*$C238,
IF(AND(L238&gt;0,(M$4-$F238)=(1+$B238)),((L238/$C238)-L238)/6,
(IF(AND((M$4-$F238)&lt;(7+$B238),(M$4-$F238)&gt;1),L238,0))))</f>
        <v>0</v>
      </c>
      <c r="N238" s="246">
        <f>IF(N$4=$F238+$B238,SUMIFS('ABP REC Calc'!K$75:K$138,'ABP REC Calc'!$C$75:$C$138,'ABP REC Spend'!$D238,'ABP REC Calc'!$B$75:$B$138,'ABP REC Spend'!$E238)*$C238,
IF(AND(M238&gt;0,(N$4-$F238)=(1+$B238)),((M238/$C238)-M238)/6,
(IF(AND((N$4-$F238)&lt;(7+$B238),(N$4-$F238)&gt;1),M238,0))))</f>
        <v>0</v>
      </c>
      <c r="O238" s="246">
        <f>IF(O$4=$F238+$B238,SUMIFS('ABP REC Calc'!L$75:L$138,'ABP REC Calc'!$C$75:$C$138,'ABP REC Spend'!$D238,'ABP REC Calc'!$B$75:$B$138,'ABP REC Spend'!$E238)*$C238,
IF(AND(N238&gt;0,(O$4-$F238)=(1+$B238)),((N238/$C238)-N238)/6,
(IF(AND((O$4-$F238)&lt;(7+$B238),(O$4-$F238)&gt;1),N238,0))))</f>
        <v>0</v>
      </c>
      <c r="P238" s="246">
        <f>IF(P$4=$F238+$B238,SUMIFS('ABP REC Calc'!M$75:M$138,'ABP REC Calc'!$C$75:$C$138,'ABP REC Spend'!$D238,'ABP REC Calc'!$B$75:$B$138,'ABP REC Spend'!$E238)*$C238,
IF(AND(O238&gt;0,(P$4-$F238)=(1+$B238)),((O238/$C238)-O238)/6,
(IF(AND((P$4-$F238)&lt;(7+$B238),(P$4-$F238)&gt;1),O238,0))))</f>
        <v>0</v>
      </c>
      <c r="Q238" s="246">
        <f>IF(Q$4=$F238+$B238,SUMIFS('ABP REC Calc'!N$75:N$138,'ABP REC Calc'!$C$75:$C$138,'ABP REC Spend'!$D238,'ABP REC Calc'!$B$75:$B$138,'ABP REC Spend'!$E238)*$C238,
IF(AND(P238&gt;0,(Q$4-$F238)=(1+$B238)),((P238/$C238)-P238)/6,
(IF(AND((Q$4-$F238)&lt;(7+$B238),(Q$4-$F238)&gt;1),P238,0))))</f>
        <v>4898944.7739943163</v>
      </c>
      <c r="R238" s="246">
        <f>IF(R$4=$F238+$B238,SUMIFS('ABP REC Calc'!O$75:O$138,'ABP REC Calc'!$C$75:$C$138,'ABP REC Spend'!$D238,'ABP REC Calc'!$B$75:$B$138,'ABP REC Spend'!$E238)*$C238,
IF(AND(Q238&gt;0,(R$4-$F238)=(1+$B238)),((Q238/$C238)-Q238)/6,
(IF(AND((R$4-$F238)&lt;(7+$B238),(R$4-$F238)&gt;1),Q238,0))))</f>
        <v>4626781.1754390774</v>
      </c>
      <c r="S238" s="246">
        <f>IF(S$4=$F238+$B238,SUMIFS('ABP REC Calc'!P$75:P$138,'ABP REC Calc'!$C$75:$C$138,'ABP REC Spend'!$D238,'ABP REC Calc'!$B$75:$B$138,'ABP REC Spend'!$E238)*$C238,
IF(AND(R238&gt;0,(S$4-$F238)=(1+$B238)),((R238/$C238)-R238)/6,
(IF(AND((S$4-$F238)&lt;(7+$B238),(S$4-$F238)&gt;1),R238,0))))</f>
        <v>4626781.1754390774</v>
      </c>
      <c r="T238" s="246">
        <f>IF(T$4=$F238+$B238,SUMIFS('ABP REC Calc'!Q$75:Q$138,'ABP REC Calc'!$C$75:$C$138,'ABP REC Spend'!$D238,'ABP REC Calc'!$B$75:$B$138,'ABP REC Spend'!$E238)*$C238,
IF(AND(S238&gt;0,(T$4-$F238)=(1+$B238)),((S238/$C238)-S238)/6,
(IF(AND((T$4-$F238)&lt;(7+$B238),(T$4-$F238)&gt;1),S238,0))))</f>
        <v>4626781.1754390774</v>
      </c>
      <c r="U238" s="246">
        <f>IF(U$4=$F238+$B238,SUMIFS('ABP REC Calc'!R$75:R$138,'ABP REC Calc'!$C$75:$C$138,'ABP REC Spend'!$D238,'ABP REC Calc'!$B$75:$B$138,'ABP REC Spend'!$E238)*$C238,
IF(AND(T238&gt;0,(U$4-$F238)=(1+$B238)),((T238/$C238)-T238)/6,
(IF(AND((U$4-$F238)&lt;(7+$B238),(U$4-$F238)&gt;1),T238,0))))</f>
        <v>4626781.1754390774</v>
      </c>
      <c r="V238" s="246">
        <f>IF(V$4=$F238+$B238,SUMIFS('ABP REC Calc'!S$75:S$138,'ABP REC Calc'!$C$75:$C$138,'ABP REC Spend'!$D238,'ABP REC Calc'!$B$75:$B$138,'ABP REC Spend'!$E238)*$C238,
IF(AND(U238&gt;0,(V$4-$F238)=(1+$B238)),((U238/$C238)-U238)/6,
(IF(AND((V$4-$F238)&lt;(7+$B238),(V$4-$F238)&gt;1),U238,0))))</f>
        <v>4626781.1754390774</v>
      </c>
      <c r="W238" s="246">
        <f>IF(W$4=$F238+$B238,SUMIFS('ABP REC Calc'!T$75:T$138,'ABP REC Calc'!$C$75:$C$138,'ABP REC Spend'!$D238,'ABP REC Calc'!$B$75:$B$138,'ABP REC Spend'!$E238)*$C238,
IF(AND(V238&gt;0,(W$4-$F238)=(1+$B238)),((V238/$C238)-V238)/6,
(IF(AND((W$4-$F238)&lt;(7+$B238),(W$4-$F238)&gt;1),V238,0))))</f>
        <v>4626781.1754390774</v>
      </c>
      <c r="X238" s="246">
        <f>IF(X$4=$F238+$B238,SUMIFS('ABP REC Calc'!U$75:U$138,'ABP REC Calc'!$C$75:$C$138,'ABP REC Spend'!$D238,'ABP REC Calc'!$B$75:$B$138,'ABP REC Spend'!$E238)*$C238,
IF(AND(W238&gt;0,(X$4-$F238)=(1+$B238)),((W238/$C238)-W238)/6,
(IF(AND((X$4-$F238)&lt;(7+$B238),(X$4-$F238)&gt;1),W238,0))))</f>
        <v>0</v>
      </c>
      <c r="Y238" s="246">
        <f>IF(Y$4=$F238+$B238,SUMIFS('ABP REC Calc'!V$75:V$138,'ABP REC Calc'!$C$75:$C$138,'ABP REC Spend'!$D238,'ABP REC Calc'!$B$75:$B$138,'ABP REC Spend'!$E238)*$C238,
IF(AND(X238&gt;0,(Y$4-$F238)=(1+$B238)),((X238/$C238)-X238)/6,
(IF(AND((Y$4-$F238)&lt;(7+$B238),(Y$4-$F238)&gt;1),X238,0))))</f>
        <v>0</v>
      </c>
      <c r="Z238" s="246">
        <f>IF(Z$4=$F238+$B238,SUMIFS('ABP REC Calc'!W$75:W$138,'ABP REC Calc'!$C$75:$C$138,'ABP REC Spend'!$D238,'ABP REC Calc'!$B$75:$B$138,'ABP REC Spend'!$E238)*$C238,
IF(AND(Y238&gt;0,(Z$4-$F238)=(1+$B238)),((Y238/$C238)-Y238)/6,
(IF(AND((Z$4-$F238)&lt;(7+$B238),(Z$4-$F238)&gt;1),Y238,0))))</f>
        <v>0</v>
      </c>
      <c r="AA238" s="246">
        <f>IF(AA$4=$F238+$B238,SUMIFS('ABP REC Calc'!X$75:X$138,'ABP REC Calc'!$C$75:$C$138,'ABP REC Spend'!$D238,'ABP REC Calc'!$B$75:$B$138,'ABP REC Spend'!$E238)*$C238,
IF(AND(Z238&gt;0,(AA$4-$F238)=(1+$B238)),((Z238/$C238)-Z238)/6,
(IF(AND((AA$4-$F238)&lt;(7+$B238),(AA$4-$F238)&gt;1),Z238,0))))</f>
        <v>0</v>
      </c>
      <c r="AB238" s="246">
        <f>IF(AB$4=$F238+$B238,SUMIFS('ABP REC Calc'!Y$75:Y$138,'ABP REC Calc'!$C$75:$C$138,'ABP REC Spend'!$D238,'ABP REC Calc'!$B$75:$B$138,'ABP REC Spend'!$E238)*$C238,
IF(AND(AA238&gt;0,(AB$4-$F238)=(1+$B238)),((AA238/$C238)-AA238)/6,
(IF(AND((AB$4-$F238)&lt;(7+$B238),(AB$4-$F238)&gt;1),AA238,0))))</f>
        <v>0</v>
      </c>
      <c r="AC238" s="246">
        <f>IF(AC$4=$F238+$B238,SUMIFS('ABP REC Calc'!Z$75:Z$138,'ABP REC Calc'!$C$75:$C$138,'ABP REC Spend'!$D238,'ABP REC Calc'!$B$75:$B$138,'ABP REC Spend'!$E238)*$C238,
IF(AND(AB238&gt;0,(AC$4-$F238)=(1+$B238)),((AB238/$C238)-AB238)/6,
(IF(AND((AC$4-$F238)&lt;(7+$B238),(AC$4-$F238)&gt;1),AB238,0))))</f>
        <v>0</v>
      </c>
      <c r="AD238" s="246">
        <f>IF(AD$4=$F238+$B238,SUMIFS('ABP REC Calc'!AA$75:AA$138,'ABP REC Calc'!$C$75:$C$138,'ABP REC Spend'!$D238,'ABP REC Calc'!$B$75:$B$138,'ABP REC Spend'!$E238)*$C238,
IF(AND(AC238&gt;0,(AD$4-$F238)=(1+$B238)),((AC238/$C238)-AC238)/6,
(IF(AND((AD$4-$F238)&lt;(7+$B238),(AD$4-$F238)&gt;1),AC238,0))))</f>
        <v>0</v>
      </c>
      <c r="AE238" s="246">
        <f>IF(AE$4=$F238+$B238,SUMIFS('ABP REC Calc'!AB$75:AB$138,'ABP REC Calc'!$C$75:$C$138,'ABP REC Spend'!$D238,'ABP REC Calc'!$B$75:$B$138,'ABP REC Spend'!$E238)*$C238,
IF(AND(AD238&gt;0,(AE$4-$F238)=(1+$B238)),((AD238/$C238)-AD238)/6,
(IF(AND((AE$4-$F238)&lt;(7+$B238),(AE$4-$F238)&gt;1),AD238,0))))</f>
        <v>0</v>
      </c>
      <c r="AF238" s="246">
        <f>IF(AF$4=$F238+$B238,SUMIFS('ABP REC Calc'!AC$75:AC$138,'ABP REC Calc'!$C$75:$C$138,'ABP REC Spend'!$D238,'ABP REC Calc'!$B$75:$B$138,'ABP REC Spend'!$E238)*$C238,
IF(AND(AE238&gt;0,(AF$4-$F238)=(1+$B238)),((AE238/$C238)-AE238)/6,
(IF(AND((AF$4-$F238)&lt;(7+$B238),(AF$4-$F238)&gt;1),AE238,0))))</f>
        <v>0</v>
      </c>
      <c r="AG238" s="246">
        <f>IF(AG$4=$F238+$B238,SUMIFS('ABP REC Calc'!#REF!,'ABP REC Calc'!$C$75:$C$138,'ABP REC Spend'!$D238,'ABP REC Calc'!$B$75:$B$138,'ABP REC Spend'!$E238)*$C238,
IF(AND(AF238&gt;0,(AG$4-$F238)=(1+$B238)),((AF238/$C238)-AF238)/6,
(IF(AND((AG$4-$F238)&lt;(7+$B238),(AG$4-$F238)&gt;1),AF238,0))))</f>
        <v>0</v>
      </c>
    </row>
    <row r="239" spans="2:33" ht="14.45" customHeight="1">
      <c r="B239" s="64">
        <v>1</v>
      </c>
      <c r="C239" s="64">
        <v>0.15</v>
      </c>
      <c r="D239" s="234" t="s">
        <v>211</v>
      </c>
      <c r="E239" s="231" t="s">
        <v>230</v>
      </c>
      <c r="F239" s="231">
        <f t="shared" si="11"/>
        <v>2032</v>
      </c>
      <c r="G239" s="231"/>
      <c r="H239" s="239" t="s">
        <v>30</v>
      </c>
      <c r="I239" s="247">
        <v>0</v>
      </c>
      <c r="J239" s="246">
        <f>IF(J$4=$F239+$B239,SUMIFS('ABP REC Calc'!G$75:G$138,'ABP REC Calc'!$C$75:$C$138,'ABP REC Spend'!$D239,'ABP REC Calc'!$B$75:$B$138,'ABP REC Spend'!$E239)*$C239,
IF(AND(I239&gt;0,(J$4-$F239)=(1+$B239)),((I239/$C239)-I239)/6,
(IF(AND((J$4-$F239)&lt;(7+$B239),(J$4-$F239)&gt;1),I239,0))))</f>
        <v>0</v>
      </c>
      <c r="K239" s="246">
        <f>IF(K$4=$F239+$B239,SUMIFS('ABP REC Calc'!H$75:H$138,'ABP REC Calc'!$C$75:$C$138,'ABP REC Spend'!$D239,'ABP REC Calc'!$B$75:$B$138,'ABP REC Spend'!$E239)*$C239,
IF(AND(J239&gt;0,(K$4-$F239)=(1+$B239)),((J239/$C239)-J239)/6,
(IF(AND((K$4-$F239)&lt;(7+$B239),(K$4-$F239)&gt;1),J239,0))))</f>
        <v>0</v>
      </c>
      <c r="L239" s="246">
        <f>IF(L$4=$F239+$B239,SUMIFS('ABP REC Calc'!I$75:I$138,'ABP REC Calc'!$C$75:$C$138,'ABP REC Spend'!$D239,'ABP REC Calc'!$B$75:$B$138,'ABP REC Spend'!$E239)*$C239,
IF(AND(K239&gt;0,(L$4-$F239)=(1+$B239)),((K239/$C239)-K239)/6,
(IF(AND((L$4-$F239)&lt;(7+$B239),(L$4-$F239)&gt;1),K239,0))))</f>
        <v>0</v>
      </c>
      <c r="M239" s="246">
        <f>IF(M$4=$F239+$B239,SUMIFS('ABP REC Calc'!J$75:J$138,'ABP REC Calc'!$C$75:$C$138,'ABP REC Spend'!$D239,'ABP REC Calc'!$B$75:$B$138,'ABP REC Spend'!$E239)*$C239,
IF(AND(L239&gt;0,(M$4-$F239)=(1+$B239)),((L239/$C239)-L239)/6,
(IF(AND((M$4-$F239)&lt;(7+$B239),(M$4-$F239)&gt;1),L239,0))))</f>
        <v>0</v>
      </c>
      <c r="N239" s="246">
        <f>IF(N$4=$F239+$B239,SUMIFS('ABP REC Calc'!K$75:K$138,'ABP REC Calc'!$C$75:$C$138,'ABP REC Spend'!$D239,'ABP REC Calc'!$B$75:$B$138,'ABP REC Spend'!$E239)*$C239,
IF(AND(M239&gt;0,(N$4-$F239)=(1+$B239)),((M239/$C239)-M239)/6,
(IF(AND((N$4-$F239)&lt;(7+$B239),(N$4-$F239)&gt;1),M239,0))))</f>
        <v>0</v>
      </c>
      <c r="O239" s="246">
        <f>IF(O$4=$F239+$B239,SUMIFS('ABP REC Calc'!L$75:L$138,'ABP REC Calc'!$C$75:$C$138,'ABP REC Spend'!$D239,'ABP REC Calc'!$B$75:$B$138,'ABP REC Spend'!$E239)*$C239,
IF(AND(N239&gt;0,(O$4-$F239)=(1+$B239)),((N239/$C239)-N239)/6,
(IF(AND((O$4-$F239)&lt;(7+$B239),(O$4-$F239)&gt;1),N239,0))))</f>
        <v>0</v>
      </c>
      <c r="P239" s="246">
        <f>IF(P$4=$F239+$B239,SUMIFS('ABP REC Calc'!M$75:M$138,'ABP REC Calc'!$C$75:$C$138,'ABP REC Spend'!$D239,'ABP REC Calc'!$B$75:$B$138,'ABP REC Spend'!$E239)*$C239,
IF(AND(O239&gt;0,(P$4-$F239)=(1+$B239)),((O239/$C239)-O239)/6,
(IF(AND((P$4-$F239)&lt;(7+$B239),(P$4-$F239)&gt;1),O239,0))))</f>
        <v>0</v>
      </c>
      <c r="Q239" s="246">
        <f>IF(Q$4=$F239+$B239,SUMIFS('ABP REC Calc'!N$75:N$138,'ABP REC Calc'!$C$75:$C$138,'ABP REC Spend'!$D239,'ABP REC Calc'!$B$75:$B$138,'ABP REC Spend'!$E239)*$C239,
IF(AND(P239&gt;0,(Q$4-$F239)=(1+$B239)),((P239/$C239)-P239)/6,
(IF(AND((Q$4-$F239)&lt;(7+$B239),(Q$4-$F239)&gt;1),P239,0))))</f>
        <v>0</v>
      </c>
      <c r="R239" s="246">
        <f>IF(R$4=$F239+$B239,SUMIFS('ABP REC Calc'!O$75:O$138,'ABP REC Calc'!$C$75:$C$138,'ABP REC Spend'!$D239,'ABP REC Calc'!$B$75:$B$138,'ABP REC Spend'!$E239)*$C239,
IF(AND(Q239&gt;0,(R$4-$F239)=(1+$B239)),((Q239/$C239)-Q239)/6,
(IF(AND((R$4-$F239)&lt;(7+$B239),(R$4-$F239)&gt;1),Q239,0))))</f>
        <v>4702986.9830345437</v>
      </c>
      <c r="S239" s="246">
        <f>IF(S$4=$F239+$B239,SUMIFS('ABP REC Calc'!P$75:P$138,'ABP REC Calc'!$C$75:$C$138,'ABP REC Spend'!$D239,'ABP REC Calc'!$B$75:$B$138,'ABP REC Spend'!$E239)*$C239,
IF(AND(R239&gt;0,(S$4-$F239)=(1+$B239)),((R239/$C239)-R239)/6,
(IF(AND((S$4-$F239)&lt;(7+$B239),(S$4-$F239)&gt;1),R239,0))))</f>
        <v>4441709.9284215132</v>
      </c>
      <c r="T239" s="246">
        <f>IF(T$4=$F239+$B239,SUMIFS('ABP REC Calc'!Q$75:Q$138,'ABP REC Calc'!$C$75:$C$138,'ABP REC Spend'!$D239,'ABP REC Calc'!$B$75:$B$138,'ABP REC Spend'!$E239)*$C239,
IF(AND(S239&gt;0,(T$4-$F239)=(1+$B239)),((S239/$C239)-S239)/6,
(IF(AND((T$4-$F239)&lt;(7+$B239),(T$4-$F239)&gt;1),S239,0))))</f>
        <v>4441709.9284215132</v>
      </c>
      <c r="U239" s="246">
        <f>IF(U$4=$F239+$B239,SUMIFS('ABP REC Calc'!R$75:R$138,'ABP REC Calc'!$C$75:$C$138,'ABP REC Spend'!$D239,'ABP REC Calc'!$B$75:$B$138,'ABP REC Spend'!$E239)*$C239,
IF(AND(T239&gt;0,(U$4-$F239)=(1+$B239)),((T239/$C239)-T239)/6,
(IF(AND((U$4-$F239)&lt;(7+$B239),(U$4-$F239)&gt;1),T239,0))))</f>
        <v>4441709.9284215132</v>
      </c>
      <c r="V239" s="246">
        <f>IF(V$4=$F239+$B239,SUMIFS('ABP REC Calc'!S$75:S$138,'ABP REC Calc'!$C$75:$C$138,'ABP REC Spend'!$D239,'ABP REC Calc'!$B$75:$B$138,'ABP REC Spend'!$E239)*$C239,
IF(AND(U239&gt;0,(V$4-$F239)=(1+$B239)),((U239/$C239)-U239)/6,
(IF(AND((V$4-$F239)&lt;(7+$B239),(V$4-$F239)&gt;1),U239,0))))</f>
        <v>4441709.9284215132</v>
      </c>
      <c r="W239" s="246">
        <f>IF(W$4=$F239+$B239,SUMIFS('ABP REC Calc'!T$75:T$138,'ABP REC Calc'!$C$75:$C$138,'ABP REC Spend'!$D239,'ABP REC Calc'!$B$75:$B$138,'ABP REC Spend'!$E239)*$C239,
IF(AND(V239&gt;0,(W$4-$F239)=(1+$B239)),((V239/$C239)-V239)/6,
(IF(AND((W$4-$F239)&lt;(7+$B239),(W$4-$F239)&gt;1),V239,0))))</f>
        <v>4441709.9284215132</v>
      </c>
      <c r="X239" s="246">
        <f>IF(X$4=$F239+$B239,SUMIFS('ABP REC Calc'!U$75:U$138,'ABP REC Calc'!$C$75:$C$138,'ABP REC Spend'!$D239,'ABP REC Calc'!$B$75:$B$138,'ABP REC Spend'!$E239)*$C239,
IF(AND(W239&gt;0,(X$4-$F239)=(1+$B239)),((W239/$C239)-W239)/6,
(IF(AND((X$4-$F239)&lt;(7+$B239),(X$4-$F239)&gt;1),W239,0))))</f>
        <v>4441709.9284215132</v>
      </c>
      <c r="Y239" s="246">
        <f>IF(Y$4=$F239+$B239,SUMIFS('ABP REC Calc'!V$75:V$138,'ABP REC Calc'!$C$75:$C$138,'ABP REC Spend'!$D239,'ABP REC Calc'!$B$75:$B$138,'ABP REC Spend'!$E239)*$C239,
IF(AND(X239&gt;0,(Y$4-$F239)=(1+$B239)),((X239/$C239)-X239)/6,
(IF(AND((Y$4-$F239)&lt;(7+$B239),(Y$4-$F239)&gt;1),X239,0))))</f>
        <v>0</v>
      </c>
      <c r="Z239" s="246">
        <f>IF(Z$4=$F239+$B239,SUMIFS('ABP REC Calc'!W$75:W$138,'ABP REC Calc'!$C$75:$C$138,'ABP REC Spend'!$D239,'ABP REC Calc'!$B$75:$B$138,'ABP REC Spend'!$E239)*$C239,
IF(AND(Y239&gt;0,(Z$4-$F239)=(1+$B239)),((Y239/$C239)-Y239)/6,
(IF(AND((Z$4-$F239)&lt;(7+$B239),(Z$4-$F239)&gt;1),Y239,0))))</f>
        <v>0</v>
      </c>
      <c r="AA239" s="246">
        <f>IF(AA$4=$F239+$B239,SUMIFS('ABP REC Calc'!X$75:X$138,'ABP REC Calc'!$C$75:$C$138,'ABP REC Spend'!$D239,'ABP REC Calc'!$B$75:$B$138,'ABP REC Spend'!$E239)*$C239,
IF(AND(Z239&gt;0,(AA$4-$F239)=(1+$B239)),((Z239/$C239)-Z239)/6,
(IF(AND((AA$4-$F239)&lt;(7+$B239),(AA$4-$F239)&gt;1),Z239,0))))</f>
        <v>0</v>
      </c>
      <c r="AB239" s="246">
        <f>IF(AB$4=$F239+$B239,SUMIFS('ABP REC Calc'!Y$75:Y$138,'ABP REC Calc'!$C$75:$C$138,'ABP REC Spend'!$D239,'ABP REC Calc'!$B$75:$B$138,'ABP REC Spend'!$E239)*$C239,
IF(AND(AA239&gt;0,(AB$4-$F239)=(1+$B239)),((AA239/$C239)-AA239)/6,
(IF(AND((AB$4-$F239)&lt;(7+$B239),(AB$4-$F239)&gt;1),AA239,0))))</f>
        <v>0</v>
      </c>
      <c r="AC239" s="246">
        <f>IF(AC$4=$F239+$B239,SUMIFS('ABP REC Calc'!Z$75:Z$138,'ABP REC Calc'!$C$75:$C$138,'ABP REC Spend'!$D239,'ABP REC Calc'!$B$75:$B$138,'ABP REC Spend'!$E239)*$C239,
IF(AND(AB239&gt;0,(AC$4-$F239)=(1+$B239)),((AB239/$C239)-AB239)/6,
(IF(AND((AC$4-$F239)&lt;(7+$B239),(AC$4-$F239)&gt;1),AB239,0))))</f>
        <v>0</v>
      </c>
      <c r="AD239" s="246">
        <f>IF(AD$4=$F239+$B239,SUMIFS('ABP REC Calc'!AA$75:AA$138,'ABP REC Calc'!$C$75:$C$138,'ABP REC Spend'!$D239,'ABP REC Calc'!$B$75:$B$138,'ABP REC Spend'!$E239)*$C239,
IF(AND(AC239&gt;0,(AD$4-$F239)=(1+$B239)),((AC239/$C239)-AC239)/6,
(IF(AND((AD$4-$F239)&lt;(7+$B239),(AD$4-$F239)&gt;1),AC239,0))))</f>
        <v>0</v>
      </c>
      <c r="AE239" s="246">
        <f>IF(AE$4=$F239+$B239,SUMIFS('ABP REC Calc'!AB$75:AB$138,'ABP REC Calc'!$C$75:$C$138,'ABP REC Spend'!$D239,'ABP REC Calc'!$B$75:$B$138,'ABP REC Spend'!$E239)*$C239,
IF(AND(AD239&gt;0,(AE$4-$F239)=(1+$B239)),((AD239/$C239)-AD239)/6,
(IF(AND((AE$4-$F239)&lt;(7+$B239),(AE$4-$F239)&gt;1),AD239,0))))</f>
        <v>0</v>
      </c>
      <c r="AF239" s="246">
        <f>IF(AF$4=$F239+$B239,SUMIFS('ABP REC Calc'!AC$75:AC$138,'ABP REC Calc'!$C$75:$C$138,'ABP REC Spend'!$D239,'ABP REC Calc'!$B$75:$B$138,'ABP REC Spend'!$E239)*$C239,
IF(AND(AE239&gt;0,(AF$4-$F239)=(1+$B239)),((AE239/$C239)-AE239)/6,
(IF(AND((AF$4-$F239)&lt;(7+$B239),(AF$4-$F239)&gt;1),AE239,0))))</f>
        <v>0</v>
      </c>
      <c r="AG239" s="246">
        <f>IF(AG$4=$F239+$B239,SUMIFS('ABP REC Calc'!#REF!,'ABP REC Calc'!$C$75:$C$138,'ABP REC Spend'!$D239,'ABP REC Calc'!$B$75:$B$138,'ABP REC Spend'!$E239)*$C239,
IF(AND(AF239&gt;0,(AG$4-$F239)=(1+$B239)),((AF239/$C239)-AF239)/6,
(IF(AND((AG$4-$F239)&lt;(7+$B239),(AG$4-$F239)&gt;1),AF239,0))))</f>
        <v>0</v>
      </c>
    </row>
    <row r="240" spans="2:33" ht="14.45" customHeight="1">
      <c r="B240" s="64">
        <v>1</v>
      </c>
      <c r="C240" s="64">
        <v>0.15</v>
      </c>
      <c r="D240" s="234" t="s">
        <v>211</v>
      </c>
      <c r="E240" s="231" t="s">
        <v>230</v>
      </c>
      <c r="F240" s="231">
        <f t="shared" si="11"/>
        <v>2033</v>
      </c>
      <c r="G240" s="231"/>
      <c r="H240" s="239" t="s">
        <v>31</v>
      </c>
      <c r="I240" s="247">
        <v>0</v>
      </c>
      <c r="J240" s="246">
        <f>IF(J$4=$F240+$B240,SUMIFS('ABP REC Calc'!G$75:G$138,'ABP REC Calc'!$C$75:$C$138,'ABP REC Spend'!$D240,'ABP REC Calc'!$B$75:$B$138,'ABP REC Spend'!$E240)*$C240,
IF(AND(I240&gt;0,(J$4-$F240)=(1+$B240)),((I240/$C240)-I240)/6,
(IF(AND((J$4-$F240)&lt;(7+$B240),(J$4-$F240)&gt;1),I240,0))))</f>
        <v>0</v>
      </c>
      <c r="K240" s="246">
        <f>IF(K$4=$F240+$B240,SUMIFS('ABP REC Calc'!H$75:H$138,'ABP REC Calc'!$C$75:$C$138,'ABP REC Spend'!$D240,'ABP REC Calc'!$B$75:$B$138,'ABP REC Spend'!$E240)*$C240,
IF(AND(J240&gt;0,(K$4-$F240)=(1+$B240)),((J240/$C240)-J240)/6,
(IF(AND((K$4-$F240)&lt;(7+$B240),(K$4-$F240)&gt;1),J240,0))))</f>
        <v>0</v>
      </c>
      <c r="L240" s="246">
        <f>IF(L$4=$F240+$B240,SUMIFS('ABP REC Calc'!I$75:I$138,'ABP REC Calc'!$C$75:$C$138,'ABP REC Spend'!$D240,'ABP REC Calc'!$B$75:$B$138,'ABP REC Spend'!$E240)*$C240,
IF(AND(K240&gt;0,(L$4-$F240)=(1+$B240)),((K240/$C240)-K240)/6,
(IF(AND((L$4-$F240)&lt;(7+$B240),(L$4-$F240)&gt;1),K240,0))))</f>
        <v>0</v>
      </c>
      <c r="M240" s="246">
        <f>IF(M$4=$F240+$B240,SUMIFS('ABP REC Calc'!J$75:J$138,'ABP REC Calc'!$C$75:$C$138,'ABP REC Spend'!$D240,'ABP REC Calc'!$B$75:$B$138,'ABP REC Spend'!$E240)*$C240,
IF(AND(L240&gt;0,(M$4-$F240)=(1+$B240)),((L240/$C240)-L240)/6,
(IF(AND((M$4-$F240)&lt;(7+$B240),(M$4-$F240)&gt;1),L240,0))))</f>
        <v>0</v>
      </c>
      <c r="N240" s="246">
        <f>IF(N$4=$F240+$B240,SUMIFS('ABP REC Calc'!K$75:K$138,'ABP REC Calc'!$C$75:$C$138,'ABP REC Spend'!$D240,'ABP REC Calc'!$B$75:$B$138,'ABP REC Spend'!$E240)*$C240,
IF(AND(M240&gt;0,(N$4-$F240)=(1+$B240)),((M240/$C240)-M240)/6,
(IF(AND((N$4-$F240)&lt;(7+$B240),(N$4-$F240)&gt;1),M240,0))))</f>
        <v>0</v>
      </c>
      <c r="O240" s="246">
        <f>IF(O$4=$F240+$B240,SUMIFS('ABP REC Calc'!L$75:L$138,'ABP REC Calc'!$C$75:$C$138,'ABP REC Spend'!$D240,'ABP REC Calc'!$B$75:$B$138,'ABP REC Spend'!$E240)*$C240,
IF(AND(N240&gt;0,(O$4-$F240)=(1+$B240)),((N240/$C240)-N240)/6,
(IF(AND((O$4-$F240)&lt;(7+$B240),(O$4-$F240)&gt;1),N240,0))))</f>
        <v>0</v>
      </c>
      <c r="P240" s="246">
        <f>IF(P$4=$F240+$B240,SUMIFS('ABP REC Calc'!M$75:M$138,'ABP REC Calc'!$C$75:$C$138,'ABP REC Spend'!$D240,'ABP REC Calc'!$B$75:$B$138,'ABP REC Spend'!$E240)*$C240,
IF(AND(O240&gt;0,(P$4-$F240)=(1+$B240)),((O240/$C240)-O240)/6,
(IF(AND((P$4-$F240)&lt;(7+$B240),(P$4-$F240)&gt;1),O240,0))))</f>
        <v>0</v>
      </c>
      <c r="Q240" s="246">
        <f>IF(Q$4=$F240+$B240,SUMIFS('ABP REC Calc'!N$75:N$138,'ABP REC Calc'!$C$75:$C$138,'ABP REC Spend'!$D240,'ABP REC Calc'!$B$75:$B$138,'ABP REC Spend'!$E240)*$C240,
IF(AND(P240&gt;0,(Q$4-$F240)=(1+$B240)),((P240/$C240)-P240)/6,
(IF(AND((Q$4-$F240)&lt;(7+$B240),(Q$4-$F240)&gt;1),P240,0))))</f>
        <v>0</v>
      </c>
      <c r="R240" s="246">
        <f>IF(R$4=$F240+$B240,SUMIFS('ABP REC Calc'!O$75:O$138,'ABP REC Calc'!$C$75:$C$138,'ABP REC Spend'!$D240,'ABP REC Calc'!$B$75:$B$138,'ABP REC Spend'!$E240)*$C240,
IF(AND(Q240&gt;0,(R$4-$F240)=(1+$B240)),((Q240/$C240)-Q240)/6,
(IF(AND((R$4-$F240)&lt;(7+$B240),(R$4-$F240)&gt;1),Q240,0))))</f>
        <v>0</v>
      </c>
      <c r="S240" s="246">
        <f>IF(S$4=$F240+$B240,SUMIFS('ABP REC Calc'!P$75:P$138,'ABP REC Calc'!$C$75:$C$138,'ABP REC Spend'!$D240,'ABP REC Calc'!$B$75:$B$138,'ABP REC Spend'!$E240)*$C240,
IF(AND(R240&gt;0,(S$4-$F240)=(1+$B240)),((R240/$C240)-R240)/6,
(IF(AND((S$4-$F240)&lt;(7+$B240),(S$4-$F240)&gt;1),R240,0))))</f>
        <v>2257433.7518565808</v>
      </c>
      <c r="T240" s="246">
        <f>IF(T$4=$F240+$B240,SUMIFS('ABP REC Calc'!Q$75:Q$138,'ABP REC Calc'!$C$75:$C$138,'ABP REC Spend'!$D240,'ABP REC Calc'!$B$75:$B$138,'ABP REC Spend'!$E240)*$C240,
IF(AND(S240&gt;0,(T$4-$F240)=(1+$B240)),((S240/$C240)-S240)/6,
(IF(AND((T$4-$F240)&lt;(7+$B240),(T$4-$F240)&gt;1),S240,0))))</f>
        <v>2132020.7656423268</v>
      </c>
      <c r="U240" s="246">
        <f>IF(U$4=$F240+$B240,SUMIFS('ABP REC Calc'!R$75:R$138,'ABP REC Calc'!$C$75:$C$138,'ABP REC Spend'!$D240,'ABP REC Calc'!$B$75:$B$138,'ABP REC Spend'!$E240)*$C240,
IF(AND(T240&gt;0,(U$4-$F240)=(1+$B240)),((T240/$C240)-T240)/6,
(IF(AND((U$4-$F240)&lt;(7+$B240),(U$4-$F240)&gt;1),T240,0))))</f>
        <v>2132020.7656423268</v>
      </c>
      <c r="V240" s="246">
        <f>IF(V$4=$F240+$B240,SUMIFS('ABP REC Calc'!S$75:S$138,'ABP REC Calc'!$C$75:$C$138,'ABP REC Spend'!$D240,'ABP REC Calc'!$B$75:$B$138,'ABP REC Spend'!$E240)*$C240,
IF(AND(U240&gt;0,(V$4-$F240)=(1+$B240)),((U240/$C240)-U240)/6,
(IF(AND((V$4-$F240)&lt;(7+$B240),(V$4-$F240)&gt;1),U240,0))))</f>
        <v>2132020.7656423268</v>
      </c>
      <c r="W240" s="246">
        <f>IF(W$4=$F240+$B240,SUMIFS('ABP REC Calc'!T$75:T$138,'ABP REC Calc'!$C$75:$C$138,'ABP REC Spend'!$D240,'ABP REC Calc'!$B$75:$B$138,'ABP REC Spend'!$E240)*$C240,
IF(AND(V240&gt;0,(W$4-$F240)=(1+$B240)),((V240/$C240)-V240)/6,
(IF(AND((W$4-$F240)&lt;(7+$B240),(W$4-$F240)&gt;1),V240,0))))</f>
        <v>2132020.7656423268</v>
      </c>
      <c r="X240" s="246">
        <f>IF(X$4=$F240+$B240,SUMIFS('ABP REC Calc'!U$75:U$138,'ABP REC Calc'!$C$75:$C$138,'ABP REC Spend'!$D240,'ABP REC Calc'!$B$75:$B$138,'ABP REC Spend'!$E240)*$C240,
IF(AND(W240&gt;0,(X$4-$F240)=(1+$B240)),((W240/$C240)-W240)/6,
(IF(AND((X$4-$F240)&lt;(7+$B240),(X$4-$F240)&gt;1),W240,0))))</f>
        <v>2132020.7656423268</v>
      </c>
      <c r="Y240" s="246">
        <f>IF(Y$4=$F240+$B240,SUMIFS('ABP REC Calc'!V$75:V$138,'ABP REC Calc'!$C$75:$C$138,'ABP REC Spend'!$D240,'ABP REC Calc'!$B$75:$B$138,'ABP REC Spend'!$E240)*$C240,
IF(AND(X240&gt;0,(Y$4-$F240)=(1+$B240)),((X240/$C240)-X240)/6,
(IF(AND((Y$4-$F240)&lt;(7+$B240),(Y$4-$F240)&gt;1),X240,0))))</f>
        <v>2132020.7656423268</v>
      </c>
      <c r="Z240" s="246">
        <f>IF(Z$4=$F240+$B240,SUMIFS('ABP REC Calc'!W$75:W$138,'ABP REC Calc'!$C$75:$C$138,'ABP REC Spend'!$D240,'ABP REC Calc'!$B$75:$B$138,'ABP REC Spend'!$E240)*$C240,
IF(AND(Y240&gt;0,(Z$4-$F240)=(1+$B240)),((Y240/$C240)-Y240)/6,
(IF(AND((Z$4-$F240)&lt;(7+$B240),(Z$4-$F240)&gt;1),Y240,0))))</f>
        <v>0</v>
      </c>
      <c r="AA240" s="246">
        <f>IF(AA$4=$F240+$B240,SUMIFS('ABP REC Calc'!X$75:X$138,'ABP REC Calc'!$C$75:$C$138,'ABP REC Spend'!$D240,'ABP REC Calc'!$B$75:$B$138,'ABP REC Spend'!$E240)*$C240,
IF(AND(Z240&gt;0,(AA$4-$F240)=(1+$B240)),((Z240/$C240)-Z240)/6,
(IF(AND((AA$4-$F240)&lt;(7+$B240),(AA$4-$F240)&gt;1),Z240,0))))</f>
        <v>0</v>
      </c>
      <c r="AB240" s="246">
        <f>IF(AB$4=$F240+$B240,SUMIFS('ABP REC Calc'!Y$75:Y$138,'ABP REC Calc'!$C$75:$C$138,'ABP REC Spend'!$D240,'ABP REC Calc'!$B$75:$B$138,'ABP REC Spend'!$E240)*$C240,
IF(AND(AA240&gt;0,(AB$4-$F240)=(1+$B240)),((AA240/$C240)-AA240)/6,
(IF(AND((AB$4-$F240)&lt;(7+$B240),(AB$4-$F240)&gt;1),AA240,0))))</f>
        <v>0</v>
      </c>
      <c r="AC240" s="246">
        <f>IF(AC$4=$F240+$B240,SUMIFS('ABP REC Calc'!Z$75:Z$138,'ABP REC Calc'!$C$75:$C$138,'ABP REC Spend'!$D240,'ABP REC Calc'!$B$75:$B$138,'ABP REC Spend'!$E240)*$C240,
IF(AND(AB240&gt;0,(AC$4-$F240)=(1+$B240)),((AB240/$C240)-AB240)/6,
(IF(AND((AC$4-$F240)&lt;(7+$B240),(AC$4-$F240)&gt;1),AB240,0))))</f>
        <v>0</v>
      </c>
      <c r="AD240" s="246">
        <f>IF(AD$4=$F240+$B240,SUMIFS('ABP REC Calc'!AA$75:AA$138,'ABP REC Calc'!$C$75:$C$138,'ABP REC Spend'!$D240,'ABP REC Calc'!$B$75:$B$138,'ABP REC Spend'!$E240)*$C240,
IF(AND(AC240&gt;0,(AD$4-$F240)=(1+$B240)),((AC240/$C240)-AC240)/6,
(IF(AND((AD$4-$F240)&lt;(7+$B240),(AD$4-$F240)&gt;1),AC240,0))))</f>
        <v>0</v>
      </c>
      <c r="AE240" s="246">
        <f>IF(AE$4=$F240+$B240,SUMIFS('ABP REC Calc'!AB$75:AB$138,'ABP REC Calc'!$C$75:$C$138,'ABP REC Spend'!$D240,'ABP REC Calc'!$B$75:$B$138,'ABP REC Spend'!$E240)*$C240,
IF(AND(AD240&gt;0,(AE$4-$F240)=(1+$B240)),((AD240/$C240)-AD240)/6,
(IF(AND((AE$4-$F240)&lt;(7+$B240),(AE$4-$F240)&gt;1),AD240,0))))</f>
        <v>0</v>
      </c>
      <c r="AF240" s="246">
        <f>IF(AF$4=$F240+$B240,SUMIFS('ABP REC Calc'!AC$75:AC$138,'ABP REC Calc'!$C$75:$C$138,'ABP REC Spend'!$D240,'ABP REC Calc'!$B$75:$B$138,'ABP REC Spend'!$E240)*$C240,
IF(AND(AE240&gt;0,(AF$4-$F240)=(1+$B240)),((AE240/$C240)-AE240)/6,
(IF(AND((AF$4-$F240)&lt;(7+$B240),(AF$4-$F240)&gt;1),AE240,0))))</f>
        <v>0</v>
      </c>
      <c r="AG240" s="246">
        <f>IF(AG$4=$F240+$B240,SUMIFS('ABP REC Calc'!#REF!,'ABP REC Calc'!$C$75:$C$138,'ABP REC Spend'!$D240,'ABP REC Calc'!$B$75:$B$138,'ABP REC Spend'!$E240)*$C240,
IF(AND(AF240&gt;0,(AG$4-$F240)=(1+$B240)),((AF240/$C240)-AF240)/6,
(IF(AND((AG$4-$F240)&lt;(7+$B240),(AG$4-$F240)&gt;1),AF240,0))))</f>
        <v>0</v>
      </c>
    </row>
    <row r="241" spans="2:33" ht="14.45" customHeight="1">
      <c r="B241" s="64">
        <v>1</v>
      </c>
      <c r="C241" s="64">
        <v>0.15</v>
      </c>
      <c r="D241" s="234" t="s">
        <v>211</v>
      </c>
      <c r="E241" s="231" t="s">
        <v>230</v>
      </c>
      <c r="F241" s="231">
        <f t="shared" si="11"/>
        <v>2034</v>
      </c>
      <c r="G241" s="231"/>
      <c r="H241" s="239" t="s">
        <v>32</v>
      </c>
      <c r="I241" s="247">
        <v>0</v>
      </c>
      <c r="J241" s="246">
        <f>IF(J$4=$F241+$B241,SUMIFS('ABP REC Calc'!G$75:G$138,'ABP REC Calc'!$C$75:$C$138,'ABP REC Spend'!$D241,'ABP REC Calc'!$B$75:$B$138,'ABP REC Spend'!$E241)*$C241,
IF(AND(I241&gt;0,(J$4-$F241)=(1+$B241)),((I241/$C241)-I241)/6,
(IF(AND((J$4-$F241)&lt;(7+$B241),(J$4-$F241)&gt;1),I241,0))))</f>
        <v>0</v>
      </c>
      <c r="K241" s="246">
        <f>IF(K$4=$F241+$B241,SUMIFS('ABP REC Calc'!H$75:H$138,'ABP REC Calc'!$C$75:$C$138,'ABP REC Spend'!$D241,'ABP REC Calc'!$B$75:$B$138,'ABP REC Spend'!$E241)*$C241,
IF(AND(J241&gt;0,(K$4-$F241)=(1+$B241)),((J241/$C241)-J241)/6,
(IF(AND((K$4-$F241)&lt;(7+$B241),(K$4-$F241)&gt;1),J241,0))))</f>
        <v>0</v>
      </c>
      <c r="L241" s="246">
        <f>IF(L$4=$F241+$B241,SUMIFS('ABP REC Calc'!I$75:I$138,'ABP REC Calc'!$C$75:$C$138,'ABP REC Spend'!$D241,'ABP REC Calc'!$B$75:$B$138,'ABP REC Spend'!$E241)*$C241,
IF(AND(K241&gt;0,(L$4-$F241)=(1+$B241)),((K241/$C241)-K241)/6,
(IF(AND((L$4-$F241)&lt;(7+$B241),(L$4-$F241)&gt;1),K241,0))))</f>
        <v>0</v>
      </c>
      <c r="M241" s="246">
        <f>IF(M$4=$F241+$B241,SUMIFS('ABP REC Calc'!J$75:J$138,'ABP REC Calc'!$C$75:$C$138,'ABP REC Spend'!$D241,'ABP REC Calc'!$B$75:$B$138,'ABP REC Spend'!$E241)*$C241,
IF(AND(L241&gt;0,(M$4-$F241)=(1+$B241)),((L241/$C241)-L241)/6,
(IF(AND((M$4-$F241)&lt;(7+$B241),(M$4-$F241)&gt;1),L241,0))))</f>
        <v>0</v>
      </c>
      <c r="N241" s="246">
        <f>IF(N$4=$F241+$B241,SUMIFS('ABP REC Calc'!K$75:K$138,'ABP REC Calc'!$C$75:$C$138,'ABP REC Spend'!$D241,'ABP REC Calc'!$B$75:$B$138,'ABP REC Spend'!$E241)*$C241,
IF(AND(M241&gt;0,(N$4-$F241)=(1+$B241)),((M241/$C241)-M241)/6,
(IF(AND((N$4-$F241)&lt;(7+$B241),(N$4-$F241)&gt;1),M241,0))))</f>
        <v>0</v>
      </c>
      <c r="O241" s="246">
        <f>IF(O$4=$F241+$B241,SUMIFS('ABP REC Calc'!L$75:L$138,'ABP REC Calc'!$C$75:$C$138,'ABP REC Spend'!$D241,'ABP REC Calc'!$B$75:$B$138,'ABP REC Spend'!$E241)*$C241,
IF(AND(N241&gt;0,(O$4-$F241)=(1+$B241)),((N241/$C241)-N241)/6,
(IF(AND((O$4-$F241)&lt;(7+$B241),(O$4-$F241)&gt;1),N241,0))))</f>
        <v>0</v>
      </c>
      <c r="P241" s="246">
        <f>IF(P$4=$F241+$B241,SUMIFS('ABP REC Calc'!M$75:M$138,'ABP REC Calc'!$C$75:$C$138,'ABP REC Spend'!$D241,'ABP REC Calc'!$B$75:$B$138,'ABP REC Spend'!$E241)*$C241,
IF(AND(O241&gt;0,(P$4-$F241)=(1+$B241)),((O241/$C241)-O241)/6,
(IF(AND((P$4-$F241)&lt;(7+$B241),(P$4-$F241)&gt;1),O241,0))))</f>
        <v>0</v>
      </c>
      <c r="Q241" s="246">
        <f>IF(Q$4=$F241+$B241,SUMIFS('ABP REC Calc'!N$75:N$138,'ABP REC Calc'!$C$75:$C$138,'ABP REC Spend'!$D241,'ABP REC Calc'!$B$75:$B$138,'ABP REC Spend'!$E241)*$C241,
IF(AND(P241&gt;0,(Q$4-$F241)=(1+$B241)),((P241/$C241)-P241)/6,
(IF(AND((Q$4-$F241)&lt;(7+$B241),(Q$4-$F241)&gt;1),P241,0))))</f>
        <v>0</v>
      </c>
      <c r="R241" s="246">
        <f>IF(R$4=$F241+$B241,SUMIFS('ABP REC Calc'!O$75:O$138,'ABP REC Calc'!$C$75:$C$138,'ABP REC Spend'!$D241,'ABP REC Calc'!$B$75:$B$138,'ABP REC Spend'!$E241)*$C241,
IF(AND(Q241&gt;0,(R$4-$F241)=(1+$B241)),((Q241/$C241)-Q241)/6,
(IF(AND((R$4-$F241)&lt;(7+$B241),(R$4-$F241)&gt;1),Q241,0))))</f>
        <v>0</v>
      </c>
      <c r="S241" s="246">
        <f>IF(S$4=$F241+$B241,SUMIFS('ABP REC Calc'!P$75:P$138,'ABP REC Calc'!$C$75:$C$138,'ABP REC Spend'!$D241,'ABP REC Calc'!$B$75:$B$138,'ABP REC Spend'!$E241)*$C241,
IF(AND(R241&gt;0,(S$4-$F241)=(1+$B241)),((R241/$C241)-R241)/6,
(IF(AND((S$4-$F241)&lt;(7+$B241),(S$4-$F241)&gt;1),R241,0))))</f>
        <v>0</v>
      </c>
      <c r="T241" s="246">
        <f>IF(T$4=$F241+$B241,SUMIFS('ABP REC Calc'!Q$75:Q$138,'ABP REC Calc'!$C$75:$C$138,'ABP REC Spend'!$D241,'ABP REC Calc'!$B$75:$B$138,'ABP REC Spend'!$E241)*$C241,
IF(AND(S241&gt;0,(T$4-$F241)=(1+$B241)),((S241/$C241)-S241)/6,
(IF(AND((T$4-$F241)&lt;(7+$B241),(T$4-$F241)&gt;1),S241,0))))</f>
        <v>2167136.4017823171</v>
      </c>
      <c r="U241" s="246">
        <f>IF(U$4=$F241+$B241,SUMIFS('ABP REC Calc'!R$75:R$138,'ABP REC Calc'!$C$75:$C$138,'ABP REC Spend'!$D241,'ABP REC Calc'!$B$75:$B$138,'ABP REC Spend'!$E241)*$C241,
IF(AND(T241&gt;0,(U$4-$F241)=(1+$B241)),((T241/$C241)-T241)/6,
(IF(AND((U$4-$F241)&lt;(7+$B241),(U$4-$F241)&gt;1),T241,0))))</f>
        <v>2046739.935016633</v>
      </c>
      <c r="V241" s="246">
        <f>IF(V$4=$F241+$B241,SUMIFS('ABP REC Calc'!S$75:S$138,'ABP REC Calc'!$C$75:$C$138,'ABP REC Spend'!$D241,'ABP REC Calc'!$B$75:$B$138,'ABP REC Spend'!$E241)*$C241,
IF(AND(U241&gt;0,(V$4-$F241)=(1+$B241)),((U241/$C241)-U241)/6,
(IF(AND((V$4-$F241)&lt;(7+$B241),(V$4-$F241)&gt;1),U241,0))))</f>
        <v>2046739.935016633</v>
      </c>
      <c r="W241" s="246">
        <f>IF(W$4=$F241+$B241,SUMIFS('ABP REC Calc'!T$75:T$138,'ABP REC Calc'!$C$75:$C$138,'ABP REC Spend'!$D241,'ABP REC Calc'!$B$75:$B$138,'ABP REC Spend'!$E241)*$C241,
IF(AND(V241&gt;0,(W$4-$F241)=(1+$B241)),((V241/$C241)-V241)/6,
(IF(AND((W$4-$F241)&lt;(7+$B241),(W$4-$F241)&gt;1),V241,0))))</f>
        <v>2046739.935016633</v>
      </c>
      <c r="X241" s="246">
        <f>IF(X$4=$F241+$B241,SUMIFS('ABP REC Calc'!U$75:U$138,'ABP REC Calc'!$C$75:$C$138,'ABP REC Spend'!$D241,'ABP REC Calc'!$B$75:$B$138,'ABP REC Spend'!$E241)*$C241,
IF(AND(W241&gt;0,(X$4-$F241)=(1+$B241)),((W241/$C241)-W241)/6,
(IF(AND((X$4-$F241)&lt;(7+$B241),(X$4-$F241)&gt;1),W241,0))))</f>
        <v>2046739.935016633</v>
      </c>
      <c r="Y241" s="246">
        <f>IF(Y$4=$F241+$B241,SUMIFS('ABP REC Calc'!V$75:V$138,'ABP REC Calc'!$C$75:$C$138,'ABP REC Spend'!$D241,'ABP REC Calc'!$B$75:$B$138,'ABP REC Spend'!$E241)*$C241,
IF(AND(X241&gt;0,(Y$4-$F241)=(1+$B241)),((X241/$C241)-X241)/6,
(IF(AND((Y$4-$F241)&lt;(7+$B241),(Y$4-$F241)&gt;1),X241,0))))</f>
        <v>2046739.935016633</v>
      </c>
      <c r="Z241" s="246">
        <f>IF(Z$4=$F241+$B241,SUMIFS('ABP REC Calc'!W$75:W$138,'ABP REC Calc'!$C$75:$C$138,'ABP REC Spend'!$D241,'ABP REC Calc'!$B$75:$B$138,'ABP REC Spend'!$E241)*$C241,
IF(AND(Y241&gt;0,(Z$4-$F241)=(1+$B241)),((Y241/$C241)-Y241)/6,
(IF(AND((Z$4-$F241)&lt;(7+$B241),(Z$4-$F241)&gt;1),Y241,0))))</f>
        <v>2046739.935016633</v>
      </c>
      <c r="AA241" s="246">
        <f>IF(AA$4=$F241+$B241,SUMIFS('ABP REC Calc'!X$75:X$138,'ABP REC Calc'!$C$75:$C$138,'ABP REC Spend'!$D241,'ABP REC Calc'!$B$75:$B$138,'ABP REC Spend'!$E241)*$C241,
IF(AND(Z241&gt;0,(AA$4-$F241)=(1+$B241)),((Z241/$C241)-Z241)/6,
(IF(AND((AA$4-$F241)&lt;(7+$B241),(AA$4-$F241)&gt;1),Z241,0))))</f>
        <v>0</v>
      </c>
      <c r="AB241" s="246">
        <f>IF(AB$4=$F241+$B241,SUMIFS('ABP REC Calc'!Y$75:Y$138,'ABP REC Calc'!$C$75:$C$138,'ABP REC Spend'!$D241,'ABP REC Calc'!$B$75:$B$138,'ABP REC Spend'!$E241)*$C241,
IF(AND(AA241&gt;0,(AB$4-$F241)=(1+$B241)),((AA241/$C241)-AA241)/6,
(IF(AND((AB$4-$F241)&lt;(7+$B241),(AB$4-$F241)&gt;1),AA241,0))))</f>
        <v>0</v>
      </c>
      <c r="AC241" s="246">
        <f>IF(AC$4=$F241+$B241,SUMIFS('ABP REC Calc'!Z$75:Z$138,'ABP REC Calc'!$C$75:$C$138,'ABP REC Spend'!$D241,'ABP REC Calc'!$B$75:$B$138,'ABP REC Spend'!$E241)*$C241,
IF(AND(AB241&gt;0,(AC$4-$F241)=(1+$B241)),((AB241/$C241)-AB241)/6,
(IF(AND((AC$4-$F241)&lt;(7+$B241),(AC$4-$F241)&gt;1),AB241,0))))</f>
        <v>0</v>
      </c>
      <c r="AD241" s="246">
        <f>IF(AD$4=$F241+$B241,SUMIFS('ABP REC Calc'!AA$75:AA$138,'ABP REC Calc'!$C$75:$C$138,'ABP REC Spend'!$D241,'ABP REC Calc'!$B$75:$B$138,'ABP REC Spend'!$E241)*$C241,
IF(AND(AC241&gt;0,(AD$4-$F241)=(1+$B241)),((AC241/$C241)-AC241)/6,
(IF(AND((AD$4-$F241)&lt;(7+$B241),(AD$4-$F241)&gt;1),AC241,0))))</f>
        <v>0</v>
      </c>
      <c r="AE241" s="246">
        <f>IF(AE$4=$F241+$B241,SUMIFS('ABP REC Calc'!AB$75:AB$138,'ABP REC Calc'!$C$75:$C$138,'ABP REC Spend'!$D241,'ABP REC Calc'!$B$75:$B$138,'ABP REC Spend'!$E241)*$C241,
IF(AND(AD241&gt;0,(AE$4-$F241)=(1+$B241)),((AD241/$C241)-AD241)/6,
(IF(AND((AE$4-$F241)&lt;(7+$B241),(AE$4-$F241)&gt;1),AD241,0))))</f>
        <v>0</v>
      </c>
      <c r="AF241" s="246">
        <f>IF(AF$4=$F241+$B241,SUMIFS('ABP REC Calc'!AC$75:AC$138,'ABP REC Calc'!$C$75:$C$138,'ABP REC Spend'!$D241,'ABP REC Calc'!$B$75:$B$138,'ABP REC Spend'!$E241)*$C241,
IF(AND(AE241&gt;0,(AF$4-$F241)=(1+$B241)),((AE241/$C241)-AE241)/6,
(IF(AND((AF$4-$F241)&lt;(7+$B241),(AF$4-$F241)&gt;1),AE241,0))))</f>
        <v>0</v>
      </c>
      <c r="AG241" s="246">
        <f>IF(AG$4=$F241+$B241,SUMIFS('ABP REC Calc'!#REF!,'ABP REC Calc'!$C$75:$C$138,'ABP REC Spend'!$D241,'ABP REC Calc'!$B$75:$B$138,'ABP REC Spend'!$E241)*$C241,
IF(AND(AF241&gt;0,(AG$4-$F241)=(1+$B241)),((AF241/$C241)-AF241)/6,
(IF(AND((AG$4-$F241)&lt;(7+$B241),(AG$4-$F241)&gt;1),AF241,0))))</f>
        <v>0</v>
      </c>
    </row>
    <row r="242" spans="2:33" ht="14.45" customHeight="1">
      <c r="B242" s="64">
        <v>1</v>
      </c>
      <c r="C242" s="64">
        <v>0.15</v>
      </c>
      <c r="D242" s="234" t="s">
        <v>211</v>
      </c>
      <c r="E242" s="231" t="s">
        <v>230</v>
      </c>
      <c r="F242" s="231">
        <f t="shared" si="11"/>
        <v>2035</v>
      </c>
      <c r="G242" s="231"/>
      <c r="H242" s="239" t="s">
        <v>33</v>
      </c>
      <c r="I242" s="247">
        <v>0</v>
      </c>
      <c r="J242" s="246">
        <f>IF(J$4=$F242+$B242,SUMIFS('ABP REC Calc'!G$75:G$138,'ABP REC Calc'!$C$75:$C$138,'ABP REC Spend'!$D242,'ABP REC Calc'!$B$75:$B$138,'ABP REC Spend'!$E242)*$C242,
IF(AND(I242&gt;0,(J$4-$F242)=(1+$B242)),((I242/$C242)-I242)/6,
(IF(AND((J$4-$F242)&lt;(7+$B242),(J$4-$F242)&gt;1),I242,0))))</f>
        <v>0</v>
      </c>
      <c r="K242" s="246">
        <f>IF(K$4=$F242+$B242,SUMIFS('ABP REC Calc'!H$75:H$138,'ABP REC Calc'!$C$75:$C$138,'ABP REC Spend'!$D242,'ABP REC Calc'!$B$75:$B$138,'ABP REC Spend'!$E242)*$C242,
IF(AND(J242&gt;0,(K$4-$F242)=(1+$B242)),((J242/$C242)-J242)/6,
(IF(AND((K$4-$F242)&lt;(7+$B242),(K$4-$F242)&gt;1),J242,0))))</f>
        <v>0</v>
      </c>
      <c r="L242" s="246">
        <f>IF(L$4=$F242+$B242,SUMIFS('ABP REC Calc'!I$75:I$138,'ABP REC Calc'!$C$75:$C$138,'ABP REC Spend'!$D242,'ABP REC Calc'!$B$75:$B$138,'ABP REC Spend'!$E242)*$C242,
IF(AND(K242&gt;0,(L$4-$F242)=(1+$B242)),((K242/$C242)-K242)/6,
(IF(AND((L$4-$F242)&lt;(7+$B242),(L$4-$F242)&gt;1),K242,0))))</f>
        <v>0</v>
      </c>
      <c r="M242" s="246">
        <f>IF(M$4=$F242+$B242,SUMIFS('ABP REC Calc'!J$75:J$138,'ABP REC Calc'!$C$75:$C$138,'ABP REC Spend'!$D242,'ABP REC Calc'!$B$75:$B$138,'ABP REC Spend'!$E242)*$C242,
IF(AND(L242&gt;0,(M$4-$F242)=(1+$B242)),((L242/$C242)-L242)/6,
(IF(AND((M$4-$F242)&lt;(7+$B242),(M$4-$F242)&gt;1),L242,0))))</f>
        <v>0</v>
      </c>
      <c r="N242" s="246">
        <f>IF(N$4=$F242+$B242,SUMIFS('ABP REC Calc'!K$75:K$138,'ABP REC Calc'!$C$75:$C$138,'ABP REC Spend'!$D242,'ABP REC Calc'!$B$75:$B$138,'ABP REC Spend'!$E242)*$C242,
IF(AND(M242&gt;0,(N$4-$F242)=(1+$B242)),((M242/$C242)-M242)/6,
(IF(AND((N$4-$F242)&lt;(7+$B242),(N$4-$F242)&gt;1),M242,0))))</f>
        <v>0</v>
      </c>
      <c r="O242" s="246">
        <f>IF(O$4=$F242+$B242,SUMIFS('ABP REC Calc'!L$75:L$138,'ABP REC Calc'!$C$75:$C$138,'ABP REC Spend'!$D242,'ABP REC Calc'!$B$75:$B$138,'ABP REC Spend'!$E242)*$C242,
IF(AND(N242&gt;0,(O$4-$F242)=(1+$B242)),((N242/$C242)-N242)/6,
(IF(AND((O$4-$F242)&lt;(7+$B242),(O$4-$F242)&gt;1),N242,0))))</f>
        <v>0</v>
      </c>
      <c r="P242" s="246">
        <f>IF(P$4=$F242+$B242,SUMIFS('ABP REC Calc'!M$75:M$138,'ABP REC Calc'!$C$75:$C$138,'ABP REC Spend'!$D242,'ABP REC Calc'!$B$75:$B$138,'ABP REC Spend'!$E242)*$C242,
IF(AND(O242&gt;0,(P$4-$F242)=(1+$B242)),((O242/$C242)-O242)/6,
(IF(AND((P$4-$F242)&lt;(7+$B242),(P$4-$F242)&gt;1),O242,0))))</f>
        <v>0</v>
      </c>
      <c r="Q242" s="246">
        <f>IF(Q$4=$F242+$B242,SUMIFS('ABP REC Calc'!N$75:N$138,'ABP REC Calc'!$C$75:$C$138,'ABP REC Spend'!$D242,'ABP REC Calc'!$B$75:$B$138,'ABP REC Spend'!$E242)*$C242,
IF(AND(P242&gt;0,(Q$4-$F242)=(1+$B242)),((P242/$C242)-P242)/6,
(IF(AND((Q$4-$F242)&lt;(7+$B242),(Q$4-$F242)&gt;1),P242,0))))</f>
        <v>0</v>
      </c>
      <c r="R242" s="246">
        <f>IF(R$4=$F242+$B242,SUMIFS('ABP REC Calc'!O$75:O$138,'ABP REC Calc'!$C$75:$C$138,'ABP REC Spend'!$D242,'ABP REC Calc'!$B$75:$B$138,'ABP REC Spend'!$E242)*$C242,
IF(AND(Q242&gt;0,(R$4-$F242)=(1+$B242)),((Q242/$C242)-Q242)/6,
(IF(AND((R$4-$F242)&lt;(7+$B242),(R$4-$F242)&gt;1),Q242,0))))</f>
        <v>0</v>
      </c>
      <c r="S242" s="246">
        <f>IF(S$4=$F242+$B242,SUMIFS('ABP REC Calc'!P$75:P$138,'ABP REC Calc'!$C$75:$C$138,'ABP REC Spend'!$D242,'ABP REC Calc'!$B$75:$B$138,'ABP REC Spend'!$E242)*$C242,
IF(AND(R242&gt;0,(S$4-$F242)=(1+$B242)),((R242/$C242)-R242)/6,
(IF(AND((S$4-$F242)&lt;(7+$B242),(S$4-$F242)&gt;1),R242,0))))</f>
        <v>0</v>
      </c>
      <c r="T242" s="246">
        <f>IF(T$4=$F242+$B242,SUMIFS('ABP REC Calc'!Q$75:Q$138,'ABP REC Calc'!$C$75:$C$138,'ABP REC Spend'!$D242,'ABP REC Calc'!$B$75:$B$138,'ABP REC Spend'!$E242)*$C242,
IF(AND(S242&gt;0,(T$4-$F242)=(1+$B242)),((S242/$C242)-S242)/6,
(IF(AND((T$4-$F242)&lt;(7+$B242),(T$4-$F242)&gt;1),S242,0))))</f>
        <v>0</v>
      </c>
      <c r="U242" s="246">
        <f>IF(U$4=$F242+$B242,SUMIFS('ABP REC Calc'!R$75:R$138,'ABP REC Calc'!$C$75:$C$138,'ABP REC Spend'!$D242,'ABP REC Calc'!$B$75:$B$138,'ABP REC Spend'!$E242)*$C242,
IF(AND(T242&gt;0,(U$4-$F242)=(1+$B242)),((T242/$C242)-T242)/6,
(IF(AND((U$4-$F242)&lt;(7+$B242),(U$4-$F242)&gt;1),T242,0))))</f>
        <v>2080450.9457110246</v>
      </c>
      <c r="V242" s="246">
        <f>IF(V$4=$F242+$B242,SUMIFS('ABP REC Calc'!S$75:S$138,'ABP REC Calc'!$C$75:$C$138,'ABP REC Spend'!$D242,'ABP REC Calc'!$B$75:$B$138,'ABP REC Spend'!$E242)*$C242,
IF(AND(U242&gt;0,(V$4-$F242)=(1+$B242)),((U242/$C242)-U242)/6,
(IF(AND((V$4-$F242)&lt;(7+$B242),(V$4-$F242)&gt;1),U242,0))))</f>
        <v>1964870.3376159677</v>
      </c>
      <c r="W242" s="246">
        <f>IF(W$4=$F242+$B242,SUMIFS('ABP REC Calc'!T$75:T$138,'ABP REC Calc'!$C$75:$C$138,'ABP REC Spend'!$D242,'ABP REC Calc'!$B$75:$B$138,'ABP REC Spend'!$E242)*$C242,
IF(AND(V242&gt;0,(W$4-$F242)=(1+$B242)),((V242/$C242)-V242)/6,
(IF(AND((W$4-$F242)&lt;(7+$B242),(W$4-$F242)&gt;1),V242,0))))</f>
        <v>1964870.3376159677</v>
      </c>
      <c r="X242" s="246">
        <f>IF(X$4=$F242+$B242,SUMIFS('ABP REC Calc'!U$75:U$138,'ABP REC Calc'!$C$75:$C$138,'ABP REC Spend'!$D242,'ABP REC Calc'!$B$75:$B$138,'ABP REC Spend'!$E242)*$C242,
IF(AND(W242&gt;0,(X$4-$F242)=(1+$B242)),((W242/$C242)-W242)/6,
(IF(AND((X$4-$F242)&lt;(7+$B242),(X$4-$F242)&gt;1),W242,0))))</f>
        <v>1964870.3376159677</v>
      </c>
      <c r="Y242" s="246">
        <f>IF(Y$4=$F242+$B242,SUMIFS('ABP REC Calc'!V$75:V$138,'ABP REC Calc'!$C$75:$C$138,'ABP REC Spend'!$D242,'ABP REC Calc'!$B$75:$B$138,'ABP REC Spend'!$E242)*$C242,
IF(AND(X242&gt;0,(Y$4-$F242)=(1+$B242)),((X242/$C242)-X242)/6,
(IF(AND((Y$4-$F242)&lt;(7+$B242),(Y$4-$F242)&gt;1),X242,0))))</f>
        <v>1964870.3376159677</v>
      </c>
      <c r="Z242" s="246">
        <f>IF(Z$4=$F242+$B242,SUMIFS('ABP REC Calc'!W$75:W$138,'ABP REC Calc'!$C$75:$C$138,'ABP REC Spend'!$D242,'ABP REC Calc'!$B$75:$B$138,'ABP REC Spend'!$E242)*$C242,
IF(AND(Y242&gt;0,(Z$4-$F242)=(1+$B242)),((Y242/$C242)-Y242)/6,
(IF(AND((Z$4-$F242)&lt;(7+$B242),(Z$4-$F242)&gt;1),Y242,0))))</f>
        <v>1964870.3376159677</v>
      </c>
      <c r="AA242" s="246">
        <f>IF(AA$4=$F242+$B242,SUMIFS('ABP REC Calc'!X$75:X$138,'ABP REC Calc'!$C$75:$C$138,'ABP REC Spend'!$D242,'ABP REC Calc'!$B$75:$B$138,'ABP REC Spend'!$E242)*$C242,
IF(AND(Z242&gt;0,(AA$4-$F242)=(1+$B242)),((Z242/$C242)-Z242)/6,
(IF(AND((AA$4-$F242)&lt;(7+$B242),(AA$4-$F242)&gt;1),Z242,0))))</f>
        <v>1964870.3376159677</v>
      </c>
      <c r="AB242" s="246">
        <f>IF(AB$4=$F242+$B242,SUMIFS('ABP REC Calc'!Y$75:Y$138,'ABP REC Calc'!$C$75:$C$138,'ABP REC Spend'!$D242,'ABP REC Calc'!$B$75:$B$138,'ABP REC Spend'!$E242)*$C242,
IF(AND(AA242&gt;0,(AB$4-$F242)=(1+$B242)),((AA242/$C242)-AA242)/6,
(IF(AND((AB$4-$F242)&lt;(7+$B242),(AB$4-$F242)&gt;1),AA242,0))))</f>
        <v>0</v>
      </c>
      <c r="AC242" s="246">
        <f>IF(AC$4=$F242+$B242,SUMIFS('ABP REC Calc'!Z$75:Z$138,'ABP REC Calc'!$C$75:$C$138,'ABP REC Spend'!$D242,'ABP REC Calc'!$B$75:$B$138,'ABP REC Spend'!$E242)*$C242,
IF(AND(AB242&gt;0,(AC$4-$F242)=(1+$B242)),((AB242/$C242)-AB242)/6,
(IF(AND((AC$4-$F242)&lt;(7+$B242),(AC$4-$F242)&gt;1),AB242,0))))</f>
        <v>0</v>
      </c>
      <c r="AD242" s="246">
        <f>IF(AD$4=$F242+$B242,SUMIFS('ABP REC Calc'!AA$75:AA$138,'ABP REC Calc'!$C$75:$C$138,'ABP REC Spend'!$D242,'ABP REC Calc'!$B$75:$B$138,'ABP REC Spend'!$E242)*$C242,
IF(AND(AC242&gt;0,(AD$4-$F242)=(1+$B242)),((AC242/$C242)-AC242)/6,
(IF(AND((AD$4-$F242)&lt;(7+$B242),(AD$4-$F242)&gt;1),AC242,0))))</f>
        <v>0</v>
      </c>
      <c r="AE242" s="246">
        <f>IF(AE$4=$F242+$B242,SUMIFS('ABP REC Calc'!AB$75:AB$138,'ABP REC Calc'!$C$75:$C$138,'ABP REC Spend'!$D242,'ABP REC Calc'!$B$75:$B$138,'ABP REC Spend'!$E242)*$C242,
IF(AND(AD242&gt;0,(AE$4-$F242)=(1+$B242)),((AD242/$C242)-AD242)/6,
(IF(AND((AE$4-$F242)&lt;(7+$B242),(AE$4-$F242)&gt;1),AD242,0))))</f>
        <v>0</v>
      </c>
      <c r="AF242" s="246">
        <f>IF(AF$4=$F242+$B242,SUMIFS('ABP REC Calc'!AC$75:AC$138,'ABP REC Calc'!$C$75:$C$138,'ABP REC Spend'!$D242,'ABP REC Calc'!$B$75:$B$138,'ABP REC Spend'!$E242)*$C242,
IF(AND(AE242&gt;0,(AF$4-$F242)=(1+$B242)),((AE242/$C242)-AE242)/6,
(IF(AND((AF$4-$F242)&lt;(7+$B242),(AF$4-$F242)&gt;1),AE242,0))))</f>
        <v>0</v>
      </c>
      <c r="AG242" s="246">
        <f>IF(AG$4=$F242+$B242,SUMIFS('ABP REC Calc'!#REF!,'ABP REC Calc'!$C$75:$C$138,'ABP REC Spend'!$D242,'ABP REC Calc'!$B$75:$B$138,'ABP REC Spend'!$E242)*$C242,
IF(AND(AF242&gt;0,(AG$4-$F242)=(1+$B242)),((AF242/$C242)-AF242)/6,
(IF(AND((AG$4-$F242)&lt;(7+$B242),(AG$4-$F242)&gt;1),AF242,0))))</f>
        <v>0</v>
      </c>
    </row>
    <row r="243" spans="2:33" ht="14.45" customHeight="1">
      <c r="B243" s="64">
        <v>1</v>
      </c>
      <c r="C243" s="64">
        <v>0.15</v>
      </c>
      <c r="D243" s="234" t="s">
        <v>211</v>
      </c>
      <c r="E243" s="231" t="s">
        <v>230</v>
      </c>
      <c r="F243" s="231">
        <f t="shared" si="11"/>
        <v>2036</v>
      </c>
      <c r="G243" s="231"/>
      <c r="H243" s="239" t="s">
        <v>34</v>
      </c>
      <c r="I243" s="247">
        <v>0</v>
      </c>
      <c r="J243" s="246">
        <f>IF(J$4=$F243+$B243,SUMIFS('ABP REC Calc'!G$75:G$138,'ABP REC Calc'!$C$75:$C$138,'ABP REC Spend'!$D243,'ABP REC Calc'!$B$75:$B$138,'ABP REC Spend'!$E243)*$C243,
IF(AND(I243&gt;0,(J$4-$F243)=(1+$B243)),((I243/$C243)-I243)/6,
(IF(AND((J$4-$F243)&lt;(7+$B243),(J$4-$F243)&gt;1),I243,0))))</f>
        <v>0</v>
      </c>
      <c r="K243" s="246">
        <f>IF(K$4=$F243+$B243,SUMIFS('ABP REC Calc'!H$75:H$138,'ABP REC Calc'!$C$75:$C$138,'ABP REC Spend'!$D243,'ABP REC Calc'!$B$75:$B$138,'ABP REC Spend'!$E243)*$C243,
IF(AND(J243&gt;0,(K$4-$F243)=(1+$B243)),((J243/$C243)-J243)/6,
(IF(AND((K$4-$F243)&lt;(7+$B243),(K$4-$F243)&gt;1),J243,0))))</f>
        <v>0</v>
      </c>
      <c r="L243" s="246">
        <f>IF(L$4=$F243+$B243,SUMIFS('ABP REC Calc'!I$75:I$138,'ABP REC Calc'!$C$75:$C$138,'ABP REC Spend'!$D243,'ABP REC Calc'!$B$75:$B$138,'ABP REC Spend'!$E243)*$C243,
IF(AND(K243&gt;0,(L$4-$F243)=(1+$B243)),((K243/$C243)-K243)/6,
(IF(AND((L$4-$F243)&lt;(7+$B243),(L$4-$F243)&gt;1),K243,0))))</f>
        <v>0</v>
      </c>
      <c r="M243" s="246">
        <f>IF(M$4=$F243+$B243,SUMIFS('ABP REC Calc'!J$75:J$138,'ABP REC Calc'!$C$75:$C$138,'ABP REC Spend'!$D243,'ABP REC Calc'!$B$75:$B$138,'ABP REC Spend'!$E243)*$C243,
IF(AND(L243&gt;0,(M$4-$F243)=(1+$B243)),((L243/$C243)-L243)/6,
(IF(AND((M$4-$F243)&lt;(7+$B243),(M$4-$F243)&gt;1),L243,0))))</f>
        <v>0</v>
      </c>
      <c r="N243" s="246">
        <f>IF(N$4=$F243+$B243,SUMIFS('ABP REC Calc'!K$75:K$138,'ABP REC Calc'!$C$75:$C$138,'ABP REC Spend'!$D243,'ABP REC Calc'!$B$75:$B$138,'ABP REC Spend'!$E243)*$C243,
IF(AND(M243&gt;0,(N$4-$F243)=(1+$B243)),((M243/$C243)-M243)/6,
(IF(AND((N$4-$F243)&lt;(7+$B243),(N$4-$F243)&gt;1),M243,0))))</f>
        <v>0</v>
      </c>
      <c r="O243" s="246">
        <f>IF(O$4=$F243+$B243,SUMIFS('ABP REC Calc'!L$75:L$138,'ABP REC Calc'!$C$75:$C$138,'ABP REC Spend'!$D243,'ABP REC Calc'!$B$75:$B$138,'ABP REC Spend'!$E243)*$C243,
IF(AND(N243&gt;0,(O$4-$F243)=(1+$B243)),((N243/$C243)-N243)/6,
(IF(AND((O$4-$F243)&lt;(7+$B243),(O$4-$F243)&gt;1),N243,0))))</f>
        <v>0</v>
      </c>
      <c r="P243" s="246">
        <f>IF(P$4=$F243+$B243,SUMIFS('ABP REC Calc'!M$75:M$138,'ABP REC Calc'!$C$75:$C$138,'ABP REC Spend'!$D243,'ABP REC Calc'!$B$75:$B$138,'ABP REC Spend'!$E243)*$C243,
IF(AND(O243&gt;0,(P$4-$F243)=(1+$B243)),((O243/$C243)-O243)/6,
(IF(AND((P$4-$F243)&lt;(7+$B243),(P$4-$F243)&gt;1),O243,0))))</f>
        <v>0</v>
      </c>
      <c r="Q243" s="246">
        <f>IF(Q$4=$F243+$B243,SUMIFS('ABP REC Calc'!N$75:N$138,'ABP REC Calc'!$C$75:$C$138,'ABP REC Spend'!$D243,'ABP REC Calc'!$B$75:$B$138,'ABP REC Spend'!$E243)*$C243,
IF(AND(P243&gt;0,(Q$4-$F243)=(1+$B243)),((P243/$C243)-P243)/6,
(IF(AND((Q$4-$F243)&lt;(7+$B243),(Q$4-$F243)&gt;1),P243,0))))</f>
        <v>0</v>
      </c>
      <c r="R243" s="246">
        <f>IF(R$4=$F243+$B243,SUMIFS('ABP REC Calc'!O$75:O$138,'ABP REC Calc'!$C$75:$C$138,'ABP REC Spend'!$D243,'ABP REC Calc'!$B$75:$B$138,'ABP REC Spend'!$E243)*$C243,
IF(AND(Q243&gt;0,(R$4-$F243)=(1+$B243)),((Q243/$C243)-Q243)/6,
(IF(AND((R$4-$F243)&lt;(7+$B243),(R$4-$F243)&gt;1),Q243,0))))</f>
        <v>0</v>
      </c>
      <c r="S243" s="246">
        <f>IF(S$4=$F243+$B243,SUMIFS('ABP REC Calc'!P$75:P$138,'ABP REC Calc'!$C$75:$C$138,'ABP REC Spend'!$D243,'ABP REC Calc'!$B$75:$B$138,'ABP REC Spend'!$E243)*$C243,
IF(AND(R243&gt;0,(S$4-$F243)=(1+$B243)),((R243/$C243)-R243)/6,
(IF(AND((S$4-$F243)&lt;(7+$B243),(S$4-$F243)&gt;1),R243,0))))</f>
        <v>0</v>
      </c>
      <c r="T243" s="246">
        <f>IF(T$4=$F243+$B243,SUMIFS('ABP REC Calc'!Q$75:Q$138,'ABP REC Calc'!$C$75:$C$138,'ABP REC Spend'!$D243,'ABP REC Calc'!$B$75:$B$138,'ABP REC Spend'!$E243)*$C243,
IF(AND(S243&gt;0,(T$4-$F243)=(1+$B243)),((S243/$C243)-S243)/6,
(IF(AND((T$4-$F243)&lt;(7+$B243),(T$4-$F243)&gt;1),S243,0))))</f>
        <v>0</v>
      </c>
      <c r="U243" s="246">
        <f>IF(U$4=$F243+$B243,SUMIFS('ABP REC Calc'!R$75:R$138,'ABP REC Calc'!$C$75:$C$138,'ABP REC Spend'!$D243,'ABP REC Calc'!$B$75:$B$138,'ABP REC Spend'!$E243)*$C243,
IF(AND(T243&gt;0,(U$4-$F243)=(1+$B243)),((T243/$C243)-T243)/6,
(IF(AND((U$4-$F243)&lt;(7+$B243),(U$4-$F243)&gt;1),T243,0))))</f>
        <v>0</v>
      </c>
      <c r="V243" s="246">
        <f>IF(V$4=$F243+$B243,SUMIFS('ABP REC Calc'!S$75:S$138,'ABP REC Calc'!$C$75:$C$138,'ABP REC Spend'!$D243,'ABP REC Calc'!$B$75:$B$138,'ABP REC Spend'!$E243)*$C243,
IF(AND(U243&gt;0,(V$4-$F243)=(1+$B243)),((U243/$C243)-U243)/6,
(IF(AND((V$4-$F243)&lt;(7+$B243),(V$4-$F243)&gt;1),U243,0))))</f>
        <v>1997232.9078825836</v>
      </c>
      <c r="W243" s="246">
        <f>IF(W$4=$F243+$B243,SUMIFS('ABP REC Calc'!T$75:T$138,'ABP REC Calc'!$C$75:$C$138,'ABP REC Spend'!$D243,'ABP REC Calc'!$B$75:$B$138,'ABP REC Spend'!$E243)*$C243,
IF(AND(V243&gt;0,(W$4-$F243)=(1+$B243)),((V243/$C243)-V243)/6,
(IF(AND((W$4-$F243)&lt;(7+$B243),(W$4-$F243)&gt;1),V243,0))))</f>
        <v>1886275.5241113289</v>
      </c>
      <c r="X243" s="246">
        <f>IF(X$4=$F243+$B243,SUMIFS('ABP REC Calc'!U$75:U$138,'ABP REC Calc'!$C$75:$C$138,'ABP REC Spend'!$D243,'ABP REC Calc'!$B$75:$B$138,'ABP REC Spend'!$E243)*$C243,
IF(AND(W243&gt;0,(X$4-$F243)=(1+$B243)),((W243/$C243)-W243)/6,
(IF(AND((X$4-$F243)&lt;(7+$B243),(X$4-$F243)&gt;1),W243,0))))</f>
        <v>1886275.5241113289</v>
      </c>
      <c r="Y243" s="246">
        <f>IF(Y$4=$F243+$B243,SUMIFS('ABP REC Calc'!V$75:V$138,'ABP REC Calc'!$C$75:$C$138,'ABP REC Spend'!$D243,'ABP REC Calc'!$B$75:$B$138,'ABP REC Spend'!$E243)*$C243,
IF(AND(X243&gt;0,(Y$4-$F243)=(1+$B243)),((X243/$C243)-X243)/6,
(IF(AND((Y$4-$F243)&lt;(7+$B243),(Y$4-$F243)&gt;1),X243,0))))</f>
        <v>1886275.5241113289</v>
      </c>
      <c r="Z243" s="246">
        <f>IF(Z$4=$F243+$B243,SUMIFS('ABP REC Calc'!W$75:W$138,'ABP REC Calc'!$C$75:$C$138,'ABP REC Spend'!$D243,'ABP REC Calc'!$B$75:$B$138,'ABP REC Spend'!$E243)*$C243,
IF(AND(Y243&gt;0,(Z$4-$F243)=(1+$B243)),((Y243/$C243)-Y243)/6,
(IF(AND((Z$4-$F243)&lt;(7+$B243),(Z$4-$F243)&gt;1),Y243,0))))</f>
        <v>1886275.5241113289</v>
      </c>
      <c r="AA243" s="246">
        <f>IF(AA$4=$F243+$B243,SUMIFS('ABP REC Calc'!X$75:X$138,'ABP REC Calc'!$C$75:$C$138,'ABP REC Spend'!$D243,'ABP REC Calc'!$B$75:$B$138,'ABP REC Spend'!$E243)*$C243,
IF(AND(Z243&gt;0,(AA$4-$F243)=(1+$B243)),((Z243/$C243)-Z243)/6,
(IF(AND((AA$4-$F243)&lt;(7+$B243),(AA$4-$F243)&gt;1),Z243,0))))</f>
        <v>1886275.5241113289</v>
      </c>
      <c r="AB243" s="246">
        <f>IF(AB$4=$F243+$B243,SUMIFS('ABP REC Calc'!Y$75:Y$138,'ABP REC Calc'!$C$75:$C$138,'ABP REC Spend'!$D243,'ABP REC Calc'!$B$75:$B$138,'ABP REC Spend'!$E243)*$C243,
IF(AND(AA243&gt;0,(AB$4-$F243)=(1+$B243)),((AA243/$C243)-AA243)/6,
(IF(AND((AB$4-$F243)&lt;(7+$B243),(AB$4-$F243)&gt;1),AA243,0))))</f>
        <v>1886275.5241113289</v>
      </c>
      <c r="AC243" s="246">
        <f>IF(AC$4=$F243+$B243,SUMIFS('ABP REC Calc'!Z$75:Z$138,'ABP REC Calc'!$C$75:$C$138,'ABP REC Spend'!$D243,'ABP REC Calc'!$B$75:$B$138,'ABP REC Spend'!$E243)*$C243,
IF(AND(AB243&gt;0,(AC$4-$F243)=(1+$B243)),((AB243/$C243)-AB243)/6,
(IF(AND((AC$4-$F243)&lt;(7+$B243),(AC$4-$F243)&gt;1),AB243,0))))</f>
        <v>0</v>
      </c>
      <c r="AD243" s="246">
        <f>IF(AD$4=$F243+$B243,SUMIFS('ABP REC Calc'!AA$75:AA$138,'ABP REC Calc'!$C$75:$C$138,'ABP REC Spend'!$D243,'ABP REC Calc'!$B$75:$B$138,'ABP REC Spend'!$E243)*$C243,
IF(AND(AC243&gt;0,(AD$4-$F243)=(1+$B243)),((AC243/$C243)-AC243)/6,
(IF(AND((AD$4-$F243)&lt;(7+$B243),(AD$4-$F243)&gt;1),AC243,0))))</f>
        <v>0</v>
      </c>
      <c r="AE243" s="246">
        <f>IF(AE$4=$F243+$B243,SUMIFS('ABP REC Calc'!AB$75:AB$138,'ABP REC Calc'!$C$75:$C$138,'ABP REC Spend'!$D243,'ABP REC Calc'!$B$75:$B$138,'ABP REC Spend'!$E243)*$C243,
IF(AND(AD243&gt;0,(AE$4-$F243)=(1+$B243)),((AD243/$C243)-AD243)/6,
(IF(AND((AE$4-$F243)&lt;(7+$B243),(AE$4-$F243)&gt;1),AD243,0))))</f>
        <v>0</v>
      </c>
      <c r="AF243" s="246">
        <f>IF(AF$4=$F243+$B243,SUMIFS('ABP REC Calc'!AC$75:AC$138,'ABP REC Calc'!$C$75:$C$138,'ABP REC Spend'!$D243,'ABP REC Calc'!$B$75:$B$138,'ABP REC Spend'!$E243)*$C243,
IF(AND(AE243&gt;0,(AF$4-$F243)=(1+$B243)),((AE243/$C243)-AE243)/6,
(IF(AND((AF$4-$F243)&lt;(7+$B243),(AF$4-$F243)&gt;1),AE243,0))))</f>
        <v>0</v>
      </c>
      <c r="AG243" s="246">
        <f>IF(AG$4=$F243+$B243,SUMIFS('ABP REC Calc'!#REF!,'ABP REC Calc'!$C$75:$C$138,'ABP REC Spend'!$D243,'ABP REC Calc'!$B$75:$B$138,'ABP REC Spend'!$E243)*$C243,
IF(AND(AF243&gt;0,(AG$4-$F243)=(1+$B243)),((AF243/$C243)-AF243)/6,
(IF(AND((AG$4-$F243)&lt;(7+$B243),(AG$4-$F243)&gt;1),AF243,0))))</f>
        <v>0</v>
      </c>
    </row>
    <row r="244" spans="2:33" ht="14.45" customHeight="1">
      <c r="B244" s="64">
        <v>1</v>
      </c>
      <c r="C244" s="64">
        <v>0.15</v>
      </c>
      <c r="D244" s="234" t="s">
        <v>211</v>
      </c>
      <c r="E244" s="231" t="s">
        <v>230</v>
      </c>
      <c r="F244" s="231">
        <f t="shared" si="11"/>
        <v>2037</v>
      </c>
      <c r="G244" s="231"/>
      <c r="H244" s="239" t="s">
        <v>35</v>
      </c>
      <c r="I244" s="247">
        <v>0</v>
      </c>
      <c r="J244" s="246">
        <f>IF(J$4=$F244+$B244,SUMIFS('ABP REC Calc'!G$75:G$138,'ABP REC Calc'!$C$75:$C$138,'ABP REC Spend'!$D244,'ABP REC Calc'!$B$75:$B$138,'ABP REC Spend'!$E244)*$C244,
IF(AND(I244&gt;0,(J$4-$F244)=(1+$B244)),((I244/$C244)-I244)/6,
(IF(AND((J$4-$F244)&lt;(7+$B244),(J$4-$F244)&gt;1),I244,0))))</f>
        <v>0</v>
      </c>
      <c r="K244" s="246">
        <f>IF(K$4=$F244+$B244,SUMIFS('ABP REC Calc'!H$75:H$138,'ABP REC Calc'!$C$75:$C$138,'ABP REC Spend'!$D244,'ABP REC Calc'!$B$75:$B$138,'ABP REC Spend'!$E244)*$C244,
IF(AND(J244&gt;0,(K$4-$F244)=(1+$B244)),((J244/$C244)-J244)/6,
(IF(AND((K$4-$F244)&lt;(7+$B244),(K$4-$F244)&gt;1),J244,0))))</f>
        <v>0</v>
      </c>
      <c r="L244" s="246">
        <f>IF(L$4=$F244+$B244,SUMIFS('ABP REC Calc'!I$75:I$138,'ABP REC Calc'!$C$75:$C$138,'ABP REC Spend'!$D244,'ABP REC Calc'!$B$75:$B$138,'ABP REC Spend'!$E244)*$C244,
IF(AND(K244&gt;0,(L$4-$F244)=(1+$B244)),((K244/$C244)-K244)/6,
(IF(AND((L$4-$F244)&lt;(7+$B244),(L$4-$F244)&gt;1),K244,0))))</f>
        <v>0</v>
      </c>
      <c r="M244" s="246">
        <f>IF(M$4=$F244+$B244,SUMIFS('ABP REC Calc'!J$75:J$138,'ABP REC Calc'!$C$75:$C$138,'ABP REC Spend'!$D244,'ABP REC Calc'!$B$75:$B$138,'ABP REC Spend'!$E244)*$C244,
IF(AND(L244&gt;0,(M$4-$F244)=(1+$B244)),((L244/$C244)-L244)/6,
(IF(AND((M$4-$F244)&lt;(7+$B244),(M$4-$F244)&gt;1),L244,0))))</f>
        <v>0</v>
      </c>
      <c r="N244" s="246">
        <f>IF(N$4=$F244+$B244,SUMIFS('ABP REC Calc'!K$75:K$138,'ABP REC Calc'!$C$75:$C$138,'ABP REC Spend'!$D244,'ABP REC Calc'!$B$75:$B$138,'ABP REC Spend'!$E244)*$C244,
IF(AND(M244&gt;0,(N$4-$F244)=(1+$B244)),((M244/$C244)-M244)/6,
(IF(AND((N$4-$F244)&lt;(7+$B244),(N$4-$F244)&gt;1),M244,0))))</f>
        <v>0</v>
      </c>
      <c r="O244" s="246">
        <f>IF(O$4=$F244+$B244,SUMIFS('ABP REC Calc'!L$75:L$138,'ABP REC Calc'!$C$75:$C$138,'ABP REC Spend'!$D244,'ABP REC Calc'!$B$75:$B$138,'ABP REC Spend'!$E244)*$C244,
IF(AND(N244&gt;0,(O$4-$F244)=(1+$B244)),((N244/$C244)-N244)/6,
(IF(AND((O$4-$F244)&lt;(7+$B244),(O$4-$F244)&gt;1),N244,0))))</f>
        <v>0</v>
      </c>
      <c r="P244" s="246">
        <f>IF(P$4=$F244+$B244,SUMIFS('ABP REC Calc'!M$75:M$138,'ABP REC Calc'!$C$75:$C$138,'ABP REC Spend'!$D244,'ABP REC Calc'!$B$75:$B$138,'ABP REC Spend'!$E244)*$C244,
IF(AND(O244&gt;0,(P$4-$F244)=(1+$B244)),((O244/$C244)-O244)/6,
(IF(AND((P$4-$F244)&lt;(7+$B244),(P$4-$F244)&gt;1),O244,0))))</f>
        <v>0</v>
      </c>
      <c r="Q244" s="246">
        <f>IF(Q$4=$F244+$B244,SUMIFS('ABP REC Calc'!N$75:N$138,'ABP REC Calc'!$C$75:$C$138,'ABP REC Spend'!$D244,'ABP REC Calc'!$B$75:$B$138,'ABP REC Spend'!$E244)*$C244,
IF(AND(P244&gt;0,(Q$4-$F244)=(1+$B244)),((P244/$C244)-P244)/6,
(IF(AND((Q$4-$F244)&lt;(7+$B244),(Q$4-$F244)&gt;1),P244,0))))</f>
        <v>0</v>
      </c>
      <c r="R244" s="246">
        <f>IF(R$4=$F244+$B244,SUMIFS('ABP REC Calc'!O$75:O$138,'ABP REC Calc'!$C$75:$C$138,'ABP REC Spend'!$D244,'ABP REC Calc'!$B$75:$B$138,'ABP REC Spend'!$E244)*$C244,
IF(AND(Q244&gt;0,(R$4-$F244)=(1+$B244)),((Q244/$C244)-Q244)/6,
(IF(AND((R$4-$F244)&lt;(7+$B244),(R$4-$F244)&gt;1),Q244,0))))</f>
        <v>0</v>
      </c>
      <c r="S244" s="246">
        <f>IF(S$4=$F244+$B244,SUMIFS('ABP REC Calc'!P$75:P$138,'ABP REC Calc'!$C$75:$C$138,'ABP REC Spend'!$D244,'ABP REC Calc'!$B$75:$B$138,'ABP REC Spend'!$E244)*$C244,
IF(AND(R244&gt;0,(S$4-$F244)=(1+$B244)),((R244/$C244)-R244)/6,
(IF(AND((S$4-$F244)&lt;(7+$B244),(S$4-$F244)&gt;1),R244,0))))</f>
        <v>0</v>
      </c>
      <c r="T244" s="246">
        <f>IF(T$4=$F244+$B244,SUMIFS('ABP REC Calc'!Q$75:Q$138,'ABP REC Calc'!$C$75:$C$138,'ABP REC Spend'!$D244,'ABP REC Calc'!$B$75:$B$138,'ABP REC Spend'!$E244)*$C244,
IF(AND(S244&gt;0,(T$4-$F244)=(1+$B244)),((S244/$C244)-S244)/6,
(IF(AND((T$4-$F244)&lt;(7+$B244),(T$4-$F244)&gt;1),S244,0))))</f>
        <v>0</v>
      </c>
      <c r="U244" s="246">
        <f>IF(U$4=$F244+$B244,SUMIFS('ABP REC Calc'!R$75:R$138,'ABP REC Calc'!$C$75:$C$138,'ABP REC Spend'!$D244,'ABP REC Calc'!$B$75:$B$138,'ABP REC Spend'!$E244)*$C244,
IF(AND(T244&gt;0,(U$4-$F244)=(1+$B244)),((T244/$C244)-T244)/6,
(IF(AND((U$4-$F244)&lt;(7+$B244),(U$4-$F244)&gt;1),T244,0))))</f>
        <v>0</v>
      </c>
      <c r="V244" s="246">
        <f>IF(V$4=$F244+$B244,SUMIFS('ABP REC Calc'!S$75:S$138,'ABP REC Calc'!$C$75:$C$138,'ABP REC Spend'!$D244,'ABP REC Calc'!$B$75:$B$138,'ABP REC Spend'!$E244)*$C244,
IF(AND(U244&gt;0,(V$4-$F244)=(1+$B244)),((U244/$C244)-U244)/6,
(IF(AND((V$4-$F244)&lt;(7+$B244),(V$4-$F244)&gt;1),U244,0))))</f>
        <v>0</v>
      </c>
      <c r="W244" s="246">
        <f>IF(W$4=$F244+$B244,SUMIFS('ABP REC Calc'!T$75:T$138,'ABP REC Calc'!$C$75:$C$138,'ABP REC Spend'!$D244,'ABP REC Calc'!$B$75:$B$138,'ABP REC Spend'!$E244)*$C244,
IF(AND(V244&gt;0,(W$4-$F244)=(1+$B244)),((V244/$C244)-V244)/6,
(IF(AND((W$4-$F244)&lt;(7+$B244),(W$4-$F244)&gt;1),V244,0))))</f>
        <v>1917343.5915672802</v>
      </c>
      <c r="X244" s="246">
        <f>IF(X$4=$F244+$B244,SUMIFS('ABP REC Calc'!U$75:U$138,'ABP REC Calc'!$C$75:$C$138,'ABP REC Spend'!$D244,'ABP REC Calc'!$B$75:$B$138,'ABP REC Spend'!$E244)*$C244,
IF(AND(W244&gt;0,(X$4-$F244)=(1+$B244)),((W244/$C244)-W244)/6,
(IF(AND((X$4-$F244)&lt;(7+$B244),(X$4-$F244)&gt;1),W244,0))))</f>
        <v>1810824.5031468759</v>
      </c>
      <c r="Y244" s="246">
        <f>IF(Y$4=$F244+$B244,SUMIFS('ABP REC Calc'!V$75:V$138,'ABP REC Calc'!$C$75:$C$138,'ABP REC Spend'!$D244,'ABP REC Calc'!$B$75:$B$138,'ABP REC Spend'!$E244)*$C244,
IF(AND(X244&gt;0,(Y$4-$F244)=(1+$B244)),((X244/$C244)-X244)/6,
(IF(AND((Y$4-$F244)&lt;(7+$B244),(Y$4-$F244)&gt;1),X244,0))))</f>
        <v>1810824.5031468759</v>
      </c>
      <c r="Z244" s="246">
        <f>IF(Z$4=$F244+$B244,SUMIFS('ABP REC Calc'!W$75:W$138,'ABP REC Calc'!$C$75:$C$138,'ABP REC Spend'!$D244,'ABP REC Calc'!$B$75:$B$138,'ABP REC Spend'!$E244)*$C244,
IF(AND(Y244&gt;0,(Z$4-$F244)=(1+$B244)),((Y244/$C244)-Y244)/6,
(IF(AND((Z$4-$F244)&lt;(7+$B244),(Z$4-$F244)&gt;1),Y244,0))))</f>
        <v>1810824.5031468759</v>
      </c>
      <c r="AA244" s="246">
        <f>IF(AA$4=$F244+$B244,SUMIFS('ABP REC Calc'!X$75:X$138,'ABP REC Calc'!$C$75:$C$138,'ABP REC Spend'!$D244,'ABP REC Calc'!$B$75:$B$138,'ABP REC Spend'!$E244)*$C244,
IF(AND(Z244&gt;0,(AA$4-$F244)=(1+$B244)),((Z244/$C244)-Z244)/6,
(IF(AND((AA$4-$F244)&lt;(7+$B244),(AA$4-$F244)&gt;1),Z244,0))))</f>
        <v>1810824.5031468759</v>
      </c>
      <c r="AB244" s="246">
        <f>IF(AB$4=$F244+$B244,SUMIFS('ABP REC Calc'!Y$75:Y$138,'ABP REC Calc'!$C$75:$C$138,'ABP REC Spend'!$D244,'ABP REC Calc'!$B$75:$B$138,'ABP REC Spend'!$E244)*$C244,
IF(AND(AA244&gt;0,(AB$4-$F244)=(1+$B244)),((AA244/$C244)-AA244)/6,
(IF(AND((AB$4-$F244)&lt;(7+$B244),(AB$4-$F244)&gt;1),AA244,0))))</f>
        <v>1810824.5031468759</v>
      </c>
      <c r="AC244" s="246">
        <f>IF(AC$4=$F244+$B244,SUMIFS('ABP REC Calc'!Z$75:Z$138,'ABP REC Calc'!$C$75:$C$138,'ABP REC Spend'!$D244,'ABP REC Calc'!$B$75:$B$138,'ABP REC Spend'!$E244)*$C244,
IF(AND(AB244&gt;0,(AC$4-$F244)=(1+$B244)),((AB244/$C244)-AB244)/6,
(IF(AND((AC$4-$F244)&lt;(7+$B244),(AC$4-$F244)&gt;1),AB244,0))))</f>
        <v>1810824.5031468759</v>
      </c>
      <c r="AD244" s="246">
        <f>IF(AD$4=$F244+$B244,SUMIFS('ABP REC Calc'!AA$75:AA$138,'ABP REC Calc'!$C$75:$C$138,'ABP REC Spend'!$D244,'ABP REC Calc'!$B$75:$B$138,'ABP REC Spend'!$E244)*$C244,
IF(AND(AC244&gt;0,(AD$4-$F244)=(1+$B244)),((AC244/$C244)-AC244)/6,
(IF(AND((AD$4-$F244)&lt;(7+$B244),(AD$4-$F244)&gt;1),AC244,0))))</f>
        <v>0</v>
      </c>
      <c r="AE244" s="246">
        <f>IF(AE$4=$F244+$B244,SUMIFS('ABP REC Calc'!AB$75:AB$138,'ABP REC Calc'!$C$75:$C$138,'ABP REC Spend'!$D244,'ABP REC Calc'!$B$75:$B$138,'ABP REC Spend'!$E244)*$C244,
IF(AND(AD244&gt;0,(AE$4-$F244)=(1+$B244)),((AD244/$C244)-AD244)/6,
(IF(AND((AE$4-$F244)&lt;(7+$B244),(AE$4-$F244)&gt;1),AD244,0))))</f>
        <v>0</v>
      </c>
      <c r="AF244" s="246">
        <f>IF(AF$4=$F244+$B244,SUMIFS('ABP REC Calc'!AC$75:AC$138,'ABP REC Calc'!$C$75:$C$138,'ABP REC Spend'!$D244,'ABP REC Calc'!$B$75:$B$138,'ABP REC Spend'!$E244)*$C244,
IF(AND(AE244&gt;0,(AF$4-$F244)=(1+$B244)),((AE244/$C244)-AE244)/6,
(IF(AND((AF$4-$F244)&lt;(7+$B244),(AF$4-$F244)&gt;1),AE244,0))))</f>
        <v>0</v>
      </c>
      <c r="AG244" s="246">
        <f>IF(AG$4=$F244+$B244,SUMIFS('ABP REC Calc'!#REF!,'ABP REC Calc'!$C$75:$C$138,'ABP REC Spend'!$D244,'ABP REC Calc'!$B$75:$B$138,'ABP REC Spend'!$E244)*$C244,
IF(AND(AF244&gt;0,(AG$4-$F244)=(1+$B244)),((AF244/$C244)-AF244)/6,
(IF(AND((AG$4-$F244)&lt;(7+$B244),(AG$4-$F244)&gt;1),AF244,0))))</f>
        <v>0</v>
      </c>
    </row>
    <row r="245" spans="2:33" ht="14.45" customHeight="1">
      <c r="B245" s="64">
        <v>1</v>
      </c>
      <c r="C245" s="64">
        <v>0.15</v>
      </c>
      <c r="D245" s="234" t="s">
        <v>211</v>
      </c>
      <c r="E245" s="231" t="s">
        <v>230</v>
      </c>
      <c r="F245" s="231">
        <f t="shared" si="11"/>
        <v>2038</v>
      </c>
      <c r="G245" s="231"/>
      <c r="H245" s="239" t="s">
        <v>36</v>
      </c>
      <c r="I245" s="247">
        <v>0</v>
      </c>
      <c r="J245" s="246">
        <f>IF(J$4=$F245+$B245,SUMIFS('ABP REC Calc'!G$75:G$138,'ABP REC Calc'!$C$75:$C$138,'ABP REC Spend'!$D245,'ABP REC Calc'!$B$75:$B$138,'ABP REC Spend'!$E245)*$C245,
IF(AND(I245&gt;0,(J$4-$F245)=(1+$B245)),((I245/$C245)-I245)/6,
(IF(AND((J$4-$F245)&lt;(7+$B245),(J$4-$F245)&gt;1),I245,0))))</f>
        <v>0</v>
      </c>
      <c r="K245" s="246">
        <f>IF(K$4=$F245+$B245,SUMIFS('ABP REC Calc'!H$75:H$138,'ABP REC Calc'!$C$75:$C$138,'ABP REC Spend'!$D245,'ABP REC Calc'!$B$75:$B$138,'ABP REC Spend'!$E245)*$C245,
IF(AND(J245&gt;0,(K$4-$F245)=(1+$B245)),((J245/$C245)-J245)/6,
(IF(AND((K$4-$F245)&lt;(7+$B245),(K$4-$F245)&gt;1),J245,0))))</f>
        <v>0</v>
      </c>
      <c r="L245" s="246">
        <f>IF(L$4=$F245+$B245,SUMIFS('ABP REC Calc'!I$75:I$138,'ABP REC Calc'!$C$75:$C$138,'ABP REC Spend'!$D245,'ABP REC Calc'!$B$75:$B$138,'ABP REC Spend'!$E245)*$C245,
IF(AND(K245&gt;0,(L$4-$F245)=(1+$B245)),((K245/$C245)-K245)/6,
(IF(AND((L$4-$F245)&lt;(7+$B245),(L$4-$F245)&gt;1),K245,0))))</f>
        <v>0</v>
      </c>
      <c r="M245" s="246">
        <f>IF(M$4=$F245+$B245,SUMIFS('ABP REC Calc'!J$75:J$138,'ABP REC Calc'!$C$75:$C$138,'ABP REC Spend'!$D245,'ABP REC Calc'!$B$75:$B$138,'ABP REC Spend'!$E245)*$C245,
IF(AND(L245&gt;0,(M$4-$F245)=(1+$B245)),((L245/$C245)-L245)/6,
(IF(AND((M$4-$F245)&lt;(7+$B245),(M$4-$F245)&gt;1),L245,0))))</f>
        <v>0</v>
      </c>
      <c r="N245" s="246">
        <f>IF(N$4=$F245+$B245,SUMIFS('ABP REC Calc'!K$75:K$138,'ABP REC Calc'!$C$75:$C$138,'ABP REC Spend'!$D245,'ABP REC Calc'!$B$75:$B$138,'ABP REC Spend'!$E245)*$C245,
IF(AND(M245&gt;0,(N$4-$F245)=(1+$B245)),((M245/$C245)-M245)/6,
(IF(AND((N$4-$F245)&lt;(7+$B245),(N$4-$F245)&gt;1),M245,0))))</f>
        <v>0</v>
      </c>
      <c r="O245" s="246">
        <f>IF(O$4=$F245+$B245,SUMIFS('ABP REC Calc'!L$75:L$138,'ABP REC Calc'!$C$75:$C$138,'ABP REC Spend'!$D245,'ABP REC Calc'!$B$75:$B$138,'ABP REC Spend'!$E245)*$C245,
IF(AND(N245&gt;0,(O$4-$F245)=(1+$B245)),((N245/$C245)-N245)/6,
(IF(AND((O$4-$F245)&lt;(7+$B245),(O$4-$F245)&gt;1),N245,0))))</f>
        <v>0</v>
      </c>
      <c r="P245" s="246">
        <f>IF(P$4=$F245+$B245,SUMIFS('ABP REC Calc'!M$75:M$138,'ABP REC Calc'!$C$75:$C$138,'ABP REC Spend'!$D245,'ABP REC Calc'!$B$75:$B$138,'ABP REC Spend'!$E245)*$C245,
IF(AND(O245&gt;0,(P$4-$F245)=(1+$B245)),((O245/$C245)-O245)/6,
(IF(AND((P$4-$F245)&lt;(7+$B245),(P$4-$F245)&gt;1),O245,0))))</f>
        <v>0</v>
      </c>
      <c r="Q245" s="246">
        <f>IF(Q$4=$F245+$B245,SUMIFS('ABP REC Calc'!N$75:N$138,'ABP REC Calc'!$C$75:$C$138,'ABP REC Spend'!$D245,'ABP REC Calc'!$B$75:$B$138,'ABP REC Spend'!$E245)*$C245,
IF(AND(P245&gt;0,(Q$4-$F245)=(1+$B245)),((P245/$C245)-P245)/6,
(IF(AND((Q$4-$F245)&lt;(7+$B245),(Q$4-$F245)&gt;1),P245,0))))</f>
        <v>0</v>
      </c>
      <c r="R245" s="246">
        <f>IF(R$4=$F245+$B245,SUMIFS('ABP REC Calc'!O$75:O$138,'ABP REC Calc'!$C$75:$C$138,'ABP REC Spend'!$D245,'ABP REC Calc'!$B$75:$B$138,'ABP REC Spend'!$E245)*$C245,
IF(AND(Q245&gt;0,(R$4-$F245)=(1+$B245)),((Q245/$C245)-Q245)/6,
(IF(AND((R$4-$F245)&lt;(7+$B245),(R$4-$F245)&gt;1),Q245,0))))</f>
        <v>0</v>
      </c>
      <c r="S245" s="246">
        <f>IF(S$4=$F245+$B245,SUMIFS('ABP REC Calc'!P$75:P$138,'ABP REC Calc'!$C$75:$C$138,'ABP REC Spend'!$D245,'ABP REC Calc'!$B$75:$B$138,'ABP REC Spend'!$E245)*$C245,
IF(AND(R245&gt;0,(S$4-$F245)=(1+$B245)),((R245/$C245)-R245)/6,
(IF(AND((S$4-$F245)&lt;(7+$B245),(S$4-$F245)&gt;1),R245,0))))</f>
        <v>0</v>
      </c>
      <c r="T245" s="246">
        <f>IF(T$4=$F245+$B245,SUMIFS('ABP REC Calc'!Q$75:Q$138,'ABP REC Calc'!$C$75:$C$138,'ABP REC Spend'!$D245,'ABP REC Calc'!$B$75:$B$138,'ABP REC Spend'!$E245)*$C245,
IF(AND(S245&gt;0,(T$4-$F245)=(1+$B245)),((S245/$C245)-S245)/6,
(IF(AND((T$4-$F245)&lt;(7+$B245),(T$4-$F245)&gt;1),S245,0))))</f>
        <v>0</v>
      </c>
      <c r="U245" s="246">
        <f>IF(U$4=$F245+$B245,SUMIFS('ABP REC Calc'!R$75:R$138,'ABP REC Calc'!$C$75:$C$138,'ABP REC Spend'!$D245,'ABP REC Calc'!$B$75:$B$138,'ABP REC Spend'!$E245)*$C245,
IF(AND(T245&gt;0,(U$4-$F245)=(1+$B245)),((T245/$C245)-T245)/6,
(IF(AND((U$4-$F245)&lt;(7+$B245),(U$4-$F245)&gt;1),T245,0))))</f>
        <v>0</v>
      </c>
      <c r="V245" s="246">
        <f>IF(V$4=$F245+$B245,SUMIFS('ABP REC Calc'!S$75:S$138,'ABP REC Calc'!$C$75:$C$138,'ABP REC Spend'!$D245,'ABP REC Calc'!$B$75:$B$138,'ABP REC Spend'!$E245)*$C245,
IF(AND(U245&gt;0,(V$4-$F245)=(1+$B245)),((U245/$C245)-U245)/6,
(IF(AND((V$4-$F245)&lt;(7+$B245),(V$4-$F245)&gt;1),U245,0))))</f>
        <v>0</v>
      </c>
      <c r="W245" s="246">
        <f>IF(W$4=$F245+$B245,SUMIFS('ABP REC Calc'!T$75:T$138,'ABP REC Calc'!$C$75:$C$138,'ABP REC Spend'!$D245,'ABP REC Calc'!$B$75:$B$138,'ABP REC Spend'!$E245)*$C245,
IF(AND(V245&gt;0,(W$4-$F245)=(1+$B245)),((V245/$C245)-V245)/6,
(IF(AND((W$4-$F245)&lt;(7+$B245),(W$4-$F245)&gt;1),V245,0))))</f>
        <v>0</v>
      </c>
      <c r="X245" s="246">
        <f>IF(X$4=$F245+$B245,SUMIFS('ABP REC Calc'!U$75:U$138,'ABP REC Calc'!$C$75:$C$138,'ABP REC Spend'!$D245,'ABP REC Calc'!$B$75:$B$138,'ABP REC Spend'!$E245)*$C245,
IF(AND(W245&gt;0,(X$4-$F245)=(1+$B245)),((W245/$C245)-W245)/6,
(IF(AND((X$4-$F245)&lt;(7+$B245),(X$4-$F245)&gt;1),W245,0))))</f>
        <v>1840649.847904589</v>
      </c>
      <c r="Y245" s="246">
        <f>IF(Y$4=$F245+$B245,SUMIFS('ABP REC Calc'!V$75:V$138,'ABP REC Calc'!$C$75:$C$138,'ABP REC Spend'!$D245,'ABP REC Calc'!$B$75:$B$138,'ABP REC Spend'!$E245)*$C245,
IF(AND(X245&gt;0,(Y$4-$F245)=(1+$B245)),((X245/$C245)-X245)/6,
(IF(AND((Y$4-$F245)&lt;(7+$B245),(Y$4-$F245)&gt;1),X245,0))))</f>
        <v>1738391.5230210007</v>
      </c>
      <c r="Z245" s="246">
        <f>IF(Z$4=$F245+$B245,SUMIFS('ABP REC Calc'!W$75:W$138,'ABP REC Calc'!$C$75:$C$138,'ABP REC Spend'!$D245,'ABP REC Calc'!$B$75:$B$138,'ABP REC Spend'!$E245)*$C245,
IF(AND(Y245&gt;0,(Z$4-$F245)=(1+$B245)),((Y245/$C245)-Y245)/6,
(IF(AND((Z$4-$F245)&lt;(7+$B245),(Z$4-$F245)&gt;1),Y245,0))))</f>
        <v>1738391.5230210007</v>
      </c>
      <c r="AA245" s="246">
        <f>IF(AA$4=$F245+$B245,SUMIFS('ABP REC Calc'!X$75:X$138,'ABP REC Calc'!$C$75:$C$138,'ABP REC Spend'!$D245,'ABP REC Calc'!$B$75:$B$138,'ABP REC Spend'!$E245)*$C245,
IF(AND(Z245&gt;0,(AA$4-$F245)=(1+$B245)),((Z245/$C245)-Z245)/6,
(IF(AND((AA$4-$F245)&lt;(7+$B245),(AA$4-$F245)&gt;1),Z245,0))))</f>
        <v>1738391.5230210007</v>
      </c>
      <c r="AB245" s="246">
        <f>IF(AB$4=$F245+$B245,SUMIFS('ABP REC Calc'!Y$75:Y$138,'ABP REC Calc'!$C$75:$C$138,'ABP REC Spend'!$D245,'ABP REC Calc'!$B$75:$B$138,'ABP REC Spend'!$E245)*$C245,
IF(AND(AA245&gt;0,(AB$4-$F245)=(1+$B245)),((AA245/$C245)-AA245)/6,
(IF(AND((AB$4-$F245)&lt;(7+$B245),(AB$4-$F245)&gt;1),AA245,0))))</f>
        <v>1738391.5230210007</v>
      </c>
      <c r="AC245" s="246">
        <f>IF(AC$4=$F245+$B245,SUMIFS('ABP REC Calc'!Z$75:Z$138,'ABP REC Calc'!$C$75:$C$138,'ABP REC Spend'!$D245,'ABP REC Calc'!$B$75:$B$138,'ABP REC Spend'!$E245)*$C245,
IF(AND(AB245&gt;0,(AC$4-$F245)=(1+$B245)),((AB245/$C245)-AB245)/6,
(IF(AND((AC$4-$F245)&lt;(7+$B245),(AC$4-$F245)&gt;1),AB245,0))))</f>
        <v>1738391.5230210007</v>
      </c>
      <c r="AD245" s="246">
        <f>IF(AD$4=$F245+$B245,SUMIFS('ABP REC Calc'!AA$75:AA$138,'ABP REC Calc'!$C$75:$C$138,'ABP REC Spend'!$D245,'ABP REC Calc'!$B$75:$B$138,'ABP REC Spend'!$E245)*$C245,
IF(AND(AC245&gt;0,(AD$4-$F245)=(1+$B245)),((AC245/$C245)-AC245)/6,
(IF(AND((AD$4-$F245)&lt;(7+$B245),(AD$4-$F245)&gt;1),AC245,0))))</f>
        <v>1738391.5230210007</v>
      </c>
      <c r="AE245" s="246">
        <f>IF(AE$4=$F245+$B245,SUMIFS('ABP REC Calc'!AB$75:AB$138,'ABP REC Calc'!$C$75:$C$138,'ABP REC Spend'!$D245,'ABP REC Calc'!$B$75:$B$138,'ABP REC Spend'!$E245)*$C245,
IF(AND(AD245&gt;0,(AE$4-$F245)=(1+$B245)),((AD245/$C245)-AD245)/6,
(IF(AND((AE$4-$F245)&lt;(7+$B245),(AE$4-$F245)&gt;1),AD245,0))))</f>
        <v>0</v>
      </c>
      <c r="AF245" s="246">
        <f>IF(AF$4=$F245+$B245,SUMIFS('ABP REC Calc'!AC$75:AC$138,'ABP REC Calc'!$C$75:$C$138,'ABP REC Spend'!$D245,'ABP REC Calc'!$B$75:$B$138,'ABP REC Spend'!$E245)*$C245,
IF(AND(AE245&gt;0,(AF$4-$F245)=(1+$B245)),((AE245/$C245)-AE245)/6,
(IF(AND((AF$4-$F245)&lt;(7+$B245),(AF$4-$F245)&gt;1),AE245,0))))</f>
        <v>0</v>
      </c>
      <c r="AG245" s="246">
        <f>IF(AG$4=$F245+$B245,SUMIFS('ABP REC Calc'!#REF!,'ABP REC Calc'!$C$75:$C$138,'ABP REC Spend'!$D245,'ABP REC Calc'!$B$75:$B$138,'ABP REC Spend'!$E245)*$C245,
IF(AND(AF245&gt;0,(AG$4-$F245)=(1+$B245)),((AF245/$C245)-AF245)/6,
(IF(AND((AG$4-$F245)&lt;(7+$B245),(AG$4-$F245)&gt;1),AF245,0))))</f>
        <v>0</v>
      </c>
    </row>
    <row r="246" spans="2:33" ht="14.45" customHeight="1">
      <c r="B246" s="64">
        <v>1</v>
      </c>
      <c r="C246" s="64">
        <v>0.15</v>
      </c>
      <c r="D246" s="234" t="s">
        <v>211</v>
      </c>
      <c r="E246" s="231" t="s">
        <v>230</v>
      </c>
      <c r="F246" s="231">
        <f t="shared" si="11"/>
        <v>2039</v>
      </c>
      <c r="G246" s="231"/>
      <c r="H246" s="239" t="s">
        <v>37</v>
      </c>
      <c r="I246" s="247">
        <v>0</v>
      </c>
      <c r="J246" s="246">
        <f>IF(J$4=$F246+$B246,SUMIFS('ABP REC Calc'!G$75:G$138,'ABP REC Calc'!$C$75:$C$138,'ABP REC Spend'!$D246,'ABP REC Calc'!$B$75:$B$138,'ABP REC Spend'!$E246)*$C246,
IF(AND(I246&gt;0,(J$4-$F246)=(1+$B246)),((I246/$C246)-I246)/6,
(IF(AND((J$4-$F246)&lt;(7+$B246),(J$4-$F246)&gt;1),I246,0))))</f>
        <v>0</v>
      </c>
      <c r="K246" s="246">
        <f>IF(K$4=$F246+$B246,SUMIFS('ABP REC Calc'!H$75:H$138,'ABP REC Calc'!$C$75:$C$138,'ABP REC Spend'!$D246,'ABP REC Calc'!$B$75:$B$138,'ABP REC Spend'!$E246)*$C246,
IF(AND(J246&gt;0,(K$4-$F246)=(1+$B246)),((J246/$C246)-J246)/6,
(IF(AND((K$4-$F246)&lt;(7+$B246),(K$4-$F246)&gt;1),J246,0))))</f>
        <v>0</v>
      </c>
      <c r="L246" s="246">
        <f>IF(L$4=$F246+$B246,SUMIFS('ABP REC Calc'!I$75:I$138,'ABP REC Calc'!$C$75:$C$138,'ABP REC Spend'!$D246,'ABP REC Calc'!$B$75:$B$138,'ABP REC Spend'!$E246)*$C246,
IF(AND(K246&gt;0,(L$4-$F246)=(1+$B246)),((K246/$C246)-K246)/6,
(IF(AND((L$4-$F246)&lt;(7+$B246),(L$4-$F246)&gt;1),K246,0))))</f>
        <v>0</v>
      </c>
      <c r="M246" s="246">
        <f>IF(M$4=$F246+$B246,SUMIFS('ABP REC Calc'!J$75:J$138,'ABP REC Calc'!$C$75:$C$138,'ABP REC Spend'!$D246,'ABP REC Calc'!$B$75:$B$138,'ABP REC Spend'!$E246)*$C246,
IF(AND(L246&gt;0,(M$4-$F246)=(1+$B246)),((L246/$C246)-L246)/6,
(IF(AND((M$4-$F246)&lt;(7+$B246),(M$4-$F246)&gt;1),L246,0))))</f>
        <v>0</v>
      </c>
      <c r="N246" s="246">
        <f>IF(N$4=$F246+$B246,SUMIFS('ABP REC Calc'!K$75:K$138,'ABP REC Calc'!$C$75:$C$138,'ABP REC Spend'!$D246,'ABP REC Calc'!$B$75:$B$138,'ABP REC Spend'!$E246)*$C246,
IF(AND(M246&gt;0,(N$4-$F246)=(1+$B246)),((M246/$C246)-M246)/6,
(IF(AND((N$4-$F246)&lt;(7+$B246),(N$4-$F246)&gt;1),M246,0))))</f>
        <v>0</v>
      </c>
      <c r="O246" s="246">
        <f>IF(O$4=$F246+$B246,SUMIFS('ABP REC Calc'!L$75:L$138,'ABP REC Calc'!$C$75:$C$138,'ABP REC Spend'!$D246,'ABP REC Calc'!$B$75:$B$138,'ABP REC Spend'!$E246)*$C246,
IF(AND(N246&gt;0,(O$4-$F246)=(1+$B246)),((N246/$C246)-N246)/6,
(IF(AND((O$4-$F246)&lt;(7+$B246),(O$4-$F246)&gt;1),N246,0))))</f>
        <v>0</v>
      </c>
      <c r="P246" s="246">
        <f>IF(P$4=$F246+$B246,SUMIFS('ABP REC Calc'!M$75:M$138,'ABP REC Calc'!$C$75:$C$138,'ABP REC Spend'!$D246,'ABP REC Calc'!$B$75:$B$138,'ABP REC Spend'!$E246)*$C246,
IF(AND(O246&gt;0,(P$4-$F246)=(1+$B246)),((O246/$C246)-O246)/6,
(IF(AND((P$4-$F246)&lt;(7+$B246),(P$4-$F246)&gt;1),O246,0))))</f>
        <v>0</v>
      </c>
      <c r="Q246" s="246">
        <f>IF(Q$4=$F246+$B246,SUMIFS('ABP REC Calc'!N$75:N$138,'ABP REC Calc'!$C$75:$C$138,'ABP REC Spend'!$D246,'ABP REC Calc'!$B$75:$B$138,'ABP REC Spend'!$E246)*$C246,
IF(AND(P246&gt;0,(Q$4-$F246)=(1+$B246)),((P246/$C246)-P246)/6,
(IF(AND((Q$4-$F246)&lt;(7+$B246),(Q$4-$F246)&gt;1),P246,0))))</f>
        <v>0</v>
      </c>
      <c r="R246" s="246">
        <f>IF(R$4=$F246+$B246,SUMIFS('ABP REC Calc'!O$75:O$138,'ABP REC Calc'!$C$75:$C$138,'ABP REC Spend'!$D246,'ABP REC Calc'!$B$75:$B$138,'ABP REC Spend'!$E246)*$C246,
IF(AND(Q246&gt;0,(R$4-$F246)=(1+$B246)),((Q246/$C246)-Q246)/6,
(IF(AND((R$4-$F246)&lt;(7+$B246),(R$4-$F246)&gt;1),Q246,0))))</f>
        <v>0</v>
      </c>
      <c r="S246" s="246">
        <f>IF(S$4=$F246+$B246,SUMIFS('ABP REC Calc'!P$75:P$138,'ABP REC Calc'!$C$75:$C$138,'ABP REC Spend'!$D246,'ABP REC Calc'!$B$75:$B$138,'ABP REC Spend'!$E246)*$C246,
IF(AND(R246&gt;0,(S$4-$F246)=(1+$B246)),((R246/$C246)-R246)/6,
(IF(AND((S$4-$F246)&lt;(7+$B246),(S$4-$F246)&gt;1),R246,0))))</f>
        <v>0</v>
      </c>
      <c r="T246" s="246">
        <f>IF(T$4=$F246+$B246,SUMIFS('ABP REC Calc'!Q$75:Q$138,'ABP REC Calc'!$C$75:$C$138,'ABP REC Spend'!$D246,'ABP REC Calc'!$B$75:$B$138,'ABP REC Spend'!$E246)*$C246,
IF(AND(S246&gt;0,(T$4-$F246)=(1+$B246)),((S246/$C246)-S246)/6,
(IF(AND((T$4-$F246)&lt;(7+$B246),(T$4-$F246)&gt;1),S246,0))))</f>
        <v>0</v>
      </c>
      <c r="U246" s="246">
        <f>IF(U$4=$F246+$B246,SUMIFS('ABP REC Calc'!R$75:R$138,'ABP REC Calc'!$C$75:$C$138,'ABP REC Spend'!$D246,'ABP REC Calc'!$B$75:$B$138,'ABP REC Spend'!$E246)*$C246,
IF(AND(T246&gt;0,(U$4-$F246)=(1+$B246)),((T246/$C246)-T246)/6,
(IF(AND((U$4-$F246)&lt;(7+$B246),(U$4-$F246)&gt;1),T246,0))))</f>
        <v>0</v>
      </c>
      <c r="V246" s="246">
        <f>IF(V$4=$F246+$B246,SUMIFS('ABP REC Calc'!S$75:S$138,'ABP REC Calc'!$C$75:$C$138,'ABP REC Spend'!$D246,'ABP REC Calc'!$B$75:$B$138,'ABP REC Spend'!$E246)*$C246,
IF(AND(U246&gt;0,(V$4-$F246)=(1+$B246)),((U246/$C246)-U246)/6,
(IF(AND((V$4-$F246)&lt;(7+$B246),(V$4-$F246)&gt;1),U246,0))))</f>
        <v>0</v>
      </c>
      <c r="W246" s="246">
        <f>IF(W$4=$F246+$B246,SUMIFS('ABP REC Calc'!T$75:T$138,'ABP REC Calc'!$C$75:$C$138,'ABP REC Spend'!$D246,'ABP REC Calc'!$B$75:$B$138,'ABP REC Spend'!$E246)*$C246,
IF(AND(V246&gt;0,(W$4-$F246)=(1+$B246)),((V246/$C246)-V246)/6,
(IF(AND((W$4-$F246)&lt;(7+$B246),(W$4-$F246)&gt;1),V246,0))))</f>
        <v>0</v>
      </c>
      <c r="X246" s="246">
        <f>IF(X$4=$F246+$B246,SUMIFS('ABP REC Calc'!U$75:U$138,'ABP REC Calc'!$C$75:$C$138,'ABP REC Spend'!$D246,'ABP REC Calc'!$B$75:$B$138,'ABP REC Spend'!$E246)*$C246,
IF(AND(W246&gt;0,(X$4-$F246)=(1+$B246)),((W246/$C246)-W246)/6,
(IF(AND((X$4-$F246)&lt;(7+$B246),(X$4-$F246)&gt;1),W246,0))))</f>
        <v>0</v>
      </c>
      <c r="Y246" s="246">
        <f>IF(Y$4=$F246+$B246,SUMIFS('ABP REC Calc'!V$75:V$138,'ABP REC Calc'!$C$75:$C$138,'ABP REC Spend'!$D246,'ABP REC Calc'!$B$75:$B$138,'ABP REC Spend'!$E246)*$C246,
IF(AND(X246&gt;0,(Y$4-$F246)=(1+$B246)),((X246/$C246)-X246)/6,
(IF(AND((Y$4-$F246)&lt;(7+$B246),(Y$4-$F246)&gt;1),X246,0))))</f>
        <v>1767023.8539884051</v>
      </c>
      <c r="Z246" s="246">
        <f>IF(Z$4=$F246+$B246,SUMIFS('ABP REC Calc'!W$75:W$138,'ABP REC Calc'!$C$75:$C$138,'ABP REC Spend'!$D246,'ABP REC Calc'!$B$75:$B$138,'ABP REC Spend'!$E246)*$C246,
IF(AND(Y246&gt;0,(Z$4-$F246)=(1+$B246)),((Y246/$C246)-Y246)/6,
(IF(AND((Z$4-$F246)&lt;(7+$B246),(Z$4-$F246)&gt;1),Y246,0))))</f>
        <v>1668855.8621001604</v>
      </c>
      <c r="AA246" s="246">
        <f>IF(AA$4=$F246+$B246,SUMIFS('ABP REC Calc'!X$75:X$138,'ABP REC Calc'!$C$75:$C$138,'ABP REC Spend'!$D246,'ABP REC Calc'!$B$75:$B$138,'ABP REC Spend'!$E246)*$C246,
IF(AND(Z246&gt;0,(AA$4-$F246)=(1+$B246)),((Z246/$C246)-Z246)/6,
(IF(AND((AA$4-$F246)&lt;(7+$B246),(AA$4-$F246)&gt;1),Z246,0))))</f>
        <v>1668855.8621001604</v>
      </c>
      <c r="AB246" s="246">
        <f>IF(AB$4=$F246+$B246,SUMIFS('ABP REC Calc'!Y$75:Y$138,'ABP REC Calc'!$C$75:$C$138,'ABP REC Spend'!$D246,'ABP REC Calc'!$B$75:$B$138,'ABP REC Spend'!$E246)*$C246,
IF(AND(AA246&gt;0,(AB$4-$F246)=(1+$B246)),((AA246/$C246)-AA246)/6,
(IF(AND((AB$4-$F246)&lt;(7+$B246),(AB$4-$F246)&gt;1),AA246,0))))</f>
        <v>1668855.8621001604</v>
      </c>
      <c r="AC246" s="246">
        <f>IF(AC$4=$F246+$B246,SUMIFS('ABP REC Calc'!Z$75:Z$138,'ABP REC Calc'!$C$75:$C$138,'ABP REC Spend'!$D246,'ABP REC Calc'!$B$75:$B$138,'ABP REC Spend'!$E246)*$C246,
IF(AND(AB246&gt;0,(AC$4-$F246)=(1+$B246)),((AB246/$C246)-AB246)/6,
(IF(AND((AC$4-$F246)&lt;(7+$B246),(AC$4-$F246)&gt;1),AB246,0))))</f>
        <v>1668855.8621001604</v>
      </c>
      <c r="AD246" s="246">
        <f>IF(AD$4=$F246+$B246,SUMIFS('ABP REC Calc'!AA$75:AA$138,'ABP REC Calc'!$C$75:$C$138,'ABP REC Spend'!$D246,'ABP REC Calc'!$B$75:$B$138,'ABP REC Spend'!$E246)*$C246,
IF(AND(AC246&gt;0,(AD$4-$F246)=(1+$B246)),((AC246/$C246)-AC246)/6,
(IF(AND((AD$4-$F246)&lt;(7+$B246),(AD$4-$F246)&gt;1),AC246,0))))</f>
        <v>1668855.8621001604</v>
      </c>
      <c r="AE246" s="246">
        <f>IF(AE$4=$F246+$B246,SUMIFS('ABP REC Calc'!AB$75:AB$138,'ABP REC Calc'!$C$75:$C$138,'ABP REC Spend'!$D246,'ABP REC Calc'!$B$75:$B$138,'ABP REC Spend'!$E246)*$C246,
IF(AND(AD246&gt;0,(AE$4-$F246)=(1+$B246)),((AD246/$C246)-AD246)/6,
(IF(AND((AE$4-$F246)&lt;(7+$B246),(AE$4-$F246)&gt;1),AD246,0))))</f>
        <v>1668855.8621001604</v>
      </c>
      <c r="AF246" s="246">
        <f>IF(AF$4=$F246+$B246,SUMIFS('ABP REC Calc'!AC$75:AC$138,'ABP REC Calc'!$C$75:$C$138,'ABP REC Spend'!$D246,'ABP REC Calc'!$B$75:$B$138,'ABP REC Spend'!$E246)*$C246,
IF(AND(AE246&gt;0,(AF$4-$F246)=(1+$B246)),((AE246/$C246)-AE246)/6,
(IF(AND((AF$4-$F246)&lt;(7+$B246),(AF$4-$F246)&gt;1),AE246,0))))</f>
        <v>0</v>
      </c>
      <c r="AG246" s="246">
        <f>IF(AG$4=$F246+$B246,SUMIFS('ABP REC Calc'!#REF!,'ABP REC Calc'!$C$75:$C$138,'ABP REC Spend'!$D246,'ABP REC Calc'!$B$75:$B$138,'ABP REC Spend'!$E246)*$C246,
IF(AND(AF246&gt;0,(AG$4-$F246)=(1+$B246)),((AF246/$C246)-AF246)/6,
(IF(AND((AG$4-$F246)&lt;(7+$B246),(AG$4-$F246)&gt;1),AF246,0))))</f>
        <v>0</v>
      </c>
    </row>
    <row r="247" spans="2:33" ht="14.45" customHeight="1">
      <c r="B247" s="64">
        <v>1</v>
      </c>
      <c r="C247" s="64">
        <v>0.15</v>
      </c>
      <c r="D247" s="234" t="s">
        <v>211</v>
      </c>
      <c r="E247" s="231" t="s">
        <v>230</v>
      </c>
      <c r="F247" s="231">
        <f t="shared" si="11"/>
        <v>2040</v>
      </c>
      <c r="G247" s="231"/>
      <c r="H247" s="239" t="s">
        <v>38</v>
      </c>
      <c r="I247" s="247">
        <v>0</v>
      </c>
      <c r="J247" s="246">
        <f>IF(J$4=$F247+$B247,SUMIFS('ABP REC Calc'!G$75:G$138,'ABP REC Calc'!$C$75:$C$138,'ABP REC Spend'!$D247,'ABP REC Calc'!$B$75:$B$138,'ABP REC Spend'!$E247)*$C247,
IF(AND(I247&gt;0,(J$4-$F247)=(1+$B247)),((I247/$C247)-I247)/6,
(IF(AND((J$4-$F247)&lt;(7+$B247),(J$4-$F247)&gt;1),I247,0))))</f>
        <v>0</v>
      </c>
      <c r="K247" s="246">
        <f>IF(K$4=$F247+$B247,SUMIFS('ABP REC Calc'!H$75:H$138,'ABP REC Calc'!$C$75:$C$138,'ABP REC Spend'!$D247,'ABP REC Calc'!$B$75:$B$138,'ABP REC Spend'!$E247)*$C247,
IF(AND(J247&gt;0,(K$4-$F247)=(1+$B247)),((J247/$C247)-J247)/6,
(IF(AND((K$4-$F247)&lt;(7+$B247),(K$4-$F247)&gt;1),J247,0))))</f>
        <v>0</v>
      </c>
      <c r="L247" s="246">
        <f>IF(L$4=$F247+$B247,SUMIFS('ABP REC Calc'!I$75:I$138,'ABP REC Calc'!$C$75:$C$138,'ABP REC Spend'!$D247,'ABP REC Calc'!$B$75:$B$138,'ABP REC Spend'!$E247)*$C247,
IF(AND(K247&gt;0,(L$4-$F247)=(1+$B247)),((K247/$C247)-K247)/6,
(IF(AND((L$4-$F247)&lt;(7+$B247),(L$4-$F247)&gt;1),K247,0))))</f>
        <v>0</v>
      </c>
      <c r="M247" s="246">
        <f>IF(M$4=$F247+$B247,SUMIFS('ABP REC Calc'!J$75:J$138,'ABP REC Calc'!$C$75:$C$138,'ABP REC Spend'!$D247,'ABP REC Calc'!$B$75:$B$138,'ABP REC Spend'!$E247)*$C247,
IF(AND(L247&gt;0,(M$4-$F247)=(1+$B247)),((L247/$C247)-L247)/6,
(IF(AND((M$4-$F247)&lt;(7+$B247),(M$4-$F247)&gt;1),L247,0))))</f>
        <v>0</v>
      </c>
      <c r="N247" s="246">
        <f>IF(N$4=$F247+$B247,SUMIFS('ABP REC Calc'!K$75:K$138,'ABP REC Calc'!$C$75:$C$138,'ABP REC Spend'!$D247,'ABP REC Calc'!$B$75:$B$138,'ABP REC Spend'!$E247)*$C247,
IF(AND(M247&gt;0,(N$4-$F247)=(1+$B247)),((M247/$C247)-M247)/6,
(IF(AND((N$4-$F247)&lt;(7+$B247),(N$4-$F247)&gt;1),M247,0))))</f>
        <v>0</v>
      </c>
      <c r="O247" s="246">
        <f>IF(O$4=$F247+$B247,SUMIFS('ABP REC Calc'!L$75:L$138,'ABP REC Calc'!$C$75:$C$138,'ABP REC Spend'!$D247,'ABP REC Calc'!$B$75:$B$138,'ABP REC Spend'!$E247)*$C247,
IF(AND(N247&gt;0,(O$4-$F247)=(1+$B247)),((N247/$C247)-N247)/6,
(IF(AND((O$4-$F247)&lt;(7+$B247),(O$4-$F247)&gt;1),N247,0))))</f>
        <v>0</v>
      </c>
      <c r="P247" s="246">
        <f>IF(P$4=$F247+$B247,SUMIFS('ABP REC Calc'!M$75:M$138,'ABP REC Calc'!$C$75:$C$138,'ABP REC Spend'!$D247,'ABP REC Calc'!$B$75:$B$138,'ABP REC Spend'!$E247)*$C247,
IF(AND(O247&gt;0,(P$4-$F247)=(1+$B247)),((O247/$C247)-O247)/6,
(IF(AND((P$4-$F247)&lt;(7+$B247),(P$4-$F247)&gt;1),O247,0))))</f>
        <v>0</v>
      </c>
      <c r="Q247" s="246">
        <f>IF(Q$4=$F247+$B247,SUMIFS('ABP REC Calc'!N$75:N$138,'ABP REC Calc'!$C$75:$C$138,'ABP REC Spend'!$D247,'ABP REC Calc'!$B$75:$B$138,'ABP REC Spend'!$E247)*$C247,
IF(AND(P247&gt;0,(Q$4-$F247)=(1+$B247)),((P247/$C247)-P247)/6,
(IF(AND((Q$4-$F247)&lt;(7+$B247),(Q$4-$F247)&gt;1),P247,0))))</f>
        <v>0</v>
      </c>
      <c r="R247" s="246">
        <f>IF(R$4=$F247+$B247,SUMIFS('ABP REC Calc'!O$75:O$138,'ABP REC Calc'!$C$75:$C$138,'ABP REC Spend'!$D247,'ABP REC Calc'!$B$75:$B$138,'ABP REC Spend'!$E247)*$C247,
IF(AND(Q247&gt;0,(R$4-$F247)=(1+$B247)),((Q247/$C247)-Q247)/6,
(IF(AND((R$4-$F247)&lt;(7+$B247),(R$4-$F247)&gt;1),Q247,0))))</f>
        <v>0</v>
      </c>
      <c r="S247" s="246">
        <f>IF(S$4=$F247+$B247,SUMIFS('ABP REC Calc'!P$75:P$138,'ABP REC Calc'!$C$75:$C$138,'ABP REC Spend'!$D247,'ABP REC Calc'!$B$75:$B$138,'ABP REC Spend'!$E247)*$C247,
IF(AND(R247&gt;0,(S$4-$F247)=(1+$B247)),((R247/$C247)-R247)/6,
(IF(AND((S$4-$F247)&lt;(7+$B247),(S$4-$F247)&gt;1),R247,0))))</f>
        <v>0</v>
      </c>
      <c r="T247" s="246">
        <f>IF(T$4=$F247+$B247,SUMIFS('ABP REC Calc'!Q$75:Q$138,'ABP REC Calc'!$C$75:$C$138,'ABP REC Spend'!$D247,'ABP REC Calc'!$B$75:$B$138,'ABP REC Spend'!$E247)*$C247,
IF(AND(S247&gt;0,(T$4-$F247)=(1+$B247)),((S247/$C247)-S247)/6,
(IF(AND((T$4-$F247)&lt;(7+$B247),(T$4-$F247)&gt;1),S247,0))))</f>
        <v>0</v>
      </c>
      <c r="U247" s="246">
        <f>IF(U$4=$F247+$B247,SUMIFS('ABP REC Calc'!R$75:R$138,'ABP REC Calc'!$C$75:$C$138,'ABP REC Spend'!$D247,'ABP REC Calc'!$B$75:$B$138,'ABP REC Spend'!$E247)*$C247,
IF(AND(T247&gt;0,(U$4-$F247)=(1+$B247)),((T247/$C247)-T247)/6,
(IF(AND((U$4-$F247)&lt;(7+$B247),(U$4-$F247)&gt;1),T247,0))))</f>
        <v>0</v>
      </c>
      <c r="V247" s="246">
        <f>IF(V$4=$F247+$B247,SUMIFS('ABP REC Calc'!S$75:S$138,'ABP REC Calc'!$C$75:$C$138,'ABP REC Spend'!$D247,'ABP REC Calc'!$B$75:$B$138,'ABP REC Spend'!$E247)*$C247,
IF(AND(U247&gt;0,(V$4-$F247)=(1+$B247)),((U247/$C247)-U247)/6,
(IF(AND((V$4-$F247)&lt;(7+$B247),(V$4-$F247)&gt;1),U247,0))))</f>
        <v>0</v>
      </c>
      <c r="W247" s="246">
        <f>IF(W$4=$F247+$B247,SUMIFS('ABP REC Calc'!T$75:T$138,'ABP REC Calc'!$C$75:$C$138,'ABP REC Spend'!$D247,'ABP REC Calc'!$B$75:$B$138,'ABP REC Spend'!$E247)*$C247,
IF(AND(V247&gt;0,(W$4-$F247)=(1+$B247)),((V247/$C247)-V247)/6,
(IF(AND((W$4-$F247)&lt;(7+$B247),(W$4-$F247)&gt;1),V247,0))))</f>
        <v>0</v>
      </c>
      <c r="X247" s="246">
        <f>IF(X$4=$F247+$B247,SUMIFS('ABP REC Calc'!U$75:U$138,'ABP REC Calc'!$C$75:$C$138,'ABP REC Spend'!$D247,'ABP REC Calc'!$B$75:$B$138,'ABP REC Spend'!$E247)*$C247,
IF(AND(W247&gt;0,(X$4-$F247)=(1+$B247)),((W247/$C247)-W247)/6,
(IF(AND((X$4-$F247)&lt;(7+$B247),(X$4-$F247)&gt;1),W247,0))))</f>
        <v>0</v>
      </c>
      <c r="Y247" s="246">
        <f>IF(Y$4=$F247+$B247,SUMIFS('ABP REC Calc'!V$75:V$138,'ABP REC Calc'!$C$75:$C$138,'ABP REC Spend'!$D247,'ABP REC Calc'!$B$75:$B$138,'ABP REC Spend'!$E247)*$C247,
IF(AND(X247&gt;0,(Y$4-$F247)=(1+$B247)),((X247/$C247)-X247)/6,
(IF(AND((Y$4-$F247)&lt;(7+$B247),(Y$4-$F247)&gt;1),X247,0))))</f>
        <v>0</v>
      </c>
      <c r="Z247" s="246">
        <f>IF(Z$4=$F247+$B247,SUMIFS('ABP REC Calc'!W$75:W$138,'ABP REC Calc'!$C$75:$C$138,'ABP REC Spend'!$D247,'ABP REC Calc'!$B$75:$B$138,'ABP REC Spend'!$E247)*$C247,
IF(AND(Y247&gt;0,(Z$4-$F247)=(1+$B247)),((Y247/$C247)-Y247)/6,
(IF(AND((Z$4-$F247)&lt;(7+$B247),(Z$4-$F247)&gt;1),Y247,0))))</f>
        <v>1696342.8998288692</v>
      </c>
      <c r="AA247" s="246">
        <f>IF(AA$4=$F247+$B247,SUMIFS('ABP REC Calc'!X$75:X$138,'ABP REC Calc'!$C$75:$C$138,'ABP REC Spend'!$D247,'ABP REC Calc'!$B$75:$B$138,'ABP REC Spend'!$E247)*$C247,
IF(AND(Z247&gt;0,(AA$4-$F247)=(1+$B247)),((Z247/$C247)-Z247)/6,
(IF(AND((AA$4-$F247)&lt;(7+$B247),(AA$4-$F247)&gt;1),Z247,0))))</f>
        <v>1602101.627616154</v>
      </c>
      <c r="AB247" s="246">
        <f>IF(AB$4=$F247+$B247,SUMIFS('ABP REC Calc'!Y$75:Y$138,'ABP REC Calc'!$C$75:$C$138,'ABP REC Spend'!$D247,'ABP REC Calc'!$B$75:$B$138,'ABP REC Spend'!$E247)*$C247,
IF(AND(AA247&gt;0,(AB$4-$F247)=(1+$B247)),((AA247/$C247)-AA247)/6,
(IF(AND((AB$4-$F247)&lt;(7+$B247),(AB$4-$F247)&gt;1),AA247,0))))</f>
        <v>1602101.627616154</v>
      </c>
      <c r="AC247" s="246">
        <f>IF(AC$4=$F247+$B247,SUMIFS('ABP REC Calc'!Z$75:Z$138,'ABP REC Calc'!$C$75:$C$138,'ABP REC Spend'!$D247,'ABP REC Calc'!$B$75:$B$138,'ABP REC Spend'!$E247)*$C247,
IF(AND(AB247&gt;0,(AC$4-$F247)=(1+$B247)),((AB247/$C247)-AB247)/6,
(IF(AND((AC$4-$F247)&lt;(7+$B247),(AC$4-$F247)&gt;1),AB247,0))))</f>
        <v>1602101.627616154</v>
      </c>
      <c r="AD247" s="246">
        <f>IF(AD$4=$F247+$B247,SUMIFS('ABP REC Calc'!AA$75:AA$138,'ABP REC Calc'!$C$75:$C$138,'ABP REC Spend'!$D247,'ABP REC Calc'!$B$75:$B$138,'ABP REC Spend'!$E247)*$C247,
IF(AND(AC247&gt;0,(AD$4-$F247)=(1+$B247)),((AC247/$C247)-AC247)/6,
(IF(AND((AD$4-$F247)&lt;(7+$B247),(AD$4-$F247)&gt;1),AC247,0))))</f>
        <v>1602101.627616154</v>
      </c>
      <c r="AE247" s="246">
        <f>IF(AE$4=$F247+$B247,SUMIFS('ABP REC Calc'!AB$75:AB$138,'ABP REC Calc'!$C$75:$C$138,'ABP REC Spend'!$D247,'ABP REC Calc'!$B$75:$B$138,'ABP REC Spend'!$E247)*$C247,
IF(AND(AD247&gt;0,(AE$4-$F247)=(1+$B247)),((AD247/$C247)-AD247)/6,
(IF(AND((AE$4-$F247)&lt;(7+$B247),(AE$4-$F247)&gt;1),AD247,0))))</f>
        <v>1602101.627616154</v>
      </c>
      <c r="AF247" s="246">
        <f>IF(AF$4=$F247+$B247,SUMIFS('ABP REC Calc'!AC$75:AC$138,'ABP REC Calc'!$C$75:$C$138,'ABP REC Spend'!$D247,'ABP REC Calc'!$B$75:$B$138,'ABP REC Spend'!$E247)*$C247,
IF(AND(AE247&gt;0,(AF$4-$F247)=(1+$B247)),((AE247/$C247)-AE247)/6,
(IF(AND((AF$4-$F247)&lt;(7+$B247),(AF$4-$F247)&gt;1),AE247,0))))</f>
        <v>1602101.627616154</v>
      </c>
      <c r="AG247" s="246">
        <f>IF(AG$4=$F247+$B247,SUMIFS('ABP REC Calc'!#REF!,'ABP REC Calc'!$C$75:$C$138,'ABP REC Spend'!$D247,'ABP REC Calc'!$B$75:$B$138,'ABP REC Spend'!$E247)*$C247,
IF(AND(AF247&gt;0,(AG$4-$F247)=(1+$B247)),((AF247/$C247)-AF247)/6,
(IF(AND((AG$4-$F247)&lt;(7+$B247),(AG$4-$F247)&gt;1),AF247,0))))</f>
        <v>0</v>
      </c>
    </row>
    <row r="248" spans="2:33" ht="14.45" customHeight="1">
      <c r="B248" s="64">
        <v>1</v>
      </c>
      <c r="C248" s="64">
        <v>0.15</v>
      </c>
      <c r="D248" s="234" t="s">
        <v>211</v>
      </c>
      <c r="E248" s="231" t="s">
        <v>230</v>
      </c>
      <c r="F248" s="231">
        <f t="shared" si="11"/>
        <v>2041</v>
      </c>
      <c r="G248" s="231"/>
      <c r="H248" s="239" t="s">
        <v>39</v>
      </c>
      <c r="I248" s="247">
        <v>0</v>
      </c>
      <c r="J248" s="246">
        <f>IF(J$4=$F248+$B248,SUMIFS('ABP REC Calc'!G$75:G$138,'ABP REC Calc'!$C$75:$C$138,'ABP REC Spend'!$D248,'ABP REC Calc'!$B$75:$B$138,'ABP REC Spend'!$E248)*$C248,
IF(AND(I248&gt;0,(J$4-$F248)=(1+$B248)),((I248/$C248)-I248)/6,
(IF(AND((J$4-$F248)&lt;(7+$B248),(J$4-$F248)&gt;1),I248,0))))</f>
        <v>0</v>
      </c>
      <c r="K248" s="246">
        <f>IF(K$4=$F248+$B248,SUMIFS('ABP REC Calc'!H$75:H$138,'ABP REC Calc'!$C$75:$C$138,'ABP REC Spend'!$D248,'ABP REC Calc'!$B$75:$B$138,'ABP REC Spend'!$E248)*$C248,
IF(AND(J248&gt;0,(K$4-$F248)=(1+$B248)),((J248/$C248)-J248)/6,
(IF(AND((K$4-$F248)&lt;(7+$B248),(K$4-$F248)&gt;1),J248,0))))</f>
        <v>0</v>
      </c>
      <c r="L248" s="246">
        <f>IF(L$4=$F248+$B248,SUMIFS('ABP REC Calc'!I$75:I$138,'ABP REC Calc'!$C$75:$C$138,'ABP REC Spend'!$D248,'ABP REC Calc'!$B$75:$B$138,'ABP REC Spend'!$E248)*$C248,
IF(AND(K248&gt;0,(L$4-$F248)=(1+$B248)),((K248/$C248)-K248)/6,
(IF(AND((L$4-$F248)&lt;(7+$B248),(L$4-$F248)&gt;1),K248,0))))</f>
        <v>0</v>
      </c>
      <c r="M248" s="246">
        <f>IF(M$4=$F248+$B248,SUMIFS('ABP REC Calc'!J$75:J$138,'ABP REC Calc'!$C$75:$C$138,'ABP REC Spend'!$D248,'ABP REC Calc'!$B$75:$B$138,'ABP REC Spend'!$E248)*$C248,
IF(AND(L248&gt;0,(M$4-$F248)=(1+$B248)),((L248/$C248)-L248)/6,
(IF(AND((M$4-$F248)&lt;(7+$B248),(M$4-$F248)&gt;1),L248,0))))</f>
        <v>0</v>
      </c>
      <c r="N248" s="246">
        <f>IF(N$4=$F248+$B248,SUMIFS('ABP REC Calc'!K$75:K$138,'ABP REC Calc'!$C$75:$C$138,'ABP REC Spend'!$D248,'ABP REC Calc'!$B$75:$B$138,'ABP REC Spend'!$E248)*$C248,
IF(AND(M248&gt;0,(N$4-$F248)=(1+$B248)),((M248/$C248)-M248)/6,
(IF(AND((N$4-$F248)&lt;(7+$B248),(N$4-$F248)&gt;1),M248,0))))</f>
        <v>0</v>
      </c>
      <c r="O248" s="246">
        <f>IF(O$4=$F248+$B248,SUMIFS('ABP REC Calc'!L$75:L$138,'ABP REC Calc'!$C$75:$C$138,'ABP REC Spend'!$D248,'ABP REC Calc'!$B$75:$B$138,'ABP REC Spend'!$E248)*$C248,
IF(AND(N248&gt;0,(O$4-$F248)=(1+$B248)),((N248/$C248)-N248)/6,
(IF(AND((O$4-$F248)&lt;(7+$B248),(O$4-$F248)&gt;1),N248,0))))</f>
        <v>0</v>
      </c>
      <c r="P248" s="246">
        <f>IF(P$4=$F248+$B248,SUMIFS('ABP REC Calc'!M$75:M$138,'ABP REC Calc'!$C$75:$C$138,'ABP REC Spend'!$D248,'ABP REC Calc'!$B$75:$B$138,'ABP REC Spend'!$E248)*$C248,
IF(AND(O248&gt;0,(P$4-$F248)=(1+$B248)),((O248/$C248)-O248)/6,
(IF(AND((P$4-$F248)&lt;(7+$B248),(P$4-$F248)&gt;1),O248,0))))</f>
        <v>0</v>
      </c>
      <c r="Q248" s="246">
        <f>IF(Q$4=$F248+$B248,SUMIFS('ABP REC Calc'!N$75:N$138,'ABP REC Calc'!$C$75:$C$138,'ABP REC Spend'!$D248,'ABP REC Calc'!$B$75:$B$138,'ABP REC Spend'!$E248)*$C248,
IF(AND(P248&gt;0,(Q$4-$F248)=(1+$B248)),((P248/$C248)-P248)/6,
(IF(AND((Q$4-$F248)&lt;(7+$B248),(Q$4-$F248)&gt;1),P248,0))))</f>
        <v>0</v>
      </c>
      <c r="R248" s="246">
        <f>IF(R$4=$F248+$B248,SUMIFS('ABP REC Calc'!O$75:O$138,'ABP REC Calc'!$C$75:$C$138,'ABP REC Spend'!$D248,'ABP REC Calc'!$B$75:$B$138,'ABP REC Spend'!$E248)*$C248,
IF(AND(Q248&gt;0,(R$4-$F248)=(1+$B248)),((Q248/$C248)-Q248)/6,
(IF(AND((R$4-$F248)&lt;(7+$B248),(R$4-$F248)&gt;1),Q248,0))))</f>
        <v>0</v>
      </c>
      <c r="S248" s="246">
        <f>IF(S$4=$F248+$B248,SUMIFS('ABP REC Calc'!P$75:P$138,'ABP REC Calc'!$C$75:$C$138,'ABP REC Spend'!$D248,'ABP REC Calc'!$B$75:$B$138,'ABP REC Spend'!$E248)*$C248,
IF(AND(R248&gt;0,(S$4-$F248)=(1+$B248)),((R248/$C248)-R248)/6,
(IF(AND((S$4-$F248)&lt;(7+$B248),(S$4-$F248)&gt;1),R248,0))))</f>
        <v>0</v>
      </c>
      <c r="T248" s="246">
        <f>IF(T$4=$F248+$B248,SUMIFS('ABP REC Calc'!Q$75:Q$138,'ABP REC Calc'!$C$75:$C$138,'ABP REC Spend'!$D248,'ABP REC Calc'!$B$75:$B$138,'ABP REC Spend'!$E248)*$C248,
IF(AND(S248&gt;0,(T$4-$F248)=(1+$B248)),((S248/$C248)-S248)/6,
(IF(AND((T$4-$F248)&lt;(7+$B248),(T$4-$F248)&gt;1),S248,0))))</f>
        <v>0</v>
      </c>
      <c r="U248" s="246">
        <f>IF(U$4=$F248+$B248,SUMIFS('ABP REC Calc'!R$75:R$138,'ABP REC Calc'!$C$75:$C$138,'ABP REC Spend'!$D248,'ABP REC Calc'!$B$75:$B$138,'ABP REC Spend'!$E248)*$C248,
IF(AND(T248&gt;0,(U$4-$F248)=(1+$B248)),((T248/$C248)-T248)/6,
(IF(AND((U$4-$F248)&lt;(7+$B248),(U$4-$F248)&gt;1),T248,0))))</f>
        <v>0</v>
      </c>
      <c r="V248" s="246">
        <f>IF(V$4=$F248+$B248,SUMIFS('ABP REC Calc'!S$75:S$138,'ABP REC Calc'!$C$75:$C$138,'ABP REC Spend'!$D248,'ABP REC Calc'!$B$75:$B$138,'ABP REC Spend'!$E248)*$C248,
IF(AND(U248&gt;0,(V$4-$F248)=(1+$B248)),((U248/$C248)-U248)/6,
(IF(AND((V$4-$F248)&lt;(7+$B248),(V$4-$F248)&gt;1),U248,0))))</f>
        <v>0</v>
      </c>
      <c r="W248" s="246">
        <f>IF(W$4=$F248+$B248,SUMIFS('ABP REC Calc'!T$75:T$138,'ABP REC Calc'!$C$75:$C$138,'ABP REC Spend'!$D248,'ABP REC Calc'!$B$75:$B$138,'ABP REC Spend'!$E248)*$C248,
IF(AND(V248&gt;0,(W$4-$F248)=(1+$B248)),((V248/$C248)-V248)/6,
(IF(AND((W$4-$F248)&lt;(7+$B248),(W$4-$F248)&gt;1),V248,0))))</f>
        <v>0</v>
      </c>
      <c r="X248" s="246">
        <f>IF(X$4=$F248+$B248,SUMIFS('ABP REC Calc'!U$75:U$138,'ABP REC Calc'!$C$75:$C$138,'ABP REC Spend'!$D248,'ABP REC Calc'!$B$75:$B$138,'ABP REC Spend'!$E248)*$C248,
IF(AND(W248&gt;0,(X$4-$F248)=(1+$B248)),((W248/$C248)-W248)/6,
(IF(AND((X$4-$F248)&lt;(7+$B248),(X$4-$F248)&gt;1),W248,0))))</f>
        <v>0</v>
      </c>
      <c r="Y248" s="246">
        <f>IF(Y$4=$F248+$B248,SUMIFS('ABP REC Calc'!V$75:V$138,'ABP REC Calc'!$C$75:$C$138,'ABP REC Spend'!$D248,'ABP REC Calc'!$B$75:$B$138,'ABP REC Spend'!$E248)*$C248,
IF(AND(X248&gt;0,(Y$4-$F248)=(1+$B248)),((X248/$C248)-X248)/6,
(IF(AND((Y$4-$F248)&lt;(7+$B248),(Y$4-$F248)&gt;1),X248,0))))</f>
        <v>0</v>
      </c>
      <c r="Z248" s="246">
        <f>IF(Z$4=$F248+$B248,SUMIFS('ABP REC Calc'!W$75:W$138,'ABP REC Calc'!$C$75:$C$138,'ABP REC Spend'!$D248,'ABP REC Calc'!$B$75:$B$138,'ABP REC Spend'!$E248)*$C248,
IF(AND(Y248&gt;0,(Z$4-$F248)=(1+$B248)),((Y248/$C248)-Y248)/6,
(IF(AND((Z$4-$F248)&lt;(7+$B248),(Z$4-$F248)&gt;1),Y248,0))))</f>
        <v>0</v>
      </c>
      <c r="AA248" s="246">
        <f>IF(AA$4=$F248+$B248,SUMIFS('ABP REC Calc'!X$75:X$138,'ABP REC Calc'!$C$75:$C$138,'ABP REC Spend'!$D248,'ABP REC Calc'!$B$75:$B$138,'ABP REC Spend'!$E248)*$C248,
IF(AND(Z248&gt;0,(AA$4-$F248)=(1+$B248)),((Z248/$C248)-Z248)/6,
(IF(AND((AA$4-$F248)&lt;(7+$B248),(AA$4-$F248)&gt;1),Z248,0))))</f>
        <v>1628489.1838357141</v>
      </c>
      <c r="AB248" s="246">
        <f>IF(AB$4=$F248+$B248,SUMIFS('ABP REC Calc'!Y$75:Y$138,'ABP REC Calc'!$C$75:$C$138,'ABP REC Spend'!$D248,'ABP REC Calc'!$B$75:$B$138,'ABP REC Spend'!$E248)*$C248,
IF(AND(AA248&gt;0,(AB$4-$F248)=(1+$B248)),((AA248/$C248)-AA248)/6,
(IF(AND((AB$4-$F248)&lt;(7+$B248),(AB$4-$F248)&gt;1),AA248,0))))</f>
        <v>1538017.5625115081</v>
      </c>
      <c r="AC248" s="246">
        <f>IF(AC$4=$F248+$B248,SUMIFS('ABP REC Calc'!Z$75:Z$138,'ABP REC Calc'!$C$75:$C$138,'ABP REC Spend'!$D248,'ABP REC Calc'!$B$75:$B$138,'ABP REC Spend'!$E248)*$C248,
IF(AND(AB248&gt;0,(AC$4-$F248)=(1+$B248)),((AB248/$C248)-AB248)/6,
(IF(AND((AC$4-$F248)&lt;(7+$B248),(AC$4-$F248)&gt;1),AB248,0))))</f>
        <v>1538017.5625115081</v>
      </c>
      <c r="AD248" s="246">
        <f>IF(AD$4=$F248+$B248,SUMIFS('ABP REC Calc'!AA$75:AA$138,'ABP REC Calc'!$C$75:$C$138,'ABP REC Spend'!$D248,'ABP REC Calc'!$B$75:$B$138,'ABP REC Spend'!$E248)*$C248,
IF(AND(AC248&gt;0,(AD$4-$F248)=(1+$B248)),((AC248/$C248)-AC248)/6,
(IF(AND((AD$4-$F248)&lt;(7+$B248),(AD$4-$F248)&gt;1),AC248,0))))</f>
        <v>1538017.5625115081</v>
      </c>
      <c r="AE248" s="246">
        <f>IF(AE$4=$F248+$B248,SUMIFS('ABP REC Calc'!AB$75:AB$138,'ABP REC Calc'!$C$75:$C$138,'ABP REC Spend'!$D248,'ABP REC Calc'!$B$75:$B$138,'ABP REC Spend'!$E248)*$C248,
IF(AND(AD248&gt;0,(AE$4-$F248)=(1+$B248)),((AD248/$C248)-AD248)/6,
(IF(AND((AE$4-$F248)&lt;(7+$B248),(AE$4-$F248)&gt;1),AD248,0))))</f>
        <v>1538017.5625115081</v>
      </c>
      <c r="AF248" s="246">
        <f>IF(AF$4=$F248+$B248,SUMIFS('ABP REC Calc'!AC$75:AC$138,'ABP REC Calc'!$C$75:$C$138,'ABP REC Spend'!$D248,'ABP REC Calc'!$B$75:$B$138,'ABP REC Spend'!$E248)*$C248,
IF(AND(AE248&gt;0,(AF$4-$F248)=(1+$B248)),((AE248/$C248)-AE248)/6,
(IF(AND((AF$4-$F248)&lt;(7+$B248),(AF$4-$F248)&gt;1),AE248,0))))</f>
        <v>1538017.5625115081</v>
      </c>
      <c r="AG248" s="246">
        <f>IF(AG$4=$F248+$B248,SUMIFS('ABP REC Calc'!#REF!,'ABP REC Calc'!$C$75:$C$138,'ABP REC Spend'!$D248,'ABP REC Calc'!$B$75:$B$138,'ABP REC Spend'!$E248)*$C248,
IF(AND(AF248&gt;0,(AG$4-$F248)=(1+$B248)),((AF248/$C248)-AF248)/6,
(IF(AND((AG$4-$F248)&lt;(7+$B248),(AG$4-$F248)&gt;1),AF248,0))))</f>
        <v>1538017.5625115081</v>
      </c>
    </row>
    <row r="249" spans="2:33" ht="14.45" customHeight="1">
      <c r="B249" s="64">
        <v>1</v>
      </c>
      <c r="C249" s="64">
        <v>0.15</v>
      </c>
      <c r="D249" s="234" t="s">
        <v>211</v>
      </c>
      <c r="E249" s="231" t="s">
        <v>230</v>
      </c>
      <c r="F249" s="231">
        <f t="shared" si="11"/>
        <v>2042</v>
      </c>
      <c r="G249" s="231"/>
      <c r="H249" s="239" t="s">
        <v>40</v>
      </c>
      <c r="I249" s="247">
        <v>0</v>
      </c>
      <c r="J249" s="246">
        <f>IF(J$4=$F249+$B249,SUMIFS('ABP REC Calc'!G$75:G$138,'ABP REC Calc'!$C$75:$C$138,'ABP REC Spend'!$D249,'ABP REC Calc'!$B$75:$B$138,'ABP REC Spend'!$E249)*$C249,
IF(AND(I249&gt;0,(J$4-$F249)=(1+$B249)),((I249/$C249)-I249)/6,
(IF(AND((J$4-$F249)&lt;(7+$B249),(J$4-$F249)&gt;1),I249,0))))</f>
        <v>0</v>
      </c>
      <c r="K249" s="246">
        <f>IF(K$4=$F249+$B249,SUMIFS('ABP REC Calc'!H$75:H$138,'ABP REC Calc'!$C$75:$C$138,'ABP REC Spend'!$D249,'ABP REC Calc'!$B$75:$B$138,'ABP REC Spend'!$E249)*$C249,
IF(AND(J249&gt;0,(K$4-$F249)=(1+$B249)),((J249/$C249)-J249)/6,
(IF(AND((K$4-$F249)&lt;(7+$B249),(K$4-$F249)&gt;1),J249,0))))</f>
        <v>0</v>
      </c>
      <c r="L249" s="246">
        <f>IF(L$4=$F249+$B249,SUMIFS('ABP REC Calc'!I$75:I$138,'ABP REC Calc'!$C$75:$C$138,'ABP REC Spend'!$D249,'ABP REC Calc'!$B$75:$B$138,'ABP REC Spend'!$E249)*$C249,
IF(AND(K249&gt;0,(L$4-$F249)=(1+$B249)),((K249/$C249)-K249)/6,
(IF(AND((L$4-$F249)&lt;(7+$B249),(L$4-$F249)&gt;1),K249,0))))</f>
        <v>0</v>
      </c>
      <c r="M249" s="246">
        <f>IF(M$4=$F249+$B249,SUMIFS('ABP REC Calc'!J$75:J$138,'ABP REC Calc'!$C$75:$C$138,'ABP REC Spend'!$D249,'ABP REC Calc'!$B$75:$B$138,'ABP REC Spend'!$E249)*$C249,
IF(AND(L249&gt;0,(M$4-$F249)=(1+$B249)),((L249/$C249)-L249)/6,
(IF(AND((M$4-$F249)&lt;(7+$B249),(M$4-$F249)&gt;1),L249,0))))</f>
        <v>0</v>
      </c>
      <c r="N249" s="246">
        <f>IF(N$4=$F249+$B249,SUMIFS('ABP REC Calc'!K$75:K$138,'ABP REC Calc'!$C$75:$C$138,'ABP REC Spend'!$D249,'ABP REC Calc'!$B$75:$B$138,'ABP REC Spend'!$E249)*$C249,
IF(AND(M249&gt;0,(N$4-$F249)=(1+$B249)),((M249/$C249)-M249)/6,
(IF(AND((N$4-$F249)&lt;(7+$B249),(N$4-$F249)&gt;1),M249,0))))</f>
        <v>0</v>
      </c>
      <c r="O249" s="246">
        <f>IF(O$4=$F249+$B249,SUMIFS('ABP REC Calc'!L$75:L$138,'ABP REC Calc'!$C$75:$C$138,'ABP REC Spend'!$D249,'ABP REC Calc'!$B$75:$B$138,'ABP REC Spend'!$E249)*$C249,
IF(AND(N249&gt;0,(O$4-$F249)=(1+$B249)),((N249/$C249)-N249)/6,
(IF(AND((O$4-$F249)&lt;(7+$B249),(O$4-$F249)&gt;1),N249,0))))</f>
        <v>0</v>
      </c>
      <c r="P249" s="246">
        <f>IF(P$4=$F249+$B249,SUMIFS('ABP REC Calc'!M$75:M$138,'ABP REC Calc'!$C$75:$C$138,'ABP REC Spend'!$D249,'ABP REC Calc'!$B$75:$B$138,'ABP REC Spend'!$E249)*$C249,
IF(AND(O249&gt;0,(P$4-$F249)=(1+$B249)),((O249/$C249)-O249)/6,
(IF(AND((P$4-$F249)&lt;(7+$B249),(P$4-$F249)&gt;1),O249,0))))</f>
        <v>0</v>
      </c>
      <c r="Q249" s="246">
        <f>IF(Q$4=$F249+$B249,SUMIFS('ABP REC Calc'!N$75:N$138,'ABP REC Calc'!$C$75:$C$138,'ABP REC Spend'!$D249,'ABP REC Calc'!$B$75:$B$138,'ABP REC Spend'!$E249)*$C249,
IF(AND(P249&gt;0,(Q$4-$F249)=(1+$B249)),((P249/$C249)-P249)/6,
(IF(AND((Q$4-$F249)&lt;(7+$B249),(Q$4-$F249)&gt;1),P249,0))))</f>
        <v>0</v>
      </c>
      <c r="R249" s="246">
        <f>IF(R$4=$F249+$B249,SUMIFS('ABP REC Calc'!O$75:O$138,'ABP REC Calc'!$C$75:$C$138,'ABP REC Spend'!$D249,'ABP REC Calc'!$B$75:$B$138,'ABP REC Spend'!$E249)*$C249,
IF(AND(Q249&gt;0,(R$4-$F249)=(1+$B249)),((Q249/$C249)-Q249)/6,
(IF(AND((R$4-$F249)&lt;(7+$B249),(R$4-$F249)&gt;1),Q249,0))))</f>
        <v>0</v>
      </c>
      <c r="S249" s="246">
        <f>IF(S$4=$F249+$B249,SUMIFS('ABP REC Calc'!P$75:P$138,'ABP REC Calc'!$C$75:$C$138,'ABP REC Spend'!$D249,'ABP REC Calc'!$B$75:$B$138,'ABP REC Spend'!$E249)*$C249,
IF(AND(R249&gt;0,(S$4-$F249)=(1+$B249)),((R249/$C249)-R249)/6,
(IF(AND((S$4-$F249)&lt;(7+$B249),(S$4-$F249)&gt;1),R249,0))))</f>
        <v>0</v>
      </c>
      <c r="T249" s="246">
        <f>IF(T$4=$F249+$B249,SUMIFS('ABP REC Calc'!Q$75:Q$138,'ABP REC Calc'!$C$75:$C$138,'ABP REC Spend'!$D249,'ABP REC Calc'!$B$75:$B$138,'ABP REC Spend'!$E249)*$C249,
IF(AND(S249&gt;0,(T$4-$F249)=(1+$B249)),((S249/$C249)-S249)/6,
(IF(AND((T$4-$F249)&lt;(7+$B249),(T$4-$F249)&gt;1),S249,0))))</f>
        <v>0</v>
      </c>
      <c r="U249" s="246">
        <f>IF(U$4=$F249+$B249,SUMIFS('ABP REC Calc'!R$75:R$138,'ABP REC Calc'!$C$75:$C$138,'ABP REC Spend'!$D249,'ABP REC Calc'!$B$75:$B$138,'ABP REC Spend'!$E249)*$C249,
IF(AND(T249&gt;0,(U$4-$F249)=(1+$B249)),((T249/$C249)-T249)/6,
(IF(AND((U$4-$F249)&lt;(7+$B249),(U$4-$F249)&gt;1),T249,0))))</f>
        <v>0</v>
      </c>
      <c r="V249" s="246">
        <f>IF(V$4=$F249+$B249,SUMIFS('ABP REC Calc'!S$75:S$138,'ABP REC Calc'!$C$75:$C$138,'ABP REC Spend'!$D249,'ABP REC Calc'!$B$75:$B$138,'ABP REC Spend'!$E249)*$C249,
IF(AND(U249&gt;0,(V$4-$F249)=(1+$B249)),((U249/$C249)-U249)/6,
(IF(AND((V$4-$F249)&lt;(7+$B249),(V$4-$F249)&gt;1),U249,0))))</f>
        <v>0</v>
      </c>
      <c r="W249" s="246">
        <f>IF(W$4=$F249+$B249,SUMIFS('ABP REC Calc'!T$75:T$138,'ABP REC Calc'!$C$75:$C$138,'ABP REC Spend'!$D249,'ABP REC Calc'!$B$75:$B$138,'ABP REC Spend'!$E249)*$C249,
IF(AND(V249&gt;0,(W$4-$F249)=(1+$B249)),((V249/$C249)-V249)/6,
(IF(AND((W$4-$F249)&lt;(7+$B249),(W$4-$F249)&gt;1),V249,0))))</f>
        <v>0</v>
      </c>
      <c r="X249" s="246">
        <f>IF(X$4=$F249+$B249,SUMIFS('ABP REC Calc'!U$75:U$138,'ABP REC Calc'!$C$75:$C$138,'ABP REC Spend'!$D249,'ABP REC Calc'!$B$75:$B$138,'ABP REC Spend'!$E249)*$C249,
IF(AND(W249&gt;0,(X$4-$F249)=(1+$B249)),((W249/$C249)-W249)/6,
(IF(AND((X$4-$F249)&lt;(7+$B249),(X$4-$F249)&gt;1),W249,0))))</f>
        <v>0</v>
      </c>
      <c r="Y249" s="246">
        <f>IF(Y$4=$F249+$B249,SUMIFS('ABP REC Calc'!V$75:V$138,'ABP REC Calc'!$C$75:$C$138,'ABP REC Spend'!$D249,'ABP REC Calc'!$B$75:$B$138,'ABP REC Spend'!$E249)*$C249,
IF(AND(X249&gt;0,(Y$4-$F249)=(1+$B249)),((X249/$C249)-X249)/6,
(IF(AND((Y$4-$F249)&lt;(7+$B249),(Y$4-$F249)&gt;1),X249,0))))</f>
        <v>0</v>
      </c>
      <c r="Z249" s="246">
        <f>IF(Z$4=$F249+$B249,SUMIFS('ABP REC Calc'!W$75:W$138,'ABP REC Calc'!$C$75:$C$138,'ABP REC Spend'!$D249,'ABP REC Calc'!$B$75:$B$138,'ABP REC Spend'!$E249)*$C249,
IF(AND(Y249&gt;0,(Z$4-$F249)=(1+$B249)),((Y249/$C249)-Y249)/6,
(IF(AND((Z$4-$F249)&lt;(7+$B249),(Z$4-$F249)&gt;1),Y249,0))))</f>
        <v>0</v>
      </c>
      <c r="AA249" s="246">
        <f>IF(AA$4=$F249+$B249,SUMIFS('ABP REC Calc'!X$75:X$138,'ABP REC Calc'!$C$75:$C$138,'ABP REC Spend'!$D249,'ABP REC Calc'!$B$75:$B$138,'ABP REC Spend'!$E249)*$C249,
IF(AND(Z249&gt;0,(AA$4-$F249)=(1+$B249)),((Z249/$C249)-Z249)/6,
(IF(AND((AA$4-$F249)&lt;(7+$B249),(AA$4-$F249)&gt;1),Z249,0))))</f>
        <v>0</v>
      </c>
      <c r="AB249" s="246">
        <f>IF(AB$4=$F249+$B249,SUMIFS('ABP REC Calc'!Y$75:Y$138,'ABP REC Calc'!$C$75:$C$138,'ABP REC Spend'!$D249,'ABP REC Calc'!$B$75:$B$138,'ABP REC Spend'!$E249)*$C249,
IF(AND(AA249&gt;0,(AB$4-$F249)=(1+$B249)),((AA249/$C249)-AA249)/6,
(IF(AND((AB$4-$F249)&lt;(7+$B249),(AB$4-$F249)&gt;1),AA249,0))))</f>
        <v>1563349.6164822855</v>
      </c>
      <c r="AC249" s="246">
        <f>IF(AC$4=$F249+$B249,SUMIFS('ABP REC Calc'!Z$75:Z$138,'ABP REC Calc'!$C$75:$C$138,'ABP REC Spend'!$D249,'ABP REC Calc'!$B$75:$B$138,'ABP REC Spend'!$E249)*$C249,
IF(AND(AB249&gt;0,(AC$4-$F249)=(1+$B249)),((AB249/$C249)-AB249)/6,
(IF(AND((AC$4-$F249)&lt;(7+$B249),(AC$4-$F249)&gt;1),AB249,0))))</f>
        <v>1476496.8600110475</v>
      </c>
      <c r="AD249" s="246">
        <f>IF(AD$4=$F249+$B249,SUMIFS('ABP REC Calc'!AA$75:AA$138,'ABP REC Calc'!$C$75:$C$138,'ABP REC Spend'!$D249,'ABP REC Calc'!$B$75:$B$138,'ABP REC Spend'!$E249)*$C249,
IF(AND(AC249&gt;0,(AD$4-$F249)=(1+$B249)),((AC249/$C249)-AC249)/6,
(IF(AND((AD$4-$F249)&lt;(7+$B249),(AD$4-$F249)&gt;1),AC249,0))))</f>
        <v>1476496.8600110475</v>
      </c>
      <c r="AE249" s="246">
        <f>IF(AE$4=$F249+$B249,SUMIFS('ABP REC Calc'!AB$75:AB$138,'ABP REC Calc'!$C$75:$C$138,'ABP REC Spend'!$D249,'ABP REC Calc'!$B$75:$B$138,'ABP REC Spend'!$E249)*$C249,
IF(AND(AD249&gt;0,(AE$4-$F249)=(1+$B249)),((AD249/$C249)-AD249)/6,
(IF(AND((AE$4-$F249)&lt;(7+$B249),(AE$4-$F249)&gt;1),AD249,0))))</f>
        <v>1476496.8600110475</v>
      </c>
      <c r="AF249" s="246">
        <f>IF(AF$4=$F249+$B249,SUMIFS('ABP REC Calc'!AC$75:AC$138,'ABP REC Calc'!$C$75:$C$138,'ABP REC Spend'!$D249,'ABP REC Calc'!$B$75:$B$138,'ABP REC Spend'!$E249)*$C249,
IF(AND(AE249&gt;0,(AF$4-$F249)=(1+$B249)),((AE249/$C249)-AE249)/6,
(IF(AND((AF$4-$F249)&lt;(7+$B249),(AF$4-$F249)&gt;1),AE249,0))))</f>
        <v>1476496.8600110475</v>
      </c>
      <c r="AG249" s="246">
        <f>IF(AG$4=$F249+$B249,SUMIFS('ABP REC Calc'!#REF!,'ABP REC Calc'!$C$75:$C$138,'ABP REC Spend'!$D249,'ABP REC Calc'!$B$75:$B$138,'ABP REC Spend'!$E249)*$C249,
IF(AND(AF249&gt;0,(AG$4-$F249)=(1+$B249)),((AF249/$C249)-AF249)/6,
(IF(AND((AG$4-$F249)&lt;(7+$B249),(AG$4-$F249)&gt;1),AF249,0))))</f>
        <v>1476496.8600110475</v>
      </c>
    </row>
    <row r="250" spans="2:33" ht="14.45" customHeight="1">
      <c r="B250" s="64">
        <v>1</v>
      </c>
      <c r="C250" s="64">
        <v>0.15</v>
      </c>
      <c r="D250" s="234" t="s">
        <v>211</v>
      </c>
      <c r="E250" s="231" t="s">
        <v>230</v>
      </c>
      <c r="F250" s="231">
        <f t="shared" si="11"/>
        <v>2043</v>
      </c>
      <c r="G250" s="231"/>
      <c r="H250" s="239" t="s">
        <v>41</v>
      </c>
      <c r="I250" s="247">
        <v>0</v>
      </c>
      <c r="J250" s="246">
        <f>IF(J$4=$F250+$B250,SUMIFS('ABP REC Calc'!G$75:G$138,'ABP REC Calc'!$C$75:$C$138,'ABP REC Spend'!$D250,'ABP REC Calc'!$B$75:$B$138,'ABP REC Spend'!$E250)*$C250,
IF(AND(I250&gt;0,(J$4-$F250)=(1+$B250)),((I250/$C250)-I250)/6,
(IF(AND((J$4-$F250)&lt;(7+$B250),(J$4-$F250)&gt;1),I250,0))))</f>
        <v>0</v>
      </c>
      <c r="K250" s="246">
        <f>IF(K$4=$F250+$B250,SUMIFS('ABP REC Calc'!H$75:H$138,'ABP REC Calc'!$C$75:$C$138,'ABP REC Spend'!$D250,'ABP REC Calc'!$B$75:$B$138,'ABP REC Spend'!$E250)*$C250,
IF(AND(J250&gt;0,(K$4-$F250)=(1+$B250)),((J250/$C250)-J250)/6,
(IF(AND((K$4-$F250)&lt;(7+$B250),(K$4-$F250)&gt;1),J250,0))))</f>
        <v>0</v>
      </c>
      <c r="L250" s="246">
        <f>IF(L$4=$F250+$B250,SUMIFS('ABP REC Calc'!I$75:I$138,'ABP REC Calc'!$C$75:$C$138,'ABP REC Spend'!$D250,'ABP REC Calc'!$B$75:$B$138,'ABP REC Spend'!$E250)*$C250,
IF(AND(K250&gt;0,(L$4-$F250)=(1+$B250)),((K250/$C250)-K250)/6,
(IF(AND((L$4-$F250)&lt;(7+$B250),(L$4-$F250)&gt;1),K250,0))))</f>
        <v>0</v>
      </c>
      <c r="M250" s="246">
        <f>IF(M$4=$F250+$B250,SUMIFS('ABP REC Calc'!J$75:J$138,'ABP REC Calc'!$C$75:$C$138,'ABP REC Spend'!$D250,'ABP REC Calc'!$B$75:$B$138,'ABP REC Spend'!$E250)*$C250,
IF(AND(L250&gt;0,(M$4-$F250)=(1+$B250)),((L250/$C250)-L250)/6,
(IF(AND((M$4-$F250)&lt;(7+$B250),(M$4-$F250)&gt;1),L250,0))))</f>
        <v>0</v>
      </c>
      <c r="N250" s="246">
        <f>IF(N$4=$F250+$B250,SUMIFS('ABP REC Calc'!K$75:K$138,'ABP REC Calc'!$C$75:$C$138,'ABP REC Spend'!$D250,'ABP REC Calc'!$B$75:$B$138,'ABP REC Spend'!$E250)*$C250,
IF(AND(M250&gt;0,(N$4-$F250)=(1+$B250)),((M250/$C250)-M250)/6,
(IF(AND((N$4-$F250)&lt;(7+$B250),(N$4-$F250)&gt;1),M250,0))))</f>
        <v>0</v>
      </c>
      <c r="O250" s="246">
        <f>IF(O$4=$F250+$B250,SUMIFS('ABP REC Calc'!L$75:L$138,'ABP REC Calc'!$C$75:$C$138,'ABP REC Spend'!$D250,'ABP REC Calc'!$B$75:$B$138,'ABP REC Spend'!$E250)*$C250,
IF(AND(N250&gt;0,(O$4-$F250)=(1+$B250)),((N250/$C250)-N250)/6,
(IF(AND((O$4-$F250)&lt;(7+$B250),(O$4-$F250)&gt;1),N250,0))))</f>
        <v>0</v>
      </c>
      <c r="P250" s="246">
        <f>IF(P$4=$F250+$B250,SUMIFS('ABP REC Calc'!M$75:M$138,'ABP REC Calc'!$C$75:$C$138,'ABP REC Spend'!$D250,'ABP REC Calc'!$B$75:$B$138,'ABP REC Spend'!$E250)*$C250,
IF(AND(O250&gt;0,(P$4-$F250)=(1+$B250)),((O250/$C250)-O250)/6,
(IF(AND((P$4-$F250)&lt;(7+$B250),(P$4-$F250)&gt;1),O250,0))))</f>
        <v>0</v>
      </c>
      <c r="Q250" s="246">
        <f>IF(Q$4=$F250+$B250,SUMIFS('ABP REC Calc'!N$75:N$138,'ABP REC Calc'!$C$75:$C$138,'ABP REC Spend'!$D250,'ABP REC Calc'!$B$75:$B$138,'ABP REC Spend'!$E250)*$C250,
IF(AND(P250&gt;0,(Q$4-$F250)=(1+$B250)),((P250/$C250)-P250)/6,
(IF(AND((Q$4-$F250)&lt;(7+$B250),(Q$4-$F250)&gt;1),P250,0))))</f>
        <v>0</v>
      </c>
      <c r="R250" s="246">
        <f>IF(R$4=$F250+$B250,SUMIFS('ABP REC Calc'!O$75:O$138,'ABP REC Calc'!$C$75:$C$138,'ABP REC Spend'!$D250,'ABP REC Calc'!$B$75:$B$138,'ABP REC Spend'!$E250)*$C250,
IF(AND(Q250&gt;0,(R$4-$F250)=(1+$B250)),((Q250/$C250)-Q250)/6,
(IF(AND((R$4-$F250)&lt;(7+$B250),(R$4-$F250)&gt;1),Q250,0))))</f>
        <v>0</v>
      </c>
      <c r="S250" s="246">
        <f>IF(S$4=$F250+$B250,SUMIFS('ABP REC Calc'!P$75:P$138,'ABP REC Calc'!$C$75:$C$138,'ABP REC Spend'!$D250,'ABP REC Calc'!$B$75:$B$138,'ABP REC Spend'!$E250)*$C250,
IF(AND(R250&gt;0,(S$4-$F250)=(1+$B250)),((R250/$C250)-R250)/6,
(IF(AND((S$4-$F250)&lt;(7+$B250),(S$4-$F250)&gt;1),R250,0))))</f>
        <v>0</v>
      </c>
      <c r="T250" s="246">
        <f>IF(T$4=$F250+$B250,SUMIFS('ABP REC Calc'!Q$75:Q$138,'ABP REC Calc'!$C$75:$C$138,'ABP REC Spend'!$D250,'ABP REC Calc'!$B$75:$B$138,'ABP REC Spend'!$E250)*$C250,
IF(AND(S250&gt;0,(T$4-$F250)=(1+$B250)),((S250/$C250)-S250)/6,
(IF(AND((T$4-$F250)&lt;(7+$B250),(T$4-$F250)&gt;1),S250,0))))</f>
        <v>0</v>
      </c>
      <c r="U250" s="246">
        <f>IF(U$4=$F250+$B250,SUMIFS('ABP REC Calc'!R$75:R$138,'ABP REC Calc'!$C$75:$C$138,'ABP REC Spend'!$D250,'ABP REC Calc'!$B$75:$B$138,'ABP REC Spend'!$E250)*$C250,
IF(AND(T250&gt;0,(U$4-$F250)=(1+$B250)),((T250/$C250)-T250)/6,
(IF(AND((U$4-$F250)&lt;(7+$B250),(U$4-$F250)&gt;1),T250,0))))</f>
        <v>0</v>
      </c>
      <c r="V250" s="246">
        <f>IF(V$4=$F250+$B250,SUMIFS('ABP REC Calc'!S$75:S$138,'ABP REC Calc'!$C$75:$C$138,'ABP REC Spend'!$D250,'ABP REC Calc'!$B$75:$B$138,'ABP REC Spend'!$E250)*$C250,
IF(AND(U250&gt;0,(V$4-$F250)=(1+$B250)),((U250/$C250)-U250)/6,
(IF(AND((V$4-$F250)&lt;(7+$B250),(V$4-$F250)&gt;1),U250,0))))</f>
        <v>0</v>
      </c>
      <c r="W250" s="246">
        <f>IF(W$4=$F250+$B250,SUMIFS('ABP REC Calc'!T$75:T$138,'ABP REC Calc'!$C$75:$C$138,'ABP REC Spend'!$D250,'ABP REC Calc'!$B$75:$B$138,'ABP REC Spend'!$E250)*$C250,
IF(AND(V250&gt;0,(W$4-$F250)=(1+$B250)),((V250/$C250)-V250)/6,
(IF(AND((W$4-$F250)&lt;(7+$B250),(W$4-$F250)&gt;1),V250,0))))</f>
        <v>0</v>
      </c>
      <c r="X250" s="246">
        <f>IF(X$4=$F250+$B250,SUMIFS('ABP REC Calc'!U$75:U$138,'ABP REC Calc'!$C$75:$C$138,'ABP REC Spend'!$D250,'ABP REC Calc'!$B$75:$B$138,'ABP REC Spend'!$E250)*$C250,
IF(AND(W250&gt;0,(X$4-$F250)=(1+$B250)),((W250/$C250)-W250)/6,
(IF(AND((X$4-$F250)&lt;(7+$B250),(X$4-$F250)&gt;1),W250,0))))</f>
        <v>0</v>
      </c>
      <c r="Y250" s="246">
        <f>IF(Y$4=$F250+$B250,SUMIFS('ABP REC Calc'!V$75:V$138,'ABP REC Calc'!$C$75:$C$138,'ABP REC Spend'!$D250,'ABP REC Calc'!$B$75:$B$138,'ABP REC Spend'!$E250)*$C250,
IF(AND(X250&gt;0,(Y$4-$F250)=(1+$B250)),((X250/$C250)-X250)/6,
(IF(AND((Y$4-$F250)&lt;(7+$B250),(Y$4-$F250)&gt;1),X250,0))))</f>
        <v>0</v>
      </c>
      <c r="Z250" s="246">
        <f>IF(Z$4=$F250+$B250,SUMIFS('ABP REC Calc'!W$75:W$138,'ABP REC Calc'!$C$75:$C$138,'ABP REC Spend'!$D250,'ABP REC Calc'!$B$75:$B$138,'ABP REC Spend'!$E250)*$C250,
IF(AND(Y250&gt;0,(Z$4-$F250)=(1+$B250)),((Y250/$C250)-Y250)/6,
(IF(AND((Z$4-$F250)&lt;(7+$B250),(Z$4-$F250)&gt;1),Y250,0))))</f>
        <v>0</v>
      </c>
      <c r="AA250" s="246">
        <f>IF(AA$4=$F250+$B250,SUMIFS('ABP REC Calc'!X$75:X$138,'ABP REC Calc'!$C$75:$C$138,'ABP REC Spend'!$D250,'ABP REC Calc'!$B$75:$B$138,'ABP REC Spend'!$E250)*$C250,
IF(AND(Z250&gt;0,(AA$4-$F250)=(1+$B250)),((Z250/$C250)-Z250)/6,
(IF(AND((AA$4-$F250)&lt;(7+$B250),(AA$4-$F250)&gt;1),Z250,0))))</f>
        <v>0</v>
      </c>
      <c r="AB250" s="246">
        <f>IF(AB$4=$F250+$B250,SUMIFS('ABP REC Calc'!Y$75:Y$138,'ABP REC Calc'!$C$75:$C$138,'ABP REC Spend'!$D250,'ABP REC Calc'!$B$75:$B$138,'ABP REC Spend'!$E250)*$C250,
IF(AND(AA250&gt;0,(AB$4-$F250)=(1+$B250)),((AA250/$C250)-AA250)/6,
(IF(AND((AB$4-$F250)&lt;(7+$B250),(AB$4-$F250)&gt;1),AA250,0))))</f>
        <v>0</v>
      </c>
      <c r="AC250" s="246">
        <f>IF(AC$4=$F250+$B250,SUMIFS('ABP REC Calc'!Z$75:Z$138,'ABP REC Calc'!$C$75:$C$138,'ABP REC Spend'!$D250,'ABP REC Calc'!$B$75:$B$138,'ABP REC Spend'!$E250)*$C250,
IF(AND(AB250&gt;0,(AC$4-$F250)=(1+$B250)),((AB250/$C250)-AB250)/6,
(IF(AND((AC$4-$F250)&lt;(7+$B250),(AC$4-$F250)&gt;1),AB250,0))))</f>
        <v>1500815.6318229942</v>
      </c>
      <c r="AD250" s="246">
        <f>IF(AD$4=$F250+$B250,SUMIFS('ABP REC Calc'!AA$75:AA$138,'ABP REC Calc'!$C$75:$C$138,'ABP REC Spend'!$D250,'ABP REC Calc'!$B$75:$B$138,'ABP REC Spend'!$E250)*$C250,
IF(AND(AC250&gt;0,(AD$4-$F250)=(1+$B250)),((AC250/$C250)-AC250)/6,
(IF(AND((AD$4-$F250)&lt;(7+$B250),(AD$4-$F250)&gt;1),AC250,0))))</f>
        <v>1417436.9856106059</v>
      </c>
      <c r="AE250" s="246">
        <f>IF(AE$4=$F250+$B250,SUMIFS('ABP REC Calc'!AB$75:AB$138,'ABP REC Calc'!$C$75:$C$138,'ABP REC Spend'!$D250,'ABP REC Calc'!$B$75:$B$138,'ABP REC Spend'!$E250)*$C250,
IF(AND(AD250&gt;0,(AE$4-$F250)=(1+$B250)),((AD250/$C250)-AD250)/6,
(IF(AND((AE$4-$F250)&lt;(7+$B250),(AE$4-$F250)&gt;1),AD250,0))))</f>
        <v>1417436.9856106059</v>
      </c>
      <c r="AF250" s="246">
        <f>IF(AF$4=$F250+$B250,SUMIFS('ABP REC Calc'!AC$75:AC$138,'ABP REC Calc'!$C$75:$C$138,'ABP REC Spend'!$D250,'ABP REC Calc'!$B$75:$B$138,'ABP REC Spend'!$E250)*$C250,
IF(AND(AE250&gt;0,(AF$4-$F250)=(1+$B250)),((AE250/$C250)-AE250)/6,
(IF(AND((AF$4-$F250)&lt;(7+$B250),(AF$4-$F250)&gt;1),AE250,0))))</f>
        <v>1417436.9856106059</v>
      </c>
      <c r="AG250" s="246">
        <f>IF(AG$4=$F250+$B250,SUMIFS('ABP REC Calc'!#REF!,'ABP REC Calc'!$C$75:$C$138,'ABP REC Spend'!$D250,'ABP REC Calc'!$B$75:$B$138,'ABP REC Spend'!$E250)*$C250,
IF(AND(AF250&gt;0,(AG$4-$F250)=(1+$B250)),((AF250/$C250)-AF250)/6,
(IF(AND((AG$4-$F250)&lt;(7+$B250),(AG$4-$F250)&gt;1),AF250,0))))</f>
        <v>1417436.9856106059</v>
      </c>
    </row>
    <row r="251" spans="2:33" ht="14.45" customHeight="1">
      <c r="B251" s="64">
        <v>1</v>
      </c>
      <c r="C251" s="64">
        <v>0.15</v>
      </c>
      <c r="D251" s="234" t="s">
        <v>211</v>
      </c>
      <c r="E251" s="231" t="s">
        <v>230</v>
      </c>
      <c r="F251" s="231">
        <f t="shared" si="11"/>
        <v>2044</v>
      </c>
      <c r="G251" s="231"/>
      <c r="H251" s="239" t="s">
        <v>42</v>
      </c>
      <c r="I251" s="247">
        <v>0</v>
      </c>
      <c r="J251" s="246">
        <f>IF(J$4=$F251+$B251,SUMIFS('ABP REC Calc'!G$75:G$138,'ABP REC Calc'!$C$75:$C$138,'ABP REC Spend'!$D251,'ABP REC Calc'!$B$75:$B$138,'ABP REC Spend'!$E251)*$C251,
IF(AND(I251&gt;0,(J$4-$F251)=(1+$B251)),((I251/$C251)-I251)/6,
(IF(AND((J$4-$F251)&lt;(7+$B251),(J$4-$F251)&gt;1),I251,0))))</f>
        <v>0</v>
      </c>
      <c r="K251" s="246">
        <f>IF(K$4=$F251+$B251,SUMIFS('ABP REC Calc'!H$75:H$138,'ABP REC Calc'!$C$75:$C$138,'ABP REC Spend'!$D251,'ABP REC Calc'!$B$75:$B$138,'ABP REC Spend'!$E251)*$C251,
IF(AND(J251&gt;0,(K$4-$F251)=(1+$B251)),((J251/$C251)-J251)/6,
(IF(AND((K$4-$F251)&lt;(7+$B251),(K$4-$F251)&gt;1),J251,0))))</f>
        <v>0</v>
      </c>
      <c r="L251" s="246">
        <f>IF(L$4=$F251+$B251,SUMIFS('ABP REC Calc'!I$75:I$138,'ABP REC Calc'!$C$75:$C$138,'ABP REC Spend'!$D251,'ABP REC Calc'!$B$75:$B$138,'ABP REC Spend'!$E251)*$C251,
IF(AND(K251&gt;0,(L$4-$F251)=(1+$B251)),((K251/$C251)-K251)/6,
(IF(AND((L$4-$F251)&lt;(7+$B251),(L$4-$F251)&gt;1),K251,0))))</f>
        <v>0</v>
      </c>
      <c r="M251" s="246">
        <f>IF(M$4=$F251+$B251,SUMIFS('ABP REC Calc'!J$75:J$138,'ABP REC Calc'!$C$75:$C$138,'ABP REC Spend'!$D251,'ABP REC Calc'!$B$75:$B$138,'ABP REC Spend'!$E251)*$C251,
IF(AND(L251&gt;0,(M$4-$F251)=(1+$B251)),((L251/$C251)-L251)/6,
(IF(AND((M$4-$F251)&lt;(7+$B251),(M$4-$F251)&gt;1),L251,0))))</f>
        <v>0</v>
      </c>
      <c r="N251" s="246">
        <f>IF(N$4=$F251+$B251,SUMIFS('ABP REC Calc'!K$75:K$138,'ABP REC Calc'!$C$75:$C$138,'ABP REC Spend'!$D251,'ABP REC Calc'!$B$75:$B$138,'ABP REC Spend'!$E251)*$C251,
IF(AND(M251&gt;0,(N$4-$F251)=(1+$B251)),((M251/$C251)-M251)/6,
(IF(AND((N$4-$F251)&lt;(7+$B251),(N$4-$F251)&gt;1),M251,0))))</f>
        <v>0</v>
      </c>
      <c r="O251" s="246">
        <f>IF(O$4=$F251+$B251,SUMIFS('ABP REC Calc'!L$75:L$138,'ABP REC Calc'!$C$75:$C$138,'ABP REC Spend'!$D251,'ABP REC Calc'!$B$75:$B$138,'ABP REC Spend'!$E251)*$C251,
IF(AND(N251&gt;0,(O$4-$F251)=(1+$B251)),((N251/$C251)-N251)/6,
(IF(AND((O$4-$F251)&lt;(7+$B251),(O$4-$F251)&gt;1),N251,0))))</f>
        <v>0</v>
      </c>
      <c r="P251" s="246">
        <f>IF(P$4=$F251+$B251,SUMIFS('ABP REC Calc'!M$75:M$138,'ABP REC Calc'!$C$75:$C$138,'ABP REC Spend'!$D251,'ABP REC Calc'!$B$75:$B$138,'ABP REC Spend'!$E251)*$C251,
IF(AND(O251&gt;0,(P$4-$F251)=(1+$B251)),((O251/$C251)-O251)/6,
(IF(AND((P$4-$F251)&lt;(7+$B251),(P$4-$F251)&gt;1),O251,0))))</f>
        <v>0</v>
      </c>
      <c r="Q251" s="246">
        <f>IF(Q$4=$F251+$B251,SUMIFS('ABP REC Calc'!N$75:N$138,'ABP REC Calc'!$C$75:$C$138,'ABP REC Spend'!$D251,'ABP REC Calc'!$B$75:$B$138,'ABP REC Spend'!$E251)*$C251,
IF(AND(P251&gt;0,(Q$4-$F251)=(1+$B251)),((P251/$C251)-P251)/6,
(IF(AND((Q$4-$F251)&lt;(7+$B251),(Q$4-$F251)&gt;1),P251,0))))</f>
        <v>0</v>
      </c>
      <c r="R251" s="246">
        <f>IF(R$4=$F251+$B251,SUMIFS('ABP REC Calc'!O$75:O$138,'ABP REC Calc'!$C$75:$C$138,'ABP REC Spend'!$D251,'ABP REC Calc'!$B$75:$B$138,'ABP REC Spend'!$E251)*$C251,
IF(AND(Q251&gt;0,(R$4-$F251)=(1+$B251)),((Q251/$C251)-Q251)/6,
(IF(AND((R$4-$F251)&lt;(7+$B251),(R$4-$F251)&gt;1),Q251,0))))</f>
        <v>0</v>
      </c>
      <c r="S251" s="246">
        <f>IF(S$4=$F251+$B251,SUMIFS('ABP REC Calc'!P$75:P$138,'ABP REC Calc'!$C$75:$C$138,'ABP REC Spend'!$D251,'ABP REC Calc'!$B$75:$B$138,'ABP REC Spend'!$E251)*$C251,
IF(AND(R251&gt;0,(S$4-$F251)=(1+$B251)),((R251/$C251)-R251)/6,
(IF(AND((S$4-$F251)&lt;(7+$B251),(S$4-$F251)&gt;1),R251,0))))</f>
        <v>0</v>
      </c>
      <c r="T251" s="246">
        <f>IF(T$4=$F251+$B251,SUMIFS('ABP REC Calc'!Q$75:Q$138,'ABP REC Calc'!$C$75:$C$138,'ABP REC Spend'!$D251,'ABP REC Calc'!$B$75:$B$138,'ABP REC Spend'!$E251)*$C251,
IF(AND(S251&gt;0,(T$4-$F251)=(1+$B251)),((S251/$C251)-S251)/6,
(IF(AND((T$4-$F251)&lt;(7+$B251),(T$4-$F251)&gt;1),S251,0))))</f>
        <v>0</v>
      </c>
      <c r="U251" s="246">
        <f>IF(U$4=$F251+$B251,SUMIFS('ABP REC Calc'!R$75:R$138,'ABP REC Calc'!$C$75:$C$138,'ABP REC Spend'!$D251,'ABP REC Calc'!$B$75:$B$138,'ABP REC Spend'!$E251)*$C251,
IF(AND(T251&gt;0,(U$4-$F251)=(1+$B251)),((T251/$C251)-T251)/6,
(IF(AND((U$4-$F251)&lt;(7+$B251),(U$4-$F251)&gt;1),T251,0))))</f>
        <v>0</v>
      </c>
      <c r="V251" s="246">
        <f>IF(V$4=$F251+$B251,SUMIFS('ABP REC Calc'!S$75:S$138,'ABP REC Calc'!$C$75:$C$138,'ABP REC Spend'!$D251,'ABP REC Calc'!$B$75:$B$138,'ABP REC Spend'!$E251)*$C251,
IF(AND(U251&gt;0,(V$4-$F251)=(1+$B251)),((U251/$C251)-U251)/6,
(IF(AND((V$4-$F251)&lt;(7+$B251),(V$4-$F251)&gt;1),U251,0))))</f>
        <v>0</v>
      </c>
      <c r="W251" s="246">
        <f>IF(W$4=$F251+$B251,SUMIFS('ABP REC Calc'!T$75:T$138,'ABP REC Calc'!$C$75:$C$138,'ABP REC Spend'!$D251,'ABP REC Calc'!$B$75:$B$138,'ABP REC Spend'!$E251)*$C251,
IF(AND(V251&gt;0,(W$4-$F251)=(1+$B251)),((V251/$C251)-V251)/6,
(IF(AND((W$4-$F251)&lt;(7+$B251),(W$4-$F251)&gt;1),V251,0))))</f>
        <v>0</v>
      </c>
      <c r="X251" s="246">
        <f>IF(X$4=$F251+$B251,SUMIFS('ABP REC Calc'!U$75:U$138,'ABP REC Calc'!$C$75:$C$138,'ABP REC Spend'!$D251,'ABP REC Calc'!$B$75:$B$138,'ABP REC Spend'!$E251)*$C251,
IF(AND(W251&gt;0,(X$4-$F251)=(1+$B251)),((W251/$C251)-W251)/6,
(IF(AND((X$4-$F251)&lt;(7+$B251),(X$4-$F251)&gt;1),W251,0))))</f>
        <v>0</v>
      </c>
      <c r="Y251" s="246">
        <f>IF(Y$4=$F251+$B251,SUMIFS('ABP REC Calc'!V$75:V$138,'ABP REC Calc'!$C$75:$C$138,'ABP REC Spend'!$D251,'ABP REC Calc'!$B$75:$B$138,'ABP REC Spend'!$E251)*$C251,
IF(AND(X251&gt;0,(Y$4-$F251)=(1+$B251)),((X251/$C251)-X251)/6,
(IF(AND((Y$4-$F251)&lt;(7+$B251),(Y$4-$F251)&gt;1),X251,0))))</f>
        <v>0</v>
      </c>
      <c r="Z251" s="246">
        <f>IF(Z$4=$F251+$B251,SUMIFS('ABP REC Calc'!W$75:W$138,'ABP REC Calc'!$C$75:$C$138,'ABP REC Spend'!$D251,'ABP REC Calc'!$B$75:$B$138,'ABP REC Spend'!$E251)*$C251,
IF(AND(Y251&gt;0,(Z$4-$F251)=(1+$B251)),((Y251/$C251)-Y251)/6,
(IF(AND((Z$4-$F251)&lt;(7+$B251),(Z$4-$F251)&gt;1),Y251,0))))</f>
        <v>0</v>
      </c>
      <c r="AA251" s="246">
        <f>IF(AA$4=$F251+$B251,SUMIFS('ABP REC Calc'!X$75:X$138,'ABP REC Calc'!$C$75:$C$138,'ABP REC Spend'!$D251,'ABP REC Calc'!$B$75:$B$138,'ABP REC Spend'!$E251)*$C251,
IF(AND(Z251&gt;0,(AA$4-$F251)=(1+$B251)),((Z251/$C251)-Z251)/6,
(IF(AND((AA$4-$F251)&lt;(7+$B251),(AA$4-$F251)&gt;1),Z251,0))))</f>
        <v>0</v>
      </c>
      <c r="AB251" s="246">
        <f>IF(AB$4=$F251+$B251,SUMIFS('ABP REC Calc'!Y$75:Y$138,'ABP REC Calc'!$C$75:$C$138,'ABP REC Spend'!$D251,'ABP REC Calc'!$B$75:$B$138,'ABP REC Spend'!$E251)*$C251,
IF(AND(AA251&gt;0,(AB$4-$F251)=(1+$B251)),((AA251/$C251)-AA251)/6,
(IF(AND((AB$4-$F251)&lt;(7+$B251),(AB$4-$F251)&gt;1),AA251,0))))</f>
        <v>0</v>
      </c>
      <c r="AC251" s="246">
        <f>IF(AC$4=$F251+$B251,SUMIFS('ABP REC Calc'!Z$75:Z$138,'ABP REC Calc'!$C$75:$C$138,'ABP REC Spend'!$D251,'ABP REC Calc'!$B$75:$B$138,'ABP REC Spend'!$E251)*$C251,
IF(AND(AB251&gt;0,(AC$4-$F251)=(1+$B251)),((AB251/$C251)-AB251)/6,
(IF(AND((AC$4-$F251)&lt;(7+$B251),(AC$4-$F251)&gt;1),AB251,0))))</f>
        <v>0</v>
      </c>
      <c r="AD251" s="246">
        <f>IF(AD$4=$F251+$B251,SUMIFS('ABP REC Calc'!AA$75:AA$138,'ABP REC Calc'!$C$75:$C$138,'ABP REC Spend'!$D251,'ABP REC Calc'!$B$75:$B$138,'ABP REC Spend'!$E251)*$C251,
IF(AND(AC251&gt;0,(AD$4-$F251)=(1+$B251)),((AC251/$C251)-AC251)/6,
(IF(AND((AD$4-$F251)&lt;(7+$B251),(AD$4-$F251)&gt;1),AC251,0))))</f>
        <v>1440783.0065500743</v>
      </c>
      <c r="AE251" s="246">
        <f>IF(AE$4=$F251+$B251,SUMIFS('ABP REC Calc'!AB$75:AB$138,'ABP REC Calc'!$C$75:$C$138,'ABP REC Spend'!$D251,'ABP REC Calc'!$B$75:$B$138,'ABP REC Spend'!$E251)*$C251,
IF(AND(AD251&gt;0,(AE$4-$F251)=(1+$B251)),((AD251/$C251)-AD251)/6,
(IF(AND((AE$4-$F251)&lt;(7+$B251),(AE$4-$F251)&gt;1),AD251,0))))</f>
        <v>1360739.5061861812</v>
      </c>
      <c r="AF251" s="246">
        <f>IF(AF$4=$F251+$B251,SUMIFS('ABP REC Calc'!AC$75:AC$138,'ABP REC Calc'!$C$75:$C$138,'ABP REC Spend'!$D251,'ABP REC Calc'!$B$75:$B$138,'ABP REC Spend'!$E251)*$C251,
IF(AND(AE251&gt;0,(AF$4-$F251)=(1+$B251)),((AE251/$C251)-AE251)/6,
(IF(AND((AF$4-$F251)&lt;(7+$B251),(AF$4-$F251)&gt;1),AE251,0))))</f>
        <v>1360739.5061861812</v>
      </c>
      <c r="AG251" s="246">
        <f>IF(AG$4=$F251+$B251,SUMIFS('ABP REC Calc'!#REF!,'ABP REC Calc'!$C$75:$C$138,'ABP REC Spend'!$D251,'ABP REC Calc'!$B$75:$B$138,'ABP REC Spend'!$E251)*$C251,
IF(AND(AF251&gt;0,(AG$4-$F251)=(1+$B251)),((AF251/$C251)-AF251)/6,
(IF(AND((AG$4-$F251)&lt;(7+$B251),(AG$4-$F251)&gt;1),AF251,0))))</f>
        <v>1360739.5061861812</v>
      </c>
    </row>
    <row r="252" spans="2:33" ht="14.45" customHeight="1">
      <c r="B252" s="64">
        <v>1</v>
      </c>
      <c r="C252" s="64">
        <v>0.15</v>
      </c>
      <c r="D252" s="234" t="s">
        <v>211</v>
      </c>
      <c r="E252" s="231" t="s">
        <v>230</v>
      </c>
      <c r="F252" s="231">
        <f t="shared" si="11"/>
        <v>2045</v>
      </c>
      <c r="G252" s="231"/>
      <c r="H252" s="239" t="s">
        <v>43</v>
      </c>
      <c r="I252" s="247">
        <v>0</v>
      </c>
      <c r="J252" s="246">
        <f>IF(J$4=$F252+$B252,SUMIFS('ABP REC Calc'!G$75:G$138,'ABP REC Calc'!$C$75:$C$138,'ABP REC Spend'!$D252,'ABP REC Calc'!$B$75:$B$138,'ABP REC Spend'!$E252)*$C252,
IF(AND(I252&gt;0,(J$4-$F252)=(1+$B252)),((I252/$C252)-I252)/6,
(IF(AND((J$4-$F252)&lt;(7+$B252),(J$4-$F252)&gt;1),I252,0))))</f>
        <v>0</v>
      </c>
      <c r="K252" s="246">
        <f>IF(K$4=$F252+$B252,SUMIFS('ABP REC Calc'!H$75:H$138,'ABP REC Calc'!$C$75:$C$138,'ABP REC Spend'!$D252,'ABP REC Calc'!$B$75:$B$138,'ABP REC Spend'!$E252)*$C252,
IF(AND(J252&gt;0,(K$4-$F252)=(1+$B252)),((J252/$C252)-J252)/6,
(IF(AND((K$4-$F252)&lt;(7+$B252),(K$4-$F252)&gt;1),J252,0))))</f>
        <v>0</v>
      </c>
      <c r="L252" s="246">
        <f>IF(L$4=$F252+$B252,SUMIFS('ABP REC Calc'!I$75:I$138,'ABP REC Calc'!$C$75:$C$138,'ABP REC Spend'!$D252,'ABP REC Calc'!$B$75:$B$138,'ABP REC Spend'!$E252)*$C252,
IF(AND(K252&gt;0,(L$4-$F252)=(1+$B252)),((K252/$C252)-K252)/6,
(IF(AND((L$4-$F252)&lt;(7+$B252),(L$4-$F252)&gt;1),K252,0))))</f>
        <v>0</v>
      </c>
      <c r="M252" s="246">
        <f>IF(M$4=$F252+$B252,SUMIFS('ABP REC Calc'!J$75:J$138,'ABP REC Calc'!$C$75:$C$138,'ABP REC Spend'!$D252,'ABP REC Calc'!$B$75:$B$138,'ABP REC Spend'!$E252)*$C252,
IF(AND(L252&gt;0,(M$4-$F252)=(1+$B252)),((L252/$C252)-L252)/6,
(IF(AND((M$4-$F252)&lt;(7+$B252),(M$4-$F252)&gt;1),L252,0))))</f>
        <v>0</v>
      </c>
      <c r="N252" s="246">
        <f>IF(N$4=$F252+$B252,SUMIFS('ABP REC Calc'!K$75:K$138,'ABP REC Calc'!$C$75:$C$138,'ABP REC Spend'!$D252,'ABP REC Calc'!$B$75:$B$138,'ABP REC Spend'!$E252)*$C252,
IF(AND(M252&gt;0,(N$4-$F252)=(1+$B252)),((M252/$C252)-M252)/6,
(IF(AND((N$4-$F252)&lt;(7+$B252),(N$4-$F252)&gt;1),M252,0))))</f>
        <v>0</v>
      </c>
      <c r="O252" s="246">
        <f>IF(O$4=$F252+$B252,SUMIFS('ABP REC Calc'!L$75:L$138,'ABP REC Calc'!$C$75:$C$138,'ABP REC Spend'!$D252,'ABP REC Calc'!$B$75:$B$138,'ABP REC Spend'!$E252)*$C252,
IF(AND(N252&gt;0,(O$4-$F252)=(1+$B252)),((N252/$C252)-N252)/6,
(IF(AND((O$4-$F252)&lt;(7+$B252),(O$4-$F252)&gt;1),N252,0))))</f>
        <v>0</v>
      </c>
      <c r="P252" s="246">
        <f>IF(P$4=$F252+$B252,SUMIFS('ABP REC Calc'!M$75:M$138,'ABP REC Calc'!$C$75:$C$138,'ABP REC Spend'!$D252,'ABP REC Calc'!$B$75:$B$138,'ABP REC Spend'!$E252)*$C252,
IF(AND(O252&gt;0,(P$4-$F252)=(1+$B252)),((O252/$C252)-O252)/6,
(IF(AND((P$4-$F252)&lt;(7+$B252),(P$4-$F252)&gt;1),O252,0))))</f>
        <v>0</v>
      </c>
      <c r="Q252" s="246">
        <f>IF(Q$4=$F252+$B252,SUMIFS('ABP REC Calc'!N$75:N$138,'ABP REC Calc'!$C$75:$C$138,'ABP REC Spend'!$D252,'ABP REC Calc'!$B$75:$B$138,'ABP REC Spend'!$E252)*$C252,
IF(AND(P252&gt;0,(Q$4-$F252)=(1+$B252)),((P252/$C252)-P252)/6,
(IF(AND((Q$4-$F252)&lt;(7+$B252),(Q$4-$F252)&gt;1),P252,0))))</f>
        <v>0</v>
      </c>
      <c r="R252" s="246">
        <f>IF(R$4=$F252+$B252,SUMIFS('ABP REC Calc'!O$75:O$138,'ABP REC Calc'!$C$75:$C$138,'ABP REC Spend'!$D252,'ABP REC Calc'!$B$75:$B$138,'ABP REC Spend'!$E252)*$C252,
IF(AND(Q252&gt;0,(R$4-$F252)=(1+$B252)),((Q252/$C252)-Q252)/6,
(IF(AND((R$4-$F252)&lt;(7+$B252),(R$4-$F252)&gt;1),Q252,0))))</f>
        <v>0</v>
      </c>
      <c r="S252" s="246">
        <f>IF(S$4=$F252+$B252,SUMIFS('ABP REC Calc'!P$75:P$138,'ABP REC Calc'!$C$75:$C$138,'ABP REC Spend'!$D252,'ABP REC Calc'!$B$75:$B$138,'ABP REC Spend'!$E252)*$C252,
IF(AND(R252&gt;0,(S$4-$F252)=(1+$B252)),((R252/$C252)-R252)/6,
(IF(AND((S$4-$F252)&lt;(7+$B252),(S$4-$F252)&gt;1),R252,0))))</f>
        <v>0</v>
      </c>
      <c r="T252" s="246">
        <f>IF(T$4=$F252+$B252,SUMIFS('ABP REC Calc'!Q$75:Q$138,'ABP REC Calc'!$C$75:$C$138,'ABP REC Spend'!$D252,'ABP REC Calc'!$B$75:$B$138,'ABP REC Spend'!$E252)*$C252,
IF(AND(S252&gt;0,(T$4-$F252)=(1+$B252)),((S252/$C252)-S252)/6,
(IF(AND((T$4-$F252)&lt;(7+$B252),(T$4-$F252)&gt;1),S252,0))))</f>
        <v>0</v>
      </c>
      <c r="U252" s="246">
        <f>IF(U$4=$F252+$B252,SUMIFS('ABP REC Calc'!R$75:R$138,'ABP REC Calc'!$C$75:$C$138,'ABP REC Spend'!$D252,'ABP REC Calc'!$B$75:$B$138,'ABP REC Spend'!$E252)*$C252,
IF(AND(T252&gt;0,(U$4-$F252)=(1+$B252)),((T252/$C252)-T252)/6,
(IF(AND((U$4-$F252)&lt;(7+$B252),(U$4-$F252)&gt;1),T252,0))))</f>
        <v>0</v>
      </c>
      <c r="V252" s="246">
        <f>IF(V$4=$F252+$B252,SUMIFS('ABP REC Calc'!S$75:S$138,'ABP REC Calc'!$C$75:$C$138,'ABP REC Spend'!$D252,'ABP REC Calc'!$B$75:$B$138,'ABP REC Spend'!$E252)*$C252,
IF(AND(U252&gt;0,(V$4-$F252)=(1+$B252)),((U252/$C252)-U252)/6,
(IF(AND((V$4-$F252)&lt;(7+$B252),(V$4-$F252)&gt;1),U252,0))))</f>
        <v>0</v>
      </c>
      <c r="W252" s="246">
        <f>IF(W$4=$F252+$B252,SUMIFS('ABP REC Calc'!T$75:T$138,'ABP REC Calc'!$C$75:$C$138,'ABP REC Spend'!$D252,'ABP REC Calc'!$B$75:$B$138,'ABP REC Spend'!$E252)*$C252,
IF(AND(V252&gt;0,(W$4-$F252)=(1+$B252)),((V252/$C252)-V252)/6,
(IF(AND((W$4-$F252)&lt;(7+$B252),(W$4-$F252)&gt;1),V252,0))))</f>
        <v>0</v>
      </c>
      <c r="X252" s="246">
        <f>IF(X$4=$F252+$B252,SUMIFS('ABP REC Calc'!U$75:U$138,'ABP REC Calc'!$C$75:$C$138,'ABP REC Spend'!$D252,'ABP REC Calc'!$B$75:$B$138,'ABP REC Spend'!$E252)*$C252,
IF(AND(W252&gt;0,(X$4-$F252)=(1+$B252)),((W252/$C252)-W252)/6,
(IF(AND((X$4-$F252)&lt;(7+$B252),(X$4-$F252)&gt;1),W252,0))))</f>
        <v>0</v>
      </c>
      <c r="Y252" s="246">
        <f>IF(Y$4=$F252+$B252,SUMIFS('ABP REC Calc'!V$75:V$138,'ABP REC Calc'!$C$75:$C$138,'ABP REC Spend'!$D252,'ABP REC Calc'!$B$75:$B$138,'ABP REC Spend'!$E252)*$C252,
IF(AND(X252&gt;0,(Y$4-$F252)=(1+$B252)),((X252/$C252)-X252)/6,
(IF(AND((Y$4-$F252)&lt;(7+$B252),(Y$4-$F252)&gt;1),X252,0))))</f>
        <v>0</v>
      </c>
      <c r="Z252" s="246">
        <f>IF(Z$4=$F252+$B252,SUMIFS('ABP REC Calc'!W$75:W$138,'ABP REC Calc'!$C$75:$C$138,'ABP REC Spend'!$D252,'ABP REC Calc'!$B$75:$B$138,'ABP REC Spend'!$E252)*$C252,
IF(AND(Y252&gt;0,(Z$4-$F252)=(1+$B252)),((Y252/$C252)-Y252)/6,
(IF(AND((Z$4-$F252)&lt;(7+$B252),(Z$4-$F252)&gt;1),Y252,0))))</f>
        <v>0</v>
      </c>
      <c r="AA252" s="246">
        <f>IF(AA$4=$F252+$B252,SUMIFS('ABP REC Calc'!X$75:X$138,'ABP REC Calc'!$C$75:$C$138,'ABP REC Spend'!$D252,'ABP REC Calc'!$B$75:$B$138,'ABP REC Spend'!$E252)*$C252,
IF(AND(Z252&gt;0,(AA$4-$F252)=(1+$B252)),((Z252/$C252)-Z252)/6,
(IF(AND((AA$4-$F252)&lt;(7+$B252),(AA$4-$F252)&gt;1),Z252,0))))</f>
        <v>0</v>
      </c>
      <c r="AB252" s="246">
        <f>IF(AB$4=$F252+$B252,SUMIFS('ABP REC Calc'!Y$75:Y$138,'ABP REC Calc'!$C$75:$C$138,'ABP REC Spend'!$D252,'ABP REC Calc'!$B$75:$B$138,'ABP REC Spend'!$E252)*$C252,
IF(AND(AA252&gt;0,(AB$4-$F252)=(1+$B252)),((AA252/$C252)-AA252)/6,
(IF(AND((AB$4-$F252)&lt;(7+$B252),(AB$4-$F252)&gt;1),AA252,0))))</f>
        <v>0</v>
      </c>
      <c r="AC252" s="246">
        <f>IF(AC$4=$F252+$B252,SUMIFS('ABP REC Calc'!Z$75:Z$138,'ABP REC Calc'!$C$75:$C$138,'ABP REC Spend'!$D252,'ABP REC Calc'!$B$75:$B$138,'ABP REC Spend'!$E252)*$C252,
IF(AND(AB252&gt;0,(AC$4-$F252)=(1+$B252)),((AB252/$C252)-AB252)/6,
(IF(AND((AC$4-$F252)&lt;(7+$B252),(AC$4-$F252)&gt;1),AB252,0))))</f>
        <v>0</v>
      </c>
      <c r="AD252" s="246">
        <f>IF(AD$4=$F252+$B252,SUMIFS('ABP REC Calc'!AA$75:AA$138,'ABP REC Calc'!$C$75:$C$138,'ABP REC Spend'!$D252,'ABP REC Calc'!$B$75:$B$138,'ABP REC Spend'!$E252)*$C252,
IF(AND(AC252&gt;0,(AD$4-$F252)=(1+$B252)),((AC252/$C252)-AC252)/6,
(IF(AND((AD$4-$F252)&lt;(7+$B252),(AD$4-$F252)&gt;1),AC252,0))))</f>
        <v>0</v>
      </c>
      <c r="AE252" s="246">
        <f>IF(AE$4=$F252+$B252,SUMIFS('ABP REC Calc'!AB$75:AB$138,'ABP REC Calc'!$C$75:$C$138,'ABP REC Spend'!$D252,'ABP REC Calc'!$B$75:$B$138,'ABP REC Spend'!$E252)*$C252,
IF(AND(AD252&gt;0,(AE$4-$F252)=(1+$B252)),((AD252/$C252)-AD252)/6,
(IF(AND((AE$4-$F252)&lt;(7+$B252),(AE$4-$F252)&gt;1),AD252,0))))</f>
        <v>1383151.6862880711</v>
      </c>
      <c r="AF252" s="246">
        <f>IF(AF$4=$F252+$B252,SUMIFS('ABP REC Calc'!AC$75:AC$138,'ABP REC Calc'!$C$75:$C$138,'ABP REC Spend'!$D252,'ABP REC Calc'!$B$75:$B$138,'ABP REC Spend'!$E252)*$C252,
IF(AND(AE252&gt;0,(AF$4-$F252)=(1+$B252)),((AE252/$C252)-AE252)/6,
(IF(AND((AF$4-$F252)&lt;(7+$B252),(AF$4-$F252)&gt;1),AE252,0))))</f>
        <v>1306309.9259387341</v>
      </c>
      <c r="AG252" s="246">
        <f>IF(AG$4=$F252+$B252,SUMIFS('ABP REC Calc'!#REF!,'ABP REC Calc'!$C$75:$C$138,'ABP REC Spend'!$D252,'ABP REC Calc'!$B$75:$B$138,'ABP REC Spend'!$E252)*$C252,
IF(AND(AF252&gt;0,(AG$4-$F252)=(1+$B252)),((AF252/$C252)-AF252)/6,
(IF(AND((AG$4-$F252)&lt;(7+$B252),(AG$4-$F252)&gt;1),AF252,0))))</f>
        <v>1306309.9259387341</v>
      </c>
    </row>
    <row r="253" spans="2:33" ht="14.45" customHeight="1">
      <c r="B253" s="64">
        <v>1</v>
      </c>
      <c r="C253" s="64">
        <v>0.15</v>
      </c>
      <c r="D253" s="234" t="s">
        <v>211</v>
      </c>
      <c r="E253" s="231" t="s">
        <v>231</v>
      </c>
      <c r="F253" s="231">
        <f>VALUE(LEFT(H253, FIND("-", H253)-1))</f>
        <v>2024</v>
      </c>
      <c r="G253" s="231"/>
      <c r="H253" s="239" t="s">
        <v>22</v>
      </c>
      <c r="I253" s="247">
        <v>0</v>
      </c>
      <c r="J253" s="246">
        <f>IF(J$4=$F253+$B253,SUMIFS('ABP REC Calc'!G$75:G$138,'ABP REC Calc'!$C$75:$C$138,'ABP REC Spend'!$D253,'ABP REC Calc'!$B$75:$B$138,'ABP REC Spend'!$E253)*$C253,
IF(AND(I253&gt;0,(J$4-$F253)=(1+$B253)),((I253/$C253)-I253)/6,
(IF(AND((J$4-$F253)&lt;(7+$B253),(J$4-$F253)&gt;1),I253,0))))</f>
        <v>6881900.2291834811</v>
      </c>
      <c r="K253" s="246">
        <f>IF(K$4=$F253+$B253,SUMIFS('ABP REC Calc'!H$75:H$138,'ABP REC Calc'!$C$75:$C$138,'ABP REC Spend'!$D253,'ABP REC Calc'!$B$75:$B$138,'ABP REC Spend'!$E253)*$C253,
IF(AND(J253&gt;0,(K$4-$F253)=(1+$B253)),((J253/$C253)-J253)/6,
(IF(AND((K$4-$F253)&lt;(7+$B253),(K$4-$F253)&gt;1),J253,0))))</f>
        <v>6499572.4386732876</v>
      </c>
      <c r="L253" s="246">
        <f>IF(L$4=$F253+$B253,SUMIFS('ABP REC Calc'!I$75:I$138,'ABP REC Calc'!$C$75:$C$138,'ABP REC Spend'!$D253,'ABP REC Calc'!$B$75:$B$138,'ABP REC Spend'!$E253)*$C253,
IF(AND(K253&gt;0,(L$4-$F253)=(1+$B253)),((K253/$C253)-K253)/6,
(IF(AND((L$4-$F253)&lt;(7+$B253),(L$4-$F253)&gt;1),K253,0))))</f>
        <v>6499572.4386732876</v>
      </c>
      <c r="M253" s="246">
        <f>IF(M$4=$F253+$B253,SUMIFS('ABP REC Calc'!J$75:J$138,'ABP REC Calc'!$C$75:$C$138,'ABP REC Spend'!$D253,'ABP REC Calc'!$B$75:$B$138,'ABP REC Spend'!$E253)*$C253,
IF(AND(L253&gt;0,(M$4-$F253)=(1+$B253)),((L253/$C253)-L253)/6,
(IF(AND((M$4-$F253)&lt;(7+$B253),(M$4-$F253)&gt;1),L253,0))))</f>
        <v>6499572.4386732876</v>
      </c>
      <c r="N253" s="246">
        <f>IF(N$4=$F253+$B253,SUMIFS('ABP REC Calc'!K$75:K$138,'ABP REC Calc'!$C$75:$C$138,'ABP REC Spend'!$D253,'ABP REC Calc'!$B$75:$B$138,'ABP REC Spend'!$E253)*$C253,
IF(AND(M253&gt;0,(N$4-$F253)=(1+$B253)),((M253/$C253)-M253)/6,
(IF(AND((N$4-$F253)&lt;(7+$B253),(N$4-$F253)&gt;1),M253,0))))</f>
        <v>6499572.4386732876</v>
      </c>
      <c r="O253" s="246">
        <f>IF(O$4=$F253+$B253,SUMIFS('ABP REC Calc'!L$75:L$138,'ABP REC Calc'!$C$75:$C$138,'ABP REC Spend'!$D253,'ABP REC Calc'!$B$75:$B$138,'ABP REC Spend'!$E253)*$C253,
IF(AND(N253&gt;0,(O$4-$F253)=(1+$B253)),((N253/$C253)-N253)/6,
(IF(AND((O$4-$F253)&lt;(7+$B253),(O$4-$F253)&gt;1),N253,0))))</f>
        <v>6499572.4386732876</v>
      </c>
      <c r="P253" s="246">
        <f>IF(P$4=$F253+$B253,SUMIFS('ABP REC Calc'!M$75:M$138,'ABP REC Calc'!$C$75:$C$138,'ABP REC Spend'!$D253,'ABP REC Calc'!$B$75:$B$138,'ABP REC Spend'!$E253)*$C253,
IF(AND(O253&gt;0,(P$4-$F253)=(1+$B253)),((O253/$C253)-O253)/6,
(IF(AND((P$4-$F253)&lt;(7+$B253),(P$4-$F253)&gt;1),O253,0))))</f>
        <v>6499572.4386732876</v>
      </c>
      <c r="Q253" s="246">
        <f>IF(Q$4=$F253+$B253,SUMIFS('ABP REC Calc'!N$75:N$138,'ABP REC Calc'!$C$75:$C$138,'ABP REC Spend'!$D253,'ABP REC Calc'!$B$75:$B$138,'ABP REC Spend'!$E253)*$C253,
IF(AND(P253&gt;0,(Q$4-$F253)=(1+$B253)),((P253/$C253)-P253)/6,
(IF(AND((Q$4-$F253)&lt;(7+$B253),(Q$4-$F253)&gt;1),P253,0))))</f>
        <v>0</v>
      </c>
      <c r="R253" s="246">
        <f>IF(R$4=$F253+$B253,SUMIFS('ABP REC Calc'!O$75:O$138,'ABP REC Calc'!$C$75:$C$138,'ABP REC Spend'!$D253,'ABP REC Calc'!$B$75:$B$138,'ABP REC Spend'!$E253)*$C253,
IF(AND(Q253&gt;0,(R$4-$F253)=(1+$B253)),((Q253/$C253)-Q253)/6,
(IF(AND((R$4-$F253)&lt;(7+$B253),(R$4-$F253)&gt;1),Q253,0))))</f>
        <v>0</v>
      </c>
      <c r="S253" s="246">
        <f>IF(S$4=$F253+$B253,SUMIFS('ABP REC Calc'!P$75:P$138,'ABP REC Calc'!$C$75:$C$138,'ABP REC Spend'!$D253,'ABP REC Calc'!$B$75:$B$138,'ABP REC Spend'!$E253)*$C253,
IF(AND(R253&gt;0,(S$4-$F253)=(1+$B253)),((R253/$C253)-R253)/6,
(IF(AND((S$4-$F253)&lt;(7+$B253),(S$4-$F253)&gt;1),R253,0))))</f>
        <v>0</v>
      </c>
      <c r="T253" s="246">
        <f>IF(T$4=$F253+$B253,SUMIFS('ABP REC Calc'!Q$75:Q$138,'ABP REC Calc'!$C$75:$C$138,'ABP REC Spend'!$D253,'ABP REC Calc'!$B$75:$B$138,'ABP REC Spend'!$E253)*$C253,
IF(AND(S253&gt;0,(T$4-$F253)=(1+$B253)),((S253/$C253)-S253)/6,
(IF(AND((T$4-$F253)&lt;(7+$B253),(T$4-$F253)&gt;1),S253,0))))</f>
        <v>0</v>
      </c>
      <c r="U253" s="246">
        <f>IF(U$4=$F253+$B253,SUMIFS('ABP REC Calc'!R$75:R$138,'ABP REC Calc'!$C$75:$C$138,'ABP REC Spend'!$D253,'ABP REC Calc'!$B$75:$B$138,'ABP REC Spend'!$E253)*$C253,
IF(AND(T253&gt;0,(U$4-$F253)=(1+$B253)),((T253/$C253)-T253)/6,
(IF(AND((U$4-$F253)&lt;(7+$B253),(U$4-$F253)&gt;1),T253,0))))</f>
        <v>0</v>
      </c>
      <c r="V253" s="246">
        <f>IF(V$4=$F253+$B253,SUMIFS('ABP REC Calc'!S$75:S$138,'ABP REC Calc'!$C$75:$C$138,'ABP REC Spend'!$D253,'ABP REC Calc'!$B$75:$B$138,'ABP REC Spend'!$E253)*$C253,
IF(AND(U253&gt;0,(V$4-$F253)=(1+$B253)),((U253/$C253)-U253)/6,
(IF(AND((V$4-$F253)&lt;(7+$B253),(V$4-$F253)&gt;1),U253,0))))</f>
        <v>0</v>
      </c>
      <c r="W253" s="246">
        <f>IF(W$4=$F253+$B253,SUMIFS('ABP REC Calc'!T$75:T$138,'ABP REC Calc'!$C$75:$C$138,'ABP REC Spend'!$D253,'ABP REC Calc'!$B$75:$B$138,'ABP REC Spend'!$E253)*$C253,
IF(AND(V253&gt;0,(W$4-$F253)=(1+$B253)),((V253/$C253)-V253)/6,
(IF(AND((W$4-$F253)&lt;(7+$B253),(W$4-$F253)&gt;1),V253,0))))</f>
        <v>0</v>
      </c>
      <c r="X253" s="246">
        <f>IF(X$4=$F253+$B253,SUMIFS('ABP REC Calc'!U$75:U$138,'ABP REC Calc'!$C$75:$C$138,'ABP REC Spend'!$D253,'ABP REC Calc'!$B$75:$B$138,'ABP REC Spend'!$E253)*$C253,
IF(AND(W253&gt;0,(X$4-$F253)=(1+$B253)),((W253/$C253)-W253)/6,
(IF(AND((X$4-$F253)&lt;(7+$B253),(X$4-$F253)&gt;1),W253,0))))</f>
        <v>0</v>
      </c>
      <c r="Y253" s="246">
        <f>IF(Y$4=$F253+$B253,SUMIFS('ABP REC Calc'!V$75:V$138,'ABP REC Calc'!$C$75:$C$138,'ABP REC Spend'!$D253,'ABP REC Calc'!$B$75:$B$138,'ABP REC Spend'!$E253)*$C253,
IF(AND(X253&gt;0,(Y$4-$F253)=(1+$B253)),((X253/$C253)-X253)/6,
(IF(AND((Y$4-$F253)&lt;(7+$B253),(Y$4-$F253)&gt;1),X253,0))))</f>
        <v>0</v>
      </c>
      <c r="Z253" s="246">
        <f>IF(Z$4=$F253+$B253,SUMIFS('ABP REC Calc'!W$75:W$138,'ABP REC Calc'!$C$75:$C$138,'ABP REC Spend'!$D253,'ABP REC Calc'!$B$75:$B$138,'ABP REC Spend'!$E253)*$C253,
IF(AND(Y253&gt;0,(Z$4-$F253)=(1+$B253)),((Y253/$C253)-Y253)/6,
(IF(AND((Z$4-$F253)&lt;(7+$B253),(Z$4-$F253)&gt;1),Y253,0))))</f>
        <v>0</v>
      </c>
      <c r="AA253" s="246">
        <f>IF(AA$4=$F253+$B253,SUMIFS('ABP REC Calc'!X$75:X$138,'ABP REC Calc'!$C$75:$C$138,'ABP REC Spend'!$D253,'ABP REC Calc'!$B$75:$B$138,'ABP REC Spend'!$E253)*$C253,
IF(AND(Z253&gt;0,(AA$4-$F253)=(1+$B253)),((Z253/$C253)-Z253)/6,
(IF(AND((AA$4-$F253)&lt;(7+$B253),(AA$4-$F253)&gt;1),Z253,0))))</f>
        <v>0</v>
      </c>
      <c r="AB253" s="246">
        <f>IF(AB$4=$F253+$B253,SUMIFS('ABP REC Calc'!Y$75:Y$138,'ABP REC Calc'!$C$75:$C$138,'ABP REC Spend'!$D253,'ABP REC Calc'!$B$75:$B$138,'ABP REC Spend'!$E253)*$C253,
IF(AND(AA253&gt;0,(AB$4-$F253)=(1+$B253)),((AA253/$C253)-AA253)/6,
(IF(AND((AB$4-$F253)&lt;(7+$B253),(AB$4-$F253)&gt;1),AA253,0))))</f>
        <v>0</v>
      </c>
      <c r="AC253" s="246">
        <f>IF(AC$4=$F253+$B253,SUMIFS('ABP REC Calc'!Z$75:Z$138,'ABP REC Calc'!$C$75:$C$138,'ABP REC Spend'!$D253,'ABP REC Calc'!$B$75:$B$138,'ABP REC Spend'!$E253)*$C253,
IF(AND(AB253&gt;0,(AC$4-$F253)=(1+$B253)),((AB253/$C253)-AB253)/6,
(IF(AND((AC$4-$F253)&lt;(7+$B253),(AC$4-$F253)&gt;1),AB253,0))))</f>
        <v>0</v>
      </c>
      <c r="AD253" s="246">
        <f>IF(AD$4=$F253+$B253,SUMIFS('ABP REC Calc'!AA$75:AA$138,'ABP REC Calc'!$C$75:$C$138,'ABP REC Spend'!$D253,'ABP REC Calc'!$B$75:$B$138,'ABP REC Spend'!$E253)*$C253,
IF(AND(AC253&gt;0,(AD$4-$F253)=(1+$B253)),((AC253/$C253)-AC253)/6,
(IF(AND((AD$4-$F253)&lt;(7+$B253),(AD$4-$F253)&gt;1),AC253,0))))</f>
        <v>0</v>
      </c>
      <c r="AE253" s="246">
        <f>IF(AE$4=$F253+$B253,SUMIFS('ABP REC Calc'!AB$75:AB$138,'ABP REC Calc'!$C$75:$C$138,'ABP REC Spend'!$D253,'ABP REC Calc'!$B$75:$B$138,'ABP REC Spend'!$E253)*$C253,
IF(AND(AD253&gt;0,(AE$4-$F253)=(1+$B253)),((AD253/$C253)-AD253)/6,
(IF(AND((AE$4-$F253)&lt;(7+$B253),(AE$4-$F253)&gt;1),AD253,0))))</f>
        <v>0</v>
      </c>
      <c r="AF253" s="246">
        <f>IF(AF$4=$F253+$B253,SUMIFS('ABP REC Calc'!AC$75:AC$138,'ABP REC Calc'!$C$75:$C$138,'ABP REC Spend'!$D253,'ABP REC Calc'!$B$75:$B$138,'ABP REC Spend'!$E253)*$C253,
IF(AND(AE253&gt;0,(AF$4-$F253)=(1+$B253)),((AE253/$C253)-AE253)/6,
(IF(AND((AF$4-$F253)&lt;(7+$B253),(AF$4-$F253)&gt;1),AE253,0))))</f>
        <v>0</v>
      </c>
      <c r="AG253" s="246">
        <f>IF(AG$4=$F253+$B253,SUMIFS('ABP REC Calc'!#REF!,'ABP REC Calc'!$C$75:$C$138,'ABP REC Spend'!$D253,'ABP REC Calc'!$B$75:$B$138,'ABP REC Spend'!$E253)*$C253,
IF(AND(AF253&gt;0,(AG$4-$F253)=(1+$B253)),((AF253/$C253)-AF253)/6,
(IF(AND((AG$4-$F253)&lt;(7+$B253),(AG$4-$F253)&gt;1),AF253,0))))</f>
        <v>0</v>
      </c>
    </row>
    <row r="254" spans="2:33" ht="14.45" customHeight="1">
      <c r="B254" s="64">
        <v>1</v>
      </c>
      <c r="C254" s="64">
        <v>0.15</v>
      </c>
      <c r="D254" s="234" t="s">
        <v>211</v>
      </c>
      <c r="E254" s="231" t="s">
        <v>231</v>
      </c>
      <c r="F254" s="231">
        <f t="shared" ref="F254:F274" si="12">VALUE(LEFT(H254, FIND("-", H254)-1))</f>
        <v>2025</v>
      </c>
      <c r="G254" s="231"/>
      <c r="H254" s="239" t="s">
        <v>23</v>
      </c>
      <c r="I254" s="247">
        <v>0</v>
      </c>
      <c r="J254" s="246">
        <f>IF(J$4=$F254+$B254,SUMIFS('ABP REC Calc'!G$75:G$138,'ABP REC Calc'!$C$75:$C$138,'ABP REC Spend'!$D254,'ABP REC Calc'!$B$75:$B$138,'ABP REC Spend'!$E254)*$C254,
IF(AND(I254&gt;0,(J$4-$F254)=(1+$B254)),((I254/$C254)-I254)/6,
(IF(AND((J$4-$F254)&lt;(7+$B254),(J$4-$F254)&gt;1),I254,0))))</f>
        <v>0</v>
      </c>
      <c r="K254" s="246">
        <f>IF(K$4=$F254+$B254,SUMIFS('ABP REC Calc'!H$75:H$138,'ABP REC Calc'!$C$75:$C$138,'ABP REC Spend'!$D254,'ABP REC Calc'!$B$75:$B$138,'ABP REC Spend'!$E254)*$C254,
IF(AND(J254&gt;0,(K$4-$F254)=(1+$B254)),((J254/$C254)-J254)/6,
(IF(AND((K$4-$F254)&lt;(7+$B254),(K$4-$F254)&gt;1),J254,0))))</f>
        <v>16740374.184308395</v>
      </c>
      <c r="L254" s="246">
        <f>IF(L$4=$F254+$B254,SUMIFS('ABP REC Calc'!I$75:I$138,'ABP REC Calc'!$C$75:$C$138,'ABP REC Spend'!$D254,'ABP REC Calc'!$B$75:$B$138,'ABP REC Spend'!$E254)*$C254,
IF(AND(K254&gt;0,(L$4-$F254)=(1+$B254)),((K254/$C254)-K254)/6,
(IF(AND((L$4-$F254)&lt;(7+$B254),(L$4-$F254)&gt;1),K254,0))))</f>
        <v>15810353.396291263</v>
      </c>
      <c r="M254" s="246">
        <f>IF(M$4=$F254+$B254,SUMIFS('ABP REC Calc'!J$75:J$138,'ABP REC Calc'!$C$75:$C$138,'ABP REC Spend'!$D254,'ABP REC Calc'!$B$75:$B$138,'ABP REC Spend'!$E254)*$C254,
IF(AND(L254&gt;0,(M$4-$F254)=(1+$B254)),((L254/$C254)-L254)/6,
(IF(AND((M$4-$F254)&lt;(7+$B254),(M$4-$F254)&gt;1),L254,0))))</f>
        <v>15810353.396291263</v>
      </c>
      <c r="N254" s="246">
        <f>IF(N$4=$F254+$B254,SUMIFS('ABP REC Calc'!K$75:K$138,'ABP REC Calc'!$C$75:$C$138,'ABP REC Spend'!$D254,'ABP REC Calc'!$B$75:$B$138,'ABP REC Spend'!$E254)*$C254,
IF(AND(M254&gt;0,(N$4-$F254)=(1+$B254)),((M254/$C254)-M254)/6,
(IF(AND((N$4-$F254)&lt;(7+$B254),(N$4-$F254)&gt;1),M254,0))))</f>
        <v>15810353.396291263</v>
      </c>
      <c r="O254" s="246">
        <f>IF(O$4=$F254+$B254,SUMIFS('ABP REC Calc'!L$75:L$138,'ABP REC Calc'!$C$75:$C$138,'ABP REC Spend'!$D254,'ABP REC Calc'!$B$75:$B$138,'ABP REC Spend'!$E254)*$C254,
IF(AND(N254&gt;0,(O$4-$F254)=(1+$B254)),((N254/$C254)-N254)/6,
(IF(AND((O$4-$F254)&lt;(7+$B254),(O$4-$F254)&gt;1),N254,0))))</f>
        <v>15810353.396291263</v>
      </c>
      <c r="P254" s="246">
        <f>IF(P$4=$F254+$B254,SUMIFS('ABP REC Calc'!M$75:M$138,'ABP REC Calc'!$C$75:$C$138,'ABP REC Spend'!$D254,'ABP REC Calc'!$B$75:$B$138,'ABP REC Spend'!$E254)*$C254,
IF(AND(O254&gt;0,(P$4-$F254)=(1+$B254)),((O254/$C254)-O254)/6,
(IF(AND((P$4-$F254)&lt;(7+$B254),(P$4-$F254)&gt;1),O254,0))))</f>
        <v>15810353.396291263</v>
      </c>
      <c r="Q254" s="246">
        <f>IF(Q$4=$F254+$B254,SUMIFS('ABP REC Calc'!N$75:N$138,'ABP REC Calc'!$C$75:$C$138,'ABP REC Spend'!$D254,'ABP REC Calc'!$B$75:$B$138,'ABP REC Spend'!$E254)*$C254,
IF(AND(P254&gt;0,(Q$4-$F254)=(1+$B254)),((P254/$C254)-P254)/6,
(IF(AND((Q$4-$F254)&lt;(7+$B254),(Q$4-$F254)&gt;1),P254,0))))</f>
        <v>15810353.396291263</v>
      </c>
      <c r="R254" s="246">
        <f>IF(R$4=$F254+$B254,SUMIFS('ABP REC Calc'!O$75:O$138,'ABP REC Calc'!$C$75:$C$138,'ABP REC Spend'!$D254,'ABP REC Calc'!$B$75:$B$138,'ABP REC Spend'!$E254)*$C254,
IF(AND(Q254&gt;0,(R$4-$F254)=(1+$B254)),((Q254/$C254)-Q254)/6,
(IF(AND((R$4-$F254)&lt;(7+$B254),(R$4-$F254)&gt;1),Q254,0))))</f>
        <v>0</v>
      </c>
      <c r="S254" s="246">
        <f>IF(S$4=$F254+$B254,SUMIFS('ABP REC Calc'!P$75:P$138,'ABP REC Calc'!$C$75:$C$138,'ABP REC Spend'!$D254,'ABP REC Calc'!$B$75:$B$138,'ABP REC Spend'!$E254)*$C254,
IF(AND(R254&gt;0,(S$4-$F254)=(1+$B254)),((R254/$C254)-R254)/6,
(IF(AND((S$4-$F254)&lt;(7+$B254),(S$4-$F254)&gt;1),R254,0))))</f>
        <v>0</v>
      </c>
      <c r="T254" s="246">
        <f>IF(T$4=$F254+$B254,SUMIFS('ABP REC Calc'!Q$75:Q$138,'ABP REC Calc'!$C$75:$C$138,'ABP REC Spend'!$D254,'ABP REC Calc'!$B$75:$B$138,'ABP REC Spend'!$E254)*$C254,
IF(AND(S254&gt;0,(T$4-$F254)=(1+$B254)),((S254/$C254)-S254)/6,
(IF(AND((T$4-$F254)&lt;(7+$B254),(T$4-$F254)&gt;1),S254,0))))</f>
        <v>0</v>
      </c>
      <c r="U254" s="246">
        <f>IF(U$4=$F254+$B254,SUMIFS('ABP REC Calc'!R$75:R$138,'ABP REC Calc'!$C$75:$C$138,'ABP REC Spend'!$D254,'ABP REC Calc'!$B$75:$B$138,'ABP REC Spend'!$E254)*$C254,
IF(AND(T254&gt;0,(U$4-$F254)=(1+$B254)),((T254/$C254)-T254)/6,
(IF(AND((U$4-$F254)&lt;(7+$B254),(U$4-$F254)&gt;1),T254,0))))</f>
        <v>0</v>
      </c>
      <c r="V254" s="246">
        <f>IF(V$4=$F254+$B254,SUMIFS('ABP REC Calc'!S$75:S$138,'ABP REC Calc'!$C$75:$C$138,'ABP REC Spend'!$D254,'ABP REC Calc'!$B$75:$B$138,'ABP REC Spend'!$E254)*$C254,
IF(AND(U254&gt;0,(V$4-$F254)=(1+$B254)),((U254/$C254)-U254)/6,
(IF(AND((V$4-$F254)&lt;(7+$B254),(V$4-$F254)&gt;1),U254,0))))</f>
        <v>0</v>
      </c>
      <c r="W254" s="246">
        <f>IF(W$4=$F254+$B254,SUMIFS('ABP REC Calc'!T$75:T$138,'ABP REC Calc'!$C$75:$C$138,'ABP REC Spend'!$D254,'ABP REC Calc'!$B$75:$B$138,'ABP REC Spend'!$E254)*$C254,
IF(AND(V254&gt;0,(W$4-$F254)=(1+$B254)),((V254/$C254)-V254)/6,
(IF(AND((W$4-$F254)&lt;(7+$B254),(W$4-$F254)&gt;1),V254,0))))</f>
        <v>0</v>
      </c>
      <c r="X254" s="246">
        <f>IF(X$4=$F254+$B254,SUMIFS('ABP REC Calc'!U$75:U$138,'ABP REC Calc'!$C$75:$C$138,'ABP REC Spend'!$D254,'ABP REC Calc'!$B$75:$B$138,'ABP REC Spend'!$E254)*$C254,
IF(AND(W254&gt;0,(X$4-$F254)=(1+$B254)),((W254/$C254)-W254)/6,
(IF(AND((X$4-$F254)&lt;(7+$B254),(X$4-$F254)&gt;1),W254,0))))</f>
        <v>0</v>
      </c>
      <c r="Y254" s="246">
        <f>IF(Y$4=$F254+$B254,SUMIFS('ABP REC Calc'!V$75:V$138,'ABP REC Calc'!$C$75:$C$138,'ABP REC Spend'!$D254,'ABP REC Calc'!$B$75:$B$138,'ABP REC Spend'!$E254)*$C254,
IF(AND(X254&gt;0,(Y$4-$F254)=(1+$B254)),((X254/$C254)-X254)/6,
(IF(AND((Y$4-$F254)&lt;(7+$B254),(Y$4-$F254)&gt;1),X254,0))))</f>
        <v>0</v>
      </c>
      <c r="Z254" s="246">
        <f>IF(Z$4=$F254+$B254,SUMIFS('ABP REC Calc'!W$75:W$138,'ABP REC Calc'!$C$75:$C$138,'ABP REC Spend'!$D254,'ABP REC Calc'!$B$75:$B$138,'ABP REC Spend'!$E254)*$C254,
IF(AND(Y254&gt;0,(Z$4-$F254)=(1+$B254)),((Y254/$C254)-Y254)/6,
(IF(AND((Z$4-$F254)&lt;(7+$B254),(Z$4-$F254)&gt;1),Y254,0))))</f>
        <v>0</v>
      </c>
      <c r="AA254" s="246">
        <f>IF(AA$4=$F254+$B254,SUMIFS('ABP REC Calc'!X$75:X$138,'ABP REC Calc'!$C$75:$C$138,'ABP REC Spend'!$D254,'ABP REC Calc'!$B$75:$B$138,'ABP REC Spend'!$E254)*$C254,
IF(AND(Z254&gt;0,(AA$4-$F254)=(1+$B254)),((Z254/$C254)-Z254)/6,
(IF(AND((AA$4-$F254)&lt;(7+$B254),(AA$4-$F254)&gt;1),Z254,0))))</f>
        <v>0</v>
      </c>
      <c r="AB254" s="246">
        <f>IF(AB$4=$F254+$B254,SUMIFS('ABP REC Calc'!Y$75:Y$138,'ABP REC Calc'!$C$75:$C$138,'ABP REC Spend'!$D254,'ABP REC Calc'!$B$75:$B$138,'ABP REC Spend'!$E254)*$C254,
IF(AND(AA254&gt;0,(AB$4-$F254)=(1+$B254)),((AA254/$C254)-AA254)/6,
(IF(AND((AB$4-$F254)&lt;(7+$B254),(AB$4-$F254)&gt;1),AA254,0))))</f>
        <v>0</v>
      </c>
      <c r="AC254" s="246">
        <f>IF(AC$4=$F254+$B254,SUMIFS('ABP REC Calc'!Z$75:Z$138,'ABP REC Calc'!$C$75:$C$138,'ABP REC Spend'!$D254,'ABP REC Calc'!$B$75:$B$138,'ABP REC Spend'!$E254)*$C254,
IF(AND(AB254&gt;0,(AC$4-$F254)=(1+$B254)),((AB254/$C254)-AB254)/6,
(IF(AND((AC$4-$F254)&lt;(7+$B254),(AC$4-$F254)&gt;1),AB254,0))))</f>
        <v>0</v>
      </c>
      <c r="AD254" s="246">
        <f>IF(AD$4=$F254+$B254,SUMIFS('ABP REC Calc'!AA$75:AA$138,'ABP REC Calc'!$C$75:$C$138,'ABP REC Spend'!$D254,'ABP REC Calc'!$B$75:$B$138,'ABP REC Spend'!$E254)*$C254,
IF(AND(AC254&gt;0,(AD$4-$F254)=(1+$B254)),((AC254/$C254)-AC254)/6,
(IF(AND((AD$4-$F254)&lt;(7+$B254),(AD$4-$F254)&gt;1),AC254,0))))</f>
        <v>0</v>
      </c>
      <c r="AE254" s="246">
        <f>IF(AE$4=$F254+$B254,SUMIFS('ABP REC Calc'!AB$75:AB$138,'ABP REC Calc'!$C$75:$C$138,'ABP REC Spend'!$D254,'ABP REC Calc'!$B$75:$B$138,'ABP REC Spend'!$E254)*$C254,
IF(AND(AD254&gt;0,(AE$4-$F254)=(1+$B254)),((AD254/$C254)-AD254)/6,
(IF(AND((AE$4-$F254)&lt;(7+$B254),(AE$4-$F254)&gt;1),AD254,0))))</f>
        <v>0</v>
      </c>
      <c r="AF254" s="246">
        <f>IF(AF$4=$F254+$B254,SUMIFS('ABP REC Calc'!AC$75:AC$138,'ABP REC Calc'!$C$75:$C$138,'ABP REC Spend'!$D254,'ABP REC Calc'!$B$75:$B$138,'ABP REC Spend'!$E254)*$C254,
IF(AND(AE254&gt;0,(AF$4-$F254)=(1+$B254)),((AE254/$C254)-AE254)/6,
(IF(AND((AF$4-$F254)&lt;(7+$B254),(AF$4-$F254)&gt;1),AE254,0))))</f>
        <v>0</v>
      </c>
      <c r="AG254" s="246">
        <f>IF(AG$4=$F254+$B254,SUMIFS('ABP REC Calc'!#REF!,'ABP REC Calc'!$C$75:$C$138,'ABP REC Spend'!$D254,'ABP REC Calc'!$B$75:$B$138,'ABP REC Spend'!$E254)*$C254,
IF(AND(AF254&gt;0,(AG$4-$F254)=(1+$B254)),((AF254/$C254)-AF254)/6,
(IF(AND((AG$4-$F254)&lt;(7+$B254),(AG$4-$F254)&gt;1),AF254,0))))</f>
        <v>0</v>
      </c>
    </row>
    <row r="255" spans="2:33" ht="14.45" customHeight="1">
      <c r="B255" s="64">
        <v>1</v>
      </c>
      <c r="C255" s="64">
        <v>0.15</v>
      </c>
      <c r="D255" s="234" t="s">
        <v>211</v>
      </c>
      <c r="E255" s="231" t="s">
        <v>231</v>
      </c>
      <c r="F255" s="231">
        <f t="shared" si="12"/>
        <v>2026</v>
      </c>
      <c r="G255" s="231"/>
      <c r="H255" s="239" t="s">
        <v>24</v>
      </c>
      <c r="I255" s="247">
        <v>0</v>
      </c>
      <c r="J255" s="246">
        <f>IF(J$4=$F255+$B255,SUMIFS('ABP REC Calc'!G$75:G$138,'ABP REC Calc'!$C$75:$C$138,'ABP REC Spend'!$D255,'ABP REC Calc'!$B$75:$B$138,'ABP REC Spend'!$E255)*$C255,
IF(AND(I255&gt;0,(J$4-$F255)=(1+$B255)),((I255/$C255)-I255)/6,
(IF(AND((J$4-$F255)&lt;(7+$B255),(J$4-$F255)&gt;1),I255,0))))</f>
        <v>0</v>
      </c>
      <c r="K255" s="246">
        <f>IF(K$4=$F255+$B255,SUMIFS('ABP REC Calc'!H$75:H$138,'ABP REC Calc'!$C$75:$C$138,'ABP REC Spend'!$D255,'ABP REC Calc'!$B$75:$B$138,'ABP REC Spend'!$E255)*$C255,
IF(AND(J255&gt;0,(K$4-$F255)=(1+$B255)),((J255/$C255)-J255)/6,
(IF(AND((K$4-$F255)&lt;(7+$B255),(K$4-$F255)&gt;1),J255,0))))</f>
        <v>0</v>
      </c>
      <c r="L255" s="246">
        <f>IF(L$4=$F255+$B255,SUMIFS('ABP REC Calc'!I$75:I$138,'ABP REC Calc'!$C$75:$C$138,'ABP REC Spend'!$D255,'ABP REC Calc'!$B$75:$B$138,'ABP REC Spend'!$E255)*$C255,
IF(AND(K255&gt;0,(L$4-$F255)=(1+$B255)),((K255/$C255)-K255)/6,
(IF(AND((L$4-$F255)&lt;(7+$B255),(L$4-$F255)&gt;1),K255,0))))</f>
        <v>16070759.216936059</v>
      </c>
      <c r="M255" s="246">
        <f>IF(M$4=$F255+$B255,SUMIFS('ABP REC Calc'!J$75:J$138,'ABP REC Calc'!$C$75:$C$138,'ABP REC Spend'!$D255,'ABP REC Calc'!$B$75:$B$138,'ABP REC Spend'!$E255)*$C255,
IF(AND(L255&gt;0,(M$4-$F255)=(1+$B255)),((L255/$C255)-L255)/6,
(IF(AND((M$4-$F255)&lt;(7+$B255),(M$4-$F255)&gt;1),L255,0))))</f>
        <v>15177939.260439614</v>
      </c>
      <c r="N255" s="246">
        <f>IF(N$4=$F255+$B255,SUMIFS('ABP REC Calc'!K$75:K$138,'ABP REC Calc'!$C$75:$C$138,'ABP REC Spend'!$D255,'ABP REC Calc'!$B$75:$B$138,'ABP REC Spend'!$E255)*$C255,
IF(AND(M255&gt;0,(N$4-$F255)=(1+$B255)),((M255/$C255)-M255)/6,
(IF(AND((N$4-$F255)&lt;(7+$B255),(N$4-$F255)&gt;1),M255,0))))</f>
        <v>15177939.260439614</v>
      </c>
      <c r="O255" s="246">
        <f>IF(O$4=$F255+$B255,SUMIFS('ABP REC Calc'!L$75:L$138,'ABP REC Calc'!$C$75:$C$138,'ABP REC Spend'!$D255,'ABP REC Calc'!$B$75:$B$138,'ABP REC Spend'!$E255)*$C255,
IF(AND(N255&gt;0,(O$4-$F255)=(1+$B255)),((N255/$C255)-N255)/6,
(IF(AND((O$4-$F255)&lt;(7+$B255),(O$4-$F255)&gt;1),N255,0))))</f>
        <v>15177939.260439614</v>
      </c>
      <c r="P255" s="246">
        <f>IF(P$4=$F255+$B255,SUMIFS('ABP REC Calc'!M$75:M$138,'ABP REC Calc'!$C$75:$C$138,'ABP REC Spend'!$D255,'ABP REC Calc'!$B$75:$B$138,'ABP REC Spend'!$E255)*$C255,
IF(AND(O255&gt;0,(P$4-$F255)=(1+$B255)),((O255/$C255)-O255)/6,
(IF(AND((P$4-$F255)&lt;(7+$B255),(P$4-$F255)&gt;1),O255,0))))</f>
        <v>15177939.260439614</v>
      </c>
      <c r="Q255" s="246">
        <f>IF(Q$4=$F255+$B255,SUMIFS('ABP REC Calc'!N$75:N$138,'ABP REC Calc'!$C$75:$C$138,'ABP REC Spend'!$D255,'ABP REC Calc'!$B$75:$B$138,'ABP REC Spend'!$E255)*$C255,
IF(AND(P255&gt;0,(Q$4-$F255)=(1+$B255)),((P255/$C255)-P255)/6,
(IF(AND((Q$4-$F255)&lt;(7+$B255),(Q$4-$F255)&gt;1),P255,0))))</f>
        <v>15177939.260439614</v>
      </c>
      <c r="R255" s="246">
        <f>IF(R$4=$F255+$B255,SUMIFS('ABP REC Calc'!O$75:O$138,'ABP REC Calc'!$C$75:$C$138,'ABP REC Spend'!$D255,'ABP REC Calc'!$B$75:$B$138,'ABP REC Spend'!$E255)*$C255,
IF(AND(Q255&gt;0,(R$4-$F255)=(1+$B255)),((Q255/$C255)-Q255)/6,
(IF(AND((R$4-$F255)&lt;(7+$B255),(R$4-$F255)&gt;1),Q255,0))))</f>
        <v>15177939.260439614</v>
      </c>
      <c r="S255" s="246">
        <f>IF(S$4=$F255+$B255,SUMIFS('ABP REC Calc'!P$75:P$138,'ABP REC Calc'!$C$75:$C$138,'ABP REC Spend'!$D255,'ABP REC Calc'!$B$75:$B$138,'ABP REC Spend'!$E255)*$C255,
IF(AND(R255&gt;0,(S$4-$F255)=(1+$B255)),((R255/$C255)-R255)/6,
(IF(AND((S$4-$F255)&lt;(7+$B255),(S$4-$F255)&gt;1),R255,0))))</f>
        <v>0</v>
      </c>
      <c r="T255" s="246">
        <f>IF(T$4=$F255+$B255,SUMIFS('ABP REC Calc'!Q$75:Q$138,'ABP REC Calc'!$C$75:$C$138,'ABP REC Spend'!$D255,'ABP REC Calc'!$B$75:$B$138,'ABP REC Spend'!$E255)*$C255,
IF(AND(S255&gt;0,(T$4-$F255)=(1+$B255)),((S255/$C255)-S255)/6,
(IF(AND((T$4-$F255)&lt;(7+$B255),(T$4-$F255)&gt;1),S255,0))))</f>
        <v>0</v>
      </c>
      <c r="U255" s="246">
        <f>IF(U$4=$F255+$B255,SUMIFS('ABP REC Calc'!R$75:R$138,'ABP REC Calc'!$C$75:$C$138,'ABP REC Spend'!$D255,'ABP REC Calc'!$B$75:$B$138,'ABP REC Spend'!$E255)*$C255,
IF(AND(T255&gt;0,(U$4-$F255)=(1+$B255)),((T255/$C255)-T255)/6,
(IF(AND((U$4-$F255)&lt;(7+$B255),(U$4-$F255)&gt;1),T255,0))))</f>
        <v>0</v>
      </c>
      <c r="V255" s="246">
        <f>IF(V$4=$F255+$B255,SUMIFS('ABP REC Calc'!S$75:S$138,'ABP REC Calc'!$C$75:$C$138,'ABP REC Spend'!$D255,'ABP REC Calc'!$B$75:$B$138,'ABP REC Spend'!$E255)*$C255,
IF(AND(U255&gt;0,(V$4-$F255)=(1+$B255)),((U255/$C255)-U255)/6,
(IF(AND((V$4-$F255)&lt;(7+$B255),(V$4-$F255)&gt;1),U255,0))))</f>
        <v>0</v>
      </c>
      <c r="W255" s="246">
        <f>IF(W$4=$F255+$B255,SUMIFS('ABP REC Calc'!T$75:T$138,'ABP REC Calc'!$C$75:$C$138,'ABP REC Spend'!$D255,'ABP REC Calc'!$B$75:$B$138,'ABP REC Spend'!$E255)*$C255,
IF(AND(V255&gt;0,(W$4-$F255)=(1+$B255)),((V255/$C255)-V255)/6,
(IF(AND((W$4-$F255)&lt;(7+$B255),(W$4-$F255)&gt;1),V255,0))))</f>
        <v>0</v>
      </c>
      <c r="X255" s="246">
        <f>IF(X$4=$F255+$B255,SUMIFS('ABP REC Calc'!U$75:U$138,'ABP REC Calc'!$C$75:$C$138,'ABP REC Spend'!$D255,'ABP REC Calc'!$B$75:$B$138,'ABP REC Spend'!$E255)*$C255,
IF(AND(W255&gt;0,(X$4-$F255)=(1+$B255)),((W255/$C255)-W255)/6,
(IF(AND((X$4-$F255)&lt;(7+$B255),(X$4-$F255)&gt;1),W255,0))))</f>
        <v>0</v>
      </c>
      <c r="Y255" s="246">
        <f>IF(Y$4=$F255+$B255,SUMIFS('ABP REC Calc'!V$75:V$138,'ABP REC Calc'!$C$75:$C$138,'ABP REC Spend'!$D255,'ABP REC Calc'!$B$75:$B$138,'ABP REC Spend'!$E255)*$C255,
IF(AND(X255&gt;0,(Y$4-$F255)=(1+$B255)),((X255/$C255)-X255)/6,
(IF(AND((Y$4-$F255)&lt;(7+$B255),(Y$4-$F255)&gt;1),X255,0))))</f>
        <v>0</v>
      </c>
      <c r="Z255" s="246">
        <f>IF(Z$4=$F255+$B255,SUMIFS('ABP REC Calc'!W$75:W$138,'ABP REC Calc'!$C$75:$C$138,'ABP REC Spend'!$D255,'ABP REC Calc'!$B$75:$B$138,'ABP REC Spend'!$E255)*$C255,
IF(AND(Y255&gt;0,(Z$4-$F255)=(1+$B255)),((Y255/$C255)-Y255)/6,
(IF(AND((Z$4-$F255)&lt;(7+$B255),(Z$4-$F255)&gt;1),Y255,0))))</f>
        <v>0</v>
      </c>
      <c r="AA255" s="246">
        <f>IF(AA$4=$F255+$B255,SUMIFS('ABP REC Calc'!X$75:X$138,'ABP REC Calc'!$C$75:$C$138,'ABP REC Spend'!$D255,'ABP REC Calc'!$B$75:$B$138,'ABP REC Spend'!$E255)*$C255,
IF(AND(Z255&gt;0,(AA$4-$F255)=(1+$B255)),((Z255/$C255)-Z255)/6,
(IF(AND((AA$4-$F255)&lt;(7+$B255),(AA$4-$F255)&gt;1),Z255,0))))</f>
        <v>0</v>
      </c>
      <c r="AB255" s="246">
        <f>IF(AB$4=$F255+$B255,SUMIFS('ABP REC Calc'!Y$75:Y$138,'ABP REC Calc'!$C$75:$C$138,'ABP REC Spend'!$D255,'ABP REC Calc'!$B$75:$B$138,'ABP REC Spend'!$E255)*$C255,
IF(AND(AA255&gt;0,(AB$4-$F255)=(1+$B255)),((AA255/$C255)-AA255)/6,
(IF(AND((AB$4-$F255)&lt;(7+$B255),(AB$4-$F255)&gt;1),AA255,0))))</f>
        <v>0</v>
      </c>
      <c r="AC255" s="246">
        <f>IF(AC$4=$F255+$B255,SUMIFS('ABP REC Calc'!Z$75:Z$138,'ABP REC Calc'!$C$75:$C$138,'ABP REC Spend'!$D255,'ABP REC Calc'!$B$75:$B$138,'ABP REC Spend'!$E255)*$C255,
IF(AND(AB255&gt;0,(AC$4-$F255)=(1+$B255)),((AB255/$C255)-AB255)/6,
(IF(AND((AC$4-$F255)&lt;(7+$B255),(AC$4-$F255)&gt;1),AB255,0))))</f>
        <v>0</v>
      </c>
      <c r="AD255" s="246">
        <f>IF(AD$4=$F255+$B255,SUMIFS('ABP REC Calc'!AA$75:AA$138,'ABP REC Calc'!$C$75:$C$138,'ABP REC Spend'!$D255,'ABP REC Calc'!$B$75:$B$138,'ABP REC Spend'!$E255)*$C255,
IF(AND(AC255&gt;0,(AD$4-$F255)=(1+$B255)),((AC255/$C255)-AC255)/6,
(IF(AND((AD$4-$F255)&lt;(7+$B255),(AD$4-$F255)&gt;1),AC255,0))))</f>
        <v>0</v>
      </c>
      <c r="AE255" s="246">
        <f>IF(AE$4=$F255+$B255,SUMIFS('ABP REC Calc'!AB$75:AB$138,'ABP REC Calc'!$C$75:$C$138,'ABP REC Spend'!$D255,'ABP REC Calc'!$B$75:$B$138,'ABP REC Spend'!$E255)*$C255,
IF(AND(AD255&gt;0,(AE$4-$F255)=(1+$B255)),((AD255/$C255)-AD255)/6,
(IF(AND((AE$4-$F255)&lt;(7+$B255),(AE$4-$F255)&gt;1),AD255,0))))</f>
        <v>0</v>
      </c>
      <c r="AF255" s="246">
        <f>IF(AF$4=$F255+$B255,SUMIFS('ABP REC Calc'!AC$75:AC$138,'ABP REC Calc'!$C$75:$C$138,'ABP REC Spend'!$D255,'ABP REC Calc'!$B$75:$B$138,'ABP REC Spend'!$E255)*$C255,
IF(AND(AE255&gt;0,(AF$4-$F255)=(1+$B255)),((AE255/$C255)-AE255)/6,
(IF(AND((AF$4-$F255)&lt;(7+$B255),(AF$4-$F255)&gt;1),AE255,0))))</f>
        <v>0</v>
      </c>
      <c r="AG255" s="246">
        <f>IF(AG$4=$F255+$B255,SUMIFS('ABP REC Calc'!#REF!,'ABP REC Calc'!$C$75:$C$138,'ABP REC Spend'!$D255,'ABP REC Calc'!$B$75:$B$138,'ABP REC Spend'!$E255)*$C255,
IF(AND(AF255&gt;0,(AG$4-$F255)=(1+$B255)),((AF255/$C255)-AF255)/6,
(IF(AND((AG$4-$F255)&lt;(7+$B255),(AG$4-$F255)&gt;1),AF255,0))))</f>
        <v>0</v>
      </c>
    </row>
    <row r="256" spans="2:33" ht="14.45" customHeight="1">
      <c r="B256" s="64">
        <v>1</v>
      </c>
      <c r="C256" s="64">
        <v>0.15</v>
      </c>
      <c r="D256" s="234" t="s">
        <v>211</v>
      </c>
      <c r="E256" s="231" t="s">
        <v>231</v>
      </c>
      <c r="F256" s="231">
        <f t="shared" si="12"/>
        <v>2027</v>
      </c>
      <c r="G256" s="231"/>
      <c r="H256" s="239" t="s">
        <v>25</v>
      </c>
      <c r="I256" s="247">
        <v>0</v>
      </c>
      <c r="J256" s="246">
        <f>IF(J$4=$F256+$B256,SUMIFS('ABP REC Calc'!G$75:G$138,'ABP REC Calc'!$C$75:$C$138,'ABP REC Spend'!$D256,'ABP REC Calc'!$B$75:$B$138,'ABP REC Spend'!$E256)*$C256,
IF(AND(I256&gt;0,(J$4-$F256)=(1+$B256)),((I256/$C256)-I256)/6,
(IF(AND((J$4-$F256)&lt;(7+$B256),(J$4-$F256)&gt;1),I256,0))))</f>
        <v>0</v>
      </c>
      <c r="K256" s="246">
        <f>IF(K$4=$F256+$B256,SUMIFS('ABP REC Calc'!H$75:H$138,'ABP REC Calc'!$C$75:$C$138,'ABP REC Spend'!$D256,'ABP REC Calc'!$B$75:$B$138,'ABP REC Spend'!$E256)*$C256,
IF(AND(J256&gt;0,(K$4-$F256)=(1+$B256)),((J256/$C256)-J256)/6,
(IF(AND((K$4-$F256)&lt;(7+$B256),(K$4-$F256)&gt;1),J256,0))))</f>
        <v>0</v>
      </c>
      <c r="L256" s="246">
        <f>IF(L$4=$F256+$B256,SUMIFS('ABP REC Calc'!I$75:I$138,'ABP REC Calc'!$C$75:$C$138,'ABP REC Spend'!$D256,'ABP REC Calc'!$B$75:$B$138,'ABP REC Spend'!$E256)*$C256,
IF(AND(K256&gt;0,(L$4-$F256)=(1+$B256)),((K256/$C256)-K256)/6,
(IF(AND((L$4-$F256)&lt;(7+$B256),(L$4-$F256)&gt;1),K256,0))))</f>
        <v>0</v>
      </c>
      <c r="M256" s="246">
        <f>IF(M$4=$F256+$B256,SUMIFS('ABP REC Calc'!J$75:J$138,'ABP REC Calc'!$C$75:$C$138,'ABP REC Spend'!$D256,'ABP REC Calc'!$B$75:$B$138,'ABP REC Spend'!$E256)*$C256,
IF(AND(L256&gt;0,(M$4-$F256)=(1+$B256)),((L256/$C256)-L256)/6,
(IF(AND((M$4-$F256)&lt;(7+$B256),(M$4-$F256)&gt;1),L256,0))))</f>
        <v>15427928.848258615</v>
      </c>
      <c r="N256" s="246">
        <f>IF(N$4=$F256+$B256,SUMIFS('ABP REC Calc'!K$75:K$138,'ABP REC Calc'!$C$75:$C$138,'ABP REC Spend'!$D256,'ABP REC Calc'!$B$75:$B$138,'ABP REC Spend'!$E256)*$C256,
IF(AND(M256&gt;0,(N$4-$F256)=(1+$B256)),((M256/$C256)-M256)/6,
(IF(AND((N$4-$F256)&lt;(7+$B256),(N$4-$F256)&gt;1),M256,0))))</f>
        <v>14570821.690022027</v>
      </c>
      <c r="O256" s="246">
        <f>IF(O$4=$F256+$B256,SUMIFS('ABP REC Calc'!L$75:L$138,'ABP REC Calc'!$C$75:$C$138,'ABP REC Spend'!$D256,'ABP REC Calc'!$B$75:$B$138,'ABP REC Spend'!$E256)*$C256,
IF(AND(N256&gt;0,(O$4-$F256)=(1+$B256)),((N256/$C256)-N256)/6,
(IF(AND((O$4-$F256)&lt;(7+$B256),(O$4-$F256)&gt;1),N256,0))))</f>
        <v>14570821.690022027</v>
      </c>
      <c r="P256" s="246">
        <f>IF(P$4=$F256+$B256,SUMIFS('ABP REC Calc'!M$75:M$138,'ABP REC Calc'!$C$75:$C$138,'ABP REC Spend'!$D256,'ABP REC Calc'!$B$75:$B$138,'ABP REC Spend'!$E256)*$C256,
IF(AND(O256&gt;0,(P$4-$F256)=(1+$B256)),((O256/$C256)-O256)/6,
(IF(AND((P$4-$F256)&lt;(7+$B256),(P$4-$F256)&gt;1),O256,0))))</f>
        <v>14570821.690022027</v>
      </c>
      <c r="Q256" s="246">
        <f>IF(Q$4=$F256+$B256,SUMIFS('ABP REC Calc'!N$75:N$138,'ABP REC Calc'!$C$75:$C$138,'ABP REC Spend'!$D256,'ABP REC Calc'!$B$75:$B$138,'ABP REC Spend'!$E256)*$C256,
IF(AND(P256&gt;0,(Q$4-$F256)=(1+$B256)),((P256/$C256)-P256)/6,
(IF(AND((Q$4-$F256)&lt;(7+$B256),(Q$4-$F256)&gt;1),P256,0))))</f>
        <v>14570821.690022027</v>
      </c>
      <c r="R256" s="246">
        <f>IF(R$4=$F256+$B256,SUMIFS('ABP REC Calc'!O$75:O$138,'ABP REC Calc'!$C$75:$C$138,'ABP REC Spend'!$D256,'ABP REC Calc'!$B$75:$B$138,'ABP REC Spend'!$E256)*$C256,
IF(AND(Q256&gt;0,(R$4-$F256)=(1+$B256)),((Q256/$C256)-Q256)/6,
(IF(AND((R$4-$F256)&lt;(7+$B256),(R$4-$F256)&gt;1),Q256,0))))</f>
        <v>14570821.690022027</v>
      </c>
      <c r="S256" s="246">
        <f>IF(S$4=$F256+$B256,SUMIFS('ABP REC Calc'!P$75:P$138,'ABP REC Calc'!$C$75:$C$138,'ABP REC Spend'!$D256,'ABP REC Calc'!$B$75:$B$138,'ABP REC Spend'!$E256)*$C256,
IF(AND(R256&gt;0,(S$4-$F256)=(1+$B256)),((R256/$C256)-R256)/6,
(IF(AND((S$4-$F256)&lt;(7+$B256),(S$4-$F256)&gt;1),R256,0))))</f>
        <v>14570821.690022027</v>
      </c>
      <c r="T256" s="246">
        <f>IF(T$4=$F256+$B256,SUMIFS('ABP REC Calc'!Q$75:Q$138,'ABP REC Calc'!$C$75:$C$138,'ABP REC Spend'!$D256,'ABP REC Calc'!$B$75:$B$138,'ABP REC Spend'!$E256)*$C256,
IF(AND(S256&gt;0,(T$4-$F256)=(1+$B256)),((S256/$C256)-S256)/6,
(IF(AND((T$4-$F256)&lt;(7+$B256),(T$4-$F256)&gt;1),S256,0))))</f>
        <v>0</v>
      </c>
      <c r="U256" s="246">
        <f>IF(U$4=$F256+$B256,SUMIFS('ABP REC Calc'!R$75:R$138,'ABP REC Calc'!$C$75:$C$138,'ABP REC Spend'!$D256,'ABP REC Calc'!$B$75:$B$138,'ABP REC Spend'!$E256)*$C256,
IF(AND(T256&gt;0,(U$4-$F256)=(1+$B256)),((T256/$C256)-T256)/6,
(IF(AND((U$4-$F256)&lt;(7+$B256),(U$4-$F256)&gt;1),T256,0))))</f>
        <v>0</v>
      </c>
      <c r="V256" s="246">
        <f>IF(V$4=$F256+$B256,SUMIFS('ABP REC Calc'!S$75:S$138,'ABP REC Calc'!$C$75:$C$138,'ABP REC Spend'!$D256,'ABP REC Calc'!$B$75:$B$138,'ABP REC Spend'!$E256)*$C256,
IF(AND(U256&gt;0,(V$4-$F256)=(1+$B256)),((U256/$C256)-U256)/6,
(IF(AND((V$4-$F256)&lt;(7+$B256),(V$4-$F256)&gt;1),U256,0))))</f>
        <v>0</v>
      </c>
      <c r="W256" s="246">
        <f>IF(W$4=$F256+$B256,SUMIFS('ABP REC Calc'!T$75:T$138,'ABP REC Calc'!$C$75:$C$138,'ABP REC Spend'!$D256,'ABP REC Calc'!$B$75:$B$138,'ABP REC Spend'!$E256)*$C256,
IF(AND(V256&gt;0,(W$4-$F256)=(1+$B256)),((V256/$C256)-V256)/6,
(IF(AND((W$4-$F256)&lt;(7+$B256),(W$4-$F256)&gt;1),V256,0))))</f>
        <v>0</v>
      </c>
      <c r="X256" s="246">
        <f>IF(X$4=$F256+$B256,SUMIFS('ABP REC Calc'!U$75:U$138,'ABP REC Calc'!$C$75:$C$138,'ABP REC Spend'!$D256,'ABP REC Calc'!$B$75:$B$138,'ABP REC Spend'!$E256)*$C256,
IF(AND(W256&gt;0,(X$4-$F256)=(1+$B256)),((W256/$C256)-W256)/6,
(IF(AND((X$4-$F256)&lt;(7+$B256),(X$4-$F256)&gt;1),W256,0))))</f>
        <v>0</v>
      </c>
      <c r="Y256" s="246">
        <f>IF(Y$4=$F256+$B256,SUMIFS('ABP REC Calc'!V$75:V$138,'ABP REC Calc'!$C$75:$C$138,'ABP REC Spend'!$D256,'ABP REC Calc'!$B$75:$B$138,'ABP REC Spend'!$E256)*$C256,
IF(AND(X256&gt;0,(Y$4-$F256)=(1+$B256)),((X256/$C256)-X256)/6,
(IF(AND((Y$4-$F256)&lt;(7+$B256),(Y$4-$F256)&gt;1),X256,0))))</f>
        <v>0</v>
      </c>
      <c r="Z256" s="246">
        <f>IF(Z$4=$F256+$B256,SUMIFS('ABP REC Calc'!W$75:W$138,'ABP REC Calc'!$C$75:$C$138,'ABP REC Spend'!$D256,'ABP REC Calc'!$B$75:$B$138,'ABP REC Spend'!$E256)*$C256,
IF(AND(Y256&gt;0,(Z$4-$F256)=(1+$B256)),((Y256/$C256)-Y256)/6,
(IF(AND((Z$4-$F256)&lt;(7+$B256),(Z$4-$F256)&gt;1),Y256,0))))</f>
        <v>0</v>
      </c>
      <c r="AA256" s="246">
        <f>IF(AA$4=$F256+$B256,SUMIFS('ABP REC Calc'!X$75:X$138,'ABP REC Calc'!$C$75:$C$138,'ABP REC Spend'!$D256,'ABP REC Calc'!$B$75:$B$138,'ABP REC Spend'!$E256)*$C256,
IF(AND(Z256&gt;0,(AA$4-$F256)=(1+$B256)),((Z256/$C256)-Z256)/6,
(IF(AND((AA$4-$F256)&lt;(7+$B256),(AA$4-$F256)&gt;1),Z256,0))))</f>
        <v>0</v>
      </c>
      <c r="AB256" s="246">
        <f>IF(AB$4=$F256+$B256,SUMIFS('ABP REC Calc'!Y$75:Y$138,'ABP REC Calc'!$C$75:$C$138,'ABP REC Spend'!$D256,'ABP REC Calc'!$B$75:$B$138,'ABP REC Spend'!$E256)*$C256,
IF(AND(AA256&gt;0,(AB$4-$F256)=(1+$B256)),((AA256/$C256)-AA256)/6,
(IF(AND((AB$4-$F256)&lt;(7+$B256),(AB$4-$F256)&gt;1),AA256,0))))</f>
        <v>0</v>
      </c>
      <c r="AC256" s="246">
        <f>IF(AC$4=$F256+$B256,SUMIFS('ABP REC Calc'!Z$75:Z$138,'ABP REC Calc'!$C$75:$C$138,'ABP REC Spend'!$D256,'ABP REC Calc'!$B$75:$B$138,'ABP REC Spend'!$E256)*$C256,
IF(AND(AB256&gt;0,(AC$4-$F256)=(1+$B256)),((AB256/$C256)-AB256)/6,
(IF(AND((AC$4-$F256)&lt;(7+$B256),(AC$4-$F256)&gt;1),AB256,0))))</f>
        <v>0</v>
      </c>
      <c r="AD256" s="246">
        <f>IF(AD$4=$F256+$B256,SUMIFS('ABP REC Calc'!AA$75:AA$138,'ABP REC Calc'!$C$75:$C$138,'ABP REC Spend'!$D256,'ABP REC Calc'!$B$75:$B$138,'ABP REC Spend'!$E256)*$C256,
IF(AND(AC256&gt;0,(AD$4-$F256)=(1+$B256)),((AC256/$C256)-AC256)/6,
(IF(AND((AD$4-$F256)&lt;(7+$B256),(AD$4-$F256)&gt;1),AC256,0))))</f>
        <v>0</v>
      </c>
      <c r="AE256" s="246">
        <f>IF(AE$4=$F256+$B256,SUMIFS('ABP REC Calc'!AB$75:AB$138,'ABP REC Calc'!$C$75:$C$138,'ABP REC Spend'!$D256,'ABP REC Calc'!$B$75:$B$138,'ABP REC Spend'!$E256)*$C256,
IF(AND(AD256&gt;0,(AE$4-$F256)=(1+$B256)),((AD256/$C256)-AD256)/6,
(IF(AND((AE$4-$F256)&lt;(7+$B256),(AE$4-$F256)&gt;1),AD256,0))))</f>
        <v>0</v>
      </c>
      <c r="AF256" s="246">
        <f>IF(AF$4=$F256+$B256,SUMIFS('ABP REC Calc'!AC$75:AC$138,'ABP REC Calc'!$C$75:$C$138,'ABP REC Spend'!$D256,'ABP REC Calc'!$B$75:$B$138,'ABP REC Spend'!$E256)*$C256,
IF(AND(AE256&gt;0,(AF$4-$F256)=(1+$B256)),((AE256/$C256)-AE256)/6,
(IF(AND((AF$4-$F256)&lt;(7+$B256),(AF$4-$F256)&gt;1),AE256,0))))</f>
        <v>0</v>
      </c>
      <c r="AG256" s="246">
        <f>IF(AG$4=$F256+$B256,SUMIFS('ABP REC Calc'!#REF!,'ABP REC Calc'!$C$75:$C$138,'ABP REC Spend'!$D256,'ABP REC Calc'!$B$75:$B$138,'ABP REC Spend'!$E256)*$C256,
IF(AND(AF256&gt;0,(AG$4-$F256)=(1+$B256)),((AF256/$C256)-AF256)/6,
(IF(AND((AG$4-$F256)&lt;(7+$B256),(AG$4-$F256)&gt;1),AF256,0))))</f>
        <v>0</v>
      </c>
    </row>
    <row r="257" spans="2:33" ht="14.45" customHeight="1">
      <c r="B257" s="64">
        <v>1</v>
      </c>
      <c r="C257" s="64">
        <v>0.15</v>
      </c>
      <c r="D257" s="234" t="s">
        <v>211</v>
      </c>
      <c r="E257" s="231" t="s">
        <v>231</v>
      </c>
      <c r="F257" s="231">
        <f t="shared" si="12"/>
        <v>2028</v>
      </c>
      <c r="G257" s="231"/>
      <c r="H257" s="239" t="s">
        <v>26</v>
      </c>
      <c r="I257" s="247">
        <v>0</v>
      </c>
      <c r="J257" s="246">
        <f>IF(J$4=$F257+$B257,SUMIFS('ABP REC Calc'!G$75:G$138,'ABP REC Calc'!$C$75:$C$138,'ABP REC Spend'!$D257,'ABP REC Calc'!$B$75:$B$138,'ABP REC Spend'!$E257)*$C257,
IF(AND(I257&gt;0,(J$4-$F257)=(1+$B257)),((I257/$C257)-I257)/6,
(IF(AND((J$4-$F257)&lt;(7+$B257),(J$4-$F257)&gt;1),I257,0))))</f>
        <v>0</v>
      </c>
      <c r="K257" s="246">
        <f>IF(K$4=$F257+$B257,SUMIFS('ABP REC Calc'!H$75:H$138,'ABP REC Calc'!$C$75:$C$138,'ABP REC Spend'!$D257,'ABP REC Calc'!$B$75:$B$138,'ABP REC Spend'!$E257)*$C257,
IF(AND(J257&gt;0,(K$4-$F257)=(1+$B257)),((J257/$C257)-J257)/6,
(IF(AND((K$4-$F257)&lt;(7+$B257),(K$4-$F257)&gt;1),J257,0))))</f>
        <v>0</v>
      </c>
      <c r="L257" s="246">
        <f>IF(L$4=$F257+$B257,SUMIFS('ABP REC Calc'!I$75:I$138,'ABP REC Calc'!$C$75:$C$138,'ABP REC Spend'!$D257,'ABP REC Calc'!$B$75:$B$138,'ABP REC Spend'!$E257)*$C257,
IF(AND(K257&gt;0,(L$4-$F257)=(1+$B257)),((K257/$C257)-K257)/6,
(IF(AND((L$4-$F257)&lt;(7+$B257),(L$4-$F257)&gt;1),K257,0))))</f>
        <v>0</v>
      </c>
      <c r="M257" s="246">
        <f>IF(M$4=$F257+$B257,SUMIFS('ABP REC Calc'!J$75:J$138,'ABP REC Calc'!$C$75:$C$138,'ABP REC Spend'!$D257,'ABP REC Calc'!$B$75:$B$138,'ABP REC Spend'!$E257)*$C257,
IF(AND(L257&gt;0,(M$4-$F257)=(1+$B257)),((L257/$C257)-L257)/6,
(IF(AND((M$4-$F257)&lt;(7+$B257),(M$4-$F257)&gt;1),L257,0))))</f>
        <v>0</v>
      </c>
      <c r="N257" s="246">
        <f>IF(N$4=$F257+$B257,SUMIFS('ABP REC Calc'!K$75:K$138,'ABP REC Calc'!$C$75:$C$138,'ABP REC Spend'!$D257,'ABP REC Calc'!$B$75:$B$138,'ABP REC Spend'!$E257)*$C257,
IF(AND(M257&gt;0,(N$4-$F257)=(1+$B257)),((M257/$C257)-M257)/6,
(IF(AND((N$4-$F257)&lt;(7+$B257),(N$4-$F257)&gt;1),M257,0))))</f>
        <v>14810811.694328271</v>
      </c>
      <c r="O257" s="246">
        <f>IF(O$4=$F257+$B257,SUMIFS('ABP REC Calc'!L$75:L$138,'ABP REC Calc'!$C$75:$C$138,'ABP REC Spend'!$D257,'ABP REC Calc'!$B$75:$B$138,'ABP REC Spend'!$E257)*$C257,
IF(AND(N257&gt;0,(O$4-$F257)=(1+$B257)),((N257/$C257)-N257)/6,
(IF(AND((O$4-$F257)&lt;(7+$B257),(O$4-$F257)&gt;1),N257,0))))</f>
        <v>13987988.822421143</v>
      </c>
      <c r="P257" s="246">
        <f>IF(P$4=$F257+$B257,SUMIFS('ABP REC Calc'!M$75:M$138,'ABP REC Calc'!$C$75:$C$138,'ABP REC Spend'!$D257,'ABP REC Calc'!$B$75:$B$138,'ABP REC Spend'!$E257)*$C257,
IF(AND(O257&gt;0,(P$4-$F257)=(1+$B257)),((O257/$C257)-O257)/6,
(IF(AND((P$4-$F257)&lt;(7+$B257),(P$4-$F257)&gt;1),O257,0))))</f>
        <v>13987988.822421143</v>
      </c>
      <c r="Q257" s="246">
        <f>IF(Q$4=$F257+$B257,SUMIFS('ABP REC Calc'!N$75:N$138,'ABP REC Calc'!$C$75:$C$138,'ABP REC Spend'!$D257,'ABP REC Calc'!$B$75:$B$138,'ABP REC Spend'!$E257)*$C257,
IF(AND(P257&gt;0,(Q$4-$F257)=(1+$B257)),((P257/$C257)-P257)/6,
(IF(AND((Q$4-$F257)&lt;(7+$B257),(Q$4-$F257)&gt;1),P257,0))))</f>
        <v>13987988.822421143</v>
      </c>
      <c r="R257" s="246">
        <f>IF(R$4=$F257+$B257,SUMIFS('ABP REC Calc'!O$75:O$138,'ABP REC Calc'!$C$75:$C$138,'ABP REC Spend'!$D257,'ABP REC Calc'!$B$75:$B$138,'ABP REC Spend'!$E257)*$C257,
IF(AND(Q257&gt;0,(R$4-$F257)=(1+$B257)),((Q257/$C257)-Q257)/6,
(IF(AND((R$4-$F257)&lt;(7+$B257),(R$4-$F257)&gt;1),Q257,0))))</f>
        <v>13987988.822421143</v>
      </c>
      <c r="S257" s="246">
        <f>IF(S$4=$F257+$B257,SUMIFS('ABP REC Calc'!P$75:P$138,'ABP REC Calc'!$C$75:$C$138,'ABP REC Spend'!$D257,'ABP REC Calc'!$B$75:$B$138,'ABP REC Spend'!$E257)*$C257,
IF(AND(R257&gt;0,(S$4-$F257)=(1+$B257)),((R257/$C257)-R257)/6,
(IF(AND((S$4-$F257)&lt;(7+$B257),(S$4-$F257)&gt;1),R257,0))))</f>
        <v>13987988.822421143</v>
      </c>
      <c r="T257" s="246">
        <f>IF(T$4=$F257+$B257,SUMIFS('ABP REC Calc'!Q$75:Q$138,'ABP REC Calc'!$C$75:$C$138,'ABP REC Spend'!$D257,'ABP REC Calc'!$B$75:$B$138,'ABP REC Spend'!$E257)*$C257,
IF(AND(S257&gt;0,(T$4-$F257)=(1+$B257)),((S257/$C257)-S257)/6,
(IF(AND((T$4-$F257)&lt;(7+$B257),(T$4-$F257)&gt;1),S257,0))))</f>
        <v>13987988.822421143</v>
      </c>
      <c r="U257" s="246">
        <f>IF(U$4=$F257+$B257,SUMIFS('ABP REC Calc'!R$75:R$138,'ABP REC Calc'!$C$75:$C$138,'ABP REC Spend'!$D257,'ABP REC Calc'!$B$75:$B$138,'ABP REC Spend'!$E257)*$C257,
IF(AND(T257&gt;0,(U$4-$F257)=(1+$B257)),((T257/$C257)-T257)/6,
(IF(AND((U$4-$F257)&lt;(7+$B257),(U$4-$F257)&gt;1),T257,0))))</f>
        <v>0</v>
      </c>
      <c r="V257" s="246">
        <f>IF(V$4=$F257+$B257,SUMIFS('ABP REC Calc'!S$75:S$138,'ABP REC Calc'!$C$75:$C$138,'ABP REC Spend'!$D257,'ABP REC Calc'!$B$75:$B$138,'ABP REC Spend'!$E257)*$C257,
IF(AND(U257&gt;0,(V$4-$F257)=(1+$B257)),((U257/$C257)-U257)/6,
(IF(AND((V$4-$F257)&lt;(7+$B257),(V$4-$F257)&gt;1),U257,0))))</f>
        <v>0</v>
      </c>
      <c r="W257" s="246">
        <f>IF(W$4=$F257+$B257,SUMIFS('ABP REC Calc'!T$75:T$138,'ABP REC Calc'!$C$75:$C$138,'ABP REC Spend'!$D257,'ABP REC Calc'!$B$75:$B$138,'ABP REC Spend'!$E257)*$C257,
IF(AND(V257&gt;0,(W$4-$F257)=(1+$B257)),((V257/$C257)-V257)/6,
(IF(AND((W$4-$F257)&lt;(7+$B257),(W$4-$F257)&gt;1),V257,0))))</f>
        <v>0</v>
      </c>
      <c r="X257" s="246">
        <f>IF(X$4=$F257+$B257,SUMIFS('ABP REC Calc'!U$75:U$138,'ABP REC Calc'!$C$75:$C$138,'ABP REC Spend'!$D257,'ABP REC Calc'!$B$75:$B$138,'ABP REC Spend'!$E257)*$C257,
IF(AND(W257&gt;0,(X$4-$F257)=(1+$B257)),((W257/$C257)-W257)/6,
(IF(AND((X$4-$F257)&lt;(7+$B257),(X$4-$F257)&gt;1),W257,0))))</f>
        <v>0</v>
      </c>
      <c r="Y257" s="246">
        <f>IF(Y$4=$F257+$B257,SUMIFS('ABP REC Calc'!V$75:V$138,'ABP REC Calc'!$C$75:$C$138,'ABP REC Spend'!$D257,'ABP REC Calc'!$B$75:$B$138,'ABP REC Spend'!$E257)*$C257,
IF(AND(X257&gt;0,(Y$4-$F257)=(1+$B257)),((X257/$C257)-X257)/6,
(IF(AND((Y$4-$F257)&lt;(7+$B257),(Y$4-$F257)&gt;1),X257,0))))</f>
        <v>0</v>
      </c>
      <c r="Z257" s="246">
        <f>IF(Z$4=$F257+$B257,SUMIFS('ABP REC Calc'!W$75:W$138,'ABP REC Calc'!$C$75:$C$138,'ABP REC Spend'!$D257,'ABP REC Calc'!$B$75:$B$138,'ABP REC Spend'!$E257)*$C257,
IF(AND(Y257&gt;0,(Z$4-$F257)=(1+$B257)),((Y257/$C257)-Y257)/6,
(IF(AND((Z$4-$F257)&lt;(7+$B257),(Z$4-$F257)&gt;1),Y257,0))))</f>
        <v>0</v>
      </c>
      <c r="AA257" s="246">
        <f>IF(AA$4=$F257+$B257,SUMIFS('ABP REC Calc'!X$75:X$138,'ABP REC Calc'!$C$75:$C$138,'ABP REC Spend'!$D257,'ABP REC Calc'!$B$75:$B$138,'ABP REC Spend'!$E257)*$C257,
IF(AND(Z257&gt;0,(AA$4-$F257)=(1+$B257)),((Z257/$C257)-Z257)/6,
(IF(AND((AA$4-$F257)&lt;(7+$B257),(AA$4-$F257)&gt;1),Z257,0))))</f>
        <v>0</v>
      </c>
      <c r="AB257" s="246">
        <f>IF(AB$4=$F257+$B257,SUMIFS('ABP REC Calc'!Y$75:Y$138,'ABP REC Calc'!$C$75:$C$138,'ABP REC Spend'!$D257,'ABP REC Calc'!$B$75:$B$138,'ABP REC Spend'!$E257)*$C257,
IF(AND(AA257&gt;0,(AB$4-$F257)=(1+$B257)),((AA257/$C257)-AA257)/6,
(IF(AND((AB$4-$F257)&lt;(7+$B257),(AB$4-$F257)&gt;1),AA257,0))))</f>
        <v>0</v>
      </c>
      <c r="AC257" s="246">
        <f>IF(AC$4=$F257+$B257,SUMIFS('ABP REC Calc'!Z$75:Z$138,'ABP REC Calc'!$C$75:$C$138,'ABP REC Spend'!$D257,'ABP REC Calc'!$B$75:$B$138,'ABP REC Spend'!$E257)*$C257,
IF(AND(AB257&gt;0,(AC$4-$F257)=(1+$B257)),((AB257/$C257)-AB257)/6,
(IF(AND((AC$4-$F257)&lt;(7+$B257),(AC$4-$F257)&gt;1),AB257,0))))</f>
        <v>0</v>
      </c>
      <c r="AD257" s="246">
        <f>IF(AD$4=$F257+$B257,SUMIFS('ABP REC Calc'!AA$75:AA$138,'ABP REC Calc'!$C$75:$C$138,'ABP REC Spend'!$D257,'ABP REC Calc'!$B$75:$B$138,'ABP REC Spend'!$E257)*$C257,
IF(AND(AC257&gt;0,(AD$4-$F257)=(1+$B257)),((AC257/$C257)-AC257)/6,
(IF(AND((AD$4-$F257)&lt;(7+$B257),(AD$4-$F257)&gt;1),AC257,0))))</f>
        <v>0</v>
      </c>
      <c r="AE257" s="246">
        <f>IF(AE$4=$F257+$B257,SUMIFS('ABP REC Calc'!AB$75:AB$138,'ABP REC Calc'!$C$75:$C$138,'ABP REC Spend'!$D257,'ABP REC Calc'!$B$75:$B$138,'ABP REC Spend'!$E257)*$C257,
IF(AND(AD257&gt;0,(AE$4-$F257)=(1+$B257)),((AD257/$C257)-AD257)/6,
(IF(AND((AE$4-$F257)&lt;(7+$B257),(AE$4-$F257)&gt;1),AD257,0))))</f>
        <v>0</v>
      </c>
      <c r="AF257" s="246">
        <f>IF(AF$4=$F257+$B257,SUMIFS('ABP REC Calc'!AC$75:AC$138,'ABP REC Calc'!$C$75:$C$138,'ABP REC Spend'!$D257,'ABP REC Calc'!$B$75:$B$138,'ABP REC Spend'!$E257)*$C257,
IF(AND(AE257&gt;0,(AF$4-$F257)=(1+$B257)),((AE257/$C257)-AE257)/6,
(IF(AND((AF$4-$F257)&lt;(7+$B257),(AF$4-$F257)&gt;1),AE257,0))))</f>
        <v>0</v>
      </c>
      <c r="AG257" s="246">
        <f>IF(AG$4=$F257+$B257,SUMIFS('ABP REC Calc'!#REF!,'ABP REC Calc'!$C$75:$C$138,'ABP REC Spend'!$D257,'ABP REC Calc'!$B$75:$B$138,'ABP REC Spend'!$E257)*$C257,
IF(AND(AF257&gt;0,(AG$4-$F257)=(1+$B257)),((AF257/$C257)-AF257)/6,
(IF(AND((AG$4-$F257)&lt;(7+$B257),(AG$4-$F257)&gt;1),AF257,0))))</f>
        <v>0</v>
      </c>
    </row>
    <row r="258" spans="2:33" ht="14.45" customHeight="1">
      <c r="B258" s="64">
        <v>1</v>
      </c>
      <c r="C258" s="64">
        <v>0.15</v>
      </c>
      <c r="D258" s="234" t="s">
        <v>211</v>
      </c>
      <c r="E258" s="231" t="s">
        <v>231</v>
      </c>
      <c r="F258" s="231">
        <f t="shared" si="12"/>
        <v>2029</v>
      </c>
      <c r="G258" s="231"/>
      <c r="H258" s="239" t="s">
        <v>27</v>
      </c>
      <c r="I258" s="247">
        <v>0</v>
      </c>
      <c r="J258" s="246">
        <f>IF(J$4=$F258+$B258,SUMIFS('ABP REC Calc'!G$75:G$138,'ABP REC Calc'!$C$75:$C$138,'ABP REC Spend'!$D258,'ABP REC Calc'!$B$75:$B$138,'ABP REC Spend'!$E258)*$C258,
IF(AND(I258&gt;0,(J$4-$F258)=(1+$B258)),((I258/$C258)-I258)/6,
(IF(AND((J$4-$F258)&lt;(7+$B258),(J$4-$F258)&gt;1),I258,0))))</f>
        <v>0</v>
      </c>
      <c r="K258" s="246">
        <f>IF(K$4=$F258+$B258,SUMIFS('ABP REC Calc'!H$75:H$138,'ABP REC Calc'!$C$75:$C$138,'ABP REC Spend'!$D258,'ABP REC Calc'!$B$75:$B$138,'ABP REC Spend'!$E258)*$C258,
IF(AND(J258&gt;0,(K$4-$F258)=(1+$B258)),((J258/$C258)-J258)/6,
(IF(AND((K$4-$F258)&lt;(7+$B258),(K$4-$F258)&gt;1),J258,0))))</f>
        <v>0</v>
      </c>
      <c r="L258" s="246">
        <f>IF(L$4=$F258+$B258,SUMIFS('ABP REC Calc'!I$75:I$138,'ABP REC Calc'!$C$75:$C$138,'ABP REC Spend'!$D258,'ABP REC Calc'!$B$75:$B$138,'ABP REC Spend'!$E258)*$C258,
IF(AND(K258&gt;0,(L$4-$F258)=(1+$B258)),((K258/$C258)-K258)/6,
(IF(AND((L$4-$F258)&lt;(7+$B258),(L$4-$F258)&gt;1),K258,0))))</f>
        <v>0</v>
      </c>
      <c r="M258" s="246">
        <f>IF(M$4=$F258+$B258,SUMIFS('ABP REC Calc'!J$75:J$138,'ABP REC Calc'!$C$75:$C$138,'ABP REC Spend'!$D258,'ABP REC Calc'!$B$75:$B$138,'ABP REC Spend'!$E258)*$C258,
IF(AND(L258&gt;0,(M$4-$F258)=(1+$B258)),((L258/$C258)-L258)/6,
(IF(AND((M$4-$F258)&lt;(7+$B258),(M$4-$F258)&gt;1),L258,0))))</f>
        <v>0</v>
      </c>
      <c r="N258" s="246">
        <f>IF(N$4=$F258+$B258,SUMIFS('ABP REC Calc'!K$75:K$138,'ABP REC Calc'!$C$75:$C$138,'ABP REC Spend'!$D258,'ABP REC Calc'!$B$75:$B$138,'ABP REC Spend'!$E258)*$C258,
IF(AND(M258&gt;0,(N$4-$F258)=(1+$B258)),((M258/$C258)-M258)/6,
(IF(AND((N$4-$F258)&lt;(7+$B258),(N$4-$F258)&gt;1),M258,0))))</f>
        <v>0</v>
      </c>
      <c r="O258" s="246">
        <f>IF(O$4=$F258+$B258,SUMIFS('ABP REC Calc'!L$75:L$138,'ABP REC Calc'!$C$75:$C$138,'ABP REC Spend'!$D258,'ABP REC Calc'!$B$75:$B$138,'ABP REC Spend'!$E258)*$C258,
IF(AND(N258&gt;0,(O$4-$F258)=(1+$B258)),((N258/$C258)-N258)/6,
(IF(AND((O$4-$F258)&lt;(7+$B258),(O$4-$F258)&gt;1),N258,0))))</f>
        <v>14218379.226555141</v>
      </c>
      <c r="P258" s="246">
        <f>IF(P$4=$F258+$B258,SUMIFS('ABP REC Calc'!M$75:M$138,'ABP REC Calc'!$C$75:$C$138,'ABP REC Spend'!$D258,'ABP REC Calc'!$B$75:$B$138,'ABP REC Spend'!$E258)*$C258,
IF(AND(O258&gt;0,(P$4-$F258)=(1+$B258)),((O258/$C258)-O258)/6,
(IF(AND((P$4-$F258)&lt;(7+$B258),(P$4-$F258)&gt;1),O258,0))))</f>
        <v>13428469.2695243</v>
      </c>
      <c r="Q258" s="246">
        <f>IF(Q$4=$F258+$B258,SUMIFS('ABP REC Calc'!N$75:N$138,'ABP REC Calc'!$C$75:$C$138,'ABP REC Spend'!$D258,'ABP REC Calc'!$B$75:$B$138,'ABP REC Spend'!$E258)*$C258,
IF(AND(P258&gt;0,(Q$4-$F258)=(1+$B258)),((P258/$C258)-P258)/6,
(IF(AND((Q$4-$F258)&lt;(7+$B258),(Q$4-$F258)&gt;1),P258,0))))</f>
        <v>13428469.2695243</v>
      </c>
      <c r="R258" s="246">
        <f>IF(R$4=$F258+$B258,SUMIFS('ABP REC Calc'!O$75:O$138,'ABP REC Calc'!$C$75:$C$138,'ABP REC Spend'!$D258,'ABP REC Calc'!$B$75:$B$138,'ABP REC Spend'!$E258)*$C258,
IF(AND(Q258&gt;0,(R$4-$F258)=(1+$B258)),((Q258/$C258)-Q258)/6,
(IF(AND((R$4-$F258)&lt;(7+$B258),(R$4-$F258)&gt;1),Q258,0))))</f>
        <v>13428469.2695243</v>
      </c>
      <c r="S258" s="246">
        <f>IF(S$4=$F258+$B258,SUMIFS('ABP REC Calc'!P$75:P$138,'ABP REC Calc'!$C$75:$C$138,'ABP REC Spend'!$D258,'ABP REC Calc'!$B$75:$B$138,'ABP REC Spend'!$E258)*$C258,
IF(AND(R258&gt;0,(S$4-$F258)=(1+$B258)),((R258/$C258)-R258)/6,
(IF(AND((S$4-$F258)&lt;(7+$B258),(S$4-$F258)&gt;1),R258,0))))</f>
        <v>13428469.2695243</v>
      </c>
      <c r="T258" s="246">
        <f>IF(T$4=$F258+$B258,SUMIFS('ABP REC Calc'!Q$75:Q$138,'ABP REC Calc'!$C$75:$C$138,'ABP REC Spend'!$D258,'ABP REC Calc'!$B$75:$B$138,'ABP REC Spend'!$E258)*$C258,
IF(AND(S258&gt;0,(T$4-$F258)=(1+$B258)),((S258/$C258)-S258)/6,
(IF(AND((T$4-$F258)&lt;(7+$B258),(T$4-$F258)&gt;1),S258,0))))</f>
        <v>13428469.2695243</v>
      </c>
      <c r="U258" s="246">
        <f>IF(U$4=$F258+$B258,SUMIFS('ABP REC Calc'!R$75:R$138,'ABP REC Calc'!$C$75:$C$138,'ABP REC Spend'!$D258,'ABP REC Calc'!$B$75:$B$138,'ABP REC Spend'!$E258)*$C258,
IF(AND(T258&gt;0,(U$4-$F258)=(1+$B258)),((T258/$C258)-T258)/6,
(IF(AND((U$4-$F258)&lt;(7+$B258),(U$4-$F258)&gt;1),T258,0))))</f>
        <v>13428469.2695243</v>
      </c>
      <c r="V258" s="246">
        <f>IF(V$4=$F258+$B258,SUMIFS('ABP REC Calc'!S$75:S$138,'ABP REC Calc'!$C$75:$C$138,'ABP REC Spend'!$D258,'ABP REC Calc'!$B$75:$B$138,'ABP REC Spend'!$E258)*$C258,
IF(AND(U258&gt;0,(V$4-$F258)=(1+$B258)),((U258/$C258)-U258)/6,
(IF(AND((V$4-$F258)&lt;(7+$B258),(V$4-$F258)&gt;1),U258,0))))</f>
        <v>0</v>
      </c>
      <c r="W258" s="246">
        <f>IF(W$4=$F258+$B258,SUMIFS('ABP REC Calc'!T$75:T$138,'ABP REC Calc'!$C$75:$C$138,'ABP REC Spend'!$D258,'ABP REC Calc'!$B$75:$B$138,'ABP REC Spend'!$E258)*$C258,
IF(AND(V258&gt;0,(W$4-$F258)=(1+$B258)),((V258/$C258)-V258)/6,
(IF(AND((W$4-$F258)&lt;(7+$B258),(W$4-$F258)&gt;1),V258,0))))</f>
        <v>0</v>
      </c>
      <c r="X258" s="246">
        <f>IF(X$4=$F258+$B258,SUMIFS('ABP REC Calc'!U$75:U$138,'ABP REC Calc'!$C$75:$C$138,'ABP REC Spend'!$D258,'ABP REC Calc'!$B$75:$B$138,'ABP REC Spend'!$E258)*$C258,
IF(AND(W258&gt;0,(X$4-$F258)=(1+$B258)),((W258/$C258)-W258)/6,
(IF(AND((X$4-$F258)&lt;(7+$B258),(X$4-$F258)&gt;1),W258,0))))</f>
        <v>0</v>
      </c>
      <c r="Y258" s="246">
        <f>IF(Y$4=$F258+$B258,SUMIFS('ABP REC Calc'!V$75:V$138,'ABP REC Calc'!$C$75:$C$138,'ABP REC Spend'!$D258,'ABP REC Calc'!$B$75:$B$138,'ABP REC Spend'!$E258)*$C258,
IF(AND(X258&gt;0,(Y$4-$F258)=(1+$B258)),((X258/$C258)-X258)/6,
(IF(AND((Y$4-$F258)&lt;(7+$B258),(Y$4-$F258)&gt;1),X258,0))))</f>
        <v>0</v>
      </c>
      <c r="Z258" s="246">
        <f>IF(Z$4=$F258+$B258,SUMIFS('ABP REC Calc'!W$75:W$138,'ABP REC Calc'!$C$75:$C$138,'ABP REC Spend'!$D258,'ABP REC Calc'!$B$75:$B$138,'ABP REC Spend'!$E258)*$C258,
IF(AND(Y258&gt;0,(Z$4-$F258)=(1+$B258)),((Y258/$C258)-Y258)/6,
(IF(AND((Z$4-$F258)&lt;(7+$B258),(Z$4-$F258)&gt;1),Y258,0))))</f>
        <v>0</v>
      </c>
      <c r="AA258" s="246">
        <f>IF(AA$4=$F258+$B258,SUMIFS('ABP REC Calc'!X$75:X$138,'ABP REC Calc'!$C$75:$C$138,'ABP REC Spend'!$D258,'ABP REC Calc'!$B$75:$B$138,'ABP REC Spend'!$E258)*$C258,
IF(AND(Z258&gt;0,(AA$4-$F258)=(1+$B258)),((Z258/$C258)-Z258)/6,
(IF(AND((AA$4-$F258)&lt;(7+$B258),(AA$4-$F258)&gt;1),Z258,0))))</f>
        <v>0</v>
      </c>
      <c r="AB258" s="246">
        <f>IF(AB$4=$F258+$B258,SUMIFS('ABP REC Calc'!Y$75:Y$138,'ABP REC Calc'!$C$75:$C$138,'ABP REC Spend'!$D258,'ABP REC Calc'!$B$75:$B$138,'ABP REC Spend'!$E258)*$C258,
IF(AND(AA258&gt;0,(AB$4-$F258)=(1+$B258)),((AA258/$C258)-AA258)/6,
(IF(AND((AB$4-$F258)&lt;(7+$B258),(AB$4-$F258)&gt;1),AA258,0))))</f>
        <v>0</v>
      </c>
      <c r="AC258" s="246">
        <f>IF(AC$4=$F258+$B258,SUMIFS('ABP REC Calc'!Z$75:Z$138,'ABP REC Calc'!$C$75:$C$138,'ABP REC Spend'!$D258,'ABP REC Calc'!$B$75:$B$138,'ABP REC Spend'!$E258)*$C258,
IF(AND(AB258&gt;0,(AC$4-$F258)=(1+$B258)),((AB258/$C258)-AB258)/6,
(IF(AND((AC$4-$F258)&lt;(7+$B258),(AC$4-$F258)&gt;1),AB258,0))))</f>
        <v>0</v>
      </c>
      <c r="AD258" s="246">
        <f>IF(AD$4=$F258+$B258,SUMIFS('ABP REC Calc'!AA$75:AA$138,'ABP REC Calc'!$C$75:$C$138,'ABP REC Spend'!$D258,'ABP REC Calc'!$B$75:$B$138,'ABP REC Spend'!$E258)*$C258,
IF(AND(AC258&gt;0,(AD$4-$F258)=(1+$B258)),((AC258/$C258)-AC258)/6,
(IF(AND((AD$4-$F258)&lt;(7+$B258),(AD$4-$F258)&gt;1),AC258,0))))</f>
        <v>0</v>
      </c>
      <c r="AE258" s="246">
        <f>IF(AE$4=$F258+$B258,SUMIFS('ABP REC Calc'!AB$75:AB$138,'ABP REC Calc'!$C$75:$C$138,'ABP REC Spend'!$D258,'ABP REC Calc'!$B$75:$B$138,'ABP REC Spend'!$E258)*$C258,
IF(AND(AD258&gt;0,(AE$4-$F258)=(1+$B258)),((AD258/$C258)-AD258)/6,
(IF(AND((AE$4-$F258)&lt;(7+$B258),(AE$4-$F258)&gt;1),AD258,0))))</f>
        <v>0</v>
      </c>
      <c r="AF258" s="246">
        <f>IF(AF$4=$F258+$B258,SUMIFS('ABP REC Calc'!AC$75:AC$138,'ABP REC Calc'!$C$75:$C$138,'ABP REC Spend'!$D258,'ABP REC Calc'!$B$75:$B$138,'ABP REC Spend'!$E258)*$C258,
IF(AND(AE258&gt;0,(AF$4-$F258)=(1+$B258)),((AE258/$C258)-AE258)/6,
(IF(AND((AF$4-$F258)&lt;(7+$B258),(AF$4-$F258)&gt;1),AE258,0))))</f>
        <v>0</v>
      </c>
      <c r="AG258" s="246">
        <f>IF(AG$4=$F258+$B258,SUMIFS('ABP REC Calc'!#REF!,'ABP REC Calc'!$C$75:$C$138,'ABP REC Spend'!$D258,'ABP REC Calc'!$B$75:$B$138,'ABP REC Spend'!$E258)*$C258,
IF(AND(AF258&gt;0,(AG$4-$F258)=(1+$B258)),((AF258/$C258)-AF258)/6,
(IF(AND((AG$4-$F258)&lt;(7+$B258),(AG$4-$F258)&gt;1),AF258,0))))</f>
        <v>0</v>
      </c>
    </row>
    <row r="259" spans="2:33" ht="14.45" customHeight="1">
      <c r="B259" s="64">
        <v>1</v>
      </c>
      <c r="C259" s="64">
        <v>0.15</v>
      </c>
      <c r="D259" s="234" t="s">
        <v>211</v>
      </c>
      <c r="E259" s="231" t="s">
        <v>231</v>
      </c>
      <c r="F259" s="231">
        <f t="shared" si="12"/>
        <v>2030</v>
      </c>
      <c r="G259" s="231"/>
      <c r="H259" s="239" t="s">
        <v>28</v>
      </c>
      <c r="I259" s="247">
        <v>0</v>
      </c>
      <c r="J259" s="246">
        <f>IF(J$4=$F259+$B259,SUMIFS('ABP REC Calc'!G$75:G$138,'ABP REC Calc'!$C$75:$C$138,'ABP REC Spend'!$D259,'ABP REC Calc'!$B$75:$B$138,'ABP REC Spend'!$E259)*$C259,
IF(AND(I259&gt;0,(J$4-$F259)=(1+$B259)),((I259/$C259)-I259)/6,
(IF(AND((J$4-$F259)&lt;(7+$B259),(J$4-$F259)&gt;1),I259,0))))</f>
        <v>0</v>
      </c>
      <c r="K259" s="246">
        <f>IF(K$4=$F259+$B259,SUMIFS('ABP REC Calc'!H$75:H$138,'ABP REC Calc'!$C$75:$C$138,'ABP REC Spend'!$D259,'ABP REC Calc'!$B$75:$B$138,'ABP REC Spend'!$E259)*$C259,
IF(AND(J259&gt;0,(K$4-$F259)=(1+$B259)),((J259/$C259)-J259)/6,
(IF(AND((K$4-$F259)&lt;(7+$B259),(K$4-$F259)&gt;1),J259,0))))</f>
        <v>0</v>
      </c>
      <c r="L259" s="246">
        <f>IF(L$4=$F259+$B259,SUMIFS('ABP REC Calc'!I$75:I$138,'ABP REC Calc'!$C$75:$C$138,'ABP REC Spend'!$D259,'ABP REC Calc'!$B$75:$B$138,'ABP REC Spend'!$E259)*$C259,
IF(AND(K259&gt;0,(L$4-$F259)=(1+$B259)),((K259/$C259)-K259)/6,
(IF(AND((L$4-$F259)&lt;(7+$B259),(L$4-$F259)&gt;1),K259,0))))</f>
        <v>0</v>
      </c>
      <c r="M259" s="246">
        <f>IF(M$4=$F259+$B259,SUMIFS('ABP REC Calc'!J$75:J$138,'ABP REC Calc'!$C$75:$C$138,'ABP REC Spend'!$D259,'ABP REC Calc'!$B$75:$B$138,'ABP REC Spend'!$E259)*$C259,
IF(AND(L259&gt;0,(M$4-$F259)=(1+$B259)),((L259/$C259)-L259)/6,
(IF(AND((M$4-$F259)&lt;(7+$B259),(M$4-$F259)&gt;1),L259,0))))</f>
        <v>0</v>
      </c>
      <c r="N259" s="246">
        <f>IF(N$4=$F259+$B259,SUMIFS('ABP REC Calc'!K$75:K$138,'ABP REC Calc'!$C$75:$C$138,'ABP REC Spend'!$D259,'ABP REC Calc'!$B$75:$B$138,'ABP REC Spend'!$E259)*$C259,
IF(AND(M259&gt;0,(N$4-$F259)=(1+$B259)),((M259/$C259)-M259)/6,
(IF(AND((N$4-$F259)&lt;(7+$B259),(N$4-$F259)&gt;1),M259,0))))</f>
        <v>0</v>
      </c>
      <c r="O259" s="246">
        <f>IF(O$4=$F259+$B259,SUMIFS('ABP REC Calc'!L$75:L$138,'ABP REC Calc'!$C$75:$C$138,'ABP REC Spend'!$D259,'ABP REC Calc'!$B$75:$B$138,'ABP REC Spend'!$E259)*$C259,
IF(AND(N259&gt;0,(O$4-$F259)=(1+$B259)),((N259/$C259)-N259)/6,
(IF(AND((O$4-$F259)&lt;(7+$B259),(O$4-$F259)&gt;1),N259,0))))</f>
        <v>0</v>
      </c>
      <c r="P259" s="246">
        <f>IF(P$4=$F259+$B259,SUMIFS('ABP REC Calc'!M$75:M$138,'ABP REC Calc'!$C$75:$C$138,'ABP REC Spend'!$D259,'ABP REC Calc'!$B$75:$B$138,'ABP REC Spend'!$E259)*$C259,
IF(AND(O259&gt;0,(P$4-$F259)=(1+$B259)),((O259/$C259)-O259)/6,
(IF(AND((P$4-$F259)&lt;(7+$B259),(P$4-$F259)&gt;1),O259,0))))</f>
        <v>13649644.057492934</v>
      </c>
      <c r="Q259" s="246">
        <f>IF(Q$4=$F259+$B259,SUMIFS('ABP REC Calc'!N$75:N$138,'ABP REC Calc'!$C$75:$C$138,'ABP REC Spend'!$D259,'ABP REC Calc'!$B$75:$B$138,'ABP REC Spend'!$E259)*$C259,
IF(AND(P259&gt;0,(Q$4-$F259)=(1+$B259)),((P259/$C259)-P259)/6,
(IF(AND((Q$4-$F259)&lt;(7+$B259),(Q$4-$F259)&gt;1),P259,0))))</f>
        <v>12891330.498743325</v>
      </c>
      <c r="R259" s="246">
        <f>IF(R$4=$F259+$B259,SUMIFS('ABP REC Calc'!O$75:O$138,'ABP REC Calc'!$C$75:$C$138,'ABP REC Spend'!$D259,'ABP REC Calc'!$B$75:$B$138,'ABP REC Spend'!$E259)*$C259,
IF(AND(Q259&gt;0,(R$4-$F259)=(1+$B259)),((Q259/$C259)-Q259)/6,
(IF(AND((R$4-$F259)&lt;(7+$B259),(R$4-$F259)&gt;1),Q259,0))))</f>
        <v>12891330.498743325</v>
      </c>
      <c r="S259" s="246">
        <f>IF(S$4=$F259+$B259,SUMIFS('ABP REC Calc'!P$75:P$138,'ABP REC Calc'!$C$75:$C$138,'ABP REC Spend'!$D259,'ABP REC Calc'!$B$75:$B$138,'ABP REC Spend'!$E259)*$C259,
IF(AND(R259&gt;0,(S$4-$F259)=(1+$B259)),((R259/$C259)-R259)/6,
(IF(AND((S$4-$F259)&lt;(7+$B259),(S$4-$F259)&gt;1),R259,0))))</f>
        <v>12891330.498743325</v>
      </c>
      <c r="T259" s="246">
        <f>IF(T$4=$F259+$B259,SUMIFS('ABP REC Calc'!Q$75:Q$138,'ABP REC Calc'!$C$75:$C$138,'ABP REC Spend'!$D259,'ABP REC Calc'!$B$75:$B$138,'ABP REC Spend'!$E259)*$C259,
IF(AND(S259&gt;0,(T$4-$F259)=(1+$B259)),((S259/$C259)-S259)/6,
(IF(AND((T$4-$F259)&lt;(7+$B259),(T$4-$F259)&gt;1),S259,0))))</f>
        <v>12891330.498743325</v>
      </c>
      <c r="U259" s="246">
        <f>IF(U$4=$F259+$B259,SUMIFS('ABP REC Calc'!R$75:R$138,'ABP REC Calc'!$C$75:$C$138,'ABP REC Spend'!$D259,'ABP REC Calc'!$B$75:$B$138,'ABP REC Spend'!$E259)*$C259,
IF(AND(T259&gt;0,(U$4-$F259)=(1+$B259)),((T259/$C259)-T259)/6,
(IF(AND((U$4-$F259)&lt;(7+$B259),(U$4-$F259)&gt;1),T259,0))))</f>
        <v>12891330.498743325</v>
      </c>
      <c r="V259" s="246">
        <f>IF(V$4=$F259+$B259,SUMIFS('ABP REC Calc'!S$75:S$138,'ABP REC Calc'!$C$75:$C$138,'ABP REC Spend'!$D259,'ABP REC Calc'!$B$75:$B$138,'ABP REC Spend'!$E259)*$C259,
IF(AND(U259&gt;0,(V$4-$F259)=(1+$B259)),((U259/$C259)-U259)/6,
(IF(AND((V$4-$F259)&lt;(7+$B259),(V$4-$F259)&gt;1),U259,0))))</f>
        <v>12891330.498743325</v>
      </c>
      <c r="W259" s="246">
        <f>IF(W$4=$F259+$B259,SUMIFS('ABP REC Calc'!T$75:T$138,'ABP REC Calc'!$C$75:$C$138,'ABP REC Spend'!$D259,'ABP REC Calc'!$B$75:$B$138,'ABP REC Spend'!$E259)*$C259,
IF(AND(V259&gt;0,(W$4-$F259)=(1+$B259)),((V259/$C259)-V259)/6,
(IF(AND((W$4-$F259)&lt;(7+$B259),(W$4-$F259)&gt;1),V259,0))))</f>
        <v>0</v>
      </c>
      <c r="X259" s="246">
        <f>IF(X$4=$F259+$B259,SUMIFS('ABP REC Calc'!U$75:U$138,'ABP REC Calc'!$C$75:$C$138,'ABP REC Spend'!$D259,'ABP REC Calc'!$B$75:$B$138,'ABP REC Spend'!$E259)*$C259,
IF(AND(W259&gt;0,(X$4-$F259)=(1+$B259)),((W259/$C259)-W259)/6,
(IF(AND((X$4-$F259)&lt;(7+$B259),(X$4-$F259)&gt;1),W259,0))))</f>
        <v>0</v>
      </c>
      <c r="Y259" s="246">
        <f>IF(Y$4=$F259+$B259,SUMIFS('ABP REC Calc'!V$75:V$138,'ABP REC Calc'!$C$75:$C$138,'ABP REC Spend'!$D259,'ABP REC Calc'!$B$75:$B$138,'ABP REC Spend'!$E259)*$C259,
IF(AND(X259&gt;0,(Y$4-$F259)=(1+$B259)),((X259/$C259)-X259)/6,
(IF(AND((Y$4-$F259)&lt;(7+$B259),(Y$4-$F259)&gt;1),X259,0))))</f>
        <v>0</v>
      </c>
      <c r="Z259" s="246">
        <f>IF(Z$4=$F259+$B259,SUMIFS('ABP REC Calc'!W$75:W$138,'ABP REC Calc'!$C$75:$C$138,'ABP REC Spend'!$D259,'ABP REC Calc'!$B$75:$B$138,'ABP REC Spend'!$E259)*$C259,
IF(AND(Y259&gt;0,(Z$4-$F259)=(1+$B259)),((Y259/$C259)-Y259)/6,
(IF(AND((Z$4-$F259)&lt;(7+$B259),(Z$4-$F259)&gt;1),Y259,0))))</f>
        <v>0</v>
      </c>
      <c r="AA259" s="246">
        <f>IF(AA$4=$F259+$B259,SUMIFS('ABP REC Calc'!X$75:X$138,'ABP REC Calc'!$C$75:$C$138,'ABP REC Spend'!$D259,'ABP REC Calc'!$B$75:$B$138,'ABP REC Spend'!$E259)*$C259,
IF(AND(Z259&gt;0,(AA$4-$F259)=(1+$B259)),((Z259/$C259)-Z259)/6,
(IF(AND((AA$4-$F259)&lt;(7+$B259),(AA$4-$F259)&gt;1),Z259,0))))</f>
        <v>0</v>
      </c>
      <c r="AB259" s="246">
        <f>IF(AB$4=$F259+$B259,SUMIFS('ABP REC Calc'!Y$75:Y$138,'ABP REC Calc'!$C$75:$C$138,'ABP REC Spend'!$D259,'ABP REC Calc'!$B$75:$B$138,'ABP REC Spend'!$E259)*$C259,
IF(AND(AA259&gt;0,(AB$4-$F259)=(1+$B259)),((AA259/$C259)-AA259)/6,
(IF(AND((AB$4-$F259)&lt;(7+$B259),(AB$4-$F259)&gt;1),AA259,0))))</f>
        <v>0</v>
      </c>
      <c r="AC259" s="246">
        <f>IF(AC$4=$F259+$B259,SUMIFS('ABP REC Calc'!Z$75:Z$138,'ABP REC Calc'!$C$75:$C$138,'ABP REC Spend'!$D259,'ABP REC Calc'!$B$75:$B$138,'ABP REC Spend'!$E259)*$C259,
IF(AND(AB259&gt;0,(AC$4-$F259)=(1+$B259)),((AB259/$C259)-AB259)/6,
(IF(AND((AC$4-$F259)&lt;(7+$B259),(AC$4-$F259)&gt;1),AB259,0))))</f>
        <v>0</v>
      </c>
      <c r="AD259" s="246">
        <f>IF(AD$4=$F259+$B259,SUMIFS('ABP REC Calc'!AA$75:AA$138,'ABP REC Calc'!$C$75:$C$138,'ABP REC Spend'!$D259,'ABP REC Calc'!$B$75:$B$138,'ABP REC Spend'!$E259)*$C259,
IF(AND(AC259&gt;0,(AD$4-$F259)=(1+$B259)),((AC259/$C259)-AC259)/6,
(IF(AND((AD$4-$F259)&lt;(7+$B259),(AD$4-$F259)&gt;1),AC259,0))))</f>
        <v>0</v>
      </c>
      <c r="AE259" s="246">
        <f>IF(AE$4=$F259+$B259,SUMIFS('ABP REC Calc'!AB$75:AB$138,'ABP REC Calc'!$C$75:$C$138,'ABP REC Spend'!$D259,'ABP REC Calc'!$B$75:$B$138,'ABP REC Spend'!$E259)*$C259,
IF(AND(AD259&gt;0,(AE$4-$F259)=(1+$B259)),((AD259/$C259)-AD259)/6,
(IF(AND((AE$4-$F259)&lt;(7+$B259),(AE$4-$F259)&gt;1),AD259,0))))</f>
        <v>0</v>
      </c>
      <c r="AF259" s="246">
        <f>IF(AF$4=$F259+$B259,SUMIFS('ABP REC Calc'!AC$75:AC$138,'ABP REC Calc'!$C$75:$C$138,'ABP REC Spend'!$D259,'ABP REC Calc'!$B$75:$B$138,'ABP REC Spend'!$E259)*$C259,
IF(AND(AE259&gt;0,(AF$4-$F259)=(1+$B259)),((AE259/$C259)-AE259)/6,
(IF(AND((AF$4-$F259)&lt;(7+$B259),(AF$4-$F259)&gt;1),AE259,0))))</f>
        <v>0</v>
      </c>
      <c r="AG259" s="246">
        <f>IF(AG$4=$F259+$B259,SUMIFS('ABP REC Calc'!#REF!,'ABP REC Calc'!$C$75:$C$138,'ABP REC Spend'!$D259,'ABP REC Calc'!$B$75:$B$138,'ABP REC Spend'!$E259)*$C259,
IF(AND(AF259&gt;0,(AG$4-$F259)=(1+$B259)),((AF259/$C259)-AF259)/6,
(IF(AND((AG$4-$F259)&lt;(7+$B259),(AG$4-$F259)&gt;1),AF259,0))))</f>
        <v>0</v>
      </c>
    </row>
    <row r="260" spans="2:33" ht="14.45" customHeight="1">
      <c r="B260" s="64">
        <v>1</v>
      </c>
      <c r="C260" s="64">
        <v>0.15</v>
      </c>
      <c r="D260" s="234" t="s">
        <v>211</v>
      </c>
      <c r="E260" s="231" t="s">
        <v>231</v>
      </c>
      <c r="F260" s="231">
        <f t="shared" si="12"/>
        <v>2031</v>
      </c>
      <c r="G260" s="231"/>
      <c r="H260" s="239" t="s">
        <v>29</v>
      </c>
      <c r="I260" s="247">
        <v>0</v>
      </c>
      <c r="J260" s="246">
        <f>IF(J$4=$F260+$B260,SUMIFS('ABP REC Calc'!G$75:G$138,'ABP REC Calc'!$C$75:$C$138,'ABP REC Spend'!$D260,'ABP REC Calc'!$B$75:$B$138,'ABP REC Spend'!$E260)*$C260,
IF(AND(I260&gt;0,(J$4-$F260)=(1+$B260)),((I260/$C260)-I260)/6,
(IF(AND((J$4-$F260)&lt;(7+$B260),(J$4-$F260)&gt;1),I260,0))))</f>
        <v>0</v>
      </c>
      <c r="K260" s="246">
        <f>IF(K$4=$F260+$B260,SUMIFS('ABP REC Calc'!H$75:H$138,'ABP REC Calc'!$C$75:$C$138,'ABP REC Spend'!$D260,'ABP REC Calc'!$B$75:$B$138,'ABP REC Spend'!$E260)*$C260,
IF(AND(J260&gt;0,(K$4-$F260)=(1+$B260)),((J260/$C260)-J260)/6,
(IF(AND((K$4-$F260)&lt;(7+$B260),(K$4-$F260)&gt;1),J260,0))))</f>
        <v>0</v>
      </c>
      <c r="L260" s="246">
        <f>IF(L$4=$F260+$B260,SUMIFS('ABP REC Calc'!I$75:I$138,'ABP REC Calc'!$C$75:$C$138,'ABP REC Spend'!$D260,'ABP REC Calc'!$B$75:$B$138,'ABP REC Spend'!$E260)*$C260,
IF(AND(K260&gt;0,(L$4-$F260)=(1+$B260)),((K260/$C260)-K260)/6,
(IF(AND((L$4-$F260)&lt;(7+$B260),(L$4-$F260)&gt;1),K260,0))))</f>
        <v>0</v>
      </c>
      <c r="M260" s="246">
        <f>IF(M$4=$F260+$B260,SUMIFS('ABP REC Calc'!J$75:J$138,'ABP REC Calc'!$C$75:$C$138,'ABP REC Spend'!$D260,'ABP REC Calc'!$B$75:$B$138,'ABP REC Spend'!$E260)*$C260,
IF(AND(L260&gt;0,(M$4-$F260)=(1+$B260)),((L260/$C260)-L260)/6,
(IF(AND((M$4-$F260)&lt;(7+$B260),(M$4-$F260)&gt;1),L260,0))))</f>
        <v>0</v>
      </c>
      <c r="N260" s="246">
        <f>IF(N$4=$F260+$B260,SUMIFS('ABP REC Calc'!K$75:K$138,'ABP REC Calc'!$C$75:$C$138,'ABP REC Spend'!$D260,'ABP REC Calc'!$B$75:$B$138,'ABP REC Spend'!$E260)*$C260,
IF(AND(M260&gt;0,(N$4-$F260)=(1+$B260)),((M260/$C260)-M260)/6,
(IF(AND((N$4-$F260)&lt;(7+$B260),(N$4-$F260)&gt;1),M260,0))))</f>
        <v>0</v>
      </c>
      <c r="O260" s="246">
        <f>IF(O$4=$F260+$B260,SUMIFS('ABP REC Calc'!L$75:L$138,'ABP REC Calc'!$C$75:$C$138,'ABP REC Spend'!$D260,'ABP REC Calc'!$B$75:$B$138,'ABP REC Spend'!$E260)*$C260,
IF(AND(N260&gt;0,(O$4-$F260)=(1+$B260)),((N260/$C260)-N260)/6,
(IF(AND((O$4-$F260)&lt;(7+$B260),(O$4-$F260)&gt;1),N260,0))))</f>
        <v>0</v>
      </c>
      <c r="P260" s="246">
        <f>IF(P$4=$F260+$B260,SUMIFS('ABP REC Calc'!M$75:M$138,'ABP REC Calc'!$C$75:$C$138,'ABP REC Spend'!$D260,'ABP REC Calc'!$B$75:$B$138,'ABP REC Spend'!$E260)*$C260,
IF(AND(O260&gt;0,(P$4-$F260)=(1+$B260)),((O260/$C260)-O260)/6,
(IF(AND((P$4-$F260)&lt;(7+$B260),(P$4-$F260)&gt;1),O260,0))))</f>
        <v>0</v>
      </c>
      <c r="Q260" s="246">
        <f>IF(Q$4=$F260+$B260,SUMIFS('ABP REC Calc'!N$75:N$138,'ABP REC Calc'!$C$75:$C$138,'ABP REC Spend'!$D260,'ABP REC Calc'!$B$75:$B$138,'ABP REC Spend'!$E260)*$C260,
IF(AND(P260&gt;0,(Q$4-$F260)=(1+$B260)),((P260/$C260)-P260)/6,
(IF(AND((Q$4-$F260)&lt;(7+$B260),(Q$4-$F260)&gt;1),P260,0))))</f>
        <v>13103658.295193218</v>
      </c>
      <c r="R260" s="246">
        <f>IF(R$4=$F260+$B260,SUMIFS('ABP REC Calc'!O$75:O$138,'ABP REC Calc'!$C$75:$C$138,'ABP REC Spend'!$D260,'ABP REC Calc'!$B$75:$B$138,'ABP REC Spend'!$E260)*$C260,
IF(AND(Q260&gt;0,(R$4-$F260)=(1+$B260)),((Q260/$C260)-Q260)/6,
(IF(AND((R$4-$F260)&lt;(7+$B260),(R$4-$F260)&gt;1),Q260,0))))</f>
        <v>12375677.278793594</v>
      </c>
      <c r="S260" s="246">
        <f>IF(S$4=$F260+$B260,SUMIFS('ABP REC Calc'!P$75:P$138,'ABP REC Calc'!$C$75:$C$138,'ABP REC Spend'!$D260,'ABP REC Calc'!$B$75:$B$138,'ABP REC Spend'!$E260)*$C260,
IF(AND(R260&gt;0,(S$4-$F260)=(1+$B260)),((R260/$C260)-R260)/6,
(IF(AND((S$4-$F260)&lt;(7+$B260),(S$4-$F260)&gt;1),R260,0))))</f>
        <v>12375677.278793594</v>
      </c>
      <c r="T260" s="246">
        <f>IF(T$4=$F260+$B260,SUMIFS('ABP REC Calc'!Q$75:Q$138,'ABP REC Calc'!$C$75:$C$138,'ABP REC Spend'!$D260,'ABP REC Calc'!$B$75:$B$138,'ABP REC Spend'!$E260)*$C260,
IF(AND(S260&gt;0,(T$4-$F260)=(1+$B260)),((S260/$C260)-S260)/6,
(IF(AND((T$4-$F260)&lt;(7+$B260),(T$4-$F260)&gt;1),S260,0))))</f>
        <v>12375677.278793594</v>
      </c>
      <c r="U260" s="246">
        <f>IF(U$4=$F260+$B260,SUMIFS('ABP REC Calc'!R$75:R$138,'ABP REC Calc'!$C$75:$C$138,'ABP REC Spend'!$D260,'ABP REC Calc'!$B$75:$B$138,'ABP REC Spend'!$E260)*$C260,
IF(AND(T260&gt;0,(U$4-$F260)=(1+$B260)),((T260/$C260)-T260)/6,
(IF(AND((U$4-$F260)&lt;(7+$B260),(U$4-$F260)&gt;1),T260,0))))</f>
        <v>12375677.278793594</v>
      </c>
      <c r="V260" s="246">
        <f>IF(V$4=$F260+$B260,SUMIFS('ABP REC Calc'!S$75:S$138,'ABP REC Calc'!$C$75:$C$138,'ABP REC Spend'!$D260,'ABP REC Calc'!$B$75:$B$138,'ABP REC Spend'!$E260)*$C260,
IF(AND(U260&gt;0,(V$4-$F260)=(1+$B260)),((U260/$C260)-U260)/6,
(IF(AND((V$4-$F260)&lt;(7+$B260),(V$4-$F260)&gt;1),U260,0))))</f>
        <v>12375677.278793594</v>
      </c>
      <c r="W260" s="246">
        <f>IF(W$4=$F260+$B260,SUMIFS('ABP REC Calc'!T$75:T$138,'ABP REC Calc'!$C$75:$C$138,'ABP REC Spend'!$D260,'ABP REC Calc'!$B$75:$B$138,'ABP REC Spend'!$E260)*$C260,
IF(AND(V260&gt;0,(W$4-$F260)=(1+$B260)),((V260/$C260)-V260)/6,
(IF(AND((W$4-$F260)&lt;(7+$B260),(W$4-$F260)&gt;1),V260,0))))</f>
        <v>12375677.278793594</v>
      </c>
      <c r="X260" s="246">
        <f>IF(X$4=$F260+$B260,SUMIFS('ABP REC Calc'!U$75:U$138,'ABP REC Calc'!$C$75:$C$138,'ABP REC Spend'!$D260,'ABP REC Calc'!$B$75:$B$138,'ABP REC Spend'!$E260)*$C260,
IF(AND(W260&gt;0,(X$4-$F260)=(1+$B260)),((W260/$C260)-W260)/6,
(IF(AND((X$4-$F260)&lt;(7+$B260),(X$4-$F260)&gt;1),W260,0))))</f>
        <v>0</v>
      </c>
      <c r="Y260" s="246">
        <f>IF(Y$4=$F260+$B260,SUMIFS('ABP REC Calc'!V$75:V$138,'ABP REC Calc'!$C$75:$C$138,'ABP REC Spend'!$D260,'ABP REC Calc'!$B$75:$B$138,'ABP REC Spend'!$E260)*$C260,
IF(AND(X260&gt;0,(Y$4-$F260)=(1+$B260)),((X260/$C260)-X260)/6,
(IF(AND((Y$4-$F260)&lt;(7+$B260),(Y$4-$F260)&gt;1),X260,0))))</f>
        <v>0</v>
      </c>
      <c r="Z260" s="246">
        <f>IF(Z$4=$F260+$B260,SUMIFS('ABP REC Calc'!W$75:W$138,'ABP REC Calc'!$C$75:$C$138,'ABP REC Spend'!$D260,'ABP REC Calc'!$B$75:$B$138,'ABP REC Spend'!$E260)*$C260,
IF(AND(Y260&gt;0,(Z$4-$F260)=(1+$B260)),((Y260/$C260)-Y260)/6,
(IF(AND((Z$4-$F260)&lt;(7+$B260),(Z$4-$F260)&gt;1),Y260,0))))</f>
        <v>0</v>
      </c>
      <c r="AA260" s="246">
        <f>IF(AA$4=$F260+$B260,SUMIFS('ABP REC Calc'!X$75:X$138,'ABP REC Calc'!$C$75:$C$138,'ABP REC Spend'!$D260,'ABP REC Calc'!$B$75:$B$138,'ABP REC Spend'!$E260)*$C260,
IF(AND(Z260&gt;0,(AA$4-$F260)=(1+$B260)),((Z260/$C260)-Z260)/6,
(IF(AND((AA$4-$F260)&lt;(7+$B260),(AA$4-$F260)&gt;1),Z260,0))))</f>
        <v>0</v>
      </c>
      <c r="AB260" s="246">
        <f>IF(AB$4=$F260+$B260,SUMIFS('ABP REC Calc'!Y$75:Y$138,'ABP REC Calc'!$C$75:$C$138,'ABP REC Spend'!$D260,'ABP REC Calc'!$B$75:$B$138,'ABP REC Spend'!$E260)*$C260,
IF(AND(AA260&gt;0,(AB$4-$F260)=(1+$B260)),((AA260/$C260)-AA260)/6,
(IF(AND((AB$4-$F260)&lt;(7+$B260),(AB$4-$F260)&gt;1),AA260,0))))</f>
        <v>0</v>
      </c>
      <c r="AC260" s="246">
        <f>IF(AC$4=$F260+$B260,SUMIFS('ABP REC Calc'!Z$75:Z$138,'ABP REC Calc'!$C$75:$C$138,'ABP REC Spend'!$D260,'ABP REC Calc'!$B$75:$B$138,'ABP REC Spend'!$E260)*$C260,
IF(AND(AB260&gt;0,(AC$4-$F260)=(1+$B260)),((AB260/$C260)-AB260)/6,
(IF(AND((AC$4-$F260)&lt;(7+$B260),(AC$4-$F260)&gt;1),AB260,0))))</f>
        <v>0</v>
      </c>
      <c r="AD260" s="246">
        <f>IF(AD$4=$F260+$B260,SUMIFS('ABP REC Calc'!AA$75:AA$138,'ABP REC Calc'!$C$75:$C$138,'ABP REC Spend'!$D260,'ABP REC Calc'!$B$75:$B$138,'ABP REC Spend'!$E260)*$C260,
IF(AND(AC260&gt;0,(AD$4-$F260)=(1+$B260)),((AC260/$C260)-AC260)/6,
(IF(AND((AD$4-$F260)&lt;(7+$B260),(AD$4-$F260)&gt;1),AC260,0))))</f>
        <v>0</v>
      </c>
      <c r="AE260" s="246">
        <f>IF(AE$4=$F260+$B260,SUMIFS('ABP REC Calc'!AB$75:AB$138,'ABP REC Calc'!$C$75:$C$138,'ABP REC Spend'!$D260,'ABP REC Calc'!$B$75:$B$138,'ABP REC Spend'!$E260)*$C260,
IF(AND(AD260&gt;0,(AE$4-$F260)=(1+$B260)),((AD260/$C260)-AD260)/6,
(IF(AND((AE$4-$F260)&lt;(7+$B260),(AE$4-$F260)&gt;1),AD260,0))))</f>
        <v>0</v>
      </c>
      <c r="AF260" s="246">
        <f>IF(AF$4=$F260+$B260,SUMIFS('ABP REC Calc'!AC$75:AC$138,'ABP REC Calc'!$C$75:$C$138,'ABP REC Spend'!$D260,'ABP REC Calc'!$B$75:$B$138,'ABP REC Spend'!$E260)*$C260,
IF(AND(AE260&gt;0,(AF$4-$F260)=(1+$B260)),((AE260/$C260)-AE260)/6,
(IF(AND((AF$4-$F260)&lt;(7+$B260),(AF$4-$F260)&gt;1),AE260,0))))</f>
        <v>0</v>
      </c>
      <c r="AG260" s="246">
        <f>IF(AG$4=$F260+$B260,SUMIFS('ABP REC Calc'!#REF!,'ABP REC Calc'!$C$75:$C$138,'ABP REC Spend'!$D260,'ABP REC Calc'!$B$75:$B$138,'ABP REC Spend'!$E260)*$C260,
IF(AND(AF260&gt;0,(AG$4-$F260)=(1+$B260)),((AF260/$C260)-AF260)/6,
(IF(AND((AG$4-$F260)&lt;(7+$B260),(AG$4-$F260)&gt;1),AF260,0))))</f>
        <v>0</v>
      </c>
    </row>
    <row r="261" spans="2:33" ht="14.45" customHeight="1">
      <c r="B261" s="64">
        <v>1</v>
      </c>
      <c r="C261" s="64">
        <v>0.15</v>
      </c>
      <c r="D261" s="234" t="s">
        <v>211</v>
      </c>
      <c r="E261" s="231" t="s">
        <v>231</v>
      </c>
      <c r="F261" s="231">
        <f t="shared" si="12"/>
        <v>2032</v>
      </c>
      <c r="G261" s="231"/>
      <c r="H261" s="239" t="s">
        <v>30</v>
      </c>
      <c r="I261" s="247">
        <v>0</v>
      </c>
      <c r="J261" s="246">
        <f>IF(J$4=$F261+$B261,SUMIFS('ABP REC Calc'!G$75:G$138,'ABP REC Calc'!$C$75:$C$138,'ABP REC Spend'!$D261,'ABP REC Calc'!$B$75:$B$138,'ABP REC Spend'!$E261)*$C261,
IF(AND(I261&gt;0,(J$4-$F261)=(1+$B261)),((I261/$C261)-I261)/6,
(IF(AND((J$4-$F261)&lt;(7+$B261),(J$4-$F261)&gt;1),I261,0))))</f>
        <v>0</v>
      </c>
      <c r="K261" s="246">
        <f>IF(K$4=$F261+$B261,SUMIFS('ABP REC Calc'!H$75:H$138,'ABP REC Calc'!$C$75:$C$138,'ABP REC Spend'!$D261,'ABP REC Calc'!$B$75:$B$138,'ABP REC Spend'!$E261)*$C261,
IF(AND(J261&gt;0,(K$4-$F261)=(1+$B261)),((J261/$C261)-J261)/6,
(IF(AND((K$4-$F261)&lt;(7+$B261),(K$4-$F261)&gt;1),J261,0))))</f>
        <v>0</v>
      </c>
      <c r="L261" s="246">
        <f>IF(L$4=$F261+$B261,SUMIFS('ABP REC Calc'!I$75:I$138,'ABP REC Calc'!$C$75:$C$138,'ABP REC Spend'!$D261,'ABP REC Calc'!$B$75:$B$138,'ABP REC Spend'!$E261)*$C261,
IF(AND(K261&gt;0,(L$4-$F261)=(1+$B261)),((K261/$C261)-K261)/6,
(IF(AND((L$4-$F261)&lt;(7+$B261),(L$4-$F261)&gt;1),K261,0))))</f>
        <v>0</v>
      </c>
      <c r="M261" s="246">
        <f>IF(M$4=$F261+$B261,SUMIFS('ABP REC Calc'!J$75:J$138,'ABP REC Calc'!$C$75:$C$138,'ABP REC Spend'!$D261,'ABP REC Calc'!$B$75:$B$138,'ABP REC Spend'!$E261)*$C261,
IF(AND(L261&gt;0,(M$4-$F261)=(1+$B261)),((L261/$C261)-L261)/6,
(IF(AND((M$4-$F261)&lt;(7+$B261),(M$4-$F261)&gt;1),L261,0))))</f>
        <v>0</v>
      </c>
      <c r="N261" s="246">
        <f>IF(N$4=$F261+$B261,SUMIFS('ABP REC Calc'!K$75:K$138,'ABP REC Calc'!$C$75:$C$138,'ABP REC Spend'!$D261,'ABP REC Calc'!$B$75:$B$138,'ABP REC Spend'!$E261)*$C261,
IF(AND(M261&gt;0,(N$4-$F261)=(1+$B261)),((M261/$C261)-M261)/6,
(IF(AND((N$4-$F261)&lt;(7+$B261),(N$4-$F261)&gt;1),M261,0))))</f>
        <v>0</v>
      </c>
      <c r="O261" s="246">
        <f>IF(O$4=$F261+$B261,SUMIFS('ABP REC Calc'!L$75:L$138,'ABP REC Calc'!$C$75:$C$138,'ABP REC Spend'!$D261,'ABP REC Calc'!$B$75:$B$138,'ABP REC Spend'!$E261)*$C261,
IF(AND(N261&gt;0,(O$4-$F261)=(1+$B261)),((N261/$C261)-N261)/6,
(IF(AND((O$4-$F261)&lt;(7+$B261),(O$4-$F261)&gt;1),N261,0))))</f>
        <v>0</v>
      </c>
      <c r="P261" s="246">
        <f>IF(P$4=$F261+$B261,SUMIFS('ABP REC Calc'!M$75:M$138,'ABP REC Calc'!$C$75:$C$138,'ABP REC Spend'!$D261,'ABP REC Calc'!$B$75:$B$138,'ABP REC Spend'!$E261)*$C261,
IF(AND(O261&gt;0,(P$4-$F261)=(1+$B261)),((O261/$C261)-O261)/6,
(IF(AND((P$4-$F261)&lt;(7+$B261),(P$4-$F261)&gt;1),O261,0))))</f>
        <v>0</v>
      </c>
      <c r="Q261" s="246">
        <f>IF(Q$4=$F261+$B261,SUMIFS('ABP REC Calc'!N$75:N$138,'ABP REC Calc'!$C$75:$C$138,'ABP REC Spend'!$D261,'ABP REC Calc'!$B$75:$B$138,'ABP REC Spend'!$E261)*$C261,
IF(AND(P261&gt;0,(Q$4-$F261)=(1+$B261)),((P261/$C261)-P261)/6,
(IF(AND((Q$4-$F261)&lt;(7+$B261),(Q$4-$F261)&gt;1),P261,0))))</f>
        <v>0</v>
      </c>
      <c r="R261" s="246">
        <f>IF(R$4=$F261+$B261,SUMIFS('ABP REC Calc'!O$75:O$138,'ABP REC Calc'!$C$75:$C$138,'ABP REC Spend'!$D261,'ABP REC Calc'!$B$75:$B$138,'ABP REC Spend'!$E261)*$C261,
IF(AND(Q261&gt;0,(R$4-$F261)=(1+$B261)),((Q261/$C261)-Q261)/6,
(IF(AND((R$4-$F261)&lt;(7+$B261),(R$4-$F261)&gt;1),Q261,0))))</f>
        <v>12579511.963385487</v>
      </c>
      <c r="S261" s="246">
        <f>IF(S$4=$F261+$B261,SUMIFS('ABP REC Calc'!P$75:P$138,'ABP REC Calc'!$C$75:$C$138,'ABP REC Spend'!$D261,'ABP REC Calc'!$B$75:$B$138,'ABP REC Spend'!$E261)*$C261,
IF(AND(R261&gt;0,(S$4-$F261)=(1+$B261)),((R261/$C261)-R261)/6,
(IF(AND((S$4-$F261)&lt;(7+$B261),(S$4-$F261)&gt;1),R261,0))))</f>
        <v>11880650.18764185</v>
      </c>
      <c r="T261" s="246">
        <f>IF(T$4=$F261+$B261,SUMIFS('ABP REC Calc'!Q$75:Q$138,'ABP REC Calc'!$C$75:$C$138,'ABP REC Spend'!$D261,'ABP REC Calc'!$B$75:$B$138,'ABP REC Spend'!$E261)*$C261,
IF(AND(S261&gt;0,(T$4-$F261)=(1+$B261)),((S261/$C261)-S261)/6,
(IF(AND((T$4-$F261)&lt;(7+$B261),(T$4-$F261)&gt;1),S261,0))))</f>
        <v>11880650.18764185</v>
      </c>
      <c r="U261" s="246">
        <f>IF(U$4=$F261+$B261,SUMIFS('ABP REC Calc'!R$75:R$138,'ABP REC Calc'!$C$75:$C$138,'ABP REC Spend'!$D261,'ABP REC Calc'!$B$75:$B$138,'ABP REC Spend'!$E261)*$C261,
IF(AND(T261&gt;0,(U$4-$F261)=(1+$B261)),((T261/$C261)-T261)/6,
(IF(AND((U$4-$F261)&lt;(7+$B261),(U$4-$F261)&gt;1),T261,0))))</f>
        <v>11880650.18764185</v>
      </c>
      <c r="V261" s="246">
        <f>IF(V$4=$F261+$B261,SUMIFS('ABP REC Calc'!S$75:S$138,'ABP REC Calc'!$C$75:$C$138,'ABP REC Spend'!$D261,'ABP REC Calc'!$B$75:$B$138,'ABP REC Spend'!$E261)*$C261,
IF(AND(U261&gt;0,(V$4-$F261)=(1+$B261)),((U261/$C261)-U261)/6,
(IF(AND((V$4-$F261)&lt;(7+$B261),(V$4-$F261)&gt;1),U261,0))))</f>
        <v>11880650.18764185</v>
      </c>
      <c r="W261" s="246">
        <f>IF(W$4=$F261+$B261,SUMIFS('ABP REC Calc'!T$75:T$138,'ABP REC Calc'!$C$75:$C$138,'ABP REC Spend'!$D261,'ABP REC Calc'!$B$75:$B$138,'ABP REC Spend'!$E261)*$C261,
IF(AND(V261&gt;0,(W$4-$F261)=(1+$B261)),((V261/$C261)-V261)/6,
(IF(AND((W$4-$F261)&lt;(7+$B261),(W$4-$F261)&gt;1),V261,0))))</f>
        <v>11880650.18764185</v>
      </c>
      <c r="X261" s="246">
        <f>IF(X$4=$F261+$B261,SUMIFS('ABP REC Calc'!U$75:U$138,'ABP REC Calc'!$C$75:$C$138,'ABP REC Spend'!$D261,'ABP REC Calc'!$B$75:$B$138,'ABP REC Spend'!$E261)*$C261,
IF(AND(W261&gt;0,(X$4-$F261)=(1+$B261)),((W261/$C261)-W261)/6,
(IF(AND((X$4-$F261)&lt;(7+$B261),(X$4-$F261)&gt;1),W261,0))))</f>
        <v>11880650.18764185</v>
      </c>
      <c r="Y261" s="246">
        <f>IF(Y$4=$F261+$B261,SUMIFS('ABP REC Calc'!V$75:V$138,'ABP REC Calc'!$C$75:$C$138,'ABP REC Spend'!$D261,'ABP REC Calc'!$B$75:$B$138,'ABP REC Spend'!$E261)*$C261,
IF(AND(X261&gt;0,(Y$4-$F261)=(1+$B261)),((X261/$C261)-X261)/6,
(IF(AND((Y$4-$F261)&lt;(7+$B261),(Y$4-$F261)&gt;1),X261,0))))</f>
        <v>0</v>
      </c>
      <c r="Z261" s="246">
        <f>IF(Z$4=$F261+$B261,SUMIFS('ABP REC Calc'!W$75:W$138,'ABP REC Calc'!$C$75:$C$138,'ABP REC Spend'!$D261,'ABP REC Calc'!$B$75:$B$138,'ABP REC Spend'!$E261)*$C261,
IF(AND(Y261&gt;0,(Z$4-$F261)=(1+$B261)),((Y261/$C261)-Y261)/6,
(IF(AND((Z$4-$F261)&lt;(7+$B261),(Z$4-$F261)&gt;1),Y261,0))))</f>
        <v>0</v>
      </c>
      <c r="AA261" s="246">
        <f>IF(AA$4=$F261+$B261,SUMIFS('ABP REC Calc'!X$75:X$138,'ABP REC Calc'!$C$75:$C$138,'ABP REC Spend'!$D261,'ABP REC Calc'!$B$75:$B$138,'ABP REC Spend'!$E261)*$C261,
IF(AND(Z261&gt;0,(AA$4-$F261)=(1+$B261)),((Z261/$C261)-Z261)/6,
(IF(AND((AA$4-$F261)&lt;(7+$B261),(AA$4-$F261)&gt;1),Z261,0))))</f>
        <v>0</v>
      </c>
      <c r="AB261" s="246">
        <f>IF(AB$4=$F261+$B261,SUMIFS('ABP REC Calc'!Y$75:Y$138,'ABP REC Calc'!$C$75:$C$138,'ABP REC Spend'!$D261,'ABP REC Calc'!$B$75:$B$138,'ABP REC Spend'!$E261)*$C261,
IF(AND(AA261&gt;0,(AB$4-$F261)=(1+$B261)),((AA261/$C261)-AA261)/6,
(IF(AND((AB$4-$F261)&lt;(7+$B261),(AB$4-$F261)&gt;1),AA261,0))))</f>
        <v>0</v>
      </c>
      <c r="AC261" s="246">
        <f>IF(AC$4=$F261+$B261,SUMIFS('ABP REC Calc'!Z$75:Z$138,'ABP REC Calc'!$C$75:$C$138,'ABP REC Spend'!$D261,'ABP REC Calc'!$B$75:$B$138,'ABP REC Spend'!$E261)*$C261,
IF(AND(AB261&gt;0,(AC$4-$F261)=(1+$B261)),((AB261/$C261)-AB261)/6,
(IF(AND((AC$4-$F261)&lt;(7+$B261),(AC$4-$F261)&gt;1),AB261,0))))</f>
        <v>0</v>
      </c>
      <c r="AD261" s="246">
        <f>IF(AD$4=$F261+$B261,SUMIFS('ABP REC Calc'!AA$75:AA$138,'ABP REC Calc'!$C$75:$C$138,'ABP REC Spend'!$D261,'ABP REC Calc'!$B$75:$B$138,'ABP REC Spend'!$E261)*$C261,
IF(AND(AC261&gt;0,(AD$4-$F261)=(1+$B261)),((AC261/$C261)-AC261)/6,
(IF(AND((AD$4-$F261)&lt;(7+$B261),(AD$4-$F261)&gt;1),AC261,0))))</f>
        <v>0</v>
      </c>
      <c r="AE261" s="246">
        <f>IF(AE$4=$F261+$B261,SUMIFS('ABP REC Calc'!AB$75:AB$138,'ABP REC Calc'!$C$75:$C$138,'ABP REC Spend'!$D261,'ABP REC Calc'!$B$75:$B$138,'ABP REC Spend'!$E261)*$C261,
IF(AND(AD261&gt;0,(AE$4-$F261)=(1+$B261)),((AD261/$C261)-AD261)/6,
(IF(AND((AE$4-$F261)&lt;(7+$B261),(AE$4-$F261)&gt;1),AD261,0))))</f>
        <v>0</v>
      </c>
      <c r="AF261" s="246">
        <f>IF(AF$4=$F261+$B261,SUMIFS('ABP REC Calc'!AC$75:AC$138,'ABP REC Calc'!$C$75:$C$138,'ABP REC Spend'!$D261,'ABP REC Calc'!$B$75:$B$138,'ABP REC Spend'!$E261)*$C261,
IF(AND(AE261&gt;0,(AF$4-$F261)=(1+$B261)),((AE261/$C261)-AE261)/6,
(IF(AND((AF$4-$F261)&lt;(7+$B261),(AF$4-$F261)&gt;1),AE261,0))))</f>
        <v>0</v>
      </c>
      <c r="AG261" s="246">
        <f>IF(AG$4=$F261+$B261,SUMIFS('ABP REC Calc'!#REF!,'ABP REC Calc'!$C$75:$C$138,'ABP REC Spend'!$D261,'ABP REC Calc'!$B$75:$B$138,'ABP REC Spend'!$E261)*$C261,
IF(AND(AF261&gt;0,(AG$4-$F261)=(1+$B261)),((AF261/$C261)-AF261)/6,
(IF(AND((AG$4-$F261)&lt;(7+$B261),(AG$4-$F261)&gt;1),AF261,0))))</f>
        <v>0</v>
      </c>
    </row>
    <row r="262" spans="2:33" ht="14.45" customHeight="1">
      <c r="B262" s="64">
        <v>1</v>
      </c>
      <c r="C262" s="64">
        <v>0.15</v>
      </c>
      <c r="D262" s="234" t="s">
        <v>211</v>
      </c>
      <c r="E262" s="231" t="s">
        <v>231</v>
      </c>
      <c r="F262" s="231">
        <f t="shared" si="12"/>
        <v>2033</v>
      </c>
      <c r="G262" s="231"/>
      <c r="H262" s="239" t="s">
        <v>31</v>
      </c>
      <c r="I262" s="247">
        <v>0</v>
      </c>
      <c r="J262" s="246">
        <f>IF(J$4=$F262+$B262,SUMIFS('ABP REC Calc'!G$75:G$138,'ABP REC Calc'!$C$75:$C$138,'ABP REC Spend'!$D262,'ABP REC Calc'!$B$75:$B$138,'ABP REC Spend'!$E262)*$C262,
IF(AND(I262&gt;0,(J$4-$F262)=(1+$B262)),((I262/$C262)-I262)/6,
(IF(AND((J$4-$F262)&lt;(7+$B262),(J$4-$F262)&gt;1),I262,0))))</f>
        <v>0</v>
      </c>
      <c r="K262" s="246">
        <f>IF(K$4=$F262+$B262,SUMIFS('ABP REC Calc'!H$75:H$138,'ABP REC Calc'!$C$75:$C$138,'ABP REC Spend'!$D262,'ABP REC Calc'!$B$75:$B$138,'ABP REC Spend'!$E262)*$C262,
IF(AND(J262&gt;0,(K$4-$F262)=(1+$B262)),((J262/$C262)-J262)/6,
(IF(AND((K$4-$F262)&lt;(7+$B262),(K$4-$F262)&gt;1),J262,0))))</f>
        <v>0</v>
      </c>
      <c r="L262" s="246">
        <f>IF(L$4=$F262+$B262,SUMIFS('ABP REC Calc'!I$75:I$138,'ABP REC Calc'!$C$75:$C$138,'ABP REC Spend'!$D262,'ABP REC Calc'!$B$75:$B$138,'ABP REC Spend'!$E262)*$C262,
IF(AND(K262&gt;0,(L$4-$F262)=(1+$B262)),((K262/$C262)-K262)/6,
(IF(AND((L$4-$F262)&lt;(7+$B262),(L$4-$F262)&gt;1),K262,0))))</f>
        <v>0</v>
      </c>
      <c r="M262" s="246">
        <f>IF(M$4=$F262+$B262,SUMIFS('ABP REC Calc'!J$75:J$138,'ABP REC Calc'!$C$75:$C$138,'ABP REC Spend'!$D262,'ABP REC Calc'!$B$75:$B$138,'ABP REC Spend'!$E262)*$C262,
IF(AND(L262&gt;0,(M$4-$F262)=(1+$B262)),((L262/$C262)-L262)/6,
(IF(AND((M$4-$F262)&lt;(7+$B262),(M$4-$F262)&gt;1),L262,0))))</f>
        <v>0</v>
      </c>
      <c r="N262" s="246">
        <f>IF(N$4=$F262+$B262,SUMIFS('ABP REC Calc'!K$75:K$138,'ABP REC Calc'!$C$75:$C$138,'ABP REC Spend'!$D262,'ABP REC Calc'!$B$75:$B$138,'ABP REC Spend'!$E262)*$C262,
IF(AND(M262&gt;0,(N$4-$F262)=(1+$B262)),((M262/$C262)-M262)/6,
(IF(AND((N$4-$F262)&lt;(7+$B262),(N$4-$F262)&gt;1),M262,0))))</f>
        <v>0</v>
      </c>
      <c r="O262" s="246">
        <f>IF(O$4=$F262+$B262,SUMIFS('ABP REC Calc'!L$75:L$138,'ABP REC Calc'!$C$75:$C$138,'ABP REC Spend'!$D262,'ABP REC Calc'!$B$75:$B$138,'ABP REC Spend'!$E262)*$C262,
IF(AND(N262&gt;0,(O$4-$F262)=(1+$B262)),((N262/$C262)-N262)/6,
(IF(AND((O$4-$F262)&lt;(7+$B262),(O$4-$F262)&gt;1),N262,0))))</f>
        <v>0</v>
      </c>
      <c r="P262" s="246">
        <f>IF(P$4=$F262+$B262,SUMIFS('ABP REC Calc'!M$75:M$138,'ABP REC Calc'!$C$75:$C$138,'ABP REC Spend'!$D262,'ABP REC Calc'!$B$75:$B$138,'ABP REC Spend'!$E262)*$C262,
IF(AND(O262&gt;0,(P$4-$F262)=(1+$B262)),((O262/$C262)-O262)/6,
(IF(AND((P$4-$F262)&lt;(7+$B262),(P$4-$F262)&gt;1),O262,0))))</f>
        <v>0</v>
      </c>
      <c r="Q262" s="246">
        <f>IF(Q$4=$F262+$B262,SUMIFS('ABP REC Calc'!N$75:N$138,'ABP REC Calc'!$C$75:$C$138,'ABP REC Spend'!$D262,'ABP REC Calc'!$B$75:$B$138,'ABP REC Spend'!$E262)*$C262,
IF(AND(P262&gt;0,(Q$4-$F262)=(1+$B262)),((P262/$C262)-P262)/6,
(IF(AND((Q$4-$F262)&lt;(7+$B262),(Q$4-$F262)&gt;1),P262,0))))</f>
        <v>0</v>
      </c>
      <c r="R262" s="246">
        <f>IF(R$4=$F262+$B262,SUMIFS('ABP REC Calc'!O$75:O$138,'ABP REC Calc'!$C$75:$C$138,'ABP REC Spend'!$D262,'ABP REC Calc'!$B$75:$B$138,'ABP REC Spend'!$E262)*$C262,
IF(AND(Q262&gt;0,(R$4-$F262)=(1+$B262)),((Q262/$C262)-Q262)/6,
(IF(AND((R$4-$F262)&lt;(7+$B262),(R$4-$F262)&gt;1),Q262,0))))</f>
        <v>0</v>
      </c>
      <c r="S262" s="246">
        <f>IF(S$4=$F262+$B262,SUMIFS('ABP REC Calc'!P$75:P$138,'ABP REC Calc'!$C$75:$C$138,'ABP REC Spend'!$D262,'ABP REC Calc'!$B$75:$B$138,'ABP REC Spend'!$E262)*$C262,
IF(AND(R262&gt;0,(S$4-$F262)=(1+$B262)),((R262/$C262)-R262)/6,
(IF(AND((S$4-$F262)&lt;(7+$B262),(S$4-$F262)&gt;1),R262,0))))</f>
        <v>6038165.7424250329</v>
      </c>
      <c r="T262" s="246">
        <f>IF(T$4=$F262+$B262,SUMIFS('ABP REC Calc'!Q$75:Q$138,'ABP REC Calc'!$C$75:$C$138,'ABP REC Spend'!$D262,'ABP REC Calc'!$B$75:$B$138,'ABP REC Spend'!$E262)*$C262,
IF(AND(S262&gt;0,(T$4-$F262)=(1+$B262)),((S262/$C262)-S262)/6,
(IF(AND((T$4-$F262)&lt;(7+$B262),(T$4-$F262)&gt;1),S262,0))))</f>
        <v>5702712.090068087</v>
      </c>
      <c r="U262" s="246">
        <f>IF(U$4=$F262+$B262,SUMIFS('ABP REC Calc'!R$75:R$138,'ABP REC Calc'!$C$75:$C$138,'ABP REC Spend'!$D262,'ABP REC Calc'!$B$75:$B$138,'ABP REC Spend'!$E262)*$C262,
IF(AND(T262&gt;0,(U$4-$F262)=(1+$B262)),((T262/$C262)-T262)/6,
(IF(AND((U$4-$F262)&lt;(7+$B262),(U$4-$F262)&gt;1),T262,0))))</f>
        <v>5702712.090068087</v>
      </c>
      <c r="V262" s="246">
        <f>IF(V$4=$F262+$B262,SUMIFS('ABP REC Calc'!S$75:S$138,'ABP REC Calc'!$C$75:$C$138,'ABP REC Spend'!$D262,'ABP REC Calc'!$B$75:$B$138,'ABP REC Spend'!$E262)*$C262,
IF(AND(U262&gt;0,(V$4-$F262)=(1+$B262)),((U262/$C262)-U262)/6,
(IF(AND((V$4-$F262)&lt;(7+$B262),(V$4-$F262)&gt;1),U262,0))))</f>
        <v>5702712.090068087</v>
      </c>
      <c r="W262" s="246">
        <f>IF(W$4=$F262+$B262,SUMIFS('ABP REC Calc'!T$75:T$138,'ABP REC Calc'!$C$75:$C$138,'ABP REC Spend'!$D262,'ABP REC Calc'!$B$75:$B$138,'ABP REC Spend'!$E262)*$C262,
IF(AND(V262&gt;0,(W$4-$F262)=(1+$B262)),((V262/$C262)-V262)/6,
(IF(AND((W$4-$F262)&lt;(7+$B262),(W$4-$F262)&gt;1),V262,0))))</f>
        <v>5702712.090068087</v>
      </c>
      <c r="X262" s="246">
        <f>IF(X$4=$F262+$B262,SUMIFS('ABP REC Calc'!U$75:U$138,'ABP REC Calc'!$C$75:$C$138,'ABP REC Spend'!$D262,'ABP REC Calc'!$B$75:$B$138,'ABP REC Spend'!$E262)*$C262,
IF(AND(W262&gt;0,(X$4-$F262)=(1+$B262)),((W262/$C262)-W262)/6,
(IF(AND((X$4-$F262)&lt;(7+$B262),(X$4-$F262)&gt;1),W262,0))))</f>
        <v>5702712.090068087</v>
      </c>
      <c r="Y262" s="246">
        <f>IF(Y$4=$F262+$B262,SUMIFS('ABP REC Calc'!V$75:V$138,'ABP REC Calc'!$C$75:$C$138,'ABP REC Spend'!$D262,'ABP REC Calc'!$B$75:$B$138,'ABP REC Spend'!$E262)*$C262,
IF(AND(X262&gt;0,(Y$4-$F262)=(1+$B262)),((X262/$C262)-X262)/6,
(IF(AND((Y$4-$F262)&lt;(7+$B262),(Y$4-$F262)&gt;1),X262,0))))</f>
        <v>5702712.090068087</v>
      </c>
      <c r="Z262" s="246">
        <f>IF(Z$4=$F262+$B262,SUMIFS('ABP REC Calc'!W$75:W$138,'ABP REC Calc'!$C$75:$C$138,'ABP REC Spend'!$D262,'ABP REC Calc'!$B$75:$B$138,'ABP REC Spend'!$E262)*$C262,
IF(AND(Y262&gt;0,(Z$4-$F262)=(1+$B262)),((Y262/$C262)-Y262)/6,
(IF(AND((Z$4-$F262)&lt;(7+$B262),(Z$4-$F262)&gt;1),Y262,0))))</f>
        <v>0</v>
      </c>
      <c r="AA262" s="246">
        <f>IF(AA$4=$F262+$B262,SUMIFS('ABP REC Calc'!X$75:X$138,'ABP REC Calc'!$C$75:$C$138,'ABP REC Spend'!$D262,'ABP REC Calc'!$B$75:$B$138,'ABP REC Spend'!$E262)*$C262,
IF(AND(Z262&gt;0,(AA$4-$F262)=(1+$B262)),((Z262/$C262)-Z262)/6,
(IF(AND((AA$4-$F262)&lt;(7+$B262),(AA$4-$F262)&gt;1),Z262,0))))</f>
        <v>0</v>
      </c>
      <c r="AB262" s="246">
        <f>IF(AB$4=$F262+$B262,SUMIFS('ABP REC Calc'!Y$75:Y$138,'ABP REC Calc'!$C$75:$C$138,'ABP REC Spend'!$D262,'ABP REC Calc'!$B$75:$B$138,'ABP REC Spend'!$E262)*$C262,
IF(AND(AA262&gt;0,(AB$4-$F262)=(1+$B262)),((AA262/$C262)-AA262)/6,
(IF(AND((AB$4-$F262)&lt;(7+$B262),(AB$4-$F262)&gt;1),AA262,0))))</f>
        <v>0</v>
      </c>
      <c r="AC262" s="246">
        <f>IF(AC$4=$F262+$B262,SUMIFS('ABP REC Calc'!Z$75:Z$138,'ABP REC Calc'!$C$75:$C$138,'ABP REC Spend'!$D262,'ABP REC Calc'!$B$75:$B$138,'ABP REC Spend'!$E262)*$C262,
IF(AND(AB262&gt;0,(AC$4-$F262)=(1+$B262)),((AB262/$C262)-AB262)/6,
(IF(AND((AC$4-$F262)&lt;(7+$B262),(AC$4-$F262)&gt;1),AB262,0))))</f>
        <v>0</v>
      </c>
      <c r="AD262" s="246">
        <f>IF(AD$4=$F262+$B262,SUMIFS('ABP REC Calc'!AA$75:AA$138,'ABP REC Calc'!$C$75:$C$138,'ABP REC Spend'!$D262,'ABP REC Calc'!$B$75:$B$138,'ABP REC Spend'!$E262)*$C262,
IF(AND(AC262&gt;0,(AD$4-$F262)=(1+$B262)),((AC262/$C262)-AC262)/6,
(IF(AND((AD$4-$F262)&lt;(7+$B262),(AD$4-$F262)&gt;1),AC262,0))))</f>
        <v>0</v>
      </c>
      <c r="AE262" s="246">
        <f>IF(AE$4=$F262+$B262,SUMIFS('ABP REC Calc'!AB$75:AB$138,'ABP REC Calc'!$C$75:$C$138,'ABP REC Spend'!$D262,'ABP REC Calc'!$B$75:$B$138,'ABP REC Spend'!$E262)*$C262,
IF(AND(AD262&gt;0,(AE$4-$F262)=(1+$B262)),((AD262/$C262)-AD262)/6,
(IF(AND((AE$4-$F262)&lt;(7+$B262),(AE$4-$F262)&gt;1),AD262,0))))</f>
        <v>0</v>
      </c>
      <c r="AF262" s="246">
        <f>IF(AF$4=$F262+$B262,SUMIFS('ABP REC Calc'!AC$75:AC$138,'ABP REC Calc'!$C$75:$C$138,'ABP REC Spend'!$D262,'ABP REC Calc'!$B$75:$B$138,'ABP REC Spend'!$E262)*$C262,
IF(AND(AE262&gt;0,(AF$4-$F262)=(1+$B262)),((AE262/$C262)-AE262)/6,
(IF(AND((AF$4-$F262)&lt;(7+$B262),(AF$4-$F262)&gt;1),AE262,0))))</f>
        <v>0</v>
      </c>
      <c r="AG262" s="246">
        <f>IF(AG$4=$F262+$B262,SUMIFS('ABP REC Calc'!#REF!,'ABP REC Calc'!$C$75:$C$138,'ABP REC Spend'!$D262,'ABP REC Calc'!$B$75:$B$138,'ABP REC Spend'!$E262)*$C262,
IF(AND(AF262&gt;0,(AG$4-$F262)=(1+$B262)),((AF262/$C262)-AF262)/6,
(IF(AND((AG$4-$F262)&lt;(7+$B262),(AG$4-$F262)&gt;1),AF262,0))))</f>
        <v>0</v>
      </c>
    </row>
    <row r="263" spans="2:33" ht="14.45" customHeight="1">
      <c r="B263" s="64">
        <v>1</v>
      </c>
      <c r="C263" s="64">
        <v>0.15</v>
      </c>
      <c r="D263" s="234" t="s">
        <v>211</v>
      </c>
      <c r="E263" s="231" t="s">
        <v>231</v>
      </c>
      <c r="F263" s="231">
        <f t="shared" si="12"/>
        <v>2034</v>
      </c>
      <c r="G263" s="231"/>
      <c r="H263" s="239" t="s">
        <v>32</v>
      </c>
      <c r="I263" s="247">
        <v>0</v>
      </c>
      <c r="J263" s="246">
        <f>IF(J$4=$F263+$B263,SUMIFS('ABP REC Calc'!G$75:G$138,'ABP REC Calc'!$C$75:$C$138,'ABP REC Spend'!$D263,'ABP REC Calc'!$B$75:$B$138,'ABP REC Spend'!$E263)*$C263,
IF(AND(I263&gt;0,(J$4-$F263)=(1+$B263)),((I263/$C263)-I263)/6,
(IF(AND((J$4-$F263)&lt;(7+$B263),(J$4-$F263)&gt;1),I263,0))))</f>
        <v>0</v>
      </c>
      <c r="K263" s="246">
        <f>IF(K$4=$F263+$B263,SUMIFS('ABP REC Calc'!H$75:H$138,'ABP REC Calc'!$C$75:$C$138,'ABP REC Spend'!$D263,'ABP REC Calc'!$B$75:$B$138,'ABP REC Spend'!$E263)*$C263,
IF(AND(J263&gt;0,(K$4-$F263)=(1+$B263)),((J263/$C263)-J263)/6,
(IF(AND((K$4-$F263)&lt;(7+$B263),(K$4-$F263)&gt;1),J263,0))))</f>
        <v>0</v>
      </c>
      <c r="L263" s="246">
        <f>IF(L$4=$F263+$B263,SUMIFS('ABP REC Calc'!I$75:I$138,'ABP REC Calc'!$C$75:$C$138,'ABP REC Spend'!$D263,'ABP REC Calc'!$B$75:$B$138,'ABP REC Spend'!$E263)*$C263,
IF(AND(K263&gt;0,(L$4-$F263)=(1+$B263)),((K263/$C263)-K263)/6,
(IF(AND((L$4-$F263)&lt;(7+$B263),(L$4-$F263)&gt;1),K263,0))))</f>
        <v>0</v>
      </c>
      <c r="M263" s="246">
        <f>IF(M$4=$F263+$B263,SUMIFS('ABP REC Calc'!J$75:J$138,'ABP REC Calc'!$C$75:$C$138,'ABP REC Spend'!$D263,'ABP REC Calc'!$B$75:$B$138,'ABP REC Spend'!$E263)*$C263,
IF(AND(L263&gt;0,(M$4-$F263)=(1+$B263)),((L263/$C263)-L263)/6,
(IF(AND((M$4-$F263)&lt;(7+$B263),(M$4-$F263)&gt;1),L263,0))))</f>
        <v>0</v>
      </c>
      <c r="N263" s="246">
        <f>IF(N$4=$F263+$B263,SUMIFS('ABP REC Calc'!K$75:K$138,'ABP REC Calc'!$C$75:$C$138,'ABP REC Spend'!$D263,'ABP REC Calc'!$B$75:$B$138,'ABP REC Spend'!$E263)*$C263,
IF(AND(M263&gt;0,(N$4-$F263)=(1+$B263)),((M263/$C263)-M263)/6,
(IF(AND((N$4-$F263)&lt;(7+$B263),(N$4-$F263)&gt;1),M263,0))))</f>
        <v>0</v>
      </c>
      <c r="O263" s="246">
        <f>IF(O$4=$F263+$B263,SUMIFS('ABP REC Calc'!L$75:L$138,'ABP REC Calc'!$C$75:$C$138,'ABP REC Spend'!$D263,'ABP REC Calc'!$B$75:$B$138,'ABP REC Spend'!$E263)*$C263,
IF(AND(N263&gt;0,(O$4-$F263)=(1+$B263)),((N263/$C263)-N263)/6,
(IF(AND((O$4-$F263)&lt;(7+$B263),(O$4-$F263)&gt;1),N263,0))))</f>
        <v>0</v>
      </c>
      <c r="P263" s="246">
        <f>IF(P$4=$F263+$B263,SUMIFS('ABP REC Calc'!M$75:M$138,'ABP REC Calc'!$C$75:$C$138,'ABP REC Spend'!$D263,'ABP REC Calc'!$B$75:$B$138,'ABP REC Spend'!$E263)*$C263,
IF(AND(O263&gt;0,(P$4-$F263)=(1+$B263)),((O263/$C263)-O263)/6,
(IF(AND((P$4-$F263)&lt;(7+$B263),(P$4-$F263)&gt;1),O263,0))))</f>
        <v>0</v>
      </c>
      <c r="Q263" s="246">
        <f>IF(Q$4=$F263+$B263,SUMIFS('ABP REC Calc'!N$75:N$138,'ABP REC Calc'!$C$75:$C$138,'ABP REC Spend'!$D263,'ABP REC Calc'!$B$75:$B$138,'ABP REC Spend'!$E263)*$C263,
IF(AND(P263&gt;0,(Q$4-$F263)=(1+$B263)),((P263/$C263)-P263)/6,
(IF(AND((Q$4-$F263)&lt;(7+$B263),(Q$4-$F263)&gt;1),P263,0))))</f>
        <v>0</v>
      </c>
      <c r="R263" s="246">
        <f>IF(R$4=$F263+$B263,SUMIFS('ABP REC Calc'!O$75:O$138,'ABP REC Calc'!$C$75:$C$138,'ABP REC Spend'!$D263,'ABP REC Calc'!$B$75:$B$138,'ABP REC Spend'!$E263)*$C263,
IF(AND(Q263&gt;0,(R$4-$F263)=(1+$B263)),((Q263/$C263)-Q263)/6,
(IF(AND((R$4-$F263)&lt;(7+$B263),(R$4-$F263)&gt;1),Q263,0))))</f>
        <v>0</v>
      </c>
      <c r="S263" s="246">
        <f>IF(S$4=$F263+$B263,SUMIFS('ABP REC Calc'!P$75:P$138,'ABP REC Calc'!$C$75:$C$138,'ABP REC Spend'!$D263,'ABP REC Calc'!$B$75:$B$138,'ABP REC Spend'!$E263)*$C263,
IF(AND(R263&gt;0,(S$4-$F263)=(1+$B263)),((R263/$C263)-R263)/6,
(IF(AND((S$4-$F263)&lt;(7+$B263),(S$4-$F263)&gt;1),R263,0))))</f>
        <v>0</v>
      </c>
      <c r="T263" s="246">
        <f>IF(T$4=$F263+$B263,SUMIFS('ABP REC Calc'!Q$75:Q$138,'ABP REC Calc'!$C$75:$C$138,'ABP REC Spend'!$D263,'ABP REC Calc'!$B$75:$B$138,'ABP REC Spend'!$E263)*$C263,
IF(AND(S263&gt;0,(T$4-$F263)=(1+$B263)),((S263/$C263)-S263)/6,
(IF(AND((T$4-$F263)&lt;(7+$B263),(T$4-$F263)&gt;1),S263,0))))</f>
        <v>5796639.1127280323</v>
      </c>
      <c r="U263" s="246">
        <f>IF(U$4=$F263+$B263,SUMIFS('ABP REC Calc'!R$75:R$138,'ABP REC Calc'!$C$75:$C$138,'ABP REC Spend'!$D263,'ABP REC Calc'!$B$75:$B$138,'ABP REC Spend'!$E263)*$C263,
IF(AND(T263&gt;0,(U$4-$F263)=(1+$B263)),((T263/$C263)-T263)/6,
(IF(AND((U$4-$F263)&lt;(7+$B263),(U$4-$F263)&gt;1),T263,0))))</f>
        <v>5474603.6064653639</v>
      </c>
      <c r="V263" s="246">
        <f>IF(V$4=$F263+$B263,SUMIFS('ABP REC Calc'!S$75:S$138,'ABP REC Calc'!$C$75:$C$138,'ABP REC Spend'!$D263,'ABP REC Calc'!$B$75:$B$138,'ABP REC Spend'!$E263)*$C263,
IF(AND(U263&gt;0,(V$4-$F263)=(1+$B263)),((U263/$C263)-U263)/6,
(IF(AND((V$4-$F263)&lt;(7+$B263),(V$4-$F263)&gt;1),U263,0))))</f>
        <v>5474603.6064653639</v>
      </c>
      <c r="W263" s="246">
        <f>IF(W$4=$F263+$B263,SUMIFS('ABP REC Calc'!T$75:T$138,'ABP REC Calc'!$C$75:$C$138,'ABP REC Spend'!$D263,'ABP REC Calc'!$B$75:$B$138,'ABP REC Spend'!$E263)*$C263,
IF(AND(V263&gt;0,(W$4-$F263)=(1+$B263)),((V263/$C263)-V263)/6,
(IF(AND((W$4-$F263)&lt;(7+$B263),(W$4-$F263)&gt;1),V263,0))))</f>
        <v>5474603.6064653639</v>
      </c>
      <c r="X263" s="246">
        <f>IF(X$4=$F263+$B263,SUMIFS('ABP REC Calc'!U$75:U$138,'ABP REC Calc'!$C$75:$C$138,'ABP REC Spend'!$D263,'ABP REC Calc'!$B$75:$B$138,'ABP REC Spend'!$E263)*$C263,
IF(AND(W263&gt;0,(X$4-$F263)=(1+$B263)),((W263/$C263)-W263)/6,
(IF(AND((X$4-$F263)&lt;(7+$B263),(X$4-$F263)&gt;1),W263,0))))</f>
        <v>5474603.6064653639</v>
      </c>
      <c r="Y263" s="246">
        <f>IF(Y$4=$F263+$B263,SUMIFS('ABP REC Calc'!V$75:V$138,'ABP REC Calc'!$C$75:$C$138,'ABP REC Spend'!$D263,'ABP REC Calc'!$B$75:$B$138,'ABP REC Spend'!$E263)*$C263,
IF(AND(X263&gt;0,(Y$4-$F263)=(1+$B263)),((X263/$C263)-X263)/6,
(IF(AND((Y$4-$F263)&lt;(7+$B263),(Y$4-$F263)&gt;1),X263,0))))</f>
        <v>5474603.6064653639</v>
      </c>
      <c r="Z263" s="246">
        <f>IF(Z$4=$F263+$B263,SUMIFS('ABP REC Calc'!W$75:W$138,'ABP REC Calc'!$C$75:$C$138,'ABP REC Spend'!$D263,'ABP REC Calc'!$B$75:$B$138,'ABP REC Spend'!$E263)*$C263,
IF(AND(Y263&gt;0,(Z$4-$F263)=(1+$B263)),((Y263/$C263)-Y263)/6,
(IF(AND((Z$4-$F263)&lt;(7+$B263),(Z$4-$F263)&gt;1),Y263,0))))</f>
        <v>5474603.6064653639</v>
      </c>
      <c r="AA263" s="246">
        <f>IF(AA$4=$F263+$B263,SUMIFS('ABP REC Calc'!X$75:X$138,'ABP REC Calc'!$C$75:$C$138,'ABP REC Spend'!$D263,'ABP REC Calc'!$B$75:$B$138,'ABP REC Spend'!$E263)*$C263,
IF(AND(Z263&gt;0,(AA$4-$F263)=(1+$B263)),((Z263/$C263)-Z263)/6,
(IF(AND((AA$4-$F263)&lt;(7+$B263),(AA$4-$F263)&gt;1),Z263,0))))</f>
        <v>0</v>
      </c>
      <c r="AB263" s="246">
        <f>IF(AB$4=$F263+$B263,SUMIFS('ABP REC Calc'!Y$75:Y$138,'ABP REC Calc'!$C$75:$C$138,'ABP REC Spend'!$D263,'ABP REC Calc'!$B$75:$B$138,'ABP REC Spend'!$E263)*$C263,
IF(AND(AA263&gt;0,(AB$4-$F263)=(1+$B263)),((AA263/$C263)-AA263)/6,
(IF(AND((AB$4-$F263)&lt;(7+$B263),(AB$4-$F263)&gt;1),AA263,0))))</f>
        <v>0</v>
      </c>
      <c r="AC263" s="246">
        <f>IF(AC$4=$F263+$B263,SUMIFS('ABP REC Calc'!Z$75:Z$138,'ABP REC Calc'!$C$75:$C$138,'ABP REC Spend'!$D263,'ABP REC Calc'!$B$75:$B$138,'ABP REC Spend'!$E263)*$C263,
IF(AND(AB263&gt;0,(AC$4-$F263)=(1+$B263)),((AB263/$C263)-AB263)/6,
(IF(AND((AC$4-$F263)&lt;(7+$B263),(AC$4-$F263)&gt;1),AB263,0))))</f>
        <v>0</v>
      </c>
      <c r="AD263" s="246">
        <f>IF(AD$4=$F263+$B263,SUMIFS('ABP REC Calc'!AA$75:AA$138,'ABP REC Calc'!$C$75:$C$138,'ABP REC Spend'!$D263,'ABP REC Calc'!$B$75:$B$138,'ABP REC Spend'!$E263)*$C263,
IF(AND(AC263&gt;0,(AD$4-$F263)=(1+$B263)),((AC263/$C263)-AC263)/6,
(IF(AND((AD$4-$F263)&lt;(7+$B263),(AD$4-$F263)&gt;1),AC263,0))))</f>
        <v>0</v>
      </c>
      <c r="AE263" s="246">
        <f>IF(AE$4=$F263+$B263,SUMIFS('ABP REC Calc'!AB$75:AB$138,'ABP REC Calc'!$C$75:$C$138,'ABP REC Spend'!$D263,'ABP REC Calc'!$B$75:$B$138,'ABP REC Spend'!$E263)*$C263,
IF(AND(AD263&gt;0,(AE$4-$F263)=(1+$B263)),((AD263/$C263)-AD263)/6,
(IF(AND((AE$4-$F263)&lt;(7+$B263),(AE$4-$F263)&gt;1),AD263,0))))</f>
        <v>0</v>
      </c>
      <c r="AF263" s="246">
        <f>IF(AF$4=$F263+$B263,SUMIFS('ABP REC Calc'!AC$75:AC$138,'ABP REC Calc'!$C$75:$C$138,'ABP REC Spend'!$D263,'ABP REC Calc'!$B$75:$B$138,'ABP REC Spend'!$E263)*$C263,
IF(AND(AE263&gt;0,(AF$4-$F263)=(1+$B263)),((AE263/$C263)-AE263)/6,
(IF(AND((AF$4-$F263)&lt;(7+$B263),(AF$4-$F263)&gt;1),AE263,0))))</f>
        <v>0</v>
      </c>
      <c r="AG263" s="246">
        <f>IF(AG$4=$F263+$B263,SUMIFS('ABP REC Calc'!#REF!,'ABP REC Calc'!$C$75:$C$138,'ABP REC Spend'!$D263,'ABP REC Calc'!$B$75:$B$138,'ABP REC Spend'!$E263)*$C263,
IF(AND(AF263&gt;0,(AG$4-$F263)=(1+$B263)),((AF263/$C263)-AF263)/6,
(IF(AND((AG$4-$F263)&lt;(7+$B263),(AG$4-$F263)&gt;1),AF263,0))))</f>
        <v>0</v>
      </c>
    </row>
    <row r="264" spans="2:33" ht="14.45" customHeight="1">
      <c r="B264" s="64">
        <v>1</v>
      </c>
      <c r="C264" s="64">
        <v>0.15</v>
      </c>
      <c r="D264" s="234" t="s">
        <v>211</v>
      </c>
      <c r="E264" s="231" t="s">
        <v>231</v>
      </c>
      <c r="F264" s="231">
        <f t="shared" si="12"/>
        <v>2035</v>
      </c>
      <c r="G264" s="231"/>
      <c r="H264" s="239" t="s">
        <v>33</v>
      </c>
      <c r="I264" s="247">
        <v>0</v>
      </c>
      <c r="J264" s="246">
        <f>IF(J$4=$F264+$B264,SUMIFS('ABP REC Calc'!G$75:G$138,'ABP REC Calc'!$C$75:$C$138,'ABP REC Spend'!$D264,'ABP REC Calc'!$B$75:$B$138,'ABP REC Spend'!$E264)*$C264,
IF(AND(I264&gt;0,(J$4-$F264)=(1+$B264)),((I264/$C264)-I264)/6,
(IF(AND((J$4-$F264)&lt;(7+$B264),(J$4-$F264)&gt;1),I264,0))))</f>
        <v>0</v>
      </c>
      <c r="K264" s="246">
        <f>IF(K$4=$F264+$B264,SUMIFS('ABP REC Calc'!H$75:H$138,'ABP REC Calc'!$C$75:$C$138,'ABP REC Spend'!$D264,'ABP REC Calc'!$B$75:$B$138,'ABP REC Spend'!$E264)*$C264,
IF(AND(J264&gt;0,(K$4-$F264)=(1+$B264)),((J264/$C264)-J264)/6,
(IF(AND((K$4-$F264)&lt;(7+$B264),(K$4-$F264)&gt;1),J264,0))))</f>
        <v>0</v>
      </c>
      <c r="L264" s="246">
        <f>IF(L$4=$F264+$B264,SUMIFS('ABP REC Calc'!I$75:I$138,'ABP REC Calc'!$C$75:$C$138,'ABP REC Spend'!$D264,'ABP REC Calc'!$B$75:$B$138,'ABP REC Spend'!$E264)*$C264,
IF(AND(K264&gt;0,(L$4-$F264)=(1+$B264)),((K264/$C264)-K264)/6,
(IF(AND((L$4-$F264)&lt;(7+$B264),(L$4-$F264)&gt;1),K264,0))))</f>
        <v>0</v>
      </c>
      <c r="M264" s="246">
        <f>IF(M$4=$F264+$B264,SUMIFS('ABP REC Calc'!J$75:J$138,'ABP REC Calc'!$C$75:$C$138,'ABP REC Spend'!$D264,'ABP REC Calc'!$B$75:$B$138,'ABP REC Spend'!$E264)*$C264,
IF(AND(L264&gt;0,(M$4-$F264)=(1+$B264)),((L264/$C264)-L264)/6,
(IF(AND((M$4-$F264)&lt;(7+$B264),(M$4-$F264)&gt;1),L264,0))))</f>
        <v>0</v>
      </c>
      <c r="N264" s="246">
        <f>IF(N$4=$F264+$B264,SUMIFS('ABP REC Calc'!K$75:K$138,'ABP REC Calc'!$C$75:$C$138,'ABP REC Spend'!$D264,'ABP REC Calc'!$B$75:$B$138,'ABP REC Spend'!$E264)*$C264,
IF(AND(M264&gt;0,(N$4-$F264)=(1+$B264)),((M264/$C264)-M264)/6,
(IF(AND((N$4-$F264)&lt;(7+$B264),(N$4-$F264)&gt;1),M264,0))))</f>
        <v>0</v>
      </c>
      <c r="O264" s="246">
        <f>IF(O$4=$F264+$B264,SUMIFS('ABP REC Calc'!L$75:L$138,'ABP REC Calc'!$C$75:$C$138,'ABP REC Spend'!$D264,'ABP REC Calc'!$B$75:$B$138,'ABP REC Spend'!$E264)*$C264,
IF(AND(N264&gt;0,(O$4-$F264)=(1+$B264)),((N264/$C264)-N264)/6,
(IF(AND((O$4-$F264)&lt;(7+$B264),(O$4-$F264)&gt;1),N264,0))))</f>
        <v>0</v>
      </c>
      <c r="P264" s="246">
        <f>IF(P$4=$F264+$B264,SUMIFS('ABP REC Calc'!M$75:M$138,'ABP REC Calc'!$C$75:$C$138,'ABP REC Spend'!$D264,'ABP REC Calc'!$B$75:$B$138,'ABP REC Spend'!$E264)*$C264,
IF(AND(O264&gt;0,(P$4-$F264)=(1+$B264)),((O264/$C264)-O264)/6,
(IF(AND((P$4-$F264)&lt;(7+$B264),(P$4-$F264)&gt;1),O264,0))))</f>
        <v>0</v>
      </c>
      <c r="Q264" s="246">
        <f>IF(Q$4=$F264+$B264,SUMIFS('ABP REC Calc'!N$75:N$138,'ABP REC Calc'!$C$75:$C$138,'ABP REC Spend'!$D264,'ABP REC Calc'!$B$75:$B$138,'ABP REC Spend'!$E264)*$C264,
IF(AND(P264&gt;0,(Q$4-$F264)=(1+$B264)),((P264/$C264)-P264)/6,
(IF(AND((Q$4-$F264)&lt;(7+$B264),(Q$4-$F264)&gt;1),P264,0))))</f>
        <v>0</v>
      </c>
      <c r="R264" s="246">
        <f>IF(R$4=$F264+$B264,SUMIFS('ABP REC Calc'!O$75:O$138,'ABP REC Calc'!$C$75:$C$138,'ABP REC Spend'!$D264,'ABP REC Calc'!$B$75:$B$138,'ABP REC Spend'!$E264)*$C264,
IF(AND(Q264&gt;0,(R$4-$F264)=(1+$B264)),((Q264/$C264)-Q264)/6,
(IF(AND((R$4-$F264)&lt;(7+$B264),(R$4-$F264)&gt;1),Q264,0))))</f>
        <v>0</v>
      </c>
      <c r="S264" s="246">
        <f>IF(S$4=$F264+$B264,SUMIFS('ABP REC Calc'!P$75:P$138,'ABP REC Calc'!$C$75:$C$138,'ABP REC Spend'!$D264,'ABP REC Calc'!$B$75:$B$138,'ABP REC Spend'!$E264)*$C264,
IF(AND(R264&gt;0,(S$4-$F264)=(1+$B264)),((R264/$C264)-R264)/6,
(IF(AND((S$4-$F264)&lt;(7+$B264),(S$4-$F264)&gt;1),R264,0))))</f>
        <v>0</v>
      </c>
      <c r="T264" s="246">
        <f>IF(T$4=$F264+$B264,SUMIFS('ABP REC Calc'!Q$75:Q$138,'ABP REC Calc'!$C$75:$C$138,'ABP REC Spend'!$D264,'ABP REC Calc'!$B$75:$B$138,'ABP REC Spend'!$E264)*$C264,
IF(AND(S264&gt;0,(T$4-$F264)=(1+$B264)),((S264/$C264)-S264)/6,
(IF(AND((T$4-$F264)&lt;(7+$B264),(T$4-$F264)&gt;1),S264,0))))</f>
        <v>0</v>
      </c>
      <c r="U264" s="246">
        <f>IF(U$4=$F264+$B264,SUMIFS('ABP REC Calc'!R$75:R$138,'ABP REC Calc'!$C$75:$C$138,'ABP REC Spend'!$D264,'ABP REC Calc'!$B$75:$B$138,'ABP REC Spend'!$E264)*$C264,
IF(AND(T264&gt;0,(U$4-$F264)=(1+$B264)),((T264/$C264)-T264)/6,
(IF(AND((U$4-$F264)&lt;(7+$B264),(U$4-$F264)&gt;1),T264,0))))</f>
        <v>5564773.5482189097</v>
      </c>
      <c r="V264" s="246">
        <f>IF(V$4=$F264+$B264,SUMIFS('ABP REC Calc'!S$75:S$138,'ABP REC Calc'!$C$75:$C$138,'ABP REC Spend'!$D264,'ABP REC Calc'!$B$75:$B$138,'ABP REC Spend'!$E264)*$C264,
IF(AND(U264&gt;0,(V$4-$F264)=(1+$B264)),((U264/$C264)-U264)/6,
(IF(AND((V$4-$F264)&lt;(7+$B264),(V$4-$F264)&gt;1),U264,0))))</f>
        <v>5255619.4622067483</v>
      </c>
      <c r="W264" s="246">
        <f>IF(W$4=$F264+$B264,SUMIFS('ABP REC Calc'!T$75:T$138,'ABP REC Calc'!$C$75:$C$138,'ABP REC Spend'!$D264,'ABP REC Calc'!$B$75:$B$138,'ABP REC Spend'!$E264)*$C264,
IF(AND(V264&gt;0,(W$4-$F264)=(1+$B264)),((V264/$C264)-V264)/6,
(IF(AND((W$4-$F264)&lt;(7+$B264),(W$4-$F264)&gt;1),V264,0))))</f>
        <v>5255619.4622067483</v>
      </c>
      <c r="X264" s="246">
        <f>IF(X$4=$F264+$B264,SUMIFS('ABP REC Calc'!U$75:U$138,'ABP REC Calc'!$C$75:$C$138,'ABP REC Spend'!$D264,'ABP REC Calc'!$B$75:$B$138,'ABP REC Spend'!$E264)*$C264,
IF(AND(W264&gt;0,(X$4-$F264)=(1+$B264)),((W264/$C264)-W264)/6,
(IF(AND((X$4-$F264)&lt;(7+$B264),(X$4-$F264)&gt;1),W264,0))))</f>
        <v>5255619.4622067483</v>
      </c>
      <c r="Y264" s="246">
        <f>IF(Y$4=$F264+$B264,SUMIFS('ABP REC Calc'!V$75:V$138,'ABP REC Calc'!$C$75:$C$138,'ABP REC Spend'!$D264,'ABP REC Calc'!$B$75:$B$138,'ABP REC Spend'!$E264)*$C264,
IF(AND(X264&gt;0,(Y$4-$F264)=(1+$B264)),((X264/$C264)-X264)/6,
(IF(AND((Y$4-$F264)&lt;(7+$B264),(Y$4-$F264)&gt;1),X264,0))))</f>
        <v>5255619.4622067483</v>
      </c>
      <c r="Z264" s="246">
        <f>IF(Z$4=$F264+$B264,SUMIFS('ABP REC Calc'!W$75:W$138,'ABP REC Calc'!$C$75:$C$138,'ABP REC Spend'!$D264,'ABP REC Calc'!$B$75:$B$138,'ABP REC Spend'!$E264)*$C264,
IF(AND(Y264&gt;0,(Z$4-$F264)=(1+$B264)),((Y264/$C264)-Y264)/6,
(IF(AND((Z$4-$F264)&lt;(7+$B264),(Z$4-$F264)&gt;1),Y264,0))))</f>
        <v>5255619.4622067483</v>
      </c>
      <c r="AA264" s="246">
        <f>IF(AA$4=$F264+$B264,SUMIFS('ABP REC Calc'!X$75:X$138,'ABP REC Calc'!$C$75:$C$138,'ABP REC Spend'!$D264,'ABP REC Calc'!$B$75:$B$138,'ABP REC Spend'!$E264)*$C264,
IF(AND(Z264&gt;0,(AA$4-$F264)=(1+$B264)),((Z264/$C264)-Z264)/6,
(IF(AND((AA$4-$F264)&lt;(7+$B264),(AA$4-$F264)&gt;1),Z264,0))))</f>
        <v>5255619.4622067483</v>
      </c>
      <c r="AB264" s="246">
        <f>IF(AB$4=$F264+$B264,SUMIFS('ABP REC Calc'!Y$75:Y$138,'ABP REC Calc'!$C$75:$C$138,'ABP REC Spend'!$D264,'ABP REC Calc'!$B$75:$B$138,'ABP REC Spend'!$E264)*$C264,
IF(AND(AA264&gt;0,(AB$4-$F264)=(1+$B264)),((AA264/$C264)-AA264)/6,
(IF(AND((AB$4-$F264)&lt;(7+$B264),(AB$4-$F264)&gt;1),AA264,0))))</f>
        <v>0</v>
      </c>
      <c r="AC264" s="246">
        <f>IF(AC$4=$F264+$B264,SUMIFS('ABP REC Calc'!Z$75:Z$138,'ABP REC Calc'!$C$75:$C$138,'ABP REC Spend'!$D264,'ABP REC Calc'!$B$75:$B$138,'ABP REC Spend'!$E264)*$C264,
IF(AND(AB264&gt;0,(AC$4-$F264)=(1+$B264)),((AB264/$C264)-AB264)/6,
(IF(AND((AC$4-$F264)&lt;(7+$B264),(AC$4-$F264)&gt;1),AB264,0))))</f>
        <v>0</v>
      </c>
      <c r="AD264" s="246">
        <f>IF(AD$4=$F264+$B264,SUMIFS('ABP REC Calc'!AA$75:AA$138,'ABP REC Calc'!$C$75:$C$138,'ABP REC Spend'!$D264,'ABP REC Calc'!$B$75:$B$138,'ABP REC Spend'!$E264)*$C264,
IF(AND(AC264&gt;0,(AD$4-$F264)=(1+$B264)),((AC264/$C264)-AC264)/6,
(IF(AND((AD$4-$F264)&lt;(7+$B264),(AD$4-$F264)&gt;1),AC264,0))))</f>
        <v>0</v>
      </c>
      <c r="AE264" s="246">
        <f>IF(AE$4=$F264+$B264,SUMIFS('ABP REC Calc'!AB$75:AB$138,'ABP REC Calc'!$C$75:$C$138,'ABP REC Spend'!$D264,'ABP REC Calc'!$B$75:$B$138,'ABP REC Spend'!$E264)*$C264,
IF(AND(AD264&gt;0,(AE$4-$F264)=(1+$B264)),((AD264/$C264)-AD264)/6,
(IF(AND((AE$4-$F264)&lt;(7+$B264),(AE$4-$F264)&gt;1),AD264,0))))</f>
        <v>0</v>
      </c>
      <c r="AF264" s="246">
        <f>IF(AF$4=$F264+$B264,SUMIFS('ABP REC Calc'!AC$75:AC$138,'ABP REC Calc'!$C$75:$C$138,'ABP REC Spend'!$D264,'ABP REC Calc'!$B$75:$B$138,'ABP REC Spend'!$E264)*$C264,
IF(AND(AE264&gt;0,(AF$4-$F264)=(1+$B264)),((AE264/$C264)-AE264)/6,
(IF(AND((AF$4-$F264)&lt;(7+$B264),(AF$4-$F264)&gt;1),AE264,0))))</f>
        <v>0</v>
      </c>
      <c r="AG264" s="246">
        <f>IF(AG$4=$F264+$B264,SUMIFS('ABP REC Calc'!#REF!,'ABP REC Calc'!$C$75:$C$138,'ABP REC Spend'!$D264,'ABP REC Calc'!$B$75:$B$138,'ABP REC Spend'!$E264)*$C264,
IF(AND(AF264&gt;0,(AG$4-$F264)=(1+$B264)),((AF264/$C264)-AF264)/6,
(IF(AND((AG$4-$F264)&lt;(7+$B264),(AG$4-$F264)&gt;1),AF264,0))))</f>
        <v>0</v>
      </c>
    </row>
    <row r="265" spans="2:33" ht="14.45" customHeight="1">
      <c r="B265" s="64">
        <v>1</v>
      </c>
      <c r="C265" s="64">
        <v>0.15</v>
      </c>
      <c r="D265" s="234" t="s">
        <v>211</v>
      </c>
      <c r="E265" s="231" t="s">
        <v>231</v>
      </c>
      <c r="F265" s="231">
        <f t="shared" si="12"/>
        <v>2036</v>
      </c>
      <c r="G265" s="231"/>
      <c r="H265" s="239" t="s">
        <v>34</v>
      </c>
      <c r="I265" s="247">
        <v>0</v>
      </c>
      <c r="J265" s="246">
        <f>IF(J$4=$F265+$B265,SUMIFS('ABP REC Calc'!G$75:G$138,'ABP REC Calc'!$C$75:$C$138,'ABP REC Spend'!$D265,'ABP REC Calc'!$B$75:$B$138,'ABP REC Spend'!$E265)*$C265,
IF(AND(I265&gt;0,(J$4-$F265)=(1+$B265)),((I265/$C265)-I265)/6,
(IF(AND((J$4-$F265)&lt;(7+$B265),(J$4-$F265)&gt;1),I265,0))))</f>
        <v>0</v>
      </c>
      <c r="K265" s="246">
        <f>IF(K$4=$F265+$B265,SUMIFS('ABP REC Calc'!H$75:H$138,'ABP REC Calc'!$C$75:$C$138,'ABP REC Spend'!$D265,'ABP REC Calc'!$B$75:$B$138,'ABP REC Spend'!$E265)*$C265,
IF(AND(J265&gt;0,(K$4-$F265)=(1+$B265)),((J265/$C265)-J265)/6,
(IF(AND((K$4-$F265)&lt;(7+$B265),(K$4-$F265)&gt;1),J265,0))))</f>
        <v>0</v>
      </c>
      <c r="L265" s="246">
        <f>IF(L$4=$F265+$B265,SUMIFS('ABP REC Calc'!I$75:I$138,'ABP REC Calc'!$C$75:$C$138,'ABP REC Spend'!$D265,'ABP REC Calc'!$B$75:$B$138,'ABP REC Spend'!$E265)*$C265,
IF(AND(K265&gt;0,(L$4-$F265)=(1+$B265)),((K265/$C265)-K265)/6,
(IF(AND((L$4-$F265)&lt;(7+$B265),(L$4-$F265)&gt;1),K265,0))))</f>
        <v>0</v>
      </c>
      <c r="M265" s="246">
        <f>IF(M$4=$F265+$B265,SUMIFS('ABP REC Calc'!J$75:J$138,'ABP REC Calc'!$C$75:$C$138,'ABP REC Spend'!$D265,'ABP REC Calc'!$B$75:$B$138,'ABP REC Spend'!$E265)*$C265,
IF(AND(L265&gt;0,(M$4-$F265)=(1+$B265)),((L265/$C265)-L265)/6,
(IF(AND((M$4-$F265)&lt;(7+$B265),(M$4-$F265)&gt;1),L265,0))))</f>
        <v>0</v>
      </c>
      <c r="N265" s="246">
        <f>IF(N$4=$F265+$B265,SUMIFS('ABP REC Calc'!K$75:K$138,'ABP REC Calc'!$C$75:$C$138,'ABP REC Spend'!$D265,'ABP REC Calc'!$B$75:$B$138,'ABP REC Spend'!$E265)*$C265,
IF(AND(M265&gt;0,(N$4-$F265)=(1+$B265)),((M265/$C265)-M265)/6,
(IF(AND((N$4-$F265)&lt;(7+$B265),(N$4-$F265)&gt;1),M265,0))))</f>
        <v>0</v>
      </c>
      <c r="O265" s="246">
        <f>IF(O$4=$F265+$B265,SUMIFS('ABP REC Calc'!L$75:L$138,'ABP REC Calc'!$C$75:$C$138,'ABP REC Spend'!$D265,'ABP REC Calc'!$B$75:$B$138,'ABP REC Spend'!$E265)*$C265,
IF(AND(N265&gt;0,(O$4-$F265)=(1+$B265)),((N265/$C265)-N265)/6,
(IF(AND((O$4-$F265)&lt;(7+$B265),(O$4-$F265)&gt;1),N265,0))))</f>
        <v>0</v>
      </c>
      <c r="P265" s="246">
        <f>IF(P$4=$F265+$B265,SUMIFS('ABP REC Calc'!M$75:M$138,'ABP REC Calc'!$C$75:$C$138,'ABP REC Spend'!$D265,'ABP REC Calc'!$B$75:$B$138,'ABP REC Spend'!$E265)*$C265,
IF(AND(O265&gt;0,(P$4-$F265)=(1+$B265)),((O265/$C265)-O265)/6,
(IF(AND((P$4-$F265)&lt;(7+$B265),(P$4-$F265)&gt;1),O265,0))))</f>
        <v>0</v>
      </c>
      <c r="Q265" s="246">
        <f>IF(Q$4=$F265+$B265,SUMIFS('ABP REC Calc'!N$75:N$138,'ABP REC Calc'!$C$75:$C$138,'ABP REC Spend'!$D265,'ABP REC Calc'!$B$75:$B$138,'ABP REC Spend'!$E265)*$C265,
IF(AND(P265&gt;0,(Q$4-$F265)=(1+$B265)),((P265/$C265)-P265)/6,
(IF(AND((Q$4-$F265)&lt;(7+$B265),(Q$4-$F265)&gt;1),P265,0))))</f>
        <v>0</v>
      </c>
      <c r="R265" s="246">
        <f>IF(R$4=$F265+$B265,SUMIFS('ABP REC Calc'!O$75:O$138,'ABP REC Calc'!$C$75:$C$138,'ABP REC Spend'!$D265,'ABP REC Calc'!$B$75:$B$138,'ABP REC Spend'!$E265)*$C265,
IF(AND(Q265&gt;0,(R$4-$F265)=(1+$B265)),((Q265/$C265)-Q265)/6,
(IF(AND((R$4-$F265)&lt;(7+$B265),(R$4-$F265)&gt;1),Q265,0))))</f>
        <v>0</v>
      </c>
      <c r="S265" s="246">
        <f>IF(S$4=$F265+$B265,SUMIFS('ABP REC Calc'!P$75:P$138,'ABP REC Calc'!$C$75:$C$138,'ABP REC Spend'!$D265,'ABP REC Calc'!$B$75:$B$138,'ABP REC Spend'!$E265)*$C265,
IF(AND(R265&gt;0,(S$4-$F265)=(1+$B265)),((R265/$C265)-R265)/6,
(IF(AND((S$4-$F265)&lt;(7+$B265),(S$4-$F265)&gt;1),R265,0))))</f>
        <v>0</v>
      </c>
      <c r="T265" s="246">
        <f>IF(T$4=$F265+$B265,SUMIFS('ABP REC Calc'!Q$75:Q$138,'ABP REC Calc'!$C$75:$C$138,'ABP REC Spend'!$D265,'ABP REC Calc'!$B$75:$B$138,'ABP REC Spend'!$E265)*$C265,
IF(AND(S265&gt;0,(T$4-$F265)=(1+$B265)),((S265/$C265)-S265)/6,
(IF(AND((T$4-$F265)&lt;(7+$B265),(T$4-$F265)&gt;1),S265,0))))</f>
        <v>0</v>
      </c>
      <c r="U265" s="246">
        <f>IF(U$4=$F265+$B265,SUMIFS('ABP REC Calc'!R$75:R$138,'ABP REC Calc'!$C$75:$C$138,'ABP REC Spend'!$D265,'ABP REC Calc'!$B$75:$B$138,'ABP REC Spend'!$E265)*$C265,
IF(AND(T265&gt;0,(U$4-$F265)=(1+$B265)),((T265/$C265)-T265)/6,
(IF(AND((U$4-$F265)&lt;(7+$B265),(U$4-$F265)&gt;1),T265,0))))</f>
        <v>0</v>
      </c>
      <c r="V265" s="246">
        <f>IF(V$4=$F265+$B265,SUMIFS('ABP REC Calc'!S$75:S$138,'ABP REC Calc'!$C$75:$C$138,'ABP REC Spend'!$D265,'ABP REC Calc'!$B$75:$B$138,'ABP REC Spend'!$E265)*$C265,
IF(AND(U265&gt;0,(V$4-$F265)=(1+$B265)),((U265/$C265)-U265)/6,
(IF(AND((V$4-$F265)&lt;(7+$B265),(V$4-$F265)&gt;1),U265,0))))</f>
        <v>5342182.6062901542</v>
      </c>
      <c r="W265" s="246">
        <f>IF(W$4=$F265+$B265,SUMIFS('ABP REC Calc'!T$75:T$138,'ABP REC Calc'!$C$75:$C$138,'ABP REC Spend'!$D265,'ABP REC Calc'!$B$75:$B$138,'ABP REC Spend'!$E265)*$C265,
IF(AND(V265&gt;0,(W$4-$F265)=(1+$B265)),((V265/$C265)-V265)/6,
(IF(AND((W$4-$F265)&lt;(7+$B265),(W$4-$F265)&gt;1),V265,0))))</f>
        <v>5045394.6837184792</v>
      </c>
      <c r="X265" s="246">
        <f>IF(X$4=$F265+$B265,SUMIFS('ABP REC Calc'!U$75:U$138,'ABP REC Calc'!$C$75:$C$138,'ABP REC Spend'!$D265,'ABP REC Calc'!$B$75:$B$138,'ABP REC Spend'!$E265)*$C265,
IF(AND(W265&gt;0,(X$4-$F265)=(1+$B265)),((W265/$C265)-W265)/6,
(IF(AND((X$4-$F265)&lt;(7+$B265),(X$4-$F265)&gt;1),W265,0))))</f>
        <v>5045394.6837184792</v>
      </c>
      <c r="Y265" s="246">
        <f>IF(Y$4=$F265+$B265,SUMIFS('ABP REC Calc'!V$75:V$138,'ABP REC Calc'!$C$75:$C$138,'ABP REC Spend'!$D265,'ABP REC Calc'!$B$75:$B$138,'ABP REC Spend'!$E265)*$C265,
IF(AND(X265&gt;0,(Y$4-$F265)=(1+$B265)),((X265/$C265)-X265)/6,
(IF(AND((Y$4-$F265)&lt;(7+$B265),(Y$4-$F265)&gt;1),X265,0))))</f>
        <v>5045394.6837184792</v>
      </c>
      <c r="Z265" s="246">
        <f>IF(Z$4=$F265+$B265,SUMIFS('ABP REC Calc'!W$75:W$138,'ABP REC Calc'!$C$75:$C$138,'ABP REC Spend'!$D265,'ABP REC Calc'!$B$75:$B$138,'ABP REC Spend'!$E265)*$C265,
IF(AND(Y265&gt;0,(Z$4-$F265)=(1+$B265)),((Y265/$C265)-Y265)/6,
(IF(AND((Z$4-$F265)&lt;(7+$B265),(Z$4-$F265)&gt;1),Y265,0))))</f>
        <v>5045394.6837184792</v>
      </c>
      <c r="AA265" s="246">
        <f>IF(AA$4=$F265+$B265,SUMIFS('ABP REC Calc'!X$75:X$138,'ABP REC Calc'!$C$75:$C$138,'ABP REC Spend'!$D265,'ABP REC Calc'!$B$75:$B$138,'ABP REC Spend'!$E265)*$C265,
IF(AND(Z265&gt;0,(AA$4-$F265)=(1+$B265)),((Z265/$C265)-Z265)/6,
(IF(AND((AA$4-$F265)&lt;(7+$B265),(AA$4-$F265)&gt;1),Z265,0))))</f>
        <v>5045394.6837184792</v>
      </c>
      <c r="AB265" s="246">
        <f>IF(AB$4=$F265+$B265,SUMIFS('ABP REC Calc'!Y$75:Y$138,'ABP REC Calc'!$C$75:$C$138,'ABP REC Spend'!$D265,'ABP REC Calc'!$B$75:$B$138,'ABP REC Spend'!$E265)*$C265,
IF(AND(AA265&gt;0,(AB$4-$F265)=(1+$B265)),((AA265/$C265)-AA265)/6,
(IF(AND((AB$4-$F265)&lt;(7+$B265),(AB$4-$F265)&gt;1),AA265,0))))</f>
        <v>5045394.6837184792</v>
      </c>
      <c r="AC265" s="246">
        <f>IF(AC$4=$F265+$B265,SUMIFS('ABP REC Calc'!Z$75:Z$138,'ABP REC Calc'!$C$75:$C$138,'ABP REC Spend'!$D265,'ABP REC Calc'!$B$75:$B$138,'ABP REC Spend'!$E265)*$C265,
IF(AND(AB265&gt;0,(AC$4-$F265)=(1+$B265)),((AB265/$C265)-AB265)/6,
(IF(AND((AC$4-$F265)&lt;(7+$B265),(AC$4-$F265)&gt;1),AB265,0))))</f>
        <v>0</v>
      </c>
      <c r="AD265" s="246">
        <f>IF(AD$4=$F265+$B265,SUMIFS('ABP REC Calc'!AA$75:AA$138,'ABP REC Calc'!$C$75:$C$138,'ABP REC Spend'!$D265,'ABP REC Calc'!$B$75:$B$138,'ABP REC Spend'!$E265)*$C265,
IF(AND(AC265&gt;0,(AD$4-$F265)=(1+$B265)),((AC265/$C265)-AC265)/6,
(IF(AND((AD$4-$F265)&lt;(7+$B265),(AD$4-$F265)&gt;1),AC265,0))))</f>
        <v>0</v>
      </c>
      <c r="AE265" s="246">
        <f>IF(AE$4=$F265+$B265,SUMIFS('ABP REC Calc'!AB$75:AB$138,'ABP REC Calc'!$C$75:$C$138,'ABP REC Spend'!$D265,'ABP REC Calc'!$B$75:$B$138,'ABP REC Spend'!$E265)*$C265,
IF(AND(AD265&gt;0,(AE$4-$F265)=(1+$B265)),((AD265/$C265)-AD265)/6,
(IF(AND((AE$4-$F265)&lt;(7+$B265),(AE$4-$F265)&gt;1),AD265,0))))</f>
        <v>0</v>
      </c>
      <c r="AF265" s="246">
        <f>IF(AF$4=$F265+$B265,SUMIFS('ABP REC Calc'!AC$75:AC$138,'ABP REC Calc'!$C$75:$C$138,'ABP REC Spend'!$D265,'ABP REC Calc'!$B$75:$B$138,'ABP REC Spend'!$E265)*$C265,
IF(AND(AE265&gt;0,(AF$4-$F265)=(1+$B265)),((AE265/$C265)-AE265)/6,
(IF(AND((AF$4-$F265)&lt;(7+$B265),(AF$4-$F265)&gt;1),AE265,0))))</f>
        <v>0</v>
      </c>
      <c r="AG265" s="246">
        <f>IF(AG$4=$F265+$B265,SUMIFS('ABP REC Calc'!#REF!,'ABP REC Calc'!$C$75:$C$138,'ABP REC Spend'!$D265,'ABP REC Calc'!$B$75:$B$138,'ABP REC Spend'!$E265)*$C265,
IF(AND(AF265&gt;0,(AG$4-$F265)=(1+$B265)),((AF265/$C265)-AF265)/6,
(IF(AND((AG$4-$F265)&lt;(7+$B265),(AG$4-$F265)&gt;1),AF265,0))))</f>
        <v>0</v>
      </c>
    </row>
    <row r="266" spans="2:33" ht="14.45" customHeight="1">
      <c r="B266" s="64">
        <v>1</v>
      </c>
      <c r="C266" s="64">
        <v>0.15</v>
      </c>
      <c r="D266" s="234" t="s">
        <v>211</v>
      </c>
      <c r="E266" s="231" t="s">
        <v>231</v>
      </c>
      <c r="F266" s="231">
        <f t="shared" si="12"/>
        <v>2037</v>
      </c>
      <c r="G266" s="231"/>
      <c r="H266" s="239" t="s">
        <v>35</v>
      </c>
      <c r="I266" s="247">
        <v>0</v>
      </c>
      <c r="J266" s="246">
        <f>IF(J$4=$F266+$B266,SUMIFS('ABP REC Calc'!G$75:G$138,'ABP REC Calc'!$C$75:$C$138,'ABP REC Spend'!$D266,'ABP REC Calc'!$B$75:$B$138,'ABP REC Spend'!$E266)*$C266,
IF(AND(I266&gt;0,(J$4-$F266)=(1+$B266)),((I266/$C266)-I266)/6,
(IF(AND((J$4-$F266)&lt;(7+$B266),(J$4-$F266)&gt;1),I266,0))))</f>
        <v>0</v>
      </c>
      <c r="K266" s="246">
        <f>IF(K$4=$F266+$B266,SUMIFS('ABP REC Calc'!H$75:H$138,'ABP REC Calc'!$C$75:$C$138,'ABP REC Spend'!$D266,'ABP REC Calc'!$B$75:$B$138,'ABP REC Spend'!$E266)*$C266,
IF(AND(J266&gt;0,(K$4-$F266)=(1+$B266)),((J266/$C266)-J266)/6,
(IF(AND((K$4-$F266)&lt;(7+$B266),(K$4-$F266)&gt;1),J266,0))))</f>
        <v>0</v>
      </c>
      <c r="L266" s="246">
        <f>IF(L$4=$F266+$B266,SUMIFS('ABP REC Calc'!I$75:I$138,'ABP REC Calc'!$C$75:$C$138,'ABP REC Spend'!$D266,'ABP REC Calc'!$B$75:$B$138,'ABP REC Spend'!$E266)*$C266,
IF(AND(K266&gt;0,(L$4-$F266)=(1+$B266)),((K266/$C266)-K266)/6,
(IF(AND((L$4-$F266)&lt;(7+$B266),(L$4-$F266)&gt;1),K266,0))))</f>
        <v>0</v>
      </c>
      <c r="M266" s="246">
        <f>IF(M$4=$F266+$B266,SUMIFS('ABP REC Calc'!J$75:J$138,'ABP REC Calc'!$C$75:$C$138,'ABP REC Spend'!$D266,'ABP REC Calc'!$B$75:$B$138,'ABP REC Spend'!$E266)*$C266,
IF(AND(L266&gt;0,(M$4-$F266)=(1+$B266)),((L266/$C266)-L266)/6,
(IF(AND((M$4-$F266)&lt;(7+$B266),(M$4-$F266)&gt;1),L266,0))))</f>
        <v>0</v>
      </c>
      <c r="N266" s="246">
        <f>IF(N$4=$F266+$B266,SUMIFS('ABP REC Calc'!K$75:K$138,'ABP REC Calc'!$C$75:$C$138,'ABP REC Spend'!$D266,'ABP REC Calc'!$B$75:$B$138,'ABP REC Spend'!$E266)*$C266,
IF(AND(M266&gt;0,(N$4-$F266)=(1+$B266)),((M266/$C266)-M266)/6,
(IF(AND((N$4-$F266)&lt;(7+$B266),(N$4-$F266)&gt;1),M266,0))))</f>
        <v>0</v>
      </c>
      <c r="O266" s="246">
        <f>IF(O$4=$F266+$B266,SUMIFS('ABP REC Calc'!L$75:L$138,'ABP REC Calc'!$C$75:$C$138,'ABP REC Spend'!$D266,'ABP REC Calc'!$B$75:$B$138,'ABP REC Spend'!$E266)*$C266,
IF(AND(N266&gt;0,(O$4-$F266)=(1+$B266)),((N266/$C266)-N266)/6,
(IF(AND((O$4-$F266)&lt;(7+$B266),(O$4-$F266)&gt;1),N266,0))))</f>
        <v>0</v>
      </c>
      <c r="P266" s="246">
        <f>IF(P$4=$F266+$B266,SUMIFS('ABP REC Calc'!M$75:M$138,'ABP REC Calc'!$C$75:$C$138,'ABP REC Spend'!$D266,'ABP REC Calc'!$B$75:$B$138,'ABP REC Spend'!$E266)*$C266,
IF(AND(O266&gt;0,(P$4-$F266)=(1+$B266)),((O266/$C266)-O266)/6,
(IF(AND((P$4-$F266)&lt;(7+$B266),(P$4-$F266)&gt;1),O266,0))))</f>
        <v>0</v>
      </c>
      <c r="Q266" s="246">
        <f>IF(Q$4=$F266+$B266,SUMIFS('ABP REC Calc'!N$75:N$138,'ABP REC Calc'!$C$75:$C$138,'ABP REC Spend'!$D266,'ABP REC Calc'!$B$75:$B$138,'ABP REC Spend'!$E266)*$C266,
IF(AND(P266&gt;0,(Q$4-$F266)=(1+$B266)),((P266/$C266)-P266)/6,
(IF(AND((Q$4-$F266)&lt;(7+$B266),(Q$4-$F266)&gt;1),P266,0))))</f>
        <v>0</v>
      </c>
      <c r="R266" s="246">
        <f>IF(R$4=$F266+$B266,SUMIFS('ABP REC Calc'!O$75:O$138,'ABP REC Calc'!$C$75:$C$138,'ABP REC Spend'!$D266,'ABP REC Calc'!$B$75:$B$138,'ABP REC Spend'!$E266)*$C266,
IF(AND(Q266&gt;0,(R$4-$F266)=(1+$B266)),((Q266/$C266)-Q266)/6,
(IF(AND((R$4-$F266)&lt;(7+$B266),(R$4-$F266)&gt;1),Q266,0))))</f>
        <v>0</v>
      </c>
      <c r="S266" s="246">
        <f>IF(S$4=$F266+$B266,SUMIFS('ABP REC Calc'!P$75:P$138,'ABP REC Calc'!$C$75:$C$138,'ABP REC Spend'!$D266,'ABP REC Calc'!$B$75:$B$138,'ABP REC Spend'!$E266)*$C266,
IF(AND(R266&gt;0,(S$4-$F266)=(1+$B266)),((R266/$C266)-R266)/6,
(IF(AND((S$4-$F266)&lt;(7+$B266),(S$4-$F266)&gt;1),R266,0))))</f>
        <v>0</v>
      </c>
      <c r="T266" s="246">
        <f>IF(T$4=$F266+$B266,SUMIFS('ABP REC Calc'!Q$75:Q$138,'ABP REC Calc'!$C$75:$C$138,'ABP REC Spend'!$D266,'ABP REC Calc'!$B$75:$B$138,'ABP REC Spend'!$E266)*$C266,
IF(AND(S266&gt;0,(T$4-$F266)=(1+$B266)),((S266/$C266)-S266)/6,
(IF(AND((T$4-$F266)&lt;(7+$B266),(T$4-$F266)&gt;1),S266,0))))</f>
        <v>0</v>
      </c>
      <c r="U266" s="246">
        <f>IF(U$4=$F266+$B266,SUMIFS('ABP REC Calc'!R$75:R$138,'ABP REC Calc'!$C$75:$C$138,'ABP REC Spend'!$D266,'ABP REC Calc'!$B$75:$B$138,'ABP REC Spend'!$E266)*$C266,
IF(AND(T266&gt;0,(U$4-$F266)=(1+$B266)),((T266/$C266)-T266)/6,
(IF(AND((U$4-$F266)&lt;(7+$B266),(U$4-$F266)&gt;1),T266,0))))</f>
        <v>0</v>
      </c>
      <c r="V266" s="246">
        <f>IF(V$4=$F266+$B266,SUMIFS('ABP REC Calc'!S$75:S$138,'ABP REC Calc'!$C$75:$C$138,'ABP REC Spend'!$D266,'ABP REC Calc'!$B$75:$B$138,'ABP REC Spend'!$E266)*$C266,
IF(AND(U266&gt;0,(V$4-$F266)=(1+$B266)),((U266/$C266)-U266)/6,
(IF(AND((V$4-$F266)&lt;(7+$B266),(V$4-$F266)&gt;1),U266,0))))</f>
        <v>0</v>
      </c>
      <c r="W266" s="246">
        <f>IF(W$4=$F266+$B266,SUMIFS('ABP REC Calc'!T$75:T$138,'ABP REC Calc'!$C$75:$C$138,'ABP REC Spend'!$D266,'ABP REC Calc'!$B$75:$B$138,'ABP REC Spend'!$E266)*$C266,
IF(AND(V266&gt;0,(W$4-$F266)=(1+$B266)),((V266/$C266)-V266)/6,
(IF(AND((W$4-$F266)&lt;(7+$B266),(W$4-$F266)&gt;1),V266,0))))</f>
        <v>5128495.3020385476</v>
      </c>
      <c r="X266" s="246">
        <f>IF(X$4=$F266+$B266,SUMIFS('ABP REC Calc'!U$75:U$138,'ABP REC Calc'!$C$75:$C$138,'ABP REC Spend'!$D266,'ABP REC Calc'!$B$75:$B$138,'ABP REC Spend'!$E266)*$C266,
IF(AND(W266&gt;0,(X$4-$F266)=(1+$B266)),((W266/$C266)-W266)/6,
(IF(AND((X$4-$F266)&lt;(7+$B266),(X$4-$F266)&gt;1),W266,0))))</f>
        <v>4843578.8963697394</v>
      </c>
      <c r="Y266" s="246">
        <f>IF(Y$4=$F266+$B266,SUMIFS('ABP REC Calc'!V$75:V$138,'ABP REC Calc'!$C$75:$C$138,'ABP REC Spend'!$D266,'ABP REC Calc'!$B$75:$B$138,'ABP REC Spend'!$E266)*$C266,
IF(AND(X266&gt;0,(Y$4-$F266)=(1+$B266)),((X266/$C266)-X266)/6,
(IF(AND((Y$4-$F266)&lt;(7+$B266),(Y$4-$F266)&gt;1),X266,0))))</f>
        <v>4843578.8963697394</v>
      </c>
      <c r="Z266" s="246">
        <f>IF(Z$4=$F266+$B266,SUMIFS('ABP REC Calc'!W$75:W$138,'ABP REC Calc'!$C$75:$C$138,'ABP REC Spend'!$D266,'ABP REC Calc'!$B$75:$B$138,'ABP REC Spend'!$E266)*$C266,
IF(AND(Y266&gt;0,(Z$4-$F266)=(1+$B266)),((Y266/$C266)-Y266)/6,
(IF(AND((Z$4-$F266)&lt;(7+$B266),(Z$4-$F266)&gt;1),Y266,0))))</f>
        <v>4843578.8963697394</v>
      </c>
      <c r="AA266" s="246">
        <f>IF(AA$4=$F266+$B266,SUMIFS('ABP REC Calc'!X$75:X$138,'ABP REC Calc'!$C$75:$C$138,'ABP REC Spend'!$D266,'ABP REC Calc'!$B$75:$B$138,'ABP REC Spend'!$E266)*$C266,
IF(AND(Z266&gt;0,(AA$4-$F266)=(1+$B266)),((Z266/$C266)-Z266)/6,
(IF(AND((AA$4-$F266)&lt;(7+$B266),(AA$4-$F266)&gt;1),Z266,0))))</f>
        <v>4843578.8963697394</v>
      </c>
      <c r="AB266" s="246">
        <f>IF(AB$4=$F266+$B266,SUMIFS('ABP REC Calc'!Y$75:Y$138,'ABP REC Calc'!$C$75:$C$138,'ABP REC Spend'!$D266,'ABP REC Calc'!$B$75:$B$138,'ABP REC Spend'!$E266)*$C266,
IF(AND(AA266&gt;0,(AB$4-$F266)=(1+$B266)),((AA266/$C266)-AA266)/6,
(IF(AND((AB$4-$F266)&lt;(7+$B266),(AB$4-$F266)&gt;1),AA266,0))))</f>
        <v>4843578.8963697394</v>
      </c>
      <c r="AC266" s="246">
        <f>IF(AC$4=$F266+$B266,SUMIFS('ABP REC Calc'!Z$75:Z$138,'ABP REC Calc'!$C$75:$C$138,'ABP REC Spend'!$D266,'ABP REC Calc'!$B$75:$B$138,'ABP REC Spend'!$E266)*$C266,
IF(AND(AB266&gt;0,(AC$4-$F266)=(1+$B266)),((AB266/$C266)-AB266)/6,
(IF(AND((AC$4-$F266)&lt;(7+$B266),(AC$4-$F266)&gt;1),AB266,0))))</f>
        <v>4843578.8963697394</v>
      </c>
      <c r="AD266" s="246">
        <f>IF(AD$4=$F266+$B266,SUMIFS('ABP REC Calc'!AA$75:AA$138,'ABP REC Calc'!$C$75:$C$138,'ABP REC Spend'!$D266,'ABP REC Calc'!$B$75:$B$138,'ABP REC Spend'!$E266)*$C266,
IF(AND(AC266&gt;0,(AD$4-$F266)=(1+$B266)),((AC266/$C266)-AC266)/6,
(IF(AND((AD$4-$F266)&lt;(7+$B266),(AD$4-$F266)&gt;1),AC266,0))))</f>
        <v>0</v>
      </c>
      <c r="AE266" s="246">
        <f>IF(AE$4=$F266+$B266,SUMIFS('ABP REC Calc'!AB$75:AB$138,'ABP REC Calc'!$C$75:$C$138,'ABP REC Spend'!$D266,'ABP REC Calc'!$B$75:$B$138,'ABP REC Spend'!$E266)*$C266,
IF(AND(AD266&gt;0,(AE$4-$F266)=(1+$B266)),((AD266/$C266)-AD266)/6,
(IF(AND((AE$4-$F266)&lt;(7+$B266),(AE$4-$F266)&gt;1),AD266,0))))</f>
        <v>0</v>
      </c>
      <c r="AF266" s="246">
        <f>IF(AF$4=$F266+$B266,SUMIFS('ABP REC Calc'!AC$75:AC$138,'ABP REC Calc'!$C$75:$C$138,'ABP REC Spend'!$D266,'ABP REC Calc'!$B$75:$B$138,'ABP REC Spend'!$E266)*$C266,
IF(AND(AE266&gt;0,(AF$4-$F266)=(1+$B266)),((AE266/$C266)-AE266)/6,
(IF(AND((AF$4-$F266)&lt;(7+$B266),(AF$4-$F266)&gt;1),AE266,0))))</f>
        <v>0</v>
      </c>
      <c r="AG266" s="246">
        <f>IF(AG$4=$F266+$B266,SUMIFS('ABP REC Calc'!#REF!,'ABP REC Calc'!$C$75:$C$138,'ABP REC Spend'!$D266,'ABP REC Calc'!$B$75:$B$138,'ABP REC Spend'!$E266)*$C266,
IF(AND(AF266&gt;0,(AG$4-$F266)=(1+$B266)),((AF266/$C266)-AF266)/6,
(IF(AND((AG$4-$F266)&lt;(7+$B266),(AG$4-$F266)&gt;1),AF266,0))))</f>
        <v>0</v>
      </c>
    </row>
    <row r="267" spans="2:33" ht="14.45" customHeight="1">
      <c r="B267" s="64">
        <v>1</v>
      </c>
      <c r="C267" s="64">
        <v>0.15</v>
      </c>
      <c r="D267" s="234" t="s">
        <v>211</v>
      </c>
      <c r="E267" s="231" t="s">
        <v>231</v>
      </c>
      <c r="F267" s="231">
        <f t="shared" si="12"/>
        <v>2038</v>
      </c>
      <c r="G267" s="231"/>
      <c r="H267" s="239" t="s">
        <v>36</v>
      </c>
      <c r="I267" s="247">
        <v>0</v>
      </c>
      <c r="J267" s="246">
        <f>IF(J$4=$F267+$B267,SUMIFS('ABP REC Calc'!G$75:G$138,'ABP REC Calc'!$C$75:$C$138,'ABP REC Spend'!$D267,'ABP REC Calc'!$B$75:$B$138,'ABP REC Spend'!$E267)*$C267,
IF(AND(I267&gt;0,(J$4-$F267)=(1+$B267)),((I267/$C267)-I267)/6,
(IF(AND((J$4-$F267)&lt;(7+$B267),(J$4-$F267)&gt;1),I267,0))))</f>
        <v>0</v>
      </c>
      <c r="K267" s="246">
        <f>IF(K$4=$F267+$B267,SUMIFS('ABP REC Calc'!H$75:H$138,'ABP REC Calc'!$C$75:$C$138,'ABP REC Spend'!$D267,'ABP REC Calc'!$B$75:$B$138,'ABP REC Spend'!$E267)*$C267,
IF(AND(J267&gt;0,(K$4-$F267)=(1+$B267)),((J267/$C267)-J267)/6,
(IF(AND((K$4-$F267)&lt;(7+$B267),(K$4-$F267)&gt;1),J267,0))))</f>
        <v>0</v>
      </c>
      <c r="L267" s="246">
        <f>IF(L$4=$F267+$B267,SUMIFS('ABP REC Calc'!I$75:I$138,'ABP REC Calc'!$C$75:$C$138,'ABP REC Spend'!$D267,'ABP REC Calc'!$B$75:$B$138,'ABP REC Spend'!$E267)*$C267,
IF(AND(K267&gt;0,(L$4-$F267)=(1+$B267)),((K267/$C267)-K267)/6,
(IF(AND((L$4-$F267)&lt;(7+$B267),(L$4-$F267)&gt;1),K267,0))))</f>
        <v>0</v>
      </c>
      <c r="M267" s="246">
        <f>IF(M$4=$F267+$B267,SUMIFS('ABP REC Calc'!J$75:J$138,'ABP REC Calc'!$C$75:$C$138,'ABP REC Spend'!$D267,'ABP REC Calc'!$B$75:$B$138,'ABP REC Spend'!$E267)*$C267,
IF(AND(L267&gt;0,(M$4-$F267)=(1+$B267)),((L267/$C267)-L267)/6,
(IF(AND((M$4-$F267)&lt;(7+$B267),(M$4-$F267)&gt;1),L267,0))))</f>
        <v>0</v>
      </c>
      <c r="N267" s="246">
        <f>IF(N$4=$F267+$B267,SUMIFS('ABP REC Calc'!K$75:K$138,'ABP REC Calc'!$C$75:$C$138,'ABP REC Spend'!$D267,'ABP REC Calc'!$B$75:$B$138,'ABP REC Spend'!$E267)*$C267,
IF(AND(M267&gt;0,(N$4-$F267)=(1+$B267)),((M267/$C267)-M267)/6,
(IF(AND((N$4-$F267)&lt;(7+$B267),(N$4-$F267)&gt;1),M267,0))))</f>
        <v>0</v>
      </c>
      <c r="O267" s="246">
        <f>IF(O$4=$F267+$B267,SUMIFS('ABP REC Calc'!L$75:L$138,'ABP REC Calc'!$C$75:$C$138,'ABP REC Spend'!$D267,'ABP REC Calc'!$B$75:$B$138,'ABP REC Spend'!$E267)*$C267,
IF(AND(N267&gt;0,(O$4-$F267)=(1+$B267)),((N267/$C267)-N267)/6,
(IF(AND((O$4-$F267)&lt;(7+$B267),(O$4-$F267)&gt;1),N267,0))))</f>
        <v>0</v>
      </c>
      <c r="P267" s="246">
        <f>IF(P$4=$F267+$B267,SUMIFS('ABP REC Calc'!M$75:M$138,'ABP REC Calc'!$C$75:$C$138,'ABP REC Spend'!$D267,'ABP REC Calc'!$B$75:$B$138,'ABP REC Spend'!$E267)*$C267,
IF(AND(O267&gt;0,(P$4-$F267)=(1+$B267)),((O267/$C267)-O267)/6,
(IF(AND((P$4-$F267)&lt;(7+$B267),(P$4-$F267)&gt;1),O267,0))))</f>
        <v>0</v>
      </c>
      <c r="Q267" s="246">
        <f>IF(Q$4=$F267+$B267,SUMIFS('ABP REC Calc'!N$75:N$138,'ABP REC Calc'!$C$75:$C$138,'ABP REC Spend'!$D267,'ABP REC Calc'!$B$75:$B$138,'ABP REC Spend'!$E267)*$C267,
IF(AND(P267&gt;0,(Q$4-$F267)=(1+$B267)),((P267/$C267)-P267)/6,
(IF(AND((Q$4-$F267)&lt;(7+$B267),(Q$4-$F267)&gt;1),P267,0))))</f>
        <v>0</v>
      </c>
      <c r="R267" s="246">
        <f>IF(R$4=$F267+$B267,SUMIFS('ABP REC Calc'!O$75:O$138,'ABP REC Calc'!$C$75:$C$138,'ABP REC Spend'!$D267,'ABP REC Calc'!$B$75:$B$138,'ABP REC Spend'!$E267)*$C267,
IF(AND(Q267&gt;0,(R$4-$F267)=(1+$B267)),((Q267/$C267)-Q267)/6,
(IF(AND((R$4-$F267)&lt;(7+$B267),(R$4-$F267)&gt;1),Q267,0))))</f>
        <v>0</v>
      </c>
      <c r="S267" s="246">
        <f>IF(S$4=$F267+$B267,SUMIFS('ABP REC Calc'!P$75:P$138,'ABP REC Calc'!$C$75:$C$138,'ABP REC Spend'!$D267,'ABP REC Calc'!$B$75:$B$138,'ABP REC Spend'!$E267)*$C267,
IF(AND(R267&gt;0,(S$4-$F267)=(1+$B267)),((R267/$C267)-R267)/6,
(IF(AND((S$4-$F267)&lt;(7+$B267),(S$4-$F267)&gt;1),R267,0))))</f>
        <v>0</v>
      </c>
      <c r="T267" s="246">
        <f>IF(T$4=$F267+$B267,SUMIFS('ABP REC Calc'!Q$75:Q$138,'ABP REC Calc'!$C$75:$C$138,'ABP REC Spend'!$D267,'ABP REC Calc'!$B$75:$B$138,'ABP REC Spend'!$E267)*$C267,
IF(AND(S267&gt;0,(T$4-$F267)=(1+$B267)),((S267/$C267)-S267)/6,
(IF(AND((T$4-$F267)&lt;(7+$B267),(T$4-$F267)&gt;1),S267,0))))</f>
        <v>0</v>
      </c>
      <c r="U267" s="246">
        <f>IF(U$4=$F267+$B267,SUMIFS('ABP REC Calc'!R$75:R$138,'ABP REC Calc'!$C$75:$C$138,'ABP REC Spend'!$D267,'ABP REC Calc'!$B$75:$B$138,'ABP REC Spend'!$E267)*$C267,
IF(AND(T267&gt;0,(U$4-$F267)=(1+$B267)),((T267/$C267)-T267)/6,
(IF(AND((U$4-$F267)&lt;(7+$B267),(U$4-$F267)&gt;1),T267,0))))</f>
        <v>0</v>
      </c>
      <c r="V267" s="246">
        <f>IF(V$4=$F267+$B267,SUMIFS('ABP REC Calc'!S$75:S$138,'ABP REC Calc'!$C$75:$C$138,'ABP REC Spend'!$D267,'ABP REC Calc'!$B$75:$B$138,'ABP REC Spend'!$E267)*$C267,
IF(AND(U267&gt;0,(V$4-$F267)=(1+$B267)),((U267/$C267)-U267)/6,
(IF(AND((V$4-$F267)&lt;(7+$B267),(V$4-$F267)&gt;1),U267,0))))</f>
        <v>0</v>
      </c>
      <c r="W267" s="246">
        <f>IF(W$4=$F267+$B267,SUMIFS('ABP REC Calc'!T$75:T$138,'ABP REC Calc'!$C$75:$C$138,'ABP REC Spend'!$D267,'ABP REC Calc'!$B$75:$B$138,'ABP REC Spend'!$E267)*$C267,
IF(AND(V267&gt;0,(W$4-$F267)=(1+$B267)),((V267/$C267)-V267)/6,
(IF(AND((W$4-$F267)&lt;(7+$B267),(W$4-$F267)&gt;1),V267,0))))</f>
        <v>0</v>
      </c>
      <c r="X267" s="246">
        <f>IF(X$4=$F267+$B267,SUMIFS('ABP REC Calc'!U$75:U$138,'ABP REC Calc'!$C$75:$C$138,'ABP REC Spend'!$D267,'ABP REC Calc'!$B$75:$B$138,'ABP REC Spend'!$E267)*$C267,
IF(AND(W267&gt;0,(X$4-$F267)=(1+$B267)),((W267/$C267)-W267)/6,
(IF(AND((X$4-$F267)&lt;(7+$B267),(X$4-$F267)&gt;1),W267,0))))</f>
        <v>4923355.4899570057</v>
      </c>
      <c r="Y267" s="246">
        <f>IF(Y$4=$F267+$B267,SUMIFS('ABP REC Calc'!V$75:V$138,'ABP REC Calc'!$C$75:$C$138,'ABP REC Spend'!$D267,'ABP REC Calc'!$B$75:$B$138,'ABP REC Spend'!$E267)*$C267,
IF(AND(X267&gt;0,(Y$4-$F267)=(1+$B267)),((X267/$C267)-X267)/6,
(IF(AND((Y$4-$F267)&lt;(7+$B267),(Y$4-$F267)&gt;1),X267,0))))</f>
        <v>4649835.7405149499</v>
      </c>
      <c r="Z267" s="246">
        <f>IF(Z$4=$F267+$B267,SUMIFS('ABP REC Calc'!W$75:W$138,'ABP REC Calc'!$C$75:$C$138,'ABP REC Spend'!$D267,'ABP REC Calc'!$B$75:$B$138,'ABP REC Spend'!$E267)*$C267,
IF(AND(Y267&gt;0,(Z$4-$F267)=(1+$B267)),((Y267/$C267)-Y267)/6,
(IF(AND((Z$4-$F267)&lt;(7+$B267),(Z$4-$F267)&gt;1),Y267,0))))</f>
        <v>4649835.7405149499</v>
      </c>
      <c r="AA267" s="246">
        <f>IF(AA$4=$F267+$B267,SUMIFS('ABP REC Calc'!X$75:X$138,'ABP REC Calc'!$C$75:$C$138,'ABP REC Spend'!$D267,'ABP REC Calc'!$B$75:$B$138,'ABP REC Spend'!$E267)*$C267,
IF(AND(Z267&gt;0,(AA$4-$F267)=(1+$B267)),((Z267/$C267)-Z267)/6,
(IF(AND((AA$4-$F267)&lt;(7+$B267),(AA$4-$F267)&gt;1),Z267,0))))</f>
        <v>4649835.7405149499</v>
      </c>
      <c r="AB267" s="246">
        <f>IF(AB$4=$F267+$B267,SUMIFS('ABP REC Calc'!Y$75:Y$138,'ABP REC Calc'!$C$75:$C$138,'ABP REC Spend'!$D267,'ABP REC Calc'!$B$75:$B$138,'ABP REC Spend'!$E267)*$C267,
IF(AND(AA267&gt;0,(AB$4-$F267)=(1+$B267)),((AA267/$C267)-AA267)/6,
(IF(AND((AB$4-$F267)&lt;(7+$B267),(AB$4-$F267)&gt;1),AA267,0))))</f>
        <v>4649835.7405149499</v>
      </c>
      <c r="AC267" s="246">
        <f>IF(AC$4=$F267+$B267,SUMIFS('ABP REC Calc'!Z$75:Z$138,'ABP REC Calc'!$C$75:$C$138,'ABP REC Spend'!$D267,'ABP REC Calc'!$B$75:$B$138,'ABP REC Spend'!$E267)*$C267,
IF(AND(AB267&gt;0,(AC$4-$F267)=(1+$B267)),((AB267/$C267)-AB267)/6,
(IF(AND((AC$4-$F267)&lt;(7+$B267),(AC$4-$F267)&gt;1),AB267,0))))</f>
        <v>4649835.7405149499</v>
      </c>
      <c r="AD267" s="246">
        <f>IF(AD$4=$F267+$B267,SUMIFS('ABP REC Calc'!AA$75:AA$138,'ABP REC Calc'!$C$75:$C$138,'ABP REC Spend'!$D267,'ABP REC Calc'!$B$75:$B$138,'ABP REC Spend'!$E267)*$C267,
IF(AND(AC267&gt;0,(AD$4-$F267)=(1+$B267)),((AC267/$C267)-AC267)/6,
(IF(AND((AD$4-$F267)&lt;(7+$B267),(AD$4-$F267)&gt;1),AC267,0))))</f>
        <v>4649835.7405149499</v>
      </c>
      <c r="AE267" s="246">
        <f>IF(AE$4=$F267+$B267,SUMIFS('ABP REC Calc'!AB$75:AB$138,'ABP REC Calc'!$C$75:$C$138,'ABP REC Spend'!$D267,'ABP REC Calc'!$B$75:$B$138,'ABP REC Spend'!$E267)*$C267,
IF(AND(AD267&gt;0,(AE$4-$F267)=(1+$B267)),((AD267/$C267)-AD267)/6,
(IF(AND((AE$4-$F267)&lt;(7+$B267),(AE$4-$F267)&gt;1),AD267,0))))</f>
        <v>0</v>
      </c>
      <c r="AF267" s="246">
        <f>IF(AF$4=$F267+$B267,SUMIFS('ABP REC Calc'!AC$75:AC$138,'ABP REC Calc'!$C$75:$C$138,'ABP REC Spend'!$D267,'ABP REC Calc'!$B$75:$B$138,'ABP REC Spend'!$E267)*$C267,
IF(AND(AE267&gt;0,(AF$4-$F267)=(1+$B267)),((AE267/$C267)-AE267)/6,
(IF(AND((AF$4-$F267)&lt;(7+$B267),(AF$4-$F267)&gt;1),AE267,0))))</f>
        <v>0</v>
      </c>
      <c r="AG267" s="246">
        <f>IF(AG$4=$F267+$B267,SUMIFS('ABP REC Calc'!#REF!,'ABP REC Calc'!$C$75:$C$138,'ABP REC Spend'!$D267,'ABP REC Calc'!$B$75:$B$138,'ABP REC Spend'!$E267)*$C267,
IF(AND(AF267&gt;0,(AG$4-$F267)=(1+$B267)),((AF267/$C267)-AF267)/6,
(IF(AND((AG$4-$F267)&lt;(7+$B267),(AG$4-$F267)&gt;1),AF267,0))))</f>
        <v>0</v>
      </c>
    </row>
    <row r="268" spans="2:33" ht="14.45" customHeight="1">
      <c r="B268" s="64">
        <v>1</v>
      </c>
      <c r="C268" s="64">
        <v>0.15</v>
      </c>
      <c r="D268" s="234" t="s">
        <v>211</v>
      </c>
      <c r="E268" s="231" t="s">
        <v>231</v>
      </c>
      <c r="F268" s="231">
        <f t="shared" si="12"/>
        <v>2039</v>
      </c>
      <c r="G268" s="231"/>
      <c r="H268" s="239" t="s">
        <v>37</v>
      </c>
      <c r="I268" s="247">
        <v>0</v>
      </c>
      <c r="J268" s="246">
        <f>IF(J$4=$F268+$B268,SUMIFS('ABP REC Calc'!G$75:G$138,'ABP REC Calc'!$C$75:$C$138,'ABP REC Spend'!$D268,'ABP REC Calc'!$B$75:$B$138,'ABP REC Spend'!$E268)*$C268,
IF(AND(I268&gt;0,(J$4-$F268)=(1+$B268)),((I268/$C268)-I268)/6,
(IF(AND((J$4-$F268)&lt;(7+$B268),(J$4-$F268)&gt;1),I268,0))))</f>
        <v>0</v>
      </c>
      <c r="K268" s="246">
        <f>IF(K$4=$F268+$B268,SUMIFS('ABP REC Calc'!H$75:H$138,'ABP REC Calc'!$C$75:$C$138,'ABP REC Spend'!$D268,'ABP REC Calc'!$B$75:$B$138,'ABP REC Spend'!$E268)*$C268,
IF(AND(J268&gt;0,(K$4-$F268)=(1+$B268)),((J268/$C268)-J268)/6,
(IF(AND((K$4-$F268)&lt;(7+$B268),(K$4-$F268)&gt;1),J268,0))))</f>
        <v>0</v>
      </c>
      <c r="L268" s="246">
        <f>IF(L$4=$F268+$B268,SUMIFS('ABP REC Calc'!I$75:I$138,'ABP REC Calc'!$C$75:$C$138,'ABP REC Spend'!$D268,'ABP REC Calc'!$B$75:$B$138,'ABP REC Spend'!$E268)*$C268,
IF(AND(K268&gt;0,(L$4-$F268)=(1+$B268)),((K268/$C268)-K268)/6,
(IF(AND((L$4-$F268)&lt;(7+$B268),(L$4-$F268)&gt;1),K268,0))))</f>
        <v>0</v>
      </c>
      <c r="M268" s="246">
        <f>IF(M$4=$F268+$B268,SUMIFS('ABP REC Calc'!J$75:J$138,'ABP REC Calc'!$C$75:$C$138,'ABP REC Spend'!$D268,'ABP REC Calc'!$B$75:$B$138,'ABP REC Spend'!$E268)*$C268,
IF(AND(L268&gt;0,(M$4-$F268)=(1+$B268)),((L268/$C268)-L268)/6,
(IF(AND((M$4-$F268)&lt;(7+$B268),(M$4-$F268)&gt;1),L268,0))))</f>
        <v>0</v>
      </c>
      <c r="N268" s="246">
        <f>IF(N$4=$F268+$B268,SUMIFS('ABP REC Calc'!K$75:K$138,'ABP REC Calc'!$C$75:$C$138,'ABP REC Spend'!$D268,'ABP REC Calc'!$B$75:$B$138,'ABP REC Spend'!$E268)*$C268,
IF(AND(M268&gt;0,(N$4-$F268)=(1+$B268)),((M268/$C268)-M268)/6,
(IF(AND((N$4-$F268)&lt;(7+$B268),(N$4-$F268)&gt;1),M268,0))))</f>
        <v>0</v>
      </c>
      <c r="O268" s="246">
        <f>IF(O$4=$F268+$B268,SUMIFS('ABP REC Calc'!L$75:L$138,'ABP REC Calc'!$C$75:$C$138,'ABP REC Spend'!$D268,'ABP REC Calc'!$B$75:$B$138,'ABP REC Spend'!$E268)*$C268,
IF(AND(N268&gt;0,(O$4-$F268)=(1+$B268)),((N268/$C268)-N268)/6,
(IF(AND((O$4-$F268)&lt;(7+$B268),(O$4-$F268)&gt;1),N268,0))))</f>
        <v>0</v>
      </c>
      <c r="P268" s="246">
        <f>IF(P$4=$F268+$B268,SUMIFS('ABP REC Calc'!M$75:M$138,'ABP REC Calc'!$C$75:$C$138,'ABP REC Spend'!$D268,'ABP REC Calc'!$B$75:$B$138,'ABP REC Spend'!$E268)*$C268,
IF(AND(O268&gt;0,(P$4-$F268)=(1+$B268)),((O268/$C268)-O268)/6,
(IF(AND((P$4-$F268)&lt;(7+$B268),(P$4-$F268)&gt;1),O268,0))))</f>
        <v>0</v>
      </c>
      <c r="Q268" s="246">
        <f>IF(Q$4=$F268+$B268,SUMIFS('ABP REC Calc'!N$75:N$138,'ABP REC Calc'!$C$75:$C$138,'ABP REC Spend'!$D268,'ABP REC Calc'!$B$75:$B$138,'ABP REC Spend'!$E268)*$C268,
IF(AND(P268&gt;0,(Q$4-$F268)=(1+$B268)),((P268/$C268)-P268)/6,
(IF(AND((Q$4-$F268)&lt;(7+$B268),(Q$4-$F268)&gt;1),P268,0))))</f>
        <v>0</v>
      </c>
      <c r="R268" s="246">
        <f>IF(R$4=$F268+$B268,SUMIFS('ABP REC Calc'!O$75:O$138,'ABP REC Calc'!$C$75:$C$138,'ABP REC Spend'!$D268,'ABP REC Calc'!$B$75:$B$138,'ABP REC Spend'!$E268)*$C268,
IF(AND(Q268&gt;0,(R$4-$F268)=(1+$B268)),((Q268/$C268)-Q268)/6,
(IF(AND((R$4-$F268)&lt;(7+$B268),(R$4-$F268)&gt;1),Q268,0))))</f>
        <v>0</v>
      </c>
      <c r="S268" s="246">
        <f>IF(S$4=$F268+$B268,SUMIFS('ABP REC Calc'!P$75:P$138,'ABP REC Calc'!$C$75:$C$138,'ABP REC Spend'!$D268,'ABP REC Calc'!$B$75:$B$138,'ABP REC Spend'!$E268)*$C268,
IF(AND(R268&gt;0,(S$4-$F268)=(1+$B268)),((R268/$C268)-R268)/6,
(IF(AND((S$4-$F268)&lt;(7+$B268),(S$4-$F268)&gt;1),R268,0))))</f>
        <v>0</v>
      </c>
      <c r="T268" s="246">
        <f>IF(T$4=$F268+$B268,SUMIFS('ABP REC Calc'!Q$75:Q$138,'ABP REC Calc'!$C$75:$C$138,'ABP REC Spend'!$D268,'ABP REC Calc'!$B$75:$B$138,'ABP REC Spend'!$E268)*$C268,
IF(AND(S268&gt;0,(T$4-$F268)=(1+$B268)),((S268/$C268)-S268)/6,
(IF(AND((T$4-$F268)&lt;(7+$B268),(T$4-$F268)&gt;1),S268,0))))</f>
        <v>0</v>
      </c>
      <c r="U268" s="246">
        <f>IF(U$4=$F268+$B268,SUMIFS('ABP REC Calc'!R$75:R$138,'ABP REC Calc'!$C$75:$C$138,'ABP REC Spend'!$D268,'ABP REC Calc'!$B$75:$B$138,'ABP REC Spend'!$E268)*$C268,
IF(AND(T268&gt;0,(U$4-$F268)=(1+$B268)),((T268/$C268)-T268)/6,
(IF(AND((U$4-$F268)&lt;(7+$B268),(U$4-$F268)&gt;1),T268,0))))</f>
        <v>0</v>
      </c>
      <c r="V268" s="246">
        <f>IF(V$4=$F268+$B268,SUMIFS('ABP REC Calc'!S$75:S$138,'ABP REC Calc'!$C$75:$C$138,'ABP REC Spend'!$D268,'ABP REC Calc'!$B$75:$B$138,'ABP REC Spend'!$E268)*$C268,
IF(AND(U268&gt;0,(V$4-$F268)=(1+$B268)),((U268/$C268)-U268)/6,
(IF(AND((V$4-$F268)&lt;(7+$B268),(V$4-$F268)&gt;1),U268,0))))</f>
        <v>0</v>
      </c>
      <c r="W268" s="246">
        <f>IF(W$4=$F268+$B268,SUMIFS('ABP REC Calc'!T$75:T$138,'ABP REC Calc'!$C$75:$C$138,'ABP REC Spend'!$D268,'ABP REC Calc'!$B$75:$B$138,'ABP REC Spend'!$E268)*$C268,
IF(AND(V268&gt;0,(W$4-$F268)=(1+$B268)),((V268/$C268)-V268)/6,
(IF(AND((W$4-$F268)&lt;(7+$B268),(W$4-$F268)&gt;1),V268,0))))</f>
        <v>0</v>
      </c>
      <c r="X268" s="246">
        <f>IF(X$4=$F268+$B268,SUMIFS('ABP REC Calc'!U$75:U$138,'ABP REC Calc'!$C$75:$C$138,'ABP REC Spend'!$D268,'ABP REC Calc'!$B$75:$B$138,'ABP REC Spend'!$E268)*$C268,
IF(AND(W268&gt;0,(X$4-$F268)=(1+$B268)),((W268/$C268)-W268)/6,
(IF(AND((X$4-$F268)&lt;(7+$B268),(X$4-$F268)&gt;1),W268,0))))</f>
        <v>0</v>
      </c>
      <c r="Y268" s="246">
        <f>IF(Y$4=$F268+$B268,SUMIFS('ABP REC Calc'!V$75:V$138,'ABP REC Calc'!$C$75:$C$138,'ABP REC Spend'!$D268,'ABP REC Calc'!$B$75:$B$138,'ABP REC Spend'!$E268)*$C268,
IF(AND(X268&gt;0,(Y$4-$F268)=(1+$B268)),((X268/$C268)-X268)/6,
(IF(AND((Y$4-$F268)&lt;(7+$B268),(Y$4-$F268)&gt;1),X268,0))))</f>
        <v>4726421.2703587255</v>
      </c>
      <c r="Z268" s="246">
        <f>IF(Z$4=$F268+$B268,SUMIFS('ABP REC Calc'!W$75:W$138,'ABP REC Calc'!$C$75:$C$138,'ABP REC Spend'!$D268,'ABP REC Calc'!$B$75:$B$138,'ABP REC Spend'!$E268)*$C268,
IF(AND(Y268&gt;0,(Z$4-$F268)=(1+$B268)),((Y268/$C268)-Y268)/6,
(IF(AND((Z$4-$F268)&lt;(7+$B268),(Z$4-$F268)&gt;1),Y268,0))))</f>
        <v>4463842.3108943524</v>
      </c>
      <c r="AA268" s="246">
        <f>IF(AA$4=$F268+$B268,SUMIFS('ABP REC Calc'!X$75:X$138,'ABP REC Calc'!$C$75:$C$138,'ABP REC Spend'!$D268,'ABP REC Calc'!$B$75:$B$138,'ABP REC Spend'!$E268)*$C268,
IF(AND(Z268&gt;0,(AA$4-$F268)=(1+$B268)),((Z268/$C268)-Z268)/6,
(IF(AND((AA$4-$F268)&lt;(7+$B268),(AA$4-$F268)&gt;1),Z268,0))))</f>
        <v>4463842.3108943524</v>
      </c>
      <c r="AB268" s="246">
        <f>IF(AB$4=$F268+$B268,SUMIFS('ABP REC Calc'!Y$75:Y$138,'ABP REC Calc'!$C$75:$C$138,'ABP REC Spend'!$D268,'ABP REC Calc'!$B$75:$B$138,'ABP REC Spend'!$E268)*$C268,
IF(AND(AA268&gt;0,(AB$4-$F268)=(1+$B268)),((AA268/$C268)-AA268)/6,
(IF(AND((AB$4-$F268)&lt;(7+$B268),(AB$4-$F268)&gt;1),AA268,0))))</f>
        <v>4463842.3108943524</v>
      </c>
      <c r="AC268" s="246">
        <f>IF(AC$4=$F268+$B268,SUMIFS('ABP REC Calc'!Z$75:Z$138,'ABP REC Calc'!$C$75:$C$138,'ABP REC Spend'!$D268,'ABP REC Calc'!$B$75:$B$138,'ABP REC Spend'!$E268)*$C268,
IF(AND(AB268&gt;0,(AC$4-$F268)=(1+$B268)),((AB268/$C268)-AB268)/6,
(IF(AND((AC$4-$F268)&lt;(7+$B268),(AC$4-$F268)&gt;1),AB268,0))))</f>
        <v>4463842.3108943524</v>
      </c>
      <c r="AD268" s="246">
        <f>IF(AD$4=$F268+$B268,SUMIFS('ABP REC Calc'!AA$75:AA$138,'ABP REC Calc'!$C$75:$C$138,'ABP REC Spend'!$D268,'ABP REC Calc'!$B$75:$B$138,'ABP REC Spend'!$E268)*$C268,
IF(AND(AC268&gt;0,(AD$4-$F268)=(1+$B268)),((AC268/$C268)-AC268)/6,
(IF(AND((AD$4-$F268)&lt;(7+$B268),(AD$4-$F268)&gt;1),AC268,0))))</f>
        <v>4463842.3108943524</v>
      </c>
      <c r="AE268" s="246">
        <f>IF(AE$4=$F268+$B268,SUMIFS('ABP REC Calc'!AB$75:AB$138,'ABP REC Calc'!$C$75:$C$138,'ABP REC Spend'!$D268,'ABP REC Calc'!$B$75:$B$138,'ABP REC Spend'!$E268)*$C268,
IF(AND(AD268&gt;0,(AE$4-$F268)=(1+$B268)),((AD268/$C268)-AD268)/6,
(IF(AND((AE$4-$F268)&lt;(7+$B268),(AE$4-$F268)&gt;1),AD268,0))))</f>
        <v>4463842.3108943524</v>
      </c>
      <c r="AF268" s="246">
        <f>IF(AF$4=$F268+$B268,SUMIFS('ABP REC Calc'!AC$75:AC$138,'ABP REC Calc'!$C$75:$C$138,'ABP REC Spend'!$D268,'ABP REC Calc'!$B$75:$B$138,'ABP REC Spend'!$E268)*$C268,
IF(AND(AE268&gt;0,(AF$4-$F268)=(1+$B268)),((AE268/$C268)-AE268)/6,
(IF(AND((AF$4-$F268)&lt;(7+$B268),(AF$4-$F268)&gt;1),AE268,0))))</f>
        <v>0</v>
      </c>
      <c r="AG268" s="246">
        <f>IF(AG$4=$F268+$B268,SUMIFS('ABP REC Calc'!#REF!,'ABP REC Calc'!$C$75:$C$138,'ABP REC Spend'!$D268,'ABP REC Calc'!$B$75:$B$138,'ABP REC Spend'!$E268)*$C268,
IF(AND(AF268&gt;0,(AG$4-$F268)=(1+$B268)),((AF268/$C268)-AF268)/6,
(IF(AND((AG$4-$F268)&lt;(7+$B268),(AG$4-$F268)&gt;1),AF268,0))))</f>
        <v>0</v>
      </c>
    </row>
    <row r="269" spans="2:33" ht="14.45" customHeight="1">
      <c r="B269" s="64">
        <v>1</v>
      </c>
      <c r="C269" s="64">
        <v>0.15</v>
      </c>
      <c r="D269" s="234" t="s">
        <v>211</v>
      </c>
      <c r="E269" s="231" t="s">
        <v>231</v>
      </c>
      <c r="F269" s="231">
        <f t="shared" si="12"/>
        <v>2040</v>
      </c>
      <c r="G269" s="231"/>
      <c r="H269" s="239" t="s">
        <v>38</v>
      </c>
      <c r="I269" s="247">
        <v>0</v>
      </c>
      <c r="J269" s="246">
        <f>IF(J$4=$F269+$B269,SUMIFS('ABP REC Calc'!G$75:G$138,'ABP REC Calc'!$C$75:$C$138,'ABP REC Spend'!$D269,'ABP REC Calc'!$B$75:$B$138,'ABP REC Spend'!$E269)*$C269,
IF(AND(I269&gt;0,(J$4-$F269)=(1+$B269)),((I269/$C269)-I269)/6,
(IF(AND((J$4-$F269)&lt;(7+$B269),(J$4-$F269)&gt;1),I269,0))))</f>
        <v>0</v>
      </c>
      <c r="K269" s="246">
        <f>IF(K$4=$F269+$B269,SUMIFS('ABP REC Calc'!H$75:H$138,'ABP REC Calc'!$C$75:$C$138,'ABP REC Spend'!$D269,'ABP REC Calc'!$B$75:$B$138,'ABP REC Spend'!$E269)*$C269,
IF(AND(J269&gt;0,(K$4-$F269)=(1+$B269)),((J269/$C269)-J269)/6,
(IF(AND((K$4-$F269)&lt;(7+$B269),(K$4-$F269)&gt;1),J269,0))))</f>
        <v>0</v>
      </c>
      <c r="L269" s="246">
        <f>IF(L$4=$F269+$B269,SUMIFS('ABP REC Calc'!I$75:I$138,'ABP REC Calc'!$C$75:$C$138,'ABP REC Spend'!$D269,'ABP REC Calc'!$B$75:$B$138,'ABP REC Spend'!$E269)*$C269,
IF(AND(K269&gt;0,(L$4-$F269)=(1+$B269)),((K269/$C269)-K269)/6,
(IF(AND((L$4-$F269)&lt;(7+$B269),(L$4-$F269)&gt;1),K269,0))))</f>
        <v>0</v>
      </c>
      <c r="M269" s="246">
        <f>IF(M$4=$F269+$B269,SUMIFS('ABP REC Calc'!J$75:J$138,'ABP REC Calc'!$C$75:$C$138,'ABP REC Spend'!$D269,'ABP REC Calc'!$B$75:$B$138,'ABP REC Spend'!$E269)*$C269,
IF(AND(L269&gt;0,(M$4-$F269)=(1+$B269)),((L269/$C269)-L269)/6,
(IF(AND((M$4-$F269)&lt;(7+$B269),(M$4-$F269)&gt;1),L269,0))))</f>
        <v>0</v>
      </c>
      <c r="N269" s="246">
        <f>IF(N$4=$F269+$B269,SUMIFS('ABP REC Calc'!K$75:K$138,'ABP REC Calc'!$C$75:$C$138,'ABP REC Spend'!$D269,'ABP REC Calc'!$B$75:$B$138,'ABP REC Spend'!$E269)*$C269,
IF(AND(M269&gt;0,(N$4-$F269)=(1+$B269)),((M269/$C269)-M269)/6,
(IF(AND((N$4-$F269)&lt;(7+$B269),(N$4-$F269)&gt;1),M269,0))))</f>
        <v>0</v>
      </c>
      <c r="O269" s="246">
        <f>IF(O$4=$F269+$B269,SUMIFS('ABP REC Calc'!L$75:L$138,'ABP REC Calc'!$C$75:$C$138,'ABP REC Spend'!$D269,'ABP REC Calc'!$B$75:$B$138,'ABP REC Spend'!$E269)*$C269,
IF(AND(N269&gt;0,(O$4-$F269)=(1+$B269)),((N269/$C269)-N269)/6,
(IF(AND((O$4-$F269)&lt;(7+$B269),(O$4-$F269)&gt;1),N269,0))))</f>
        <v>0</v>
      </c>
      <c r="P269" s="246">
        <f>IF(P$4=$F269+$B269,SUMIFS('ABP REC Calc'!M$75:M$138,'ABP REC Calc'!$C$75:$C$138,'ABP REC Spend'!$D269,'ABP REC Calc'!$B$75:$B$138,'ABP REC Spend'!$E269)*$C269,
IF(AND(O269&gt;0,(P$4-$F269)=(1+$B269)),((O269/$C269)-O269)/6,
(IF(AND((P$4-$F269)&lt;(7+$B269),(P$4-$F269)&gt;1),O269,0))))</f>
        <v>0</v>
      </c>
      <c r="Q269" s="246">
        <f>IF(Q$4=$F269+$B269,SUMIFS('ABP REC Calc'!N$75:N$138,'ABP REC Calc'!$C$75:$C$138,'ABP REC Spend'!$D269,'ABP REC Calc'!$B$75:$B$138,'ABP REC Spend'!$E269)*$C269,
IF(AND(P269&gt;0,(Q$4-$F269)=(1+$B269)),((P269/$C269)-P269)/6,
(IF(AND((Q$4-$F269)&lt;(7+$B269),(Q$4-$F269)&gt;1),P269,0))))</f>
        <v>0</v>
      </c>
      <c r="R269" s="246">
        <f>IF(R$4=$F269+$B269,SUMIFS('ABP REC Calc'!O$75:O$138,'ABP REC Calc'!$C$75:$C$138,'ABP REC Spend'!$D269,'ABP REC Calc'!$B$75:$B$138,'ABP REC Spend'!$E269)*$C269,
IF(AND(Q269&gt;0,(R$4-$F269)=(1+$B269)),((Q269/$C269)-Q269)/6,
(IF(AND((R$4-$F269)&lt;(7+$B269),(R$4-$F269)&gt;1),Q269,0))))</f>
        <v>0</v>
      </c>
      <c r="S269" s="246">
        <f>IF(S$4=$F269+$B269,SUMIFS('ABP REC Calc'!P$75:P$138,'ABP REC Calc'!$C$75:$C$138,'ABP REC Spend'!$D269,'ABP REC Calc'!$B$75:$B$138,'ABP REC Spend'!$E269)*$C269,
IF(AND(R269&gt;0,(S$4-$F269)=(1+$B269)),((R269/$C269)-R269)/6,
(IF(AND((S$4-$F269)&lt;(7+$B269),(S$4-$F269)&gt;1),R269,0))))</f>
        <v>0</v>
      </c>
      <c r="T269" s="246">
        <f>IF(T$4=$F269+$B269,SUMIFS('ABP REC Calc'!Q$75:Q$138,'ABP REC Calc'!$C$75:$C$138,'ABP REC Spend'!$D269,'ABP REC Calc'!$B$75:$B$138,'ABP REC Spend'!$E269)*$C269,
IF(AND(S269&gt;0,(T$4-$F269)=(1+$B269)),((S269/$C269)-S269)/6,
(IF(AND((T$4-$F269)&lt;(7+$B269),(T$4-$F269)&gt;1),S269,0))))</f>
        <v>0</v>
      </c>
      <c r="U269" s="246">
        <f>IF(U$4=$F269+$B269,SUMIFS('ABP REC Calc'!R$75:R$138,'ABP REC Calc'!$C$75:$C$138,'ABP REC Spend'!$D269,'ABP REC Calc'!$B$75:$B$138,'ABP REC Spend'!$E269)*$C269,
IF(AND(T269&gt;0,(U$4-$F269)=(1+$B269)),((T269/$C269)-T269)/6,
(IF(AND((U$4-$F269)&lt;(7+$B269),(U$4-$F269)&gt;1),T269,0))))</f>
        <v>0</v>
      </c>
      <c r="V269" s="246">
        <f>IF(V$4=$F269+$B269,SUMIFS('ABP REC Calc'!S$75:S$138,'ABP REC Calc'!$C$75:$C$138,'ABP REC Spend'!$D269,'ABP REC Calc'!$B$75:$B$138,'ABP REC Spend'!$E269)*$C269,
IF(AND(U269&gt;0,(V$4-$F269)=(1+$B269)),((U269/$C269)-U269)/6,
(IF(AND((V$4-$F269)&lt;(7+$B269),(V$4-$F269)&gt;1),U269,0))))</f>
        <v>0</v>
      </c>
      <c r="W269" s="246">
        <f>IF(W$4=$F269+$B269,SUMIFS('ABP REC Calc'!T$75:T$138,'ABP REC Calc'!$C$75:$C$138,'ABP REC Spend'!$D269,'ABP REC Calc'!$B$75:$B$138,'ABP REC Spend'!$E269)*$C269,
IF(AND(V269&gt;0,(W$4-$F269)=(1+$B269)),((V269/$C269)-V269)/6,
(IF(AND((W$4-$F269)&lt;(7+$B269),(W$4-$F269)&gt;1),V269,0))))</f>
        <v>0</v>
      </c>
      <c r="X269" s="246">
        <f>IF(X$4=$F269+$B269,SUMIFS('ABP REC Calc'!U$75:U$138,'ABP REC Calc'!$C$75:$C$138,'ABP REC Spend'!$D269,'ABP REC Calc'!$B$75:$B$138,'ABP REC Spend'!$E269)*$C269,
IF(AND(W269&gt;0,(X$4-$F269)=(1+$B269)),((W269/$C269)-W269)/6,
(IF(AND((X$4-$F269)&lt;(7+$B269),(X$4-$F269)&gt;1),W269,0))))</f>
        <v>0</v>
      </c>
      <c r="Y269" s="246">
        <f>IF(Y$4=$F269+$B269,SUMIFS('ABP REC Calc'!V$75:V$138,'ABP REC Calc'!$C$75:$C$138,'ABP REC Spend'!$D269,'ABP REC Calc'!$B$75:$B$138,'ABP REC Spend'!$E269)*$C269,
IF(AND(X269&gt;0,(Y$4-$F269)=(1+$B269)),((X269/$C269)-X269)/6,
(IF(AND((Y$4-$F269)&lt;(7+$B269),(Y$4-$F269)&gt;1),X269,0))))</f>
        <v>0</v>
      </c>
      <c r="Z269" s="246">
        <f>IF(Z$4=$F269+$B269,SUMIFS('ABP REC Calc'!W$75:W$138,'ABP REC Calc'!$C$75:$C$138,'ABP REC Spend'!$D269,'ABP REC Calc'!$B$75:$B$138,'ABP REC Spend'!$E269)*$C269,
IF(AND(Y269&gt;0,(Z$4-$F269)=(1+$B269)),((Y269/$C269)-Y269)/6,
(IF(AND((Z$4-$F269)&lt;(7+$B269),(Z$4-$F269)&gt;1),Y269,0))))</f>
        <v>4537364.4195443764</v>
      </c>
      <c r="AA269" s="246">
        <f>IF(AA$4=$F269+$B269,SUMIFS('ABP REC Calc'!X$75:X$138,'ABP REC Calc'!$C$75:$C$138,'ABP REC Spend'!$D269,'ABP REC Calc'!$B$75:$B$138,'ABP REC Spend'!$E269)*$C269,
IF(AND(Z269&gt;0,(AA$4-$F269)=(1+$B269)),((Z269/$C269)-Z269)/6,
(IF(AND((AA$4-$F269)&lt;(7+$B269),(AA$4-$F269)&gt;1),Z269,0))))</f>
        <v>4285288.6184585774</v>
      </c>
      <c r="AB269" s="246">
        <f>IF(AB$4=$F269+$B269,SUMIFS('ABP REC Calc'!Y$75:Y$138,'ABP REC Calc'!$C$75:$C$138,'ABP REC Spend'!$D269,'ABP REC Calc'!$B$75:$B$138,'ABP REC Spend'!$E269)*$C269,
IF(AND(AA269&gt;0,(AB$4-$F269)=(1+$B269)),((AA269/$C269)-AA269)/6,
(IF(AND((AB$4-$F269)&lt;(7+$B269),(AB$4-$F269)&gt;1),AA269,0))))</f>
        <v>4285288.6184585774</v>
      </c>
      <c r="AC269" s="246">
        <f>IF(AC$4=$F269+$B269,SUMIFS('ABP REC Calc'!Z$75:Z$138,'ABP REC Calc'!$C$75:$C$138,'ABP REC Spend'!$D269,'ABP REC Calc'!$B$75:$B$138,'ABP REC Spend'!$E269)*$C269,
IF(AND(AB269&gt;0,(AC$4-$F269)=(1+$B269)),((AB269/$C269)-AB269)/6,
(IF(AND((AC$4-$F269)&lt;(7+$B269),(AC$4-$F269)&gt;1),AB269,0))))</f>
        <v>4285288.6184585774</v>
      </c>
      <c r="AD269" s="246">
        <f>IF(AD$4=$F269+$B269,SUMIFS('ABP REC Calc'!AA$75:AA$138,'ABP REC Calc'!$C$75:$C$138,'ABP REC Spend'!$D269,'ABP REC Calc'!$B$75:$B$138,'ABP REC Spend'!$E269)*$C269,
IF(AND(AC269&gt;0,(AD$4-$F269)=(1+$B269)),((AC269/$C269)-AC269)/6,
(IF(AND((AD$4-$F269)&lt;(7+$B269),(AD$4-$F269)&gt;1),AC269,0))))</f>
        <v>4285288.6184585774</v>
      </c>
      <c r="AE269" s="246">
        <f>IF(AE$4=$F269+$B269,SUMIFS('ABP REC Calc'!AB$75:AB$138,'ABP REC Calc'!$C$75:$C$138,'ABP REC Spend'!$D269,'ABP REC Calc'!$B$75:$B$138,'ABP REC Spend'!$E269)*$C269,
IF(AND(AD269&gt;0,(AE$4-$F269)=(1+$B269)),((AD269/$C269)-AD269)/6,
(IF(AND((AE$4-$F269)&lt;(7+$B269),(AE$4-$F269)&gt;1),AD269,0))))</f>
        <v>4285288.6184585774</v>
      </c>
      <c r="AF269" s="246">
        <f>IF(AF$4=$F269+$B269,SUMIFS('ABP REC Calc'!AC$75:AC$138,'ABP REC Calc'!$C$75:$C$138,'ABP REC Spend'!$D269,'ABP REC Calc'!$B$75:$B$138,'ABP REC Spend'!$E269)*$C269,
IF(AND(AE269&gt;0,(AF$4-$F269)=(1+$B269)),((AE269/$C269)-AE269)/6,
(IF(AND((AF$4-$F269)&lt;(7+$B269),(AF$4-$F269)&gt;1),AE269,0))))</f>
        <v>4285288.6184585774</v>
      </c>
      <c r="AG269" s="246">
        <f>IF(AG$4=$F269+$B269,SUMIFS('ABP REC Calc'!#REF!,'ABP REC Calc'!$C$75:$C$138,'ABP REC Spend'!$D269,'ABP REC Calc'!$B$75:$B$138,'ABP REC Spend'!$E269)*$C269,
IF(AND(AF269&gt;0,(AG$4-$F269)=(1+$B269)),((AF269/$C269)-AF269)/6,
(IF(AND((AG$4-$F269)&lt;(7+$B269),(AG$4-$F269)&gt;1),AF269,0))))</f>
        <v>0</v>
      </c>
    </row>
    <row r="270" spans="2:33" ht="14.45" customHeight="1">
      <c r="B270" s="64">
        <v>1</v>
      </c>
      <c r="C270" s="64">
        <v>0.15</v>
      </c>
      <c r="D270" s="234" t="s">
        <v>211</v>
      </c>
      <c r="E270" s="231" t="s">
        <v>231</v>
      </c>
      <c r="F270" s="231">
        <f t="shared" si="12"/>
        <v>2041</v>
      </c>
      <c r="G270" s="231"/>
      <c r="H270" s="239" t="s">
        <v>39</v>
      </c>
      <c r="I270" s="247">
        <v>0</v>
      </c>
      <c r="J270" s="246">
        <f>IF(J$4=$F270+$B270,SUMIFS('ABP REC Calc'!G$75:G$138,'ABP REC Calc'!$C$75:$C$138,'ABP REC Spend'!$D270,'ABP REC Calc'!$B$75:$B$138,'ABP REC Spend'!$E270)*$C270,
IF(AND(I270&gt;0,(J$4-$F270)=(1+$B270)),((I270/$C270)-I270)/6,
(IF(AND((J$4-$F270)&lt;(7+$B270),(J$4-$F270)&gt;1),I270,0))))</f>
        <v>0</v>
      </c>
      <c r="K270" s="246">
        <f>IF(K$4=$F270+$B270,SUMIFS('ABP REC Calc'!H$75:H$138,'ABP REC Calc'!$C$75:$C$138,'ABP REC Spend'!$D270,'ABP REC Calc'!$B$75:$B$138,'ABP REC Spend'!$E270)*$C270,
IF(AND(J270&gt;0,(K$4-$F270)=(1+$B270)),((J270/$C270)-J270)/6,
(IF(AND((K$4-$F270)&lt;(7+$B270),(K$4-$F270)&gt;1),J270,0))))</f>
        <v>0</v>
      </c>
      <c r="L270" s="246">
        <f>IF(L$4=$F270+$B270,SUMIFS('ABP REC Calc'!I$75:I$138,'ABP REC Calc'!$C$75:$C$138,'ABP REC Spend'!$D270,'ABP REC Calc'!$B$75:$B$138,'ABP REC Spend'!$E270)*$C270,
IF(AND(K270&gt;0,(L$4-$F270)=(1+$B270)),((K270/$C270)-K270)/6,
(IF(AND((L$4-$F270)&lt;(7+$B270),(L$4-$F270)&gt;1),K270,0))))</f>
        <v>0</v>
      </c>
      <c r="M270" s="246">
        <f>IF(M$4=$F270+$B270,SUMIFS('ABP REC Calc'!J$75:J$138,'ABP REC Calc'!$C$75:$C$138,'ABP REC Spend'!$D270,'ABP REC Calc'!$B$75:$B$138,'ABP REC Spend'!$E270)*$C270,
IF(AND(L270&gt;0,(M$4-$F270)=(1+$B270)),((L270/$C270)-L270)/6,
(IF(AND((M$4-$F270)&lt;(7+$B270),(M$4-$F270)&gt;1),L270,0))))</f>
        <v>0</v>
      </c>
      <c r="N270" s="246">
        <f>IF(N$4=$F270+$B270,SUMIFS('ABP REC Calc'!K$75:K$138,'ABP REC Calc'!$C$75:$C$138,'ABP REC Spend'!$D270,'ABP REC Calc'!$B$75:$B$138,'ABP REC Spend'!$E270)*$C270,
IF(AND(M270&gt;0,(N$4-$F270)=(1+$B270)),((M270/$C270)-M270)/6,
(IF(AND((N$4-$F270)&lt;(7+$B270),(N$4-$F270)&gt;1),M270,0))))</f>
        <v>0</v>
      </c>
      <c r="O270" s="246">
        <f>IF(O$4=$F270+$B270,SUMIFS('ABP REC Calc'!L$75:L$138,'ABP REC Calc'!$C$75:$C$138,'ABP REC Spend'!$D270,'ABP REC Calc'!$B$75:$B$138,'ABP REC Spend'!$E270)*$C270,
IF(AND(N270&gt;0,(O$4-$F270)=(1+$B270)),((N270/$C270)-N270)/6,
(IF(AND((O$4-$F270)&lt;(7+$B270),(O$4-$F270)&gt;1),N270,0))))</f>
        <v>0</v>
      </c>
      <c r="P270" s="246">
        <f>IF(P$4=$F270+$B270,SUMIFS('ABP REC Calc'!M$75:M$138,'ABP REC Calc'!$C$75:$C$138,'ABP REC Spend'!$D270,'ABP REC Calc'!$B$75:$B$138,'ABP REC Spend'!$E270)*$C270,
IF(AND(O270&gt;0,(P$4-$F270)=(1+$B270)),((O270/$C270)-O270)/6,
(IF(AND((P$4-$F270)&lt;(7+$B270),(P$4-$F270)&gt;1),O270,0))))</f>
        <v>0</v>
      </c>
      <c r="Q270" s="246">
        <f>IF(Q$4=$F270+$B270,SUMIFS('ABP REC Calc'!N$75:N$138,'ABP REC Calc'!$C$75:$C$138,'ABP REC Spend'!$D270,'ABP REC Calc'!$B$75:$B$138,'ABP REC Spend'!$E270)*$C270,
IF(AND(P270&gt;0,(Q$4-$F270)=(1+$B270)),((P270/$C270)-P270)/6,
(IF(AND((Q$4-$F270)&lt;(7+$B270),(Q$4-$F270)&gt;1),P270,0))))</f>
        <v>0</v>
      </c>
      <c r="R270" s="246">
        <f>IF(R$4=$F270+$B270,SUMIFS('ABP REC Calc'!O$75:O$138,'ABP REC Calc'!$C$75:$C$138,'ABP REC Spend'!$D270,'ABP REC Calc'!$B$75:$B$138,'ABP REC Spend'!$E270)*$C270,
IF(AND(Q270&gt;0,(R$4-$F270)=(1+$B270)),((Q270/$C270)-Q270)/6,
(IF(AND((R$4-$F270)&lt;(7+$B270),(R$4-$F270)&gt;1),Q270,0))))</f>
        <v>0</v>
      </c>
      <c r="S270" s="246">
        <f>IF(S$4=$F270+$B270,SUMIFS('ABP REC Calc'!P$75:P$138,'ABP REC Calc'!$C$75:$C$138,'ABP REC Spend'!$D270,'ABP REC Calc'!$B$75:$B$138,'ABP REC Spend'!$E270)*$C270,
IF(AND(R270&gt;0,(S$4-$F270)=(1+$B270)),((R270/$C270)-R270)/6,
(IF(AND((S$4-$F270)&lt;(7+$B270),(S$4-$F270)&gt;1),R270,0))))</f>
        <v>0</v>
      </c>
      <c r="T270" s="246">
        <f>IF(T$4=$F270+$B270,SUMIFS('ABP REC Calc'!Q$75:Q$138,'ABP REC Calc'!$C$75:$C$138,'ABP REC Spend'!$D270,'ABP REC Calc'!$B$75:$B$138,'ABP REC Spend'!$E270)*$C270,
IF(AND(S270&gt;0,(T$4-$F270)=(1+$B270)),((S270/$C270)-S270)/6,
(IF(AND((T$4-$F270)&lt;(7+$B270),(T$4-$F270)&gt;1),S270,0))))</f>
        <v>0</v>
      </c>
      <c r="U270" s="246">
        <f>IF(U$4=$F270+$B270,SUMIFS('ABP REC Calc'!R$75:R$138,'ABP REC Calc'!$C$75:$C$138,'ABP REC Spend'!$D270,'ABP REC Calc'!$B$75:$B$138,'ABP REC Spend'!$E270)*$C270,
IF(AND(T270&gt;0,(U$4-$F270)=(1+$B270)),((T270/$C270)-T270)/6,
(IF(AND((U$4-$F270)&lt;(7+$B270),(U$4-$F270)&gt;1),T270,0))))</f>
        <v>0</v>
      </c>
      <c r="V270" s="246">
        <f>IF(V$4=$F270+$B270,SUMIFS('ABP REC Calc'!S$75:S$138,'ABP REC Calc'!$C$75:$C$138,'ABP REC Spend'!$D270,'ABP REC Calc'!$B$75:$B$138,'ABP REC Spend'!$E270)*$C270,
IF(AND(U270&gt;0,(V$4-$F270)=(1+$B270)),((U270/$C270)-U270)/6,
(IF(AND((V$4-$F270)&lt;(7+$B270),(V$4-$F270)&gt;1),U270,0))))</f>
        <v>0</v>
      </c>
      <c r="W270" s="246">
        <f>IF(W$4=$F270+$B270,SUMIFS('ABP REC Calc'!T$75:T$138,'ABP REC Calc'!$C$75:$C$138,'ABP REC Spend'!$D270,'ABP REC Calc'!$B$75:$B$138,'ABP REC Spend'!$E270)*$C270,
IF(AND(V270&gt;0,(W$4-$F270)=(1+$B270)),((V270/$C270)-V270)/6,
(IF(AND((W$4-$F270)&lt;(7+$B270),(W$4-$F270)&gt;1),V270,0))))</f>
        <v>0</v>
      </c>
      <c r="X270" s="246">
        <f>IF(X$4=$F270+$B270,SUMIFS('ABP REC Calc'!U$75:U$138,'ABP REC Calc'!$C$75:$C$138,'ABP REC Spend'!$D270,'ABP REC Calc'!$B$75:$B$138,'ABP REC Spend'!$E270)*$C270,
IF(AND(W270&gt;0,(X$4-$F270)=(1+$B270)),((W270/$C270)-W270)/6,
(IF(AND((X$4-$F270)&lt;(7+$B270),(X$4-$F270)&gt;1),W270,0))))</f>
        <v>0</v>
      </c>
      <c r="Y270" s="246">
        <f>IF(Y$4=$F270+$B270,SUMIFS('ABP REC Calc'!V$75:V$138,'ABP REC Calc'!$C$75:$C$138,'ABP REC Spend'!$D270,'ABP REC Calc'!$B$75:$B$138,'ABP REC Spend'!$E270)*$C270,
IF(AND(X270&gt;0,(Y$4-$F270)=(1+$B270)),((X270/$C270)-X270)/6,
(IF(AND((Y$4-$F270)&lt;(7+$B270),(Y$4-$F270)&gt;1),X270,0))))</f>
        <v>0</v>
      </c>
      <c r="Z270" s="246">
        <f>IF(Z$4=$F270+$B270,SUMIFS('ABP REC Calc'!W$75:W$138,'ABP REC Calc'!$C$75:$C$138,'ABP REC Spend'!$D270,'ABP REC Calc'!$B$75:$B$138,'ABP REC Spend'!$E270)*$C270,
IF(AND(Y270&gt;0,(Z$4-$F270)=(1+$B270)),((Y270/$C270)-Y270)/6,
(IF(AND((Z$4-$F270)&lt;(7+$B270),(Z$4-$F270)&gt;1),Y270,0))))</f>
        <v>0</v>
      </c>
      <c r="AA270" s="246">
        <f>IF(AA$4=$F270+$B270,SUMIFS('ABP REC Calc'!X$75:X$138,'ABP REC Calc'!$C$75:$C$138,'ABP REC Spend'!$D270,'ABP REC Calc'!$B$75:$B$138,'ABP REC Spend'!$E270)*$C270,
IF(AND(Z270&gt;0,(AA$4-$F270)=(1+$B270)),((Z270/$C270)-Z270)/6,
(IF(AND((AA$4-$F270)&lt;(7+$B270),(AA$4-$F270)&gt;1),Z270,0))))</f>
        <v>4355869.8427626016</v>
      </c>
      <c r="AB270" s="246">
        <f>IF(AB$4=$F270+$B270,SUMIFS('ABP REC Calc'!Y$75:Y$138,'ABP REC Calc'!$C$75:$C$138,'ABP REC Spend'!$D270,'ABP REC Calc'!$B$75:$B$138,'ABP REC Spend'!$E270)*$C270,
IF(AND(AA270&gt;0,(AB$4-$F270)=(1+$B270)),((AA270/$C270)-AA270)/6,
(IF(AND((AB$4-$F270)&lt;(7+$B270),(AB$4-$F270)&gt;1),AA270,0))))</f>
        <v>4113877.0737202354</v>
      </c>
      <c r="AC270" s="246">
        <f>IF(AC$4=$F270+$B270,SUMIFS('ABP REC Calc'!Z$75:Z$138,'ABP REC Calc'!$C$75:$C$138,'ABP REC Spend'!$D270,'ABP REC Calc'!$B$75:$B$138,'ABP REC Spend'!$E270)*$C270,
IF(AND(AB270&gt;0,(AC$4-$F270)=(1+$B270)),((AB270/$C270)-AB270)/6,
(IF(AND((AC$4-$F270)&lt;(7+$B270),(AC$4-$F270)&gt;1),AB270,0))))</f>
        <v>4113877.0737202354</v>
      </c>
      <c r="AD270" s="246">
        <f>IF(AD$4=$F270+$B270,SUMIFS('ABP REC Calc'!AA$75:AA$138,'ABP REC Calc'!$C$75:$C$138,'ABP REC Spend'!$D270,'ABP REC Calc'!$B$75:$B$138,'ABP REC Spend'!$E270)*$C270,
IF(AND(AC270&gt;0,(AD$4-$F270)=(1+$B270)),((AC270/$C270)-AC270)/6,
(IF(AND((AD$4-$F270)&lt;(7+$B270),(AD$4-$F270)&gt;1),AC270,0))))</f>
        <v>4113877.0737202354</v>
      </c>
      <c r="AE270" s="246">
        <f>IF(AE$4=$F270+$B270,SUMIFS('ABP REC Calc'!AB$75:AB$138,'ABP REC Calc'!$C$75:$C$138,'ABP REC Spend'!$D270,'ABP REC Calc'!$B$75:$B$138,'ABP REC Spend'!$E270)*$C270,
IF(AND(AD270&gt;0,(AE$4-$F270)=(1+$B270)),((AD270/$C270)-AD270)/6,
(IF(AND((AE$4-$F270)&lt;(7+$B270),(AE$4-$F270)&gt;1),AD270,0))))</f>
        <v>4113877.0737202354</v>
      </c>
      <c r="AF270" s="246">
        <f>IF(AF$4=$F270+$B270,SUMIFS('ABP REC Calc'!AC$75:AC$138,'ABP REC Calc'!$C$75:$C$138,'ABP REC Spend'!$D270,'ABP REC Calc'!$B$75:$B$138,'ABP REC Spend'!$E270)*$C270,
IF(AND(AE270&gt;0,(AF$4-$F270)=(1+$B270)),((AE270/$C270)-AE270)/6,
(IF(AND((AF$4-$F270)&lt;(7+$B270),(AF$4-$F270)&gt;1),AE270,0))))</f>
        <v>4113877.0737202354</v>
      </c>
      <c r="AG270" s="246">
        <f>IF(AG$4=$F270+$B270,SUMIFS('ABP REC Calc'!#REF!,'ABP REC Calc'!$C$75:$C$138,'ABP REC Spend'!$D270,'ABP REC Calc'!$B$75:$B$138,'ABP REC Spend'!$E270)*$C270,
IF(AND(AF270&gt;0,(AG$4-$F270)=(1+$B270)),((AF270/$C270)-AF270)/6,
(IF(AND((AG$4-$F270)&lt;(7+$B270),(AG$4-$F270)&gt;1),AF270,0))))</f>
        <v>4113877.0737202354</v>
      </c>
    </row>
    <row r="271" spans="2:33" ht="14.45" customHeight="1">
      <c r="B271" s="64">
        <v>1</v>
      </c>
      <c r="C271" s="64">
        <v>0.15</v>
      </c>
      <c r="D271" s="234" t="s">
        <v>211</v>
      </c>
      <c r="E271" s="231" t="s">
        <v>231</v>
      </c>
      <c r="F271" s="231">
        <f t="shared" si="12"/>
        <v>2042</v>
      </c>
      <c r="G271" s="231"/>
      <c r="H271" s="239" t="s">
        <v>40</v>
      </c>
      <c r="I271" s="247">
        <v>0</v>
      </c>
      <c r="J271" s="246">
        <f>IF(J$4=$F271+$B271,SUMIFS('ABP REC Calc'!G$75:G$138,'ABP REC Calc'!$C$75:$C$138,'ABP REC Spend'!$D271,'ABP REC Calc'!$B$75:$B$138,'ABP REC Spend'!$E271)*$C271,
IF(AND(I271&gt;0,(J$4-$F271)=(1+$B271)),((I271/$C271)-I271)/6,
(IF(AND((J$4-$F271)&lt;(7+$B271),(J$4-$F271)&gt;1),I271,0))))</f>
        <v>0</v>
      </c>
      <c r="K271" s="246">
        <f>IF(K$4=$F271+$B271,SUMIFS('ABP REC Calc'!H$75:H$138,'ABP REC Calc'!$C$75:$C$138,'ABP REC Spend'!$D271,'ABP REC Calc'!$B$75:$B$138,'ABP REC Spend'!$E271)*$C271,
IF(AND(J271&gt;0,(K$4-$F271)=(1+$B271)),((J271/$C271)-J271)/6,
(IF(AND((K$4-$F271)&lt;(7+$B271),(K$4-$F271)&gt;1),J271,0))))</f>
        <v>0</v>
      </c>
      <c r="L271" s="246">
        <f>IF(L$4=$F271+$B271,SUMIFS('ABP REC Calc'!I$75:I$138,'ABP REC Calc'!$C$75:$C$138,'ABP REC Spend'!$D271,'ABP REC Calc'!$B$75:$B$138,'ABP REC Spend'!$E271)*$C271,
IF(AND(K271&gt;0,(L$4-$F271)=(1+$B271)),((K271/$C271)-K271)/6,
(IF(AND((L$4-$F271)&lt;(7+$B271),(L$4-$F271)&gt;1),K271,0))))</f>
        <v>0</v>
      </c>
      <c r="M271" s="246">
        <f>IF(M$4=$F271+$B271,SUMIFS('ABP REC Calc'!J$75:J$138,'ABP REC Calc'!$C$75:$C$138,'ABP REC Spend'!$D271,'ABP REC Calc'!$B$75:$B$138,'ABP REC Spend'!$E271)*$C271,
IF(AND(L271&gt;0,(M$4-$F271)=(1+$B271)),((L271/$C271)-L271)/6,
(IF(AND((M$4-$F271)&lt;(7+$B271),(M$4-$F271)&gt;1),L271,0))))</f>
        <v>0</v>
      </c>
      <c r="N271" s="246">
        <f>IF(N$4=$F271+$B271,SUMIFS('ABP REC Calc'!K$75:K$138,'ABP REC Calc'!$C$75:$C$138,'ABP REC Spend'!$D271,'ABP REC Calc'!$B$75:$B$138,'ABP REC Spend'!$E271)*$C271,
IF(AND(M271&gt;0,(N$4-$F271)=(1+$B271)),((M271/$C271)-M271)/6,
(IF(AND((N$4-$F271)&lt;(7+$B271),(N$4-$F271)&gt;1),M271,0))))</f>
        <v>0</v>
      </c>
      <c r="O271" s="246">
        <f>IF(O$4=$F271+$B271,SUMIFS('ABP REC Calc'!L$75:L$138,'ABP REC Calc'!$C$75:$C$138,'ABP REC Spend'!$D271,'ABP REC Calc'!$B$75:$B$138,'ABP REC Spend'!$E271)*$C271,
IF(AND(N271&gt;0,(O$4-$F271)=(1+$B271)),((N271/$C271)-N271)/6,
(IF(AND((O$4-$F271)&lt;(7+$B271),(O$4-$F271)&gt;1),N271,0))))</f>
        <v>0</v>
      </c>
      <c r="P271" s="246">
        <f>IF(P$4=$F271+$B271,SUMIFS('ABP REC Calc'!M$75:M$138,'ABP REC Calc'!$C$75:$C$138,'ABP REC Spend'!$D271,'ABP REC Calc'!$B$75:$B$138,'ABP REC Spend'!$E271)*$C271,
IF(AND(O271&gt;0,(P$4-$F271)=(1+$B271)),((O271/$C271)-O271)/6,
(IF(AND((P$4-$F271)&lt;(7+$B271),(P$4-$F271)&gt;1),O271,0))))</f>
        <v>0</v>
      </c>
      <c r="Q271" s="246">
        <f>IF(Q$4=$F271+$B271,SUMIFS('ABP REC Calc'!N$75:N$138,'ABP REC Calc'!$C$75:$C$138,'ABP REC Spend'!$D271,'ABP REC Calc'!$B$75:$B$138,'ABP REC Spend'!$E271)*$C271,
IF(AND(P271&gt;0,(Q$4-$F271)=(1+$B271)),((P271/$C271)-P271)/6,
(IF(AND((Q$4-$F271)&lt;(7+$B271),(Q$4-$F271)&gt;1),P271,0))))</f>
        <v>0</v>
      </c>
      <c r="R271" s="246">
        <f>IF(R$4=$F271+$B271,SUMIFS('ABP REC Calc'!O$75:O$138,'ABP REC Calc'!$C$75:$C$138,'ABP REC Spend'!$D271,'ABP REC Calc'!$B$75:$B$138,'ABP REC Spend'!$E271)*$C271,
IF(AND(Q271&gt;0,(R$4-$F271)=(1+$B271)),((Q271/$C271)-Q271)/6,
(IF(AND((R$4-$F271)&lt;(7+$B271),(R$4-$F271)&gt;1),Q271,0))))</f>
        <v>0</v>
      </c>
      <c r="S271" s="246">
        <f>IF(S$4=$F271+$B271,SUMIFS('ABP REC Calc'!P$75:P$138,'ABP REC Calc'!$C$75:$C$138,'ABP REC Spend'!$D271,'ABP REC Calc'!$B$75:$B$138,'ABP REC Spend'!$E271)*$C271,
IF(AND(R271&gt;0,(S$4-$F271)=(1+$B271)),((R271/$C271)-R271)/6,
(IF(AND((S$4-$F271)&lt;(7+$B271),(S$4-$F271)&gt;1),R271,0))))</f>
        <v>0</v>
      </c>
      <c r="T271" s="246">
        <f>IF(T$4=$F271+$B271,SUMIFS('ABP REC Calc'!Q$75:Q$138,'ABP REC Calc'!$C$75:$C$138,'ABP REC Spend'!$D271,'ABP REC Calc'!$B$75:$B$138,'ABP REC Spend'!$E271)*$C271,
IF(AND(S271&gt;0,(T$4-$F271)=(1+$B271)),((S271/$C271)-S271)/6,
(IF(AND((T$4-$F271)&lt;(7+$B271),(T$4-$F271)&gt;1),S271,0))))</f>
        <v>0</v>
      </c>
      <c r="U271" s="246">
        <f>IF(U$4=$F271+$B271,SUMIFS('ABP REC Calc'!R$75:R$138,'ABP REC Calc'!$C$75:$C$138,'ABP REC Spend'!$D271,'ABP REC Calc'!$B$75:$B$138,'ABP REC Spend'!$E271)*$C271,
IF(AND(T271&gt;0,(U$4-$F271)=(1+$B271)),((T271/$C271)-T271)/6,
(IF(AND((U$4-$F271)&lt;(7+$B271),(U$4-$F271)&gt;1),T271,0))))</f>
        <v>0</v>
      </c>
      <c r="V271" s="246">
        <f>IF(V$4=$F271+$B271,SUMIFS('ABP REC Calc'!S$75:S$138,'ABP REC Calc'!$C$75:$C$138,'ABP REC Spend'!$D271,'ABP REC Calc'!$B$75:$B$138,'ABP REC Spend'!$E271)*$C271,
IF(AND(U271&gt;0,(V$4-$F271)=(1+$B271)),((U271/$C271)-U271)/6,
(IF(AND((V$4-$F271)&lt;(7+$B271),(V$4-$F271)&gt;1),U271,0))))</f>
        <v>0</v>
      </c>
      <c r="W271" s="246">
        <f>IF(W$4=$F271+$B271,SUMIFS('ABP REC Calc'!T$75:T$138,'ABP REC Calc'!$C$75:$C$138,'ABP REC Spend'!$D271,'ABP REC Calc'!$B$75:$B$138,'ABP REC Spend'!$E271)*$C271,
IF(AND(V271&gt;0,(W$4-$F271)=(1+$B271)),((V271/$C271)-V271)/6,
(IF(AND((W$4-$F271)&lt;(7+$B271),(W$4-$F271)&gt;1),V271,0))))</f>
        <v>0</v>
      </c>
      <c r="X271" s="246">
        <f>IF(X$4=$F271+$B271,SUMIFS('ABP REC Calc'!U$75:U$138,'ABP REC Calc'!$C$75:$C$138,'ABP REC Spend'!$D271,'ABP REC Calc'!$B$75:$B$138,'ABP REC Spend'!$E271)*$C271,
IF(AND(W271&gt;0,(X$4-$F271)=(1+$B271)),((W271/$C271)-W271)/6,
(IF(AND((X$4-$F271)&lt;(7+$B271),(X$4-$F271)&gt;1),W271,0))))</f>
        <v>0</v>
      </c>
      <c r="Y271" s="246">
        <f>IF(Y$4=$F271+$B271,SUMIFS('ABP REC Calc'!V$75:V$138,'ABP REC Calc'!$C$75:$C$138,'ABP REC Spend'!$D271,'ABP REC Calc'!$B$75:$B$138,'ABP REC Spend'!$E271)*$C271,
IF(AND(X271&gt;0,(Y$4-$F271)=(1+$B271)),((X271/$C271)-X271)/6,
(IF(AND((Y$4-$F271)&lt;(7+$B271),(Y$4-$F271)&gt;1),X271,0))))</f>
        <v>0</v>
      </c>
      <c r="Z271" s="246">
        <f>IF(Z$4=$F271+$B271,SUMIFS('ABP REC Calc'!W$75:W$138,'ABP REC Calc'!$C$75:$C$138,'ABP REC Spend'!$D271,'ABP REC Calc'!$B$75:$B$138,'ABP REC Spend'!$E271)*$C271,
IF(AND(Y271&gt;0,(Z$4-$F271)=(1+$B271)),((Y271/$C271)-Y271)/6,
(IF(AND((Z$4-$F271)&lt;(7+$B271),(Z$4-$F271)&gt;1),Y271,0))))</f>
        <v>0</v>
      </c>
      <c r="AA271" s="246">
        <f>IF(AA$4=$F271+$B271,SUMIFS('ABP REC Calc'!X$75:X$138,'ABP REC Calc'!$C$75:$C$138,'ABP REC Spend'!$D271,'ABP REC Calc'!$B$75:$B$138,'ABP REC Spend'!$E271)*$C271,
IF(AND(Z271&gt;0,(AA$4-$F271)=(1+$B271)),((Z271/$C271)-Z271)/6,
(IF(AND((AA$4-$F271)&lt;(7+$B271),(AA$4-$F271)&gt;1),Z271,0))))</f>
        <v>0</v>
      </c>
      <c r="AB271" s="246">
        <f>IF(AB$4=$F271+$B271,SUMIFS('ABP REC Calc'!Y$75:Y$138,'ABP REC Calc'!$C$75:$C$138,'ABP REC Spend'!$D271,'ABP REC Calc'!$B$75:$B$138,'ABP REC Spend'!$E271)*$C271,
IF(AND(AA271&gt;0,(AB$4-$F271)=(1+$B271)),((AA271/$C271)-AA271)/6,
(IF(AND((AB$4-$F271)&lt;(7+$B271),(AB$4-$F271)&gt;1),AA271,0))))</f>
        <v>4181635.049052096</v>
      </c>
      <c r="AC271" s="246">
        <f>IF(AC$4=$F271+$B271,SUMIFS('ABP REC Calc'!Z$75:Z$138,'ABP REC Calc'!$C$75:$C$138,'ABP REC Spend'!$D271,'ABP REC Calc'!$B$75:$B$138,'ABP REC Spend'!$E271)*$C271,
IF(AND(AB271&gt;0,(AC$4-$F271)=(1+$B271)),((AB271/$C271)-AB271)/6,
(IF(AND((AC$4-$F271)&lt;(7+$B271),(AC$4-$F271)&gt;1),AB271,0))))</f>
        <v>3949321.990771424</v>
      </c>
      <c r="AD271" s="246">
        <f>IF(AD$4=$F271+$B271,SUMIFS('ABP REC Calc'!AA$75:AA$138,'ABP REC Calc'!$C$75:$C$138,'ABP REC Spend'!$D271,'ABP REC Calc'!$B$75:$B$138,'ABP REC Spend'!$E271)*$C271,
IF(AND(AC271&gt;0,(AD$4-$F271)=(1+$B271)),((AC271/$C271)-AC271)/6,
(IF(AND((AD$4-$F271)&lt;(7+$B271),(AD$4-$F271)&gt;1),AC271,0))))</f>
        <v>3949321.990771424</v>
      </c>
      <c r="AE271" s="246">
        <f>IF(AE$4=$F271+$B271,SUMIFS('ABP REC Calc'!AB$75:AB$138,'ABP REC Calc'!$C$75:$C$138,'ABP REC Spend'!$D271,'ABP REC Calc'!$B$75:$B$138,'ABP REC Spend'!$E271)*$C271,
IF(AND(AD271&gt;0,(AE$4-$F271)=(1+$B271)),((AD271/$C271)-AD271)/6,
(IF(AND((AE$4-$F271)&lt;(7+$B271),(AE$4-$F271)&gt;1),AD271,0))))</f>
        <v>3949321.990771424</v>
      </c>
      <c r="AF271" s="246">
        <f>IF(AF$4=$F271+$B271,SUMIFS('ABP REC Calc'!AC$75:AC$138,'ABP REC Calc'!$C$75:$C$138,'ABP REC Spend'!$D271,'ABP REC Calc'!$B$75:$B$138,'ABP REC Spend'!$E271)*$C271,
IF(AND(AE271&gt;0,(AF$4-$F271)=(1+$B271)),((AE271/$C271)-AE271)/6,
(IF(AND((AF$4-$F271)&lt;(7+$B271),(AF$4-$F271)&gt;1),AE271,0))))</f>
        <v>3949321.990771424</v>
      </c>
      <c r="AG271" s="246">
        <f>IF(AG$4=$F271+$B271,SUMIFS('ABP REC Calc'!#REF!,'ABP REC Calc'!$C$75:$C$138,'ABP REC Spend'!$D271,'ABP REC Calc'!$B$75:$B$138,'ABP REC Spend'!$E271)*$C271,
IF(AND(AF271&gt;0,(AG$4-$F271)=(1+$B271)),((AF271/$C271)-AF271)/6,
(IF(AND((AG$4-$F271)&lt;(7+$B271),(AG$4-$F271)&gt;1),AF271,0))))</f>
        <v>3949321.990771424</v>
      </c>
    </row>
    <row r="272" spans="2:33" ht="14.45" customHeight="1">
      <c r="B272" s="64">
        <v>1</v>
      </c>
      <c r="C272" s="64">
        <v>0.15</v>
      </c>
      <c r="D272" s="234" t="s">
        <v>211</v>
      </c>
      <c r="E272" s="231" t="s">
        <v>231</v>
      </c>
      <c r="F272" s="231">
        <f t="shared" si="12"/>
        <v>2043</v>
      </c>
      <c r="G272" s="231"/>
      <c r="H272" s="239" t="s">
        <v>41</v>
      </c>
      <c r="I272" s="247">
        <v>0</v>
      </c>
      <c r="J272" s="246">
        <f>IF(J$4=$F272+$B272,SUMIFS('ABP REC Calc'!G$75:G$138,'ABP REC Calc'!$C$75:$C$138,'ABP REC Spend'!$D272,'ABP REC Calc'!$B$75:$B$138,'ABP REC Spend'!$E272)*$C272,
IF(AND(I272&gt;0,(J$4-$F272)=(1+$B272)),((I272/$C272)-I272)/6,
(IF(AND((J$4-$F272)&lt;(7+$B272),(J$4-$F272)&gt;1),I272,0))))</f>
        <v>0</v>
      </c>
      <c r="K272" s="246">
        <f>IF(K$4=$F272+$B272,SUMIFS('ABP REC Calc'!H$75:H$138,'ABP REC Calc'!$C$75:$C$138,'ABP REC Spend'!$D272,'ABP REC Calc'!$B$75:$B$138,'ABP REC Spend'!$E272)*$C272,
IF(AND(J272&gt;0,(K$4-$F272)=(1+$B272)),((J272/$C272)-J272)/6,
(IF(AND((K$4-$F272)&lt;(7+$B272),(K$4-$F272)&gt;1),J272,0))))</f>
        <v>0</v>
      </c>
      <c r="L272" s="246">
        <f>IF(L$4=$F272+$B272,SUMIFS('ABP REC Calc'!I$75:I$138,'ABP REC Calc'!$C$75:$C$138,'ABP REC Spend'!$D272,'ABP REC Calc'!$B$75:$B$138,'ABP REC Spend'!$E272)*$C272,
IF(AND(K272&gt;0,(L$4-$F272)=(1+$B272)),((K272/$C272)-K272)/6,
(IF(AND((L$4-$F272)&lt;(7+$B272),(L$4-$F272)&gt;1),K272,0))))</f>
        <v>0</v>
      </c>
      <c r="M272" s="246">
        <f>IF(M$4=$F272+$B272,SUMIFS('ABP REC Calc'!J$75:J$138,'ABP REC Calc'!$C$75:$C$138,'ABP REC Spend'!$D272,'ABP REC Calc'!$B$75:$B$138,'ABP REC Spend'!$E272)*$C272,
IF(AND(L272&gt;0,(M$4-$F272)=(1+$B272)),((L272/$C272)-L272)/6,
(IF(AND((M$4-$F272)&lt;(7+$B272),(M$4-$F272)&gt;1),L272,0))))</f>
        <v>0</v>
      </c>
      <c r="N272" s="246">
        <f>IF(N$4=$F272+$B272,SUMIFS('ABP REC Calc'!K$75:K$138,'ABP REC Calc'!$C$75:$C$138,'ABP REC Spend'!$D272,'ABP REC Calc'!$B$75:$B$138,'ABP REC Spend'!$E272)*$C272,
IF(AND(M272&gt;0,(N$4-$F272)=(1+$B272)),((M272/$C272)-M272)/6,
(IF(AND((N$4-$F272)&lt;(7+$B272),(N$4-$F272)&gt;1),M272,0))))</f>
        <v>0</v>
      </c>
      <c r="O272" s="246">
        <f>IF(O$4=$F272+$B272,SUMIFS('ABP REC Calc'!L$75:L$138,'ABP REC Calc'!$C$75:$C$138,'ABP REC Spend'!$D272,'ABP REC Calc'!$B$75:$B$138,'ABP REC Spend'!$E272)*$C272,
IF(AND(N272&gt;0,(O$4-$F272)=(1+$B272)),((N272/$C272)-N272)/6,
(IF(AND((O$4-$F272)&lt;(7+$B272),(O$4-$F272)&gt;1),N272,0))))</f>
        <v>0</v>
      </c>
      <c r="P272" s="246">
        <f>IF(P$4=$F272+$B272,SUMIFS('ABP REC Calc'!M$75:M$138,'ABP REC Calc'!$C$75:$C$138,'ABP REC Spend'!$D272,'ABP REC Calc'!$B$75:$B$138,'ABP REC Spend'!$E272)*$C272,
IF(AND(O272&gt;0,(P$4-$F272)=(1+$B272)),((O272/$C272)-O272)/6,
(IF(AND((P$4-$F272)&lt;(7+$B272),(P$4-$F272)&gt;1),O272,0))))</f>
        <v>0</v>
      </c>
      <c r="Q272" s="246">
        <f>IF(Q$4=$F272+$B272,SUMIFS('ABP REC Calc'!N$75:N$138,'ABP REC Calc'!$C$75:$C$138,'ABP REC Spend'!$D272,'ABP REC Calc'!$B$75:$B$138,'ABP REC Spend'!$E272)*$C272,
IF(AND(P272&gt;0,(Q$4-$F272)=(1+$B272)),((P272/$C272)-P272)/6,
(IF(AND((Q$4-$F272)&lt;(7+$B272),(Q$4-$F272)&gt;1),P272,0))))</f>
        <v>0</v>
      </c>
      <c r="R272" s="246">
        <f>IF(R$4=$F272+$B272,SUMIFS('ABP REC Calc'!O$75:O$138,'ABP REC Calc'!$C$75:$C$138,'ABP REC Spend'!$D272,'ABP REC Calc'!$B$75:$B$138,'ABP REC Spend'!$E272)*$C272,
IF(AND(Q272&gt;0,(R$4-$F272)=(1+$B272)),((Q272/$C272)-Q272)/6,
(IF(AND((R$4-$F272)&lt;(7+$B272),(R$4-$F272)&gt;1),Q272,0))))</f>
        <v>0</v>
      </c>
      <c r="S272" s="246">
        <f>IF(S$4=$F272+$B272,SUMIFS('ABP REC Calc'!P$75:P$138,'ABP REC Calc'!$C$75:$C$138,'ABP REC Spend'!$D272,'ABP REC Calc'!$B$75:$B$138,'ABP REC Spend'!$E272)*$C272,
IF(AND(R272&gt;0,(S$4-$F272)=(1+$B272)),((R272/$C272)-R272)/6,
(IF(AND((S$4-$F272)&lt;(7+$B272),(S$4-$F272)&gt;1),R272,0))))</f>
        <v>0</v>
      </c>
      <c r="T272" s="246">
        <f>IF(T$4=$F272+$B272,SUMIFS('ABP REC Calc'!Q$75:Q$138,'ABP REC Calc'!$C$75:$C$138,'ABP REC Spend'!$D272,'ABP REC Calc'!$B$75:$B$138,'ABP REC Spend'!$E272)*$C272,
IF(AND(S272&gt;0,(T$4-$F272)=(1+$B272)),((S272/$C272)-S272)/6,
(IF(AND((T$4-$F272)&lt;(7+$B272),(T$4-$F272)&gt;1),S272,0))))</f>
        <v>0</v>
      </c>
      <c r="U272" s="246">
        <f>IF(U$4=$F272+$B272,SUMIFS('ABP REC Calc'!R$75:R$138,'ABP REC Calc'!$C$75:$C$138,'ABP REC Spend'!$D272,'ABP REC Calc'!$B$75:$B$138,'ABP REC Spend'!$E272)*$C272,
IF(AND(T272&gt;0,(U$4-$F272)=(1+$B272)),((T272/$C272)-T272)/6,
(IF(AND((U$4-$F272)&lt;(7+$B272),(U$4-$F272)&gt;1),T272,0))))</f>
        <v>0</v>
      </c>
      <c r="V272" s="246">
        <f>IF(V$4=$F272+$B272,SUMIFS('ABP REC Calc'!S$75:S$138,'ABP REC Calc'!$C$75:$C$138,'ABP REC Spend'!$D272,'ABP REC Calc'!$B$75:$B$138,'ABP REC Spend'!$E272)*$C272,
IF(AND(U272&gt;0,(V$4-$F272)=(1+$B272)),((U272/$C272)-U272)/6,
(IF(AND((V$4-$F272)&lt;(7+$B272),(V$4-$F272)&gt;1),U272,0))))</f>
        <v>0</v>
      </c>
      <c r="W272" s="246">
        <f>IF(W$4=$F272+$B272,SUMIFS('ABP REC Calc'!T$75:T$138,'ABP REC Calc'!$C$75:$C$138,'ABP REC Spend'!$D272,'ABP REC Calc'!$B$75:$B$138,'ABP REC Spend'!$E272)*$C272,
IF(AND(V272&gt;0,(W$4-$F272)=(1+$B272)),((V272/$C272)-V272)/6,
(IF(AND((W$4-$F272)&lt;(7+$B272),(W$4-$F272)&gt;1),V272,0))))</f>
        <v>0</v>
      </c>
      <c r="X272" s="246">
        <f>IF(X$4=$F272+$B272,SUMIFS('ABP REC Calc'!U$75:U$138,'ABP REC Calc'!$C$75:$C$138,'ABP REC Spend'!$D272,'ABP REC Calc'!$B$75:$B$138,'ABP REC Spend'!$E272)*$C272,
IF(AND(W272&gt;0,(X$4-$F272)=(1+$B272)),((W272/$C272)-W272)/6,
(IF(AND((X$4-$F272)&lt;(7+$B272),(X$4-$F272)&gt;1),W272,0))))</f>
        <v>0</v>
      </c>
      <c r="Y272" s="246">
        <f>IF(Y$4=$F272+$B272,SUMIFS('ABP REC Calc'!V$75:V$138,'ABP REC Calc'!$C$75:$C$138,'ABP REC Spend'!$D272,'ABP REC Calc'!$B$75:$B$138,'ABP REC Spend'!$E272)*$C272,
IF(AND(X272&gt;0,(Y$4-$F272)=(1+$B272)),((X272/$C272)-X272)/6,
(IF(AND((Y$4-$F272)&lt;(7+$B272),(Y$4-$F272)&gt;1),X272,0))))</f>
        <v>0</v>
      </c>
      <c r="Z272" s="246">
        <f>IF(Z$4=$F272+$B272,SUMIFS('ABP REC Calc'!W$75:W$138,'ABP REC Calc'!$C$75:$C$138,'ABP REC Spend'!$D272,'ABP REC Calc'!$B$75:$B$138,'ABP REC Spend'!$E272)*$C272,
IF(AND(Y272&gt;0,(Z$4-$F272)=(1+$B272)),((Y272/$C272)-Y272)/6,
(IF(AND((Z$4-$F272)&lt;(7+$B272),(Z$4-$F272)&gt;1),Y272,0))))</f>
        <v>0</v>
      </c>
      <c r="AA272" s="246">
        <f>IF(AA$4=$F272+$B272,SUMIFS('ABP REC Calc'!X$75:X$138,'ABP REC Calc'!$C$75:$C$138,'ABP REC Spend'!$D272,'ABP REC Calc'!$B$75:$B$138,'ABP REC Spend'!$E272)*$C272,
IF(AND(Z272&gt;0,(AA$4-$F272)=(1+$B272)),((Z272/$C272)-Z272)/6,
(IF(AND((AA$4-$F272)&lt;(7+$B272),(AA$4-$F272)&gt;1),Z272,0))))</f>
        <v>0</v>
      </c>
      <c r="AB272" s="246">
        <f>IF(AB$4=$F272+$B272,SUMIFS('ABP REC Calc'!Y$75:Y$138,'ABP REC Calc'!$C$75:$C$138,'ABP REC Spend'!$D272,'ABP REC Calc'!$B$75:$B$138,'ABP REC Spend'!$E272)*$C272,
IF(AND(AA272&gt;0,(AB$4-$F272)=(1+$B272)),((AA272/$C272)-AA272)/6,
(IF(AND((AB$4-$F272)&lt;(7+$B272),(AB$4-$F272)&gt;1),AA272,0))))</f>
        <v>0</v>
      </c>
      <c r="AC272" s="246">
        <f>IF(AC$4=$F272+$B272,SUMIFS('ABP REC Calc'!Z$75:Z$138,'ABP REC Calc'!$C$75:$C$138,'ABP REC Spend'!$D272,'ABP REC Calc'!$B$75:$B$138,'ABP REC Spend'!$E272)*$C272,
IF(AND(AB272&gt;0,(AC$4-$F272)=(1+$B272)),((AB272/$C272)-AB272)/6,
(IF(AND((AC$4-$F272)&lt;(7+$B272),(AC$4-$F272)&gt;1),AB272,0))))</f>
        <v>4014369.6470900122</v>
      </c>
      <c r="AD272" s="246">
        <f>IF(AD$4=$F272+$B272,SUMIFS('ABP REC Calc'!AA$75:AA$138,'ABP REC Calc'!$C$75:$C$138,'ABP REC Spend'!$D272,'ABP REC Calc'!$B$75:$B$138,'ABP REC Spend'!$E272)*$C272,
IF(AND(AC272&gt;0,(AD$4-$F272)=(1+$B272)),((AC272/$C272)-AC272)/6,
(IF(AND((AD$4-$F272)&lt;(7+$B272),(AD$4-$F272)&gt;1),AC272,0))))</f>
        <v>3791349.1111405678</v>
      </c>
      <c r="AE272" s="246">
        <f>IF(AE$4=$F272+$B272,SUMIFS('ABP REC Calc'!AB$75:AB$138,'ABP REC Calc'!$C$75:$C$138,'ABP REC Spend'!$D272,'ABP REC Calc'!$B$75:$B$138,'ABP REC Spend'!$E272)*$C272,
IF(AND(AD272&gt;0,(AE$4-$F272)=(1+$B272)),((AD272/$C272)-AD272)/6,
(IF(AND((AE$4-$F272)&lt;(7+$B272),(AE$4-$F272)&gt;1),AD272,0))))</f>
        <v>3791349.1111405678</v>
      </c>
      <c r="AF272" s="246">
        <f>IF(AF$4=$F272+$B272,SUMIFS('ABP REC Calc'!AC$75:AC$138,'ABP REC Calc'!$C$75:$C$138,'ABP REC Spend'!$D272,'ABP REC Calc'!$B$75:$B$138,'ABP REC Spend'!$E272)*$C272,
IF(AND(AE272&gt;0,(AF$4-$F272)=(1+$B272)),((AE272/$C272)-AE272)/6,
(IF(AND((AF$4-$F272)&lt;(7+$B272),(AF$4-$F272)&gt;1),AE272,0))))</f>
        <v>3791349.1111405678</v>
      </c>
      <c r="AG272" s="246">
        <f>IF(AG$4=$F272+$B272,SUMIFS('ABP REC Calc'!#REF!,'ABP REC Calc'!$C$75:$C$138,'ABP REC Spend'!$D272,'ABP REC Calc'!$B$75:$B$138,'ABP REC Spend'!$E272)*$C272,
IF(AND(AF272&gt;0,(AG$4-$F272)=(1+$B272)),((AF272/$C272)-AF272)/6,
(IF(AND((AG$4-$F272)&lt;(7+$B272),(AG$4-$F272)&gt;1),AF272,0))))</f>
        <v>3791349.1111405678</v>
      </c>
    </row>
    <row r="273" spans="2:33" ht="14.45" customHeight="1">
      <c r="B273" s="64">
        <v>1</v>
      </c>
      <c r="C273" s="64">
        <v>0.15</v>
      </c>
      <c r="D273" s="234" t="s">
        <v>211</v>
      </c>
      <c r="E273" s="231" t="s">
        <v>231</v>
      </c>
      <c r="F273" s="231">
        <f t="shared" si="12"/>
        <v>2044</v>
      </c>
      <c r="G273" s="231"/>
      <c r="H273" s="239" t="s">
        <v>42</v>
      </c>
      <c r="I273" s="247">
        <v>0</v>
      </c>
      <c r="J273" s="246">
        <f>IF(J$4=$F273+$B273,SUMIFS('ABP REC Calc'!G$75:G$138,'ABP REC Calc'!$C$75:$C$138,'ABP REC Spend'!$D273,'ABP REC Calc'!$B$75:$B$138,'ABP REC Spend'!$E273)*$C273,
IF(AND(I273&gt;0,(J$4-$F273)=(1+$B273)),((I273/$C273)-I273)/6,
(IF(AND((J$4-$F273)&lt;(7+$B273),(J$4-$F273)&gt;1),I273,0))))</f>
        <v>0</v>
      </c>
      <c r="K273" s="246">
        <f>IF(K$4=$F273+$B273,SUMIFS('ABP REC Calc'!H$75:H$138,'ABP REC Calc'!$C$75:$C$138,'ABP REC Spend'!$D273,'ABP REC Calc'!$B$75:$B$138,'ABP REC Spend'!$E273)*$C273,
IF(AND(J273&gt;0,(K$4-$F273)=(1+$B273)),((J273/$C273)-J273)/6,
(IF(AND((K$4-$F273)&lt;(7+$B273),(K$4-$F273)&gt;1),J273,0))))</f>
        <v>0</v>
      </c>
      <c r="L273" s="246">
        <f>IF(L$4=$F273+$B273,SUMIFS('ABP REC Calc'!I$75:I$138,'ABP REC Calc'!$C$75:$C$138,'ABP REC Spend'!$D273,'ABP REC Calc'!$B$75:$B$138,'ABP REC Spend'!$E273)*$C273,
IF(AND(K273&gt;0,(L$4-$F273)=(1+$B273)),((K273/$C273)-K273)/6,
(IF(AND((L$4-$F273)&lt;(7+$B273),(L$4-$F273)&gt;1),K273,0))))</f>
        <v>0</v>
      </c>
      <c r="M273" s="246">
        <f>IF(M$4=$F273+$B273,SUMIFS('ABP REC Calc'!J$75:J$138,'ABP REC Calc'!$C$75:$C$138,'ABP REC Spend'!$D273,'ABP REC Calc'!$B$75:$B$138,'ABP REC Spend'!$E273)*$C273,
IF(AND(L273&gt;0,(M$4-$F273)=(1+$B273)),((L273/$C273)-L273)/6,
(IF(AND((M$4-$F273)&lt;(7+$B273),(M$4-$F273)&gt;1),L273,0))))</f>
        <v>0</v>
      </c>
      <c r="N273" s="246">
        <f>IF(N$4=$F273+$B273,SUMIFS('ABP REC Calc'!K$75:K$138,'ABP REC Calc'!$C$75:$C$138,'ABP REC Spend'!$D273,'ABP REC Calc'!$B$75:$B$138,'ABP REC Spend'!$E273)*$C273,
IF(AND(M273&gt;0,(N$4-$F273)=(1+$B273)),((M273/$C273)-M273)/6,
(IF(AND((N$4-$F273)&lt;(7+$B273),(N$4-$F273)&gt;1),M273,0))))</f>
        <v>0</v>
      </c>
      <c r="O273" s="246">
        <f>IF(O$4=$F273+$B273,SUMIFS('ABP REC Calc'!L$75:L$138,'ABP REC Calc'!$C$75:$C$138,'ABP REC Spend'!$D273,'ABP REC Calc'!$B$75:$B$138,'ABP REC Spend'!$E273)*$C273,
IF(AND(N273&gt;0,(O$4-$F273)=(1+$B273)),((N273/$C273)-N273)/6,
(IF(AND((O$4-$F273)&lt;(7+$B273),(O$4-$F273)&gt;1),N273,0))))</f>
        <v>0</v>
      </c>
      <c r="P273" s="246">
        <f>IF(P$4=$F273+$B273,SUMIFS('ABP REC Calc'!M$75:M$138,'ABP REC Calc'!$C$75:$C$138,'ABP REC Spend'!$D273,'ABP REC Calc'!$B$75:$B$138,'ABP REC Spend'!$E273)*$C273,
IF(AND(O273&gt;0,(P$4-$F273)=(1+$B273)),((O273/$C273)-O273)/6,
(IF(AND((P$4-$F273)&lt;(7+$B273),(P$4-$F273)&gt;1),O273,0))))</f>
        <v>0</v>
      </c>
      <c r="Q273" s="246">
        <f>IF(Q$4=$F273+$B273,SUMIFS('ABP REC Calc'!N$75:N$138,'ABP REC Calc'!$C$75:$C$138,'ABP REC Spend'!$D273,'ABP REC Calc'!$B$75:$B$138,'ABP REC Spend'!$E273)*$C273,
IF(AND(P273&gt;0,(Q$4-$F273)=(1+$B273)),((P273/$C273)-P273)/6,
(IF(AND((Q$4-$F273)&lt;(7+$B273),(Q$4-$F273)&gt;1),P273,0))))</f>
        <v>0</v>
      </c>
      <c r="R273" s="246">
        <f>IF(R$4=$F273+$B273,SUMIFS('ABP REC Calc'!O$75:O$138,'ABP REC Calc'!$C$75:$C$138,'ABP REC Spend'!$D273,'ABP REC Calc'!$B$75:$B$138,'ABP REC Spend'!$E273)*$C273,
IF(AND(Q273&gt;0,(R$4-$F273)=(1+$B273)),((Q273/$C273)-Q273)/6,
(IF(AND((R$4-$F273)&lt;(7+$B273),(R$4-$F273)&gt;1),Q273,0))))</f>
        <v>0</v>
      </c>
      <c r="S273" s="246">
        <f>IF(S$4=$F273+$B273,SUMIFS('ABP REC Calc'!P$75:P$138,'ABP REC Calc'!$C$75:$C$138,'ABP REC Spend'!$D273,'ABP REC Calc'!$B$75:$B$138,'ABP REC Spend'!$E273)*$C273,
IF(AND(R273&gt;0,(S$4-$F273)=(1+$B273)),((R273/$C273)-R273)/6,
(IF(AND((S$4-$F273)&lt;(7+$B273),(S$4-$F273)&gt;1),R273,0))))</f>
        <v>0</v>
      </c>
      <c r="T273" s="246">
        <f>IF(T$4=$F273+$B273,SUMIFS('ABP REC Calc'!Q$75:Q$138,'ABP REC Calc'!$C$75:$C$138,'ABP REC Spend'!$D273,'ABP REC Calc'!$B$75:$B$138,'ABP REC Spend'!$E273)*$C273,
IF(AND(S273&gt;0,(T$4-$F273)=(1+$B273)),((S273/$C273)-S273)/6,
(IF(AND((T$4-$F273)&lt;(7+$B273),(T$4-$F273)&gt;1),S273,0))))</f>
        <v>0</v>
      </c>
      <c r="U273" s="246">
        <f>IF(U$4=$F273+$B273,SUMIFS('ABP REC Calc'!R$75:R$138,'ABP REC Calc'!$C$75:$C$138,'ABP REC Spend'!$D273,'ABP REC Calc'!$B$75:$B$138,'ABP REC Spend'!$E273)*$C273,
IF(AND(T273&gt;0,(U$4-$F273)=(1+$B273)),((T273/$C273)-T273)/6,
(IF(AND((U$4-$F273)&lt;(7+$B273),(U$4-$F273)&gt;1),T273,0))))</f>
        <v>0</v>
      </c>
      <c r="V273" s="246">
        <f>IF(V$4=$F273+$B273,SUMIFS('ABP REC Calc'!S$75:S$138,'ABP REC Calc'!$C$75:$C$138,'ABP REC Spend'!$D273,'ABP REC Calc'!$B$75:$B$138,'ABP REC Spend'!$E273)*$C273,
IF(AND(U273&gt;0,(V$4-$F273)=(1+$B273)),((U273/$C273)-U273)/6,
(IF(AND((V$4-$F273)&lt;(7+$B273),(V$4-$F273)&gt;1),U273,0))))</f>
        <v>0</v>
      </c>
      <c r="W273" s="246">
        <f>IF(W$4=$F273+$B273,SUMIFS('ABP REC Calc'!T$75:T$138,'ABP REC Calc'!$C$75:$C$138,'ABP REC Spend'!$D273,'ABP REC Calc'!$B$75:$B$138,'ABP REC Spend'!$E273)*$C273,
IF(AND(V273&gt;0,(W$4-$F273)=(1+$B273)),((V273/$C273)-V273)/6,
(IF(AND((W$4-$F273)&lt;(7+$B273),(W$4-$F273)&gt;1),V273,0))))</f>
        <v>0</v>
      </c>
      <c r="X273" s="246">
        <f>IF(X$4=$F273+$B273,SUMIFS('ABP REC Calc'!U$75:U$138,'ABP REC Calc'!$C$75:$C$138,'ABP REC Spend'!$D273,'ABP REC Calc'!$B$75:$B$138,'ABP REC Spend'!$E273)*$C273,
IF(AND(W273&gt;0,(X$4-$F273)=(1+$B273)),((W273/$C273)-W273)/6,
(IF(AND((X$4-$F273)&lt;(7+$B273),(X$4-$F273)&gt;1),W273,0))))</f>
        <v>0</v>
      </c>
      <c r="Y273" s="246">
        <f>IF(Y$4=$F273+$B273,SUMIFS('ABP REC Calc'!V$75:V$138,'ABP REC Calc'!$C$75:$C$138,'ABP REC Spend'!$D273,'ABP REC Calc'!$B$75:$B$138,'ABP REC Spend'!$E273)*$C273,
IF(AND(X273&gt;0,(Y$4-$F273)=(1+$B273)),((X273/$C273)-X273)/6,
(IF(AND((Y$4-$F273)&lt;(7+$B273),(Y$4-$F273)&gt;1),X273,0))))</f>
        <v>0</v>
      </c>
      <c r="Z273" s="246">
        <f>IF(Z$4=$F273+$B273,SUMIFS('ABP REC Calc'!W$75:W$138,'ABP REC Calc'!$C$75:$C$138,'ABP REC Spend'!$D273,'ABP REC Calc'!$B$75:$B$138,'ABP REC Spend'!$E273)*$C273,
IF(AND(Y273&gt;0,(Z$4-$F273)=(1+$B273)),((Y273/$C273)-Y273)/6,
(IF(AND((Z$4-$F273)&lt;(7+$B273),(Z$4-$F273)&gt;1),Y273,0))))</f>
        <v>0</v>
      </c>
      <c r="AA273" s="246">
        <f>IF(AA$4=$F273+$B273,SUMIFS('ABP REC Calc'!X$75:X$138,'ABP REC Calc'!$C$75:$C$138,'ABP REC Spend'!$D273,'ABP REC Calc'!$B$75:$B$138,'ABP REC Spend'!$E273)*$C273,
IF(AND(Z273&gt;0,(AA$4-$F273)=(1+$B273)),((Z273/$C273)-Z273)/6,
(IF(AND((AA$4-$F273)&lt;(7+$B273),(AA$4-$F273)&gt;1),Z273,0))))</f>
        <v>0</v>
      </c>
      <c r="AB273" s="246">
        <f>IF(AB$4=$F273+$B273,SUMIFS('ABP REC Calc'!Y$75:Y$138,'ABP REC Calc'!$C$75:$C$138,'ABP REC Spend'!$D273,'ABP REC Calc'!$B$75:$B$138,'ABP REC Spend'!$E273)*$C273,
IF(AND(AA273&gt;0,(AB$4-$F273)=(1+$B273)),((AA273/$C273)-AA273)/6,
(IF(AND((AB$4-$F273)&lt;(7+$B273),(AB$4-$F273)&gt;1),AA273,0))))</f>
        <v>0</v>
      </c>
      <c r="AC273" s="246">
        <f>IF(AC$4=$F273+$B273,SUMIFS('ABP REC Calc'!Z$75:Z$138,'ABP REC Calc'!$C$75:$C$138,'ABP REC Spend'!$D273,'ABP REC Calc'!$B$75:$B$138,'ABP REC Spend'!$E273)*$C273,
IF(AND(AB273&gt;0,(AC$4-$F273)=(1+$B273)),((AB273/$C273)-AB273)/6,
(IF(AND((AC$4-$F273)&lt;(7+$B273),(AC$4-$F273)&gt;1),AB273,0))))</f>
        <v>0</v>
      </c>
      <c r="AD273" s="246">
        <f>IF(AD$4=$F273+$B273,SUMIFS('ABP REC Calc'!AA$75:AA$138,'ABP REC Calc'!$C$75:$C$138,'ABP REC Spend'!$D273,'ABP REC Calc'!$B$75:$B$138,'ABP REC Spend'!$E273)*$C273,
IF(AND(AC273&gt;0,(AD$4-$F273)=(1+$B273)),((AC273/$C273)-AC273)/6,
(IF(AND((AD$4-$F273)&lt;(7+$B273),(AD$4-$F273)&gt;1),AC273,0))))</f>
        <v>3853794.8612064118</v>
      </c>
      <c r="AE273" s="246">
        <f>IF(AE$4=$F273+$B273,SUMIFS('ABP REC Calc'!AB$75:AB$138,'ABP REC Calc'!$C$75:$C$138,'ABP REC Spend'!$D273,'ABP REC Calc'!$B$75:$B$138,'ABP REC Spend'!$E273)*$C273,
IF(AND(AD273&gt;0,(AE$4-$F273)=(1+$B273)),((AD273/$C273)-AD273)/6,
(IF(AND((AE$4-$F273)&lt;(7+$B273),(AE$4-$F273)&gt;1),AD273,0))))</f>
        <v>3639695.1466949447</v>
      </c>
      <c r="AF273" s="246">
        <f>IF(AF$4=$F273+$B273,SUMIFS('ABP REC Calc'!AC$75:AC$138,'ABP REC Calc'!$C$75:$C$138,'ABP REC Spend'!$D273,'ABP REC Calc'!$B$75:$B$138,'ABP REC Spend'!$E273)*$C273,
IF(AND(AE273&gt;0,(AF$4-$F273)=(1+$B273)),((AE273/$C273)-AE273)/6,
(IF(AND((AF$4-$F273)&lt;(7+$B273),(AF$4-$F273)&gt;1),AE273,0))))</f>
        <v>3639695.1466949447</v>
      </c>
      <c r="AG273" s="246">
        <f>IF(AG$4=$F273+$B273,SUMIFS('ABP REC Calc'!#REF!,'ABP REC Calc'!$C$75:$C$138,'ABP REC Spend'!$D273,'ABP REC Calc'!$B$75:$B$138,'ABP REC Spend'!$E273)*$C273,
IF(AND(AF273&gt;0,(AG$4-$F273)=(1+$B273)),((AF273/$C273)-AF273)/6,
(IF(AND((AG$4-$F273)&lt;(7+$B273),(AG$4-$F273)&gt;1),AF273,0))))</f>
        <v>3639695.1466949447</v>
      </c>
    </row>
    <row r="274" spans="2:33" ht="14.45" customHeight="1">
      <c r="B274" s="64">
        <v>1</v>
      </c>
      <c r="C274" s="64">
        <v>0.15</v>
      </c>
      <c r="D274" s="234" t="s">
        <v>211</v>
      </c>
      <c r="E274" s="231" t="s">
        <v>231</v>
      </c>
      <c r="F274" s="231">
        <f t="shared" si="12"/>
        <v>2045</v>
      </c>
      <c r="G274" s="231"/>
      <c r="H274" s="239" t="s">
        <v>43</v>
      </c>
      <c r="I274" s="247">
        <v>0</v>
      </c>
      <c r="J274" s="246">
        <f>IF(J$4=$F274+$B274,SUMIFS('ABP REC Calc'!G$75:G$138,'ABP REC Calc'!$C$75:$C$138,'ABP REC Spend'!$D274,'ABP REC Calc'!$B$75:$B$138,'ABP REC Spend'!$E274)*$C274,
IF(AND(I274&gt;0,(J$4-$F274)=(1+$B274)),((I274/$C274)-I274)/6,
(IF(AND((J$4-$F274)&lt;(7+$B274),(J$4-$F274)&gt;1),I274,0))))</f>
        <v>0</v>
      </c>
      <c r="K274" s="246">
        <f>IF(K$4=$F274+$B274,SUMIFS('ABP REC Calc'!H$75:H$138,'ABP REC Calc'!$C$75:$C$138,'ABP REC Spend'!$D274,'ABP REC Calc'!$B$75:$B$138,'ABP REC Spend'!$E274)*$C274,
IF(AND(J274&gt;0,(K$4-$F274)=(1+$B274)),((J274/$C274)-J274)/6,
(IF(AND((K$4-$F274)&lt;(7+$B274),(K$4-$F274)&gt;1),J274,0))))</f>
        <v>0</v>
      </c>
      <c r="L274" s="246">
        <f>IF(L$4=$F274+$B274,SUMIFS('ABP REC Calc'!I$75:I$138,'ABP REC Calc'!$C$75:$C$138,'ABP REC Spend'!$D274,'ABP REC Calc'!$B$75:$B$138,'ABP REC Spend'!$E274)*$C274,
IF(AND(K274&gt;0,(L$4-$F274)=(1+$B274)),((K274/$C274)-K274)/6,
(IF(AND((L$4-$F274)&lt;(7+$B274),(L$4-$F274)&gt;1),K274,0))))</f>
        <v>0</v>
      </c>
      <c r="M274" s="246">
        <f>IF(M$4=$F274+$B274,SUMIFS('ABP REC Calc'!J$75:J$138,'ABP REC Calc'!$C$75:$C$138,'ABP REC Spend'!$D274,'ABP REC Calc'!$B$75:$B$138,'ABP REC Spend'!$E274)*$C274,
IF(AND(L274&gt;0,(M$4-$F274)=(1+$B274)),((L274/$C274)-L274)/6,
(IF(AND((M$4-$F274)&lt;(7+$B274),(M$4-$F274)&gt;1),L274,0))))</f>
        <v>0</v>
      </c>
      <c r="N274" s="246">
        <f>IF(N$4=$F274+$B274,SUMIFS('ABP REC Calc'!K$75:K$138,'ABP REC Calc'!$C$75:$C$138,'ABP REC Spend'!$D274,'ABP REC Calc'!$B$75:$B$138,'ABP REC Spend'!$E274)*$C274,
IF(AND(M274&gt;0,(N$4-$F274)=(1+$B274)),((M274/$C274)-M274)/6,
(IF(AND((N$4-$F274)&lt;(7+$B274),(N$4-$F274)&gt;1),M274,0))))</f>
        <v>0</v>
      </c>
      <c r="O274" s="246">
        <f>IF(O$4=$F274+$B274,SUMIFS('ABP REC Calc'!L$75:L$138,'ABP REC Calc'!$C$75:$C$138,'ABP REC Spend'!$D274,'ABP REC Calc'!$B$75:$B$138,'ABP REC Spend'!$E274)*$C274,
IF(AND(N274&gt;0,(O$4-$F274)=(1+$B274)),((N274/$C274)-N274)/6,
(IF(AND((O$4-$F274)&lt;(7+$B274),(O$4-$F274)&gt;1),N274,0))))</f>
        <v>0</v>
      </c>
      <c r="P274" s="246">
        <f>IF(P$4=$F274+$B274,SUMIFS('ABP REC Calc'!M$75:M$138,'ABP REC Calc'!$C$75:$C$138,'ABP REC Spend'!$D274,'ABP REC Calc'!$B$75:$B$138,'ABP REC Spend'!$E274)*$C274,
IF(AND(O274&gt;0,(P$4-$F274)=(1+$B274)),((O274/$C274)-O274)/6,
(IF(AND((P$4-$F274)&lt;(7+$B274),(P$4-$F274)&gt;1),O274,0))))</f>
        <v>0</v>
      </c>
      <c r="Q274" s="246">
        <f>IF(Q$4=$F274+$B274,SUMIFS('ABP REC Calc'!N$75:N$138,'ABP REC Calc'!$C$75:$C$138,'ABP REC Spend'!$D274,'ABP REC Calc'!$B$75:$B$138,'ABP REC Spend'!$E274)*$C274,
IF(AND(P274&gt;0,(Q$4-$F274)=(1+$B274)),((P274/$C274)-P274)/6,
(IF(AND((Q$4-$F274)&lt;(7+$B274),(Q$4-$F274)&gt;1),P274,0))))</f>
        <v>0</v>
      </c>
      <c r="R274" s="246">
        <f>IF(R$4=$F274+$B274,SUMIFS('ABP REC Calc'!O$75:O$138,'ABP REC Calc'!$C$75:$C$138,'ABP REC Spend'!$D274,'ABP REC Calc'!$B$75:$B$138,'ABP REC Spend'!$E274)*$C274,
IF(AND(Q274&gt;0,(R$4-$F274)=(1+$B274)),((Q274/$C274)-Q274)/6,
(IF(AND((R$4-$F274)&lt;(7+$B274),(R$4-$F274)&gt;1),Q274,0))))</f>
        <v>0</v>
      </c>
      <c r="S274" s="246">
        <f>IF(S$4=$F274+$B274,SUMIFS('ABP REC Calc'!P$75:P$138,'ABP REC Calc'!$C$75:$C$138,'ABP REC Spend'!$D274,'ABP REC Calc'!$B$75:$B$138,'ABP REC Spend'!$E274)*$C274,
IF(AND(R274&gt;0,(S$4-$F274)=(1+$B274)),((R274/$C274)-R274)/6,
(IF(AND((S$4-$F274)&lt;(7+$B274),(S$4-$F274)&gt;1),R274,0))))</f>
        <v>0</v>
      </c>
      <c r="T274" s="246">
        <f>IF(T$4=$F274+$B274,SUMIFS('ABP REC Calc'!Q$75:Q$138,'ABP REC Calc'!$C$75:$C$138,'ABP REC Spend'!$D274,'ABP REC Calc'!$B$75:$B$138,'ABP REC Spend'!$E274)*$C274,
IF(AND(S274&gt;0,(T$4-$F274)=(1+$B274)),((S274/$C274)-S274)/6,
(IF(AND((T$4-$F274)&lt;(7+$B274),(T$4-$F274)&gt;1),S274,0))))</f>
        <v>0</v>
      </c>
      <c r="U274" s="246">
        <f>IF(U$4=$F274+$B274,SUMIFS('ABP REC Calc'!R$75:R$138,'ABP REC Calc'!$C$75:$C$138,'ABP REC Spend'!$D274,'ABP REC Calc'!$B$75:$B$138,'ABP REC Spend'!$E274)*$C274,
IF(AND(T274&gt;0,(U$4-$F274)=(1+$B274)),((T274/$C274)-T274)/6,
(IF(AND((U$4-$F274)&lt;(7+$B274),(U$4-$F274)&gt;1),T274,0))))</f>
        <v>0</v>
      </c>
      <c r="V274" s="246">
        <f>IF(V$4=$F274+$B274,SUMIFS('ABP REC Calc'!S$75:S$138,'ABP REC Calc'!$C$75:$C$138,'ABP REC Spend'!$D274,'ABP REC Calc'!$B$75:$B$138,'ABP REC Spend'!$E274)*$C274,
IF(AND(U274&gt;0,(V$4-$F274)=(1+$B274)),((U274/$C274)-U274)/6,
(IF(AND((V$4-$F274)&lt;(7+$B274),(V$4-$F274)&gt;1),U274,0))))</f>
        <v>0</v>
      </c>
      <c r="W274" s="246">
        <f>IF(W$4=$F274+$B274,SUMIFS('ABP REC Calc'!T$75:T$138,'ABP REC Calc'!$C$75:$C$138,'ABP REC Spend'!$D274,'ABP REC Calc'!$B$75:$B$138,'ABP REC Spend'!$E274)*$C274,
IF(AND(V274&gt;0,(W$4-$F274)=(1+$B274)),((V274/$C274)-V274)/6,
(IF(AND((W$4-$F274)&lt;(7+$B274),(W$4-$F274)&gt;1),V274,0))))</f>
        <v>0</v>
      </c>
      <c r="X274" s="246">
        <f>IF(X$4=$F274+$B274,SUMIFS('ABP REC Calc'!U$75:U$138,'ABP REC Calc'!$C$75:$C$138,'ABP REC Spend'!$D274,'ABP REC Calc'!$B$75:$B$138,'ABP REC Spend'!$E274)*$C274,
IF(AND(W274&gt;0,(X$4-$F274)=(1+$B274)),((W274/$C274)-W274)/6,
(IF(AND((X$4-$F274)&lt;(7+$B274),(X$4-$F274)&gt;1),W274,0))))</f>
        <v>0</v>
      </c>
      <c r="Y274" s="246">
        <f>IF(Y$4=$F274+$B274,SUMIFS('ABP REC Calc'!V$75:V$138,'ABP REC Calc'!$C$75:$C$138,'ABP REC Spend'!$D274,'ABP REC Calc'!$B$75:$B$138,'ABP REC Spend'!$E274)*$C274,
IF(AND(X274&gt;0,(Y$4-$F274)=(1+$B274)),((X274/$C274)-X274)/6,
(IF(AND((Y$4-$F274)&lt;(7+$B274),(Y$4-$F274)&gt;1),X274,0))))</f>
        <v>0</v>
      </c>
      <c r="Z274" s="246">
        <f>IF(Z$4=$F274+$B274,SUMIFS('ABP REC Calc'!W$75:W$138,'ABP REC Calc'!$C$75:$C$138,'ABP REC Spend'!$D274,'ABP REC Calc'!$B$75:$B$138,'ABP REC Spend'!$E274)*$C274,
IF(AND(Y274&gt;0,(Z$4-$F274)=(1+$B274)),((Y274/$C274)-Y274)/6,
(IF(AND((Z$4-$F274)&lt;(7+$B274),(Z$4-$F274)&gt;1),Y274,0))))</f>
        <v>0</v>
      </c>
      <c r="AA274" s="246">
        <f>IF(AA$4=$F274+$B274,SUMIFS('ABP REC Calc'!X$75:X$138,'ABP REC Calc'!$C$75:$C$138,'ABP REC Spend'!$D274,'ABP REC Calc'!$B$75:$B$138,'ABP REC Spend'!$E274)*$C274,
IF(AND(Z274&gt;0,(AA$4-$F274)=(1+$B274)),((Z274/$C274)-Z274)/6,
(IF(AND((AA$4-$F274)&lt;(7+$B274),(AA$4-$F274)&gt;1),Z274,0))))</f>
        <v>0</v>
      </c>
      <c r="AB274" s="246">
        <f>IF(AB$4=$F274+$B274,SUMIFS('ABP REC Calc'!Y$75:Y$138,'ABP REC Calc'!$C$75:$C$138,'ABP REC Spend'!$D274,'ABP REC Calc'!$B$75:$B$138,'ABP REC Spend'!$E274)*$C274,
IF(AND(AA274&gt;0,(AB$4-$F274)=(1+$B274)),((AA274/$C274)-AA274)/6,
(IF(AND((AB$4-$F274)&lt;(7+$B274),(AB$4-$F274)&gt;1),AA274,0))))</f>
        <v>0</v>
      </c>
      <c r="AC274" s="246">
        <f>IF(AC$4=$F274+$B274,SUMIFS('ABP REC Calc'!Z$75:Z$138,'ABP REC Calc'!$C$75:$C$138,'ABP REC Spend'!$D274,'ABP REC Calc'!$B$75:$B$138,'ABP REC Spend'!$E274)*$C274,
IF(AND(AB274&gt;0,(AC$4-$F274)=(1+$B274)),((AB274/$C274)-AB274)/6,
(IF(AND((AC$4-$F274)&lt;(7+$B274),(AC$4-$F274)&gt;1),AB274,0))))</f>
        <v>0</v>
      </c>
      <c r="AD274" s="246">
        <f>IF(AD$4=$F274+$B274,SUMIFS('ABP REC Calc'!AA$75:AA$138,'ABP REC Calc'!$C$75:$C$138,'ABP REC Spend'!$D274,'ABP REC Calc'!$B$75:$B$138,'ABP REC Spend'!$E274)*$C274,
IF(AND(AC274&gt;0,(AD$4-$F274)=(1+$B274)),((AC274/$C274)-AC274)/6,
(IF(AND((AD$4-$F274)&lt;(7+$B274),(AD$4-$F274)&gt;1),AC274,0))))</f>
        <v>0</v>
      </c>
      <c r="AE274" s="246">
        <f>IF(AE$4=$F274+$B274,SUMIFS('ABP REC Calc'!AB$75:AB$138,'ABP REC Calc'!$C$75:$C$138,'ABP REC Spend'!$D274,'ABP REC Calc'!$B$75:$B$138,'ABP REC Spend'!$E274)*$C274,
IF(AND(AD274&gt;0,(AE$4-$F274)=(1+$B274)),((AD274/$C274)-AD274)/6,
(IF(AND((AE$4-$F274)&lt;(7+$B274),(AE$4-$F274)&gt;1),AD274,0))))</f>
        <v>3699643.0667581554</v>
      </c>
      <c r="AF274" s="246">
        <f>IF(AF$4=$F274+$B274,SUMIFS('ABP REC Calc'!AC$75:AC$138,'ABP REC Calc'!$C$75:$C$138,'ABP REC Spend'!$D274,'ABP REC Calc'!$B$75:$B$138,'ABP REC Spend'!$E274)*$C274,
IF(AND(AE274&gt;0,(AF$4-$F274)=(1+$B274)),((AE274/$C274)-AE274)/6,
(IF(AND((AF$4-$F274)&lt;(7+$B274),(AF$4-$F274)&gt;1),AE274,0))))</f>
        <v>3494107.3408271465</v>
      </c>
      <c r="AG274" s="246">
        <f>IF(AG$4=$F274+$B274,SUMIFS('ABP REC Calc'!#REF!,'ABP REC Calc'!$C$75:$C$138,'ABP REC Spend'!$D274,'ABP REC Calc'!$B$75:$B$138,'ABP REC Spend'!$E274)*$C274,
IF(AND(AF274&gt;0,(AG$4-$F274)=(1+$B274)),((AF274/$C274)-AF274)/6,
(IF(AND((AG$4-$F274)&lt;(7+$B274),(AG$4-$F274)&gt;1),AF274,0))))</f>
        <v>3494107.3408271465</v>
      </c>
    </row>
  </sheetData>
  <mergeCells count="1">
    <mergeCell ref="E4:F4"/>
  </mergeCells>
  <phoneticPr fontId="3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D9909-A069-0E47-BA60-2E53EC6E4CC2}">
  <sheetPr>
    <tabColor theme="8" tint="0.59999389629810485"/>
    <pageSetUpPr autoPageBreaks="0"/>
  </sheetPr>
  <dimension ref="B3:AF23"/>
  <sheetViews>
    <sheetView showGridLines="0" zoomScale="85" zoomScaleNormal="85" workbookViewId="0">
      <selection activeCell="M82" sqref="M82"/>
    </sheetView>
  </sheetViews>
  <sheetFormatPr defaultColWidth="11.42578125" defaultRowHeight="12"/>
  <cols>
    <col min="2" max="2" width="35.5703125" customWidth="1"/>
    <col min="17" max="17" width="11.42578125" customWidth="1"/>
  </cols>
  <sheetData>
    <row r="3" spans="2:32">
      <c r="B3" s="46" t="s">
        <v>13</v>
      </c>
      <c r="C3" s="74" t="s">
        <v>14</v>
      </c>
      <c r="D3" s="74" t="s">
        <v>15</v>
      </c>
    </row>
    <row r="4" spans="2:32">
      <c r="B4" s="20" t="s">
        <v>16</v>
      </c>
      <c r="C4" s="58" t="s">
        <v>17</v>
      </c>
      <c r="D4" s="198">
        <v>0.02</v>
      </c>
    </row>
    <row r="5" spans="2:32">
      <c r="B5" s="20" t="s">
        <v>18</v>
      </c>
      <c r="C5" s="58" t="s">
        <v>17</v>
      </c>
      <c r="D5" s="198">
        <v>0.03</v>
      </c>
    </row>
    <row r="7" spans="2:32">
      <c r="B7" s="74"/>
      <c r="C7" s="74"/>
      <c r="D7" s="74"/>
      <c r="E7" s="74">
        <v>2022</v>
      </c>
      <c r="F7" s="74">
        <f>E7+1</f>
        <v>2023</v>
      </c>
      <c r="G7" s="74">
        <f t="shared" ref="G7:AF7" si="0">F7+1</f>
        <v>2024</v>
      </c>
      <c r="H7" s="179">
        <f t="shared" si="0"/>
        <v>2025</v>
      </c>
      <c r="I7" s="179">
        <f t="shared" si="0"/>
        <v>2026</v>
      </c>
      <c r="J7" s="179">
        <f t="shared" si="0"/>
        <v>2027</v>
      </c>
      <c r="K7" s="179">
        <f t="shared" si="0"/>
        <v>2028</v>
      </c>
      <c r="L7" s="179">
        <f t="shared" si="0"/>
        <v>2029</v>
      </c>
      <c r="M7" s="179">
        <f t="shared" si="0"/>
        <v>2030</v>
      </c>
      <c r="N7" s="179">
        <f t="shared" si="0"/>
        <v>2031</v>
      </c>
      <c r="O7" s="179">
        <f t="shared" si="0"/>
        <v>2032</v>
      </c>
      <c r="P7" s="179">
        <f t="shared" si="0"/>
        <v>2033</v>
      </c>
      <c r="Q7" s="179">
        <f t="shared" si="0"/>
        <v>2034</v>
      </c>
      <c r="R7" s="179">
        <f t="shared" si="0"/>
        <v>2035</v>
      </c>
      <c r="S7" s="179">
        <f t="shared" si="0"/>
        <v>2036</v>
      </c>
      <c r="T7" s="179">
        <f t="shared" si="0"/>
        <v>2037</v>
      </c>
      <c r="U7" s="179">
        <f t="shared" si="0"/>
        <v>2038</v>
      </c>
      <c r="V7" s="179">
        <f t="shared" si="0"/>
        <v>2039</v>
      </c>
      <c r="W7" s="179">
        <f t="shared" si="0"/>
        <v>2040</v>
      </c>
      <c r="X7" s="179">
        <f t="shared" si="0"/>
        <v>2041</v>
      </c>
      <c r="Y7" s="179">
        <f t="shared" si="0"/>
        <v>2042</v>
      </c>
      <c r="Z7" s="179">
        <f t="shared" si="0"/>
        <v>2043</v>
      </c>
      <c r="AA7" s="179">
        <f t="shared" si="0"/>
        <v>2044</v>
      </c>
      <c r="AB7" s="179">
        <f t="shared" si="0"/>
        <v>2045</v>
      </c>
      <c r="AC7" s="179">
        <f t="shared" si="0"/>
        <v>2046</v>
      </c>
      <c r="AD7" s="179">
        <f t="shared" si="0"/>
        <v>2047</v>
      </c>
      <c r="AE7" s="179">
        <f t="shared" si="0"/>
        <v>2048</v>
      </c>
      <c r="AF7" s="179">
        <f t="shared" si="0"/>
        <v>2049</v>
      </c>
    </row>
    <row r="8" spans="2:32">
      <c r="B8" s="46" t="s">
        <v>19</v>
      </c>
      <c r="C8" s="74" t="s">
        <v>14</v>
      </c>
      <c r="D8" s="46"/>
      <c r="E8" s="74" t="s">
        <v>20</v>
      </c>
      <c r="F8" s="74" t="s">
        <v>21</v>
      </c>
      <c r="G8" s="74" t="s">
        <v>22</v>
      </c>
      <c r="H8" s="179" t="s">
        <v>23</v>
      </c>
      <c r="I8" s="179" t="s">
        <v>24</v>
      </c>
      <c r="J8" s="179" t="s">
        <v>25</v>
      </c>
      <c r="K8" s="179" t="s">
        <v>26</v>
      </c>
      <c r="L8" s="179" t="s">
        <v>27</v>
      </c>
      <c r="M8" s="179" t="s">
        <v>28</v>
      </c>
      <c r="N8" s="179" t="s">
        <v>29</v>
      </c>
      <c r="O8" s="179" t="s">
        <v>30</v>
      </c>
      <c r="P8" s="179" t="s">
        <v>31</v>
      </c>
      <c r="Q8" s="179" t="s">
        <v>32</v>
      </c>
      <c r="R8" s="179" t="s">
        <v>33</v>
      </c>
      <c r="S8" s="179" t="s">
        <v>34</v>
      </c>
      <c r="T8" s="179" t="s">
        <v>35</v>
      </c>
      <c r="U8" s="179" t="s">
        <v>36</v>
      </c>
      <c r="V8" s="179" t="s">
        <v>37</v>
      </c>
      <c r="W8" s="179" t="s">
        <v>38</v>
      </c>
      <c r="X8" s="179" t="s">
        <v>39</v>
      </c>
      <c r="Y8" s="179" t="s">
        <v>40</v>
      </c>
      <c r="Z8" s="179" t="s">
        <v>41</v>
      </c>
      <c r="AA8" s="179" t="s">
        <v>42</v>
      </c>
      <c r="AB8" s="179" t="s">
        <v>43</v>
      </c>
      <c r="AC8" s="179"/>
      <c r="AD8" s="179"/>
      <c r="AE8" s="179"/>
      <c r="AF8" s="179"/>
    </row>
    <row r="9" spans="2:32">
      <c r="B9" s="65" t="s">
        <v>44</v>
      </c>
      <c r="C9" s="75" t="s">
        <v>17</v>
      </c>
      <c r="D9" s="195">
        <v>0.2896143019416435</v>
      </c>
      <c r="E9" s="180">
        <v>0.27317999999999998</v>
      </c>
      <c r="F9" s="180">
        <v>0.27317999999999998</v>
      </c>
      <c r="G9" s="181">
        <v>0.27089999999999997</v>
      </c>
      <c r="H9" s="181">
        <v>0.27089999999999997</v>
      </c>
      <c r="I9" s="182">
        <f>SUMIFS('RPS Balance'!$E$33:$E$114,'RPS Balance'!$C$33:$C$114,'General Inputs'!I$8,'RPS Balance'!$B$33:$B$114,'General Inputs'!$B9)/SUMIFS('RPS Balance'!$E$5:$E$30,'RPS Balance'!$C$5:$C$30,'General Inputs'!I$8)</f>
        <v>0.28407617260176332</v>
      </c>
      <c r="J9" s="182">
        <f>SUMIFS('RPS Balance'!$E$33:$E$114,'RPS Balance'!$C$33:$C$114,'General Inputs'!J$8,'RPS Balance'!$B$33:$B$114,'General Inputs'!$B9)/SUMIFS('RPS Balance'!$E$5:$E$30,'RPS Balance'!$C$5:$C$30,'General Inputs'!J$8)</f>
        <v>0.27849416008949179</v>
      </c>
      <c r="K9" s="182">
        <f>SUMIFS('RPS Balance'!$E$33:$E$114,'RPS Balance'!$C$33:$C$114,'General Inputs'!K$8,'RPS Balance'!$B$33:$B$114,'General Inputs'!$B9)/SUMIFS('RPS Balance'!$E$5:$E$30,'RPS Balance'!$C$5:$C$30,'General Inputs'!K$8)</f>
        <v>0.2712158666222596</v>
      </c>
      <c r="L9" s="182">
        <f>SUMIFS('RPS Balance'!$E$33:$E$114,'RPS Balance'!$C$33:$C$114,'General Inputs'!L$8,'RPS Balance'!$B$33:$B$114,'General Inputs'!$B9)/SUMIFS('RPS Balance'!$E$5:$E$30,'RPS Balance'!$C$5:$C$30,'General Inputs'!L$8)</f>
        <v>0.26202551503599797</v>
      </c>
      <c r="M9" s="182">
        <f>SUMIFS('RPS Balance'!$E$33:$E$114,'RPS Balance'!$C$33:$C$114,'General Inputs'!M$8,'RPS Balance'!$B$33:$B$114,'General Inputs'!$B9)/SUMIFS('RPS Balance'!$E$5:$E$30,'RPS Balance'!$C$5:$C$30,'General Inputs'!M$8)</f>
        <v>0.25076060771979264</v>
      </c>
      <c r="N9" s="182">
        <f>SUMIFS('RPS Balance'!$E$33:$E$114,'RPS Balance'!$C$33:$C$114,'General Inputs'!N$8,'RPS Balance'!$B$33:$B$114,'General Inputs'!$B9)/SUMIFS('RPS Balance'!$E$5:$E$30,'RPS Balance'!$C$5:$C$30,'General Inputs'!N$8)</f>
        <v>0.24132684980753513</v>
      </c>
      <c r="O9" s="182">
        <f>SUMIFS('RPS Balance'!$E$33:$E$114,'RPS Balance'!$C$33:$C$114,'General Inputs'!O$8,'RPS Balance'!$B$33:$B$114,'General Inputs'!$B9)/SUMIFS('RPS Balance'!$E$5:$E$30,'RPS Balance'!$C$5:$C$30,'General Inputs'!O$8)</f>
        <v>0.23235238988177695</v>
      </c>
      <c r="P9" s="182">
        <f>SUMIFS('RPS Balance'!$E$33:$E$114,'RPS Balance'!$C$33:$C$114,'General Inputs'!P$8,'RPS Balance'!$B$33:$B$114,'General Inputs'!$B9)/SUMIFS('RPS Balance'!$E$5:$E$30,'RPS Balance'!$C$5:$C$30,'General Inputs'!P$8)</f>
        <v>0.22489908475825551</v>
      </c>
      <c r="Q9" s="182">
        <f>SUMIFS('RPS Balance'!$E$33:$E$114,'RPS Balance'!$C$33:$C$114,'General Inputs'!Q$8,'RPS Balance'!$B$33:$B$114,'General Inputs'!$B9)/SUMIFS('RPS Balance'!$E$5:$E$30,'RPS Balance'!$C$5:$C$30,'General Inputs'!Q$8)</f>
        <v>0.21839535793861345</v>
      </c>
      <c r="R9" s="182">
        <f>SUMIFS('RPS Balance'!$E$33:$E$114,'RPS Balance'!$C$33:$C$114,'General Inputs'!R$8,'RPS Balance'!$B$33:$B$114,'General Inputs'!$B9)/SUMIFS('RPS Balance'!$E$5:$E$30,'RPS Balance'!$C$5:$C$30,'General Inputs'!R$8)</f>
        <v>0.21359499723171596</v>
      </c>
      <c r="S9" s="182">
        <f>SUMIFS('RPS Balance'!$E$33:$E$114,'RPS Balance'!$C$33:$C$114,'General Inputs'!S$8,'RPS Balance'!$B$33:$B$114,'General Inputs'!$B9)/SUMIFS('RPS Balance'!$E$5:$E$30,'RPS Balance'!$C$5:$C$30,'General Inputs'!S$8)</f>
        <v>0.21020924598993707</v>
      </c>
      <c r="T9" s="182">
        <f>SUMIFS('RPS Balance'!$E$33:$E$114,'RPS Balance'!$C$33:$C$114,'General Inputs'!T$8,'RPS Balance'!$B$33:$B$114,'General Inputs'!$B9)/SUMIFS('RPS Balance'!$E$5:$E$30,'RPS Balance'!$C$5:$C$30,'General Inputs'!T$8)</f>
        <v>0.20880759548273845</v>
      </c>
      <c r="U9" s="182">
        <f>SUMIFS('RPS Balance'!$E$33:$E$114,'RPS Balance'!$C$33:$C$114,'General Inputs'!U$8,'RPS Balance'!$B$33:$B$114,'General Inputs'!$B9)/SUMIFS('RPS Balance'!$E$5:$E$30,'RPS Balance'!$C$5:$C$30,'General Inputs'!U$8)</f>
        <v>0.20747798542775919</v>
      </c>
      <c r="V9" s="182">
        <f>SUMIFS('RPS Balance'!$E$33:$E$114,'RPS Balance'!$C$33:$C$114,'General Inputs'!V$8,'RPS Balance'!$B$33:$B$114,'General Inputs'!$B9)/SUMIFS('RPS Balance'!$E$5:$E$30,'RPS Balance'!$C$5:$C$30,'General Inputs'!V$8)</f>
        <v>0.20663276059757837</v>
      </c>
      <c r="W9" s="182">
        <f>SUMIFS('RPS Balance'!$E$33:$E$114,'RPS Balance'!$C$33:$C$114,'General Inputs'!W$8,'RPS Balance'!$B$33:$B$114,'General Inputs'!$B9)/SUMIFS('RPS Balance'!$E$5:$E$30,'RPS Balance'!$C$5:$C$30,'General Inputs'!W$8)</f>
        <v>0.20558276145076312</v>
      </c>
      <c r="X9" s="182">
        <f>SUMIFS('RPS Balance'!$E$33:$E$114,'RPS Balance'!$C$33:$C$114,'General Inputs'!X$8,'RPS Balance'!$B$33:$B$114,'General Inputs'!$B9)/SUMIFS('RPS Balance'!$E$5:$E$30,'RPS Balance'!$C$5:$C$30,'General Inputs'!X$8)</f>
        <v>0.2047941980459729</v>
      </c>
      <c r="Y9" s="182">
        <f>SUMIFS('RPS Balance'!$E$33:$E$114,'RPS Balance'!$C$33:$C$114,'General Inputs'!Y$8,'RPS Balance'!$B$33:$B$114,'General Inputs'!$B9)/SUMIFS('RPS Balance'!$E$5:$E$30,'RPS Balance'!$C$5:$C$30,'General Inputs'!Y$8)</f>
        <v>0.20398498833353021</v>
      </c>
      <c r="Z9" s="182">
        <f>SUMIFS('RPS Balance'!$E$33:$E$114,'RPS Balance'!$C$33:$C$114,'General Inputs'!Z$8,'RPS Balance'!$B$33:$B$114,'General Inputs'!$B9)/SUMIFS('RPS Balance'!$E$5:$E$30,'RPS Balance'!$C$5:$C$30,'General Inputs'!Z$8)</f>
        <v>0.2032916530323412</v>
      </c>
      <c r="AA9" s="182">
        <f>SUMIFS('RPS Balance'!$E$33:$E$114,'RPS Balance'!$C$33:$C$114,'General Inputs'!AA$8,'RPS Balance'!$B$33:$B$114,'General Inputs'!$B9)/SUMIFS('RPS Balance'!$E$5:$E$30,'RPS Balance'!$C$5:$C$30,'General Inputs'!AA$8)</f>
        <v>0.20260007177368708</v>
      </c>
      <c r="AB9" s="182">
        <f>SUMIFS('RPS Balance'!$E$33:$E$114,'RPS Balance'!$C$33:$C$114,'General Inputs'!AB$8,'RPS Balance'!$B$33:$B$114,'General Inputs'!$B9)/SUMIFS('RPS Balance'!$E$5:$E$30,'RPS Balance'!$C$5:$C$30,'General Inputs'!AB$8)</f>
        <v>0.20191024421225359</v>
      </c>
      <c r="AC9" s="182" t="e">
        <f>SUMIFS('RPS Balance'!$E$33:$E$114,'RPS Balance'!$C$33:$C$114,'General Inputs'!AC$8,'RPS Balance'!$B$33:$B$114,'General Inputs'!$B9)/SUMIFS('RPS Balance'!$E$5:$E$30,'RPS Balance'!$C$5:$C$30,'General Inputs'!AC$8)</f>
        <v>#DIV/0!</v>
      </c>
      <c r="AD9" s="182" t="e">
        <f>SUMIFS('RPS Balance'!$E$33:$E$114,'RPS Balance'!$C$33:$C$114,'General Inputs'!AD$8,'RPS Balance'!$B$33:$B$114,'General Inputs'!$B9)/SUMIFS('RPS Balance'!$E$5:$E$30,'RPS Balance'!$C$5:$C$30,'General Inputs'!AD$8)</f>
        <v>#DIV/0!</v>
      </c>
      <c r="AE9" s="182" t="e">
        <f>SUMIFS('RPS Balance'!$E$33:$E$114,'RPS Balance'!$C$33:$C$114,'General Inputs'!AE$8,'RPS Balance'!$B$33:$B$114,'General Inputs'!$B9)/SUMIFS('RPS Balance'!$E$5:$E$30,'RPS Balance'!$C$5:$C$30,'General Inputs'!AE$8)</f>
        <v>#DIV/0!</v>
      </c>
      <c r="AF9" s="182" t="e">
        <f>SUMIFS('RPS Balance'!$E$33:$E$114,'RPS Balance'!$C$33:$C$114,'General Inputs'!AF$8,'RPS Balance'!$B$33:$B$114,'General Inputs'!$B9)/SUMIFS('RPS Balance'!$E$5:$E$30,'RPS Balance'!$C$5:$C$30,'General Inputs'!AF$8)</f>
        <v>#DIV/0!</v>
      </c>
    </row>
    <row r="10" spans="2:32">
      <c r="B10" s="65" t="s">
        <v>45</v>
      </c>
      <c r="C10" s="75" t="s">
        <v>17</v>
      </c>
      <c r="D10" s="195">
        <v>0.70538159360122976</v>
      </c>
      <c r="E10" s="180">
        <v>0.72445000000000004</v>
      </c>
      <c r="F10" s="180">
        <v>0.72445000000000004</v>
      </c>
      <c r="G10" s="181">
        <v>0.72670000000000001</v>
      </c>
      <c r="H10" s="181">
        <v>0.72670000000000001</v>
      </c>
      <c r="I10" s="182">
        <f>SUMIFS('RPS Balance'!$E$33:$E$114,'RPS Balance'!$C$33:$C$114,'General Inputs'!I$8,'RPS Balance'!$B$33:$B$114,'General Inputs'!$B10)/SUMIFS('RPS Balance'!$E$5:$E$30,'RPS Balance'!$C$5:$C$30,'General Inputs'!I$8)</f>
        <v>0.71176244550306766</v>
      </c>
      <c r="J10" s="182">
        <f>SUMIFS('RPS Balance'!$E$33:$E$114,'RPS Balance'!$C$33:$C$114,'General Inputs'!J$8,'RPS Balance'!$B$33:$B$114,'General Inputs'!$B10)/SUMIFS('RPS Balance'!$E$5:$E$30,'RPS Balance'!$C$5:$C$30,'General Inputs'!J$8)</f>
        <v>0.71758296891476914</v>
      </c>
      <c r="K10" s="182">
        <f>SUMIFS('RPS Balance'!$E$33:$E$114,'RPS Balance'!$C$33:$C$114,'General Inputs'!K$8,'RPS Balance'!$B$33:$B$114,'General Inputs'!$B10)/SUMIFS('RPS Balance'!$E$5:$E$30,'RPS Balance'!$C$5:$C$30,'General Inputs'!K$8)</f>
        <v>0.72490050920558091</v>
      </c>
      <c r="L10" s="182">
        <f>SUMIFS('RPS Balance'!$E$33:$E$114,'RPS Balance'!$C$33:$C$114,'General Inputs'!L$8,'RPS Balance'!$B$33:$B$114,'General Inputs'!$B10)/SUMIFS('RPS Balance'!$E$5:$E$30,'RPS Balance'!$C$5:$C$30,'General Inputs'!L$8)</f>
        <v>0.73421182696041065</v>
      </c>
      <c r="M10" s="182">
        <f>SUMIFS('RPS Balance'!$E$33:$E$114,'RPS Balance'!$C$33:$C$114,'General Inputs'!M$8,'RPS Balance'!$B$33:$B$114,'General Inputs'!$B10)/SUMIFS('RPS Balance'!$E$5:$E$30,'RPS Balance'!$C$5:$C$30,'General Inputs'!M$8)</f>
        <v>0.7455791123230272</v>
      </c>
      <c r="N10" s="182">
        <f>SUMIFS('RPS Balance'!$E$33:$E$114,'RPS Balance'!$C$33:$C$114,'General Inputs'!N$8,'RPS Balance'!$B$33:$B$114,'General Inputs'!$B10)/SUMIFS('RPS Balance'!$E$5:$E$30,'RPS Balance'!$C$5:$C$30,'General Inputs'!N$8)</f>
        <v>0.75513821639477718</v>
      </c>
      <c r="O10" s="182">
        <f>SUMIFS('RPS Balance'!$E$33:$E$114,'RPS Balance'!$C$33:$C$114,'General Inputs'!O$8,'RPS Balance'!$B$33:$B$114,'General Inputs'!$B10)/SUMIFS('RPS Balance'!$E$5:$E$30,'RPS Balance'!$C$5:$C$30,'General Inputs'!O$8)</f>
        <v>0.76421664663744038</v>
      </c>
      <c r="P10" s="182">
        <f>SUMIFS('RPS Balance'!$E$33:$E$114,'RPS Balance'!$C$33:$C$114,'General Inputs'!P$8,'RPS Balance'!$B$33:$B$114,'General Inputs'!$B10)/SUMIFS('RPS Balance'!$E$5:$E$30,'RPS Balance'!$C$5:$C$30,'General Inputs'!P$8)</f>
        <v>0.77179990591009096</v>
      </c>
      <c r="Q10" s="182">
        <f>SUMIFS('RPS Balance'!$E$33:$E$114,'RPS Balance'!$C$33:$C$114,'General Inputs'!Q$8,'RPS Balance'!$B$33:$B$114,'General Inputs'!$B10)/SUMIFS('RPS Balance'!$E$5:$E$30,'RPS Balance'!$C$5:$C$30,'General Inputs'!Q$8)</f>
        <v>0.77837759579913046</v>
      </c>
      <c r="R10" s="182">
        <f>SUMIFS('RPS Balance'!$E$33:$E$114,'RPS Balance'!$C$33:$C$114,'General Inputs'!R$8,'RPS Balance'!$B$33:$B$114,'General Inputs'!$B10)/SUMIFS('RPS Balance'!$E$5:$E$30,'RPS Balance'!$C$5:$C$30,'General Inputs'!R$8)</f>
        <v>0.78323879757661885</v>
      </c>
      <c r="S10" s="182">
        <f>SUMIFS('RPS Balance'!$E$33:$E$114,'RPS Balance'!$C$33:$C$114,'General Inputs'!S$8,'RPS Balance'!$B$33:$B$114,'General Inputs'!$B10)/SUMIFS('RPS Balance'!$E$5:$E$30,'RPS Balance'!$C$5:$C$30,'General Inputs'!S$8)</f>
        <v>0.78665051228839566</v>
      </c>
      <c r="T10" s="182">
        <f>SUMIFS('RPS Balance'!$E$33:$E$114,'RPS Balance'!$C$33:$C$114,'General Inputs'!T$8,'RPS Balance'!$B$33:$B$114,'General Inputs'!$B10)/SUMIFS('RPS Balance'!$E$5:$E$30,'RPS Balance'!$C$5:$C$30,'General Inputs'!T$8)</f>
        <v>0.78809293293455329</v>
      </c>
      <c r="U10" s="182">
        <f>SUMIFS('RPS Balance'!$E$33:$E$114,'RPS Balance'!$C$33:$C$114,'General Inputs'!U$8,'RPS Balance'!$B$33:$B$114,'General Inputs'!$B10)/SUMIFS('RPS Balance'!$E$5:$E$30,'RPS Balance'!$C$5:$C$30,'General Inputs'!U$8)</f>
        <v>0.7894217417426117</v>
      </c>
      <c r="V10" s="182">
        <f>SUMIFS('RPS Balance'!$E$33:$E$114,'RPS Balance'!$C$33:$C$114,'General Inputs'!V$8,'RPS Balance'!$B$33:$B$114,'General Inputs'!$B10)/SUMIFS('RPS Balance'!$E$5:$E$30,'RPS Balance'!$C$5:$C$30,'General Inputs'!V$8)</f>
        <v>0.79027008574926372</v>
      </c>
      <c r="W10" s="182">
        <f>SUMIFS('RPS Balance'!$E$33:$E$114,'RPS Balance'!$C$33:$C$114,'General Inputs'!W$8,'RPS Balance'!$B$33:$B$114,'General Inputs'!$B10)/SUMIFS('RPS Balance'!$E$5:$E$30,'RPS Balance'!$C$5:$C$30,'General Inputs'!W$8)</f>
        <v>0.79131143648635105</v>
      </c>
      <c r="X10" s="182">
        <f>SUMIFS('RPS Balance'!$E$33:$E$114,'RPS Balance'!$C$33:$C$114,'General Inputs'!X$8,'RPS Balance'!$B$33:$B$114,'General Inputs'!$B10)/SUMIFS('RPS Balance'!$E$5:$E$30,'RPS Balance'!$C$5:$C$30,'General Inputs'!X$8)</f>
        <v>0.79213220198794776</v>
      </c>
      <c r="Y10" s="182">
        <f>SUMIFS('RPS Balance'!$E$33:$E$114,'RPS Balance'!$C$33:$C$114,'General Inputs'!Y$8,'RPS Balance'!$B$33:$B$114,'General Inputs'!$B10)/SUMIFS('RPS Balance'!$E$5:$E$30,'RPS Balance'!$C$5:$C$30,'General Inputs'!Y$8)</f>
        <v>0.79293364626461238</v>
      </c>
      <c r="Z10" s="182">
        <f>SUMIFS('RPS Balance'!$E$33:$E$114,'RPS Balance'!$C$33:$C$114,'General Inputs'!Z$8,'RPS Balance'!$B$33:$B$114,'General Inputs'!$B10)/SUMIFS('RPS Balance'!$E$5:$E$30,'RPS Balance'!$C$5:$C$30,'General Inputs'!Z$8)</f>
        <v>0.79363077681327698</v>
      </c>
      <c r="AA10" s="182">
        <f>SUMIFS('RPS Balance'!$E$33:$E$114,'RPS Balance'!$C$33:$C$114,'General Inputs'!AA$8,'RPS Balance'!$B$33:$B$114,'General Inputs'!$B10)/SUMIFS('RPS Balance'!$E$5:$E$30,'RPS Balance'!$C$5:$C$30,'General Inputs'!AA$8)</f>
        <v>0.79432615778686633</v>
      </c>
      <c r="AB10" s="182">
        <f>SUMIFS('RPS Balance'!$E$33:$E$114,'RPS Balance'!$C$33:$C$114,'General Inputs'!AB$8,'RPS Balance'!$B$33:$B$114,'General Inputs'!$B10)/SUMIFS('RPS Balance'!$E$5:$E$30,'RPS Balance'!$C$5:$C$30,'General Inputs'!AB$8)</f>
        <v>0.79501978947955643</v>
      </c>
      <c r="AC10" s="182" t="e">
        <f>SUMIFS('RPS Balance'!$E$33:$E$114,'RPS Balance'!$C$33:$C$114,'General Inputs'!AC$8,'RPS Balance'!$B$33:$B$114,'General Inputs'!$B10)/SUMIFS('RPS Balance'!$E$5:$E$30,'RPS Balance'!$C$5:$C$30,'General Inputs'!AC$8)</f>
        <v>#DIV/0!</v>
      </c>
      <c r="AD10" s="182" t="e">
        <f>SUMIFS('RPS Balance'!$E$33:$E$114,'RPS Balance'!$C$33:$C$114,'General Inputs'!AD$8,'RPS Balance'!$B$33:$B$114,'General Inputs'!$B10)/SUMIFS('RPS Balance'!$E$5:$E$30,'RPS Balance'!$C$5:$C$30,'General Inputs'!AD$8)</f>
        <v>#DIV/0!</v>
      </c>
      <c r="AE10" s="182" t="e">
        <f>SUMIFS('RPS Balance'!$E$33:$E$114,'RPS Balance'!$C$33:$C$114,'General Inputs'!AE$8,'RPS Balance'!$B$33:$B$114,'General Inputs'!$B10)/SUMIFS('RPS Balance'!$E$5:$E$30,'RPS Balance'!$C$5:$C$30,'General Inputs'!AE$8)</f>
        <v>#DIV/0!</v>
      </c>
      <c r="AF10" s="182" t="e">
        <f>SUMIFS('RPS Balance'!$E$33:$E$114,'RPS Balance'!$C$33:$C$114,'General Inputs'!AF$8,'RPS Balance'!$B$33:$B$114,'General Inputs'!$B10)/SUMIFS('RPS Balance'!$E$5:$E$30,'RPS Balance'!$C$5:$C$30,'General Inputs'!AF$8)</f>
        <v>#DIV/0!</v>
      </c>
    </row>
    <row r="11" spans="2:32">
      <c r="B11" s="20" t="s">
        <v>46</v>
      </c>
      <c r="C11" s="75" t="s">
        <v>17</v>
      </c>
      <c r="D11" s="195">
        <v>5.0041044571267233E-3</v>
      </c>
      <c r="E11" s="180">
        <v>2.3700000000000001E-3</v>
      </c>
      <c r="F11" s="180">
        <v>2.3700000000000001E-3</v>
      </c>
      <c r="G11" s="181">
        <v>2.3999999999999998E-3</v>
      </c>
      <c r="H11" s="181">
        <v>2.3999999999999998E-3</v>
      </c>
      <c r="I11" s="182">
        <f>SUMIFS('RPS Balance'!$E$33:$E$114,'RPS Balance'!$C$33:$C$114,'General Inputs'!I$8,'RPS Balance'!$B$33:$B$114,'General Inputs'!$B11)/SUMIFS('RPS Balance'!$E$5:$E$30,'RPS Balance'!$C$5:$C$30,'General Inputs'!I$8)</f>
        <v>4.1613818951689923E-3</v>
      </c>
      <c r="J11" s="182">
        <f>SUMIFS('RPS Balance'!$E$33:$E$114,'RPS Balance'!$C$33:$C$114,'General Inputs'!J$8,'RPS Balance'!$B$33:$B$114,'General Inputs'!$B11)/SUMIFS('RPS Balance'!$E$5:$E$30,'RPS Balance'!$C$5:$C$30,'General Inputs'!J$8)</f>
        <v>3.9228709957389906E-3</v>
      </c>
      <c r="K11" s="182">
        <f>SUMIFS('RPS Balance'!$E$33:$E$114,'RPS Balance'!$C$33:$C$114,'General Inputs'!K$8,'RPS Balance'!$B$33:$B$114,'General Inputs'!$B11)/SUMIFS('RPS Balance'!$E$5:$E$30,'RPS Balance'!$C$5:$C$30,'General Inputs'!K$8)</f>
        <v>3.8836241721594395E-3</v>
      </c>
      <c r="L11" s="182">
        <f>SUMIFS('RPS Balance'!$E$33:$E$114,'RPS Balance'!$C$33:$C$114,'General Inputs'!L$8,'RPS Balance'!$B$33:$B$114,'General Inputs'!$B11)/SUMIFS('RPS Balance'!$E$5:$E$30,'RPS Balance'!$C$5:$C$30,'General Inputs'!L$8)</f>
        <v>3.7626580035914252E-3</v>
      </c>
      <c r="M11" s="182">
        <f>SUMIFS('RPS Balance'!$E$33:$E$114,'RPS Balance'!$C$33:$C$114,'General Inputs'!M$8,'RPS Balance'!$B$33:$B$114,'General Inputs'!$B11)/SUMIFS('RPS Balance'!$E$5:$E$30,'RPS Balance'!$C$5:$C$30,'General Inputs'!M$8)</f>
        <v>3.6602799571801119E-3</v>
      </c>
      <c r="N11" s="182">
        <f>SUMIFS('RPS Balance'!$E$33:$E$114,'RPS Balance'!$C$33:$C$114,'General Inputs'!N$8,'RPS Balance'!$B$33:$B$114,'General Inputs'!$B11)/SUMIFS('RPS Balance'!$E$5:$E$30,'RPS Balance'!$C$5:$C$30,'General Inputs'!N$8)</f>
        <v>3.5349337976876781E-3</v>
      </c>
      <c r="O11" s="182">
        <f>SUMIFS('RPS Balance'!$E$33:$E$114,'RPS Balance'!$C$33:$C$114,'General Inputs'!O$8,'RPS Balance'!$B$33:$B$114,'General Inputs'!$B11)/SUMIFS('RPS Balance'!$E$5:$E$30,'RPS Balance'!$C$5:$C$30,'General Inputs'!O$8)</f>
        <v>3.4309634807827565E-3</v>
      </c>
      <c r="P11" s="182">
        <f>SUMIFS('RPS Balance'!$E$33:$E$114,'RPS Balance'!$C$33:$C$114,'General Inputs'!P$8,'RPS Balance'!$B$33:$B$114,'General Inputs'!$B11)/SUMIFS('RPS Balance'!$E$5:$E$30,'RPS Balance'!$C$5:$C$30,'General Inputs'!P$8)</f>
        <v>3.3010093316535698E-3</v>
      </c>
      <c r="Q11" s="182">
        <f>SUMIFS('RPS Balance'!$E$33:$E$114,'RPS Balance'!$C$33:$C$114,'General Inputs'!Q$8,'RPS Balance'!$B$33:$B$114,'General Inputs'!$B11)/SUMIFS('RPS Balance'!$E$5:$E$30,'RPS Balance'!$C$5:$C$30,'General Inputs'!Q$8)</f>
        <v>3.2270462622561056E-3</v>
      </c>
      <c r="R11" s="182">
        <f>SUMIFS('RPS Balance'!$E$33:$E$114,'RPS Balance'!$C$33:$C$114,'General Inputs'!R$8,'RPS Balance'!$B$33:$B$114,'General Inputs'!$B11)/SUMIFS('RPS Balance'!$E$5:$E$30,'RPS Balance'!$C$5:$C$30,'General Inputs'!R$8)</f>
        <v>3.166205191665254E-3</v>
      </c>
      <c r="S11" s="182">
        <f>SUMIFS('RPS Balance'!$E$33:$E$114,'RPS Balance'!$C$33:$C$114,'General Inputs'!S$8,'RPS Balance'!$B$33:$B$114,'General Inputs'!$B11)/SUMIFS('RPS Balance'!$E$5:$E$30,'RPS Balance'!$C$5:$C$30,'General Inputs'!S$8)</f>
        <v>3.1402417216670896E-3</v>
      </c>
      <c r="T11" s="182">
        <f>SUMIFS('RPS Balance'!$E$33:$E$114,'RPS Balance'!$C$33:$C$114,'General Inputs'!T$8,'RPS Balance'!$B$33:$B$114,'General Inputs'!$B11)/SUMIFS('RPS Balance'!$E$5:$E$30,'RPS Balance'!$C$5:$C$30,'General Inputs'!T$8)</f>
        <v>3.0994715827081217E-3</v>
      </c>
      <c r="U11" s="182">
        <f>SUMIFS('RPS Balance'!$E$33:$E$114,'RPS Balance'!$C$33:$C$114,'General Inputs'!U$8,'RPS Balance'!$B$33:$B$114,'General Inputs'!$B11)/SUMIFS('RPS Balance'!$E$5:$E$30,'RPS Balance'!$C$5:$C$30,'General Inputs'!U$8)</f>
        <v>3.1002728296291152E-3</v>
      </c>
      <c r="V11" s="182">
        <f>SUMIFS('RPS Balance'!$E$33:$E$114,'RPS Balance'!$C$33:$C$114,'General Inputs'!V$8,'RPS Balance'!$B$33:$B$114,'General Inputs'!$B11)/SUMIFS('RPS Balance'!$E$5:$E$30,'RPS Balance'!$C$5:$C$30,'General Inputs'!V$8)</f>
        <v>3.0971536531579241E-3</v>
      </c>
      <c r="W11" s="182">
        <f>SUMIFS('RPS Balance'!$E$33:$E$114,'RPS Balance'!$C$33:$C$114,'General Inputs'!W$8,'RPS Balance'!$B$33:$B$114,'General Inputs'!$B11)/SUMIFS('RPS Balance'!$E$5:$E$30,'RPS Balance'!$C$5:$C$30,'General Inputs'!W$8)</f>
        <v>3.1058020628858111E-3</v>
      </c>
      <c r="X11" s="182">
        <f>SUMIFS('RPS Balance'!$E$33:$E$114,'RPS Balance'!$C$33:$C$114,'General Inputs'!X$8,'RPS Balance'!$B$33:$B$114,'General Inputs'!$B11)/SUMIFS('RPS Balance'!$E$5:$E$30,'RPS Balance'!$C$5:$C$30,'General Inputs'!X$8)</f>
        <v>3.0735999660792459E-3</v>
      </c>
      <c r="Y11" s="182">
        <f>SUMIFS('RPS Balance'!$E$33:$E$114,'RPS Balance'!$C$33:$C$114,'General Inputs'!Y$8,'RPS Balance'!$B$33:$B$114,'General Inputs'!$B11)/SUMIFS('RPS Balance'!$E$5:$E$30,'RPS Balance'!$C$5:$C$30,'General Inputs'!Y$8)</f>
        <v>3.0813654018573022E-3</v>
      </c>
      <c r="Z11" s="182">
        <f>SUMIFS('RPS Balance'!$E$33:$E$114,'RPS Balance'!$C$33:$C$114,'General Inputs'!Z$8,'RPS Balance'!$B$33:$B$114,'General Inputs'!$B11)/SUMIFS('RPS Balance'!$E$5:$E$30,'RPS Balance'!$C$5:$C$30,'General Inputs'!Z$8)</f>
        <v>3.0775701543819104E-3</v>
      </c>
      <c r="AA11" s="182">
        <f>SUMIFS('RPS Balance'!$E$33:$E$114,'RPS Balance'!$C$33:$C$114,'General Inputs'!AA$8,'RPS Balance'!$B$33:$B$114,'General Inputs'!$B11)/SUMIFS('RPS Balance'!$E$5:$E$30,'RPS Balance'!$C$5:$C$30,'General Inputs'!AA$8)</f>
        <v>3.0737704394464623E-3</v>
      </c>
      <c r="AB11" s="182">
        <f>SUMIFS('RPS Balance'!$E$33:$E$114,'RPS Balance'!$C$33:$C$114,'General Inputs'!AB$8,'RPS Balance'!$B$33:$B$114,'General Inputs'!$B11)/SUMIFS('RPS Balance'!$E$5:$E$30,'RPS Balance'!$C$5:$C$30,'General Inputs'!AB$8)</f>
        <v>3.0699663081900051E-3</v>
      </c>
      <c r="AC11" s="182" t="e">
        <f>SUMIFS('RPS Balance'!$E$33:$E$114,'RPS Balance'!$C$33:$C$114,'General Inputs'!AC$8,'RPS Balance'!$B$33:$B$114,'General Inputs'!$B11)/SUMIFS('RPS Balance'!$E$5:$E$30,'RPS Balance'!$C$5:$C$30,'General Inputs'!AC$8)</f>
        <v>#DIV/0!</v>
      </c>
      <c r="AD11" s="182" t="e">
        <f>SUMIFS('RPS Balance'!$E$33:$E$114,'RPS Balance'!$C$33:$C$114,'General Inputs'!AD$8,'RPS Balance'!$B$33:$B$114,'General Inputs'!$B11)/SUMIFS('RPS Balance'!$E$5:$E$30,'RPS Balance'!$C$5:$C$30,'General Inputs'!AD$8)</f>
        <v>#DIV/0!</v>
      </c>
      <c r="AE11" s="182" t="e">
        <f>SUMIFS('RPS Balance'!$E$33:$E$114,'RPS Balance'!$C$33:$C$114,'General Inputs'!AE$8,'RPS Balance'!$B$33:$B$114,'General Inputs'!$B11)/SUMIFS('RPS Balance'!$E$5:$E$30,'RPS Balance'!$C$5:$C$30,'General Inputs'!AE$8)</f>
        <v>#DIV/0!</v>
      </c>
      <c r="AF11" s="182" t="e">
        <f>SUMIFS('RPS Balance'!$E$33:$E$114,'RPS Balance'!$C$33:$C$114,'General Inputs'!AF$8,'RPS Balance'!$B$33:$B$114,'General Inputs'!$B11)/SUMIFS('RPS Balance'!$E$5:$E$30,'RPS Balance'!$C$5:$C$30,'General Inputs'!AF$8)</f>
        <v>#DIV/0!</v>
      </c>
    </row>
    <row r="12" spans="2:32" s="194" customFormat="1">
      <c r="B12" s="197" t="s">
        <v>47</v>
      </c>
      <c r="C12" s="68" t="s">
        <v>17</v>
      </c>
      <c r="D12" s="196">
        <f>SUM(D9:D11)</f>
        <v>1</v>
      </c>
      <c r="E12" s="196">
        <f t="shared" ref="E12:AF12" si="1">SUM(E9:E11)</f>
        <v>1</v>
      </c>
      <c r="F12" s="196">
        <f t="shared" si="1"/>
        <v>1</v>
      </c>
      <c r="G12" s="196">
        <f t="shared" si="1"/>
        <v>1</v>
      </c>
      <c r="H12" s="196">
        <f t="shared" si="1"/>
        <v>1</v>
      </c>
      <c r="I12" s="196">
        <f t="shared" si="1"/>
        <v>1</v>
      </c>
      <c r="J12" s="196">
        <f t="shared" si="1"/>
        <v>0.99999999999999989</v>
      </c>
      <c r="K12" s="196">
        <f t="shared" si="1"/>
        <v>1</v>
      </c>
      <c r="L12" s="196">
        <f t="shared" si="1"/>
        <v>1</v>
      </c>
      <c r="M12" s="196">
        <f t="shared" si="1"/>
        <v>1</v>
      </c>
      <c r="N12" s="196">
        <f t="shared" si="1"/>
        <v>1</v>
      </c>
      <c r="O12" s="196">
        <f t="shared" si="1"/>
        <v>1.0000000000000002</v>
      </c>
      <c r="P12" s="196">
        <f t="shared" si="1"/>
        <v>1</v>
      </c>
      <c r="Q12" s="196">
        <f t="shared" si="1"/>
        <v>1</v>
      </c>
      <c r="R12" s="196">
        <f t="shared" si="1"/>
        <v>1</v>
      </c>
      <c r="S12" s="196">
        <f t="shared" si="1"/>
        <v>0.99999999999999978</v>
      </c>
      <c r="T12" s="196">
        <f t="shared" si="1"/>
        <v>0.99999999999999978</v>
      </c>
      <c r="U12" s="196">
        <f t="shared" si="1"/>
        <v>1</v>
      </c>
      <c r="V12" s="196">
        <f t="shared" si="1"/>
        <v>1</v>
      </c>
      <c r="W12" s="196">
        <f t="shared" si="1"/>
        <v>1</v>
      </c>
      <c r="X12" s="196">
        <f t="shared" si="1"/>
        <v>0.99999999999999989</v>
      </c>
      <c r="Y12" s="196">
        <f t="shared" si="1"/>
        <v>0.99999999999999989</v>
      </c>
      <c r="Z12" s="196">
        <f t="shared" si="1"/>
        <v>1</v>
      </c>
      <c r="AA12" s="196">
        <f t="shared" si="1"/>
        <v>0.99999999999999989</v>
      </c>
      <c r="AB12" s="196">
        <f t="shared" si="1"/>
        <v>1</v>
      </c>
      <c r="AC12" s="196" t="e">
        <f t="shared" si="1"/>
        <v>#DIV/0!</v>
      </c>
      <c r="AD12" s="196" t="e">
        <f t="shared" si="1"/>
        <v>#DIV/0!</v>
      </c>
      <c r="AE12" s="196" t="e">
        <f t="shared" si="1"/>
        <v>#DIV/0!</v>
      </c>
      <c r="AF12" s="196" t="e">
        <f t="shared" si="1"/>
        <v>#DIV/0!</v>
      </c>
    </row>
    <row r="14" spans="2:32">
      <c r="B14" s="46" t="s">
        <v>48</v>
      </c>
      <c r="C14" s="74" t="s">
        <v>14</v>
      </c>
      <c r="D14" s="46"/>
    </row>
    <row r="15" spans="2:32">
      <c r="B15" s="65" t="s">
        <v>44</v>
      </c>
      <c r="C15" s="75" t="s">
        <v>49</v>
      </c>
      <c r="D15" s="97">
        <v>23519409</v>
      </c>
    </row>
    <row r="16" spans="2:32">
      <c r="B16" s="65" t="s">
        <v>45</v>
      </c>
      <c r="C16" s="75" t="s">
        <v>49</v>
      </c>
      <c r="D16" s="97">
        <v>44214248</v>
      </c>
    </row>
    <row r="17" spans="2:4">
      <c r="B17" s="65" t="s">
        <v>46</v>
      </c>
      <c r="C17" s="75" t="s">
        <v>49</v>
      </c>
      <c r="D17" s="97">
        <v>13556</v>
      </c>
    </row>
    <row r="18" spans="2:4">
      <c r="B18" s="102" t="s">
        <v>50</v>
      </c>
      <c r="C18" s="63"/>
    </row>
    <row r="20" spans="2:4">
      <c r="B20" s="46" t="s">
        <v>51</v>
      </c>
      <c r="C20" s="74" t="s">
        <v>14</v>
      </c>
      <c r="D20" s="46"/>
    </row>
    <row r="21" spans="2:4">
      <c r="B21" s="65" t="s">
        <v>44</v>
      </c>
      <c r="C21" s="75" t="s">
        <v>17</v>
      </c>
      <c r="D21" s="93">
        <v>0.28693999999999997</v>
      </c>
    </row>
    <row r="22" spans="2:4">
      <c r="B22" s="65" t="s">
        <v>45</v>
      </c>
      <c r="C22" s="75" t="s">
        <v>17</v>
      </c>
      <c r="D22" s="93">
        <v>0.71035999999999999</v>
      </c>
    </row>
    <row r="23" spans="2:4">
      <c r="B23" s="65" t="s">
        <v>46</v>
      </c>
      <c r="C23" s="75" t="s">
        <v>17</v>
      </c>
      <c r="D23" s="93">
        <v>0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3B5C4-D0E2-49A8-983E-68051F05B20A}">
  <dimension ref="A2:AD154"/>
  <sheetViews>
    <sheetView zoomScale="70" zoomScaleNormal="70" workbookViewId="0">
      <selection activeCell="B3" sqref="B3"/>
    </sheetView>
  </sheetViews>
  <sheetFormatPr defaultColWidth="9" defaultRowHeight="12"/>
  <cols>
    <col min="1" max="1" width="10.5703125" style="240" customWidth="1"/>
    <col min="2" max="2" width="11.5703125" style="240" customWidth="1"/>
    <col min="3" max="3" width="19.140625" style="240" customWidth="1"/>
    <col min="4" max="4" width="12" style="240" bestFit="1" customWidth="1"/>
    <col min="5" max="5" width="38.5703125" style="240" customWidth="1"/>
    <col min="6" max="6" width="11" style="240" customWidth="1"/>
    <col min="7" max="7" width="11" style="281" customWidth="1"/>
    <col min="8" max="8" width="15.85546875" style="240" bestFit="1" customWidth="1"/>
    <col min="9" max="10" width="17" style="240" bestFit="1" customWidth="1"/>
    <col min="11" max="11" width="15" style="240" bestFit="1" customWidth="1"/>
    <col min="12" max="12" width="15.85546875" style="240" bestFit="1" customWidth="1"/>
    <col min="13" max="13" width="16.140625" style="240" bestFit="1" customWidth="1"/>
    <col min="14" max="14" width="15.42578125" style="240" bestFit="1" customWidth="1"/>
    <col min="15" max="16" width="16.140625" style="240" bestFit="1" customWidth="1"/>
    <col min="17" max="17" width="15.42578125" style="240" bestFit="1" customWidth="1"/>
    <col min="18" max="19" width="16.140625" style="240" bestFit="1" customWidth="1"/>
    <col min="20" max="20" width="15" style="240" bestFit="1" customWidth="1"/>
    <col min="21" max="21" width="15.85546875" style="240" bestFit="1" customWidth="1"/>
    <col min="22" max="22" width="15.42578125" style="240" bestFit="1" customWidth="1"/>
    <col min="23" max="23" width="15.85546875" style="240" bestFit="1" customWidth="1"/>
    <col min="24" max="24" width="16.140625" style="240" bestFit="1" customWidth="1"/>
    <col min="25" max="25" width="15.85546875" style="240" bestFit="1" customWidth="1"/>
    <col min="26" max="28" width="16.140625" style="240" bestFit="1" customWidth="1"/>
    <col min="29" max="29" width="15.42578125" style="240" bestFit="1" customWidth="1"/>
    <col min="30" max="30" width="9" style="240"/>
    <col min="31" max="31" width="12" style="240" bestFit="1" customWidth="1"/>
    <col min="32" max="16384" width="9" style="240"/>
  </cols>
  <sheetData>
    <row r="2" spans="2:28" ht="15.95" customHeight="1" thickBot="1">
      <c r="B2" s="209" t="s">
        <v>316</v>
      </c>
    </row>
    <row r="3" spans="2:28" ht="14.45" customHeight="1">
      <c r="E3" s="282"/>
      <c r="G3" s="283" t="str">
        <f>IF(SUM(Inputs_ByYear!D$9:D$14)&gt;0,"Remaining Capacity","Block Size")</f>
        <v>Remaining Capacity</v>
      </c>
      <c r="H3" s="283" t="str">
        <f>IF(SUM(Inputs_ByYear!E$9:E$14)&gt;0,"Remaining Capacity","Block Size")</f>
        <v>Block Size</v>
      </c>
      <c r="I3" s="283" t="str">
        <f>IF(SUM(Inputs_ByYear!F$9:F$14)&gt;0,"Remaining Capacity","Block Size")</f>
        <v>Block Size</v>
      </c>
      <c r="J3" s="283" t="str">
        <f>IF(SUM(Inputs_ByYear!G$9:G$14)&gt;0,"Remaining Capacity","Block Size")</f>
        <v>Block Size</v>
      </c>
      <c r="K3" s="283" t="str">
        <f>IF(SUM(Inputs_ByYear!H$9:H$14)&gt;0,"Remaining Capacity","Block Size")</f>
        <v>Block Size</v>
      </c>
      <c r="L3" s="283" t="str">
        <f>IF(SUM(Inputs_ByYear!I$9:I$14)&gt;0,"Remaining Capacity","Block Size")</f>
        <v>Block Size</v>
      </c>
      <c r="M3" s="283" t="str">
        <f>IF(SUM(Inputs_ByYear!J$9:J$14)&gt;0,"Remaining Capacity","Block Size")</f>
        <v>Block Size</v>
      </c>
      <c r="N3" s="283" t="str">
        <f>IF(SUM(Inputs_ByYear!K$9:K$14)&gt;0,"Remaining Capacity","Block Size")</f>
        <v>Block Size</v>
      </c>
      <c r="O3" s="283" t="str">
        <f>IF(SUM(Inputs_ByYear!L$9:L$14)&gt;0,"Remaining Capacity","Block Size")</f>
        <v>Block Size</v>
      </c>
      <c r="P3" s="283" t="str">
        <f>IF(SUM(Inputs_ByYear!M$9:M$14)&gt;0,"Remaining Capacity","Block Size")</f>
        <v>Block Size</v>
      </c>
      <c r="Q3" s="283" t="str">
        <f>IF(SUM(Inputs_ByYear!N$9:N$14)&gt;0,"Remaining Capacity","Block Size")</f>
        <v>Block Size</v>
      </c>
      <c r="R3" s="283" t="str">
        <f>IF(SUM(Inputs_ByYear!O$9:O$14)&gt;0,"Remaining Capacity","Block Size")</f>
        <v>Block Size</v>
      </c>
      <c r="S3" s="283" t="str">
        <f>IF(SUM(Inputs_ByYear!P$9:P$14)&gt;0,"Remaining Capacity","Block Size")</f>
        <v>Block Size</v>
      </c>
      <c r="T3" s="283" t="str">
        <f>IF(SUM(Inputs_ByYear!Q$9:Q$14)&gt;0,"Remaining Capacity","Block Size")</f>
        <v>Block Size</v>
      </c>
      <c r="U3" s="283" t="str">
        <f>IF(SUM(Inputs_ByYear!R$9:R$14)&gt;0,"Remaining Capacity","Block Size")</f>
        <v>Block Size</v>
      </c>
      <c r="V3" s="283" t="str">
        <f>IF(SUM(Inputs_ByYear!S$9:S$14)&gt;0,"Remaining Capacity","Block Size")</f>
        <v>Block Size</v>
      </c>
      <c r="W3" s="283" t="str">
        <f>IF(SUM(Inputs_ByYear!T$9:T$14)&gt;0,"Remaining Capacity","Block Size")</f>
        <v>Block Size</v>
      </c>
      <c r="X3" s="283" t="str">
        <f>IF(SUM(Inputs_ByYear!U$9:U$14)&gt;0,"Remaining Capacity","Block Size")</f>
        <v>Block Size</v>
      </c>
      <c r="Y3" s="283" t="str">
        <f>IF(SUM(Inputs_ByYear!V$9:V$14)&gt;0,"Remaining Capacity","Block Size")</f>
        <v>Block Size</v>
      </c>
      <c r="Z3" s="283" t="str">
        <f>IF(SUM(Inputs_ByYear!W$9:W$14)&gt;0,"Remaining Capacity","Block Size")</f>
        <v>Block Size</v>
      </c>
      <c r="AA3" s="283" t="str">
        <f>IF(SUM(Inputs_ByYear!X$9:X$14)&gt;0,"Remaining Capacity","Block Size")</f>
        <v>Block Size</v>
      </c>
      <c r="AB3" s="283" t="str">
        <f>IF(SUM(Inputs_ByYear!Y$9:Y$14)&gt;0,"Remaining Capacity","Block Size")</f>
        <v>Block Size</v>
      </c>
    </row>
    <row r="4" spans="2:28" ht="14.45" customHeight="1">
      <c r="E4" s="299" t="s">
        <v>317</v>
      </c>
      <c r="F4" s="268" t="s">
        <v>318</v>
      </c>
      <c r="G4" s="240"/>
    </row>
    <row r="5" spans="2:28" ht="14.45" customHeight="1">
      <c r="B5" s="284" t="s">
        <v>319</v>
      </c>
      <c r="C5" s="284" t="s">
        <v>165</v>
      </c>
      <c r="D5" s="284" t="s">
        <v>320</v>
      </c>
      <c r="E5" s="298" t="s">
        <v>321</v>
      </c>
      <c r="F5" s="285" t="s">
        <v>14</v>
      </c>
      <c r="G5" s="295" t="s">
        <v>22</v>
      </c>
      <c r="H5" s="295" t="s">
        <v>23</v>
      </c>
      <c r="I5" s="295" t="s">
        <v>24</v>
      </c>
      <c r="J5" s="295" t="s">
        <v>25</v>
      </c>
      <c r="K5" s="295" t="s">
        <v>26</v>
      </c>
      <c r="L5" s="295" t="s">
        <v>27</v>
      </c>
      <c r="M5" s="295" t="s">
        <v>28</v>
      </c>
      <c r="N5" s="295" t="s">
        <v>29</v>
      </c>
      <c r="O5" s="295" t="s">
        <v>30</v>
      </c>
      <c r="P5" s="295" t="s">
        <v>31</v>
      </c>
      <c r="Q5" s="295" t="s">
        <v>32</v>
      </c>
      <c r="R5" s="295" t="s">
        <v>33</v>
      </c>
      <c r="S5" s="295" t="s">
        <v>34</v>
      </c>
      <c r="T5" s="295" t="s">
        <v>35</v>
      </c>
      <c r="U5" s="295" t="s">
        <v>36</v>
      </c>
      <c r="V5" s="295" t="s">
        <v>37</v>
      </c>
      <c r="W5" s="295" t="s">
        <v>38</v>
      </c>
      <c r="X5" s="295" t="s">
        <v>39</v>
      </c>
      <c r="Y5" s="295" t="s">
        <v>40</v>
      </c>
      <c r="Z5" s="295" t="s">
        <v>41</v>
      </c>
      <c r="AA5" s="295" t="s">
        <v>42</v>
      </c>
      <c r="AB5" s="295" t="s">
        <v>43</v>
      </c>
    </row>
    <row r="6" spans="2:28" ht="14.45" customHeight="1">
      <c r="B6" s="239" t="s">
        <v>230</v>
      </c>
      <c r="C6" s="239" t="s">
        <v>206</v>
      </c>
      <c r="D6" s="239" t="s">
        <v>274</v>
      </c>
      <c r="E6" s="286" t="str">
        <f>B6&amp;"_"&amp;C6&amp;"_"&amp;D6</f>
        <v>A_Small DG_&lt; 10</v>
      </c>
      <c r="F6" s="262" t="s">
        <v>85</v>
      </c>
      <c r="G6" s="89">
        <f>IF(G$3="Remaining Capacity",'ABP Remaining Capacity'!G75,'ABP BlockSize'!G75)</f>
        <v>2031.9815157471298</v>
      </c>
      <c r="H6" s="89">
        <f>IF(H$3="Remaining Capacity",'ABP Remaining Capacity'!H75,'ABP BlockSize'!H75)</f>
        <v>21403.811174400002</v>
      </c>
      <c r="I6" s="89">
        <f>IF(I$3="Remaining Capacity",'ABP Remaining Capacity'!I75,'ABP BlockSize'!I75)</f>
        <v>21403.811174400002</v>
      </c>
      <c r="J6" s="89">
        <f>IF(J$3="Remaining Capacity",'ABP Remaining Capacity'!J75,'ABP BlockSize'!J75)</f>
        <v>21403.811174400002</v>
      </c>
      <c r="K6" s="89">
        <f>IF(K$3="Remaining Capacity",'ABP Remaining Capacity'!K75,'ABP BlockSize'!K75)</f>
        <v>21403.811174400002</v>
      </c>
      <c r="L6" s="89">
        <f>IF(L$3="Remaining Capacity",'ABP Remaining Capacity'!L75,'ABP BlockSize'!L75)</f>
        <v>21403.811174400002</v>
      </c>
      <c r="M6" s="89">
        <f>IF(M$3="Remaining Capacity",'ABP Remaining Capacity'!M75,'ABP BlockSize'!M75)</f>
        <v>21403.811174400002</v>
      </c>
      <c r="N6" s="89">
        <f>IF(N$3="Remaining Capacity",'ABP Remaining Capacity'!N75,'ABP BlockSize'!N75)</f>
        <v>21403.811174400002</v>
      </c>
      <c r="O6" s="89">
        <f>IF(O$3="Remaining Capacity",'ABP Remaining Capacity'!O75,'ABP BlockSize'!O75)</f>
        <v>21403.811174400002</v>
      </c>
      <c r="P6" s="89">
        <f>IF(P$3="Remaining Capacity",'ABP Remaining Capacity'!P75,'ABP BlockSize'!P75)</f>
        <v>10701.905587200001</v>
      </c>
      <c r="Q6" s="89">
        <f>IF(Q$3="Remaining Capacity",'ABP Remaining Capacity'!Q75,'ABP BlockSize'!Q75)</f>
        <v>10701.905587200001</v>
      </c>
      <c r="R6" s="89">
        <f>IF(R$3="Remaining Capacity",'ABP Remaining Capacity'!R75,'ABP BlockSize'!R75)</f>
        <v>10701.905587200001</v>
      </c>
      <c r="S6" s="89">
        <f>IF(S$3="Remaining Capacity",'ABP Remaining Capacity'!S75,'ABP BlockSize'!S75)</f>
        <v>10701.905587200001</v>
      </c>
      <c r="T6" s="89">
        <f>IF(T$3="Remaining Capacity",'ABP Remaining Capacity'!T75,'ABP BlockSize'!T75)</f>
        <v>10701.905587200001</v>
      </c>
      <c r="U6" s="89">
        <f>IF(U$3="Remaining Capacity",'ABP Remaining Capacity'!U75,'ABP BlockSize'!U75)</f>
        <v>10701.905587200001</v>
      </c>
      <c r="V6" s="89">
        <f>IF(V$3="Remaining Capacity",'ABP Remaining Capacity'!V75,'ABP BlockSize'!V75)</f>
        <v>10701.905587200001</v>
      </c>
      <c r="W6" s="89">
        <f>IF(W$3="Remaining Capacity",'ABP Remaining Capacity'!W75,'ABP BlockSize'!W75)</f>
        <v>10701.905587200001</v>
      </c>
      <c r="X6" s="89">
        <f>IF(X$3="Remaining Capacity",'ABP Remaining Capacity'!X75,'ABP BlockSize'!X75)</f>
        <v>10701.905587200001</v>
      </c>
      <c r="Y6" s="89">
        <f>IF(Y$3="Remaining Capacity",'ABP Remaining Capacity'!Y75,'ABP BlockSize'!Y75)</f>
        <v>10701.905587200001</v>
      </c>
      <c r="Z6" s="89">
        <f>IF(Z$3="Remaining Capacity",'ABP Remaining Capacity'!Z75,'ABP BlockSize'!Z75)</f>
        <v>10701.905587200001</v>
      </c>
      <c r="AA6" s="89">
        <f>IF(AA$3="Remaining Capacity",'ABP Remaining Capacity'!AA75,'ABP BlockSize'!AA75)</f>
        <v>10701.905587200001</v>
      </c>
      <c r="AB6" s="89">
        <f>IF(AB$3="Remaining Capacity",'ABP Remaining Capacity'!AB75,'ABP BlockSize'!AB75)</f>
        <v>10701.905587200001</v>
      </c>
    </row>
    <row r="7" spans="2:28" ht="14.45" customHeight="1">
      <c r="B7" s="239" t="s">
        <v>230</v>
      </c>
      <c r="C7" s="239" t="s">
        <v>206</v>
      </c>
      <c r="D7" s="239" t="s">
        <v>276</v>
      </c>
      <c r="E7" s="286" t="str">
        <f t="shared" ref="E7:E69" si="0">B7&amp;"_"&amp;C7&amp;"_"&amp;D7</f>
        <v>A_Small DG_10–25</v>
      </c>
      <c r="F7" s="262" t="s">
        <v>85</v>
      </c>
      <c r="G7" s="89">
        <f>IF(G$3="Remaining Capacity",'ABP Remaining Capacity'!G76,'ABP BlockSize'!G76)</f>
        <v>3370.1335603434154</v>
      </c>
      <c r="H7" s="89">
        <f>IF(H$3="Remaining Capacity",'ABP Remaining Capacity'!H76,'ABP BlockSize'!H76)</f>
        <v>35499.192192000002</v>
      </c>
      <c r="I7" s="89">
        <f>IF(I$3="Remaining Capacity",'ABP Remaining Capacity'!I76,'ABP BlockSize'!I76)</f>
        <v>35499.192192000002</v>
      </c>
      <c r="J7" s="89">
        <f>IF(J$3="Remaining Capacity",'ABP Remaining Capacity'!J76,'ABP BlockSize'!J76)</f>
        <v>35499.192192000002</v>
      </c>
      <c r="K7" s="89">
        <f>IF(K$3="Remaining Capacity",'ABP Remaining Capacity'!K76,'ABP BlockSize'!K76)</f>
        <v>35499.192192000002</v>
      </c>
      <c r="L7" s="89">
        <f>IF(L$3="Remaining Capacity",'ABP Remaining Capacity'!L76,'ABP BlockSize'!L76)</f>
        <v>35499.192192000002</v>
      </c>
      <c r="M7" s="89">
        <f>IF(M$3="Remaining Capacity",'ABP Remaining Capacity'!M76,'ABP BlockSize'!M76)</f>
        <v>35499.192192000002</v>
      </c>
      <c r="N7" s="89">
        <f>IF(N$3="Remaining Capacity",'ABP Remaining Capacity'!N76,'ABP BlockSize'!N76)</f>
        <v>35499.192192000002</v>
      </c>
      <c r="O7" s="89">
        <f>IF(O$3="Remaining Capacity",'ABP Remaining Capacity'!O76,'ABP BlockSize'!O76)</f>
        <v>35499.192192000002</v>
      </c>
      <c r="P7" s="89">
        <f>IF(P$3="Remaining Capacity",'ABP Remaining Capacity'!P76,'ABP BlockSize'!P76)</f>
        <v>17749.596096000001</v>
      </c>
      <c r="Q7" s="89">
        <f>IF(Q$3="Remaining Capacity",'ABP Remaining Capacity'!Q76,'ABP BlockSize'!Q76)</f>
        <v>17749.596096000001</v>
      </c>
      <c r="R7" s="89">
        <f>IF(R$3="Remaining Capacity",'ABP Remaining Capacity'!R76,'ABP BlockSize'!R76)</f>
        <v>17749.596096000001</v>
      </c>
      <c r="S7" s="89">
        <f>IF(S$3="Remaining Capacity",'ABP Remaining Capacity'!S76,'ABP BlockSize'!S76)</f>
        <v>17749.596096000001</v>
      </c>
      <c r="T7" s="89">
        <f>IF(T$3="Remaining Capacity",'ABP Remaining Capacity'!T76,'ABP BlockSize'!T76)</f>
        <v>17749.596096000001</v>
      </c>
      <c r="U7" s="89">
        <f>IF(U$3="Remaining Capacity",'ABP Remaining Capacity'!U76,'ABP BlockSize'!U76)</f>
        <v>17749.596096000001</v>
      </c>
      <c r="V7" s="89">
        <f>IF(V$3="Remaining Capacity",'ABP Remaining Capacity'!V76,'ABP BlockSize'!V76)</f>
        <v>17749.596096000001</v>
      </c>
      <c r="W7" s="89">
        <f>IF(W$3="Remaining Capacity",'ABP Remaining Capacity'!W76,'ABP BlockSize'!W76)</f>
        <v>17749.596096000001</v>
      </c>
      <c r="X7" s="89">
        <f>IF(X$3="Remaining Capacity",'ABP Remaining Capacity'!X76,'ABP BlockSize'!X76)</f>
        <v>17749.596096000001</v>
      </c>
      <c r="Y7" s="89">
        <f>IF(Y$3="Remaining Capacity",'ABP Remaining Capacity'!Y76,'ABP BlockSize'!Y76)</f>
        <v>17749.596096000001</v>
      </c>
      <c r="Z7" s="89">
        <f>IF(Z$3="Remaining Capacity",'ABP Remaining Capacity'!Z76,'ABP BlockSize'!Z76)</f>
        <v>17749.596096000001</v>
      </c>
      <c r="AA7" s="89">
        <f>IF(AA$3="Remaining Capacity",'ABP Remaining Capacity'!AA76,'ABP BlockSize'!AA76)</f>
        <v>17749.596096000001</v>
      </c>
      <c r="AB7" s="89">
        <f>IF(AB$3="Remaining Capacity",'ABP Remaining Capacity'!AB76,'ABP BlockSize'!AB76)</f>
        <v>17749.596096000001</v>
      </c>
    </row>
    <row r="8" spans="2:28" ht="14.45" customHeight="1">
      <c r="B8" s="239" t="s">
        <v>231</v>
      </c>
      <c r="C8" s="239" t="s">
        <v>206</v>
      </c>
      <c r="D8" s="239" t="s">
        <v>274</v>
      </c>
      <c r="E8" s="286" t="str">
        <f t="shared" si="0"/>
        <v>B_Small DG_&lt; 10</v>
      </c>
      <c r="F8" s="262" t="s">
        <v>85</v>
      </c>
      <c r="G8" s="89">
        <f>IF(G$3="Remaining Capacity",'ABP Remaining Capacity'!G77,'ABP BlockSize'!G77)</f>
        <v>4289.268515783072</v>
      </c>
      <c r="H8" s="89">
        <f>IF(H$3="Remaining Capacity",'ABP Remaining Capacity'!H77,'ABP BlockSize'!H77)</f>
        <v>45180.870336</v>
      </c>
      <c r="I8" s="89">
        <f>IF(I$3="Remaining Capacity",'ABP Remaining Capacity'!I77,'ABP BlockSize'!I77)</f>
        <v>45180.870336</v>
      </c>
      <c r="J8" s="89">
        <f>IF(J$3="Remaining Capacity",'ABP Remaining Capacity'!J77,'ABP BlockSize'!J77)</f>
        <v>45180.870336</v>
      </c>
      <c r="K8" s="89">
        <f>IF(K$3="Remaining Capacity",'ABP Remaining Capacity'!K77,'ABP BlockSize'!K77)</f>
        <v>45180.870336</v>
      </c>
      <c r="L8" s="89">
        <f>IF(L$3="Remaining Capacity",'ABP Remaining Capacity'!L77,'ABP BlockSize'!L77)</f>
        <v>45180.870336</v>
      </c>
      <c r="M8" s="89">
        <f>IF(M$3="Remaining Capacity",'ABP Remaining Capacity'!M77,'ABP BlockSize'!M77)</f>
        <v>45180.870336</v>
      </c>
      <c r="N8" s="89">
        <f>IF(N$3="Remaining Capacity",'ABP Remaining Capacity'!N77,'ABP BlockSize'!N77)</f>
        <v>45180.870336</v>
      </c>
      <c r="O8" s="89">
        <f>IF(O$3="Remaining Capacity",'ABP Remaining Capacity'!O77,'ABP BlockSize'!O77)</f>
        <v>45180.870336</v>
      </c>
      <c r="P8" s="89">
        <f>IF(P$3="Remaining Capacity",'ABP Remaining Capacity'!P77,'ABP BlockSize'!P77)</f>
        <v>22590.435168</v>
      </c>
      <c r="Q8" s="89">
        <f>IF(Q$3="Remaining Capacity",'ABP Remaining Capacity'!Q77,'ABP BlockSize'!Q77)</f>
        <v>22590.435168</v>
      </c>
      <c r="R8" s="89">
        <f>IF(R$3="Remaining Capacity",'ABP Remaining Capacity'!R77,'ABP BlockSize'!R77)</f>
        <v>22590.435168</v>
      </c>
      <c r="S8" s="89">
        <f>IF(S$3="Remaining Capacity",'ABP Remaining Capacity'!S77,'ABP BlockSize'!S77)</f>
        <v>22590.435168</v>
      </c>
      <c r="T8" s="89">
        <f>IF(T$3="Remaining Capacity",'ABP Remaining Capacity'!T77,'ABP BlockSize'!T77)</f>
        <v>22590.435168</v>
      </c>
      <c r="U8" s="89">
        <f>IF(U$3="Remaining Capacity",'ABP Remaining Capacity'!U77,'ABP BlockSize'!U77)</f>
        <v>22590.435168</v>
      </c>
      <c r="V8" s="89">
        <f>IF(V$3="Remaining Capacity",'ABP Remaining Capacity'!V77,'ABP BlockSize'!V77)</f>
        <v>22590.435168</v>
      </c>
      <c r="W8" s="89">
        <f>IF(W$3="Remaining Capacity",'ABP Remaining Capacity'!W77,'ABP BlockSize'!W77)</f>
        <v>22590.435168</v>
      </c>
      <c r="X8" s="89">
        <f>IF(X$3="Remaining Capacity",'ABP Remaining Capacity'!X77,'ABP BlockSize'!X77)</f>
        <v>22590.435168</v>
      </c>
      <c r="Y8" s="89">
        <f>IF(Y$3="Remaining Capacity",'ABP Remaining Capacity'!Y77,'ABP BlockSize'!Y77)</f>
        <v>22590.435168</v>
      </c>
      <c r="Z8" s="89">
        <f>IF(Z$3="Remaining Capacity",'ABP Remaining Capacity'!Z77,'ABP BlockSize'!Z77)</f>
        <v>22590.435168</v>
      </c>
      <c r="AA8" s="89">
        <f>IF(AA$3="Remaining Capacity",'ABP Remaining Capacity'!AA77,'ABP BlockSize'!AA77)</f>
        <v>22590.435168</v>
      </c>
      <c r="AB8" s="89">
        <f>IF(AB$3="Remaining Capacity",'ABP Remaining Capacity'!AB77,'ABP BlockSize'!AB77)</f>
        <v>22590.435168</v>
      </c>
    </row>
    <row r="9" spans="2:28" ht="14.45" customHeight="1">
      <c r="B9" s="239" t="s">
        <v>231</v>
      </c>
      <c r="C9" s="239" t="s">
        <v>206</v>
      </c>
      <c r="D9" s="239" t="s">
        <v>276</v>
      </c>
      <c r="E9" s="286" t="str">
        <f t="shared" si="0"/>
        <v>B_Small DG_10–25</v>
      </c>
      <c r="F9" s="262" t="s">
        <v>85</v>
      </c>
      <c r="G9" s="89">
        <f>IF(G$3="Remaining Capacity",'ABP Remaining Capacity'!G78,'ABP BlockSize'!G78)</f>
        <v>6922.3983747851416</v>
      </c>
      <c r="H9" s="89">
        <f>IF(H$3="Remaining Capacity",'ABP Remaining Capacity'!H78,'ABP BlockSize'!H78)</f>
        <v>72916.858022400003</v>
      </c>
      <c r="I9" s="89">
        <f>IF(I$3="Remaining Capacity",'ABP Remaining Capacity'!I78,'ABP BlockSize'!I78)</f>
        <v>72916.858022400003</v>
      </c>
      <c r="J9" s="89">
        <f>IF(J$3="Remaining Capacity",'ABP Remaining Capacity'!J78,'ABP BlockSize'!J78)</f>
        <v>72916.858022400003</v>
      </c>
      <c r="K9" s="89">
        <f>IF(K$3="Remaining Capacity",'ABP Remaining Capacity'!K78,'ABP BlockSize'!K78)</f>
        <v>72916.858022400003</v>
      </c>
      <c r="L9" s="89">
        <f>IF(L$3="Remaining Capacity",'ABP Remaining Capacity'!L78,'ABP BlockSize'!L78)</f>
        <v>72916.858022400003</v>
      </c>
      <c r="M9" s="89">
        <f>IF(M$3="Remaining Capacity",'ABP Remaining Capacity'!M78,'ABP BlockSize'!M78)</f>
        <v>72916.858022400003</v>
      </c>
      <c r="N9" s="89">
        <f>IF(N$3="Remaining Capacity",'ABP Remaining Capacity'!N78,'ABP BlockSize'!N78)</f>
        <v>72916.858022400003</v>
      </c>
      <c r="O9" s="89">
        <f>IF(O$3="Remaining Capacity",'ABP Remaining Capacity'!O78,'ABP BlockSize'!O78)</f>
        <v>72916.858022400003</v>
      </c>
      <c r="P9" s="89">
        <f>IF(P$3="Remaining Capacity",'ABP Remaining Capacity'!P78,'ABP BlockSize'!P78)</f>
        <v>36458.429011200002</v>
      </c>
      <c r="Q9" s="89">
        <f>IF(Q$3="Remaining Capacity",'ABP Remaining Capacity'!Q78,'ABP BlockSize'!Q78)</f>
        <v>36458.429011200002</v>
      </c>
      <c r="R9" s="89">
        <f>IF(R$3="Remaining Capacity",'ABP Remaining Capacity'!R78,'ABP BlockSize'!R78)</f>
        <v>36458.429011200002</v>
      </c>
      <c r="S9" s="89">
        <f>IF(S$3="Remaining Capacity",'ABP Remaining Capacity'!S78,'ABP BlockSize'!S78)</f>
        <v>36458.429011200002</v>
      </c>
      <c r="T9" s="89">
        <f>IF(T$3="Remaining Capacity",'ABP Remaining Capacity'!T78,'ABP BlockSize'!T78)</f>
        <v>36458.429011200002</v>
      </c>
      <c r="U9" s="89">
        <f>IF(U$3="Remaining Capacity",'ABP Remaining Capacity'!U78,'ABP BlockSize'!U78)</f>
        <v>36458.429011200002</v>
      </c>
      <c r="V9" s="89">
        <f>IF(V$3="Remaining Capacity",'ABP Remaining Capacity'!V78,'ABP BlockSize'!V78)</f>
        <v>36458.429011200002</v>
      </c>
      <c r="W9" s="89">
        <f>IF(W$3="Remaining Capacity",'ABP Remaining Capacity'!W78,'ABP BlockSize'!W78)</f>
        <v>36458.429011200002</v>
      </c>
      <c r="X9" s="89">
        <f>IF(X$3="Remaining Capacity",'ABP Remaining Capacity'!X78,'ABP BlockSize'!X78)</f>
        <v>36458.429011200002</v>
      </c>
      <c r="Y9" s="89">
        <f>IF(Y$3="Remaining Capacity",'ABP Remaining Capacity'!Y78,'ABP BlockSize'!Y78)</f>
        <v>36458.429011200002</v>
      </c>
      <c r="Z9" s="89">
        <f>IF(Z$3="Remaining Capacity",'ABP Remaining Capacity'!Z78,'ABP BlockSize'!Z78)</f>
        <v>36458.429011200002</v>
      </c>
      <c r="AA9" s="89">
        <f>IF(AA$3="Remaining Capacity",'ABP Remaining Capacity'!AA78,'ABP BlockSize'!AA78)</f>
        <v>36458.429011200002</v>
      </c>
      <c r="AB9" s="89">
        <f>IF(AB$3="Remaining Capacity",'ABP Remaining Capacity'!AB78,'ABP BlockSize'!AB78)</f>
        <v>36458.429011200002</v>
      </c>
    </row>
    <row r="10" spans="2:28" ht="14.45" customHeight="1">
      <c r="B10" s="239" t="s">
        <v>230</v>
      </c>
      <c r="C10" s="239" t="s">
        <v>207</v>
      </c>
      <c r="D10" s="239" t="s">
        <v>286</v>
      </c>
      <c r="E10" s="286" t="str">
        <f t="shared" si="0"/>
        <v>A_Large DG_&gt;25-100</v>
      </c>
      <c r="F10" s="262" t="s">
        <v>85</v>
      </c>
      <c r="G10" s="89">
        <f>IF(G$3="Remaining Capacity",'ABP Remaining Capacity'!G79,'ABP BlockSize'!G79)</f>
        <v>1638.371399664979</v>
      </c>
      <c r="H10" s="89">
        <f>IF(H$3="Remaining Capacity",'ABP Remaining Capacity'!H79,'ABP BlockSize'!H79)</f>
        <v>4749.7684270256077</v>
      </c>
      <c r="I10" s="89">
        <f>IF(I$3="Remaining Capacity",'ABP Remaining Capacity'!I79,'ABP BlockSize'!I79)</f>
        <v>4749.7684270256077</v>
      </c>
      <c r="J10" s="89">
        <f>IF(J$3="Remaining Capacity",'ABP Remaining Capacity'!J79,'ABP BlockSize'!J79)</f>
        <v>4749.7684270256077</v>
      </c>
      <c r="K10" s="89">
        <f>IF(K$3="Remaining Capacity",'ABP Remaining Capacity'!K79,'ABP BlockSize'!K79)</f>
        <v>4749.7684270256077</v>
      </c>
      <c r="L10" s="89">
        <f>IF(L$3="Remaining Capacity",'ABP Remaining Capacity'!L79,'ABP BlockSize'!L79)</f>
        <v>4749.7684270256077</v>
      </c>
      <c r="M10" s="89">
        <f>IF(M$3="Remaining Capacity",'ABP Remaining Capacity'!M79,'ABP BlockSize'!M79)</f>
        <v>4749.7684270256077</v>
      </c>
      <c r="N10" s="89">
        <f>IF(N$3="Remaining Capacity",'ABP Remaining Capacity'!N79,'ABP BlockSize'!N79)</f>
        <v>4749.7684270256077</v>
      </c>
      <c r="O10" s="89">
        <f>IF(O$3="Remaining Capacity",'ABP Remaining Capacity'!O79,'ABP BlockSize'!O79)</f>
        <v>4749.7684270256077</v>
      </c>
      <c r="P10" s="89">
        <f>IF(P$3="Remaining Capacity",'ABP Remaining Capacity'!P79,'ABP BlockSize'!P79)</f>
        <v>2374.8842135128039</v>
      </c>
      <c r="Q10" s="89">
        <f>IF(Q$3="Remaining Capacity",'ABP Remaining Capacity'!Q79,'ABP BlockSize'!Q79)</f>
        <v>2374.8842135128039</v>
      </c>
      <c r="R10" s="89">
        <f>IF(R$3="Remaining Capacity",'ABP Remaining Capacity'!R79,'ABP BlockSize'!R79)</f>
        <v>2374.8842135128039</v>
      </c>
      <c r="S10" s="89">
        <f>IF(S$3="Remaining Capacity",'ABP Remaining Capacity'!S79,'ABP BlockSize'!S79)</f>
        <v>2374.8842135128039</v>
      </c>
      <c r="T10" s="89">
        <f>IF(T$3="Remaining Capacity",'ABP Remaining Capacity'!T79,'ABP BlockSize'!T79)</f>
        <v>2374.8842135128039</v>
      </c>
      <c r="U10" s="89">
        <f>IF(U$3="Remaining Capacity",'ABP Remaining Capacity'!U79,'ABP BlockSize'!U79)</f>
        <v>2374.8842135128039</v>
      </c>
      <c r="V10" s="89">
        <f>IF(V$3="Remaining Capacity",'ABP Remaining Capacity'!V79,'ABP BlockSize'!V79)</f>
        <v>2374.8842135128039</v>
      </c>
      <c r="W10" s="89">
        <f>IF(W$3="Remaining Capacity",'ABP Remaining Capacity'!W79,'ABP BlockSize'!W79)</f>
        <v>2374.8842135128039</v>
      </c>
      <c r="X10" s="89">
        <f>IF(X$3="Remaining Capacity",'ABP Remaining Capacity'!X79,'ABP BlockSize'!X79)</f>
        <v>2374.8842135128039</v>
      </c>
      <c r="Y10" s="89">
        <f>IF(Y$3="Remaining Capacity",'ABP Remaining Capacity'!Y79,'ABP BlockSize'!Y79)</f>
        <v>2374.8842135128039</v>
      </c>
      <c r="Z10" s="89">
        <f>IF(Z$3="Remaining Capacity",'ABP Remaining Capacity'!Z79,'ABP BlockSize'!Z79)</f>
        <v>2374.8842135128039</v>
      </c>
      <c r="AA10" s="89">
        <f>IF(AA$3="Remaining Capacity",'ABP Remaining Capacity'!AA79,'ABP BlockSize'!AA79)</f>
        <v>2374.8842135128039</v>
      </c>
      <c r="AB10" s="89">
        <f>IF(AB$3="Remaining Capacity",'ABP Remaining Capacity'!AB79,'ABP BlockSize'!AB79)</f>
        <v>2374.8842135128039</v>
      </c>
    </row>
    <row r="11" spans="2:28" ht="14.45" customHeight="1">
      <c r="B11" s="239" t="s">
        <v>230</v>
      </c>
      <c r="C11" s="239" t="s">
        <v>207</v>
      </c>
      <c r="D11" s="239" t="s">
        <v>287</v>
      </c>
      <c r="E11" s="286" t="str">
        <f t="shared" si="0"/>
        <v>A_Large DG_&gt;100-200</v>
      </c>
      <c r="F11" s="262" t="s">
        <v>85</v>
      </c>
      <c r="G11" s="89">
        <f>IF(G$3="Remaining Capacity",'ABP Remaining Capacity'!G80,'ABP BlockSize'!G80)</f>
        <v>1234.0849990267741</v>
      </c>
      <c r="H11" s="89">
        <f>IF(H$3="Remaining Capacity",'ABP Remaining Capacity'!H80,'ABP BlockSize'!H80)</f>
        <v>3577.710136933486</v>
      </c>
      <c r="I11" s="89">
        <f>IF(I$3="Remaining Capacity",'ABP Remaining Capacity'!I80,'ABP BlockSize'!I80)</f>
        <v>3577.710136933486</v>
      </c>
      <c r="J11" s="89">
        <f>IF(J$3="Remaining Capacity",'ABP Remaining Capacity'!J80,'ABP BlockSize'!J80)</f>
        <v>3577.710136933486</v>
      </c>
      <c r="K11" s="89">
        <f>IF(K$3="Remaining Capacity",'ABP Remaining Capacity'!K80,'ABP BlockSize'!K80)</f>
        <v>3577.710136933486</v>
      </c>
      <c r="L11" s="89">
        <f>IF(L$3="Remaining Capacity",'ABP Remaining Capacity'!L80,'ABP BlockSize'!L80)</f>
        <v>3577.710136933486</v>
      </c>
      <c r="M11" s="89">
        <f>IF(M$3="Remaining Capacity",'ABP Remaining Capacity'!M80,'ABP BlockSize'!M80)</f>
        <v>3577.710136933486</v>
      </c>
      <c r="N11" s="89">
        <f>IF(N$3="Remaining Capacity",'ABP Remaining Capacity'!N80,'ABP BlockSize'!N80)</f>
        <v>3577.710136933486</v>
      </c>
      <c r="O11" s="89">
        <f>IF(O$3="Remaining Capacity",'ABP Remaining Capacity'!O80,'ABP BlockSize'!O80)</f>
        <v>3577.710136933486</v>
      </c>
      <c r="P11" s="89">
        <f>IF(P$3="Remaining Capacity",'ABP Remaining Capacity'!P80,'ABP BlockSize'!P80)</f>
        <v>1788.855068466743</v>
      </c>
      <c r="Q11" s="89">
        <f>IF(Q$3="Remaining Capacity",'ABP Remaining Capacity'!Q80,'ABP BlockSize'!Q80)</f>
        <v>1788.855068466743</v>
      </c>
      <c r="R11" s="89">
        <f>IF(R$3="Remaining Capacity",'ABP Remaining Capacity'!R80,'ABP BlockSize'!R80)</f>
        <v>1788.855068466743</v>
      </c>
      <c r="S11" s="89">
        <f>IF(S$3="Remaining Capacity",'ABP Remaining Capacity'!S80,'ABP BlockSize'!S80)</f>
        <v>1788.855068466743</v>
      </c>
      <c r="T11" s="89">
        <f>IF(T$3="Remaining Capacity",'ABP Remaining Capacity'!T80,'ABP BlockSize'!T80)</f>
        <v>1788.855068466743</v>
      </c>
      <c r="U11" s="89">
        <f>IF(U$3="Remaining Capacity",'ABP Remaining Capacity'!U80,'ABP BlockSize'!U80)</f>
        <v>1788.855068466743</v>
      </c>
      <c r="V11" s="89">
        <f>IF(V$3="Remaining Capacity",'ABP Remaining Capacity'!V80,'ABP BlockSize'!V80)</f>
        <v>1788.855068466743</v>
      </c>
      <c r="W11" s="89">
        <f>IF(W$3="Remaining Capacity",'ABP Remaining Capacity'!W80,'ABP BlockSize'!W80)</f>
        <v>1788.855068466743</v>
      </c>
      <c r="X11" s="89">
        <f>IF(X$3="Remaining Capacity",'ABP Remaining Capacity'!X80,'ABP BlockSize'!X80)</f>
        <v>1788.855068466743</v>
      </c>
      <c r="Y11" s="89">
        <f>IF(Y$3="Remaining Capacity",'ABP Remaining Capacity'!Y80,'ABP BlockSize'!Y80)</f>
        <v>1788.855068466743</v>
      </c>
      <c r="Z11" s="89">
        <f>IF(Z$3="Remaining Capacity",'ABP Remaining Capacity'!Z80,'ABP BlockSize'!Z80)</f>
        <v>1788.855068466743</v>
      </c>
      <c r="AA11" s="89">
        <f>IF(AA$3="Remaining Capacity",'ABP Remaining Capacity'!AA80,'ABP BlockSize'!AA80)</f>
        <v>1788.855068466743</v>
      </c>
      <c r="AB11" s="89">
        <f>IF(AB$3="Remaining Capacity",'ABP Remaining Capacity'!AB80,'ABP BlockSize'!AB80)</f>
        <v>1788.855068466743</v>
      </c>
    </row>
    <row r="12" spans="2:28" ht="14.45" customHeight="1">
      <c r="B12" s="239" t="s">
        <v>230</v>
      </c>
      <c r="C12" s="239" t="s">
        <v>207</v>
      </c>
      <c r="D12" s="239" t="s">
        <v>288</v>
      </c>
      <c r="E12" s="286" t="str">
        <f t="shared" si="0"/>
        <v>A_Large DG_&gt;200-500</v>
      </c>
      <c r="F12" s="262" t="s">
        <v>85</v>
      </c>
      <c r="G12" s="89">
        <f>IF(G$3="Remaining Capacity",'ABP Remaining Capacity'!G81,'ABP BlockSize'!G81)</f>
        <v>2958.2636870584283</v>
      </c>
      <c r="H12" s="89">
        <f>IF(H$3="Remaining Capacity",'ABP Remaining Capacity'!H81,'ABP BlockSize'!H81)</f>
        <v>8576.2406878438596</v>
      </c>
      <c r="I12" s="89">
        <f>IF(I$3="Remaining Capacity",'ABP Remaining Capacity'!I81,'ABP BlockSize'!I81)</f>
        <v>8576.2406878438596</v>
      </c>
      <c r="J12" s="89">
        <f>IF(J$3="Remaining Capacity",'ABP Remaining Capacity'!J81,'ABP BlockSize'!J81)</f>
        <v>8576.2406878438596</v>
      </c>
      <c r="K12" s="89">
        <f>IF(K$3="Remaining Capacity",'ABP Remaining Capacity'!K81,'ABP BlockSize'!K81)</f>
        <v>8576.2406878438596</v>
      </c>
      <c r="L12" s="89">
        <f>IF(L$3="Remaining Capacity",'ABP Remaining Capacity'!L81,'ABP BlockSize'!L81)</f>
        <v>8576.2406878438596</v>
      </c>
      <c r="M12" s="89">
        <f>IF(M$3="Remaining Capacity",'ABP Remaining Capacity'!M81,'ABP BlockSize'!M81)</f>
        <v>8576.2406878438596</v>
      </c>
      <c r="N12" s="89">
        <f>IF(N$3="Remaining Capacity",'ABP Remaining Capacity'!N81,'ABP BlockSize'!N81)</f>
        <v>8576.2406878438596</v>
      </c>
      <c r="O12" s="89">
        <f>IF(O$3="Remaining Capacity",'ABP Remaining Capacity'!O81,'ABP BlockSize'!O81)</f>
        <v>8576.2406878438596</v>
      </c>
      <c r="P12" s="89">
        <f>IF(P$3="Remaining Capacity",'ABP Remaining Capacity'!P81,'ABP BlockSize'!P81)</f>
        <v>4288.1203439219298</v>
      </c>
      <c r="Q12" s="89">
        <f>IF(Q$3="Remaining Capacity",'ABP Remaining Capacity'!Q81,'ABP BlockSize'!Q81)</f>
        <v>4288.1203439219298</v>
      </c>
      <c r="R12" s="89">
        <f>IF(R$3="Remaining Capacity",'ABP Remaining Capacity'!R81,'ABP BlockSize'!R81)</f>
        <v>4288.1203439219298</v>
      </c>
      <c r="S12" s="89">
        <f>IF(S$3="Remaining Capacity",'ABP Remaining Capacity'!S81,'ABP BlockSize'!S81)</f>
        <v>4288.1203439219298</v>
      </c>
      <c r="T12" s="89">
        <f>IF(T$3="Remaining Capacity",'ABP Remaining Capacity'!T81,'ABP BlockSize'!T81)</f>
        <v>4288.1203439219298</v>
      </c>
      <c r="U12" s="89">
        <f>IF(U$3="Remaining Capacity",'ABP Remaining Capacity'!U81,'ABP BlockSize'!U81)</f>
        <v>4288.1203439219298</v>
      </c>
      <c r="V12" s="89">
        <f>IF(V$3="Remaining Capacity",'ABP Remaining Capacity'!V81,'ABP BlockSize'!V81)</f>
        <v>4288.1203439219298</v>
      </c>
      <c r="W12" s="89">
        <f>IF(W$3="Remaining Capacity",'ABP Remaining Capacity'!W81,'ABP BlockSize'!W81)</f>
        <v>4288.1203439219298</v>
      </c>
      <c r="X12" s="89">
        <f>IF(X$3="Remaining Capacity",'ABP Remaining Capacity'!X81,'ABP BlockSize'!X81)</f>
        <v>4288.1203439219298</v>
      </c>
      <c r="Y12" s="89">
        <f>IF(Y$3="Remaining Capacity",'ABP Remaining Capacity'!Y81,'ABP BlockSize'!Y81)</f>
        <v>4288.1203439219298</v>
      </c>
      <c r="Z12" s="89">
        <f>IF(Z$3="Remaining Capacity",'ABP Remaining Capacity'!Z81,'ABP BlockSize'!Z81)</f>
        <v>4288.1203439219298</v>
      </c>
      <c r="AA12" s="89">
        <f>IF(AA$3="Remaining Capacity",'ABP Remaining Capacity'!AA81,'ABP BlockSize'!AA81)</f>
        <v>4288.1203439219298</v>
      </c>
      <c r="AB12" s="89">
        <f>IF(AB$3="Remaining Capacity",'ABP Remaining Capacity'!AB81,'ABP BlockSize'!AB81)</f>
        <v>4288.1203439219298</v>
      </c>
    </row>
    <row r="13" spans="2:28" ht="14.45" customHeight="1">
      <c r="B13" s="239" t="s">
        <v>230</v>
      </c>
      <c r="C13" s="239" t="s">
        <v>207</v>
      </c>
      <c r="D13" s="239" t="s">
        <v>290</v>
      </c>
      <c r="E13" s="286" t="str">
        <f t="shared" si="0"/>
        <v>A_Large DG_&gt;500-2000</v>
      </c>
      <c r="F13" s="262" t="s">
        <v>85</v>
      </c>
      <c r="G13" s="89">
        <f>IF(G$3="Remaining Capacity",'ABP Remaining Capacity'!G82,'ABP BlockSize'!G82)</f>
        <v>13271.824881569801</v>
      </c>
      <c r="H13" s="89">
        <f>IF(H$3="Remaining Capacity",'ABP Remaining Capacity'!H82,'ABP BlockSize'!H82)</f>
        <v>38476.071301283329</v>
      </c>
      <c r="I13" s="89">
        <f>IF(I$3="Remaining Capacity",'ABP Remaining Capacity'!I82,'ABP BlockSize'!I82)</f>
        <v>38476.071301283329</v>
      </c>
      <c r="J13" s="89">
        <f>IF(J$3="Remaining Capacity",'ABP Remaining Capacity'!J82,'ABP BlockSize'!J82)</f>
        <v>38476.071301283329</v>
      </c>
      <c r="K13" s="89">
        <f>IF(K$3="Remaining Capacity",'ABP Remaining Capacity'!K82,'ABP BlockSize'!K82)</f>
        <v>38476.071301283329</v>
      </c>
      <c r="L13" s="89">
        <f>IF(L$3="Remaining Capacity",'ABP Remaining Capacity'!L82,'ABP BlockSize'!L82)</f>
        <v>38476.071301283329</v>
      </c>
      <c r="M13" s="89">
        <f>IF(M$3="Remaining Capacity",'ABP Remaining Capacity'!M82,'ABP BlockSize'!M82)</f>
        <v>38476.071301283329</v>
      </c>
      <c r="N13" s="89">
        <f>IF(N$3="Remaining Capacity",'ABP Remaining Capacity'!N82,'ABP BlockSize'!N82)</f>
        <v>38476.071301283329</v>
      </c>
      <c r="O13" s="89">
        <f>IF(O$3="Remaining Capacity",'ABP Remaining Capacity'!O82,'ABP BlockSize'!O82)</f>
        <v>38476.071301283329</v>
      </c>
      <c r="P13" s="89">
        <f>IF(P$3="Remaining Capacity",'ABP Remaining Capacity'!P82,'ABP BlockSize'!P82)</f>
        <v>19238.035650641665</v>
      </c>
      <c r="Q13" s="89">
        <f>IF(Q$3="Remaining Capacity",'ABP Remaining Capacity'!Q82,'ABP BlockSize'!Q82)</f>
        <v>19238.035650641665</v>
      </c>
      <c r="R13" s="89">
        <f>IF(R$3="Remaining Capacity",'ABP Remaining Capacity'!R82,'ABP BlockSize'!R82)</f>
        <v>19238.035650641665</v>
      </c>
      <c r="S13" s="89">
        <f>IF(S$3="Remaining Capacity",'ABP Remaining Capacity'!S82,'ABP BlockSize'!S82)</f>
        <v>19238.035650641665</v>
      </c>
      <c r="T13" s="89">
        <f>IF(T$3="Remaining Capacity",'ABP Remaining Capacity'!T82,'ABP BlockSize'!T82)</f>
        <v>19238.035650641665</v>
      </c>
      <c r="U13" s="89">
        <f>IF(U$3="Remaining Capacity",'ABP Remaining Capacity'!U82,'ABP BlockSize'!U82)</f>
        <v>19238.035650641665</v>
      </c>
      <c r="V13" s="89">
        <f>IF(V$3="Remaining Capacity",'ABP Remaining Capacity'!V82,'ABP BlockSize'!V82)</f>
        <v>19238.035650641665</v>
      </c>
      <c r="W13" s="89">
        <f>IF(W$3="Remaining Capacity",'ABP Remaining Capacity'!W82,'ABP BlockSize'!W82)</f>
        <v>19238.035650641665</v>
      </c>
      <c r="X13" s="89">
        <f>IF(X$3="Remaining Capacity",'ABP Remaining Capacity'!X82,'ABP BlockSize'!X82)</f>
        <v>19238.035650641665</v>
      </c>
      <c r="Y13" s="89">
        <f>IF(Y$3="Remaining Capacity",'ABP Remaining Capacity'!Y82,'ABP BlockSize'!Y82)</f>
        <v>19238.035650641665</v>
      </c>
      <c r="Z13" s="89">
        <f>IF(Z$3="Remaining Capacity",'ABP Remaining Capacity'!Z82,'ABP BlockSize'!Z82)</f>
        <v>19238.035650641665</v>
      </c>
      <c r="AA13" s="89">
        <f>IF(AA$3="Remaining Capacity",'ABP Remaining Capacity'!AA82,'ABP BlockSize'!AA82)</f>
        <v>19238.035650641665</v>
      </c>
      <c r="AB13" s="89">
        <f>IF(AB$3="Remaining Capacity",'ABP Remaining Capacity'!AB82,'ABP BlockSize'!AB82)</f>
        <v>19238.035650641665</v>
      </c>
    </row>
    <row r="14" spans="2:28" ht="14.45" customHeight="1">
      <c r="B14" s="239" t="s">
        <v>230</v>
      </c>
      <c r="C14" s="239" t="s">
        <v>207</v>
      </c>
      <c r="D14" s="239" t="s">
        <v>292</v>
      </c>
      <c r="E14" s="286" t="str">
        <f t="shared" si="0"/>
        <v>A_Large DG_&gt; 2000-5000</v>
      </c>
      <c r="F14" s="262" t="s">
        <v>85</v>
      </c>
      <c r="G14" s="89">
        <f>IF(G$3="Remaining Capacity",'ABP Remaining Capacity'!G83,'ABP BlockSize'!G83)</f>
        <v>0</v>
      </c>
      <c r="H14" s="89">
        <f>IF(H$3="Remaining Capacity",'ABP Remaining Capacity'!H83,'ABP BlockSize'!H83)</f>
        <v>0</v>
      </c>
      <c r="I14" s="89">
        <f>IF(I$3="Remaining Capacity",'ABP Remaining Capacity'!I83,'ABP BlockSize'!I83)</f>
        <v>0</v>
      </c>
      <c r="J14" s="89">
        <f>IF(J$3="Remaining Capacity",'ABP Remaining Capacity'!J83,'ABP BlockSize'!J83)</f>
        <v>0</v>
      </c>
      <c r="K14" s="89">
        <f>IF(K$3="Remaining Capacity",'ABP Remaining Capacity'!K83,'ABP BlockSize'!K83)</f>
        <v>0</v>
      </c>
      <c r="L14" s="89">
        <f>IF(L$3="Remaining Capacity",'ABP Remaining Capacity'!L83,'ABP BlockSize'!L83)</f>
        <v>0</v>
      </c>
      <c r="M14" s="89">
        <f>IF(M$3="Remaining Capacity",'ABP Remaining Capacity'!M83,'ABP BlockSize'!M83)</f>
        <v>0</v>
      </c>
      <c r="N14" s="89">
        <f>IF(N$3="Remaining Capacity",'ABP Remaining Capacity'!N83,'ABP BlockSize'!N83)</f>
        <v>0</v>
      </c>
      <c r="O14" s="89">
        <f>IF(O$3="Remaining Capacity",'ABP Remaining Capacity'!O83,'ABP BlockSize'!O83)</f>
        <v>0</v>
      </c>
      <c r="P14" s="89">
        <f>IF(P$3="Remaining Capacity",'ABP Remaining Capacity'!P83,'ABP BlockSize'!P83)</f>
        <v>0</v>
      </c>
      <c r="Q14" s="89">
        <f>IF(Q$3="Remaining Capacity",'ABP Remaining Capacity'!Q83,'ABP BlockSize'!Q83)</f>
        <v>0</v>
      </c>
      <c r="R14" s="89">
        <f>IF(R$3="Remaining Capacity",'ABP Remaining Capacity'!R83,'ABP BlockSize'!R83)</f>
        <v>0</v>
      </c>
      <c r="S14" s="89">
        <f>IF(S$3="Remaining Capacity",'ABP Remaining Capacity'!S83,'ABP BlockSize'!S83)</f>
        <v>0</v>
      </c>
      <c r="T14" s="89">
        <f>IF(T$3="Remaining Capacity",'ABP Remaining Capacity'!T83,'ABP BlockSize'!T83)</f>
        <v>0</v>
      </c>
      <c r="U14" s="89">
        <f>IF(U$3="Remaining Capacity",'ABP Remaining Capacity'!U83,'ABP BlockSize'!U83)</f>
        <v>0</v>
      </c>
      <c r="V14" s="89">
        <f>IF(V$3="Remaining Capacity",'ABP Remaining Capacity'!V83,'ABP BlockSize'!V83)</f>
        <v>0</v>
      </c>
      <c r="W14" s="89">
        <f>IF(W$3="Remaining Capacity",'ABP Remaining Capacity'!W83,'ABP BlockSize'!W83)</f>
        <v>0</v>
      </c>
      <c r="X14" s="89">
        <f>IF(X$3="Remaining Capacity",'ABP Remaining Capacity'!X83,'ABP BlockSize'!X83)</f>
        <v>0</v>
      </c>
      <c r="Y14" s="89">
        <f>IF(Y$3="Remaining Capacity",'ABP Remaining Capacity'!Y83,'ABP BlockSize'!Y83)</f>
        <v>0</v>
      </c>
      <c r="Z14" s="89">
        <f>IF(Z$3="Remaining Capacity",'ABP Remaining Capacity'!Z83,'ABP BlockSize'!Z83)</f>
        <v>0</v>
      </c>
      <c r="AA14" s="89">
        <f>IF(AA$3="Remaining Capacity",'ABP Remaining Capacity'!AA83,'ABP BlockSize'!AA83)</f>
        <v>0</v>
      </c>
      <c r="AB14" s="89">
        <f>IF(AB$3="Remaining Capacity",'ABP Remaining Capacity'!AB83,'ABP BlockSize'!AB83)</f>
        <v>0</v>
      </c>
    </row>
    <row r="15" spans="2:28" ht="14.45" customHeight="1">
      <c r="B15" s="239" t="s">
        <v>231</v>
      </c>
      <c r="C15" s="239" t="s">
        <v>207</v>
      </c>
      <c r="D15" s="239" t="s">
        <v>286</v>
      </c>
      <c r="E15" s="286" t="str">
        <f t="shared" si="0"/>
        <v>B_Large DG_&gt;25-100</v>
      </c>
      <c r="F15" s="262" t="s">
        <v>85</v>
      </c>
      <c r="G15" s="89">
        <f>IF(G$3="Remaining Capacity",'ABP Remaining Capacity'!G84,'ABP BlockSize'!G84)</f>
        <v>1647.868593338646</v>
      </c>
      <c r="H15" s="89">
        <f>IF(H$3="Remaining Capacity",'ABP Remaining Capacity'!H84,'ABP BlockSize'!H84)</f>
        <v>4777.3015435495863</v>
      </c>
      <c r="I15" s="89">
        <f>IF(I$3="Remaining Capacity",'ABP Remaining Capacity'!I84,'ABP BlockSize'!I84)</f>
        <v>4777.3015435495863</v>
      </c>
      <c r="J15" s="89">
        <f>IF(J$3="Remaining Capacity",'ABP Remaining Capacity'!J84,'ABP BlockSize'!J84)</f>
        <v>4777.3015435495863</v>
      </c>
      <c r="K15" s="89">
        <f>IF(K$3="Remaining Capacity",'ABP Remaining Capacity'!K84,'ABP BlockSize'!K84)</f>
        <v>4777.3015435495863</v>
      </c>
      <c r="L15" s="89">
        <f>IF(L$3="Remaining Capacity",'ABP Remaining Capacity'!L84,'ABP BlockSize'!L84)</f>
        <v>4777.3015435495863</v>
      </c>
      <c r="M15" s="89">
        <f>IF(M$3="Remaining Capacity",'ABP Remaining Capacity'!M84,'ABP BlockSize'!M84)</f>
        <v>4777.3015435495863</v>
      </c>
      <c r="N15" s="89">
        <f>IF(N$3="Remaining Capacity",'ABP Remaining Capacity'!N84,'ABP BlockSize'!N84)</f>
        <v>4777.3015435495863</v>
      </c>
      <c r="O15" s="89">
        <f>IF(O$3="Remaining Capacity",'ABP Remaining Capacity'!O84,'ABP BlockSize'!O84)</f>
        <v>4777.3015435495863</v>
      </c>
      <c r="P15" s="89">
        <f>IF(P$3="Remaining Capacity",'ABP Remaining Capacity'!P84,'ABP BlockSize'!P84)</f>
        <v>2388.6507717747932</v>
      </c>
      <c r="Q15" s="89">
        <f>IF(Q$3="Remaining Capacity",'ABP Remaining Capacity'!Q84,'ABP BlockSize'!Q84)</f>
        <v>2388.6507717747932</v>
      </c>
      <c r="R15" s="89">
        <f>IF(R$3="Remaining Capacity",'ABP Remaining Capacity'!R84,'ABP BlockSize'!R84)</f>
        <v>2388.6507717747932</v>
      </c>
      <c r="S15" s="89">
        <f>IF(S$3="Remaining Capacity",'ABP Remaining Capacity'!S84,'ABP BlockSize'!S84)</f>
        <v>2388.6507717747932</v>
      </c>
      <c r="T15" s="89">
        <f>IF(T$3="Remaining Capacity",'ABP Remaining Capacity'!T84,'ABP BlockSize'!T84)</f>
        <v>2388.6507717747932</v>
      </c>
      <c r="U15" s="89">
        <f>IF(U$3="Remaining Capacity",'ABP Remaining Capacity'!U84,'ABP BlockSize'!U84)</f>
        <v>2388.6507717747932</v>
      </c>
      <c r="V15" s="89">
        <f>IF(V$3="Remaining Capacity",'ABP Remaining Capacity'!V84,'ABP BlockSize'!V84)</f>
        <v>2388.6507717747932</v>
      </c>
      <c r="W15" s="89">
        <f>IF(W$3="Remaining Capacity",'ABP Remaining Capacity'!W84,'ABP BlockSize'!W84)</f>
        <v>2388.6507717747932</v>
      </c>
      <c r="X15" s="89">
        <f>IF(X$3="Remaining Capacity",'ABP Remaining Capacity'!X84,'ABP BlockSize'!X84)</f>
        <v>2388.6507717747932</v>
      </c>
      <c r="Y15" s="89">
        <f>IF(Y$3="Remaining Capacity",'ABP Remaining Capacity'!Y84,'ABP BlockSize'!Y84)</f>
        <v>2388.6507717747932</v>
      </c>
      <c r="Z15" s="89">
        <f>IF(Z$3="Remaining Capacity",'ABP Remaining Capacity'!Z84,'ABP BlockSize'!Z84)</f>
        <v>2388.6507717747932</v>
      </c>
      <c r="AA15" s="89">
        <f>IF(AA$3="Remaining Capacity",'ABP Remaining Capacity'!AA84,'ABP BlockSize'!AA84)</f>
        <v>2388.6507717747932</v>
      </c>
      <c r="AB15" s="89">
        <f>IF(AB$3="Remaining Capacity",'ABP Remaining Capacity'!AB84,'ABP BlockSize'!AB84)</f>
        <v>2388.6507717747932</v>
      </c>
    </row>
    <row r="16" spans="2:28" ht="14.45" customHeight="1">
      <c r="B16" s="239" t="s">
        <v>231</v>
      </c>
      <c r="C16" s="239" t="s">
        <v>207</v>
      </c>
      <c r="D16" s="239" t="s">
        <v>287</v>
      </c>
      <c r="E16" s="286" t="str">
        <f t="shared" si="0"/>
        <v>B_Large DG_&gt;100-200</v>
      </c>
      <c r="F16" s="262" t="s">
        <v>85</v>
      </c>
      <c r="G16" s="89">
        <f>IF(G$3="Remaining Capacity",'ABP Remaining Capacity'!G85,'ABP BlockSize'!G85)</f>
        <v>1271.536291156903</v>
      </c>
      <c r="H16" s="89">
        <f>IF(H$3="Remaining Capacity",'ABP Remaining Capacity'!H85,'ABP BlockSize'!H85)</f>
        <v>3686.284398512621</v>
      </c>
      <c r="I16" s="89">
        <f>IF(I$3="Remaining Capacity",'ABP Remaining Capacity'!I85,'ABP BlockSize'!I85)</f>
        <v>3686.284398512621</v>
      </c>
      <c r="J16" s="89">
        <f>IF(J$3="Remaining Capacity",'ABP Remaining Capacity'!J85,'ABP BlockSize'!J85)</f>
        <v>3686.284398512621</v>
      </c>
      <c r="K16" s="89">
        <f>IF(K$3="Remaining Capacity",'ABP Remaining Capacity'!K85,'ABP BlockSize'!K85)</f>
        <v>3686.284398512621</v>
      </c>
      <c r="L16" s="89">
        <f>IF(L$3="Remaining Capacity",'ABP Remaining Capacity'!L85,'ABP BlockSize'!L85)</f>
        <v>3686.284398512621</v>
      </c>
      <c r="M16" s="89">
        <f>IF(M$3="Remaining Capacity",'ABP Remaining Capacity'!M85,'ABP BlockSize'!M85)</f>
        <v>3686.284398512621</v>
      </c>
      <c r="N16" s="89">
        <f>IF(N$3="Remaining Capacity",'ABP Remaining Capacity'!N85,'ABP BlockSize'!N85)</f>
        <v>3686.284398512621</v>
      </c>
      <c r="O16" s="89">
        <f>IF(O$3="Remaining Capacity",'ABP Remaining Capacity'!O85,'ABP BlockSize'!O85)</f>
        <v>3686.284398512621</v>
      </c>
      <c r="P16" s="89">
        <f>IF(P$3="Remaining Capacity",'ABP Remaining Capacity'!P85,'ABP BlockSize'!P85)</f>
        <v>1843.1421992563105</v>
      </c>
      <c r="Q16" s="89">
        <f>IF(Q$3="Remaining Capacity",'ABP Remaining Capacity'!Q85,'ABP BlockSize'!Q85)</f>
        <v>1843.1421992563105</v>
      </c>
      <c r="R16" s="89">
        <f>IF(R$3="Remaining Capacity",'ABP Remaining Capacity'!R85,'ABP BlockSize'!R85)</f>
        <v>1843.1421992563105</v>
      </c>
      <c r="S16" s="89">
        <f>IF(S$3="Remaining Capacity",'ABP Remaining Capacity'!S85,'ABP BlockSize'!S85)</f>
        <v>1843.1421992563105</v>
      </c>
      <c r="T16" s="89">
        <f>IF(T$3="Remaining Capacity",'ABP Remaining Capacity'!T85,'ABP BlockSize'!T85)</f>
        <v>1843.1421992563105</v>
      </c>
      <c r="U16" s="89">
        <f>IF(U$3="Remaining Capacity",'ABP Remaining Capacity'!U85,'ABP BlockSize'!U85)</f>
        <v>1843.1421992563105</v>
      </c>
      <c r="V16" s="89">
        <f>IF(V$3="Remaining Capacity",'ABP Remaining Capacity'!V85,'ABP BlockSize'!V85)</f>
        <v>1843.1421992563105</v>
      </c>
      <c r="W16" s="89">
        <f>IF(W$3="Remaining Capacity",'ABP Remaining Capacity'!W85,'ABP BlockSize'!W85)</f>
        <v>1843.1421992563105</v>
      </c>
      <c r="X16" s="89">
        <f>IF(X$3="Remaining Capacity",'ABP Remaining Capacity'!X85,'ABP BlockSize'!X85)</f>
        <v>1843.1421992563105</v>
      </c>
      <c r="Y16" s="89">
        <f>IF(Y$3="Remaining Capacity",'ABP Remaining Capacity'!Y85,'ABP BlockSize'!Y85)</f>
        <v>1843.1421992563105</v>
      </c>
      <c r="Z16" s="89">
        <f>IF(Z$3="Remaining Capacity",'ABP Remaining Capacity'!Z85,'ABP BlockSize'!Z85)</f>
        <v>1843.1421992563105</v>
      </c>
      <c r="AA16" s="89">
        <f>IF(AA$3="Remaining Capacity",'ABP Remaining Capacity'!AA85,'ABP BlockSize'!AA85)</f>
        <v>1843.1421992563105</v>
      </c>
      <c r="AB16" s="89">
        <f>IF(AB$3="Remaining Capacity",'ABP Remaining Capacity'!AB85,'ABP BlockSize'!AB85)</f>
        <v>1843.1421992563105</v>
      </c>
    </row>
    <row r="17" spans="2:28" ht="14.45" customHeight="1">
      <c r="B17" s="239" t="s">
        <v>231</v>
      </c>
      <c r="C17" s="239" t="s">
        <v>207</v>
      </c>
      <c r="D17" s="239" t="s">
        <v>288</v>
      </c>
      <c r="E17" s="286" t="str">
        <f t="shared" si="0"/>
        <v>B_Large DG_&gt;200-500</v>
      </c>
      <c r="F17" s="262" t="s">
        <v>85</v>
      </c>
      <c r="G17" s="89">
        <f>IF(G$3="Remaining Capacity",'ABP Remaining Capacity'!G86,'ABP BlockSize'!G86)</f>
        <v>4693.8448237090388</v>
      </c>
      <c r="H17" s="89">
        <f>IF(H$3="Remaining Capacity",'ABP Remaining Capacity'!H86,'ABP BlockSize'!H86)</f>
        <v>13607.82784023798</v>
      </c>
      <c r="I17" s="89">
        <f>IF(I$3="Remaining Capacity",'ABP Remaining Capacity'!I86,'ABP BlockSize'!I86)</f>
        <v>13607.82784023798</v>
      </c>
      <c r="J17" s="89">
        <f>IF(J$3="Remaining Capacity",'ABP Remaining Capacity'!J86,'ABP BlockSize'!J86)</f>
        <v>13607.82784023798</v>
      </c>
      <c r="K17" s="89">
        <f>IF(K$3="Remaining Capacity",'ABP Remaining Capacity'!K86,'ABP BlockSize'!K86)</f>
        <v>13607.82784023798</v>
      </c>
      <c r="L17" s="89">
        <f>IF(L$3="Remaining Capacity",'ABP Remaining Capacity'!L86,'ABP BlockSize'!L86)</f>
        <v>13607.82784023798</v>
      </c>
      <c r="M17" s="89">
        <f>IF(M$3="Remaining Capacity",'ABP Remaining Capacity'!M86,'ABP BlockSize'!M86)</f>
        <v>13607.82784023798</v>
      </c>
      <c r="N17" s="89">
        <f>IF(N$3="Remaining Capacity",'ABP Remaining Capacity'!N86,'ABP BlockSize'!N86)</f>
        <v>13607.82784023798</v>
      </c>
      <c r="O17" s="89">
        <f>IF(O$3="Remaining Capacity",'ABP Remaining Capacity'!O86,'ABP BlockSize'!O86)</f>
        <v>13607.82784023798</v>
      </c>
      <c r="P17" s="89">
        <f>IF(P$3="Remaining Capacity",'ABP Remaining Capacity'!P86,'ABP BlockSize'!P86)</f>
        <v>6803.9139201189901</v>
      </c>
      <c r="Q17" s="89">
        <f>IF(Q$3="Remaining Capacity",'ABP Remaining Capacity'!Q86,'ABP BlockSize'!Q86)</f>
        <v>6803.9139201189901</v>
      </c>
      <c r="R17" s="89">
        <f>IF(R$3="Remaining Capacity",'ABP Remaining Capacity'!R86,'ABP BlockSize'!R86)</f>
        <v>6803.9139201189901</v>
      </c>
      <c r="S17" s="89">
        <f>IF(S$3="Remaining Capacity",'ABP Remaining Capacity'!S86,'ABP BlockSize'!S86)</f>
        <v>6803.9139201189901</v>
      </c>
      <c r="T17" s="89">
        <f>IF(T$3="Remaining Capacity",'ABP Remaining Capacity'!T86,'ABP BlockSize'!T86)</f>
        <v>6803.9139201189901</v>
      </c>
      <c r="U17" s="89">
        <f>IF(U$3="Remaining Capacity",'ABP Remaining Capacity'!U86,'ABP BlockSize'!U86)</f>
        <v>6803.9139201189901</v>
      </c>
      <c r="V17" s="89">
        <f>IF(V$3="Remaining Capacity",'ABP Remaining Capacity'!V86,'ABP BlockSize'!V86)</f>
        <v>6803.9139201189901</v>
      </c>
      <c r="W17" s="89">
        <f>IF(W$3="Remaining Capacity",'ABP Remaining Capacity'!W86,'ABP BlockSize'!W86)</f>
        <v>6803.9139201189901</v>
      </c>
      <c r="X17" s="89">
        <f>IF(X$3="Remaining Capacity",'ABP Remaining Capacity'!X86,'ABP BlockSize'!X86)</f>
        <v>6803.9139201189901</v>
      </c>
      <c r="Y17" s="89">
        <f>IF(Y$3="Remaining Capacity",'ABP Remaining Capacity'!Y86,'ABP BlockSize'!Y86)</f>
        <v>6803.9139201189901</v>
      </c>
      <c r="Z17" s="89">
        <f>IF(Z$3="Remaining Capacity",'ABP Remaining Capacity'!Z86,'ABP BlockSize'!Z86)</f>
        <v>6803.9139201189901</v>
      </c>
      <c r="AA17" s="89">
        <f>IF(AA$3="Remaining Capacity",'ABP Remaining Capacity'!AA86,'ABP BlockSize'!AA86)</f>
        <v>6803.9139201189901</v>
      </c>
      <c r="AB17" s="89">
        <f>IF(AB$3="Remaining Capacity",'ABP Remaining Capacity'!AB86,'ABP BlockSize'!AB86)</f>
        <v>6803.9139201189901</v>
      </c>
    </row>
    <row r="18" spans="2:28" ht="14.45" customHeight="1">
      <c r="B18" s="239" t="s">
        <v>231</v>
      </c>
      <c r="C18" s="239" t="s">
        <v>207</v>
      </c>
      <c r="D18" s="239" t="s">
        <v>290</v>
      </c>
      <c r="E18" s="286" t="str">
        <f t="shared" si="0"/>
        <v>B_Large DG_&gt;500-2000</v>
      </c>
      <c r="F18" s="262" t="s">
        <v>85</v>
      </c>
      <c r="G18" s="89">
        <f>IF(G$3="Remaining Capacity",'ABP Remaining Capacity'!G87,'ABP BlockSize'!G87)</f>
        <v>37552.076868853801</v>
      </c>
      <c r="H18" s="89">
        <f>IF(H$3="Remaining Capacity",'ABP Remaining Capacity'!H87,'ABP BlockSize'!H87)</f>
        <v>108866.44451764294</v>
      </c>
      <c r="I18" s="89">
        <f>IF(I$3="Remaining Capacity",'ABP Remaining Capacity'!I87,'ABP BlockSize'!I87)</f>
        <v>108866.44451764294</v>
      </c>
      <c r="J18" s="89">
        <f>IF(J$3="Remaining Capacity",'ABP Remaining Capacity'!J87,'ABP BlockSize'!J87)</f>
        <v>108866.44451764294</v>
      </c>
      <c r="K18" s="89">
        <f>IF(K$3="Remaining Capacity",'ABP Remaining Capacity'!K87,'ABP BlockSize'!K87)</f>
        <v>108866.44451764294</v>
      </c>
      <c r="L18" s="89">
        <f>IF(L$3="Remaining Capacity",'ABP Remaining Capacity'!L87,'ABP BlockSize'!L87)</f>
        <v>108866.44451764294</v>
      </c>
      <c r="M18" s="89">
        <f>IF(M$3="Remaining Capacity",'ABP Remaining Capacity'!M87,'ABP BlockSize'!M87)</f>
        <v>108866.44451764294</v>
      </c>
      <c r="N18" s="89">
        <f>IF(N$3="Remaining Capacity",'ABP Remaining Capacity'!N87,'ABP BlockSize'!N87)</f>
        <v>108866.44451764294</v>
      </c>
      <c r="O18" s="89">
        <f>IF(O$3="Remaining Capacity",'ABP Remaining Capacity'!O87,'ABP BlockSize'!O87)</f>
        <v>108866.44451764294</v>
      </c>
      <c r="P18" s="89">
        <f>IF(P$3="Remaining Capacity",'ABP Remaining Capacity'!P87,'ABP BlockSize'!P87)</f>
        <v>54433.222258821472</v>
      </c>
      <c r="Q18" s="89">
        <f>IF(Q$3="Remaining Capacity",'ABP Remaining Capacity'!Q87,'ABP BlockSize'!Q87)</f>
        <v>54433.222258821472</v>
      </c>
      <c r="R18" s="89">
        <f>IF(R$3="Remaining Capacity",'ABP Remaining Capacity'!R87,'ABP BlockSize'!R87)</f>
        <v>54433.222258821472</v>
      </c>
      <c r="S18" s="89">
        <f>IF(S$3="Remaining Capacity",'ABP Remaining Capacity'!S87,'ABP BlockSize'!S87)</f>
        <v>54433.222258821472</v>
      </c>
      <c r="T18" s="89">
        <f>IF(T$3="Remaining Capacity",'ABP Remaining Capacity'!T87,'ABP BlockSize'!T87)</f>
        <v>54433.222258821472</v>
      </c>
      <c r="U18" s="89">
        <f>IF(U$3="Remaining Capacity",'ABP Remaining Capacity'!U87,'ABP BlockSize'!U87)</f>
        <v>54433.222258821472</v>
      </c>
      <c r="V18" s="89">
        <f>IF(V$3="Remaining Capacity",'ABP Remaining Capacity'!V87,'ABP BlockSize'!V87)</f>
        <v>54433.222258821472</v>
      </c>
      <c r="W18" s="89">
        <f>IF(W$3="Remaining Capacity",'ABP Remaining Capacity'!W87,'ABP BlockSize'!W87)</f>
        <v>54433.222258821472</v>
      </c>
      <c r="X18" s="89">
        <f>IF(X$3="Remaining Capacity",'ABP Remaining Capacity'!X87,'ABP BlockSize'!X87)</f>
        <v>54433.222258821472</v>
      </c>
      <c r="Y18" s="89">
        <f>IF(Y$3="Remaining Capacity",'ABP Remaining Capacity'!Y87,'ABP BlockSize'!Y87)</f>
        <v>54433.222258821472</v>
      </c>
      <c r="Z18" s="89">
        <f>IF(Z$3="Remaining Capacity",'ABP Remaining Capacity'!Z87,'ABP BlockSize'!Z87)</f>
        <v>54433.222258821472</v>
      </c>
      <c r="AA18" s="89">
        <f>IF(AA$3="Remaining Capacity",'ABP Remaining Capacity'!AA87,'ABP BlockSize'!AA87)</f>
        <v>54433.222258821472</v>
      </c>
      <c r="AB18" s="89">
        <f>IF(AB$3="Remaining Capacity",'ABP Remaining Capacity'!AB87,'ABP BlockSize'!AB87)</f>
        <v>54433.222258821472</v>
      </c>
    </row>
    <row r="19" spans="2:28" ht="14.45" customHeight="1">
      <c r="B19" s="239" t="s">
        <v>231</v>
      </c>
      <c r="C19" s="239" t="s">
        <v>207</v>
      </c>
      <c r="D19" s="239" t="s">
        <v>292</v>
      </c>
      <c r="E19" s="286" t="str">
        <f t="shared" si="0"/>
        <v>B_Large DG_&gt; 2000-5000</v>
      </c>
      <c r="F19" s="262" t="s">
        <v>85</v>
      </c>
      <c r="G19" s="89">
        <f>IF(G$3="Remaining Capacity",'ABP Remaining Capacity'!G88,'ABP BlockSize'!G88)</f>
        <v>0</v>
      </c>
      <c r="H19" s="89">
        <f>IF(H$3="Remaining Capacity",'ABP Remaining Capacity'!H88,'ABP BlockSize'!H88)</f>
        <v>0</v>
      </c>
      <c r="I19" s="89">
        <f>IF(I$3="Remaining Capacity",'ABP Remaining Capacity'!I88,'ABP BlockSize'!I88)</f>
        <v>0</v>
      </c>
      <c r="J19" s="89">
        <f>IF(J$3="Remaining Capacity",'ABP Remaining Capacity'!J88,'ABP BlockSize'!J88)</f>
        <v>0</v>
      </c>
      <c r="K19" s="89">
        <f>IF(K$3="Remaining Capacity",'ABP Remaining Capacity'!K88,'ABP BlockSize'!K88)</f>
        <v>0</v>
      </c>
      <c r="L19" s="89">
        <f>IF(L$3="Remaining Capacity",'ABP Remaining Capacity'!L88,'ABP BlockSize'!L88)</f>
        <v>0</v>
      </c>
      <c r="M19" s="89">
        <f>IF(M$3="Remaining Capacity",'ABP Remaining Capacity'!M88,'ABP BlockSize'!M88)</f>
        <v>0</v>
      </c>
      <c r="N19" s="89">
        <f>IF(N$3="Remaining Capacity",'ABP Remaining Capacity'!N88,'ABP BlockSize'!N88)</f>
        <v>0</v>
      </c>
      <c r="O19" s="89">
        <f>IF(O$3="Remaining Capacity",'ABP Remaining Capacity'!O88,'ABP BlockSize'!O88)</f>
        <v>0</v>
      </c>
      <c r="P19" s="89">
        <f>IF(P$3="Remaining Capacity",'ABP Remaining Capacity'!P88,'ABP BlockSize'!P88)</f>
        <v>0</v>
      </c>
      <c r="Q19" s="89">
        <f>IF(Q$3="Remaining Capacity",'ABP Remaining Capacity'!Q88,'ABP BlockSize'!Q88)</f>
        <v>0</v>
      </c>
      <c r="R19" s="89">
        <f>IF(R$3="Remaining Capacity",'ABP Remaining Capacity'!R88,'ABP BlockSize'!R88)</f>
        <v>0</v>
      </c>
      <c r="S19" s="89">
        <f>IF(S$3="Remaining Capacity",'ABP Remaining Capacity'!S88,'ABP BlockSize'!S88)</f>
        <v>0</v>
      </c>
      <c r="T19" s="89">
        <f>IF(T$3="Remaining Capacity",'ABP Remaining Capacity'!T88,'ABP BlockSize'!T88)</f>
        <v>0</v>
      </c>
      <c r="U19" s="89">
        <f>IF(U$3="Remaining Capacity",'ABP Remaining Capacity'!U88,'ABP BlockSize'!U88)</f>
        <v>0</v>
      </c>
      <c r="V19" s="89">
        <f>IF(V$3="Remaining Capacity",'ABP Remaining Capacity'!V88,'ABP BlockSize'!V88)</f>
        <v>0</v>
      </c>
      <c r="W19" s="89">
        <f>IF(W$3="Remaining Capacity",'ABP Remaining Capacity'!W88,'ABP BlockSize'!W88)</f>
        <v>0</v>
      </c>
      <c r="X19" s="89">
        <f>IF(X$3="Remaining Capacity",'ABP Remaining Capacity'!X88,'ABP BlockSize'!X88)</f>
        <v>0</v>
      </c>
      <c r="Y19" s="89">
        <f>IF(Y$3="Remaining Capacity",'ABP Remaining Capacity'!Y88,'ABP BlockSize'!Y88)</f>
        <v>0</v>
      </c>
      <c r="Z19" s="89">
        <f>IF(Z$3="Remaining Capacity",'ABP Remaining Capacity'!Z88,'ABP BlockSize'!Z88)</f>
        <v>0</v>
      </c>
      <c r="AA19" s="89">
        <f>IF(AA$3="Remaining Capacity",'ABP Remaining Capacity'!AA88,'ABP BlockSize'!AA88)</f>
        <v>0</v>
      </c>
      <c r="AB19" s="89">
        <f>IF(AB$3="Remaining Capacity",'ABP Remaining Capacity'!AB88,'ABP BlockSize'!AB88)</f>
        <v>0</v>
      </c>
    </row>
    <row r="20" spans="2:28" ht="14.45" customHeight="1">
      <c r="B20" s="239" t="s">
        <v>230</v>
      </c>
      <c r="C20" s="239" t="s">
        <v>208</v>
      </c>
      <c r="D20" s="239" t="s">
        <v>275</v>
      </c>
      <c r="E20" s="286" t="str">
        <f t="shared" si="0"/>
        <v>A_Traditional Community Solar_ &lt; 10</v>
      </c>
      <c r="F20" s="262" t="s">
        <v>85</v>
      </c>
      <c r="G20" s="89">
        <f>IF(G$3="Remaining Capacity",'ABP Remaining Capacity'!G89,'ABP BlockSize'!G89)</f>
        <v>0</v>
      </c>
      <c r="H20" s="89">
        <f>IF(H$3="Remaining Capacity",'ABP Remaining Capacity'!H89,'ABP BlockSize'!H89)</f>
        <v>0</v>
      </c>
      <c r="I20" s="89">
        <f>IF(I$3="Remaining Capacity",'ABP Remaining Capacity'!I89,'ABP BlockSize'!I89)</f>
        <v>0</v>
      </c>
      <c r="J20" s="89">
        <f>IF(J$3="Remaining Capacity",'ABP Remaining Capacity'!J89,'ABP BlockSize'!J89)</f>
        <v>0</v>
      </c>
      <c r="K20" s="89">
        <f>IF(K$3="Remaining Capacity",'ABP Remaining Capacity'!K89,'ABP BlockSize'!K89)</f>
        <v>0</v>
      </c>
      <c r="L20" s="89">
        <f>IF(L$3="Remaining Capacity",'ABP Remaining Capacity'!L89,'ABP BlockSize'!L89)</f>
        <v>0</v>
      </c>
      <c r="M20" s="89">
        <f>IF(M$3="Remaining Capacity",'ABP Remaining Capacity'!M89,'ABP BlockSize'!M89)</f>
        <v>0</v>
      </c>
      <c r="N20" s="89">
        <f>IF(N$3="Remaining Capacity",'ABP Remaining Capacity'!N89,'ABP BlockSize'!N89)</f>
        <v>0</v>
      </c>
      <c r="O20" s="89">
        <f>IF(O$3="Remaining Capacity",'ABP Remaining Capacity'!O89,'ABP BlockSize'!O89)</f>
        <v>0</v>
      </c>
      <c r="P20" s="89">
        <f>IF(P$3="Remaining Capacity",'ABP Remaining Capacity'!P89,'ABP BlockSize'!P89)</f>
        <v>0</v>
      </c>
      <c r="Q20" s="89">
        <f>IF(Q$3="Remaining Capacity",'ABP Remaining Capacity'!Q89,'ABP BlockSize'!Q89)</f>
        <v>0</v>
      </c>
      <c r="R20" s="89">
        <f>IF(R$3="Remaining Capacity",'ABP Remaining Capacity'!R89,'ABP BlockSize'!R89)</f>
        <v>0</v>
      </c>
      <c r="S20" s="89">
        <f>IF(S$3="Remaining Capacity",'ABP Remaining Capacity'!S89,'ABP BlockSize'!S89)</f>
        <v>0</v>
      </c>
      <c r="T20" s="89">
        <f>IF(T$3="Remaining Capacity",'ABP Remaining Capacity'!T89,'ABP BlockSize'!T89)</f>
        <v>0</v>
      </c>
      <c r="U20" s="89">
        <f>IF(U$3="Remaining Capacity",'ABP Remaining Capacity'!U89,'ABP BlockSize'!U89)</f>
        <v>0</v>
      </c>
      <c r="V20" s="89">
        <f>IF(V$3="Remaining Capacity",'ABP Remaining Capacity'!V89,'ABP BlockSize'!V89)</f>
        <v>0</v>
      </c>
      <c r="W20" s="89">
        <f>IF(W$3="Remaining Capacity",'ABP Remaining Capacity'!W89,'ABP BlockSize'!W89)</f>
        <v>0</v>
      </c>
      <c r="X20" s="89">
        <f>IF(X$3="Remaining Capacity",'ABP Remaining Capacity'!X89,'ABP BlockSize'!X89)</f>
        <v>0</v>
      </c>
      <c r="Y20" s="89">
        <f>IF(Y$3="Remaining Capacity",'ABP Remaining Capacity'!Y89,'ABP BlockSize'!Y89)</f>
        <v>0</v>
      </c>
      <c r="Z20" s="89">
        <f>IF(Z$3="Remaining Capacity",'ABP Remaining Capacity'!Z89,'ABP BlockSize'!Z89)</f>
        <v>0</v>
      </c>
      <c r="AA20" s="89">
        <f>IF(AA$3="Remaining Capacity",'ABP Remaining Capacity'!AA89,'ABP BlockSize'!AA89)</f>
        <v>0</v>
      </c>
      <c r="AB20" s="89">
        <f>IF(AB$3="Remaining Capacity",'ABP Remaining Capacity'!AB89,'ABP BlockSize'!AB89)</f>
        <v>0</v>
      </c>
    </row>
    <row r="21" spans="2:28" ht="14.45" customHeight="1">
      <c r="B21" s="239" t="s">
        <v>230</v>
      </c>
      <c r="C21" s="239" t="s">
        <v>208</v>
      </c>
      <c r="D21" s="239" t="s">
        <v>277</v>
      </c>
      <c r="E21" s="286" t="str">
        <f t="shared" si="0"/>
        <v>A_Traditional Community Solar_ &gt;10-25</v>
      </c>
      <c r="F21" s="262" t="s">
        <v>85</v>
      </c>
      <c r="G21" s="89">
        <f>IF(G$3="Remaining Capacity",'ABP Remaining Capacity'!G90,'ABP BlockSize'!G90)</f>
        <v>0</v>
      </c>
      <c r="H21" s="89">
        <f>IF(H$3="Remaining Capacity",'ABP Remaining Capacity'!H90,'ABP BlockSize'!H90)</f>
        <v>0</v>
      </c>
      <c r="I21" s="89">
        <f>IF(I$3="Remaining Capacity",'ABP Remaining Capacity'!I90,'ABP BlockSize'!I90)</f>
        <v>0</v>
      </c>
      <c r="J21" s="89">
        <f>IF(J$3="Remaining Capacity",'ABP Remaining Capacity'!J90,'ABP BlockSize'!J90)</f>
        <v>0</v>
      </c>
      <c r="K21" s="89">
        <f>IF(K$3="Remaining Capacity",'ABP Remaining Capacity'!K90,'ABP BlockSize'!K90)</f>
        <v>0</v>
      </c>
      <c r="L21" s="89">
        <f>IF(L$3="Remaining Capacity",'ABP Remaining Capacity'!L90,'ABP BlockSize'!L90)</f>
        <v>0</v>
      </c>
      <c r="M21" s="89">
        <f>IF(M$3="Remaining Capacity",'ABP Remaining Capacity'!M90,'ABP BlockSize'!M90)</f>
        <v>0</v>
      </c>
      <c r="N21" s="89">
        <f>IF(N$3="Remaining Capacity",'ABP Remaining Capacity'!N90,'ABP BlockSize'!N90)</f>
        <v>0</v>
      </c>
      <c r="O21" s="89">
        <f>IF(O$3="Remaining Capacity",'ABP Remaining Capacity'!O90,'ABP BlockSize'!O90)</f>
        <v>0</v>
      </c>
      <c r="P21" s="89">
        <f>IF(P$3="Remaining Capacity",'ABP Remaining Capacity'!P90,'ABP BlockSize'!P90)</f>
        <v>0</v>
      </c>
      <c r="Q21" s="89">
        <f>IF(Q$3="Remaining Capacity",'ABP Remaining Capacity'!Q90,'ABP BlockSize'!Q90)</f>
        <v>0</v>
      </c>
      <c r="R21" s="89">
        <f>IF(R$3="Remaining Capacity",'ABP Remaining Capacity'!R90,'ABP BlockSize'!R90)</f>
        <v>0</v>
      </c>
      <c r="S21" s="89">
        <f>IF(S$3="Remaining Capacity",'ABP Remaining Capacity'!S90,'ABP BlockSize'!S90)</f>
        <v>0</v>
      </c>
      <c r="T21" s="89">
        <f>IF(T$3="Remaining Capacity",'ABP Remaining Capacity'!T90,'ABP BlockSize'!T90)</f>
        <v>0</v>
      </c>
      <c r="U21" s="89">
        <f>IF(U$3="Remaining Capacity",'ABP Remaining Capacity'!U90,'ABP BlockSize'!U90)</f>
        <v>0</v>
      </c>
      <c r="V21" s="89">
        <f>IF(V$3="Remaining Capacity",'ABP Remaining Capacity'!V90,'ABP BlockSize'!V90)</f>
        <v>0</v>
      </c>
      <c r="W21" s="89">
        <f>IF(W$3="Remaining Capacity",'ABP Remaining Capacity'!W90,'ABP BlockSize'!W90)</f>
        <v>0</v>
      </c>
      <c r="X21" s="89">
        <f>IF(X$3="Remaining Capacity",'ABP Remaining Capacity'!X90,'ABP BlockSize'!X90)</f>
        <v>0</v>
      </c>
      <c r="Y21" s="89">
        <f>IF(Y$3="Remaining Capacity",'ABP Remaining Capacity'!Y90,'ABP BlockSize'!Y90)</f>
        <v>0</v>
      </c>
      <c r="Z21" s="89">
        <f>IF(Z$3="Remaining Capacity",'ABP Remaining Capacity'!Z90,'ABP BlockSize'!Z90)</f>
        <v>0</v>
      </c>
      <c r="AA21" s="89">
        <f>IF(AA$3="Remaining Capacity",'ABP Remaining Capacity'!AA90,'ABP BlockSize'!AA90)</f>
        <v>0</v>
      </c>
      <c r="AB21" s="89">
        <f>IF(AB$3="Remaining Capacity",'ABP Remaining Capacity'!AB90,'ABP BlockSize'!AB90)</f>
        <v>0</v>
      </c>
    </row>
    <row r="22" spans="2:28" ht="14.45" customHeight="1">
      <c r="B22" s="239" t="s">
        <v>230</v>
      </c>
      <c r="C22" s="239" t="s">
        <v>208</v>
      </c>
      <c r="D22" s="239" t="s">
        <v>284</v>
      </c>
      <c r="E22" s="286" t="str">
        <f t="shared" si="0"/>
        <v>A_Traditional Community Solar_ &gt;25-100</v>
      </c>
      <c r="F22" s="262" t="s">
        <v>85</v>
      </c>
      <c r="G22" s="89">
        <f>IF(G$3="Remaining Capacity",'ABP Remaining Capacity'!G91,'ABP BlockSize'!G91)</f>
        <v>0</v>
      </c>
      <c r="H22" s="89">
        <f>IF(H$3="Remaining Capacity",'ABP Remaining Capacity'!H91,'ABP BlockSize'!H91)</f>
        <v>0</v>
      </c>
      <c r="I22" s="89">
        <f>IF(I$3="Remaining Capacity",'ABP Remaining Capacity'!I91,'ABP BlockSize'!I91)</f>
        <v>0</v>
      </c>
      <c r="J22" s="89">
        <f>IF(J$3="Remaining Capacity",'ABP Remaining Capacity'!J91,'ABP BlockSize'!J91)</f>
        <v>0</v>
      </c>
      <c r="K22" s="89">
        <f>IF(K$3="Remaining Capacity",'ABP Remaining Capacity'!K91,'ABP BlockSize'!K91)</f>
        <v>0</v>
      </c>
      <c r="L22" s="89">
        <f>IF(L$3="Remaining Capacity",'ABP Remaining Capacity'!L91,'ABP BlockSize'!L91)</f>
        <v>0</v>
      </c>
      <c r="M22" s="89">
        <f>IF(M$3="Remaining Capacity",'ABP Remaining Capacity'!M91,'ABP BlockSize'!M91)</f>
        <v>0</v>
      </c>
      <c r="N22" s="89">
        <f>IF(N$3="Remaining Capacity",'ABP Remaining Capacity'!N91,'ABP BlockSize'!N91)</f>
        <v>0</v>
      </c>
      <c r="O22" s="89">
        <f>IF(O$3="Remaining Capacity",'ABP Remaining Capacity'!O91,'ABP BlockSize'!O91)</f>
        <v>0</v>
      </c>
      <c r="P22" s="89">
        <f>IF(P$3="Remaining Capacity",'ABP Remaining Capacity'!P91,'ABP BlockSize'!P91)</f>
        <v>0</v>
      </c>
      <c r="Q22" s="89">
        <f>IF(Q$3="Remaining Capacity",'ABP Remaining Capacity'!Q91,'ABP BlockSize'!Q91)</f>
        <v>0</v>
      </c>
      <c r="R22" s="89">
        <f>IF(R$3="Remaining Capacity",'ABP Remaining Capacity'!R91,'ABP BlockSize'!R91)</f>
        <v>0</v>
      </c>
      <c r="S22" s="89">
        <f>IF(S$3="Remaining Capacity",'ABP Remaining Capacity'!S91,'ABP BlockSize'!S91)</f>
        <v>0</v>
      </c>
      <c r="T22" s="89">
        <f>IF(T$3="Remaining Capacity",'ABP Remaining Capacity'!T91,'ABP BlockSize'!T91)</f>
        <v>0</v>
      </c>
      <c r="U22" s="89">
        <f>IF(U$3="Remaining Capacity",'ABP Remaining Capacity'!U91,'ABP BlockSize'!U91)</f>
        <v>0</v>
      </c>
      <c r="V22" s="89">
        <f>IF(V$3="Remaining Capacity",'ABP Remaining Capacity'!V91,'ABP BlockSize'!V91)</f>
        <v>0</v>
      </c>
      <c r="W22" s="89">
        <f>IF(W$3="Remaining Capacity",'ABP Remaining Capacity'!W91,'ABP BlockSize'!W91)</f>
        <v>0</v>
      </c>
      <c r="X22" s="89">
        <f>IF(X$3="Remaining Capacity",'ABP Remaining Capacity'!X91,'ABP BlockSize'!X91)</f>
        <v>0</v>
      </c>
      <c r="Y22" s="89">
        <f>IF(Y$3="Remaining Capacity",'ABP Remaining Capacity'!Y91,'ABP BlockSize'!Y91)</f>
        <v>0</v>
      </c>
      <c r="Z22" s="89">
        <f>IF(Z$3="Remaining Capacity",'ABP Remaining Capacity'!Z91,'ABP BlockSize'!Z91)</f>
        <v>0</v>
      </c>
      <c r="AA22" s="89">
        <f>IF(AA$3="Remaining Capacity",'ABP Remaining Capacity'!AA91,'ABP BlockSize'!AA91)</f>
        <v>0</v>
      </c>
      <c r="AB22" s="89">
        <f>IF(AB$3="Remaining Capacity",'ABP Remaining Capacity'!AB91,'ABP BlockSize'!AB91)</f>
        <v>0</v>
      </c>
    </row>
    <row r="23" spans="2:28" ht="14.45" customHeight="1">
      <c r="B23" s="239" t="s">
        <v>230</v>
      </c>
      <c r="C23" s="239" t="s">
        <v>208</v>
      </c>
      <c r="D23" s="239" t="s">
        <v>287</v>
      </c>
      <c r="E23" s="286" t="str">
        <f t="shared" si="0"/>
        <v>A_Traditional Community Solar_&gt;100-200</v>
      </c>
      <c r="F23" s="262" t="s">
        <v>85</v>
      </c>
      <c r="G23" s="89">
        <f>IF(G$3="Remaining Capacity",'ABP Remaining Capacity'!G92,'ABP BlockSize'!G92)</f>
        <v>0</v>
      </c>
      <c r="H23" s="89">
        <f>IF(H$3="Remaining Capacity",'ABP Remaining Capacity'!H92,'ABP BlockSize'!H92)</f>
        <v>0</v>
      </c>
      <c r="I23" s="89">
        <f>IF(I$3="Remaining Capacity",'ABP Remaining Capacity'!I92,'ABP BlockSize'!I92)</f>
        <v>0</v>
      </c>
      <c r="J23" s="89">
        <f>IF(J$3="Remaining Capacity",'ABP Remaining Capacity'!J92,'ABP BlockSize'!J92)</f>
        <v>0</v>
      </c>
      <c r="K23" s="89">
        <f>IF(K$3="Remaining Capacity",'ABP Remaining Capacity'!K92,'ABP BlockSize'!K92)</f>
        <v>0</v>
      </c>
      <c r="L23" s="89">
        <f>IF(L$3="Remaining Capacity",'ABP Remaining Capacity'!L92,'ABP BlockSize'!L92)</f>
        <v>0</v>
      </c>
      <c r="M23" s="89">
        <f>IF(M$3="Remaining Capacity",'ABP Remaining Capacity'!M92,'ABP BlockSize'!M92)</f>
        <v>0</v>
      </c>
      <c r="N23" s="89">
        <f>IF(N$3="Remaining Capacity",'ABP Remaining Capacity'!N92,'ABP BlockSize'!N92)</f>
        <v>0</v>
      </c>
      <c r="O23" s="89">
        <f>IF(O$3="Remaining Capacity",'ABP Remaining Capacity'!O92,'ABP BlockSize'!O92)</f>
        <v>0</v>
      </c>
      <c r="P23" s="89">
        <f>IF(P$3="Remaining Capacity",'ABP Remaining Capacity'!P92,'ABP BlockSize'!P92)</f>
        <v>0</v>
      </c>
      <c r="Q23" s="89">
        <f>IF(Q$3="Remaining Capacity",'ABP Remaining Capacity'!Q92,'ABP BlockSize'!Q92)</f>
        <v>0</v>
      </c>
      <c r="R23" s="89">
        <f>IF(R$3="Remaining Capacity",'ABP Remaining Capacity'!R92,'ABP BlockSize'!R92)</f>
        <v>0</v>
      </c>
      <c r="S23" s="89">
        <f>IF(S$3="Remaining Capacity",'ABP Remaining Capacity'!S92,'ABP BlockSize'!S92)</f>
        <v>0</v>
      </c>
      <c r="T23" s="89">
        <f>IF(T$3="Remaining Capacity",'ABP Remaining Capacity'!T92,'ABP BlockSize'!T92)</f>
        <v>0</v>
      </c>
      <c r="U23" s="89">
        <f>IF(U$3="Remaining Capacity",'ABP Remaining Capacity'!U92,'ABP BlockSize'!U92)</f>
        <v>0</v>
      </c>
      <c r="V23" s="89">
        <f>IF(V$3="Remaining Capacity",'ABP Remaining Capacity'!V92,'ABP BlockSize'!V92)</f>
        <v>0</v>
      </c>
      <c r="W23" s="89">
        <f>IF(W$3="Remaining Capacity",'ABP Remaining Capacity'!W92,'ABP BlockSize'!W92)</f>
        <v>0</v>
      </c>
      <c r="X23" s="89">
        <f>IF(X$3="Remaining Capacity",'ABP Remaining Capacity'!X92,'ABP BlockSize'!X92)</f>
        <v>0</v>
      </c>
      <c r="Y23" s="89">
        <f>IF(Y$3="Remaining Capacity",'ABP Remaining Capacity'!Y92,'ABP BlockSize'!Y92)</f>
        <v>0</v>
      </c>
      <c r="Z23" s="89">
        <f>IF(Z$3="Remaining Capacity",'ABP Remaining Capacity'!Z92,'ABP BlockSize'!Z92)</f>
        <v>0</v>
      </c>
      <c r="AA23" s="89">
        <f>IF(AA$3="Remaining Capacity",'ABP Remaining Capacity'!AA92,'ABP BlockSize'!AA92)</f>
        <v>0</v>
      </c>
      <c r="AB23" s="89">
        <f>IF(AB$3="Remaining Capacity",'ABP Remaining Capacity'!AB92,'ABP BlockSize'!AB92)</f>
        <v>0</v>
      </c>
    </row>
    <row r="24" spans="2:28" ht="14.45" customHeight="1">
      <c r="B24" s="239" t="s">
        <v>230</v>
      </c>
      <c r="C24" s="239" t="s">
        <v>208</v>
      </c>
      <c r="D24" s="239" t="s">
        <v>288</v>
      </c>
      <c r="E24" s="286" t="str">
        <f t="shared" si="0"/>
        <v>A_Traditional Community Solar_&gt;200-500</v>
      </c>
      <c r="F24" s="262" t="s">
        <v>85</v>
      </c>
      <c r="G24" s="89">
        <f>IF(G$3="Remaining Capacity",'ABP Remaining Capacity'!G93,'ABP BlockSize'!G93)</f>
        <v>0</v>
      </c>
      <c r="H24" s="89">
        <f>IF(H$3="Remaining Capacity",'ABP Remaining Capacity'!H93,'ABP BlockSize'!H93)</f>
        <v>0</v>
      </c>
      <c r="I24" s="89">
        <f>IF(I$3="Remaining Capacity",'ABP Remaining Capacity'!I93,'ABP BlockSize'!I93)</f>
        <v>0</v>
      </c>
      <c r="J24" s="89">
        <f>IF(J$3="Remaining Capacity",'ABP Remaining Capacity'!J93,'ABP BlockSize'!J93)</f>
        <v>0</v>
      </c>
      <c r="K24" s="89">
        <f>IF(K$3="Remaining Capacity",'ABP Remaining Capacity'!K93,'ABP BlockSize'!K93)</f>
        <v>0</v>
      </c>
      <c r="L24" s="89">
        <f>IF(L$3="Remaining Capacity",'ABP Remaining Capacity'!L93,'ABP BlockSize'!L93)</f>
        <v>0</v>
      </c>
      <c r="M24" s="89">
        <f>IF(M$3="Remaining Capacity",'ABP Remaining Capacity'!M93,'ABP BlockSize'!M93)</f>
        <v>0</v>
      </c>
      <c r="N24" s="89">
        <f>IF(N$3="Remaining Capacity",'ABP Remaining Capacity'!N93,'ABP BlockSize'!N93)</f>
        <v>0</v>
      </c>
      <c r="O24" s="89">
        <f>IF(O$3="Remaining Capacity",'ABP Remaining Capacity'!O93,'ABP BlockSize'!O93)</f>
        <v>0</v>
      </c>
      <c r="P24" s="89">
        <f>IF(P$3="Remaining Capacity",'ABP Remaining Capacity'!P93,'ABP BlockSize'!P93)</f>
        <v>0</v>
      </c>
      <c r="Q24" s="89">
        <f>IF(Q$3="Remaining Capacity",'ABP Remaining Capacity'!Q93,'ABP BlockSize'!Q93)</f>
        <v>0</v>
      </c>
      <c r="R24" s="89">
        <f>IF(R$3="Remaining Capacity",'ABP Remaining Capacity'!R93,'ABP BlockSize'!R93)</f>
        <v>0</v>
      </c>
      <c r="S24" s="89">
        <f>IF(S$3="Remaining Capacity",'ABP Remaining Capacity'!S93,'ABP BlockSize'!S93)</f>
        <v>0</v>
      </c>
      <c r="T24" s="89">
        <f>IF(T$3="Remaining Capacity",'ABP Remaining Capacity'!T93,'ABP BlockSize'!T93)</f>
        <v>0</v>
      </c>
      <c r="U24" s="89">
        <f>IF(U$3="Remaining Capacity",'ABP Remaining Capacity'!U93,'ABP BlockSize'!U93)</f>
        <v>0</v>
      </c>
      <c r="V24" s="89">
        <f>IF(V$3="Remaining Capacity",'ABP Remaining Capacity'!V93,'ABP BlockSize'!V93)</f>
        <v>0</v>
      </c>
      <c r="W24" s="89">
        <f>IF(W$3="Remaining Capacity",'ABP Remaining Capacity'!W93,'ABP BlockSize'!W93)</f>
        <v>0</v>
      </c>
      <c r="X24" s="89">
        <f>IF(X$3="Remaining Capacity",'ABP Remaining Capacity'!X93,'ABP BlockSize'!X93)</f>
        <v>0</v>
      </c>
      <c r="Y24" s="89">
        <f>IF(Y$3="Remaining Capacity",'ABP Remaining Capacity'!Y93,'ABP BlockSize'!Y93)</f>
        <v>0</v>
      </c>
      <c r="Z24" s="89">
        <f>IF(Z$3="Remaining Capacity",'ABP Remaining Capacity'!Z93,'ABP BlockSize'!Z93)</f>
        <v>0</v>
      </c>
      <c r="AA24" s="89">
        <f>IF(AA$3="Remaining Capacity",'ABP Remaining Capacity'!AA93,'ABP BlockSize'!AA93)</f>
        <v>0</v>
      </c>
      <c r="AB24" s="89">
        <f>IF(AB$3="Remaining Capacity",'ABP Remaining Capacity'!AB93,'ABP BlockSize'!AB93)</f>
        <v>0</v>
      </c>
    </row>
    <row r="25" spans="2:28" ht="14.45" customHeight="1">
      <c r="B25" s="239" t="s">
        <v>230</v>
      </c>
      <c r="C25" s="239" t="s">
        <v>208</v>
      </c>
      <c r="D25" s="239" t="s">
        <v>289</v>
      </c>
      <c r="E25" s="286" t="str">
        <f t="shared" si="0"/>
        <v>A_Traditional Community Solar_ &gt;500-2000</v>
      </c>
      <c r="F25" s="262" t="s">
        <v>85</v>
      </c>
      <c r="G25" s="89">
        <f>IF(G$3="Remaining Capacity",'ABP Remaining Capacity'!G94,'ABP BlockSize'!G94)</f>
        <v>8762.3683766388003</v>
      </c>
      <c r="H25" s="89">
        <f>IF(H$3="Remaining Capacity",'ABP Remaining Capacity'!H94,'ABP BlockSize'!H94)</f>
        <v>95972.247360000008</v>
      </c>
      <c r="I25" s="89">
        <f>IF(I$3="Remaining Capacity",'ABP Remaining Capacity'!I94,'ABP BlockSize'!I94)</f>
        <v>95972.247360000008</v>
      </c>
      <c r="J25" s="89">
        <f>IF(J$3="Remaining Capacity",'ABP Remaining Capacity'!J94,'ABP BlockSize'!J94)</f>
        <v>95972.247360000008</v>
      </c>
      <c r="K25" s="89">
        <f>IF(K$3="Remaining Capacity",'ABP Remaining Capacity'!K94,'ABP BlockSize'!K94)</f>
        <v>95972.247360000008</v>
      </c>
      <c r="L25" s="89">
        <f>IF(L$3="Remaining Capacity",'ABP Remaining Capacity'!L94,'ABP BlockSize'!L94)</f>
        <v>95972.247360000008</v>
      </c>
      <c r="M25" s="89">
        <f>IF(M$3="Remaining Capacity",'ABP Remaining Capacity'!M94,'ABP BlockSize'!M94)</f>
        <v>95972.247360000008</v>
      </c>
      <c r="N25" s="89">
        <f>IF(N$3="Remaining Capacity",'ABP Remaining Capacity'!N94,'ABP BlockSize'!N94)</f>
        <v>95972.247360000008</v>
      </c>
      <c r="O25" s="89">
        <f>IF(O$3="Remaining Capacity",'ABP Remaining Capacity'!O94,'ABP BlockSize'!O94)</f>
        <v>95972.247360000008</v>
      </c>
      <c r="P25" s="89">
        <f>IF(P$3="Remaining Capacity",'ABP Remaining Capacity'!P94,'ABP BlockSize'!P94)</f>
        <v>47986.123680000004</v>
      </c>
      <c r="Q25" s="89">
        <f>IF(Q$3="Remaining Capacity",'ABP Remaining Capacity'!Q94,'ABP BlockSize'!Q94)</f>
        <v>47986.123680000004</v>
      </c>
      <c r="R25" s="89">
        <f>IF(R$3="Remaining Capacity",'ABP Remaining Capacity'!R94,'ABP BlockSize'!R94)</f>
        <v>47986.123680000004</v>
      </c>
      <c r="S25" s="89">
        <f>IF(S$3="Remaining Capacity",'ABP Remaining Capacity'!S94,'ABP BlockSize'!S94)</f>
        <v>47986.123680000004</v>
      </c>
      <c r="T25" s="89">
        <f>IF(T$3="Remaining Capacity",'ABP Remaining Capacity'!T94,'ABP BlockSize'!T94)</f>
        <v>47986.123680000004</v>
      </c>
      <c r="U25" s="89">
        <f>IF(U$3="Remaining Capacity",'ABP Remaining Capacity'!U94,'ABP BlockSize'!U94)</f>
        <v>47986.123680000004</v>
      </c>
      <c r="V25" s="89">
        <f>IF(V$3="Remaining Capacity",'ABP Remaining Capacity'!V94,'ABP BlockSize'!V94)</f>
        <v>47986.123680000004</v>
      </c>
      <c r="W25" s="89">
        <f>IF(W$3="Remaining Capacity",'ABP Remaining Capacity'!W94,'ABP BlockSize'!W94)</f>
        <v>47986.123680000004</v>
      </c>
      <c r="X25" s="89">
        <f>IF(X$3="Remaining Capacity",'ABP Remaining Capacity'!X94,'ABP BlockSize'!X94)</f>
        <v>47986.123680000004</v>
      </c>
      <c r="Y25" s="89">
        <f>IF(Y$3="Remaining Capacity",'ABP Remaining Capacity'!Y94,'ABP BlockSize'!Y94)</f>
        <v>47986.123680000004</v>
      </c>
      <c r="Z25" s="89">
        <f>IF(Z$3="Remaining Capacity",'ABP Remaining Capacity'!Z94,'ABP BlockSize'!Z94)</f>
        <v>47986.123680000004</v>
      </c>
      <c r="AA25" s="89">
        <f>IF(AA$3="Remaining Capacity",'ABP Remaining Capacity'!AA94,'ABP BlockSize'!AA94)</f>
        <v>47986.123680000004</v>
      </c>
      <c r="AB25" s="89">
        <f>IF(AB$3="Remaining Capacity",'ABP Remaining Capacity'!AB94,'ABP BlockSize'!AB94)</f>
        <v>47986.123680000004</v>
      </c>
    </row>
    <row r="26" spans="2:28" ht="14.45" customHeight="1">
      <c r="B26" s="239" t="s">
        <v>230</v>
      </c>
      <c r="C26" s="239" t="s">
        <v>208</v>
      </c>
      <c r="D26" s="239" t="s">
        <v>291</v>
      </c>
      <c r="E26" s="286" t="str">
        <f t="shared" si="0"/>
        <v>A_Traditional Community Solar_&gt;2000-5000</v>
      </c>
      <c r="F26" s="262" t="s">
        <v>85</v>
      </c>
      <c r="G26" s="89">
        <f>IF(G$3="Remaining Capacity",'ABP Remaining Capacity'!G95,'ABP BlockSize'!G95)</f>
        <v>0</v>
      </c>
      <c r="H26" s="89">
        <f>IF(H$3="Remaining Capacity",'ABP Remaining Capacity'!H95,'ABP BlockSize'!H95)</f>
        <v>0</v>
      </c>
      <c r="I26" s="89">
        <f>IF(I$3="Remaining Capacity",'ABP Remaining Capacity'!I95,'ABP BlockSize'!I95)</f>
        <v>0</v>
      </c>
      <c r="J26" s="89">
        <f>IF(J$3="Remaining Capacity",'ABP Remaining Capacity'!J95,'ABP BlockSize'!J95)</f>
        <v>0</v>
      </c>
      <c r="K26" s="89">
        <f>IF(K$3="Remaining Capacity",'ABP Remaining Capacity'!K95,'ABP BlockSize'!K95)</f>
        <v>0</v>
      </c>
      <c r="L26" s="89">
        <f>IF(L$3="Remaining Capacity",'ABP Remaining Capacity'!L95,'ABP BlockSize'!L95)</f>
        <v>0</v>
      </c>
      <c r="M26" s="89">
        <f>IF(M$3="Remaining Capacity",'ABP Remaining Capacity'!M95,'ABP BlockSize'!M95)</f>
        <v>0</v>
      </c>
      <c r="N26" s="89">
        <f>IF(N$3="Remaining Capacity",'ABP Remaining Capacity'!N95,'ABP BlockSize'!N95)</f>
        <v>0</v>
      </c>
      <c r="O26" s="89">
        <f>IF(O$3="Remaining Capacity",'ABP Remaining Capacity'!O95,'ABP BlockSize'!O95)</f>
        <v>0</v>
      </c>
      <c r="P26" s="89">
        <f>IF(P$3="Remaining Capacity",'ABP Remaining Capacity'!P95,'ABP BlockSize'!P95)</f>
        <v>0</v>
      </c>
      <c r="Q26" s="89">
        <f>IF(Q$3="Remaining Capacity",'ABP Remaining Capacity'!Q95,'ABP BlockSize'!Q95)</f>
        <v>0</v>
      </c>
      <c r="R26" s="89">
        <f>IF(R$3="Remaining Capacity",'ABP Remaining Capacity'!R95,'ABP BlockSize'!R95)</f>
        <v>0</v>
      </c>
      <c r="S26" s="89">
        <f>IF(S$3="Remaining Capacity",'ABP Remaining Capacity'!S95,'ABP BlockSize'!S95)</f>
        <v>0</v>
      </c>
      <c r="T26" s="89">
        <f>IF(T$3="Remaining Capacity",'ABP Remaining Capacity'!T95,'ABP BlockSize'!T95)</f>
        <v>0</v>
      </c>
      <c r="U26" s="89">
        <f>IF(U$3="Remaining Capacity",'ABP Remaining Capacity'!U95,'ABP BlockSize'!U95)</f>
        <v>0</v>
      </c>
      <c r="V26" s="89">
        <f>IF(V$3="Remaining Capacity",'ABP Remaining Capacity'!V95,'ABP BlockSize'!V95)</f>
        <v>0</v>
      </c>
      <c r="W26" s="89">
        <f>IF(W$3="Remaining Capacity",'ABP Remaining Capacity'!W95,'ABP BlockSize'!W95)</f>
        <v>0</v>
      </c>
      <c r="X26" s="89">
        <f>IF(X$3="Remaining Capacity",'ABP Remaining Capacity'!X95,'ABP BlockSize'!X95)</f>
        <v>0</v>
      </c>
      <c r="Y26" s="89">
        <f>IF(Y$3="Remaining Capacity",'ABP Remaining Capacity'!Y95,'ABP BlockSize'!Y95)</f>
        <v>0</v>
      </c>
      <c r="Z26" s="89">
        <f>IF(Z$3="Remaining Capacity",'ABP Remaining Capacity'!Z95,'ABP BlockSize'!Z95)</f>
        <v>0</v>
      </c>
      <c r="AA26" s="89">
        <f>IF(AA$3="Remaining Capacity",'ABP Remaining Capacity'!AA95,'ABP BlockSize'!AA95)</f>
        <v>0</v>
      </c>
      <c r="AB26" s="89">
        <f>IF(AB$3="Remaining Capacity",'ABP Remaining Capacity'!AB95,'ABP BlockSize'!AB95)</f>
        <v>0</v>
      </c>
    </row>
    <row r="27" spans="2:28" ht="14.45" customHeight="1">
      <c r="B27" s="239" t="s">
        <v>231</v>
      </c>
      <c r="C27" s="239" t="s">
        <v>208</v>
      </c>
      <c r="D27" s="239" t="s">
        <v>275</v>
      </c>
      <c r="E27" s="286" t="str">
        <f t="shared" si="0"/>
        <v>B_Traditional Community Solar_ &lt; 10</v>
      </c>
      <c r="F27" s="262" t="s">
        <v>85</v>
      </c>
      <c r="G27" s="89">
        <f>IF(G$3="Remaining Capacity",'ABP Remaining Capacity'!G96,'ABP BlockSize'!G96)</f>
        <v>0</v>
      </c>
      <c r="H27" s="89">
        <f>IF(H$3="Remaining Capacity",'ABP Remaining Capacity'!H96,'ABP BlockSize'!H96)</f>
        <v>0</v>
      </c>
      <c r="I27" s="89">
        <f>IF(I$3="Remaining Capacity",'ABP Remaining Capacity'!I96,'ABP BlockSize'!I96)</f>
        <v>0</v>
      </c>
      <c r="J27" s="89">
        <f>IF(J$3="Remaining Capacity",'ABP Remaining Capacity'!J96,'ABP BlockSize'!J96)</f>
        <v>0</v>
      </c>
      <c r="K27" s="89">
        <f>IF(K$3="Remaining Capacity",'ABP Remaining Capacity'!K96,'ABP BlockSize'!K96)</f>
        <v>0</v>
      </c>
      <c r="L27" s="89">
        <f>IF(L$3="Remaining Capacity",'ABP Remaining Capacity'!L96,'ABP BlockSize'!L96)</f>
        <v>0</v>
      </c>
      <c r="M27" s="89">
        <f>IF(M$3="Remaining Capacity",'ABP Remaining Capacity'!M96,'ABP BlockSize'!M96)</f>
        <v>0</v>
      </c>
      <c r="N27" s="89">
        <f>IF(N$3="Remaining Capacity",'ABP Remaining Capacity'!N96,'ABP BlockSize'!N96)</f>
        <v>0</v>
      </c>
      <c r="O27" s="89">
        <f>IF(O$3="Remaining Capacity",'ABP Remaining Capacity'!O96,'ABP BlockSize'!O96)</f>
        <v>0</v>
      </c>
      <c r="P27" s="89">
        <f>IF(P$3="Remaining Capacity",'ABP Remaining Capacity'!P96,'ABP BlockSize'!P96)</f>
        <v>0</v>
      </c>
      <c r="Q27" s="89">
        <f>IF(Q$3="Remaining Capacity",'ABP Remaining Capacity'!Q96,'ABP BlockSize'!Q96)</f>
        <v>0</v>
      </c>
      <c r="R27" s="89">
        <f>IF(R$3="Remaining Capacity",'ABP Remaining Capacity'!R96,'ABP BlockSize'!R96)</f>
        <v>0</v>
      </c>
      <c r="S27" s="89">
        <f>IF(S$3="Remaining Capacity",'ABP Remaining Capacity'!S96,'ABP BlockSize'!S96)</f>
        <v>0</v>
      </c>
      <c r="T27" s="89">
        <f>IF(T$3="Remaining Capacity",'ABP Remaining Capacity'!T96,'ABP BlockSize'!T96)</f>
        <v>0</v>
      </c>
      <c r="U27" s="89">
        <f>IF(U$3="Remaining Capacity",'ABP Remaining Capacity'!U96,'ABP BlockSize'!U96)</f>
        <v>0</v>
      </c>
      <c r="V27" s="89">
        <f>IF(V$3="Remaining Capacity",'ABP Remaining Capacity'!V96,'ABP BlockSize'!V96)</f>
        <v>0</v>
      </c>
      <c r="W27" s="89">
        <f>IF(W$3="Remaining Capacity",'ABP Remaining Capacity'!W96,'ABP BlockSize'!W96)</f>
        <v>0</v>
      </c>
      <c r="X27" s="89">
        <f>IF(X$3="Remaining Capacity",'ABP Remaining Capacity'!X96,'ABP BlockSize'!X96)</f>
        <v>0</v>
      </c>
      <c r="Y27" s="89">
        <f>IF(Y$3="Remaining Capacity",'ABP Remaining Capacity'!Y96,'ABP BlockSize'!Y96)</f>
        <v>0</v>
      </c>
      <c r="Z27" s="89">
        <f>IF(Z$3="Remaining Capacity",'ABP Remaining Capacity'!Z96,'ABP BlockSize'!Z96)</f>
        <v>0</v>
      </c>
      <c r="AA27" s="89">
        <f>IF(AA$3="Remaining Capacity",'ABP Remaining Capacity'!AA96,'ABP BlockSize'!AA96)</f>
        <v>0</v>
      </c>
      <c r="AB27" s="89">
        <f>IF(AB$3="Remaining Capacity",'ABP Remaining Capacity'!AB96,'ABP BlockSize'!AB96)</f>
        <v>0</v>
      </c>
    </row>
    <row r="28" spans="2:28" ht="14.45" customHeight="1">
      <c r="B28" s="239" t="s">
        <v>231</v>
      </c>
      <c r="C28" s="239" t="s">
        <v>208</v>
      </c>
      <c r="D28" s="239" t="s">
        <v>277</v>
      </c>
      <c r="E28" s="286" t="str">
        <f t="shared" si="0"/>
        <v>B_Traditional Community Solar_ &gt;10-25</v>
      </c>
      <c r="F28" s="262" t="s">
        <v>85</v>
      </c>
      <c r="G28" s="89">
        <f>IF(G$3="Remaining Capacity",'ABP Remaining Capacity'!G97,'ABP BlockSize'!G97)</f>
        <v>0</v>
      </c>
      <c r="H28" s="89">
        <f>IF(H$3="Remaining Capacity",'ABP Remaining Capacity'!H97,'ABP BlockSize'!H97)</f>
        <v>0</v>
      </c>
      <c r="I28" s="89">
        <f>IF(I$3="Remaining Capacity",'ABP Remaining Capacity'!I97,'ABP BlockSize'!I97)</f>
        <v>0</v>
      </c>
      <c r="J28" s="89">
        <f>IF(J$3="Remaining Capacity",'ABP Remaining Capacity'!J97,'ABP BlockSize'!J97)</f>
        <v>0</v>
      </c>
      <c r="K28" s="89">
        <f>IF(K$3="Remaining Capacity",'ABP Remaining Capacity'!K97,'ABP BlockSize'!K97)</f>
        <v>0</v>
      </c>
      <c r="L28" s="89">
        <f>IF(L$3="Remaining Capacity",'ABP Remaining Capacity'!L97,'ABP BlockSize'!L97)</f>
        <v>0</v>
      </c>
      <c r="M28" s="89">
        <f>IF(M$3="Remaining Capacity",'ABP Remaining Capacity'!M97,'ABP BlockSize'!M97)</f>
        <v>0</v>
      </c>
      <c r="N28" s="89">
        <f>IF(N$3="Remaining Capacity",'ABP Remaining Capacity'!N97,'ABP BlockSize'!N97)</f>
        <v>0</v>
      </c>
      <c r="O28" s="89">
        <f>IF(O$3="Remaining Capacity",'ABP Remaining Capacity'!O97,'ABP BlockSize'!O97)</f>
        <v>0</v>
      </c>
      <c r="P28" s="89">
        <f>IF(P$3="Remaining Capacity",'ABP Remaining Capacity'!P97,'ABP BlockSize'!P97)</f>
        <v>0</v>
      </c>
      <c r="Q28" s="89">
        <f>IF(Q$3="Remaining Capacity",'ABP Remaining Capacity'!Q97,'ABP BlockSize'!Q97)</f>
        <v>0</v>
      </c>
      <c r="R28" s="89">
        <f>IF(R$3="Remaining Capacity",'ABP Remaining Capacity'!R97,'ABP BlockSize'!R97)</f>
        <v>0</v>
      </c>
      <c r="S28" s="89">
        <f>IF(S$3="Remaining Capacity",'ABP Remaining Capacity'!S97,'ABP BlockSize'!S97)</f>
        <v>0</v>
      </c>
      <c r="T28" s="89">
        <f>IF(T$3="Remaining Capacity",'ABP Remaining Capacity'!T97,'ABP BlockSize'!T97)</f>
        <v>0</v>
      </c>
      <c r="U28" s="89">
        <f>IF(U$3="Remaining Capacity",'ABP Remaining Capacity'!U97,'ABP BlockSize'!U97)</f>
        <v>0</v>
      </c>
      <c r="V28" s="89">
        <f>IF(V$3="Remaining Capacity",'ABP Remaining Capacity'!V97,'ABP BlockSize'!V97)</f>
        <v>0</v>
      </c>
      <c r="W28" s="89">
        <f>IF(W$3="Remaining Capacity",'ABP Remaining Capacity'!W97,'ABP BlockSize'!W97)</f>
        <v>0</v>
      </c>
      <c r="X28" s="89">
        <f>IF(X$3="Remaining Capacity",'ABP Remaining Capacity'!X97,'ABP BlockSize'!X97)</f>
        <v>0</v>
      </c>
      <c r="Y28" s="89">
        <f>IF(Y$3="Remaining Capacity",'ABP Remaining Capacity'!Y97,'ABP BlockSize'!Y97)</f>
        <v>0</v>
      </c>
      <c r="Z28" s="89">
        <f>IF(Z$3="Remaining Capacity",'ABP Remaining Capacity'!Z97,'ABP BlockSize'!Z97)</f>
        <v>0</v>
      </c>
      <c r="AA28" s="89">
        <f>IF(AA$3="Remaining Capacity",'ABP Remaining Capacity'!AA97,'ABP BlockSize'!AA97)</f>
        <v>0</v>
      </c>
      <c r="AB28" s="89">
        <f>IF(AB$3="Remaining Capacity",'ABP Remaining Capacity'!AB97,'ABP BlockSize'!AB97)</f>
        <v>0</v>
      </c>
    </row>
    <row r="29" spans="2:28" ht="14.45" customHeight="1">
      <c r="B29" s="239" t="s">
        <v>231</v>
      </c>
      <c r="C29" s="239" t="s">
        <v>208</v>
      </c>
      <c r="D29" s="239" t="s">
        <v>284</v>
      </c>
      <c r="E29" s="286" t="str">
        <f t="shared" si="0"/>
        <v>B_Traditional Community Solar_ &gt;25-100</v>
      </c>
      <c r="F29" s="262" t="s">
        <v>85</v>
      </c>
      <c r="G29" s="89">
        <f>IF(G$3="Remaining Capacity",'ABP Remaining Capacity'!G98,'ABP BlockSize'!G98)</f>
        <v>0</v>
      </c>
      <c r="H29" s="89">
        <f>IF(H$3="Remaining Capacity",'ABP Remaining Capacity'!H98,'ABP BlockSize'!H98)</f>
        <v>0</v>
      </c>
      <c r="I29" s="89">
        <f>IF(I$3="Remaining Capacity",'ABP Remaining Capacity'!I98,'ABP BlockSize'!I98)</f>
        <v>0</v>
      </c>
      <c r="J29" s="89">
        <f>IF(J$3="Remaining Capacity",'ABP Remaining Capacity'!J98,'ABP BlockSize'!J98)</f>
        <v>0</v>
      </c>
      <c r="K29" s="89">
        <f>IF(K$3="Remaining Capacity",'ABP Remaining Capacity'!K98,'ABP BlockSize'!K98)</f>
        <v>0</v>
      </c>
      <c r="L29" s="89">
        <f>IF(L$3="Remaining Capacity",'ABP Remaining Capacity'!L98,'ABP BlockSize'!L98)</f>
        <v>0</v>
      </c>
      <c r="M29" s="89">
        <f>IF(M$3="Remaining Capacity",'ABP Remaining Capacity'!M98,'ABP BlockSize'!M98)</f>
        <v>0</v>
      </c>
      <c r="N29" s="89">
        <f>IF(N$3="Remaining Capacity",'ABP Remaining Capacity'!N98,'ABP BlockSize'!N98)</f>
        <v>0</v>
      </c>
      <c r="O29" s="89">
        <f>IF(O$3="Remaining Capacity",'ABP Remaining Capacity'!O98,'ABP BlockSize'!O98)</f>
        <v>0</v>
      </c>
      <c r="P29" s="89">
        <f>IF(P$3="Remaining Capacity",'ABP Remaining Capacity'!P98,'ABP BlockSize'!P98)</f>
        <v>0</v>
      </c>
      <c r="Q29" s="89">
        <f>IF(Q$3="Remaining Capacity",'ABP Remaining Capacity'!Q98,'ABP BlockSize'!Q98)</f>
        <v>0</v>
      </c>
      <c r="R29" s="89">
        <f>IF(R$3="Remaining Capacity",'ABP Remaining Capacity'!R98,'ABP BlockSize'!R98)</f>
        <v>0</v>
      </c>
      <c r="S29" s="89">
        <f>IF(S$3="Remaining Capacity",'ABP Remaining Capacity'!S98,'ABP BlockSize'!S98)</f>
        <v>0</v>
      </c>
      <c r="T29" s="89">
        <f>IF(T$3="Remaining Capacity",'ABP Remaining Capacity'!T98,'ABP BlockSize'!T98)</f>
        <v>0</v>
      </c>
      <c r="U29" s="89">
        <f>IF(U$3="Remaining Capacity",'ABP Remaining Capacity'!U98,'ABP BlockSize'!U98)</f>
        <v>0</v>
      </c>
      <c r="V29" s="89">
        <f>IF(V$3="Remaining Capacity",'ABP Remaining Capacity'!V98,'ABP BlockSize'!V98)</f>
        <v>0</v>
      </c>
      <c r="W29" s="89">
        <f>IF(W$3="Remaining Capacity",'ABP Remaining Capacity'!W98,'ABP BlockSize'!W98)</f>
        <v>0</v>
      </c>
      <c r="X29" s="89">
        <f>IF(X$3="Remaining Capacity",'ABP Remaining Capacity'!X98,'ABP BlockSize'!X98)</f>
        <v>0</v>
      </c>
      <c r="Y29" s="89">
        <f>IF(Y$3="Remaining Capacity",'ABP Remaining Capacity'!Y98,'ABP BlockSize'!Y98)</f>
        <v>0</v>
      </c>
      <c r="Z29" s="89">
        <f>IF(Z$3="Remaining Capacity",'ABP Remaining Capacity'!Z98,'ABP BlockSize'!Z98)</f>
        <v>0</v>
      </c>
      <c r="AA29" s="89">
        <f>IF(AA$3="Remaining Capacity",'ABP Remaining Capacity'!AA98,'ABP BlockSize'!AA98)</f>
        <v>0</v>
      </c>
      <c r="AB29" s="89">
        <f>IF(AB$3="Remaining Capacity",'ABP Remaining Capacity'!AB98,'ABP BlockSize'!AB98)</f>
        <v>0</v>
      </c>
    </row>
    <row r="30" spans="2:28" ht="14.45" customHeight="1">
      <c r="B30" s="239" t="s">
        <v>231</v>
      </c>
      <c r="C30" s="239" t="s">
        <v>208</v>
      </c>
      <c r="D30" s="239" t="s">
        <v>287</v>
      </c>
      <c r="E30" s="286" t="str">
        <f t="shared" si="0"/>
        <v>B_Traditional Community Solar_&gt;100-200</v>
      </c>
      <c r="F30" s="262" t="s">
        <v>85</v>
      </c>
      <c r="G30" s="89">
        <f>IF(G$3="Remaining Capacity",'ABP Remaining Capacity'!G99,'ABP BlockSize'!G99)</f>
        <v>0</v>
      </c>
      <c r="H30" s="89">
        <f>IF(H$3="Remaining Capacity",'ABP Remaining Capacity'!H99,'ABP BlockSize'!H99)</f>
        <v>0</v>
      </c>
      <c r="I30" s="89">
        <f>IF(I$3="Remaining Capacity",'ABP Remaining Capacity'!I99,'ABP BlockSize'!I99)</f>
        <v>0</v>
      </c>
      <c r="J30" s="89">
        <f>IF(J$3="Remaining Capacity",'ABP Remaining Capacity'!J99,'ABP BlockSize'!J99)</f>
        <v>0</v>
      </c>
      <c r="K30" s="89">
        <f>IF(K$3="Remaining Capacity",'ABP Remaining Capacity'!K99,'ABP BlockSize'!K99)</f>
        <v>0</v>
      </c>
      <c r="L30" s="89">
        <f>IF(L$3="Remaining Capacity",'ABP Remaining Capacity'!L99,'ABP BlockSize'!L99)</f>
        <v>0</v>
      </c>
      <c r="M30" s="89">
        <f>IF(M$3="Remaining Capacity",'ABP Remaining Capacity'!M99,'ABP BlockSize'!M99)</f>
        <v>0</v>
      </c>
      <c r="N30" s="89">
        <f>IF(N$3="Remaining Capacity",'ABP Remaining Capacity'!N99,'ABP BlockSize'!N99)</f>
        <v>0</v>
      </c>
      <c r="O30" s="89">
        <f>IF(O$3="Remaining Capacity",'ABP Remaining Capacity'!O99,'ABP BlockSize'!O99)</f>
        <v>0</v>
      </c>
      <c r="P30" s="89">
        <f>IF(P$3="Remaining Capacity",'ABP Remaining Capacity'!P99,'ABP BlockSize'!P99)</f>
        <v>0</v>
      </c>
      <c r="Q30" s="89">
        <f>IF(Q$3="Remaining Capacity",'ABP Remaining Capacity'!Q99,'ABP BlockSize'!Q99)</f>
        <v>0</v>
      </c>
      <c r="R30" s="89">
        <f>IF(R$3="Remaining Capacity",'ABP Remaining Capacity'!R99,'ABP BlockSize'!R99)</f>
        <v>0</v>
      </c>
      <c r="S30" s="89">
        <f>IF(S$3="Remaining Capacity",'ABP Remaining Capacity'!S99,'ABP BlockSize'!S99)</f>
        <v>0</v>
      </c>
      <c r="T30" s="89">
        <f>IF(T$3="Remaining Capacity",'ABP Remaining Capacity'!T99,'ABP BlockSize'!T99)</f>
        <v>0</v>
      </c>
      <c r="U30" s="89">
        <f>IF(U$3="Remaining Capacity",'ABP Remaining Capacity'!U99,'ABP BlockSize'!U99)</f>
        <v>0</v>
      </c>
      <c r="V30" s="89">
        <f>IF(V$3="Remaining Capacity",'ABP Remaining Capacity'!V99,'ABP BlockSize'!V99)</f>
        <v>0</v>
      </c>
      <c r="W30" s="89">
        <f>IF(W$3="Remaining Capacity",'ABP Remaining Capacity'!W99,'ABP BlockSize'!W99)</f>
        <v>0</v>
      </c>
      <c r="X30" s="89">
        <f>IF(X$3="Remaining Capacity",'ABP Remaining Capacity'!X99,'ABP BlockSize'!X99)</f>
        <v>0</v>
      </c>
      <c r="Y30" s="89">
        <f>IF(Y$3="Remaining Capacity",'ABP Remaining Capacity'!Y99,'ABP BlockSize'!Y99)</f>
        <v>0</v>
      </c>
      <c r="Z30" s="89">
        <f>IF(Z$3="Remaining Capacity",'ABP Remaining Capacity'!Z99,'ABP BlockSize'!Z99)</f>
        <v>0</v>
      </c>
      <c r="AA30" s="89">
        <f>IF(AA$3="Remaining Capacity",'ABP Remaining Capacity'!AA99,'ABP BlockSize'!AA99)</f>
        <v>0</v>
      </c>
      <c r="AB30" s="89">
        <f>IF(AB$3="Remaining Capacity",'ABP Remaining Capacity'!AB99,'ABP BlockSize'!AB99)</f>
        <v>0</v>
      </c>
    </row>
    <row r="31" spans="2:28" ht="14.45" customHeight="1">
      <c r="B31" s="239" t="s">
        <v>231</v>
      </c>
      <c r="C31" s="239" t="s">
        <v>208</v>
      </c>
      <c r="D31" s="239" t="s">
        <v>288</v>
      </c>
      <c r="E31" s="286" t="str">
        <f t="shared" si="0"/>
        <v>B_Traditional Community Solar_&gt;200-500</v>
      </c>
      <c r="F31" s="262" t="s">
        <v>85</v>
      </c>
      <c r="G31" s="89">
        <f>IF(G$3="Remaining Capacity",'ABP Remaining Capacity'!G100,'ABP BlockSize'!G100)</f>
        <v>0</v>
      </c>
      <c r="H31" s="89">
        <f>IF(H$3="Remaining Capacity",'ABP Remaining Capacity'!H100,'ABP BlockSize'!H100)</f>
        <v>0</v>
      </c>
      <c r="I31" s="89">
        <f>IF(I$3="Remaining Capacity",'ABP Remaining Capacity'!I100,'ABP BlockSize'!I100)</f>
        <v>0</v>
      </c>
      <c r="J31" s="89">
        <f>IF(J$3="Remaining Capacity",'ABP Remaining Capacity'!J100,'ABP BlockSize'!J100)</f>
        <v>0</v>
      </c>
      <c r="K31" s="89">
        <f>IF(K$3="Remaining Capacity",'ABP Remaining Capacity'!K100,'ABP BlockSize'!K100)</f>
        <v>0</v>
      </c>
      <c r="L31" s="89">
        <f>IF(L$3="Remaining Capacity",'ABP Remaining Capacity'!L100,'ABP BlockSize'!L100)</f>
        <v>0</v>
      </c>
      <c r="M31" s="89">
        <f>IF(M$3="Remaining Capacity",'ABP Remaining Capacity'!M100,'ABP BlockSize'!M100)</f>
        <v>0</v>
      </c>
      <c r="N31" s="89">
        <f>IF(N$3="Remaining Capacity",'ABP Remaining Capacity'!N100,'ABP BlockSize'!N100)</f>
        <v>0</v>
      </c>
      <c r="O31" s="89">
        <f>IF(O$3="Remaining Capacity",'ABP Remaining Capacity'!O100,'ABP BlockSize'!O100)</f>
        <v>0</v>
      </c>
      <c r="P31" s="89">
        <f>IF(P$3="Remaining Capacity",'ABP Remaining Capacity'!P100,'ABP BlockSize'!P100)</f>
        <v>0</v>
      </c>
      <c r="Q31" s="89">
        <f>IF(Q$3="Remaining Capacity",'ABP Remaining Capacity'!Q100,'ABP BlockSize'!Q100)</f>
        <v>0</v>
      </c>
      <c r="R31" s="89">
        <f>IF(R$3="Remaining Capacity",'ABP Remaining Capacity'!R100,'ABP BlockSize'!R100)</f>
        <v>0</v>
      </c>
      <c r="S31" s="89">
        <f>IF(S$3="Remaining Capacity",'ABP Remaining Capacity'!S100,'ABP BlockSize'!S100)</f>
        <v>0</v>
      </c>
      <c r="T31" s="89">
        <f>IF(T$3="Remaining Capacity",'ABP Remaining Capacity'!T100,'ABP BlockSize'!T100)</f>
        <v>0</v>
      </c>
      <c r="U31" s="89">
        <f>IF(U$3="Remaining Capacity",'ABP Remaining Capacity'!U100,'ABP BlockSize'!U100)</f>
        <v>0</v>
      </c>
      <c r="V31" s="89">
        <f>IF(V$3="Remaining Capacity",'ABP Remaining Capacity'!V100,'ABP BlockSize'!V100)</f>
        <v>0</v>
      </c>
      <c r="W31" s="89">
        <f>IF(W$3="Remaining Capacity",'ABP Remaining Capacity'!W100,'ABP BlockSize'!W100)</f>
        <v>0</v>
      </c>
      <c r="X31" s="89">
        <f>IF(X$3="Remaining Capacity",'ABP Remaining Capacity'!X100,'ABP BlockSize'!X100)</f>
        <v>0</v>
      </c>
      <c r="Y31" s="89">
        <f>IF(Y$3="Remaining Capacity",'ABP Remaining Capacity'!Y100,'ABP BlockSize'!Y100)</f>
        <v>0</v>
      </c>
      <c r="Z31" s="89">
        <f>IF(Z$3="Remaining Capacity",'ABP Remaining Capacity'!Z100,'ABP BlockSize'!Z100)</f>
        <v>0</v>
      </c>
      <c r="AA31" s="89">
        <f>IF(AA$3="Remaining Capacity",'ABP Remaining Capacity'!AA100,'ABP BlockSize'!AA100)</f>
        <v>0</v>
      </c>
      <c r="AB31" s="89">
        <f>IF(AB$3="Remaining Capacity",'ABP Remaining Capacity'!AB100,'ABP BlockSize'!AB100)</f>
        <v>0</v>
      </c>
    </row>
    <row r="32" spans="2:28" ht="14.45" customHeight="1">
      <c r="B32" s="239" t="s">
        <v>231</v>
      </c>
      <c r="C32" s="239" t="s">
        <v>208</v>
      </c>
      <c r="D32" s="239" t="s">
        <v>289</v>
      </c>
      <c r="E32" s="286" t="str">
        <f t="shared" si="0"/>
        <v>B_Traditional Community Solar_ &gt;500-2000</v>
      </c>
      <c r="F32" s="262" t="s">
        <v>85</v>
      </c>
      <c r="G32" s="89">
        <f>IF(G$3="Remaining Capacity",'ABP Remaining Capacity'!G101,'ABP BlockSize'!G101)</f>
        <v>20445.526212157198</v>
      </c>
      <c r="H32" s="89">
        <f>IF(H$3="Remaining Capacity",'ABP Remaining Capacity'!H101,'ABP BlockSize'!H101)</f>
        <v>223935.24383999998</v>
      </c>
      <c r="I32" s="89">
        <f>IF(I$3="Remaining Capacity",'ABP Remaining Capacity'!I101,'ABP BlockSize'!I101)</f>
        <v>223935.24383999998</v>
      </c>
      <c r="J32" s="89">
        <f>IF(J$3="Remaining Capacity",'ABP Remaining Capacity'!J101,'ABP BlockSize'!J101)</f>
        <v>223935.24383999998</v>
      </c>
      <c r="K32" s="89">
        <f>IF(K$3="Remaining Capacity",'ABP Remaining Capacity'!K101,'ABP BlockSize'!K101)</f>
        <v>223935.24383999998</v>
      </c>
      <c r="L32" s="89">
        <f>IF(L$3="Remaining Capacity",'ABP Remaining Capacity'!L101,'ABP BlockSize'!L101)</f>
        <v>223935.24383999998</v>
      </c>
      <c r="M32" s="89">
        <f>IF(M$3="Remaining Capacity",'ABP Remaining Capacity'!M101,'ABP BlockSize'!M101)</f>
        <v>223935.24383999998</v>
      </c>
      <c r="N32" s="89">
        <f>IF(N$3="Remaining Capacity",'ABP Remaining Capacity'!N101,'ABP BlockSize'!N101)</f>
        <v>223935.24383999998</v>
      </c>
      <c r="O32" s="89">
        <f>IF(O$3="Remaining Capacity",'ABP Remaining Capacity'!O101,'ABP BlockSize'!O101)</f>
        <v>223935.24383999998</v>
      </c>
      <c r="P32" s="89">
        <f>IF(P$3="Remaining Capacity",'ABP Remaining Capacity'!P101,'ABP BlockSize'!P101)</f>
        <v>111967.62191999999</v>
      </c>
      <c r="Q32" s="89">
        <f>IF(Q$3="Remaining Capacity",'ABP Remaining Capacity'!Q101,'ABP BlockSize'!Q101)</f>
        <v>111967.62191999999</v>
      </c>
      <c r="R32" s="89">
        <f>IF(R$3="Remaining Capacity",'ABP Remaining Capacity'!R101,'ABP BlockSize'!R101)</f>
        <v>111967.62191999999</v>
      </c>
      <c r="S32" s="89">
        <f>IF(S$3="Remaining Capacity",'ABP Remaining Capacity'!S101,'ABP BlockSize'!S101)</f>
        <v>111967.62191999999</v>
      </c>
      <c r="T32" s="89">
        <f>IF(T$3="Remaining Capacity",'ABP Remaining Capacity'!T101,'ABP BlockSize'!T101)</f>
        <v>111967.62191999999</v>
      </c>
      <c r="U32" s="89">
        <f>IF(U$3="Remaining Capacity",'ABP Remaining Capacity'!U101,'ABP BlockSize'!U101)</f>
        <v>111967.62191999999</v>
      </c>
      <c r="V32" s="89">
        <f>IF(V$3="Remaining Capacity",'ABP Remaining Capacity'!V101,'ABP BlockSize'!V101)</f>
        <v>111967.62191999999</v>
      </c>
      <c r="W32" s="89">
        <f>IF(W$3="Remaining Capacity",'ABP Remaining Capacity'!W101,'ABP BlockSize'!W101)</f>
        <v>111967.62191999999</v>
      </c>
      <c r="X32" s="89">
        <f>IF(X$3="Remaining Capacity",'ABP Remaining Capacity'!X101,'ABP BlockSize'!X101)</f>
        <v>111967.62191999999</v>
      </c>
      <c r="Y32" s="89">
        <f>IF(Y$3="Remaining Capacity",'ABP Remaining Capacity'!Y101,'ABP BlockSize'!Y101)</f>
        <v>111967.62191999999</v>
      </c>
      <c r="Z32" s="89">
        <f>IF(Z$3="Remaining Capacity",'ABP Remaining Capacity'!Z101,'ABP BlockSize'!Z101)</f>
        <v>111967.62191999999</v>
      </c>
      <c r="AA32" s="89">
        <f>IF(AA$3="Remaining Capacity",'ABP Remaining Capacity'!AA101,'ABP BlockSize'!AA101)</f>
        <v>111967.62191999999</v>
      </c>
      <c r="AB32" s="89">
        <f>IF(AB$3="Remaining Capacity",'ABP Remaining Capacity'!AB101,'ABP BlockSize'!AB101)</f>
        <v>111967.62191999999</v>
      </c>
    </row>
    <row r="33" spans="2:28" ht="14.45" customHeight="1">
      <c r="B33" s="239" t="s">
        <v>231</v>
      </c>
      <c r="C33" s="239" t="s">
        <v>208</v>
      </c>
      <c r="D33" s="239" t="s">
        <v>291</v>
      </c>
      <c r="E33" s="286" t="str">
        <f t="shared" si="0"/>
        <v>B_Traditional Community Solar_&gt;2000-5000</v>
      </c>
      <c r="F33" s="262" t="s">
        <v>85</v>
      </c>
      <c r="G33" s="89">
        <f>IF(G$3="Remaining Capacity",'ABP Remaining Capacity'!G102,'ABP BlockSize'!G102)</f>
        <v>0</v>
      </c>
      <c r="H33" s="89">
        <f>IF(H$3="Remaining Capacity",'ABP Remaining Capacity'!H102,'ABP BlockSize'!H102)</f>
        <v>0</v>
      </c>
      <c r="I33" s="89">
        <f>IF(I$3="Remaining Capacity",'ABP Remaining Capacity'!I102,'ABP BlockSize'!I102)</f>
        <v>0</v>
      </c>
      <c r="J33" s="89">
        <f>IF(J$3="Remaining Capacity",'ABP Remaining Capacity'!J102,'ABP BlockSize'!J102)</f>
        <v>0</v>
      </c>
      <c r="K33" s="89">
        <f>IF(K$3="Remaining Capacity",'ABP Remaining Capacity'!K102,'ABP BlockSize'!K102)</f>
        <v>0</v>
      </c>
      <c r="L33" s="89">
        <f>IF(L$3="Remaining Capacity",'ABP Remaining Capacity'!L102,'ABP BlockSize'!L102)</f>
        <v>0</v>
      </c>
      <c r="M33" s="89">
        <f>IF(M$3="Remaining Capacity",'ABP Remaining Capacity'!M102,'ABP BlockSize'!M102)</f>
        <v>0</v>
      </c>
      <c r="N33" s="89">
        <f>IF(N$3="Remaining Capacity",'ABP Remaining Capacity'!N102,'ABP BlockSize'!N102)</f>
        <v>0</v>
      </c>
      <c r="O33" s="89">
        <f>IF(O$3="Remaining Capacity",'ABP Remaining Capacity'!O102,'ABP BlockSize'!O102)</f>
        <v>0</v>
      </c>
      <c r="P33" s="89">
        <f>IF(P$3="Remaining Capacity",'ABP Remaining Capacity'!P102,'ABP BlockSize'!P102)</f>
        <v>0</v>
      </c>
      <c r="Q33" s="89">
        <f>IF(Q$3="Remaining Capacity",'ABP Remaining Capacity'!Q102,'ABP BlockSize'!Q102)</f>
        <v>0</v>
      </c>
      <c r="R33" s="89">
        <f>IF(R$3="Remaining Capacity",'ABP Remaining Capacity'!R102,'ABP BlockSize'!R102)</f>
        <v>0</v>
      </c>
      <c r="S33" s="89">
        <f>IF(S$3="Remaining Capacity",'ABP Remaining Capacity'!S102,'ABP BlockSize'!S102)</f>
        <v>0</v>
      </c>
      <c r="T33" s="89">
        <f>IF(T$3="Remaining Capacity",'ABP Remaining Capacity'!T102,'ABP BlockSize'!T102)</f>
        <v>0</v>
      </c>
      <c r="U33" s="89">
        <f>IF(U$3="Remaining Capacity",'ABP Remaining Capacity'!U102,'ABP BlockSize'!U102)</f>
        <v>0</v>
      </c>
      <c r="V33" s="89">
        <f>IF(V$3="Remaining Capacity",'ABP Remaining Capacity'!V102,'ABP BlockSize'!V102)</f>
        <v>0</v>
      </c>
      <c r="W33" s="89">
        <f>IF(W$3="Remaining Capacity",'ABP Remaining Capacity'!W102,'ABP BlockSize'!W102)</f>
        <v>0</v>
      </c>
      <c r="X33" s="89">
        <f>IF(X$3="Remaining Capacity",'ABP Remaining Capacity'!X102,'ABP BlockSize'!X102)</f>
        <v>0</v>
      </c>
      <c r="Y33" s="89">
        <f>IF(Y$3="Remaining Capacity",'ABP Remaining Capacity'!Y102,'ABP BlockSize'!Y102)</f>
        <v>0</v>
      </c>
      <c r="Z33" s="89">
        <f>IF(Z$3="Remaining Capacity",'ABP Remaining Capacity'!Z102,'ABP BlockSize'!Z102)</f>
        <v>0</v>
      </c>
      <c r="AA33" s="89">
        <f>IF(AA$3="Remaining Capacity",'ABP Remaining Capacity'!AA102,'ABP BlockSize'!AA102)</f>
        <v>0</v>
      </c>
      <c r="AB33" s="89">
        <f>IF(AB$3="Remaining Capacity",'ABP Remaining Capacity'!AB102,'ABP BlockSize'!AB102)</f>
        <v>0</v>
      </c>
    </row>
    <row r="34" spans="2:28" ht="14.45" customHeight="1">
      <c r="B34" s="239" t="s">
        <v>230</v>
      </c>
      <c r="C34" s="239" t="s">
        <v>221</v>
      </c>
      <c r="D34" s="239" t="s">
        <v>297</v>
      </c>
      <c r="E34" s="286" t="str">
        <f t="shared" si="0"/>
        <v>A_Public Schools_ &gt; 25</v>
      </c>
      <c r="F34" s="262" t="s">
        <v>85</v>
      </c>
      <c r="G34" s="89">
        <f>IF(G$3="Remaining Capacity",'ABP Remaining Capacity'!G103,'ABP BlockSize'!G103)</f>
        <v>2157.0675910299997</v>
      </c>
      <c r="H34" s="89">
        <f>IF(H$3="Remaining Capacity",'ABP Remaining Capacity'!H103,'ABP BlockSize'!H103)</f>
        <v>2139.2990666666665</v>
      </c>
      <c r="I34" s="89">
        <f>IF(I$3="Remaining Capacity",'ABP Remaining Capacity'!I103,'ABP BlockSize'!I103)</f>
        <v>2139.2990666666665</v>
      </c>
      <c r="J34" s="89">
        <f>IF(J$3="Remaining Capacity",'ABP Remaining Capacity'!J103,'ABP BlockSize'!J103)</f>
        <v>2139.2990666666665</v>
      </c>
      <c r="K34" s="89">
        <f>IF(K$3="Remaining Capacity",'ABP Remaining Capacity'!K103,'ABP BlockSize'!K103)</f>
        <v>2139.2990666666665</v>
      </c>
      <c r="L34" s="89">
        <f>IF(L$3="Remaining Capacity",'ABP Remaining Capacity'!L103,'ABP BlockSize'!L103)</f>
        <v>2139.2990666666665</v>
      </c>
      <c r="M34" s="89">
        <f>IF(M$3="Remaining Capacity",'ABP Remaining Capacity'!M103,'ABP BlockSize'!M103)</f>
        <v>2139.2990666666665</v>
      </c>
      <c r="N34" s="89">
        <f>IF(N$3="Remaining Capacity",'ABP Remaining Capacity'!N103,'ABP BlockSize'!N103)</f>
        <v>2139.2990666666665</v>
      </c>
      <c r="O34" s="89">
        <f>IF(O$3="Remaining Capacity",'ABP Remaining Capacity'!O103,'ABP BlockSize'!O103)</f>
        <v>2139.2990666666665</v>
      </c>
      <c r="P34" s="89">
        <f>IF(P$3="Remaining Capacity",'ABP Remaining Capacity'!P103,'ABP BlockSize'!P103)</f>
        <v>1069.6495333333332</v>
      </c>
      <c r="Q34" s="89">
        <f>IF(Q$3="Remaining Capacity",'ABP Remaining Capacity'!Q103,'ABP BlockSize'!Q103)</f>
        <v>1069.6495333333332</v>
      </c>
      <c r="R34" s="89">
        <f>IF(R$3="Remaining Capacity",'ABP Remaining Capacity'!R103,'ABP BlockSize'!R103)</f>
        <v>1069.6495333333332</v>
      </c>
      <c r="S34" s="89">
        <f>IF(S$3="Remaining Capacity",'ABP Remaining Capacity'!S103,'ABP BlockSize'!S103)</f>
        <v>1069.6495333333332</v>
      </c>
      <c r="T34" s="89">
        <f>IF(T$3="Remaining Capacity",'ABP Remaining Capacity'!T103,'ABP BlockSize'!T103)</f>
        <v>1069.6495333333332</v>
      </c>
      <c r="U34" s="89">
        <f>IF(U$3="Remaining Capacity",'ABP Remaining Capacity'!U103,'ABP BlockSize'!U103)</f>
        <v>1069.6495333333332</v>
      </c>
      <c r="V34" s="89">
        <f>IF(V$3="Remaining Capacity",'ABP Remaining Capacity'!V103,'ABP BlockSize'!V103)</f>
        <v>1069.6495333333332</v>
      </c>
      <c r="W34" s="89">
        <f>IF(W$3="Remaining Capacity",'ABP Remaining Capacity'!W103,'ABP BlockSize'!W103)</f>
        <v>1069.6495333333332</v>
      </c>
      <c r="X34" s="89">
        <f>IF(X$3="Remaining Capacity",'ABP Remaining Capacity'!X103,'ABP BlockSize'!X103)</f>
        <v>1069.6495333333332</v>
      </c>
      <c r="Y34" s="89">
        <f>IF(Y$3="Remaining Capacity",'ABP Remaining Capacity'!Y103,'ABP BlockSize'!Y103)</f>
        <v>1069.6495333333332</v>
      </c>
      <c r="Z34" s="89">
        <f>IF(Z$3="Remaining Capacity",'ABP Remaining Capacity'!Z103,'ABP BlockSize'!Z103)</f>
        <v>1069.6495333333332</v>
      </c>
      <c r="AA34" s="89">
        <f>IF(AA$3="Remaining Capacity",'ABP Remaining Capacity'!AA103,'ABP BlockSize'!AA103)</f>
        <v>1069.6495333333332</v>
      </c>
      <c r="AB34" s="89">
        <f>IF(AB$3="Remaining Capacity",'ABP Remaining Capacity'!AB103,'ABP BlockSize'!AB103)</f>
        <v>1069.6495333333332</v>
      </c>
    </row>
    <row r="35" spans="2:28" ht="14.45" customHeight="1">
      <c r="B35" s="239" t="s">
        <v>230</v>
      </c>
      <c r="C35" s="239" t="s">
        <v>221</v>
      </c>
      <c r="D35" s="239" t="s">
        <v>284</v>
      </c>
      <c r="E35" s="286" t="str">
        <f t="shared" si="0"/>
        <v>A_Public Schools_ &gt;25-100</v>
      </c>
      <c r="F35" s="262" t="s">
        <v>85</v>
      </c>
      <c r="G35" s="89">
        <f>IF(G$3="Remaining Capacity",'ABP Remaining Capacity'!G104,'ABP BlockSize'!G104)</f>
        <v>2588.4811092360001</v>
      </c>
      <c r="H35" s="89">
        <f>IF(H$3="Remaining Capacity",'ABP Remaining Capacity'!H104,'ABP BlockSize'!H104)</f>
        <v>2567.15888</v>
      </c>
      <c r="I35" s="89">
        <f>IF(I$3="Remaining Capacity",'ABP Remaining Capacity'!I104,'ABP BlockSize'!I104)</f>
        <v>2567.15888</v>
      </c>
      <c r="J35" s="89">
        <f>IF(J$3="Remaining Capacity",'ABP Remaining Capacity'!J104,'ABP BlockSize'!J104)</f>
        <v>2567.15888</v>
      </c>
      <c r="K35" s="89">
        <f>IF(K$3="Remaining Capacity",'ABP Remaining Capacity'!K104,'ABP BlockSize'!K104)</f>
        <v>2567.15888</v>
      </c>
      <c r="L35" s="89">
        <f>IF(L$3="Remaining Capacity",'ABP Remaining Capacity'!L104,'ABP BlockSize'!L104)</f>
        <v>2567.15888</v>
      </c>
      <c r="M35" s="89">
        <f>IF(M$3="Remaining Capacity",'ABP Remaining Capacity'!M104,'ABP BlockSize'!M104)</f>
        <v>2567.15888</v>
      </c>
      <c r="N35" s="89">
        <f>IF(N$3="Remaining Capacity",'ABP Remaining Capacity'!N104,'ABP BlockSize'!N104)</f>
        <v>2567.15888</v>
      </c>
      <c r="O35" s="89">
        <f>IF(O$3="Remaining Capacity",'ABP Remaining Capacity'!O104,'ABP BlockSize'!O104)</f>
        <v>2567.15888</v>
      </c>
      <c r="P35" s="89">
        <f>IF(P$3="Remaining Capacity",'ABP Remaining Capacity'!P104,'ABP BlockSize'!P104)</f>
        <v>1283.57944</v>
      </c>
      <c r="Q35" s="89">
        <f>IF(Q$3="Remaining Capacity",'ABP Remaining Capacity'!Q104,'ABP BlockSize'!Q104)</f>
        <v>1283.57944</v>
      </c>
      <c r="R35" s="89">
        <f>IF(R$3="Remaining Capacity",'ABP Remaining Capacity'!R104,'ABP BlockSize'!R104)</f>
        <v>1283.57944</v>
      </c>
      <c r="S35" s="89">
        <f>IF(S$3="Remaining Capacity",'ABP Remaining Capacity'!S104,'ABP BlockSize'!S104)</f>
        <v>1283.57944</v>
      </c>
      <c r="T35" s="89">
        <f>IF(T$3="Remaining Capacity",'ABP Remaining Capacity'!T104,'ABP BlockSize'!T104)</f>
        <v>1283.57944</v>
      </c>
      <c r="U35" s="89">
        <f>IF(U$3="Remaining Capacity",'ABP Remaining Capacity'!U104,'ABP BlockSize'!U104)</f>
        <v>1283.57944</v>
      </c>
      <c r="V35" s="89">
        <f>IF(V$3="Remaining Capacity",'ABP Remaining Capacity'!V104,'ABP BlockSize'!V104)</f>
        <v>1283.57944</v>
      </c>
      <c r="W35" s="89">
        <f>IF(W$3="Remaining Capacity",'ABP Remaining Capacity'!W104,'ABP BlockSize'!W104)</f>
        <v>1283.57944</v>
      </c>
      <c r="X35" s="89">
        <f>IF(X$3="Remaining Capacity",'ABP Remaining Capacity'!X104,'ABP BlockSize'!X104)</f>
        <v>1283.57944</v>
      </c>
      <c r="Y35" s="89">
        <f>IF(Y$3="Remaining Capacity",'ABP Remaining Capacity'!Y104,'ABP BlockSize'!Y104)</f>
        <v>1283.57944</v>
      </c>
      <c r="Z35" s="89">
        <f>IF(Z$3="Remaining Capacity",'ABP Remaining Capacity'!Z104,'ABP BlockSize'!Z104)</f>
        <v>1283.57944</v>
      </c>
      <c r="AA35" s="89">
        <f>IF(AA$3="Remaining Capacity",'ABP Remaining Capacity'!AA104,'ABP BlockSize'!AA104)</f>
        <v>1283.57944</v>
      </c>
      <c r="AB35" s="89">
        <f>IF(AB$3="Remaining Capacity",'ABP Remaining Capacity'!AB104,'ABP BlockSize'!AB104)</f>
        <v>1283.57944</v>
      </c>
    </row>
    <row r="36" spans="2:28" ht="14.45" customHeight="1">
      <c r="B36" s="239" t="s">
        <v>230</v>
      </c>
      <c r="C36" s="239" t="s">
        <v>221</v>
      </c>
      <c r="D36" s="239" t="s">
        <v>287</v>
      </c>
      <c r="E36" s="286" t="str">
        <f t="shared" si="0"/>
        <v>A_Public Schools_&gt;100-200</v>
      </c>
      <c r="F36" s="262" t="s">
        <v>85</v>
      </c>
      <c r="G36" s="89">
        <f>IF(G$3="Remaining Capacity",'ABP Remaining Capacity'!G105,'ABP BlockSize'!G105)</f>
        <v>9922.5109187380003</v>
      </c>
      <c r="H36" s="89">
        <f>IF(H$3="Remaining Capacity",'ABP Remaining Capacity'!H105,'ABP BlockSize'!H105)</f>
        <v>9840.7757066666672</v>
      </c>
      <c r="I36" s="89">
        <f>IF(I$3="Remaining Capacity",'ABP Remaining Capacity'!I105,'ABP BlockSize'!I105)</f>
        <v>9840.7757066666672</v>
      </c>
      <c r="J36" s="89">
        <f>IF(J$3="Remaining Capacity",'ABP Remaining Capacity'!J105,'ABP BlockSize'!J105)</f>
        <v>9840.7757066666672</v>
      </c>
      <c r="K36" s="89">
        <f>IF(K$3="Remaining Capacity",'ABP Remaining Capacity'!K105,'ABP BlockSize'!K105)</f>
        <v>9840.7757066666672</v>
      </c>
      <c r="L36" s="89">
        <f>IF(L$3="Remaining Capacity",'ABP Remaining Capacity'!L105,'ABP BlockSize'!L105)</f>
        <v>9840.7757066666672</v>
      </c>
      <c r="M36" s="89">
        <f>IF(M$3="Remaining Capacity",'ABP Remaining Capacity'!M105,'ABP BlockSize'!M105)</f>
        <v>9840.7757066666672</v>
      </c>
      <c r="N36" s="89">
        <f>IF(N$3="Remaining Capacity",'ABP Remaining Capacity'!N105,'ABP BlockSize'!N105)</f>
        <v>9840.7757066666672</v>
      </c>
      <c r="O36" s="89">
        <f>IF(O$3="Remaining Capacity",'ABP Remaining Capacity'!O105,'ABP BlockSize'!O105)</f>
        <v>9840.7757066666672</v>
      </c>
      <c r="P36" s="89">
        <f>IF(P$3="Remaining Capacity",'ABP Remaining Capacity'!P105,'ABP BlockSize'!P105)</f>
        <v>4920.3878533333336</v>
      </c>
      <c r="Q36" s="89">
        <f>IF(Q$3="Remaining Capacity",'ABP Remaining Capacity'!Q105,'ABP BlockSize'!Q105)</f>
        <v>4920.3878533333336</v>
      </c>
      <c r="R36" s="89">
        <f>IF(R$3="Remaining Capacity",'ABP Remaining Capacity'!R105,'ABP BlockSize'!R105)</f>
        <v>4920.3878533333336</v>
      </c>
      <c r="S36" s="89">
        <f>IF(S$3="Remaining Capacity",'ABP Remaining Capacity'!S105,'ABP BlockSize'!S105)</f>
        <v>4920.3878533333336</v>
      </c>
      <c r="T36" s="89">
        <f>IF(T$3="Remaining Capacity",'ABP Remaining Capacity'!T105,'ABP BlockSize'!T105)</f>
        <v>4920.3878533333336</v>
      </c>
      <c r="U36" s="89">
        <f>IF(U$3="Remaining Capacity",'ABP Remaining Capacity'!U105,'ABP BlockSize'!U105)</f>
        <v>4920.3878533333336</v>
      </c>
      <c r="V36" s="89">
        <f>IF(V$3="Remaining Capacity",'ABP Remaining Capacity'!V105,'ABP BlockSize'!V105)</f>
        <v>4920.3878533333336</v>
      </c>
      <c r="W36" s="89">
        <f>IF(W$3="Remaining Capacity",'ABP Remaining Capacity'!W105,'ABP BlockSize'!W105)</f>
        <v>4920.3878533333336</v>
      </c>
      <c r="X36" s="89">
        <f>IF(X$3="Remaining Capacity",'ABP Remaining Capacity'!X105,'ABP BlockSize'!X105)</f>
        <v>4920.3878533333336</v>
      </c>
      <c r="Y36" s="89">
        <f>IF(Y$3="Remaining Capacity",'ABP Remaining Capacity'!Y105,'ABP BlockSize'!Y105)</f>
        <v>4920.3878533333336</v>
      </c>
      <c r="Z36" s="89">
        <f>IF(Z$3="Remaining Capacity",'ABP Remaining Capacity'!Z105,'ABP BlockSize'!Z105)</f>
        <v>4920.3878533333336</v>
      </c>
      <c r="AA36" s="89">
        <f>IF(AA$3="Remaining Capacity",'ABP Remaining Capacity'!AA105,'ABP BlockSize'!AA105)</f>
        <v>4920.3878533333336</v>
      </c>
      <c r="AB36" s="89">
        <f>IF(AB$3="Remaining Capacity",'ABP Remaining Capacity'!AB105,'ABP BlockSize'!AB105)</f>
        <v>4920.3878533333336</v>
      </c>
    </row>
    <row r="37" spans="2:28" ht="14.45" customHeight="1">
      <c r="B37" s="239" t="s">
        <v>230</v>
      </c>
      <c r="C37" s="239" t="s">
        <v>221</v>
      </c>
      <c r="D37" s="239" t="s">
        <v>288</v>
      </c>
      <c r="E37" s="286" t="str">
        <f t="shared" si="0"/>
        <v>A_Public Schools_&gt;200-500</v>
      </c>
      <c r="F37" s="262" t="s">
        <v>85</v>
      </c>
      <c r="G37" s="89">
        <f>IF(G$3="Remaining Capacity",'ABP Remaining Capacity'!G106,'ABP BlockSize'!G106)</f>
        <v>21139.262392093999</v>
      </c>
      <c r="H37" s="89">
        <f>IF(H$3="Remaining Capacity",'ABP Remaining Capacity'!H106,'ABP BlockSize'!H106)</f>
        <v>20965.130853333332</v>
      </c>
      <c r="I37" s="89">
        <f>IF(I$3="Remaining Capacity",'ABP Remaining Capacity'!I106,'ABP BlockSize'!I106)</f>
        <v>20965.130853333332</v>
      </c>
      <c r="J37" s="89">
        <f>IF(J$3="Remaining Capacity",'ABP Remaining Capacity'!J106,'ABP BlockSize'!J106)</f>
        <v>20965.130853333332</v>
      </c>
      <c r="K37" s="89">
        <f>IF(K$3="Remaining Capacity",'ABP Remaining Capacity'!K106,'ABP BlockSize'!K106)</f>
        <v>20965.130853333332</v>
      </c>
      <c r="L37" s="89">
        <f>IF(L$3="Remaining Capacity",'ABP Remaining Capacity'!L106,'ABP BlockSize'!L106)</f>
        <v>20965.130853333332</v>
      </c>
      <c r="M37" s="89">
        <f>IF(M$3="Remaining Capacity",'ABP Remaining Capacity'!M106,'ABP BlockSize'!M106)</f>
        <v>20965.130853333332</v>
      </c>
      <c r="N37" s="89">
        <f>IF(N$3="Remaining Capacity",'ABP Remaining Capacity'!N106,'ABP BlockSize'!N106)</f>
        <v>20965.130853333332</v>
      </c>
      <c r="O37" s="89">
        <f>IF(O$3="Remaining Capacity",'ABP Remaining Capacity'!O106,'ABP BlockSize'!O106)</f>
        <v>20965.130853333332</v>
      </c>
      <c r="P37" s="89">
        <f>IF(P$3="Remaining Capacity",'ABP Remaining Capacity'!P106,'ABP BlockSize'!P106)</f>
        <v>10482.565426666666</v>
      </c>
      <c r="Q37" s="89">
        <f>IF(Q$3="Remaining Capacity",'ABP Remaining Capacity'!Q106,'ABP BlockSize'!Q106)</f>
        <v>10482.565426666666</v>
      </c>
      <c r="R37" s="89">
        <f>IF(R$3="Remaining Capacity",'ABP Remaining Capacity'!R106,'ABP BlockSize'!R106)</f>
        <v>10482.565426666666</v>
      </c>
      <c r="S37" s="89">
        <f>IF(S$3="Remaining Capacity",'ABP Remaining Capacity'!S106,'ABP BlockSize'!S106)</f>
        <v>10482.565426666666</v>
      </c>
      <c r="T37" s="89">
        <f>IF(T$3="Remaining Capacity",'ABP Remaining Capacity'!T106,'ABP BlockSize'!T106)</f>
        <v>10482.565426666666</v>
      </c>
      <c r="U37" s="89">
        <f>IF(U$3="Remaining Capacity",'ABP Remaining Capacity'!U106,'ABP BlockSize'!U106)</f>
        <v>10482.565426666666</v>
      </c>
      <c r="V37" s="89">
        <f>IF(V$3="Remaining Capacity",'ABP Remaining Capacity'!V106,'ABP BlockSize'!V106)</f>
        <v>10482.565426666666</v>
      </c>
      <c r="W37" s="89">
        <f>IF(W$3="Remaining Capacity",'ABP Remaining Capacity'!W106,'ABP BlockSize'!W106)</f>
        <v>10482.565426666666</v>
      </c>
      <c r="X37" s="89">
        <f>IF(X$3="Remaining Capacity",'ABP Remaining Capacity'!X106,'ABP BlockSize'!X106)</f>
        <v>10482.565426666666</v>
      </c>
      <c r="Y37" s="89">
        <f>IF(Y$3="Remaining Capacity",'ABP Remaining Capacity'!Y106,'ABP BlockSize'!Y106)</f>
        <v>10482.565426666666</v>
      </c>
      <c r="Z37" s="89">
        <f>IF(Z$3="Remaining Capacity",'ABP Remaining Capacity'!Z106,'ABP BlockSize'!Z106)</f>
        <v>10482.565426666666</v>
      </c>
      <c r="AA37" s="89">
        <f>IF(AA$3="Remaining Capacity",'ABP Remaining Capacity'!AA106,'ABP BlockSize'!AA106)</f>
        <v>10482.565426666666</v>
      </c>
      <c r="AB37" s="89">
        <f>IF(AB$3="Remaining Capacity",'ABP Remaining Capacity'!AB106,'ABP BlockSize'!AB106)</f>
        <v>10482.565426666666</v>
      </c>
    </row>
    <row r="38" spans="2:28" ht="14.45" customHeight="1">
      <c r="B38" s="239" t="s">
        <v>230</v>
      </c>
      <c r="C38" s="239" t="s">
        <v>221</v>
      </c>
      <c r="D38" s="239" t="s">
        <v>290</v>
      </c>
      <c r="E38" s="286" t="str">
        <f t="shared" si="0"/>
        <v>A_Public Schools_&gt;500-2000</v>
      </c>
      <c r="F38" s="262" t="s">
        <v>85</v>
      </c>
      <c r="G38" s="89">
        <f>IF(G$3="Remaining Capacity",'ABP Remaining Capacity'!G107,'ABP BlockSize'!G107)</f>
        <v>10785.337955149998</v>
      </c>
      <c r="H38" s="89">
        <f>IF(H$3="Remaining Capacity",'ABP Remaining Capacity'!H107,'ABP BlockSize'!H107)</f>
        <v>10696.495333333334</v>
      </c>
      <c r="I38" s="89">
        <f>IF(I$3="Remaining Capacity",'ABP Remaining Capacity'!I107,'ABP BlockSize'!I107)</f>
        <v>10696.495333333334</v>
      </c>
      <c r="J38" s="89">
        <f>IF(J$3="Remaining Capacity",'ABP Remaining Capacity'!J107,'ABP BlockSize'!J107)</f>
        <v>10696.495333333334</v>
      </c>
      <c r="K38" s="89">
        <f>IF(K$3="Remaining Capacity",'ABP Remaining Capacity'!K107,'ABP BlockSize'!K107)</f>
        <v>10696.495333333334</v>
      </c>
      <c r="L38" s="89">
        <f>IF(L$3="Remaining Capacity",'ABP Remaining Capacity'!L107,'ABP BlockSize'!L107)</f>
        <v>10696.495333333334</v>
      </c>
      <c r="M38" s="89">
        <f>IF(M$3="Remaining Capacity",'ABP Remaining Capacity'!M107,'ABP BlockSize'!M107)</f>
        <v>10696.495333333334</v>
      </c>
      <c r="N38" s="89">
        <f>IF(N$3="Remaining Capacity",'ABP Remaining Capacity'!N107,'ABP BlockSize'!N107)</f>
        <v>10696.495333333334</v>
      </c>
      <c r="O38" s="89">
        <f>IF(O$3="Remaining Capacity",'ABP Remaining Capacity'!O107,'ABP BlockSize'!O107)</f>
        <v>10696.495333333334</v>
      </c>
      <c r="P38" s="89">
        <f>IF(P$3="Remaining Capacity",'ABP Remaining Capacity'!P107,'ABP BlockSize'!P107)</f>
        <v>5348.2476666666671</v>
      </c>
      <c r="Q38" s="89">
        <f>IF(Q$3="Remaining Capacity",'ABP Remaining Capacity'!Q107,'ABP BlockSize'!Q107)</f>
        <v>5348.2476666666671</v>
      </c>
      <c r="R38" s="89">
        <f>IF(R$3="Remaining Capacity",'ABP Remaining Capacity'!R107,'ABP BlockSize'!R107)</f>
        <v>5348.2476666666671</v>
      </c>
      <c r="S38" s="89">
        <f>IF(S$3="Remaining Capacity",'ABP Remaining Capacity'!S107,'ABP BlockSize'!S107)</f>
        <v>5348.2476666666671</v>
      </c>
      <c r="T38" s="89">
        <f>IF(T$3="Remaining Capacity",'ABP Remaining Capacity'!T107,'ABP BlockSize'!T107)</f>
        <v>5348.2476666666671</v>
      </c>
      <c r="U38" s="89">
        <f>IF(U$3="Remaining Capacity",'ABP Remaining Capacity'!U107,'ABP BlockSize'!U107)</f>
        <v>5348.2476666666671</v>
      </c>
      <c r="V38" s="89">
        <f>IF(V$3="Remaining Capacity",'ABP Remaining Capacity'!V107,'ABP BlockSize'!V107)</f>
        <v>5348.2476666666671</v>
      </c>
      <c r="W38" s="89">
        <f>IF(W$3="Remaining Capacity",'ABP Remaining Capacity'!W107,'ABP BlockSize'!W107)</f>
        <v>5348.2476666666671</v>
      </c>
      <c r="X38" s="89">
        <f>IF(X$3="Remaining Capacity",'ABP Remaining Capacity'!X107,'ABP BlockSize'!X107)</f>
        <v>5348.2476666666671</v>
      </c>
      <c r="Y38" s="89">
        <f>IF(Y$3="Remaining Capacity",'ABP Remaining Capacity'!Y107,'ABP BlockSize'!Y107)</f>
        <v>5348.2476666666671</v>
      </c>
      <c r="Z38" s="89">
        <f>IF(Z$3="Remaining Capacity",'ABP Remaining Capacity'!Z107,'ABP BlockSize'!Z107)</f>
        <v>5348.2476666666671</v>
      </c>
      <c r="AA38" s="89">
        <f>IF(AA$3="Remaining Capacity",'ABP Remaining Capacity'!AA107,'ABP BlockSize'!AA107)</f>
        <v>5348.2476666666671</v>
      </c>
      <c r="AB38" s="89">
        <f>IF(AB$3="Remaining Capacity",'ABP Remaining Capacity'!AB107,'ABP BlockSize'!AB107)</f>
        <v>5348.2476666666671</v>
      </c>
    </row>
    <row r="39" spans="2:28" ht="14.45" customHeight="1">
      <c r="B39" s="239" t="s">
        <v>230</v>
      </c>
      <c r="C39" s="239" t="s">
        <v>221</v>
      </c>
      <c r="D39" s="239" t="s">
        <v>292</v>
      </c>
      <c r="E39" s="286" t="str">
        <f t="shared" si="0"/>
        <v>A_Public Schools_&gt; 2000-5000</v>
      </c>
      <c r="F39" s="262" t="s">
        <v>85</v>
      </c>
      <c r="G39" s="89">
        <f>IF(G$3="Remaining Capacity",'ABP Remaining Capacity'!G108,'ABP BlockSize'!G108)</f>
        <v>0</v>
      </c>
      <c r="H39" s="89">
        <f>IF(H$3="Remaining Capacity",'ABP Remaining Capacity'!H108,'ABP BlockSize'!H108)</f>
        <v>0</v>
      </c>
      <c r="I39" s="89">
        <f>IF(I$3="Remaining Capacity",'ABP Remaining Capacity'!I108,'ABP BlockSize'!I108)</f>
        <v>0</v>
      </c>
      <c r="J39" s="89">
        <f>IF(J$3="Remaining Capacity",'ABP Remaining Capacity'!J108,'ABP BlockSize'!J108)</f>
        <v>0</v>
      </c>
      <c r="K39" s="89">
        <f>IF(K$3="Remaining Capacity",'ABP Remaining Capacity'!K108,'ABP BlockSize'!K108)</f>
        <v>0</v>
      </c>
      <c r="L39" s="89">
        <f>IF(L$3="Remaining Capacity",'ABP Remaining Capacity'!L108,'ABP BlockSize'!L108)</f>
        <v>0</v>
      </c>
      <c r="M39" s="89">
        <f>IF(M$3="Remaining Capacity",'ABP Remaining Capacity'!M108,'ABP BlockSize'!M108)</f>
        <v>0</v>
      </c>
      <c r="N39" s="89">
        <f>IF(N$3="Remaining Capacity",'ABP Remaining Capacity'!N108,'ABP BlockSize'!N108)</f>
        <v>0</v>
      </c>
      <c r="O39" s="89">
        <f>IF(O$3="Remaining Capacity",'ABP Remaining Capacity'!O108,'ABP BlockSize'!O108)</f>
        <v>0</v>
      </c>
      <c r="P39" s="89">
        <f>IF(P$3="Remaining Capacity",'ABP Remaining Capacity'!P108,'ABP BlockSize'!P108)</f>
        <v>0</v>
      </c>
      <c r="Q39" s="89">
        <f>IF(Q$3="Remaining Capacity",'ABP Remaining Capacity'!Q108,'ABP BlockSize'!Q108)</f>
        <v>0</v>
      </c>
      <c r="R39" s="89">
        <f>IF(R$3="Remaining Capacity",'ABP Remaining Capacity'!R108,'ABP BlockSize'!R108)</f>
        <v>0</v>
      </c>
      <c r="S39" s="89">
        <f>IF(S$3="Remaining Capacity",'ABP Remaining Capacity'!S108,'ABP BlockSize'!S108)</f>
        <v>0</v>
      </c>
      <c r="T39" s="89">
        <f>IF(T$3="Remaining Capacity",'ABP Remaining Capacity'!T108,'ABP BlockSize'!T108)</f>
        <v>0</v>
      </c>
      <c r="U39" s="89">
        <f>IF(U$3="Remaining Capacity",'ABP Remaining Capacity'!U108,'ABP BlockSize'!U108)</f>
        <v>0</v>
      </c>
      <c r="V39" s="89">
        <f>IF(V$3="Remaining Capacity",'ABP Remaining Capacity'!V108,'ABP BlockSize'!V108)</f>
        <v>0</v>
      </c>
      <c r="W39" s="89">
        <f>IF(W$3="Remaining Capacity",'ABP Remaining Capacity'!W108,'ABP BlockSize'!W108)</f>
        <v>0</v>
      </c>
      <c r="X39" s="89">
        <f>IF(X$3="Remaining Capacity",'ABP Remaining Capacity'!X108,'ABP BlockSize'!X108)</f>
        <v>0</v>
      </c>
      <c r="Y39" s="89">
        <f>IF(Y$3="Remaining Capacity",'ABP Remaining Capacity'!Y108,'ABP BlockSize'!Y108)</f>
        <v>0</v>
      </c>
      <c r="Z39" s="89">
        <f>IF(Z$3="Remaining Capacity",'ABP Remaining Capacity'!Z108,'ABP BlockSize'!Z108)</f>
        <v>0</v>
      </c>
      <c r="AA39" s="89">
        <f>IF(AA$3="Remaining Capacity",'ABP Remaining Capacity'!AA108,'ABP BlockSize'!AA108)</f>
        <v>0</v>
      </c>
      <c r="AB39" s="89">
        <f>IF(AB$3="Remaining Capacity",'ABP Remaining Capacity'!AB108,'ABP BlockSize'!AB108)</f>
        <v>0</v>
      </c>
    </row>
    <row r="40" spans="2:28" ht="14.45" customHeight="1">
      <c r="B40" s="239" t="s">
        <v>231</v>
      </c>
      <c r="C40" s="239" t="s">
        <v>221</v>
      </c>
      <c r="D40" s="239" t="s">
        <v>297</v>
      </c>
      <c r="E40" s="286" t="str">
        <f t="shared" si="0"/>
        <v>B_Public Schools_ &gt; 25</v>
      </c>
      <c r="F40" s="262" t="s">
        <v>85</v>
      </c>
      <c r="G40" s="89">
        <f>IF(G$3="Remaining Capacity",'ABP Remaining Capacity'!G109,'ABP BlockSize'!G109)</f>
        <v>5033.1577124033329</v>
      </c>
      <c r="H40" s="89">
        <f>IF(H$3="Remaining Capacity",'ABP Remaining Capacity'!H109,'ABP BlockSize'!H109)</f>
        <v>4991.6978222222215</v>
      </c>
      <c r="I40" s="89">
        <f>IF(I$3="Remaining Capacity",'ABP Remaining Capacity'!I109,'ABP BlockSize'!I109)</f>
        <v>4991.6978222222215</v>
      </c>
      <c r="J40" s="89">
        <f>IF(J$3="Remaining Capacity",'ABP Remaining Capacity'!J109,'ABP BlockSize'!J109)</f>
        <v>4991.6978222222215</v>
      </c>
      <c r="K40" s="89">
        <f>IF(K$3="Remaining Capacity",'ABP Remaining Capacity'!K109,'ABP BlockSize'!K109)</f>
        <v>4991.6978222222215</v>
      </c>
      <c r="L40" s="89">
        <f>IF(L$3="Remaining Capacity",'ABP Remaining Capacity'!L109,'ABP BlockSize'!L109)</f>
        <v>4991.6978222222215</v>
      </c>
      <c r="M40" s="89">
        <f>IF(M$3="Remaining Capacity",'ABP Remaining Capacity'!M109,'ABP BlockSize'!M109)</f>
        <v>4991.6978222222215</v>
      </c>
      <c r="N40" s="89">
        <f>IF(N$3="Remaining Capacity",'ABP Remaining Capacity'!N109,'ABP BlockSize'!N109)</f>
        <v>4991.6978222222215</v>
      </c>
      <c r="O40" s="89">
        <f>IF(O$3="Remaining Capacity",'ABP Remaining Capacity'!O109,'ABP BlockSize'!O109)</f>
        <v>4991.6978222222215</v>
      </c>
      <c r="P40" s="89">
        <f>IF(P$3="Remaining Capacity",'ABP Remaining Capacity'!P109,'ABP BlockSize'!P109)</f>
        <v>2495.8489111111107</v>
      </c>
      <c r="Q40" s="89">
        <f>IF(Q$3="Remaining Capacity",'ABP Remaining Capacity'!Q109,'ABP BlockSize'!Q109)</f>
        <v>2495.8489111111107</v>
      </c>
      <c r="R40" s="89">
        <f>IF(R$3="Remaining Capacity",'ABP Remaining Capacity'!R109,'ABP BlockSize'!R109)</f>
        <v>2495.8489111111107</v>
      </c>
      <c r="S40" s="89">
        <f>IF(S$3="Remaining Capacity",'ABP Remaining Capacity'!S109,'ABP BlockSize'!S109)</f>
        <v>2495.8489111111107</v>
      </c>
      <c r="T40" s="89">
        <f>IF(T$3="Remaining Capacity",'ABP Remaining Capacity'!T109,'ABP BlockSize'!T109)</f>
        <v>2495.8489111111107</v>
      </c>
      <c r="U40" s="89">
        <f>IF(U$3="Remaining Capacity",'ABP Remaining Capacity'!U109,'ABP BlockSize'!U109)</f>
        <v>2495.8489111111107</v>
      </c>
      <c r="V40" s="89">
        <f>IF(V$3="Remaining Capacity",'ABP Remaining Capacity'!V109,'ABP BlockSize'!V109)</f>
        <v>2495.8489111111107</v>
      </c>
      <c r="W40" s="89">
        <f>IF(W$3="Remaining Capacity",'ABP Remaining Capacity'!W109,'ABP BlockSize'!W109)</f>
        <v>2495.8489111111107</v>
      </c>
      <c r="X40" s="89">
        <f>IF(X$3="Remaining Capacity",'ABP Remaining Capacity'!X109,'ABP BlockSize'!X109)</f>
        <v>2495.8489111111107</v>
      </c>
      <c r="Y40" s="89">
        <f>IF(Y$3="Remaining Capacity",'ABP Remaining Capacity'!Y109,'ABP BlockSize'!Y109)</f>
        <v>2495.8489111111107</v>
      </c>
      <c r="Z40" s="89">
        <f>IF(Z$3="Remaining Capacity",'ABP Remaining Capacity'!Z109,'ABP BlockSize'!Z109)</f>
        <v>2495.8489111111107</v>
      </c>
      <c r="AA40" s="89">
        <f>IF(AA$3="Remaining Capacity",'ABP Remaining Capacity'!AA109,'ABP BlockSize'!AA109)</f>
        <v>2495.8489111111107</v>
      </c>
      <c r="AB40" s="89">
        <f>IF(AB$3="Remaining Capacity",'ABP Remaining Capacity'!AB109,'ABP BlockSize'!AB109)</f>
        <v>2495.8489111111107</v>
      </c>
    </row>
    <row r="41" spans="2:28" ht="14.45" customHeight="1">
      <c r="B41" s="239" t="s">
        <v>231</v>
      </c>
      <c r="C41" s="239" t="s">
        <v>221</v>
      </c>
      <c r="D41" s="239" t="s">
        <v>284</v>
      </c>
      <c r="E41" s="286" t="str">
        <f t="shared" si="0"/>
        <v>B_Public Schools_ &gt;25-100</v>
      </c>
      <c r="F41" s="262" t="s">
        <v>85</v>
      </c>
      <c r="G41" s="89">
        <f>IF(G$3="Remaining Capacity",'ABP Remaining Capacity'!G110,'ABP BlockSize'!G110)</f>
        <v>6039.789254884</v>
      </c>
      <c r="H41" s="89">
        <f>IF(H$3="Remaining Capacity",'ABP Remaining Capacity'!H110,'ABP BlockSize'!H110)</f>
        <v>5990.037386666666</v>
      </c>
      <c r="I41" s="89">
        <f>IF(I$3="Remaining Capacity",'ABP Remaining Capacity'!I110,'ABP BlockSize'!I110)</f>
        <v>5990.037386666666</v>
      </c>
      <c r="J41" s="89">
        <f>IF(J$3="Remaining Capacity",'ABP Remaining Capacity'!J110,'ABP BlockSize'!J110)</f>
        <v>5990.037386666666</v>
      </c>
      <c r="K41" s="89">
        <f>IF(K$3="Remaining Capacity",'ABP Remaining Capacity'!K110,'ABP BlockSize'!K110)</f>
        <v>5990.037386666666</v>
      </c>
      <c r="L41" s="89">
        <f>IF(L$3="Remaining Capacity",'ABP Remaining Capacity'!L110,'ABP BlockSize'!L110)</f>
        <v>5990.037386666666</v>
      </c>
      <c r="M41" s="89">
        <f>IF(M$3="Remaining Capacity",'ABP Remaining Capacity'!M110,'ABP BlockSize'!M110)</f>
        <v>5990.037386666666</v>
      </c>
      <c r="N41" s="89">
        <f>IF(N$3="Remaining Capacity",'ABP Remaining Capacity'!N110,'ABP BlockSize'!N110)</f>
        <v>5990.037386666666</v>
      </c>
      <c r="O41" s="89">
        <f>IF(O$3="Remaining Capacity",'ABP Remaining Capacity'!O110,'ABP BlockSize'!O110)</f>
        <v>5990.037386666666</v>
      </c>
      <c r="P41" s="89">
        <f>IF(P$3="Remaining Capacity",'ABP Remaining Capacity'!P110,'ABP BlockSize'!P110)</f>
        <v>2995.018693333333</v>
      </c>
      <c r="Q41" s="89">
        <f>IF(Q$3="Remaining Capacity",'ABP Remaining Capacity'!Q110,'ABP BlockSize'!Q110)</f>
        <v>2995.018693333333</v>
      </c>
      <c r="R41" s="89">
        <f>IF(R$3="Remaining Capacity",'ABP Remaining Capacity'!R110,'ABP BlockSize'!R110)</f>
        <v>2995.018693333333</v>
      </c>
      <c r="S41" s="89">
        <f>IF(S$3="Remaining Capacity",'ABP Remaining Capacity'!S110,'ABP BlockSize'!S110)</f>
        <v>2995.018693333333</v>
      </c>
      <c r="T41" s="89">
        <f>IF(T$3="Remaining Capacity",'ABP Remaining Capacity'!T110,'ABP BlockSize'!T110)</f>
        <v>2995.018693333333</v>
      </c>
      <c r="U41" s="89">
        <f>IF(U$3="Remaining Capacity",'ABP Remaining Capacity'!U110,'ABP BlockSize'!U110)</f>
        <v>2995.018693333333</v>
      </c>
      <c r="V41" s="89">
        <f>IF(V$3="Remaining Capacity",'ABP Remaining Capacity'!V110,'ABP BlockSize'!V110)</f>
        <v>2995.018693333333</v>
      </c>
      <c r="W41" s="89">
        <f>IF(W$3="Remaining Capacity",'ABP Remaining Capacity'!W110,'ABP BlockSize'!W110)</f>
        <v>2995.018693333333</v>
      </c>
      <c r="X41" s="89">
        <f>IF(X$3="Remaining Capacity",'ABP Remaining Capacity'!X110,'ABP BlockSize'!X110)</f>
        <v>2995.018693333333</v>
      </c>
      <c r="Y41" s="89">
        <f>IF(Y$3="Remaining Capacity",'ABP Remaining Capacity'!Y110,'ABP BlockSize'!Y110)</f>
        <v>2995.018693333333</v>
      </c>
      <c r="Z41" s="89">
        <f>IF(Z$3="Remaining Capacity",'ABP Remaining Capacity'!Z110,'ABP BlockSize'!Z110)</f>
        <v>2995.018693333333</v>
      </c>
      <c r="AA41" s="89">
        <f>IF(AA$3="Remaining Capacity",'ABP Remaining Capacity'!AA110,'ABP BlockSize'!AA110)</f>
        <v>2995.018693333333</v>
      </c>
      <c r="AB41" s="89">
        <f>IF(AB$3="Remaining Capacity",'ABP Remaining Capacity'!AB110,'ABP BlockSize'!AB110)</f>
        <v>2995.018693333333</v>
      </c>
    </row>
    <row r="42" spans="2:28" ht="14.45" customHeight="1">
      <c r="B42" s="239" t="s">
        <v>231</v>
      </c>
      <c r="C42" s="239" t="s">
        <v>221</v>
      </c>
      <c r="D42" s="239" t="s">
        <v>287</v>
      </c>
      <c r="E42" s="286" t="str">
        <f t="shared" si="0"/>
        <v>B_Public Schools_&gt;100-200</v>
      </c>
      <c r="F42" s="262" t="s">
        <v>85</v>
      </c>
      <c r="G42" s="89">
        <f>IF(G$3="Remaining Capacity",'ABP Remaining Capacity'!G111,'ABP BlockSize'!G111)</f>
        <v>23152.525477055333</v>
      </c>
      <c r="H42" s="89">
        <f>IF(H$3="Remaining Capacity",'ABP Remaining Capacity'!H111,'ABP BlockSize'!H111)</f>
        <v>22961.809982222221</v>
      </c>
      <c r="I42" s="89">
        <f>IF(I$3="Remaining Capacity",'ABP Remaining Capacity'!I111,'ABP BlockSize'!I111)</f>
        <v>22961.809982222221</v>
      </c>
      <c r="J42" s="89">
        <f>IF(J$3="Remaining Capacity",'ABP Remaining Capacity'!J111,'ABP BlockSize'!J111)</f>
        <v>22961.809982222221</v>
      </c>
      <c r="K42" s="89">
        <f>IF(K$3="Remaining Capacity",'ABP Remaining Capacity'!K111,'ABP BlockSize'!K111)</f>
        <v>22961.809982222221</v>
      </c>
      <c r="L42" s="89">
        <f>IF(L$3="Remaining Capacity",'ABP Remaining Capacity'!L111,'ABP BlockSize'!L111)</f>
        <v>22961.809982222221</v>
      </c>
      <c r="M42" s="89">
        <f>IF(M$3="Remaining Capacity",'ABP Remaining Capacity'!M111,'ABP BlockSize'!M111)</f>
        <v>22961.809982222221</v>
      </c>
      <c r="N42" s="89">
        <f>IF(N$3="Remaining Capacity",'ABP Remaining Capacity'!N111,'ABP BlockSize'!N111)</f>
        <v>22961.809982222221</v>
      </c>
      <c r="O42" s="89">
        <f>IF(O$3="Remaining Capacity",'ABP Remaining Capacity'!O111,'ABP BlockSize'!O111)</f>
        <v>22961.809982222221</v>
      </c>
      <c r="P42" s="89">
        <f>IF(P$3="Remaining Capacity",'ABP Remaining Capacity'!P111,'ABP BlockSize'!P111)</f>
        <v>11480.904991111111</v>
      </c>
      <c r="Q42" s="89">
        <f>IF(Q$3="Remaining Capacity",'ABP Remaining Capacity'!Q111,'ABP BlockSize'!Q111)</f>
        <v>11480.904991111111</v>
      </c>
      <c r="R42" s="89">
        <f>IF(R$3="Remaining Capacity",'ABP Remaining Capacity'!R111,'ABP BlockSize'!R111)</f>
        <v>11480.904991111111</v>
      </c>
      <c r="S42" s="89">
        <f>IF(S$3="Remaining Capacity",'ABP Remaining Capacity'!S111,'ABP BlockSize'!S111)</f>
        <v>11480.904991111111</v>
      </c>
      <c r="T42" s="89">
        <f>IF(T$3="Remaining Capacity",'ABP Remaining Capacity'!T111,'ABP BlockSize'!T111)</f>
        <v>11480.904991111111</v>
      </c>
      <c r="U42" s="89">
        <f>IF(U$3="Remaining Capacity",'ABP Remaining Capacity'!U111,'ABP BlockSize'!U111)</f>
        <v>11480.904991111111</v>
      </c>
      <c r="V42" s="89">
        <f>IF(V$3="Remaining Capacity",'ABP Remaining Capacity'!V111,'ABP BlockSize'!V111)</f>
        <v>11480.904991111111</v>
      </c>
      <c r="W42" s="89">
        <f>IF(W$3="Remaining Capacity",'ABP Remaining Capacity'!W111,'ABP BlockSize'!W111)</f>
        <v>11480.904991111111</v>
      </c>
      <c r="X42" s="89">
        <f>IF(X$3="Remaining Capacity",'ABP Remaining Capacity'!X111,'ABP BlockSize'!X111)</f>
        <v>11480.904991111111</v>
      </c>
      <c r="Y42" s="89">
        <f>IF(Y$3="Remaining Capacity",'ABP Remaining Capacity'!Y111,'ABP BlockSize'!Y111)</f>
        <v>11480.904991111111</v>
      </c>
      <c r="Z42" s="89">
        <f>IF(Z$3="Remaining Capacity",'ABP Remaining Capacity'!Z111,'ABP BlockSize'!Z111)</f>
        <v>11480.904991111111</v>
      </c>
      <c r="AA42" s="89">
        <f>IF(AA$3="Remaining Capacity",'ABP Remaining Capacity'!AA111,'ABP BlockSize'!AA111)</f>
        <v>11480.904991111111</v>
      </c>
      <c r="AB42" s="89">
        <f>IF(AB$3="Remaining Capacity",'ABP Remaining Capacity'!AB111,'ABP BlockSize'!AB111)</f>
        <v>11480.904991111111</v>
      </c>
    </row>
    <row r="43" spans="2:28" ht="14.45" customHeight="1">
      <c r="B43" s="239" t="s">
        <v>231</v>
      </c>
      <c r="C43" s="239" t="s">
        <v>221</v>
      </c>
      <c r="D43" s="239" t="s">
        <v>288</v>
      </c>
      <c r="E43" s="286" t="str">
        <f t="shared" si="0"/>
        <v>B_Public Schools_&gt;200-500</v>
      </c>
      <c r="F43" s="262" t="s">
        <v>85</v>
      </c>
      <c r="G43" s="89">
        <f>IF(G$3="Remaining Capacity",'ABP Remaining Capacity'!G112,'ABP BlockSize'!G112)</f>
        <v>49324.945581552667</v>
      </c>
      <c r="H43" s="89">
        <f>IF(H$3="Remaining Capacity",'ABP Remaining Capacity'!H112,'ABP BlockSize'!H112)</f>
        <v>48918.638657777781</v>
      </c>
      <c r="I43" s="89">
        <f>IF(I$3="Remaining Capacity",'ABP Remaining Capacity'!I112,'ABP BlockSize'!I112)</f>
        <v>48918.638657777781</v>
      </c>
      <c r="J43" s="89">
        <f>IF(J$3="Remaining Capacity",'ABP Remaining Capacity'!J112,'ABP BlockSize'!J112)</f>
        <v>48918.638657777781</v>
      </c>
      <c r="K43" s="89">
        <f>IF(K$3="Remaining Capacity",'ABP Remaining Capacity'!K112,'ABP BlockSize'!K112)</f>
        <v>48918.638657777781</v>
      </c>
      <c r="L43" s="89">
        <f>IF(L$3="Remaining Capacity",'ABP Remaining Capacity'!L112,'ABP BlockSize'!L112)</f>
        <v>48918.638657777781</v>
      </c>
      <c r="M43" s="89">
        <f>IF(M$3="Remaining Capacity",'ABP Remaining Capacity'!M112,'ABP BlockSize'!M112)</f>
        <v>48918.638657777781</v>
      </c>
      <c r="N43" s="89">
        <f>IF(N$3="Remaining Capacity",'ABP Remaining Capacity'!N112,'ABP BlockSize'!N112)</f>
        <v>48918.638657777781</v>
      </c>
      <c r="O43" s="89">
        <f>IF(O$3="Remaining Capacity",'ABP Remaining Capacity'!O112,'ABP BlockSize'!O112)</f>
        <v>48918.638657777781</v>
      </c>
      <c r="P43" s="89">
        <f>IF(P$3="Remaining Capacity",'ABP Remaining Capacity'!P112,'ABP BlockSize'!P112)</f>
        <v>24459.319328888891</v>
      </c>
      <c r="Q43" s="89">
        <f>IF(Q$3="Remaining Capacity",'ABP Remaining Capacity'!Q112,'ABP BlockSize'!Q112)</f>
        <v>24459.319328888891</v>
      </c>
      <c r="R43" s="89">
        <f>IF(R$3="Remaining Capacity",'ABP Remaining Capacity'!R112,'ABP BlockSize'!R112)</f>
        <v>24459.319328888891</v>
      </c>
      <c r="S43" s="89">
        <f>IF(S$3="Remaining Capacity",'ABP Remaining Capacity'!S112,'ABP BlockSize'!S112)</f>
        <v>24459.319328888891</v>
      </c>
      <c r="T43" s="89">
        <f>IF(T$3="Remaining Capacity",'ABP Remaining Capacity'!T112,'ABP BlockSize'!T112)</f>
        <v>24459.319328888891</v>
      </c>
      <c r="U43" s="89">
        <f>IF(U$3="Remaining Capacity",'ABP Remaining Capacity'!U112,'ABP BlockSize'!U112)</f>
        <v>24459.319328888891</v>
      </c>
      <c r="V43" s="89">
        <f>IF(V$3="Remaining Capacity",'ABP Remaining Capacity'!V112,'ABP BlockSize'!V112)</f>
        <v>24459.319328888891</v>
      </c>
      <c r="W43" s="89">
        <f>IF(W$3="Remaining Capacity",'ABP Remaining Capacity'!W112,'ABP BlockSize'!W112)</f>
        <v>24459.319328888891</v>
      </c>
      <c r="X43" s="89">
        <f>IF(X$3="Remaining Capacity",'ABP Remaining Capacity'!X112,'ABP BlockSize'!X112)</f>
        <v>24459.319328888891</v>
      </c>
      <c r="Y43" s="89">
        <f>IF(Y$3="Remaining Capacity",'ABP Remaining Capacity'!Y112,'ABP BlockSize'!Y112)</f>
        <v>24459.319328888891</v>
      </c>
      <c r="Z43" s="89">
        <f>IF(Z$3="Remaining Capacity",'ABP Remaining Capacity'!Z112,'ABP BlockSize'!Z112)</f>
        <v>24459.319328888891</v>
      </c>
      <c r="AA43" s="89">
        <f>IF(AA$3="Remaining Capacity",'ABP Remaining Capacity'!AA112,'ABP BlockSize'!AA112)</f>
        <v>24459.319328888891</v>
      </c>
      <c r="AB43" s="89">
        <f>IF(AB$3="Remaining Capacity",'ABP Remaining Capacity'!AB112,'ABP BlockSize'!AB112)</f>
        <v>24459.319328888891</v>
      </c>
    </row>
    <row r="44" spans="2:28" ht="14.45" customHeight="1">
      <c r="B44" s="239" t="s">
        <v>231</v>
      </c>
      <c r="C44" s="239" t="s">
        <v>221</v>
      </c>
      <c r="D44" s="239" t="s">
        <v>290</v>
      </c>
      <c r="E44" s="286" t="str">
        <f t="shared" si="0"/>
        <v>B_Public Schools_&gt;500-2000</v>
      </c>
      <c r="F44" s="262" t="s">
        <v>85</v>
      </c>
      <c r="G44" s="89">
        <f>IF(G$3="Remaining Capacity",'ABP Remaining Capacity'!G113,'ABP BlockSize'!G113)</f>
        <v>25165.788562016667</v>
      </c>
      <c r="H44" s="89">
        <f>IF(H$3="Remaining Capacity",'ABP Remaining Capacity'!H113,'ABP BlockSize'!H113)</f>
        <v>24958.489111111106</v>
      </c>
      <c r="I44" s="89">
        <f>IF(I$3="Remaining Capacity",'ABP Remaining Capacity'!I113,'ABP BlockSize'!I113)</f>
        <v>24958.489111111106</v>
      </c>
      <c r="J44" s="89">
        <f>IF(J$3="Remaining Capacity",'ABP Remaining Capacity'!J113,'ABP BlockSize'!J113)</f>
        <v>24958.489111111106</v>
      </c>
      <c r="K44" s="89">
        <f>IF(K$3="Remaining Capacity",'ABP Remaining Capacity'!K113,'ABP BlockSize'!K113)</f>
        <v>24958.489111111106</v>
      </c>
      <c r="L44" s="89">
        <f>IF(L$3="Remaining Capacity",'ABP Remaining Capacity'!L113,'ABP BlockSize'!L113)</f>
        <v>24958.489111111106</v>
      </c>
      <c r="M44" s="89">
        <f>IF(M$3="Remaining Capacity",'ABP Remaining Capacity'!M113,'ABP BlockSize'!M113)</f>
        <v>24958.489111111106</v>
      </c>
      <c r="N44" s="89">
        <f>IF(N$3="Remaining Capacity",'ABP Remaining Capacity'!N113,'ABP BlockSize'!N113)</f>
        <v>24958.489111111106</v>
      </c>
      <c r="O44" s="89">
        <f>IF(O$3="Remaining Capacity",'ABP Remaining Capacity'!O113,'ABP BlockSize'!O113)</f>
        <v>24958.489111111106</v>
      </c>
      <c r="P44" s="89">
        <f>IF(P$3="Remaining Capacity",'ABP Remaining Capacity'!P113,'ABP BlockSize'!P113)</f>
        <v>12479.244555555553</v>
      </c>
      <c r="Q44" s="89">
        <f>IF(Q$3="Remaining Capacity",'ABP Remaining Capacity'!Q113,'ABP BlockSize'!Q113)</f>
        <v>12479.244555555553</v>
      </c>
      <c r="R44" s="89">
        <f>IF(R$3="Remaining Capacity",'ABP Remaining Capacity'!R113,'ABP BlockSize'!R113)</f>
        <v>12479.244555555553</v>
      </c>
      <c r="S44" s="89">
        <f>IF(S$3="Remaining Capacity",'ABP Remaining Capacity'!S113,'ABP BlockSize'!S113)</f>
        <v>12479.244555555553</v>
      </c>
      <c r="T44" s="89">
        <f>IF(T$3="Remaining Capacity",'ABP Remaining Capacity'!T113,'ABP BlockSize'!T113)</f>
        <v>12479.244555555553</v>
      </c>
      <c r="U44" s="89">
        <f>IF(U$3="Remaining Capacity",'ABP Remaining Capacity'!U113,'ABP BlockSize'!U113)</f>
        <v>12479.244555555553</v>
      </c>
      <c r="V44" s="89">
        <f>IF(V$3="Remaining Capacity",'ABP Remaining Capacity'!V113,'ABP BlockSize'!V113)</f>
        <v>12479.244555555553</v>
      </c>
      <c r="W44" s="89">
        <f>IF(W$3="Remaining Capacity",'ABP Remaining Capacity'!W113,'ABP BlockSize'!W113)</f>
        <v>12479.244555555553</v>
      </c>
      <c r="X44" s="89">
        <f>IF(X$3="Remaining Capacity",'ABP Remaining Capacity'!X113,'ABP BlockSize'!X113)</f>
        <v>12479.244555555553</v>
      </c>
      <c r="Y44" s="89">
        <f>IF(Y$3="Remaining Capacity",'ABP Remaining Capacity'!Y113,'ABP BlockSize'!Y113)</f>
        <v>12479.244555555553</v>
      </c>
      <c r="Z44" s="89">
        <f>IF(Z$3="Remaining Capacity",'ABP Remaining Capacity'!Z113,'ABP BlockSize'!Z113)</f>
        <v>12479.244555555553</v>
      </c>
      <c r="AA44" s="89">
        <f>IF(AA$3="Remaining Capacity",'ABP Remaining Capacity'!AA113,'ABP BlockSize'!AA113)</f>
        <v>12479.244555555553</v>
      </c>
      <c r="AB44" s="89">
        <f>IF(AB$3="Remaining Capacity",'ABP Remaining Capacity'!AB113,'ABP BlockSize'!AB113)</f>
        <v>12479.244555555553</v>
      </c>
    </row>
    <row r="45" spans="2:28" ht="14.45" customHeight="1">
      <c r="B45" s="239" t="s">
        <v>231</v>
      </c>
      <c r="C45" s="239" t="s">
        <v>221</v>
      </c>
      <c r="D45" s="239" t="s">
        <v>292</v>
      </c>
      <c r="E45" s="286" t="str">
        <f t="shared" si="0"/>
        <v>B_Public Schools_&gt; 2000-5000</v>
      </c>
      <c r="F45" s="262" t="s">
        <v>85</v>
      </c>
      <c r="G45" s="89">
        <f>IF(G$3="Remaining Capacity",'ABP Remaining Capacity'!G114,'ABP BlockSize'!G114)</f>
        <v>0</v>
      </c>
      <c r="H45" s="89">
        <f>IF(H$3="Remaining Capacity",'ABP Remaining Capacity'!H114,'ABP BlockSize'!H114)</f>
        <v>0</v>
      </c>
      <c r="I45" s="89">
        <f>IF(I$3="Remaining Capacity",'ABP Remaining Capacity'!I114,'ABP BlockSize'!I114)</f>
        <v>0</v>
      </c>
      <c r="J45" s="89">
        <f>IF(J$3="Remaining Capacity",'ABP Remaining Capacity'!J114,'ABP BlockSize'!J114)</f>
        <v>0</v>
      </c>
      <c r="K45" s="89">
        <f>IF(K$3="Remaining Capacity",'ABP Remaining Capacity'!K114,'ABP BlockSize'!K114)</f>
        <v>0</v>
      </c>
      <c r="L45" s="89">
        <f>IF(L$3="Remaining Capacity",'ABP Remaining Capacity'!L114,'ABP BlockSize'!L114)</f>
        <v>0</v>
      </c>
      <c r="M45" s="89">
        <f>IF(M$3="Remaining Capacity",'ABP Remaining Capacity'!M114,'ABP BlockSize'!M114)</f>
        <v>0</v>
      </c>
      <c r="N45" s="89">
        <f>IF(N$3="Remaining Capacity",'ABP Remaining Capacity'!N114,'ABP BlockSize'!N114)</f>
        <v>0</v>
      </c>
      <c r="O45" s="89">
        <f>IF(O$3="Remaining Capacity",'ABP Remaining Capacity'!O114,'ABP BlockSize'!O114)</f>
        <v>0</v>
      </c>
      <c r="P45" s="89">
        <f>IF(P$3="Remaining Capacity",'ABP Remaining Capacity'!P114,'ABP BlockSize'!P114)</f>
        <v>0</v>
      </c>
      <c r="Q45" s="89">
        <f>IF(Q$3="Remaining Capacity",'ABP Remaining Capacity'!Q114,'ABP BlockSize'!Q114)</f>
        <v>0</v>
      </c>
      <c r="R45" s="89">
        <f>IF(R$3="Remaining Capacity",'ABP Remaining Capacity'!R114,'ABP BlockSize'!R114)</f>
        <v>0</v>
      </c>
      <c r="S45" s="89">
        <f>IF(S$3="Remaining Capacity",'ABP Remaining Capacity'!S114,'ABP BlockSize'!S114)</f>
        <v>0</v>
      </c>
      <c r="T45" s="89">
        <f>IF(T$3="Remaining Capacity",'ABP Remaining Capacity'!T114,'ABP BlockSize'!T114)</f>
        <v>0</v>
      </c>
      <c r="U45" s="89">
        <f>IF(U$3="Remaining Capacity",'ABP Remaining Capacity'!U114,'ABP BlockSize'!U114)</f>
        <v>0</v>
      </c>
      <c r="V45" s="89">
        <f>IF(V$3="Remaining Capacity",'ABP Remaining Capacity'!V114,'ABP BlockSize'!V114)</f>
        <v>0</v>
      </c>
      <c r="W45" s="89">
        <f>IF(W$3="Remaining Capacity",'ABP Remaining Capacity'!W114,'ABP BlockSize'!W114)</f>
        <v>0</v>
      </c>
      <c r="X45" s="89">
        <f>IF(X$3="Remaining Capacity",'ABP Remaining Capacity'!X114,'ABP BlockSize'!X114)</f>
        <v>0</v>
      </c>
      <c r="Y45" s="89">
        <f>IF(Y$3="Remaining Capacity",'ABP Remaining Capacity'!Y114,'ABP BlockSize'!Y114)</f>
        <v>0</v>
      </c>
      <c r="Z45" s="89">
        <f>IF(Z$3="Remaining Capacity",'ABP Remaining Capacity'!Z114,'ABP BlockSize'!Z114)</f>
        <v>0</v>
      </c>
      <c r="AA45" s="89">
        <f>IF(AA$3="Remaining Capacity",'ABP Remaining Capacity'!AA114,'ABP BlockSize'!AA114)</f>
        <v>0</v>
      </c>
      <c r="AB45" s="89">
        <f>IF(AB$3="Remaining Capacity",'ABP Remaining Capacity'!AB114,'ABP BlockSize'!AB114)</f>
        <v>0</v>
      </c>
    </row>
    <row r="46" spans="2:28" ht="14.45" customHeight="1">
      <c r="B46" s="239" t="s">
        <v>230</v>
      </c>
      <c r="C46" s="239" t="s">
        <v>210</v>
      </c>
      <c r="D46" s="239" t="s">
        <v>275</v>
      </c>
      <c r="E46" s="286" t="str">
        <f t="shared" si="0"/>
        <v>A_Community Driven Community Solar_ &lt; 10</v>
      </c>
      <c r="F46" s="262" t="s">
        <v>85</v>
      </c>
      <c r="G46" s="89">
        <f>IF(G$3="Remaining Capacity",'ABP Remaining Capacity'!G115,'ABP BlockSize'!G115)</f>
        <v>0</v>
      </c>
      <c r="H46" s="89">
        <f>IF(H$3="Remaining Capacity",'ABP Remaining Capacity'!H115,'ABP BlockSize'!H115)</f>
        <v>0</v>
      </c>
      <c r="I46" s="89">
        <f>IF(I$3="Remaining Capacity",'ABP Remaining Capacity'!I115,'ABP BlockSize'!I115)</f>
        <v>0</v>
      </c>
      <c r="J46" s="89">
        <f>IF(J$3="Remaining Capacity",'ABP Remaining Capacity'!J115,'ABP BlockSize'!J115)</f>
        <v>0</v>
      </c>
      <c r="K46" s="89">
        <f>IF(K$3="Remaining Capacity",'ABP Remaining Capacity'!K115,'ABP BlockSize'!K115)</f>
        <v>0</v>
      </c>
      <c r="L46" s="89">
        <f>IF(L$3="Remaining Capacity",'ABP Remaining Capacity'!L115,'ABP BlockSize'!L115)</f>
        <v>0</v>
      </c>
      <c r="M46" s="89">
        <f>IF(M$3="Remaining Capacity",'ABP Remaining Capacity'!M115,'ABP BlockSize'!M115)</f>
        <v>0</v>
      </c>
      <c r="N46" s="89">
        <f>IF(N$3="Remaining Capacity",'ABP Remaining Capacity'!N115,'ABP BlockSize'!N115)</f>
        <v>0</v>
      </c>
      <c r="O46" s="89">
        <f>IF(O$3="Remaining Capacity",'ABP Remaining Capacity'!O115,'ABP BlockSize'!O115)</f>
        <v>0</v>
      </c>
      <c r="P46" s="89">
        <f>IF(P$3="Remaining Capacity",'ABP Remaining Capacity'!P115,'ABP BlockSize'!P115)</f>
        <v>0</v>
      </c>
      <c r="Q46" s="89">
        <f>IF(Q$3="Remaining Capacity",'ABP Remaining Capacity'!Q115,'ABP BlockSize'!Q115)</f>
        <v>0</v>
      </c>
      <c r="R46" s="89">
        <f>IF(R$3="Remaining Capacity",'ABP Remaining Capacity'!R115,'ABP BlockSize'!R115)</f>
        <v>0</v>
      </c>
      <c r="S46" s="89">
        <f>IF(S$3="Remaining Capacity",'ABP Remaining Capacity'!S115,'ABP BlockSize'!S115)</f>
        <v>0</v>
      </c>
      <c r="T46" s="89">
        <f>IF(T$3="Remaining Capacity",'ABP Remaining Capacity'!T115,'ABP BlockSize'!T115)</f>
        <v>0</v>
      </c>
      <c r="U46" s="89">
        <f>IF(U$3="Remaining Capacity",'ABP Remaining Capacity'!U115,'ABP BlockSize'!U115)</f>
        <v>0</v>
      </c>
      <c r="V46" s="89">
        <f>IF(V$3="Remaining Capacity",'ABP Remaining Capacity'!V115,'ABP BlockSize'!V115)</f>
        <v>0</v>
      </c>
      <c r="W46" s="89">
        <f>IF(W$3="Remaining Capacity",'ABP Remaining Capacity'!W115,'ABP BlockSize'!W115)</f>
        <v>0</v>
      </c>
      <c r="X46" s="89">
        <f>IF(X$3="Remaining Capacity",'ABP Remaining Capacity'!X115,'ABP BlockSize'!X115)</f>
        <v>0</v>
      </c>
      <c r="Y46" s="89">
        <f>IF(Y$3="Remaining Capacity",'ABP Remaining Capacity'!Y115,'ABP BlockSize'!Y115)</f>
        <v>0</v>
      </c>
      <c r="Z46" s="89">
        <f>IF(Z$3="Remaining Capacity",'ABP Remaining Capacity'!Z115,'ABP BlockSize'!Z115)</f>
        <v>0</v>
      </c>
      <c r="AA46" s="89">
        <f>IF(AA$3="Remaining Capacity",'ABP Remaining Capacity'!AA115,'ABP BlockSize'!AA115)</f>
        <v>0</v>
      </c>
      <c r="AB46" s="89">
        <f>IF(AB$3="Remaining Capacity",'ABP Remaining Capacity'!AB115,'ABP BlockSize'!AB115)</f>
        <v>0</v>
      </c>
    </row>
    <row r="47" spans="2:28" ht="14.45" customHeight="1">
      <c r="B47" s="239" t="s">
        <v>230</v>
      </c>
      <c r="C47" s="239" t="s">
        <v>210</v>
      </c>
      <c r="D47" s="239" t="s">
        <v>277</v>
      </c>
      <c r="E47" s="286" t="str">
        <f t="shared" si="0"/>
        <v>A_Community Driven Community Solar_ &gt;10-25</v>
      </c>
      <c r="F47" s="262" t="s">
        <v>85</v>
      </c>
      <c r="G47" s="89">
        <f>IF(G$3="Remaining Capacity",'ABP Remaining Capacity'!G116,'ABP BlockSize'!G116)</f>
        <v>0</v>
      </c>
      <c r="H47" s="89">
        <f>IF(H$3="Remaining Capacity",'ABP Remaining Capacity'!H116,'ABP BlockSize'!H116)</f>
        <v>0</v>
      </c>
      <c r="I47" s="89">
        <f>IF(I$3="Remaining Capacity",'ABP Remaining Capacity'!I116,'ABP BlockSize'!I116)</f>
        <v>0</v>
      </c>
      <c r="J47" s="89">
        <f>IF(J$3="Remaining Capacity",'ABP Remaining Capacity'!J116,'ABP BlockSize'!J116)</f>
        <v>0</v>
      </c>
      <c r="K47" s="89">
        <f>IF(K$3="Remaining Capacity",'ABP Remaining Capacity'!K116,'ABP BlockSize'!K116)</f>
        <v>0</v>
      </c>
      <c r="L47" s="89">
        <f>IF(L$3="Remaining Capacity",'ABP Remaining Capacity'!L116,'ABP BlockSize'!L116)</f>
        <v>0</v>
      </c>
      <c r="M47" s="89">
        <f>IF(M$3="Remaining Capacity",'ABP Remaining Capacity'!M116,'ABP BlockSize'!M116)</f>
        <v>0</v>
      </c>
      <c r="N47" s="89">
        <f>IF(N$3="Remaining Capacity",'ABP Remaining Capacity'!N116,'ABP BlockSize'!N116)</f>
        <v>0</v>
      </c>
      <c r="O47" s="89">
        <f>IF(O$3="Remaining Capacity",'ABP Remaining Capacity'!O116,'ABP BlockSize'!O116)</f>
        <v>0</v>
      </c>
      <c r="P47" s="89">
        <f>IF(P$3="Remaining Capacity",'ABP Remaining Capacity'!P116,'ABP BlockSize'!P116)</f>
        <v>0</v>
      </c>
      <c r="Q47" s="89">
        <f>IF(Q$3="Remaining Capacity",'ABP Remaining Capacity'!Q116,'ABP BlockSize'!Q116)</f>
        <v>0</v>
      </c>
      <c r="R47" s="89">
        <f>IF(R$3="Remaining Capacity",'ABP Remaining Capacity'!R116,'ABP BlockSize'!R116)</f>
        <v>0</v>
      </c>
      <c r="S47" s="89">
        <f>IF(S$3="Remaining Capacity",'ABP Remaining Capacity'!S116,'ABP BlockSize'!S116)</f>
        <v>0</v>
      </c>
      <c r="T47" s="89">
        <f>IF(T$3="Remaining Capacity",'ABP Remaining Capacity'!T116,'ABP BlockSize'!T116)</f>
        <v>0</v>
      </c>
      <c r="U47" s="89">
        <f>IF(U$3="Remaining Capacity",'ABP Remaining Capacity'!U116,'ABP BlockSize'!U116)</f>
        <v>0</v>
      </c>
      <c r="V47" s="89">
        <f>IF(V$3="Remaining Capacity",'ABP Remaining Capacity'!V116,'ABP BlockSize'!V116)</f>
        <v>0</v>
      </c>
      <c r="W47" s="89">
        <f>IF(W$3="Remaining Capacity",'ABP Remaining Capacity'!W116,'ABP BlockSize'!W116)</f>
        <v>0</v>
      </c>
      <c r="X47" s="89">
        <f>IF(X$3="Remaining Capacity",'ABP Remaining Capacity'!X116,'ABP BlockSize'!X116)</f>
        <v>0</v>
      </c>
      <c r="Y47" s="89">
        <f>IF(Y$3="Remaining Capacity",'ABP Remaining Capacity'!Y116,'ABP BlockSize'!Y116)</f>
        <v>0</v>
      </c>
      <c r="Z47" s="89">
        <f>IF(Z$3="Remaining Capacity",'ABP Remaining Capacity'!Z116,'ABP BlockSize'!Z116)</f>
        <v>0</v>
      </c>
      <c r="AA47" s="89">
        <f>IF(AA$3="Remaining Capacity",'ABP Remaining Capacity'!AA116,'ABP BlockSize'!AA116)</f>
        <v>0</v>
      </c>
      <c r="AB47" s="89">
        <f>IF(AB$3="Remaining Capacity",'ABP Remaining Capacity'!AB116,'ABP BlockSize'!AB116)</f>
        <v>0</v>
      </c>
    </row>
    <row r="48" spans="2:28" ht="14.45" customHeight="1">
      <c r="B48" s="239" t="s">
        <v>230</v>
      </c>
      <c r="C48" s="239" t="s">
        <v>210</v>
      </c>
      <c r="D48" s="239" t="s">
        <v>284</v>
      </c>
      <c r="E48" s="286" t="str">
        <f t="shared" si="0"/>
        <v>A_Community Driven Community Solar_ &gt;25-100</v>
      </c>
      <c r="F48" s="262" t="s">
        <v>85</v>
      </c>
      <c r="G48" s="89">
        <f>IF(G$3="Remaining Capacity",'ABP Remaining Capacity'!G117,'ABP BlockSize'!G117)</f>
        <v>0</v>
      </c>
      <c r="H48" s="89">
        <f>IF(H$3="Remaining Capacity",'ABP Remaining Capacity'!H117,'ABP BlockSize'!H117)</f>
        <v>0</v>
      </c>
      <c r="I48" s="89">
        <f>IF(I$3="Remaining Capacity",'ABP Remaining Capacity'!I117,'ABP BlockSize'!I117)</f>
        <v>0</v>
      </c>
      <c r="J48" s="89">
        <f>IF(J$3="Remaining Capacity",'ABP Remaining Capacity'!J117,'ABP BlockSize'!J117)</f>
        <v>0</v>
      </c>
      <c r="K48" s="89">
        <f>IF(K$3="Remaining Capacity",'ABP Remaining Capacity'!K117,'ABP BlockSize'!K117)</f>
        <v>0</v>
      </c>
      <c r="L48" s="89">
        <f>IF(L$3="Remaining Capacity",'ABP Remaining Capacity'!L117,'ABP BlockSize'!L117)</f>
        <v>0</v>
      </c>
      <c r="M48" s="89">
        <f>IF(M$3="Remaining Capacity",'ABP Remaining Capacity'!M117,'ABP BlockSize'!M117)</f>
        <v>0</v>
      </c>
      <c r="N48" s="89">
        <f>IF(N$3="Remaining Capacity",'ABP Remaining Capacity'!N117,'ABP BlockSize'!N117)</f>
        <v>0</v>
      </c>
      <c r="O48" s="89">
        <f>IF(O$3="Remaining Capacity",'ABP Remaining Capacity'!O117,'ABP BlockSize'!O117)</f>
        <v>0</v>
      </c>
      <c r="P48" s="89">
        <f>IF(P$3="Remaining Capacity",'ABP Remaining Capacity'!P117,'ABP BlockSize'!P117)</f>
        <v>0</v>
      </c>
      <c r="Q48" s="89">
        <f>IF(Q$3="Remaining Capacity",'ABP Remaining Capacity'!Q117,'ABP BlockSize'!Q117)</f>
        <v>0</v>
      </c>
      <c r="R48" s="89">
        <f>IF(R$3="Remaining Capacity",'ABP Remaining Capacity'!R117,'ABP BlockSize'!R117)</f>
        <v>0</v>
      </c>
      <c r="S48" s="89">
        <f>IF(S$3="Remaining Capacity",'ABP Remaining Capacity'!S117,'ABP BlockSize'!S117)</f>
        <v>0</v>
      </c>
      <c r="T48" s="89">
        <f>IF(T$3="Remaining Capacity",'ABP Remaining Capacity'!T117,'ABP BlockSize'!T117)</f>
        <v>0</v>
      </c>
      <c r="U48" s="89">
        <f>IF(U$3="Remaining Capacity",'ABP Remaining Capacity'!U117,'ABP BlockSize'!U117)</f>
        <v>0</v>
      </c>
      <c r="V48" s="89">
        <f>IF(V$3="Remaining Capacity",'ABP Remaining Capacity'!V117,'ABP BlockSize'!V117)</f>
        <v>0</v>
      </c>
      <c r="W48" s="89">
        <f>IF(W$3="Remaining Capacity",'ABP Remaining Capacity'!W117,'ABP BlockSize'!W117)</f>
        <v>0</v>
      </c>
      <c r="X48" s="89">
        <f>IF(X$3="Remaining Capacity",'ABP Remaining Capacity'!X117,'ABP BlockSize'!X117)</f>
        <v>0</v>
      </c>
      <c r="Y48" s="89">
        <f>IF(Y$3="Remaining Capacity",'ABP Remaining Capacity'!Y117,'ABP BlockSize'!Y117)</f>
        <v>0</v>
      </c>
      <c r="Z48" s="89">
        <f>IF(Z$3="Remaining Capacity",'ABP Remaining Capacity'!Z117,'ABP BlockSize'!Z117)</f>
        <v>0</v>
      </c>
      <c r="AA48" s="89">
        <f>IF(AA$3="Remaining Capacity",'ABP Remaining Capacity'!AA117,'ABP BlockSize'!AA117)</f>
        <v>0</v>
      </c>
      <c r="AB48" s="89">
        <f>IF(AB$3="Remaining Capacity",'ABP Remaining Capacity'!AB117,'ABP BlockSize'!AB117)</f>
        <v>0</v>
      </c>
    </row>
    <row r="49" spans="2:28" ht="14.45" customHeight="1">
      <c r="B49" s="239" t="s">
        <v>230</v>
      </c>
      <c r="C49" s="239" t="s">
        <v>210</v>
      </c>
      <c r="D49" s="239" t="s">
        <v>287</v>
      </c>
      <c r="E49" s="286" t="str">
        <f t="shared" si="0"/>
        <v>A_Community Driven Community Solar_&gt;100-200</v>
      </c>
      <c r="F49" s="262" t="s">
        <v>85</v>
      </c>
      <c r="G49" s="89">
        <f>IF(G$3="Remaining Capacity",'ABP Remaining Capacity'!G118,'ABP BlockSize'!G118)</f>
        <v>0</v>
      </c>
      <c r="H49" s="89">
        <f>IF(H$3="Remaining Capacity",'ABP Remaining Capacity'!H118,'ABP BlockSize'!H118)</f>
        <v>0</v>
      </c>
      <c r="I49" s="89">
        <f>IF(I$3="Remaining Capacity",'ABP Remaining Capacity'!I118,'ABP BlockSize'!I118)</f>
        <v>0</v>
      </c>
      <c r="J49" s="89">
        <f>IF(J$3="Remaining Capacity",'ABP Remaining Capacity'!J118,'ABP BlockSize'!J118)</f>
        <v>0</v>
      </c>
      <c r="K49" s="89">
        <f>IF(K$3="Remaining Capacity",'ABP Remaining Capacity'!K118,'ABP BlockSize'!K118)</f>
        <v>0</v>
      </c>
      <c r="L49" s="89">
        <f>IF(L$3="Remaining Capacity",'ABP Remaining Capacity'!L118,'ABP BlockSize'!L118)</f>
        <v>0</v>
      </c>
      <c r="M49" s="89">
        <f>IF(M$3="Remaining Capacity",'ABP Remaining Capacity'!M118,'ABP BlockSize'!M118)</f>
        <v>0</v>
      </c>
      <c r="N49" s="89">
        <f>IF(N$3="Remaining Capacity",'ABP Remaining Capacity'!N118,'ABP BlockSize'!N118)</f>
        <v>0</v>
      </c>
      <c r="O49" s="89">
        <f>IF(O$3="Remaining Capacity",'ABP Remaining Capacity'!O118,'ABP BlockSize'!O118)</f>
        <v>0</v>
      </c>
      <c r="P49" s="89">
        <f>IF(P$3="Remaining Capacity",'ABP Remaining Capacity'!P118,'ABP BlockSize'!P118)</f>
        <v>0</v>
      </c>
      <c r="Q49" s="89">
        <f>IF(Q$3="Remaining Capacity",'ABP Remaining Capacity'!Q118,'ABP BlockSize'!Q118)</f>
        <v>0</v>
      </c>
      <c r="R49" s="89">
        <f>IF(R$3="Remaining Capacity",'ABP Remaining Capacity'!R118,'ABP BlockSize'!R118)</f>
        <v>0</v>
      </c>
      <c r="S49" s="89">
        <f>IF(S$3="Remaining Capacity",'ABP Remaining Capacity'!S118,'ABP BlockSize'!S118)</f>
        <v>0</v>
      </c>
      <c r="T49" s="89">
        <f>IF(T$3="Remaining Capacity",'ABP Remaining Capacity'!T118,'ABP BlockSize'!T118)</f>
        <v>0</v>
      </c>
      <c r="U49" s="89">
        <f>IF(U$3="Remaining Capacity",'ABP Remaining Capacity'!U118,'ABP BlockSize'!U118)</f>
        <v>0</v>
      </c>
      <c r="V49" s="89">
        <f>IF(V$3="Remaining Capacity",'ABP Remaining Capacity'!V118,'ABP BlockSize'!V118)</f>
        <v>0</v>
      </c>
      <c r="W49" s="89">
        <f>IF(W$3="Remaining Capacity",'ABP Remaining Capacity'!W118,'ABP BlockSize'!W118)</f>
        <v>0</v>
      </c>
      <c r="X49" s="89">
        <f>IF(X$3="Remaining Capacity",'ABP Remaining Capacity'!X118,'ABP BlockSize'!X118)</f>
        <v>0</v>
      </c>
      <c r="Y49" s="89">
        <f>IF(Y$3="Remaining Capacity",'ABP Remaining Capacity'!Y118,'ABP BlockSize'!Y118)</f>
        <v>0</v>
      </c>
      <c r="Z49" s="89">
        <f>IF(Z$3="Remaining Capacity",'ABP Remaining Capacity'!Z118,'ABP BlockSize'!Z118)</f>
        <v>0</v>
      </c>
      <c r="AA49" s="89">
        <f>IF(AA$3="Remaining Capacity",'ABP Remaining Capacity'!AA118,'ABP BlockSize'!AA118)</f>
        <v>0</v>
      </c>
      <c r="AB49" s="89">
        <f>IF(AB$3="Remaining Capacity",'ABP Remaining Capacity'!AB118,'ABP BlockSize'!AB118)</f>
        <v>0</v>
      </c>
    </row>
    <row r="50" spans="2:28" ht="14.45" customHeight="1">
      <c r="B50" s="239" t="s">
        <v>230</v>
      </c>
      <c r="C50" s="239" t="s">
        <v>210</v>
      </c>
      <c r="D50" s="239" t="s">
        <v>288</v>
      </c>
      <c r="E50" s="286" t="str">
        <f t="shared" si="0"/>
        <v>A_Community Driven Community Solar_&gt;200-500</v>
      </c>
      <c r="F50" s="262" t="s">
        <v>85</v>
      </c>
      <c r="G50" s="89">
        <f>IF(G$3="Remaining Capacity",'ABP Remaining Capacity'!G119,'ABP BlockSize'!G119)</f>
        <v>0</v>
      </c>
      <c r="H50" s="89">
        <f>IF(H$3="Remaining Capacity",'ABP Remaining Capacity'!H119,'ABP BlockSize'!H119)</f>
        <v>0</v>
      </c>
      <c r="I50" s="89">
        <f>IF(I$3="Remaining Capacity",'ABP Remaining Capacity'!I119,'ABP BlockSize'!I119)</f>
        <v>0</v>
      </c>
      <c r="J50" s="89">
        <f>IF(J$3="Remaining Capacity",'ABP Remaining Capacity'!J119,'ABP BlockSize'!J119)</f>
        <v>0</v>
      </c>
      <c r="K50" s="89">
        <f>IF(K$3="Remaining Capacity",'ABP Remaining Capacity'!K119,'ABP BlockSize'!K119)</f>
        <v>0</v>
      </c>
      <c r="L50" s="89">
        <f>IF(L$3="Remaining Capacity",'ABP Remaining Capacity'!L119,'ABP BlockSize'!L119)</f>
        <v>0</v>
      </c>
      <c r="M50" s="89">
        <f>IF(M$3="Remaining Capacity",'ABP Remaining Capacity'!M119,'ABP BlockSize'!M119)</f>
        <v>0</v>
      </c>
      <c r="N50" s="89">
        <f>IF(N$3="Remaining Capacity",'ABP Remaining Capacity'!N119,'ABP BlockSize'!N119)</f>
        <v>0</v>
      </c>
      <c r="O50" s="89">
        <f>IF(O$3="Remaining Capacity",'ABP Remaining Capacity'!O119,'ABP BlockSize'!O119)</f>
        <v>0</v>
      </c>
      <c r="P50" s="89">
        <f>IF(P$3="Remaining Capacity",'ABP Remaining Capacity'!P119,'ABP BlockSize'!P119)</f>
        <v>0</v>
      </c>
      <c r="Q50" s="89">
        <f>IF(Q$3="Remaining Capacity",'ABP Remaining Capacity'!Q119,'ABP BlockSize'!Q119)</f>
        <v>0</v>
      </c>
      <c r="R50" s="89">
        <f>IF(R$3="Remaining Capacity",'ABP Remaining Capacity'!R119,'ABP BlockSize'!R119)</f>
        <v>0</v>
      </c>
      <c r="S50" s="89">
        <f>IF(S$3="Remaining Capacity",'ABP Remaining Capacity'!S119,'ABP BlockSize'!S119)</f>
        <v>0</v>
      </c>
      <c r="T50" s="89">
        <f>IF(T$3="Remaining Capacity",'ABP Remaining Capacity'!T119,'ABP BlockSize'!T119)</f>
        <v>0</v>
      </c>
      <c r="U50" s="89">
        <f>IF(U$3="Remaining Capacity",'ABP Remaining Capacity'!U119,'ABP BlockSize'!U119)</f>
        <v>0</v>
      </c>
      <c r="V50" s="89">
        <f>IF(V$3="Remaining Capacity",'ABP Remaining Capacity'!V119,'ABP BlockSize'!V119)</f>
        <v>0</v>
      </c>
      <c r="W50" s="89">
        <f>IF(W$3="Remaining Capacity",'ABP Remaining Capacity'!W119,'ABP BlockSize'!W119)</f>
        <v>0</v>
      </c>
      <c r="X50" s="89">
        <f>IF(X$3="Remaining Capacity",'ABP Remaining Capacity'!X119,'ABP BlockSize'!X119)</f>
        <v>0</v>
      </c>
      <c r="Y50" s="89">
        <f>IF(Y$3="Remaining Capacity",'ABP Remaining Capacity'!Y119,'ABP BlockSize'!Y119)</f>
        <v>0</v>
      </c>
      <c r="Z50" s="89">
        <f>IF(Z$3="Remaining Capacity",'ABP Remaining Capacity'!Z119,'ABP BlockSize'!Z119)</f>
        <v>0</v>
      </c>
      <c r="AA50" s="89">
        <f>IF(AA$3="Remaining Capacity",'ABP Remaining Capacity'!AA119,'ABP BlockSize'!AA119)</f>
        <v>0</v>
      </c>
      <c r="AB50" s="89">
        <f>IF(AB$3="Remaining Capacity",'ABP Remaining Capacity'!AB119,'ABP BlockSize'!AB119)</f>
        <v>0</v>
      </c>
    </row>
    <row r="51" spans="2:28" ht="14.45" customHeight="1">
      <c r="B51" s="239" t="s">
        <v>230</v>
      </c>
      <c r="C51" s="239" t="s">
        <v>210</v>
      </c>
      <c r="D51" s="239" t="s">
        <v>289</v>
      </c>
      <c r="E51" s="286" t="str">
        <f t="shared" si="0"/>
        <v>A_Community Driven Community Solar_ &gt;500-2000</v>
      </c>
      <c r="F51" s="262" t="s">
        <v>85</v>
      </c>
      <c r="G51" s="89">
        <f>IF(G$3="Remaining Capacity",'ABP Remaining Capacity'!G120,'ABP BlockSize'!G120)</f>
        <v>0</v>
      </c>
      <c r="H51" s="89">
        <f>IF(H$3="Remaining Capacity",'ABP Remaining Capacity'!H120,'ABP BlockSize'!H120)</f>
        <v>14218.110719999999</v>
      </c>
      <c r="I51" s="89">
        <f>IF(I$3="Remaining Capacity",'ABP Remaining Capacity'!I120,'ABP BlockSize'!I120)</f>
        <v>14218.110719999999</v>
      </c>
      <c r="J51" s="89">
        <f>IF(J$3="Remaining Capacity",'ABP Remaining Capacity'!J120,'ABP BlockSize'!J120)</f>
        <v>14218.110719999999</v>
      </c>
      <c r="K51" s="89">
        <f>IF(K$3="Remaining Capacity",'ABP Remaining Capacity'!K120,'ABP BlockSize'!K120)</f>
        <v>14218.110719999999</v>
      </c>
      <c r="L51" s="89">
        <f>IF(L$3="Remaining Capacity",'ABP Remaining Capacity'!L120,'ABP BlockSize'!L120)</f>
        <v>14218.110719999999</v>
      </c>
      <c r="M51" s="89">
        <f>IF(M$3="Remaining Capacity",'ABP Remaining Capacity'!M120,'ABP BlockSize'!M120)</f>
        <v>14218.110719999999</v>
      </c>
      <c r="N51" s="89">
        <f>IF(N$3="Remaining Capacity",'ABP Remaining Capacity'!N120,'ABP BlockSize'!N120)</f>
        <v>14218.110719999999</v>
      </c>
      <c r="O51" s="89">
        <f>IF(O$3="Remaining Capacity",'ABP Remaining Capacity'!O120,'ABP BlockSize'!O120)</f>
        <v>14218.110719999999</v>
      </c>
      <c r="P51" s="89">
        <f>IF(P$3="Remaining Capacity",'ABP Remaining Capacity'!P120,'ABP BlockSize'!P120)</f>
        <v>7109.0553599999994</v>
      </c>
      <c r="Q51" s="89">
        <f>IF(Q$3="Remaining Capacity",'ABP Remaining Capacity'!Q120,'ABP BlockSize'!Q120)</f>
        <v>7109.0553599999994</v>
      </c>
      <c r="R51" s="89">
        <f>IF(R$3="Remaining Capacity",'ABP Remaining Capacity'!R120,'ABP BlockSize'!R120)</f>
        <v>7109.0553599999994</v>
      </c>
      <c r="S51" s="89">
        <f>IF(S$3="Remaining Capacity",'ABP Remaining Capacity'!S120,'ABP BlockSize'!S120)</f>
        <v>7109.0553599999994</v>
      </c>
      <c r="T51" s="89">
        <f>IF(T$3="Remaining Capacity",'ABP Remaining Capacity'!T120,'ABP BlockSize'!T120)</f>
        <v>7109.0553599999994</v>
      </c>
      <c r="U51" s="89">
        <f>IF(U$3="Remaining Capacity",'ABP Remaining Capacity'!U120,'ABP BlockSize'!U120)</f>
        <v>7109.0553599999994</v>
      </c>
      <c r="V51" s="89">
        <f>IF(V$3="Remaining Capacity",'ABP Remaining Capacity'!V120,'ABP BlockSize'!V120)</f>
        <v>7109.0553599999994</v>
      </c>
      <c r="W51" s="89">
        <f>IF(W$3="Remaining Capacity",'ABP Remaining Capacity'!W120,'ABP BlockSize'!W120)</f>
        <v>7109.0553599999994</v>
      </c>
      <c r="X51" s="89">
        <f>IF(X$3="Remaining Capacity",'ABP Remaining Capacity'!X120,'ABP BlockSize'!X120)</f>
        <v>7109.0553599999994</v>
      </c>
      <c r="Y51" s="89">
        <f>IF(Y$3="Remaining Capacity",'ABP Remaining Capacity'!Y120,'ABP BlockSize'!Y120)</f>
        <v>7109.0553599999994</v>
      </c>
      <c r="Z51" s="89">
        <f>IF(Z$3="Remaining Capacity",'ABP Remaining Capacity'!Z120,'ABP BlockSize'!Z120)</f>
        <v>7109.0553599999994</v>
      </c>
      <c r="AA51" s="89">
        <f>IF(AA$3="Remaining Capacity",'ABP Remaining Capacity'!AA120,'ABP BlockSize'!AA120)</f>
        <v>7109.0553599999994</v>
      </c>
      <c r="AB51" s="89">
        <f>IF(AB$3="Remaining Capacity",'ABP Remaining Capacity'!AB120,'ABP BlockSize'!AB120)</f>
        <v>7109.0553599999994</v>
      </c>
    </row>
    <row r="52" spans="2:28" ht="14.45" customHeight="1">
      <c r="B52" s="239" t="s">
        <v>230</v>
      </c>
      <c r="C52" s="239" t="s">
        <v>210</v>
      </c>
      <c r="D52" s="239" t="s">
        <v>291</v>
      </c>
      <c r="E52" s="286" t="str">
        <f t="shared" si="0"/>
        <v>A_Community Driven Community Solar_&gt;2000-5000</v>
      </c>
      <c r="F52" s="262" t="s">
        <v>85</v>
      </c>
      <c r="G52" s="89">
        <f>IF(G$3="Remaining Capacity",'ABP Remaining Capacity'!G121,'ABP BlockSize'!G121)</f>
        <v>0</v>
      </c>
      <c r="H52" s="89">
        <f>IF(H$3="Remaining Capacity",'ABP Remaining Capacity'!H121,'ABP BlockSize'!H121)</f>
        <v>0</v>
      </c>
      <c r="I52" s="89">
        <f>IF(I$3="Remaining Capacity",'ABP Remaining Capacity'!I121,'ABP BlockSize'!I121)</f>
        <v>0</v>
      </c>
      <c r="J52" s="89">
        <f>IF(J$3="Remaining Capacity",'ABP Remaining Capacity'!J121,'ABP BlockSize'!J121)</f>
        <v>0</v>
      </c>
      <c r="K52" s="89">
        <f>IF(K$3="Remaining Capacity",'ABP Remaining Capacity'!K121,'ABP BlockSize'!K121)</f>
        <v>0</v>
      </c>
      <c r="L52" s="89">
        <f>IF(L$3="Remaining Capacity",'ABP Remaining Capacity'!L121,'ABP BlockSize'!L121)</f>
        <v>0</v>
      </c>
      <c r="M52" s="89">
        <f>IF(M$3="Remaining Capacity",'ABP Remaining Capacity'!M121,'ABP BlockSize'!M121)</f>
        <v>0</v>
      </c>
      <c r="N52" s="89">
        <f>IF(N$3="Remaining Capacity",'ABP Remaining Capacity'!N121,'ABP BlockSize'!N121)</f>
        <v>0</v>
      </c>
      <c r="O52" s="89">
        <f>IF(O$3="Remaining Capacity",'ABP Remaining Capacity'!O121,'ABP BlockSize'!O121)</f>
        <v>0</v>
      </c>
      <c r="P52" s="89">
        <f>IF(P$3="Remaining Capacity",'ABP Remaining Capacity'!P121,'ABP BlockSize'!P121)</f>
        <v>0</v>
      </c>
      <c r="Q52" s="89">
        <f>IF(Q$3="Remaining Capacity",'ABP Remaining Capacity'!Q121,'ABP BlockSize'!Q121)</f>
        <v>0</v>
      </c>
      <c r="R52" s="89">
        <f>IF(R$3="Remaining Capacity",'ABP Remaining Capacity'!R121,'ABP BlockSize'!R121)</f>
        <v>0</v>
      </c>
      <c r="S52" s="89">
        <f>IF(S$3="Remaining Capacity",'ABP Remaining Capacity'!S121,'ABP BlockSize'!S121)</f>
        <v>0</v>
      </c>
      <c r="T52" s="89">
        <f>IF(T$3="Remaining Capacity",'ABP Remaining Capacity'!T121,'ABP BlockSize'!T121)</f>
        <v>0</v>
      </c>
      <c r="U52" s="89">
        <f>IF(U$3="Remaining Capacity",'ABP Remaining Capacity'!U121,'ABP BlockSize'!U121)</f>
        <v>0</v>
      </c>
      <c r="V52" s="89">
        <f>IF(V$3="Remaining Capacity",'ABP Remaining Capacity'!V121,'ABP BlockSize'!V121)</f>
        <v>0</v>
      </c>
      <c r="W52" s="89">
        <f>IF(W$3="Remaining Capacity",'ABP Remaining Capacity'!W121,'ABP BlockSize'!W121)</f>
        <v>0</v>
      </c>
      <c r="X52" s="89">
        <f>IF(X$3="Remaining Capacity",'ABP Remaining Capacity'!X121,'ABP BlockSize'!X121)</f>
        <v>0</v>
      </c>
      <c r="Y52" s="89">
        <f>IF(Y$3="Remaining Capacity",'ABP Remaining Capacity'!Y121,'ABP BlockSize'!Y121)</f>
        <v>0</v>
      </c>
      <c r="Z52" s="89">
        <f>IF(Z$3="Remaining Capacity",'ABP Remaining Capacity'!Z121,'ABP BlockSize'!Z121)</f>
        <v>0</v>
      </c>
      <c r="AA52" s="89">
        <f>IF(AA$3="Remaining Capacity",'ABP Remaining Capacity'!AA121,'ABP BlockSize'!AA121)</f>
        <v>0</v>
      </c>
      <c r="AB52" s="89">
        <f>IF(AB$3="Remaining Capacity",'ABP Remaining Capacity'!AB121,'ABP BlockSize'!AB121)</f>
        <v>0</v>
      </c>
    </row>
    <row r="53" spans="2:28" ht="14.45" customHeight="1">
      <c r="B53" s="239" t="s">
        <v>231</v>
      </c>
      <c r="C53" s="239" t="s">
        <v>210</v>
      </c>
      <c r="D53" s="239" t="s">
        <v>275</v>
      </c>
      <c r="E53" s="286" t="str">
        <f t="shared" si="0"/>
        <v>B_Community Driven Community Solar_ &lt; 10</v>
      </c>
      <c r="F53" s="262" t="s">
        <v>85</v>
      </c>
      <c r="G53" s="89">
        <f>IF(G$3="Remaining Capacity",'ABP Remaining Capacity'!G122,'ABP BlockSize'!G122)</f>
        <v>0</v>
      </c>
      <c r="H53" s="89">
        <f>IF(H$3="Remaining Capacity",'ABP Remaining Capacity'!H122,'ABP BlockSize'!H122)</f>
        <v>0</v>
      </c>
      <c r="I53" s="89">
        <f>IF(I$3="Remaining Capacity",'ABP Remaining Capacity'!I122,'ABP BlockSize'!I122)</f>
        <v>0</v>
      </c>
      <c r="J53" s="89">
        <f>IF(J$3="Remaining Capacity",'ABP Remaining Capacity'!J122,'ABP BlockSize'!J122)</f>
        <v>0</v>
      </c>
      <c r="K53" s="89">
        <f>IF(K$3="Remaining Capacity",'ABP Remaining Capacity'!K122,'ABP BlockSize'!K122)</f>
        <v>0</v>
      </c>
      <c r="L53" s="89">
        <f>IF(L$3="Remaining Capacity",'ABP Remaining Capacity'!L122,'ABP BlockSize'!L122)</f>
        <v>0</v>
      </c>
      <c r="M53" s="89">
        <f>IF(M$3="Remaining Capacity",'ABP Remaining Capacity'!M122,'ABP BlockSize'!M122)</f>
        <v>0</v>
      </c>
      <c r="N53" s="89">
        <f>IF(N$3="Remaining Capacity",'ABP Remaining Capacity'!N122,'ABP BlockSize'!N122)</f>
        <v>0</v>
      </c>
      <c r="O53" s="89">
        <f>IF(O$3="Remaining Capacity",'ABP Remaining Capacity'!O122,'ABP BlockSize'!O122)</f>
        <v>0</v>
      </c>
      <c r="P53" s="89">
        <f>IF(P$3="Remaining Capacity",'ABP Remaining Capacity'!P122,'ABP BlockSize'!P122)</f>
        <v>0</v>
      </c>
      <c r="Q53" s="89">
        <f>IF(Q$3="Remaining Capacity",'ABP Remaining Capacity'!Q122,'ABP BlockSize'!Q122)</f>
        <v>0</v>
      </c>
      <c r="R53" s="89">
        <f>IF(R$3="Remaining Capacity",'ABP Remaining Capacity'!R122,'ABP BlockSize'!R122)</f>
        <v>0</v>
      </c>
      <c r="S53" s="89">
        <f>IF(S$3="Remaining Capacity",'ABP Remaining Capacity'!S122,'ABP BlockSize'!S122)</f>
        <v>0</v>
      </c>
      <c r="T53" s="89">
        <f>IF(T$3="Remaining Capacity",'ABP Remaining Capacity'!T122,'ABP BlockSize'!T122)</f>
        <v>0</v>
      </c>
      <c r="U53" s="89">
        <f>IF(U$3="Remaining Capacity",'ABP Remaining Capacity'!U122,'ABP BlockSize'!U122)</f>
        <v>0</v>
      </c>
      <c r="V53" s="89">
        <f>IF(V$3="Remaining Capacity",'ABP Remaining Capacity'!V122,'ABP BlockSize'!V122)</f>
        <v>0</v>
      </c>
      <c r="W53" s="89">
        <f>IF(W$3="Remaining Capacity",'ABP Remaining Capacity'!W122,'ABP BlockSize'!W122)</f>
        <v>0</v>
      </c>
      <c r="X53" s="89">
        <f>IF(X$3="Remaining Capacity",'ABP Remaining Capacity'!X122,'ABP BlockSize'!X122)</f>
        <v>0</v>
      </c>
      <c r="Y53" s="89">
        <f>IF(Y$3="Remaining Capacity",'ABP Remaining Capacity'!Y122,'ABP BlockSize'!Y122)</f>
        <v>0</v>
      </c>
      <c r="Z53" s="89">
        <f>IF(Z$3="Remaining Capacity",'ABP Remaining Capacity'!Z122,'ABP BlockSize'!Z122)</f>
        <v>0</v>
      </c>
      <c r="AA53" s="89">
        <f>IF(AA$3="Remaining Capacity",'ABP Remaining Capacity'!AA122,'ABP BlockSize'!AA122)</f>
        <v>0</v>
      </c>
      <c r="AB53" s="89">
        <f>IF(AB$3="Remaining Capacity",'ABP Remaining Capacity'!AB122,'ABP BlockSize'!AB122)</f>
        <v>0</v>
      </c>
    </row>
    <row r="54" spans="2:28" ht="14.45" customHeight="1">
      <c r="B54" s="239" t="s">
        <v>231</v>
      </c>
      <c r="C54" s="239" t="s">
        <v>210</v>
      </c>
      <c r="D54" s="239" t="s">
        <v>277</v>
      </c>
      <c r="E54" s="286" t="str">
        <f t="shared" si="0"/>
        <v>B_Community Driven Community Solar_ &gt;10-25</v>
      </c>
      <c r="F54" s="262" t="s">
        <v>85</v>
      </c>
      <c r="G54" s="89">
        <f>IF(G$3="Remaining Capacity",'ABP Remaining Capacity'!G123,'ABP BlockSize'!G123)</f>
        <v>0</v>
      </c>
      <c r="H54" s="89">
        <f>IF(H$3="Remaining Capacity",'ABP Remaining Capacity'!H123,'ABP BlockSize'!H123)</f>
        <v>0</v>
      </c>
      <c r="I54" s="89">
        <f>IF(I$3="Remaining Capacity",'ABP Remaining Capacity'!I123,'ABP BlockSize'!I123)</f>
        <v>0</v>
      </c>
      <c r="J54" s="89">
        <f>IF(J$3="Remaining Capacity",'ABP Remaining Capacity'!J123,'ABP BlockSize'!J123)</f>
        <v>0</v>
      </c>
      <c r="K54" s="89">
        <f>IF(K$3="Remaining Capacity",'ABP Remaining Capacity'!K123,'ABP BlockSize'!K123)</f>
        <v>0</v>
      </c>
      <c r="L54" s="89">
        <f>IF(L$3="Remaining Capacity",'ABP Remaining Capacity'!L123,'ABP BlockSize'!L123)</f>
        <v>0</v>
      </c>
      <c r="M54" s="89">
        <f>IF(M$3="Remaining Capacity",'ABP Remaining Capacity'!M123,'ABP BlockSize'!M123)</f>
        <v>0</v>
      </c>
      <c r="N54" s="89">
        <f>IF(N$3="Remaining Capacity",'ABP Remaining Capacity'!N123,'ABP BlockSize'!N123)</f>
        <v>0</v>
      </c>
      <c r="O54" s="89">
        <f>IF(O$3="Remaining Capacity",'ABP Remaining Capacity'!O123,'ABP BlockSize'!O123)</f>
        <v>0</v>
      </c>
      <c r="P54" s="89">
        <f>IF(P$3="Remaining Capacity",'ABP Remaining Capacity'!P123,'ABP BlockSize'!P123)</f>
        <v>0</v>
      </c>
      <c r="Q54" s="89">
        <f>IF(Q$3="Remaining Capacity",'ABP Remaining Capacity'!Q123,'ABP BlockSize'!Q123)</f>
        <v>0</v>
      </c>
      <c r="R54" s="89">
        <f>IF(R$3="Remaining Capacity",'ABP Remaining Capacity'!R123,'ABP BlockSize'!R123)</f>
        <v>0</v>
      </c>
      <c r="S54" s="89">
        <f>IF(S$3="Remaining Capacity",'ABP Remaining Capacity'!S123,'ABP BlockSize'!S123)</f>
        <v>0</v>
      </c>
      <c r="T54" s="89">
        <f>IF(T$3="Remaining Capacity",'ABP Remaining Capacity'!T123,'ABP BlockSize'!T123)</f>
        <v>0</v>
      </c>
      <c r="U54" s="89">
        <f>IF(U$3="Remaining Capacity",'ABP Remaining Capacity'!U123,'ABP BlockSize'!U123)</f>
        <v>0</v>
      </c>
      <c r="V54" s="89">
        <f>IF(V$3="Remaining Capacity",'ABP Remaining Capacity'!V123,'ABP BlockSize'!V123)</f>
        <v>0</v>
      </c>
      <c r="W54" s="89">
        <f>IF(W$3="Remaining Capacity",'ABP Remaining Capacity'!W123,'ABP BlockSize'!W123)</f>
        <v>0</v>
      </c>
      <c r="X54" s="89">
        <f>IF(X$3="Remaining Capacity",'ABP Remaining Capacity'!X123,'ABP BlockSize'!X123)</f>
        <v>0</v>
      </c>
      <c r="Y54" s="89">
        <f>IF(Y$3="Remaining Capacity",'ABP Remaining Capacity'!Y123,'ABP BlockSize'!Y123)</f>
        <v>0</v>
      </c>
      <c r="Z54" s="89">
        <f>IF(Z$3="Remaining Capacity",'ABP Remaining Capacity'!Z123,'ABP BlockSize'!Z123)</f>
        <v>0</v>
      </c>
      <c r="AA54" s="89">
        <f>IF(AA$3="Remaining Capacity",'ABP Remaining Capacity'!AA123,'ABP BlockSize'!AA123)</f>
        <v>0</v>
      </c>
      <c r="AB54" s="89">
        <f>IF(AB$3="Remaining Capacity",'ABP Remaining Capacity'!AB123,'ABP BlockSize'!AB123)</f>
        <v>0</v>
      </c>
    </row>
    <row r="55" spans="2:28" ht="14.45" customHeight="1">
      <c r="B55" s="239" t="s">
        <v>231</v>
      </c>
      <c r="C55" s="239" t="s">
        <v>210</v>
      </c>
      <c r="D55" s="239" t="s">
        <v>284</v>
      </c>
      <c r="E55" s="286" t="str">
        <f t="shared" si="0"/>
        <v>B_Community Driven Community Solar_ &gt;25-100</v>
      </c>
      <c r="F55" s="262" t="s">
        <v>85</v>
      </c>
      <c r="G55" s="89">
        <f>IF(G$3="Remaining Capacity",'ABP Remaining Capacity'!G124,'ABP BlockSize'!G124)</f>
        <v>0</v>
      </c>
      <c r="H55" s="89">
        <f>IF(H$3="Remaining Capacity",'ABP Remaining Capacity'!H124,'ABP BlockSize'!H124)</f>
        <v>0</v>
      </c>
      <c r="I55" s="89">
        <f>IF(I$3="Remaining Capacity",'ABP Remaining Capacity'!I124,'ABP BlockSize'!I124)</f>
        <v>0</v>
      </c>
      <c r="J55" s="89">
        <f>IF(J$3="Remaining Capacity",'ABP Remaining Capacity'!J124,'ABP BlockSize'!J124)</f>
        <v>0</v>
      </c>
      <c r="K55" s="89">
        <f>IF(K$3="Remaining Capacity",'ABP Remaining Capacity'!K124,'ABP BlockSize'!K124)</f>
        <v>0</v>
      </c>
      <c r="L55" s="89">
        <f>IF(L$3="Remaining Capacity",'ABP Remaining Capacity'!L124,'ABP BlockSize'!L124)</f>
        <v>0</v>
      </c>
      <c r="M55" s="89">
        <f>IF(M$3="Remaining Capacity",'ABP Remaining Capacity'!M124,'ABP BlockSize'!M124)</f>
        <v>0</v>
      </c>
      <c r="N55" s="89">
        <f>IF(N$3="Remaining Capacity",'ABP Remaining Capacity'!N124,'ABP BlockSize'!N124)</f>
        <v>0</v>
      </c>
      <c r="O55" s="89">
        <f>IF(O$3="Remaining Capacity",'ABP Remaining Capacity'!O124,'ABP BlockSize'!O124)</f>
        <v>0</v>
      </c>
      <c r="P55" s="89">
        <f>IF(P$3="Remaining Capacity",'ABP Remaining Capacity'!P124,'ABP BlockSize'!P124)</f>
        <v>0</v>
      </c>
      <c r="Q55" s="89">
        <f>IF(Q$3="Remaining Capacity",'ABP Remaining Capacity'!Q124,'ABP BlockSize'!Q124)</f>
        <v>0</v>
      </c>
      <c r="R55" s="89">
        <f>IF(R$3="Remaining Capacity",'ABP Remaining Capacity'!R124,'ABP BlockSize'!R124)</f>
        <v>0</v>
      </c>
      <c r="S55" s="89">
        <f>IF(S$3="Remaining Capacity",'ABP Remaining Capacity'!S124,'ABP BlockSize'!S124)</f>
        <v>0</v>
      </c>
      <c r="T55" s="89">
        <f>IF(T$3="Remaining Capacity",'ABP Remaining Capacity'!T124,'ABP BlockSize'!T124)</f>
        <v>0</v>
      </c>
      <c r="U55" s="89">
        <f>IF(U$3="Remaining Capacity",'ABP Remaining Capacity'!U124,'ABP BlockSize'!U124)</f>
        <v>0</v>
      </c>
      <c r="V55" s="89">
        <f>IF(V$3="Remaining Capacity",'ABP Remaining Capacity'!V124,'ABP BlockSize'!V124)</f>
        <v>0</v>
      </c>
      <c r="W55" s="89">
        <f>IF(W$3="Remaining Capacity",'ABP Remaining Capacity'!W124,'ABP BlockSize'!W124)</f>
        <v>0</v>
      </c>
      <c r="X55" s="89">
        <f>IF(X$3="Remaining Capacity",'ABP Remaining Capacity'!X124,'ABP BlockSize'!X124)</f>
        <v>0</v>
      </c>
      <c r="Y55" s="89">
        <f>IF(Y$3="Remaining Capacity",'ABP Remaining Capacity'!Y124,'ABP BlockSize'!Y124)</f>
        <v>0</v>
      </c>
      <c r="Z55" s="89">
        <f>IF(Z$3="Remaining Capacity",'ABP Remaining Capacity'!Z124,'ABP BlockSize'!Z124)</f>
        <v>0</v>
      </c>
      <c r="AA55" s="89">
        <f>IF(AA$3="Remaining Capacity",'ABP Remaining Capacity'!AA124,'ABP BlockSize'!AA124)</f>
        <v>0</v>
      </c>
      <c r="AB55" s="89">
        <f>IF(AB$3="Remaining Capacity",'ABP Remaining Capacity'!AB124,'ABP BlockSize'!AB124)</f>
        <v>0</v>
      </c>
    </row>
    <row r="56" spans="2:28" ht="14.45" customHeight="1">
      <c r="B56" s="239" t="s">
        <v>231</v>
      </c>
      <c r="C56" s="239" t="s">
        <v>210</v>
      </c>
      <c r="D56" s="239" t="s">
        <v>287</v>
      </c>
      <c r="E56" s="286" t="str">
        <f t="shared" si="0"/>
        <v>B_Community Driven Community Solar_&gt;100-200</v>
      </c>
      <c r="F56" s="262" t="s">
        <v>85</v>
      </c>
      <c r="G56" s="89">
        <f>IF(G$3="Remaining Capacity",'ABP Remaining Capacity'!G125,'ABP BlockSize'!G125)</f>
        <v>0</v>
      </c>
      <c r="H56" s="89">
        <f>IF(H$3="Remaining Capacity",'ABP Remaining Capacity'!H125,'ABP BlockSize'!H125)</f>
        <v>0</v>
      </c>
      <c r="I56" s="89">
        <f>IF(I$3="Remaining Capacity",'ABP Remaining Capacity'!I125,'ABP BlockSize'!I125)</f>
        <v>0</v>
      </c>
      <c r="J56" s="89">
        <f>IF(J$3="Remaining Capacity",'ABP Remaining Capacity'!J125,'ABP BlockSize'!J125)</f>
        <v>0</v>
      </c>
      <c r="K56" s="89">
        <f>IF(K$3="Remaining Capacity",'ABP Remaining Capacity'!K125,'ABP BlockSize'!K125)</f>
        <v>0</v>
      </c>
      <c r="L56" s="89">
        <f>IF(L$3="Remaining Capacity",'ABP Remaining Capacity'!L125,'ABP BlockSize'!L125)</f>
        <v>0</v>
      </c>
      <c r="M56" s="89">
        <f>IF(M$3="Remaining Capacity",'ABP Remaining Capacity'!M125,'ABP BlockSize'!M125)</f>
        <v>0</v>
      </c>
      <c r="N56" s="89">
        <f>IF(N$3="Remaining Capacity",'ABP Remaining Capacity'!N125,'ABP BlockSize'!N125)</f>
        <v>0</v>
      </c>
      <c r="O56" s="89">
        <f>IF(O$3="Remaining Capacity",'ABP Remaining Capacity'!O125,'ABP BlockSize'!O125)</f>
        <v>0</v>
      </c>
      <c r="P56" s="89">
        <f>IF(P$3="Remaining Capacity",'ABP Remaining Capacity'!P125,'ABP BlockSize'!P125)</f>
        <v>0</v>
      </c>
      <c r="Q56" s="89">
        <f>IF(Q$3="Remaining Capacity",'ABP Remaining Capacity'!Q125,'ABP BlockSize'!Q125)</f>
        <v>0</v>
      </c>
      <c r="R56" s="89">
        <f>IF(R$3="Remaining Capacity",'ABP Remaining Capacity'!R125,'ABP BlockSize'!R125)</f>
        <v>0</v>
      </c>
      <c r="S56" s="89">
        <f>IF(S$3="Remaining Capacity",'ABP Remaining Capacity'!S125,'ABP BlockSize'!S125)</f>
        <v>0</v>
      </c>
      <c r="T56" s="89">
        <f>IF(T$3="Remaining Capacity",'ABP Remaining Capacity'!T125,'ABP BlockSize'!T125)</f>
        <v>0</v>
      </c>
      <c r="U56" s="89">
        <f>IF(U$3="Remaining Capacity",'ABP Remaining Capacity'!U125,'ABP BlockSize'!U125)</f>
        <v>0</v>
      </c>
      <c r="V56" s="89">
        <f>IF(V$3="Remaining Capacity",'ABP Remaining Capacity'!V125,'ABP BlockSize'!V125)</f>
        <v>0</v>
      </c>
      <c r="W56" s="89">
        <f>IF(W$3="Remaining Capacity",'ABP Remaining Capacity'!W125,'ABP BlockSize'!W125)</f>
        <v>0</v>
      </c>
      <c r="X56" s="89">
        <f>IF(X$3="Remaining Capacity",'ABP Remaining Capacity'!X125,'ABP BlockSize'!X125)</f>
        <v>0</v>
      </c>
      <c r="Y56" s="89">
        <f>IF(Y$3="Remaining Capacity",'ABP Remaining Capacity'!Y125,'ABP BlockSize'!Y125)</f>
        <v>0</v>
      </c>
      <c r="Z56" s="89">
        <f>IF(Z$3="Remaining Capacity",'ABP Remaining Capacity'!Z125,'ABP BlockSize'!Z125)</f>
        <v>0</v>
      </c>
      <c r="AA56" s="89">
        <f>IF(AA$3="Remaining Capacity",'ABP Remaining Capacity'!AA125,'ABP BlockSize'!AA125)</f>
        <v>0</v>
      </c>
      <c r="AB56" s="89">
        <f>IF(AB$3="Remaining Capacity",'ABP Remaining Capacity'!AB125,'ABP BlockSize'!AB125)</f>
        <v>0</v>
      </c>
    </row>
    <row r="57" spans="2:28" ht="14.45" customHeight="1">
      <c r="B57" s="239" t="s">
        <v>231</v>
      </c>
      <c r="C57" s="239" t="s">
        <v>210</v>
      </c>
      <c r="D57" s="239" t="s">
        <v>288</v>
      </c>
      <c r="E57" s="286" t="str">
        <f t="shared" si="0"/>
        <v>B_Community Driven Community Solar_&gt;200-500</v>
      </c>
      <c r="F57" s="262" t="s">
        <v>85</v>
      </c>
      <c r="G57" s="89">
        <f>IF(G$3="Remaining Capacity",'ABP Remaining Capacity'!G126,'ABP BlockSize'!G126)</f>
        <v>0</v>
      </c>
      <c r="H57" s="89">
        <f>IF(H$3="Remaining Capacity",'ABP Remaining Capacity'!H126,'ABP BlockSize'!H126)</f>
        <v>0</v>
      </c>
      <c r="I57" s="89">
        <f>IF(I$3="Remaining Capacity",'ABP Remaining Capacity'!I126,'ABP BlockSize'!I126)</f>
        <v>0</v>
      </c>
      <c r="J57" s="89">
        <f>IF(J$3="Remaining Capacity",'ABP Remaining Capacity'!J126,'ABP BlockSize'!J126)</f>
        <v>0</v>
      </c>
      <c r="K57" s="89">
        <f>IF(K$3="Remaining Capacity",'ABP Remaining Capacity'!K126,'ABP BlockSize'!K126)</f>
        <v>0</v>
      </c>
      <c r="L57" s="89">
        <f>IF(L$3="Remaining Capacity",'ABP Remaining Capacity'!L126,'ABP BlockSize'!L126)</f>
        <v>0</v>
      </c>
      <c r="M57" s="89">
        <f>IF(M$3="Remaining Capacity",'ABP Remaining Capacity'!M126,'ABP BlockSize'!M126)</f>
        <v>0</v>
      </c>
      <c r="N57" s="89">
        <f>IF(N$3="Remaining Capacity",'ABP Remaining Capacity'!N126,'ABP BlockSize'!N126)</f>
        <v>0</v>
      </c>
      <c r="O57" s="89">
        <f>IF(O$3="Remaining Capacity",'ABP Remaining Capacity'!O126,'ABP BlockSize'!O126)</f>
        <v>0</v>
      </c>
      <c r="P57" s="89">
        <f>IF(P$3="Remaining Capacity",'ABP Remaining Capacity'!P126,'ABP BlockSize'!P126)</f>
        <v>0</v>
      </c>
      <c r="Q57" s="89">
        <f>IF(Q$3="Remaining Capacity",'ABP Remaining Capacity'!Q126,'ABP BlockSize'!Q126)</f>
        <v>0</v>
      </c>
      <c r="R57" s="89">
        <f>IF(R$3="Remaining Capacity",'ABP Remaining Capacity'!R126,'ABP BlockSize'!R126)</f>
        <v>0</v>
      </c>
      <c r="S57" s="89">
        <f>IF(S$3="Remaining Capacity",'ABP Remaining Capacity'!S126,'ABP BlockSize'!S126)</f>
        <v>0</v>
      </c>
      <c r="T57" s="89">
        <f>IF(T$3="Remaining Capacity",'ABP Remaining Capacity'!T126,'ABP BlockSize'!T126)</f>
        <v>0</v>
      </c>
      <c r="U57" s="89">
        <f>IF(U$3="Remaining Capacity",'ABP Remaining Capacity'!U126,'ABP BlockSize'!U126)</f>
        <v>0</v>
      </c>
      <c r="V57" s="89">
        <f>IF(V$3="Remaining Capacity",'ABP Remaining Capacity'!V126,'ABP BlockSize'!V126)</f>
        <v>0</v>
      </c>
      <c r="W57" s="89">
        <f>IF(W$3="Remaining Capacity",'ABP Remaining Capacity'!W126,'ABP BlockSize'!W126)</f>
        <v>0</v>
      </c>
      <c r="X57" s="89">
        <f>IF(X$3="Remaining Capacity",'ABP Remaining Capacity'!X126,'ABP BlockSize'!X126)</f>
        <v>0</v>
      </c>
      <c r="Y57" s="89">
        <f>IF(Y$3="Remaining Capacity",'ABP Remaining Capacity'!Y126,'ABP BlockSize'!Y126)</f>
        <v>0</v>
      </c>
      <c r="Z57" s="89">
        <f>IF(Z$3="Remaining Capacity",'ABP Remaining Capacity'!Z126,'ABP BlockSize'!Z126)</f>
        <v>0</v>
      </c>
      <c r="AA57" s="89">
        <f>IF(AA$3="Remaining Capacity",'ABP Remaining Capacity'!AA126,'ABP BlockSize'!AA126)</f>
        <v>0</v>
      </c>
      <c r="AB57" s="89">
        <f>IF(AB$3="Remaining Capacity",'ABP Remaining Capacity'!AB126,'ABP BlockSize'!AB126)</f>
        <v>0</v>
      </c>
    </row>
    <row r="58" spans="2:28" ht="14.45" customHeight="1">
      <c r="B58" s="239" t="s">
        <v>231</v>
      </c>
      <c r="C58" s="239" t="s">
        <v>210</v>
      </c>
      <c r="D58" s="239" t="s">
        <v>289</v>
      </c>
      <c r="E58" s="286" t="str">
        <f t="shared" si="0"/>
        <v>B_Community Driven Community Solar_ &gt;500-2000</v>
      </c>
      <c r="F58" s="262" t="s">
        <v>85</v>
      </c>
      <c r="G58" s="89">
        <f>IF(G$3="Remaining Capacity",'ABP Remaining Capacity'!G127,'ABP BlockSize'!G127)</f>
        <v>0</v>
      </c>
      <c r="H58" s="89">
        <f>IF(H$3="Remaining Capacity",'ABP Remaining Capacity'!H127,'ABP BlockSize'!H127)</f>
        <v>33175.591679999998</v>
      </c>
      <c r="I58" s="89">
        <f>IF(I$3="Remaining Capacity",'ABP Remaining Capacity'!I127,'ABP BlockSize'!I127)</f>
        <v>33175.591679999998</v>
      </c>
      <c r="J58" s="89">
        <f>IF(J$3="Remaining Capacity",'ABP Remaining Capacity'!J127,'ABP BlockSize'!J127)</f>
        <v>33175.591679999998</v>
      </c>
      <c r="K58" s="89">
        <f>IF(K$3="Remaining Capacity",'ABP Remaining Capacity'!K127,'ABP BlockSize'!K127)</f>
        <v>33175.591679999998</v>
      </c>
      <c r="L58" s="89">
        <f>IF(L$3="Remaining Capacity",'ABP Remaining Capacity'!L127,'ABP BlockSize'!L127)</f>
        <v>33175.591679999998</v>
      </c>
      <c r="M58" s="89">
        <f>IF(M$3="Remaining Capacity",'ABP Remaining Capacity'!M127,'ABP BlockSize'!M127)</f>
        <v>33175.591679999998</v>
      </c>
      <c r="N58" s="89">
        <f>IF(N$3="Remaining Capacity",'ABP Remaining Capacity'!N127,'ABP BlockSize'!N127)</f>
        <v>33175.591679999998</v>
      </c>
      <c r="O58" s="89">
        <f>IF(O$3="Remaining Capacity",'ABP Remaining Capacity'!O127,'ABP BlockSize'!O127)</f>
        <v>33175.591679999998</v>
      </c>
      <c r="P58" s="89">
        <f>IF(P$3="Remaining Capacity",'ABP Remaining Capacity'!P127,'ABP BlockSize'!P127)</f>
        <v>16587.795839999999</v>
      </c>
      <c r="Q58" s="89">
        <f>IF(Q$3="Remaining Capacity",'ABP Remaining Capacity'!Q127,'ABP BlockSize'!Q127)</f>
        <v>16587.795839999999</v>
      </c>
      <c r="R58" s="89">
        <f>IF(R$3="Remaining Capacity",'ABP Remaining Capacity'!R127,'ABP BlockSize'!R127)</f>
        <v>16587.795839999999</v>
      </c>
      <c r="S58" s="89">
        <f>IF(S$3="Remaining Capacity",'ABP Remaining Capacity'!S127,'ABP BlockSize'!S127)</f>
        <v>16587.795839999999</v>
      </c>
      <c r="T58" s="89">
        <f>IF(T$3="Remaining Capacity",'ABP Remaining Capacity'!T127,'ABP BlockSize'!T127)</f>
        <v>16587.795839999999</v>
      </c>
      <c r="U58" s="89">
        <f>IF(U$3="Remaining Capacity",'ABP Remaining Capacity'!U127,'ABP BlockSize'!U127)</f>
        <v>16587.795839999999</v>
      </c>
      <c r="V58" s="89">
        <f>IF(V$3="Remaining Capacity",'ABP Remaining Capacity'!V127,'ABP BlockSize'!V127)</f>
        <v>16587.795839999999</v>
      </c>
      <c r="W58" s="89">
        <f>IF(W$3="Remaining Capacity",'ABP Remaining Capacity'!W127,'ABP BlockSize'!W127)</f>
        <v>16587.795839999999</v>
      </c>
      <c r="X58" s="89">
        <f>IF(X$3="Remaining Capacity",'ABP Remaining Capacity'!X127,'ABP BlockSize'!X127)</f>
        <v>16587.795839999999</v>
      </c>
      <c r="Y58" s="89">
        <f>IF(Y$3="Remaining Capacity",'ABP Remaining Capacity'!Y127,'ABP BlockSize'!Y127)</f>
        <v>16587.795839999999</v>
      </c>
      <c r="Z58" s="89">
        <f>IF(Z$3="Remaining Capacity",'ABP Remaining Capacity'!Z127,'ABP BlockSize'!Z127)</f>
        <v>16587.795839999999</v>
      </c>
      <c r="AA58" s="89">
        <f>IF(AA$3="Remaining Capacity",'ABP Remaining Capacity'!AA127,'ABP BlockSize'!AA127)</f>
        <v>16587.795839999999</v>
      </c>
      <c r="AB58" s="89">
        <f>IF(AB$3="Remaining Capacity",'ABP Remaining Capacity'!AB127,'ABP BlockSize'!AB127)</f>
        <v>16587.795839999999</v>
      </c>
    </row>
    <row r="59" spans="2:28" ht="14.45" customHeight="1">
      <c r="B59" s="239" t="s">
        <v>231</v>
      </c>
      <c r="C59" s="239" t="s">
        <v>210</v>
      </c>
      <c r="D59" s="239" t="s">
        <v>291</v>
      </c>
      <c r="E59" s="286" t="str">
        <f t="shared" si="0"/>
        <v>B_Community Driven Community Solar_&gt;2000-5000</v>
      </c>
      <c r="F59" s="262" t="s">
        <v>85</v>
      </c>
      <c r="G59" s="89">
        <f>IF(G$3="Remaining Capacity",'ABP Remaining Capacity'!G128,'ABP BlockSize'!G128)</f>
        <v>0</v>
      </c>
      <c r="H59" s="89">
        <f>IF(H$3="Remaining Capacity",'ABP Remaining Capacity'!H128,'ABP BlockSize'!H128)</f>
        <v>0</v>
      </c>
      <c r="I59" s="89">
        <f>IF(I$3="Remaining Capacity",'ABP Remaining Capacity'!I128,'ABP BlockSize'!I128)</f>
        <v>0</v>
      </c>
      <c r="J59" s="89">
        <f>IF(J$3="Remaining Capacity",'ABP Remaining Capacity'!J128,'ABP BlockSize'!J128)</f>
        <v>0</v>
      </c>
      <c r="K59" s="89">
        <f>IF(K$3="Remaining Capacity",'ABP Remaining Capacity'!K128,'ABP BlockSize'!K128)</f>
        <v>0</v>
      </c>
      <c r="L59" s="89">
        <f>IF(L$3="Remaining Capacity",'ABP Remaining Capacity'!L128,'ABP BlockSize'!L128)</f>
        <v>0</v>
      </c>
      <c r="M59" s="89">
        <f>IF(M$3="Remaining Capacity",'ABP Remaining Capacity'!M128,'ABP BlockSize'!M128)</f>
        <v>0</v>
      </c>
      <c r="N59" s="89">
        <f>IF(N$3="Remaining Capacity",'ABP Remaining Capacity'!N128,'ABP BlockSize'!N128)</f>
        <v>0</v>
      </c>
      <c r="O59" s="89">
        <f>IF(O$3="Remaining Capacity",'ABP Remaining Capacity'!O128,'ABP BlockSize'!O128)</f>
        <v>0</v>
      </c>
      <c r="P59" s="89">
        <f>IF(P$3="Remaining Capacity",'ABP Remaining Capacity'!P128,'ABP BlockSize'!P128)</f>
        <v>0</v>
      </c>
      <c r="Q59" s="89">
        <f>IF(Q$3="Remaining Capacity",'ABP Remaining Capacity'!Q128,'ABP BlockSize'!Q128)</f>
        <v>0</v>
      </c>
      <c r="R59" s="89">
        <f>IF(R$3="Remaining Capacity",'ABP Remaining Capacity'!R128,'ABP BlockSize'!R128)</f>
        <v>0</v>
      </c>
      <c r="S59" s="89">
        <f>IF(S$3="Remaining Capacity",'ABP Remaining Capacity'!S128,'ABP BlockSize'!S128)</f>
        <v>0</v>
      </c>
      <c r="T59" s="89">
        <f>IF(T$3="Remaining Capacity",'ABP Remaining Capacity'!T128,'ABP BlockSize'!T128)</f>
        <v>0</v>
      </c>
      <c r="U59" s="89">
        <f>IF(U$3="Remaining Capacity",'ABP Remaining Capacity'!U128,'ABP BlockSize'!U128)</f>
        <v>0</v>
      </c>
      <c r="V59" s="89">
        <f>IF(V$3="Remaining Capacity",'ABP Remaining Capacity'!V128,'ABP BlockSize'!V128)</f>
        <v>0</v>
      </c>
      <c r="W59" s="89">
        <f>IF(W$3="Remaining Capacity",'ABP Remaining Capacity'!W128,'ABP BlockSize'!W128)</f>
        <v>0</v>
      </c>
      <c r="X59" s="89">
        <f>IF(X$3="Remaining Capacity",'ABP Remaining Capacity'!X128,'ABP BlockSize'!X128)</f>
        <v>0</v>
      </c>
      <c r="Y59" s="89">
        <f>IF(Y$3="Remaining Capacity",'ABP Remaining Capacity'!Y128,'ABP BlockSize'!Y128)</f>
        <v>0</v>
      </c>
      <c r="Z59" s="89">
        <f>IF(Z$3="Remaining Capacity",'ABP Remaining Capacity'!Z128,'ABP BlockSize'!Z128)</f>
        <v>0</v>
      </c>
      <c r="AA59" s="89">
        <f>IF(AA$3="Remaining Capacity",'ABP Remaining Capacity'!AA128,'ABP BlockSize'!AA128)</f>
        <v>0</v>
      </c>
      <c r="AB59" s="89">
        <f>IF(AB$3="Remaining Capacity",'ABP Remaining Capacity'!AB128,'ABP BlockSize'!AB128)</f>
        <v>0</v>
      </c>
    </row>
    <row r="60" spans="2:28" ht="14.45" customHeight="1">
      <c r="B60" s="239" t="s">
        <v>230</v>
      </c>
      <c r="C60" s="239" t="s">
        <v>211</v>
      </c>
      <c r="D60" s="239" t="s">
        <v>286</v>
      </c>
      <c r="E60" s="286" t="str">
        <f t="shared" si="0"/>
        <v>A_Equity Eligible Contractor_&gt;25-100</v>
      </c>
      <c r="F60" s="262" t="s">
        <v>85</v>
      </c>
      <c r="G60" s="89">
        <f>IF(G$3="Remaining Capacity",'ABP Remaining Capacity'!G129,'ABP BlockSize'!G129)</f>
        <v>2168.3689001361458</v>
      </c>
      <c r="H60" s="89">
        <f>IF(H$3="Remaining Capacity",'ABP Remaining Capacity'!H129,'ABP BlockSize'!H129)</f>
        <v>5277.5204744728971</v>
      </c>
      <c r="I60" s="89">
        <f>IF(I$3="Remaining Capacity",'ABP Remaining Capacity'!I129,'ABP BlockSize'!I129)</f>
        <v>5277.5204744728971</v>
      </c>
      <c r="J60" s="89">
        <f>IF(J$3="Remaining Capacity",'ABP Remaining Capacity'!J129,'ABP BlockSize'!J129)</f>
        <v>5277.5204744728971</v>
      </c>
      <c r="K60" s="89">
        <f>IF(K$3="Remaining Capacity",'ABP Remaining Capacity'!K129,'ABP BlockSize'!K129)</f>
        <v>5277.5204744728971</v>
      </c>
      <c r="L60" s="89">
        <f>IF(L$3="Remaining Capacity",'ABP Remaining Capacity'!L129,'ABP BlockSize'!L129)</f>
        <v>5277.5204744728971</v>
      </c>
      <c r="M60" s="89">
        <f>IF(M$3="Remaining Capacity",'ABP Remaining Capacity'!M129,'ABP BlockSize'!M129)</f>
        <v>5277.5204744728971</v>
      </c>
      <c r="N60" s="89">
        <f>IF(N$3="Remaining Capacity",'ABP Remaining Capacity'!N129,'ABP BlockSize'!N129)</f>
        <v>5277.5204744728971</v>
      </c>
      <c r="O60" s="89">
        <f>IF(O$3="Remaining Capacity",'ABP Remaining Capacity'!O129,'ABP BlockSize'!O129)</f>
        <v>5277.5204744728971</v>
      </c>
      <c r="P60" s="89">
        <f>IF(P$3="Remaining Capacity",'ABP Remaining Capacity'!P129,'ABP BlockSize'!P129)</f>
        <v>2638.7602372364486</v>
      </c>
      <c r="Q60" s="89">
        <f>IF(Q$3="Remaining Capacity",'ABP Remaining Capacity'!Q129,'ABP BlockSize'!Q129)</f>
        <v>2638.7602372364486</v>
      </c>
      <c r="R60" s="89">
        <f>IF(R$3="Remaining Capacity",'ABP Remaining Capacity'!R129,'ABP BlockSize'!R129)</f>
        <v>2638.7602372364486</v>
      </c>
      <c r="S60" s="89">
        <f>IF(S$3="Remaining Capacity",'ABP Remaining Capacity'!S129,'ABP BlockSize'!S129)</f>
        <v>2638.7602372364486</v>
      </c>
      <c r="T60" s="89">
        <f>IF(T$3="Remaining Capacity",'ABP Remaining Capacity'!T129,'ABP BlockSize'!T129)</f>
        <v>2638.7602372364486</v>
      </c>
      <c r="U60" s="89">
        <f>IF(U$3="Remaining Capacity",'ABP Remaining Capacity'!U129,'ABP BlockSize'!U129)</f>
        <v>2638.7602372364486</v>
      </c>
      <c r="V60" s="89">
        <f>IF(V$3="Remaining Capacity",'ABP Remaining Capacity'!V129,'ABP BlockSize'!V129)</f>
        <v>2638.7602372364486</v>
      </c>
      <c r="W60" s="89">
        <f>IF(W$3="Remaining Capacity",'ABP Remaining Capacity'!W129,'ABP BlockSize'!W129)</f>
        <v>2638.7602372364486</v>
      </c>
      <c r="X60" s="89">
        <f>IF(X$3="Remaining Capacity",'ABP Remaining Capacity'!X129,'ABP BlockSize'!X129)</f>
        <v>2638.7602372364486</v>
      </c>
      <c r="Y60" s="89">
        <f>IF(Y$3="Remaining Capacity",'ABP Remaining Capacity'!Y129,'ABP BlockSize'!Y129)</f>
        <v>2638.7602372364486</v>
      </c>
      <c r="Z60" s="89">
        <f>IF(Z$3="Remaining Capacity",'ABP Remaining Capacity'!Z129,'ABP BlockSize'!Z129)</f>
        <v>2638.7602372364486</v>
      </c>
      <c r="AA60" s="89">
        <f>IF(AA$3="Remaining Capacity",'ABP Remaining Capacity'!AA129,'ABP BlockSize'!AA129)</f>
        <v>2638.7602372364486</v>
      </c>
      <c r="AB60" s="89">
        <f>IF(AB$3="Remaining Capacity",'ABP Remaining Capacity'!AB129,'ABP BlockSize'!AB129)</f>
        <v>2638.7602372364486</v>
      </c>
    </row>
    <row r="61" spans="2:28" ht="14.45" customHeight="1">
      <c r="B61" s="239" t="s">
        <v>230</v>
      </c>
      <c r="C61" s="239" t="s">
        <v>211</v>
      </c>
      <c r="D61" s="239" t="s">
        <v>287</v>
      </c>
      <c r="E61" s="286" t="str">
        <f t="shared" si="0"/>
        <v>A_Equity Eligible Contractor_&gt;100-200</v>
      </c>
      <c r="F61" s="262" t="s">
        <v>85</v>
      </c>
      <c r="G61" s="89">
        <f>IF(G$3="Remaining Capacity",'ABP Remaining Capacity'!G130,'ABP BlockSize'!G130)</f>
        <v>1633.2997100421746</v>
      </c>
      <c r="H61" s="89">
        <f>IF(H$3="Remaining Capacity",'ABP Remaining Capacity'!H130,'ABP BlockSize'!H130)</f>
        <v>3975.2334854816504</v>
      </c>
      <c r="I61" s="89">
        <f>IF(I$3="Remaining Capacity",'ABP Remaining Capacity'!I130,'ABP BlockSize'!I130)</f>
        <v>3975.2334854816504</v>
      </c>
      <c r="J61" s="89">
        <f>IF(J$3="Remaining Capacity",'ABP Remaining Capacity'!J130,'ABP BlockSize'!J130)</f>
        <v>3975.2334854816504</v>
      </c>
      <c r="K61" s="89">
        <f>IF(K$3="Remaining Capacity",'ABP Remaining Capacity'!K130,'ABP BlockSize'!K130)</f>
        <v>3975.2334854816504</v>
      </c>
      <c r="L61" s="89">
        <f>IF(L$3="Remaining Capacity",'ABP Remaining Capacity'!L130,'ABP BlockSize'!L130)</f>
        <v>3975.2334854816504</v>
      </c>
      <c r="M61" s="89">
        <f>IF(M$3="Remaining Capacity",'ABP Remaining Capacity'!M130,'ABP BlockSize'!M130)</f>
        <v>3975.2334854816504</v>
      </c>
      <c r="N61" s="89">
        <f>IF(N$3="Remaining Capacity",'ABP Remaining Capacity'!N130,'ABP BlockSize'!N130)</f>
        <v>3975.2334854816504</v>
      </c>
      <c r="O61" s="89">
        <f>IF(O$3="Remaining Capacity",'ABP Remaining Capacity'!O130,'ABP BlockSize'!O130)</f>
        <v>3975.2334854816504</v>
      </c>
      <c r="P61" s="89">
        <f>IF(P$3="Remaining Capacity",'ABP Remaining Capacity'!P130,'ABP BlockSize'!P130)</f>
        <v>1987.6167427408252</v>
      </c>
      <c r="Q61" s="89">
        <f>IF(Q$3="Remaining Capacity",'ABP Remaining Capacity'!Q130,'ABP BlockSize'!Q130)</f>
        <v>1987.6167427408252</v>
      </c>
      <c r="R61" s="89">
        <f>IF(R$3="Remaining Capacity",'ABP Remaining Capacity'!R130,'ABP BlockSize'!R130)</f>
        <v>1987.6167427408252</v>
      </c>
      <c r="S61" s="89">
        <f>IF(S$3="Remaining Capacity",'ABP Remaining Capacity'!S130,'ABP BlockSize'!S130)</f>
        <v>1987.6167427408252</v>
      </c>
      <c r="T61" s="89">
        <f>IF(T$3="Remaining Capacity",'ABP Remaining Capacity'!T130,'ABP BlockSize'!T130)</f>
        <v>1987.6167427408252</v>
      </c>
      <c r="U61" s="89">
        <f>IF(U$3="Remaining Capacity",'ABP Remaining Capacity'!U130,'ABP BlockSize'!U130)</f>
        <v>1987.6167427408252</v>
      </c>
      <c r="V61" s="89">
        <f>IF(V$3="Remaining Capacity",'ABP Remaining Capacity'!V130,'ABP BlockSize'!V130)</f>
        <v>1987.6167427408252</v>
      </c>
      <c r="W61" s="89">
        <f>IF(W$3="Remaining Capacity",'ABP Remaining Capacity'!W130,'ABP BlockSize'!W130)</f>
        <v>1987.6167427408252</v>
      </c>
      <c r="X61" s="89">
        <f>IF(X$3="Remaining Capacity",'ABP Remaining Capacity'!X130,'ABP BlockSize'!X130)</f>
        <v>1987.6167427408252</v>
      </c>
      <c r="Y61" s="89">
        <f>IF(Y$3="Remaining Capacity",'ABP Remaining Capacity'!Y130,'ABP BlockSize'!Y130)</f>
        <v>1987.6167427408252</v>
      </c>
      <c r="Z61" s="89">
        <f>IF(Z$3="Remaining Capacity",'ABP Remaining Capacity'!Z130,'ABP BlockSize'!Z130)</f>
        <v>1987.6167427408252</v>
      </c>
      <c r="AA61" s="89">
        <f>IF(AA$3="Remaining Capacity",'ABP Remaining Capacity'!AA130,'ABP BlockSize'!AA130)</f>
        <v>1987.6167427408252</v>
      </c>
      <c r="AB61" s="89">
        <f>IF(AB$3="Remaining Capacity",'ABP Remaining Capacity'!AB130,'ABP BlockSize'!AB130)</f>
        <v>1987.6167427408252</v>
      </c>
    </row>
    <row r="62" spans="2:28" ht="14.45" customHeight="1">
      <c r="B62" s="239" t="s">
        <v>230</v>
      </c>
      <c r="C62" s="239" t="s">
        <v>211</v>
      </c>
      <c r="D62" s="239" t="s">
        <v>288</v>
      </c>
      <c r="E62" s="286" t="str">
        <f t="shared" si="0"/>
        <v>A_Equity Eligible Contractor_&gt;200-500</v>
      </c>
      <c r="F62" s="262" t="s">
        <v>85</v>
      </c>
      <c r="G62" s="89">
        <f>IF(G$3="Remaining Capacity",'ABP Remaining Capacity'!G131,'ABP BlockSize'!G131)</f>
        <v>3915.2337368262588</v>
      </c>
      <c r="H62" s="89">
        <f>IF(H$3="Remaining Capacity",'ABP Remaining Capacity'!H131,'ABP BlockSize'!H131)</f>
        <v>9529.1563198265103</v>
      </c>
      <c r="I62" s="89">
        <f>IF(I$3="Remaining Capacity",'ABP Remaining Capacity'!I131,'ABP BlockSize'!I131)</f>
        <v>9529.1563198265103</v>
      </c>
      <c r="J62" s="89">
        <f>IF(J$3="Remaining Capacity",'ABP Remaining Capacity'!J131,'ABP BlockSize'!J131)</f>
        <v>9529.1563198265103</v>
      </c>
      <c r="K62" s="89">
        <f>IF(K$3="Remaining Capacity",'ABP Remaining Capacity'!K131,'ABP BlockSize'!K131)</f>
        <v>9529.1563198265103</v>
      </c>
      <c r="L62" s="89">
        <f>IF(L$3="Remaining Capacity",'ABP Remaining Capacity'!L131,'ABP BlockSize'!L131)</f>
        <v>9529.1563198265103</v>
      </c>
      <c r="M62" s="89">
        <f>IF(M$3="Remaining Capacity",'ABP Remaining Capacity'!M131,'ABP BlockSize'!M131)</f>
        <v>9529.1563198265103</v>
      </c>
      <c r="N62" s="89">
        <f>IF(N$3="Remaining Capacity",'ABP Remaining Capacity'!N131,'ABP BlockSize'!N131)</f>
        <v>9529.1563198265103</v>
      </c>
      <c r="O62" s="89">
        <f>IF(O$3="Remaining Capacity",'ABP Remaining Capacity'!O131,'ABP BlockSize'!O131)</f>
        <v>9529.1563198265103</v>
      </c>
      <c r="P62" s="89">
        <f>IF(P$3="Remaining Capacity",'ABP Remaining Capacity'!P131,'ABP BlockSize'!P131)</f>
        <v>4764.5781599132551</v>
      </c>
      <c r="Q62" s="89">
        <f>IF(Q$3="Remaining Capacity",'ABP Remaining Capacity'!Q131,'ABP BlockSize'!Q131)</f>
        <v>4764.5781599132551</v>
      </c>
      <c r="R62" s="89">
        <f>IF(R$3="Remaining Capacity",'ABP Remaining Capacity'!R131,'ABP BlockSize'!R131)</f>
        <v>4764.5781599132551</v>
      </c>
      <c r="S62" s="89">
        <f>IF(S$3="Remaining Capacity",'ABP Remaining Capacity'!S131,'ABP BlockSize'!S131)</f>
        <v>4764.5781599132551</v>
      </c>
      <c r="T62" s="89">
        <f>IF(T$3="Remaining Capacity",'ABP Remaining Capacity'!T131,'ABP BlockSize'!T131)</f>
        <v>4764.5781599132551</v>
      </c>
      <c r="U62" s="89">
        <f>IF(U$3="Remaining Capacity",'ABP Remaining Capacity'!U131,'ABP BlockSize'!U131)</f>
        <v>4764.5781599132551</v>
      </c>
      <c r="V62" s="89">
        <f>IF(V$3="Remaining Capacity",'ABP Remaining Capacity'!V131,'ABP BlockSize'!V131)</f>
        <v>4764.5781599132551</v>
      </c>
      <c r="W62" s="89">
        <f>IF(W$3="Remaining Capacity",'ABP Remaining Capacity'!W131,'ABP BlockSize'!W131)</f>
        <v>4764.5781599132551</v>
      </c>
      <c r="X62" s="89">
        <f>IF(X$3="Remaining Capacity",'ABP Remaining Capacity'!X131,'ABP BlockSize'!X131)</f>
        <v>4764.5781599132551</v>
      </c>
      <c r="Y62" s="89">
        <f>IF(Y$3="Remaining Capacity",'ABP Remaining Capacity'!Y131,'ABP BlockSize'!Y131)</f>
        <v>4764.5781599132551</v>
      </c>
      <c r="Z62" s="89">
        <f>IF(Z$3="Remaining Capacity",'ABP Remaining Capacity'!Z131,'ABP BlockSize'!Z131)</f>
        <v>4764.5781599132551</v>
      </c>
      <c r="AA62" s="89">
        <f>IF(AA$3="Remaining Capacity",'ABP Remaining Capacity'!AA131,'ABP BlockSize'!AA131)</f>
        <v>4764.5781599132551</v>
      </c>
      <c r="AB62" s="89">
        <f>IF(AB$3="Remaining Capacity",'ABP Remaining Capacity'!AB131,'ABP BlockSize'!AB131)</f>
        <v>4764.5781599132551</v>
      </c>
    </row>
    <row r="63" spans="2:28" ht="14.45" customHeight="1">
      <c r="B63" s="239" t="s">
        <v>230</v>
      </c>
      <c r="C63" s="239" t="s">
        <v>211</v>
      </c>
      <c r="D63" s="239" t="s">
        <v>290</v>
      </c>
      <c r="E63" s="286" t="str">
        <f t="shared" si="0"/>
        <v>A_Equity Eligible Contractor_&gt;500-2000</v>
      </c>
      <c r="F63" s="262" t="s">
        <v>85</v>
      </c>
      <c r="G63" s="89">
        <f>IF(G$3="Remaining Capacity",'ABP Remaining Capacity'!G132,'ABP BlockSize'!G132)</f>
        <v>17565.13347775341</v>
      </c>
      <c r="H63" s="89">
        <f>IF(H$3="Remaining Capacity",'ABP Remaining Capacity'!H132,'ABP BlockSize'!H132)</f>
        <v>42751.19033475926</v>
      </c>
      <c r="I63" s="89">
        <f>IF(I$3="Remaining Capacity",'ABP Remaining Capacity'!I132,'ABP BlockSize'!I132)</f>
        <v>42751.19033475926</v>
      </c>
      <c r="J63" s="89">
        <f>IF(J$3="Remaining Capacity",'ABP Remaining Capacity'!J132,'ABP BlockSize'!J132)</f>
        <v>42751.19033475926</v>
      </c>
      <c r="K63" s="89">
        <f>IF(K$3="Remaining Capacity",'ABP Remaining Capacity'!K132,'ABP BlockSize'!K132)</f>
        <v>42751.19033475926</v>
      </c>
      <c r="L63" s="89">
        <f>IF(L$3="Remaining Capacity",'ABP Remaining Capacity'!L132,'ABP BlockSize'!L132)</f>
        <v>42751.19033475926</v>
      </c>
      <c r="M63" s="89">
        <f>IF(M$3="Remaining Capacity",'ABP Remaining Capacity'!M132,'ABP BlockSize'!M132)</f>
        <v>42751.19033475926</v>
      </c>
      <c r="N63" s="89">
        <f>IF(N$3="Remaining Capacity",'ABP Remaining Capacity'!N132,'ABP BlockSize'!N132)</f>
        <v>42751.19033475926</v>
      </c>
      <c r="O63" s="89">
        <f>IF(O$3="Remaining Capacity",'ABP Remaining Capacity'!O132,'ABP BlockSize'!O132)</f>
        <v>42751.19033475926</v>
      </c>
      <c r="P63" s="89">
        <f>IF(P$3="Remaining Capacity",'ABP Remaining Capacity'!P132,'ABP BlockSize'!P132)</f>
        <v>21375.59516737963</v>
      </c>
      <c r="Q63" s="89">
        <f>IF(Q$3="Remaining Capacity",'ABP Remaining Capacity'!Q132,'ABP BlockSize'!Q132)</f>
        <v>21375.59516737963</v>
      </c>
      <c r="R63" s="89">
        <f>IF(R$3="Remaining Capacity",'ABP Remaining Capacity'!R132,'ABP BlockSize'!R132)</f>
        <v>21375.59516737963</v>
      </c>
      <c r="S63" s="89">
        <f>IF(S$3="Remaining Capacity",'ABP Remaining Capacity'!S132,'ABP BlockSize'!S132)</f>
        <v>21375.59516737963</v>
      </c>
      <c r="T63" s="89">
        <f>IF(T$3="Remaining Capacity",'ABP Remaining Capacity'!T132,'ABP BlockSize'!T132)</f>
        <v>21375.59516737963</v>
      </c>
      <c r="U63" s="89">
        <f>IF(U$3="Remaining Capacity",'ABP Remaining Capacity'!U132,'ABP BlockSize'!U132)</f>
        <v>21375.59516737963</v>
      </c>
      <c r="V63" s="89">
        <f>IF(V$3="Remaining Capacity",'ABP Remaining Capacity'!V132,'ABP BlockSize'!V132)</f>
        <v>21375.59516737963</v>
      </c>
      <c r="W63" s="89">
        <f>IF(W$3="Remaining Capacity",'ABP Remaining Capacity'!W132,'ABP BlockSize'!W132)</f>
        <v>21375.59516737963</v>
      </c>
      <c r="X63" s="89">
        <f>IF(X$3="Remaining Capacity",'ABP Remaining Capacity'!X132,'ABP BlockSize'!X132)</f>
        <v>21375.59516737963</v>
      </c>
      <c r="Y63" s="89">
        <f>IF(Y$3="Remaining Capacity",'ABP Remaining Capacity'!Y132,'ABP BlockSize'!Y132)</f>
        <v>21375.59516737963</v>
      </c>
      <c r="Z63" s="89">
        <f>IF(Z$3="Remaining Capacity",'ABP Remaining Capacity'!Z132,'ABP BlockSize'!Z132)</f>
        <v>21375.59516737963</v>
      </c>
      <c r="AA63" s="89">
        <f>IF(AA$3="Remaining Capacity",'ABP Remaining Capacity'!AA132,'ABP BlockSize'!AA132)</f>
        <v>21375.59516737963</v>
      </c>
      <c r="AB63" s="89">
        <f>IF(AB$3="Remaining Capacity",'ABP Remaining Capacity'!AB132,'ABP BlockSize'!AB132)</f>
        <v>21375.59516737963</v>
      </c>
    </row>
    <row r="64" spans="2:28" ht="14.45" customHeight="1">
      <c r="B64" s="239" t="s">
        <v>230</v>
      </c>
      <c r="C64" s="239" t="s">
        <v>211</v>
      </c>
      <c r="D64" s="239" t="s">
        <v>292</v>
      </c>
      <c r="E64" s="286" t="str">
        <f t="shared" si="0"/>
        <v>A_Equity Eligible Contractor_&gt; 2000-5000</v>
      </c>
      <c r="F64" s="262" t="s">
        <v>85</v>
      </c>
      <c r="G64" s="89">
        <f>IF(G$3="Remaining Capacity",'ABP Remaining Capacity'!G133,'ABP BlockSize'!G133)</f>
        <v>0</v>
      </c>
      <c r="H64" s="89">
        <f>IF(H$3="Remaining Capacity",'ABP Remaining Capacity'!H133,'ABP BlockSize'!H133)</f>
        <v>0</v>
      </c>
      <c r="I64" s="89">
        <f>IF(I$3="Remaining Capacity",'ABP Remaining Capacity'!I133,'ABP BlockSize'!I133)</f>
        <v>0</v>
      </c>
      <c r="J64" s="89">
        <f>IF(J$3="Remaining Capacity",'ABP Remaining Capacity'!J133,'ABP BlockSize'!J133)</f>
        <v>0</v>
      </c>
      <c r="K64" s="89">
        <f>IF(K$3="Remaining Capacity",'ABP Remaining Capacity'!K133,'ABP BlockSize'!K133)</f>
        <v>0</v>
      </c>
      <c r="L64" s="89">
        <f>IF(L$3="Remaining Capacity",'ABP Remaining Capacity'!L133,'ABP BlockSize'!L133)</f>
        <v>0</v>
      </c>
      <c r="M64" s="89">
        <f>IF(M$3="Remaining Capacity",'ABP Remaining Capacity'!M133,'ABP BlockSize'!M133)</f>
        <v>0</v>
      </c>
      <c r="N64" s="89">
        <f>IF(N$3="Remaining Capacity",'ABP Remaining Capacity'!N133,'ABP BlockSize'!N133)</f>
        <v>0</v>
      </c>
      <c r="O64" s="89">
        <f>IF(O$3="Remaining Capacity",'ABP Remaining Capacity'!O133,'ABP BlockSize'!O133)</f>
        <v>0</v>
      </c>
      <c r="P64" s="89">
        <f>IF(P$3="Remaining Capacity",'ABP Remaining Capacity'!P133,'ABP BlockSize'!P133)</f>
        <v>0</v>
      </c>
      <c r="Q64" s="89">
        <f>IF(Q$3="Remaining Capacity",'ABP Remaining Capacity'!Q133,'ABP BlockSize'!Q133)</f>
        <v>0</v>
      </c>
      <c r="R64" s="89">
        <f>IF(R$3="Remaining Capacity",'ABP Remaining Capacity'!R133,'ABP BlockSize'!R133)</f>
        <v>0</v>
      </c>
      <c r="S64" s="89">
        <f>IF(S$3="Remaining Capacity",'ABP Remaining Capacity'!S133,'ABP BlockSize'!S133)</f>
        <v>0</v>
      </c>
      <c r="T64" s="89">
        <f>IF(T$3="Remaining Capacity",'ABP Remaining Capacity'!T133,'ABP BlockSize'!T133)</f>
        <v>0</v>
      </c>
      <c r="U64" s="89">
        <f>IF(U$3="Remaining Capacity",'ABP Remaining Capacity'!U133,'ABP BlockSize'!U133)</f>
        <v>0</v>
      </c>
      <c r="V64" s="89">
        <f>IF(V$3="Remaining Capacity",'ABP Remaining Capacity'!V133,'ABP BlockSize'!V133)</f>
        <v>0</v>
      </c>
      <c r="W64" s="89">
        <f>IF(W$3="Remaining Capacity",'ABP Remaining Capacity'!W133,'ABP BlockSize'!W133)</f>
        <v>0</v>
      </c>
      <c r="X64" s="89">
        <f>IF(X$3="Remaining Capacity",'ABP Remaining Capacity'!X133,'ABP BlockSize'!X133)</f>
        <v>0</v>
      </c>
      <c r="Y64" s="89">
        <f>IF(Y$3="Remaining Capacity",'ABP Remaining Capacity'!Y133,'ABP BlockSize'!Y133)</f>
        <v>0</v>
      </c>
      <c r="Z64" s="89">
        <f>IF(Z$3="Remaining Capacity",'ABP Remaining Capacity'!Z133,'ABP BlockSize'!Z133)</f>
        <v>0</v>
      </c>
      <c r="AA64" s="89">
        <f>IF(AA$3="Remaining Capacity",'ABP Remaining Capacity'!AA133,'ABP BlockSize'!AA133)</f>
        <v>0</v>
      </c>
      <c r="AB64" s="89">
        <f>IF(AB$3="Remaining Capacity",'ABP Remaining Capacity'!AB133,'ABP BlockSize'!AB133)</f>
        <v>0</v>
      </c>
    </row>
    <row r="65" spans="1:30" ht="14.45" customHeight="1">
      <c r="B65" s="239" t="s">
        <v>231</v>
      </c>
      <c r="C65" s="239" t="s">
        <v>211</v>
      </c>
      <c r="D65" s="239" t="s">
        <v>284</v>
      </c>
      <c r="E65" s="286" t="str">
        <f t="shared" si="0"/>
        <v>B_Equity Eligible Contractor_ &gt;25-100</v>
      </c>
      <c r="F65" s="262" t="s">
        <v>85</v>
      </c>
      <c r="G65" s="89">
        <f>IF(G$3="Remaining Capacity",'ABP Remaining Capacity'!G134,'ABP BlockSize'!G134)</f>
        <v>2180.93834525998</v>
      </c>
      <c r="H65" s="89">
        <f>IF(H$3="Remaining Capacity",'ABP Remaining Capacity'!H134,'ABP BlockSize'!H134)</f>
        <v>5308.1128261662079</v>
      </c>
      <c r="I65" s="89">
        <f>IF(I$3="Remaining Capacity",'ABP Remaining Capacity'!I134,'ABP BlockSize'!I134)</f>
        <v>5308.1128261662079</v>
      </c>
      <c r="J65" s="89">
        <f>IF(J$3="Remaining Capacity",'ABP Remaining Capacity'!J134,'ABP BlockSize'!J134)</f>
        <v>5308.1128261662079</v>
      </c>
      <c r="K65" s="89">
        <f>IF(K$3="Remaining Capacity",'ABP Remaining Capacity'!K134,'ABP BlockSize'!K134)</f>
        <v>5308.1128261662079</v>
      </c>
      <c r="L65" s="89">
        <f>IF(L$3="Remaining Capacity",'ABP Remaining Capacity'!L134,'ABP BlockSize'!L134)</f>
        <v>5308.1128261662079</v>
      </c>
      <c r="M65" s="89">
        <f>IF(M$3="Remaining Capacity",'ABP Remaining Capacity'!M134,'ABP BlockSize'!M134)</f>
        <v>5308.1128261662079</v>
      </c>
      <c r="N65" s="89">
        <f>IF(N$3="Remaining Capacity",'ABP Remaining Capacity'!N134,'ABP BlockSize'!N134)</f>
        <v>5308.1128261662079</v>
      </c>
      <c r="O65" s="89">
        <f>IF(O$3="Remaining Capacity",'ABP Remaining Capacity'!O134,'ABP BlockSize'!O134)</f>
        <v>5308.1128261662079</v>
      </c>
      <c r="P65" s="89">
        <f>IF(P$3="Remaining Capacity",'ABP Remaining Capacity'!P134,'ABP BlockSize'!P134)</f>
        <v>2654.056413083104</v>
      </c>
      <c r="Q65" s="89">
        <f>IF(Q$3="Remaining Capacity",'ABP Remaining Capacity'!Q134,'ABP BlockSize'!Q134)</f>
        <v>2654.056413083104</v>
      </c>
      <c r="R65" s="89">
        <f>IF(R$3="Remaining Capacity",'ABP Remaining Capacity'!R134,'ABP BlockSize'!R134)</f>
        <v>2654.056413083104</v>
      </c>
      <c r="S65" s="89">
        <f>IF(S$3="Remaining Capacity",'ABP Remaining Capacity'!S134,'ABP BlockSize'!S134)</f>
        <v>2654.056413083104</v>
      </c>
      <c r="T65" s="89">
        <f>IF(T$3="Remaining Capacity",'ABP Remaining Capacity'!T134,'ABP BlockSize'!T134)</f>
        <v>2654.056413083104</v>
      </c>
      <c r="U65" s="89">
        <f>IF(U$3="Remaining Capacity",'ABP Remaining Capacity'!U134,'ABP BlockSize'!U134)</f>
        <v>2654.056413083104</v>
      </c>
      <c r="V65" s="89">
        <f>IF(V$3="Remaining Capacity",'ABP Remaining Capacity'!V134,'ABP BlockSize'!V134)</f>
        <v>2654.056413083104</v>
      </c>
      <c r="W65" s="89">
        <f>IF(W$3="Remaining Capacity",'ABP Remaining Capacity'!W134,'ABP BlockSize'!W134)</f>
        <v>2654.056413083104</v>
      </c>
      <c r="X65" s="89">
        <f>IF(X$3="Remaining Capacity",'ABP Remaining Capacity'!X134,'ABP BlockSize'!X134)</f>
        <v>2654.056413083104</v>
      </c>
      <c r="Y65" s="89">
        <f>IF(Y$3="Remaining Capacity",'ABP Remaining Capacity'!Y134,'ABP BlockSize'!Y134)</f>
        <v>2654.056413083104</v>
      </c>
      <c r="Z65" s="89">
        <f>IF(Z$3="Remaining Capacity",'ABP Remaining Capacity'!Z134,'ABP BlockSize'!Z134)</f>
        <v>2654.056413083104</v>
      </c>
      <c r="AA65" s="89">
        <f>IF(AA$3="Remaining Capacity",'ABP Remaining Capacity'!AA134,'ABP BlockSize'!AA134)</f>
        <v>2654.056413083104</v>
      </c>
      <c r="AB65" s="89">
        <f>IF(AB$3="Remaining Capacity",'ABP Remaining Capacity'!AB134,'ABP BlockSize'!AB134)</f>
        <v>2654.056413083104</v>
      </c>
    </row>
    <row r="66" spans="1:30" ht="14.45" customHeight="1">
      <c r="B66" s="239" t="s">
        <v>231</v>
      </c>
      <c r="C66" s="239" t="s">
        <v>211</v>
      </c>
      <c r="D66" s="239" t="s">
        <v>287</v>
      </c>
      <c r="E66" s="286" t="str">
        <f t="shared" si="0"/>
        <v>B_Equity Eligible Contractor_&gt;100-200</v>
      </c>
      <c r="F66" s="262" t="s">
        <v>85</v>
      </c>
      <c r="G66" s="89">
        <f>IF(G$3="Remaining Capacity",'ABP Remaining Capacity'!G135,'ABP BlockSize'!G135)</f>
        <v>1682.8661374965914</v>
      </c>
      <c r="H66" s="89">
        <f>IF(H$3="Remaining Capacity",'ABP Remaining Capacity'!H135,'ABP BlockSize'!H135)</f>
        <v>4095.8715539029126</v>
      </c>
      <c r="I66" s="89">
        <f>IF(I$3="Remaining Capacity",'ABP Remaining Capacity'!I135,'ABP BlockSize'!I135)</f>
        <v>4095.8715539029126</v>
      </c>
      <c r="J66" s="89">
        <f>IF(J$3="Remaining Capacity",'ABP Remaining Capacity'!J135,'ABP BlockSize'!J135)</f>
        <v>4095.8715539029126</v>
      </c>
      <c r="K66" s="89">
        <f>IF(K$3="Remaining Capacity",'ABP Remaining Capacity'!K135,'ABP BlockSize'!K135)</f>
        <v>4095.8715539029126</v>
      </c>
      <c r="L66" s="89">
        <f>IF(L$3="Remaining Capacity",'ABP Remaining Capacity'!L135,'ABP BlockSize'!L135)</f>
        <v>4095.8715539029126</v>
      </c>
      <c r="M66" s="89">
        <f>IF(M$3="Remaining Capacity",'ABP Remaining Capacity'!M135,'ABP BlockSize'!M135)</f>
        <v>4095.8715539029126</v>
      </c>
      <c r="N66" s="89">
        <f>IF(N$3="Remaining Capacity",'ABP Remaining Capacity'!N135,'ABP BlockSize'!N135)</f>
        <v>4095.8715539029126</v>
      </c>
      <c r="O66" s="89">
        <f>IF(O$3="Remaining Capacity",'ABP Remaining Capacity'!O135,'ABP BlockSize'!O135)</f>
        <v>4095.8715539029126</v>
      </c>
      <c r="P66" s="89">
        <f>IF(P$3="Remaining Capacity",'ABP Remaining Capacity'!P135,'ABP BlockSize'!P135)</f>
        <v>2047.9357769514563</v>
      </c>
      <c r="Q66" s="89">
        <f>IF(Q$3="Remaining Capacity",'ABP Remaining Capacity'!Q135,'ABP BlockSize'!Q135)</f>
        <v>2047.9357769514563</v>
      </c>
      <c r="R66" s="89">
        <f>IF(R$3="Remaining Capacity",'ABP Remaining Capacity'!R135,'ABP BlockSize'!R135)</f>
        <v>2047.9357769514563</v>
      </c>
      <c r="S66" s="89">
        <f>IF(S$3="Remaining Capacity",'ABP Remaining Capacity'!S135,'ABP BlockSize'!S135)</f>
        <v>2047.9357769514563</v>
      </c>
      <c r="T66" s="89">
        <f>IF(T$3="Remaining Capacity",'ABP Remaining Capacity'!T135,'ABP BlockSize'!T135)</f>
        <v>2047.9357769514563</v>
      </c>
      <c r="U66" s="89">
        <f>IF(U$3="Remaining Capacity",'ABP Remaining Capacity'!U135,'ABP BlockSize'!U135)</f>
        <v>2047.9357769514563</v>
      </c>
      <c r="V66" s="89">
        <f>IF(V$3="Remaining Capacity",'ABP Remaining Capacity'!V135,'ABP BlockSize'!V135)</f>
        <v>2047.9357769514563</v>
      </c>
      <c r="W66" s="89">
        <f>IF(W$3="Remaining Capacity",'ABP Remaining Capacity'!W135,'ABP BlockSize'!W135)</f>
        <v>2047.9357769514563</v>
      </c>
      <c r="X66" s="89">
        <f>IF(X$3="Remaining Capacity",'ABP Remaining Capacity'!X135,'ABP BlockSize'!X135)</f>
        <v>2047.9357769514563</v>
      </c>
      <c r="Y66" s="89">
        <f>IF(Y$3="Remaining Capacity",'ABP Remaining Capacity'!Y135,'ABP BlockSize'!Y135)</f>
        <v>2047.9357769514563</v>
      </c>
      <c r="Z66" s="89">
        <f>IF(Z$3="Remaining Capacity",'ABP Remaining Capacity'!Z135,'ABP BlockSize'!Z135)</f>
        <v>2047.9357769514563</v>
      </c>
      <c r="AA66" s="89">
        <f>IF(AA$3="Remaining Capacity",'ABP Remaining Capacity'!AA135,'ABP BlockSize'!AA135)</f>
        <v>2047.9357769514563</v>
      </c>
      <c r="AB66" s="89">
        <f>IF(AB$3="Remaining Capacity",'ABP Remaining Capacity'!AB135,'ABP BlockSize'!AB135)</f>
        <v>2047.9357769514563</v>
      </c>
    </row>
    <row r="67" spans="1:30" ht="14.45" customHeight="1">
      <c r="B67" s="239" t="s">
        <v>231</v>
      </c>
      <c r="C67" s="239" t="s">
        <v>211</v>
      </c>
      <c r="D67" s="239" t="s">
        <v>288</v>
      </c>
      <c r="E67" s="286" t="str">
        <f t="shared" si="0"/>
        <v>B_Equity Eligible Contractor_&gt;200-500</v>
      </c>
      <c r="F67" s="262" t="s">
        <v>85</v>
      </c>
      <c r="G67" s="89">
        <f>IF(G$3="Remaining Capacity",'ABP Remaining Capacity'!G136,'ABP BlockSize'!G136)</f>
        <v>6212.2587954580649</v>
      </c>
      <c r="H67" s="89">
        <f>IF(H$3="Remaining Capacity",'ABP Remaining Capacity'!H136,'ABP BlockSize'!H136)</f>
        <v>15119.808711375534</v>
      </c>
      <c r="I67" s="89">
        <f>IF(I$3="Remaining Capacity",'ABP Remaining Capacity'!I136,'ABP BlockSize'!I136)</f>
        <v>15119.808711375534</v>
      </c>
      <c r="J67" s="89">
        <f>IF(J$3="Remaining Capacity",'ABP Remaining Capacity'!J136,'ABP BlockSize'!J136)</f>
        <v>15119.808711375534</v>
      </c>
      <c r="K67" s="89">
        <f>IF(K$3="Remaining Capacity",'ABP Remaining Capacity'!K136,'ABP BlockSize'!K136)</f>
        <v>15119.808711375534</v>
      </c>
      <c r="L67" s="89">
        <f>IF(L$3="Remaining Capacity",'ABP Remaining Capacity'!L136,'ABP BlockSize'!L136)</f>
        <v>15119.808711375534</v>
      </c>
      <c r="M67" s="89">
        <f>IF(M$3="Remaining Capacity",'ABP Remaining Capacity'!M136,'ABP BlockSize'!M136)</f>
        <v>15119.808711375534</v>
      </c>
      <c r="N67" s="89">
        <f>IF(N$3="Remaining Capacity",'ABP Remaining Capacity'!N136,'ABP BlockSize'!N136)</f>
        <v>15119.808711375534</v>
      </c>
      <c r="O67" s="89">
        <f>IF(O$3="Remaining Capacity",'ABP Remaining Capacity'!O136,'ABP BlockSize'!O136)</f>
        <v>15119.808711375534</v>
      </c>
      <c r="P67" s="89">
        <f>IF(P$3="Remaining Capacity",'ABP Remaining Capacity'!P136,'ABP BlockSize'!P136)</f>
        <v>7559.9043556877668</v>
      </c>
      <c r="Q67" s="89">
        <f>IF(Q$3="Remaining Capacity",'ABP Remaining Capacity'!Q136,'ABP BlockSize'!Q136)</f>
        <v>7559.9043556877668</v>
      </c>
      <c r="R67" s="89">
        <f>IF(R$3="Remaining Capacity",'ABP Remaining Capacity'!R136,'ABP BlockSize'!R136)</f>
        <v>7559.9043556877668</v>
      </c>
      <c r="S67" s="89">
        <f>IF(S$3="Remaining Capacity",'ABP Remaining Capacity'!S136,'ABP BlockSize'!S136)</f>
        <v>7559.9043556877668</v>
      </c>
      <c r="T67" s="89">
        <f>IF(T$3="Remaining Capacity",'ABP Remaining Capacity'!T136,'ABP BlockSize'!T136)</f>
        <v>7559.9043556877668</v>
      </c>
      <c r="U67" s="89">
        <f>IF(U$3="Remaining Capacity",'ABP Remaining Capacity'!U136,'ABP BlockSize'!U136)</f>
        <v>7559.9043556877668</v>
      </c>
      <c r="V67" s="89">
        <f>IF(V$3="Remaining Capacity",'ABP Remaining Capacity'!V136,'ABP BlockSize'!V136)</f>
        <v>7559.9043556877668</v>
      </c>
      <c r="W67" s="89">
        <f>IF(W$3="Remaining Capacity",'ABP Remaining Capacity'!W136,'ABP BlockSize'!W136)</f>
        <v>7559.9043556877668</v>
      </c>
      <c r="X67" s="89">
        <f>IF(X$3="Remaining Capacity",'ABP Remaining Capacity'!X136,'ABP BlockSize'!X136)</f>
        <v>7559.9043556877668</v>
      </c>
      <c r="Y67" s="89">
        <f>IF(Y$3="Remaining Capacity",'ABP Remaining Capacity'!Y136,'ABP BlockSize'!Y136)</f>
        <v>7559.9043556877668</v>
      </c>
      <c r="Z67" s="89">
        <f>IF(Z$3="Remaining Capacity",'ABP Remaining Capacity'!Z136,'ABP BlockSize'!Z136)</f>
        <v>7559.9043556877668</v>
      </c>
      <c r="AA67" s="89">
        <f>IF(AA$3="Remaining Capacity",'ABP Remaining Capacity'!AA136,'ABP BlockSize'!AA136)</f>
        <v>7559.9043556877668</v>
      </c>
      <c r="AB67" s="89">
        <f>IF(AB$3="Remaining Capacity",'ABP Remaining Capacity'!AB136,'ABP BlockSize'!AB136)</f>
        <v>7559.9043556877668</v>
      </c>
    </row>
    <row r="68" spans="1:30" ht="14.45" customHeight="1">
      <c r="B68" s="239" t="s">
        <v>231</v>
      </c>
      <c r="C68" s="239" t="s">
        <v>211</v>
      </c>
      <c r="D68" s="239" t="s">
        <v>290</v>
      </c>
      <c r="E68" s="286" t="str">
        <f t="shared" si="0"/>
        <v>B_Equity Eligible Contractor_&gt;500-2000</v>
      </c>
      <c r="F68" s="262" t="s">
        <v>85</v>
      </c>
      <c r="G68" s="89">
        <f>IF(G$3="Remaining Capacity",'ABP Remaining Capacity'!G137,'ABP BlockSize'!G137)</f>
        <v>49699.815093570964</v>
      </c>
      <c r="H68" s="89">
        <f>IF(H$3="Remaining Capacity",'ABP Remaining Capacity'!H137,'ABP BlockSize'!H137)</f>
        <v>120962.71613071438</v>
      </c>
      <c r="I68" s="89">
        <f>IF(I$3="Remaining Capacity",'ABP Remaining Capacity'!I137,'ABP BlockSize'!I137)</f>
        <v>120962.71613071438</v>
      </c>
      <c r="J68" s="89">
        <f>IF(J$3="Remaining Capacity",'ABP Remaining Capacity'!J137,'ABP BlockSize'!J137)</f>
        <v>120962.71613071438</v>
      </c>
      <c r="K68" s="89">
        <f>IF(K$3="Remaining Capacity",'ABP Remaining Capacity'!K137,'ABP BlockSize'!K137)</f>
        <v>120962.71613071438</v>
      </c>
      <c r="L68" s="89">
        <f>IF(L$3="Remaining Capacity",'ABP Remaining Capacity'!L137,'ABP BlockSize'!L137)</f>
        <v>120962.71613071438</v>
      </c>
      <c r="M68" s="89">
        <f>IF(M$3="Remaining Capacity",'ABP Remaining Capacity'!M137,'ABP BlockSize'!M137)</f>
        <v>120962.71613071438</v>
      </c>
      <c r="N68" s="89">
        <f>IF(N$3="Remaining Capacity",'ABP Remaining Capacity'!N137,'ABP BlockSize'!N137)</f>
        <v>120962.71613071438</v>
      </c>
      <c r="O68" s="89">
        <f>IF(O$3="Remaining Capacity",'ABP Remaining Capacity'!O137,'ABP BlockSize'!O137)</f>
        <v>120962.71613071438</v>
      </c>
      <c r="P68" s="89">
        <f>IF(P$3="Remaining Capacity",'ABP Remaining Capacity'!P137,'ABP BlockSize'!P137)</f>
        <v>60481.358065357192</v>
      </c>
      <c r="Q68" s="89">
        <f>IF(Q$3="Remaining Capacity",'ABP Remaining Capacity'!Q137,'ABP BlockSize'!Q137)</f>
        <v>60481.358065357192</v>
      </c>
      <c r="R68" s="89">
        <f>IF(R$3="Remaining Capacity",'ABP Remaining Capacity'!R137,'ABP BlockSize'!R137)</f>
        <v>60481.358065357192</v>
      </c>
      <c r="S68" s="89">
        <f>IF(S$3="Remaining Capacity",'ABP Remaining Capacity'!S137,'ABP BlockSize'!S137)</f>
        <v>60481.358065357192</v>
      </c>
      <c r="T68" s="89">
        <f>IF(T$3="Remaining Capacity",'ABP Remaining Capacity'!T137,'ABP BlockSize'!T137)</f>
        <v>60481.358065357192</v>
      </c>
      <c r="U68" s="89">
        <f>IF(U$3="Remaining Capacity",'ABP Remaining Capacity'!U137,'ABP BlockSize'!U137)</f>
        <v>60481.358065357192</v>
      </c>
      <c r="V68" s="89">
        <f>IF(V$3="Remaining Capacity",'ABP Remaining Capacity'!V137,'ABP BlockSize'!V137)</f>
        <v>60481.358065357192</v>
      </c>
      <c r="W68" s="89">
        <f>IF(W$3="Remaining Capacity",'ABP Remaining Capacity'!W137,'ABP BlockSize'!W137)</f>
        <v>60481.358065357192</v>
      </c>
      <c r="X68" s="89">
        <f>IF(X$3="Remaining Capacity",'ABP Remaining Capacity'!X137,'ABP BlockSize'!X137)</f>
        <v>60481.358065357192</v>
      </c>
      <c r="Y68" s="89">
        <f>IF(Y$3="Remaining Capacity",'ABP Remaining Capacity'!Y137,'ABP BlockSize'!Y137)</f>
        <v>60481.358065357192</v>
      </c>
      <c r="Z68" s="89">
        <f>IF(Z$3="Remaining Capacity",'ABP Remaining Capacity'!Z137,'ABP BlockSize'!Z137)</f>
        <v>60481.358065357192</v>
      </c>
      <c r="AA68" s="89">
        <f>IF(AA$3="Remaining Capacity",'ABP Remaining Capacity'!AA137,'ABP BlockSize'!AA137)</f>
        <v>60481.358065357192</v>
      </c>
      <c r="AB68" s="89">
        <f>IF(AB$3="Remaining Capacity",'ABP Remaining Capacity'!AB137,'ABP BlockSize'!AB137)</f>
        <v>60481.358065357192</v>
      </c>
    </row>
    <row r="69" spans="1:30" ht="14.45" customHeight="1">
      <c r="B69" s="239" t="s">
        <v>231</v>
      </c>
      <c r="C69" s="239" t="s">
        <v>211</v>
      </c>
      <c r="D69" s="239" t="s">
        <v>292</v>
      </c>
      <c r="E69" s="286" t="str">
        <f t="shared" si="0"/>
        <v>B_Equity Eligible Contractor_&gt; 2000-5000</v>
      </c>
      <c r="F69" s="262" t="s">
        <v>85</v>
      </c>
      <c r="G69" s="89">
        <f>IF(G$3="Remaining Capacity",'ABP Remaining Capacity'!G138,'ABP BlockSize'!G138)</f>
        <v>0</v>
      </c>
      <c r="H69" s="89">
        <f>IF(H$3="Remaining Capacity",'ABP Remaining Capacity'!H138,'ABP BlockSize'!H138)</f>
        <v>0</v>
      </c>
      <c r="I69" s="89">
        <f>IF(I$3="Remaining Capacity",'ABP Remaining Capacity'!I138,'ABP BlockSize'!I138)</f>
        <v>0</v>
      </c>
      <c r="J69" s="89">
        <f>IF(J$3="Remaining Capacity",'ABP Remaining Capacity'!J138,'ABP BlockSize'!J138)</f>
        <v>0</v>
      </c>
      <c r="K69" s="89">
        <f>IF(K$3="Remaining Capacity",'ABP Remaining Capacity'!K138,'ABP BlockSize'!K138)</f>
        <v>0</v>
      </c>
      <c r="L69" s="89">
        <f>IF(L$3="Remaining Capacity",'ABP Remaining Capacity'!L138,'ABP BlockSize'!L138)</f>
        <v>0</v>
      </c>
      <c r="M69" s="89">
        <f>IF(M$3="Remaining Capacity",'ABP Remaining Capacity'!M138,'ABP BlockSize'!M138)</f>
        <v>0</v>
      </c>
      <c r="N69" s="89">
        <f>IF(N$3="Remaining Capacity",'ABP Remaining Capacity'!N138,'ABP BlockSize'!N138)</f>
        <v>0</v>
      </c>
      <c r="O69" s="89">
        <f>IF(O$3="Remaining Capacity",'ABP Remaining Capacity'!O138,'ABP BlockSize'!O138)</f>
        <v>0</v>
      </c>
      <c r="P69" s="89">
        <f>IF(P$3="Remaining Capacity",'ABP Remaining Capacity'!P138,'ABP BlockSize'!P138)</f>
        <v>0</v>
      </c>
      <c r="Q69" s="89">
        <f>IF(Q$3="Remaining Capacity",'ABP Remaining Capacity'!Q138,'ABP BlockSize'!Q138)</f>
        <v>0</v>
      </c>
      <c r="R69" s="89">
        <f>IF(R$3="Remaining Capacity",'ABP Remaining Capacity'!R138,'ABP BlockSize'!R138)</f>
        <v>0</v>
      </c>
      <c r="S69" s="89">
        <f>IF(S$3="Remaining Capacity",'ABP Remaining Capacity'!S138,'ABP BlockSize'!S138)</f>
        <v>0</v>
      </c>
      <c r="T69" s="89">
        <f>IF(T$3="Remaining Capacity",'ABP Remaining Capacity'!T138,'ABP BlockSize'!T138)</f>
        <v>0</v>
      </c>
      <c r="U69" s="89">
        <f>IF(U$3="Remaining Capacity",'ABP Remaining Capacity'!U138,'ABP BlockSize'!U138)</f>
        <v>0</v>
      </c>
      <c r="V69" s="89">
        <f>IF(V$3="Remaining Capacity",'ABP Remaining Capacity'!V138,'ABP BlockSize'!V138)</f>
        <v>0</v>
      </c>
      <c r="W69" s="89">
        <f>IF(W$3="Remaining Capacity",'ABP Remaining Capacity'!W138,'ABP BlockSize'!W138)</f>
        <v>0</v>
      </c>
      <c r="X69" s="89">
        <f>IF(X$3="Remaining Capacity",'ABP Remaining Capacity'!X138,'ABP BlockSize'!X138)</f>
        <v>0</v>
      </c>
      <c r="Y69" s="89">
        <f>IF(Y$3="Remaining Capacity",'ABP Remaining Capacity'!Y138,'ABP BlockSize'!Y138)</f>
        <v>0</v>
      </c>
      <c r="Z69" s="89">
        <f>IF(Z$3="Remaining Capacity",'ABP Remaining Capacity'!Z138,'ABP BlockSize'!Z138)</f>
        <v>0</v>
      </c>
      <c r="AA69" s="89">
        <f>IF(AA$3="Remaining Capacity",'ABP Remaining Capacity'!AA138,'ABP BlockSize'!AA138)</f>
        <v>0</v>
      </c>
      <c r="AB69" s="89">
        <f>IF(AB$3="Remaining Capacity",'ABP Remaining Capacity'!AB138,'ABP BlockSize'!AB138)</f>
        <v>0</v>
      </c>
    </row>
    <row r="70" spans="1:30" ht="14.45" customHeight="1">
      <c r="F70" s="281"/>
      <c r="G70" s="240"/>
    </row>
    <row r="71" spans="1:30" ht="14.45" customHeight="1" thickBot="1">
      <c r="B71" s="287"/>
      <c r="C71" s="287"/>
      <c r="D71" s="287"/>
      <c r="E71" s="287" t="s">
        <v>47</v>
      </c>
      <c r="F71" s="288" t="s">
        <v>85</v>
      </c>
      <c r="G71" s="289">
        <f>SUM(G6:G69)</f>
        <v>350456.32885053684</v>
      </c>
      <c r="H71" s="289">
        <f t="shared" ref="H71:AB71" si="1">SUM(H6:H69)</f>
        <v>1089668.7168145289</v>
      </c>
      <c r="I71" s="289">
        <f t="shared" si="1"/>
        <v>1089668.7168145289</v>
      </c>
      <c r="J71" s="289">
        <f t="shared" si="1"/>
        <v>1089668.7168145289</v>
      </c>
      <c r="K71" s="289">
        <f t="shared" si="1"/>
        <v>1089668.7168145289</v>
      </c>
      <c r="L71" s="289">
        <f t="shared" si="1"/>
        <v>1089668.7168145289</v>
      </c>
      <c r="M71" s="289">
        <f t="shared" si="1"/>
        <v>1089668.7168145289</v>
      </c>
      <c r="N71" s="289">
        <f t="shared" si="1"/>
        <v>1089668.7168145289</v>
      </c>
      <c r="O71" s="289">
        <f t="shared" si="1"/>
        <v>1089668.7168145289</v>
      </c>
      <c r="P71" s="289">
        <f t="shared" si="1"/>
        <v>544834.35840726446</v>
      </c>
      <c r="Q71" s="289">
        <f t="shared" si="1"/>
        <v>544834.35840726446</v>
      </c>
      <c r="R71" s="289">
        <f t="shared" si="1"/>
        <v>544834.35840726446</v>
      </c>
      <c r="S71" s="289">
        <f t="shared" si="1"/>
        <v>544834.35840726446</v>
      </c>
      <c r="T71" s="289">
        <f t="shared" si="1"/>
        <v>544834.35840726446</v>
      </c>
      <c r="U71" s="289">
        <f t="shared" si="1"/>
        <v>544834.35840726446</v>
      </c>
      <c r="V71" s="289">
        <f t="shared" si="1"/>
        <v>544834.35840726446</v>
      </c>
      <c r="W71" s="289">
        <f t="shared" si="1"/>
        <v>544834.35840726446</v>
      </c>
      <c r="X71" s="289">
        <f t="shared" si="1"/>
        <v>544834.35840726446</v>
      </c>
      <c r="Y71" s="289">
        <f t="shared" si="1"/>
        <v>544834.35840726446</v>
      </c>
      <c r="Z71" s="289">
        <f t="shared" si="1"/>
        <v>544834.35840726446</v>
      </c>
      <c r="AA71" s="289">
        <f t="shared" si="1"/>
        <v>544834.35840726446</v>
      </c>
      <c r="AB71" s="289">
        <f t="shared" si="1"/>
        <v>544834.35840726446</v>
      </c>
    </row>
    <row r="72" spans="1:30" ht="14.45" customHeight="1" thickTop="1">
      <c r="A72" s="243"/>
      <c r="F72" s="281"/>
      <c r="G72" s="282"/>
      <c r="H72" s="282"/>
      <c r="I72" s="282"/>
      <c r="J72" s="282"/>
    </row>
    <row r="73" spans="1:30" ht="14.45" customHeight="1">
      <c r="E73" s="299" t="s">
        <v>322</v>
      </c>
      <c r="F73" s="281"/>
      <c r="G73" s="268" t="s">
        <v>318</v>
      </c>
      <c r="AD73" s="243"/>
    </row>
    <row r="74" spans="1:30" ht="14.45" customHeight="1">
      <c r="B74" s="284" t="s">
        <v>319</v>
      </c>
      <c r="C74" s="284" t="s">
        <v>165</v>
      </c>
      <c r="D74" s="284" t="s">
        <v>320</v>
      </c>
      <c r="E74" s="298" t="s">
        <v>321</v>
      </c>
      <c r="F74" s="285" t="s">
        <v>14</v>
      </c>
      <c r="G74" s="296" t="s">
        <v>22</v>
      </c>
      <c r="H74" s="296" t="s">
        <v>23</v>
      </c>
      <c r="I74" s="296" t="s">
        <v>24</v>
      </c>
      <c r="J74" s="296" t="s">
        <v>25</v>
      </c>
      <c r="K74" s="296" t="s">
        <v>26</v>
      </c>
      <c r="L74" s="296" t="s">
        <v>27</v>
      </c>
      <c r="M74" s="296" t="s">
        <v>28</v>
      </c>
      <c r="N74" s="296" t="s">
        <v>29</v>
      </c>
      <c r="O74" s="296" t="s">
        <v>30</v>
      </c>
      <c r="P74" s="296" t="s">
        <v>31</v>
      </c>
      <c r="Q74" s="296" t="s">
        <v>32</v>
      </c>
      <c r="R74" s="296" t="s">
        <v>33</v>
      </c>
      <c r="S74" s="296" t="s">
        <v>34</v>
      </c>
      <c r="T74" s="296" t="s">
        <v>35</v>
      </c>
      <c r="U74" s="296" t="s">
        <v>36</v>
      </c>
      <c r="V74" s="296" t="s">
        <v>37</v>
      </c>
      <c r="W74" s="296" t="s">
        <v>38</v>
      </c>
      <c r="X74" s="296" t="s">
        <v>39</v>
      </c>
      <c r="Y74" s="296" t="s">
        <v>40</v>
      </c>
      <c r="Z74" s="296" t="s">
        <v>41</v>
      </c>
      <c r="AA74" s="296" t="s">
        <v>42</v>
      </c>
      <c r="AB74" s="296" t="s">
        <v>43</v>
      </c>
      <c r="AD74" s="293" t="s">
        <v>323</v>
      </c>
    </row>
    <row r="75" spans="1:30" ht="14.45" customHeight="1">
      <c r="B75" s="239" t="s">
        <v>230</v>
      </c>
      <c r="C75" s="239" t="s">
        <v>206</v>
      </c>
      <c r="D75" s="239" t="s">
        <v>274</v>
      </c>
      <c r="E75" s="286" t="str">
        <f>B75&amp;"_"&amp;C75&amp;"_"&amp;D75</f>
        <v>A_Small DG_&lt; 10</v>
      </c>
      <c r="F75" s="262" t="s">
        <v>49</v>
      </c>
      <c r="G75" s="291">
        <f>(G6*'ABP REC Prices'!G6)*$AD75</f>
        <v>2246670.6788043892</v>
      </c>
      <c r="H75" s="291">
        <f>(H6*'ABP REC Prices'!H6)*$AD75</f>
        <v>21298709.238631193</v>
      </c>
      <c r="I75" s="291">
        <f>(I6*'ABP REC Prices'!I6)*$AD75</f>
        <v>20446760.869085941</v>
      </c>
      <c r="J75" s="291">
        <f>(J6*'ABP REC Prices'!J6)*$AD75</f>
        <v>19628890.434322502</v>
      </c>
      <c r="K75" s="291">
        <f>(K6*'ABP REC Prices'!K6)*$AD75</f>
        <v>18843734.816949602</v>
      </c>
      <c r="L75" s="291">
        <f>(L6*'ABP REC Prices'!L6)*$AD75</f>
        <v>18089985.424271621</v>
      </c>
      <c r="M75" s="291">
        <f>(M6*'ABP REC Prices'!M6)*$AD75</f>
        <v>17366386.007300753</v>
      </c>
      <c r="N75" s="291">
        <f>(N6*'ABP REC Prices'!N6)*$AD75</f>
        <v>16671730.567008723</v>
      </c>
      <c r="O75" s="291">
        <f>(O6*'ABP REC Prices'!O6)*$AD75</f>
        <v>16004861.34432837</v>
      </c>
      <c r="P75" s="291">
        <f>(P6*'ABP REC Prices'!P6)*$AD75</f>
        <v>7682333.4452776173</v>
      </c>
      <c r="Q75" s="291">
        <f>(Q6*'ABP REC Prices'!Q6)*$AD75</f>
        <v>7375040.1074665133</v>
      </c>
      <c r="R75" s="291">
        <f>(R6*'ABP REC Prices'!R6)*$AD75</f>
        <v>7080038.5031678518</v>
      </c>
      <c r="S75" s="291">
        <f>(S6*'ABP REC Prices'!S6)*$AD75</f>
        <v>6796836.9630411379</v>
      </c>
      <c r="T75" s="291">
        <f>(T6*'ABP REC Prices'!T6)*$AD75</f>
        <v>6524963.4845194928</v>
      </c>
      <c r="U75" s="291">
        <f>(U6*'ABP REC Prices'!U6)*$AD75</f>
        <v>6263964.9451387124</v>
      </c>
      <c r="V75" s="291">
        <f>(V6*'ABP REC Prices'!V6)*$AD75</f>
        <v>6013406.347333164</v>
      </c>
      <c r="W75" s="291">
        <f>(W6*'ABP REC Prices'!W6)*$AD75</f>
        <v>5772870.093439837</v>
      </c>
      <c r="X75" s="291">
        <f>(X6*'ABP REC Prices'!X6)*$AD75</f>
        <v>5541955.2897022432</v>
      </c>
      <c r="Y75" s="291">
        <f>(Y6*'ABP REC Prices'!Y6)*$AD75</f>
        <v>5320277.0781141529</v>
      </c>
      <c r="Z75" s="291">
        <f>(Z6*'ABP REC Prices'!Z6)*$AD75</f>
        <v>5107465.9949895861</v>
      </c>
      <c r="AA75" s="291">
        <f>(AA6*'ABP REC Prices'!AA6)*$AD75</f>
        <v>4903167.3551900024</v>
      </c>
      <c r="AB75" s="291">
        <f>(AB6*'ABP REC Prices'!AB6)*$AD75</f>
        <v>4707040.660982402</v>
      </c>
      <c r="AD75" s="294" cm="1">
        <f t="array" ref="AD75">INDEX(Inputs_ByYear!$D$48:$D$53,MATCH('ABP REC Calc'!C75,Inputs_ByYear!$B$48:$B$53,0),0)</f>
        <v>15</v>
      </c>
    </row>
    <row r="76" spans="1:30" ht="14.45" customHeight="1">
      <c r="B76" s="239" t="s">
        <v>230</v>
      </c>
      <c r="C76" s="239" t="s">
        <v>206</v>
      </c>
      <c r="D76" s="239" t="s">
        <v>276</v>
      </c>
      <c r="E76" s="286" t="str">
        <f t="shared" ref="E76:E138" si="2">B76&amp;"_"&amp;C76&amp;"_"&amp;D76</f>
        <v>A_Small DG_10–25</v>
      </c>
      <c r="F76" s="262" t="s">
        <v>49</v>
      </c>
      <c r="G76" s="291">
        <f>(G7*'ABP REC Prices'!G7)*$AD76</f>
        <v>3211667.5568021089</v>
      </c>
      <c r="H76" s="291">
        <f>(H7*'ABP REC Prices'!H7)*$AD76</f>
        <v>30446996.130236533</v>
      </c>
      <c r="I76" s="291">
        <f>(I7*'ABP REC Prices'!I7)*$AD76</f>
        <v>29229116.285027068</v>
      </c>
      <c r="J76" s="291">
        <f>(J7*'ABP REC Prices'!J7)*$AD76</f>
        <v>28059951.633625984</v>
      </c>
      <c r="K76" s="291">
        <f>(K7*'ABP REC Prices'!K7)*$AD76</f>
        <v>26937553.568280943</v>
      </c>
      <c r="L76" s="291">
        <f>(L7*'ABP REC Prices'!L7)*$AD76</f>
        <v>25860051.425549705</v>
      </c>
      <c r="M76" s="291">
        <f>(M7*'ABP REC Prices'!M7)*$AD76</f>
        <v>24825649.36852771</v>
      </c>
      <c r="N76" s="291">
        <f>(N7*'ABP REC Prices'!N7)*$AD76</f>
        <v>23832623.393786602</v>
      </c>
      <c r="O76" s="291">
        <f>(O7*'ABP REC Prices'!O7)*$AD76</f>
        <v>22879318.458035138</v>
      </c>
      <c r="P76" s="291">
        <f>(P7*'ABP REC Prices'!P7)*$AD76</f>
        <v>10982072.859856866</v>
      </c>
      <c r="Q76" s="291">
        <f>(Q7*'ABP REC Prices'!Q7)*$AD76</f>
        <v>10542789.94546259</v>
      </c>
      <c r="R76" s="291">
        <f>(R7*'ABP REC Prices'!R7)*$AD76</f>
        <v>10121078.347644085</v>
      </c>
      <c r="S76" s="291">
        <f>(S7*'ABP REC Prices'!S7)*$AD76</f>
        <v>9716235.2137383223</v>
      </c>
      <c r="T76" s="291">
        <f>(T7*'ABP REC Prices'!T7)*$AD76</f>
        <v>9327585.80518879</v>
      </c>
      <c r="U76" s="291">
        <f>(U7*'ABP REC Prices'!U7)*$AD76</f>
        <v>8954482.3729812372</v>
      </c>
      <c r="V76" s="291">
        <f>(V7*'ABP REC Prices'!V7)*$AD76</f>
        <v>8596303.0780619867</v>
      </c>
      <c r="W76" s="291">
        <f>(W7*'ABP REC Prices'!W7)*$AD76</f>
        <v>8252450.9549395051</v>
      </c>
      <c r="X76" s="291">
        <f>(X7*'ABP REC Prices'!X7)*$AD76</f>
        <v>7922352.9167419262</v>
      </c>
      <c r="Y76" s="291">
        <f>(Y7*'ABP REC Prices'!Y7)*$AD76</f>
        <v>7605458.800072249</v>
      </c>
      <c r="Z76" s="291">
        <f>(Z7*'ABP REC Prices'!Z7)*$AD76</f>
        <v>7301240.4480693592</v>
      </c>
      <c r="AA76" s="291">
        <f>(AA7*'ABP REC Prices'!AA7)*$AD76</f>
        <v>7009190.8301465837</v>
      </c>
      <c r="AB76" s="291">
        <f>(AB7*'ABP REC Prices'!AB7)*$AD76</f>
        <v>6728823.1969407192</v>
      </c>
      <c r="AD76" s="294" cm="1">
        <f t="array" ref="AD76">INDEX(Inputs_ByYear!$D$48:$D$53,MATCH('ABP REC Calc'!C76,Inputs_ByYear!$B$48:$B$53,0),0)</f>
        <v>15</v>
      </c>
    </row>
    <row r="77" spans="1:30" ht="14.45" customHeight="1">
      <c r="B77" s="239" t="s">
        <v>231</v>
      </c>
      <c r="C77" s="239" t="s">
        <v>206</v>
      </c>
      <c r="D77" s="239" t="s">
        <v>274</v>
      </c>
      <c r="E77" s="286" t="str">
        <f t="shared" si="2"/>
        <v>B_Small DG_&lt; 10</v>
      </c>
      <c r="F77" s="262" t="s">
        <v>49</v>
      </c>
      <c r="G77" s="291">
        <f>(G8*'ABP REC Prices'!G8)*$AD77</f>
        <v>5396177.9909368623</v>
      </c>
      <c r="H77" s="291">
        <f>(H8*'ABP REC Prices'!H8)*$AD77</f>
        <v>51156418.745816544</v>
      </c>
      <c r="I77" s="291">
        <f>(I8*'ABP REC Prices'!I8)*$AD77</f>
        <v>49110161.995983876</v>
      </c>
      <c r="J77" s="291">
        <f>(J8*'ABP REC Prices'!J8)*$AD77</f>
        <v>47145755.516144514</v>
      </c>
      <c r="K77" s="291">
        <f>(K8*'ABP REC Prices'!K8)*$AD77</f>
        <v>45259925.295498736</v>
      </c>
      <c r="L77" s="291">
        <f>(L8*'ABP REC Prices'!L8)*$AD77</f>
        <v>43449528.283678792</v>
      </c>
      <c r="M77" s="291">
        <f>(M8*'ABP REC Prices'!M8)*$AD77</f>
        <v>41711547.152331635</v>
      </c>
      <c r="N77" s="291">
        <f>(N8*'ABP REC Prices'!N8)*$AD77</f>
        <v>40043085.266238362</v>
      </c>
      <c r="O77" s="291">
        <f>(O8*'ABP REC Prices'!O8)*$AD77</f>
        <v>38441361.855588831</v>
      </c>
      <c r="P77" s="291">
        <f>(P8*'ABP REC Prices'!P8)*$AD77</f>
        <v>18451853.690682638</v>
      </c>
      <c r="Q77" s="291">
        <f>(Q8*'ABP REC Prices'!Q8)*$AD77</f>
        <v>17713779.543055333</v>
      </c>
      <c r="R77" s="291">
        <f>(R8*'ABP REC Prices'!R8)*$AD77</f>
        <v>17005228.361333121</v>
      </c>
      <c r="S77" s="291">
        <f>(S8*'ABP REC Prices'!S8)*$AD77</f>
        <v>16325019.226879796</v>
      </c>
      <c r="T77" s="291">
        <f>(T8*'ABP REC Prices'!T8)*$AD77</f>
        <v>15672018.457804604</v>
      </c>
      <c r="U77" s="291">
        <f>(U8*'ABP REC Prices'!U8)*$AD77</f>
        <v>15045137.719492417</v>
      </c>
      <c r="V77" s="291">
        <f>(V8*'ABP REC Prices'!V8)*$AD77</f>
        <v>14443332.21071272</v>
      </c>
      <c r="W77" s="291">
        <f>(W8*'ABP REC Prices'!W8)*$AD77</f>
        <v>13865598.922284212</v>
      </c>
      <c r="X77" s="291">
        <f>(X8*'ABP REC Prices'!X8)*$AD77</f>
        <v>13310974.965392843</v>
      </c>
      <c r="Y77" s="291">
        <f>(Y8*'ABP REC Prices'!Y8)*$AD77</f>
        <v>12778535.966777129</v>
      </c>
      <c r="Z77" s="291">
        <f>(Z8*'ABP REC Prices'!Z8)*$AD77</f>
        <v>12267394.528106043</v>
      </c>
      <c r="AA77" s="291">
        <f>(AA8*'ABP REC Prices'!AA8)*$AD77</f>
        <v>11776698.746981801</v>
      </c>
      <c r="AB77" s="291">
        <f>(AB8*'ABP REC Prices'!AB8)*$AD77</f>
        <v>11305630.797102528</v>
      </c>
      <c r="AD77" s="294" cm="1">
        <f t="array" ref="AD77">INDEX(Inputs_ByYear!$D$48:$D$53,MATCH('ABP REC Calc'!C77,Inputs_ByYear!$B$48:$B$53,0),0)</f>
        <v>15</v>
      </c>
    </row>
    <row r="78" spans="1:30" ht="14.45" customHeight="1">
      <c r="B78" s="239" t="s">
        <v>231</v>
      </c>
      <c r="C78" s="239" t="s">
        <v>206</v>
      </c>
      <c r="D78" s="239" t="s">
        <v>276</v>
      </c>
      <c r="E78" s="286" t="str">
        <f t="shared" si="2"/>
        <v>B_Small DG_10–25</v>
      </c>
      <c r="F78" s="262" t="s">
        <v>49</v>
      </c>
      <c r="G78" s="291">
        <f>(G9*'ABP REC Prices'!G9)*$AD78</f>
        <v>8050862.8515360756</v>
      </c>
      <c r="H78" s="291">
        <f>(H9*'ABP REC Prices'!H9)*$AD78</f>
        <v>76323151.680697978</v>
      </c>
      <c r="I78" s="291">
        <f>(I9*'ABP REC Prices'!I9)*$AD78</f>
        <v>73270225.613470048</v>
      </c>
      <c r="J78" s="291">
        <f>(J9*'ABP REC Prices'!J9)*$AD78</f>
        <v>70339416.588931262</v>
      </c>
      <c r="K78" s="291">
        <f>(K9*'ABP REC Prices'!K9)*$AD78</f>
        <v>67525839.925373986</v>
      </c>
      <c r="L78" s="291">
        <f>(L9*'ABP REC Prices'!L9)*$AD78</f>
        <v>64824806.32835903</v>
      </c>
      <c r="M78" s="291">
        <f>(M9*'ABP REC Prices'!M9)*$AD78</f>
        <v>62231814.075224668</v>
      </c>
      <c r="N78" s="291">
        <f>(N9*'ABP REC Prices'!N9)*$AD78</f>
        <v>59742541.512215681</v>
      </c>
      <c r="O78" s="291">
        <f>(O9*'ABP REC Prices'!O9)*$AD78</f>
        <v>57352839.851727054</v>
      </c>
      <c r="P78" s="291">
        <f>(P9*'ABP REC Prices'!P9)*$AD78</f>
        <v>27529363.128828987</v>
      </c>
      <c r="Q78" s="291">
        <f>(Q9*'ABP REC Prices'!Q9)*$AD78</f>
        <v>26428188.603675824</v>
      </c>
      <c r="R78" s="291">
        <f>(R9*'ABP REC Prices'!R9)*$AD78</f>
        <v>25371061.059528794</v>
      </c>
      <c r="S78" s="291">
        <f>(S9*'ABP REC Prices'!S9)*$AD78</f>
        <v>24356218.617147639</v>
      </c>
      <c r="T78" s="291">
        <f>(T9*'ABP REC Prices'!T9)*$AD78</f>
        <v>23381969.872461732</v>
      </c>
      <c r="U78" s="291">
        <f>(U9*'ABP REC Prices'!U9)*$AD78</f>
        <v>22446691.077563263</v>
      </c>
      <c r="V78" s="291">
        <f>(V9*'ABP REC Prices'!V9)*$AD78</f>
        <v>21548823.434460733</v>
      </c>
      <c r="W78" s="291">
        <f>(W9*'ABP REC Prices'!W9)*$AD78</f>
        <v>20686870.497082304</v>
      </c>
      <c r="X78" s="291">
        <f>(X9*'ABP REC Prices'!X9)*$AD78</f>
        <v>19859395.67719901</v>
      </c>
      <c r="Y78" s="291">
        <f>(Y9*'ABP REC Prices'!Y9)*$AD78</f>
        <v>19065019.850111052</v>
      </c>
      <c r="Z78" s="291">
        <f>(Z9*'ABP REC Prices'!Z9)*$AD78</f>
        <v>18302419.056106612</v>
      </c>
      <c r="AA78" s="291">
        <f>(AA9*'ABP REC Prices'!AA9)*$AD78</f>
        <v>17570322.293862347</v>
      </c>
      <c r="AB78" s="291">
        <f>(AB9*'ABP REC Prices'!AB9)*$AD78</f>
        <v>16867509.40210785</v>
      </c>
      <c r="AD78" s="294" cm="1">
        <f t="array" ref="AD78">INDEX(Inputs_ByYear!$D$48:$D$53,MATCH('ABP REC Calc'!C78,Inputs_ByYear!$B$48:$B$53,0),0)</f>
        <v>15</v>
      </c>
    </row>
    <row r="79" spans="1:30" ht="14.45" customHeight="1">
      <c r="B79" s="239" t="s">
        <v>230</v>
      </c>
      <c r="C79" s="239" t="s">
        <v>207</v>
      </c>
      <c r="D79" s="239" t="s">
        <v>286</v>
      </c>
      <c r="E79" s="286" t="str">
        <f t="shared" si="2"/>
        <v>A_Large DG_&gt;25-100</v>
      </c>
      <c r="F79" s="262" t="s">
        <v>49</v>
      </c>
      <c r="G79" s="291">
        <f>(G10*'ABP REC Prices'!G10)*$AD79</f>
        <v>1373440.2443734303</v>
      </c>
      <c r="H79" s="291">
        <f>(H10*'ABP REC Prices'!H10)*$AD79</f>
        <v>4241091.7599263573</v>
      </c>
      <c r="I79" s="291">
        <f>(I10*'ABP REC Prices'!I10)*$AD79</f>
        <v>4071448.0895293024</v>
      </c>
      <c r="J79" s="291">
        <f>(J10*'ABP REC Prices'!J10)*$AD79</f>
        <v>3908590.1659481307</v>
      </c>
      <c r="K79" s="291">
        <f>(K10*'ABP REC Prices'!K10)*$AD79</f>
        <v>3752246.5593102053</v>
      </c>
      <c r="L79" s="291">
        <f>(L10*'ABP REC Prices'!L10)*$AD79</f>
        <v>3602156.6969377971</v>
      </c>
      <c r="M79" s="291">
        <f>(M10*'ABP REC Prices'!M10)*$AD79</f>
        <v>3458070.429060285</v>
      </c>
      <c r="N79" s="291">
        <f>(N10*'ABP REC Prices'!N10)*$AD79</f>
        <v>3319747.6118978728</v>
      </c>
      <c r="O79" s="291">
        <f>(O10*'ABP REC Prices'!O10)*$AD79</f>
        <v>3186957.707421958</v>
      </c>
      <c r="P79" s="291">
        <f>(P10*'ABP REC Prices'!P10)*$AD79</f>
        <v>1529739.69956254</v>
      </c>
      <c r="Q79" s="291">
        <f>(Q10*'ABP REC Prices'!Q10)*$AD79</f>
        <v>1468550.1115800384</v>
      </c>
      <c r="R79" s="291">
        <f>(R10*'ABP REC Prices'!R10)*$AD79</f>
        <v>1409808.1071168366</v>
      </c>
      <c r="S79" s="291">
        <f>(S10*'ABP REC Prices'!S10)*$AD79</f>
        <v>1353415.7828321632</v>
      </c>
      <c r="T79" s="291">
        <f>(T10*'ABP REC Prices'!T10)*$AD79</f>
        <v>1299279.1515188769</v>
      </c>
      <c r="U79" s="291">
        <f>(U10*'ABP REC Prices'!U10)*$AD79</f>
        <v>1247307.9854581216</v>
      </c>
      <c r="V79" s="291">
        <f>(V10*'ABP REC Prices'!V10)*$AD79</f>
        <v>1197415.6660397965</v>
      </c>
      <c r="W79" s="291">
        <f>(W10*'ABP REC Prices'!W10)*$AD79</f>
        <v>1149519.0393982048</v>
      </c>
      <c r="X79" s="291">
        <f>(X10*'ABP REC Prices'!X10)*$AD79</f>
        <v>1103538.2778222766</v>
      </c>
      <c r="Y79" s="291">
        <f>(Y10*'ABP REC Prices'!Y10)*$AD79</f>
        <v>1059396.7467093854</v>
      </c>
      <c r="Z79" s="291">
        <f>(Z10*'ABP REC Prices'!Z10)*$AD79</f>
        <v>1017020.8768410098</v>
      </c>
      <c r="AA79" s="291">
        <f>(AA10*'ABP REC Prices'!AA10)*$AD79</f>
        <v>976340.04176736961</v>
      </c>
      <c r="AB79" s="291">
        <f>(AB10*'ABP REC Prices'!AB10)*$AD79</f>
        <v>937286.44009667472</v>
      </c>
      <c r="AD79" s="294" cm="1">
        <f t="array" ref="AD79">INDEX(Inputs_ByYear!$D$48:$D$53,MATCH('ABP REC Calc'!C79,Inputs_ByYear!$B$48:$B$53,0),0)</f>
        <v>15</v>
      </c>
    </row>
    <row r="80" spans="1:30" ht="14.45" customHeight="1">
      <c r="B80" s="239" t="s">
        <v>230</v>
      </c>
      <c r="C80" s="239" t="s">
        <v>207</v>
      </c>
      <c r="D80" s="239" t="s">
        <v>287</v>
      </c>
      <c r="E80" s="286" t="str">
        <f t="shared" si="2"/>
        <v>A_Large DG_&gt;100-200</v>
      </c>
      <c r="F80" s="262" t="s">
        <v>49</v>
      </c>
      <c r="G80" s="291">
        <f>(G11*'ABP REC Prices'!G11)*$AD80</f>
        <v>992696.07395736012</v>
      </c>
      <c r="H80" s="291">
        <f>(H11*'ABP REC Prices'!H11)*$AD80</f>
        <v>2985651.6323947245</v>
      </c>
      <c r="I80" s="291">
        <f>(I11*'ABP REC Prices'!I11)*$AD80</f>
        <v>2866225.5670989361</v>
      </c>
      <c r="J80" s="291">
        <f>(J11*'ABP REC Prices'!J11)*$AD80</f>
        <v>2751576.5444149785</v>
      </c>
      <c r="K80" s="291">
        <f>(K11*'ABP REC Prices'!K11)*$AD80</f>
        <v>2641513.4826383791</v>
      </c>
      <c r="L80" s="291">
        <f>(L11*'ABP REC Prices'!L11)*$AD80</f>
        <v>2535852.9433328435</v>
      </c>
      <c r="M80" s="291">
        <f>(M11*'ABP REC Prices'!M11)*$AD80</f>
        <v>2434418.8255995298</v>
      </c>
      <c r="N80" s="291">
        <f>(N11*'ABP REC Prices'!N11)*$AD80</f>
        <v>2337042.0725755482</v>
      </c>
      <c r="O80" s="291">
        <f>(O11*'ABP REC Prices'!O11)*$AD80</f>
        <v>2243560.3896725266</v>
      </c>
      <c r="P80" s="291">
        <f>(P11*'ABP REC Prices'!P11)*$AD80</f>
        <v>1076908.9870428126</v>
      </c>
      <c r="Q80" s="291">
        <f>(Q11*'ABP REC Prices'!Q11)*$AD80</f>
        <v>1033832.6275611002</v>
      </c>
      <c r="R80" s="291">
        <f>(R11*'ABP REC Prices'!R11)*$AD80</f>
        <v>992479.32245865627</v>
      </c>
      <c r="S80" s="291">
        <f>(S11*'ABP REC Prices'!S11)*$AD80</f>
        <v>952780.14956030983</v>
      </c>
      <c r="T80" s="291">
        <f>(T11*'ABP REC Prices'!T11)*$AD80</f>
        <v>914668.94357789739</v>
      </c>
      <c r="U80" s="291">
        <f>(U11*'ABP REC Prices'!U11)*$AD80</f>
        <v>878082.18583478138</v>
      </c>
      <c r="V80" s="291">
        <f>(V11*'ABP REC Prices'!V11)*$AD80</f>
        <v>842958.89840139018</v>
      </c>
      <c r="W80" s="291">
        <f>(W11*'ABP REC Prices'!W11)*$AD80</f>
        <v>809240.54246533453</v>
      </c>
      <c r="X80" s="291">
        <f>(X11*'ABP REC Prices'!X11)*$AD80</f>
        <v>776870.92076672101</v>
      </c>
      <c r="Y80" s="291">
        <f>(Y11*'ABP REC Prices'!Y11)*$AD80</f>
        <v>745796.08393605205</v>
      </c>
      <c r="Z80" s="291">
        <f>(Z11*'ABP REC Prices'!Z11)*$AD80</f>
        <v>715964.24057860998</v>
      </c>
      <c r="AA80" s="291">
        <f>(AA11*'ABP REC Prices'!AA11)*$AD80</f>
        <v>687325.67095546552</v>
      </c>
      <c r="AB80" s="291">
        <f>(AB11*'ABP REC Prices'!AB11)*$AD80</f>
        <v>659832.64411724685</v>
      </c>
      <c r="AD80" s="294" cm="1">
        <f t="array" ref="AD80">INDEX(Inputs_ByYear!$D$48:$D$53,MATCH('ABP REC Calc'!C80,Inputs_ByYear!$B$48:$B$53,0),0)</f>
        <v>15</v>
      </c>
    </row>
    <row r="81" spans="2:30" ht="14.45" customHeight="1">
      <c r="B81" s="239" t="s">
        <v>230</v>
      </c>
      <c r="C81" s="239" t="s">
        <v>207</v>
      </c>
      <c r="D81" s="239" t="s">
        <v>288</v>
      </c>
      <c r="E81" s="286" t="str">
        <f t="shared" si="2"/>
        <v>A_Large DG_&gt;200-500</v>
      </c>
      <c r="F81" s="262" t="s">
        <v>49</v>
      </c>
      <c r="G81" s="291">
        <f>(G12*'ABP REC Prices'!G12)*$AD81</f>
        <v>2066894.9134241818</v>
      </c>
      <c r="H81" s="291">
        <f>(H12*'ABP REC Prices'!H12)*$AD81</f>
        <v>5870986.3408268895</v>
      </c>
      <c r="I81" s="291">
        <f>(I12*'ABP REC Prices'!I12)*$AD81</f>
        <v>5636146.8871938139</v>
      </c>
      <c r="J81" s="291">
        <f>(J12*'ABP REC Prices'!J12)*$AD81</f>
        <v>5410701.0117060607</v>
      </c>
      <c r="K81" s="291">
        <f>(K12*'ABP REC Prices'!K12)*$AD81</f>
        <v>5194272.9712378187</v>
      </c>
      <c r="L81" s="291">
        <f>(L12*'ABP REC Prices'!L12)*$AD81</f>
        <v>4986502.0523883048</v>
      </c>
      <c r="M81" s="291">
        <f>(M12*'ABP REC Prices'!M12)*$AD81</f>
        <v>4787041.9702927731</v>
      </c>
      <c r="N81" s="291">
        <f>(N12*'ABP REC Prices'!N12)*$AD81</f>
        <v>4595560.2914810618</v>
      </c>
      <c r="O81" s="291">
        <f>(O12*'ABP REC Prices'!O12)*$AD81</f>
        <v>4411737.8798218202</v>
      </c>
      <c r="P81" s="291">
        <f>(P12*'ABP REC Prices'!P12)*$AD81</f>
        <v>2117634.1823144732</v>
      </c>
      <c r="Q81" s="291">
        <f>(Q12*'ABP REC Prices'!Q12)*$AD81</f>
        <v>2032928.8150218942</v>
      </c>
      <c r="R81" s="291">
        <f>(R12*'ABP REC Prices'!R12)*$AD81</f>
        <v>1951611.6624210186</v>
      </c>
      <c r="S81" s="291">
        <f>(S12*'ABP REC Prices'!S12)*$AD81</f>
        <v>1873547.1959241775</v>
      </c>
      <c r="T81" s="291">
        <f>(T12*'ABP REC Prices'!T12)*$AD81</f>
        <v>1798605.3080872104</v>
      </c>
      <c r="U81" s="291">
        <f>(U12*'ABP REC Prices'!U12)*$AD81</f>
        <v>1726661.0957637217</v>
      </c>
      <c r="V81" s="291">
        <f>(V12*'ABP REC Prices'!V12)*$AD81</f>
        <v>1657594.6519331732</v>
      </c>
      <c r="W81" s="291">
        <f>(W12*'ABP REC Prices'!W12)*$AD81</f>
        <v>1591290.8658558461</v>
      </c>
      <c r="X81" s="291">
        <f>(X12*'ABP REC Prices'!X12)*$AD81</f>
        <v>1527639.2312216123</v>
      </c>
      <c r="Y81" s="291">
        <f>(Y12*'ABP REC Prices'!Y12)*$AD81</f>
        <v>1466533.6619727476</v>
      </c>
      <c r="Z81" s="291">
        <f>(Z12*'ABP REC Prices'!Z12)*$AD81</f>
        <v>1407872.3154938377</v>
      </c>
      <c r="AA81" s="291">
        <f>(AA12*'ABP REC Prices'!AA12)*$AD81</f>
        <v>1351557.422874084</v>
      </c>
      <c r="AB81" s="291">
        <f>(AB12*'ABP REC Prices'!AB12)*$AD81</f>
        <v>1297495.1259591207</v>
      </c>
      <c r="AD81" s="294" cm="1">
        <f t="array" ref="AD81">INDEX(Inputs_ByYear!$D$48:$D$53,MATCH('ABP REC Calc'!C81,Inputs_ByYear!$B$48:$B$53,0),0)</f>
        <v>15</v>
      </c>
    </row>
    <row r="82" spans="2:30" ht="14.45" customHeight="1">
      <c r="B82" s="239" t="s">
        <v>230</v>
      </c>
      <c r="C82" s="239" t="s">
        <v>207</v>
      </c>
      <c r="D82" s="239" t="s">
        <v>290</v>
      </c>
      <c r="E82" s="286" t="str">
        <f t="shared" si="2"/>
        <v>A_Large DG_&gt;500-2000</v>
      </c>
      <c r="F82" s="262" t="s">
        <v>49</v>
      </c>
      <c r="G82" s="291">
        <f>(G13*'ABP REC Prices'!G13)*$AD82</f>
        <v>8714439.357447179</v>
      </c>
      <c r="H82" s="291">
        <f>(H13*'ABP REC Prices'!H13)*$AD82</f>
        <v>24453692.981382325</v>
      </c>
      <c r="I82" s="291">
        <f>(I13*'ABP REC Prices'!I13)*$AD82</f>
        <v>23475545.262127031</v>
      </c>
      <c r="J82" s="291">
        <f>(J13*'ABP REC Prices'!J13)*$AD82</f>
        <v>22536523.451641947</v>
      </c>
      <c r="K82" s="291">
        <f>(K13*'ABP REC Prices'!K13)*$AD82</f>
        <v>21635062.513576265</v>
      </c>
      <c r="L82" s="291">
        <f>(L13*'ABP REC Prices'!L13)*$AD82</f>
        <v>20769660.013033219</v>
      </c>
      <c r="M82" s="291">
        <f>(M13*'ABP REC Prices'!M13)*$AD82</f>
        <v>19938873.612511888</v>
      </c>
      <c r="N82" s="291">
        <f>(N13*'ABP REC Prices'!N13)*$AD82</f>
        <v>19141318.668011408</v>
      </c>
      <c r="O82" s="291">
        <f>(O13*'ABP REC Prices'!O13)*$AD82</f>
        <v>18375665.921290956</v>
      </c>
      <c r="P82" s="291">
        <f>(P13*'ABP REC Prices'!P13)*$AD82</f>
        <v>8820319.6422196589</v>
      </c>
      <c r="Q82" s="291">
        <f>(Q13*'ABP REC Prices'!Q13)*$AD82</f>
        <v>8467506.8565308712</v>
      </c>
      <c r="R82" s="291">
        <f>(R13*'ABP REC Prices'!R13)*$AD82</f>
        <v>8128806.5822696351</v>
      </c>
      <c r="S82" s="291">
        <f>(S13*'ABP REC Prices'!S13)*$AD82</f>
        <v>7803654.3189788507</v>
      </c>
      <c r="T82" s="291">
        <f>(T13*'ABP REC Prices'!T13)*$AD82</f>
        <v>7491508.1462196968</v>
      </c>
      <c r="U82" s="291">
        <f>(U13*'ABP REC Prices'!U13)*$AD82</f>
        <v>7191847.8203709079</v>
      </c>
      <c r="V82" s="291">
        <f>(V13*'ABP REC Prices'!V13)*$AD82</f>
        <v>6904173.9075560709</v>
      </c>
      <c r="W82" s="291">
        <f>(W13*'ABP REC Prices'!W13)*$AD82</f>
        <v>6628006.9512538277</v>
      </c>
      <c r="X82" s="291">
        <f>(X13*'ABP REC Prices'!X13)*$AD82</f>
        <v>6362886.6732036741</v>
      </c>
      <c r="Y82" s="291">
        <f>(Y13*'ABP REC Prices'!Y13)*$AD82</f>
        <v>6108371.2062755283</v>
      </c>
      <c r="Z82" s="291">
        <f>(Z13*'ABP REC Prices'!Z13)*$AD82</f>
        <v>5864036.3580245068</v>
      </c>
      <c r="AA82" s="291">
        <f>(AA13*'ABP REC Prices'!AA13)*$AD82</f>
        <v>5629474.9037035266</v>
      </c>
      <c r="AB82" s="291">
        <f>(AB13*'ABP REC Prices'!AB13)*$AD82</f>
        <v>5404295.9075553855</v>
      </c>
      <c r="AD82" s="294" cm="1">
        <f t="array" ref="AD82">INDEX(Inputs_ByYear!$D$48:$D$53,MATCH('ABP REC Calc'!C82,Inputs_ByYear!$B$48:$B$53,0),0)</f>
        <v>15</v>
      </c>
    </row>
    <row r="83" spans="2:30" ht="14.45" customHeight="1">
      <c r="B83" s="239" t="s">
        <v>230</v>
      </c>
      <c r="C83" s="239" t="s">
        <v>207</v>
      </c>
      <c r="D83" s="239" t="s">
        <v>292</v>
      </c>
      <c r="E83" s="286" t="str">
        <f t="shared" si="2"/>
        <v>A_Large DG_&gt; 2000-5000</v>
      </c>
      <c r="F83" s="262" t="s">
        <v>49</v>
      </c>
      <c r="G83" s="291">
        <f>(G14*'ABP REC Prices'!G14)*$AD83</f>
        <v>0</v>
      </c>
      <c r="H83" s="291">
        <f>(H14*'ABP REC Prices'!H14)*$AD83</f>
        <v>0</v>
      </c>
      <c r="I83" s="291">
        <f>(I14*'ABP REC Prices'!I14)*$AD83</f>
        <v>0</v>
      </c>
      <c r="J83" s="291">
        <f>(J14*'ABP REC Prices'!J14)*$AD83</f>
        <v>0</v>
      </c>
      <c r="K83" s="291">
        <f>(K14*'ABP REC Prices'!K14)*$AD83</f>
        <v>0</v>
      </c>
      <c r="L83" s="291">
        <f>(L14*'ABP REC Prices'!L14)*$AD83</f>
        <v>0</v>
      </c>
      <c r="M83" s="291">
        <f>(M14*'ABP REC Prices'!M14)*$AD83</f>
        <v>0</v>
      </c>
      <c r="N83" s="291">
        <f>(N14*'ABP REC Prices'!N14)*$AD83</f>
        <v>0</v>
      </c>
      <c r="O83" s="291">
        <f>(O14*'ABP REC Prices'!O14)*$AD83</f>
        <v>0</v>
      </c>
      <c r="P83" s="291">
        <f>(P14*'ABP REC Prices'!P14)*$AD83</f>
        <v>0</v>
      </c>
      <c r="Q83" s="291">
        <f>(Q14*'ABP REC Prices'!Q14)*$AD83</f>
        <v>0</v>
      </c>
      <c r="R83" s="291">
        <f>(R14*'ABP REC Prices'!R14)*$AD83</f>
        <v>0</v>
      </c>
      <c r="S83" s="291">
        <f>(S14*'ABP REC Prices'!S14)*$AD83</f>
        <v>0</v>
      </c>
      <c r="T83" s="291">
        <f>(T14*'ABP REC Prices'!T14)*$AD83</f>
        <v>0</v>
      </c>
      <c r="U83" s="291">
        <f>(U14*'ABP REC Prices'!U14)*$AD83</f>
        <v>0</v>
      </c>
      <c r="V83" s="291">
        <f>(V14*'ABP REC Prices'!V14)*$AD83</f>
        <v>0</v>
      </c>
      <c r="W83" s="291">
        <f>(W14*'ABP REC Prices'!W14)*$AD83</f>
        <v>0</v>
      </c>
      <c r="X83" s="291">
        <f>(X14*'ABP REC Prices'!X14)*$AD83</f>
        <v>0</v>
      </c>
      <c r="Y83" s="291">
        <f>(Y14*'ABP REC Prices'!Y14)*$AD83</f>
        <v>0</v>
      </c>
      <c r="Z83" s="291">
        <f>(Z14*'ABP REC Prices'!Z14)*$AD83</f>
        <v>0</v>
      </c>
      <c r="AA83" s="291">
        <f>(AA14*'ABP REC Prices'!AA14)*$AD83</f>
        <v>0</v>
      </c>
      <c r="AB83" s="291">
        <f>(AB14*'ABP REC Prices'!AB14)*$AD83</f>
        <v>0</v>
      </c>
      <c r="AD83" s="294" cm="1">
        <f t="array" ref="AD83">INDEX(Inputs_ByYear!$D$48:$D$53,MATCH('ABP REC Calc'!C83,Inputs_ByYear!$B$48:$B$53,0),0)</f>
        <v>15</v>
      </c>
    </row>
    <row r="84" spans="2:30" ht="14.45" customHeight="1">
      <c r="B84" s="239" t="s">
        <v>231</v>
      </c>
      <c r="C84" s="239" t="s">
        <v>207</v>
      </c>
      <c r="D84" s="239" t="s">
        <v>286</v>
      </c>
      <c r="E84" s="286" t="str">
        <f t="shared" si="2"/>
        <v>B_Large DG_&gt;25-100</v>
      </c>
      <c r="F84" s="262" t="s">
        <v>49</v>
      </c>
      <c r="G84" s="291">
        <f>(G15*'ABP REC Prices'!G15)*$AD84</f>
        <v>1735867.4168350829</v>
      </c>
      <c r="H84" s="291">
        <f>(H15*'ABP REC Prices'!H15)*$AD84</f>
        <v>4990841.1728088632</v>
      </c>
      <c r="I84" s="291">
        <f>(I15*'ABP REC Prices'!I15)*$AD84</f>
        <v>4791207.5258965082</v>
      </c>
      <c r="J84" s="291">
        <f>(J15*'ABP REC Prices'!J15)*$AD84</f>
        <v>4599559.2248606486</v>
      </c>
      <c r="K84" s="291">
        <f>(K15*'ABP REC Prices'!K15)*$AD84</f>
        <v>4415576.8558662217</v>
      </c>
      <c r="L84" s="291">
        <f>(L15*'ABP REC Prices'!L15)*$AD84</f>
        <v>4238953.7816315731</v>
      </c>
      <c r="M84" s="291">
        <f>(M15*'ABP REC Prices'!M15)*$AD84</f>
        <v>4069395.6303663105</v>
      </c>
      <c r="N84" s="291">
        <f>(N15*'ABP REC Prices'!N15)*$AD84</f>
        <v>3906619.8051516581</v>
      </c>
      <c r="O84" s="291">
        <f>(O15*'ABP REC Prices'!O15)*$AD84</f>
        <v>3750355.0129455915</v>
      </c>
      <c r="P84" s="291">
        <f>(P15*'ABP REC Prices'!P15)*$AD84</f>
        <v>1800170.406213884</v>
      </c>
      <c r="Q84" s="291">
        <f>(Q15*'ABP REC Prices'!Q15)*$AD84</f>
        <v>1728163.5899653283</v>
      </c>
      <c r="R84" s="291">
        <f>(R15*'ABP REC Prices'!R15)*$AD84</f>
        <v>1659037.0463667153</v>
      </c>
      <c r="S84" s="291">
        <f>(S15*'ABP REC Prices'!S15)*$AD84</f>
        <v>1592675.5645120465</v>
      </c>
      <c r="T84" s="291">
        <f>(T15*'ABP REC Prices'!T15)*$AD84</f>
        <v>1528968.5419315647</v>
      </c>
      <c r="U84" s="291">
        <f>(U15*'ABP REC Prices'!U15)*$AD84</f>
        <v>1467809.8002543021</v>
      </c>
      <c r="V84" s="291">
        <f>(V15*'ABP REC Prices'!V15)*$AD84</f>
        <v>1409097.4082441302</v>
      </c>
      <c r="W84" s="291">
        <f>(W15*'ABP REC Prices'!W15)*$AD84</f>
        <v>1352733.5119143648</v>
      </c>
      <c r="X84" s="291">
        <f>(X15*'ABP REC Prices'!X15)*$AD84</f>
        <v>1298624.1714377902</v>
      </c>
      <c r="Y84" s="291">
        <f>(Y15*'ABP REC Prices'!Y15)*$AD84</f>
        <v>1246679.2045802784</v>
      </c>
      <c r="Z84" s="291">
        <f>(Z15*'ABP REC Prices'!Z15)*$AD84</f>
        <v>1196812.0363970671</v>
      </c>
      <c r="AA84" s="291">
        <f>(AA15*'ABP REC Prices'!AA15)*$AD84</f>
        <v>1148939.5549411846</v>
      </c>
      <c r="AB84" s="291">
        <f>(AB15*'ABP REC Prices'!AB15)*$AD84</f>
        <v>1102981.972743537</v>
      </c>
      <c r="AD84" s="294" cm="1">
        <f t="array" ref="AD84">INDEX(Inputs_ByYear!$D$48:$D$53,MATCH('ABP REC Calc'!C84,Inputs_ByYear!$B$48:$B$53,0),0)</f>
        <v>15</v>
      </c>
    </row>
    <row r="85" spans="2:30" ht="14.45" customHeight="1">
      <c r="B85" s="239" t="s">
        <v>231</v>
      </c>
      <c r="C85" s="239" t="s">
        <v>207</v>
      </c>
      <c r="D85" s="239" t="s">
        <v>287</v>
      </c>
      <c r="E85" s="286" t="str">
        <f t="shared" si="2"/>
        <v>B_Large DG_&gt;100-200</v>
      </c>
      <c r="F85" s="262" t="s">
        <v>49</v>
      </c>
      <c r="G85" s="291">
        <f>(G16*'ABP REC Prices'!G16)*$AD85</f>
        <v>1208020.8555555083</v>
      </c>
      <c r="H85" s="291">
        <f>(H16*'ABP REC Prices'!H16)*$AD85</f>
        <v>3599222.3837196738</v>
      </c>
      <c r="I85" s="291">
        <f>(I16*'ABP REC Prices'!I16)*$AD85</f>
        <v>3455253.488370887</v>
      </c>
      <c r="J85" s="291">
        <f>(J16*'ABP REC Prices'!J16)*$AD85</f>
        <v>3317043.3488360513</v>
      </c>
      <c r="K85" s="291">
        <f>(K16*'ABP REC Prices'!K16)*$AD85</f>
        <v>3184361.6148826089</v>
      </c>
      <c r="L85" s="291">
        <f>(L16*'ABP REC Prices'!L16)*$AD85</f>
        <v>3056987.1502873041</v>
      </c>
      <c r="M85" s="291">
        <f>(M16*'ABP REC Prices'!M16)*$AD85</f>
        <v>2934707.6642758115</v>
      </c>
      <c r="N85" s="291">
        <f>(N16*'ABP REC Prices'!N16)*$AD85</f>
        <v>2817319.3577047791</v>
      </c>
      <c r="O85" s="291">
        <f>(O16*'ABP REC Prices'!O16)*$AD85</f>
        <v>2704626.5833965885</v>
      </c>
      <c r="P85" s="291">
        <f>(P16*'ABP REC Prices'!P16)*$AD85</f>
        <v>1298220.7600303623</v>
      </c>
      <c r="Q85" s="291">
        <f>(Q16*'ABP REC Prices'!Q16)*$AD85</f>
        <v>1246291.929629148</v>
      </c>
      <c r="R85" s="291">
        <f>(R16*'ABP REC Prices'!R16)*$AD85</f>
        <v>1196440.2524439821</v>
      </c>
      <c r="S85" s="291">
        <f>(S16*'ABP REC Prices'!S16)*$AD85</f>
        <v>1148582.6423462227</v>
      </c>
      <c r="T85" s="291">
        <f>(T16*'ABP REC Prices'!T16)*$AD85</f>
        <v>1102639.3366523737</v>
      </c>
      <c r="U85" s="291">
        <f>(U16*'ABP REC Prices'!U16)*$AD85</f>
        <v>1058533.7631862788</v>
      </c>
      <c r="V85" s="291">
        <f>(V16*'ABP REC Prices'!V16)*$AD85</f>
        <v>1016192.4126588276</v>
      </c>
      <c r="W85" s="291">
        <f>(W16*'ABP REC Prices'!W16)*$AD85</f>
        <v>975544.7161524744</v>
      </c>
      <c r="X85" s="291">
        <f>(X16*'ABP REC Prices'!X16)*$AD85</f>
        <v>936522.92750637536</v>
      </c>
      <c r="Y85" s="291">
        <f>(Y16*'ABP REC Prices'!Y16)*$AD85</f>
        <v>899062.01040612033</v>
      </c>
      <c r="Z85" s="291">
        <f>(Z16*'ABP REC Prices'!Z16)*$AD85</f>
        <v>863099.5299898755</v>
      </c>
      <c r="AA85" s="291">
        <f>(AA16*'ABP REC Prices'!AA16)*$AD85</f>
        <v>828575.54879028047</v>
      </c>
      <c r="AB85" s="291">
        <f>(AB16*'ABP REC Prices'!AB16)*$AD85</f>
        <v>795432.5268386692</v>
      </c>
      <c r="AD85" s="294" cm="1">
        <f t="array" ref="AD85">INDEX(Inputs_ByYear!$D$48:$D$53,MATCH('ABP REC Calc'!C85,Inputs_ByYear!$B$48:$B$53,0),0)</f>
        <v>15</v>
      </c>
    </row>
    <row r="86" spans="2:30" ht="14.45" customHeight="1">
      <c r="B86" s="239" t="s">
        <v>231</v>
      </c>
      <c r="C86" s="239" t="s">
        <v>207</v>
      </c>
      <c r="D86" s="239" t="s">
        <v>288</v>
      </c>
      <c r="E86" s="286" t="str">
        <f t="shared" si="2"/>
        <v>B_Large DG_&gt;200-500</v>
      </c>
      <c r="F86" s="262" t="s">
        <v>49</v>
      </c>
      <c r="G86" s="291">
        <f>(G17*'ABP REC Prices'!G17)*$AD86</f>
        <v>3844484.5154254078</v>
      </c>
      <c r="H86" s="291">
        <f>(H17*'ABP REC Prices'!H17)*$AD86</f>
        <v>10899053.316585768</v>
      </c>
      <c r="I86" s="291">
        <f>(I17*'ABP REC Prices'!I17)*$AD86</f>
        <v>10463091.183922337</v>
      </c>
      <c r="J86" s="291">
        <f>(J17*'ABP REC Prices'!J17)*$AD86</f>
        <v>10044567.536565444</v>
      </c>
      <c r="K86" s="291">
        <f>(K17*'ABP REC Prices'!K17)*$AD86</f>
        <v>9642784.8351028245</v>
      </c>
      <c r="L86" s="291">
        <f>(L17*'ABP REC Prices'!L17)*$AD86</f>
        <v>9257073.4416987114</v>
      </c>
      <c r="M86" s="291">
        <f>(M17*'ABP REC Prices'!M17)*$AD86</f>
        <v>8886790.5040307622</v>
      </c>
      <c r="N86" s="291">
        <f>(N17*'ABP REC Prices'!N17)*$AD86</f>
        <v>8531318.8838695306</v>
      </c>
      <c r="O86" s="291">
        <f>(O17*'ABP REC Prices'!O17)*$AD86</f>
        <v>8190066.1285147499</v>
      </c>
      <c r="P86" s="291">
        <f>(P17*'ABP REC Prices'!P17)*$AD86</f>
        <v>3931231.7416870794</v>
      </c>
      <c r="Q86" s="291">
        <f>(Q17*'ABP REC Prices'!Q17)*$AD86</f>
        <v>3773982.4720195965</v>
      </c>
      <c r="R86" s="291">
        <f>(R17*'ABP REC Prices'!R17)*$AD86</f>
        <v>3623023.1731388126</v>
      </c>
      <c r="S86" s="291">
        <f>(S17*'ABP REC Prices'!S17)*$AD86</f>
        <v>3478102.2462132601</v>
      </c>
      <c r="T86" s="291">
        <f>(T17*'ABP REC Prices'!T17)*$AD86</f>
        <v>3338978.1563647296</v>
      </c>
      <c r="U86" s="291">
        <f>(U17*'ABP REC Prices'!U17)*$AD86</f>
        <v>3205419.0301101408</v>
      </c>
      <c r="V86" s="291">
        <f>(V17*'ABP REC Prices'!V17)*$AD86</f>
        <v>3077202.2689057351</v>
      </c>
      <c r="W86" s="291">
        <f>(W17*'ABP REC Prices'!W17)*$AD86</f>
        <v>2954114.1781495055</v>
      </c>
      <c r="X86" s="291">
        <f>(X17*'ABP REC Prices'!X17)*$AD86</f>
        <v>2835949.6110235257</v>
      </c>
      <c r="Y86" s="291">
        <f>(Y17*'ABP REC Prices'!Y17)*$AD86</f>
        <v>2722511.6265825839</v>
      </c>
      <c r="Z86" s="291">
        <f>(Z17*'ABP REC Prices'!Z17)*$AD86</f>
        <v>2613611.1615192806</v>
      </c>
      <c r="AA86" s="291">
        <f>(AA17*'ABP REC Prices'!AA17)*$AD86</f>
        <v>2509066.7150585093</v>
      </c>
      <c r="AB86" s="291">
        <f>(AB17*'ABP REC Prices'!AB17)*$AD86</f>
        <v>2408704.0464561689</v>
      </c>
      <c r="AD86" s="294" cm="1">
        <f t="array" ref="AD86">INDEX(Inputs_ByYear!$D$48:$D$53,MATCH('ABP REC Calc'!C86,Inputs_ByYear!$B$48:$B$53,0),0)</f>
        <v>15</v>
      </c>
    </row>
    <row r="87" spans="2:30" ht="14.45" customHeight="1">
      <c r="B87" s="239" t="s">
        <v>231</v>
      </c>
      <c r="C87" s="239" t="s">
        <v>207</v>
      </c>
      <c r="D87" s="239" t="s">
        <v>290</v>
      </c>
      <c r="E87" s="286" t="str">
        <f t="shared" si="2"/>
        <v>B_Large DG_&gt;500-2000</v>
      </c>
      <c r="F87" s="262" t="s">
        <v>49</v>
      </c>
      <c r="G87" s="291">
        <f>(G18*'ABP REC Prices'!G18)*$AD87</f>
        <v>27877034.038283095</v>
      </c>
      <c r="H87" s="291">
        <f>(H18*'ABP REC Prices'!H18)*$AD87</f>
        <v>80953128.232736081</v>
      </c>
      <c r="I87" s="291">
        <f>(I18*'ABP REC Prices'!I18)*$AD87</f>
        <v>77715003.103426635</v>
      </c>
      <c r="J87" s="291">
        <f>(J18*'ABP REC Prices'!J18)*$AD87</f>
        <v>74606402.979289562</v>
      </c>
      <c r="K87" s="291">
        <f>(K18*'ABP REC Prices'!K18)*$AD87</f>
        <v>71622146.860117972</v>
      </c>
      <c r="L87" s="291">
        <f>(L18*'ABP REC Prices'!L18)*$AD87</f>
        <v>68757260.985713258</v>
      </c>
      <c r="M87" s="291">
        <f>(M18*'ABP REC Prices'!M18)*$AD87</f>
        <v>66006970.546284735</v>
      </c>
      <c r="N87" s="291">
        <f>(N18*'ABP REC Prices'!N18)*$AD87</f>
        <v>63366691.724433333</v>
      </c>
      <c r="O87" s="291">
        <f>(O18*'ABP REC Prices'!O18)*$AD87</f>
        <v>60832024.05545599</v>
      </c>
      <c r="P87" s="291">
        <f>(P18*'ABP REC Prices'!P18)*$AD87</f>
        <v>29199371.546618871</v>
      </c>
      <c r="Q87" s="291">
        <f>(Q18*'ABP REC Prices'!Q18)*$AD87</f>
        <v>28031396.684754118</v>
      </c>
      <c r="R87" s="291">
        <f>(R18*'ABP REC Prices'!R18)*$AD87</f>
        <v>26910140.817363951</v>
      </c>
      <c r="S87" s="291">
        <f>(S18*'ABP REC Prices'!S18)*$AD87</f>
        <v>25833735.18466939</v>
      </c>
      <c r="T87" s="291">
        <f>(T18*'ABP REC Prices'!T18)*$AD87</f>
        <v>24800385.777282618</v>
      </c>
      <c r="U87" s="291">
        <f>(U18*'ABP REC Prices'!U18)*$AD87</f>
        <v>23808370.346191309</v>
      </c>
      <c r="V87" s="291">
        <f>(V18*'ABP REC Prices'!V18)*$AD87</f>
        <v>22856035.532343656</v>
      </c>
      <c r="W87" s="291">
        <f>(W18*'ABP REC Prices'!W18)*$AD87</f>
        <v>21941794.111049909</v>
      </c>
      <c r="X87" s="291">
        <f>(X18*'ABP REC Prices'!X18)*$AD87</f>
        <v>21064122.346607912</v>
      </c>
      <c r="Y87" s="291">
        <f>(Y18*'ABP REC Prices'!Y18)*$AD87</f>
        <v>20221557.452743594</v>
      </c>
      <c r="Z87" s="291">
        <f>(Z18*'ABP REC Prices'!Z18)*$AD87</f>
        <v>19412695.15463385</v>
      </c>
      <c r="AA87" s="291">
        <f>(AA18*'ABP REC Prices'!AA18)*$AD87</f>
        <v>18636187.348448496</v>
      </c>
      <c r="AB87" s="291">
        <f>(AB18*'ABP REC Prices'!AB18)*$AD87</f>
        <v>17890739.854510553</v>
      </c>
      <c r="AD87" s="294" cm="1">
        <f t="array" ref="AD87">INDEX(Inputs_ByYear!$D$48:$D$53,MATCH('ABP REC Calc'!C87,Inputs_ByYear!$B$48:$B$53,0),0)</f>
        <v>15</v>
      </c>
    </row>
    <row r="88" spans="2:30" ht="14.45" customHeight="1">
      <c r="B88" s="239" t="s">
        <v>231</v>
      </c>
      <c r="C88" s="239" t="s">
        <v>207</v>
      </c>
      <c r="D88" s="239" t="s">
        <v>292</v>
      </c>
      <c r="E88" s="286" t="str">
        <f t="shared" si="2"/>
        <v>B_Large DG_&gt; 2000-5000</v>
      </c>
      <c r="F88" s="262" t="s">
        <v>49</v>
      </c>
      <c r="G88" s="291">
        <f>(G19*'ABP REC Prices'!G19)*$AD88</f>
        <v>0</v>
      </c>
      <c r="H88" s="291">
        <f>(H19*'ABP REC Prices'!H19)*$AD88</f>
        <v>0</v>
      </c>
      <c r="I88" s="291">
        <f>(I19*'ABP REC Prices'!I19)*$AD88</f>
        <v>0</v>
      </c>
      <c r="J88" s="291">
        <f>(J19*'ABP REC Prices'!J19)*$AD88</f>
        <v>0</v>
      </c>
      <c r="K88" s="291">
        <f>(K19*'ABP REC Prices'!K19)*$AD88</f>
        <v>0</v>
      </c>
      <c r="L88" s="291">
        <f>(L19*'ABP REC Prices'!L19)*$AD88</f>
        <v>0</v>
      </c>
      <c r="M88" s="291">
        <f>(M19*'ABP REC Prices'!M19)*$AD88</f>
        <v>0</v>
      </c>
      <c r="N88" s="291">
        <f>(N19*'ABP REC Prices'!N19)*$AD88</f>
        <v>0</v>
      </c>
      <c r="O88" s="291">
        <f>(O19*'ABP REC Prices'!O19)*$AD88</f>
        <v>0</v>
      </c>
      <c r="P88" s="291">
        <f>(P19*'ABP REC Prices'!P19)*$AD88</f>
        <v>0</v>
      </c>
      <c r="Q88" s="291">
        <f>(Q19*'ABP REC Prices'!Q19)*$AD88</f>
        <v>0</v>
      </c>
      <c r="R88" s="291">
        <f>(R19*'ABP REC Prices'!R19)*$AD88</f>
        <v>0</v>
      </c>
      <c r="S88" s="291">
        <f>(S19*'ABP REC Prices'!S19)*$AD88</f>
        <v>0</v>
      </c>
      <c r="T88" s="291">
        <f>(T19*'ABP REC Prices'!T19)*$AD88</f>
        <v>0</v>
      </c>
      <c r="U88" s="291">
        <f>(U19*'ABP REC Prices'!U19)*$AD88</f>
        <v>0</v>
      </c>
      <c r="V88" s="291">
        <f>(V19*'ABP REC Prices'!V19)*$AD88</f>
        <v>0</v>
      </c>
      <c r="W88" s="291">
        <f>(W19*'ABP REC Prices'!W19)*$AD88</f>
        <v>0</v>
      </c>
      <c r="X88" s="291">
        <f>(X19*'ABP REC Prices'!X19)*$AD88</f>
        <v>0</v>
      </c>
      <c r="Y88" s="291">
        <f>(Y19*'ABP REC Prices'!Y19)*$AD88</f>
        <v>0</v>
      </c>
      <c r="Z88" s="291">
        <f>(Z19*'ABP REC Prices'!Z19)*$AD88</f>
        <v>0</v>
      </c>
      <c r="AA88" s="291">
        <f>(AA19*'ABP REC Prices'!AA19)*$AD88</f>
        <v>0</v>
      </c>
      <c r="AB88" s="291">
        <f>(AB19*'ABP REC Prices'!AB19)*$AD88</f>
        <v>0</v>
      </c>
      <c r="AD88" s="294" cm="1">
        <f t="array" ref="AD88">INDEX(Inputs_ByYear!$D$48:$D$53,MATCH('ABP REC Calc'!C88,Inputs_ByYear!$B$48:$B$53,0),0)</f>
        <v>15</v>
      </c>
    </row>
    <row r="89" spans="2:30" ht="14.45" customHeight="1">
      <c r="B89" s="239" t="s">
        <v>230</v>
      </c>
      <c r="C89" s="239" t="s">
        <v>208</v>
      </c>
      <c r="D89" s="239" t="s">
        <v>275</v>
      </c>
      <c r="E89" s="286" t="str">
        <f t="shared" si="2"/>
        <v>A_Traditional Community Solar_ &lt; 10</v>
      </c>
      <c r="F89" s="262" t="s">
        <v>49</v>
      </c>
      <c r="G89" s="292">
        <f>(G20*'ABP REC Prices'!G20)*$AD89</f>
        <v>0</v>
      </c>
      <c r="H89" s="292">
        <f>(H20*'ABP REC Prices'!H20)*$AD89</f>
        <v>0</v>
      </c>
      <c r="I89" s="292">
        <f>(I20*'ABP REC Prices'!I20)*$AD89</f>
        <v>0</v>
      </c>
      <c r="J89" s="292">
        <f>(J20*'ABP REC Prices'!J20)*$AD89</f>
        <v>0</v>
      </c>
      <c r="K89" s="292">
        <f>(K20*'ABP REC Prices'!K20)*$AD89</f>
        <v>0</v>
      </c>
      <c r="L89" s="292">
        <f>(L20*'ABP REC Prices'!L20)*$AD89</f>
        <v>0</v>
      </c>
      <c r="M89" s="292">
        <f>(M20*'ABP REC Prices'!M20)*$AD89</f>
        <v>0</v>
      </c>
      <c r="N89" s="292">
        <f>(N20*'ABP REC Prices'!N20)*$AD89</f>
        <v>0</v>
      </c>
      <c r="O89" s="292">
        <f>(O20*'ABP REC Prices'!O20)*$AD89</f>
        <v>0</v>
      </c>
      <c r="P89" s="292">
        <f>(P20*'ABP REC Prices'!P20)*$AD89</f>
        <v>0</v>
      </c>
      <c r="Q89" s="292">
        <f>(Q20*'ABP REC Prices'!Q20)*$AD89</f>
        <v>0</v>
      </c>
      <c r="R89" s="292">
        <f>(R20*'ABP REC Prices'!R20)*$AD89</f>
        <v>0</v>
      </c>
      <c r="S89" s="292">
        <f>(S20*'ABP REC Prices'!S20)*$AD89</f>
        <v>0</v>
      </c>
      <c r="T89" s="292">
        <f>(T20*'ABP REC Prices'!T20)*$AD89</f>
        <v>0</v>
      </c>
      <c r="U89" s="292">
        <f>(U20*'ABP REC Prices'!U20)*$AD89</f>
        <v>0</v>
      </c>
      <c r="V89" s="292">
        <f>(V20*'ABP REC Prices'!V20)*$AD89</f>
        <v>0</v>
      </c>
      <c r="W89" s="292">
        <f>(W20*'ABP REC Prices'!W20)*$AD89</f>
        <v>0</v>
      </c>
      <c r="X89" s="292">
        <f>(X20*'ABP REC Prices'!X20)*$AD89</f>
        <v>0</v>
      </c>
      <c r="Y89" s="292">
        <f>(Y20*'ABP REC Prices'!Y20)*$AD89</f>
        <v>0</v>
      </c>
      <c r="Z89" s="292">
        <f>(Z20*'ABP REC Prices'!Z20)*$AD89</f>
        <v>0</v>
      </c>
      <c r="AA89" s="292">
        <f>(AA20*'ABP REC Prices'!AA20)*$AD89</f>
        <v>0</v>
      </c>
      <c r="AB89" s="292">
        <f>(AB20*'ABP REC Prices'!AB20)*$AD89</f>
        <v>0</v>
      </c>
      <c r="AD89" s="294" cm="1">
        <f t="array" ref="AD89">INDEX(Inputs_ByYear!$D$48:$D$53,MATCH('ABP REC Calc'!C89,Inputs_ByYear!$B$48:$B$53,0),0)</f>
        <v>20</v>
      </c>
    </row>
    <row r="90" spans="2:30" ht="14.45" customHeight="1">
      <c r="B90" s="239" t="s">
        <v>230</v>
      </c>
      <c r="C90" s="239" t="s">
        <v>208</v>
      </c>
      <c r="D90" s="239" t="s">
        <v>277</v>
      </c>
      <c r="E90" s="286" t="str">
        <f t="shared" si="2"/>
        <v>A_Traditional Community Solar_ &gt;10-25</v>
      </c>
      <c r="F90" s="262" t="s">
        <v>49</v>
      </c>
      <c r="G90" s="292">
        <f>(G21*'ABP REC Prices'!G21)*$AD90</f>
        <v>0</v>
      </c>
      <c r="H90" s="292">
        <f>(H21*'ABP REC Prices'!H21)*$AD90</f>
        <v>0</v>
      </c>
      <c r="I90" s="292">
        <f>(I21*'ABP REC Prices'!I21)*$AD90</f>
        <v>0</v>
      </c>
      <c r="J90" s="292">
        <f>(J21*'ABP REC Prices'!J21)*$AD90</f>
        <v>0</v>
      </c>
      <c r="K90" s="292">
        <f>(K21*'ABP REC Prices'!K21)*$AD90</f>
        <v>0</v>
      </c>
      <c r="L90" s="292">
        <f>(L21*'ABP REC Prices'!L21)*$AD90</f>
        <v>0</v>
      </c>
      <c r="M90" s="292">
        <f>(M21*'ABP REC Prices'!M21)*$AD90</f>
        <v>0</v>
      </c>
      <c r="N90" s="292">
        <f>(N21*'ABP REC Prices'!N21)*$AD90</f>
        <v>0</v>
      </c>
      <c r="O90" s="292">
        <f>(O21*'ABP REC Prices'!O21)*$AD90</f>
        <v>0</v>
      </c>
      <c r="P90" s="292">
        <f>(P21*'ABP REC Prices'!P21)*$AD90</f>
        <v>0</v>
      </c>
      <c r="Q90" s="292">
        <f>(Q21*'ABP REC Prices'!Q21)*$AD90</f>
        <v>0</v>
      </c>
      <c r="R90" s="292">
        <f>(R21*'ABP REC Prices'!R21)*$AD90</f>
        <v>0</v>
      </c>
      <c r="S90" s="292">
        <f>(S21*'ABP REC Prices'!S21)*$AD90</f>
        <v>0</v>
      </c>
      <c r="T90" s="292">
        <f>(T21*'ABP REC Prices'!T21)*$AD90</f>
        <v>0</v>
      </c>
      <c r="U90" s="292">
        <f>(U21*'ABP REC Prices'!U21)*$AD90</f>
        <v>0</v>
      </c>
      <c r="V90" s="292">
        <f>(V21*'ABP REC Prices'!V21)*$AD90</f>
        <v>0</v>
      </c>
      <c r="W90" s="292">
        <f>(W21*'ABP REC Prices'!W21)*$AD90</f>
        <v>0</v>
      </c>
      <c r="X90" s="292">
        <f>(X21*'ABP REC Prices'!X21)*$AD90</f>
        <v>0</v>
      </c>
      <c r="Y90" s="292">
        <f>(Y21*'ABP REC Prices'!Y21)*$AD90</f>
        <v>0</v>
      </c>
      <c r="Z90" s="292">
        <f>(Z21*'ABP REC Prices'!Z21)*$AD90</f>
        <v>0</v>
      </c>
      <c r="AA90" s="292">
        <f>(AA21*'ABP REC Prices'!AA21)*$AD90</f>
        <v>0</v>
      </c>
      <c r="AB90" s="292">
        <f>(AB21*'ABP REC Prices'!AB21)*$AD90</f>
        <v>0</v>
      </c>
      <c r="AD90" s="294" cm="1">
        <f t="array" ref="AD90">INDEX(Inputs_ByYear!$D$48:$D$53,MATCH('ABP REC Calc'!C90,Inputs_ByYear!$B$48:$B$53,0),0)</f>
        <v>20</v>
      </c>
    </row>
    <row r="91" spans="2:30" ht="14.45" customHeight="1">
      <c r="B91" s="239" t="s">
        <v>230</v>
      </c>
      <c r="C91" s="239" t="s">
        <v>208</v>
      </c>
      <c r="D91" s="239" t="s">
        <v>284</v>
      </c>
      <c r="E91" s="286" t="str">
        <f t="shared" si="2"/>
        <v>A_Traditional Community Solar_ &gt;25-100</v>
      </c>
      <c r="F91" s="262" t="s">
        <v>49</v>
      </c>
      <c r="G91" s="292">
        <f>(G22*'ABP REC Prices'!G22)*$AD91</f>
        <v>0</v>
      </c>
      <c r="H91" s="292">
        <f>(H22*'ABP REC Prices'!H22)*$AD91</f>
        <v>0</v>
      </c>
      <c r="I91" s="292">
        <f>(I22*'ABP REC Prices'!I22)*$AD91</f>
        <v>0</v>
      </c>
      <c r="J91" s="292">
        <f>(J22*'ABP REC Prices'!J22)*$AD91</f>
        <v>0</v>
      </c>
      <c r="K91" s="292">
        <f>(K22*'ABP REC Prices'!K22)*$AD91</f>
        <v>0</v>
      </c>
      <c r="L91" s="292">
        <f>(L22*'ABP REC Prices'!L22)*$AD91</f>
        <v>0</v>
      </c>
      <c r="M91" s="292">
        <f>(M22*'ABP REC Prices'!M22)*$AD91</f>
        <v>0</v>
      </c>
      <c r="N91" s="292">
        <f>(N22*'ABP REC Prices'!N22)*$AD91</f>
        <v>0</v>
      </c>
      <c r="O91" s="292">
        <f>(O22*'ABP REC Prices'!O22)*$AD91</f>
        <v>0</v>
      </c>
      <c r="P91" s="292">
        <f>(P22*'ABP REC Prices'!P22)*$AD91</f>
        <v>0</v>
      </c>
      <c r="Q91" s="292">
        <f>(Q22*'ABP REC Prices'!Q22)*$AD91</f>
        <v>0</v>
      </c>
      <c r="R91" s="292">
        <f>(R22*'ABP REC Prices'!R22)*$AD91</f>
        <v>0</v>
      </c>
      <c r="S91" s="292">
        <f>(S22*'ABP REC Prices'!S22)*$AD91</f>
        <v>0</v>
      </c>
      <c r="T91" s="292">
        <f>(T22*'ABP REC Prices'!T22)*$AD91</f>
        <v>0</v>
      </c>
      <c r="U91" s="292">
        <f>(U22*'ABP REC Prices'!U22)*$AD91</f>
        <v>0</v>
      </c>
      <c r="V91" s="292">
        <f>(V22*'ABP REC Prices'!V22)*$AD91</f>
        <v>0</v>
      </c>
      <c r="W91" s="292">
        <f>(W22*'ABP REC Prices'!W22)*$AD91</f>
        <v>0</v>
      </c>
      <c r="X91" s="292">
        <f>(X22*'ABP REC Prices'!X22)*$AD91</f>
        <v>0</v>
      </c>
      <c r="Y91" s="292">
        <f>(Y22*'ABP REC Prices'!Y22)*$AD91</f>
        <v>0</v>
      </c>
      <c r="Z91" s="292">
        <f>(Z22*'ABP REC Prices'!Z22)*$AD91</f>
        <v>0</v>
      </c>
      <c r="AA91" s="292">
        <f>(AA22*'ABP REC Prices'!AA22)*$AD91</f>
        <v>0</v>
      </c>
      <c r="AB91" s="292">
        <f>(AB22*'ABP REC Prices'!AB22)*$AD91</f>
        <v>0</v>
      </c>
      <c r="AD91" s="294" cm="1">
        <f t="array" ref="AD91">INDEX(Inputs_ByYear!$D$48:$D$53,MATCH('ABP REC Calc'!C91,Inputs_ByYear!$B$48:$B$53,0),0)</f>
        <v>20</v>
      </c>
    </row>
    <row r="92" spans="2:30" ht="14.45" customHeight="1">
      <c r="B92" s="239" t="s">
        <v>230</v>
      </c>
      <c r="C92" s="239" t="s">
        <v>208</v>
      </c>
      <c r="D92" s="239" t="s">
        <v>287</v>
      </c>
      <c r="E92" s="286" t="str">
        <f t="shared" si="2"/>
        <v>A_Traditional Community Solar_&gt;100-200</v>
      </c>
      <c r="F92" s="262" t="s">
        <v>49</v>
      </c>
      <c r="G92" s="292">
        <f>(G23*'ABP REC Prices'!G23)*$AD92</f>
        <v>0</v>
      </c>
      <c r="H92" s="292">
        <f>(H23*'ABP REC Prices'!H23)*$AD92</f>
        <v>0</v>
      </c>
      <c r="I92" s="292">
        <f>(I23*'ABP REC Prices'!I23)*$AD92</f>
        <v>0</v>
      </c>
      <c r="J92" s="292">
        <f>(J23*'ABP REC Prices'!J23)*$AD92</f>
        <v>0</v>
      </c>
      <c r="K92" s="292">
        <f>(K23*'ABP REC Prices'!K23)*$AD92</f>
        <v>0</v>
      </c>
      <c r="L92" s="292">
        <f>(L23*'ABP REC Prices'!L23)*$AD92</f>
        <v>0</v>
      </c>
      <c r="M92" s="292">
        <f>(M23*'ABP REC Prices'!M23)*$AD92</f>
        <v>0</v>
      </c>
      <c r="N92" s="292">
        <f>(N23*'ABP REC Prices'!N23)*$AD92</f>
        <v>0</v>
      </c>
      <c r="O92" s="292">
        <f>(O23*'ABP REC Prices'!O23)*$AD92</f>
        <v>0</v>
      </c>
      <c r="P92" s="292">
        <f>(P23*'ABP REC Prices'!P23)*$AD92</f>
        <v>0</v>
      </c>
      <c r="Q92" s="292">
        <f>(Q23*'ABP REC Prices'!Q23)*$AD92</f>
        <v>0</v>
      </c>
      <c r="R92" s="292">
        <f>(R23*'ABP REC Prices'!R23)*$AD92</f>
        <v>0</v>
      </c>
      <c r="S92" s="292">
        <f>(S23*'ABP REC Prices'!S23)*$AD92</f>
        <v>0</v>
      </c>
      <c r="T92" s="292">
        <f>(T23*'ABP REC Prices'!T23)*$AD92</f>
        <v>0</v>
      </c>
      <c r="U92" s="292">
        <f>(U23*'ABP REC Prices'!U23)*$AD92</f>
        <v>0</v>
      </c>
      <c r="V92" s="292">
        <f>(V23*'ABP REC Prices'!V23)*$AD92</f>
        <v>0</v>
      </c>
      <c r="W92" s="292">
        <f>(W23*'ABP REC Prices'!W23)*$AD92</f>
        <v>0</v>
      </c>
      <c r="X92" s="292">
        <f>(X23*'ABP REC Prices'!X23)*$AD92</f>
        <v>0</v>
      </c>
      <c r="Y92" s="292">
        <f>(Y23*'ABP REC Prices'!Y23)*$AD92</f>
        <v>0</v>
      </c>
      <c r="Z92" s="292">
        <f>(Z23*'ABP REC Prices'!Z23)*$AD92</f>
        <v>0</v>
      </c>
      <c r="AA92" s="292">
        <f>(AA23*'ABP REC Prices'!AA23)*$AD92</f>
        <v>0</v>
      </c>
      <c r="AB92" s="292">
        <f>(AB23*'ABP REC Prices'!AB23)*$AD92</f>
        <v>0</v>
      </c>
      <c r="AD92" s="294" cm="1">
        <f t="array" ref="AD92">INDEX(Inputs_ByYear!$D$48:$D$53,MATCH('ABP REC Calc'!C92,Inputs_ByYear!$B$48:$B$53,0),0)</f>
        <v>20</v>
      </c>
    </row>
    <row r="93" spans="2:30" ht="14.45" customHeight="1">
      <c r="B93" s="239" t="s">
        <v>230</v>
      </c>
      <c r="C93" s="239" t="s">
        <v>208</v>
      </c>
      <c r="D93" s="239" t="s">
        <v>288</v>
      </c>
      <c r="E93" s="286" t="str">
        <f t="shared" si="2"/>
        <v>A_Traditional Community Solar_&gt;200-500</v>
      </c>
      <c r="F93" s="262" t="s">
        <v>49</v>
      </c>
      <c r="G93" s="292">
        <f>(G24*'ABP REC Prices'!G24)*$AD93</f>
        <v>0</v>
      </c>
      <c r="H93" s="292">
        <f>(H24*'ABP REC Prices'!H24)*$AD93</f>
        <v>0</v>
      </c>
      <c r="I93" s="292">
        <f>(I24*'ABP REC Prices'!I24)*$AD93</f>
        <v>0</v>
      </c>
      <c r="J93" s="292">
        <f>(J24*'ABP REC Prices'!J24)*$AD93</f>
        <v>0</v>
      </c>
      <c r="K93" s="292">
        <f>(K24*'ABP REC Prices'!K24)*$AD93</f>
        <v>0</v>
      </c>
      <c r="L93" s="292">
        <f>(L24*'ABP REC Prices'!L24)*$AD93</f>
        <v>0</v>
      </c>
      <c r="M93" s="292">
        <f>(M24*'ABP REC Prices'!M24)*$AD93</f>
        <v>0</v>
      </c>
      <c r="N93" s="292">
        <f>(N24*'ABP REC Prices'!N24)*$AD93</f>
        <v>0</v>
      </c>
      <c r="O93" s="292">
        <f>(O24*'ABP REC Prices'!O24)*$AD93</f>
        <v>0</v>
      </c>
      <c r="P93" s="292">
        <f>(P24*'ABP REC Prices'!P24)*$AD93</f>
        <v>0</v>
      </c>
      <c r="Q93" s="292">
        <f>(Q24*'ABP REC Prices'!Q24)*$AD93</f>
        <v>0</v>
      </c>
      <c r="R93" s="292">
        <f>(R24*'ABP REC Prices'!R24)*$AD93</f>
        <v>0</v>
      </c>
      <c r="S93" s="292">
        <f>(S24*'ABP REC Prices'!S24)*$AD93</f>
        <v>0</v>
      </c>
      <c r="T93" s="292">
        <f>(T24*'ABP REC Prices'!T24)*$AD93</f>
        <v>0</v>
      </c>
      <c r="U93" s="292">
        <f>(U24*'ABP REC Prices'!U24)*$AD93</f>
        <v>0</v>
      </c>
      <c r="V93" s="292">
        <f>(V24*'ABP REC Prices'!V24)*$AD93</f>
        <v>0</v>
      </c>
      <c r="W93" s="292">
        <f>(W24*'ABP REC Prices'!W24)*$AD93</f>
        <v>0</v>
      </c>
      <c r="X93" s="292">
        <f>(X24*'ABP REC Prices'!X24)*$AD93</f>
        <v>0</v>
      </c>
      <c r="Y93" s="292">
        <f>(Y24*'ABP REC Prices'!Y24)*$AD93</f>
        <v>0</v>
      </c>
      <c r="Z93" s="292">
        <f>(Z24*'ABP REC Prices'!Z24)*$AD93</f>
        <v>0</v>
      </c>
      <c r="AA93" s="292">
        <f>(AA24*'ABP REC Prices'!AA24)*$AD93</f>
        <v>0</v>
      </c>
      <c r="AB93" s="292">
        <f>(AB24*'ABP REC Prices'!AB24)*$AD93</f>
        <v>0</v>
      </c>
      <c r="AD93" s="294" cm="1">
        <f t="array" ref="AD93">INDEX(Inputs_ByYear!$D$48:$D$53,MATCH('ABP REC Calc'!C93,Inputs_ByYear!$B$48:$B$53,0),0)</f>
        <v>20</v>
      </c>
    </row>
    <row r="94" spans="2:30" ht="14.45" customHeight="1">
      <c r="B94" s="239" t="s">
        <v>230</v>
      </c>
      <c r="C94" s="239" t="s">
        <v>208</v>
      </c>
      <c r="D94" s="239" t="s">
        <v>289</v>
      </c>
      <c r="E94" s="286" t="str">
        <f t="shared" si="2"/>
        <v>A_Traditional Community Solar_ &gt;500-2000</v>
      </c>
      <c r="F94" s="262" t="s">
        <v>49</v>
      </c>
      <c r="G94" s="292">
        <f>(G25*'ABP REC Prices'!G25)*$AD94</f>
        <v>8064397.6238122247</v>
      </c>
      <c r="H94" s="292">
        <f>(H25*'ABP REC Prices'!H25)*$AD94</f>
        <v>88327530.901957989</v>
      </c>
      <c r="I94" s="292">
        <f>(I25*'ABP REC Prices'!I25)*$AD94</f>
        <v>84794429.665879667</v>
      </c>
      <c r="J94" s="292">
        <f>(J25*'ABP REC Prices'!J25)*$AD94</f>
        <v>81402652.479244471</v>
      </c>
      <c r="K94" s="292">
        <f>(K25*'ABP REC Prices'!K25)*$AD94</f>
        <v>78146546.380074695</v>
      </c>
      <c r="L94" s="292">
        <f>(L25*'ABP REC Prices'!L25)*$AD94</f>
        <v>75020684.524871707</v>
      </c>
      <c r="M94" s="292">
        <f>(M25*'ABP REC Prices'!M25)*$AD94</f>
        <v>72019857.143876836</v>
      </c>
      <c r="N94" s="292">
        <f>(N25*'ABP REC Prices'!N25)*$AD94</f>
        <v>69139062.858121753</v>
      </c>
      <c r="O94" s="292">
        <f>(O25*'ABP REC Prices'!O25)*$AD94</f>
        <v>66373500.343796894</v>
      </c>
      <c r="P94" s="292">
        <f>(P25*'ABP REC Prices'!P25)*$AD94</f>
        <v>31859280.165022504</v>
      </c>
      <c r="Q94" s="292">
        <f>(Q25*'ABP REC Prices'!Q25)*$AD94</f>
        <v>30584908.958421607</v>
      </c>
      <c r="R94" s="292">
        <f>(R25*'ABP REC Prices'!R25)*$AD94</f>
        <v>29361512.600084737</v>
      </c>
      <c r="S94" s="292">
        <f>(S25*'ABP REC Prices'!S25)*$AD94</f>
        <v>28187052.096081346</v>
      </c>
      <c r="T94" s="292">
        <f>(T25*'ABP REC Prices'!T25)*$AD94</f>
        <v>27059570.012238093</v>
      </c>
      <c r="U94" s="292">
        <f>(U25*'ABP REC Prices'!U25)*$AD94</f>
        <v>25977187.211748566</v>
      </c>
      <c r="V94" s="292">
        <f>(V25*'ABP REC Prices'!V25)*$AD94</f>
        <v>24938099.723278619</v>
      </c>
      <c r="W94" s="292">
        <f>(W25*'ABP REC Prices'!W25)*$AD94</f>
        <v>23940575.734347474</v>
      </c>
      <c r="X94" s="292">
        <f>(X25*'ABP REC Prices'!X25)*$AD94</f>
        <v>22982952.704973575</v>
      </c>
      <c r="Y94" s="292">
        <f>(Y25*'ABP REC Prices'!Y25)*$AD94</f>
        <v>22063634.59677463</v>
      </c>
      <c r="Z94" s="292">
        <f>(Z25*'ABP REC Prices'!Z25)*$AD94</f>
        <v>21181089.212903645</v>
      </c>
      <c r="AA94" s="292">
        <f>(AA25*'ABP REC Prices'!AA25)*$AD94</f>
        <v>20333845.644387498</v>
      </c>
      <c r="AB94" s="292">
        <f>(AB25*'ABP REC Prices'!AB25)*$AD94</f>
        <v>19520491.818611998</v>
      </c>
      <c r="AD94" s="294" cm="1">
        <f t="array" ref="AD94">INDEX(Inputs_ByYear!$D$48:$D$53,MATCH('ABP REC Calc'!C94,Inputs_ByYear!$B$48:$B$53,0),0)</f>
        <v>20</v>
      </c>
    </row>
    <row r="95" spans="2:30" ht="14.45" customHeight="1">
      <c r="B95" s="239" t="s">
        <v>230</v>
      </c>
      <c r="C95" s="239" t="s">
        <v>208</v>
      </c>
      <c r="D95" s="239" t="s">
        <v>291</v>
      </c>
      <c r="E95" s="286" t="str">
        <f t="shared" si="2"/>
        <v>A_Traditional Community Solar_&gt;2000-5000</v>
      </c>
      <c r="F95" s="262" t="s">
        <v>49</v>
      </c>
      <c r="G95" s="292">
        <f>(G26*'ABP REC Prices'!G26)*$AD95</f>
        <v>0</v>
      </c>
      <c r="H95" s="292">
        <f>(H26*'ABP REC Prices'!H26)*$AD95</f>
        <v>0</v>
      </c>
      <c r="I95" s="292">
        <f>(I26*'ABP REC Prices'!I26)*$AD95</f>
        <v>0</v>
      </c>
      <c r="J95" s="292">
        <f>(J26*'ABP REC Prices'!J26)*$AD95</f>
        <v>0</v>
      </c>
      <c r="K95" s="292">
        <f>(K26*'ABP REC Prices'!K26)*$AD95</f>
        <v>0</v>
      </c>
      <c r="L95" s="292">
        <f>(L26*'ABP REC Prices'!L26)*$AD95</f>
        <v>0</v>
      </c>
      <c r="M95" s="292">
        <f>(M26*'ABP REC Prices'!M26)*$AD95</f>
        <v>0</v>
      </c>
      <c r="N95" s="292">
        <f>(N26*'ABP REC Prices'!N26)*$AD95</f>
        <v>0</v>
      </c>
      <c r="O95" s="292">
        <f>(O26*'ABP REC Prices'!O26)*$AD95</f>
        <v>0</v>
      </c>
      <c r="P95" s="292">
        <f>(P26*'ABP REC Prices'!P26)*$AD95</f>
        <v>0</v>
      </c>
      <c r="Q95" s="292">
        <f>(Q26*'ABP REC Prices'!Q26)*$AD95</f>
        <v>0</v>
      </c>
      <c r="R95" s="292">
        <f>(R26*'ABP REC Prices'!R26)*$AD95</f>
        <v>0</v>
      </c>
      <c r="S95" s="292">
        <f>(S26*'ABP REC Prices'!S26)*$AD95</f>
        <v>0</v>
      </c>
      <c r="T95" s="292">
        <f>(T26*'ABP REC Prices'!T26)*$AD95</f>
        <v>0</v>
      </c>
      <c r="U95" s="292">
        <f>(U26*'ABP REC Prices'!U26)*$AD95</f>
        <v>0</v>
      </c>
      <c r="V95" s="292">
        <f>(V26*'ABP REC Prices'!V26)*$AD95</f>
        <v>0</v>
      </c>
      <c r="W95" s="292">
        <f>(W26*'ABP REC Prices'!W26)*$AD95</f>
        <v>0</v>
      </c>
      <c r="X95" s="292">
        <f>(X26*'ABP REC Prices'!X26)*$AD95</f>
        <v>0</v>
      </c>
      <c r="Y95" s="292">
        <f>(Y26*'ABP REC Prices'!Y26)*$AD95</f>
        <v>0</v>
      </c>
      <c r="Z95" s="292">
        <f>(Z26*'ABP REC Prices'!Z26)*$AD95</f>
        <v>0</v>
      </c>
      <c r="AA95" s="292">
        <f>(AA26*'ABP REC Prices'!AA26)*$AD95</f>
        <v>0</v>
      </c>
      <c r="AB95" s="292">
        <f>(AB26*'ABP REC Prices'!AB26)*$AD95</f>
        <v>0</v>
      </c>
      <c r="AD95" s="294" cm="1">
        <f t="array" ref="AD95">INDEX(Inputs_ByYear!$D$48:$D$53,MATCH('ABP REC Calc'!C95,Inputs_ByYear!$B$48:$B$53,0),0)</f>
        <v>20</v>
      </c>
    </row>
    <row r="96" spans="2:30" ht="14.45" customHeight="1">
      <c r="B96" s="239" t="s">
        <v>231</v>
      </c>
      <c r="C96" s="239" t="s">
        <v>208</v>
      </c>
      <c r="D96" s="239" t="s">
        <v>275</v>
      </c>
      <c r="E96" s="286" t="str">
        <f t="shared" si="2"/>
        <v>B_Traditional Community Solar_ &lt; 10</v>
      </c>
      <c r="F96" s="262" t="s">
        <v>49</v>
      </c>
      <c r="G96" s="292">
        <f>(G27*'ABP REC Prices'!G27)*$AD96</f>
        <v>0</v>
      </c>
      <c r="H96" s="292">
        <f>(H27*'ABP REC Prices'!H27)*$AD96</f>
        <v>0</v>
      </c>
      <c r="I96" s="292">
        <f>(I27*'ABP REC Prices'!I27)*$AD96</f>
        <v>0</v>
      </c>
      <c r="J96" s="292">
        <f>(J27*'ABP REC Prices'!J27)*$AD96</f>
        <v>0</v>
      </c>
      <c r="K96" s="292">
        <f>(K27*'ABP REC Prices'!K27)*$AD96</f>
        <v>0</v>
      </c>
      <c r="L96" s="292">
        <f>(L27*'ABP REC Prices'!L27)*$AD96</f>
        <v>0</v>
      </c>
      <c r="M96" s="292">
        <f>(M27*'ABP REC Prices'!M27)*$AD96</f>
        <v>0</v>
      </c>
      <c r="N96" s="292">
        <f>(N27*'ABP REC Prices'!N27)*$AD96</f>
        <v>0</v>
      </c>
      <c r="O96" s="292">
        <f>(O27*'ABP REC Prices'!O27)*$AD96</f>
        <v>0</v>
      </c>
      <c r="P96" s="292">
        <f>(P27*'ABP REC Prices'!P27)*$AD96</f>
        <v>0</v>
      </c>
      <c r="Q96" s="292">
        <f>(Q27*'ABP REC Prices'!Q27)*$AD96</f>
        <v>0</v>
      </c>
      <c r="R96" s="292">
        <f>(R27*'ABP REC Prices'!R27)*$AD96</f>
        <v>0</v>
      </c>
      <c r="S96" s="292">
        <f>(S27*'ABP REC Prices'!S27)*$AD96</f>
        <v>0</v>
      </c>
      <c r="T96" s="292">
        <f>(T27*'ABP REC Prices'!T27)*$AD96</f>
        <v>0</v>
      </c>
      <c r="U96" s="292">
        <f>(U27*'ABP REC Prices'!U27)*$AD96</f>
        <v>0</v>
      </c>
      <c r="V96" s="292">
        <f>(V27*'ABP REC Prices'!V27)*$AD96</f>
        <v>0</v>
      </c>
      <c r="W96" s="292">
        <f>(W27*'ABP REC Prices'!W27)*$AD96</f>
        <v>0</v>
      </c>
      <c r="X96" s="292">
        <f>(X27*'ABP REC Prices'!X27)*$AD96</f>
        <v>0</v>
      </c>
      <c r="Y96" s="292">
        <f>(Y27*'ABP REC Prices'!Y27)*$AD96</f>
        <v>0</v>
      </c>
      <c r="Z96" s="292">
        <f>(Z27*'ABP REC Prices'!Z27)*$AD96</f>
        <v>0</v>
      </c>
      <c r="AA96" s="292">
        <f>(AA27*'ABP REC Prices'!AA27)*$AD96</f>
        <v>0</v>
      </c>
      <c r="AB96" s="292">
        <f>(AB27*'ABP REC Prices'!AB27)*$AD96</f>
        <v>0</v>
      </c>
      <c r="AD96" s="294" cm="1">
        <f t="array" ref="AD96">INDEX(Inputs_ByYear!$D$48:$D$53,MATCH('ABP REC Calc'!C96,Inputs_ByYear!$B$48:$B$53,0),0)</f>
        <v>20</v>
      </c>
    </row>
    <row r="97" spans="2:30" ht="14.45" customHeight="1">
      <c r="B97" s="239" t="s">
        <v>231</v>
      </c>
      <c r="C97" s="239" t="s">
        <v>208</v>
      </c>
      <c r="D97" s="239" t="s">
        <v>277</v>
      </c>
      <c r="E97" s="286" t="str">
        <f t="shared" si="2"/>
        <v>B_Traditional Community Solar_ &gt;10-25</v>
      </c>
      <c r="F97" s="262" t="s">
        <v>49</v>
      </c>
      <c r="G97" s="292">
        <f>(G28*'ABP REC Prices'!G28)*$AD97</f>
        <v>0</v>
      </c>
      <c r="H97" s="292">
        <f>(H28*'ABP REC Prices'!H28)*$AD97</f>
        <v>0</v>
      </c>
      <c r="I97" s="292">
        <f>(I28*'ABP REC Prices'!I28)*$AD97</f>
        <v>0</v>
      </c>
      <c r="J97" s="292">
        <f>(J28*'ABP REC Prices'!J28)*$AD97</f>
        <v>0</v>
      </c>
      <c r="K97" s="292">
        <f>(K28*'ABP REC Prices'!K28)*$AD97</f>
        <v>0</v>
      </c>
      <c r="L97" s="292">
        <f>(L28*'ABP REC Prices'!L28)*$AD97</f>
        <v>0</v>
      </c>
      <c r="M97" s="292">
        <f>(M28*'ABP REC Prices'!M28)*$AD97</f>
        <v>0</v>
      </c>
      <c r="N97" s="292">
        <f>(N28*'ABP REC Prices'!N28)*$AD97</f>
        <v>0</v>
      </c>
      <c r="O97" s="292">
        <f>(O28*'ABP REC Prices'!O28)*$AD97</f>
        <v>0</v>
      </c>
      <c r="P97" s="292">
        <f>(P28*'ABP REC Prices'!P28)*$AD97</f>
        <v>0</v>
      </c>
      <c r="Q97" s="292">
        <f>(Q28*'ABP REC Prices'!Q28)*$AD97</f>
        <v>0</v>
      </c>
      <c r="R97" s="292">
        <f>(R28*'ABP REC Prices'!R28)*$AD97</f>
        <v>0</v>
      </c>
      <c r="S97" s="292">
        <f>(S28*'ABP REC Prices'!S28)*$AD97</f>
        <v>0</v>
      </c>
      <c r="T97" s="292">
        <f>(T28*'ABP REC Prices'!T28)*$AD97</f>
        <v>0</v>
      </c>
      <c r="U97" s="292">
        <f>(U28*'ABP REC Prices'!U28)*$AD97</f>
        <v>0</v>
      </c>
      <c r="V97" s="292">
        <f>(V28*'ABP REC Prices'!V28)*$AD97</f>
        <v>0</v>
      </c>
      <c r="W97" s="292">
        <f>(W28*'ABP REC Prices'!W28)*$AD97</f>
        <v>0</v>
      </c>
      <c r="X97" s="292">
        <f>(X28*'ABP REC Prices'!X28)*$AD97</f>
        <v>0</v>
      </c>
      <c r="Y97" s="292">
        <f>(Y28*'ABP REC Prices'!Y28)*$AD97</f>
        <v>0</v>
      </c>
      <c r="Z97" s="292">
        <f>(Z28*'ABP REC Prices'!Z28)*$AD97</f>
        <v>0</v>
      </c>
      <c r="AA97" s="292">
        <f>(AA28*'ABP REC Prices'!AA28)*$AD97</f>
        <v>0</v>
      </c>
      <c r="AB97" s="292">
        <f>(AB28*'ABP REC Prices'!AB28)*$AD97</f>
        <v>0</v>
      </c>
      <c r="AD97" s="294" cm="1">
        <f t="array" ref="AD97">INDEX(Inputs_ByYear!$D$48:$D$53,MATCH('ABP REC Calc'!C97,Inputs_ByYear!$B$48:$B$53,0),0)</f>
        <v>20</v>
      </c>
    </row>
    <row r="98" spans="2:30" ht="14.45" customHeight="1">
      <c r="B98" s="239" t="s">
        <v>231</v>
      </c>
      <c r="C98" s="239" t="s">
        <v>208</v>
      </c>
      <c r="D98" s="239" t="s">
        <v>284</v>
      </c>
      <c r="E98" s="286" t="str">
        <f t="shared" si="2"/>
        <v>B_Traditional Community Solar_ &gt;25-100</v>
      </c>
      <c r="F98" s="262" t="s">
        <v>49</v>
      </c>
      <c r="G98" s="292">
        <f>(G29*'ABP REC Prices'!G29)*$AD98</f>
        <v>0</v>
      </c>
      <c r="H98" s="292">
        <f>(H29*'ABP REC Prices'!H29)*$AD98</f>
        <v>0</v>
      </c>
      <c r="I98" s="292">
        <f>(I29*'ABP REC Prices'!I29)*$AD98</f>
        <v>0</v>
      </c>
      <c r="J98" s="292">
        <f>(J29*'ABP REC Prices'!J29)*$AD98</f>
        <v>0</v>
      </c>
      <c r="K98" s="292">
        <f>(K29*'ABP REC Prices'!K29)*$AD98</f>
        <v>0</v>
      </c>
      <c r="L98" s="292">
        <f>(L29*'ABP REC Prices'!L29)*$AD98</f>
        <v>0</v>
      </c>
      <c r="M98" s="292">
        <f>(M29*'ABP REC Prices'!M29)*$AD98</f>
        <v>0</v>
      </c>
      <c r="N98" s="292">
        <f>(N29*'ABP REC Prices'!N29)*$AD98</f>
        <v>0</v>
      </c>
      <c r="O98" s="292">
        <f>(O29*'ABP REC Prices'!O29)*$AD98</f>
        <v>0</v>
      </c>
      <c r="P98" s="292">
        <f>(P29*'ABP REC Prices'!P29)*$AD98</f>
        <v>0</v>
      </c>
      <c r="Q98" s="292">
        <f>(Q29*'ABP REC Prices'!Q29)*$AD98</f>
        <v>0</v>
      </c>
      <c r="R98" s="292">
        <f>(R29*'ABP REC Prices'!R29)*$AD98</f>
        <v>0</v>
      </c>
      <c r="S98" s="292">
        <f>(S29*'ABP REC Prices'!S29)*$AD98</f>
        <v>0</v>
      </c>
      <c r="T98" s="292">
        <f>(T29*'ABP REC Prices'!T29)*$AD98</f>
        <v>0</v>
      </c>
      <c r="U98" s="292">
        <f>(U29*'ABP REC Prices'!U29)*$AD98</f>
        <v>0</v>
      </c>
      <c r="V98" s="292">
        <f>(V29*'ABP REC Prices'!V29)*$AD98</f>
        <v>0</v>
      </c>
      <c r="W98" s="292">
        <f>(W29*'ABP REC Prices'!W29)*$AD98</f>
        <v>0</v>
      </c>
      <c r="X98" s="292">
        <f>(X29*'ABP REC Prices'!X29)*$AD98</f>
        <v>0</v>
      </c>
      <c r="Y98" s="292">
        <f>(Y29*'ABP REC Prices'!Y29)*$AD98</f>
        <v>0</v>
      </c>
      <c r="Z98" s="292">
        <f>(Z29*'ABP REC Prices'!Z29)*$AD98</f>
        <v>0</v>
      </c>
      <c r="AA98" s="292">
        <f>(AA29*'ABP REC Prices'!AA29)*$AD98</f>
        <v>0</v>
      </c>
      <c r="AB98" s="292">
        <f>(AB29*'ABP REC Prices'!AB29)*$AD98</f>
        <v>0</v>
      </c>
      <c r="AD98" s="294" cm="1">
        <f t="array" ref="AD98">INDEX(Inputs_ByYear!$D$48:$D$53,MATCH('ABP REC Calc'!C98,Inputs_ByYear!$B$48:$B$53,0),0)</f>
        <v>20</v>
      </c>
    </row>
    <row r="99" spans="2:30" ht="14.45" customHeight="1">
      <c r="B99" s="239" t="s">
        <v>231</v>
      </c>
      <c r="C99" s="239" t="s">
        <v>208</v>
      </c>
      <c r="D99" s="239" t="s">
        <v>287</v>
      </c>
      <c r="E99" s="286" t="str">
        <f t="shared" si="2"/>
        <v>B_Traditional Community Solar_&gt;100-200</v>
      </c>
      <c r="F99" s="262" t="s">
        <v>49</v>
      </c>
      <c r="G99" s="292">
        <f>(G30*'ABP REC Prices'!G30)*$AD99</f>
        <v>0</v>
      </c>
      <c r="H99" s="292">
        <f>(H30*'ABP REC Prices'!H30)*$AD99</f>
        <v>0</v>
      </c>
      <c r="I99" s="292">
        <f>(I30*'ABP REC Prices'!I30)*$AD99</f>
        <v>0</v>
      </c>
      <c r="J99" s="292">
        <f>(J30*'ABP REC Prices'!J30)*$AD99</f>
        <v>0</v>
      </c>
      <c r="K99" s="292">
        <f>(K30*'ABP REC Prices'!K30)*$AD99</f>
        <v>0</v>
      </c>
      <c r="L99" s="292">
        <f>(L30*'ABP REC Prices'!L30)*$AD99</f>
        <v>0</v>
      </c>
      <c r="M99" s="292">
        <f>(M30*'ABP REC Prices'!M30)*$AD99</f>
        <v>0</v>
      </c>
      <c r="N99" s="292">
        <f>(N30*'ABP REC Prices'!N30)*$AD99</f>
        <v>0</v>
      </c>
      <c r="O99" s="292">
        <f>(O30*'ABP REC Prices'!O30)*$AD99</f>
        <v>0</v>
      </c>
      <c r="P99" s="292">
        <f>(P30*'ABP REC Prices'!P30)*$AD99</f>
        <v>0</v>
      </c>
      <c r="Q99" s="292">
        <f>(Q30*'ABP REC Prices'!Q30)*$AD99</f>
        <v>0</v>
      </c>
      <c r="R99" s="292">
        <f>(R30*'ABP REC Prices'!R30)*$AD99</f>
        <v>0</v>
      </c>
      <c r="S99" s="292">
        <f>(S30*'ABP REC Prices'!S30)*$AD99</f>
        <v>0</v>
      </c>
      <c r="T99" s="292">
        <f>(T30*'ABP REC Prices'!T30)*$AD99</f>
        <v>0</v>
      </c>
      <c r="U99" s="292">
        <f>(U30*'ABP REC Prices'!U30)*$AD99</f>
        <v>0</v>
      </c>
      <c r="V99" s="292">
        <f>(V30*'ABP REC Prices'!V30)*$AD99</f>
        <v>0</v>
      </c>
      <c r="W99" s="292">
        <f>(W30*'ABP REC Prices'!W30)*$AD99</f>
        <v>0</v>
      </c>
      <c r="X99" s="292">
        <f>(X30*'ABP REC Prices'!X30)*$AD99</f>
        <v>0</v>
      </c>
      <c r="Y99" s="292">
        <f>(Y30*'ABP REC Prices'!Y30)*$AD99</f>
        <v>0</v>
      </c>
      <c r="Z99" s="292">
        <f>(Z30*'ABP REC Prices'!Z30)*$AD99</f>
        <v>0</v>
      </c>
      <c r="AA99" s="292">
        <f>(AA30*'ABP REC Prices'!AA30)*$AD99</f>
        <v>0</v>
      </c>
      <c r="AB99" s="292">
        <f>(AB30*'ABP REC Prices'!AB30)*$AD99</f>
        <v>0</v>
      </c>
      <c r="AD99" s="294" cm="1">
        <f t="array" ref="AD99">INDEX(Inputs_ByYear!$D$48:$D$53,MATCH('ABP REC Calc'!C99,Inputs_ByYear!$B$48:$B$53,0),0)</f>
        <v>20</v>
      </c>
    </row>
    <row r="100" spans="2:30" ht="14.45" customHeight="1">
      <c r="B100" s="239" t="s">
        <v>231</v>
      </c>
      <c r="C100" s="239" t="s">
        <v>208</v>
      </c>
      <c r="D100" s="239" t="s">
        <v>288</v>
      </c>
      <c r="E100" s="286" t="str">
        <f t="shared" si="2"/>
        <v>B_Traditional Community Solar_&gt;200-500</v>
      </c>
      <c r="F100" s="262" t="s">
        <v>49</v>
      </c>
      <c r="G100" s="292">
        <f>(G31*'ABP REC Prices'!G31)*$AD100</f>
        <v>0</v>
      </c>
      <c r="H100" s="292">
        <f>(H31*'ABP REC Prices'!H31)*$AD100</f>
        <v>0</v>
      </c>
      <c r="I100" s="292">
        <f>(I31*'ABP REC Prices'!I31)*$AD100</f>
        <v>0</v>
      </c>
      <c r="J100" s="292">
        <f>(J31*'ABP REC Prices'!J31)*$AD100</f>
        <v>0</v>
      </c>
      <c r="K100" s="292">
        <f>(K31*'ABP REC Prices'!K31)*$AD100</f>
        <v>0</v>
      </c>
      <c r="L100" s="292">
        <f>(L31*'ABP REC Prices'!L31)*$AD100</f>
        <v>0</v>
      </c>
      <c r="M100" s="292">
        <f>(M31*'ABP REC Prices'!M31)*$AD100</f>
        <v>0</v>
      </c>
      <c r="N100" s="292">
        <f>(N31*'ABP REC Prices'!N31)*$AD100</f>
        <v>0</v>
      </c>
      <c r="O100" s="292">
        <f>(O31*'ABP REC Prices'!O31)*$AD100</f>
        <v>0</v>
      </c>
      <c r="P100" s="292">
        <f>(P31*'ABP REC Prices'!P31)*$AD100</f>
        <v>0</v>
      </c>
      <c r="Q100" s="292">
        <f>(Q31*'ABP REC Prices'!Q31)*$AD100</f>
        <v>0</v>
      </c>
      <c r="R100" s="292">
        <f>(R31*'ABP REC Prices'!R31)*$AD100</f>
        <v>0</v>
      </c>
      <c r="S100" s="292">
        <f>(S31*'ABP REC Prices'!S31)*$AD100</f>
        <v>0</v>
      </c>
      <c r="T100" s="292">
        <f>(T31*'ABP REC Prices'!T31)*$AD100</f>
        <v>0</v>
      </c>
      <c r="U100" s="292">
        <f>(U31*'ABP REC Prices'!U31)*$AD100</f>
        <v>0</v>
      </c>
      <c r="V100" s="292">
        <f>(V31*'ABP REC Prices'!V31)*$AD100</f>
        <v>0</v>
      </c>
      <c r="W100" s="292">
        <f>(W31*'ABP REC Prices'!W31)*$AD100</f>
        <v>0</v>
      </c>
      <c r="X100" s="292">
        <f>(X31*'ABP REC Prices'!X31)*$AD100</f>
        <v>0</v>
      </c>
      <c r="Y100" s="292">
        <f>(Y31*'ABP REC Prices'!Y31)*$AD100</f>
        <v>0</v>
      </c>
      <c r="Z100" s="292">
        <f>(Z31*'ABP REC Prices'!Z31)*$AD100</f>
        <v>0</v>
      </c>
      <c r="AA100" s="292">
        <f>(AA31*'ABP REC Prices'!AA31)*$AD100</f>
        <v>0</v>
      </c>
      <c r="AB100" s="292">
        <f>(AB31*'ABP REC Prices'!AB31)*$AD100</f>
        <v>0</v>
      </c>
      <c r="AD100" s="294" cm="1">
        <f t="array" ref="AD100">INDEX(Inputs_ByYear!$D$48:$D$53,MATCH('ABP REC Calc'!C100,Inputs_ByYear!$B$48:$B$53,0),0)</f>
        <v>20</v>
      </c>
    </row>
    <row r="101" spans="2:30" ht="14.45" customHeight="1">
      <c r="B101" s="239" t="s">
        <v>231</v>
      </c>
      <c r="C101" s="239" t="s">
        <v>208</v>
      </c>
      <c r="D101" s="239" t="s">
        <v>289</v>
      </c>
      <c r="E101" s="286" t="str">
        <f t="shared" si="2"/>
        <v>B_Traditional Community Solar_ &gt;500-2000</v>
      </c>
      <c r="F101" s="262" t="s">
        <v>49</v>
      </c>
      <c r="G101" s="292">
        <f>(G32*'ABP REC Prices'!G32)*$AD101</f>
        <v>22180473.573401928</v>
      </c>
      <c r="H101" s="292">
        <f>(H32*'ABP REC Prices'!H32)*$AD101</f>
        <v>242937731.54114246</v>
      </c>
      <c r="I101" s="292">
        <f>(I32*'ABP REC Prices'!I32)*$AD101</f>
        <v>233220222.27949679</v>
      </c>
      <c r="J101" s="292">
        <f>(J32*'ABP REC Prices'!J32)*$AD101</f>
        <v>223891413.3883169</v>
      </c>
      <c r="K101" s="292">
        <f>(K32*'ABP REC Prices'!K32)*$AD101</f>
        <v>214935756.85278419</v>
      </c>
      <c r="L101" s="292">
        <f>(L32*'ABP REC Prices'!L32)*$AD101</f>
        <v>206338326.5786728</v>
      </c>
      <c r="M101" s="292">
        <f>(M32*'ABP REC Prices'!M32)*$AD101</f>
        <v>198084793.51552591</v>
      </c>
      <c r="N101" s="292">
        <f>(N32*'ABP REC Prices'!N32)*$AD101</f>
        <v>190161401.77490485</v>
      </c>
      <c r="O101" s="292">
        <f>(O32*'ABP REC Prices'!O32)*$AD101</f>
        <v>182554945.70390865</v>
      </c>
      <c r="P101" s="292">
        <f>(P32*'ABP REC Prices'!P32)*$AD101</f>
        <v>87626373.93787615</v>
      </c>
      <c r="Q101" s="292">
        <f>(Q32*'ABP REC Prices'!Q32)*$AD101</f>
        <v>84121318.980361104</v>
      </c>
      <c r="R101" s="292">
        <f>(R32*'ABP REC Prices'!R32)*$AD101</f>
        <v>80756466.221146673</v>
      </c>
      <c r="S101" s="292">
        <f>(S32*'ABP REC Prices'!S32)*$AD101</f>
        <v>77526207.572300792</v>
      </c>
      <c r="T101" s="292">
        <f>(T32*'ABP REC Prices'!T32)*$AD101</f>
        <v>74425159.269408762</v>
      </c>
      <c r="U101" s="292">
        <f>(U32*'ABP REC Prices'!U32)*$AD101</f>
        <v>71448152.898632407</v>
      </c>
      <c r="V101" s="292">
        <f>(V32*'ABP REC Prices'!V32)*$AD101</f>
        <v>68590226.782687098</v>
      </c>
      <c r="W101" s="292">
        <f>(W32*'ABP REC Prices'!W32)*$AD101</f>
        <v>65846617.711379617</v>
      </c>
      <c r="X101" s="292">
        <f>(X32*'ABP REC Prices'!X32)*$AD101</f>
        <v>63212753.002924435</v>
      </c>
      <c r="Y101" s="292">
        <f>(Y32*'ABP REC Prices'!Y32)*$AD101</f>
        <v>60684242.882807463</v>
      </c>
      <c r="Z101" s="292">
        <f>(Z32*'ABP REC Prices'!Z32)*$AD101</f>
        <v>58256873.167495161</v>
      </c>
      <c r="AA101" s="292">
        <f>(AA32*'ABP REC Prices'!AA32)*$AD101</f>
        <v>55926598.240795352</v>
      </c>
      <c r="AB101" s="292">
        <f>(AB32*'ABP REC Prices'!AB32)*$AD101</f>
        <v>53689534.311163537</v>
      </c>
      <c r="AD101" s="294" cm="1">
        <f t="array" ref="AD101">INDEX(Inputs_ByYear!$D$48:$D$53,MATCH('ABP REC Calc'!C101,Inputs_ByYear!$B$48:$B$53,0),0)</f>
        <v>20</v>
      </c>
    </row>
    <row r="102" spans="2:30" ht="14.45" customHeight="1">
      <c r="B102" s="239" t="s">
        <v>231</v>
      </c>
      <c r="C102" s="239" t="s">
        <v>208</v>
      </c>
      <c r="D102" s="239" t="s">
        <v>291</v>
      </c>
      <c r="E102" s="286" t="str">
        <f t="shared" si="2"/>
        <v>B_Traditional Community Solar_&gt;2000-5000</v>
      </c>
      <c r="F102" s="262" t="s">
        <v>49</v>
      </c>
      <c r="G102" s="292">
        <f>(G33*'ABP REC Prices'!G33)*$AD102</f>
        <v>0</v>
      </c>
      <c r="H102" s="292">
        <f>(H33*'ABP REC Prices'!H33)*$AD102</f>
        <v>0</v>
      </c>
      <c r="I102" s="292">
        <f>(I33*'ABP REC Prices'!I33)*$AD102</f>
        <v>0</v>
      </c>
      <c r="J102" s="292">
        <f>(J33*'ABP REC Prices'!J33)*$AD102</f>
        <v>0</v>
      </c>
      <c r="K102" s="292">
        <f>(K33*'ABP REC Prices'!K33)*$AD102</f>
        <v>0</v>
      </c>
      <c r="L102" s="292">
        <f>(L33*'ABP REC Prices'!L33)*$AD102</f>
        <v>0</v>
      </c>
      <c r="M102" s="292">
        <f>(M33*'ABP REC Prices'!M33)*$AD102</f>
        <v>0</v>
      </c>
      <c r="N102" s="292">
        <f>(N33*'ABP REC Prices'!N33)*$AD102</f>
        <v>0</v>
      </c>
      <c r="O102" s="292">
        <f>(O33*'ABP REC Prices'!O33)*$AD102</f>
        <v>0</v>
      </c>
      <c r="P102" s="292">
        <f>(P33*'ABP REC Prices'!P33)*$AD102</f>
        <v>0</v>
      </c>
      <c r="Q102" s="292">
        <f>(Q33*'ABP REC Prices'!Q33)*$AD102</f>
        <v>0</v>
      </c>
      <c r="R102" s="292">
        <f>(R33*'ABP REC Prices'!R33)*$AD102</f>
        <v>0</v>
      </c>
      <c r="S102" s="292">
        <f>(S33*'ABP REC Prices'!S33)*$AD102</f>
        <v>0</v>
      </c>
      <c r="T102" s="292">
        <f>(T33*'ABP REC Prices'!T33)*$AD102</f>
        <v>0</v>
      </c>
      <c r="U102" s="292">
        <f>(U33*'ABP REC Prices'!U33)*$AD102</f>
        <v>0</v>
      </c>
      <c r="V102" s="292">
        <f>(V33*'ABP REC Prices'!V33)*$AD102</f>
        <v>0</v>
      </c>
      <c r="W102" s="292">
        <f>(W33*'ABP REC Prices'!W33)*$AD102</f>
        <v>0</v>
      </c>
      <c r="X102" s="292">
        <f>(X33*'ABP REC Prices'!X33)*$AD102</f>
        <v>0</v>
      </c>
      <c r="Y102" s="292">
        <f>(Y33*'ABP REC Prices'!Y33)*$AD102</f>
        <v>0</v>
      </c>
      <c r="Z102" s="292">
        <f>(Z33*'ABP REC Prices'!Z33)*$AD102</f>
        <v>0</v>
      </c>
      <c r="AA102" s="292">
        <f>(AA33*'ABP REC Prices'!AA33)*$AD102</f>
        <v>0</v>
      </c>
      <c r="AB102" s="292">
        <f>(AB33*'ABP REC Prices'!AB33)*$AD102</f>
        <v>0</v>
      </c>
      <c r="AD102" s="294" cm="1">
        <f t="array" ref="AD102">INDEX(Inputs_ByYear!$D$48:$D$53,MATCH('ABP REC Calc'!C102,Inputs_ByYear!$B$48:$B$53,0),0)</f>
        <v>20</v>
      </c>
    </row>
    <row r="103" spans="2:30" ht="14.45" customHeight="1">
      <c r="B103" s="239" t="s">
        <v>230</v>
      </c>
      <c r="C103" s="239" t="s">
        <v>221</v>
      </c>
      <c r="D103" s="239" t="s">
        <v>297</v>
      </c>
      <c r="E103" s="286" t="str">
        <f t="shared" si="2"/>
        <v>A_Public Schools_ &gt; 25</v>
      </c>
      <c r="F103" s="262" t="s">
        <v>49</v>
      </c>
      <c r="G103" s="292">
        <f>(G34*'ABP REC Prices'!G34)*$AD103</f>
        <v>3332634.3618047326</v>
      </c>
      <c r="H103" s="292">
        <f>(H34*'ABP REC Prices'!H34)*$AD103</f>
        <v>3301586.814611291</v>
      </c>
      <c r="I103" s="292">
        <f>(I34*'ABP REC Prices'!I34)*$AD103</f>
        <v>3169523.3420268395</v>
      </c>
      <c r="J103" s="292">
        <f>(J34*'ABP REC Prices'!J34)*$AD103</f>
        <v>3042742.4083457654</v>
      </c>
      <c r="K103" s="292">
        <f>(K34*'ABP REC Prices'!K34)*$AD103</f>
        <v>2921032.7120119352</v>
      </c>
      <c r="L103" s="292">
        <f>(L34*'ABP REC Prices'!L34)*$AD103</f>
        <v>2804191.4035314578</v>
      </c>
      <c r="M103" s="292">
        <f>(M34*'ABP REC Prices'!M34)*$AD103</f>
        <v>2692023.7473901995</v>
      </c>
      <c r="N103" s="292">
        <f>(N34*'ABP REC Prices'!N34)*$AD103</f>
        <v>2584342.7974945912</v>
      </c>
      <c r="O103" s="292">
        <f>(O34*'ABP REC Prices'!O34)*$AD103</f>
        <v>2480969.0855948073</v>
      </c>
      <c r="P103" s="292">
        <f>(P34*'ABP REC Prices'!P34)*$AD103</f>
        <v>1190865.1610855078</v>
      </c>
      <c r="Q103" s="292">
        <f>(Q34*'ABP REC Prices'!Q34)*$AD103</f>
        <v>1143230.5546420873</v>
      </c>
      <c r="R103" s="292">
        <f>(R34*'ABP REC Prices'!R34)*$AD103</f>
        <v>1097501.3324564039</v>
      </c>
      <c r="S103" s="292">
        <f>(S34*'ABP REC Prices'!S34)*$AD103</f>
        <v>1053601.2791581475</v>
      </c>
      <c r="T103" s="292">
        <f>(T34*'ABP REC Prices'!T34)*$AD103</f>
        <v>1011457.2279918216</v>
      </c>
      <c r="U103" s="292">
        <f>(U34*'ABP REC Prices'!U34)*$AD103</f>
        <v>970998.93887214875</v>
      </c>
      <c r="V103" s="292">
        <f>(V34*'ABP REC Prices'!V34)*$AD103</f>
        <v>932158.98131726286</v>
      </c>
      <c r="W103" s="292">
        <f>(W34*'ABP REC Prices'!W34)*$AD103</f>
        <v>894872.62206457229</v>
      </c>
      <c r="X103" s="292">
        <f>(X34*'ABP REC Prices'!X34)*$AD103</f>
        <v>859077.71718198946</v>
      </c>
      <c r="Y103" s="292">
        <f>(Y34*'ABP REC Prices'!Y34)*$AD103</f>
        <v>824714.60849470983</v>
      </c>
      <c r="Z103" s="292">
        <f>(Z34*'ABP REC Prices'!Z34)*$AD103</f>
        <v>791726.0241549213</v>
      </c>
      <c r="AA103" s="292">
        <f>(AA34*'ABP REC Prices'!AA34)*$AD103</f>
        <v>760056.98318872438</v>
      </c>
      <c r="AB103" s="292">
        <f>(AB34*'ABP REC Prices'!AB34)*$AD103</f>
        <v>729654.70386117557</v>
      </c>
      <c r="AD103" s="294" cm="1">
        <f t="array" ref="AD103">INDEX(Inputs_ByYear!$D$48:$D$53,MATCH('ABP REC Calc'!C103,Inputs_ByYear!$B$48:$B$53,0),0)</f>
        <v>20</v>
      </c>
    </row>
    <row r="104" spans="2:30" ht="14.45" customHeight="1">
      <c r="B104" s="239" t="s">
        <v>230</v>
      </c>
      <c r="C104" s="239" t="s">
        <v>221</v>
      </c>
      <c r="D104" s="239" t="s">
        <v>284</v>
      </c>
      <c r="E104" s="286" t="str">
        <f t="shared" si="2"/>
        <v>A_Public Schools_ &gt;25-100</v>
      </c>
      <c r="F104" s="262" t="s">
        <v>49</v>
      </c>
      <c r="G104" s="292">
        <f>(G35*'ABP REC Prices'!G35)*$AD104</f>
        <v>3553181.468720288</v>
      </c>
      <c r="H104" s="292">
        <f>(H35*'ABP REC Prices'!H35)*$AD104</f>
        <v>3520417.2891546576</v>
      </c>
      <c r="I104" s="292">
        <f>(I35*'ABP REC Prices'!I35)*$AD104</f>
        <v>3379600.5975884711</v>
      </c>
      <c r="J104" s="292">
        <f>(J35*'ABP REC Prices'!J35)*$AD104</f>
        <v>3244416.5736849322</v>
      </c>
      <c r="K104" s="292">
        <f>(K35*'ABP REC Prices'!K35)*$AD104</f>
        <v>3114639.9107375345</v>
      </c>
      <c r="L104" s="292">
        <f>(L35*'ABP REC Prices'!L35)*$AD104</f>
        <v>2990054.3143080333</v>
      </c>
      <c r="M104" s="292">
        <f>(M35*'ABP REC Prices'!M35)*$AD104</f>
        <v>2870452.1417357116</v>
      </c>
      <c r="N104" s="292">
        <f>(N35*'ABP REC Prices'!N35)*$AD104</f>
        <v>2755634.0560662835</v>
      </c>
      <c r="O104" s="292">
        <f>(O35*'ABP REC Prices'!O35)*$AD104</f>
        <v>2645408.6938236319</v>
      </c>
      <c r="P104" s="292">
        <f>(P35*'ABP REC Prices'!P35)*$AD104</f>
        <v>1269796.1730353432</v>
      </c>
      <c r="Q104" s="292">
        <f>(Q35*'ABP REC Prices'!Q35)*$AD104</f>
        <v>1219004.3261139295</v>
      </c>
      <c r="R104" s="292">
        <f>(R35*'ABP REC Prices'!R35)*$AD104</f>
        <v>1170244.1530693723</v>
      </c>
      <c r="S104" s="292">
        <f>(S35*'ABP REC Prices'!S35)*$AD104</f>
        <v>1123434.3869465976</v>
      </c>
      <c r="T104" s="292">
        <f>(T35*'ABP REC Prices'!T35)*$AD104</f>
        <v>1078497.0114687337</v>
      </c>
      <c r="U104" s="292">
        <f>(U35*'ABP REC Prices'!U35)*$AD104</f>
        <v>1035357.1310099843</v>
      </c>
      <c r="V104" s="292">
        <f>(V35*'ABP REC Prices'!V35)*$AD104</f>
        <v>993942.84576958499</v>
      </c>
      <c r="W104" s="292">
        <f>(W35*'ABP REC Prices'!W35)*$AD104</f>
        <v>954185.1319388015</v>
      </c>
      <c r="X104" s="292">
        <f>(X35*'ABP REC Prices'!X35)*$AD104</f>
        <v>916017.72666124953</v>
      </c>
      <c r="Y104" s="292">
        <f>(Y35*'ABP REC Prices'!Y35)*$AD104</f>
        <v>879377.01759479952</v>
      </c>
      <c r="Z104" s="292">
        <f>(Z35*'ABP REC Prices'!Z35)*$AD104</f>
        <v>844201.93689100747</v>
      </c>
      <c r="AA104" s="292">
        <f>(AA35*'ABP REC Prices'!AA35)*$AD104</f>
        <v>810433.85941536725</v>
      </c>
      <c r="AB104" s="292">
        <f>(AB35*'ABP REC Prices'!AB35)*$AD104</f>
        <v>778016.50503875245</v>
      </c>
      <c r="AD104" s="294" cm="1">
        <f t="array" ref="AD104">INDEX(Inputs_ByYear!$D$48:$D$53,MATCH('ABP REC Calc'!C104,Inputs_ByYear!$B$48:$B$53,0),0)</f>
        <v>20</v>
      </c>
    </row>
    <row r="105" spans="2:30" ht="14.45" customHeight="1">
      <c r="B105" s="239" t="s">
        <v>230</v>
      </c>
      <c r="C105" s="239" t="s">
        <v>221</v>
      </c>
      <c r="D105" s="239" t="s">
        <v>287</v>
      </c>
      <c r="E105" s="286" t="str">
        <f t="shared" si="2"/>
        <v>A_Public Schools_&gt;100-200</v>
      </c>
      <c r="F105" s="262" t="s">
        <v>49</v>
      </c>
      <c r="G105" s="292">
        <f>(G36*'ABP REC Prices'!G36)*$AD105</f>
        <v>13074330.813642332</v>
      </c>
      <c r="H105" s="292">
        <f>(H36*'ABP REC Prices'!H36)*$AD105</f>
        <v>12953240.263074439</v>
      </c>
      <c r="I105" s="292">
        <f>(I36*'ABP REC Prices'!I36)*$AD105</f>
        <v>12435110.652551461</v>
      </c>
      <c r="J105" s="292">
        <f>(J36*'ABP REC Prices'!J36)*$AD105</f>
        <v>11937706.226449402</v>
      </c>
      <c r="K105" s="292">
        <f>(K36*'ABP REC Prices'!K36)*$AD105</f>
        <v>11460197.977391426</v>
      </c>
      <c r="L105" s="292">
        <f>(L36*'ABP REC Prices'!L36)*$AD105</f>
        <v>11001790.058295768</v>
      </c>
      <c r="M105" s="292">
        <f>(M36*'ABP REC Prices'!M36)*$AD105</f>
        <v>10561718.455963938</v>
      </c>
      <c r="N105" s="292">
        <f>(N36*'ABP REC Prices'!N36)*$AD105</f>
        <v>10139249.717725379</v>
      </c>
      <c r="O105" s="292">
        <f>(O36*'ABP REC Prices'!O36)*$AD105</f>
        <v>9733679.7290163636</v>
      </c>
      <c r="P105" s="292">
        <f>(P36*'ABP REC Prices'!P36)*$AD105</f>
        <v>4672166.2699278546</v>
      </c>
      <c r="Q105" s="292">
        <f>(Q36*'ABP REC Prices'!Q36)*$AD105</f>
        <v>4485279.6191307409</v>
      </c>
      <c r="R105" s="292">
        <f>(R36*'ABP REC Prices'!R36)*$AD105</f>
        <v>4305868.4343655109</v>
      </c>
      <c r="S105" s="292">
        <f>(S36*'ABP REC Prices'!S36)*$AD105</f>
        <v>4133633.6969908904</v>
      </c>
      <c r="T105" s="292">
        <f>(T36*'ABP REC Prices'!T36)*$AD105</f>
        <v>3968288.3491112543</v>
      </c>
      <c r="U105" s="292">
        <f>(U36*'ABP REC Prices'!U36)*$AD105</f>
        <v>3809556.8151468043</v>
      </c>
      <c r="V105" s="292">
        <f>(V36*'ABP REC Prices'!V36)*$AD105</f>
        <v>3657174.5425409316</v>
      </c>
      <c r="W105" s="292">
        <f>(W36*'ABP REC Prices'!W36)*$AD105</f>
        <v>3510887.5608392945</v>
      </c>
      <c r="X105" s="292">
        <f>(X36*'ABP REC Prices'!X36)*$AD105</f>
        <v>3370452.0584057225</v>
      </c>
      <c r="Y105" s="292">
        <f>(Y36*'ABP REC Prices'!Y36)*$AD105</f>
        <v>3235633.9760694932</v>
      </c>
      <c r="Z105" s="292">
        <f>(Z36*'ABP REC Prices'!Z36)*$AD105</f>
        <v>3106208.6170267132</v>
      </c>
      <c r="AA105" s="292">
        <f>(AA36*'ABP REC Prices'!AA36)*$AD105</f>
        <v>2981960.2723456449</v>
      </c>
      <c r="AB105" s="292">
        <f>(AB36*'ABP REC Prices'!AB36)*$AD105</f>
        <v>2862681.8614518186</v>
      </c>
      <c r="AD105" s="294" cm="1">
        <f t="array" ref="AD105">INDEX(Inputs_ByYear!$D$48:$D$53,MATCH('ABP REC Calc'!C105,Inputs_ByYear!$B$48:$B$53,0),0)</f>
        <v>20</v>
      </c>
    </row>
    <row r="106" spans="2:30" ht="14.45" customHeight="1">
      <c r="B106" s="239" t="s">
        <v>230</v>
      </c>
      <c r="C106" s="239" t="s">
        <v>221</v>
      </c>
      <c r="D106" s="239" t="s">
        <v>288</v>
      </c>
      <c r="E106" s="286" t="str">
        <f t="shared" si="2"/>
        <v>A_Public Schools_&gt;200-500</v>
      </c>
      <c r="F106" s="262" t="s">
        <v>49</v>
      </c>
      <c r="G106" s="292">
        <f>(G37*'ABP REC Prices'!G37)*$AD106</f>
        <v>24430211.207319308</v>
      </c>
      <c r="H106" s="292">
        <f>(H37*'ABP REC Prices'!H37)*$AD106</f>
        <v>24203621.239461944</v>
      </c>
      <c r="I106" s="292">
        <f>(I37*'ABP REC Prices'!I37)*$AD106</f>
        <v>23235476.389883466</v>
      </c>
      <c r="J106" s="292">
        <f>(J37*'ABP REC Prices'!J37)*$AD106</f>
        <v>22306057.334288128</v>
      </c>
      <c r="K106" s="292">
        <f>(K37*'ABP REC Prices'!K37)*$AD106</f>
        <v>21413815.040916599</v>
      </c>
      <c r="L106" s="292">
        <f>(L37*'ABP REC Prices'!L37)*$AD106</f>
        <v>20557262.439279936</v>
      </c>
      <c r="M106" s="292">
        <f>(M37*'ABP REC Prices'!M37)*$AD106</f>
        <v>19734971.941708736</v>
      </c>
      <c r="N106" s="292">
        <f>(N37*'ABP REC Prices'!N37)*$AD106</f>
        <v>18945573.064040385</v>
      </c>
      <c r="O106" s="292">
        <f>(O37*'ABP REC Prices'!O37)*$AD106</f>
        <v>18187750.141478769</v>
      </c>
      <c r="P106" s="292">
        <f>(P37*'ABP REC Prices'!P37)*$AD106</f>
        <v>8730120.0679098088</v>
      </c>
      <c r="Q106" s="292">
        <f>(Q37*'ABP REC Prices'!Q37)*$AD106</f>
        <v>8380915.2651934149</v>
      </c>
      <c r="R106" s="292">
        <f>(R37*'ABP REC Prices'!R37)*$AD106</f>
        <v>8045678.6545856781</v>
      </c>
      <c r="S106" s="292">
        <f>(S37*'ABP REC Prices'!S37)*$AD106</f>
        <v>7723851.5084022516</v>
      </c>
      <c r="T106" s="292">
        <f>(T37*'ABP REC Prices'!T37)*$AD106</f>
        <v>7414897.4480661619</v>
      </c>
      <c r="U106" s="292">
        <f>(U37*'ABP REC Prices'!U37)*$AD106</f>
        <v>7118301.5501435148</v>
      </c>
      <c r="V106" s="292">
        <f>(V37*'ABP REC Prices'!V37)*$AD106</f>
        <v>6833569.4881377742</v>
      </c>
      <c r="W106" s="292">
        <f>(W37*'ABP REC Prices'!W37)*$AD106</f>
        <v>6560226.7086122632</v>
      </c>
      <c r="X106" s="292">
        <f>(X37*'ABP REC Prices'!X37)*$AD106</f>
        <v>6297817.6402677726</v>
      </c>
      <c r="Y106" s="292">
        <f>(Y37*'ABP REC Prices'!Y37)*$AD106</f>
        <v>6045904.9346570615</v>
      </c>
      <c r="Z106" s="292">
        <f>(Z37*'ABP REC Prices'!Z37)*$AD106</f>
        <v>5804068.737270778</v>
      </c>
      <c r="AA106" s="292">
        <f>(AA37*'ABP REC Prices'!AA37)*$AD106</f>
        <v>5571905.987779947</v>
      </c>
      <c r="AB106" s="292">
        <f>(AB37*'ABP REC Prices'!AB37)*$AD106</f>
        <v>5349029.7482687496</v>
      </c>
      <c r="AD106" s="294" cm="1">
        <f t="array" ref="AD106">INDEX(Inputs_ByYear!$D$48:$D$53,MATCH('ABP REC Calc'!C106,Inputs_ByYear!$B$48:$B$53,0),0)</f>
        <v>20</v>
      </c>
    </row>
    <row r="107" spans="2:30" ht="14.45" customHeight="1">
      <c r="B107" s="239" t="s">
        <v>230</v>
      </c>
      <c r="C107" s="239" t="s">
        <v>221</v>
      </c>
      <c r="D107" s="239" t="s">
        <v>290</v>
      </c>
      <c r="E107" s="286" t="str">
        <f t="shared" si="2"/>
        <v>A_Public Schools_&gt;500-2000</v>
      </c>
      <c r="F107" s="262" t="s">
        <v>49</v>
      </c>
      <c r="G107" s="292">
        <f>(G38*'ABP REC Prices'!G38)*$AD107</f>
        <v>11770278.274261542</v>
      </c>
      <c r="H107" s="292">
        <f>(H38*'ABP REC Prices'!H38)*$AD107</f>
        <v>11661083.155162642</v>
      </c>
      <c r="I107" s="292">
        <f>(I38*'ABP REC Prices'!I38)*$AD107</f>
        <v>11194639.828956136</v>
      </c>
      <c r="J107" s="292">
        <f>(J38*'ABP REC Prices'!J38)*$AD107</f>
        <v>10746854.235797893</v>
      </c>
      <c r="K107" s="292">
        <f>(K38*'ABP REC Prices'!K38)*$AD107</f>
        <v>10316980.066365976</v>
      </c>
      <c r="L107" s="292">
        <f>(L38*'ABP REC Prices'!L38)*$AD107</f>
        <v>9904300.8637113348</v>
      </c>
      <c r="M107" s="292">
        <f>(M38*'ABP REC Prices'!M38)*$AD107</f>
        <v>9508128.8291628808</v>
      </c>
      <c r="N107" s="292">
        <f>(N38*'ABP REC Prices'!N38)*$AD107</f>
        <v>9127803.675996365</v>
      </c>
      <c r="O107" s="292">
        <f>(O38*'ABP REC Prices'!O38)*$AD107</f>
        <v>8762691.5289565101</v>
      </c>
      <c r="P107" s="292">
        <f>(P38*'ABP REC Prices'!P38)*$AD107</f>
        <v>4206091.9338991251</v>
      </c>
      <c r="Q107" s="292">
        <f>(Q38*'ABP REC Prices'!Q38)*$AD107</f>
        <v>4037848.2565431595</v>
      </c>
      <c r="R107" s="292">
        <f>(R38*'ABP REC Prices'!R38)*$AD107</f>
        <v>3876334.326281433</v>
      </c>
      <c r="S107" s="292">
        <f>(S38*'ABP REC Prices'!S38)*$AD107</f>
        <v>3721280.9532301757</v>
      </c>
      <c r="T107" s="292">
        <f>(T38*'ABP REC Prices'!T38)*$AD107</f>
        <v>3572429.7151009687</v>
      </c>
      <c r="U107" s="292">
        <f>(U38*'ABP REC Prices'!U38)*$AD107</f>
        <v>3429532.5264969291</v>
      </c>
      <c r="V107" s="292">
        <f>(V38*'ABP REC Prices'!V38)*$AD107</f>
        <v>3292351.2254370521</v>
      </c>
      <c r="W107" s="292">
        <f>(W38*'ABP REC Prices'!W38)*$AD107</f>
        <v>3160657.1764195701</v>
      </c>
      <c r="X107" s="292">
        <f>(X38*'ABP REC Prices'!X38)*$AD107</f>
        <v>3034230.8893627869</v>
      </c>
      <c r="Y107" s="292">
        <f>(Y38*'ABP REC Prices'!Y38)*$AD107</f>
        <v>2912861.6537882756</v>
      </c>
      <c r="Z107" s="292">
        <f>(Z38*'ABP REC Prices'!Z38)*$AD107</f>
        <v>2796347.1876367442</v>
      </c>
      <c r="AA107" s="292">
        <f>(AA38*'ABP REC Prices'!AA38)*$AD107</f>
        <v>2684493.3001312744</v>
      </c>
      <c r="AB107" s="292">
        <f>(AB38*'ABP REC Prices'!AB38)*$AD107</f>
        <v>2577113.5681260233</v>
      </c>
      <c r="AD107" s="294" cm="1">
        <f t="array" ref="AD107">INDEX(Inputs_ByYear!$D$48:$D$53,MATCH('ABP REC Calc'!C107,Inputs_ByYear!$B$48:$B$53,0),0)</f>
        <v>20</v>
      </c>
    </row>
    <row r="108" spans="2:30" ht="14.45" customHeight="1">
      <c r="B108" s="239" t="s">
        <v>230</v>
      </c>
      <c r="C108" s="239" t="s">
        <v>221</v>
      </c>
      <c r="D108" s="239" t="s">
        <v>292</v>
      </c>
      <c r="E108" s="286" t="str">
        <f t="shared" si="2"/>
        <v>A_Public Schools_&gt; 2000-5000</v>
      </c>
      <c r="F108" s="262" t="s">
        <v>49</v>
      </c>
      <c r="G108" s="292">
        <f>(G39*'ABP REC Prices'!G39)*$AD108</f>
        <v>0</v>
      </c>
      <c r="H108" s="292">
        <f>(H39*'ABP REC Prices'!H39)*$AD108</f>
        <v>0</v>
      </c>
      <c r="I108" s="292">
        <f>(I39*'ABP REC Prices'!I39)*$AD108</f>
        <v>0</v>
      </c>
      <c r="J108" s="292">
        <f>(J39*'ABP REC Prices'!J39)*$AD108</f>
        <v>0</v>
      </c>
      <c r="K108" s="292">
        <f>(K39*'ABP REC Prices'!K39)*$AD108</f>
        <v>0</v>
      </c>
      <c r="L108" s="292">
        <f>(L39*'ABP REC Prices'!L39)*$AD108</f>
        <v>0</v>
      </c>
      <c r="M108" s="292">
        <f>(M39*'ABP REC Prices'!M39)*$AD108</f>
        <v>0</v>
      </c>
      <c r="N108" s="292">
        <f>(N39*'ABP REC Prices'!N39)*$AD108</f>
        <v>0</v>
      </c>
      <c r="O108" s="292">
        <f>(O39*'ABP REC Prices'!O39)*$AD108</f>
        <v>0</v>
      </c>
      <c r="P108" s="292">
        <f>(P39*'ABP REC Prices'!P39)*$AD108</f>
        <v>0</v>
      </c>
      <c r="Q108" s="292">
        <f>(Q39*'ABP REC Prices'!Q39)*$AD108</f>
        <v>0</v>
      </c>
      <c r="R108" s="292">
        <f>(R39*'ABP REC Prices'!R39)*$AD108</f>
        <v>0</v>
      </c>
      <c r="S108" s="292">
        <f>(S39*'ABP REC Prices'!S39)*$AD108</f>
        <v>0</v>
      </c>
      <c r="T108" s="292">
        <f>(T39*'ABP REC Prices'!T39)*$AD108</f>
        <v>0</v>
      </c>
      <c r="U108" s="292">
        <f>(U39*'ABP REC Prices'!U39)*$AD108</f>
        <v>0</v>
      </c>
      <c r="V108" s="292">
        <f>(V39*'ABP REC Prices'!V39)*$AD108</f>
        <v>0</v>
      </c>
      <c r="W108" s="292">
        <f>(W39*'ABP REC Prices'!W39)*$AD108</f>
        <v>0</v>
      </c>
      <c r="X108" s="292">
        <f>(X39*'ABP REC Prices'!X39)*$AD108</f>
        <v>0</v>
      </c>
      <c r="Y108" s="292">
        <f>(Y39*'ABP REC Prices'!Y39)*$AD108</f>
        <v>0</v>
      </c>
      <c r="Z108" s="292">
        <f>(Z39*'ABP REC Prices'!Z39)*$AD108</f>
        <v>0</v>
      </c>
      <c r="AA108" s="292">
        <f>(AA39*'ABP REC Prices'!AA39)*$AD108</f>
        <v>0</v>
      </c>
      <c r="AB108" s="292">
        <f>(AB39*'ABP REC Prices'!AB39)*$AD108</f>
        <v>0</v>
      </c>
      <c r="AD108" s="294" cm="1">
        <f t="array" ref="AD108">INDEX(Inputs_ByYear!$D$48:$D$53,MATCH('ABP REC Calc'!C108,Inputs_ByYear!$B$48:$B$53,0),0)</f>
        <v>20</v>
      </c>
    </row>
    <row r="109" spans="2:30" ht="14.45" customHeight="1">
      <c r="B109" s="239" t="s">
        <v>231</v>
      </c>
      <c r="C109" s="239" t="s">
        <v>221</v>
      </c>
      <c r="D109" s="239" t="s">
        <v>297</v>
      </c>
      <c r="E109" s="286" t="str">
        <f t="shared" si="2"/>
        <v>B_Public Schools_ &gt; 25</v>
      </c>
      <c r="F109" s="262" t="s">
        <v>49</v>
      </c>
      <c r="G109" s="292">
        <f>(G40*'ABP REC Prices'!G40)*$AD109</f>
        <v>9379082.258189138</v>
      </c>
      <c r="H109" s="292">
        <f>(H40*'ABP REC Prices'!H40)*$AD109</f>
        <v>9301823.4591123965</v>
      </c>
      <c r="I109" s="292">
        <f>(I40*'ABP REC Prices'!I40)*$AD109</f>
        <v>8929750.5207479</v>
      </c>
      <c r="J109" s="292">
        <f>(J40*'ABP REC Prices'!J40)*$AD109</f>
        <v>8572560.499917984</v>
      </c>
      <c r="K109" s="292">
        <f>(K40*'ABP REC Prices'!K40)*$AD109</f>
        <v>8229658.0799212633</v>
      </c>
      <c r="L109" s="292">
        <f>(L40*'ABP REC Prices'!L40)*$AD109</f>
        <v>7900471.7567244135</v>
      </c>
      <c r="M109" s="292">
        <f>(M40*'ABP REC Prices'!M40)*$AD109</f>
        <v>7584452.8864554372</v>
      </c>
      <c r="N109" s="292">
        <f>(N40*'ABP REC Prices'!N40)*$AD109</f>
        <v>7281074.7709972188</v>
      </c>
      <c r="O109" s="292">
        <f>(O40*'ABP REC Prices'!O40)*$AD109</f>
        <v>6989831.7801573304</v>
      </c>
      <c r="P109" s="292">
        <f>(P40*'ABP REC Prices'!P40)*$AD109</f>
        <v>3355119.2544755191</v>
      </c>
      <c r="Q109" s="292">
        <f>(Q40*'ABP REC Prices'!Q40)*$AD109</f>
        <v>3220914.4842964974</v>
      </c>
      <c r="R109" s="292">
        <f>(R40*'ABP REC Prices'!R40)*$AD109</f>
        <v>3092077.9049246376</v>
      </c>
      <c r="S109" s="292">
        <f>(S40*'ABP REC Prices'!S40)*$AD109</f>
        <v>2968394.7887276514</v>
      </c>
      <c r="T109" s="292">
        <f>(T40*'ABP REC Prices'!T40)*$AD109</f>
        <v>2849658.9971785457</v>
      </c>
      <c r="U109" s="292">
        <f>(U40*'ABP REC Prices'!U40)*$AD109</f>
        <v>2735672.637291404</v>
      </c>
      <c r="V109" s="292">
        <f>(V40*'ABP REC Prices'!V40)*$AD109</f>
        <v>2626245.7317997473</v>
      </c>
      <c r="W109" s="292">
        <f>(W40*'ABP REC Prices'!W40)*$AD109</f>
        <v>2521195.9025277575</v>
      </c>
      <c r="X109" s="292">
        <f>(X40*'ABP REC Prices'!X40)*$AD109</f>
        <v>2420348.0664266474</v>
      </c>
      <c r="Y109" s="292">
        <f>(Y40*'ABP REC Prices'!Y40)*$AD109</f>
        <v>2323534.1437695813</v>
      </c>
      <c r="Z109" s="292">
        <f>(Z40*'ABP REC Prices'!Z40)*$AD109</f>
        <v>2230592.7780187977</v>
      </c>
      <c r="AA109" s="292">
        <f>(AA40*'ABP REC Prices'!AA40)*$AD109</f>
        <v>2141369.0668980461</v>
      </c>
      <c r="AB109" s="292">
        <f>(AB40*'ABP REC Prices'!AB40)*$AD109</f>
        <v>2055714.3042221244</v>
      </c>
      <c r="AD109" s="294" cm="1">
        <f t="array" ref="AD109">INDEX(Inputs_ByYear!$D$48:$D$53,MATCH('ABP REC Calc'!C109,Inputs_ByYear!$B$48:$B$53,0),0)</f>
        <v>20</v>
      </c>
    </row>
    <row r="110" spans="2:30" ht="14.45" customHeight="1">
      <c r="B110" s="239" t="s">
        <v>231</v>
      </c>
      <c r="C110" s="239" t="s">
        <v>221</v>
      </c>
      <c r="D110" s="239" t="s">
        <v>284</v>
      </c>
      <c r="E110" s="286" t="str">
        <f t="shared" si="2"/>
        <v>B_Public Schools_ &gt;25-100</v>
      </c>
      <c r="F110" s="262" t="s">
        <v>49</v>
      </c>
      <c r="G110" s="292">
        <f>(G41*'ABP REC Prices'!G41)*$AD110</f>
        <v>10263173.020791249</v>
      </c>
      <c r="H110" s="292">
        <f>(H41*'ABP REC Prices'!H41)*$AD110</f>
        <v>10178631.655178335</v>
      </c>
      <c r="I110" s="292">
        <f>(I41*'ABP REC Prices'!I41)*$AD110</f>
        <v>9771486.3889712002</v>
      </c>
      <c r="J110" s="292">
        <f>(J41*'ABP REC Prices'!J41)*$AD110</f>
        <v>9380626.9334123507</v>
      </c>
      <c r="K110" s="292">
        <f>(K41*'ABP REC Prices'!K41)*$AD110</f>
        <v>9005401.8560758568</v>
      </c>
      <c r="L110" s="292">
        <f>(L41*'ABP REC Prices'!L41)*$AD110</f>
        <v>8645185.7818328217</v>
      </c>
      <c r="M110" s="292">
        <f>(M41*'ABP REC Prices'!M41)*$AD110</f>
        <v>8299378.3505595094</v>
      </c>
      <c r="N110" s="292">
        <f>(N41*'ABP REC Prices'!N41)*$AD110</f>
        <v>7967403.2165371273</v>
      </c>
      <c r="O110" s="292">
        <f>(O41*'ABP REC Prices'!O41)*$AD110</f>
        <v>7648707.0878756428</v>
      </c>
      <c r="P110" s="292">
        <f>(P41*'ABP REC Prices'!P41)*$AD110</f>
        <v>3671379.4021803085</v>
      </c>
      <c r="Q110" s="292">
        <f>(Q41*'ABP REC Prices'!Q41)*$AD110</f>
        <v>3524524.2260930962</v>
      </c>
      <c r="R110" s="292">
        <f>(R41*'ABP REC Prices'!R41)*$AD110</f>
        <v>3383543.2570493715</v>
      </c>
      <c r="S110" s="292">
        <f>(S41*'ABP REC Prices'!S41)*$AD110</f>
        <v>3248201.5267673968</v>
      </c>
      <c r="T110" s="292">
        <f>(T41*'ABP REC Prices'!T41)*$AD110</f>
        <v>3118273.4656967008</v>
      </c>
      <c r="U110" s="292">
        <f>(U41*'ABP REC Prices'!U41)*$AD110</f>
        <v>2993542.5270688324</v>
      </c>
      <c r="V110" s="292">
        <f>(V41*'ABP REC Prices'!V41)*$AD110</f>
        <v>2873800.8259860794</v>
      </c>
      <c r="W110" s="292">
        <f>(W41*'ABP REC Prices'!W41)*$AD110</f>
        <v>2758848.7929466362</v>
      </c>
      <c r="X110" s="292">
        <f>(X41*'ABP REC Prices'!X41)*$AD110</f>
        <v>2648494.8412287706</v>
      </c>
      <c r="Y110" s="292">
        <f>(Y41*'ABP REC Prices'!Y41)*$AD110</f>
        <v>2542555.0475796196</v>
      </c>
      <c r="Z110" s="292">
        <f>(Z41*'ABP REC Prices'!Z41)*$AD110</f>
        <v>2440852.8456764347</v>
      </c>
      <c r="AA110" s="292">
        <f>(AA41*'ABP REC Prices'!AA41)*$AD110</f>
        <v>2343218.731849377</v>
      </c>
      <c r="AB110" s="292">
        <f>(AB41*'ABP REC Prices'!AB41)*$AD110</f>
        <v>2249489.9825754021</v>
      </c>
      <c r="AD110" s="294" cm="1">
        <f t="array" ref="AD110">INDEX(Inputs_ByYear!$D$48:$D$53,MATCH('ABP REC Calc'!C110,Inputs_ByYear!$B$48:$B$53,0),0)</f>
        <v>20</v>
      </c>
    </row>
    <row r="111" spans="2:30" ht="14.45" customHeight="1">
      <c r="B111" s="239" t="s">
        <v>231</v>
      </c>
      <c r="C111" s="239" t="s">
        <v>221</v>
      </c>
      <c r="D111" s="239" t="s">
        <v>287</v>
      </c>
      <c r="E111" s="286" t="str">
        <f t="shared" si="2"/>
        <v>B_Public Schools_&gt;100-200</v>
      </c>
      <c r="F111" s="262" t="s">
        <v>49</v>
      </c>
      <c r="G111" s="292">
        <f>(G42*'ABP REC Prices'!G42)*$AD111</f>
        <v>35611318.525746673</v>
      </c>
      <c r="H111" s="292">
        <f>(H42*'ABP REC Prices'!H42)*$AD111</f>
        <v>35317975.570956364</v>
      </c>
      <c r="I111" s="292">
        <f>(I42*'ABP REC Prices'!I42)*$AD111</f>
        <v>33905256.548118107</v>
      </c>
      <c r="J111" s="292">
        <f>(J42*'ABP REC Prices'!J42)*$AD111</f>
        <v>32549046.286193386</v>
      </c>
      <c r="K111" s="292">
        <f>(K42*'ABP REC Prices'!K42)*$AD111</f>
        <v>31247084.434745643</v>
      </c>
      <c r="L111" s="292">
        <f>(L42*'ABP REC Prices'!L42)*$AD111</f>
        <v>29997201.057355814</v>
      </c>
      <c r="M111" s="292">
        <f>(M42*'ABP REC Prices'!M42)*$AD111</f>
        <v>28797313.015061583</v>
      </c>
      <c r="N111" s="292">
        <f>(N42*'ABP REC Prices'!N42)*$AD111</f>
        <v>27645420.494459119</v>
      </c>
      <c r="O111" s="292">
        <f>(O42*'ABP REC Prices'!O42)*$AD111</f>
        <v>26539603.674680747</v>
      </c>
      <c r="P111" s="292">
        <f>(P42*'ABP REC Prices'!P42)*$AD111</f>
        <v>12739009.763846761</v>
      </c>
      <c r="Q111" s="292">
        <f>(Q42*'ABP REC Prices'!Q42)*$AD111</f>
        <v>12229449.373292889</v>
      </c>
      <c r="R111" s="292">
        <f>(R42*'ABP REC Prices'!R42)*$AD111</f>
        <v>11740271.398361173</v>
      </c>
      <c r="S111" s="292">
        <f>(S42*'ABP REC Prices'!S42)*$AD111</f>
        <v>11270660.542426724</v>
      </c>
      <c r="T111" s="292">
        <f>(T42*'ABP REC Prices'!T42)*$AD111</f>
        <v>10819834.120729657</v>
      </c>
      <c r="U111" s="292">
        <f>(U42*'ABP REC Prices'!U42)*$AD111</f>
        <v>10387040.755900469</v>
      </c>
      <c r="V111" s="292">
        <f>(V42*'ABP REC Prices'!V42)*$AD111</f>
        <v>9971559.1256644502</v>
      </c>
      <c r="W111" s="292">
        <f>(W42*'ABP REC Prices'!W42)*$AD111</f>
        <v>9572696.7606378719</v>
      </c>
      <c r="X111" s="292">
        <f>(X42*'ABP REC Prices'!X42)*$AD111</f>
        <v>9189788.890212357</v>
      </c>
      <c r="Y111" s="292">
        <f>(Y42*'ABP REC Prices'!Y42)*$AD111</f>
        <v>8822197.334603861</v>
      </c>
      <c r="Z111" s="292">
        <f>(Z42*'ABP REC Prices'!Z42)*$AD111</f>
        <v>8469309.4412197061</v>
      </c>
      <c r="AA111" s="292">
        <f>(AA42*'ABP REC Prices'!AA42)*$AD111</f>
        <v>8130537.0635709176</v>
      </c>
      <c r="AB111" s="292">
        <f>(AB42*'ABP REC Prices'!AB42)*$AD111</f>
        <v>7805315.5810280796</v>
      </c>
      <c r="AD111" s="294" cm="1">
        <f t="array" ref="AD111">INDEX(Inputs_ByYear!$D$48:$D$53,MATCH('ABP REC Calc'!C111,Inputs_ByYear!$B$48:$B$53,0),0)</f>
        <v>20</v>
      </c>
    </row>
    <row r="112" spans="2:30" ht="14.45" customHeight="1">
      <c r="B112" s="239" t="s">
        <v>231</v>
      </c>
      <c r="C112" s="239" t="s">
        <v>221</v>
      </c>
      <c r="D112" s="239" t="s">
        <v>288</v>
      </c>
      <c r="E112" s="286" t="str">
        <f t="shared" si="2"/>
        <v>B_Public Schools_&gt;200-500</v>
      </c>
      <c r="F112" s="262" t="s">
        <v>49</v>
      </c>
      <c r="G112" s="292">
        <f>(G43*'ABP REC Prices'!G43)*$AD112</f>
        <v>65974185.820018828</v>
      </c>
      <c r="H112" s="292">
        <f>(H43*'ABP REC Prices'!H43)*$AD112</f>
        <v>65430733.249052182</v>
      </c>
      <c r="I112" s="292">
        <f>(I43*'ABP REC Prices'!I43)*$AD112</f>
        <v>62813503.9190901</v>
      </c>
      <c r="J112" s="292">
        <f>(J43*'ABP REC Prices'!J43)*$AD112</f>
        <v>60300963.762326494</v>
      </c>
      <c r="K112" s="292">
        <f>(K43*'ABP REC Prices'!K43)*$AD112</f>
        <v>57888925.211833425</v>
      </c>
      <c r="L112" s="292">
        <f>(L43*'ABP REC Prices'!L43)*$AD112</f>
        <v>55573368.203360081</v>
      </c>
      <c r="M112" s="292">
        <f>(M43*'ABP REC Prices'!M43)*$AD112</f>
        <v>53350433.47522568</v>
      </c>
      <c r="N112" s="292">
        <f>(N43*'ABP REC Prices'!N43)*$AD112</f>
        <v>51216416.136216655</v>
      </c>
      <c r="O112" s="292">
        <f>(O43*'ABP REC Prices'!O43)*$AD112</f>
        <v>49167759.490767978</v>
      </c>
      <c r="P112" s="292">
        <f>(P43*'ABP REC Prices'!P43)*$AD112</f>
        <v>23600524.555568628</v>
      </c>
      <c r="Q112" s="292">
        <f>(Q43*'ABP REC Prices'!Q43)*$AD112</f>
        <v>22656503.573345885</v>
      </c>
      <c r="R112" s="292">
        <f>(R43*'ABP REC Prices'!R43)*$AD112</f>
        <v>21750243.430412047</v>
      </c>
      <c r="S112" s="292">
        <f>(S43*'ABP REC Prices'!S43)*$AD112</f>
        <v>20880233.693195567</v>
      </c>
      <c r="T112" s="292">
        <f>(T43*'ABP REC Prices'!T43)*$AD112</f>
        <v>20045024.345467743</v>
      </c>
      <c r="U112" s="292">
        <f>(U43*'ABP REC Prices'!U43)*$AD112</f>
        <v>19243223.371649034</v>
      </c>
      <c r="V112" s="292">
        <f>(V43*'ABP REC Prices'!V43)*$AD112</f>
        <v>18473494.436783072</v>
      </c>
      <c r="W112" s="292">
        <f>(W43*'ABP REC Prices'!W43)*$AD112</f>
        <v>17734554.659311745</v>
      </c>
      <c r="X112" s="292">
        <f>(X43*'ABP REC Prices'!X43)*$AD112</f>
        <v>17025172.472939275</v>
      </c>
      <c r="Y112" s="292">
        <f>(Y43*'ABP REC Prices'!Y43)*$AD112</f>
        <v>16344165.574021703</v>
      </c>
      <c r="Z112" s="292">
        <f>(Z43*'ABP REC Prices'!Z43)*$AD112</f>
        <v>15690398.951060835</v>
      </c>
      <c r="AA112" s="292">
        <f>(AA43*'ABP REC Prices'!AA43)*$AD112</f>
        <v>15062782.993018402</v>
      </c>
      <c r="AB112" s="292">
        <f>(AB43*'ABP REC Prices'!AB43)*$AD112</f>
        <v>14460271.673297662</v>
      </c>
      <c r="AD112" s="294" cm="1">
        <f t="array" ref="AD112">INDEX(Inputs_ByYear!$D$48:$D$53,MATCH('ABP REC Calc'!C112,Inputs_ByYear!$B$48:$B$53,0),0)</f>
        <v>20</v>
      </c>
    </row>
    <row r="113" spans="2:30" ht="14.45" customHeight="1">
      <c r="B113" s="239" t="s">
        <v>231</v>
      </c>
      <c r="C113" s="239" t="s">
        <v>221</v>
      </c>
      <c r="D113" s="239" t="s">
        <v>290</v>
      </c>
      <c r="E113" s="286" t="str">
        <f t="shared" si="2"/>
        <v>B_Public Schools_&gt;500-2000</v>
      </c>
      <c r="F113" s="262" t="s">
        <v>49</v>
      </c>
      <c r="G113" s="292">
        <f>(G44*'ABP REC Prices'!G44)*$AD113</f>
        <v>30721776.740450643</v>
      </c>
      <c r="H113" s="292">
        <f>(H44*'ABP REC Prices'!H44)*$AD113</f>
        <v>30468710.66094178</v>
      </c>
      <c r="I113" s="292">
        <f>(I44*'ABP REC Prices'!I44)*$AD113</f>
        <v>29249962.234504107</v>
      </c>
      <c r="J113" s="292">
        <f>(J44*'ABP REC Prices'!J44)*$AD113</f>
        <v>28079963.745123938</v>
      </c>
      <c r="K113" s="292">
        <f>(K44*'ABP REC Prices'!K44)*$AD113</f>
        <v>26956765.195318982</v>
      </c>
      <c r="L113" s="292">
        <f>(L44*'ABP REC Prices'!L44)*$AD113</f>
        <v>25878494.58750622</v>
      </c>
      <c r="M113" s="292">
        <f>(M44*'ABP REC Prices'!M44)*$AD113</f>
        <v>24843354.804005973</v>
      </c>
      <c r="N113" s="292">
        <f>(N44*'ABP REC Prices'!N44)*$AD113</f>
        <v>23849620.611845735</v>
      </c>
      <c r="O113" s="292">
        <f>(O44*'ABP REC Prices'!O44)*$AD113</f>
        <v>22895635.7873719</v>
      </c>
      <c r="P113" s="292">
        <f>(P44*'ABP REC Prices'!P44)*$AD113</f>
        <v>10989905.177938512</v>
      </c>
      <c r="Q113" s="292">
        <f>(Q44*'ABP REC Prices'!Q44)*$AD113</f>
        <v>10550308.970820971</v>
      </c>
      <c r="R113" s="292">
        <f>(R44*'ABP REC Prices'!R44)*$AD113</f>
        <v>10128296.611988133</v>
      </c>
      <c r="S113" s="292">
        <f>(S44*'ABP REC Prices'!S44)*$AD113</f>
        <v>9723164.7475086078</v>
      </c>
      <c r="T113" s="292">
        <f>(T44*'ABP REC Prices'!T44)*$AD113</f>
        <v>9334238.1576082632</v>
      </c>
      <c r="U113" s="292">
        <f>(U44*'ABP REC Prices'!U44)*$AD113</f>
        <v>8960868.6313039325</v>
      </c>
      <c r="V113" s="292">
        <f>(V44*'ABP REC Prices'!V44)*$AD113</f>
        <v>8602433.886051774</v>
      </c>
      <c r="W113" s="292">
        <f>(W44*'ABP REC Prices'!W44)*$AD113</f>
        <v>8258336.5306097036</v>
      </c>
      <c r="X113" s="292">
        <f>(X44*'ABP REC Prices'!X44)*$AD113</f>
        <v>7928003.0693853162</v>
      </c>
      <c r="Y113" s="292">
        <f>(Y44*'ABP REC Prices'!Y44)*$AD113</f>
        <v>7610882.9466099022</v>
      </c>
      <c r="Z113" s="292">
        <f>(Z44*'ABP REC Prices'!Z44)*$AD113</f>
        <v>7306447.6287455056</v>
      </c>
      <c r="AA113" s="292">
        <f>(AA44*'ABP REC Prices'!AA44)*$AD113</f>
        <v>7014189.7235956844</v>
      </c>
      <c r="AB113" s="292">
        <f>(AB44*'ABP REC Prices'!AB44)*$AD113</f>
        <v>6733622.1346518574</v>
      </c>
      <c r="AD113" s="294" cm="1">
        <f t="array" ref="AD113">INDEX(Inputs_ByYear!$D$48:$D$53,MATCH('ABP REC Calc'!C113,Inputs_ByYear!$B$48:$B$53,0),0)</f>
        <v>20</v>
      </c>
    </row>
    <row r="114" spans="2:30" ht="14.45" customHeight="1">
      <c r="B114" s="239" t="s">
        <v>231</v>
      </c>
      <c r="C114" s="239" t="s">
        <v>221</v>
      </c>
      <c r="D114" s="239" t="s">
        <v>292</v>
      </c>
      <c r="E114" s="286" t="str">
        <f t="shared" si="2"/>
        <v>B_Public Schools_&gt; 2000-5000</v>
      </c>
      <c r="F114" s="262" t="s">
        <v>49</v>
      </c>
      <c r="G114" s="292">
        <f>(G45*'ABP REC Prices'!G45)*$AD114</f>
        <v>0</v>
      </c>
      <c r="H114" s="292">
        <f>(H45*'ABP REC Prices'!H45)*$AD114</f>
        <v>0</v>
      </c>
      <c r="I114" s="292">
        <f>(I45*'ABP REC Prices'!I45)*$AD114</f>
        <v>0</v>
      </c>
      <c r="J114" s="292">
        <f>(J45*'ABP REC Prices'!J45)*$AD114</f>
        <v>0</v>
      </c>
      <c r="K114" s="292">
        <f>(K45*'ABP REC Prices'!K45)*$AD114</f>
        <v>0</v>
      </c>
      <c r="L114" s="292">
        <f>(L45*'ABP REC Prices'!L45)*$AD114</f>
        <v>0</v>
      </c>
      <c r="M114" s="292">
        <f>(M45*'ABP REC Prices'!M45)*$AD114</f>
        <v>0</v>
      </c>
      <c r="N114" s="292">
        <f>(N45*'ABP REC Prices'!N45)*$AD114</f>
        <v>0</v>
      </c>
      <c r="O114" s="292">
        <f>(O45*'ABP REC Prices'!O45)*$AD114</f>
        <v>0</v>
      </c>
      <c r="P114" s="292">
        <f>(P45*'ABP REC Prices'!P45)*$AD114</f>
        <v>0</v>
      </c>
      <c r="Q114" s="292">
        <f>(Q45*'ABP REC Prices'!Q45)*$AD114</f>
        <v>0</v>
      </c>
      <c r="R114" s="292">
        <f>(R45*'ABP REC Prices'!R45)*$AD114</f>
        <v>0</v>
      </c>
      <c r="S114" s="292">
        <f>(S45*'ABP REC Prices'!S45)*$AD114</f>
        <v>0</v>
      </c>
      <c r="T114" s="292">
        <f>(T45*'ABP REC Prices'!T45)*$AD114</f>
        <v>0</v>
      </c>
      <c r="U114" s="292">
        <f>(U45*'ABP REC Prices'!U45)*$AD114</f>
        <v>0</v>
      </c>
      <c r="V114" s="292">
        <f>(V45*'ABP REC Prices'!V45)*$AD114</f>
        <v>0</v>
      </c>
      <c r="W114" s="292">
        <f>(W45*'ABP REC Prices'!W45)*$AD114</f>
        <v>0</v>
      </c>
      <c r="X114" s="292">
        <f>(X45*'ABP REC Prices'!X45)*$AD114</f>
        <v>0</v>
      </c>
      <c r="Y114" s="292">
        <f>(Y45*'ABP REC Prices'!Y45)*$AD114</f>
        <v>0</v>
      </c>
      <c r="Z114" s="292">
        <f>(Z45*'ABP REC Prices'!Z45)*$AD114</f>
        <v>0</v>
      </c>
      <c r="AA114" s="292">
        <f>(AA45*'ABP REC Prices'!AA45)*$AD114</f>
        <v>0</v>
      </c>
      <c r="AB114" s="292">
        <f>(AB45*'ABP REC Prices'!AB45)*$AD114</f>
        <v>0</v>
      </c>
      <c r="AD114" s="294" cm="1">
        <f t="array" ref="AD114">INDEX(Inputs_ByYear!$D$48:$D$53,MATCH('ABP REC Calc'!C114,Inputs_ByYear!$B$48:$B$53,0),0)</f>
        <v>20</v>
      </c>
    </row>
    <row r="115" spans="2:30" ht="14.45" customHeight="1">
      <c r="B115" s="239" t="s">
        <v>230</v>
      </c>
      <c r="C115" s="239" t="s">
        <v>210</v>
      </c>
      <c r="D115" s="239" t="s">
        <v>275</v>
      </c>
      <c r="E115" s="286" t="str">
        <f t="shared" si="2"/>
        <v>A_Community Driven Community Solar_ &lt; 10</v>
      </c>
      <c r="F115" s="262" t="s">
        <v>49</v>
      </c>
      <c r="G115" s="291">
        <f>(G46*'ABP REC Prices'!G46)*$AD115</f>
        <v>0</v>
      </c>
      <c r="H115" s="291">
        <f>(H46*'ABP REC Prices'!H46)*$AD115</f>
        <v>0</v>
      </c>
      <c r="I115" s="291">
        <f>(I46*'ABP REC Prices'!I46)*$AD115</f>
        <v>0</v>
      </c>
      <c r="J115" s="291">
        <f>(J46*'ABP REC Prices'!J46)*$AD115</f>
        <v>0</v>
      </c>
      <c r="K115" s="291">
        <f>(K46*'ABP REC Prices'!K46)*$AD115</f>
        <v>0</v>
      </c>
      <c r="L115" s="291">
        <f>(L46*'ABP REC Prices'!L46)*$AD115</f>
        <v>0</v>
      </c>
      <c r="M115" s="291">
        <f>(M46*'ABP REC Prices'!M46)*$AD115</f>
        <v>0</v>
      </c>
      <c r="N115" s="291">
        <f>(N46*'ABP REC Prices'!N46)*$AD115</f>
        <v>0</v>
      </c>
      <c r="O115" s="291">
        <f>(O46*'ABP REC Prices'!O46)*$AD115</f>
        <v>0</v>
      </c>
      <c r="P115" s="291">
        <f>(P46*'ABP REC Prices'!P46)*$AD115</f>
        <v>0</v>
      </c>
      <c r="Q115" s="291">
        <f>(Q46*'ABP REC Prices'!Q46)*$AD115</f>
        <v>0</v>
      </c>
      <c r="R115" s="291">
        <f>(R46*'ABP REC Prices'!R46)*$AD115</f>
        <v>0</v>
      </c>
      <c r="S115" s="291">
        <f>(S46*'ABP REC Prices'!S46)*$AD115</f>
        <v>0</v>
      </c>
      <c r="T115" s="291">
        <f>(T46*'ABP REC Prices'!T46)*$AD115</f>
        <v>0</v>
      </c>
      <c r="U115" s="291">
        <f>(U46*'ABP REC Prices'!U46)*$AD115</f>
        <v>0</v>
      </c>
      <c r="V115" s="291">
        <f>(V46*'ABP REC Prices'!V46)*$AD115</f>
        <v>0</v>
      </c>
      <c r="W115" s="291">
        <f>(W46*'ABP REC Prices'!W46)*$AD115</f>
        <v>0</v>
      </c>
      <c r="X115" s="291">
        <f>(X46*'ABP REC Prices'!X46)*$AD115</f>
        <v>0</v>
      </c>
      <c r="Y115" s="291">
        <f>(Y46*'ABP REC Prices'!Y46)*$AD115</f>
        <v>0</v>
      </c>
      <c r="Z115" s="291">
        <f>(Z46*'ABP REC Prices'!Z46)*$AD115</f>
        <v>0</v>
      </c>
      <c r="AA115" s="291">
        <f>(AA46*'ABP REC Prices'!AA46)*$AD115</f>
        <v>0</v>
      </c>
      <c r="AB115" s="291">
        <f>(AB46*'ABP REC Prices'!AB46)*$AD115</f>
        <v>0</v>
      </c>
      <c r="AD115" s="294" cm="1">
        <f t="array" ref="AD115">INDEX(Inputs_ByYear!$D$48:$D$53,MATCH('ABP REC Calc'!C115,Inputs_ByYear!$B$48:$B$53,0),0)</f>
        <v>15</v>
      </c>
    </row>
    <row r="116" spans="2:30" ht="14.45" customHeight="1">
      <c r="B116" s="239" t="s">
        <v>230</v>
      </c>
      <c r="C116" s="239" t="s">
        <v>210</v>
      </c>
      <c r="D116" s="239" t="s">
        <v>277</v>
      </c>
      <c r="E116" s="286" t="str">
        <f t="shared" si="2"/>
        <v>A_Community Driven Community Solar_ &gt;10-25</v>
      </c>
      <c r="F116" s="262" t="s">
        <v>49</v>
      </c>
      <c r="G116" s="291">
        <f>(G47*'ABP REC Prices'!G47)*$AD116</f>
        <v>0</v>
      </c>
      <c r="H116" s="291">
        <f>(H47*'ABP REC Prices'!H47)*$AD116</f>
        <v>0</v>
      </c>
      <c r="I116" s="291">
        <f>(I47*'ABP REC Prices'!I47)*$AD116</f>
        <v>0</v>
      </c>
      <c r="J116" s="291">
        <f>(J47*'ABP REC Prices'!J47)*$AD116</f>
        <v>0</v>
      </c>
      <c r="K116" s="291">
        <f>(K47*'ABP REC Prices'!K47)*$AD116</f>
        <v>0</v>
      </c>
      <c r="L116" s="291">
        <f>(L47*'ABP REC Prices'!L47)*$AD116</f>
        <v>0</v>
      </c>
      <c r="M116" s="291">
        <f>(M47*'ABP REC Prices'!M47)*$AD116</f>
        <v>0</v>
      </c>
      <c r="N116" s="291">
        <f>(N47*'ABP REC Prices'!N47)*$AD116</f>
        <v>0</v>
      </c>
      <c r="O116" s="291">
        <f>(O47*'ABP REC Prices'!O47)*$AD116</f>
        <v>0</v>
      </c>
      <c r="P116" s="291">
        <f>(P47*'ABP REC Prices'!P47)*$AD116</f>
        <v>0</v>
      </c>
      <c r="Q116" s="291">
        <f>(Q47*'ABP REC Prices'!Q47)*$AD116</f>
        <v>0</v>
      </c>
      <c r="R116" s="291">
        <f>(R47*'ABP REC Prices'!R47)*$AD116</f>
        <v>0</v>
      </c>
      <c r="S116" s="291">
        <f>(S47*'ABP REC Prices'!S47)*$AD116</f>
        <v>0</v>
      </c>
      <c r="T116" s="291">
        <f>(T47*'ABP REC Prices'!T47)*$AD116</f>
        <v>0</v>
      </c>
      <c r="U116" s="291">
        <f>(U47*'ABP REC Prices'!U47)*$AD116</f>
        <v>0</v>
      </c>
      <c r="V116" s="291">
        <f>(V47*'ABP REC Prices'!V47)*$AD116</f>
        <v>0</v>
      </c>
      <c r="W116" s="291">
        <f>(W47*'ABP REC Prices'!W47)*$AD116</f>
        <v>0</v>
      </c>
      <c r="X116" s="291">
        <f>(X47*'ABP REC Prices'!X47)*$AD116</f>
        <v>0</v>
      </c>
      <c r="Y116" s="291">
        <f>(Y47*'ABP REC Prices'!Y47)*$AD116</f>
        <v>0</v>
      </c>
      <c r="Z116" s="291">
        <f>(Z47*'ABP REC Prices'!Z47)*$AD116</f>
        <v>0</v>
      </c>
      <c r="AA116" s="291">
        <f>(AA47*'ABP REC Prices'!AA47)*$AD116</f>
        <v>0</v>
      </c>
      <c r="AB116" s="291">
        <f>(AB47*'ABP REC Prices'!AB47)*$AD116</f>
        <v>0</v>
      </c>
      <c r="AD116" s="294" cm="1">
        <f t="array" ref="AD116">INDEX(Inputs_ByYear!$D$48:$D$53,MATCH('ABP REC Calc'!C116,Inputs_ByYear!$B$48:$B$53,0),0)</f>
        <v>15</v>
      </c>
    </row>
    <row r="117" spans="2:30" ht="14.45" customHeight="1">
      <c r="B117" s="239" t="s">
        <v>230</v>
      </c>
      <c r="C117" s="239" t="s">
        <v>210</v>
      </c>
      <c r="D117" s="239" t="s">
        <v>284</v>
      </c>
      <c r="E117" s="286" t="str">
        <f t="shared" si="2"/>
        <v>A_Community Driven Community Solar_ &gt;25-100</v>
      </c>
      <c r="F117" s="262" t="s">
        <v>49</v>
      </c>
      <c r="G117" s="291">
        <f>(G48*'ABP REC Prices'!G48)*$AD117</f>
        <v>0</v>
      </c>
      <c r="H117" s="291">
        <f>(H48*'ABP REC Prices'!H48)*$AD117</f>
        <v>0</v>
      </c>
      <c r="I117" s="291">
        <f>(I48*'ABP REC Prices'!I48)*$AD117</f>
        <v>0</v>
      </c>
      <c r="J117" s="291">
        <f>(J48*'ABP REC Prices'!J48)*$AD117</f>
        <v>0</v>
      </c>
      <c r="K117" s="291">
        <f>(K48*'ABP REC Prices'!K48)*$AD117</f>
        <v>0</v>
      </c>
      <c r="L117" s="291">
        <f>(L48*'ABP REC Prices'!L48)*$AD117</f>
        <v>0</v>
      </c>
      <c r="M117" s="291">
        <f>(M48*'ABP REC Prices'!M48)*$AD117</f>
        <v>0</v>
      </c>
      <c r="N117" s="291">
        <f>(N48*'ABP REC Prices'!N48)*$AD117</f>
        <v>0</v>
      </c>
      <c r="O117" s="291">
        <f>(O48*'ABP REC Prices'!O48)*$AD117</f>
        <v>0</v>
      </c>
      <c r="P117" s="291">
        <f>(P48*'ABP REC Prices'!P48)*$AD117</f>
        <v>0</v>
      </c>
      <c r="Q117" s="291">
        <f>(Q48*'ABP REC Prices'!Q48)*$AD117</f>
        <v>0</v>
      </c>
      <c r="R117" s="291">
        <f>(R48*'ABP REC Prices'!R48)*$AD117</f>
        <v>0</v>
      </c>
      <c r="S117" s="291">
        <f>(S48*'ABP REC Prices'!S48)*$AD117</f>
        <v>0</v>
      </c>
      <c r="T117" s="291">
        <f>(T48*'ABP REC Prices'!T48)*$AD117</f>
        <v>0</v>
      </c>
      <c r="U117" s="291">
        <f>(U48*'ABP REC Prices'!U48)*$AD117</f>
        <v>0</v>
      </c>
      <c r="V117" s="291">
        <f>(V48*'ABP REC Prices'!V48)*$AD117</f>
        <v>0</v>
      </c>
      <c r="W117" s="291">
        <f>(W48*'ABP REC Prices'!W48)*$AD117</f>
        <v>0</v>
      </c>
      <c r="X117" s="291">
        <f>(X48*'ABP REC Prices'!X48)*$AD117</f>
        <v>0</v>
      </c>
      <c r="Y117" s="291">
        <f>(Y48*'ABP REC Prices'!Y48)*$AD117</f>
        <v>0</v>
      </c>
      <c r="Z117" s="291">
        <f>(Z48*'ABP REC Prices'!Z48)*$AD117</f>
        <v>0</v>
      </c>
      <c r="AA117" s="291">
        <f>(AA48*'ABP REC Prices'!AA48)*$AD117</f>
        <v>0</v>
      </c>
      <c r="AB117" s="291">
        <f>(AB48*'ABP REC Prices'!AB48)*$AD117</f>
        <v>0</v>
      </c>
      <c r="AD117" s="294" cm="1">
        <f t="array" ref="AD117">INDEX(Inputs_ByYear!$D$48:$D$53,MATCH('ABP REC Calc'!C117,Inputs_ByYear!$B$48:$B$53,0),0)</f>
        <v>15</v>
      </c>
    </row>
    <row r="118" spans="2:30" ht="14.45" customHeight="1">
      <c r="B118" s="239" t="s">
        <v>230</v>
      </c>
      <c r="C118" s="239" t="s">
        <v>210</v>
      </c>
      <c r="D118" s="239" t="s">
        <v>287</v>
      </c>
      <c r="E118" s="286" t="str">
        <f t="shared" si="2"/>
        <v>A_Community Driven Community Solar_&gt;100-200</v>
      </c>
      <c r="F118" s="262" t="s">
        <v>49</v>
      </c>
      <c r="G118" s="291">
        <f>(G49*'ABP REC Prices'!G49)*$AD118</f>
        <v>0</v>
      </c>
      <c r="H118" s="291">
        <f>(H49*'ABP REC Prices'!H49)*$AD118</f>
        <v>0</v>
      </c>
      <c r="I118" s="291">
        <f>(I49*'ABP REC Prices'!I49)*$AD118</f>
        <v>0</v>
      </c>
      <c r="J118" s="291">
        <f>(J49*'ABP REC Prices'!J49)*$AD118</f>
        <v>0</v>
      </c>
      <c r="K118" s="291">
        <f>(K49*'ABP REC Prices'!K49)*$AD118</f>
        <v>0</v>
      </c>
      <c r="L118" s="291">
        <f>(L49*'ABP REC Prices'!L49)*$AD118</f>
        <v>0</v>
      </c>
      <c r="M118" s="291">
        <f>(M49*'ABP REC Prices'!M49)*$AD118</f>
        <v>0</v>
      </c>
      <c r="N118" s="291">
        <f>(N49*'ABP REC Prices'!N49)*$AD118</f>
        <v>0</v>
      </c>
      <c r="O118" s="291">
        <f>(O49*'ABP REC Prices'!O49)*$AD118</f>
        <v>0</v>
      </c>
      <c r="P118" s="291">
        <f>(P49*'ABP REC Prices'!P49)*$AD118</f>
        <v>0</v>
      </c>
      <c r="Q118" s="291">
        <f>(Q49*'ABP REC Prices'!Q49)*$AD118</f>
        <v>0</v>
      </c>
      <c r="R118" s="291">
        <f>(R49*'ABP REC Prices'!R49)*$AD118</f>
        <v>0</v>
      </c>
      <c r="S118" s="291">
        <f>(S49*'ABP REC Prices'!S49)*$AD118</f>
        <v>0</v>
      </c>
      <c r="T118" s="291">
        <f>(T49*'ABP REC Prices'!T49)*$AD118</f>
        <v>0</v>
      </c>
      <c r="U118" s="291">
        <f>(U49*'ABP REC Prices'!U49)*$AD118</f>
        <v>0</v>
      </c>
      <c r="V118" s="291">
        <f>(V49*'ABP REC Prices'!V49)*$AD118</f>
        <v>0</v>
      </c>
      <c r="W118" s="291">
        <f>(W49*'ABP REC Prices'!W49)*$AD118</f>
        <v>0</v>
      </c>
      <c r="X118" s="291">
        <f>(X49*'ABP REC Prices'!X49)*$AD118</f>
        <v>0</v>
      </c>
      <c r="Y118" s="291">
        <f>(Y49*'ABP REC Prices'!Y49)*$AD118</f>
        <v>0</v>
      </c>
      <c r="Z118" s="291">
        <f>(Z49*'ABP REC Prices'!Z49)*$AD118</f>
        <v>0</v>
      </c>
      <c r="AA118" s="291">
        <f>(AA49*'ABP REC Prices'!AA49)*$AD118</f>
        <v>0</v>
      </c>
      <c r="AB118" s="291">
        <f>(AB49*'ABP REC Prices'!AB49)*$AD118</f>
        <v>0</v>
      </c>
      <c r="AD118" s="294" cm="1">
        <f t="array" ref="AD118">INDEX(Inputs_ByYear!$D$48:$D$53,MATCH('ABP REC Calc'!C118,Inputs_ByYear!$B$48:$B$53,0),0)</f>
        <v>15</v>
      </c>
    </row>
    <row r="119" spans="2:30" ht="14.45" customHeight="1">
      <c r="B119" s="239" t="s">
        <v>230</v>
      </c>
      <c r="C119" s="239" t="s">
        <v>210</v>
      </c>
      <c r="D119" s="239" t="s">
        <v>288</v>
      </c>
      <c r="E119" s="286" t="str">
        <f t="shared" si="2"/>
        <v>A_Community Driven Community Solar_&gt;200-500</v>
      </c>
      <c r="F119" s="262" t="s">
        <v>49</v>
      </c>
      <c r="G119" s="291">
        <f>(G50*'ABP REC Prices'!G50)*$AD119</f>
        <v>0</v>
      </c>
      <c r="H119" s="291">
        <f>(H50*'ABP REC Prices'!H50)*$AD119</f>
        <v>0</v>
      </c>
      <c r="I119" s="291">
        <f>(I50*'ABP REC Prices'!I50)*$AD119</f>
        <v>0</v>
      </c>
      <c r="J119" s="291">
        <f>(J50*'ABP REC Prices'!J50)*$AD119</f>
        <v>0</v>
      </c>
      <c r="K119" s="291">
        <f>(K50*'ABP REC Prices'!K50)*$AD119</f>
        <v>0</v>
      </c>
      <c r="L119" s="291">
        <f>(L50*'ABP REC Prices'!L50)*$AD119</f>
        <v>0</v>
      </c>
      <c r="M119" s="291">
        <f>(M50*'ABP REC Prices'!M50)*$AD119</f>
        <v>0</v>
      </c>
      <c r="N119" s="291">
        <f>(N50*'ABP REC Prices'!N50)*$AD119</f>
        <v>0</v>
      </c>
      <c r="O119" s="291">
        <f>(O50*'ABP REC Prices'!O50)*$AD119</f>
        <v>0</v>
      </c>
      <c r="P119" s="291">
        <f>(P50*'ABP REC Prices'!P50)*$AD119</f>
        <v>0</v>
      </c>
      <c r="Q119" s="291">
        <f>(Q50*'ABP REC Prices'!Q50)*$AD119</f>
        <v>0</v>
      </c>
      <c r="R119" s="291">
        <f>(R50*'ABP REC Prices'!R50)*$AD119</f>
        <v>0</v>
      </c>
      <c r="S119" s="291">
        <f>(S50*'ABP REC Prices'!S50)*$AD119</f>
        <v>0</v>
      </c>
      <c r="T119" s="291">
        <f>(T50*'ABP REC Prices'!T50)*$AD119</f>
        <v>0</v>
      </c>
      <c r="U119" s="291">
        <f>(U50*'ABP REC Prices'!U50)*$AD119</f>
        <v>0</v>
      </c>
      <c r="V119" s="291">
        <f>(V50*'ABP REC Prices'!V50)*$AD119</f>
        <v>0</v>
      </c>
      <c r="W119" s="291">
        <f>(W50*'ABP REC Prices'!W50)*$AD119</f>
        <v>0</v>
      </c>
      <c r="X119" s="291">
        <f>(X50*'ABP REC Prices'!X50)*$AD119</f>
        <v>0</v>
      </c>
      <c r="Y119" s="291">
        <f>(Y50*'ABP REC Prices'!Y50)*$AD119</f>
        <v>0</v>
      </c>
      <c r="Z119" s="291">
        <f>(Z50*'ABP REC Prices'!Z50)*$AD119</f>
        <v>0</v>
      </c>
      <c r="AA119" s="291">
        <f>(AA50*'ABP REC Prices'!AA50)*$AD119</f>
        <v>0</v>
      </c>
      <c r="AB119" s="291">
        <f>(AB50*'ABP REC Prices'!AB50)*$AD119</f>
        <v>0</v>
      </c>
      <c r="AD119" s="294" cm="1">
        <f t="array" ref="AD119">INDEX(Inputs_ByYear!$D$48:$D$53,MATCH('ABP REC Calc'!C119,Inputs_ByYear!$B$48:$B$53,0),0)</f>
        <v>15</v>
      </c>
    </row>
    <row r="120" spans="2:30" ht="14.45" customHeight="1">
      <c r="B120" s="239" t="s">
        <v>230</v>
      </c>
      <c r="C120" s="239" t="s">
        <v>210</v>
      </c>
      <c r="D120" s="239" t="s">
        <v>289</v>
      </c>
      <c r="E120" s="286" t="str">
        <f t="shared" si="2"/>
        <v>A_Community Driven Community Solar_ &gt;500-2000</v>
      </c>
      <c r="F120" s="262" t="s">
        <v>49</v>
      </c>
      <c r="G120" s="291">
        <f>(G51*'ABP REC Prices'!G51)*$AD120</f>
        <v>0</v>
      </c>
      <c r="H120" s="291">
        <f>(H51*'ABP REC Prices'!H51)*$AD120</f>
        <v>12354774.489145618</v>
      </c>
      <c r="I120" s="291">
        <f>(I51*'ABP REC Prices'!I51)*$AD120</f>
        <v>11860583.509579794</v>
      </c>
      <c r="J120" s="291">
        <f>(J51*'ABP REC Prices'!J51)*$AD120</f>
        <v>11386160.169196602</v>
      </c>
      <c r="K120" s="291">
        <f>(K51*'ABP REC Prices'!K51)*$AD120</f>
        <v>10930713.762428738</v>
      </c>
      <c r="L120" s="291">
        <f>(L51*'ABP REC Prices'!L51)*$AD120</f>
        <v>10493485.211931588</v>
      </c>
      <c r="M120" s="291">
        <f>(M51*'ABP REC Prices'!M51)*$AD120</f>
        <v>10073745.803454325</v>
      </c>
      <c r="N120" s="291">
        <f>(N51*'ABP REC Prices'!N51)*$AD120</f>
        <v>9670795.9713161513</v>
      </c>
      <c r="O120" s="291">
        <f>(O51*'ABP REC Prices'!O51)*$AD120</f>
        <v>9283964.1324635036</v>
      </c>
      <c r="P120" s="291">
        <f>(P51*'ABP REC Prices'!P51)*$AD120</f>
        <v>4456302.7835824816</v>
      </c>
      <c r="Q120" s="291">
        <f>(Q51*'ABP REC Prices'!Q51)*$AD120</f>
        <v>4278050.6722391825</v>
      </c>
      <c r="R120" s="291">
        <f>(R51*'ABP REC Prices'!R51)*$AD120</f>
        <v>4106928.6453496148</v>
      </c>
      <c r="S120" s="291">
        <f>(S51*'ABP REC Prices'!S51)*$AD120</f>
        <v>3942651.4995356295</v>
      </c>
      <c r="T120" s="291">
        <f>(T51*'ABP REC Prices'!T51)*$AD120</f>
        <v>3784945.4395542047</v>
      </c>
      <c r="U120" s="291">
        <f>(U51*'ABP REC Prices'!U51)*$AD120</f>
        <v>3633547.6219720361</v>
      </c>
      <c r="V120" s="291">
        <f>(V51*'ABP REC Prices'!V51)*$AD120</f>
        <v>3488205.7170931548</v>
      </c>
      <c r="W120" s="291">
        <f>(W51*'ABP REC Prices'!W51)*$AD120</f>
        <v>3348677.4884094284</v>
      </c>
      <c r="X120" s="291">
        <f>(X51*'ABP REC Prices'!X51)*$AD120</f>
        <v>3214730.3888730509</v>
      </c>
      <c r="Y120" s="291">
        <f>(Y51*'ABP REC Prices'!Y51)*$AD120</f>
        <v>3086141.1733181286</v>
      </c>
      <c r="Z120" s="291">
        <f>(Z51*'ABP REC Prices'!Z51)*$AD120</f>
        <v>2962695.5263854032</v>
      </c>
      <c r="AA120" s="291">
        <f>(AA51*'ABP REC Prices'!AA51)*$AD120</f>
        <v>2844187.7053299872</v>
      </c>
      <c r="AB120" s="291">
        <f>(AB51*'ABP REC Prices'!AB51)*$AD120</f>
        <v>2730420.1971167875</v>
      </c>
      <c r="AD120" s="294" cm="1">
        <f t="array" ref="AD120">INDEX(Inputs_ByYear!$D$48:$D$53,MATCH('ABP REC Calc'!C120,Inputs_ByYear!$B$48:$B$53,0),0)</f>
        <v>15</v>
      </c>
    </row>
    <row r="121" spans="2:30" ht="14.45" customHeight="1">
      <c r="B121" s="239" t="s">
        <v>230</v>
      </c>
      <c r="C121" s="239" t="s">
        <v>210</v>
      </c>
      <c r="D121" s="239" t="s">
        <v>291</v>
      </c>
      <c r="E121" s="286" t="str">
        <f t="shared" si="2"/>
        <v>A_Community Driven Community Solar_&gt;2000-5000</v>
      </c>
      <c r="F121" s="262" t="s">
        <v>49</v>
      </c>
      <c r="G121" s="291">
        <f>(G52*'ABP REC Prices'!G52)*$AD121</f>
        <v>0</v>
      </c>
      <c r="H121" s="291">
        <f>(H52*'ABP REC Prices'!H52)*$AD121</f>
        <v>0</v>
      </c>
      <c r="I121" s="291">
        <f>(I52*'ABP REC Prices'!I52)*$AD121</f>
        <v>0</v>
      </c>
      <c r="J121" s="291">
        <f>(J52*'ABP REC Prices'!J52)*$AD121</f>
        <v>0</v>
      </c>
      <c r="K121" s="291">
        <f>(K52*'ABP REC Prices'!K52)*$AD121</f>
        <v>0</v>
      </c>
      <c r="L121" s="291">
        <f>(L52*'ABP REC Prices'!L52)*$AD121</f>
        <v>0</v>
      </c>
      <c r="M121" s="291">
        <f>(M52*'ABP REC Prices'!M52)*$AD121</f>
        <v>0</v>
      </c>
      <c r="N121" s="291">
        <f>(N52*'ABP REC Prices'!N52)*$AD121</f>
        <v>0</v>
      </c>
      <c r="O121" s="291">
        <f>(O52*'ABP REC Prices'!O52)*$AD121</f>
        <v>0</v>
      </c>
      <c r="P121" s="291">
        <f>(P52*'ABP REC Prices'!P52)*$AD121</f>
        <v>0</v>
      </c>
      <c r="Q121" s="291">
        <f>(Q52*'ABP REC Prices'!Q52)*$AD121</f>
        <v>0</v>
      </c>
      <c r="R121" s="291">
        <f>(R52*'ABP REC Prices'!R52)*$AD121</f>
        <v>0</v>
      </c>
      <c r="S121" s="291">
        <f>(S52*'ABP REC Prices'!S52)*$AD121</f>
        <v>0</v>
      </c>
      <c r="T121" s="291">
        <f>(T52*'ABP REC Prices'!T52)*$AD121</f>
        <v>0</v>
      </c>
      <c r="U121" s="291">
        <f>(U52*'ABP REC Prices'!U52)*$AD121</f>
        <v>0</v>
      </c>
      <c r="V121" s="291">
        <f>(V52*'ABP REC Prices'!V52)*$AD121</f>
        <v>0</v>
      </c>
      <c r="W121" s="291">
        <f>(W52*'ABP REC Prices'!W52)*$AD121</f>
        <v>0</v>
      </c>
      <c r="X121" s="291">
        <f>(X52*'ABP REC Prices'!X52)*$AD121</f>
        <v>0</v>
      </c>
      <c r="Y121" s="291">
        <f>(Y52*'ABP REC Prices'!Y52)*$AD121</f>
        <v>0</v>
      </c>
      <c r="Z121" s="291">
        <f>(Z52*'ABP REC Prices'!Z52)*$AD121</f>
        <v>0</v>
      </c>
      <c r="AA121" s="291">
        <f>(AA52*'ABP REC Prices'!AA52)*$AD121</f>
        <v>0</v>
      </c>
      <c r="AB121" s="291">
        <f>(AB52*'ABP REC Prices'!AB52)*$AD121</f>
        <v>0</v>
      </c>
      <c r="AD121" s="294" cm="1">
        <f t="array" ref="AD121">INDEX(Inputs_ByYear!$D$48:$D$53,MATCH('ABP REC Calc'!C121,Inputs_ByYear!$B$48:$B$53,0),0)</f>
        <v>15</v>
      </c>
    </row>
    <row r="122" spans="2:30" ht="14.45" customHeight="1">
      <c r="B122" s="239" t="s">
        <v>231</v>
      </c>
      <c r="C122" s="239" t="s">
        <v>210</v>
      </c>
      <c r="D122" s="239" t="s">
        <v>275</v>
      </c>
      <c r="E122" s="286" t="str">
        <f t="shared" si="2"/>
        <v>B_Community Driven Community Solar_ &lt; 10</v>
      </c>
      <c r="F122" s="262" t="s">
        <v>49</v>
      </c>
      <c r="G122" s="291">
        <f>(G53*'ABP REC Prices'!G53)*$AD122</f>
        <v>0</v>
      </c>
      <c r="H122" s="291">
        <f>(H53*'ABP REC Prices'!H53)*$AD122</f>
        <v>0</v>
      </c>
      <c r="I122" s="291">
        <f>(I53*'ABP REC Prices'!I53)*$AD122</f>
        <v>0</v>
      </c>
      <c r="J122" s="291">
        <f>(J53*'ABP REC Prices'!J53)*$AD122</f>
        <v>0</v>
      </c>
      <c r="K122" s="291">
        <f>(K53*'ABP REC Prices'!K53)*$AD122</f>
        <v>0</v>
      </c>
      <c r="L122" s="291">
        <f>(L53*'ABP REC Prices'!L53)*$AD122</f>
        <v>0</v>
      </c>
      <c r="M122" s="291">
        <f>(M53*'ABP REC Prices'!M53)*$AD122</f>
        <v>0</v>
      </c>
      <c r="N122" s="291">
        <f>(N53*'ABP REC Prices'!N53)*$AD122</f>
        <v>0</v>
      </c>
      <c r="O122" s="291">
        <f>(O53*'ABP REC Prices'!O53)*$AD122</f>
        <v>0</v>
      </c>
      <c r="P122" s="291">
        <f>(P53*'ABP REC Prices'!P53)*$AD122</f>
        <v>0</v>
      </c>
      <c r="Q122" s="291">
        <f>(Q53*'ABP REC Prices'!Q53)*$AD122</f>
        <v>0</v>
      </c>
      <c r="R122" s="291">
        <f>(R53*'ABP REC Prices'!R53)*$AD122</f>
        <v>0</v>
      </c>
      <c r="S122" s="291">
        <f>(S53*'ABP REC Prices'!S53)*$AD122</f>
        <v>0</v>
      </c>
      <c r="T122" s="291">
        <f>(T53*'ABP REC Prices'!T53)*$AD122</f>
        <v>0</v>
      </c>
      <c r="U122" s="291">
        <f>(U53*'ABP REC Prices'!U53)*$AD122</f>
        <v>0</v>
      </c>
      <c r="V122" s="291">
        <f>(V53*'ABP REC Prices'!V53)*$AD122</f>
        <v>0</v>
      </c>
      <c r="W122" s="291">
        <f>(W53*'ABP REC Prices'!W53)*$AD122</f>
        <v>0</v>
      </c>
      <c r="X122" s="291">
        <f>(X53*'ABP REC Prices'!X53)*$AD122</f>
        <v>0</v>
      </c>
      <c r="Y122" s="291">
        <f>(Y53*'ABP REC Prices'!Y53)*$AD122</f>
        <v>0</v>
      </c>
      <c r="Z122" s="291">
        <f>(Z53*'ABP REC Prices'!Z53)*$AD122</f>
        <v>0</v>
      </c>
      <c r="AA122" s="291">
        <f>(AA53*'ABP REC Prices'!AA53)*$AD122</f>
        <v>0</v>
      </c>
      <c r="AB122" s="291">
        <f>(AB53*'ABP REC Prices'!AB53)*$AD122</f>
        <v>0</v>
      </c>
      <c r="AD122" s="294" cm="1">
        <f t="array" ref="AD122">INDEX(Inputs_ByYear!$D$48:$D$53,MATCH('ABP REC Calc'!C122,Inputs_ByYear!$B$48:$B$53,0),0)</f>
        <v>15</v>
      </c>
    </row>
    <row r="123" spans="2:30" ht="14.45" customHeight="1">
      <c r="B123" s="239" t="s">
        <v>231</v>
      </c>
      <c r="C123" s="239" t="s">
        <v>210</v>
      </c>
      <c r="D123" s="239" t="s">
        <v>277</v>
      </c>
      <c r="E123" s="286" t="str">
        <f t="shared" si="2"/>
        <v>B_Community Driven Community Solar_ &gt;10-25</v>
      </c>
      <c r="F123" s="262" t="s">
        <v>49</v>
      </c>
      <c r="G123" s="291">
        <f>(G54*'ABP REC Prices'!G54)*$AD123</f>
        <v>0</v>
      </c>
      <c r="H123" s="291">
        <f>(H54*'ABP REC Prices'!H54)*$AD123</f>
        <v>0</v>
      </c>
      <c r="I123" s="291">
        <f>(I54*'ABP REC Prices'!I54)*$AD123</f>
        <v>0</v>
      </c>
      <c r="J123" s="291">
        <f>(J54*'ABP REC Prices'!J54)*$AD123</f>
        <v>0</v>
      </c>
      <c r="K123" s="291">
        <f>(K54*'ABP REC Prices'!K54)*$AD123</f>
        <v>0</v>
      </c>
      <c r="L123" s="291">
        <f>(L54*'ABP REC Prices'!L54)*$AD123</f>
        <v>0</v>
      </c>
      <c r="M123" s="291">
        <f>(M54*'ABP REC Prices'!M54)*$AD123</f>
        <v>0</v>
      </c>
      <c r="N123" s="291">
        <f>(N54*'ABP REC Prices'!N54)*$AD123</f>
        <v>0</v>
      </c>
      <c r="O123" s="291">
        <f>(O54*'ABP REC Prices'!O54)*$AD123</f>
        <v>0</v>
      </c>
      <c r="P123" s="291">
        <f>(P54*'ABP REC Prices'!P54)*$AD123</f>
        <v>0</v>
      </c>
      <c r="Q123" s="291">
        <f>(Q54*'ABP REC Prices'!Q54)*$AD123</f>
        <v>0</v>
      </c>
      <c r="R123" s="291">
        <f>(R54*'ABP REC Prices'!R54)*$AD123</f>
        <v>0</v>
      </c>
      <c r="S123" s="291">
        <f>(S54*'ABP REC Prices'!S54)*$AD123</f>
        <v>0</v>
      </c>
      <c r="T123" s="291">
        <f>(T54*'ABP REC Prices'!T54)*$AD123</f>
        <v>0</v>
      </c>
      <c r="U123" s="291">
        <f>(U54*'ABP REC Prices'!U54)*$AD123</f>
        <v>0</v>
      </c>
      <c r="V123" s="291">
        <f>(V54*'ABP REC Prices'!V54)*$AD123</f>
        <v>0</v>
      </c>
      <c r="W123" s="291">
        <f>(W54*'ABP REC Prices'!W54)*$AD123</f>
        <v>0</v>
      </c>
      <c r="X123" s="291">
        <f>(X54*'ABP REC Prices'!X54)*$AD123</f>
        <v>0</v>
      </c>
      <c r="Y123" s="291">
        <f>(Y54*'ABP REC Prices'!Y54)*$AD123</f>
        <v>0</v>
      </c>
      <c r="Z123" s="291">
        <f>(Z54*'ABP REC Prices'!Z54)*$AD123</f>
        <v>0</v>
      </c>
      <c r="AA123" s="291">
        <f>(AA54*'ABP REC Prices'!AA54)*$AD123</f>
        <v>0</v>
      </c>
      <c r="AB123" s="291">
        <f>(AB54*'ABP REC Prices'!AB54)*$AD123</f>
        <v>0</v>
      </c>
      <c r="AD123" s="294" cm="1">
        <f t="array" ref="AD123">INDEX(Inputs_ByYear!$D$48:$D$53,MATCH('ABP REC Calc'!C123,Inputs_ByYear!$B$48:$B$53,0),0)</f>
        <v>15</v>
      </c>
    </row>
    <row r="124" spans="2:30" ht="14.45" customHeight="1">
      <c r="B124" s="239" t="s">
        <v>231</v>
      </c>
      <c r="C124" s="239" t="s">
        <v>210</v>
      </c>
      <c r="D124" s="239" t="s">
        <v>284</v>
      </c>
      <c r="E124" s="286" t="str">
        <f t="shared" si="2"/>
        <v>B_Community Driven Community Solar_ &gt;25-100</v>
      </c>
      <c r="F124" s="262" t="s">
        <v>49</v>
      </c>
      <c r="G124" s="291">
        <f>(G55*'ABP REC Prices'!G55)*$AD124</f>
        <v>0</v>
      </c>
      <c r="H124" s="291">
        <f>(H55*'ABP REC Prices'!H55)*$AD124</f>
        <v>0</v>
      </c>
      <c r="I124" s="291">
        <f>(I55*'ABP REC Prices'!I55)*$AD124</f>
        <v>0</v>
      </c>
      <c r="J124" s="291">
        <f>(J55*'ABP REC Prices'!J55)*$AD124</f>
        <v>0</v>
      </c>
      <c r="K124" s="291">
        <f>(K55*'ABP REC Prices'!K55)*$AD124</f>
        <v>0</v>
      </c>
      <c r="L124" s="291">
        <f>(L55*'ABP REC Prices'!L55)*$AD124</f>
        <v>0</v>
      </c>
      <c r="M124" s="291">
        <f>(M55*'ABP REC Prices'!M55)*$AD124</f>
        <v>0</v>
      </c>
      <c r="N124" s="291">
        <f>(N55*'ABP REC Prices'!N55)*$AD124</f>
        <v>0</v>
      </c>
      <c r="O124" s="291">
        <f>(O55*'ABP REC Prices'!O55)*$AD124</f>
        <v>0</v>
      </c>
      <c r="P124" s="291">
        <f>(P55*'ABP REC Prices'!P55)*$AD124</f>
        <v>0</v>
      </c>
      <c r="Q124" s="291">
        <f>(Q55*'ABP REC Prices'!Q55)*$AD124</f>
        <v>0</v>
      </c>
      <c r="R124" s="291">
        <f>(R55*'ABP REC Prices'!R55)*$AD124</f>
        <v>0</v>
      </c>
      <c r="S124" s="291">
        <f>(S55*'ABP REC Prices'!S55)*$AD124</f>
        <v>0</v>
      </c>
      <c r="T124" s="291">
        <f>(T55*'ABP REC Prices'!T55)*$AD124</f>
        <v>0</v>
      </c>
      <c r="U124" s="291">
        <f>(U55*'ABP REC Prices'!U55)*$AD124</f>
        <v>0</v>
      </c>
      <c r="V124" s="291">
        <f>(V55*'ABP REC Prices'!V55)*$AD124</f>
        <v>0</v>
      </c>
      <c r="W124" s="291">
        <f>(W55*'ABP REC Prices'!W55)*$AD124</f>
        <v>0</v>
      </c>
      <c r="X124" s="291">
        <f>(X55*'ABP REC Prices'!X55)*$AD124</f>
        <v>0</v>
      </c>
      <c r="Y124" s="291">
        <f>(Y55*'ABP REC Prices'!Y55)*$AD124</f>
        <v>0</v>
      </c>
      <c r="Z124" s="291">
        <f>(Z55*'ABP REC Prices'!Z55)*$AD124</f>
        <v>0</v>
      </c>
      <c r="AA124" s="291">
        <f>(AA55*'ABP REC Prices'!AA55)*$AD124</f>
        <v>0</v>
      </c>
      <c r="AB124" s="291">
        <f>(AB55*'ABP REC Prices'!AB55)*$AD124</f>
        <v>0</v>
      </c>
      <c r="AD124" s="294" cm="1">
        <f t="array" ref="AD124">INDEX(Inputs_ByYear!$D$48:$D$53,MATCH('ABP REC Calc'!C124,Inputs_ByYear!$B$48:$B$53,0),0)</f>
        <v>15</v>
      </c>
    </row>
    <row r="125" spans="2:30" ht="14.45" customHeight="1">
      <c r="B125" s="239" t="s">
        <v>231</v>
      </c>
      <c r="C125" s="239" t="s">
        <v>210</v>
      </c>
      <c r="D125" s="239" t="s">
        <v>287</v>
      </c>
      <c r="E125" s="286" t="str">
        <f t="shared" si="2"/>
        <v>B_Community Driven Community Solar_&gt;100-200</v>
      </c>
      <c r="F125" s="262" t="s">
        <v>49</v>
      </c>
      <c r="G125" s="291">
        <f>(G56*'ABP REC Prices'!G56)*$AD125</f>
        <v>0</v>
      </c>
      <c r="H125" s="291">
        <f>(H56*'ABP REC Prices'!H56)*$AD125</f>
        <v>0</v>
      </c>
      <c r="I125" s="291">
        <f>(I56*'ABP REC Prices'!I56)*$AD125</f>
        <v>0</v>
      </c>
      <c r="J125" s="291">
        <f>(J56*'ABP REC Prices'!J56)*$AD125</f>
        <v>0</v>
      </c>
      <c r="K125" s="291">
        <f>(K56*'ABP REC Prices'!K56)*$AD125</f>
        <v>0</v>
      </c>
      <c r="L125" s="291">
        <f>(L56*'ABP REC Prices'!L56)*$AD125</f>
        <v>0</v>
      </c>
      <c r="M125" s="291">
        <f>(M56*'ABP REC Prices'!M56)*$AD125</f>
        <v>0</v>
      </c>
      <c r="N125" s="291">
        <f>(N56*'ABP REC Prices'!N56)*$AD125</f>
        <v>0</v>
      </c>
      <c r="O125" s="291">
        <f>(O56*'ABP REC Prices'!O56)*$AD125</f>
        <v>0</v>
      </c>
      <c r="P125" s="291">
        <f>(P56*'ABP REC Prices'!P56)*$AD125</f>
        <v>0</v>
      </c>
      <c r="Q125" s="291">
        <f>(Q56*'ABP REC Prices'!Q56)*$AD125</f>
        <v>0</v>
      </c>
      <c r="R125" s="291">
        <f>(R56*'ABP REC Prices'!R56)*$AD125</f>
        <v>0</v>
      </c>
      <c r="S125" s="291">
        <f>(S56*'ABP REC Prices'!S56)*$AD125</f>
        <v>0</v>
      </c>
      <c r="T125" s="291">
        <f>(T56*'ABP REC Prices'!T56)*$AD125</f>
        <v>0</v>
      </c>
      <c r="U125" s="291">
        <f>(U56*'ABP REC Prices'!U56)*$AD125</f>
        <v>0</v>
      </c>
      <c r="V125" s="291">
        <f>(V56*'ABP REC Prices'!V56)*$AD125</f>
        <v>0</v>
      </c>
      <c r="W125" s="291">
        <f>(W56*'ABP REC Prices'!W56)*$AD125</f>
        <v>0</v>
      </c>
      <c r="X125" s="291">
        <f>(X56*'ABP REC Prices'!X56)*$AD125</f>
        <v>0</v>
      </c>
      <c r="Y125" s="291">
        <f>(Y56*'ABP REC Prices'!Y56)*$AD125</f>
        <v>0</v>
      </c>
      <c r="Z125" s="291">
        <f>(Z56*'ABP REC Prices'!Z56)*$AD125</f>
        <v>0</v>
      </c>
      <c r="AA125" s="291">
        <f>(AA56*'ABP REC Prices'!AA56)*$AD125</f>
        <v>0</v>
      </c>
      <c r="AB125" s="291">
        <f>(AB56*'ABP REC Prices'!AB56)*$AD125</f>
        <v>0</v>
      </c>
      <c r="AD125" s="294" cm="1">
        <f t="array" ref="AD125">INDEX(Inputs_ByYear!$D$48:$D$53,MATCH('ABP REC Calc'!C125,Inputs_ByYear!$B$48:$B$53,0),0)</f>
        <v>15</v>
      </c>
    </row>
    <row r="126" spans="2:30" ht="14.45" customHeight="1">
      <c r="B126" s="239" t="s">
        <v>231</v>
      </c>
      <c r="C126" s="239" t="s">
        <v>210</v>
      </c>
      <c r="D126" s="239" t="s">
        <v>288</v>
      </c>
      <c r="E126" s="286" t="str">
        <f t="shared" si="2"/>
        <v>B_Community Driven Community Solar_&gt;200-500</v>
      </c>
      <c r="F126" s="262" t="s">
        <v>49</v>
      </c>
      <c r="G126" s="291">
        <f>(G57*'ABP REC Prices'!G57)*$AD126</f>
        <v>0</v>
      </c>
      <c r="H126" s="291">
        <f>(H57*'ABP REC Prices'!H57)*$AD126</f>
        <v>0</v>
      </c>
      <c r="I126" s="291">
        <f>(I57*'ABP REC Prices'!I57)*$AD126</f>
        <v>0</v>
      </c>
      <c r="J126" s="291">
        <f>(J57*'ABP REC Prices'!J57)*$AD126</f>
        <v>0</v>
      </c>
      <c r="K126" s="291">
        <f>(K57*'ABP REC Prices'!K57)*$AD126</f>
        <v>0</v>
      </c>
      <c r="L126" s="291">
        <f>(L57*'ABP REC Prices'!L57)*$AD126</f>
        <v>0</v>
      </c>
      <c r="M126" s="291">
        <f>(M57*'ABP REC Prices'!M57)*$AD126</f>
        <v>0</v>
      </c>
      <c r="N126" s="291">
        <f>(N57*'ABP REC Prices'!N57)*$AD126</f>
        <v>0</v>
      </c>
      <c r="O126" s="291">
        <f>(O57*'ABP REC Prices'!O57)*$AD126</f>
        <v>0</v>
      </c>
      <c r="P126" s="291">
        <f>(P57*'ABP REC Prices'!P57)*$AD126</f>
        <v>0</v>
      </c>
      <c r="Q126" s="291">
        <f>(Q57*'ABP REC Prices'!Q57)*$AD126</f>
        <v>0</v>
      </c>
      <c r="R126" s="291">
        <f>(R57*'ABP REC Prices'!R57)*$AD126</f>
        <v>0</v>
      </c>
      <c r="S126" s="291">
        <f>(S57*'ABP REC Prices'!S57)*$AD126</f>
        <v>0</v>
      </c>
      <c r="T126" s="291">
        <f>(T57*'ABP REC Prices'!T57)*$AD126</f>
        <v>0</v>
      </c>
      <c r="U126" s="291">
        <f>(U57*'ABP REC Prices'!U57)*$AD126</f>
        <v>0</v>
      </c>
      <c r="V126" s="291">
        <f>(V57*'ABP REC Prices'!V57)*$AD126</f>
        <v>0</v>
      </c>
      <c r="W126" s="291">
        <f>(W57*'ABP REC Prices'!W57)*$AD126</f>
        <v>0</v>
      </c>
      <c r="X126" s="291">
        <f>(X57*'ABP REC Prices'!X57)*$AD126</f>
        <v>0</v>
      </c>
      <c r="Y126" s="291">
        <f>(Y57*'ABP REC Prices'!Y57)*$AD126</f>
        <v>0</v>
      </c>
      <c r="Z126" s="291">
        <f>(Z57*'ABP REC Prices'!Z57)*$AD126</f>
        <v>0</v>
      </c>
      <c r="AA126" s="291">
        <f>(AA57*'ABP REC Prices'!AA57)*$AD126</f>
        <v>0</v>
      </c>
      <c r="AB126" s="291">
        <f>(AB57*'ABP REC Prices'!AB57)*$AD126</f>
        <v>0</v>
      </c>
      <c r="AD126" s="294" cm="1">
        <f t="array" ref="AD126">INDEX(Inputs_ByYear!$D$48:$D$53,MATCH('ABP REC Calc'!C126,Inputs_ByYear!$B$48:$B$53,0),0)</f>
        <v>15</v>
      </c>
    </row>
    <row r="127" spans="2:30" ht="14.45" customHeight="1">
      <c r="B127" s="239" t="s">
        <v>231</v>
      </c>
      <c r="C127" s="239" t="s">
        <v>210</v>
      </c>
      <c r="D127" s="239" t="s">
        <v>289</v>
      </c>
      <c r="E127" s="286" t="str">
        <f t="shared" si="2"/>
        <v>B_Community Driven Community Solar_ &gt;500-2000</v>
      </c>
      <c r="F127" s="262" t="s">
        <v>49</v>
      </c>
      <c r="G127" s="291">
        <f>(G58*'ABP REC Prices'!G58)*$AD127</f>
        <v>0</v>
      </c>
      <c r="H127" s="291">
        <f>(H58*'ABP REC Prices'!H58)*$AD127</f>
        <v>34311612.680243865</v>
      </c>
      <c r="I127" s="291">
        <f>(I58*'ABP REC Prices'!I58)*$AD127</f>
        <v>32939148.173034113</v>
      </c>
      <c r="J127" s="291">
        <f>(J58*'ABP REC Prices'!J58)*$AD127</f>
        <v>31621582.246112745</v>
      </c>
      <c r="K127" s="291">
        <f>(K58*'ABP REC Prices'!K58)*$AD127</f>
        <v>30356718.956268232</v>
      </c>
      <c r="L127" s="291">
        <f>(L58*'ABP REC Prices'!L58)*$AD127</f>
        <v>29142450.198017504</v>
      </c>
      <c r="M127" s="291">
        <f>(M58*'ABP REC Prices'!M58)*$AD127</f>
        <v>27976752.190096803</v>
      </c>
      <c r="N127" s="291">
        <f>(N58*'ABP REC Prices'!N58)*$AD127</f>
        <v>26857682.102492929</v>
      </c>
      <c r="O127" s="291">
        <f>(O58*'ABP REC Prices'!O58)*$AD127</f>
        <v>25783374.818393212</v>
      </c>
      <c r="P127" s="291">
        <f>(P58*'ABP REC Prices'!P58)*$AD127</f>
        <v>12376019.912828742</v>
      </c>
      <c r="Q127" s="291">
        <f>(Q58*'ABP REC Prices'!Q58)*$AD127</f>
        <v>11880979.11631559</v>
      </c>
      <c r="R127" s="291">
        <f>(R58*'ABP REC Prices'!R58)*$AD127</f>
        <v>11405739.951662965</v>
      </c>
      <c r="S127" s="291">
        <f>(S58*'ABP REC Prices'!S58)*$AD127</f>
        <v>10949510.353596449</v>
      </c>
      <c r="T127" s="291">
        <f>(T58*'ABP REC Prices'!T58)*$AD127</f>
        <v>10511529.939452589</v>
      </c>
      <c r="U127" s="291">
        <f>(U58*'ABP REC Prices'!U58)*$AD127</f>
        <v>10091068.741874484</v>
      </c>
      <c r="V127" s="291">
        <f>(V58*'ABP REC Prices'!V58)*$AD127</f>
        <v>9687425.9921995047</v>
      </c>
      <c r="W127" s="291">
        <f>(W58*'ABP REC Prices'!W58)*$AD127</f>
        <v>9299928.9525115229</v>
      </c>
      <c r="X127" s="291">
        <f>(X58*'ABP REC Prices'!X58)*$AD127</f>
        <v>8927931.7944110632</v>
      </c>
      <c r="Y127" s="291">
        <f>(Y58*'ABP REC Prices'!Y58)*$AD127</f>
        <v>8570814.5226346198</v>
      </c>
      <c r="Z127" s="291">
        <f>(Z58*'ABP REC Prices'!Z58)*$AD127</f>
        <v>8227981.9417292336</v>
      </c>
      <c r="AA127" s="291">
        <f>(AA58*'ABP REC Prices'!AA58)*$AD127</f>
        <v>7898862.6640600655</v>
      </c>
      <c r="AB127" s="291">
        <f>(AB58*'ABP REC Prices'!AB58)*$AD127</f>
        <v>7582908.1574976612</v>
      </c>
      <c r="AD127" s="294" cm="1">
        <f t="array" ref="AD127">INDEX(Inputs_ByYear!$D$48:$D$53,MATCH('ABP REC Calc'!C127,Inputs_ByYear!$B$48:$B$53,0),0)</f>
        <v>15</v>
      </c>
    </row>
    <row r="128" spans="2:30" ht="14.45" customHeight="1">
      <c r="B128" s="239" t="s">
        <v>231</v>
      </c>
      <c r="C128" s="239" t="s">
        <v>210</v>
      </c>
      <c r="D128" s="239" t="s">
        <v>291</v>
      </c>
      <c r="E128" s="286" t="str">
        <f t="shared" si="2"/>
        <v>B_Community Driven Community Solar_&gt;2000-5000</v>
      </c>
      <c r="F128" s="262" t="s">
        <v>49</v>
      </c>
      <c r="G128" s="291">
        <f>(G59*'ABP REC Prices'!G59)*$AD128</f>
        <v>0</v>
      </c>
      <c r="H128" s="291">
        <f>(H59*'ABP REC Prices'!H59)*$AD128</f>
        <v>0</v>
      </c>
      <c r="I128" s="291">
        <f>(I59*'ABP REC Prices'!I59)*$AD128</f>
        <v>0</v>
      </c>
      <c r="J128" s="291">
        <f>(J59*'ABP REC Prices'!J59)*$AD128</f>
        <v>0</v>
      </c>
      <c r="K128" s="291">
        <f>(K59*'ABP REC Prices'!K59)*$AD128</f>
        <v>0</v>
      </c>
      <c r="L128" s="291">
        <f>(L59*'ABP REC Prices'!L59)*$AD128</f>
        <v>0</v>
      </c>
      <c r="M128" s="291">
        <f>(M59*'ABP REC Prices'!M59)*$AD128</f>
        <v>0</v>
      </c>
      <c r="N128" s="291">
        <f>(N59*'ABP REC Prices'!N59)*$AD128</f>
        <v>0</v>
      </c>
      <c r="O128" s="291">
        <f>(O59*'ABP REC Prices'!O59)*$AD128</f>
        <v>0</v>
      </c>
      <c r="P128" s="291">
        <f>(P59*'ABP REC Prices'!P59)*$AD128</f>
        <v>0</v>
      </c>
      <c r="Q128" s="291">
        <f>(Q59*'ABP REC Prices'!Q59)*$AD128</f>
        <v>0</v>
      </c>
      <c r="R128" s="291">
        <f>(R59*'ABP REC Prices'!R59)*$AD128</f>
        <v>0</v>
      </c>
      <c r="S128" s="291">
        <f>(S59*'ABP REC Prices'!S59)*$AD128</f>
        <v>0</v>
      </c>
      <c r="T128" s="291">
        <f>(T59*'ABP REC Prices'!T59)*$AD128</f>
        <v>0</v>
      </c>
      <c r="U128" s="291">
        <f>(U59*'ABP REC Prices'!U59)*$AD128</f>
        <v>0</v>
      </c>
      <c r="V128" s="291">
        <f>(V59*'ABP REC Prices'!V59)*$AD128</f>
        <v>0</v>
      </c>
      <c r="W128" s="291">
        <f>(W59*'ABP REC Prices'!W59)*$AD128</f>
        <v>0</v>
      </c>
      <c r="X128" s="291">
        <f>(X59*'ABP REC Prices'!X59)*$AD128</f>
        <v>0</v>
      </c>
      <c r="Y128" s="291">
        <f>(Y59*'ABP REC Prices'!Y59)*$AD128</f>
        <v>0</v>
      </c>
      <c r="Z128" s="291">
        <f>(Z59*'ABP REC Prices'!Z59)*$AD128</f>
        <v>0</v>
      </c>
      <c r="AA128" s="291">
        <f>(AA59*'ABP REC Prices'!AA59)*$AD128</f>
        <v>0</v>
      </c>
      <c r="AB128" s="291">
        <f>(AB59*'ABP REC Prices'!AB59)*$AD128</f>
        <v>0</v>
      </c>
      <c r="AD128" s="294" cm="1">
        <f t="array" ref="AD128">INDEX(Inputs_ByYear!$D$48:$D$53,MATCH('ABP REC Calc'!C128,Inputs_ByYear!$B$48:$B$53,0),0)</f>
        <v>15</v>
      </c>
    </row>
    <row r="129" spans="2:30" ht="14.45" customHeight="1">
      <c r="B129" s="239" t="s">
        <v>230</v>
      </c>
      <c r="C129" s="239" t="s">
        <v>211</v>
      </c>
      <c r="D129" s="239" t="s">
        <v>286</v>
      </c>
      <c r="E129" s="286" t="str">
        <f t="shared" si="2"/>
        <v>A_Equity Eligible Contractor_&gt;25-100</v>
      </c>
      <c r="F129" s="262" t="s">
        <v>49</v>
      </c>
      <c r="G129" s="291">
        <f>(G60*'ABP REC Prices'!G60)*$AD129</f>
        <v>1817735.0463415766</v>
      </c>
      <c r="H129" s="291">
        <f>(H60*'ABP REC Prices'!H60)*$AD129</f>
        <v>4712324.1776959524</v>
      </c>
      <c r="I129" s="291">
        <f>(I60*'ABP REC Prices'!I60)*$AD129</f>
        <v>4523831.2105881143</v>
      </c>
      <c r="J129" s="291">
        <f>(J60*'ABP REC Prices'!J60)*$AD129</f>
        <v>4342877.9621645892</v>
      </c>
      <c r="K129" s="291">
        <f>(K60*'ABP REC Prices'!K60)*$AD129</f>
        <v>4169162.8436780055</v>
      </c>
      <c r="L129" s="291">
        <f>(L60*'ABP REC Prices'!L60)*$AD129</f>
        <v>4002396.3299308852</v>
      </c>
      <c r="M129" s="291">
        <f>(M60*'ABP REC Prices'!M60)*$AD129</f>
        <v>3842300.4767336496</v>
      </c>
      <c r="N129" s="291">
        <f>(N60*'ABP REC Prices'!N60)*$AD129</f>
        <v>3688608.4576643035</v>
      </c>
      <c r="O129" s="291">
        <f>(O60*'ABP REC Prices'!O60)*$AD129</f>
        <v>3541064.1193577312</v>
      </c>
      <c r="P129" s="291">
        <f>(P60*'ABP REC Prices'!P60)*$AD129</f>
        <v>1699710.777291711</v>
      </c>
      <c r="Q129" s="291">
        <f>(Q60*'ABP REC Prices'!Q60)*$AD129</f>
        <v>1631722.3462000424</v>
      </c>
      <c r="R129" s="291">
        <f>(R60*'ABP REC Prices'!R60)*$AD129</f>
        <v>1566453.4523520407</v>
      </c>
      <c r="S129" s="291">
        <f>(S60*'ABP REC Prices'!S60)*$AD129</f>
        <v>1503795.3142579591</v>
      </c>
      <c r="T129" s="291">
        <f>(T60*'ABP REC Prices'!T60)*$AD129</f>
        <v>1443643.5016876408</v>
      </c>
      <c r="U129" s="291">
        <f>(U60*'ABP REC Prices'!U60)*$AD129</f>
        <v>1385897.7616201348</v>
      </c>
      <c r="V129" s="291">
        <f>(V60*'ABP REC Prices'!V60)*$AD129</f>
        <v>1330461.8511553295</v>
      </c>
      <c r="W129" s="291">
        <f>(W60*'ABP REC Prices'!W60)*$AD129</f>
        <v>1277243.3771091162</v>
      </c>
      <c r="X129" s="291">
        <f>(X60*'ABP REC Prices'!X60)*$AD129</f>
        <v>1226153.6420247515</v>
      </c>
      <c r="Y129" s="291">
        <f>(Y60*'ABP REC Prices'!Y60)*$AD129</f>
        <v>1177107.4963437617</v>
      </c>
      <c r="Z129" s="291">
        <f>(Z60*'ABP REC Prices'!Z60)*$AD129</f>
        <v>1130023.1964900112</v>
      </c>
      <c r="AA129" s="291">
        <f>(AA60*'ABP REC Prices'!AA60)*$AD129</f>
        <v>1084822.2686304105</v>
      </c>
      <c r="AB129" s="291">
        <f>(AB60*'ABP REC Prices'!AB60)*$AD129</f>
        <v>1041429.377885194</v>
      </c>
      <c r="AD129" s="294" cm="1">
        <f t="array" ref="AD129">INDEX(Inputs_ByYear!$D$48:$D$53,MATCH('ABP REC Calc'!C129,Inputs_ByYear!$B$48:$B$53,0),0)</f>
        <v>15</v>
      </c>
    </row>
    <row r="130" spans="2:30" ht="14.45" customHeight="1">
      <c r="B130" s="239" t="s">
        <v>230</v>
      </c>
      <c r="C130" s="239" t="s">
        <v>211</v>
      </c>
      <c r="D130" s="239" t="s">
        <v>287</v>
      </c>
      <c r="E130" s="286" t="str">
        <f t="shared" si="2"/>
        <v>A_Equity Eligible Contractor_&gt;100-200</v>
      </c>
      <c r="F130" s="262" t="s">
        <v>49</v>
      </c>
      <c r="G130" s="291">
        <f>(G61*'ABP REC Prices'!G61)*$AD130</f>
        <v>1313823.7731057494</v>
      </c>
      <c r="H130" s="291">
        <f>(H61*'ABP REC Prices'!H61)*$AD130</f>
        <v>3317390.7026608046</v>
      </c>
      <c r="I130" s="291">
        <f>(I61*'ABP REC Prices'!I61)*$AD130</f>
        <v>3184695.0745543726</v>
      </c>
      <c r="J130" s="291">
        <f>(J61*'ABP REC Prices'!J61)*$AD130</f>
        <v>3057307.2715721978</v>
      </c>
      <c r="K130" s="291">
        <f>(K61*'ABP REC Prices'!K61)*$AD130</f>
        <v>2935014.9807093097</v>
      </c>
      <c r="L130" s="291">
        <f>(L61*'ABP REC Prices'!L61)*$AD130</f>
        <v>2817614.3814809369</v>
      </c>
      <c r="M130" s="291">
        <f>(M61*'ABP REC Prices'!M61)*$AD130</f>
        <v>2704909.8062216993</v>
      </c>
      <c r="N130" s="291">
        <f>(N61*'ABP REC Prices'!N61)*$AD130</f>
        <v>2596713.4139728313</v>
      </c>
      <c r="O130" s="291">
        <f>(O61*'ABP REC Prices'!O61)*$AD130</f>
        <v>2492844.8774139183</v>
      </c>
      <c r="P130" s="291">
        <f>(P61*'ABP REC Prices'!P61)*$AD130</f>
        <v>1196565.5411586806</v>
      </c>
      <c r="Q130" s="291">
        <f>(Q61*'ABP REC Prices'!Q61)*$AD130</f>
        <v>1148702.9195123333</v>
      </c>
      <c r="R130" s="291">
        <f>(R61*'ABP REC Prices'!R61)*$AD130</f>
        <v>1102754.8027318399</v>
      </c>
      <c r="S130" s="291">
        <f>(S61*'ABP REC Prices'!S61)*$AD130</f>
        <v>1058644.6106225662</v>
      </c>
      <c r="T130" s="291">
        <f>(T61*'ABP REC Prices'!T61)*$AD130</f>
        <v>1016298.8261976636</v>
      </c>
      <c r="U130" s="291">
        <f>(U61*'ABP REC Prices'!U61)*$AD130</f>
        <v>975646.87314975692</v>
      </c>
      <c r="V130" s="291">
        <f>(V61*'ABP REC Prices'!V61)*$AD130</f>
        <v>936620.99822376657</v>
      </c>
      <c r="W130" s="291">
        <f>(W61*'ABP REC Prices'!W61)*$AD130</f>
        <v>899156.15829481592</v>
      </c>
      <c r="X130" s="291">
        <f>(X61*'ABP REC Prices'!X61)*$AD130</f>
        <v>863189.91196302325</v>
      </c>
      <c r="Y130" s="291">
        <f>(Y61*'ABP REC Prices'!Y61)*$AD130</f>
        <v>828662.31548450224</v>
      </c>
      <c r="Z130" s="291">
        <f>(Z61*'ABP REC Prices'!Z61)*$AD130</f>
        <v>795515.82286512211</v>
      </c>
      <c r="AA130" s="291">
        <f>(AA61*'ABP REC Prices'!AA61)*$AD130</f>
        <v>763695.18995051715</v>
      </c>
      <c r="AB130" s="291">
        <f>(AB61*'ABP REC Prices'!AB61)*$AD130</f>
        <v>733147.3823524965</v>
      </c>
      <c r="AD130" s="294" cm="1">
        <f t="array" ref="AD130">INDEX(Inputs_ByYear!$D$48:$D$53,MATCH('ABP REC Calc'!C130,Inputs_ByYear!$B$48:$B$53,0),0)</f>
        <v>15</v>
      </c>
    </row>
    <row r="131" spans="2:30" ht="14.45" customHeight="1">
      <c r="B131" s="239" t="s">
        <v>230</v>
      </c>
      <c r="C131" s="239" t="s">
        <v>211</v>
      </c>
      <c r="D131" s="239" t="s">
        <v>288</v>
      </c>
      <c r="E131" s="286" t="str">
        <f t="shared" si="2"/>
        <v>A_Equity Eligible Contractor_&gt;200-500</v>
      </c>
      <c r="F131" s="262" t="s">
        <v>49</v>
      </c>
      <c r="G131" s="291">
        <f>(G62*'ABP REC Prices'!G62)*$AD131</f>
        <v>2735515.6779684033</v>
      </c>
      <c r="H131" s="291">
        <f>(H62*'ABP REC Prices'!H62)*$AD131</f>
        <v>6523318.1564743211</v>
      </c>
      <c r="I131" s="291">
        <f>(I62*'ABP REC Prices'!I62)*$AD131</f>
        <v>6262385.4302153476</v>
      </c>
      <c r="J131" s="291">
        <f>(J62*'ABP REC Prices'!J62)*$AD131</f>
        <v>6011890.0130067337</v>
      </c>
      <c r="K131" s="291">
        <f>(K62*'ABP REC Prices'!K62)*$AD131</f>
        <v>5771414.4124864647</v>
      </c>
      <c r="L131" s="291">
        <f>(L62*'ABP REC Prices'!L62)*$AD131</f>
        <v>5540557.8359870054</v>
      </c>
      <c r="M131" s="291">
        <f>(M62*'ABP REC Prices'!M62)*$AD131</f>
        <v>5318935.5225475254</v>
      </c>
      <c r="N131" s="291">
        <f>(N62*'ABP REC Prices'!N62)*$AD131</f>
        <v>5106178.1016456243</v>
      </c>
      <c r="O131" s="291">
        <f>(O62*'ABP REC Prices'!O62)*$AD131</f>
        <v>4901930.9775797995</v>
      </c>
      <c r="P131" s="291">
        <f>(P62*'ABP REC Prices'!P62)*$AD131</f>
        <v>2352926.8692383035</v>
      </c>
      <c r="Q131" s="291">
        <f>(Q62*'ABP REC Prices'!Q62)*$AD131</f>
        <v>2258809.7944687712</v>
      </c>
      <c r="R131" s="291">
        <f>(R62*'ABP REC Prices'!R62)*$AD131</f>
        <v>2168457.4026900204</v>
      </c>
      <c r="S131" s="291">
        <f>(S62*'ABP REC Prices'!S62)*$AD131</f>
        <v>2081719.1065824197</v>
      </c>
      <c r="T131" s="291">
        <f>(T62*'ABP REC Prices'!T62)*$AD131</f>
        <v>1998450.3423191227</v>
      </c>
      <c r="U131" s="291">
        <f>(U62*'ABP REC Prices'!U62)*$AD131</f>
        <v>1918512.3286263575</v>
      </c>
      <c r="V131" s="291">
        <f>(V62*'ABP REC Prices'!V62)*$AD131</f>
        <v>1841771.8354813033</v>
      </c>
      <c r="W131" s="291">
        <f>(W62*'ABP REC Prices'!W62)*$AD131</f>
        <v>1768100.9620620511</v>
      </c>
      <c r="X131" s="291">
        <f>(X62*'ABP REC Prices'!X62)*$AD131</f>
        <v>1697376.9235795692</v>
      </c>
      <c r="Y131" s="291">
        <f>(Y62*'ABP REC Prices'!Y62)*$AD131</f>
        <v>1629481.8466363861</v>
      </c>
      <c r="Z131" s="291">
        <f>(Z62*'ABP REC Prices'!Z62)*$AD131</f>
        <v>1564302.5727709306</v>
      </c>
      <c r="AA131" s="291">
        <f>(AA62*'ABP REC Prices'!AA62)*$AD131</f>
        <v>1501730.4698600932</v>
      </c>
      <c r="AB131" s="291">
        <f>(AB62*'ABP REC Prices'!AB62)*$AD131</f>
        <v>1441661.2510656896</v>
      </c>
      <c r="AD131" s="294" cm="1">
        <f t="array" ref="AD131">INDEX(Inputs_ByYear!$D$48:$D$53,MATCH('ABP REC Calc'!C131,Inputs_ByYear!$B$48:$B$53,0),0)</f>
        <v>15</v>
      </c>
    </row>
    <row r="132" spans="2:30" ht="14.45" customHeight="1">
      <c r="B132" s="239" t="s">
        <v>230</v>
      </c>
      <c r="C132" s="239" t="s">
        <v>211</v>
      </c>
      <c r="D132" s="239" t="s">
        <v>290</v>
      </c>
      <c r="E132" s="286" t="str">
        <f t="shared" si="2"/>
        <v>A_Equity Eligible Contractor_&gt;500-2000</v>
      </c>
      <c r="F132" s="262" t="s">
        <v>49</v>
      </c>
      <c r="G132" s="291">
        <f>(G63*'ABP REC Prices'!G63)*$AD132</f>
        <v>11533477.262038898</v>
      </c>
      <c r="H132" s="291">
        <f>(H63*'ABP REC Prices'!H63)*$AD132</f>
        <v>27170769.979313698</v>
      </c>
      <c r="I132" s="291">
        <f>(I63*'ABP REC Prices'!I63)*$AD132</f>
        <v>26083939.180141147</v>
      </c>
      <c r="J132" s="291">
        <f>(J63*'ABP REC Prices'!J63)*$AD132</f>
        <v>25040581.612935498</v>
      </c>
      <c r="K132" s="291">
        <f>(K63*'ABP REC Prices'!K63)*$AD132</f>
        <v>24038958.348418076</v>
      </c>
      <c r="L132" s="291">
        <f>(L63*'ABP REC Prices'!L63)*$AD132</f>
        <v>23077400.014481355</v>
      </c>
      <c r="M132" s="291">
        <f>(M63*'ABP REC Prices'!M63)*$AD132</f>
        <v>22154304.013902098</v>
      </c>
      <c r="N132" s="291">
        <f>(N63*'ABP REC Prices'!N63)*$AD132</f>
        <v>21268131.853346016</v>
      </c>
      <c r="O132" s="291">
        <f>(O63*'ABP REC Prices'!O63)*$AD132</f>
        <v>20417406.579212174</v>
      </c>
      <c r="P132" s="291">
        <f>(P63*'ABP REC Prices'!P63)*$AD132</f>
        <v>9800355.1580218431</v>
      </c>
      <c r="Q132" s="291">
        <f>(Q63*'ABP REC Prices'!Q63)*$AD132</f>
        <v>9408340.9517009687</v>
      </c>
      <c r="R132" s="291">
        <f>(R63*'ABP REC Prices'!R63)*$AD132</f>
        <v>9032007.3136329297</v>
      </c>
      <c r="S132" s="291">
        <f>(S63*'ABP REC Prices'!S63)*$AD132</f>
        <v>8670727.021087613</v>
      </c>
      <c r="T132" s="291">
        <f>(T63*'ABP REC Prices'!T63)*$AD132</f>
        <v>8323897.9402441075</v>
      </c>
      <c r="U132" s="291">
        <f>(U63*'ABP REC Prices'!U63)*$AD132</f>
        <v>7990942.0226343432</v>
      </c>
      <c r="V132" s="291">
        <f>(V63*'ABP REC Prices'!V63)*$AD132</f>
        <v>7671304.3417289685</v>
      </c>
      <c r="W132" s="291">
        <f>(W63*'ABP REC Prices'!W63)*$AD132</f>
        <v>7364452.1680598101</v>
      </c>
      <c r="X132" s="291">
        <f>(X63*'ABP REC Prices'!X63)*$AD132</f>
        <v>7069874.0813374175</v>
      </c>
      <c r="Y132" s="291">
        <f>(Y63*'ABP REC Prices'!Y63)*$AD132</f>
        <v>6787079.1180839203</v>
      </c>
      <c r="Z132" s="291">
        <f>(Z63*'ABP REC Prices'!Z63)*$AD132</f>
        <v>6515595.9533605641</v>
      </c>
      <c r="AA132" s="291">
        <f>(AA63*'ABP REC Prices'!AA63)*$AD132</f>
        <v>6254972.1152261412</v>
      </c>
      <c r="AB132" s="291">
        <f>(AB63*'ABP REC Prices'!AB63)*$AD132</f>
        <v>6004773.2306170948</v>
      </c>
      <c r="AD132" s="294" cm="1">
        <f t="array" ref="AD132">INDEX(Inputs_ByYear!$D$48:$D$53,MATCH('ABP REC Calc'!C132,Inputs_ByYear!$B$48:$B$53,0),0)</f>
        <v>15</v>
      </c>
    </row>
    <row r="133" spans="2:30" ht="14.45" customHeight="1">
      <c r="B133" s="239" t="s">
        <v>230</v>
      </c>
      <c r="C133" s="239" t="s">
        <v>211</v>
      </c>
      <c r="D133" s="239" t="s">
        <v>292</v>
      </c>
      <c r="E133" s="286" t="str">
        <f t="shared" si="2"/>
        <v>A_Equity Eligible Contractor_&gt; 2000-5000</v>
      </c>
      <c r="F133" s="262" t="s">
        <v>49</v>
      </c>
      <c r="G133" s="291">
        <f>(G64*'ABP REC Prices'!G64)*$AD133</f>
        <v>0</v>
      </c>
      <c r="H133" s="291">
        <f>(H64*'ABP REC Prices'!H64)*$AD133</f>
        <v>0</v>
      </c>
      <c r="I133" s="291">
        <f>(I64*'ABP REC Prices'!I64)*$AD133</f>
        <v>0</v>
      </c>
      <c r="J133" s="291">
        <f>(J64*'ABP REC Prices'!J64)*$AD133</f>
        <v>0</v>
      </c>
      <c r="K133" s="291">
        <f>(K64*'ABP REC Prices'!K64)*$AD133</f>
        <v>0</v>
      </c>
      <c r="L133" s="291">
        <f>(L64*'ABP REC Prices'!L64)*$AD133</f>
        <v>0</v>
      </c>
      <c r="M133" s="291">
        <f>(M64*'ABP REC Prices'!M64)*$AD133</f>
        <v>0</v>
      </c>
      <c r="N133" s="291">
        <f>(N64*'ABP REC Prices'!N64)*$AD133</f>
        <v>0</v>
      </c>
      <c r="O133" s="291">
        <f>(O64*'ABP REC Prices'!O64)*$AD133</f>
        <v>0</v>
      </c>
      <c r="P133" s="291">
        <f>(P64*'ABP REC Prices'!P64)*$AD133</f>
        <v>0</v>
      </c>
      <c r="Q133" s="291">
        <f>(Q64*'ABP REC Prices'!Q64)*$AD133</f>
        <v>0</v>
      </c>
      <c r="R133" s="291">
        <f>(R64*'ABP REC Prices'!R64)*$AD133</f>
        <v>0</v>
      </c>
      <c r="S133" s="291">
        <f>(S64*'ABP REC Prices'!S64)*$AD133</f>
        <v>0</v>
      </c>
      <c r="T133" s="291">
        <f>(T64*'ABP REC Prices'!T64)*$AD133</f>
        <v>0</v>
      </c>
      <c r="U133" s="291">
        <f>(U64*'ABP REC Prices'!U64)*$AD133</f>
        <v>0</v>
      </c>
      <c r="V133" s="291">
        <f>(V64*'ABP REC Prices'!V64)*$AD133</f>
        <v>0</v>
      </c>
      <c r="W133" s="291">
        <f>(W64*'ABP REC Prices'!W64)*$AD133</f>
        <v>0</v>
      </c>
      <c r="X133" s="291">
        <f>(X64*'ABP REC Prices'!X64)*$AD133</f>
        <v>0</v>
      </c>
      <c r="Y133" s="291">
        <f>(Y64*'ABP REC Prices'!Y64)*$AD133</f>
        <v>0</v>
      </c>
      <c r="Z133" s="291">
        <f>(Z64*'ABP REC Prices'!Z64)*$AD133</f>
        <v>0</v>
      </c>
      <c r="AA133" s="291">
        <f>(AA64*'ABP REC Prices'!AA64)*$AD133</f>
        <v>0</v>
      </c>
      <c r="AB133" s="291">
        <f>(AB64*'ABP REC Prices'!AB64)*$AD133</f>
        <v>0</v>
      </c>
      <c r="AD133" s="294" cm="1">
        <f t="array" ref="AD133">INDEX(Inputs_ByYear!$D$48:$D$53,MATCH('ABP REC Calc'!C133,Inputs_ByYear!$B$48:$B$53,0),0)</f>
        <v>15</v>
      </c>
    </row>
    <row r="134" spans="2:30" ht="14.45" customHeight="1">
      <c r="B134" s="239" t="s">
        <v>231</v>
      </c>
      <c r="C134" s="239" t="s">
        <v>211</v>
      </c>
      <c r="D134" s="239" t="s">
        <v>284</v>
      </c>
      <c r="E134" s="286" t="str">
        <f t="shared" si="2"/>
        <v>B_Equity Eligible Contractor_ &gt;25-100</v>
      </c>
      <c r="F134" s="262" t="s">
        <v>49</v>
      </c>
      <c r="G134" s="291">
        <f>(G65*'ABP REC Prices'!G65)*$AD134</f>
        <v>2297403.9477218282</v>
      </c>
      <c r="H134" s="291">
        <f>(H65*'ABP REC Prices'!H65)*$AD134</f>
        <v>5545379.0808987375</v>
      </c>
      <c r="I134" s="291">
        <f>(I65*'ABP REC Prices'!I65)*$AD134</f>
        <v>5323563.9176627882</v>
      </c>
      <c r="J134" s="291">
        <f>(J65*'ABP REC Prices'!J65)*$AD134</f>
        <v>5110621.3609562768</v>
      </c>
      <c r="K134" s="291">
        <f>(K65*'ABP REC Prices'!K65)*$AD134</f>
        <v>4906196.5065180259</v>
      </c>
      <c r="L134" s="291">
        <f>(L65*'ABP REC Prices'!L65)*$AD134</f>
        <v>4709948.6462573046</v>
      </c>
      <c r="M134" s="291">
        <f>(M65*'ABP REC Prices'!M65)*$AD134</f>
        <v>4521550.7004070124</v>
      </c>
      <c r="N134" s="291">
        <f>(N65*'ABP REC Prices'!N65)*$AD134</f>
        <v>4340688.672390732</v>
      </c>
      <c r="O134" s="291">
        <f>(O65*'ABP REC Prices'!O65)*$AD134</f>
        <v>4167061.1254951027</v>
      </c>
      <c r="P134" s="291">
        <f>(P65*'ABP REC Prices'!P65)*$AD134</f>
        <v>2000189.3402376494</v>
      </c>
      <c r="Q134" s="291">
        <f>(Q65*'ABP REC Prices'!Q65)*$AD134</f>
        <v>1920181.7666281431</v>
      </c>
      <c r="R134" s="291">
        <f>(R65*'ABP REC Prices'!R65)*$AD134</f>
        <v>1843374.4959630175</v>
      </c>
      <c r="S134" s="291">
        <f>(S65*'ABP REC Prices'!S65)*$AD134</f>
        <v>1769639.5161244967</v>
      </c>
      <c r="T134" s="291">
        <f>(T65*'ABP REC Prices'!T65)*$AD134</f>
        <v>1698853.9354795166</v>
      </c>
      <c r="U134" s="291">
        <f>(U65*'ABP REC Prices'!U65)*$AD134</f>
        <v>1630899.7780603359</v>
      </c>
      <c r="V134" s="291">
        <f>(V65*'ABP REC Prices'!V65)*$AD134</f>
        <v>1565663.7869379227</v>
      </c>
      <c r="W134" s="291">
        <f>(W65*'ABP REC Prices'!W65)*$AD134</f>
        <v>1503037.2354604057</v>
      </c>
      <c r="X134" s="291">
        <f>(X65*'ABP REC Prices'!X65)*$AD134</f>
        <v>1442915.7460419894</v>
      </c>
      <c r="Y134" s="291">
        <f>(Y65*'ABP REC Prices'!Y65)*$AD134</f>
        <v>1385199.1162003097</v>
      </c>
      <c r="Z134" s="291">
        <f>(Z65*'ABP REC Prices'!Z65)*$AD134</f>
        <v>1329791.1515522972</v>
      </c>
      <c r="AA134" s="291">
        <f>(AA65*'ABP REC Prices'!AA65)*$AD134</f>
        <v>1276599.5054902053</v>
      </c>
      <c r="AB134" s="291">
        <f>(AB65*'ABP REC Prices'!AB65)*$AD134</f>
        <v>1225535.5252705968</v>
      </c>
      <c r="AD134" s="294" cm="1">
        <f t="array" ref="AD134">INDEX(Inputs_ByYear!$D$48:$D$53,MATCH('ABP REC Calc'!C134,Inputs_ByYear!$B$48:$B$53,0),0)</f>
        <v>15</v>
      </c>
    </row>
    <row r="135" spans="2:30" ht="14.45" customHeight="1">
      <c r="B135" s="239" t="s">
        <v>231</v>
      </c>
      <c r="C135" s="239" t="s">
        <v>211</v>
      </c>
      <c r="D135" s="239" t="s">
        <v>287</v>
      </c>
      <c r="E135" s="286" t="str">
        <f t="shared" si="2"/>
        <v>B_Equity Eligible Contractor_&gt;100-200</v>
      </c>
      <c r="F135" s="262" t="s">
        <v>49</v>
      </c>
      <c r="G135" s="291">
        <f>(G66*'ABP REC Prices'!G66)*$AD135</f>
        <v>1598804.0650844222</v>
      </c>
      <c r="H135" s="291">
        <f>(H66*'ABP REC Prices'!H66)*$AD135</f>
        <v>3999135.9819107493</v>
      </c>
      <c r="I135" s="291">
        <f>(I66*'ABP REC Prices'!I66)*$AD135</f>
        <v>3839170.5426343195</v>
      </c>
      <c r="J135" s="291">
        <f>(J66*'ABP REC Prices'!J66)*$AD135</f>
        <v>3685603.720928946</v>
      </c>
      <c r="K135" s="291">
        <f>(K66*'ABP REC Prices'!K66)*$AD135</f>
        <v>3538179.5720917881</v>
      </c>
      <c r="L135" s="291">
        <f>(L66*'ABP REC Prices'!L66)*$AD135</f>
        <v>3396652.3892081161</v>
      </c>
      <c r="M135" s="291">
        <f>(M66*'ABP REC Prices'!M66)*$AD135</f>
        <v>3260786.2936397912</v>
      </c>
      <c r="N135" s="291">
        <f>(N66*'ABP REC Prices'!N66)*$AD135</f>
        <v>3130354.8418941991</v>
      </c>
      <c r="O135" s="291">
        <f>(O66*'ABP REC Prices'!O66)*$AD135</f>
        <v>3005140.6482184315</v>
      </c>
      <c r="P135" s="291">
        <f>(P66*'ABP REC Prices'!P66)*$AD135</f>
        <v>1442467.5111448471</v>
      </c>
      <c r="Q135" s="291">
        <f>(Q66*'ABP REC Prices'!Q66)*$AD135</f>
        <v>1384768.8106990533</v>
      </c>
      <c r="R135" s="291">
        <f>(R66*'ABP REC Prices'!R66)*$AD135</f>
        <v>1329378.0582710912</v>
      </c>
      <c r="S135" s="291">
        <f>(S66*'ABP REC Prices'!S66)*$AD135</f>
        <v>1276202.9359402475</v>
      </c>
      <c r="T135" s="291">
        <f>(T66*'ABP REC Prices'!T66)*$AD135</f>
        <v>1225154.8185026376</v>
      </c>
      <c r="U135" s="291">
        <f>(U66*'ABP REC Prices'!U66)*$AD135</f>
        <v>1176148.625762532</v>
      </c>
      <c r="V135" s="291">
        <f>(V66*'ABP REC Prices'!V66)*$AD135</f>
        <v>1129102.6807320307</v>
      </c>
      <c r="W135" s="291">
        <f>(W66*'ABP REC Prices'!W66)*$AD135</f>
        <v>1083938.5735027494</v>
      </c>
      <c r="X135" s="291">
        <f>(X66*'ABP REC Prices'!X66)*$AD135</f>
        <v>1040581.0305626395</v>
      </c>
      <c r="Y135" s="291">
        <f>(Y66*'ABP REC Prices'!Y66)*$AD135</f>
        <v>998957.78934013378</v>
      </c>
      <c r="Z135" s="291">
        <f>(Z66*'ABP REC Prices'!Z66)*$AD135</f>
        <v>958999.47776652849</v>
      </c>
      <c r="AA135" s="291">
        <f>(AA66*'ABP REC Prices'!AA66)*$AD135</f>
        <v>920639.49865586718</v>
      </c>
      <c r="AB135" s="291">
        <f>(AB66*'ABP REC Prices'!AB66)*$AD135</f>
        <v>883813.91870963247</v>
      </c>
      <c r="AD135" s="294" cm="1">
        <f t="array" ref="AD135">INDEX(Inputs_ByYear!$D$48:$D$53,MATCH('ABP REC Calc'!C135,Inputs_ByYear!$B$48:$B$53,0),0)</f>
        <v>15</v>
      </c>
    </row>
    <row r="136" spans="2:30" ht="14.45" customHeight="1">
      <c r="B136" s="239" t="s">
        <v>231</v>
      </c>
      <c r="C136" s="239" t="s">
        <v>211</v>
      </c>
      <c r="D136" s="239" t="s">
        <v>288</v>
      </c>
      <c r="E136" s="286" t="str">
        <f t="shared" si="2"/>
        <v>B_Equity Eligible Contractor_&gt;200-500</v>
      </c>
      <c r="F136" s="262" t="s">
        <v>49</v>
      </c>
      <c r="G136" s="291">
        <f>(G67*'ABP REC Prices'!G67)*$AD136</f>
        <v>5088138.5392885059</v>
      </c>
      <c r="H136" s="291">
        <f>(H67*'ABP REC Prices'!H67)*$AD136</f>
        <v>12110059.240650853</v>
      </c>
      <c r="I136" s="291">
        <f>(I67*'ABP REC Prices'!I67)*$AD136</f>
        <v>11625656.871024819</v>
      </c>
      <c r="J136" s="291">
        <f>(J67*'ABP REC Prices'!J67)*$AD136</f>
        <v>11160630.596183827</v>
      </c>
      <c r="K136" s="291">
        <f>(K67*'ABP REC Prices'!K67)*$AD136</f>
        <v>10714205.372336473</v>
      </c>
      <c r="L136" s="291">
        <f>(L67*'ABP REC Prices'!L67)*$AD136</f>
        <v>10285637.157443013</v>
      </c>
      <c r="M136" s="291">
        <f>(M67*'ABP REC Prices'!M67)*$AD136</f>
        <v>9874211.671145292</v>
      </c>
      <c r="N136" s="291">
        <f>(N67*'ABP REC Prices'!N67)*$AD136</f>
        <v>9479243.2042994797</v>
      </c>
      <c r="O136" s="291">
        <f>(O67*'ABP REC Prices'!O67)*$AD136</f>
        <v>9100073.4761274997</v>
      </c>
      <c r="P136" s="291">
        <f>(P67*'ABP REC Prices'!P67)*$AD136</f>
        <v>4368035.2685412001</v>
      </c>
      <c r="Q136" s="291">
        <f>(Q67*'ABP REC Prices'!Q67)*$AD136</f>
        <v>4193313.8577995519</v>
      </c>
      <c r="R136" s="291">
        <f>(R67*'ABP REC Prices'!R67)*$AD136</f>
        <v>4025581.3034875696</v>
      </c>
      <c r="S136" s="291">
        <f>(S67*'ABP REC Prices'!S67)*$AD136</f>
        <v>3864558.0513480669</v>
      </c>
      <c r="T136" s="291">
        <f>(T67*'ABP REC Prices'!T67)*$AD136</f>
        <v>3709975.7292941441</v>
      </c>
      <c r="U136" s="291">
        <f>(U67*'ABP REC Prices'!U67)*$AD136</f>
        <v>3561576.7001223783</v>
      </c>
      <c r="V136" s="291">
        <f>(V67*'ABP REC Prices'!V67)*$AD136</f>
        <v>3419113.6321174833</v>
      </c>
      <c r="W136" s="291">
        <f>(W67*'ABP REC Prices'!W67)*$AD136</f>
        <v>3282349.0868327837</v>
      </c>
      <c r="X136" s="291">
        <f>(X67*'ABP REC Prices'!X67)*$AD136</f>
        <v>3151055.1233594725</v>
      </c>
      <c r="Y136" s="291">
        <f>(Y67*'ABP REC Prices'!Y67)*$AD136</f>
        <v>3025012.9184250934</v>
      </c>
      <c r="Z136" s="291">
        <f>(Z67*'ABP REC Prices'!Z67)*$AD136</f>
        <v>2904012.4016880901</v>
      </c>
      <c r="AA136" s="291">
        <f>(AA67*'ABP REC Prices'!AA67)*$AD136</f>
        <v>2787851.9056205661</v>
      </c>
      <c r="AB136" s="291">
        <f>(AB67*'ABP REC Prices'!AB67)*$AD136</f>
        <v>2676337.8293957431</v>
      </c>
      <c r="AD136" s="294" cm="1">
        <f t="array" ref="AD136">INDEX(Inputs_ByYear!$D$48:$D$53,MATCH('ABP REC Calc'!C136,Inputs_ByYear!$B$48:$B$53,0),0)</f>
        <v>15</v>
      </c>
    </row>
    <row r="137" spans="2:30" ht="14.45" customHeight="1">
      <c r="B137" s="239" t="s">
        <v>231</v>
      </c>
      <c r="C137" s="239" t="s">
        <v>211</v>
      </c>
      <c r="D137" s="239" t="s">
        <v>290</v>
      </c>
      <c r="E137" s="286" t="str">
        <f t="shared" si="2"/>
        <v>B_Equity Eligible Contractor_&gt;500-2000</v>
      </c>
      <c r="F137" s="262" t="s">
        <v>49</v>
      </c>
      <c r="G137" s="291">
        <f>(G68*'ABP REC Prices'!G68)*$AD137</f>
        <v>36894988.309128448</v>
      </c>
      <c r="H137" s="291">
        <f>(H68*'ABP REC Prices'!H68)*$AD137</f>
        <v>89947920.258595645</v>
      </c>
      <c r="I137" s="291">
        <f>(I68*'ABP REC Prices'!I68)*$AD137</f>
        <v>86350003.448251814</v>
      </c>
      <c r="J137" s="291">
        <f>(J68*'ABP REC Prices'!J68)*$AD137</f>
        <v>82896003.310321733</v>
      </c>
      <c r="K137" s="291">
        <f>(K68*'ABP REC Prices'!K68)*$AD137</f>
        <v>79580163.177908853</v>
      </c>
      <c r="L137" s="291">
        <f>(L68*'ABP REC Prices'!L68)*$AD137</f>
        <v>76396956.650792509</v>
      </c>
      <c r="M137" s="291">
        <f>(M68*'ABP REC Prices'!M68)*$AD137</f>
        <v>73341078.384760797</v>
      </c>
      <c r="N137" s="291">
        <f>(N68*'ABP REC Prices'!N68)*$AD137</f>
        <v>70407435.249370366</v>
      </c>
      <c r="O137" s="291">
        <f>(O68*'ABP REC Prices'!O68)*$AD137</f>
        <v>67591137.839395553</v>
      </c>
      <c r="P137" s="291">
        <f>(P68*'ABP REC Prices'!P68)*$AD137</f>
        <v>32443746.162909858</v>
      </c>
      <c r="Q137" s="291">
        <f>(Q68*'ABP REC Prices'!Q68)*$AD137</f>
        <v>31145996.316393469</v>
      </c>
      <c r="R137" s="291">
        <f>(R68*'ABP REC Prices'!R68)*$AD137</f>
        <v>29900156.463737722</v>
      </c>
      <c r="S137" s="291">
        <f>(S68*'ABP REC Prices'!S68)*$AD137</f>
        <v>28704150.205188215</v>
      </c>
      <c r="T137" s="291">
        <f>(T68*'ABP REC Prices'!T68)*$AD137</f>
        <v>27555984.196980685</v>
      </c>
      <c r="U137" s="291">
        <f>(U68*'ABP REC Prices'!U68)*$AD137</f>
        <v>26453744.829101458</v>
      </c>
      <c r="V137" s="291">
        <f>(V68*'ABP REC Prices'!V68)*$AD137</f>
        <v>25395595.035937399</v>
      </c>
      <c r="W137" s="291">
        <f>(W68*'ABP REC Prices'!W68)*$AD137</f>
        <v>24379771.234499902</v>
      </c>
      <c r="X137" s="291">
        <f>(X68*'ABP REC Prices'!X68)*$AD137</f>
        <v>23404580.385119908</v>
      </c>
      <c r="Y137" s="291">
        <f>(Y68*'ABP REC Prices'!Y68)*$AD137</f>
        <v>22468397.169715106</v>
      </c>
      <c r="Z137" s="291">
        <f>(Z68*'ABP REC Prices'!Z68)*$AD137</f>
        <v>21569661.282926504</v>
      </c>
      <c r="AA137" s="291">
        <f>(AA68*'ABP REC Prices'!AA68)*$AD137</f>
        <v>20706874.831609439</v>
      </c>
      <c r="AB137" s="291">
        <f>(AB68*'ABP REC Prices'!AB68)*$AD137</f>
        <v>19878599.838345062</v>
      </c>
      <c r="AD137" s="294" cm="1">
        <f t="array" ref="AD137">INDEX(Inputs_ByYear!$D$48:$D$53,MATCH('ABP REC Calc'!C137,Inputs_ByYear!$B$48:$B$53,0),0)</f>
        <v>15</v>
      </c>
    </row>
    <row r="138" spans="2:30" ht="14.45" customHeight="1">
      <c r="B138" s="239" t="s">
        <v>231</v>
      </c>
      <c r="C138" s="239" t="s">
        <v>211</v>
      </c>
      <c r="D138" s="239" t="s">
        <v>292</v>
      </c>
      <c r="E138" s="286" t="str">
        <f t="shared" si="2"/>
        <v>B_Equity Eligible Contractor_&gt; 2000-5000</v>
      </c>
      <c r="F138" s="262" t="s">
        <v>49</v>
      </c>
      <c r="G138" s="291">
        <f>(G69*'ABP REC Prices'!G69)*$AD138</f>
        <v>0</v>
      </c>
      <c r="H138" s="291">
        <f>(H69*'ABP REC Prices'!H69)*$AD138</f>
        <v>0</v>
      </c>
      <c r="I138" s="291">
        <f>(I69*'ABP REC Prices'!I69)*$AD138</f>
        <v>0</v>
      </c>
      <c r="J138" s="291">
        <f>(J69*'ABP REC Prices'!J69)*$AD138</f>
        <v>0</v>
      </c>
      <c r="K138" s="291">
        <f>(K69*'ABP REC Prices'!K69)*$AD138</f>
        <v>0</v>
      </c>
      <c r="L138" s="291">
        <f>(L69*'ABP REC Prices'!L69)*$AD138</f>
        <v>0</v>
      </c>
      <c r="M138" s="291">
        <f>(M69*'ABP REC Prices'!M69)*$AD138</f>
        <v>0</v>
      </c>
      <c r="N138" s="291">
        <f>(N69*'ABP REC Prices'!N69)*$AD138</f>
        <v>0</v>
      </c>
      <c r="O138" s="291">
        <f>(O69*'ABP REC Prices'!O69)*$AD138</f>
        <v>0</v>
      </c>
      <c r="P138" s="291">
        <f>(P69*'ABP REC Prices'!P69)*$AD138</f>
        <v>0</v>
      </c>
      <c r="Q138" s="291">
        <f>(Q69*'ABP REC Prices'!Q69)*$AD138</f>
        <v>0</v>
      </c>
      <c r="R138" s="291">
        <f>(R69*'ABP REC Prices'!R69)*$AD138</f>
        <v>0</v>
      </c>
      <c r="S138" s="291">
        <f>(S69*'ABP REC Prices'!S69)*$AD138</f>
        <v>0</v>
      </c>
      <c r="T138" s="291">
        <f>(T69*'ABP REC Prices'!T69)*$AD138</f>
        <v>0</v>
      </c>
      <c r="U138" s="291">
        <f>(U69*'ABP REC Prices'!U69)*$AD138</f>
        <v>0</v>
      </c>
      <c r="V138" s="291">
        <f>(V69*'ABP REC Prices'!V69)*$AD138</f>
        <v>0</v>
      </c>
      <c r="W138" s="291">
        <f>(W69*'ABP REC Prices'!W69)*$AD138</f>
        <v>0</v>
      </c>
      <c r="X138" s="291">
        <f>(X69*'ABP REC Prices'!X69)*$AD138</f>
        <v>0</v>
      </c>
      <c r="Y138" s="291">
        <f>(Y69*'ABP REC Prices'!Y69)*$AD138</f>
        <v>0</v>
      </c>
      <c r="Z138" s="291">
        <f>(Z69*'ABP REC Prices'!Z69)*$AD138</f>
        <v>0</v>
      </c>
      <c r="AA138" s="291">
        <f>(AA69*'ABP REC Prices'!AA69)*$AD138</f>
        <v>0</v>
      </c>
      <c r="AB138" s="291">
        <f>(AB69*'ABP REC Prices'!AB69)*$AD138</f>
        <v>0</v>
      </c>
      <c r="AD138" s="294" cm="1">
        <f t="array" ref="AD138">INDEX(Inputs_ByYear!$D$48:$D$53,MATCH('ABP REC Calc'!C138,Inputs_ByYear!$B$48:$B$53,0),0)</f>
        <v>15</v>
      </c>
    </row>
    <row r="139" spans="2:30" ht="14.45" customHeight="1">
      <c r="F139" s="281"/>
      <c r="G139" s="240"/>
    </row>
    <row r="140" spans="2:30" ht="14.45" customHeight="1" thickBot="1">
      <c r="B140" s="287"/>
      <c r="C140" s="287"/>
      <c r="D140" s="287"/>
      <c r="E140" s="287" t="s">
        <v>47</v>
      </c>
      <c r="F140" s="288" t="s">
        <v>49</v>
      </c>
      <c r="G140" s="289">
        <f>SUM(G75:G138)</f>
        <v>368353186.80221736</v>
      </c>
      <c r="H140" s="289">
        <f t="shared" ref="H140:AB140" si="3">SUM(H75:H138)</f>
        <v>1054814714.1631596</v>
      </c>
      <c r="I140" s="289">
        <f t="shared" si="3"/>
        <v>1012622125.5966333</v>
      </c>
      <c r="J140" s="289">
        <f t="shared" si="3"/>
        <v>972117240.57276773</v>
      </c>
      <c r="K140" s="289">
        <f t="shared" si="3"/>
        <v>933232550.94985712</v>
      </c>
      <c r="L140" s="289">
        <f t="shared" si="3"/>
        <v>895903248.91186237</v>
      </c>
      <c r="M140" s="289">
        <f t="shared" si="3"/>
        <v>860067118.95538831</v>
      </c>
      <c r="N140" s="289">
        <f t="shared" si="3"/>
        <v>825664434.1971724</v>
      </c>
      <c r="O140" s="289">
        <f t="shared" si="3"/>
        <v>792637856.8292855</v>
      </c>
      <c r="P140" s="289">
        <f t="shared" si="3"/>
        <v>380466171.27805734</v>
      </c>
      <c r="Q140" s="289">
        <f t="shared" si="3"/>
        <v>365247524.42693484</v>
      </c>
      <c r="R140" s="289">
        <f t="shared" si="3"/>
        <v>350637623.44985747</v>
      </c>
      <c r="S140" s="289">
        <f t="shared" si="3"/>
        <v>336612118.51186311</v>
      </c>
      <c r="T140" s="289">
        <f t="shared" si="3"/>
        <v>323147633.77138865</v>
      </c>
      <c r="U140" s="289">
        <f t="shared" si="3"/>
        <v>310221728.42053294</v>
      </c>
      <c r="V140" s="289">
        <f t="shared" si="3"/>
        <v>297812859.28371167</v>
      </c>
      <c r="W140" s="289">
        <f t="shared" si="3"/>
        <v>285900344.91236317</v>
      </c>
      <c r="X140" s="289">
        <f t="shared" si="3"/>
        <v>274464331.11586863</v>
      </c>
      <c r="Y140" s="289">
        <f t="shared" si="3"/>
        <v>263485757.87123388</v>
      </c>
      <c r="Z140" s="289">
        <f t="shared" si="3"/>
        <v>252946327.55638456</v>
      </c>
      <c r="AA140" s="289">
        <f t="shared" si="3"/>
        <v>242828474.45412916</v>
      </c>
      <c r="AB140" s="289">
        <f t="shared" si="3"/>
        <v>233115335.47596404</v>
      </c>
    </row>
    <row r="141" spans="2:30" ht="12.75" thickTop="1">
      <c r="F141" s="281"/>
      <c r="G141" s="240"/>
    </row>
    <row r="142" spans="2:30">
      <c r="F142" s="281"/>
      <c r="G142" s="240"/>
    </row>
    <row r="143" spans="2:30">
      <c r="F143" s="281"/>
      <c r="G143" s="290"/>
    </row>
    <row r="144" spans="2:30">
      <c r="F144" s="281"/>
      <c r="G144" s="240"/>
    </row>
    <row r="145" spans="6:7">
      <c r="F145" s="281"/>
      <c r="G145" s="240"/>
    </row>
    <row r="146" spans="6:7">
      <c r="F146" s="281"/>
      <c r="G146" s="240"/>
    </row>
    <row r="147" spans="6:7">
      <c r="F147" s="281"/>
      <c r="G147" s="240"/>
    </row>
    <row r="148" spans="6:7">
      <c r="F148" s="281"/>
      <c r="G148" s="240"/>
    </row>
    <row r="149" spans="6:7">
      <c r="F149" s="281"/>
      <c r="G149" s="240"/>
    </row>
    <row r="150" spans="6:7">
      <c r="F150" s="281"/>
      <c r="G150" s="240"/>
    </row>
    <row r="151" spans="6:7">
      <c r="F151" s="281"/>
      <c r="G151" s="240"/>
    </row>
    <row r="152" spans="6:7">
      <c r="F152" s="281"/>
      <c r="G152" s="240"/>
    </row>
    <row r="153" spans="6:7">
      <c r="F153" s="281"/>
      <c r="G153" s="240"/>
    </row>
    <row r="154" spans="6:7">
      <c r="F154" s="281"/>
      <c r="G154" s="240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502FC-16F8-4ECD-B7AA-1262FB324340}">
  <dimension ref="B2:AB143"/>
  <sheetViews>
    <sheetView zoomScale="70" zoomScaleNormal="70" workbookViewId="0">
      <selection activeCell="E73" sqref="E73"/>
    </sheetView>
  </sheetViews>
  <sheetFormatPr defaultColWidth="9" defaultRowHeight="12"/>
  <cols>
    <col min="1" max="1" width="10.5703125" style="240" customWidth="1"/>
    <col min="2" max="2" width="11.5703125" style="240" customWidth="1"/>
    <col min="3" max="3" width="19.140625" style="240" customWidth="1"/>
    <col min="4" max="4" width="12" style="240" bestFit="1" customWidth="1"/>
    <col min="5" max="5" width="38.5703125" style="240" customWidth="1"/>
    <col min="6" max="6" width="11" style="281" bestFit="1" customWidth="1"/>
    <col min="7" max="28" width="12.5703125" style="240" customWidth="1"/>
    <col min="29" max="16384" width="9" style="240"/>
  </cols>
  <sheetData>
    <row r="2" spans="2:28" ht="15.95" customHeight="1" thickBot="1">
      <c r="B2" s="209" t="s">
        <v>324</v>
      </c>
    </row>
    <row r="3" spans="2:28" ht="14.45" customHeight="1"/>
    <row r="4" spans="2:28" ht="14.45" customHeight="1">
      <c r="E4" s="299" t="s">
        <v>325</v>
      </c>
      <c r="F4" s="268" t="s">
        <v>318</v>
      </c>
    </row>
    <row r="5" spans="2:28" ht="14.45" customHeight="1">
      <c r="B5" s="284" t="s">
        <v>319</v>
      </c>
      <c r="C5" s="284" t="s">
        <v>165</v>
      </c>
      <c r="D5" s="284" t="s">
        <v>320</v>
      </c>
      <c r="E5" s="298" t="s">
        <v>321</v>
      </c>
      <c r="F5" s="285" t="s">
        <v>14</v>
      </c>
      <c r="G5" s="296" t="s">
        <v>22</v>
      </c>
      <c r="H5" s="296" t="s">
        <v>23</v>
      </c>
      <c r="I5" s="296" t="s">
        <v>24</v>
      </c>
      <c r="J5" s="296" t="s">
        <v>25</v>
      </c>
      <c r="K5" s="296" t="s">
        <v>26</v>
      </c>
      <c r="L5" s="296" t="s">
        <v>27</v>
      </c>
      <c r="M5" s="296" t="s">
        <v>28</v>
      </c>
      <c r="N5" s="296" t="s">
        <v>29</v>
      </c>
      <c r="O5" s="296" t="s">
        <v>30</v>
      </c>
      <c r="P5" s="296" t="s">
        <v>31</v>
      </c>
      <c r="Q5" s="296" t="s">
        <v>32</v>
      </c>
      <c r="R5" s="296" t="s">
        <v>33</v>
      </c>
      <c r="S5" s="296" t="s">
        <v>34</v>
      </c>
      <c r="T5" s="296" t="s">
        <v>35</v>
      </c>
      <c r="U5" s="296" t="s">
        <v>36</v>
      </c>
      <c r="V5" s="296" t="s">
        <v>37</v>
      </c>
      <c r="W5" s="296" t="s">
        <v>38</v>
      </c>
      <c r="X5" s="296" t="s">
        <v>39</v>
      </c>
      <c r="Y5" s="296" t="s">
        <v>40</v>
      </c>
      <c r="Z5" s="296" t="s">
        <v>41</v>
      </c>
      <c r="AA5" s="296" t="s">
        <v>42</v>
      </c>
      <c r="AB5" s="296" t="s">
        <v>43</v>
      </c>
    </row>
    <row r="6" spans="2:28" ht="14.45" customHeight="1">
      <c r="B6" s="239" t="s">
        <v>230</v>
      </c>
      <c r="C6" s="239" t="s">
        <v>206</v>
      </c>
      <c r="D6" s="239" t="s">
        <v>274</v>
      </c>
      <c r="E6" s="286" t="str">
        <f>B6&amp;"_"&amp;C6&amp;"_"&amp;D6</f>
        <v>A_Small DG_&lt; 10</v>
      </c>
      <c r="F6" s="262" t="s">
        <v>86</v>
      </c>
      <c r="G6" s="89">
        <f>(SUMIFS(Inputs_ByYear!D$9:D$14,Inputs_ByYear!$B$9:$B$14,'ABP Remaining Capacity'!$C6))*Inputs_ByYear!D$20*INDEX(Inputs_ByYear!$D$24:$Y$25,MATCH($B6,Inputs_ByYear!$B$24:$B$25,0),MATCH(G$5,Inputs_ByYear!$D$23:$Y$23,0))*INDEX(Inputs_ByPrg!$F$6:$F$69,MATCH('ABP Remaining Capacity'!$E6,Inputs_ByPrg!$E$6:$E$69,0))</f>
        <v>1558.461167999907</v>
      </c>
      <c r="H6" s="89">
        <f>(SUMIFS(Inputs_ByYear!E$9:E$14,Inputs_ByYear!$B$9:$B$14,'ABP Remaining Capacity'!$C6))*Inputs_ByYear!E$20*INDEX(Inputs_ByYear!$D$24:$Y$25,MATCH($B6,Inputs_ByYear!$B$24:$B$25,0),MATCH(H$5,Inputs_ByYear!$D$23:$Y$23,0))*INDEX(Inputs_ByPrg!$F$6:$F$69,MATCH('ABP Remaining Capacity'!$E6,Inputs_ByPrg!$E$6:$E$69,0))</f>
        <v>0</v>
      </c>
      <c r="I6" s="89">
        <f>(SUMIFS(Inputs_ByYear!F$9:F$14,Inputs_ByYear!$B$9:$B$14,'ABP Remaining Capacity'!$C6))*Inputs_ByYear!F$20*INDEX(Inputs_ByYear!$D$24:$Y$25,MATCH($B6,Inputs_ByYear!$B$24:$B$25,0),MATCH(I$5,Inputs_ByYear!$D$23:$Y$23,0))*INDEX(Inputs_ByPrg!$F$6:$F$69,MATCH('ABP Remaining Capacity'!$E6,Inputs_ByPrg!$E$6:$E$69,0))</f>
        <v>0</v>
      </c>
      <c r="J6" s="89">
        <f>(SUMIFS(Inputs_ByYear!G$9:G$14,Inputs_ByYear!$B$9:$B$14,'ABP Remaining Capacity'!$C6))*Inputs_ByYear!G$20*INDEX(Inputs_ByYear!$D$24:$Y$25,MATCH($B6,Inputs_ByYear!$B$24:$B$25,0),MATCH(J$5,Inputs_ByYear!$D$23:$Y$23,0))*INDEX(Inputs_ByPrg!$F$6:$F$69,MATCH('ABP Remaining Capacity'!$E6,Inputs_ByPrg!$E$6:$E$69,0))</f>
        <v>0</v>
      </c>
      <c r="K6" s="89">
        <f>(SUMIFS(Inputs_ByYear!H$9:H$14,Inputs_ByYear!$B$9:$B$14,'ABP Remaining Capacity'!$C6))*Inputs_ByYear!H$20*INDEX(Inputs_ByYear!$D$24:$Y$25,MATCH($B6,Inputs_ByYear!$B$24:$B$25,0),MATCH(K$5,Inputs_ByYear!$D$23:$Y$23,0))*INDEX(Inputs_ByPrg!$F$6:$F$69,MATCH('ABP Remaining Capacity'!$E6,Inputs_ByPrg!$E$6:$E$69,0))</f>
        <v>0</v>
      </c>
      <c r="L6" s="89">
        <f>(SUMIFS(Inputs_ByYear!I$9:I$14,Inputs_ByYear!$B$9:$B$14,'ABP Remaining Capacity'!$C6))*Inputs_ByYear!I$20*INDEX(Inputs_ByYear!$D$24:$Y$25,MATCH($B6,Inputs_ByYear!$B$24:$B$25,0),MATCH(L$5,Inputs_ByYear!$D$23:$Y$23,0))*INDEX(Inputs_ByPrg!$F$6:$F$69,MATCH('ABP Remaining Capacity'!$E6,Inputs_ByPrg!$E$6:$E$69,0))</f>
        <v>0</v>
      </c>
      <c r="M6" s="89">
        <f>(SUMIFS(Inputs_ByYear!J$9:J$14,Inputs_ByYear!$B$9:$B$14,'ABP Remaining Capacity'!$C6))*Inputs_ByYear!J$20*INDEX(Inputs_ByYear!$D$24:$Y$25,MATCH($B6,Inputs_ByYear!$B$24:$B$25,0),MATCH(M$5,Inputs_ByYear!$D$23:$Y$23,0))*INDEX(Inputs_ByPrg!$F$6:$F$69,MATCH('ABP Remaining Capacity'!$E6,Inputs_ByPrg!$E$6:$E$69,0))</f>
        <v>0</v>
      </c>
      <c r="N6" s="89">
        <f>(SUMIFS(Inputs_ByYear!K$9:K$14,Inputs_ByYear!$B$9:$B$14,'ABP Remaining Capacity'!$C6))*Inputs_ByYear!K$20*INDEX(Inputs_ByYear!$D$24:$Y$25,MATCH($B6,Inputs_ByYear!$B$24:$B$25,0),MATCH(N$5,Inputs_ByYear!$D$23:$Y$23,0))*INDEX(Inputs_ByPrg!$F$6:$F$69,MATCH('ABP Remaining Capacity'!$E6,Inputs_ByPrg!$E$6:$E$69,0))</f>
        <v>0</v>
      </c>
      <c r="O6" s="89">
        <f>(SUMIFS(Inputs_ByYear!L$9:L$14,Inputs_ByYear!$B$9:$B$14,'ABP Remaining Capacity'!$C6))*Inputs_ByYear!L$20*INDEX(Inputs_ByYear!$D$24:$Y$25,MATCH($B6,Inputs_ByYear!$B$24:$B$25,0),MATCH(O$5,Inputs_ByYear!$D$23:$Y$23,0))*INDEX(Inputs_ByPrg!$F$6:$F$69,MATCH('ABP Remaining Capacity'!$E6,Inputs_ByPrg!$E$6:$E$69,0))</f>
        <v>0</v>
      </c>
      <c r="P6" s="89">
        <f>(SUMIFS(Inputs_ByYear!M$9:M$14,Inputs_ByYear!$B$9:$B$14,'ABP Remaining Capacity'!$C6))*Inputs_ByYear!M$20*INDEX(Inputs_ByYear!$D$24:$Y$25,MATCH($B6,Inputs_ByYear!$B$24:$B$25,0),MATCH(P$5,Inputs_ByYear!$D$23:$Y$23,0))*INDEX(Inputs_ByPrg!$F$6:$F$69,MATCH('ABP Remaining Capacity'!$E6,Inputs_ByPrg!$E$6:$E$69,0))</f>
        <v>0</v>
      </c>
      <c r="Q6" s="89">
        <f>(SUMIFS(Inputs_ByYear!N$9:N$14,Inputs_ByYear!$B$9:$B$14,'ABP Remaining Capacity'!$C6))*Inputs_ByYear!N$20*INDEX(Inputs_ByYear!$D$24:$Y$25,MATCH($B6,Inputs_ByYear!$B$24:$B$25,0),MATCH(Q$5,Inputs_ByYear!$D$23:$Y$23,0))*INDEX(Inputs_ByPrg!$F$6:$F$69,MATCH('ABP Remaining Capacity'!$E6,Inputs_ByPrg!$E$6:$E$69,0))</f>
        <v>0</v>
      </c>
      <c r="R6" s="89">
        <f>(SUMIFS(Inputs_ByYear!O$9:O$14,Inputs_ByYear!$B$9:$B$14,'ABP Remaining Capacity'!$C6))*Inputs_ByYear!O$20*INDEX(Inputs_ByYear!$D$24:$Y$25,MATCH($B6,Inputs_ByYear!$B$24:$B$25,0),MATCH(R$5,Inputs_ByYear!$D$23:$Y$23,0))*INDEX(Inputs_ByPrg!$F$6:$F$69,MATCH('ABP Remaining Capacity'!$E6,Inputs_ByPrg!$E$6:$E$69,0))</f>
        <v>0</v>
      </c>
      <c r="S6" s="89">
        <f>(SUMIFS(Inputs_ByYear!P$9:P$14,Inputs_ByYear!$B$9:$B$14,'ABP Remaining Capacity'!$C6))*Inputs_ByYear!P$20*INDEX(Inputs_ByYear!$D$24:$Y$25,MATCH($B6,Inputs_ByYear!$B$24:$B$25,0),MATCH(S$5,Inputs_ByYear!$D$23:$Y$23,0))*INDEX(Inputs_ByPrg!$F$6:$F$69,MATCH('ABP Remaining Capacity'!$E6,Inputs_ByPrg!$E$6:$E$69,0))</f>
        <v>0</v>
      </c>
      <c r="T6" s="89">
        <f>(SUMIFS(Inputs_ByYear!Q$9:Q$14,Inputs_ByYear!$B$9:$B$14,'ABP Remaining Capacity'!$C6))*Inputs_ByYear!Q$20*INDEX(Inputs_ByYear!$D$24:$Y$25,MATCH($B6,Inputs_ByYear!$B$24:$B$25,0),MATCH(T$5,Inputs_ByYear!$D$23:$Y$23,0))*INDEX(Inputs_ByPrg!$F$6:$F$69,MATCH('ABP Remaining Capacity'!$E6,Inputs_ByPrg!$E$6:$E$69,0))</f>
        <v>0</v>
      </c>
      <c r="U6" s="89">
        <f>(SUMIFS(Inputs_ByYear!R$9:R$14,Inputs_ByYear!$B$9:$B$14,'ABP Remaining Capacity'!$C6))*Inputs_ByYear!R$20*INDEX(Inputs_ByYear!$D$24:$Y$25,MATCH($B6,Inputs_ByYear!$B$24:$B$25,0),MATCH(U$5,Inputs_ByYear!$D$23:$Y$23,0))*INDEX(Inputs_ByPrg!$F$6:$F$69,MATCH('ABP Remaining Capacity'!$E6,Inputs_ByPrg!$E$6:$E$69,0))</f>
        <v>0</v>
      </c>
      <c r="V6" s="89">
        <f>(SUMIFS(Inputs_ByYear!S$9:S$14,Inputs_ByYear!$B$9:$B$14,'ABP Remaining Capacity'!$C6))*Inputs_ByYear!S$20*INDEX(Inputs_ByYear!$D$24:$Y$25,MATCH($B6,Inputs_ByYear!$B$24:$B$25,0),MATCH(V$5,Inputs_ByYear!$D$23:$Y$23,0))*INDEX(Inputs_ByPrg!$F$6:$F$69,MATCH('ABP Remaining Capacity'!$E6,Inputs_ByPrg!$E$6:$E$69,0))</f>
        <v>0</v>
      </c>
      <c r="W6" s="89">
        <f>(SUMIFS(Inputs_ByYear!T$9:T$14,Inputs_ByYear!$B$9:$B$14,'ABP Remaining Capacity'!$C6))*Inputs_ByYear!T$20*INDEX(Inputs_ByYear!$D$24:$Y$25,MATCH($B6,Inputs_ByYear!$B$24:$B$25,0),MATCH(W$5,Inputs_ByYear!$D$23:$Y$23,0))*INDEX(Inputs_ByPrg!$F$6:$F$69,MATCH('ABP Remaining Capacity'!$E6,Inputs_ByPrg!$E$6:$E$69,0))</f>
        <v>0</v>
      </c>
      <c r="X6" s="89">
        <f>(SUMIFS(Inputs_ByYear!U$9:U$14,Inputs_ByYear!$B$9:$B$14,'ABP Remaining Capacity'!$C6))*Inputs_ByYear!U$20*INDEX(Inputs_ByYear!$D$24:$Y$25,MATCH($B6,Inputs_ByYear!$B$24:$B$25,0),MATCH(X$5,Inputs_ByYear!$D$23:$Y$23,0))*INDEX(Inputs_ByPrg!$F$6:$F$69,MATCH('ABP Remaining Capacity'!$E6,Inputs_ByPrg!$E$6:$E$69,0))</f>
        <v>0</v>
      </c>
      <c r="Y6" s="89">
        <f>(SUMIFS(Inputs_ByYear!V$9:V$14,Inputs_ByYear!$B$9:$B$14,'ABP Remaining Capacity'!$C6))*Inputs_ByYear!V$20*INDEX(Inputs_ByYear!$D$24:$Y$25,MATCH($B6,Inputs_ByYear!$B$24:$B$25,0),MATCH(Y$5,Inputs_ByYear!$D$23:$Y$23,0))*INDEX(Inputs_ByPrg!$F$6:$F$69,MATCH('ABP Remaining Capacity'!$E6,Inputs_ByPrg!$E$6:$E$69,0))</f>
        <v>0</v>
      </c>
      <c r="Z6" s="89">
        <f>(SUMIFS(Inputs_ByYear!W$9:W$14,Inputs_ByYear!$B$9:$B$14,'ABP Remaining Capacity'!$C6))*Inputs_ByYear!W$20*INDEX(Inputs_ByYear!$D$24:$Y$25,MATCH($B6,Inputs_ByYear!$B$24:$B$25,0),MATCH(Z$5,Inputs_ByYear!$D$23:$Y$23,0))*INDEX(Inputs_ByPrg!$F$6:$F$69,MATCH('ABP Remaining Capacity'!$E6,Inputs_ByPrg!$E$6:$E$69,0))</f>
        <v>0</v>
      </c>
      <c r="AA6" s="89">
        <f>(SUMIFS(Inputs_ByYear!X$9:X$14,Inputs_ByYear!$B$9:$B$14,'ABP Remaining Capacity'!$C6))*Inputs_ByYear!X$20*INDEX(Inputs_ByYear!$D$24:$Y$25,MATCH($B6,Inputs_ByYear!$B$24:$B$25,0),MATCH(AA$5,Inputs_ByYear!$D$23:$Y$23,0))*INDEX(Inputs_ByPrg!$F$6:$F$69,MATCH('ABP Remaining Capacity'!$E6,Inputs_ByPrg!$E$6:$E$69,0))</f>
        <v>0</v>
      </c>
      <c r="AB6" s="89">
        <f>(SUMIFS(Inputs_ByYear!Y$9:Y$14,Inputs_ByYear!$B$9:$B$14,'ABP Remaining Capacity'!$C6))*Inputs_ByYear!Y$20*INDEX(Inputs_ByYear!$D$24:$Y$25,MATCH($B6,Inputs_ByYear!$B$24:$B$25,0),MATCH(AB$5,Inputs_ByYear!$D$23:$Y$23,0))*INDEX(Inputs_ByPrg!$F$6:$F$69,MATCH('ABP Remaining Capacity'!$E6,Inputs_ByPrg!$E$6:$E$69,0))</f>
        <v>0</v>
      </c>
    </row>
    <row r="7" spans="2:28" ht="14.45" customHeight="1">
      <c r="B7" s="239" t="s">
        <v>230</v>
      </c>
      <c r="C7" s="239" t="s">
        <v>206</v>
      </c>
      <c r="D7" s="239" t="s">
        <v>276</v>
      </c>
      <c r="E7" s="286" t="str">
        <f t="shared" ref="E7:E69" si="0">B7&amp;"_"&amp;C7&amp;"_"&amp;D7</f>
        <v>A_Small DG_10–25</v>
      </c>
      <c r="F7" s="262" t="s">
        <v>86</v>
      </c>
      <c r="G7" s="89">
        <f>(SUMIFS(Inputs_ByYear!D$9:D$14,Inputs_ByYear!$B$9:$B$14,'ABP Remaining Capacity'!$C7))*Inputs_ByYear!D$20*INDEX(Inputs_ByYear!$D$24:$Y$25,MATCH($B7,Inputs_ByYear!$B$24:$B$25,0),MATCH(G$5,Inputs_ByYear!$D$23:$Y$23,0))*INDEX(Inputs_ByPrg!$F$6:$F$69,MATCH('ABP Remaining Capacity'!$E7,Inputs_ByPrg!$E$6:$E$69,0))</f>
        <v>2542.7524319998483</v>
      </c>
      <c r="H7" s="89">
        <f>(SUMIFS(Inputs_ByYear!E$9:E$14,Inputs_ByYear!$B$9:$B$14,'ABP Remaining Capacity'!$C7))*Inputs_ByYear!E$20*INDEX(Inputs_ByYear!$D$24:$Y$25,MATCH($B7,Inputs_ByYear!$B$24:$B$25,0),MATCH(H$5,Inputs_ByYear!$D$23:$Y$23,0))*INDEX(Inputs_ByPrg!$F$6:$F$69,MATCH('ABP Remaining Capacity'!$E7,Inputs_ByPrg!$E$6:$E$69,0))</f>
        <v>0</v>
      </c>
      <c r="I7" s="89">
        <f>(SUMIFS(Inputs_ByYear!F$9:F$14,Inputs_ByYear!$B$9:$B$14,'ABP Remaining Capacity'!$C7))*Inputs_ByYear!F$20*INDEX(Inputs_ByYear!$D$24:$Y$25,MATCH($B7,Inputs_ByYear!$B$24:$B$25,0),MATCH(I$5,Inputs_ByYear!$D$23:$Y$23,0))*INDEX(Inputs_ByPrg!$F$6:$F$69,MATCH('ABP Remaining Capacity'!$E7,Inputs_ByPrg!$E$6:$E$69,0))</f>
        <v>0</v>
      </c>
      <c r="J7" s="89">
        <f>(SUMIFS(Inputs_ByYear!G$9:G$14,Inputs_ByYear!$B$9:$B$14,'ABP Remaining Capacity'!$C7))*Inputs_ByYear!G$20*INDEX(Inputs_ByYear!$D$24:$Y$25,MATCH($B7,Inputs_ByYear!$B$24:$B$25,0),MATCH(J$5,Inputs_ByYear!$D$23:$Y$23,0))*INDEX(Inputs_ByPrg!$F$6:$F$69,MATCH('ABP Remaining Capacity'!$E7,Inputs_ByPrg!$E$6:$E$69,0))</f>
        <v>0</v>
      </c>
      <c r="K7" s="89">
        <f>(SUMIFS(Inputs_ByYear!H$9:H$14,Inputs_ByYear!$B$9:$B$14,'ABP Remaining Capacity'!$C7))*Inputs_ByYear!H$20*INDEX(Inputs_ByYear!$D$24:$Y$25,MATCH($B7,Inputs_ByYear!$B$24:$B$25,0),MATCH(K$5,Inputs_ByYear!$D$23:$Y$23,0))*INDEX(Inputs_ByPrg!$F$6:$F$69,MATCH('ABP Remaining Capacity'!$E7,Inputs_ByPrg!$E$6:$E$69,0))</f>
        <v>0</v>
      </c>
      <c r="L7" s="89">
        <f>(SUMIFS(Inputs_ByYear!I$9:I$14,Inputs_ByYear!$B$9:$B$14,'ABP Remaining Capacity'!$C7))*Inputs_ByYear!I$20*INDEX(Inputs_ByYear!$D$24:$Y$25,MATCH($B7,Inputs_ByYear!$B$24:$B$25,0),MATCH(L$5,Inputs_ByYear!$D$23:$Y$23,0))*INDEX(Inputs_ByPrg!$F$6:$F$69,MATCH('ABP Remaining Capacity'!$E7,Inputs_ByPrg!$E$6:$E$69,0))</f>
        <v>0</v>
      </c>
      <c r="M7" s="89">
        <f>(SUMIFS(Inputs_ByYear!J$9:J$14,Inputs_ByYear!$B$9:$B$14,'ABP Remaining Capacity'!$C7))*Inputs_ByYear!J$20*INDEX(Inputs_ByYear!$D$24:$Y$25,MATCH($B7,Inputs_ByYear!$B$24:$B$25,0),MATCH(M$5,Inputs_ByYear!$D$23:$Y$23,0))*INDEX(Inputs_ByPrg!$F$6:$F$69,MATCH('ABP Remaining Capacity'!$E7,Inputs_ByPrg!$E$6:$E$69,0))</f>
        <v>0</v>
      </c>
      <c r="N7" s="89">
        <f>(SUMIFS(Inputs_ByYear!K$9:K$14,Inputs_ByYear!$B$9:$B$14,'ABP Remaining Capacity'!$C7))*Inputs_ByYear!K$20*INDEX(Inputs_ByYear!$D$24:$Y$25,MATCH($B7,Inputs_ByYear!$B$24:$B$25,0),MATCH(N$5,Inputs_ByYear!$D$23:$Y$23,0))*INDEX(Inputs_ByPrg!$F$6:$F$69,MATCH('ABP Remaining Capacity'!$E7,Inputs_ByPrg!$E$6:$E$69,0))</f>
        <v>0</v>
      </c>
      <c r="O7" s="89">
        <f>(SUMIFS(Inputs_ByYear!L$9:L$14,Inputs_ByYear!$B$9:$B$14,'ABP Remaining Capacity'!$C7))*Inputs_ByYear!L$20*INDEX(Inputs_ByYear!$D$24:$Y$25,MATCH($B7,Inputs_ByYear!$B$24:$B$25,0),MATCH(O$5,Inputs_ByYear!$D$23:$Y$23,0))*INDEX(Inputs_ByPrg!$F$6:$F$69,MATCH('ABP Remaining Capacity'!$E7,Inputs_ByPrg!$E$6:$E$69,0))</f>
        <v>0</v>
      </c>
      <c r="P7" s="89">
        <f>(SUMIFS(Inputs_ByYear!M$9:M$14,Inputs_ByYear!$B$9:$B$14,'ABP Remaining Capacity'!$C7))*Inputs_ByYear!M$20*INDEX(Inputs_ByYear!$D$24:$Y$25,MATCH($B7,Inputs_ByYear!$B$24:$B$25,0),MATCH(P$5,Inputs_ByYear!$D$23:$Y$23,0))*INDEX(Inputs_ByPrg!$F$6:$F$69,MATCH('ABP Remaining Capacity'!$E7,Inputs_ByPrg!$E$6:$E$69,0))</f>
        <v>0</v>
      </c>
      <c r="Q7" s="89">
        <f>(SUMIFS(Inputs_ByYear!N$9:N$14,Inputs_ByYear!$B$9:$B$14,'ABP Remaining Capacity'!$C7))*Inputs_ByYear!N$20*INDEX(Inputs_ByYear!$D$24:$Y$25,MATCH($B7,Inputs_ByYear!$B$24:$B$25,0),MATCH(Q$5,Inputs_ByYear!$D$23:$Y$23,0))*INDEX(Inputs_ByPrg!$F$6:$F$69,MATCH('ABP Remaining Capacity'!$E7,Inputs_ByPrg!$E$6:$E$69,0))</f>
        <v>0</v>
      </c>
      <c r="R7" s="89">
        <f>(SUMIFS(Inputs_ByYear!O$9:O$14,Inputs_ByYear!$B$9:$B$14,'ABP Remaining Capacity'!$C7))*Inputs_ByYear!O$20*INDEX(Inputs_ByYear!$D$24:$Y$25,MATCH($B7,Inputs_ByYear!$B$24:$B$25,0),MATCH(R$5,Inputs_ByYear!$D$23:$Y$23,0))*INDEX(Inputs_ByPrg!$F$6:$F$69,MATCH('ABP Remaining Capacity'!$E7,Inputs_ByPrg!$E$6:$E$69,0))</f>
        <v>0</v>
      </c>
      <c r="S7" s="89">
        <f>(SUMIFS(Inputs_ByYear!P$9:P$14,Inputs_ByYear!$B$9:$B$14,'ABP Remaining Capacity'!$C7))*Inputs_ByYear!P$20*INDEX(Inputs_ByYear!$D$24:$Y$25,MATCH($B7,Inputs_ByYear!$B$24:$B$25,0),MATCH(S$5,Inputs_ByYear!$D$23:$Y$23,0))*INDEX(Inputs_ByPrg!$F$6:$F$69,MATCH('ABP Remaining Capacity'!$E7,Inputs_ByPrg!$E$6:$E$69,0))</f>
        <v>0</v>
      </c>
      <c r="T7" s="89">
        <f>(SUMIFS(Inputs_ByYear!Q$9:Q$14,Inputs_ByYear!$B$9:$B$14,'ABP Remaining Capacity'!$C7))*Inputs_ByYear!Q$20*INDEX(Inputs_ByYear!$D$24:$Y$25,MATCH($B7,Inputs_ByYear!$B$24:$B$25,0),MATCH(T$5,Inputs_ByYear!$D$23:$Y$23,0))*INDEX(Inputs_ByPrg!$F$6:$F$69,MATCH('ABP Remaining Capacity'!$E7,Inputs_ByPrg!$E$6:$E$69,0))</f>
        <v>0</v>
      </c>
      <c r="U7" s="89">
        <f>(SUMIFS(Inputs_ByYear!R$9:R$14,Inputs_ByYear!$B$9:$B$14,'ABP Remaining Capacity'!$C7))*Inputs_ByYear!R$20*INDEX(Inputs_ByYear!$D$24:$Y$25,MATCH($B7,Inputs_ByYear!$B$24:$B$25,0),MATCH(U$5,Inputs_ByYear!$D$23:$Y$23,0))*INDEX(Inputs_ByPrg!$F$6:$F$69,MATCH('ABP Remaining Capacity'!$E7,Inputs_ByPrg!$E$6:$E$69,0))</f>
        <v>0</v>
      </c>
      <c r="V7" s="89">
        <f>(SUMIFS(Inputs_ByYear!S$9:S$14,Inputs_ByYear!$B$9:$B$14,'ABP Remaining Capacity'!$C7))*Inputs_ByYear!S$20*INDEX(Inputs_ByYear!$D$24:$Y$25,MATCH($B7,Inputs_ByYear!$B$24:$B$25,0),MATCH(V$5,Inputs_ByYear!$D$23:$Y$23,0))*INDEX(Inputs_ByPrg!$F$6:$F$69,MATCH('ABP Remaining Capacity'!$E7,Inputs_ByPrg!$E$6:$E$69,0))</f>
        <v>0</v>
      </c>
      <c r="W7" s="89">
        <f>(SUMIFS(Inputs_ByYear!T$9:T$14,Inputs_ByYear!$B$9:$B$14,'ABP Remaining Capacity'!$C7))*Inputs_ByYear!T$20*INDEX(Inputs_ByYear!$D$24:$Y$25,MATCH($B7,Inputs_ByYear!$B$24:$B$25,0),MATCH(W$5,Inputs_ByYear!$D$23:$Y$23,0))*INDEX(Inputs_ByPrg!$F$6:$F$69,MATCH('ABP Remaining Capacity'!$E7,Inputs_ByPrg!$E$6:$E$69,0))</f>
        <v>0</v>
      </c>
      <c r="X7" s="89">
        <f>(SUMIFS(Inputs_ByYear!U$9:U$14,Inputs_ByYear!$B$9:$B$14,'ABP Remaining Capacity'!$C7))*Inputs_ByYear!U$20*INDEX(Inputs_ByYear!$D$24:$Y$25,MATCH($B7,Inputs_ByYear!$B$24:$B$25,0),MATCH(X$5,Inputs_ByYear!$D$23:$Y$23,0))*INDEX(Inputs_ByPrg!$F$6:$F$69,MATCH('ABP Remaining Capacity'!$E7,Inputs_ByPrg!$E$6:$E$69,0))</f>
        <v>0</v>
      </c>
      <c r="Y7" s="89">
        <f>(SUMIFS(Inputs_ByYear!V$9:V$14,Inputs_ByYear!$B$9:$B$14,'ABP Remaining Capacity'!$C7))*Inputs_ByYear!V$20*INDEX(Inputs_ByYear!$D$24:$Y$25,MATCH($B7,Inputs_ByYear!$B$24:$B$25,0),MATCH(Y$5,Inputs_ByYear!$D$23:$Y$23,0))*INDEX(Inputs_ByPrg!$F$6:$F$69,MATCH('ABP Remaining Capacity'!$E7,Inputs_ByPrg!$E$6:$E$69,0))</f>
        <v>0</v>
      </c>
      <c r="Z7" s="89">
        <f>(SUMIFS(Inputs_ByYear!W$9:W$14,Inputs_ByYear!$B$9:$B$14,'ABP Remaining Capacity'!$C7))*Inputs_ByYear!W$20*INDEX(Inputs_ByYear!$D$24:$Y$25,MATCH($B7,Inputs_ByYear!$B$24:$B$25,0),MATCH(Z$5,Inputs_ByYear!$D$23:$Y$23,0))*INDEX(Inputs_ByPrg!$F$6:$F$69,MATCH('ABP Remaining Capacity'!$E7,Inputs_ByPrg!$E$6:$E$69,0))</f>
        <v>0</v>
      </c>
      <c r="AA7" s="89">
        <f>(SUMIFS(Inputs_ByYear!X$9:X$14,Inputs_ByYear!$B$9:$B$14,'ABP Remaining Capacity'!$C7))*Inputs_ByYear!X$20*INDEX(Inputs_ByYear!$D$24:$Y$25,MATCH($B7,Inputs_ByYear!$B$24:$B$25,0),MATCH(AA$5,Inputs_ByYear!$D$23:$Y$23,0))*INDEX(Inputs_ByPrg!$F$6:$F$69,MATCH('ABP Remaining Capacity'!$E7,Inputs_ByPrg!$E$6:$E$69,0))</f>
        <v>0</v>
      </c>
      <c r="AB7" s="89">
        <f>(SUMIFS(Inputs_ByYear!Y$9:Y$14,Inputs_ByYear!$B$9:$B$14,'ABP Remaining Capacity'!$C7))*Inputs_ByYear!Y$20*INDEX(Inputs_ByYear!$D$24:$Y$25,MATCH($B7,Inputs_ByYear!$B$24:$B$25,0),MATCH(AB$5,Inputs_ByYear!$D$23:$Y$23,0))*INDEX(Inputs_ByPrg!$F$6:$F$69,MATCH('ABP Remaining Capacity'!$E7,Inputs_ByPrg!$E$6:$E$69,0))</f>
        <v>0</v>
      </c>
    </row>
    <row r="8" spans="2:28" ht="14.45" customHeight="1">
      <c r="B8" s="239" t="s">
        <v>231</v>
      </c>
      <c r="C8" s="239" t="s">
        <v>206</v>
      </c>
      <c r="D8" s="239" t="s">
        <v>274</v>
      </c>
      <c r="E8" s="286" t="str">
        <f t="shared" si="0"/>
        <v>B_Small DG_&lt; 10</v>
      </c>
      <c r="F8" s="262" t="s">
        <v>86</v>
      </c>
      <c r="G8" s="89">
        <f>(SUMIFS(Inputs_ByYear!D$9:D$14,Inputs_ByYear!$B$9:$B$14,'ABP Remaining Capacity'!$C8))*Inputs_ByYear!D$20*INDEX(Inputs_ByYear!$D$24:$Y$25,MATCH($B8,Inputs_ByYear!$B$24:$B$25,0),MATCH(G$5,Inputs_ByYear!$D$23:$Y$23,0))*INDEX(Inputs_ByPrg!$F$6:$F$69,MATCH('ABP Remaining Capacity'!$E8,Inputs_ByPrg!$E$6:$E$69,0))</f>
        <v>3636.4093919997831</v>
      </c>
      <c r="H8" s="89">
        <f>(SUMIFS(Inputs_ByYear!E$9:E$14,Inputs_ByYear!$B$9:$B$14,'ABP Remaining Capacity'!$C8))*Inputs_ByYear!E$20*INDEX(Inputs_ByYear!$D$24:$Y$25,MATCH($B8,Inputs_ByYear!$B$24:$B$25,0),MATCH(H$5,Inputs_ByYear!$D$23:$Y$23,0))*INDEX(Inputs_ByPrg!$F$6:$F$69,MATCH('ABP Remaining Capacity'!$E8,Inputs_ByPrg!$E$6:$E$69,0))</f>
        <v>0</v>
      </c>
      <c r="I8" s="89">
        <f>(SUMIFS(Inputs_ByYear!F$9:F$14,Inputs_ByYear!$B$9:$B$14,'ABP Remaining Capacity'!$C8))*Inputs_ByYear!F$20*INDEX(Inputs_ByYear!$D$24:$Y$25,MATCH($B8,Inputs_ByYear!$B$24:$B$25,0),MATCH(I$5,Inputs_ByYear!$D$23:$Y$23,0))*INDEX(Inputs_ByPrg!$F$6:$F$69,MATCH('ABP Remaining Capacity'!$E8,Inputs_ByPrg!$E$6:$E$69,0))</f>
        <v>0</v>
      </c>
      <c r="J8" s="89">
        <f>(SUMIFS(Inputs_ByYear!G$9:G$14,Inputs_ByYear!$B$9:$B$14,'ABP Remaining Capacity'!$C8))*Inputs_ByYear!G$20*INDEX(Inputs_ByYear!$D$24:$Y$25,MATCH($B8,Inputs_ByYear!$B$24:$B$25,0),MATCH(J$5,Inputs_ByYear!$D$23:$Y$23,0))*INDEX(Inputs_ByPrg!$F$6:$F$69,MATCH('ABP Remaining Capacity'!$E8,Inputs_ByPrg!$E$6:$E$69,0))</f>
        <v>0</v>
      </c>
      <c r="K8" s="89">
        <f>(SUMIFS(Inputs_ByYear!H$9:H$14,Inputs_ByYear!$B$9:$B$14,'ABP Remaining Capacity'!$C8))*Inputs_ByYear!H$20*INDEX(Inputs_ByYear!$D$24:$Y$25,MATCH($B8,Inputs_ByYear!$B$24:$B$25,0),MATCH(K$5,Inputs_ByYear!$D$23:$Y$23,0))*INDEX(Inputs_ByPrg!$F$6:$F$69,MATCH('ABP Remaining Capacity'!$E8,Inputs_ByPrg!$E$6:$E$69,0))</f>
        <v>0</v>
      </c>
      <c r="L8" s="89">
        <f>(SUMIFS(Inputs_ByYear!I$9:I$14,Inputs_ByYear!$B$9:$B$14,'ABP Remaining Capacity'!$C8))*Inputs_ByYear!I$20*INDEX(Inputs_ByYear!$D$24:$Y$25,MATCH($B8,Inputs_ByYear!$B$24:$B$25,0),MATCH(L$5,Inputs_ByYear!$D$23:$Y$23,0))*INDEX(Inputs_ByPrg!$F$6:$F$69,MATCH('ABP Remaining Capacity'!$E8,Inputs_ByPrg!$E$6:$E$69,0))</f>
        <v>0</v>
      </c>
      <c r="M8" s="89">
        <f>(SUMIFS(Inputs_ByYear!J$9:J$14,Inputs_ByYear!$B$9:$B$14,'ABP Remaining Capacity'!$C8))*Inputs_ByYear!J$20*INDEX(Inputs_ByYear!$D$24:$Y$25,MATCH($B8,Inputs_ByYear!$B$24:$B$25,0),MATCH(M$5,Inputs_ByYear!$D$23:$Y$23,0))*INDEX(Inputs_ByPrg!$F$6:$F$69,MATCH('ABP Remaining Capacity'!$E8,Inputs_ByPrg!$E$6:$E$69,0))</f>
        <v>0</v>
      </c>
      <c r="N8" s="89">
        <f>(SUMIFS(Inputs_ByYear!K$9:K$14,Inputs_ByYear!$B$9:$B$14,'ABP Remaining Capacity'!$C8))*Inputs_ByYear!K$20*INDEX(Inputs_ByYear!$D$24:$Y$25,MATCH($B8,Inputs_ByYear!$B$24:$B$25,0),MATCH(N$5,Inputs_ByYear!$D$23:$Y$23,0))*INDEX(Inputs_ByPrg!$F$6:$F$69,MATCH('ABP Remaining Capacity'!$E8,Inputs_ByPrg!$E$6:$E$69,0))</f>
        <v>0</v>
      </c>
      <c r="O8" s="89">
        <f>(SUMIFS(Inputs_ByYear!L$9:L$14,Inputs_ByYear!$B$9:$B$14,'ABP Remaining Capacity'!$C8))*Inputs_ByYear!L$20*INDEX(Inputs_ByYear!$D$24:$Y$25,MATCH($B8,Inputs_ByYear!$B$24:$B$25,0),MATCH(O$5,Inputs_ByYear!$D$23:$Y$23,0))*INDEX(Inputs_ByPrg!$F$6:$F$69,MATCH('ABP Remaining Capacity'!$E8,Inputs_ByPrg!$E$6:$E$69,0))</f>
        <v>0</v>
      </c>
      <c r="P8" s="89">
        <f>(SUMIFS(Inputs_ByYear!M$9:M$14,Inputs_ByYear!$B$9:$B$14,'ABP Remaining Capacity'!$C8))*Inputs_ByYear!M$20*INDEX(Inputs_ByYear!$D$24:$Y$25,MATCH($B8,Inputs_ByYear!$B$24:$B$25,0),MATCH(P$5,Inputs_ByYear!$D$23:$Y$23,0))*INDEX(Inputs_ByPrg!$F$6:$F$69,MATCH('ABP Remaining Capacity'!$E8,Inputs_ByPrg!$E$6:$E$69,0))</f>
        <v>0</v>
      </c>
      <c r="Q8" s="89">
        <f>(SUMIFS(Inputs_ByYear!N$9:N$14,Inputs_ByYear!$B$9:$B$14,'ABP Remaining Capacity'!$C8))*Inputs_ByYear!N$20*INDEX(Inputs_ByYear!$D$24:$Y$25,MATCH($B8,Inputs_ByYear!$B$24:$B$25,0),MATCH(Q$5,Inputs_ByYear!$D$23:$Y$23,0))*INDEX(Inputs_ByPrg!$F$6:$F$69,MATCH('ABP Remaining Capacity'!$E8,Inputs_ByPrg!$E$6:$E$69,0))</f>
        <v>0</v>
      </c>
      <c r="R8" s="89">
        <f>(SUMIFS(Inputs_ByYear!O$9:O$14,Inputs_ByYear!$B$9:$B$14,'ABP Remaining Capacity'!$C8))*Inputs_ByYear!O$20*INDEX(Inputs_ByYear!$D$24:$Y$25,MATCH($B8,Inputs_ByYear!$B$24:$B$25,0),MATCH(R$5,Inputs_ByYear!$D$23:$Y$23,0))*INDEX(Inputs_ByPrg!$F$6:$F$69,MATCH('ABP Remaining Capacity'!$E8,Inputs_ByPrg!$E$6:$E$69,0))</f>
        <v>0</v>
      </c>
      <c r="S8" s="89">
        <f>(SUMIFS(Inputs_ByYear!P$9:P$14,Inputs_ByYear!$B$9:$B$14,'ABP Remaining Capacity'!$C8))*Inputs_ByYear!P$20*INDEX(Inputs_ByYear!$D$24:$Y$25,MATCH($B8,Inputs_ByYear!$B$24:$B$25,0),MATCH(S$5,Inputs_ByYear!$D$23:$Y$23,0))*INDEX(Inputs_ByPrg!$F$6:$F$69,MATCH('ABP Remaining Capacity'!$E8,Inputs_ByPrg!$E$6:$E$69,0))</f>
        <v>0</v>
      </c>
      <c r="T8" s="89">
        <f>(SUMIFS(Inputs_ByYear!Q$9:Q$14,Inputs_ByYear!$B$9:$B$14,'ABP Remaining Capacity'!$C8))*Inputs_ByYear!Q$20*INDEX(Inputs_ByYear!$D$24:$Y$25,MATCH($B8,Inputs_ByYear!$B$24:$B$25,0),MATCH(T$5,Inputs_ByYear!$D$23:$Y$23,0))*INDEX(Inputs_ByPrg!$F$6:$F$69,MATCH('ABP Remaining Capacity'!$E8,Inputs_ByPrg!$E$6:$E$69,0))</f>
        <v>0</v>
      </c>
      <c r="U8" s="89">
        <f>(SUMIFS(Inputs_ByYear!R$9:R$14,Inputs_ByYear!$B$9:$B$14,'ABP Remaining Capacity'!$C8))*Inputs_ByYear!R$20*INDEX(Inputs_ByYear!$D$24:$Y$25,MATCH($B8,Inputs_ByYear!$B$24:$B$25,0),MATCH(U$5,Inputs_ByYear!$D$23:$Y$23,0))*INDEX(Inputs_ByPrg!$F$6:$F$69,MATCH('ABP Remaining Capacity'!$E8,Inputs_ByPrg!$E$6:$E$69,0))</f>
        <v>0</v>
      </c>
      <c r="V8" s="89">
        <f>(SUMIFS(Inputs_ByYear!S$9:S$14,Inputs_ByYear!$B$9:$B$14,'ABP Remaining Capacity'!$C8))*Inputs_ByYear!S$20*INDEX(Inputs_ByYear!$D$24:$Y$25,MATCH($B8,Inputs_ByYear!$B$24:$B$25,0),MATCH(V$5,Inputs_ByYear!$D$23:$Y$23,0))*INDEX(Inputs_ByPrg!$F$6:$F$69,MATCH('ABP Remaining Capacity'!$E8,Inputs_ByPrg!$E$6:$E$69,0))</f>
        <v>0</v>
      </c>
      <c r="W8" s="89">
        <f>(SUMIFS(Inputs_ByYear!T$9:T$14,Inputs_ByYear!$B$9:$B$14,'ABP Remaining Capacity'!$C8))*Inputs_ByYear!T$20*INDEX(Inputs_ByYear!$D$24:$Y$25,MATCH($B8,Inputs_ByYear!$B$24:$B$25,0),MATCH(W$5,Inputs_ByYear!$D$23:$Y$23,0))*INDEX(Inputs_ByPrg!$F$6:$F$69,MATCH('ABP Remaining Capacity'!$E8,Inputs_ByPrg!$E$6:$E$69,0))</f>
        <v>0</v>
      </c>
      <c r="X8" s="89">
        <f>(SUMIFS(Inputs_ByYear!U$9:U$14,Inputs_ByYear!$B$9:$B$14,'ABP Remaining Capacity'!$C8))*Inputs_ByYear!U$20*INDEX(Inputs_ByYear!$D$24:$Y$25,MATCH($B8,Inputs_ByYear!$B$24:$B$25,0),MATCH(X$5,Inputs_ByYear!$D$23:$Y$23,0))*INDEX(Inputs_ByPrg!$F$6:$F$69,MATCH('ABP Remaining Capacity'!$E8,Inputs_ByPrg!$E$6:$E$69,0))</f>
        <v>0</v>
      </c>
      <c r="Y8" s="89">
        <f>(SUMIFS(Inputs_ByYear!V$9:V$14,Inputs_ByYear!$B$9:$B$14,'ABP Remaining Capacity'!$C8))*Inputs_ByYear!V$20*INDEX(Inputs_ByYear!$D$24:$Y$25,MATCH($B8,Inputs_ByYear!$B$24:$B$25,0),MATCH(Y$5,Inputs_ByYear!$D$23:$Y$23,0))*INDEX(Inputs_ByPrg!$F$6:$F$69,MATCH('ABP Remaining Capacity'!$E8,Inputs_ByPrg!$E$6:$E$69,0))</f>
        <v>0</v>
      </c>
      <c r="Z8" s="89">
        <f>(SUMIFS(Inputs_ByYear!W$9:W$14,Inputs_ByYear!$B$9:$B$14,'ABP Remaining Capacity'!$C8))*Inputs_ByYear!W$20*INDEX(Inputs_ByYear!$D$24:$Y$25,MATCH($B8,Inputs_ByYear!$B$24:$B$25,0),MATCH(Z$5,Inputs_ByYear!$D$23:$Y$23,0))*INDEX(Inputs_ByPrg!$F$6:$F$69,MATCH('ABP Remaining Capacity'!$E8,Inputs_ByPrg!$E$6:$E$69,0))</f>
        <v>0</v>
      </c>
      <c r="AA8" s="89">
        <f>(SUMIFS(Inputs_ByYear!X$9:X$14,Inputs_ByYear!$B$9:$B$14,'ABP Remaining Capacity'!$C8))*Inputs_ByYear!X$20*INDEX(Inputs_ByYear!$D$24:$Y$25,MATCH($B8,Inputs_ByYear!$B$24:$B$25,0),MATCH(AA$5,Inputs_ByYear!$D$23:$Y$23,0))*INDEX(Inputs_ByPrg!$F$6:$F$69,MATCH('ABP Remaining Capacity'!$E8,Inputs_ByPrg!$E$6:$E$69,0))</f>
        <v>0</v>
      </c>
      <c r="AB8" s="89">
        <f>(SUMIFS(Inputs_ByYear!Y$9:Y$14,Inputs_ByYear!$B$9:$B$14,'ABP Remaining Capacity'!$C8))*Inputs_ByYear!Y$20*INDEX(Inputs_ByYear!$D$24:$Y$25,MATCH($B8,Inputs_ByYear!$B$24:$B$25,0),MATCH(AB$5,Inputs_ByYear!$D$23:$Y$23,0))*INDEX(Inputs_ByPrg!$F$6:$F$69,MATCH('ABP Remaining Capacity'!$E8,Inputs_ByPrg!$E$6:$E$69,0))</f>
        <v>0</v>
      </c>
    </row>
    <row r="9" spans="2:28" ht="14.45" customHeight="1">
      <c r="B9" s="239" t="s">
        <v>231</v>
      </c>
      <c r="C9" s="239" t="s">
        <v>206</v>
      </c>
      <c r="D9" s="239" t="s">
        <v>276</v>
      </c>
      <c r="E9" s="286" t="str">
        <f t="shared" si="0"/>
        <v>B_Small DG_10–25</v>
      </c>
      <c r="F9" s="262" t="s">
        <v>86</v>
      </c>
      <c r="G9" s="89">
        <f>(SUMIFS(Inputs_ByYear!D$9:D$14,Inputs_ByYear!$B$9:$B$14,'ABP Remaining Capacity'!$C9))*Inputs_ByYear!D$20*INDEX(Inputs_ByYear!$D$24:$Y$25,MATCH($B9,Inputs_ByYear!$B$24:$B$25,0),MATCH(G$5,Inputs_ByYear!$D$23:$Y$23,0))*INDEX(Inputs_ByPrg!$F$6:$F$69,MATCH('ABP Remaining Capacity'!$E9,Inputs_ByPrg!$E$6:$E$69,0))</f>
        <v>5933.0890079996461</v>
      </c>
      <c r="H9" s="89">
        <f>(SUMIFS(Inputs_ByYear!E$9:E$14,Inputs_ByYear!$B$9:$B$14,'ABP Remaining Capacity'!$C9))*Inputs_ByYear!E$20*INDEX(Inputs_ByYear!$D$24:$Y$25,MATCH($B9,Inputs_ByYear!$B$24:$B$25,0),MATCH(H$5,Inputs_ByYear!$D$23:$Y$23,0))*INDEX(Inputs_ByPrg!$F$6:$F$69,MATCH('ABP Remaining Capacity'!$E9,Inputs_ByPrg!$E$6:$E$69,0))</f>
        <v>0</v>
      </c>
      <c r="I9" s="89">
        <f>(SUMIFS(Inputs_ByYear!F$9:F$14,Inputs_ByYear!$B$9:$B$14,'ABP Remaining Capacity'!$C9))*Inputs_ByYear!F$20*INDEX(Inputs_ByYear!$D$24:$Y$25,MATCH($B9,Inputs_ByYear!$B$24:$B$25,0),MATCH(I$5,Inputs_ByYear!$D$23:$Y$23,0))*INDEX(Inputs_ByPrg!$F$6:$F$69,MATCH('ABP Remaining Capacity'!$E9,Inputs_ByPrg!$E$6:$E$69,0))</f>
        <v>0</v>
      </c>
      <c r="J9" s="89">
        <f>(SUMIFS(Inputs_ByYear!G$9:G$14,Inputs_ByYear!$B$9:$B$14,'ABP Remaining Capacity'!$C9))*Inputs_ByYear!G$20*INDEX(Inputs_ByYear!$D$24:$Y$25,MATCH($B9,Inputs_ByYear!$B$24:$B$25,0),MATCH(J$5,Inputs_ByYear!$D$23:$Y$23,0))*INDEX(Inputs_ByPrg!$F$6:$F$69,MATCH('ABP Remaining Capacity'!$E9,Inputs_ByPrg!$E$6:$E$69,0))</f>
        <v>0</v>
      </c>
      <c r="K9" s="89">
        <f>(SUMIFS(Inputs_ByYear!H$9:H$14,Inputs_ByYear!$B$9:$B$14,'ABP Remaining Capacity'!$C9))*Inputs_ByYear!H$20*INDEX(Inputs_ByYear!$D$24:$Y$25,MATCH($B9,Inputs_ByYear!$B$24:$B$25,0),MATCH(K$5,Inputs_ByYear!$D$23:$Y$23,0))*INDEX(Inputs_ByPrg!$F$6:$F$69,MATCH('ABP Remaining Capacity'!$E9,Inputs_ByPrg!$E$6:$E$69,0))</f>
        <v>0</v>
      </c>
      <c r="L9" s="89">
        <f>(SUMIFS(Inputs_ByYear!I$9:I$14,Inputs_ByYear!$B$9:$B$14,'ABP Remaining Capacity'!$C9))*Inputs_ByYear!I$20*INDEX(Inputs_ByYear!$D$24:$Y$25,MATCH($B9,Inputs_ByYear!$B$24:$B$25,0),MATCH(L$5,Inputs_ByYear!$D$23:$Y$23,0))*INDEX(Inputs_ByPrg!$F$6:$F$69,MATCH('ABP Remaining Capacity'!$E9,Inputs_ByPrg!$E$6:$E$69,0))</f>
        <v>0</v>
      </c>
      <c r="M9" s="89">
        <f>(SUMIFS(Inputs_ByYear!J$9:J$14,Inputs_ByYear!$B$9:$B$14,'ABP Remaining Capacity'!$C9))*Inputs_ByYear!J$20*INDEX(Inputs_ByYear!$D$24:$Y$25,MATCH($B9,Inputs_ByYear!$B$24:$B$25,0),MATCH(M$5,Inputs_ByYear!$D$23:$Y$23,0))*INDEX(Inputs_ByPrg!$F$6:$F$69,MATCH('ABP Remaining Capacity'!$E9,Inputs_ByPrg!$E$6:$E$69,0))</f>
        <v>0</v>
      </c>
      <c r="N9" s="89">
        <f>(SUMIFS(Inputs_ByYear!K$9:K$14,Inputs_ByYear!$B$9:$B$14,'ABP Remaining Capacity'!$C9))*Inputs_ByYear!K$20*INDEX(Inputs_ByYear!$D$24:$Y$25,MATCH($B9,Inputs_ByYear!$B$24:$B$25,0),MATCH(N$5,Inputs_ByYear!$D$23:$Y$23,0))*INDEX(Inputs_ByPrg!$F$6:$F$69,MATCH('ABP Remaining Capacity'!$E9,Inputs_ByPrg!$E$6:$E$69,0))</f>
        <v>0</v>
      </c>
      <c r="O9" s="89">
        <f>(SUMIFS(Inputs_ByYear!L$9:L$14,Inputs_ByYear!$B$9:$B$14,'ABP Remaining Capacity'!$C9))*Inputs_ByYear!L$20*INDEX(Inputs_ByYear!$D$24:$Y$25,MATCH($B9,Inputs_ByYear!$B$24:$B$25,0),MATCH(O$5,Inputs_ByYear!$D$23:$Y$23,0))*INDEX(Inputs_ByPrg!$F$6:$F$69,MATCH('ABP Remaining Capacity'!$E9,Inputs_ByPrg!$E$6:$E$69,0))</f>
        <v>0</v>
      </c>
      <c r="P9" s="89">
        <f>(SUMIFS(Inputs_ByYear!M$9:M$14,Inputs_ByYear!$B$9:$B$14,'ABP Remaining Capacity'!$C9))*Inputs_ByYear!M$20*INDEX(Inputs_ByYear!$D$24:$Y$25,MATCH($B9,Inputs_ByYear!$B$24:$B$25,0),MATCH(P$5,Inputs_ByYear!$D$23:$Y$23,0))*INDEX(Inputs_ByPrg!$F$6:$F$69,MATCH('ABP Remaining Capacity'!$E9,Inputs_ByPrg!$E$6:$E$69,0))</f>
        <v>0</v>
      </c>
      <c r="Q9" s="89">
        <f>(SUMIFS(Inputs_ByYear!N$9:N$14,Inputs_ByYear!$B$9:$B$14,'ABP Remaining Capacity'!$C9))*Inputs_ByYear!N$20*INDEX(Inputs_ByYear!$D$24:$Y$25,MATCH($B9,Inputs_ByYear!$B$24:$B$25,0),MATCH(Q$5,Inputs_ByYear!$D$23:$Y$23,0))*INDEX(Inputs_ByPrg!$F$6:$F$69,MATCH('ABP Remaining Capacity'!$E9,Inputs_ByPrg!$E$6:$E$69,0))</f>
        <v>0</v>
      </c>
      <c r="R9" s="89">
        <f>(SUMIFS(Inputs_ByYear!O$9:O$14,Inputs_ByYear!$B$9:$B$14,'ABP Remaining Capacity'!$C9))*Inputs_ByYear!O$20*INDEX(Inputs_ByYear!$D$24:$Y$25,MATCH($B9,Inputs_ByYear!$B$24:$B$25,0),MATCH(R$5,Inputs_ByYear!$D$23:$Y$23,0))*INDEX(Inputs_ByPrg!$F$6:$F$69,MATCH('ABP Remaining Capacity'!$E9,Inputs_ByPrg!$E$6:$E$69,0))</f>
        <v>0</v>
      </c>
      <c r="S9" s="89">
        <f>(SUMIFS(Inputs_ByYear!P$9:P$14,Inputs_ByYear!$B$9:$B$14,'ABP Remaining Capacity'!$C9))*Inputs_ByYear!P$20*INDEX(Inputs_ByYear!$D$24:$Y$25,MATCH($B9,Inputs_ByYear!$B$24:$B$25,0),MATCH(S$5,Inputs_ByYear!$D$23:$Y$23,0))*INDEX(Inputs_ByPrg!$F$6:$F$69,MATCH('ABP Remaining Capacity'!$E9,Inputs_ByPrg!$E$6:$E$69,0))</f>
        <v>0</v>
      </c>
      <c r="T9" s="89">
        <f>(SUMIFS(Inputs_ByYear!Q$9:Q$14,Inputs_ByYear!$B$9:$B$14,'ABP Remaining Capacity'!$C9))*Inputs_ByYear!Q$20*INDEX(Inputs_ByYear!$D$24:$Y$25,MATCH($B9,Inputs_ByYear!$B$24:$B$25,0),MATCH(T$5,Inputs_ByYear!$D$23:$Y$23,0))*INDEX(Inputs_ByPrg!$F$6:$F$69,MATCH('ABP Remaining Capacity'!$E9,Inputs_ByPrg!$E$6:$E$69,0))</f>
        <v>0</v>
      </c>
      <c r="U9" s="89">
        <f>(SUMIFS(Inputs_ByYear!R$9:R$14,Inputs_ByYear!$B$9:$B$14,'ABP Remaining Capacity'!$C9))*Inputs_ByYear!R$20*INDEX(Inputs_ByYear!$D$24:$Y$25,MATCH($B9,Inputs_ByYear!$B$24:$B$25,0),MATCH(U$5,Inputs_ByYear!$D$23:$Y$23,0))*INDEX(Inputs_ByPrg!$F$6:$F$69,MATCH('ABP Remaining Capacity'!$E9,Inputs_ByPrg!$E$6:$E$69,0))</f>
        <v>0</v>
      </c>
      <c r="V9" s="89">
        <f>(SUMIFS(Inputs_ByYear!S$9:S$14,Inputs_ByYear!$B$9:$B$14,'ABP Remaining Capacity'!$C9))*Inputs_ByYear!S$20*INDEX(Inputs_ByYear!$D$24:$Y$25,MATCH($B9,Inputs_ByYear!$B$24:$B$25,0),MATCH(V$5,Inputs_ByYear!$D$23:$Y$23,0))*INDEX(Inputs_ByPrg!$F$6:$F$69,MATCH('ABP Remaining Capacity'!$E9,Inputs_ByPrg!$E$6:$E$69,0))</f>
        <v>0</v>
      </c>
      <c r="W9" s="89">
        <f>(SUMIFS(Inputs_ByYear!T$9:T$14,Inputs_ByYear!$B$9:$B$14,'ABP Remaining Capacity'!$C9))*Inputs_ByYear!T$20*INDEX(Inputs_ByYear!$D$24:$Y$25,MATCH($B9,Inputs_ByYear!$B$24:$B$25,0),MATCH(W$5,Inputs_ByYear!$D$23:$Y$23,0))*INDEX(Inputs_ByPrg!$F$6:$F$69,MATCH('ABP Remaining Capacity'!$E9,Inputs_ByPrg!$E$6:$E$69,0))</f>
        <v>0</v>
      </c>
      <c r="X9" s="89">
        <f>(SUMIFS(Inputs_ByYear!U$9:U$14,Inputs_ByYear!$B$9:$B$14,'ABP Remaining Capacity'!$C9))*Inputs_ByYear!U$20*INDEX(Inputs_ByYear!$D$24:$Y$25,MATCH($B9,Inputs_ByYear!$B$24:$B$25,0),MATCH(X$5,Inputs_ByYear!$D$23:$Y$23,0))*INDEX(Inputs_ByPrg!$F$6:$F$69,MATCH('ABP Remaining Capacity'!$E9,Inputs_ByPrg!$E$6:$E$69,0))</f>
        <v>0</v>
      </c>
      <c r="Y9" s="89">
        <f>(SUMIFS(Inputs_ByYear!V$9:V$14,Inputs_ByYear!$B$9:$B$14,'ABP Remaining Capacity'!$C9))*Inputs_ByYear!V$20*INDEX(Inputs_ByYear!$D$24:$Y$25,MATCH($B9,Inputs_ByYear!$B$24:$B$25,0),MATCH(Y$5,Inputs_ByYear!$D$23:$Y$23,0))*INDEX(Inputs_ByPrg!$F$6:$F$69,MATCH('ABP Remaining Capacity'!$E9,Inputs_ByPrg!$E$6:$E$69,0))</f>
        <v>0</v>
      </c>
      <c r="Z9" s="89">
        <f>(SUMIFS(Inputs_ByYear!W$9:W$14,Inputs_ByYear!$B$9:$B$14,'ABP Remaining Capacity'!$C9))*Inputs_ByYear!W$20*INDEX(Inputs_ByYear!$D$24:$Y$25,MATCH($B9,Inputs_ByYear!$B$24:$B$25,0),MATCH(Z$5,Inputs_ByYear!$D$23:$Y$23,0))*INDEX(Inputs_ByPrg!$F$6:$F$69,MATCH('ABP Remaining Capacity'!$E9,Inputs_ByPrg!$E$6:$E$69,0))</f>
        <v>0</v>
      </c>
      <c r="AA9" s="89">
        <f>(SUMIFS(Inputs_ByYear!X$9:X$14,Inputs_ByYear!$B$9:$B$14,'ABP Remaining Capacity'!$C9))*Inputs_ByYear!X$20*INDEX(Inputs_ByYear!$D$24:$Y$25,MATCH($B9,Inputs_ByYear!$B$24:$B$25,0),MATCH(AA$5,Inputs_ByYear!$D$23:$Y$23,0))*INDEX(Inputs_ByPrg!$F$6:$F$69,MATCH('ABP Remaining Capacity'!$E9,Inputs_ByPrg!$E$6:$E$69,0))</f>
        <v>0</v>
      </c>
      <c r="AB9" s="89">
        <f>(SUMIFS(Inputs_ByYear!Y$9:Y$14,Inputs_ByYear!$B$9:$B$14,'ABP Remaining Capacity'!$C9))*Inputs_ByYear!Y$20*INDEX(Inputs_ByYear!$D$24:$Y$25,MATCH($B9,Inputs_ByYear!$B$24:$B$25,0),MATCH(AB$5,Inputs_ByYear!$D$23:$Y$23,0))*INDEX(Inputs_ByPrg!$F$6:$F$69,MATCH('ABP Remaining Capacity'!$E9,Inputs_ByPrg!$E$6:$E$69,0))</f>
        <v>0</v>
      </c>
    </row>
    <row r="10" spans="2:28" ht="14.45" customHeight="1">
      <c r="B10" s="239" t="s">
        <v>230</v>
      </c>
      <c r="C10" s="239" t="s">
        <v>207</v>
      </c>
      <c r="D10" s="239" t="s">
        <v>286</v>
      </c>
      <c r="E10" s="286" t="str">
        <f t="shared" si="0"/>
        <v>A_Large DG_&gt;25-100</v>
      </c>
      <c r="F10" s="262" t="s">
        <v>86</v>
      </c>
      <c r="G10" s="89">
        <f>(SUMIFS(Inputs_ByYear!D$9:D$14,Inputs_ByYear!$B$9:$B$14,'ABP Remaining Capacity'!$C10))*Inputs_ByYear!D$20*INDEX(Inputs_ByYear!$D$24:$Y$25,MATCH($B10,Inputs_ByYear!$B$24:$B$25,0),MATCH(G$5,Inputs_ByYear!$D$23:$Y$23,0))*INDEX(Inputs_ByPrg!$F$6:$F$69,MATCH('ABP Remaining Capacity'!$E10,Inputs_ByPrg!$E$6:$E$69,0))</f>
        <v>1230.6948647225938</v>
      </c>
      <c r="H10" s="89">
        <f>(SUMIFS(Inputs_ByYear!E$9:E$14,Inputs_ByYear!$B$9:$B$14,'ABP Remaining Capacity'!$C10))*Inputs_ByYear!E$20*INDEX(Inputs_ByYear!$D$24:$Y$25,MATCH($B10,Inputs_ByYear!$B$24:$B$25,0),MATCH(H$5,Inputs_ByYear!$D$23:$Y$23,0))*INDEX(Inputs_ByPrg!$F$6:$F$69,MATCH('ABP Remaining Capacity'!$E10,Inputs_ByPrg!$E$6:$E$69,0))</f>
        <v>0</v>
      </c>
      <c r="I10" s="89">
        <f>(SUMIFS(Inputs_ByYear!F$9:F$14,Inputs_ByYear!$B$9:$B$14,'ABP Remaining Capacity'!$C10))*Inputs_ByYear!F$20*INDEX(Inputs_ByYear!$D$24:$Y$25,MATCH($B10,Inputs_ByYear!$B$24:$B$25,0),MATCH(I$5,Inputs_ByYear!$D$23:$Y$23,0))*INDEX(Inputs_ByPrg!$F$6:$F$69,MATCH('ABP Remaining Capacity'!$E10,Inputs_ByPrg!$E$6:$E$69,0))</f>
        <v>0</v>
      </c>
      <c r="J10" s="89">
        <f>(SUMIFS(Inputs_ByYear!G$9:G$14,Inputs_ByYear!$B$9:$B$14,'ABP Remaining Capacity'!$C10))*Inputs_ByYear!G$20*INDEX(Inputs_ByYear!$D$24:$Y$25,MATCH($B10,Inputs_ByYear!$B$24:$B$25,0),MATCH(J$5,Inputs_ByYear!$D$23:$Y$23,0))*INDEX(Inputs_ByPrg!$F$6:$F$69,MATCH('ABP Remaining Capacity'!$E10,Inputs_ByPrg!$E$6:$E$69,0))</f>
        <v>0</v>
      </c>
      <c r="K10" s="89">
        <f>(SUMIFS(Inputs_ByYear!H$9:H$14,Inputs_ByYear!$B$9:$B$14,'ABP Remaining Capacity'!$C10))*Inputs_ByYear!H$20*INDEX(Inputs_ByYear!$D$24:$Y$25,MATCH($B10,Inputs_ByYear!$B$24:$B$25,0),MATCH(K$5,Inputs_ByYear!$D$23:$Y$23,0))*INDEX(Inputs_ByPrg!$F$6:$F$69,MATCH('ABP Remaining Capacity'!$E10,Inputs_ByPrg!$E$6:$E$69,0))</f>
        <v>0</v>
      </c>
      <c r="L10" s="89">
        <f>(SUMIFS(Inputs_ByYear!I$9:I$14,Inputs_ByYear!$B$9:$B$14,'ABP Remaining Capacity'!$C10))*Inputs_ByYear!I$20*INDEX(Inputs_ByYear!$D$24:$Y$25,MATCH($B10,Inputs_ByYear!$B$24:$B$25,0),MATCH(L$5,Inputs_ByYear!$D$23:$Y$23,0))*INDEX(Inputs_ByPrg!$F$6:$F$69,MATCH('ABP Remaining Capacity'!$E10,Inputs_ByPrg!$E$6:$E$69,0))</f>
        <v>0</v>
      </c>
      <c r="M10" s="89">
        <f>(SUMIFS(Inputs_ByYear!J$9:J$14,Inputs_ByYear!$B$9:$B$14,'ABP Remaining Capacity'!$C10))*Inputs_ByYear!J$20*INDEX(Inputs_ByYear!$D$24:$Y$25,MATCH($B10,Inputs_ByYear!$B$24:$B$25,0),MATCH(M$5,Inputs_ByYear!$D$23:$Y$23,0))*INDEX(Inputs_ByPrg!$F$6:$F$69,MATCH('ABP Remaining Capacity'!$E10,Inputs_ByPrg!$E$6:$E$69,0))</f>
        <v>0</v>
      </c>
      <c r="N10" s="89">
        <f>(SUMIFS(Inputs_ByYear!K$9:K$14,Inputs_ByYear!$B$9:$B$14,'ABP Remaining Capacity'!$C10))*Inputs_ByYear!K$20*INDEX(Inputs_ByYear!$D$24:$Y$25,MATCH($B10,Inputs_ByYear!$B$24:$B$25,0),MATCH(N$5,Inputs_ByYear!$D$23:$Y$23,0))*INDEX(Inputs_ByPrg!$F$6:$F$69,MATCH('ABP Remaining Capacity'!$E10,Inputs_ByPrg!$E$6:$E$69,0))</f>
        <v>0</v>
      </c>
      <c r="O10" s="89">
        <f>(SUMIFS(Inputs_ByYear!L$9:L$14,Inputs_ByYear!$B$9:$B$14,'ABP Remaining Capacity'!$C10))*Inputs_ByYear!L$20*INDEX(Inputs_ByYear!$D$24:$Y$25,MATCH($B10,Inputs_ByYear!$B$24:$B$25,0),MATCH(O$5,Inputs_ByYear!$D$23:$Y$23,0))*INDEX(Inputs_ByPrg!$F$6:$F$69,MATCH('ABP Remaining Capacity'!$E10,Inputs_ByPrg!$E$6:$E$69,0))</f>
        <v>0</v>
      </c>
      <c r="P10" s="89">
        <f>(SUMIFS(Inputs_ByYear!M$9:M$14,Inputs_ByYear!$B$9:$B$14,'ABP Remaining Capacity'!$C10))*Inputs_ByYear!M$20*INDEX(Inputs_ByYear!$D$24:$Y$25,MATCH($B10,Inputs_ByYear!$B$24:$B$25,0),MATCH(P$5,Inputs_ByYear!$D$23:$Y$23,0))*INDEX(Inputs_ByPrg!$F$6:$F$69,MATCH('ABP Remaining Capacity'!$E10,Inputs_ByPrg!$E$6:$E$69,0))</f>
        <v>0</v>
      </c>
      <c r="Q10" s="89">
        <f>(SUMIFS(Inputs_ByYear!N$9:N$14,Inputs_ByYear!$B$9:$B$14,'ABP Remaining Capacity'!$C10))*Inputs_ByYear!N$20*INDEX(Inputs_ByYear!$D$24:$Y$25,MATCH($B10,Inputs_ByYear!$B$24:$B$25,0),MATCH(Q$5,Inputs_ByYear!$D$23:$Y$23,0))*INDEX(Inputs_ByPrg!$F$6:$F$69,MATCH('ABP Remaining Capacity'!$E10,Inputs_ByPrg!$E$6:$E$69,0))</f>
        <v>0</v>
      </c>
      <c r="R10" s="89">
        <f>(SUMIFS(Inputs_ByYear!O$9:O$14,Inputs_ByYear!$B$9:$B$14,'ABP Remaining Capacity'!$C10))*Inputs_ByYear!O$20*INDEX(Inputs_ByYear!$D$24:$Y$25,MATCH($B10,Inputs_ByYear!$B$24:$B$25,0),MATCH(R$5,Inputs_ByYear!$D$23:$Y$23,0))*INDEX(Inputs_ByPrg!$F$6:$F$69,MATCH('ABP Remaining Capacity'!$E10,Inputs_ByPrg!$E$6:$E$69,0))</f>
        <v>0</v>
      </c>
      <c r="S10" s="89">
        <f>(SUMIFS(Inputs_ByYear!P$9:P$14,Inputs_ByYear!$B$9:$B$14,'ABP Remaining Capacity'!$C10))*Inputs_ByYear!P$20*INDEX(Inputs_ByYear!$D$24:$Y$25,MATCH($B10,Inputs_ByYear!$B$24:$B$25,0),MATCH(S$5,Inputs_ByYear!$D$23:$Y$23,0))*INDEX(Inputs_ByPrg!$F$6:$F$69,MATCH('ABP Remaining Capacity'!$E10,Inputs_ByPrg!$E$6:$E$69,0))</f>
        <v>0</v>
      </c>
      <c r="T10" s="89">
        <f>(SUMIFS(Inputs_ByYear!Q$9:Q$14,Inputs_ByYear!$B$9:$B$14,'ABP Remaining Capacity'!$C10))*Inputs_ByYear!Q$20*INDEX(Inputs_ByYear!$D$24:$Y$25,MATCH($B10,Inputs_ByYear!$B$24:$B$25,0),MATCH(T$5,Inputs_ByYear!$D$23:$Y$23,0))*INDEX(Inputs_ByPrg!$F$6:$F$69,MATCH('ABP Remaining Capacity'!$E10,Inputs_ByPrg!$E$6:$E$69,0))</f>
        <v>0</v>
      </c>
      <c r="U10" s="89">
        <f>(SUMIFS(Inputs_ByYear!R$9:R$14,Inputs_ByYear!$B$9:$B$14,'ABP Remaining Capacity'!$C10))*Inputs_ByYear!R$20*INDEX(Inputs_ByYear!$D$24:$Y$25,MATCH($B10,Inputs_ByYear!$B$24:$B$25,0),MATCH(U$5,Inputs_ByYear!$D$23:$Y$23,0))*INDEX(Inputs_ByPrg!$F$6:$F$69,MATCH('ABP Remaining Capacity'!$E10,Inputs_ByPrg!$E$6:$E$69,0))</f>
        <v>0</v>
      </c>
      <c r="V10" s="89">
        <f>(SUMIFS(Inputs_ByYear!S$9:S$14,Inputs_ByYear!$B$9:$B$14,'ABP Remaining Capacity'!$C10))*Inputs_ByYear!S$20*INDEX(Inputs_ByYear!$D$24:$Y$25,MATCH($B10,Inputs_ByYear!$B$24:$B$25,0),MATCH(V$5,Inputs_ByYear!$D$23:$Y$23,0))*INDEX(Inputs_ByPrg!$F$6:$F$69,MATCH('ABP Remaining Capacity'!$E10,Inputs_ByPrg!$E$6:$E$69,0))</f>
        <v>0</v>
      </c>
      <c r="W10" s="89">
        <f>(SUMIFS(Inputs_ByYear!T$9:T$14,Inputs_ByYear!$B$9:$B$14,'ABP Remaining Capacity'!$C10))*Inputs_ByYear!T$20*INDEX(Inputs_ByYear!$D$24:$Y$25,MATCH($B10,Inputs_ByYear!$B$24:$B$25,0),MATCH(W$5,Inputs_ByYear!$D$23:$Y$23,0))*INDEX(Inputs_ByPrg!$F$6:$F$69,MATCH('ABP Remaining Capacity'!$E10,Inputs_ByPrg!$E$6:$E$69,0))</f>
        <v>0</v>
      </c>
      <c r="X10" s="89">
        <f>(SUMIFS(Inputs_ByYear!U$9:U$14,Inputs_ByYear!$B$9:$B$14,'ABP Remaining Capacity'!$C10))*Inputs_ByYear!U$20*INDEX(Inputs_ByYear!$D$24:$Y$25,MATCH($B10,Inputs_ByYear!$B$24:$B$25,0),MATCH(X$5,Inputs_ByYear!$D$23:$Y$23,0))*INDEX(Inputs_ByPrg!$F$6:$F$69,MATCH('ABP Remaining Capacity'!$E10,Inputs_ByPrg!$E$6:$E$69,0))</f>
        <v>0</v>
      </c>
      <c r="Y10" s="89">
        <f>(SUMIFS(Inputs_ByYear!V$9:V$14,Inputs_ByYear!$B$9:$B$14,'ABP Remaining Capacity'!$C10))*Inputs_ByYear!V$20*INDEX(Inputs_ByYear!$D$24:$Y$25,MATCH($B10,Inputs_ByYear!$B$24:$B$25,0),MATCH(Y$5,Inputs_ByYear!$D$23:$Y$23,0))*INDEX(Inputs_ByPrg!$F$6:$F$69,MATCH('ABP Remaining Capacity'!$E10,Inputs_ByPrg!$E$6:$E$69,0))</f>
        <v>0</v>
      </c>
      <c r="Z10" s="89">
        <f>(SUMIFS(Inputs_ByYear!W$9:W$14,Inputs_ByYear!$B$9:$B$14,'ABP Remaining Capacity'!$C10))*Inputs_ByYear!W$20*INDEX(Inputs_ByYear!$D$24:$Y$25,MATCH($B10,Inputs_ByYear!$B$24:$B$25,0),MATCH(Z$5,Inputs_ByYear!$D$23:$Y$23,0))*INDEX(Inputs_ByPrg!$F$6:$F$69,MATCH('ABP Remaining Capacity'!$E10,Inputs_ByPrg!$E$6:$E$69,0))</f>
        <v>0</v>
      </c>
      <c r="AA10" s="89">
        <f>(SUMIFS(Inputs_ByYear!X$9:X$14,Inputs_ByYear!$B$9:$B$14,'ABP Remaining Capacity'!$C10))*Inputs_ByYear!X$20*INDEX(Inputs_ByYear!$D$24:$Y$25,MATCH($B10,Inputs_ByYear!$B$24:$B$25,0),MATCH(AA$5,Inputs_ByYear!$D$23:$Y$23,0))*INDEX(Inputs_ByPrg!$F$6:$F$69,MATCH('ABP Remaining Capacity'!$E10,Inputs_ByPrg!$E$6:$E$69,0))</f>
        <v>0</v>
      </c>
      <c r="AB10" s="89">
        <f>(SUMIFS(Inputs_ByYear!Y$9:Y$14,Inputs_ByYear!$B$9:$B$14,'ABP Remaining Capacity'!$C10))*Inputs_ByYear!Y$20*INDEX(Inputs_ByYear!$D$24:$Y$25,MATCH($B10,Inputs_ByYear!$B$24:$B$25,0),MATCH(AB$5,Inputs_ByYear!$D$23:$Y$23,0))*INDEX(Inputs_ByPrg!$F$6:$F$69,MATCH('ABP Remaining Capacity'!$E10,Inputs_ByPrg!$E$6:$E$69,0))</f>
        <v>0</v>
      </c>
    </row>
    <row r="11" spans="2:28" ht="14.45" customHeight="1">
      <c r="B11" s="239" t="s">
        <v>230</v>
      </c>
      <c r="C11" s="239" t="s">
        <v>207</v>
      </c>
      <c r="D11" s="239" t="s">
        <v>287</v>
      </c>
      <c r="E11" s="286" t="str">
        <f t="shared" si="0"/>
        <v>A_Large DG_&gt;100-200</v>
      </c>
      <c r="F11" s="262" t="s">
        <v>86</v>
      </c>
      <c r="G11" s="89">
        <f>(SUMIFS(Inputs_ByYear!D$9:D$14,Inputs_ByYear!$B$9:$B$14,'ABP Remaining Capacity'!$C11))*Inputs_ByYear!D$20*INDEX(Inputs_ByYear!$D$24:$Y$25,MATCH($B11,Inputs_ByYear!$B$24:$B$25,0),MATCH(G$5,Inputs_ByYear!$D$23:$Y$23,0))*INDEX(Inputs_ByPrg!$F$6:$F$69,MATCH('ABP Remaining Capacity'!$E11,Inputs_ByPrg!$E$6:$E$69,0))</f>
        <v>950.65310070803673</v>
      </c>
      <c r="H11" s="89">
        <f>(SUMIFS(Inputs_ByYear!E$9:E$14,Inputs_ByYear!$B$9:$B$14,'ABP Remaining Capacity'!$C11))*Inputs_ByYear!E$20*INDEX(Inputs_ByYear!$D$24:$Y$25,MATCH($B11,Inputs_ByYear!$B$24:$B$25,0),MATCH(H$5,Inputs_ByYear!$D$23:$Y$23,0))*INDEX(Inputs_ByPrg!$F$6:$F$69,MATCH('ABP Remaining Capacity'!$E11,Inputs_ByPrg!$E$6:$E$69,0))</f>
        <v>0</v>
      </c>
      <c r="I11" s="89">
        <f>(SUMIFS(Inputs_ByYear!F$9:F$14,Inputs_ByYear!$B$9:$B$14,'ABP Remaining Capacity'!$C11))*Inputs_ByYear!F$20*INDEX(Inputs_ByYear!$D$24:$Y$25,MATCH($B11,Inputs_ByYear!$B$24:$B$25,0),MATCH(I$5,Inputs_ByYear!$D$23:$Y$23,0))*INDEX(Inputs_ByPrg!$F$6:$F$69,MATCH('ABP Remaining Capacity'!$E11,Inputs_ByPrg!$E$6:$E$69,0))</f>
        <v>0</v>
      </c>
      <c r="J11" s="89">
        <f>(SUMIFS(Inputs_ByYear!G$9:G$14,Inputs_ByYear!$B$9:$B$14,'ABP Remaining Capacity'!$C11))*Inputs_ByYear!G$20*INDEX(Inputs_ByYear!$D$24:$Y$25,MATCH($B11,Inputs_ByYear!$B$24:$B$25,0),MATCH(J$5,Inputs_ByYear!$D$23:$Y$23,0))*INDEX(Inputs_ByPrg!$F$6:$F$69,MATCH('ABP Remaining Capacity'!$E11,Inputs_ByPrg!$E$6:$E$69,0))</f>
        <v>0</v>
      </c>
      <c r="K11" s="89">
        <f>(SUMIFS(Inputs_ByYear!H$9:H$14,Inputs_ByYear!$B$9:$B$14,'ABP Remaining Capacity'!$C11))*Inputs_ByYear!H$20*INDEX(Inputs_ByYear!$D$24:$Y$25,MATCH($B11,Inputs_ByYear!$B$24:$B$25,0),MATCH(K$5,Inputs_ByYear!$D$23:$Y$23,0))*INDEX(Inputs_ByPrg!$F$6:$F$69,MATCH('ABP Remaining Capacity'!$E11,Inputs_ByPrg!$E$6:$E$69,0))</f>
        <v>0</v>
      </c>
      <c r="L11" s="89">
        <f>(SUMIFS(Inputs_ByYear!I$9:I$14,Inputs_ByYear!$B$9:$B$14,'ABP Remaining Capacity'!$C11))*Inputs_ByYear!I$20*INDEX(Inputs_ByYear!$D$24:$Y$25,MATCH($B11,Inputs_ByYear!$B$24:$B$25,0),MATCH(L$5,Inputs_ByYear!$D$23:$Y$23,0))*INDEX(Inputs_ByPrg!$F$6:$F$69,MATCH('ABP Remaining Capacity'!$E11,Inputs_ByPrg!$E$6:$E$69,0))</f>
        <v>0</v>
      </c>
      <c r="M11" s="89">
        <f>(SUMIFS(Inputs_ByYear!J$9:J$14,Inputs_ByYear!$B$9:$B$14,'ABP Remaining Capacity'!$C11))*Inputs_ByYear!J$20*INDEX(Inputs_ByYear!$D$24:$Y$25,MATCH($B11,Inputs_ByYear!$B$24:$B$25,0),MATCH(M$5,Inputs_ByYear!$D$23:$Y$23,0))*INDEX(Inputs_ByPrg!$F$6:$F$69,MATCH('ABP Remaining Capacity'!$E11,Inputs_ByPrg!$E$6:$E$69,0))</f>
        <v>0</v>
      </c>
      <c r="N11" s="89">
        <f>(SUMIFS(Inputs_ByYear!K$9:K$14,Inputs_ByYear!$B$9:$B$14,'ABP Remaining Capacity'!$C11))*Inputs_ByYear!K$20*INDEX(Inputs_ByYear!$D$24:$Y$25,MATCH($B11,Inputs_ByYear!$B$24:$B$25,0),MATCH(N$5,Inputs_ByYear!$D$23:$Y$23,0))*INDEX(Inputs_ByPrg!$F$6:$F$69,MATCH('ABP Remaining Capacity'!$E11,Inputs_ByPrg!$E$6:$E$69,0))</f>
        <v>0</v>
      </c>
      <c r="O11" s="89">
        <f>(SUMIFS(Inputs_ByYear!L$9:L$14,Inputs_ByYear!$B$9:$B$14,'ABP Remaining Capacity'!$C11))*Inputs_ByYear!L$20*INDEX(Inputs_ByYear!$D$24:$Y$25,MATCH($B11,Inputs_ByYear!$B$24:$B$25,0),MATCH(O$5,Inputs_ByYear!$D$23:$Y$23,0))*INDEX(Inputs_ByPrg!$F$6:$F$69,MATCH('ABP Remaining Capacity'!$E11,Inputs_ByPrg!$E$6:$E$69,0))</f>
        <v>0</v>
      </c>
      <c r="P11" s="89">
        <f>(SUMIFS(Inputs_ByYear!M$9:M$14,Inputs_ByYear!$B$9:$B$14,'ABP Remaining Capacity'!$C11))*Inputs_ByYear!M$20*INDEX(Inputs_ByYear!$D$24:$Y$25,MATCH($B11,Inputs_ByYear!$B$24:$B$25,0),MATCH(P$5,Inputs_ByYear!$D$23:$Y$23,0))*INDEX(Inputs_ByPrg!$F$6:$F$69,MATCH('ABP Remaining Capacity'!$E11,Inputs_ByPrg!$E$6:$E$69,0))</f>
        <v>0</v>
      </c>
      <c r="Q11" s="89">
        <f>(SUMIFS(Inputs_ByYear!N$9:N$14,Inputs_ByYear!$B$9:$B$14,'ABP Remaining Capacity'!$C11))*Inputs_ByYear!N$20*INDEX(Inputs_ByYear!$D$24:$Y$25,MATCH($B11,Inputs_ByYear!$B$24:$B$25,0),MATCH(Q$5,Inputs_ByYear!$D$23:$Y$23,0))*INDEX(Inputs_ByPrg!$F$6:$F$69,MATCH('ABP Remaining Capacity'!$E11,Inputs_ByPrg!$E$6:$E$69,0))</f>
        <v>0</v>
      </c>
      <c r="R11" s="89">
        <f>(SUMIFS(Inputs_ByYear!O$9:O$14,Inputs_ByYear!$B$9:$B$14,'ABP Remaining Capacity'!$C11))*Inputs_ByYear!O$20*INDEX(Inputs_ByYear!$D$24:$Y$25,MATCH($B11,Inputs_ByYear!$B$24:$B$25,0),MATCH(R$5,Inputs_ByYear!$D$23:$Y$23,0))*INDEX(Inputs_ByPrg!$F$6:$F$69,MATCH('ABP Remaining Capacity'!$E11,Inputs_ByPrg!$E$6:$E$69,0))</f>
        <v>0</v>
      </c>
      <c r="S11" s="89">
        <f>(SUMIFS(Inputs_ByYear!P$9:P$14,Inputs_ByYear!$B$9:$B$14,'ABP Remaining Capacity'!$C11))*Inputs_ByYear!P$20*INDEX(Inputs_ByYear!$D$24:$Y$25,MATCH($B11,Inputs_ByYear!$B$24:$B$25,0),MATCH(S$5,Inputs_ByYear!$D$23:$Y$23,0))*INDEX(Inputs_ByPrg!$F$6:$F$69,MATCH('ABP Remaining Capacity'!$E11,Inputs_ByPrg!$E$6:$E$69,0))</f>
        <v>0</v>
      </c>
      <c r="T11" s="89">
        <f>(SUMIFS(Inputs_ByYear!Q$9:Q$14,Inputs_ByYear!$B$9:$B$14,'ABP Remaining Capacity'!$C11))*Inputs_ByYear!Q$20*INDEX(Inputs_ByYear!$D$24:$Y$25,MATCH($B11,Inputs_ByYear!$B$24:$B$25,0),MATCH(T$5,Inputs_ByYear!$D$23:$Y$23,0))*INDEX(Inputs_ByPrg!$F$6:$F$69,MATCH('ABP Remaining Capacity'!$E11,Inputs_ByPrg!$E$6:$E$69,0))</f>
        <v>0</v>
      </c>
      <c r="U11" s="89">
        <f>(SUMIFS(Inputs_ByYear!R$9:R$14,Inputs_ByYear!$B$9:$B$14,'ABP Remaining Capacity'!$C11))*Inputs_ByYear!R$20*INDEX(Inputs_ByYear!$D$24:$Y$25,MATCH($B11,Inputs_ByYear!$B$24:$B$25,0),MATCH(U$5,Inputs_ByYear!$D$23:$Y$23,0))*INDEX(Inputs_ByPrg!$F$6:$F$69,MATCH('ABP Remaining Capacity'!$E11,Inputs_ByPrg!$E$6:$E$69,0))</f>
        <v>0</v>
      </c>
      <c r="V11" s="89">
        <f>(SUMIFS(Inputs_ByYear!S$9:S$14,Inputs_ByYear!$B$9:$B$14,'ABP Remaining Capacity'!$C11))*Inputs_ByYear!S$20*INDEX(Inputs_ByYear!$D$24:$Y$25,MATCH($B11,Inputs_ByYear!$B$24:$B$25,0),MATCH(V$5,Inputs_ByYear!$D$23:$Y$23,0))*INDEX(Inputs_ByPrg!$F$6:$F$69,MATCH('ABP Remaining Capacity'!$E11,Inputs_ByPrg!$E$6:$E$69,0))</f>
        <v>0</v>
      </c>
      <c r="W11" s="89">
        <f>(SUMIFS(Inputs_ByYear!T$9:T$14,Inputs_ByYear!$B$9:$B$14,'ABP Remaining Capacity'!$C11))*Inputs_ByYear!T$20*INDEX(Inputs_ByYear!$D$24:$Y$25,MATCH($B11,Inputs_ByYear!$B$24:$B$25,0),MATCH(W$5,Inputs_ByYear!$D$23:$Y$23,0))*INDEX(Inputs_ByPrg!$F$6:$F$69,MATCH('ABP Remaining Capacity'!$E11,Inputs_ByPrg!$E$6:$E$69,0))</f>
        <v>0</v>
      </c>
      <c r="X11" s="89">
        <f>(SUMIFS(Inputs_ByYear!U$9:U$14,Inputs_ByYear!$B$9:$B$14,'ABP Remaining Capacity'!$C11))*Inputs_ByYear!U$20*INDEX(Inputs_ByYear!$D$24:$Y$25,MATCH($B11,Inputs_ByYear!$B$24:$B$25,0),MATCH(X$5,Inputs_ByYear!$D$23:$Y$23,0))*INDEX(Inputs_ByPrg!$F$6:$F$69,MATCH('ABP Remaining Capacity'!$E11,Inputs_ByPrg!$E$6:$E$69,0))</f>
        <v>0</v>
      </c>
      <c r="Y11" s="89">
        <f>(SUMIFS(Inputs_ByYear!V$9:V$14,Inputs_ByYear!$B$9:$B$14,'ABP Remaining Capacity'!$C11))*Inputs_ByYear!V$20*INDEX(Inputs_ByYear!$D$24:$Y$25,MATCH($B11,Inputs_ByYear!$B$24:$B$25,0),MATCH(Y$5,Inputs_ByYear!$D$23:$Y$23,0))*INDEX(Inputs_ByPrg!$F$6:$F$69,MATCH('ABP Remaining Capacity'!$E11,Inputs_ByPrg!$E$6:$E$69,0))</f>
        <v>0</v>
      </c>
      <c r="Z11" s="89">
        <f>(SUMIFS(Inputs_ByYear!W$9:W$14,Inputs_ByYear!$B$9:$B$14,'ABP Remaining Capacity'!$C11))*Inputs_ByYear!W$20*INDEX(Inputs_ByYear!$D$24:$Y$25,MATCH($B11,Inputs_ByYear!$B$24:$B$25,0),MATCH(Z$5,Inputs_ByYear!$D$23:$Y$23,0))*INDEX(Inputs_ByPrg!$F$6:$F$69,MATCH('ABP Remaining Capacity'!$E11,Inputs_ByPrg!$E$6:$E$69,0))</f>
        <v>0</v>
      </c>
      <c r="AA11" s="89">
        <f>(SUMIFS(Inputs_ByYear!X$9:X$14,Inputs_ByYear!$B$9:$B$14,'ABP Remaining Capacity'!$C11))*Inputs_ByYear!X$20*INDEX(Inputs_ByYear!$D$24:$Y$25,MATCH($B11,Inputs_ByYear!$B$24:$B$25,0),MATCH(AA$5,Inputs_ByYear!$D$23:$Y$23,0))*INDEX(Inputs_ByPrg!$F$6:$F$69,MATCH('ABP Remaining Capacity'!$E11,Inputs_ByPrg!$E$6:$E$69,0))</f>
        <v>0</v>
      </c>
      <c r="AB11" s="89">
        <f>(SUMIFS(Inputs_ByYear!Y$9:Y$14,Inputs_ByYear!$B$9:$B$14,'ABP Remaining Capacity'!$C11))*Inputs_ByYear!Y$20*INDEX(Inputs_ByYear!$D$24:$Y$25,MATCH($B11,Inputs_ByYear!$B$24:$B$25,0),MATCH(AB$5,Inputs_ByYear!$D$23:$Y$23,0))*INDEX(Inputs_ByPrg!$F$6:$F$69,MATCH('ABP Remaining Capacity'!$E11,Inputs_ByPrg!$E$6:$E$69,0))</f>
        <v>0</v>
      </c>
    </row>
    <row r="12" spans="2:28" ht="14.45" customHeight="1">
      <c r="B12" s="239" t="s">
        <v>230</v>
      </c>
      <c r="C12" s="239" t="s">
        <v>207</v>
      </c>
      <c r="D12" s="239" t="s">
        <v>288</v>
      </c>
      <c r="E12" s="286" t="str">
        <f t="shared" si="0"/>
        <v>A_Large DG_&gt;200-500</v>
      </c>
      <c r="F12" s="262" t="s">
        <v>86</v>
      </c>
      <c r="G12" s="89">
        <f>(SUMIFS(Inputs_ByYear!D$9:D$14,Inputs_ByYear!$B$9:$B$14,'ABP Remaining Capacity'!$C12))*Inputs_ByYear!D$20*INDEX(Inputs_ByYear!$D$24:$Y$25,MATCH($B12,Inputs_ByYear!$B$24:$B$25,0),MATCH(G$5,Inputs_ByYear!$D$23:$Y$23,0))*INDEX(Inputs_ByPrg!$F$6:$F$69,MATCH('ABP Remaining Capacity'!$E12,Inputs_ByPrg!$E$6:$E$69,0))</f>
        <v>2206.7655632169508</v>
      </c>
      <c r="H12" s="89">
        <f>(SUMIFS(Inputs_ByYear!E$9:E$14,Inputs_ByYear!$B$9:$B$14,'ABP Remaining Capacity'!$C12))*Inputs_ByYear!E$20*INDEX(Inputs_ByYear!$D$24:$Y$25,MATCH($B12,Inputs_ByYear!$B$24:$B$25,0),MATCH(H$5,Inputs_ByYear!$D$23:$Y$23,0))*INDEX(Inputs_ByPrg!$F$6:$F$69,MATCH('ABP Remaining Capacity'!$E12,Inputs_ByPrg!$E$6:$E$69,0))</f>
        <v>0</v>
      </c>
      <c r="I12" s="89">
        <f>(SUMIFS(Inputs_ByYear!F$9:F$14,Inputs_ByYear!$B$9:$B$14,'ABP Remaining Capacity'!$C12))*Inputs_ByYear!F$20*INDEX(Inputs_ByYear!$D$24:$Y$25,MATCH($B12,Inputs_ByYear!$B$24:$B$25,0),MATCH(I$5,Inputs_ByYear!$D$23:$Y$23,0))*INDEX(Inputs_ByPrg!$F$6:$F$69,MATCH('ABP Remaining Capacity'!$E12,Inputs_ByPrg!$E$6:$E$69,0))</f>
        <v>0</v>
      </c>
      <c r="J12" s="89">
        <f>(SUMIFS(Inputs_ByYear!G$9:G$14,Inputs_ByYear!$B$9:$B$14,'ABP Remaining Capacity'!$C12))*Inputs_ByYear!G$20*INDEX(Inputs_ByYear!$D$24:$Y$25,MATCH($B12,Inputs_ByYear!$B$24:$B$25,0),MATCH(J$5,Inputs_ByYear!$D$23:$Y$23,0))*INDEX(Inputs_ByPrg!$F$6:$F$69,MATCH('ABP Remaining Capacity'!$E12,Inputs_ByPrg!$E$6:$E$69,0))</f>
        <v>0</v>
      </c>
      <c r="K12" s="89">
        <f>(SUMIFS(Inputs_ByYear!H$9:H$14,Inputs_ByYear!$B$9:$B$14,'ABP Remaining Capacity'!$C12))*Inputs_ByYear!H$20*INDEX(Inputs_ByYear!$D$24:$Y$25,MATCH($B12,Inputs_ByYear!$B$24:$B$25,0),MATCH(K$5,Inputs_ByYear!$D$23:$Y$23,0))*INDEX(Inputs_ByPrg!$F$6:$F$69,MATCH('ABP Remaining Capacity'!$E12,Inputs_ByPrg!$E$6:$E$69,0))</f>
        <v>0</v>
      </c>
      <c r="L12" s="89">
        <f>(SUMIFS(Inputs_ByYear!I$9:I$14,Inputs_ByYear!$B$9:$B$14,'ABP Remaining Capacity'!$C12))*Inputs_ByYear!I$20*INDEX(Inputs_ByYear!$D$24:$Y$25,MATCH($B12,Inputs_ByYear!$B$24:$B$25,0),MATCH(L$5,Inputs_ByYear!$D$23:$Y$23,0))*INDEX(Inputs_ByPrg!$F$6:$F$69,MATCH('ABP Remaining Capacity'!$E12,Inputs_ByPrg!$E$6:$E$69,0))</f>
        <v>0</v>
      </c>
      <c r="M12" s="89">
        <f>(SUMIFS(Inputs_ByYear!J$9:J$14,Inputs_ByYear!$B$9:$B$14,'ABP Remaining Capacity'!$C12))*Inputs_ByYear!J$20*INDEX(Inputs_ByYear!$D$24:$Y$25,MATCH($B12,Inputs_ByYear!$B$24:$B$25,0),MATCH(M$5,Inputs_ByYear!$D$23:$Y$23,0))*INDEX(Inputs_ByPrg!$F$6:$F$69,MATCH('ABP Remaining Capacity'!$E12,Inputs_ByPrg!$E$6:$E$69,0))</f>
        <v>0</v>
      </c>
      <c r="N12" s="89">
        <f>(SUMIFS(Inputs_ByYear!K$9:K$14,Inputs_ByYear!$B$9:$B$14,'ABP Remaining Capacity'!$C12))*Inputs_ByYear!K$20*INDEX(Inputs_ByYear!$D$24:$Y$25,MATCH($B12,Inputs_ByYear!$B$24:$B$25,0),MATCH(N$5,Inputs_ByYear!$D$23:$Y$23,0))*INDEX(Inputs_ByPrg!$F$6:$F$69,MATCH('ABP Remaining Capacity'!$E12,Inputs_ByPrg!$E$6:$E$69,0))</f>
        <v>0</v>
      </c>
      <c r="O12" s="89">
        <f>(SUMIFS(Inputs_ByYear!L$9:L$14,Inputs_ByYear!$B$9:$B$14,'ABP Remaining Capacity'!$C12))*Inputs_ByYear!L$20*INDEX(Inputs_ByYear!$D$24:$Y$25,MATCH($B12,Inputs_ByYear!$B$24:$B$25,0),MATCH(O$5,Inputs_ByYear!$D$23:$Y$23,0))*INDEX(Inputs_ByPrg!$F$6:$F$69,MATCH('ABP Remaining Capacity'!$E12,Inputs_ByPrg!$E$6:$E$69,0))</f>
        <v>0</v>
      </c>
      <c r="P12" s="89">
        <f>(SUMIFS(Inputs_ByYear!M$9:M$14,Inputs_ByYear!$B$9:$B$14,'ABP Remaining Capacity'!$C12))*Inputs_ByYear!M$20*INDEX(Inputs_ByYear!$D$24:$Y$25,MATCH($B12,Inputs_ByYear!$B$24:$B$25,0),MATCH(P$5,Inputs_ByYear!$D$23:$Y$23,0))*INDEX(Inputs_ByPrg!$F$6:$F$69,MATCH('ABP Remaining Capacity'!$E12,Inputs_ByPrg!$E$6:$E$69,0))</f>
        <v>0</v>
      </c>
      <c r="Q12" s="89">
        <f>(SUMIFS(Inputs_ByYear!N$9:N$14,Inputs_ByYear!$B$9:$B$14,'ABP Remaining Capacity'!$C12))*Inputs_ByYear!N$20*INDEX(Inputs_ByYear!$D$24:$Y$25,MATCH($B12,Inputs_ByYear!$B$24:$B$25,0),MATCH(Q$5,Inputs_ByYear!$D$23:$Y$23,0))*INDEX(Inputs_ByPrg!$F$6:$F$69,MATCH('ABP Remaining Capacity'!$E12,Inputs_ByPrg!$E$6:$E$69,0))</f>
        <v>0</v>
      </c>
      <c r="R12" s="89">
        <f>(SUMIFS(Inputs_ByYear!O$9:O$14,Inputs_ByYear!$B$9:$B$14,'ABP Remaining Capacity'!$C12))*Inputs_ByYear!O$20*INDEX(Inputs_ByYear!$D$24:$Y$25,MATCH($B12,Inputs_ByYear!$B$24:$B$25,0),MATCH(R$5,Inputs_ByYear!$D$23:$Y$23,0))*INDEX(Inputs_ByPrg!$F$6:$F$69,MATCH('ABP Remaining Capacity'!$E12,Inputs_ByPrg!$E$6:$E$69,0))</f>
        <v>0</v>
      </c>
      <c r="S12" s="89">
        <f>(SUMIFS(Inputs_ByYear!P$9:P$14,Inputs_ByYear!$B$9:$B$14,'ABP Remaining Capacity'!$C12))*Inputs_ByYear!P$20*INDEX(Inputs_ByYear!$D$24:$Y$25,MATCH($B12,Inputs_ByYear!$B$24:$B$25,0),MATCH(S$5,Inputs_ByYear!$D$23:$Y$23,0))*INDEX(Inputs_ByPrg!$F$6:$F$69,MATCH('ABP Remaining Capacity'!$E12,Inputs_ByPrg!$E$6:$E$69,0))</f>
        <v>0</v>
      </c>
      <c r="T12" s="89">
        <f>(SUMIFS(Inputs_ByYear!Q$9:Q$14,Inputs_ByYear!$B$9:$B$14,'ABP Remaining Capacity'!$C12))*Inputs_ByYear!Q$20*INDEX(Inputs_ByYear!$D$24:$Y$25,MATCH($B12,Inputs_ByYear!$B$24:$B$25,0),MATCH(T$5,Inputs_ByYear!$D$23:$Y$23,0))*INDEX(Inputs_ByPrg!$F$6:$F$69,MATCH('ABP Remaining Capacity'!$E12,Inputs_ByPrg!$E$6:$E$69,0))</f>
        <v>0</v>
      </c>
      <c r="U12" s="89">
        <f>(SUMIFS(Inputs_ByYear!R$9:R$14,Inputs_ByYear!$B$9:$B$14,'ABP Remaining Capacity'!$C12))*Inputs_ByYear!R$20*INDEX(Inputs_ByYear!$D$24:$Y$25,MATCH($B12,Inputs_ByYear!$B$24:$B$25,0),MATCH(U$5,Inputs_ByYear!$D$23:$Y$23,0))*INDEX(Inputs_ByPrg!$F$6:$F$69,MATCH('ABP Remaining Capacity'!$E12,Inputs_ByPrg!$E$6:$E$69,0))</f>
        <v>0</v>
      </c>
      <c r="V12" s="89">
        <f>(SUMIFS(Inputs_ByYear!S$9:S$14,Inputs_ByYear!$B$9:$B$14,'ABP Remaining Capacity'!$C12))*Inputs_ByYear!S$20*INDEX(Inputs_ByYear!$D$24:$Y$25,MATCH($B12,Inputs_ByYear!$B$24:$B$25,0),MATCH(V$5,Inputs_ByYear!$D$23:$Y$23,0))*INDEX(Inputs_ByPrg!$F$6:$F$69,MATCH('ABP Remaining Capacity'!$E12,Inputs_ByPrg!$E$6:$E$69,0))</f>
        <v>0</v>
      </c>
      <c r="W12" s="89">
        <f>(SUMIFS(Inputs_ByYear!T$9:T$14,Inputs_ByYear!$B$9:$B$14,'ABP Remaining Capacity'!$C12))*Inputs_ByYear!T$20*INDEX(Inputs_ByYear!$D$24:$Y$25,MATCH($B12,Inputs_ByYear!$B$24:$B$25,0),MATCH(W$5,Inputs_ByYear!$D$23:$Y$23,0))*INDEX(Inputs_ByPrg!$F$6:$F$69,MATCH('ABP Remaining Capacity'!$E12,Inputs_ByPrg!$E$6:$E$69,0))</f>
        <v>0</v>
      </c>
      <c r="X12" s="89">
        <f>(SUMIFS(Inputs_ByYear!U$9:U$14,Inputs_ByYear!$B$9:$B$14,'ABP Remaining Capacity'!$C12))*Inputs_ByYear!U$20*INDEX(Inputs_ByYear!$D$24:$Y$25,MATCH($B12,Inputs_ByYear!$B$24:$B$25,0),MATCH(X$5,Inputs_ByYear!$D$23:$Y$23,0))*INDEX(Inputs_ByPrg!$F$6:$F$69,MATCH('ABP Remaining Capacity'!$E12,Inputs_ByPrg!$E$6:$E$69,0))</f>
        <v>0</v>
      </c>
      <c r="Y12" s="89">
        <f>(SUMIFS(Inputs_ByYear!V$9:V$14,Inputs_ByYear!$B$9:$B$14,'ABP Remaining Capacity'!$C12))*Inputs_ByYear!V$20*INDEX(Inputs_ByYear!$D$24:$Y$25,MATCH($B12,Inputs_ByYear!$B$24:$B$25,0),MATCH(Y$5,Inputs_ByYear!$D$23:$Y$23,0))*INDEX(Inputs_ByPrg!$F$6:$F$69,MATCH('ABP Remaining Capacity'!$E12,Inputs_ByPrg!$E$6:$E$69,0))</f>
        <v>0</v>
      </c>
      <c r="Z12" s="89">
        <f>(SUMIFS(Inputs_ByYear!W$9:W$14,Inputs_ByYear!$B$9:$B$14,'ABP Remaining Capacity'!$C12))*Inputs_ByYear!W$20*INDEX(Inputs_ByYear!$D$24:$Y$25,MATCH($B12,Inputs_ByYear!$B$24:$B$25,0),MATCH(Z$5,Inputs_ByYear!$D$23:$Y$23,0))*INDEX(Inputs_ByPrg!$F$6:$F$69,MATCH('ABP Remaining Capacity'!$E12,Inputs_ByPrg!$E$6:$E$69,0))</f>
        <v>0</v>
      </c>
      <c r="AA12" s="89">
        <f>(SUMIFS(Inputs_ByYear!X$9:X$14,Inputs_ByYear!$B$9:$B$14,'ABP Remaining Capacity'!$C12))*Inputs_ByYear!X$20*INDEX(Inputs_ByYear!$D$24:$Y$25,MATCH($B12,Inputs_ByYear!$B$24:$B$25,0),MATCH(AA$5,Inputs_ByYear!$D$23:$Y$23,0))*INDEX(Inputs_ByPrg!$F$6:$F$69,MATCH('ABP Remaining Capacity'!$E12,Inputs_ByPrg!$E$6:$E$69,0))</f>
        <v>0</v>
      </c>
      <c r="AB12" s="89">
        <f>(SUMIFS(Inputs_ByYear!Y$9:Y$14,Inputs_ByYear!$B$9:$B$14,'ABP Remaining Capacity'!$C12))*Inputs_ByYear!Y$20*INDEX(Inputs_ByYear!$D$24:$Y$25,MATCH($B12,Inputs_ByYear!$B$24:$B$25,0),MATCH(AB$5,Inputs_ByYear!$D$23:$Y$23,0))*INDEX(Inputs_ByPrg!$F$6:$F$69,MATCH('ABP Remaining Capacity'!$E12,Inputs_ByPrg!$E$6:$E$69,0))</f>
        <v>0</v>
      </c>
    </row>
    <row r="13" spans="2:28" ht="14.45" customHeight="1">
      <c r="B13" s="239" t="s">
        <v>230</v>
      </c>
      <c r="C13" s="239" t="s">
        <v>207</v>
      </c>
      <c r="D13" s="239" t="s">
        <v>290</v>
      </c>
      <c r="E13" s="286" t="str">
        <f t="shared" si="0"/>
        <v>A_Large DG_&gt;500-2000</v>
      </c>
      <c r="F13" s="262" t="s">
        <v>86</v>
      </c>
      <c r="G13" s="89">
        <f>(SUMIFS(Inputs_ByYear!D$9:D$14,Inputs_ByYear!$B$9:$B$14,'ABP Remaining Capacity'!$C13))*Inputs_ByYear!D$20*INDEX(Inputs_ByYear!$D$24:$Y$25,MATCH($B13,Inputs_ByYear!$B$24:$B$25,0),MATCH(G$5,Inputs_ByYear!$D$23:$Y$23,0))*INDEX(Inputs_ByPrg!$F$6:$F$69,MATCH('ABP Remaining Capacity'!$E13,Inputs_ByPrg!$E$6:$E$69,0))</f>
        <v>10513.139285700548</v>
      </c>
      <c r="H13" s="89">
        <f>(SUMIFS(Inputs_ByYear!E$9:E$14,Inputs_ByYear!$B$9:$B$14,'ABP Remaining Capacity'!$C13))*Inputs_ByYear!E$20*INDEX(Inputs_ByYear!$D$24:$Y$25,MATCH($B13,Inputs_ByYear!$B$24:$B$25,0),MATCH(H$5,Inputs_ByYear!$D$23:$Y$23,0))*INDEX(Inputs_ByPrg!$F$6:$F$69,MATCH('ABP Remaining Capacity'!$E13,Inputs_ByPrg!$E$6:$E$69,0))</f>
        <v>0</v>
      </c>
      <c r="I13" s="89">
        <f>(SUMIFS(Inputs_ByYear!F$9:F$14,Inputs_ByYear!$B$9:$B$14,'ABP Remaining Capacity'!$C13))*Inputs_ByYear!F$20*INDEX(Inputs_ByYear!$D$24:$Y$25,MATCH($B13,Inputs_ByYear!$B$24:$B$25,0),MATCH(I$5,Inputs_ByYear!$D$23:$Y$23,0))*INDEX(Inputs_ByPrg!$F$6:$F$69,MATCH('ABP Remaining Capacity'!$E13,Inputs_ByPrg!$E$6:$E$69,0))</f>
        <v>0</v>
      </c>
      <c r="J13" s="89">
        <f>(SUMIFS(Inputs_ByYear!G$9:G$14,Inputs_ByYear!$B$9:$B$14,'ABP Remaining Capacity'!$C13))*Inputs_ByYear!G$20*INDEX(Inputs_ByYear!$D$24:$Y$25,MATCH($B13,Inputs_ByYear!$B$24:$B$25,0),MATCH(J$5,Inputs_ByYear!$D$23:$Y$23,0))*INDEX(Inputs_ByPrg!$F$6:$F$69,MATCH('ABP Remaining Capacity'!$E13,Inputs_ByPrg!$E$6:$E$69,0))</f>
        <v>0</v>
      </c>
      <c r="K13" s="89">
        <f>(SUMIFS(Inputs_ByYear!H$9:H$14,Inputs_ByYear!$B$9:$B$14,'ABP Remaining Capacity'!$C13))*Inputs_ByYear!H$20*INDEX(Inputs_ByYear!$D$24:$Y$25,MATCH($B13,Inputs_ByYear!$B$24:$B$25,0),MATCH(K$5,Inputs_ByYear!$D$23:$Y$23,0))*INDEX(Inputs_ByPrg!$F$6:$F$69,MATCH('ABP Remaining Capacity'!$E13,Inputs_ByPrg!$E$6:$E$69,0))</f>
        <v>0</v>
      </c>
      <c r="L13" s="89">
        <f>(SUMIFS(Inputs_ByYear!I$9:I$14,Inputs_ByYear!$B$9:$B$14,'ABP Remaining Capacity'!$C13))*Inputs_ByYear!I$20*INDEX(Inputs_ByYear!$D$24:$Y$25,MATCH($B13,Inputs_ByYear!$B$24:$B$25,0),MATCH(L$5,Inputs_ByYear!$D$23:$Y$23,0))*INDEX(Inputs_ByPrg!$F$6:$F$69,MATCH('ABP Remaining Capacity'!$E13,Inputs_ByPrg!$E$6:$E$69,0))</f>
        <v>0</v>
      </c>
      <c r="M13" s="89">
        <f>(SUMIFS(Inputs_ByYear!J$9:J$14,Inputs_ByYear!$B$9:$B$14,'ABP Remaining Capacity'!$C13))*Inputs_ByYear!J$20*INDEX(Inputs_ByYear!$D$24:$Y$25,MATCH($B13,Inputs_ByYear!$B$24:$B$25,0),MATCH(M$5,Inputs_ByYear!$D$23:$Y$23,0))*INDEX(Inputs_ByPrg!$F$6:$F$69,MATCH('ABP Remaining Capacity'!$E13,Inputs_ByPrg!$E$6:$E$69,0))</f>
        <v>0</v>
      </c>
      <c r="N13" s="89">
        <f>(SUMIFS(Inputs_ByYear!K$9:K$14,Inputs_ByYear!$B$9:$B$14,'ABP Remaining Capacity'!$C13))*Inputs_ByYear!K$20*INDEX(Inputs_ByYear!$D$24:$Y$25,MATCH($B13,Inputs_ByYear!$B$24:$B$25,0),MATCH(N$5,Inputs_ByYear!$D$23:$Y$23,0))*INDEX(Inputs_ByPrg!$F$6:$F$69,MATCH('ABP Remaining Capacity'!$E13,Inputs_ByPrg!$E$6:$E$69,0))</f>
        <v>0</v>
      </c>
      <c r="O13" s="89">
        <f>(SUMIFS(Inputs_ByYear!L$9:L$14,Inputs_ByYear!$B$9:$B$14,'ABP Remaining Capacity'!$C13))*Inputs_ByYear!L$20*INDEX(Inputs_ByYear!$D$24:$Y$25,MATCH($B13,Inputs_ByYear!$B$24:$B$25,0),MATCH(O$5,Inputs_ByYear!$D$23:$Y$23,0))*INDEX(Inputs_ByPrg!$F$6:$F$69,MATCH('ABP Remaining Capacity'!$E13,Inputs_ByPrg!$E$6:$E$69,0))</f>
        <v>0</v>
      </c>
      <c r="P13" s="89">
        <f>(SUMIFS(Inputs_ByYear!M$9:M$14,Inputs_ByYear!$B$9:$B$14,'ABP Remaining Capacity'!$C13))*Inputs_ByYear!M$20*INDEX(Inputs_ByYear!$D$24:$Y$25,MATCH($B13,Inputs_ByYear!$B$24:$B$25,0),MATCH(P$5,Inputs_ByYear!$D$23:$Y$23,0))*INDEX(Inputs_ByPrg!$F$6:$F$69,MATCH('ABP Remaining Capacity'!$E13,Inputs_ByPrg!$E$6:$E$69,0))</f>
        <v>0</v>
      </c>
      <c r="Q13" s="89">
        <f>(SUMIFS(Inputs_ByYear!N$9:N$14,Inputs_ByYear!$B$9:$B$14,'ABP Remaining Capacity'!$C13))*Inputs_ByYear!N$20*INDEX(Inputs_ByYear!$D$24:$Y$25,MATCH($B13,Inputs_ByYear!$B$24:$B$25,0),MATCH(Q$5,Inputs_ByYear!$D$23:$Y$23,0))*INDEX(Inputs_ByPrg!$F$6:$F$69,MATCH('ABP Remaining Capacity'!$E13,Inputs_ByPrg!$E$6:$E$69,0))</f>
        <v>0</v>
      </c>
      <c r="R13" s="89">
        <f>(SUMIFS(Inputs_ByYear!O$9:O$14,Inputs_ByYear!$B$9:$B$14,'ABP Remaining Capacity'!$C13))*Inputs_ByYear!O$20*INDEX(Inputs_ByYear!$D$24:$Y$25,MATCH($B13,Inputs_ByYear!$B$24:$B$25,0),MATCH(R$5,Inputs_ByYear!$D$23:$Y$23,0))*INDEX(Inputs_ByPrg!$F$6:$F$69,MATCH('ABP Remaining Capacity'!$E13,Inputs_ByPrg!$E$6:$E$69,0))</f>
        <v>0</v>
      </c>
      <c r="S13" s="89">
        <f>(SUMIFS(Inputs_ByYear!P$9:P$14,Inputs_ByYear!$B$9:$B$14,'ABP Remaining Capacity'!$C13))*Inputs_ByYear!P$20*INDEX(Inputs_ByYear!$D$24:$Y$25,MATCH($B13,Inputs_ByYear!$B$24:$B$25,0),MATCH(S$5,Inputs_ByYear!$D$23:$Y$23,0))*INDEX(Inputs_ByPrg!$F$6:$F$69,MATCH('ABP Remaining Capacity'!$E13,Inputs_ByPrg!$E$6:$E$69,0))</f>
        <v>0</v>
      </c>
      <c r="T13" s="89">
        <f>(SUMIFS(Inputs_ByYear!Q$9:Q$14,Inputs_ByYear!$B$9:$B$14,'ABP Remaining Capacity'!$C13))*Inputs_ByYear!Q$20*INDEX(Inputs_ByYear!$D$24:$Y$25,MATCH($B13,Inputs_ByYear!$B$24:$B$25,0),MATCH(T$5,Inputs_ByYear!$D$23:$Y$23,0))*INDEX(Inputs_ByPrg!$F$6:$F$69,MATCH('ABP Remaining Capacity'!$E13,Inputs_ByPrg!$E$6:$E$69,0))</f>
        <v>0</v>
      </c>
      <c r="U13" s="89">
        <f>(SUMIFS(Inputs_ByYear!R$9:R$14,Inputs_ByYear!$B$9:$B$14,'ABP Remaining Capacity'!$C13))*Inputs_ByYear!R$20*INDEX(Inputs_ByYear!$D$24:$Y$25,MATCH($B13,Inputs_ByYear!$B$24:$B$25,0),MATCH(U$5,Inputs_ByYear!$D$23:$Y$23,0))*INDEX(Inputs_ByPrg!$F$6:$F$69,MATCH('ABP Remaining Capacity'!$E13,Inputs_ByPrg!$E$6:$E$69,0))</f>
        <v>0</v>
      </c>
      <c r="V13" s="89">
        <f>(SUMIFS(Inputs_ByYear!S$9:S$14,Inputs_ByYear!$B$9:$B$14,'ABP Remaining Capacity'!$C13))*Inputs_ByYear!S$20*INDEX(Inputs_ByYear!$D$24:$Y$25,MATCH($B13,Inputs_ByYear!$B$24:$B$25,0),MATCH(V$5,Inputs_ByYear!$D$23:$Y$23,0))*INDEX(Inputs_ByPrg!$F$6:$F$69,MATCH('ABP Remaining Capacity'!$E13,Inputs_ByPrg!$E$6:$E$69,0))</f>
        <v>0</v>
      </c>
      <c r="W13" s="89">
        <f>(SUMIFS(Inputs_ByYear!T$9:T$14,Inputs_ByYear!$B$9:$B$14,'ABP Remaining Capacity'!$C13))*Inputs_ByYear!T$20*INDEX(Inputs_ByYear!$D$24:$Y$25,MATCH($B13,Inputs_ByYear!$B$24:$B$25,0),MATCH(W$5,Inputs_ByYear!$D$23:$Y$23,0))*INDEX(Inputs_ByPrg!$F$6:$F$69,MATCH('ABP Remaining Capacity'!$E13,Inputs_ByPrg!$E$6:$E$69,0))</f>
        <v>0</v>
      </c>
      <c r="X13" s="89">
        <f>(SUMIFS(Inputs_ByYear!U$9:U$14,Inputs_ByYear!$B$9:$B$14,'ABP Remaining Capacity'!$C13))*Inputs_ByYear!U$20*INDEX(Inputs_ByYear!$D$24:$Y$25,MATCH($B13,Inputs_ByYear!$B$24:$B$25,0),MATCH(X$5,Inputs_ByYear!$D$23:$Y$23,0))*INDEX(Inputs_ByPrg!$F$6:$F$69,MATCH('ABP Remaining Capacity'!$E13,Inputs_ByPrg!$E$6:$E$69,0))</f>
        <v>0</v>
      </c>
      <c r="Y13" s="89">
        <f>(SUMIFS(Inputs_ByYear!V$9:V$14,Inputs_ByYear!$B$9:$B$14,'ABP Remaining Capacity'!$C13))*Inputs_ByYear!V$20*INDEX(Inputs_ByYear!$D$24:$Y$25,MATCH($B13,Inputs_ByYear!$B$24:$B$25,0),MATCH(Y$5,Inputs_ByYear!$D$23:$Y$23,0))*INDEX(Inputs_ByPrg!$F$6:$F$69,MATCH('ABP Remaining Capacity'!$E13,Inputs_ByPrg!$E$6:$E$69,0))</f>
        <v>0</v>
      </c>
      <c r="Z13" s="89">
        <f>(SUMIFS(Inputs_ByYear!W$9:W$14,Inputs_ByYear!$B$9:$B$14,'ABP Remaining Capacity'!$C13))*Inputs_ByYear!W$20*INDEX(Inputs_ByYear!$D$24:$Y$25,MATCH($B13,Inputs_ByYear!$B$24:$B$25,0),MATCH(Z$5,Inputs_ByYear!$D$23:$Y$23,0))*INDEX(Inputs_ByPrg!$F$6:$F$69,MATCH('ABP Remaining Capacity'!$E13,Inputs_ByPrg!$E$6:$E$69,0))</f>
        <v>0</v>
      </c>
      <c r="AA13" s="89">
        <f>(SUMIFS(Inputs_ByYear!X$9:X$14,Inputs_ByYear!$B$9:$B$14,'ABP Remaining Capacity'!$C13))*Inputs_ByYear!X$20*INDEX(Inputs_ByYear!$D$24:$Y$25,MATCH($B13,Inputs_ByYear!$B$24:$B$25,0),MATCH(AA$5,Inputs_ByYear!$D$23:$Y$23,0))*INDEX(Inputs_ByPrg!$F$6:$F$69,MATCH('ABP Remaining Capacity'!$E13,Inputs_ByPrg!$E$6:$E$69,0))</f>
        <v>0</v>
      </c>
      <c r="AB13" s="89">
        <f>(SUMIFS(Inputs_ByYear!Y$9:Y$14,Inputs_ByYear!$B$9:$B$14,'ABP Remaining Capacity'!$C13))*Inputs_ByYear!Y$20*INDEX(Inputs_ByYear!$D$24:$Y$25,MATCH($B13,Inputs_ByYear!$B$24:$B$25,0),MATCH(AB$5,Inputs_ByYear!$D$23:$Y$23,0))*INDEX(Inputs_ByPrg!$F$6:$F$69,MATCH('ABP Remaining Capacity'!$E13,Inputs_ByPrg!$E$6:$E$69,0))</f>
        <v>0</v>
      </c>
    </row>
    <row r="14" spans="2:28" ht="14.45" customHeight="1">
      <c r="B14" s="239" t="s">
        <v>230</v>
      </c>
      <c r="C14" s="239" t="s">
        <v>207</v>
      </c>
      <c r="D14" s="239" t="s">
        <v>292</v>
      </c>
      <c r="E14" s="286" t="str">
        <f t="shared" si="0"/>
        <v>A_Large DG_&gt; 2000-5000</v>
      </c>
      <c r="F14" s="262" t="s">
        <v>86</v>
      </c>
      <c r="G14" s="89">
        <f>(SUMIFS(Inputs_ByYear!D$9:D$14,Inputs_ByYear!$B$9:$B$14,'ABP Remaining Capacity'!$C14))*Inputs_ByYear!D$20*INDEX(Inputs_ByYear!$D$24:$Y$25,MATCH($B14,Inputs_ByYear!$B$24:$B$25,0),MATCH(G$5,Inputs_ByYear!$D$23:$Y$23,0))*INDEX(Inputs_ByPrg!$F$6:$F$69,MATCH('ABP Remaining Capacity'!$E14,Inputs_ByPrg!$E$6:$E$69,0))</f>
        <v>0</v>
      </c>
      <c r="H14" s="89">
        <f>(SUMIFS(Inputs_ByYear!E$9:E$14,Inputs_ByYear!$B$9:$B$14,'ABP Remaining Capacity'!$C14))*Inputs_ByYear!E$20*INDEX(Inputs_ByYear!$D$24:$Y$25,MATCH($B14,Inputs_ByYear!$B$24:$B$25,0),MATCH(H$5,Inputs_ByYear!$D$23:$Y$23,0))*INDEX(Inputs_ByPrg!$F$6:$F$69,MATCH('ABP Remaining Capacity'!$E14,Inputs_ByPrg!$E$6:$E$69,0))</f>
        <v>0</v>
      </c>
      <c r="I14" s="89">
        <f>(SUMIFS(Inputs_ByYear!F$9:F$14,Inputs_ByYear!$B$9:$B$14,'ABP Remaining Capacity'!$C14))*Inputs_ByYear!F$20*INDEX(Inputs_ByYear!$D$24:$Y$25,MATCH($B14,Inputs_ByYear!$B$24:$B$25,0),MATCH(I$5,Inputs_ByYear!$D$23:$Y$23,0))*INDEX(Inputs_ByPrg!$F$6:$F$69,MATCH('ABP Remaining Capacity'!$E14,Inputs_ByPrg!$E$6:$E$69,0))</f>
        <v>0</v>
      </c>
      <c r="J14" s="89">
        <f>(SUMIFS(Inputs_ByYear!G$9:G$14,Inputs_ByYear!$B$9:$B$14,'ABP Remaining Capacity'!$C14))*Inputs_ByYear!G$20*INDEX(Inputs_ByYear!$D$24:$Y$25,MATCH($B14,Inputs_ByYear!$B$24:$B$25,0),MATCH(J$5,Inputs_ByYear!$D$23:$Y$23,0))*INDEX(Inputs_ByPrg!$F$6:$F$69,MATCH('ABP Remaining Capacity'!$E14,Inputs_ByPrg!$E$6:$E$69,0))</f>
        <v>0</v>
      </c>
      <c r="K14" s="89">
        <f>(SUMIFS(Inputs_ByYear!H$9:H$14,Inputs_ByYear!$B$9:$B$14,'ABP Remaining Capacity'!$C14))*Inputs_ByYear!H$20*INDEX(Inputs_ByYear!$D$24:$Y$25,MATCH($B14,Inputs_ByYear!$B$24:$B$25,0),MATCH(K$5,Inputs_ByYear!$D$23:$Y$23,0))*INDEX(Inputs_ByPrg!$F$6:$F$69,MATCH('ABP Remaining Capacity'!$E14,Inputs_ByPrg!$E$6:$E$69,0))</f>
        <v>0</v>
      </c>
      <c r="L14" s="89">
        <f>(SUMIFS(Inputs_ByYear!I$9:I$14,Inputs_ByYear!$B$9:$B$14,'ABP Remaining Capacity'!$C14))*Inputs_ByYear!I$20*INDEX(Inputs_ByYear!$D$24:$Y$25,MATCH($B14,Inputs_ByYear!$B$24:$B$25,0),MATCH(L$5,Inputs_ByYear!$D$23:$Y$23,0))*INDEX(Inputs_ByPrg!$F$6:$F$69,MATCH('ABP Remaining Capacity'!$E14,Inputs_ByPrg!$E$6:$E$69,0))</f>
        <v>0</v>
      </c>
      <c r="M14" s="89">
        <f>(SUMIFS(Inputs_ByYear!J$9:J$14,Inputs_ByYear!$B$9:$B$14,'ABP Remaining Capacity'!$C14))*Inputs_ByYear!J$20*INDEX(Inputs_ByYear!$D$24:$Y$25,MATCH($B14,Inputs_ByYear!$B$24:$B$25,0),MATCH(M$5,Inputs_ByYear!$D$23:$Y$23,0))*INDEX(Inputs_ByPrg!$F$6:$F$69,MATCH('ABP Remaining Capacity'!$E14,Inputs_ByPrg!$E$6:$E$69,0))</f>
        <v>0</v>
      </c>
      <c r="N14" s="89">
        <f>(SUMIFS(Inputs_ByYear!K$9:K$14,Inputs_ByYear!$B$9:$B$14,'ABP Remaining Capacity'!$C14))*Inputs_ByYear!K$20*INDEX(Inputs_ByYear!$D$24:$Y$25,MATCH($B14,Inputs_ByYear!$B$24:$B$25,0),MATCH(N$5,Inputs_ByYear!$D$23:$Y$23,0))*INDEX(Inputs_ByPrg!$F$6:$F$69,MATCH('ABP Remaining Capacity'!$E14,Inputs_ByPrg!$E$6:$E$69,0))</f>
        <v>0</v>
      </c>
      <c r="O14" s="89">
        <f>(SUMIFS(Inputs_ByYear!L$9:L$14,Inputs_ByYear!$B$9:$B$14,'ABP Remaining Capacity'!$C14))*Inputs_ByYear!L$20*INDEX(Inputs_ByYear!$D$24:$Y$25,MATCH($B14,Inputs_ByYear!$B$24:$B$25,0),MATCH(O$5,Inputs_ByYear!$D$23:$Y$23,0))*INDEX(Inputs_ByPrg!$F$6:$F$69,MATCH('ABP Remaining Capacity'!$E14,Inputs_ByPrg!$E$6:$E$69,0))</f>
        <v>0</v>
      </c>
      <c r="P14" s="89">
        <f>(SUMIFS(Inputs_ByYear!M$9:M$14,Inputs_ByYear!$B$9:$B$14,'ABP Remaining Capacity'!$C14))*Inputs_ByYear!M$20*INDEX(Inputs_ByYear!$D$24:$Y$25,MATCH($B14,Inputs_ByYear!$B$24:$B$25,0),MATCH(P$5,Inputs_ByYear!$D$23:$Y$23,0))*INDEX(Inputs_ByPrg!$F$6:$F$69,MATCH('ABP Remaining Capacity'!$E14,Inputs_ByPrg!$E$6:$E$69,0))</f>
        <v>0</v>
      </c>
      <c r="Q14" s="89">
        <f>(SUMIFS(Inputs_ByYear!N$9:N$14,Inputs_ByYear!$B$9:$B$14,'ABP Remaining Capacity'!$C14))*Inputs_ByYear!N$20*INDEX(Inputs_ByYear!$D$24:$Y$25,MATCH($B14,Inputs_ByYear!$B$24:$B$25,0),MATCH(Q$5,Inputs_ByYear!$D$23:$Y$23,0))*INDEX(Inputs_ByPrg!$F$6:$F$69,MATCH('ABP Remaining Capacity'!$E14,Inputs_ByPrg!$E$6:$E$69,0))</f>
        <v>0</v>
      </c>
      <c r="R14" s="89">
        <f>(SUMIFS(Inputs_ByYear!O$9:O$14,Inputs_ByYear!$B$9:$B$14,'ABP Remaining Capacity'!$C14))*Inputs_ByYear!O$20*INDEX(Inputs_ByYear!$D$24:$Y$25,MATCH($B14,Inputs_ByYear!$B$24:$B$25,0),MATCH(R$5,Inputs_ByYear!$D$23:$Y$23,0))*INDEX(Inputs_ByPrg!$F$6:$F$69,MATCH('ABP Remaining Capacity'!$E14,Inputs_ByPrg!$E$6:$E$69,0))</f>
        <v>0</v>
      </c>
      <c r="S14" s="89">
        <f>(SUMIFS(Inputs_ByYear!P$9:P$14,Inputs_ByYear!$B$9:$B$14,'ABP Remaining Capacity'!$C14))*Inputs_ByYear!P$20*INDEX(Inputs_ByYear!$D$24:$Y$25,MATCH($B14,Inputs_ByYear!$B$24:$B$25,0),MATCH(S$5,Inputs_ByYear!$D$23:$Y$23,0))*INDEX(Inputs_ByPrg!$F$6:$F$69,MATCH('ABP Remaining Capacity'!$E14,Inputs_ByPrg!$E$6:$E$69,0))</f>
        <v>0</v>
      </c>
      <c r="T14" s="89">
        <f>(SUMIFS(Inputs_ByYear!Q$9:Q$14,Inputs_ByYear!$B$9:$B$14,'ABP Remaining Capacity'!$C14))*Inputs_ByYear!Q$20*INDEX(Inputs_ByYear!$D$24:$Y$25,MATCH($B14,Inputs_ByYear!$B$24:$B$25,0),MATCH(T$5,Inputs_ByYear!$D$23:$Y$23,0))*INDEX(Inputs_ByPrg!$F$6:$F$69,MATCH('ABP Remaining Capacity'!$E14,Inputs_ByPrg!$E$6:$E$69,0))</f>
        <v>0</v>
      </c>
      <c r="U14" s="89">
        <f>(SUMIFS(Inputs_ByYear!R$9:R$14,Inputs_ByYear!$B$9:$B$14,'ABP Remaining Capacity'!$C14))*Inputs_ByYear!R$20*INDEX(Inputs_ByYear!$D$24:$Y$25,MATCH($B14,Inputs_ByYear!$B$24:$B$25,0),MATCH(U$5,Inputs_ByYear!$D$23:$Y$23,0))*INDEX(Inputs_ByPrg!$F$6:$F$69,MATCH('ABP Remaining Capacity'!$E14,Inputs_ByPrg!$E$6:$E$69,0))</f>
        <v>0</v>
      </c>
      <c r="V14" s="89">
        <f>(SUMIFS(Inputs_ByYear!S$9:S$14,Inputs_ByYear!$B$9:$B$14,'ABP Remaining Capacity'!$C14))*Inputs_ByYear!S$20*INDEX(Inputs_ByYear!$D$24:$Y$25,MATCH($B14,Inputs_ByYear!$B$24:$B$25,0),MATCH(V$5,Inputs_ByYear!$D$23:$Y$23,0))*INDEX(Inputs_ByPrg!$F$6:$F$69,MATCH('ABP Remaining Capacity'!$E14,Inputs_ByPrg!$E$6:$E$69,0))</f>
        <v>0</v>
      </c>
      <c r="W14" s="89">
        <f>(SUMIFS(Inputs_ByYear!T$9:T$14,Inputs_ByYear!$B$9:$B$14,'ABP Remaining Capacity'!$C14))*Inputs_ByYear!T$20*INDEX(Inputs_ByYear!$D$24:$Y$25,MATCH($B14,Inputs_ByYear!$B$24:$B$25,0),MATCH(W$5,Inputs_ByYear!$D$23:$Y$23,0))*INDEX(Inputs_ByPrg!$F$6:$F$69,MATCH('ABP Remaining Capacity'!$E14,Inputs_ByPrg!$E$6:$E$69,0))</f>
        <v>0</v>
      </c>
      <c r="X14" s="89">
        <f>(SUMIFS(Inputs_ByYear!U$9:U$14,Inputs_ByYear!$B$9:$B$14,'ABP Remaining Capacity'!$C14))*Inputs_ByYear!U$20*INDEX(Inputs_ByYear!$D$24:$Y$25,MATCH($B14,Inputs_ByYear!$B$24:$B$25,0),MATCH(X$5,Inputs_ByYear!$D$23:$Y$23,0))*INDEX(Inputs_ByPrg!$F$6:$F$69,MATCH('ABP Remaining Capacity'!$E14,Inputs_ByPrg!$E$6:$E$69,0))</f>
        <v>0</v>
      </c>
      <c r="Y14" s="89">
        <f>(SUMIFS(Inputs_ByYear!V$9:V$14,Inputs_ByYear!$B$9:$B$14,'ABP Remaining Capacity'!$C14))*Inputs_ByYear!V$20*INDEX(Inputs_ByYear!$D$24:$Y$25,MATCH($B14,Inputs_ByYear!$B$24:$B$25,0),MATCH(Y$5,Inputs_ByYear!$D$23:$Y$23,0))*INDEX(Inputs_ByPrg!$F$6:$F$69,MATCH('ABP Remaining Capacity'!$E14,Inputs_ByPrg!$E$6:$E$69,0))</f>
        <v>0</v>
      </c>
      <c r="Z14" s="89">
        <f>(SUMIFS(Inputs_ByYear!W$9:W$14,Inputs_ByYear!$B$9:$B$14,'ABP Remaining Capacity'!$C14))*Inputs_ByYear!W$20*INDEX(Inputs_ByYear!$D$24:$Y$25,MATCH($B14,Inputs_ByYear!$B$24:$B$25,0),MATCH(Z$5,Inputs_ByYear!$D$23:$Y$23,0))*INDEX(Inputs_ByPrg!$F$6:$F$69,MATCH('ABP Remaining Capacity'!$E14,Inputs_ByPrg!$E$6:$E$69,0))</f>
        <v>0</v>
      </c>
      <c r="AA14" s="89">
        <f>(SUMIFS(Inputs_ByYear!X$9:X$14,Inputs_ByYear!$B$9:$B$14,'ABP Remaining Capacity'!$C14))*Inputs_ByYear!X$20*INDEX(Inputs_ByYear!$D$24:$Y$25,MATCH($B14,Inputs_ByYear!$B$24:$B$25,0),MATCH(AA$5,Inputs_ByYear!$D$23:$Y$23,0))*INDEX(Inputs_ByPrg!$F$6:$F$69,MATCH('ABP Remaining Capacity'!$E14,Inputs_ByPrg!$E$6:$E$69,0))</f>
        <v>0</v>
      </c>
      <c r="AB14" s="89">
        <f>(SUMIFS(Inputs_ByYear!Y$9:Y$14,Inputs_ByYear!$B$9:$B$14,'ABP Remaining Capacity'!$C14))*Inputs_ByYear!Y$20*INDEX(Inputs_ByYear!$D$24:$Y$25,MATCH($B14,Inputs_ByYear!$B$24:$B$25,0),MATCH(AB$5,Inputs_ByYear!$D$23:$Y$23,0))*INDEX(Inputs_ByPrg!$F$6:$F$69,MATCH('ABP Remaining Capacity'!$E14,Inputs_ByPrg!$E$6:$E$69,0))</f>
        <v>0</v>
      </c>
    </row>
    <row r="15" spans="2:28" ht="14.45" customHeight="1">
      <c r="B15" s="239" t="s">
        <v>231</v>
      </c>
      <c r="C15" s="239" t="s">
        <v>207</v>
      </c>
      <c r="D15" s="239" t="s">
        <v>286</v>
      </c>
      <c r="E15" s="286" t="str">
        <f t="shared" si="0"/>
        <v>B_Large DG_&gt;25-100</v>
      </c>
      <c r="F15" s="262" t="s">
        <v>86</v>
      </c>
      <c r="G15" s="89">
        <f>(SUMIFS(Inputs_ByYear!D$9:D$14,Inputs_ByYear!$B$9:$B$14,'ABP Remaining Capacity'!$C15))*Inputs_ByYear!D$20*INDEX(Inputs_ByYear!$D$24:$Y$25,MATCH($B15,Inputs_ByYear!$B$24:$B$25,0),MATCH(G$5,Inputs_ByYear!$D$23:$Y$23,0))*INDEX(Inputs_ByPrg!$F$6:$F$69,MATCH('ABP Remaining Capacity'!$E15,Inputs_ByPrg!$E$6:$E$69,0))</f>
        <v>1314.9227814962253</v>
      </c>
      <c r="H15" s="89">
        <f>(SUMIFS(Inputs_ByYear!E$9:E$14,Inputs_ByYear!$B$9:$B$14,'ABP Remaining Capacity'!$C15))*Inputs_ByYear!E$20*INDEX(Inputs_ByYear!$D$24:$Y$25,MATCH($B15,Inputs_ByYear!$B$24:$B$25,0),MATCH(H$5,Inputs_ByYear!$D$23:$Y$23,0))*INDEX(Inputs_ByPrg!$F$6:$F$69,MATCH('ABP Remaining Capacity'!$E15,Inputs_ByPrg!$E$6:$E$69,0))</f>
        <v>0</v>
      </c>
      <c r="I15" s="89">
        <f>(SUMIFS(Inputs_ByYear!F$9:F$14,Inputs_ByYear!$B$9:$B$14,'ABP Remaining Capacity'!$C15))*Inputs_ByYear!F$20*INDEX(Inputs_ByYear!$D$24:$Y$25,MATCH($B15,Inputs_ByYear!$B$24:$B$25,0),MATCH(I$5,Inputs_ByYear!$D$23:$Y$23,0))*INDEX(Inputs_ByPrg!$F$6:$F$69,MATCH('ABP Remaining Capacity'!$E15,Inputs_ByPrg!$E$6:$E$69,0))</f>
        <v>0</v>
      </c>
      <c r="J15" s="89">
        <f>(SUMIFS(Inputs_ByYear!G$9:G$14,Inputs_ByYear!$B$9:$B$14,'ABP Remaining Capacity'!$C15))*Inputs_ByYear!G$20*INDEX(Inputs_ByYear!$D$24:$Y$25,MATCH($B15,Inputs_ByYear!$B$24:$B$25,0),MATCH(J$5,Inputs_ByYear!$D$23:$Y$23,0))*INDEX(Inputs_ByPrg!$F$6:$F$69,MATCH('ABP Remaining Capacity'!$E15,Inputs_ByPrg!$E$6:$E$69,0))</f>
        <v>0</v>
      </c>
      <c r="K15" s="89">
        <f>(SUMIFS(Inputs_ByYear!H$9:H$14,Inputs_ByYear!$B$9:$B$14,'ABP Remaining Capacity'!$C15))*Inputs_ByYear!H$20*INDEX(Inputs_ByYear!$D$24:$Y$25,MATCH($B15,Inputs_ByYear!$B$24:$B$25,0),MATCH(K$5,Inputs_ByYear!$D$23:$Y$23,0))*INDEX(Inputs_ByPrg!$F$6:$F$69,MATCH('ABP Remaining Capacity'!$E15,Inputs_ByPrg!$E$6:$E$69,0))</f>
        <v>0</v>
      </c>
      <c r="L15" s="89">
        <f>(SUMIFS(Inputs_ByYear!I$9:I$14,Inputs_ByYear!$B$9:$B$14,'ABP Remaining Capacity'!$C15))*Inputs_ByYear!I$20*INDEX(Inputs_ByYear!$D$24:$Y$25,MATCH($B15,Inputs_ByYear!$B$24:$B$25,0),MATCH(L$5,Inputs_ByYear!$D$23:$Y$23,0))*INDEX(Inputs_ByPrg!$F$6:$F$69,MATCH('ABP Remaining Capacity'!$E15,Inputs_ByPrg!$E$6:$E$69,0))</f>
        <v>0</v>
      </c>
      <c r="M15" s="89">
        <f>(SUMIFS(Inputs_ByYear!J$9:J$14,Inputs_ByYear!$B$9:$B$14,'ABP Remaining Capacity'!$C15))*Inputs_ByYear!J$20*INDEX(Inputs_ByYear!$D$24:$Y$25,MATCH($B15,Inputs_ByYear!$B$24:$B$25,0),MATCH(M$5,Inputs_ByYear!$D$23:$Y$23,0))*INDEX(Inputs_ByPrg!$F$6:$F$69,MATCH('ABP Remaining Capacity'!$E15,Inputs_ByPrg!$E$6:$E$69,0))</f>
        <v>0</v>
      </c>
      <c r="N15" s="89">
        <f>(SUMIFS(Inputs_ByYear!K$9:K$14,Inputs_ByYear!$B$9:$B$14,'ABP Remaining Capacity'!$C15))*Inputs_ByYear!K$20*INDEX(Inputs_ByYear!$D$24:$Y$25,MATCH($B15,Inputs_ByYear!$B$24:$B$25,0),MATCH(N$5,Inputs_ByYear!$D$23:$Y$23,0))*INDEX(Inputs_ByPrg!$F$6:$F$69,MATCH('ABP Remaining Capacity'!$E15,Inputs_ByPrg!$E$6:$E$69,0))</f>
        <v>0</v>
      </c>
      <c r="O15" s="89">
        <f>(SUMIFS(Inputs_ByYear!L$9:L$14,Inputs_ByYear!$B$9:$B$14,'ABP Remaining Capacity'!$C15))*Inputs_ByYear!L$20*INDEX(Inputs_ByYear!$D$24:$Y$25,MATCH($B15,Inputs_ByYear!$B$24:$B$25,0),MATCH(O$5,Inputs_ByYear!$D$23:$Y$23,0))*INDEX(Inputs_ByPrg!$F$6:$F$69,MATCH('ABP Remaining Capacity'!$E15,Inputs_ByPrg!$E$6:$E$69,0))</f>
        <v>0</v>
      </c>
      <c r="P15" s="89">
        <f>(SUMIFS(Inputs_ByYear!M$9:M$14,Inputs_ByYear!$B$9:$B$14,'ABP Remaining Capacity'!$C15))*Inputs_ByYear!M$20*INDEX(Inputs_ByYear!$D$24:$Y$25,MATCH($B15,Inputs_ByYear!$B$24:$B$25,0),MATCH(P$5,Inputs_ByYear!$D$23:$Y$23,0))*INDEX(Inputs_ByPrg!$F$6:$F$69,MATCH('ABP Remaining Capacity'!$E15,Inputs_ByPrg!$E$6:$E$69,0))</f>
        <v>0</v>
      </c>
      <c r="Q15" s="89">
        <f>(SUMIFS(Inputs_ByYear!N$9:N$14,Inputs_ByYear!$B$9:$B$14,'ABP Remaining Capacity'!$C15))*Inputs_ByYear!N$20*INDEX(Inputs_ByYear!$D$24:$Y$25,MATCH($B15,Inputs_ByYear!$B$24:$B$25,0),MATCH(Q$5,Inputs_ByYear!$D$23:$Y$23,0))*INDEX(Inputs_ByPrg!$F$6:$F$69,MATCH('ABP Remaining Capacity'!$E15,Inputs_ByPrg!$E$6:$E$69,0))</f>
        <v>0</v>
      </c>
      <c r="R15" s="89">
        <f>(SUMIFS(Inputs_ByYear!O$9:O$14,Inputs_ByYear!$B$9:$B$14,'ABP Remaining Capacity'!$C15))*Inputs_ByYear!O$20*INDEX(Inputs_ByYear!$D$24:$Y$25,MATCH($B15,Inputs_ByYear!$B$24:$B$25,0),MATCH(R$5,Inputs_ByYear!$D$23:$Y$23,0))*INDEX(Inputs_ByPrg!$F$6:$F$69,MATCH('ABP Remaining Capacity'!$E15,Inputs_ByPrg!$E$6:$E$69,0))</f>
        <v>0</v>
      </c>
      <c r="S15" s="89">
        <f>(SUMIFS(Inputs_ByYear!P$9:P$14,Inputs_ByYear!$B$9:$B$14,'ABP Remaining Capacity'!$C15))*Inputs_ByYear!P$20*INDEX(Inputs_ByYear!$D$24:$Y$25,MATCH($B15,Inputs_ByYear!$B$24:$B$25,0),MATCH(S$5,Inputs_ByYear!$D$23:$Y$23,0))*INDEX(Inputs_ByPrg!$F$6:$F$69,MATCH('ABP Remaining Capacity'!$E15,Inputs_ByPrg!$E$6:$E$69,0))</f>
        <v>0</v>
      </c>
      <c r="T15" s="89">
        <f>(SUMIFS(Inputs_ByYear!Q$9:Q$14,Inputs_ByYear!$B$9:$B$14,'ABP Remaining Capacity'!$C15))*Inputs_ByYear!Q$20*INDEX(Inputs_ByYear!$D$24:$Y$25,MATCH($B15,Inputs_ByYear!$B$24:$B$25,0),MATCH(T$5,Inputs_ByYear!$D$23:$Y$23,0))*INDEX(Inputs_ByPrg!$F$6:$F$69,MATCH('ABP Remaining Capacity'!$E15,Inputs_ByPrg!$E$6:$E$69,0))</f>
        <v>0</v>
      </c>
      <c r="U15" s="89">
        <f>(SUMIFS(Inputs_ByYear!R$9:R$14,Inputs_ByYear!$B$9:$B$14,'ABP Remaining Capacity'!$C15))*Inputs_ByYear!R$20*INDEX(Inputs_ByYear!$D$24:$Y$25,MATCH($B15,Inputs_ByYear!$B$24:$B$25,0),MATCH(U$5,Inputs_ByYear!$D$23:$Y$23,0))*INDEX(Inputs_ByPrg!$F$6:$F$69,MATCH('ABP Remaining Capacity'!$E15,Inputs_ByPrg!$E$6:$E$69,0))</f>
        <v>0</v>
      </c>
      <c r="V15" s="89">
        <f>(SUMIFS(Inputs_ByYear!S$9:S$14,Inputs_ByYear!$B$9:$B$14,'ABP Remaining Capacity'!$C15))*Inputs_ByYear!S$20*INDEX(Inputs_ByYear!$D$24:$Y$25,MATCH($B15,Inputs_ByYear!$B$24:$B$25,0),MATCH(V$5,Inputs_ByYear!$D$23:$Y$23,0))*INDEX(Inputs_ByPrg!$F$6:$F$69,MATCH('ABP Remaining Capacity'!$E15,Inputs_ByPrg!$E$6:$E$69,0))</f>
        <v>0</v>
      </c>
      <c r="W15" s="89">
        <f>(SUMIFS(Inputs_ByYear!T$9:T$14,Inputs_ByYear!$B$9:$B$14,'ABP Remaining Capacity'!$C15))*Inputs_ByYear!T$20*INDEX(Inputs_ByYear!$D$24:$Y$25,MATCH($B15,Inputs_ByYear!$B$24:$B$25,0),MATCH(W$5,Inputs_ByYear!$D$23:$Y$23,0))*INDEX(Inputs_ByPrg!$F$6:$F$69,MATCH('ABP Remaining Capacity'!$E15,Inputs_ByPrg!$E$6:$E$69,0))</f>
        <v>0</v>
      </c>
      <c r="X15" s="89">
        <f>(SUMIFS(Inputs_ByYear!U$9:U$14,Inputs_ByYear!$B$9:$B$14,'ABP Remaining Capacity'!$C15))*Inputs_ByYear!U$20*INDEX(Inputs_ByYear!$D$24:$Y$25,MATCH($B15,Inputs_ByYear!$B$24:$B$25,0),MATCH(X$5,Inputs_ByYear!$D$23:$Y$23,0))*INDEX(Inputs_ByPrg!$F$6:$F$69,MATCH('ABP Remaining Capacity'!$E15,Inputs_ByPrg!$E$6:$E$69,0))</f>
        <v>0</v>
      </c>
      <c r="Y15" s="89">
        <f>(SUMIFS(Inputs_ByYear!V$9:V$14,Inputs_ByYear!$B$9:$B$14,'ABP Remaining Capacity'!$C15))*Inputs_ByYear!V$20*INDEX(Inputs_ByYear!$D$24:$Y$25,MATCH($B15,Inputs_ByYear!$B$24:$B$25,0),MATCH(Y$5,Inputs_ByYear!$D$23:$Y$23,0))*INDEX(Inputs_ByPrg!$F$6:$F$69,MATCH('ABP Remaining Capacity'!$E15,Inputs_ByPrg!$E$6:$E$69,0))</f>
        <v>0</v>
      </c>
      <c r="Z15" s="89">
        <f>(SUMIFS(Inputs_ByYear!W$9:W$14,Inputs_ByYear!$B$9:$B$14,'ABP Remaining Capacity'!$C15))*Inputs_ByYear!W$20*INDEX(Inputs_ByYear!$D$24:$Y$25,MATCH($B15,Inputs_ByYear!$B$24:$B$25,0),MATCH(Z$5,Inputs_ByYear!$D$23:$Y$23,0))*INDEX(Inputs_ByPrg!$F$6:$F$69,MATCH('ABP Remaining Capacity'!$E15,Inputs_ByPrg!$E$6:$E$69,0))</f>
        <v>0</v>
      </c>
      <c r="AA15" s="89">
        <f>(SUMIFS(Inputs_ByYear!X$9:X$14,Inputs_ByYear!$B$9:$B$14,'ABP Remaining Capacity'!$C15))*Inputs_ByYear!X$20*INDEX(Inputs_ByYear!$D$24:$Y$25,MATCH($B15,Inputs_ByYear!$B$24:$B$25,0),MATCH(AA$5,Inputs_ByYear!$D$23:$Y$23,0))*INDEX(Inputs_ByPrg!$F$6:$F$69,MATCH('ABP Remaining Capacity'!$E15,Inputs_ByPrg!$E$6:$E$69,0))</f>
        <v>0</v>
      </c>
      <c r="AB15" s="89">
        <f>(SUMIFS(Inputs_ByYear!Y$9:Y$14,Inputs_ByYear!$B$9:$B$14,'ABP Remaining Capacity'!$C15))*Inputs_ByYear!Y$20*INDEX(Inputs_ByYear!$D$24:$Y$25,MATCH($B15,Inputs_ByYear!$B$24:$B$25,0),MATCH(AB$5,Inputs_ByYear!$D$23:$Y$23,0))*INDEX(Inputs_ByPrg!$F$6:$F$69,MATCH('ABP Remaining Capacity'!$E15,Inputs_ByPrg!$E$6:$E$69,0))</f>
        <v>0</v>
      </c>
    </row>
    <row r="16" spans="2:28" ht="14.45" customHeight="1">
      <c r="B16" s="239" t="s">
        <v>231</v>
      </c>
      <c r="C16" s="239" t="s">
        <v>207</v>
      </c>
      <c r="D16" s="239" t="s">
        <v>287</v>
      </c>
      <c r="E16" s="286" t="str">
        <f t="shared" si="0"/>
        <v>B_Large DG_&gt;100-200</v>
      </c>
      <c r="F16" s="262" t="s">
        <v>86</v>
      </c>
      <c r="G16" s="89">
        <f>(SUMIFS(Inputs_ByYear!D$9:D$14,Inputs_ByYear!$B$9:$B$14,'ABP Remaining Capacity'!$C16))*Inputs_ByYear!D$20*INDEX(Inputs_ByYear!$D$24:$Y$25,MATCH($B16,Inputs_ByYear!$B$24:$B$25,0),MATCH(G$5,Inputs_ByYear!$D$23:$Y$23,0))*INDEX(Inputs_ByPrg!$F$6:$F$69,MATCH('ABP Remaining Capacity'!$E16,Inputs_ByPrg!$E$6:$E$69,0))</f>
        <v>1023.9316073124612</v>
      </c>
      <c r="H16" s="89">
        <f>(SUMIFS(Inputs_ByYear!E$9:E$14,Inputs_ByYear!$B$9:$B$14,'ABP Remaining Capacity'!$C16))*Inputs_ByYear!E$20*INDEX(Inputs_ByYear!$D$24:$Y$25,MATCH($B16,Inputs_ByYear!$B$24:$B$25,0),MATCH(H$5,Inputs_ByYear!$D$23:$Y$23,0))*INDEX(Inputs_ByPrg!$F$6:$F$69,MATCH('ABP Remaining Capacity'!$E16,Inputs_ByPrg!$E$6:$E$69,0))</f>
        <v>0</v>
      </c>
      <c r="I16" s="89">
        <f>(SUMIFS(Inputs_ByYear!F$9:F$14,Inputs_ByYear!$B$9:$B$14,'ABP Remaining Capacity'!$C16))*Inputs_ByYear!F$20*INDEX(Inputs_ByYear!$D$24:$Y$25,MATCH($B16,Inputs_ByYear!$B$24:$B$25,0),MATCH(I$5,Inputs_ByYear!$D$23:$Y$23,0))*INDEX(Inputs_ByPrg!$F$6:$F$69,MATCH('ABP Remaining Capacity'!$E16,Inputs_ByPrg!$E$6:$E$69,0))</f>
        <v>0</v>
      </c>
      <c r="J16" s="89">
        <f>(SUMIFS(Inputs_ByYear!G$9:G$14,Inputs_ByYear!$B$9:$B$14,'ABP Remaining Capacity'!$C16))*Inputs_ByYear!G$20*INDEX(Inputs_ByYear!$D$24:$Y$25,MATCH($B16,Inputs_ByYear!$B$24:$B$25,0),MATCH(J$5,Inputs_ByYear!$D$23:$Y$23,0))*INDEX(Inputs_ByPrg!$F$6:$F$69,MATCH('ABP Remaining Capacity'!$E16,Inputs_ByPrg!$E$6:$E$69,0))</f>
        <v>0</v>
      </c>
      <c r="K16" s="89">
        <f>(SUMIFS(Inputs_ByYear!H$9:H$14,Inputs_ByYear!$B$9:$B$14,'ABP Remaining Capacity'!$C16))*Inputs_ByYear!H$20*INDEX(Inputs_ByYear!$D$24:$Y$25,MATCH($B16,Inputs_ByYear!$B$24:$B$25,0),MATCH(K$5,Inputs_ByYear!$D$23:$Y$23,0))*INDEX(Inputs_ByPrg!$F$6:$F$69,MATCH('ABP Remaining Capacity'!$E16,Inputs_ByPrg!$E$6:$E$69,0))</f>
        <v>0</v>
      </c>
      <c r="L16" s="89">
        <f>(SUMIFS(Inputs_ByYear!I$9:I$14,Inputs_ByYear!$B$9:$B$14,'ABP Remaining Capacity'!$C16))*Inputs_ByYear!I$20*INDEX(Inputs_ByYear!$D$24:$Y$25,MATCH($B16,Inputs_ByYear!$B$24:$B$25,0),MATCH(L$5,Inputs_ByYear!$D$23:$Y$23,0))*INDEX(Inputs_ByPrg!$F$6:$F$69,MATCH('ABP Remaining Capacity'!$E16,Inputs_ByPrg!$E$6:$E$69,0))</f>
        <v>0</v>
      </c>
      <c r="M16" s="89">
        <f>(SUMIFS(Inputs_ByYear!J$9:J$14,Inputs_ByYear!$B$9:$B$14,'ABP Remaining Capacity'!$C16))*Inputs_ByYear!J$20*INDEX(Inputs_ByYear!$D$24:$Y$25,MATCH($B16,Inputs_ByYear!$B$24:$B$25,0),MATCH(M$5,Inputs_ByYear!$D$23:$Y$23,0))*INDEX(Inputs_ByPrg!$F$6:$F$69,MATCH('ABP Remaining Capacity'!$E16,Inputs_ByPrg!$E$6:$E$69,0))</f>
        <v>0</v>
      </c>
      <c r="N16" s="89">
        <f>(SUMIFS(Inputs_ByYear!K$9:K$14,Inputs_ByYear!$B$9:$B$14,'ABP Remaining Capacity'!$C16))*Inputs_ByYear!K$20*INDEX(Inputs_ByYear!$D$24:$Y$25,MATCH($B16,Inputs_ByYear!$B$24:$B$25,0),MATCH(N$5,Inputs_ByYear!$D$23:$Y$23,0))*INDEX(Inputs_ByPrg!$F$6:$F$69,MATCH('ABP Remaining Capacity'!$E16,Inputs_ByPrg!$E$6:$E$69,0))</f>
        <v>0</v>
      </c>
      <c r="O16" s="89">
        <f>(SUMIFS(Inputs_ByYear!L$9:L$14,Inputs_ByYear!$B$9:$B$14,'ABP Remaining Capacity'!$C16))*Inputs_ByYear!L$20*INDEX(Inputs_ByYear!$D$24:$Y$25,MATCH($B16,Inputs_ByYear!$B$24:$B$25,0),MATCH(O$5,Inputs_ByYear!$D$23:$Y$23,0))*INDEX(Inputs_ByPrg!$F$6:$F$69,MATCH('ABP Remaining Capacity'!$E16,Inputs_ByPrg!$E$6:$E$69,0))</f>
        <v>0</v>
      </c>
      <c r="P16" s="89">
        <f>(SUMIFS(Inputs_ByYear!M$9:M$14,Inputs_ByYear!$B$9:$B$14,'ABP Remaining Capacity'!$C16))*Inputs_ByYear!M$20*INDEX(Inputs_ByYear!$D$24:$Y$25,MATCH($B16,Inputs_ByYear!$B$24:$B$25,0),MATCH(P$5,Inputs_ByYear!$D$23:$Y$23,0))*INDEX(Inputs_ByPrg!$F$6:$F$69,MATCH('ABP Remaining Capacity'!$E16,Inputs_ByPrg!$E$6:$E$69,0))</f>
        <v>0</v>
      </c>
      <c r="Q16" s="89">
        <f>(SUMIFS(Inputs_ByYear!N$9:N$14,Inputs_ByYear!$B$9:$B$14,'ABP Remaining Capacity'!$C16))*Inputs_ByYear!N$20*INDEX(Inputs_ByYear!$D$24:$Y$25,MATCH($B16,Inputs_ByYear!$B$24:$B$25,0),MATCH(Q$5,Inputs_ByYear!$D$23:$Y$23,0))*INDEX(Inputs_ByPrg!$F$6:$F$69,MATCH('ABP Remaining Capacity'!$E16,Inputs_ByPrg!$E$6:$E$69,0))</f>
        <v>0</v>
      </c>
      <c r="R16" s="89">
        <f>(SUMIFS(Inputs_ByYear!O$9:O$14,Inputs_ByYear!$B$9:$B$14,'ABP Remaining Capacity'!$C16))*Inputs_ByYear!O$20*INDEX(Inputs_ByYear!$D$24:$Y$25,MATCH($B16,Inputs_ByYear!$B$24:$B$25,0),MATCH(R$5,Inputs_ByYear!$D$23:$Y$23,0))*INDEX(Inputs_ByPrg!$F$6:$F$69,MATCH('ABP Remaining Capacity'!$E16,Inputs_ByPrg!$E$6:$E$69,0))</f>
        <v>0</v>
      </c>
      <c r="S16" s="89">
        <f>(SUMIFS(Inputs_ByYear!P$9:P$14,Inputs_ByYear!$B$9:$B$14,'ABP Remaining Capacity'!$C16))*Inputs_ByYear!P$20*INDEX(Inputs_ByYear!$D$24:$Y$25,MATCH($B16,Inputs_ByYear!$B$24:$B$25,0),MATCH(S$5,Inputs_ByYear!$D$23:$Y$23,0))*INDEX(Inputs_ByPrg!$F$6:$F$69,MATCH('ABP Remaining Capacity'!$E16,Inputs_ByPrg!$E$6:$E$69,0))</f>
        <v>0</v>
      </c>
      <c r="T16" s="89">
        <f>(SUMIFS(Inputs_ByYear!Q$9:Q$14,Inputs_ByYear!$B$9:$B$14,'ABP Remaining Capacity'!$C16))*Inputs_ByYear!Q$20*INDEX(Inputs_ByYear!$D$24:$Y$25,MATCH($B16,Inputs_ByYear!$B$24:$B$25,0),MATCH(T$5,Inputs_ByYear!$D$23:$Y$23,0))*INDEX(Inputs_ByPrg!$F$6:$F$69,MATCH('ABP Remaining Capacity'!$E16,Inputs_ByPrg!$E$6:$E$69,0))</f>
        <v>0</v>
      </c>
      <c r="U16" s="89">
        <f>(SUMIFS(Inputs_ByYear!R$9:R$14,Inputs_ByYear!$B$9:$B$14,'ABP Remaining Capacity'!$C16))*Inputs_ByYear!R$20*INDEX(Inputs_ByYear!$D$24:$Y$25,MATCH($B16,Inputs_ByYear!$B$24:$B$25,0),MATCH(U$5,Inputs_ByYear!$D$23:$Y$23,0))*INDEX(Inputs_ByPrg!$F$6:$F$69,MATCH('ABP Remaining Capacity'!$E16,Inputs_ByPrg!$E$6:$E$69,0))</f>
        <v>0</v>
      </c>
      <c r="V16" s="89">
        <f>(SUMIFS(Inputs_ByYear!S$9:S$14,Inputs_ByYear!$B$9:$B$14,'ABP Remaining Capacity'!$C16))*Inputs_ByYear!S$20*INDEX(Inputs_ByYear!$D$24:$Y$25,MATCH($B16,Inputs_ByYear!$B$24:$B$25,0),MATCH(V$5,Inputs_ByYear!$D$23:$Y$23,0))*INDEX(Inputs_ByPrg!$F$6:$F$69,MATCH('ABP Remaining Capacity'!$E16,Inputs_ByPrg!$E$6:$E$69,0))</f>
        <v>0</v>
      </c>
      <c r="W16" s="89">
        <f>(SUMIFS(Inputs_ByYear!T$9:T$14,Inputs_ByYear!$B$9:$B$14,'ABP Remaining Capacity'!$C16))*Inputs_ByYear!T$20*INDEX(Inputs_ByYear!$D$24:$Y$25,MATCH($B16,Inputs_ByYear!$B$24:$B$25,0),MATCH(W$5,Inputs_ByYear!$D$23:$Y$23,0))*INDEX(Inputs_ByPrg!$F$6:$F$69,MATCH('ABP Remaining Capacity'!$E16,Inputs_ByPrg!$E$6:$E$69,0))</f>
        <v>0</v>
      </c>
      <c r="X16" s="89">
        <f>(SUMIFS(Inputs_ByYear!U$9:U$14,Inputs_ByYear!$B$9:$B$14,'ABP Remaining Capacity'!$C16))*Inputs_ByYear!U$20*INDEX(Inputs_ByYear!$D$24:$Y$25,MATCH($B16,Inputs_ByYear!$B$24:$B$25,0),MATCH(X$5,Inputs_ByYear!$D$23:$Y$23,0))*INDEX(Inputs_ByPrg!$F$6:$F$69,MATCH('ABP Remaining Capacity'!$E16,Inputs_ByPrg!$E$6:$E$69,0))</f>
        <v>0</v>
      </c>
      <c r="Y16" s="89">
        <f>(SUMIFS(Inputs_ByYear!V$9:V$14,Inputs_ByYear!$B$9:$B$14,'ABP Remaining Capacity'!$C16))*Inputs_ByYear!V$20*INDEX(Inputs_ByYear!$D$24:$Y$25,MATCH($B16,Inputs_ByYear!$B$24:$B$25,0),MATCH(Y$5,Inputs_ByYear!$D$23:$Y$23,0))*INDEX(Inputs_ByPrg!$F$6:$F$69,MATCH('ABP Remaining Capacity'!$E16,Inputs_ByPrg!$E$6:$E$69,0))</f>
        <v>0</v>
      </c>
      <c r="Z16" s="89">
        <f>(SUMIFS(Inputs_ByYear!W$9:W$14,Inputs_ByYear!$B$9:$B$14,'ABP Remaining Capacity'!$C16))*Inputs_ByYear!W$20*INDEX(Inputs_ByYear!$D$24:$Y$25,MATCH($B16,Inputs_ByYear!$B$24:$B$25,0),MATCH(Z$5,Inputs_ByYear!$D$23:$Y$23,0))*INDEX(Inputs_ByPrg!$F$6:$F$69,MATCH('ABP Remaining Capacity'!$E16,Inputs_ByPrg!$E$6:$E$69,0))</f>
        <v>0</v>
      </c>
      <c r="AA16" s="89">
        <f>(SUMIFS(Inputs_ByYear!X$9:X$14,Inputs_ByYear!$B$9:$B$14,'ABP Remaining Capacity'!$C16))*Inputs_ByYear!X$20*INDEX(Inputs_ByYear!$D$24:$Y$25,MATCH($B16,Inputs_ByYear!$B$24:$B$25,0),MATCH(AA$5,Inputs_ByYear!$D$23:$Y$23,0))*INDEX(Inputs_ByPrg!$F$6:$F$69,MATCH('ABP Remaining Capacity'!$E16,Inputs_ByPrg!$E$6:$E$69,0))</f>
        <v>0</v>
      </c>
      <c r="AB16" s="89">
        <f>(SUMIFS(Inputs_ByYear!Y$9:Y$14,Inputs_ByYear!$B$9:$B$14,'ABP Remaining Capacity'!$C16))*Inputs_ByYear!Y$20*INDEX(Inputs_ByYear!$D$24:$Y$25,MATCH($B16,Inputs_ByYear!$B$24:$B$25,0),MATCH(AB$5,Inputs_ByYear!$D$23:$Y$23,0))*INDEX(Inputs_ByPrg!$F$6:$F$69,MATCH('ABP Remaining Capacity'!$E16,Inputs_ByPrg!$E$6:$E$69,0))</f>
        <v>0</v>
      </c>
    </row>
    <row r="17" spans="2:28" ht="14.45" customHeight="1">
      <c r="B17" s="239" t="s">
        <v>231</v>
      </c>
      <c r="C17" s="239" t="s">
        <v>207</v>
      </c>
      <c r="D17" s="239" t="s">
        <v>288</v>
      </c>
      <c r="E17" s="286" t="str">
        <f t="shared" si="0"/>
        <v>B_Large DG_&gt;200-500</v>
      </c>
      <c r="F17" s="262" t="s">
        <v>86</v>
      </c>
      <c r="G17" s="89">
        <f>(SUMIFS(Inputs_ByYear!D$9:D$14,Inputs_ByYear!$B$9:$B$14,'ABP Remaining Capacity'!$C17))*Inputs_ByYear!D$20*INDEX(Inputs_ByYear!$D$24:$Y$25,MATCH($B17,Inputs_ByYear!$B$24:$B$25,0),MATCH(G$5,Inputs_ByYear!$D$23:$Y$23,0))*INDEX(Inputs_ByPrg!$F$6:$F$69,MATCH('ABP Remaining Capacity'!$E17,Inputs_ByPrg!$E$6:$E$69,0))</f>
        <v>3795.0778006231426</v>
      </c>
      <c r="H17" s="89">
        <f>(SUMIFS(Inputs_ByYear!E$9:E$14,Inputs_ByYear!$B$9:$B$14,'ABP Remaining Capacity'!$C17))*Inputs_ByYear!E$20*INDEX(Inputs_ByYear!$D$24:$Y$25,MATCH($B17,Inputs_ByYear!$B$24:$B$25,0),MATCH(H$5,Inputs_ByYear!$D$23:$Y$23,0))*INDEX(Inputs_ByPrg!$F$6:$F$69,MATCH('ABP Remaining Capacity'!$E17,Inputs_ByPrg!$E$6:$E$69,0))</f>
        <v>0</v>
      </c>
      <c r="I17" s="89">
        <f>(SUMIFS(Inputs_ByYear!F$9:F$14,Inputs_ByYear!$B$9:$B$14,'ABP Remaining Capacity'!$C17))*Inputs_ByYear!F$20*INDEX(Inputs_ByYear!$D$24:$Y$25,MATCH($B17,Inputs_ByYear!$B$24:$B$25,0),MATCH(I$5,Inputs_ByYear!$D$23:$Y$23,0))*INDEX(Inputs_ByPrg!$F$6:$F$69,MATCH('ABP Remaining Capacity'!$E17,Inputs_ByPrg!$E$6:$E$69,0))</f>
        <v>0</v>
      </c>
      <c r="J17" s="89">
        <f>(SUMIFS(Inputs_ByYear!G$9:G$14,Inputs_ByYear!$B$9:$B$14,'ABP Remaining Capacity'!$C17))*Inputs_ByYear!G$20*INDEX(Inputs_ByYear!$D$24:$Y$25,MATCH($B17,Inputs_ByYear!$B$24:$B$25,0),MATCH(J$5,Inputs_ByYear!$D$23:$Y$23,0))*INDEX(Inputs_ByPrg!$F$6:$F$69,MATCH('ABP Remaining Capacity'!$E17,Inputs_ByPrg!$E$6:$E$69,0))</f>
        <v>0</v>
      </c>
      <c r="K17" s="89">
        <f>(SUMIFS(Inputs_ByYear!H$9:H$14,Inputs_ByYear!$B$9:$B$14,'ABP Remaining Capacity'!$C17))*Inputs_ByYear!H$20*INDEX(Inputs_ByYear!$D$24:$Y$25,MATCH($B17,Inputs_ByYear!$B$24:$B$25,0),MATCH(K$5,Inputs_ByYear!$D$23:$Y$23,0))*INDEX(Inputs_ByPrg!$F$6:$F$69,MATCH('ABP Remaining Capacity'!$E17,Inputs_ByPrg!$E$6:$E$69,0))</f>
        <v>0</v>
      </c>
      <c r="L17" s="89">
        <f>(SUMIFS(Inputs_ByYear!I$9:I$14,Inputs_ByYear!$B$9:$B$14,'ABP Remaining Capacity'!$C17))*Inputs_ByYear!I$20*INDEX(Inputs_ByYear!$D$24:$Y$25,MATCH($B17,Inputs_ByYear!$B$24:$B$25,0),MATCH(L$5,Inputs_ByYear!$D$23:$Y$23,0))*INDEX(Inputs_ByPrg!$F$6:$F$69,MATCH('ABP Remaining Capacity'!$E17,Inputs_ByPrg!$E$6:$E$69,0))</f>
        <v>0</v>
      </c>
      <c r="M17" s="89">
        <f>(SUMIFS(Inputs_ByYear!J$9:J$14,Inputs_ByYear!$B$9:$B$14,'ABP Remaining Capacity'!$C17))*Inputs_ByYear!J$20*INDEX(Inputs_ByYear!$D$24:$Y$25,MATCH($B17,Inputs_ByYear!$B$24:$B$25,0),MATCH(M$5,Inputs_ByYear!$D$23:$Y$23,0))*INDEX(Inputs_ByPrg!$F$6:$F$69,MATCH('ABP Remaining Capacity'!$E17,Inputs_ByPrg!$E$6:$E$69,0))</f>
        <v>0</v>
      </c>
      <c r="N17" s="89">
        <f>(SUMIFS(Inputs_ByYear!K$9:K$14,Inputs_ByYear!$B$9:$B$14,'ABP Remaining Capacity'!$C17))*Inputs_ByYear!K$20*INDEX(Inputs_ByYear!$D$24:$Y$25,MATCH($B17,Inputs_ByYear!$B$24:$B$25,0),MATCH(N$5,Inputs_ByYear!$D$23:$Y$23,0))*INDEX(Inputs_ByPrg!$F$6:$F$69,MATCH('ABP Remaining Capacity'!$E17,Inputs_ByPrg!$E$6:$E$69,0))</f>
        <v>0</v>
      </c>
      <c r="O17" s="89">
        <f>(SUMIFS(Inputs_ByYear!L$9:L$14,Inputs_ByYear!$B$9:$B$14,'ABP Remaining Capacity'!$C17))*Inputs_ByYear!L$20*INDEX(Inputs_ByYear!$D$24:$Y$25,MATCH($B17,Inputs_ByYear!$B$24:$B$25,0),MATCH(O$5,Inputs_ByYear!$D$23:$Y$23,0))*INDEX(Inputs_ByPrg!$F$6:$F$69,MATCH('ABP Remaining Capacity'!$E17,Inputs_ByPrg!$E$6:$E$69,0))</f>
        <v>0</v>
      </c>
      <c r="P17" s="89">
        <f>(SUMIFS(Inputs_ByYear!M$9:M$14,Inputs_ByYear!$B$9:$B$14,'ABP Remaining Capacity'!$C17))*Inputs_ByYear!M$20*INDEX(Inputs_ByYear!$D$24:$Y$25,MATCH($B17,Inputs_ByYear!$B$24:$B$25,0),MATCH(P$5,Inputs_ByYear!$D$23:$Y$23,0))*INDEX(Inputs_ByPrg!$F$6:$F$69,MATCH('ABP Remaining Capacity'!$E17,Inputs_ByPrg!$E$6:$E$69,0))</f>
        <v>0</v>
      </c>
      <c r="Q17" s="89">
        <f>(SUMIFS(Inputs_ByYear!N$9:N$14,Inputs_ByYear!$B$9:$B$14,'ABP Remaining Capacity'!$C17))*Inputs_ByYear!N$20*INDEX(Inputs_ByYear!$D$24:$Y$25,MATCH($B17,Inputs_ByYear!$B$24:$B$25,0),MATCH(Q$5,Inputs_ByYear!$D$23:$Y$23,0))*INDEX(Inputs_ByPrg!$F$6:$F$69,MATCH('ABP Remaining Capacity'!$E17,Inputs_ByPrg!$E$6:$E$69,0))</f>
        <v>0</v>
      </c>
      <c r="R17" s="89">
        <f>(SUMIFS(Inputs_ByYear!O$9:O$14,Inputs_ByYear!$B$9:$B$14,'ABP Remaining Capacity'!$C17))*Inputs_ByYear!O$20*INDEX(Inputs_ByYear!$D$24:$Y$25,MATCH($B17,Inputs_ByYear!$B$24:$B$25,0),MATCH(R$5,Inputs_ByYear!$D$23:$Y$23,0))*INDEX(Inputs_ByPrg!$F$6:$F$69,MATCH('ABP Remaining Capacity'!$E17,Inputs_ByPrg!$E$6:$E$69,0))</f>
        <v>0</v>
      </c>
      <c r="S17" s="89">
        <f>(SUMIFS(Inputs_ByYear!P$9:P$14,Inputs_ByYear!$B$9:$B$14,'ABP Remaining Capacity'!$C17))*Inputs_ByYear!P$20*INDEX(Inputs_ByYear!$D$24:$Y$25,MATCH($B17,Inputs_ByYear!$B$24:$B$25,0),MATCH(S$5,Inputs_ByYear!$D$23:$Y$23,0))*INDEX(Inputs_ByPrg!$F$6:$F$69,MATCH('ABP Remaining Capacity'!$E17,Inputs_ByPrg!$E$6:$E$69,0))</f>
        <v>0</v>
      </c>
      <c r="T17" s="89">
        <f>(SUMIFS(Inputs_ByYear!Q$9:Q$14,Inputs_ByYear!$B$9:$B$14,'ABP Remaining Capacity'!$C17))*Inputs_ByYear!Q$20*INDEX(Inputs_ByYear!$D$24:$Y$25,MATCH($B17,Inputs_ByYear!$B$24:$B$25,0),MATCH(T$5,Inputs_ByYear!$D$23:$Y$23,0))*INDEX(Inputs_ByPrg!$F$6:$F$69,MATCH('ABP Remaining Capacity'!$E17,Inputs_ByPrg!$E$6:$E$69,0))</f>
        <v>0</v>
      </c>
      <c r="U17" s="89">
        <f>(SUMIFS(Inputs_ByYear!R$9:R$14,Inputs_ByYear!$B$9:$B$14,'ABP Remaining Capacity'!$C17))*Inputs_ByYear!R$20*INDEX(Inputs_ByYear!$D$24:$Y$25,MATCH($B17,Inputs_ByYear!$B$24:$B$25,0),MATCH(U$5,Inputs_ByYear!$D$23:$Y$23,0))*INDEX(Inputs_ByPrg!$F$6:$F$69,MATCH('ABP Remaining Capacity'!$E17,Inputs_ByPrg!$E$6:$E$69,0))</f>
        <v>0</v>
      </c>
      <c r="V17" s="89">
        <f>(SUMIFS(Inputs_ByYear!S$9:S$14,Inputs_ByYear!$B$9:$B$14,'ABP Remaining Capacity'!$C17))*Inputs_ByYear!S$20*INDEX(Inputs_ByYear!$D$24:$Y$25,MATCH($B17,Inputs_ByYear!$B$24:$B$25,0),MATCH(V$5,Inputs_ByYear!$D$23:$Y$23,0))*INDEX(Inputs_ByPrg!$F$6:$F$69,MATCH('ABP Remaining Capacity'!$E17,Inputs_ByPrg!$E$6:$E$69,0))</f>
        <v>0</v>
      </c>
      <c r="W17" s="89">
        <f>(SUMIFS(Inputs_ByYear!T$9:T$14,Inputs_ByYear!$B$9:$B$14,'ABP Remaining Capacity'!$C17))*Inputs_ByYear!T$20*INDEX(Inputs_ByYear!$D$24:$Y$25,MATCH($B17,Inputs_ByYear!$B$24:$B$25,0),MATCH(W$5,Inputs_ByYear!$D$23:$Y$23,0))*INDEX(Inputs_ByPrg!$F$6:$F$69,MATCH('ABP Remaining Capacity'!$E17,Inputs_ByPrg!$E$6:$E$69,0))</f>
        <v>0</v>
      </c>
      <c r="X17" s="89">
        <f>(SUMIFS(Inputs_ByYear!U$9:U$14,Inputs_ByYear!$B$9:$B$14,'ABP Remaining Capacity'!$C17))*Inputs_ByYear!U$20*INDEX(Inputs_ByYear!$D$24:$Y$25,MATCH($B17,Inputs_ByYear!$B$24:$B$25,0),MATCH(X$5,Inputs_ByYear!$D$23:$Y$23,0))*INDEX(Inputs_ByPrg!$F$6:$F$69,MATCH('ABP Remaining Capacity'!$E17,Inputs_ByPrg!$E$6:$E$69,0))</f>
        <v>0</v>
      </c>
      <c r="Y17" s="89">
        <f>(SUMIFS(Inputs_ByYear!V$9:V$14,Inputs_ByYear!$B$9:$B$14,'ABP Remaining Capacity'!$C17))*Inputs_ByYear!V$20*INDEX(Inputs_ByYear!$D$24:$Y$25,MATCH($B17,Inputs_ByYear!$B$24:$B$25,0),MATCH(Y$5,Inputs_ByYear!$D$23:$Y$23,0))*INDEX(Inputs_ByPrg!$F$6:$F$69,MATCH('ABP Remaining Capacity'!$E17,Inputs_ByPrg!$E$6:$E$69,0))</f>
        <v>0</v>
      </c>
      <c r="Z17" s="89">
        <f>(SUMIFS(Inputs_ByYear!W$9:W$14,Inputs_ByYear!$B$9:$B$14,'ABP Remaining Capacity'!$C17))*Inputs_ByYear!W$20*INDEX(Inputs_ByYear!$D$24:$Y$25,MATCH($B17,Inputs_ByYear!$B$24:$B$25,0),MATCH(Z$5,Inputs_ByYear!$D$23:$Y$23,0))*INDEX(Inputs_ByPrg!$F$6:$F$69,MATCH('ABP Remaining Capacity'!$E17,Inputs_ByPrg!$E$6:$E$69,0))</f>
        <v>0</v>
      </c>
      <c r="AA17" s="89">
        <f>(SUMIFS(Inputs_ByYear!X$9:X$14,Inputs_ByYear!$B$9:$B$14,'ABP Remaining Capacity'!$C17))*Inputs_ByYear!X$20*INDEX(Inputs_ByYear!$D$24:$Y$25,MATCH($B17,Inputs_ByYear!$B$24:$B$25,0),MATCH(AA$5,Inputs_ByYear!$D$23:$Y$23,0))*INDEX(Inputs_ByPrg!$F$6:$F$69,MATCH('ABP Remaining Capacity'!$E17,Inputs_ByPrg!$E$6:$E$69,0))</f>
        <v>0</v>
      </c>
      <c r="AB17" s="89">
        <f>(SUMIFS(Inputs_ByYear!Y$9:Y$14,Inputs_ByYear!$B$9:$B$14,'ABP Remaining Capacity'!$C17))*Inputs_ByYear!Y$20*INDEX(Inputs_ByYear!$D$24:$Y$25,MATCH($B17,Inputs_ByYear!$B$24:$B$25,0),MATCH(AB$5,Inputs_ByYear!$D$23:$Y$23,0))*INDEX(Inputs_ByPrg!$F$6:$F$69,MATCH('ABP Remaining Capacity'!$E17,Inputs_ByPrg!$E$6:$E$69,0))</f>
        <v>0</v>
      </c>
    </row>
    <row r="18" spans="2:28" ht="14.45" customHeight="1">
      <c r="B18" s="239" t="s">
        <v>231</v>
      </c>
      <c r="C18" s="239" t="s">
        <v>207</v>
      </c>
      <c r="D18" s="239" t="s">
        <v>290</v>
      </c>
      <c r="E18" s="286" t="str">
        <f t="shared" si="0"/>
        <v>B_Large DG_&gt;500-2000</v>
      </c>
      <c r="F18" s="262" t="s">
        <v>86</v>
      </c>
      <c r="G18" s="89">
        <f>(SUMIFS(Inputs_ByYear!D$9:D$14,Inputs_ByYear!$B$9:$B$14,'ABP Remaining Capacity'!$C18))*Inputs_ByYear!D$20*INDEX(Inputs_ByYear!$D$24:$Y$25,MATCH($B18,Inputs_ByYear!$B$24:$B$25,0),MATCH(G$5,Inputs_ByYear!$D$23:$Y$23,0))*INDEX(Inputs_ByPrg!$F$6:$F$69,MATCH('ABP Remaining Capacity'!$E18,Inputs_ByPrg!$E$6:$E$69,0))</f>
        <v>28635.716538750108</v>
      </c>
      <c r="H18" s="89">
        <f>(SUMIFS(Inputs_ByYear!E$9:E$14,Inputs_ByYear!$B$9:$B$14,'ABP Remaining Capacity'!$C18))*Inputs_ByYear!E$20*INDEX(Inputs_ByYear!$D$24:$Y$25,MATCH($B18,Inputs_ByYear!$B$24:$B$25,0),MATCH(H$5,Inputs_ByYear!$D$23:$Y$23,0))*INDEX(Inputs_ByPrg!$F$6:$F$69,MATCH('ABP Remaining Capacity'!$E18,Inputs_ByPrg!$E$6:$E$69,0))</f>
        <v>0</v>
      </c>
      <c r="I18" s="89">
        <f>(SUMIFS(Inputs_ByYear!F$9:F$14,Inputs_ByYear!$B$9:$B$14,'ABP Remaining Capacity'!$C18))*Inputs_ByYear!F$20*INDEX(Inputs_ByYear!$D$24:$Y$25,MATCH($B18,Inputs_ByYear!$B$24:$B$25,0),MATCH(I$5,Inputs_ByYear!$D$23:$Y$23,0))*INDEX(Inputs_ByPrg!$F$6:$F$69,MATCH('ABP Remaining Capacity'!$E18,Inputs_ByPrg!$E$6:$E$69,0))</f>
        <v>0</v>
      </c>
      <c r="J18" s="89">
        <f>(SUMIFS(Inputs_ByYear!G$9:G$14,Inputs_ByYear!$B$9:$B$14,'ABP Remaining Capacity'!$C18))*Inputs_ByYear!G$20*INDEX(Inputs_ByYear!$D$24:$Y$25,MATCH($B18,Inputs_ByYear!$B$24:$B$25,0),MATCH(J$5,Inputs_ByYear!$D$23:$Y$23,0))*INDEX(Inputs_ByPrg!$F$6:$F$69,MATCH('ABP Remaining Capacity'!$E18,Inputs_ByPrg!$E$6:$E$69,0))</f>
        <v>0</v>
      </c>
      <c r="K18" s="89">
        <f>(SUMIFS(Inputs_ByYear!H$9:H$14,Inputs_ByYear!$B$9:$B$14,'ABP Remaining Capacity'!$C18))*Inputs_ByYear!H$20*INDEX(Inputs_ByYear!$D$24:$Y$25,MATCH($B18,Inputs_ByYear!$B$24:$B$25,0),MATCH(K$5,Inputs_ByYear!$D$23:$Y$23,0))*INDEX(Inputs_ByPrg!$F$6:$F$69,MATCH('ABP Remaining Capacity'!$E18,Inputs_ByPrg!$E$6:$E$69,0))</f>
        <v>0</v>
      </c>
      <c r="L18" s="89">
        <f>(SUMIFS(Inputs_ByYear!I$9:I$14,Inputs_ByYear!$B$9:$B$14,'ABP Remaining Capacity'!$C18))*Inputs_ByYear!I$20*INDEX(Inputs_ByYear!$D$24:$Y$25,MATCH($B18,Inputs_ByYear!$B$24:$B$25,0),MATCH(L$5,Inputs_ByYear!$D$23:$Y$23,0))*INDEX(Inputs_ByPrg!$F$6:$F$69,MATCH('ABP Remaining Capacity'!$E18,Inputs_ByPrg!$E$6:$E$69,0))</f>
        <v>0</v>
      </c>
      <c r="M18" s="89">
        <f>(SUMIFS(Inputs_ByYear!J$9:J$14,Inputs_ByYear!$B$9:$B$14,'ABP Remaining Capacity'!$C18))*Inputs_ByYear!J$20*INDEX(Inputs_ByYear!$D$24:$Y$25,MATCH($B18,Inputs_ByYear!$B$24:$B$25,0),MATCH(M$5,Inputs_ByYear!$D$23:$Y$23,0))*INDEX(Inputs_ByPrg!$F$6:$F$69,MATCH('ABP Remaining Capacity'!$E18,Inputs_ByPrg!$E$6:$E$69,0))</f>
        <v>0</v>
      </c>
      <c r="N18" s="89">
        <f>(SUMIFS(Inputs_ByYear!K$9:K$14,Inputs_ByYear!$B$9:$B$14,'ABP Remaining Capacity'!$C18))*Inputs_ByYear!K$20*INDEX(Inputs_ByYear!$D$24:$Y$25,MATCH($B18,Inputs_ByYear!$B$24:$B$25,0),MATCH(N$5,Inputs_ByYear!$D$23:$Y$23,0))*INDEX(Inputs_ByPrg!$F$6:$F$69,MATCH('ABP Remaining Capacity'!$E18,Inputs_ByPrg!$E$6:$E$69,0))</f>
        <v>0</v>
      </c>
      <c r="O18" s="89">
        <f>(SUMIFS(Inputs_ByYear!L$9:L$14,Inputs_ByYear!$B$9:$B$14,'ABP Remaining Capacity'!$C18))*Inputs_ByYear!L$20*INDEX(Inputs_ByYear!$D$24:$Y$25,MATCH($B18,Inputs_ByYear!$B$24:$B$25,0),MATCH(O$5,Inputs_ByYear!$D$23:$Y$23,0))*INDEX(Inputs_ByPrg!$F$6:$F$69,MATCH('ABP Remaining Capacity'!$E18,Inputs_ByPrg!$E$6:$E$69,0))</f>
        <v>0</v>
      </c>
      <c r="P18" s="89">
        <f>(SUMIFS(Inputs_ByYear!M$9:M$14,Inputs_ByYear!$B$9:$B$14,'ABP Remaining Capacity'!$C18))*Inputs_ByYear!M$20*INDEX(Inputs_ByYear!$D$24:$Y$25,MATCH($B18,Inputs_ByYear!$B$24:$B$25,0),MATCH(P$5,Inputs_ByYear!$D$23:$Y$23,0))*INDEX(Inputs_ByPrg!$F$6:$F$69,MATCH('ABP Remaining Capacity'!$E18,Inputs_ByPrg!$E$6:$E$69,0))</f>
        <v>0</v>
      </c>
      <c r="Q18" s="89">
        <f>(SUMIFS(Inputs_ByYear!N$9:N$14,Inputs_ByYear!$B$9:$B$14,'ABP Remaining Capacity'!$C18))*Inputs_ByYear!N$20*INDEX(Inputs_ByYear!$D$24:$Y$25,MATCH($B18,Inputs_ByYear!$B$24:$B$25,0),MATCH(Q$5,Inputs_ByYear!$D$23:$Y$23,0))*INDEX(Inputs_ByPrg!$F$6:$F$69,MATCH('ABP Remaining Capacity'!$E18,Inputs_ByPrg!$E$6:$E$69,0))</f>
        <v>0</v>
      </c>
      <c r="R18" s="89">
        <f>(SUMIFS(Inputs_ByYear!O$9:O$14,Inputs_ByYear!$B$9:$B$14,'ABP Remaining Capacity'!$C18))*Inputs_ByYear!O$20*INDEX(Inputs_ByYear!$D$24:$Y$25,MATCH($B18,Inputs_ByYear!$B$24:$B$25,0),MATCH(R$5,Inputs_ByYear!$D$23:$Y$23,0))*INDEX(Inputs_ByPrg!$F$6:$F$69,MATCH('ABP Remaining Capacity'!$E18,Inputs_ByPrg!$E$6:$E$69,0))</f>
        <v>0</v>
      </c>
      <c r="S18" s="89">
        <f>(SUMIFS(Inputs_ByYear!P$9:P$14,Inputs_ByYear!$B$9:$B$14,'ABP Remaining Capacity'!$C18))*Inputs_ByYear!P$20*INDEX(Inputs_ByYear!$D$24:$Y$25,MATCH($B18,Inputs_ByYear!$B$24:$B$25,0),MATCH(S$5,Inputs_ByYear!$D$23:$Y$23,0))*INDEX(Inputs_ByPrg!$F$6:$F$69,MATCH('ABP Remaining Capacity'!$E18,Inputs_ByPrg!$E$6:$E$69,0))</f>
        <v>0</v>
      </c>
      <c r="T18" s="89">
        <f>(SUMIFS(Inputs_ByYear!Q$9:Q$14,Inputs_ByYear!$B$9:$B$14,'ABP Remaining Capacity'!$C18))*Inputs_ByYear!Q$20*INDEX(Inputs_ByYear!$D$24:$Y$25,MATCH($B18,Inputs_ByYear!$B$24:$B$25,0),MATCH(T$5,Inputs_ByYear!$D$23:$Y$23,0))*INDEX(Inputs_ByPrg!$F$6:$F$69,MATCH('ABP Remaining Capacity'!$E18,Inputs_ByPrg!$E$6:$E$69,0))</f>
        <v>0</v>
      </c>
      <c r="U18" s="89">
        <f>(SUMIFS(Inputs_ByYear!R$9:R$14,Inputs_ByYear!$B$9:$B$14,'ABP Remaining Capacity'!$C18))*Inputs_ByYear!R$20*INDEX(Inputs_ByYear!$D$24:$Y$25,MATCH($B18,Inputs_ByYear!$B$24:$B$25,0),MATCH(U$5,Inputs_ByYear!$D$23:$Y$23,0))*INDEX(Inputs_ByPrg!$F$6:$F$69,MATCH('ABP Remaining Capacity'!$E18,Inputs_ByPrg!$E$6:$E$69,0))</f>
        <v>0</v>
      </c>
      <c r="V18" s="89">
        <f>(SUMIFS(Inputs_ByYear!S$9:S$14,Inputs_ByYear!$B$9:$B$14,'ABP Remaining Capacity'!$C18))*Inputs_ByYear!S$20*INDEX(Inputs_ByYear!$D$24:$Y$25,MATCH($B18,Inputs_ByYear!$B$24:$B$25,0),MATCH(V$5,Inputs_ByYear!$D$23:$Y$23,0))*INDEX(Inputs_ByPrg!$F$6:$F$69,MATCH('ABP Remaining Capacity'!$E18,Inputs_ByPrg!$E$6:$E$69,0))</f>
        <v>0</v>
      </c>
      <c r="W18" s="89">
        <f>(SUMIFS(Inputs_ByYear!T$9:T$14,Inputs_ByYear!$B$9:$B$14,'ABP Remaining Capacity'!$C18))*Inputs_ByYear!T$20*INDEX(Inputs_ByYear!$D$24:$Y$25,MATCH($B18,Inputs_ByYear!$B$24:$B$25,0),MATCH(W$5,Inputs_ByYear!$D$23:$Y$23,0))*INDEX(Inputs_ByPrg!$F$6:$F$69,MATCH('ABP Remaining Capacity'!$E18,Inputs_ByPrg!$E$6:$E$69,0))</f>
        <v>0</v>
      </c>
      <c r="X18" s="89">
        <f>(SUMIFS(Inputs_ByYear!U$9:U$14,Inputs_ByYear!$B$9:$B$14,'ABP Remaining Capacity'!$C18))*Inputs_ByYear!U$20*INDEX(Inputs_ByYear!$D$24:$Y$25,MATCH($B18,Inputs_ByYear!$B$24:$B$25,0),MATCH(X$5,Inputs_ByYear!$D$23:$Y$23,0))*INDEX(Inputs_ByPrg!$F$6:$F$69,MATCH('ABP Remaining Capacity'!$E18,Inputs_ByPrg!$E$6:$E$69,0))</f>
        <v>0</v>
      </c>
      <c r="Y18" s="89">
        <f>(SUMIFS(Inputs_ByYear!V$9:V$14,Inputs_ByYear!$B$9:$B$14,'ABP Remaining Capacity'!$C18))*Inputs_ByYear!V$20*INDEX(Inputs_ByYear!$D$24:$Y$25,MATCH($B18,Inputs_ByYear!$B$24:$B$25,0),MATCH(Y$5,Inputs_ByYear!$D$23:$Y$23,0))*INDEX(Inputs_ByPrg!$F$6:$F$69,MATCH('ABP Remaining Capacity'!$E18,Inputs_ByPrg!$E$6:$E$69,0))</f>
        <v>0</v>
      </c>
      <c r="Z18" s="89">
        <f>(SUMIFS(Inputs_ByYear!W$9:W$14,Inputs_ByYear!$B$9:$B$14,'ABP Remaining Capacity'!$C18))*Inputs_ByYear!W$20*INDEX(Inputs_ByYear!$D$24:$Y$25,MATCH($B18,Inputs_ByYear!$B$24:$B$25,0),MATCH(Z$5,Inputs_ByYear!$D$23:$Y$23,0))*INDEX(Inputs_ByPrg!$F$6:$F$69,MATCH('ABP Remaining Capacity'!$E18,Inputs_ByPrg!$E$6:$E$69,0))</f>
        <v>0</v>
      </c>
      <c r="AA18" s="89">
        <f>(SUMIFS(Inputs_ByYear!X$9:X$14,Inputs_ByYear!$B$9:$B$14,'ABP Remaining Capacity'!$C18))*Inputs_ByYear!X$20*INDEX(Inputs_ByYear!$D$24:$Y$25,MATCH($B18,Inputs_ByYear!$B$24:$B$25,0),MATCH(AA$5,Inputs_ByYear!$D$23:$Y$23,0))*INDEX(Inputs_ByPrg!$F$6:$F$69,MATCH('ABP Remaining Capacity'!$E18,Inputs_ByPrg!$E$6:$E$69,0))</f>
        <v>0</v>
      </c>
      <c r="AB18" s="89">
        <f>(SUMIFS(Inputs_ByYear!Y$9:Y$14,Inputs_ByYear!$B$9:$B$14,'ABP Remaining Capacity'!$C18))*Inputs_ByYear!Y$20*INDEX(Inputs_ByYear!$D$24:$Y$25,MATCH($B18,Inputs_ByYear!$B$24:$B$25,0),MATCH(AB$5,Inputs_ByYear!$D$23:$Y$23,0))*INDEX(Inputs_ByPrg!$F$6:$F$69,MATCH('ABP Remaining Capacity'!$E18,Inputs_ByPrg!$E$6:$E$69,0))</f>
        <v>0</v>
      </c>
    </row>
    <row r="19" spans="2:28" ht="14.45" customHeight="1">
      <c r="B19" s="239" t="s">
        <v>231</v>
      </c>
      <c r="C19" s="239" t="s">
        <v>207</v>
      </c>
      <c r="D19" s="239" t="s">
        <v>292</v>
      </c>
      <c r="E19" s="286" t="str">
        <f t="shared" si="0"/>
        <v>B_Large DG_&gt; 2000-5000</v>
      </c>
      <c r="F19" s="262" t="s">
        <v>86</v>
      </c>
      <c r="G19" s="89">
        <f>(SUMIFS(Inputs_ByYear!D$9:D$14,Inputs_ByYear!$B$9:$B$14,'ABP Remaining Capacity'!$C19))*Inputs_ByYear!D$20*INDEX(Inputs_ByYear!$D$24:$Y$25,MATCH($B19,Inputs_ByYear!$B$24:$B$25,0),MATCH(G$5,Inputs_ByYear!$D$23:$Y$23,0))*INDEX(Inputs_ByPrg!$F$6:$F$69,MATCH('ABP Remaining Capacity'!$E19,Inputs_ByPrg!$E$6:$E$69,0))</f>
        <v>0</v>
      </c>
      <c r="H19" s="89">
        <f>(SUMIFS(Inputs_ByYear!E$9:E$14,Inputs_ByYear!$B$9:$B$14,'ABP Remaining Capacity'!$C19))*Inputs_ByYear!E$20*INDEX(Inputs_ByYear!$D$24:$Y$25,MATCH($B19,Inputs_ByYear!$B$24:$B$25,0),MATCH(H$5,Inputs_ByYear!$D$23:$Y$23,0))*INDEX(Inputs_ByPrg!$F$6:$F$69,MATCH('ABP Remaining Capacity'!$E19,Inputs_ByPrg!$E$6:$E$69,0))</f>
        <v>0</v>
      </c>
      <c r="I19" s="89">
        <f>(SUMIFS(Inputs_ByYear!F$9:F$14,Inputs_ByYear!$B$9:$B$14,'ABP Remaining Capacity'!$C19))*Inputs_ByYear!F$20*INDEX(Inputs_ByYear!$D$24:$Y$25,MATCH($B19,Inputs_ByYear!$B$24:$B$25,0),MATCH(I$5,Inputs_ByYear!$D$23:$Y$23,0))*INDEX(Inputs_ByPrg!$F$6:$F$69,MATCH('ABP Remaining Capacity'!$E19,Inputs_ByPrg!$E$6:$E$69,0))</f>
        <v>0</v>
      </c>
      <c r="J19" s="89">
        <f>(SUMIFS(Inputs_ByYear!G$9:G$14,Inputs_ByYear!$B$9:$B$14,'ABP Remaining Capacity'!$C19))*Inputs_ByYear!G$20*INDEX(Inputs_ByYear!$D$24:$Y$25,MATCH($B19,Inputs_ByYear!$B$24:$B$25,0),MATCH(J$5,Inputs_ByYear!$D$23:$Y$23,0))*INDEX(Inputs_ByPrg!$F$6:$F$69,MATCH('ABP Remaining Capacity'!$E19,Inputs_ByPrg!$E$6:$E$69,0))</f>
        <v>0</v>
      </c>
      <c r="K19" s="89">
        <f>(SUMIFS(Inputs_ByYear!H$9:H$14,Inputs_ByYear!$B$9:$B$14,'ABP Remaining Capacity'!$C19))*Inputs_ByYear!H$20*INDEX(Inputs_ByYear!$D$24:$Y$25,MATCH($B19,Inputs_ByYear!$B$24:$B$25,0),MATCH(K$5,Inputs_ByYear!$D$23:$Y$23,0))*INDEX(Inputs_ByPrg!$F$6:$F$69,MATCH('ABP Remaining Capacity'!$E19,Inputs_ByPrg!$E$6:$E$69,0))</f>
        <v>0</v>
      </c>
      <c r="L19" s="89">
        <f>(SUMIFS(Inputs_ByYear!I$9:I$14,Inputs_ByYear!$B$9:$B$14,'ABP Remaining Capacity'!$C19))*Inputs_ByYear!I$20*INDEX(Inputs_ByYear!$D$24:$Y$25,MATCH($B19,Inputs_ByYear!$B$24:$B$25,0),MATCH(L$5,Inputs_ByYear!$D$23:$Y$23,0))*INDEX(Inputs_ByPrg!$F$6:$F$69,MATCH('ABP Remaining Capacity'!$E19,Inputs_ByPrg!$E$6:$E$69,0))</f>
        <v>0</v>
      </c>
      <c r="M19" s="89">
        <f>(SUMIFS(Inputs_ByYear!J$9:J$14,Inputs_ByYear!$B$9:$B$14,'ABP Remaining Capacity'!$C19))*Inputs_ByYear!J$20*INDEX(Inputs_ByYear!$D$24:$Y$25,MATCH($B19,Inputs_ByYear!$B$24:$B$25,0),MATCH(M$5,Inputs_ByYear!$D$23:$Y$23,0))*INDEX(Inputs_ByPrg!$F$6:$F$69,MATCH('ABP Remaining Capacity'!$E19,Inputs_ByPrg!$E$6:$E$69,0))</f>
        <v>0</v>
      </c>
      <c r="N19" s="89">
        <f>(SUMIFS(Inputs_ByYear!K$9:K$14,Inputs_ByYear!$B$9:$B$14,'ABP Remaining Capacity'!$C19))*Inputs_ByYear!K$20*INDEX(Inputs_ByYear!$D$24:$Y$25,MATCH($B19,Inputs_ByYear!$B$24:$B$25,0),MATCH(N$5,Inputs_ByYear!$D$23:$Y$23,0))*INDEX(Inputs_ByPrg!$F$6:$F$69,MATCH('ABP Remaining Capacity'!$E19,Inputs_ByPrg!$E$6:$E$69,0))</f>
        <v>0</v>
      </c>
      <c r="O19" s="89">
        <f>(SUMIFS(Inputs_ByYear!L$9:L$14,Inputs_ByYear!$B$9:$B$14,'ABP Remaining Capacity'!$C19))*Inputs_ByYear!L$20*INDEX(Inputs_ByYear!$D$24:$Y$25,MATCH($B19,Inputs_ByYear!$B$24:$B$25,0),MATCH(O$5,Inputs_ByYear!$D$23:$Y$23,0))*INDEX(Inputs_ByPrg!$F$6:$F$69,MATCH('ABP Remaining Capacity'!$E19,Inputs_ByPrg!$E$6:$E$69,0))</f>
        <v>0</v>
      </c>
      <c r="P19" s="89">
        <f>(SUMIFS(Inputs_ByYear!M$9:M$14,Inputs_ByYear!$B$9:$B$14,'ABP Remaining Capacity'!$C19))*Inputs_ByYear!M$20*INDEX(Inputs_ByYear!$D$24:$Y$25,MATCH($B19,Inputs_ByYear!$B$24:$B$25,0),MATCH(P$5,Inputs_ByYear!$D$23:$Y$23,0))*INDEX(Inputs_ByPrg!$F$6:$F$69,MATCH('ABP Remaining Capacity'!$E19,Inputs_ByPrg!$E$6:$E$69,0))</f>
        <v>0</v>
      </c>
      <c r="Q19" s="89">
        <f>(SUMIFS(Inputs_ByYear!N$9:N$14,Inputs_ByYear!$B$9:$B$14,'ABP Remaining Capacity'!$C19))*Inputs_ByYear!N$20*INDEX(Inputs_ByYear!$D$24:$Y$25,MATCH($B19,Inputs_ByYear!$B$24:$B$25,0),MATCH(Q$5,Inputs_ByYear!$D$23:$Y$23,0))*INDEX(Inputs_ByPrg!$F$6:$F$69,MATCH('ABP Remaining Capacity'!$E19,Inputs_ByPrg!$E$6:$E$69,0))</f>
        <v>0</v>
      </c>
      <c r="R19" s="89">
        <f>(SUMIFS(Inputs_ByYear!O$9:O$14,Inputs_ByYear!$B$9:$B$14,'ABP Remaining Capacity'!$C19))*Inputs_ByYear!O$20*INDEX(Inputs_ByYear!$D$24:$Y$25,MATCH($B19,Inputs_ByYear!$B$24:$B$25,0),MATCH(R$5,Inputs_ByYear!$D$23:$Y$23,0))*INDEX(Inputs_ByPrg!$F$6:$F$69,MATCH('ABP Remaining Capacity'!$E19,Inputs_ByPrg!$E$6:$E$69,0))</f>
        <v>0</v>
      </c>
      <c r="S19" s="89">
        <f>(SUMIFS(Inputs_ByYear!P$9:P$14,Inputs_ByYear!$B$9:$B$14,'ABP Remaining Capacity'!$C19))*Inputs_ByYear!P$20*INDEX(Inputs_ByYear!$D$24:$Y$25,MATCH($B19,Inputs_ByYear!$B$24:$B$25,0),MATCH(S$5,Inputs_ByYear!$D$23:$Y$23,0))*INDEX(Inputs_ByPrg!$F$6:$F$69,MATCH('ABP Remaining Capacity'!$E19,Inputs_ByPrg!$E$6:$E$69,0))</f>
        <v>0</v>
      </c>
      <c r="T19" s="89">
        <f>(SUMIFS(Inputs_ByYear!Q$9:Q$14,Inputs_ByYear!$B$9:$B$14,'ABP Remaining Capacity'!$C19))*Inputs_ByYear!Q$20*INDEX(Inputs_ByYear!$D$24:$Y$25,MATCH($B19,Inputs_ByYear!$B$24:$B$25,0),MATCH(T$5,Inputs_ByYear!$D$23:$Y$23,0))*INDEX(Inputs_ByPrg!$F$6:$F$69,MATCH('ABP Remaining Capacity'!$E19,Inputs_ByPrg!$E$6:$E$69,0))</f>
        <v>0</v>
      </c>
      <c r="U19" s="89">
        <f>(SUMIFS(Inputs_ByYear!R$9:R$14,Inputs_ByYear!$B$9:$B$14,'ABP Remaining Capacity'!$C19))*Inputs_ByYear!R$20*INDEX(Inputs_ByYear!$D$24:$Y$25,MATCH($B19,Inputs_ByYear!$B$24:$B$25,0),MATCH(U$5,Inputs_ByYear!$D$23:$Y$23,0))*INDEX(Inputs_ByPrg!$F$6:$F$69,MATCH('ABP Remaining Capacity'!$E19,Inputs_ByPrg!$E$6:$E$69,0))</f>
        <v>0</v>
      </c>
      <c r="V19" s="89">
        <f>(SUMIFS(Inputs_ByYear!S$9:S$14,Inputs_ByYear!$B$9:$B$14,'ABP Remaining Capacity'!$C19))*Inputs_ByYear!S$20*INDEX(Inputs_ByYear!$D$24:$Y$25,MATCH($B19,Inputs_ByYear!$B$24:$B$25,0),MATCH(V$5,Inputs_ByYear!$D$23:$Y$23,0))*INDEX(Inputs_ByPrg!$F$6:$F$69,MATCH('ABP Remaining Capacity'!$E19,Inputs_ByPrg!$E$6:$E$69,0))</f>
        <v>0</v>
      </c>
      <c r="W19" s="89">
        <f>(SUMIFS(Inputs_ByYear!T$9:T$14,Inputs_ByYear!$B$9:$B$14,'ABP Remaining Capacity'!$C19))*Inputs_ByYear!T$20*INDEX(Inputs_ByYear!$D$24:$Y$25,MATCH($B19,Inputs_ByYear!$B$24:$B$25,0),MATCH(W$5,Inputs_ByYear!$D$23:$Y$23,0))*INDEX(Inputs_ByPrg!$F$6:$F$69,MATCH('ABP Remaining Capacity'!$E19,Inputs_ByPrg!$E$6:$E$69,0))</f>
        <v>0</v>
      </c>
      <c r="X19" s="89">
        <f>(SUMIFS(Inputs_ByYear!U$9:U$14,Inputs_ByYear!$B$9:$B$14,'ABP Remaining Capacity'!$C19))*Inputs_ByYear!U$20*INDEX(Inputs_ByYear!$D$24:$Y$25,MATCH($B19,Inputs_ByYear!$B$24:$B$25,0),MATCH(X$5,Inputs_ByYear!$D$23:$Y$23,0))*INDEX(Inputs_ByPrg!$F$6:$F$69,MATCH('ABP Remaining Capacity'!$E19,Inputs_ByPrg!$E$6:$E$69,0))</f>
        <v>0</v>
      </c>
      <c r="Y19" s="89">
        <f>(SUMIFS(Inputs_ByYear!V$9:V$14,Inputs_ByYear!$B$9:$B$14,'ABP Remaining Capacity'!$C19))*Inputs_ByYear!V$20*INDEX(Inputs_ByYear!$D$24:$Y$25,MATCH($B19,Inputs_ByYear!$B$24:$B$25,0),MATCH(Y$5,Inputs_ByYear!$D$23:$Y$23,0))*INDEX(Inputs_ByPrg!$F$6:$F$69,MATCH('ABP Remaining Capacity'!$E19,Inputs_ByPrg!$E$6:$E$69,0))</f>
        <v>0</v>
      </c>
      <c r="Z19" s="89">
        <f>(SUMIFS(Inputs_ByYear!W$9:W$14,Inputs_ByYear!$B$9:$B$14,'ABP Remaining Capacity'!$C19))*Inputs_ByYear!W$20*INDEX(Inputs_ByYear!$D$24:$Y$25,MATCH($B19,Inputs_ByYear!$B$24:$B$25,0),MATCH(Z$5,Inputs_ByYear!$D$23:$Y$23,0))*INDEX(Inputs_ByPrg!$F$6:$F$69,MATCH('ABP Remaining Capacity'!$E19,Inputs_ByPrg!$E$6:$E$69,0))</f>
        <v>0</v>
      </c>
      <c r="AA19" s="89">
        <f>(SUMIFS(Inputs_ByYear!X$9:X$14,Inputs_ByYear!$B$9:$B$14,'ABP Remaining Capacity'!$C19))*Inputs_ByYear!X$20*INDEX(Inputs_ByYear!$D$24:$Y$25,MATCH($B19,Inputs_ByYear!$B$24:$B$25,0),MATCH(AA$5,Inputs_ByYear!$D$23:$Y$23,0))*INDEX(Inputs_ByPrg!$F$6:$F$69,MATCH('ABP Remaining Capacity'!$E19,Inputs_ByPrg!$E$6:$E$69,0))</f>
        <v>0</v>
      </c>
      <c r="AB19" s="89">
        <f>(SUMIFS(Inputs_ByYear!Y$9:Y$14,Inputs_ByYear!$B$9:$B$14,'ABP Remaining Capacity'!$C19))*Inputs_ByYear!Y$20*INDEX(Inputs_ByYear!$D$24:$Y$25,MATCH($B19,Inputs_ByYear!$B$24:$B$25,0),MATCH(AB$5,Inputs_ByYear!$D$23:$Y$23,0))*INDEX(Inputs_ByPrg!$F$6:$F$69,MATCH('ABP Remaining Capacity'!$E19,Inputs_ByPrg!$E$6:$E$69,0))</f>
        <v>0</v>
      </c>
    </row>
    <row r="20" spans="2:28" ht="14.45" customHeight="1">
      <c r="B20" s="239" t="s">
        <v>230</v>
      </c>
      <c r="C20" s="239" t="s">
        <v>208</v>
      </c>
      <c r="D20" s="239" t="s">
        <v>275</v>
      </c>
      <c r="E20" s="286" t="str">
        <f t="shared" si="0"/>
        <v>A_Traditional Community Solar_ &lt; 10</v>
      </c>
      <c r="F20" s="262" t="s">
        <v>86</v>
      </c>
      <c r="G20" s="89">
        <f>(SUMIFS(Inputs_ByYear!D$9:D$14,Inputs_ByYear!$B$9:$B$14,'ABP Remaining Capacity'!$C20))*Inputs_ByYear!D$20*INDEX(Inputs_ByYear!$D$24:$Y$25,MATCH($B20,Inputs_ByYear!$B$24:$B$25,0),MATCH(G$5,Inputs_ByYear!$D$23:$Y$23,0))*INDEX(Inputs_ByPrg!$F$6:$F$69,MATCH('ABP Remaining Capacity'!$E20,Inputs_ByPrg!$E$6:$E$69,0))</f>
        <v>0</v>
      </c>
      <c r="H20" s="89">
        <f>(SUMIFS(Inputs_ByYear!E$9:E$14,Inputs_ByYear!$B$9:$B$14,'ABP Remaining Capacity'!$C20))*Inputs_ByYear!E$20*INDEX(Inputs_ByYear!$D$24:$Y$25,MATCH($B20,Inputs_ByYear!$B$24:$B$25,0),MATCH(H$5,Inputs_ByYear!$D$23:$Y$23,0))*INDEX(Inputs_ByPrg!$F$6:$F$69,MATCH('ABP Remaining Capacity'!$E20,Inputs_ByPrg!$E$6:$E$69,0))</f>
        <v>0</v>
      </c>
      <c r="I20" s="89">
        <f>(SUMIFS(Inputs_ByYear!F$9:F$14,Inputs_ByYear!$B$9:$B$14,'ABP Remaining Capacity'!$C20))*Inputs_ByYear!F$20*INDEX(Inputs_ByYear!$D$24:$Y$25,MATCH($B20,Inputs_ByYear!$B$24:$B$25,0),MATCH(I$5,Inputs_ByYear!$D$23:$Y$23,0))*INDEX(Inputs_ByPrg!$F$6:$F$69,MATCH('ABP Remaining Capacity'!$E20,Inputs_ByPrg!$E$6:$E$69,0))</f>
        <v>0</v>
      </c>
      <c r="J20" s="89">
        <f>(SUMIFS(Inputs_ByYear!G$9:G$14,Inputs_ByYear!$B$9:$B$14,'ABP Remaining Capacity'!$C20))*Inputs_ByYear!G$20*INDEX(Inputs_ByYear!$D$24:$Y$25,MATCH($B20,Inputs_ByYear!$B$24:$B$25,0),MATCH(J$5,Inputs_ByYear!$D$23:$Y$23,0))*INDEX(Inputs_ByPrg!$F$6:$F$69,MATCH('ABP Remaining Capacity'!$E20,Inputs_ByPrg!$E$6:$E$69,0))</f>
        <v>0</v>
      </c>
      <c r="K20" s="89">
        <f>(SUMIFS(Inputs_ByYear!H$9:H$14,Inputs_ByYear!$B$9:$B$14,'ABP Remaining Capacity'!$C20))*Inputs_ByYear!H$20*INDEX(Inputs_ByYear!$D$24:$Y$25,MATCH($B20,Inputs_ByYear!$B$24:$B$25,0),MATCH(K$5,Inputs_ByYear!$D$23:$Y$23,0))*INDEX(Inputs_ByPrg!$F$6:$F$69,MATCH('ABP Remaining Capacity'!$E20,Inputs_ByPrg!$E$6:$E$69,0))</f>
        <v>0</v>
      </c>
      <c r="L20" s="89">
        <f>(SUMIFS(Inputs_ByYear!I$9:I$14,Inputs_ByYear!$B$9:$B$14,'ABP Remaining Capacity'!$C20))*Inputs_ByYear!I$20*INDEX(Inputs_ByYear!$D$24:$Y$25,MATCH($B20,Inputs_ByYear!$B$24:$B$25,0),MATCH(L$5,Inputs_ByYear!$D$23:$Y$23,0))*INDEX(Inputs_ByPrg!$F$6:$F$69,MATCH('ABP Remaining Capacity'!$E20,Inputs_ByPrg!$E$6:$E$69,0))</f>
        <v>0</v>
      </c>
      <c r="M20" s="89">
        <f>(SUMIFS(Inputs_ByYear!J$9:J$14,Inputs_ByYear!$B$9:$B$14,'ABP Remaining Capacity'!$C20))*Inputs_ByYear!J$20*INDEX(Inputs_ByYear!$D$24:$Y$25,MATCH($B20,Inputs_ByYear!$B$24:$B$25,0),MATCH(M$5,Inputs_ByYear!$D$23:$Y$23,0))*INDEX(Inputs_ByPrg!$F$6:$F$69,MATCH('ABP Remaining Capacity'!$E20,Inputs_ByPrg!$E$6:$E$69,0))</f>
        <v>0</v>
      </c>
      <c r="N20" s="89">
        <f>(SUMIFS(Inputs_ByYear!K$9:K$14,Inputs_ByYear!$B$9:$B$14,'ABP Remaining Capacity'!$C20))*Inputs_ByYear!K$20*INDEX(Inputs_ByYear!$D$24:$Y$25,MATCH($B20,Inputs_ByYear!$B$24:$B$25,0),MATCH(N$5,Inputs_ByYear!$D$23:$Y$23,0))*INDEX(Inputs_ByPrg!$F$6:$F$69,MATCH('ABP Remaining Capacity'!$E20,Inputs_ByPrg!$E$6:$E$69,0))</f>
        <v>0</v>
      </c>
      <c r="O20" s="89">
        <f>(SUMIFS(Inputs_ByYear!L$9:L$14,Inputs_ByYear!$B$9:$B$14,'ABP Remaining Capacity'!$C20))*Inputs_ByYear!L$20*INDEX(Inputs_ByYear!$D$24:$Y$25,MATCH($B20,Inputs_ByYear!$B$24:$B$25,0),MATCH(O$5,Inputs_ByYear!$D$23:$Y$23,0))*INDEX(Inputs_ByPrg!$F$6:$F$69,MATCH('ABP Remaining Capacity'!$E20,Inputs_ByPrg!$E$6:$E$69,0))</f>
        <v>0</v>
      </c>
      <c r="P20" s="89">
        <f>(SUMIFS(Inputs_ByYear!M$9:M$14,Inputs_ByYear!$B$9:$B$14,'ABP Remaining Capacity'!$C20))*Inputs_ByYear!M$20*INDEX(Inputs_ByYear!$D$24:$Y$25,MATCH($B20,Inputs_ByYear!$B$24:$B$25,0),MATCH(P$5,Inputs_ByYear!$D$23:$Y$23,0))*INDEX(Inputs_ByPrg!$F$6:$F$69,MATCH('ABP Remaining Capacity'!$E20,Inputs_ByPrg!$E$6:$E$69,0))</f>
        <v>0</v>
      </c>
      <c r="Q20" s="89">
        <f>(SUMIFS(Inputs_ByYear!N$9:N$14,Inputs_ByYear!$B$9:$B$14,'ABP Remaining Capacity'!$C20))*Inputs_ByYear!N$20*INDEX(Inputs_ByYear!$D$24:$Y$25,MATCH($B20,Inputs_ByYear!$B$24:$B$25,0),MATCH(Q$5,Inputs_ByYear!$D$23:$Y$23,0))*INDEX(Inputs_ByPrg!$F$6:$F$69,MATCH('ABP Remaining Capacity'!$E20,Inputs_ByPrg!$E$6:$E$69,0))</f>
        <v>0</v>
      </c>
      <c r="R20" s="89">
        <f>(SUMIFS(Inputs_ByYear!O$9:O$14,Inputs_ByYear!$B$9:$B$14,'ABP Remaining Capacity'!$C20))*Inputs_ByYear!O$20*INDEX(Inputs_ByYear!$D$24:$Y$25,MATCH($B20,Inputs_ByYear!$B$24:$B$25,0),MATCH(R$5,Inputs_ByYear!$D$23:$Y$23,0))*INDEX(Inputs_ByPrg!$F$6:$F$69,MATCH('ABP Remaining Capacity'!$E20,Inputs_ByPrg!$E$6:$E$69,0))</f>
        <v>0</v>
      </c>
      <c r="S20" s="89">
        <f>(SUMIFS(Inputs_ByYear!P$9:P$14,Inputs_ByYear!$B$9:$B$14,'ABP Remaining Capacity'!$C20))*Inputs_ByYear!P$20*INDEX(Inputs_ByYear!$D$24:$Y$25,MATCH($B20,Inputs_ByYear!$B$24:$B$25,0),MATCH(S$5,Inputs_ByYear!$D$23:$Y$23,0))*INDEX(Inputs_ByPrg!$F$6:$F$69,MATCH('ABP Remaining Capacity'!$E20,Inputs_ByPrg!$E$6:$E$69,0))</f>
        <v>0</v>
      </c>
      <c r="T20" s="89">
        <f>(SUMIFS(Inputs_ByYear!Q$9:Q$14,Inputs_ByYear!$B$9:$B$14,'ABP Remaining Capacity'!$C20))*Inputs_ByYear!Q$20*INDEX(Inputs_ByYear!$D$24:$Y$25,MATCH($B20,Inputs_ByYear!$B$24:$B$25,0),MATCH(T$5,Inputs_ByYear!$D$23:$Y$23,0))*INDEX(Inputs_ByPrg!$F$6:$F$69,MATCH('ABP Remaining Capacity'!$E20,Inputs_ByPrg!$E$6:$E$69,0))</f>
        <v>0</v>
      </c>
      <c r="U20" s="89">
        <f>(SUMIFS(Inputs_ByYear!R$9:R$14,Inputs_ByYear!$B$9:$B$14,'ABP Remaining Capacity'!$C20))*Inputs_ByYear!R$20*INDEX(Inputs_ByYear!$D$24:$Y$25,MATCH($B20,Inputs_ByYear!$B$24:$B$25,0),MATCH(U$5,Inputs_ByYear!$D$23:$Y$23,0))*INDEX(Inputs_ByPrg!$F$6:$F$69,MATCH('ABP Remaining Capacity'!$E20,Inputs_ByPrg!$E$6:$E$69,0))</f>
        <v>0</v>
      </c>
      <c r="V20" s="89">
        <f>(SUMIFS(Inputs_ByYear!S$9:S$14,Inputs_ByYear!$B$9:$B$14,'ABP Remaining Capacity'!$C20))*Inputs_ByYear!S$20*INDEX(Inputs_ByYear!$D$24:$Y$25,MATCH($B20,Inputs_ByYear!$B$24:$B$25,0),MATCH(V$5,Inputs_ByYear!$D$23:$Y$23,0))*INDEX(Inputs_ByPrg!$F$6:$F$69,MATCH('ABP Remaining Capacity'!$E20,Inputs_ByPrg!$E$6:$E$69,0))</f>
        <v>0</v>
      </c>
      <c r="W20" s="89">
        <f>(SUMIFS(Inputs_ByYear!T$9:T$14,Inputs_ByYear!$B$9:$B$14,'ABP Remaining Capacity'!$C20))*Inputs_ByYear!T$20*INDEX(Inputs_ByYear!$D$24:$Y$25,MATCH($B20,Inputs_ByYear!$B$24:$B$25,0),MATCH(W$5,Inputs_ByYear!$D$23:$Y$23,0))*INDEX(Inputs_ByPrg!$F$6:$F$69,MATCH('ABP Remaining Capacity'!$E20,Inputs_ByPrg!$E$6:$E$69,0))</f>
        <v>0</v>
      </c>
      <c r="X20" s="89">
        <f>(SUMIFS(Inputs_ByYear!U$9:U$14,Inputs_ByYear!$B$9:$B$14,'ABP Remaining Capacity'!$C20))*Inputs_ByYear!U$20*INDEX(Inputs_ByYear!$D$24:$Y$25,MATCH($B20,Inputs_ByYear!$B$24:$B$25,0),MATCH(X$5,Inputs_ByYear!$D$23:$Y$23,0))*INDEX(Inputs_ByPrg!$F$6:$F$69,MATCH('ABP Remaining Capacity'!$E20,Inputs_ByPrg!$E$6:$E$69,0))</f>
        <v>0</v>
      </c>
      <c r="Y20" s="89">
        <f>(SUMIFS(Inputs_ByYear!V$9:V$14,Inputs_ByYear!$B$9:$B$14,'ABP Remaining Capacity'!$C20))*Inputs_ByYear!V$20*INDEX(Inputs_ByYear!$D$24:$Y$25,MATCH($B20,Inputs_ByYear!$B$24:$B$25,0),MATCH(Y$5,Inputs_ByYear!$D$23:$Y$23,0))*INDEX(Inputs_ByPrg!$F$6:$F$69,MATCH('ABP Remaining Capacity'!$E20,Inputs_ByPrg!$E$6:$E$69,0))</f>
        <v>0</v>
      </c>
      <c r="Z20" s="89">
        <f>(SUMIFS(Inputs_ByYear!W$9:W$14,Inputs_ByYear!$B$9:$B$14,'ABP Remaining Capacity'!$C20))*Inputs_ByYear!W$20*INDEX(Inputs_ByYear!$D$24:$Y$25,MATCH($B20,Inputs_ByYear!$B$24:$B$25,0),MATCH(Z$5,Inputs_ByYear!$D$23:$Y$23,0))*INDEX(Inputs_ByPrg!$F$6:$F$69,MATCH('ABP Remaining Capacity'!$E20,Inputs_ByPrg!$E$6:$E$69,0))</f>
        <v>0</v>
      </c>
      <c r="AA20" s="89">
        <f>(SUMIFS(Inputs_ByYear!X$9:X$14,Inputs_ByYear!$B$9:$B$14,'ABP Remaining Capacity'!$C20))*Inputs_ByYear!X$20*INDEX(Inputs_ByYear!$D$24:$Y$25,MATCH($B20,Inputs_ByYear!$B$24:$B$25,0),MATCH(AA$5,Inputs_ByYear!$D$23:$Y$23,0))*INDEX(Inputs_ByPrg!$F$6:$F$69,MATCH('ABP Remaining Capacity'!$E20,Inputs_ByPrg!$E$6:$E$69,0))</f>
        <v>0</v>
      </c>
      <c r="AB20" s="89">
        <f>(SUMIFS(Inputs_ByYear!Y$9:Y$14,Inputs_ByYear!$B$9:$B$14,'ABP Remaining Capacity'!$C20))*Inputs_ByYear!Y$20*INDEX(Inputs_ByYear!$D$24:$Y$25,MATCH($B20,Inputs_ByYear!$B$24:$B$25,0),MATCH(AB$5,Inputs_ByYear!$D$23:$Y$23,0))*INDEX(Inputs_ByPrg!$F$6:$F$69,MATCH('ABP Remaining Capacity'!$E20,Inputs_ByPrg!$E$6:$E$69,0))</f>
        <v>0</v>
      </c>
    </row>
    <row r="21" spans="2:28" ht="14.45" customHeight="1">
      <c r="B21" s="239" t="s">
        <v>230</v>
      </c>
      <c r="C21" s="239" t="s">
        <v>208</v>
      </c>
      <c r="D21" s="239" t="s">
        <v>277</v>
      </c>
      <c r="E21" s="286" t="str">
        <f t="shared" si="0"/>
        <v>A_Traditional Community Solar_ &gt;10-25</v>
      </c>
      <c r="F21" s="262" t="s">
        <v>86</v>
      </c>
      <c r="G21" s="89">
        <f>(SUMIFS(Inputs_ByYear!D$9:D$14,Inputs_ByYear!$B$9:$B$14,'ABP Remaining Capacity'!$C21))*Inputs_ByYear!D$20*INDEX(Inputs_ByYear!$D$24:$Y$25,MATCH($B21,Inputs_ByYear!$B$24:$B$25,0),MATCH(G$5,Inputs_ByYear!$D$23:$Y$23,0))*INDEX(Inputs_ByPrg!$F$6:$F$69,MATCH('ABP Remaining Capacity'!$E21,Inputs_ByPrg!$E$6:$E$69,0))</f>
        <v>0</v>
      </c>
      <c r="H21" s="89">
        <f>(SUMIFS(Inputs_ByYear!E$9:E$14,Inputs_ByYear!$B$9:$B$14,'ABP Remaining Capacity'!$C21))*Inputs_ByYear!E$20*INDEX(Inputs_ByYear!$D$24:$Y$25,MATCH($B21,Inputs_ByYear!$B$24:$B$25,0),MATCH(H$5,Inputs_ByYear!$D$23:$Y$23,0))*INDEX(Inputs_ByPrg!$F$6:$F$69,MATCH('ABP Remaining Capacity'!$E21,Inputs_ByPrg!$E$6:$E$69,0))</f>
        <v>0</v>
      </c>
      <c r="I21" s="89">
        <f>(SUMIFS(Inputs_ByYear!F$9:F$14,Inputs_ByYear!$B$9:$B$14,'ABP Remaining Capacity'!$C21))*Inputs_ByYear!F$20*INDEX(Inputs_ByYear!$D$24:$Y$25,MATCH($B21,Inputs_ByYear!$B$24:$B$25,0),MATCH(I$5,Inputs_ByYear!$D$23:$Y$23,0))*INDEX(Inputs_ByPrg!$F$6:$F$69,MATCH('ABP Remaining Capacity'!$E21,Inputs_ByPrg!$E$6:$E$69,0))</f>
        <v>0</v>
      </c>
      <c r="J21" s="89">
        <f>(SUMIFS(Inputs_ByYear!G$9:G$14,Inputs_ByYear!$B$9:$B$14,'ABP Remaining Capacity'!$C21))*Inputs_ByYear!G$20*INDEX(Inputs_ByYear!$D$24:$Y$25,MATCH($B21,Inputs_ByYear!$B$24:$B$25,0),MATCH(J$5,Inputs_ByYear!$D$23:$Y$23,0))*INDEX(Inputs_ByPrg!$F$6:$F$69,MATCH('ABP Remaining Capacity'!$E21,Inputs_ByPrg!$E$6:$E$69,0))</f>
        <v>0</v>
      </c>
      <c r="K21" s="89">
        <f>(SUMIFS(Inputs_ByYear!H$9:H$14,Inputs_ByYear!$B$9:$B$14,'ABP Remaining Capacity'!$C21))*Inputs_ByYear!H$20*INDEX(Inputs_ByYear!$D$24:$Y$25,MATCH($B21,Inputs_ByYear!$B$24:$B$25,0),MATCH(K$5,Inputs_ByYear!$D$23:$Y$23,0))*INDEX(Inputs_ByPrg!$F$6:$F$69,MATCH('ABP Remaining Capacity'!$E21,Inputs_ByPrg!$E$6:$E$69,0))</f>
        <v>0</v>
      </c>
      <c r="L21" s="89">
        <f>(SUMIFS(Inputs_ByYear!I$9:I$14,Inputs_ByYear!$B$9:$B$14,'ABP Remaining Capacity'!$C21))*Inputs_ByYear!I$20*INDEX(Inputs_ByYear!$D$24:$Y$25,MATCH($B21,Inputs_ByYear!$B$24:$B$25,0),MATCH(L$5,Inputs_ByYear!$D$23:$Y$23,0))*INDEX(Inputs_ByPrg!$F$6:$F$69,MATCH('ABP Remaining Capacity'!$E21,Inputs_ByPrg!$E$6:$E$69,0))</f>
        <v>0</v>
      </c>
      <c r="M21" s="89">
        <f>(SUMIFS(Inputs_ByYear!J$9:J$14,Inputs_ByYear!$B$9:$B$14,'ABP Remaining Capacity'!$C21))*Inputs_ByYear!J$20*INDEX(Inputs_ByYear!$D$24:$Y$25,MATCH($B21,Inputs_ByYear!$B$24:$B$25,0),MATCH(M$5,Inputs_ByYear!$D$23:$Y$23,0))*INDEX(Inputs_ByPrg!$F$6:$F$69,MATCH('ABP Remaining Capacity'!$E21,Inputs_ByPrg!$E$6:$E$69,0))</f>
        <v>0</v>
      </c>
      <c r="N21" s="89">
        <f>(SUMIFS(Inputs_ByYear!K$9:K$14,Inputs_ByYear!$B$9:$B$14,'ABP Remaining Capacity'!$C21))*Inputs_ByYear!K$20*INDEX(Inputs_ByYear!$D$24:$Y$25,MATCH($B21,Inputs_ByYear!$B$24:$B$25,0),MATCH(N$5,Inputs_ByYear!$D$23:$Y$23,0))*INDEX(Inputs_ByPrg!$F$6:$F$69,MATCH('ABP Remaining Capacity'!$E21,Inputs_ByPrg!$E$6:$E$69,0))</f>
        <v>0</v>
      </c>
      <c r="O21" s="89">
        <f>(SUMIFS(Inputs_ByYear!L$9:L$14,Inputs_ByYear!$B$9:$B$14,'ABP Remaining Capacity'!$C21))*Inputs_ByYear!L$20*INDEX(Inputs_ByYear!$D$24:$Y$25,MATCH($B21,Inputs_ByYear!$B$24:$B$25,0),MATCH(O$5,Inputs_ByYear!$D$23:$Y$23,0))*INDEX(Inputs_ByPrg!$F$6:$F$69,MATCH('ABP Remaining Capacity'!$E21,Inputs_ByPrg!$E$6:$E$69,0))</f>
        <v>0</v>
      </c>
      <c r="P21" s="89">
        <f>(SUMIFS(Inputs_ByYear!M$9:M$14,Inputs_ByYear!$B$9:$B$14,'ABP Remaining Capacity'!$C21))*Inputs_ByYear!M$20*INDEX(Inputs_ByYear!$D$24:$Y$25,MATCH($B21,Inputs_ByYear!$B$24:$B$25,0),MATCH(P$5,Inputs_ByYear!$D$23:$Y$23,0))*INDEX(Inputs_ByPrg!$F$6:$F$69,MATCH('ABP Remaining Capacity'!$E21,Inputs_ByPrg!$E$6:$E$69,0))</f>
        <v>0</v>
      </c>
      <c r="Q21" s="89">
        <f>(SUMIFS(Inputs_ByYear!N$9:N$14,Inputs_ByYear!$B$9:$B$14,'ABP Remaining Capacity'!$C21))*Inputs_ByYear!N$20*INDEX(Inputs_ByYear!$D$24:$Y$25,MATCH($B21,Inputs_ByYear!$B$24:$B$25,0),MATCH(Q$5,Inputs_ByYear!$D$23:$Y$23,0))*INDEX(Inputs_ByPrg!$F$6:$F$69,MATCH('ABP Remaining Capacity'!$E21,Inputs_ByPrg!$E$6:$E$69,0))</f>
        <v>0</v>
      </c>
      <c r="R21" s="89">
        <f>(SUMIFS(Inputs_ByYear!O$9:O$14,Inputs_ByYear!$B$9:$B$14,'ABP Remaining Capacity'!$C21))*Inputs_ByYear!O$20*INDEX(Inputs_ByYear!$D$24:$Y$25,MATCH($B21,Inputs_ByYear!$B$24:$B$25,0),MATCH(R$5,Inputs_ByYear!$D$23:$Y$23,0))*INDEX(Inputs_ByPrg!$F$6:$F$69,MATCH('ABP Remaining Capacity'!$E21,Inputs_ByPrg!$E$6:$E$69,0))</f>
        <v>0</v>
      </c>
      <c r="S21" s="89">
        <f>(SUMIFS(Inputs_ByYear!P$9:P$14,Inputs_ByYear!$B$9:$B$14,'ABP Remaining Capacity'!$C21))*Inputs_ByYear!P$20*INDEX(Inputs_ByYear!$D$24:$Y$25,MATCH($B21,Inputs_ByYear!$B$24:$B$25,0),MATCH(S$5,Inputs_ByYear!$D$23:$Y$23,0))*INDEX(Inputs_ByPrg!$F$6:$F$69,MATCH('ABP Remaining Capacity'!$E21,Inputs_ByPrg!$E$6:$E$69,0))</f>
        <v>0</v>
      </c>
      <c r="T21" s="89">
        <f>(SUMIFS(Inputs_ByYear!Q$9:Q$14,Inputs_ByYear!$B$9:$B$14,'ABP Remaining Capacity'!$C21))*Inputs_ByYear!Q$20*INDEX(Inputs_ByYear!$D$24:$Y$25,MATCH($B21,Inputs_ByYear!$B$24:$B$25,0),MATCH(T$5,Inputs_ByYear!$D$23:$Y$23,0))*INDEX(Inputs_ByPrg!$F$6:$F$69,MATCH('ABP Remaining Capacity'!$E21,Inputs_ByPrg!$E$6:$E$69,0))</f>
        <v>0</v>
      </c>
      <c r="U21" s="89">
        <f>(SUMIFS(Inputs_ByYear!R$9:R$14,Inputs_ByYear!$B$9:$B$14,'ABP Remaining Capacity'!$C21))*Inputs_ByYear!R$20*INDEX(Inputs_ByYear!$D$24:$Y$25,MATCH($B21,Inputs_ByYear!$B$24:$B$25,0),MATCH(U$5,Inputs_ByYear!$D$23:$Y$23,0))*INDEX(Inputs_ByPrg!$F$6:$F$69,MATCH('ABP Remaining Capacity'!$E21,Inputs_ByPrg!$E$6:$E$69,0))</f>
        <v>0</v>
      </c>
      <c r="V21" s="89">
        <f>(SUMIFS(Inputs_ByYear!S$9:S$14,Inputs_ByYear!$B$9:$B$14,'ABP Remaining Capacity'!$C21))*Inputs_ByYear!S$20*INDEX(Inputs_ByYear!$D$24:$Y$25,MATCH($B21,Inputs_ByYear!$B$24:$B$25,0),MATCH(V$5,Inputs_ByYear!$D$23:$Y$23,0))*INDEX(Inputs_ByPrg!$F$6:$F$69,MATCH('ABP Remaining Capacity'!$E21,Inputs_ByPrg!$E$6:$E$69,0))</f>
        <v>0</v>
      </c>
      <c r="W21" s="89">
        <f>(SUMIFS(Inputs_ByYear!T$9:T$14,Inputs_ByYear!$B$9:$B$14,'ABP Remaining Capacity'!$C21))*Inputs_ByYear!T$20*INDEX(Inputs_ByYear!$D$24:$Y$25,MATCH($B21,Inputs_ByYear!$B$24:$B$25,0),MATCH(W$5,Inputs_ByYear!$D$23:$Y$23,0))*INDEX(Inputs_ByPrg!$F$6:$F$69,MATCH('ABP Remaining Capacity'!$E21,Inputs_ByPrg!$E$6:$E$69,0))</f>
        <v>0</v>
      </c>
      <c r="X21" s="89">
        <f>(SUMIFS(Inputs_ByYear!U$9:U$14,Inputs_ByYear!$B$9:$B$14,'ABP Remaining Capacity'!$C21))*Inputs_ByYear!U$20*INDEX(Inputs_ByYear!$D$24:$Y$25,MATCH($B21,Inputs_ByYear!$B$24:$B$25,0),MATCH(X$5,Inputs_ByYear!$D$23:$Y$23,0))*INDEX(Inputs_ByPrg!$F$6:$F$69,MATCH('ABP Remaining Capacity'!$E21,Inputs_ByPrg!$E$6:$E$69,0))</f>
        <v>0</v>
      </c>
      <c r="Y21" s="89">
        <f>(SUMIFS(Inputs_ByYear!V$9:V$14,Inputs_ByYear!$B$9:$B$14,'ABP Remaining Capacity'!$C21))*Inputs_ByYear!V$20*INDEX(Inputs_ByYear!$D$24:$Y$25,MATCH($B21,Inputs_ByYear!$B$24:$B$25,0),MATCH(Y$5,Inputs_ByYear!$D$23:$Y$23,0))*INDEX(Inputs_ByPrg!$F$6:$F$69,MATCH('ABP Remaining Capacity'!$E21,Inputs_ByPrg!$E$6:$E$69,0))</f>
        <v>0</v>
      </c>
      <c r="Z21" s="89">
        <f>(SUMIFS(Inputs_ByYear!W$9:W$14,Inputs_ByYear!$B$9:$B$14,'ABP Remaining Capacity'!$C21))*Inputs_ByYear!W$20*INDEX(Inputs_ByYear!$D$24:$Y$25,MATCH($B21,Inputs_ByYear!$B$24:$B$25,0),MATCH(Z$5,Inputs_ByYear!$D$23:$Y$23,0))*INDEX(Inputs_ByPrg!$F$6:$F$69,MATCH('ABP Remaining Capacity'!$E21,Inputs_ByPrg!$E$6:$E$69,0))</f>
        <v>0</v>
      </c>
      <c r="AA21" s="89">
        <f>(SUMIFS(Inputs_ByYear!X$9:X$14,Inputs_ByYear!$B$9:$B$14,'ABP Remaining Capacity'!$C21))*Inputs_ByYear!X$20*INDEX(Inputs_ByYear!$D$24:$Y$25,MATCH($B21,Inputs_ByYear!$B$24:$B$25,0),MATCH(AA$5,Inputs_ByYear!$D$23:$Y$23,0))*INDEX(Inputs_ByPrg!$F$6:$F$69,MATCH('ABP Remaining Capacity'!$E21,Inputs_ByPrg!$E$6:$E$69,0))</f>
        <v>0</v>
      </c>
      <c r="AB21" s="89">
        <f>(SUMIFS(Inputs_ByYear!Y$9:Y$14,Inputs_ByYear!$B$9:$B$14,'ABP Remaining Capacity'!$C21))*Inputs_ByYear!Y$20*INDEX(Inputs_ByYear!$D$24:$Y$25,MATCH($B21,Inputs_ByYear!$B$24:$B$25,0),MATCH(AB$5,Inputs_ByYear!$D$23:$Y$23,0))*INDEX(Inputs_ByPrg!$F$6:$F$69,MATCH('ABP Remaining Capacity'!$E21,Inputs_ByPrg!$E$6:$E$69,0))</f>
        <v>0</v>
      </c>
    </row>
    <row r="22" spans="2:28" ht="14.45" customHeight="1">
      <c r="B22" s="239" t="s">
        <v>230</v>
      </c>
      <c r="C22" s="239" t="s">
        <v>208</v>
      </c>
      <c r="D22" s="239" t="s">
        <v>284</v>
      </c>
      <c r="E22" s="286" t="str">
        <f t="shared" si="0"/>
        <v>A_Traditional Community Solar_ &gt;25-100</v>
      </c>
      <c r="F22" s="262" t="s">
        <v>86</v>
      </c>
      <c r="G22" s="89">
        <f>(SUMIFS(Inputs_ByYear!D$9:D$14,Inputs_ByYear!$B$9:$B$14,'ABP Remaining Capacity'!$C22))*Inputs_ByYear!D$20*INDEX(Inputs_ByYear!$D$24:$Y$25,MATCH($B22,Inputs_ByYear!$B$24:$B$25,0),MATCH(G$5,Inputs_ByYear!$D$23:$Y$23,0))*INDEX(Inputs_ByPrg!$F$6:$F$69,MATCH('ABP Remaining Capacity'!$E22,Inputs_ByPrg!$E$6:$E$69,0))</f>
        <v>0</v>
      </c>
      <c r="H22" s="89">
        <f>(SUMIFS(Inputs_ByYear!E$9:E$14,Inputs_ByYear!$B$9:$B$14,'ABP Remaining Capacity'!$C22))*Inputs_ByYear!E$20*INDEX(Inputs_ByYear!$D$24:$Y$25,MATCH($B22,Inputs_ByYear!$B$24:$B$25,0),MATCH(H$5,Inputs_ByYear!$D$23:$Y$23,0))*INDEX(Inputs_ByPrg!$F$6:$F$69,MATCH('ABP Remaining Capacity'!$E22,Inputs_ByPrg!$E$6:$E$69,0))</f>
        <v>0</v>
      </c>
      <c r="I22" s="89">
        <f>(SUMIFS(Inputs_ByYear!F$9:F$14,Inputs_ByYear!$B$9:$B$14,'ABP Remaining Capacity'!$C22))*Inputs_ByYear!F$20*INDEX(Inputs_ByYear!$D$24:$Y$25,MATCH($B22,Inputs_ByYear!$B$24:$B$25,0),MATCH(I$5,Inputs_ByYear!$D$23:$Y$23,0))*INDEX(Inputs_ByPrg!$F$6:$F$69,MATCH('ABP Remaining Capacity'!$E22,Inputs_ByPrg!$E$6:$E$69,0))</f>
        <v>0</v>
      </c>
      <c r="J22" s="89">
        <f>(SUMIFS(Inputs_ByYear!G$9:G$14,Inputs_ByYear!$B$9:$B$14,'ABP Remaining Capacity'!$C22))*Inputs_ByYear!G$20*INDEX(Inputs_ByYear!$D$24:$Y$25,MATCH($B22,Inputs_ByYear!$B$24:$B$25,0),MATCH(J$5,Inputs_ByYear!$D$23:$Y$23,0))*INDEX(Inputs_ByPrg!$F$6:$F$69,MATCH('ABP Remaining Capacity'!$E22,Inputs_ByPrg!$E$6:$E$69,0))</f>
        <v>0</v>
      </c>
      <c r="K22" s="89">
        <f>(SUMIFS(Inputs_ByYear!H$9:H$14,Inputs_ByYear!$B$9:$B$14,'ABP Remaining Capacity'!$C22))*Inputs_ByYear!H$20*INDEX(Inputs_ByYear!$D$24:$Y$25,MATCH($B22,Inputs_ByYear!$B$24:$B$25,0),MATCH(K$5,Inputs_ByYear!$D$23:$Y$23,0))*INDEX(Inputs_ByPrg!$F$6:$F$69,MATCH('ABP Remaining Capacity'!$E22,Inputs_ByPrg!$E$6:$E$69,0))</f>
        <v>0</v>
      </c>
      <c r="L22" s="89">
        <f>(SUMIFS(Inputs_ByYear!I$9:I$14,Inputs_ByYear!$B$9:$B$14,'ABP Remaining Capacity'!$C22))*Inputs_ByYear!I$20*INDEX(Inputs_ByYear!$D$24:$Y$25,MATCH($B22,Inputs_ByYear!$B$24:$B$25,0),MATCH(L$5,Inputs_ByYear!$D$23:$Y$23,0))*INDEX(Inputs_ByPrg!$F$6:$F$69,MATCH('ABP Remaining Capacity'!$E22,Inputs_ByPrg!$E$6:$E$69,0))</f>
        <v>0</v>
      </c>
      <c r="M22" s="89">
        <f>(SUMIFS(Inputs_ByYear!J$9:J$14,Inputs_ByYear!$B$9:$B$14,'ABP Remaining Capacity'!$C22))*Inputs_ByYear!J$20*INDEX(Inputs_ByYear!$D$24:$Y$25,MATCH($B22,Inputs_ByYear!$B$24:$B$25,0),MATCH(M$5,Inputs_ByYear!$D$23:$Y$23,0))*INDEX(Inputs_ByPrg!$F$6:$F$69,MATCH('ABP Remaining Capacity'!$E22,Inputs_ByPrg!$E$6:$E$69,0))</f>
        <v>0</v>
      </c>
      <c r="N22" s="89">
        <f>(SUMIFS(Inputs_ByYear!K$9:K$14,Inputs_ByYear!$B$9:$B$14,'ABP Remaining Capacity'!$C22))*Inputs_ByYear!K$20*INDEX(Inputs_ByYear!$D$24:$Y$25,MATCH($B22,Inputs_ByYear!$B$24:$B$25,0),MATCH(N$5,Inputs_ByYear!$D$23:$Y$23,0))*INDEX(Inputs_ByPrg!$F$6:$F$69,MATCH('ABP Remaining Capacity'!$E22,Inputs_ByPrg!$E$6:$E$69,0))</f>
        <v>0</v>
      </c>
      <c r="O22" s="89">
        <f>(SUMIFS(Inputs_ByYear!L$9:L$14,Inputs_ByYear!$B$9:$B$14,'ABP Remaining Capacity'!$C22))*Inputs_ByYear!L$20*INDEX(Inputs_ByYear!$D$24:$Y$25,MATCH($B22,Inputs_ByYear!$B$24:$B$25,0),MATCH(O$5,Inputs_ByYear!$D$23:$Y$23,0))*INDEX(Inputs_ByPrg!$F$6:$F$69,MATCH('ABP Remaining Capacity'!$E22,Inputs_ByPrg!$E$6:$E$69,0))</f>
        <v>0</v>
      </c>
      <c r="P22" s="89">
        <f>(SUMIFS(Inputs_ByYear!M$9:M$14,Inputs_ByYear!$B$9:$B$14,'ABP Remaining Capacity'!$C22))*Inputs_ByYear!M$20*INDEX(Inputs_ByYear!$D$24:$Y$25,MATCH($B22,Inputs_ByYear!$B$24:$B$25,0),MATCH(P$5,Inputs_ByYear!$D$23:$Y$23,0))*INDEX(Inputs_ByPrg!$F$6:$F$69,MATCH('ABP Remaining Capacity'!$E22,Inputs_ByPrg!$E$6:$E$69,0))</f>
        <v>0</v>
      </c>
      <c r="Q22" s="89">
        <f>(SUMIFS(Inputs_ByYear!N$9:N$14,Inputs_ByYear!$B$9:$B$14,'ABP Remaining Capacity'!$C22))*Inputs_ByYear!N$20*INDEX(Inputs_ByYear!$D$24:$Y$25,MATCH($B22,Inputs_ByYear!$B$24:$B$25,0),MATCH(Q$5,Inputs_ByYear!$D$23:$Y$23,0))*INDEX(Inputs_ByPrg!$F$6:$F$69,MATCH('ABP Remaining Capacity'!$E22,Inputs_ByPrg!$E$6:$E$69,0))</f>
        <v>0</v>
      </c>
      <c r="R22" s="89">
        <f>(SUMIFS(Inputs_ByYear!O$9:O$14,Inputs_ByYear!$B$9:$B$14,'ABP Remaining Capacity'!$C22))*Inputs_ByYear!O$20*INDEX(Inputs_ByYear!$D$24:$Y$25,MATCH($B22,Inputs_ByYear!$B$24:$B$25,0),MATCH(R$5,Inputs_ByYear!$D$23:$Y$23,0))*INDEX(Inputs_ByPrg!$F$6:$F$69,MATCH('ABP Remaining Capacity'!$E22,Inputs_ByPrg!$E$6:$E$69,0))</f>
        <v>0</v>
      </c>
      <c r="S22" s="89">
        <f>(SUMIFS(Inputs_ByYear!P$9:P$14,Inputs_ByYear!$B$9:$B$14,'ABP Remaining Capacity'!$C22))*Inputs_ByYear!P$20*INDEX(Inputs_ByYear!$D$24:$Y$25,MATCH($B22,Inputs_ByYear!$B$24:$B$25,0),MATCH(S$5,Inputs_ByYear!$D$23:$Y$23,0))*INDEX(Inputs_ByPrg!$F$6:$F$69,MATCH('ABP Remaining Capacity'!$E22,Inputs_ByPrg!$E$6:$E$69,0))</f>
        <v>0</v>
      </c>
      <c r="T22" s="89">
        <f>(SUMIFS(Inputs_ByYear!Q$9:Q$14,Inputs_ByYear!$B$9:$B$14,'ABP Remaining Capacity'!$C22))*Inputs_ByYear!Q$20*INDEX(Inputs_ByYear!$D$24:$Y$25,MATCH($B22,Inputs_ByYear!$B$24:$B$25,0),MATCH(T$5,Inputs_ByYear!$D$23:$Y$23,0))*INDEX(Inputs_ByPrg!$F$6:$F$69,MATCH('ABP Remaining Capacity'!$E22,Inputs_ByPrg!$E$6:$E$69,0))</f>
        <v>0</v>
      </c>
      <c r="U22" s="89">
        <f>(SUMIFS(Inputs_ByYear!R$9:R$14,Inputs_ByYear!$B$9:$B$14,'ABP Remaining Capacity'!$C22))*Inputs_ByYear!R$20*INDEX(Inputs_ByYear!$D$24:$Y$25,MATCH($B22,Inputs_ByYear!$B$24:$B$25,0),MATCH(U$5,Inputs_ByYear!$D$23:$Y$23,0))*INDEX(Inputs_ByPrg!$F$6:$F$69,MATCH('ABP Remaining Capacity'!$E22,Inputs_ByPrg!$E$6:$E$69,0))</f>
        <v>0</v>
      </c>
      <c r="V22" s="89">
        <f>(SUMIFS(Inputs_ByYear!S$9:S$14,Inputs_ByYear!$B$9:$B$14,'ABP Remaining Capacity'!$C22))*Inputs_ByYear!S$20*INDEX(Inputs_ByYear!$D$24:$Y$25,MATCH($B22,Inputs_ByYear!$B$24:$B$25,0),MATCH(V$5,Inputs_ByYear!$D$23:$Y$23,0))*INDEX(Inputs_ByPrg!$F$6:$F$69,MATCH('ABP Remaining Capacity'!$E22,Inputs_ByPrg!$E$6:$E$69,0))</f>
        <v>0</v>
      </c>
      <c r="W22" s="89">
        <f>(SUMIFS(Inputs_ByYear!T$9:T$14,Inputs_ByYear!$B$9:$B$14,'ABP Remaining Capacity'!$C22))*Inputs_ByYear!T$20*INDEX(Inputs_ByYear!$D$24:$Y$25,MATCH($B22,Inputs_ByYear!$B$24:$B$25,0),MATCH(W$5,Inputs_ByYear!$D$23:$Y$23,0))*INDEX(Inputs_ByPrg!$F$6:$F$69,MATCH('ABP Remaining Capacity'!$E22,Inputs_ByPrg!$E$6:$E$69,0))</f>
        <v>0</v>
      </c>
      <c r="X22" s="89">
        <f>(SUMIFS(Inputs_ByYear!U$9:U$14,Inputs_ByYear!$B$9:$B$14,'ABP Remaining Capacity'!$C22))*Inputs_ByYear!U$20*INDEX(Inputs_ByYear!$D$24:$Y$25,MATCH($B22,Inputs_ByYear!$B$24:$B$25,0),MATCH(X$5,Inputs_ByYear!$D$23:$Y$23,0))*INDEX(Inputs_ByPrg!$F$6:$F$69,MATCH('ABP Remaining Capacity'!$E22,Inputs_ByPrg!$E$6:$E$69,0))</f>
        <v>0</v>
      </c>
      <c r="Y22" s="89">
        <f>(SUMIFS(Inputs_ByYear!V$9:V$14,Inputs_ByYear!$B$9:$B$14,'ABP Remaining Capacity'!$C22))*Inputs_ByYear!V$20*INDEX(Inputs_ByYear!$D$24:$Y$25,MATCH($B22,Inputs_ByYear!$B$24:$B$25,0),MATCH(Y$5,Inputs_ByYear!$D$23:$Y$23,0))*INDEX(Inputs_ByPrg!$F$6:$F$69,MATCH('ABP Remaining Capacity'!$E22,Inputs_ByPrg!$E$6:$E$69,0))</f>
        <v>0</v>
      </c>
      <c r="Z22" s="89">
        <f>(SUMIFS(Inputs_ByYear!W$9:W$14,Inputs_ByYear!$B$9:$B$14,'ABP Remaining Capacity'!$C22))*Inputs_ByYear!W$20*INDEX(Inputs_ByYear!$D$24:$Y$25,MATCH($B22,Inputs_ByYear!$B$24:$B$25,0),MATCH(Z$5,Inputs_ByYear!$D$23:$Y$23,0))*INDEX(Inputs_ByPrg!$F$6:$F$69,MATCH('ABP Remaining Capacity'!$E22,Inputs_ByPrg!$E$6:$E$69,0))</f>
        <v>0</v>
      </c>
      <c r="AA22" s="89">
        <f>(SUMIFS(Inputs_ByYear!X$9:X$14,Inputs_ByYear!$B$9:$B$14,'ABP Remaining Capacity'!$C22))*Inputs_ByYear!X$20*INDEX(Inputs_ByYear!$D$24:$Y$25,MATCH($B22,Inputs_ByYear!$B$24:$B$25,0),MATCH(AA$5,Inputs_ByYear!$D$23:$Y$23,0))*INDEX(Inputs_ByPrg!$F$6:$F$69,MATCH('ABP Remaining Capacity'!$E22,Inputs_ByPrg!$E$6:$E$69,0))</f>
        <v>0</v>
      </c>
      <c r="AB22" s="89">
        <f>(SUMIFS(Inputs_ByYear!Y$9:Y$14,Inputs_ByYear!$B$9:$B$14,'ABP Remaining Capacity'!$C22))*Inputs_ByYear!Y$20*INDEX(Inputs_ByYear!$D$24:$Y$25,MATCH($B22,Inputs_ByYear!$B$24:$B$25,0),MATCH(AB$5,Inputs_ByYear!$D$23:$Y$23,0))*INDEX(Inputs_ByPrg!$F$6:$F$69,MATCH('ABP Remaining Capacity'!$E22,Inputs_ByPrg!$E$6:$E$69,0))</f>
        <v>0</v>
      </c>
    </row>
    <row r="23" spans="2:28" ht="14.45" customHeight="1">
      <c r="B23" s="239" t="s">
        <v>230</v>
      </c>
      <c r="C23" s="239" t="s">
        <v>208</v>
      </c>
      <c r="D23" s="239" t="s">
        <v>287</v>
      </c>
      <c r="E23" s="286" t="str">
        <f t="shared" si="0"/>
        <v>A_Traditional Community Solar_&gt;100-200</v>
      </c>
      <c r="F23" s="262" t="s">
        <v>86</v>
      </c>
      <c r="G23" s="89">
        <f>(SUMIFS(Inputs_ByYear!D$9:D$14,Inputs_ByYear!$B$9:$B$14,'ABP Remaining Capacity'!$C23))*Inputs_ByYear!D$20*INDEX(Inputs_ByYear!$D$24:$Y$25,MATCH($B23,Inputs_ByYear!$B$24:$B$25,0),MATCH(G$5,Inputs_ByYear!$D$23:$Y$23,0))*INDEX(Inputs_ByPrg!$F$6:$F$69,MATCH('ABP Remaining Capacity'!$E23,Inputs_ByPrg!$E$6:$E$69,0))</f>
        <v>0</v>
      </c>
      <c r="H23" s="89">
        <f>(SUMIFS(Inputs_ByYear!E$9:E$14,Inputs_ByYear!$B$9:$B$14,'ABP Remaining Capacity'!$C23))*Inputs_ByYear!E$20*INDEX(Inputs_ByYear!$D$24:$Y$25,MATCH($B23,Inputs_ByYear!$B$24:$B$25,0),MATCH(H$5,Inputs_ByYear!$D$23:$Y$23,0))*INDEX(Inputs_ByPrg!$F$6:$F$69,MATCH('ABP Remaining Capacity'!$E23,Inputs_ByPrg!$E$6:$E$69,0))</f>
        <v>0</v>
      </c>
      <c r="I23" s="89">
        <f>(SUMIFS(Inputs_ByYear!F$9:F$14,Inputs_ByYear!$B$9:$B$14,'ABP Remaining Capacity'!$C23))*Inputs_ByYear!F$20*INDEX(Inputs_ByYear!$D$24:$Y$25,MATCH($B23,Inputs_ByYear!$B$24:$B$25,0),MATCH(I$5,Inputs_ByYear!$D$23:$Y$23,0))*INDEX(Inputs_ByPrg!$F$6:$F$69,MATCH('ABP Remaining Capacity'!$E23,Inputs_ByPrg!$E$6:$E$69,0))</f>
        <v>0</v>
      </c>
      <c r="J23" s="89">
        <f>(SUMIFS(Inputs_ByYear!G$9:G$14,Inputs_ByYear!$B$9:$B$14,'ABP Remaining Capacity'!$C23))*Inputs_ByYear!G$20*INDEX(Inputs_ByYear!$D$24:$Y$25,MATCH($B23,Inputs_ByYear!$B$24:$B$25,0),MATCH(J$5,Inputs_ByYear!$D$23:$Y$23,0))*INDEX(Inputs_ByPrg!$F$6:$F$69,MATCH('ABP Remaining Capacity'!$E23,Inputs_ByPrg!$E$6:$E$69,0))</f>
        <v>0</v>
      </c>
      <c r="K23" s="89">
        <f>(SUMIFS(Inputs_ByYear!H$9:H$14,Inputs_ByYear!$B$9:$B$14,'ABP Remaining Capacity'!$C23))*Inputs_ByYear!H$20*INDEX(Inputs_ByYear!$D$24:$Y$25,MATCH($B23,Inputs_ByYear!$B$24:$B$25,0),MATCH(K$5,Inputs_ByYear!$D$23:$Y$23,0))*INDEX(Inputs_ByPrg!$F$6:$F$69,MATCH('ABP Remaining Capacity'!$E23,Inputs_ByPrg!$E$6:$E$69,0))</f>
        <v>0</v>
      </c>
      <c r="L23" s="89">
        <f>(SUMIFS(Inputs_ByYear!I$9:I$14,Inputs_ByYear!$B$9:$B$14,'ABP Remaining Capacity'!$C23))*Inputs_ByYear!I$20*INDEX(Inputs_ByYear!$D$24:$Y$25,MATCH($B23,Inputs_ByYear!$B$24:$B$25,0),MATCH(L$5,Inputs_ByYear!$D$23:$Y$23,0))*INDEX(Inputs_ByPrg!$F$6:$F$69,MATCH('ABP Remaining Capacity'!$E23,Inputs_ByPrg!$E$6:$E$69,0))</f>
        <v>0</v>
      </c>
      <c r="M23" s="89">
        <f>(SUMIFS(Inputs_ByYear!J$9:J$14,Inputs_ByYear!$B$9:$B$14,'ABP Remaining Capacity'!$C23))*Inputs_ByYear!J$20*INDEX(Inputs_ByYear!$D$24:$Y$25,MATCH($B23,Inputs_ByYear!$B$24:$B$25,0),MATCH(M$5,Inputs_ByYear!$D$23:$Y$23,0))*INDEX(Inputs_ByPrg!$F$6:$F$69,MATCH('ABP Remaining Capacity'!$E23,Inputs_ByPrg!$E$6:$E$69,0))</f>
        <v>0</v>
      </c>
      <c r="N23" s="89">
        <f>(SUMIFS(Inputs_ByYear!K$9:K$14,Inputs_ByYear!$B$9:$B$14,'ABP Remaining Capacity'!$C23))*Inputs_ByYear!K$20*INDEX(Inputs_ByYear!$D$24:$Y$25,MATCH($B23,Inputs_ByYear!$B$24:$B$25,0),MATCH(N$5,Inputs_ByYear!$D$23:$Y$23,0))*INDEX(Inputs_ByPrg!$F$6:$F$69,MATCH('ABP Remaining Capacity'!$E23,Inputs_ByPrg!$E$6:$E$69,0))</f>
        <v>0</v>
      </c>
      <c r="O23" s="89">
        <f>(SUMIFS(Inputs_ByYear!L$9:L$14,Inputs_ByYear!$B$9:$B$14,'ABP Remaining Capacity'!$C23))*Inputs_ByYear!L$20*INDEX(Inputs_ByYear!$D$24:$Y$25,MATCH($B23,Inputs_ByYear!$B$24:$B$25,0),MATCH(O$5,Inputs_ByYear!$D$23:$Y$23,0))*INDEX(Inputs_ByPrg!$F$6:$F$69,MATCH('ABP Remaining Capacity'!$E23,Inputs_ByPrg!$E$6:$E$69,0))</f>
        <v>0</v>
      </c>
      <c r="P23" s="89">
        <f>(SUMIFS(Inputs_ByYear!M$9:M$14,Inputs_ByYear!$B$9:$B$14,'ABP Remaining Capacity'!$C23))*Inputs_ByYear!M$20*INDEX(Inputs_ByYear!$D$24:$Y$25,MATCH($B23,Inputs_ByYear!$B$24:$B$25,0),MATCH(P$5,Inputs_ByYear!$D$23:$Y$23,0))*INDEX(Inputs_ByPrg!$F$6:$F$69,MATCH('ABP Remaining Capacity'!$E23,Inputs_ByPrg!$E$6:$E$69,0))</f>
        <v>0</v>
      </c>
      <c r="Q23" s="89">
        <f>(SUMIFS(Inputs_ByYear!N$9:N$14,Inputs_ByYear!$B$9:$B$14,'ABP Remaining Capacity'!$C23))*Inputs_ByYear!N$20*INDEX(Inputs_ByYear!$D$24:$Y$25,MATCH($B23,Inputs_ByYear!$B$24:$B$25,0),MATCH(Q$5,Inputs_ByYear!$D$23:$Y$23,0))*INDEX(Inputs_ByPrg!$F$6:$F$69,MATCH('ABP Remaining Capacity'!$E23,Inputs_ByPrg!$E$6:$E$69,0))</f>
        <v>0</v>
      </c>
      <c r="R23" s="89">
        <f>(SUMIFS(Inputs_ByYear!O$9:O$14,Inputs_ByYear!$B$9:$B$14,'ABP Remaining Capacity'!$C23))*Inputs_ByYear!O$20*INDEX(Inputs_ByYear!$D$24:$Y$25,MATCH($B23,Inputs_ByYear!$B$24:$B$25,0),MATCH(R$5,Inputs_ByYear!$D$23:$Y$23,0))*INDEX(Inputs_ByPrg!$F$6:$F$69,MATCH('ABP Remaining Capacity'!$E23,Inputs_ByPrg!$E$6:$E$69,0))</f>
        <v>0</v>
      </c>
      <c r="S23" s="89">
        <f>(SUMIFS(Inputs_ByYear!P$9:P$14,Inputs_ByYear!$B$9:$B$14,'ABP Remaining Capacity'!$C23))*Inputs_ByYear!P$20*INDEX(Inputs_ByYear!$D$24:$Y$25,MATCH($B23,Inputs_ByYear!$B$24:$B$25,0),MATCH(S$5,Inputs_ByYear!$D$23:$Y$23,0))*INDEX(Inputs_ByPrg!$F$6:$F$69,MATCH('ABP Remaining Capacity'!$E23,Inputs_ByPrg!$E$6:$E$69,0))</f>
        <v>0</v>
      </c>
      <c r="T23" s="89">
        <f>(SUMIFS(Inputs_ByYear!Q$9:Q$14,Inputs_ByYear!$B$9:$B$14,'ABP Remaining Capacity'!$C23))*Inputs_ByYear!Q$20*INDEX(Inputs_ByYear!$D$24:$Y$25,MATCH($B23,Inputs_ByYear!$B$24:$B$25,0),MATCH(T$5,Inputs_ByYear!$D$23:$Y$23,0))*INDEX(Inputs_ByPrg!$F$6:$F$69,MATCH('ABP Remaining Capacity'!$E23,Inputs_ByPrg!$E$6:$E$69,0))</f>
        <v>0</v>
      </c>
      <c r="U23" s="89">
        <f>(SUMIFS(Inputs_ByYear!R$9:R$14,Inputs_ByYear!$B$9:$B$14,'ABP Remaining Capacity'!$C23))*Inputs_ByYear!R$20*INDEX(Inputs_ByYear!$D$24:$Y$25,MATCH($B23,Inputs_ByYear!$B$24:$B$25,0),MATCH(U$5,Inputs_ByYear!$D$23:$Y$23,0))*INDEX(Inputs_ByPrg!$F$6:$F$69,MATCH('ABP Remaining Capacity'!$E23,Inputs_ByPrg!$E$6:$E$69,0))</f>
        <v>0</v>
      </c>
      <c r="V23" s="89">
        <f>(SUMIFS(Inputs_ByYear!S$9:S$14,Inputs_ByYear!$B$9:$B$14,'ABP Remaining Capacity'!$C23))*Inputs_ByYear!S$20*INDEX(Inputs_ByYear!$D$24:$Y$25,MATCH($B23,Inputs_ByYear!$B$24:$B$25,0),MATCH(V$5,Inputs_ByYear!$D$23:$Y$23,0))*INDEX(Inputs_ByPrg!$F$6:$F$69,MATCH('ABP Remaining Capacity'!$E23,Inputs_ByPrg!$E$6:$E$69,0))</f>
        <v>0</v>
      </c>
      <c r="W23" s="89">
        <f>(SUMIFS(Inputs_ByYear!T$9:T$14,Inputs_ByYear!$B$9:$B$14,'ABP Remaining Capacity'!$C23))*Inputs_ByYear!T$20*INDEX(Inputs_ByYear!$D$24:$Y$25,MATCH($B23,Inputs_ByYear!$B$24:$B$25,0),MATCH(W$5,Inputs_ByYear!$D$23:$Y$23,0))*INDEX(Inputs_ByPrg!$F$6:$F$69,MATCH('ABP Remaining Capacity'!$E23,Inputs_ByPrg!$E$6:$E$69,0))</f>
        <v>0</v>
      </c>
      <c r="X23" s="89">
        <f>(SUMIFS(Inputs_ByYear!U$9:U$14,Inputs_ByYear!$B$9:$B$14,'ABP Remaining Capacity'!$C23))*Inputs_ByYear!U$20*INDEX(Inputs_ByYear!$D$24:$Y$25,MATCH($B23,Inputs_ByYear!$B$24:$B$25,0),MATCH(X$5,Inputs_ByYear!$D$23:$Y$23,0))*INDEX(Inputs_ByPrg!$F$6:$F$69,MATCH('ABP Remaining Capacity'!$E23,Inputs_ByPrg!$E$6:$E$69,0))</f>
        <v>0</v>
      </c>
      <c r="Y23" s="89">
        <f>(SUMIFS(Inputs_ByYear!V$9:V$14,Inputs_ByYear!$B$9:$B$14,'ABP Remaining Capacity'!$C23))*Inputs_ByYear!V$20*INDEX(Inputs_ByYear!$D$24:$Y$25,MATCH($B23,Inputs_ByYear!$B$24:$B$25,0),MATCH(Y$5,Inputs_ByYear!$D$23:$Y$23,0))*INDEX(Inputs_ByPrg!$F$6:$F$69,MATCH('ABP Remaining Capacity'!$E23,Inputs_ByPrg!$E$6:$E$69,0))</f>
        <v>0</v>
      </c>
      <c r="Z23" s="89">
        <f>(SUMIFS(Inputs_ByYear!W$9:W$14,Inputs_ByYear!$B$9:$B$14,'ABP Remaining Capacity'!$C23))*Inputs_ByYear!W$20*INDEX(Inputs_ByYear!$D$24:$Y$25,MATCH($B23,Inputs_ByYear!$B$24:$B$25,0),MATCH(Z$5,Inputs_ByYear!$D$23:$Y$23,0))*INDEX(Inputs_ByPrg!$F$6:$F$69,MATCH('ABP Remaining Capacity'!$E23,Inputs_ByPrg!$E$6:$E$69,0))</f>
        <v>0</v>
      </c>
      <c r="AA23" s="89">
        <f>(SUMIFS(Inputs_ByYear!X$9:X$14,Inputs_ByYear!$B$9:$B$14,'ABP Remaining Capacity'!$C23))*Inputs_ByYear!X$20*INDEX(Inputs_ByYear!$D$24:$Y$25,MATCH($B23,Inputs_ByYear!$B$24:$B$25,0),MATCH(AA$5,Inputs_ByYear!$D$23:$Y$23,0))*INDEX(Inputs_ByPrg!$F$6:$F$69,MATCH('ABP Remaining Capacity'!$E23,Inputs_ByPrg!$E$6:$E$69,0))</f>
        <v>0</v>
      </c>
      <c r="AB23" s="89">
        <f>(SUMIFS(Inputs_ByYear!Y$9:Y$14,Inputs_ByYear!$B$9:$B$14,'ABP Remaining Capacity'!$C23))*Inputs_ByYear!Y$20*INDEX(Inputs_ByYear!$D$24:$Y$25,MATCH($B23,Inputs_ByYear!$B$24:$B$25,0),MATCH(AB$5,Inputs_ByYear!$D$23:$Y$23,0))*INDEX(Inputs_ByPrg!$F$6:$F$69,MATCH('ABP Remaining Capacity'!$E23,Inputs_ByPrg!$E$6:$E$69,0))</f>
        <v>0</v>
      </c>
    </row>
    <row r="24" spans="2:28" ht="14.45" customHeight="1">
      <c r="B24" s="239" t="s">
        <v>230</v>
      </c>
      <c r="C24" s="239" t="s">
        <v>208</v>
      </c>
      <c r="D24" s="239" t="s">
        <v>288</v>
      </c>
      <c r="E24" s="286" t="str">
        <f t="shared" si="0"/>
        <v>A_Traditional Community Solar_&gt;200-500</v>
      </c>
      <c r="F24" s="262" t="s">
        <v>86</v>
      </c>
      <c r="G24" s="89">
        <f>(SUMIFS(Inputs_ByYear!D$9:D$14,Inputs_ByYear!$B$9:$B$14,'ABP Remaining Capacity'!$C24))*Inputs_ByYear!D$20*INDEX(Inputs_ByYear!$D$24:$Y$25,MATCH($B24,Inputs_ByYear!$B$24:$B$25,0),MATCH(G$5,Inputs_ByYear!$D$23:$Y$23,0))*INDEX(Inputs_ByPrg!$F$6:$F$69,MATCH('ABP Remaining Capacity'!$E24,Inputs_ByPrg!$E$6:$E$69,0))</f>
        <v>0</v>
      </c>
      <c r="H24" s="89">
        <f>(SUMIFS(Inputs_ByYear!E$9:E$14,Inputs_ByYear!$B$9:$B$14,'ABP Remaining Capacity'!$C24))*Inputs_ByYear!E$20*INDEX(Inputs_ByYear!$D$24:$Y$25,MATCH($B24,Inputs_ByYear!$B$24:$B$25,0),MATCH(H$5,Inputs_ByYear!$D$23:$Y$23,0))*INDEX(Inputs_ByPrg!$F$6:$F$69,MATCH('ABP Remaining Capacity'!$E24,Inputs_ByPrg!$E$6:$E$69,0))</f>
        <v>0</v>
      </c>
      <c r="I24" s="89">
        <f>(SUMIFS(Inputs_ByYear!F$9:F$14,Inputs_ByYear!$B$9:$B$14,'ABP Remaining Capacity'!$C24))*Inputs_ByYear!F$20*INDEX(Inputs_ByYear!$D$24:$Y$25,MATCH($B24,Inputs_ByYear!$B$24:$B$25,0),MATCH(I$5,Inputs_ByYear!$D$23:$Y$23,0))*INDEX(Inputs_ByPrg!$F$6:$F$69,MATCH('ABP Remaining Capacity'!$E24,Inputs_ByPrg!$E$6:$E$69,0))</f>
        <v>0</v>
      </c>
      <c r="J24" s="89">
        <f>(SUMIFS(Inputs_ByYear!G$9:G$14,Inputs_ByYear!$B$9:$B$14,'ABP Remaining Capacity'!$C24))*Inputs_ByYear!G$20*INDEX(Inputs_ByYear!$D$24:$Y$25,MATCH($B24,Inputs_ByYear!$B$24:$B$25,0),MATCH(J$5,Inputs_ByYear!$D$23:$Y$23,0))*INDEX(Inputs_ByPrg!$F$6:$F$69,MATCH('ABP Remaining Capacity'!$E24,Inputs_ByPrg!$E$6:$E$69,0))</f>
        <v>0</v>
      </c>
      <c r="K24" s="89">
        <f>(SUMIFS(Inputs_ByYear!H$9:H$14,Inputs_ByYear!$B$9:$B$14,'ABP Remaining Capacity'!$C24))*Inputs_ByYear!H$20*INDEX(Inputs_ByYear!$D$24:$Y$25,MATCH($B24,Inputs_ByYear!$B$24:$B$25,0),MATCH(K$5,Inputs_ByYear!$D$23:$Y$23,0))*INDEX(Inputs_ByPrg!$F$6:$F$69,MATCH('ABP Remaining Capacity'!$E24,Inputs_ByPrg!$E$6:$E$69,0))</f>
        <v>0</v>
      </c>
      <c r="L24" s="89">
        <f>(SUMIFS(Inputs_ByYear!I$9:I$14,Inputs_ByYear!$B$9:$B$14,'ABP Remaining Capacity'!$C24))*Inputs_ByYear!I$20*INDEX(Inputs_ByYear!$D$24:$Y$25,MATCH($B24,Inputs_ByYear!$B$24:$B$25,0),MATCH(L$5,Inputs_ByYear!$D$23:$Y$23,0))*INDEX(Inputs_ByPrg!$F$6:$F$69,MATCH('ABP Remaining Capacity'!$E24,Inputs_ByPrg!$E$6:$E$69,0))</f>
        <v>0</v>
      </c>
      <c r="M24" s="89">
        <f>(SUMIFS(Inputs_ByYear!J$9:J$14,Inputs_ByYear!$B$9:$B$14,'ABP Remaining Capacity'!$C24))*Inputs_ByYear!J$20*INDEX(Inputs_ByYear!$D$24:$Y$25,MATCH($B24,Inputs_ByYear!$B$24:$B$25,0),MATCH(M$5,Inputs_ByYear!$D$23:$Y$23,0))*INDEX(Inputs_ByPrg!$F$6:$F$69,MATCH('ABP Remaining Capacity'!$E24,Inputs_ByPrg!$E$6:$E$69,0))</f>
        <v>0</v>
      </c>
      <c r="N24" s="89">
        <f>(SUMIFS(Inputs_ByYear!K$9:K$14,Inputs_ByYear!$B$9:$B$14,'ABP Remaining Capacity'!$C24))*Inputs_ByYear!K$20*INDEX(Inputs_ByYear!$D$24:$Y$25,MATCH($B24,Inputs_ByYear!$B$24:$B$25,0),MATCH(N$5,Inputs_ByYear!$D$23:$Y$23,0))*INDEX(Inputs_ByPrg!$F$6:$F$69,MATCH('ABP Remaining Capacity'!$E24,Inputs_ByPrg!$E$6:$E$69,0))</f>
        <v>0</v>
      </c>
      <c r="O24" s="89">
        <f>(SUMIFS(Inputs_ByYear!L$9:L$14,Inputs_ByYear!$B$9:$B$14,'ABP Remaining Capacity'!$C24))*Inputs_ByYear!L$20*INDEX(Inputs_ByYear!$D$24:$Y$25,MATCH($B24,Inputs_ByYear!$B$24:$B$25,0),MATCH(O$5,Inputs_ByYear!$D$23:$Y$23,0))*INDEX(Inputs_ByPrg!$F$6:$F$69,MATCH('ABP Remaining Capacity'!$E24,Inputs_ByPrg!$E$6:$E$69,0))</f>
        <v>0</v>
      </c>
      <c r="P24" s="89">
        <f>(SUMIFS(Inputs_ByYear!M$9:M$14,Inputs_ByYear!$B$9:$B$14,'ABP Remaining Capacity'!$C24))*Inputs_ByYear!M$20*INDEX(Inputs_ByYear!$D$24:$Y$25,MATCH($B24,Inputs_ByYear!$B$24:$B$25,0),MATCH(P$5,Inputs_ByYear!$D$23:$Y$23,0))*INDEX(Inputs_ByPrg!$F$6:$F$69,MATCH('ABP Remaining Capacity'!$E24,Inputs_ByPrg!$E$6:$E$69,0))</f>
        <v>0</v>
      </c>
      <c r="Q24" s="89">
        <f>(SUMIFS(Inputs_ByYear!N$9:N$14,Inputs_ByYear!$B$9:$B$14,'ABP Remaining Capacity'!$C24))*Inputs_ByYear!N$20*INDEX(Inputs_ByYear!$D$24:$Y$25,MATCH($B24,Inputs_ByYear!$B$24:$B$25,0),MATCH(Q$5,Inputs_ByYear!$D$23:$Y$23,0))*INDEX(Inputs_ByPrg!$F$6:$F$69,MATCH('ABP Remaining Capacity'!$E24,Inputs_ByPrg!$E$6:$E$69,0))</f>
        <v>0</v>
      </c>
      <c r="R24" s="89">
        <f>(SUMIFS(Inputs_ByYear!O$9:O$14,Inputs_ByYear!$B$9:$B$14,'ABP Remaining Capacity'!$C24))*Inputs_ByYear!O$20*INDEX(Inputs_ByYear!$D$24:$Y$25,MATCH($B24,Inputs_ByYear!$B$24:$B$25,0),MATCH(R$5,Inputs_ByYear!$D$23:$Y$23,0))*INDEX(Inputs_ByPrg!$F$6:$F$69,MATCH('ABP Remaining Capacity'!$E24,Inputs_ByPrg!$E$6:$E$69,0))</f>
        <v>0</v>
      </c>
      <c r="S24" s="89">
        <f>(SUMIFS(Inputs_ByYear!P$9:P$14,Inputs_ByYear!$B$9:$B$14,'ABP Remaining Capacity'!$C24))*Inputs_ByYear!P$20*INDEX(Inputs_ByYear!$D$24:$Y$25,MATCH($B24,Inputs_ByYear!$B$24:$B$25,0),MATCH(S$5,Inputs_ByYear!$D$23:$Y$23,0))*INDEX(Inputs_ByPrg!$F$6:$F$69,MATCH('ABP Remaining Capacity'!$E24,Inputs_ByPrg!$E$6:$E$69,0))</f>
        <v>0</v>
      </c>
      <c r="T24" s="89">
        <f>(SUMIFS(Inputs_ByYear!Q$9:Q$14,Inputs_ByYear!$B$9:$B$14,'ABP Remaining Capacity'!$C24))*Inputs_ByYear!Q$20*INDEX(Inputs_ByYear!$D$24:$Y$25,MATCH($B24,Inputs_ByYear!$B$24:$B$25,0),MATCH(T$5,Inputs_ByYear!$D$23:$Y$23,0))*INDEX(Inputs_ByPrg!$F$6:$F$69,MATCH('ABP Remaining Capacity'!$E24,Inputs_ByPrg!$E$6:$E$69,0))</f>
        <v>0</v>
      </c>
      <c r="U24" s="89">
        <f>(SUMIFS(Inputs_ByYear!R$9:R$14,Inputs_ByYear!$B$9:$B$14,'ABP Remaining Capacity'!$C24))*Inputs_ByYear!R$20*INDEX(Inputs_ByYear!$D$24:$Y$25,MATCH($B24,Inputs_ByYear!$B$24:$B$25,0),MATCH(U$5,Inputs_ByYear!$D$23:$Y$23,0))*INDEX(Inputs_ByPrg!$F$6:$F$69,MATCH('ABP Remaining Capacity'!$E24,Inputs_ByPrg!$E$6:$E$69,0))</f>
        <v>0</v>
      </c>
      <c r="V24" s="89">
        <f>(SUMIFS(Inputs_ByYear!S$9:S$14,Inputs_ByYear!$B$9:$B$14,'ABP Remaining Capacity'!$C24))*Inputs_ByYear!S$20*INDEX(Inputs_ByYear!$D$24:$Y$25,MATCH($B24,Inputs_ByYear!$B$24:$B$25,0),MATCH(V$5,Inputs_ByYear!$D$23:$Y$23,0))*INDEX(Inputs_ByPrg!$F$6:$F$69,MATCH('ABP Remaining Capacity'!$E24,Inputs_ByPrg!$E$6:$E$69,0))</f>
        <v>0</v>
      </c>
      <c r="W24" s="89">
        <f>(SUMIFS(Inputs_ByYear!T$9:T$14,Inputs_ByYear!$B$9:$B$14,'ABP Remaining Capacity'!$C24))*Inputs_ByYear!T$20*INDEX(Inputs_ByYear!$D$24:$Y$25,MATCH($B24,Inputs_ByYear!$B$24:$B$25,0),MATCH(W$5,Inputs_ByYear!$D$23:$Y$23,0))*INDEX(Inputs_ByPrg!$F$6:$F$69,MATCH('ABP Remaining Capacity'!$E24,Inputs_ByPrg!$E$6:$E$69,0))</f>
        <v>0</v>
      </c>
      <c r="X24" s="89">
        <f>(SUMIFS(Inputs_ByYear!U$9:U$14,Inputs_ByYear!$B$9:$B$14,'ABP Remaining Capacity'!$C24))*Inputs_ByYear!U$20*INDEX(Inputs_ByYear!$D$24:$Y$25,MATCH($B24,Inputs_ByYear!$B$24:$B$25,0),MATCH(X$5,Inputs_ByYear!$D$23:$Y$23,0))*INDEX(Inputs_ByPrg!$F$6:$F$69,MATCH('ABP Remaining Capacity'!$E24,Inputs_ByPrg!$E$6:$E$69,0))</f>
        <v>0</v>
      </c>
      <c r="Y24" s="89">
        <f>(SUMIFS(Inputs_ByYear!V$9:V$14,Inputs_ByYear!$B$9:$B$14,'ABP Remaining Capacity'!$C24))*Inputs_ByYear!V$20*INDEX(Inputs_ByYear!$D$24:$Y$25,MATCH($B24,Inputs_ByYear!$B$24:$B$25,0),MATCH(Y$5,Inputs_ByYear!$D$23:$Y$23,0))*INDEX(Inputs_ByPrg!$F$6:$F$69,MATCH('ABP Remaining Capacity'!$E24,Inputs_ByPrg!$E$6:$E$69,0))</f>
        <v>0</v>
      </c>
      <c r="Z24" s="89">
        <f>(SUMIFS(Inputs_ByYear!W$9:W$14,Inputs_ByYear!$B$9:$B$14,'ABP Remaining Capacity'!$C24))*Inputs_ByYear!W$20*INDEX(Inputs_ByYear!$D$24:$Y$25,MATCH($B24,Inputs_ByYear!$B$24:$B$25,0),MATCH(Z$5,Inputs_ByYear!$D$23:$Y$23,0))*INDEX(Inputs_ByPrg!$F$6:$F$69,MATCH('ABP Remaining Capacity'!$E24,Inputs_ByPrg!$E$6:$E$69,0))</f>
        <v>0</v>
      </c>
      <c r="AA24" s="89">
        <f>(SUMIFS(Inputs_ByYear!X$9:X$14,Inputs_ByYear!$B$9:$B$14,'ABP Remaining Capacity'!$C24))*Inputs_ByYear!X$20*INDEX(Inputs_ByYear!$D$24:$Y$25,MATCH($B24,Inputs_ByYear!$B$24:$B$25,0),MATCH(AA$5,Inputs_ByYear!$D$23:$Y$23,0))*INDEX(Inputs_ByPrg!$F$6:$F$69,MATCH('ABP Remaining Capacity'!$E24,Inputs_ByPrg!$E$6:$E$69,0))</f>
        <v>0</v>
      </c>
      <c r="AB24" s="89">
        <f>(SUMIFS(Inputs_ByYear!Y$9:Y$14,Inputs_ByYear!$B$9:$B$14,'ABP Remaining Capacity'!$C24))*Inputs_ByYear!Y$20*INDEX(Inputs_ByYear!$D$24:$Y$25,MATCH($B24,Inputs_ByYear!$B$24:$B$25,0),MATCH(AB$5,Inputs_ByYear!$D$23:$Y$23,0))*INDEX(Inputs_ByPrg!$F$6:$F$69,MATCH('ABP Remaining Capacity'!$E24,Inputs_ByPrg!$E$6:$E$69,0))</f>
        <v>0</v>
      </c>
    </row>
    <row r="25" spans="2:28" ht="14.45" customHeight="1">
      <c r="B25" s="239" t="s">
        <v>230</v>
      </c>
      <c r="C25" s="239" t="s">
        <v>208</v>
      </c>
      <c r="D25" s="239" t="s">
        <v>289</v>
      </c>
      <c r="E25" s="286" t="str">
        <f t="shared" si="0"/>
        <v>A_Traditional Community Solar_ &gt;500-2000</v>
      </c>
      <c r="F25" s="262" t="s">
        <v>86</v>
      </c>
      <c r="G25" s="89">
        <f>(SUMIFS(Inputs_ByYear!D$9:D$14,Inputs_ByYear!$B$9:$B$14,'ABP Remaining Capacity'!$C25))*Inputs_ByYear!D$20*INDEX(Inputs_ByYear!$D$24:$Y$25,MATCH($B25,Inputs_ByYear!$B$24:$B$25,0),MATCH(G$5,Inputs_ByYear!$D$23:$Y$23,0))*INDEX(Inputs_ByPrg!$F$6:$F$69,MATCH('ABP Remaining Capacity'!$E25,Inputs_ByPrg!$E$6:$E$69,0))</f>
        <v>5916.3089999999993</v>
      </c>
      <c r="H25" s="89">
        <f>(SUMIFS(Inputs_ByYear!E$9:E$14,Inputs_ByYear!$B$9:$B$14,'ABP Remaining Capacity'!$C25))*Inputs_ByYear!E$20*INDEX(Inputs_ByYear!$D$24:$Y$25,MATCH($B25,Inputs_ByYear!$B$24:$B$25,0),MATCH(H$5,Inputs_ByYear!$D$23:$Y$23,0))*INDEX(Inputs_ByPrg!$F$6:$F$69,MATCH('ABP Remaining Capacity'!$E25,Inputs_ByPrg!$E$6:$E$69,0))</f>
        <v>0</v>
      </c>
      <c r="I25" s="89">
        <f>(SUMIFS(Inputs_ByYear!F$9:F$14,Inputs_ByYear!$B$9:$B$14,'ABP Remaining Capacity'!$C25))*Inputs_ByYear!F$20*INDEX(Inputs_ByYear!$D$24:$Y$25,MATCH($B25,Inputs_ByYear!$B$24:$B$25,0),MATCH(I$5,Inputs_ByYear!$D$23:$Y$23,0))*INDEX(Inputs_ByPrg!$F$6:$F$69,MATCH('ABP Remaining Capacity'!$E25,Inputs_ByPrg!$E$6:$E$69,0))</f>
        <v>0</v>
      </c>
      <c r="J25" s="89">
        <f>(SUMIFS(Inputs_ByYear!G$9:G$14,Inputs_ByYear!$B$9:$B$14,'ABP Remaining Capacity'!$C25))*Inputs_ByYear!G$20*INDEX(Inputs_ByYear!$D$24:$Y$25,MATCH($B25,Inputs_ByYear!$B$24:$B$25,0),MATCH(J$5,Inputs_ByYear!$D$23:$Y$23,0))*INDEX(Inputs_ByPrg!$F$6:$F$69,MATCH('ABP Remaining Capacity'!$E25,Inputs_ByPrg!$E$6:$E$69,0))</f>
        <v>0</v>
      </c>
      <c r="K25" s="89">
        <f>(SUMIFS(Inputs_ByYear!H$9:H$14,Inputs_ByYear!$B$9:$B$14,'ABP Remaining Capacity'!$C25))*Inputs_ByYear!H$20*INDEX(Inputs_ByYear!$D$24:$Y$25,MATCH($B25,Inputs_ByYear!$B$24:$B$25,0),MATCH(K$5,Inputs_ByYear!$D$23:$Y$23,0))*INDEX(Inputs_ByPrg!$F$6:$F$69,MATCH('ABP Remaining Capacity'!$E25,Inputs_ByPrg!$E$6:$E$69,0))</f>
        <v>0</v>
      </c>
      <c r="L25" s="89">
        <f>(SUMIFS(Inputs_ByYear!I$9:I$14,Inputs_ByYear!$B$9:$B$14,'ABP Remaining Capacity'!$C25))*Inputs_ByYear!I$20*INDEX(Inputs_ByYear!$D$24:$Y$25,MATCH($B25,Inputs_ByYear!$B$24:$B$25,0),MATCH(L$5,Inputs_ByYear!$D$23:$Y$23,0))*INDEX(Inputs_ByPrg!$F$6:$F$69,MATCH('ABP Remaining Capacity'!$E25,Inputs_ByPrg!$E$6:$E$69,0))</f>
        <v>0</v>
      </c>
      <c r="M25" s="89">
        <f>(SUMIFS(Inputs_ByYear!J$9:J$14,Inputs_ByYear!$B$9:$B$14,'ABP Remaining Capacity'!$C25))*Inputs_ByYear!J$20*INDEX(Inputs_ByYear!$D$24:$Y$25,MATCH($B25,Inputs_ByYear!$B$24:$B$25,0),MATCH(M$5,Inputs_ByYear!$D$23:$Y$23,0))*INDEX(Inputs_ByPrg!$F$6:$F$69,MATCH('ABP Remaining Capacity'!$E25,Inputs_ByPrg!$E$6:$E$69,0))</f>
        <v>0</v>
      </c>
      <c r="N25" s="89">
        <f>(SUMIFS(Inputs_ByYear!K$9:K$14,Inputs_ByYear!$B$9:$B$14,'ABP Remaining Capacity'!$C25))*Inputs_ByYear!K$20*INDEX(Inputs_ByYear!$D$24:$Y$25,MATCH($B25,Inputs_ByYear!$B$24:$B$25,0),MATCH(N$5,Inputs_ByYear!$D$23:$Y$23,0))*INDEX(Inputs_ByPrg!$F$6:$F$69,MATCH('ABP Remaining Capacity'!$E25,Inputs_ByPrg!$E$6:$E$69,0))</f>
        <v>0</v>
      </c>
      <c r="O25" s="89">
        <f>(SUMIFS(Inputs_ByYear!L$9:L$14,Inputs_ByYear!$B$9:$B$14,'ABP Remaining Capacity'!$C25))*Inputs_ByYear!L$20*INDEX(Inputs_ByYear!$D$24:$Y$25,MATCH($B25,Inputs_ByYear!$B$24:$B$25,0),MATCH(O$5,Inputs_ByYear!$D$23:$Y$23,0))*INDEX(Inputs_ByPrg!$F$6:$F$69,MATCH('ABP Remaining Capacity'!$E25,Inputs_ByPrg!$E$6:$E$69,0))</f>
        <v>0</v>
      </c>
      <c r="P25" s="89">
        <f>(SUMIFS(Inputs_ByYear!M$9:M$14,Inputs_ByYear!$B$9:$B$14,'ABP Remaining Capacity'!$C25))*Inputs_ByYear!M$20*INDEX(Inputs_ByYear!$D$24:$Y$25,MATCH($B25,Inputs_ByYear!$B$24:$B$25,0),MATCH(P$5,Inputs_ByYear!$D$23:$Y$23,0))*INDEX(Inputs_ByPrg!$F$6:$F$69,MATCH('ABP Remaining Capacity'!$E25,Inputs_ByPrg!$E$6:$E$69,0))</f>
        <v>0</v>
      </c>
      <c r="Q25" s="89">
        <f>(SUMIFS(Inputs_ByYear!N$9:N$14,Inputs_ByYear!$B$9:$B$14,'ABP Remaining Capacity'!$C25))*Inputs_ByYear!N$20*INDEX(Inputs_ByYear!$D$24:$Y$25,MATCH($B25,Inputs_ByYear!$B$24:$B$25,0),MATCH(Q$5,Inputs_ByYear!$D$23:$Y$23,0))*INDEX(Inputs_ByPrg!$F$6:$F$69,MATCH('ABP Remaining Capacity'!$E25,Inputs_ByPrg!$E$6:$E$69,0))</f>
        <v>0</v>
      </c>
      <c r="R25" s="89">
        <f>(SUMIFS(Inputs_ByYear!O$9:O$14,Inputs_ByYear!$B$9:$B$14,'ABP Remaining Capacity'!$C25))*Inputs_ByYear!O$20*INDEX(Inputs_ByYear!$D$24:$Y$25,MATCH($B25,Inputs_ByYear!$B$24:$B$25,0),MATCH(R$5,Inputs_ByYear!$D$23:$Y$23,0))*INDEX(Inputs_ByPrg!$F$6:$F$69,MATCH('ABP Remaining Capacity'!$E25,Inputs_ByPrg!$E$6:$E$69,0))</f>
        <v>0</v>
      </c>
      <c r="S25" s="89">
        <f>(SUMIFS(Inputs_ByYear!P$9:P$14,Inputs_ByYear!$B$9:$B$14,'ABP Remaining Capacity'!$C25))*Inputs_ByYear!P$20*INDEX(Inputs_ByYear!$D$24:$Y$25,MATCH($B25,Inputs_ByYear!$B$24:$B$25,0),MATCH(S$5,Inputs_ByYear!$D$23:$Y$23,0))*INDEX(Inputs_ByPrg!$F$6:$F$69,MATCH('ABP Remaining Capacity'!$E25,Inputs_ByPrg!$E$6:$E$69,0))</f>
        <v>0</v>
      </c>
      <c r="T25" s="89">
        <f>(SUMIFS(Inputs_ByYear!Q$9:Q$14,Inputs_ByYear!$B$9:$B$14,'ABP Remaining Capacity'!$C25))*Inputs_ByYear!Q$20*INDEX(Inputs_ByYear!$D$24:$Y$25,MATCH($B25,Inputs_ByYear!$B$24:$B$25,0),MATCH(T$5,Inputs_ByYear!$D$23:$Y$23,0))*INDEX(Inputs_ByPrg!$F$6:$F$69,MATCH('ABP Remaining Capacity'!$E25,Inputs_ByPrg!$E$6:$E$69,0))</f>
        <v>0</v>
      </c>
      <c r="U25" s="89">
        <f>(SUMIFS(Inputs_ByYear!R$9:R$14,Inputs_ByYear!$B$9:$B$14,'ABP Remaining Capacity'!$C25))*Inputs_ByYear!R$20*INDEX(Inputs_ByYear!$D$24:$Y$25,MATCH($B25,Inputs_ByYear!$B$24:$B$25,0),MATCH(U$5,Inputs_ByYear!$D$23:$Y$23,0))*INDEX(Inputs_ByPrg!$F$6:$F$69,MATCH('ABP Remaining Capacity'!$E25,Inputs_ByPrg!$E$6:$E$69,0))</f>
        <v>0</v>
      </c>
      <c r="V25" s="89">
        <f>(SUMIFS(Inputs_ByYear!S$9:S$14,Inputs_ByYear!$B$9:$B$14,'ABP Remaining Capacity'!$C25))*Inputs_ByYear!S$20*INDEX(Inputs_ByYear!$D$24:$Y$25,MATCH($B25,Inputs_ByYear!$B$24:$B$25,0),MATCH(V$5,Inputs_ByYear!$D$23:$Y$23,0))*INDEX(Inputs_ByPrg!$F$6:$F$69,MATCH('ABP Remaining Capacity'!$E25,Inputs_ByPrg!$E$6:$E$69,0))</f>
        <v>0</v>
      </c>
      <c r="W25" s="89">
        <f>(SUMIFS(Inputs_ByYear!T$9:T$14,Inputs_ByYear!$B$9:$B$14,'ABP Remaining Capacity'!$C25))*Inputs_ByYear!T$20*INDEX(Inputs_ByYear!$D$24:$Y$25,MATCH($B25,Inputs_ByYear!$B$24:$B$25,0),MATCH(W$5,Inputs_ByYear!$D$23:$Y$23,0))*INDEX(Inputs_ByPrg!$F$6:$F$69,MATCH('ABP Remaining Capacity'!$E25,Inputs_ByPrg!$E$6:$E$69,0))</f>
        <v>0</v>
      </c>
      <c r="X25" s="89">
        <f>(SUMIFS(Inputs_ByYear!U$9:U$14,Inputs_ByYear!$B$9:$B$14,'ABP Remaining Capacity'!$C25))*Inputs_ByYear!U$20*INDEX(Inputs_ByYear!$D$24:$Y$25,MATCH($B25,Inputs_ByYear!$B$24:$B$25,0),MATCH(X$5,Inputs_ByYear!$D$23:$Y$23,0))*INDEX(Inputs_ByPrg!$F$6:$F$69,MATCH('ABP Remaining Capacity'!$E25,Inputs_ByPrg!$E$6:$E$69,0))</f>
        <v>0</v>
      </c>
      <c r="Y25" s="89">
        <f>(SUMIFS(Inputs_ByYear!V$9:V$14,Inputs_ByYear!$B$9:$B$14,'ABP Remaining Capacity'!$C25))*Inputs_ByYear!V$20*INDEX(Inputs_ByYear!$D$24:$Y$25,MATCH($B25,Inputs_ByYear!$B$24:$B$25,0),MATCH(Y$5,Inputs_ByYear!$D$23:$Y$23,0))*INDEX(Inputs_ByPrg!$F$6:$F$69,MATCH('ABP Remaining Capacity'!$E25,Inputs_ByPrg!$E$6:$E$69,0))</f>
        <v>0</v>
      </c>
      <c r="Z25" s="89">
        <f>(SUMIFS(Inputs_ByYear!W$9:W$14,Inputs_ByYear!$B$9:$B$14,'ABP Remaining Capacity'!$C25))*Inputs_ByYear!W$20*INDEX(Inputs_ByYear!$D$24:$Y$25,MATCH($B25,Inputs_ByYear!$B$24:$B$25,0),MATCH(Z$5,Inputs_ByYear!$D$23:$Y$23,0))*INDEX(Inputs_ByPrg!$F$6:$F$69,MATCH('ABP Remaining Capacity'!$E25,Inputs_ByPrg!$E$6:$E$69,0))</f>
        <v>0</v>
      </c>
      <c r="AA25" s="89">
        <f>(SUMIFS(Inputs_ByYear!X$9:X$14,Inputs_ByYear!$B$9:$B$14,'ABP Remaining Capacity'!$C25))*Inputs_ByYear!X$20*INDEX(Inputs_ByYear!$D$24:$Y$25,MATCH($B25,Inputs_ByYear!$B$24:$B$25,0),MATCH(AA$5,Inputs_ByYear!$D$23:$Y$23,0))*INDEX(Inputs_ByPrg!$F$6:$F$69,MATCH('ABP Remaining Capacity'!$E25,Inputs_ByPrg!$E$6:$E$69,0))</f>
        <v>0</v>
      </c>
      <c r="AB25" s="89">
        <f>(SUMIFS(Inputs_ByYear!Y$9:Y$14,Inputs_ByYear!$B$9:$B$14,'ABP Remaining Capacity'!$C25))*Inputs_ByYear!Y$20*INDEX(Inputs_ByYear!$D$24:$Y$25,MATCH($B25,Inputs_ByYear!$B$24:$B$25,0),MATCH(AB$5,Inputs_ByYear!$D$23:$Y$23,0))*INDEX(Inputs_ByPrg!$F$6:$F$69,MATCH('ABP Remaining Capacity'!$E25,Inputs_ByPrg!$E$6:$E$69,0))</f>
        <v>0</v>
      </c>
    </row>
    <row r="26" spans="2:28" ht="14.45" customHeight="1">
      <c r="B26" s="239" t="s">
        <v>230</v>
      </c>
      <c r="C26" s="239" t="s">
        <v>208</v>
      </c>
      <c r="D26" s="239" t="s">
        <v>291</v>
      </c>
      <c r="E26" s="286" t="str">
        <f t="shared" si="0"/>
        <v>A_Traditional Community Solar_&gt;2000-5000</v>
      </c>
      <c r="F26" s="262" t="s">
        <v>86</v>
      </c>
      <c r="G26" s="89">
        <f>(SUMIFS(Inputs_ByYear!D$9:D$14,Inputs_ByYear!$B$9:$B$14,'ABP Remaining Capacity'!$C26))*Inputs_ByYear!D$20*INDEX(Inputs_ByYear!$D$24:$Y$25,MATCH($B26,Inputs_ByYear!$B$24:$B$25,0),MATCH(G$5,Inputs_ByYear!$D$23:$Y$23,0))*INDEX(Inputs_ByPrg!$F$6:$F$69,MATCH('ABP Remaining Capacity'!$E26,Inputs_ByPrg!$E$6:$E$69,0))</f>
        <v>0</v>
      </c>
      <c r="H26" s="89">
        <f>(SUMIFS(Inputs_ByYear!E$9:E$14,Inputs_ByYear!$B$9:$B$14,'ABP Remaining Capacity'!$C26))*Inputs_ByYear!E$20*INDEX(Inputs_ByYear!$D$24:$Y$25,MATCH($B26,Inputs_ByYear!$B$24:$B$25,0),MATCH(H$5,Inputs_ByYear!$D$23:$Y$23,0))*INDEX(Inputs_ByPrg!$F$6:$F$69,MATCH('ABP Remaining Capacity'!$E26,Inputs_ByPrg!$E$6:$E$69,0))</f>
        <v>0</v>
      </c>
      <c r="I26" s="89">
        <f>(SUMIFS(Inputs_ByYear!F$9:F$14,Inputs_ByYear!$B$9:$B$14,'ABP Remaining Capacity'!$C26))*Inputs_ByYear!F$20*INDEX(Inputs_ByYear!$D$24:$Y$25,MATCH($B26,Inputs_ByYear!$B$24:$B$25,0),MATCH(I$5,Inputs_ByYear!$D$23:$Y$23,0))*INDEX(Inputs_ByPrg!$F$6:$F$69,MATCH('ABP Remaining Capacity'!$E26,Inputs_ByPrg!$E$6:$E$69,0))</f>
        <v>0</v>
      </c>
      <c r="J26" s="89">
        <f>(SUMIFS(Inputs_ByYear!G$9:G$14,Inputs_ByYear!$B$9:$B$14,'ABP Remaining Capacity'!$C26))*Inputs_ByYear!G$20*INDEX(Inputs_ByYear!$D$24:$Y$25,MATCH($B26,Inputs_ByYear!$B$24:$B$25,0),MATCH(J$5,Inputs_ByYear!$D$23:$Y$23,0))*INDEX(Inputs_ByPrg!$F$6:$F$69,MATCH('ABP Remaining Capacity'!$E26,Inputs_ByPrg!$E$6:$E$69,0))</f>
        <v>0</v>
      </c>
      <c r="K26" s="89">
        <f>(SUMIFS(Inputs_ByYear!H$9:H$14,Inputs_ByYear!$B$9:$B$14,'ABP Remaining Capacity'!$C26))*Inputs_ByYear!H$20*INDEX(Inputs_ByYear!$D$24:$Y$25,MATCH($B26,Inputs_ByYear!$B$24:$B$25,0),MATCH(K$5,Inputs_ByYear!$D$23:$Y$23,0))*INDEX(Inputs_ByPrg!$F$6:$F$69,MATCH('ABP Remaining Capacity'!$E26,Inputs_ByPrg!$E$6:$E$69,0))</f>
        <v>0</v>
      </c>
      <c r="L26" s="89">
        <f>(SUMIFS(Inputs_ByYear!I$9:I$14,Inputs_ByYear!$B$9:$B$14,'ABP Remaining Capacity'!$C26))*Inputs_ByYear!I$20*INDEX(Inputs_ByYear!$D$24:$Y$25,MATCH($B26,Inputs_ByYear!$B$24:$B$25,0),MATCH(L$5,Inputs_ByYear!$D$23:$Y$23,0))*INDEX(Inputs_ByPrg!$F$6:$F$69,MATCH('ABP Remaining Capacity'!$E26,Inputs_ByPrg!$E$6:$E$69,0))</f>
        <v>0</v>
      </c>
      <c r="M26" s="89">
        <f>(SUMIFS(Inputs_ByYear!J$9:J$14,Inputs_ByYear!$B$9:$B$14,'ABP Remaining Capacity'!$C26))*Inputs_ByYear!J$20*INDEX(Inputs_ByYear!$D$24:$Y$25,MATCH($B26,Inputs_ByYear!$B$24:$B$25,0),MATCH(M$5,Inputs_ByYear!$D$23:$Y$23,0))*INDEX(Inputs_ByPrg!$F$6:$F$69,MATCH('ABP Remaining Capacity'!$E26,Inputs_ByPrg!$E$6:$E$69,0))</f>
        <v>0</v>
      </c>
      <c r="N26" s="89">
        <f>(SUMIFS(Inputs_ByYear!K$9:K$14,Inputs_ByYear!$B$9:$B$14,'ABP Remaining Capacity'!$C26))*Inputs_ByYear!K$20*INDEX(Inputs_ByYear!$D$24:$Y$25,MATCH($B26,Inputs_ByYear!$B$24:$B$25,0),MATCH(N$5,Inputs_ByYear!$D$23:$Y$23,0))*INDEX(Inputs_ByPrg!$F$6:$F$69,MATCH('ABP Remaining Capacity'!$E26,Inputs_ByPrg!$E$6:$E$69,0))</f>
        <v>0</v>
      </c>
      <c r="O26" s="89">
        <f>(SUMIFS(Inputs_ByYear!L$9:L$14,Inputs_ByYear!$B$9:$B$14,'ABP Remaining Capacity'!$C26))*Inputs_ByYear!L$20*INDEX(Inputs_ByYear!$D$24:$Y$25,MATCH($B26,Inputs_ByYear!$B$24:$B$25,0),MATCH(O$5,Inputs_ByYear!$D$23:$Y$23,0))*INDEX(Inputs_ByPrg!$F$6:$F$69,MATCH('ABP Remaining Capacity'!$E26,Inputs_ByPrg!$E$6:$E$69,0))</f>
        <v>0</v>
      </c>
      <c r="P26" s="89">
        <f>(SUMIFS(Inputs_ByYear!M$9:M$14,Inputs_ByYear!$B$9:$B$14,'ABP Remaining Capacity'!$C26))*Inputs_ByYear!M$20*INDEX(Inputs_ByYear!$D$24:$Y$25,MATCH($B26,Inputs_ByYear!$B$24:$B$25,0),MATCH(P$5,Inputs_ByYear!$D$23:$Y$23,0))*INDEX(Inputs_ByPrg!$F$6:$F$69,MATCH('ABP Remaining Capacity'!$E26,Inputs_ByPrg!$E$6:$E$69,0))</f>
        <v>0</v>
      </c>
      <c r="Q26" s="89">
        <f>(SUMIFS(Inputs_ByYear!N$9:N$14,Inputs_ByYear!$B$9:$B$14,'ABP Remaining Capacity'!$C26))*Inputs_ByYear!N$20*INDEX(Inputs_ByYear!$D$24:$Y$25,MATCH($B26,Inputs_ByYear!$B$24:$B$25,0),MATCH(Q$5,Inputs_ByYear!$D$23:$Y$23,0))*INDEX(Inputs_ByPrg!$F$6:$F$69,MATCH('ABP Remaining Capacity'!$E26,Inputs_ByPrg!$E$6:$E$69,0))</f>
        <v>0</v>
      </c>
      <c r="R26" s="89">
        <f>(SUMIFS(Inputs_ByYear!O$9:O$14,Inputs_ByYear!$B$9:$B$14,'ABP Remaining Capacity'!$C26))*Inputs_ByYear!O$20*INDEX(Inputs_ByYear!$D$24:$Y$25,MATCH($B26,Inputs_ByYear!$B$24:$B$25,0),MATCH(R$5,Inputs_ByYear!$D$23:$Y$23,0))*INDEX(Inputs_ByPrg!$F$6:$F$69,MATCH('ABP Remaining Capacity'!$E26,Inputs_ByPrg!$E$6:$E$69,0))</f>
        <v>0</v>
      </c>
      <c r="S26" s="89">
        <f>(SUMIFS(Inputs_ByYear!P$9:P$14,Inputs_ByYear!$B$9:$B$14,'ABP Remaining Capacity'!$C26))*Inputs_ByYear!P$20*INDEX(Inputs_ByYear!$D$24:$Y$25,MATCH($B26,Inputs_ByYear!$B$24:$B$25,0),MATCH(S$5,Inputs_ByYear!$D$23:$Y$23,0))*INDEX(Inputs_ByPrg!$F$6:$F$69,MATCH('ABP Remaining Capacity'!$E26,Inputs_ByPrg!$E$6:$E$69,0))</f>
        <v>0</v>
      </c>
      <c r="T26" s="89">
        <f>(SUMIFS(Inputs_ByYear!Q$9:Q$14,Inputs_ByYear!$B$9:$B$14,'ABP Remaining Capacity'!$C26))*Inputs_ByYear!Q$20*INDEX(Inputs_ByYear!$D$24:$Y$25,MATCH($B26,Inputs_ByYear!$B$24:$B$25,0),MATCH(T$5,Inputs_ByYear!$D$23:$Y$23,0))*INDEX(Inputs_ByPrg!$F$6:$F$69,MATCH('ABP Remaining Capacity'!$E26,Inputs_ByPrg!$E$6:$E$69,0))</f>
        <v>0</v>
      </c>
      <c r="U26" s="89">
        <f>(SUMIFS(Inputs_ByYear!R$9:R$14,Inputs_ByYear!$B$9:$B$14,'ABP Remaining Capacity'!$C26))*Inputs_ByYear!R$20*INDEX(Inputs_ByYear!$D$24:$Y$25,MATCH($B26,Inputs_ByYear!$B$24:$B$25,0),MATCH(U$5,Inputs_ByYear!$D$23:$Y$23,0))*INDEX(Inputs_ByPrg!$F$6:$F$69,MATCH('ABP Remaining Capacity'!$E26,Inputs_ByPrg!$E$6:$E$69,0))</f>
        <v>0</v>
      </c>
      <c r="V26" s="89">
        <f>(SUMIFS(Inputs_ByYear!S$9:S$14,Inputs_ByYear!$B$9:$B$14,'ABP Remaining Capacity'!$C26))*Inputs_ByYear!S$20*INDEX(Inputs_ByYear!$D$24:$Y$25,MATCH($B26,Inputs_ByYear!$B$24:$B$25,0),MATCH(V$5,Inputs_ByYear!$D$23:$Y$23,0))*INDEX(Inputs_ByPrg!$F$6:$F$69,MATCH('ABP Remaining Capacity'!$E26,Inputs_ByPrg!$E$6:$E$69,0))</f>
        <v>0</v>
      </c>
      <c r="W26" s="89">
        <f>(SUMIFS(Inputs_ByYear!T$9:T$14,Inputs_ByYear!$B$9:$B$14,'ABP Remaining Capacity'!$C26))*Inputs_ByYear!T$20*INDEX(Inputs_ByYear!$D$24:$Y$25,MATCH($B26,Inputs_ByYear!$B$24:$B$25,0),MATCH(W$5,Inputs_ByYear!$D$23:$Y$23,0))*INDEX(Inputs_ByPrg!$F$6:$F$69,MATCH('ABP Remaining Capacity'!$E26,Inputs_ByPrg!$E$6:$E$69,0))</f>
        <v>0</v>
      </c>
      <c r="X26" s="89">
        <f>(SUMIFS(Inputs_ByYear!U$9:U$14,Inputs_ByYear!$B$9:$B$14,'ABP Remaining Capacity'!$C26))*Inputs_ByYear!U$20*INDEX(Inputs_ByYear!$D$24:$Y$25,MATCH($B26,Inputs_ByYear!$B$24:$B$25,0),MATCH(X$5,Inputs_ByYear!$D$23:$Y$23,0))*INDEX(Inputs_ByPrg!$F$6:$F$69,MATCH('ABP Remaining Capacity'!$E26,Inputs_ByPrg!$E$6:$E$69,0))</f>
        <v>0</v>
      </c>
      <c r="Y26" s="89">
        <f>(SUMIFS(Inputs_ByYear!V$9:V$14,Inputs_ByYear!$B$9:$B$14,'ABP Remaining Capacity'!$C26))*Inputs_ByYear!V$20*INDEX(Inputs_ByYear!$D$24:$Y$25,MATCH($B26,Inputs_ByYear!$B$24:$B$25,0),MATCH(Y$5,Inputs_ByYear!$D$23:$Y$23,0))*INDEX(Inputs_ByPrg!$F$6:$F$69,MATCH('ABP Remaining Capacity'!$E26,Inputs_ByPrg!$E$6:$E$69,0))</f>
        <v>0</v>
      </c>
      <c r="Z26" s="89">
        <f>(SUMIFS(Inputs_ByYear!W$9:W$14,Inputs_ByYear!$B$9:$B$14,'ABP Remaining Capacity'!$C26))*Inputs_ByYear!W$20*INDEX(Inputs_ByYear!$D$24:$Y$25,MATCH($B26,Inputs_ByYear!$B$24:$B$25,0),MATCH(Z$5,Inputs_ByYear!$D$23:$Y$23,0))*INDEX(Inputs_ByPrg!$F$6:$F$69,MATCH('ABP Remaining Capacity'!$E26,Inputs_ByPrg!$E$6:$E$69,0))</f>
        <v>0</v>
      </c>
      <c r="AA26" s="89">
        <f>(SUMIFS(Inputs_ByYear!X$9:X$14,Inputs_ByYear!$B$9:$B$14,'ABP Remaining Capacity'!$C26))*Inputs_ByYear!X$20*INDEX(Inputs_ByYear!$D$24:$Y$25,MATCH($B26,Inputs_ByYear!$B$24:$B$25,0),MATCH(AA$5,Inputs_ByYear!$D$23:$Y$23,0))*INDEX(Inputs_ByPrg!$F$6:$F$69,MATCH('ABP Remaining Capacity'!$E26,Inputs_ByPrg!$E$6:$E$69,0))</f>
        <v>0</v>
      </c>
      <c r="AB26" s="89">
        <f>(SUMIFS(Inputs_ByYear!Y$9:Y$14,Inputs_ByYear!$B$9:$B$14,'ABP Remaining Capacity'!$C26))*Inputs_ByYear!Y$20*INDEX(Inputs_ByYear!$D$24:$Y$25,MATCH($B26,Inputs_ByYear!$B$24:$B$25,0),MATCH(AB$5,Inputs_ByYear!$D$23:$Y$23,0))*INDEX(Inputs_ByPrg!$F$6:$F$69,MATCH('ABP Remaining Capacity'!$E26,Inputs_ByPrg!$E$6:$E$69,0))</f>
        <v>0</v>
      </c>
    </row>
    <row r="27" spans="2:28" ht="14.45" customHeight="1">
      <c r="B27" s="239" t="s">
        <v>231</v>
      </c>
      <c r="C27" s="239" t="s">
        <v>208</v>
      </c>
      <c r="D27" s="239" t="s">
        <v>275</v>
      </c>
      <c r="E27" s="286" t="str">
        <f t="shared" si="0"/>
        <v>B_Traditional Community Solar_ &lt; 10</v>
      </c>
      <c r="F27" s="262" t="s">
        <v>86</v>
      </c>
      <c r="G27" s="89">
        <f>(SUMIFS(Inputs_ByYear!D$9:D$14,Inputs_ByYear!$B$9:$B$14,'ABP Remaining Capacity'!$C27))*Inputs_ByYear!D$20*INDEX(Inputs_ByYear!$D$24:$Y$25,MATCH($B27,Inputs_ByYear!$B$24:$B$25,0),MATCH(G$5,Inputs_ByYear!$D$23:$Y$23,0))*INDEX(Inputs_ByPrg!$F$6:$F$69,MATCH('ABP Remaining Capacity'!$E27,Inputs_ByPrg!$E$6:$E$69,0))</f>
        <v>0</v>
      </c>
      <c r="H27" s="89">
        <f>(SUMIFS(Inputs_ByYear!E$9:E$14,Inputs_ByYear!$B$9:$B$14,'ABP Remaining Capacity'!$C27))*Inputs_ByYear!E$20*INDEX(Inputs_ByYear!$D$24:$Y$25,MATCH($B27,Inputs_ByYear!$B$24:$B$25,0),MATCH(H$5,Inputs_ByYear!$D$23:$Y$23,0))*INDEX(Inputs_ByPrg!$F$6:$F$69,MATCH('ABP Remaining Capacity'!$E27,Inputs_ByPrg!$E$6:$E$69,0))</f>
        <v>0</v>
      </c>
      <c r="I27" s="89">
        <f>(SUMIFS(Inputs_ByYear!F$9:F$14,Inputs_ByYear!$B$9:$B$14,'ABP Remaining Capacity'!$C27))*Inputs_ByYear!F$20*INDEX(Inputs_ByYear!$D$24:$Y$25,MATCH($B27,Inputs_ByYear!$B$24:$B$25,0),MATCH(I$5,Inputs_ByYear!$D$23:$Y$23,0))*INDEX(Inputs_ByPrg!$F$6:$F$69,MATCH('ABP Remaining Capacity'!$E27,Inputs_ByPrg!$E$6:$E$69,0))</f>
        <v>0</v>
      </c>
      <c r="J27" s="89">
        <f>(SUMIFS(Inputs_ByYear!G$9:G$14,Inputs_ByYear!$B$9:$B$14,'ABP Remaining Capacity'!$C27))*Inputs_ByYear!G$20*INDEX(Inputs_ByYear!$D$24:$Y$25,MATCH($B27,Inputs_ByYear!$B$24:$B$25,0),MATCH(J$5,Inputs_ByYear!$D$23:$Y$23,0))*INDEX(Inputs_ByPrg!$F$6:$F$69,MATCH('ABP Remaining Capacity'!$E27,Inputs_ByPrg!$E$6:$E$69,0))</f>
        <v>0</v>
      </c>
      <c r="K27" s="89">
        <f>(SUMIFS(Inputs_ByYear!H$9:H$14,Inputs_ByYear!$B$9:$B$14,'ABP Remaining Capacity'!$C27))*Inputs_ByYear!H$20*INDEX(Inputs_ByYear!$D$24:$Y$25,MATCH($B27,Inputs_ByYear!$B$24:$B$25,0),MATCH(K$5,Inputs_ByYear!$D$23:$Y$23,0))*INDEX(Inputs_ByPrg!$F$6:$F$69,MATCH('ABP Remaining Capacity'!$E27,Inputs_ByPrg!$E$6:$E$69,0))</f>
        <v>0</v>
      </c>
      <c r="L27" s="89">
        <f>(SUMIFS(Inputs_ByYear!I$9:I$14,Inputs_ByYear!$B$9:$B$14,'ABP Remaining Capacity'!$C27))*Inputs_ByYear!I$20*INDEX(Inputs_ByYear!$D$24:$Y$25,MATCH($B27,Inputs_ByYear!$B$24:$B$25,0),MATCH(L$5,Inputs_ByYear!$D$23:$Y$23,0))*INDEX(Inputs_ByPrg!$F$6:$F$69,MATCH('ABP Remaining Capacity'!$E27,Inputs_ByPrg!$E$6:$E$69,0))</f>
        <v>0</v>
      </c>
      <c r="M27" s="89">
        <f>(SUMIFS(Inputs_ByYear!J$9:J$14,Inputs_ByYear!$B$9:$B$14,'ABP Remaining Capacity'!$C27))*Inputs_ByYear!J$20*INDEX(Inputs_ByYear!$D$24:$Y$25,MATCH($B27,Inputs_ByYear!$B$24:$B$25,0),MATCH(M$5,Inputs_ByYear!$D$23:$Y$23,0))*INDEX(Inputs_ByPrg!$F$6:$F$69,MATCH('ABP Remaining Capacity'!$E27,Inputs_ByPrg!$E$6:$E$69,0))</f>
        <v>0</v>
      </c>
      <c r="N27" s="89">
        <f>(SUMIFS(Inputs_ByYear!K$9:K$14,Inputs_ByYear!$B$9:$B$14,'ABP Remaining Capacity'!$C27))*Inputs_ByYear!K$20*INDEX(Inputs_ByYear!$D$24:$Y$25,MATCH($B27,Inputs_ByYear!$B$24:$B$25,0),MATCH(N$5,Inputs_ByYear!$D$23:$Y$23,0))*INDEX(Inputs_ByPrg!$F$6:$F$69,MATCH('ABP Remaining Capacity'!$E27,Inputs_ByPrg!$E$6:$E$69,0))</f>
        <v>0</v>
      </c>
      <c r="O27" s="89">
        <f>(SUMIFS(Inputs_ByYear!L$9:L$14,Inputs_ByYear!$B$9:$B$14,'ABP Remaining Capacity'!$C27))*Inputs_ByYear!L$20*INDEX(Inputs_ByYear!$D$24:$Y$25,MATCH($B27,Inputs_ByYear!$B$24:$B$25,0),MATCH(O$5,Inputs_ByYear!$D$23:$Y$23,0))*INDEX(Inputs_ByPrg!$F$6:$F$69,MATCH('ABP Remaining Capacity'!$E27,Inputs_ByPrg!$E$6:$E$69,0))</f>
        <v>0</v>
      </c>
      <c r="P27" s="89">
        <f>(SUMIFS(Inputs_ByYear!M$9:M$14,Inputs_ByYear!$B$9:$B$14,'ABP Remaining Capacity'!$C27))*Inputs_ByYear!M$20*INDEX(Inputs_ByYear!$D$24:$Y$25,MATCH($B27,Inputs_ByYear!$B$24:$B$25,0),MATCH(P$5,Inputs_ByYear!$D$23:$Y$23,0))*INDEX(Inputs_ByPrg!$F$6:$F$69,MATCH('ABP Remaining Capacity'!$E27,Inputs_ByPrg!$E$6:$E$69,0))</f>
        <v>0</v>
      </c>
      <c r="Q27" s="89">
        <f>(SUMIFS(Inputs_ByYear!N$9:N$14,Inputs_ByYear!$B$9:$B$14,'ABP Remaining Capacity'!$C27))*Inputs_ByYear!N$20*INDEX(Inputs_ByYear!$D$24:$Y$25,MATCH($B27,Inputs_ByYear!$B$24:$B$25,0),MATCH(Q$5,Inputs_ByYear!$D$23:$Y$23,0))*INDEX(Inputs_ByPrg!$F$6:$F$69,MATCH('ABP Remaining Capacity'!$E27,Inputs_ByPrg!$E$6:$E$69,0))</f>
        <v>0</v>
      </c>
      <c r="R27" s="89">
        <f>(SUMIFS(Inputs_ByYear!O$9:O$14,Inputs_ByYear!$B$9:$B$14,'ABP Remaining Capacity'!$C27))*Inputs_ByYear!O$20*INDEX(Inputs_ByYear!$D$24:$Y$25,MATCH($B27,Inputs_ByYear!$B$24:$B$25,0),MATCH(R$5,Inputs_ByYear!$D$23:$Y$23,0))*INDEX(Inputs_ByPrg!$F$6:$F$69,MATCH('ABP Remaining Capacity'!$E27,Inputs_ByPrg!$E$6:$E$69,0))</f>
        <v>0</v>
      </c>
      <c r="S27" s="89">
        <f>(SUMIFS(Inputs_ByYear!P$9:P$14,Inputs_ByYear!$B$9:$B$14,'ABP Remaining Capacity'!$C27))*Inputs_ByYear!P$20*INDEX(Inputs_ByYear!$D$24:$Y$25,MATCH($B27,Inputs_ByYear!$B$24:$B$25,0),MATCH(S$5,Inputs_ByYear!$D$23:$Y$23,0))*INDEX(Inputs_ByPrg!$F$6:$F$69,MATCH('ABP Remaining Capacity'!$E27,Inputs_ByPrg!$E$6:$E$69,0))</f>
        <v>0</v>
      </c>
      <c r="T27" s="89">
        <f>(SUMIFS(Inputs_ByYear!Q$9:Q$14,Inputs_ByYear!$B$9:$B$14,'ABP Remaining Capacity'!$C27))*Inputs_ByYear!Q$20*INDEX(Inputs_ByYear!$D$24:$Y$25,MATCH($B27,Inputs_ByYear!$B$24:$B$25,0),MATCH(T$5,Inputs_ByYear!$D$23:$Y$23,0))*INDEX(Inputs_ByPrg!$F$6:$F$69,MATCH('ABP Remaining Capacity'!$E27,Inputs_ByPrg!$E$6:$E$69,0))</f>
        <v>0</v>
      </c>
      <c r="U27" s="89">
        <f>(SUMIFS(Inputs_ByYear!R$9:R$14,Inputs_ByYear!$B$9:$B$14,'ABP Remaining Capacity'!$C27))*Inputs_ByYear!R$20*INDEX(Inputs_ByYear!$D$24:$Y$25,MATCH($B27,Inputs_ByYear!$B$24:$B$25,0),MATCH(U$5,Inputs_ByYear!$D$23:$Y$23,0))*INDEX(Inputs_ByPrg!$F$6:$F$69,MATCH('ABP Remaining Capacity'!$E27,Inputs_ByPrg!$E$6:$E$69,0))</f>
        <v>0</v>
      </c>
      <c r="V27" s="89">
        <f>(SUMIFS(Inputs_ByYear!S$9:S$14,Inputs_ByYear!$B$9:$B$14,'ABP Remaining Capacity'!$C27))*Inputs_ByYear!S$20*INDEX(Inputs_ByYear!$D$24:$Y$25,MATCH($B27,Inputs_ByYear!$B$24:$B$25,0),MATCH(V$5,Inputs_ByYear!$D$23:$Y$23,0))*INDEX(Inputs_ByPrg!$F$6:$F$69,MATCH('ABP Remaining Capacity'!$E27,Inputs_ByPrg!$E$6:$E$69,0))</f>
        <v>0</v>
      </c>
      <c r="W27" s="89">
        <f>(SUMIFS(Inputs_ByYear!T$9:T$14,Inputs_ByYear!$B$9:$B$14,'ABP Remaining Capacity'!$C27))*Inputs_ByYear!T$20*INDEX(Inputs_ByYear!$D$24:$Y$25,MATCH($B27,Inputs_ByYear!$B$24:$B$25,0),MATCH(W$5,Inputs_ByYear!$D$23:$Y$23,0))*INDEX(Inputs_ByPrg!$F$6:$F$69,MATCH('ABP Remaining Capacity'!$E27,Inputs_ByPrg!$E$6:$E$69,0))</f>
        <v>0</v>
      </c>
      <c r="X27" s="89">
        <f>(SUMIFS(Inputs_ByYear!U$9:U$14,Inputs_ByYear!$B$9:$B$14,'ABP Remaining Capacity'!$C27))*Inputs_ByYear!U$20*INDEX(Inputs_ByYear!$D$24:$Y$25,MATCH($B27,Inputs_ByYear!$B$24:$B$25,0),MATCH(X$5,Inputs_ByYear!$D$23:$Y$23,0))*INDEX(Inputs_ByPrg!$F$6:$F$69,MATCH('ABP Remaining Capacity'!$E27,Inputs_ByPrg!$E$6:$E$69,0))</f>
        <v>0</v>
      </c>
      <c r="Y27" s="89">
        <f>(SUMIFS(Inputs_ByYear!V$9:V$14,Inputs_ByYear!$B$9:$B$14,'ABP Remaining Capacity'!$C27))*Inputs_ByYear!V$20*INDEX(Inputs_ByYear!$D$24:$Y$25,MATCH($B27,Inputs_ByYear!$B$24:$B$25,0),MATCH(Y$5,Inputs_ByYear!$D$23:$Y$23,0))*INDEX(Inputs_ByPrg!$F$6:$F$69,MATCH('ABP Remaining Capacity'!$E27,Inputs_ByPrg!$E$6:$E$69,0))</f>
        <v>0</v>
      </c>
      <c r="Z27" s="89">
        <f>(SUMIFS(Inputs_ByYear!W$9:W$14,Inputs_ByYear!$B$9:$B$14,'ABP Remaining Capacity'!$C27))*Inputs_ByYear!W$20*INDEX(Inputs_ByYear!$D$24:$Y$25,MATCH($B27,Inputs_ByYear!$B$24:$B$25,0),MATCH(Z$5,Inputs_ByYear!$D$23:$Y$23,0))*INDEX(Inputs_ByPrg!$F$6:$F$69,MATCH('ABP Remaining Capacity'!$E27,Inputs_ByPrg!$E$6:$E$69,0))</f>
        <v>0</v>
      </c>
      <c r="AA27" s="89">
        <f>(SUMIFS(Inputs_ByYear!X$9:X$14,Inputs_ByYear!$B$9:$B$14,'ABP Remaining Capacity'!$C27))*Inputs_ByYear!X$20*INDEX(Inputs_ByYear!$D$24:$Y$25,MATCH($B27,Inputs_ByYear!$B$24:$B$25,0),MATCH(AA$5,Inputs_ByYear!$D$23:$Y$23,0))*INDEX(Inputs_ByPrg!$F$6:$F$69,MATCH('ABP Remaining Capacity'!$E27,Inputs_ByPrg!$E$6:$E$69,0))</f>
        <v>0</v>
      </c>
      <c r="AB27" s="89">
        <f>(SUMIFS(Inputs_ByYear!Y$9:Y$14,Inputs_ByYear!$B$9:$B$14,'ABP Remaining Capacity'!$C27))*Inputs_ByYear!Y$20*INDEX(Inputs_ByYear!$D$24:$Y$25,MATCH($B27,Inputs_ByYear!$B$24:$B$25,0),MATCH(AB$5,Inputs_ByYear!$D$23:$Y$23,0))*INDEX(Inputs_ByPrg!$F$6:$F$69,MATCH('ABP Remaining Capacity'!$E27,Inputs_ByPrg!$E$6:$E$69,0))</f>
        <v>0</v>
      </c>
    </row>
    <row r="28" spans="2:28" ht="14.45" customHeight="1">
      <c r="B28" s="239" t="s">
        <v>231</v>
      </c>
      <c r="C28" s="239" t="s">
        <v>208</v>
      </c>
      <c r="D28" s="239" t="s">
        <v>277</v>
      </c>
      <c r="E28" s="286" t="str">
        <f t="shared" si="0"/>
        <v>B_Traditional Community Solar_ &gt;10-25</v>
      </c>
      <c r="F28" s="262" t="s">
        <v>86</v>
      </c>
      <c r="G28" s="89">
        <f>(SUMIFS(Inputs_ByYear!D$9:D$14,Inputs_ByYear!$B$9:$B$14,'ABP Remaining Capacity'!$C28))*Inputs_ByYear!D$20*INDEX(Inputs_ByYear!$D$24:$Y$25,MATCH($B28,Inputs_ByYear!$B$24:$B$25,0),MATCH(G$5,Inputs_ByYear!$D$23:$Y$23,0))*INDEX(Inputs_ByPrg!$F$6:$F$69,MATCH('ABP Remaining Capacity'!$E28,Inputs_ByPrg!$E$6:$E$69,0))</f>
        <v>0</v>
      </c>
      <c r="H28" s="89">
        <f>(SUMIFS(Inputs_ByYear!E$9:E$14,Inputs_ByYear!$B$9:$B$14,'ABP Remaining Capacity'!$C28))*Inputs_ByYear!E$20*INDEX(Inputs_ByYear!$D$24:$Y$25,MATCH($B28,Inputs_ByYear!$B$24:$B$25,0),MATCH(H$5,Inputs_ByYear!$D$23:$Y$23,0))*INDEX(Inputs_ByPrg!$F$6:$F$69,MATCH('ABP Remaining Capacity'!$E28,Inputs_ByPrg!$E$6:$E$69,0))</f>
        <v>0</v>
      </c>
      <c r="I28" s="89">
        <f>(SUMIFS(Inputs_ByYear!F$9:F$14,Inputs_ByYear!$B$9:$B$14,'ABP Remaining Capacity'!$C28))*Inputs_ByYear!F$20*INDEX(Inputs_ByYear!$D$24:$Y$25,MATCH($B28,Inputs_ByYear!$B$24:$B$25,0),MATCH(I$5,Inputs_ByYear!$D$23:$Y$23,0))*INDEX(Inputs_ByPrg!$F$6:$F$69,MATCH('ABP Remaining Capacity'!$E28,Inputs_ByPrg!$E$6:$E$69,0))</f>
        <v>0</v>
      </c>
      <c r="J28" s="89">
        <f>(SUMIFS(Inputs_ByYear!G$9:G$14,Inputs_ByYear!$B$9:$B$14,'ABP Remaining Capacity'!$C28))*Inputs_ByYear!G$20*INDEX(Inputs_ByYear!$D$24:$Y$25,MATCH($B28,Inputs_ByYear!$B$24:$B$25,0),MATCH(J$5,Inputs_ByYear!$D$23:$Y$23,0))*INDEX(Inputs_ByPrg!$F$6:$F$69,MATCH('ABP Remaining Capacity'!$E28,Inputs_ByPrg!$E$6:$E$69,0))</f>
        <v>0</v>
      </c>
      <c r="K28" s="89">
        <f>(SUMIFS(Inputs_ByYear!H$9:H$14,Inputs_ByYear!$B$9:$B$14,'ABP Remaining Capacity'!$C28))*Inputs_ByYear!H$20*INDEX(Inputs_ByYear!$D$24:$Y$25,MATCH($B28,Inputs_ByYear!$B$24:$B$25,0),MATCH(K$5,Inputs_ByYear!$D$23:$Y$23,0))*INDEX(Inputs_ByPrg!$F$6:$F$69,MATCH('ABP Remaining Capacity'!$E28,Inputs_ByPrg!$E$6:$E$69,0))</f>
        <v>0</v>
      </c>
      <c r="L28" s="89">
        <f>(SUMIFS(Inputs_ByYear!I$9:I$14,Inputs_ByYear!$B$9:$B$14,'ABP Remaining Capacity'!$C28))*Inputs_ByYear!I$20*INDEX(Inputs_ByYear!$D$24:$Y$25,MATCH($B28,Inputs_ByYear!$B$24:$B$25,0),MATCH(L$5,Inputs_ByYear!$D$23:$Y$23,0))*INDEX(Inputs_ByPrg!$F$6:$F$69,MATCH('ABP Remaining Capacity'!$E28,Inputs_ByPrg!$E$6:$E$69,0))</f>
        <v>0</v>
      </c>
      <c r="M28" s="89">
        <f>(SUMIFS(Inputs_ByYear!J$9:J$14,Inputs_ByYear!$B$9:$B$14,'ABP Remaining Capacity'!$C28))*Inputs_ByYear!J$20*INDEX(Inputs_ByYear!$D$24:$Y$25,MATCH($B28,Inputs_ByYear!$B$24:$B$25,0),MATCH(M$5,Inputs_ByYear!$D$23:$Y$23,0))*INDEX(Inputs_ByPrg!$F$6:$F$69,MATCH('ABP Remaining Capacity'!$E28,Inputs_ByPrg!$E$6:$E$69,0))</f>
        <v>0</v>
      </c>
      <c r="N28" s="89">
        <f>(SUMIFS(Inputs_ByYear!K$9:K$14,Inputs_ByYear!$B$9:$B$14,'ABP Remaining Capacity'!$C28))*Inputs_ByYear!K$20*INDEX(Inputs_ByYear!$D$24:$Y$25,MATCH($B28,Inputs_ByYear!$B$24:$B$25,0),MATCH(N$5,Inputs_ByYear!$D$23:$Y$23,0))*INDEX(Inputs_ByPrg!$F$6:$F$69,MATCH('ABP Remaining Capacity'!$E28,Inputs_ByPrg!$E$6:$E$69,0))</f>
        <v>0</v>
      </c>
      <c r="O28" s="89">
        <f>(SUMIFS(Inputs_ByYear!L$9:L$14,Inputs_ByYear!$B$9:$B$14,'ABP Remaining Capacity'!$C28))*Inputs_ByYear!L$20*INDEX(Inputs_ByYear!$D$24:$Y$25,MATCH($B28,Inputs_ByYear!$B$24:$B$25,0),MATCH(O$5,Inputs_ByYear!$D$23:$Y$23,0))*INDEX(Inputs_ByPrg!$F$6:$F$69,MATCH('ABP Remaining Capacity'!$E28,Inputs_ByPrg!$E$6:$E$69,0))</f>
        <v>0</v>
      </c>
      <c r="P28" s="89">
        <f>(SUMIFS(Inputs_ByYear!M$9:M$14,Inputs_ByYear!$B$9:$B$14,'ABP Remaining Capacity'!$C28))*Inputs_ByYear!M$20*INDEX(Inputs_ByYear!$D$24:$Y$25,MATCH($B28,Inputs_ByYear!$B$24:$B$25,0),MATCH(P$5,Inputs_ByYear!$D$23:$Y$23,0))*INDEX(Inputs_ByPrg!$F$6:$F$69,MATCH('ABP Remaining Capacity'!$E28,Inputs_ByPrg!$E$6:$E$69,0))</f>
        <v>0</v>
      </c>
      <c r="Q28" s="89">
        <f>(SUMIFS(Inputs_ByYear!N$9:N$14,Inputs_ByYear!$B$9:$B$14,'ABP Remaining Capacity'!$C28))*Inputs_ByYear!N$20*INDEX(Inputs_ByYear!$D$24:$Y$25,MATCH($B28,Inputs_ByYear!$B$24:$B$25,0),MATCH(Q$5,Inputs_ByYear!$D$23:$Y$23,0))*INDEX(Inputs_ByPrg!$F$6:$F$69,MATCH('ABP Remaining Capacity'!$E28,Inputs_ByPrg!$E$6:$E$69,0))</f>
        <v>0</v>
      </c>
      <c r="R28" s="89">
        <f>(SUMIFS(Inputs_ByYear!O$9:O$14,Inputs_ByYear!$B$9:$B$14,'ABP Remaining Capacity'!$C28))*Inputs_ByYear!O$20*INDEX(Inputs_ByYear!$D$24:$Y$25,MATCH($B28,Inputs_ByYear!$B$24:$B$25,0),MATCH(R$5,Inputs_ByYear!$D$23:$Y$23,0))*INDEX(Inputs_ByPrg!$F$6:$F$69,MATCH('ABP Remaining Capacity'!$E28,Inputs_ByPrg!$E$6:$E$69,0))</f>
        <v>0</v>
      </c>
      <c r="S28" s="89">
        <f>(SUMIFS(Inputs_ByYear!P$9:P$14,Inputs_ByYear!$B$9:$B$14,'ABP Remaining Capacity'!$C28))*Inputs_ByYear!P$20*INDEX(Inputs_ByYear!$D$24:$Y$25,MATCH($B28,Inputs_ByYear!$B$24:$B$25,0),MATCH(S$5,Inputs_ByYear!$D$23:$Y$23,0))*INDEX(Inputs_ByPrg!$F$6:$F$69,MATCH('ABP Remaining Capacity'!$E28,Inputs_ByPrg!$E$6:$E$69,0))</f>
        <v>0</v>
      </c>
      <c r="T28" s="89">
        <f>(SUMIFS(Inputs_ByYear!Q$9:Q$14,Inputs_ByYear!$B$9:$B$14,'ABP Remaining Capacity'!$C28))*Inputs_ByYear!Q$20*INDEX(Inputs_ByYear!$D$24:$Y$25,MATCH($B28,Inputs_ByYear!$B$24:$B$25,0),MATCH(T$5,Inputs_ByYear!$D$23:$Y$23,0))*INDEX(Inputs_ByPrg!$F$6:$F$69,MATCH('ABP Remaining Capacity'!$E28,Inputs_ByPrg!$E$6:$E$69,0))</f>
        <v>0</v>
      </c>
      <c r="U28" s="89">
        <f>(SUMIFS(Inputs_ByYear!R$9:R$14,Inputs_ByYear!$B$9:$B$14,'ABP Remaining Capacity'!$C28))*Inputs_ByYear!R$20*INDEX(Inputs_ByYear!$D$24:$Y$25,MATCH($B28,Inputs_ByYear!$B$24:$B$25,0),MATCH(U$5,Inputs_ByYear!$D$23:$Y$23,0))*INDEX(Inputs_ByPrg!$F$6:$F$69,MATCH('ABP Remaining Capacity'!$E28,Inputs_ByPrg!$E$6:$E$69,0))</f>
        <v>0</v>
      </c>
      <c r="V28" s="89">
        <f>(SUMIFS(Inputs_ByYear!S$9:S$14,Inputs_ByYear!$B$9:$B$14,'ABP Remaining Capacity'!$C28))*Inputs_ByYear!S$20*INDEX(Inputs_ByYear!$D$24:$Y$25,MATCH($B28,Inputs_ByYear!$B$24:$B$25,0),MATCH(V$5,Inputs_ByYear!$D$23:$Y$23,0))*INDEX(Inputs_ByPrg!$F$6:$F$69,MATCH('ABP Remaining Capacity'!$E28,Inputs_ByPrg!$E$6:$E$69,0))</f>
        <v>0</v>
      </c>
      <c r="W28" s="89">
        <f>(SUMIFS(Inputs_ByYear!T$9:T$14,Inputs_ByYear!$B$9:$B$14,'ABP Remaining Capacity'!$C28))*Inputs_ByYear!T$20*INDEX(Inputs_ByYear!$D$24:$Y$25,MATCH($B28,Inputs_ByYear!$B$24:$B$25,0),MATCH(W$5,Inputs_ByYear!$D$23:$Y$23,0))*INDEX(Inputs_ByPrg!$F$6:$F$69,MATCH('ABP Remaining Capacity'!$E28,Inputs_ByPrg!$E$6:$E$69,0))</f>
        <v>0</v>
      </c>
      <c r="X28" s="89">
        <f>(SUMIFS(Inputs_ByYear!U$9:U$14,Inputs_ByYear!$B$9:$B$14,'ABP Remaining Capacity'!$C28))*Inputs_ByYear!U$20*INDEX(Inputs_ByYear!$D$24:$Y$25,MATCH($B28,Inputs_ByYear!$B$24:$B$25,0),MATCH(X$5,Inputs_ByYear!$D$23:$Y$23,0))*INDEX(Inputs_ByPrg!$F$6:$F$69,MATCH('ABP Remaining Capacity'!$E28,Inputs_ByPrg!$E$6:$E$69,0))</f>
        <v>0</v>
      </c>
      <c r="Y28" s="89">
        <f>(SUMIFS(Inputs_ByYear!V$9:V$14,Inputs_ByYear!$B$9:$B$14,'ABP Remaining Capacity'!$C28))*Inputs_ByYear!V$20*INDEX(Inputs_ByYear!$D$24:$Y$25,MATCH($B28,Inputs_ByYear!$B$24:$B$25,0),MATCH(Y$5,Inputs_ByYear!$D$23:$Y$23,0))*INDEX(Inputs_ByPrg!$F$6:$F$69,MATCH('ABP Remaining Capacity'!$E28,Inputs_ByPrg!$E$6:$E$69,0))</f>
        <v>0</v>
      </c>
      <c r="Z28" s="89">
        <f>(SUMIFS(Inputs_ByYear!W$9:W$14,Inputs_ByYear!$B$9:$B$14,'ABP Remaining Capacity'!$C28))*Inputs_ByYear!W$20*INDEX(Inputs_ByYear!$D$24:$Y$25,MATCH($B28,Inputs_ByYear!$B$24:$B$25,0),MATCH(Z$5,Inputs_ByYear!$D$23:$Y$23,0))*INDEX(Inputs_ByPrg!$F$6:$F$69,MATCH('ABP Remaining Capacity'!$E28,Inputs_ByPrg!$E$6:$E$69,0))</f>
        <v>0</v>
      </c>
      <c r="AA28" s="89">
        <f>(SUMIFS(Inputs_ByYear!X$9:X$14,Inputs_ByYear!$B$9:$B$14,'ABP Remaining Capacity'!$C28))*Inputs_ByYear!X$20*INDEX(Inputs_ByYear!$D$24:$Y$25,MATCH($B28,Inputs_ByYear!$B$24:$B$25,0),MATCH(AA$5,Inputs_ByYear!$D$23:$Y$23,0))*INDEX(Inputs_ByPrg!$F$6:$F$69,MATCH('ABP Remaining Capacity'!$E28,Inputs_ByPrg!$E$6:$E$69,0))</f>
        <v>0</v>
      </c>
      <c r="AB28" s="89">
        <f>(SUMIFS(Inputs_ByYear!Y$9:Y$14,Inputs_ByYear!$B$9:$B$14,'ABP Remaining Capacity'!$C28))*Inputs_ByYear!Y$20*INDEX(Inputs_ByYear!$D$24:$Y$25,MATCH($B28,Inputs_ByYear!$B$24:$B$25,0),MATCH(AB$5,Inputs_ByYear!$D$23:$Y$23,0))*INDEX(Inputs_ByPrg!$F$6:$F$69,MATCH('ABP Remaining Capacity'!$E28,Inputs_ByPrg!$E$6:$E$69,0))</f>
        <v>0</v>
      </c>
    </row>
    <row r="29" spans="2:28" ht="14.45" customHeight="1">
      <c r="B29" s="239" t="s">
        <v>231</v>
      </c>
      <c r="C29" s="239" t="s">
        <v>208</v>
      </c>
      <c r="D29" s="239" t="s">
        <v>284</v>
      </c>
      <c r="E29" s="286" t="str">
        <f t="shared" si="0"/>
        <v>B_Traditional Community Solar_ &gt;25-100</v>
      </c>
      <c r="F29" s="262" t="s">
        <v>86</v>
      </c>
      <c r="G29" s="89">
        <f>(SUMIFS(Inputs_ByYear!D$9:D$14,Inputs_ByYear!$B$9:$B$14,'ABP Remaining Capacity'!$C29))*Inputs_ByYear!D$20*INDEX(Inputs_ByYear!$D$24:$Y$25,MATCH($B29,Inputs_ByYear!$B$24:$B$25,0),MATCH(G$5,Inputs_ByYear!$D$23:$Y$23,0))*INDEX(Inputs_ByPrg!$F$6:$F$69,MATCH('ABP Remaining Capacity'!$E29,Inputs_ByPrg!$E$6:$E$69,0))</f>
        <v>0</v>
      </c>
      <c r="H29" s="89">
        <f>(SUMIFS(Inputs_ByYear!E$9:E$14,Inputs_ByYear!$B$9:$B$14,'ABP Remaining Capacity'!$C29))*Inputs_ByYear!E$20*INDEX(Inputs_ByYear!$D$24:$Y$25,MATCH($B29,Inputs_ByYear!$B$24:$B$25,0),MATCH(H$5,Inputs_ByYear!$D$23:$Y$23,0))*INDEX(Inputs_ByPrg!$F$6:$F$69,MATCH('ABP Remaining Capacity'!$E29,Inputs_ByPrg!$E$6:$E$69,0))</f>
        <v>0</v>
      </c>
      <c r="I29" s="89">
        <f>(SUMIFS(Inputs_ByYear!F$9:F$14,Inputs_ByYear!$B$9:$B$14,'ABP Remaining Capacity'!$C29))*Inputs_ByYear!F$20*INDEX(Inputs_ByYear!$D$24:$Y$25,MATCH($B29,Inputs_ByYear!$B$24:$B$25,0),MATCH(I$5,Inputs_ByYear!$D$23:$Y$23,0))*INDEX(Inputs_ByPrg!$F$6:$F$69,MATCH('ABP Remaining Capacity'!$E29,Inputs_ByPrg!$E$6:$E$69,0))</f>
        <v>0</v>
      </c>
      <c r="J29" s="89">
        <f>(SUMIFS(Inputs_ByYear!G$9:G$14,Inputs_ByYear!$B$9:$B$14,'ABP Remaining Capacity'!$C29))*Inputs_ByYear!G$20*INDEX(Inputs_ByYear!$D$24:$Y$25,MATCH($B29,Inputs_ByYear!$B$24:$B$25,0),MATCH(J$5,Inputs_ByYear!$D$23:$Y$23,0))*INDEX(Inputs_ByPrg!$F$6:$F$69,MATCH('ABP Remaining Capacity'!$E29,Inputs_ByPrg!$E$6:$E$69,0))</f>
        <v>0</v>
      </c>
      <c r="K29" s="89">
        <f>(SUMIFS(Inputs_ByYear!H$9:H$14,Inputs_ByYear!$B$9:$B$14,'ABP Remaining Capacity'!$C29))*Inputs_ByYear!H$20*INDEX(Inputs_ByYear!$D$24:$Y$25,MATCH($B29,Inputs_ByYear!$B$24:$B$25,0),MATCH(K$5,Inputs_ByYear!$D$23:$Y$23,0))*INDEX(Inputs_ByPrg!$F$6:$F$69,MATCH('ABP Remaining Capacity'!$E29,Inputs_ByPrg!$E$6:$E$69,0))</f>
        <v>0</v>
      </c>
      <c r="L29" s="89">
        <f>(SUMIFS(Inputs_ByYear!I$9:I$14,Inputs_ByYear!$B$9:$B$14,'ABP Remaining Capacity'!$C29))*Inputs_ByYear!I$20*INDEX(Inputs_ByYear!$D$24:$Y$25,MATCH($B29,Inputs_ByYear!$B$24:$B$25,0),MATCH(L$5,Inputs_ByYear!$D$23:$Y$23,0))*INDEX(Inputs_ByPrg!$F$6:$F$69,MATCH('ABP Remaining Capacity'!$E29,Inputs_ByPrg!$E$6:$E$69,0))</f>
        <v>0</v>
      </c>
      <c r="M29" s="89">
        <f>(SUMIFS(Inputs_ByYear!J$9:J$14,Inputs_ByYear!$B$9:$B$14,'ABP Remaining Capacity'!$C29))*Inputs_ByYear!J$20*INDEX(Inputs_ByYear!$D$24:$Y$25,MATCH($B29,Inputs_ByYear!$B$24:$B$25,0),MATCH(M$5,Inputs_ByYear!$D$23:$Y$23,0))*INDEX(Inputs_ByPrg!$F$6:$F$69,MATCH('ABP Remaining Capacity'!$E29,Inputs_ByPrg!$E$6:$E$69,0))</f>
        <v>0</v>
      </c>
      <c r="N29" s="89">
        <f>(SUMIFS(Inputs_ByYear!K$9:K$14,Inputs_ByYear!$B$9:$B$14,'ABP Remaining Capacity'!$C29))*Inputs_ByYear!K$20*INDEX(Inputs_ByYear!$D$24:$Y$25,MATCH($B29,Inputs_ByYear!$B$24:$B$25,0),MATCH(N$5,Inputs_ByYear!$D$23:$Y$23,0))*INDEX(Inputs_ByPrg!$F$6:$F$69,MATCH('ABP Remaining Capacity'!$E29,Inputs_ByPrg!$E$6:$E$69,0))</f>
        <v>0</v>
      </c>
      <c r="O29" s="89">
        <f>(SUMIFS(Inputs_ByYear!L$9:L$14,Inputs_ByYear!$B$9:$B$14,'ABP Remaining Capacity'!$C29))*Inputs_ByYear!L$20*INDEX(Inputs_ByYear!$D$24:$Y$25,MATCH($B29,Inputs_ByYear!$B$24:$B$25,0),MATCH(O$5,Inputs_ByYear!$D$23:$Y$23,0))*INDEX(Inputs_ByPrg!$F$6:$F$69,MATCH('ABP Remaining Capacity'!$E29,Inputs_ByPrg!$E$6:$E$69,0))</f>
        <v>0</v>
      </c>
      <c r="P29" s="89">
        <f>(SUMIFS(Inputs_ByYear!M$9:M$14,Inputs_ByYear!$B$9:$B$14,'ABP Remaining Capacity'!$C29))*Inputs_ByYear!M$20*INDEX(Inputs_ByYear!$D$24:$Y$25,MATCH($B29,Inputs_ByYear!$B$24:$B$25,0),MATCH(P$5,Inputs_ByYear!$D$23:$Y$23,0))*INDEX(Inputs_ByPrg!$F$6:$F$69,MATCH('ABP Remaining Capacity'!$E29,Inputs_ByPrg!$E$6:$E$69,0))</f>
        <v>0</v>
      </c>
      <c r="Q29" s="89">
        <f>(SUMIFS(Inputs_ByYear!N$9:N$14,Inputs_ByYear!$B$9:$B$14,'ABP Remaining Capacity'!$C29))*Inputs_ByYear!N$20*INDEX(Inputs_ByYear!$D$24:$Y$25,MATCH($B29,Inputs_ByYear!$B$24:$B$25,0),MATCH(Q$5,Inputs_ByYear!$D$23:$Y$23,0))*INDEX(Inputs_ByPrg!$F$6:$F$69,MATCH('ABP Remaining Capacity'!$E29,Inputs_ByPrg!$E$6:$E$69,0))</f>
        <v>0</v>
      </c>
      <c r="R29" s="89">
        <f>(SUMIFS(Inputs_ByYear!O$9:O$14,Inputs_ByYear!$B$9:$B$14,'ABP Remaining Capacity'!$C29))*Inputs_ByYear!O$20*INDEX(Inputs_ByYear!$D$24:$Y$25,MATCH($B29,Inputs_ByYear!$B$24:$B$25,0),MATCH(R$5,Inputs_ByYear!$D$23:$Y$23,0))*INDEX(Inputs_ByPrg!$F$6:$F$69,MATCH('ABP Remaining Capacity'!$E29,Inputs_ByPrg!$E$6:$E$69,0))</f>
        <v>0</v>
      </c>
      <c r="S29" s="89">
        <f>(SUMIFS(Inputs_ByYear!P$9:P$14,Inputs_ByYear!$B$9:$B$14,'ABP Remaining Capacity'!$C29))*Inputs_ByYear!P$20*INDEX(Inputs_ByYear!$D$24:$Y$25,MATCH($B29,Inputs_ByYear!$B$24:$B$25,0),MATCH(S$5,Inputs_ByYear!$D$23:$Y$23,0))*INDEX(Inputs_ByPrg!$F$6:$F$69,MATCH('ABP Remaining Capacity'!$E29,Inputs_ByPrg!$E$6:$E$69,0))</f>
        <v>0</v>
      </c>
      <c r="T29" s="89">
        <f>(SUMIFS(Inputs_ByYear!Q$9:Q$14,Inputs_ByYear!$B$9:$B$14,'ABP Remaining Capacity'!$C29))*Inputs_ByYear!Q$20*INDEX(Inputs_ByYear!$D$24:$Y$25,MATCH($B29,Inputs_ByYear!$B$24:$B$25,0),MATCH(T$5,Inputs_ByYear!$D$23:$Y$23,0))*INDEX(Inputs_ByPrg!$F$6:$F$69,MATCH('ABP Remaining Capacity'!$E29,Inputs_ByPrg!$E$6:$E$69,0))</f>
        <v>0</v>
      </c>
      <c r="U29" s="89">
        <f>(SUMIFS(Inputs_ByYear!R$9:R$14,Inputs_ByYear!$B$9:$B$14,'ABP Remaining Capacity'!$C29))*Inputs_ByYear!R$20*INDEX(Inputs_ByYear!$D$24:$Y$25,MATCH($B29,Inputs_ByYear!$B$24:$B$25,0),MATCH(U$5,Inputs_ByYear!$D$23:$Y$23,0))*INDEX(Inputs_ByPrg!$F$6:$F$69,MATCH('ABP Remaining Capacity'!$E29,Inputs_ByPrg!$E$6:$E$69,0))</f>
        <v>0</v>
      </c>
      <c r="V29" s="89">
        <f>(SUMIFS(Inputs_ByYear!S$9:S$14,Inputs_ByYear!$B$9:$B$14,'ABP Remaining Capacity'!$C29))*Inputs_ByYear!S$20*INDEX(Inputs_ByYear!$D$24:$Y$25,MATCH($B29,Inputs_ByYear!$B$24:$B$25,0),MATCH(V$5,Inputs_ByYear!$D$23:$Y$23,0))*INDEX(Inputs_ByPrg!$F$6:$F$69,MATCH('ABP Remaining Capacity'!$E29,Inputs_ByPrg!$E$6:$E$69,0))</f>
        <v>0</v>
      </c>
      <c r="W29" s="89">
        <f>(SUMIFS(Inputs_ByYear!T$9:T$14,Inputs_ByYear!$B$9:$B$14,'ABP Remaining Capacity'!$C29))*Inputs_ByYear!T$20*INDEX(Inputs_ByYear!$D$24:$Y$25,MATCH($B29,Inputs_ByYear!$B$24:$B$25,0),MATCH(W$5,Inputs_ByYear!$D$23:$Y$23,0))*INDEX(Inputs_ByPrg!$F$6:$F$69,MATCH('ABP Remaining Capacity'!$E29,Inputs_ByPrg!$E$6:$E$69,0))</f>
        <v>0</v>
      </c>
      <c r="X29" s="89">
        <f>(SUMIFS(Inputs_ByYear!U$9:U$14,Inputs_ByYear!$B$9:$B$14,'ABP Remaining Capacity'!$C29))*Inputs_ByYear!U$20*INDEX(Inputs_ByYear!$D$24:$Y$25,MATCH($B29,Inputs_ByYear!$B$24:$B$25,0),MATCH(X$5,Inputs_ByYear!$D$23:$Y$23,0))*INDEX(Inputs_ByPrg!$F$6:$F$69,MATCH('ABP Remaining Capacity'!$E29,Inputs_ByPrg!$E$6:$E$69,0))</f>
        <v>0</v>
      </c>
      <c r="Y29" s="89">
        <f>(SUMIFS(Inputs_ByYear!V$9:V$14,Inputs_ByYear!$B$9:$B$14,'ABP Remaining Capacity'!$C29))*Inputs_ByYear!V$20*INDEX(Inputs_ByYear!$D$24:$Y$25,MATCH($B29,Inputs_ByYear!$B$24:$B$25,0),MATCH(Y$5,Inputs_ByYear!$D$23:$Y$23,0))*INDEX(Inputs_ByPrg!$F$6:$F$69,MATCH('ABP Remaining Capacity'!$E29,Inputs_ByPrg!$E$6:$E$69,0))</f>
        <v>0</v>
      </c>
      <c r="Z29" s="89">
        <f>(SUMIFS(Inputs_ByYear!W$9:W$14,Inputs_ByYear!$B$9:$B$14,'ABP Remaining Capacity'!$C29))*Inputs_ByYear!W$20*INDEX(Inputs_ByYear!$D$24:$Y$25,MATCH($B29,Inputs_ByYear!$B$24:$B$25,0),MATCH(Z$5,Inputs_ByYear!$D$23:$Y$23,0))*INDEX(Inputs_ByPrg!$F$6:$F$69,MATCH('ABP Remaining Capacity'!$E29,Inputs_ByPrg!$E$6:$E$69,0))</f>
        <v>0</v>
      </c>
      <c r="AA29" s="89">
        <f>(SUMIFS(Inputs_ByYear!X$9:X$14,Inputs_ByYear!$B$9:$B$14,'ABP Remaining Capacity'!$C29))*Inputs_ByYear!X$20*INDEX(Inputs_ByYear!$D$24:$Y$25,MATCH($B29,Inputs_ByYear!$B$24:$B$25,0),MATCH(AA$5,Inputs_ByYear!$D$23:$Y$23,0))*INDEX(Inputs_ByPrg!$F$6:$F$69,MATCH('ABP Remaining Capacity'!$E29,Inputs_ByPrg!$E$6:$E$69,0))</f>
        <v>0</v>
      </c>
      <c r="AB29" s="89">
        <f>(SUMIFS(Inputs_ByYear!Y$9:Y$14,Inputs_ByYear!$B$9:$B$14,'ABP Remaining Capacity'!$C29))*Inputs_ByYear!Y$20*INDEX(Inputs_ByYear!$D$24:$Y$25,MATCH($B29,Inputs_ByYear!$B$24:$B$25,0),MATCH(AB$5,Inputs_ByYear!$D$23:$Y$23,0))*INDEX(Inputs_ByPrg!$F$6:$F$69,MATCH('ABP Remaining Capacity'!$E29,Inputs_ByPrg!$E$6:$E$69,0))</f>
        <v>0</v>
      </c>
    </row>
    <row r="30" spans="2:28" ht="14.45" customHeight="1">
      <c r="B30" s="239" t="s">
        <v>231</v>
      </c>
      <c r="C30" s="239" t="s">
        <v>208</v>
      </c>
      <c r="D30" s="239" t="s">
        <v>287</v>
      </c>
      <c r="E30" s="286" t="str">
        <f t="shared" si="0"/>
        <v>B_Traditional Community Solar_&gt;100-200</v>
      </c>
      <c r="F30" s="262" t="s">
        <v>86</v>
      </c>
      <c r="G30" s="89">
        <f>(SUMIFS(Inputs_ByYear!D$9:D$14,Inputs_ByYear!$B$9:$B$14,'ABP Remaining Capacity'!$C30))*Inputs_ByYear!D$20*INDEX(Inputs_ByYear!$D$24:$Y$25,MATCH($B30,Inputs_ByYear!$B$24:$B$25,0),MATCH(G$5,Inputs_ByYear!$D$23:$Y$23,0))*INDEX(Inputs_ByPrg!$F$6:$F$69,MATCH('ABP Remaining Capacity'!$E30,Inputs_ByPrg!$E$6:$E$69,0))</f>
        <v>0</v>
      </c>
      <c r="H30" s="89">
        <f>(SUMIFS(Inputs_ByYear!E$9:E$14,Inputs_ByYear!$B$9:$B$14,'ABP Remaining Capacity'!$C30))*Inputs_ByYear!E$20*INDEX(Inputs_ByYear!$D$24:$Y$25,MATCH($B30,Inputs_ByYear!$B$24:$B$25,0),MATCH(H$5,Inputs_ByYear!$D$23:$Y$23,0))*INDEX(Inputs_ByPrg!$F$6:$F$69,MATCH('ABP Remaining Capacity'!$E30,Inputs_ByPrg!$E$6:$E$69,0))</f>
        <v>0</v>
      </c>
      <c r="I30" s="89">
        <f>(SUMIFS(Inputs_ByYear!F$9:F$14,Inputs_ByYear!$B$9:$B$14,'ABP Remaining Capacity'!$C30))*Inputs_ByYear!F$20*INDEX(Inputs_ByYear!$D$24:$Y$25,MATCH($B30,Inputs_ByYear!$B$24:$B$25,0),MATCH(I$5,Inputs_ByYear!$D$23:$Y$23,0))*INDEX(Inputs_ByPrg!$F$6:$F$69,MATCH('ABP Remaining Capacity'!$E30,Inputs_ByPrg!$E$6:$E$69,0))</f>
        <v>0</v>
      </c>
      <c r="J30" s="89">
        <f>(SUMIFS(Inputs_ByYear!G$9:G$14,Inputs_ByYear!$B$9:$B$14,'ABP Remaining Capacity'!$C30))*Inputs_ByYear!G$20*INDEX(Inputs_ByYear!$D$24:$Y$25,MATCH($B30,Inputs_ByYear!$B$24:$B$25,0),MATCH(J$5,Inputs_ByYear!$D$23:$Y$23,0))*INDEX(Inputs_ByPrg!$F$6:$F$69,MATCH('ABP Remaining Capacity'!$E30,Inputs_ByPrg!$E$6:$E$69,0))</f>
        <v>0</v>
      </c>
      <c r="K30" s="89">
        <f>(SUMIFS(Inputs_ByYear!H$9:H$14,Inputs_ByYear!$B$9:$B$14,'ABP Remaining Capacity'!$C30))*Inputs_ByYear!H$20*INDEX(Inputs_ByYear!$D$24:$Y$25,MATCH($B30,Inputs_ByYear!$B$24:$B$25,0),MATCH(K$5,Inputs_ByYear!$D$23:$Y$23,0))*INDEX(Inputs_ByPrg!$F$6:$F$69,MATCH('ABP Remaining Capacity'!$E30,Inputs_ByPrg!$E$6:$E$69,0))</f>
        <v>0</v>
      </c>
      <c r="L30" s="89">
        <f>(SUMIFS(Inputs_ByYear!I$9:I$14,Inputs_ByYear!$B$9:$B$14,'ABP Remaining Capacity'!$C30))*Inputs_ByYear!I$20*INDEX(Inputs_ByYear!$D$24:$Y$25,MATCH($B30,Inputs_ByYear!$B$24:$B$25,0),MATCH(L$5,Inputs_ByYear!$D$23:$Y$23,0))*INDEX(Inputs_ByPrg!$F$6:$F$69,MATCH('ABP Remaining Capacity'!$E30,Inputs_ByPrg!$E$6:$E$69,0))</f>
        <v>0</v>
      </c>
      <c r="M30" s="89">
        <f>(SUMIFS(Inputs_ByYear!J$9:J$14,Inputs_ByYear!$B$9:$B$14,'ABP Remaining Capacity'!$C30))*Inputs_ByYear!J$20*INDEX(Inputs_ByYear!$D$24:$Y$25,MATCH($B30,Inputs_ByYear!$B$24:$B$25,0),MATCH(M$5,Inputs_ByYear!$D$23:$Y$23,0))*INDEX(Inputs_ByPrg!$F$6:$F$69,MATCH('ABP Remaining Capacity'!$E30,Inputs_ByPrg!$E$6:$E$69,0))</f>
        <v>0</v>
      </c>
      <c r="N30" s="89">
        <f>(SUMIFS(Inputs_ByYear!K$9:K$14,Inputs_ByYear!$B$9:$B$14,'ABP Remaining Capacity'!$C30))*Inputs_ByYear!K$20*INDEX(Inputs_ByYear!$D$24:$Y$25,MATCH($B30,Inputs_ByYear!$B$24:$B$25,0),MATCH(N$5,Inputs_ByYear!$D$23:$Y$23,0))*INDEX(Inputs_ByPrg!$F$6:$F$69,MATCH('ABP Remaining Capacity'!$E30,Inputs_ByPrg!$E$6:$E$69,0))</f>
        <v>0</v>
      </c>
      <c r="O30" s="89">
        <f>(SUMIFS(Inputs_ByYear!L$9:L$14,Inputs_ByYear!$B$9:$B$14,'ABP Remaining Capacity'!$C30))*Inputs_ByYear!L$20*INDEX(Inputs_ByYear!$D$24:$Y$25,MATCH($B30,Inputs_ByYear!$B$24:$B$25,0),MATCH(O$5,Inputs_ByYear!$D$23:$Y$23,0))*INDEX(Inputs_ByPrg!$F$6:$F$69,MATCH('ABP Remaining Capacity'!$E30,Inputs_ByPrg!$E$6:$E$69,0))</f>
        <v>0</v>
      </c>
      <c r="P30" s="89">
        <f>(SUMIFS(Inputs_ByYear!M$9:M$14,Inputs_ByYear!$B$9:$B$14,'ABP Remaining Capacity'!$C30))*Inputs_ByYear!M$20*INDEX(Inputs_ByYear!$D$24:$Y$25,MATCH($B30,Inputs_ByYear!$B$24:$B$25,0),MATCH(P$5,Inputs_ByYear!$D$23:$Y$23,0))*INDEX(Inputs_ByPrg!$F$6:$F$69,MATCH('ABP Remaining Capacity'!$E30,Inputs_ByPrg!$E$6:$E$69,0))</f>
        <v>0</v>
      </c>
      <c r="Q30" s="89">
        <f>(SUMIFS(Inputs_ByYear!N$9:N$14,Inputs_ByYear!$B$9:$B$14,'ABP Remaining Capacity'!$C30))*Inputs_ByYear!N$20*INDEX(Inputs_ByYear!$D$24:$Y$25,MATCH($B30,Inputs_ByYear!$B$24:$B$25,0),MATCH(Q$5,Inputs_ByYear!$D$23:$Y$23,0))*INDEX(Inputs_ByPrg!$F$6:$F$69,MATCH('ABP Remaining Capacity'!$E30,Inputs_ByPrg!$E$6:$E$69,0))</f>
        <v>0</v>
      </c>
      <c r="R30" s="89">
        <f>(SUMIFS(Inputs_ByYear!O$9:O$14,Inputs_ByYear!$B$9:$B$14,'ABP Remaining Capacity'!$C30))*Inputs_ByYear!O$20*INDEX(Inputs_ByYear!$D$24:$Y$25,MATCH($B30,Inputs_ByYear!$B$24:$B$25,0),MATCH(R$5,Inputs_ByYear!$D$23:$Y$23,0))*INDEX(Inputs_ByPrg!$F$6:$F$69,MATCH('ABP Remaining Capacity'!$E30,Inputs_ByPrg!$E$6:$E$69,0))</f>
        <v>0</v>
      </c>
      <c r="S30" s="89">
        <f>(SUMIFS(Inputs_ByYear!P$9:P$14,Inputs_ByYear!$B$9:$B$14,'ABP Remaining Capacity'!$C30))*Inputs_ByYear!P$20*INDEX(Inputs_ByYear!$D$24:$Y$25,MATCH($B30,Inputs_ByYear!$B$24:$B$25,0),MATCH(S$5,Inputs_ByYear!$D$23:$Y$23,0))*INDEX(Inputs_ByPrg!$F$6:$F$69,MATCH('ABP Remaining Capacity'!$E30,Inputs_ByPrg!$E$6:$E$69,0))</f>
        <v>0</v>
      </c>
      <c r="T30" s="89">
        <f>(SUMIFS(Inputs_ByYear!Q$9:Q$14,Inputs_ByYear!$B$9:$B$14,'ABP Remaining Capacity'!$C30))*Inputs_ByYear!Q$20*INDEX(Inputs_ByYear!$D$24:$Y$25,MATCH($B30,Inputs_ByYear!$B$24:$B$25,0),MATCH(T$5,Inputs_ByYear!$D$23:$Y$23,0))*INDEX(Inputs_ByPrg!$F$6:$F$69,MATCH('ABP Remaining Capacity'!$E30,Inputs_ByPrg!$E$6:$E$69,0))</f>
        <v>0</v>
      </c>
      <c r="U30" s="89">
        <f>(SUMIFS(Inputs_ByYear!R$9:R$14,Inputs_ByYear!$B$9:$B$14,'ABP Remaining Capacity'!$C30))*Inputs_ByYear!R$20*INDEX(Inputs_ByYear!$D$24:$Y$25,MATCH($B30,Inputs_ByYear!$B$24:$B$25,0),MATCH(U$5,Inputs_ByYear!$D$23:$Y$23,0))*INDEX(Inputs_ByPrg!$F$6:$F$69,MATCH('ABP Remaining Capacity'!$E30,Inputs_ByPrg!$E$6:$E$69,0))</f>
        <v>0</v>
      </c>
      <c r="V30" s="89">
        <f>(SUMIFS(Inputs_ByYear!S$9:S$14,Inputs_ByYear!$B$9:$B$14,'ABP Remaining Capacity'!$C30))*Inputs_ByYear!S$20*INDEX(Inputs_ByYear!$D$24:$Y$25,MATCH($B30,Inputs_ByYear!$B$24:$B$25,0),MATCH(V$5,Inputs_ByYear!$D$23:$Y$23,0))*INDEX(Inputs_ByPrg!$F$6:$F$69,MATCH('ABP Remaining Capacity'!$E30,Inputs_ByPrg!$E$6:$E$69,0))</f>
        <v>0</v>
      </c>
      <c r="W30" s="89">
        <f>(SUMIFS(Inputs_ByYear!T$9:T$14,Inputs_ByYear!$B$9:$B$14,'ABP Remaining Capacity'!$C30))*Inputs_ByYear!T$20*INDEX(Inputs_ByYear!$D$24:$Y$25,MATCH($B30,Inputs_ByYear!$B$24:$B$25,0),MATCH(W$5,Inputs_ByYear!$D$23:$Y$23,0))*INDEX(Inputs_ByPrg!$F$6:$F$69,MATCH('ABP Remaining Capacity'!$E30,Inputs_ByPrg!$E$6:$E$69,0))</f>
        <v>0</v>
      </c>
      <c r="X30" s="89">
        <f>(SUMIFS(Inputs_ByYear!U$9:U$14,Inputs_ByYear!$B$9:$B$14,'ABP Remaining Capacity'!$C30))*Inputs_ByYear!U$20*INDEX(Inputs_ByYear!$D$24:$Y$25,MATCH($B30,Inputs_ByYear!$B$24:$B$25,0),MATCH(X$5,Inputs_ByYear!$D$23:$Y$23,0))*INDEX(Inputs_ByPrg!$F$6:$F$69,MATCH('ABP Remaining Capacity'!$E30,Inputs_ByPrg!$E$6:$E$69,0))</f>
        <v>0</v>
      </c>
      <c r="Y30" s="89">
        <f>(SUMIFS(Inputs_ByYear!V$9:V$14,Inputs_ByYear!$B$9:$B$14,'ABP Remaining Capacity'!$C30))*Inputs_ByYear!V$20*INDEX(Inputs_ByYear!$D$24:$Y$25,MATCH($B30,Inputs_ByYear!$B$24:$B$25,0),MATCH(Y$5,Inputs_ByYear!$D$23:$Y$23,0))*INDEX(Inputs_ByPrg!$F$6:$F$69,MATCH('ABP Remaining Capacity'!$E30,Inputs_ByPrg!$E$6:$E$69,0))</f>
        <v>0</v>
      </c>
      <c r="Z30" s="89">
        <f>(SUMIFS(Inputs_ByYear!W$9:W$14,Inputs_ByYear!$B$9:$B$14,'ABP Remaining Capacity'!$C30))*Inputs_ByYear!W$20*INDEX(Inputs_ByYear!$D$24:$Y$25,MATCH($B30,Inputs_ByYear!$B$24:$B$25,0),MATCH(Z$5,Inputs_ByYear!$D$23:$Y$23,0))*INDEX(Inputs_ByPrg!$F$6:$F$69,MATCH('ABP Remaining Capacity'!$E30,Inputs_ByPrg!$E$6:$E$69,0))</f>
        <v>0</v>
      </c>
      <c r="AA30" s="89">
        <f>(SUMIFS(Inputs_ByYear!X$9:X$14,Inputs_ByYear!$B$9:$B$14,'ABP Remaining Capacity'!$C30))*Inputs_ByYear!X$20*INDEX(Inputs_ByYear!$D$24:$Y$25,MATCH($B30,Inputs_ByYear!$B$24:$B$25,0),MATCH(AA$5,Inputs_ByYear!$D$23:$Y$23,0))*INDEX(Inputs_ByPrg!$F$6:$F$69,MATCH('ABP Remaining Capacity'!$E30,Inputs_ByPrg!$E$6:$E$69,0))</f>
        <v>0</v>
      </c>
      <c r="AB30" s="89">
        <f>(SUMIFS(Inputs_ByYear!Y$9:Y$14,Inputs_ByYear!$B$9:$B$14,'ABP Remaining Capacity'!$C30))*Inputs_ByYear!Y$20*INDEX(Inputs_ByYear!$D$24:$Y$25,MATCH($B30,Inputs_ByYear!$B$24:$B$25,0),MATCH(AB$5,Inputs_ByYear!$D$23:$Y$23,0))*INDEX(Inputs_ByPrg!$F$6:$F$69,MATCH('ABP Remaining Capacity'!$E30,Inputs_ByPrg!$E$6:$E$69,0))</f>
        <v>0</v>
      </c>
    </row>
    <row r="31" spans="2:28" ht="14.45" customHeight="1">
      <c r="B31" s="239" t="s">
        <v>231</v>
      </c>
      <c r="C31" s="239" t="s">
        <v>208</v>
      </c>
      <c r="D31" s="239" t="s">
        <v>288</v>
      </c>
      <c r="E31" s="286" t="str">
        <f t="shared" si="0"/>
        <v>B_Traditional Community Solar_&gt;200-500</v>
      </c>
      <c r="F31" s="262" t="s">
        <v>86</v>
      </c>
      <c r="G31" s="89">
        <f>(SUMIFS(Inputs_ByYear!D$9:D$14,Inputs_ByYear!$B$9:$B$14,'ABP Remaining Capacity'!$C31))*Inputs_ByYear!D$20*INDEX(Inputs_ByYear!$D$24:$Y$25,MATCH($B31,Inputs_ByYear!$B$24:$B$25,0),MATCH(G$5,Inputs_ByYear!$D$23:$Y$23,0))*INDEX(Inputs_ByPrg!$F$6:$F$69,MATCH('ABP Remaining Capacity'!$E31,Inputs_ByPrg!$E$6:$E$69,0))</f>
        <v>0</v>
      </c>
      <c r="H31" s="89">
        <f>(SUMIFS(Inputs_ByYear!E$9:E$14,Inputs_ByYear!$B$9:$B$14,'ABP Remaining Capacity'!$C31))*Inputs_ByYear!E$20*INDEX(Inputs_ByYear!$D$24:$Y$25,MATCH($B31,Inputs_ByYear!$B$24:$B$25,0),MATCH(H$5,Inputs_ByYear!$D$23:$Y$23,0))*INDEX(Inputs_ByPrg!$F$6:$F$69,MATCH('ABP Remaining Capacity'!$E31,Inputs_ByPrg!$E$6:$E$69,0))</f>
        <v>0</v>
      </c>
      <c r="I31" s="89">
        <f>(SUMIFS(Inputs_ByYear!F$9:F$14,Inputs_ByYear!$B$9:$B$14,'ABP Remaining Capacity'!$C31))*Inputs_ByYear!F$20*INDEX(Inputs_ByYear!$D$24:$Y$25,MATCH($B31,Inputs_ByYear!$B$24:$B$25,0),MATCH(I$5,Inputs_ByYear!$D$23:$Y$23,0))*INDEX(Inputs_ByPrg!$F$6:$F$69,MATCH('ABP Remaining Capacity'!$E31,Inputs_ByPrg!$E$6:$E$69,0))</f>
        <v>0</v>
      </c>
      <c r="J31" s="89">
        <f>(SUMIFS(Inputs_ByYear!G$9:G$14,Inputs_ByYear!$B$9:$B$14,'ABP Remaining Capacity'!$C31))*Inputs_ByYear!G$20*INDEX(Inputs_ByYear!$D$24:$Y$25,MATCH($B31,Inputs_ByYear!$B$24:$B$25,0),MATCH(J$5,Inputs_ByYear!$D$23:$Y$23,0))*INDEX(Inputs_ByPrg!$F$6:$F$69,MATCH('ABP Remaining Capacity'!$E31,Inputs_ByPrg!$E$6:$E$69,0))</f>
        <v>0</v>
      </c>
      <c r="K31" s="89">
        <f>(SUMIFS(Inputs_ByYear!H$9:H$14,Inputs_ByYear!$B$9:$B$14,'ABP Remaining Capacity'!$C31))*Inputs_ByYear!H$20*INDEX(Inputs_ByYear!$D$24:$Y$25,MATCH($B31,Inputs_ByYear!$B$24:$B$25,0),MATCH(K$5,Inputs_ByYear!$D$23:$Y$23,0))*INDEX(Inputs_ByPrg!$F$6:$F$69,MATCH('ABP Remaining Capacity'!$E31,Inputs_ByPrg!$E$6:$E$69,0))</f>
        <v>0</v>
      </c>
      <c r="L31" s="89">
        <f>(SUMIFS(Inputs_ByYear!I$9:I$14,Inputs_ByYear!$B$9:$B$14,'ABP Remaining Capacity'!$C31))*Inputs_ByYear!I$20*INDEX(Inputs_ByYear!$D$24:$Y$25,MATCH($B31,Inputs_ByYear!$B$24:$B$25,0),MATCH(L$5,Inputs_ByYear!$D$23:$Y$23,0))*INDEX(Inputs_ByPrg!$F$6:$F$69,MATCH('ABP Remaining Capacity'!$E31,Inputs_ByPrg!$E$6:$E$69,0))</f>
        <v>0</v>
      </c>
      <c r="M31" s="89">
        <f>(SUMIFS(Inputs_ByYear!J$9:J$14,Inputs_ByYear!$B$9:$B$14,'ABP Remaining Capacity'!$C31))*Inputs_ByYear!J$20*INDEX(Inputs_ByYear!$D$24:$Y$25,MATCH($B31,Inputs_ByYear!$B$24:$B$25,0),MATCH(M$5,Inputs_ByYear!$D$23:$Y$23,0))*INDEX(Inputs_ByPrg!$F$6:$F$69,MATCH('ABP Remaining Capacity'!$E31,Inputs_ByPrg!$E$6:$E$69,0))</f>
        <v>0</v>
      </c>
      <c r="N31" s="89">
        <f>(SUMIFS(Inputs_ByYear!K$9:K$14,Inputs_ByYear!$B$9:$B$14,'ABP Remaining Capacity'!$C31))*Inputs_ByYear!K$20*INDEX(Inputs_ByYear!$D$24:$Y$25,MATCH($B31,Inputs_ByYear!$B$24:$B$25,0),MATCH(N$5,Inputs_ByYear!$D$23:$Y$23,0))*INDEX(Inputs_ByPrg!$F$6:$F$69,MATCH('ABP Remaining Capacity'!$E31,Inputs_ByPrg!$E$6:$E$69,0))</f>
        <v>0</v>
      </c>
      <c r="O31" s="89">
        <f>(SUMIFS(Inputs_ByYear!L$9:L$14,Inputs_ByYear!$B$9:$B$14,'ABP Remaining Capacity'!$C31))*Inputs_ByYear!L$20*INDEX(Inputs_ByYear!$D$24:$Y$25,MATCH($B31,Inputs_ByYear!$B$24:$B$25,0),MATCH(O$5,Inputs_ByYear!$D$23:$Y$23,0))*INDEX(Inputs_ByPrg!$F$6:$F$69,MATCH('ABP Remaining Capacity'!$E31,Inputs_ByPrg!$E$6:$E$69,0))</f>
        <v>0</v>
      </c>
      <c r="P31" s="89">
        <f>(SUMIFS(Inputs_ByYear!M$9:M$14,Inputs_ByYear!$B$9:$B$14,'ABP Remaining Capacity'!$C31))*Inputs_ByYear!M$20*INDEX(Inputs_ByYear!$D$24:$Y$25,MATCH($B31,Inputs_ByYear!$B$24:$B$25,0),MATCH(P$5,Inputs_ByYear!$D$23:$Y$23,0))*INDEX(Inputs_ByPrg!$F$6:$F$69,MATCH('ABP Remaining Capacity'!$E31,Inputs_ByPrg!$E$6:$E$69,0))</f>
        <v>0</v>
      </c>
      <c r="Q31" s="89">
        <f>(SUMIFS(Inputs_ByYear!N$9:N$14,Inputs_ByYear!$B$9:$B$14,'ABP Remaining Capacity'!$C31))*Inputs_ByYear!N$20*INDEX(Inputs_ByYear!$D$24:$Y$25,MATCH($B31,Inputs_ByYear!$B$24:$B$25,0),MATCH(Q$5,Inputs_ByYear!$D$23:$Y$23,0))*INDEX(Inputs_ByPrg!$F$6:$F$69,MATCH('ABP Remaining Capacity'!$E31,Inputs_ByPrg!$E$6:$E$69,0))</f>
        <v>0</v>
      </c>
      <c r="R31" s="89">
        <f>(SUMIFS(Inputs_ByYear!O$9:O$14,Inputs_ByYear!$B$9:$B$14,'ABP Remaining Capacity'!$C31))*Inputs_ByYear!O$20*INDEX(Inputs_ByYear!$D$24:$Y$25,MATCH($B31,Inputs_ByYear!$B$24:$B$25,0),MATCH(R$5,Inputs_ByYear!$D$23:$Y$23,0))*INDEX(Inputs_ByPrg!$F$6:$F$69,MATCH('ABP Remaining Capacity'!$E31,Inputs_ByPrg!$E$6:$E$69,0))</f>
        <v>0</v>
      </c>
      <c r="S31" s="89">
        <f>(SUMIFS(Inputs_ByYear!P$9:P$14,Inputs_ByYear!$B$9:$B$14,'ABP Remaining Capacity'!$C31))*Inputs_ByYear!P$20*INDEX(Inputs_ByYear!$D$24:$Y$25,MATCH($B31,Inputs_ByYear!$B$24:$B$25,0),MATCH(S$5,Inputs_ByYear!$D$23:$Y$23,0))*INDEX(Inputs_ByPrg!$F$6:$F$69,MATCH('ABP Remaining Capacity'!$E31,Inputs_ByPrg!$E$6:$E$69,0))</f>
        <v>0</v>
      </c>
      <c r="T31" s="89">
        <f>(SUMIFS(Inputs_ByYear!Q$9:Q$14,Inputs_ByYear!$B$9:$B$14,'ABP Remaining Capacity'!$C31))*Inputs_ByYear!Q$20*INDEX(Inputs_ByYear!$D$24:$Y$25,MATCH($B31,Inputs_ByYear!$B$24:$B$25,0),MATCH(T$5,Inputs_ByYear!$D$23:$Y$23,0))*INDEX(Inputs_ByPrg!$F$6:$F$69,MATCH('ABP Remaining Capacity'!$E31,Inputs_ByPrg!$E$6:$E$69,0))</f>
        <v>0</v>
      </c>
      <c r="U31" s="89">
        <f>(SUMIFS(Inputs_ByYear!R$9:R$14,Inputs_ByYear!$B$9:$B$14,'ABP Remaining Capacity'!$C31))*Inputs_ByYear!R$20*INDEX(Inputs_ByYear!$D$24:$Y$25,MATCH($B31,Inputs_ByYear!$B$24:$B$25,0),MATCH(U$5,Inputs_ByYear!$D$23:$Y$23,0))*INDEX(Inputs_ByPrg!$F$6:$F$69,MATCH('ABP Remaining Capacity'!$E31,Inputs_ByPrg!$E$6:$E$69,0))</f>
        <v>0</v>
      </c>
      <c r="V31" s="89">
        <f>(SUMIFS(Inputs_ByYear!S$9:S$14,Inputs_ByYear!$B$9:$B$14,'ABP Remaining Capacity'!$C31))*Inputs_ByYear!S$20*INDEX(Inputs_ByYear!$D$24:$Y$25,MATCH($B31,Inputs_ByYear!$B$24:$B$25,0),MATCH(V$5,Inputs_ByYear!$D$23:$Y$23,0))*INDEX(Inputs_ByPrg!$F$6:$F$69,MATCH('ABP Remaining Capacity'!$E31,Inputs_ByPrg!$E$6:$E$69,0))</f>
        <v>0</v>
      </c>
      <c r="W31" s="89">
        <f>(SUMIFS(Inputs_ByYear!T$9:T$14,Inputs_ByYear!$B$9:$B$14,'ABP Remaining Capacity'!$C31))*Inputs_ByYear!T$20*INDEX(Inputs_ByYear!$D$24:$Y$25,MATCH($B31,Inputs_ByYear!$B$24:$B$25,0),MATCH(W$5,Inputs_ByYear!$D$23:$Y$23,0))*INDEX(Inputs_ByPrg!$F$6:$F$69,MATCH('ABP Remaining Capacity'!$E31,Inputs_ByPrg!$E$6:$E$69,0))</f>
        <v>0</v>
      </c>
      <c r="X31" s="89">
        <f>(SUMIFS(Inputs_ByYear!U$9:U$14,Inputs_ByYear!$B$9:$B$14,'ABP Remaining Capacity'!$C31))*Inputs_ByYear!U$20*INDEX(Inputs_ByYear!$D$24:$Y$25,MATCH($B31,Inputs_ByYear!$B$24:$B$25,0),MATCH(X$5,Inputs_ByYear!$D$23:$Y$23,0))*INDEX(Inputs_ByPrg!$F$6:$F$69,MATCH('ABP Remaining Capacity'!$E31,Inputs_ByPrg!$E$6:$E$69,0))</f>
        <v>0</v>
      </c>
      <c r="Y31" s="89">
        <f>(SUMIFS(Inputs_ByYear!V$9:V$14,Inputs_ByYear!$B$9:$B$14,'ABP Remaining Capacity'!$C31))*Inputs_ByYear!V$20*INDEX(Inputs_ByYear!$D$24:$Y$25,MATCH($B31,Inputs_ByYear!$B$24:$B$25,0),MATCH(Y$5,Inputs_ByYear!$D$23:$Y$23,0))*INDEX(Inputs_ByPrg!$F$6:$F$69,MATCH('ABP Remaining Capacity'!$E31,Inputs_ByPrg!$E$6:$E$69,0))</f>
        <v>0</v>
      </c>
      <c r="Z31" s="89">
        <f>(SUMIFS(Inputs_ByYear!W$9:W$14,Inputs_ByYear!$B$9:$B$14,'ABP Remaining Capacity'!$C31))*Inputs_ByYear!W$20*INDEX(Inputs_ByYear!$D$24:$Y$25,MATCH($B31,Inputs_ByYear!$B$24:$B$25,0),MATCH(Z$5,Inputs_ByYear!$D$23:$Y$23,0))*INDEX(Inputs_ByPrg!$F$6:$F$69,MATCH('ABP Remaining Capacity'!$E31,Inputs_ByPrg!$E$6:$E$69,0))</f>
        <v>0</v>
      </c>
      <c r="AA31" s="89">
        <f>(SUMIFS(Inputs_ByYear!X$9:X$14,Inputs_ByYear!$B$9:$B$14,'ABP Remaining Capacity'!$C31))*Inputs_ByYear!X$20*INDEX(Inputs_ByYear!$D$24:$Y$25,MATCH($B31,Inputs_ByYear!$B$24:$B$25,0),MATCH(AA$5,Inputs_ByYear!$D$23:$Y$23,0))*INDEX(Inputs_ByPrg!$F$6:$F$69,MATCH('ABP Remaining Capacity'!$E31,Inputs_ByPrg!$E$6:$E$69,0))</f>
        <v>0</v>
      </c>
      <c r="AB31" s="89">
        <f>(SUMIFS(Inputs_ByYear!Y$9:Y$14,Inputs_ByYear!$B$9:$B$14,'ABP Remaining Capacity'!$C31))*Inputs_ByYear!Y$20*INDEX(Inputs_ByYear!$D$24:$Y$25,MATCH($B31,Inputs_ByYear!$B$24:$B$25,0),MATCH(AB$5,Inputs_ByYear!$D$23:$Y$23,0))*INDEX(Inputs_ByPrg!$F$6:$F$69,MATCH('ABP Remaining Capacity'!$E31,Inputs_ByPrg!$E$6:$E$69,0))</f>
        <v>0</v>
      </c>
    </row>
    <row r="32" spans="2:28" ht="14.45" customHeight="1">
      <c r="B32" s="239" t="s">
        <v>231</v>
      </c>
      <c r="C32" s="239" t="s">
        <v>208</v>
      </c>
      <c r="D32" s="239" t="s">
        <v>289</v>
      </c>
      <c r="E32" s="286" t="str">
        <f t="shared" si="0"/>
        <v>B_Traditional Community Solar_ &gt;500-2000</v>
      </c>
      <c r="F32" s="262" t="s">
        <v>86</v>
      </c>
      <c r="G32" s="89">
        <f>(SUMIFS(Inputs_ByYear!D$9:D$14,Inputs_ByYear!$B$9:$B$14,'ABP Remaining Capacity'!$C32))*Inputs_ByYear!D$20*INDEX(Inputs_ByYear!$D$24:$Y$25,MATCH($B32,Inputs_ByYear!$B$24:$B$25,0),MATCH(G$5,Inputs_ByYear!$D$23:$Y$23,0))*INDEX(Inputs_ByPrg!$F$6:$F$69,MATCH('ABP Remaining Capacity'!$E32,Inputs_ByPrg!$E$6:$E$69,0))</f>
        <v>13804.720999999998</v>
      </c>
      <c r="H32" s="89">
        <f>(SUMIFS(Inputs_ByYear!E$9:E$14,Inputs_ByYear!$B$9:$B$14,'ABP Remaining Capacity'!$C32))*Inputs_ByYear!E$20*INDEX(Inputs_ByYear!$D$24:$Y$25,MATCH($B32,Inputs_ByYear!$B$24:$B$25,0),MATCH(H$5,Inputs_ByYear!$D$23:$Y$23,0))*INDEX(Inputs_ByPrg!$F$6:$F$69,MATCH('ABP Remaining Capacity'!$E32,Inputs_ByPrg!$E$6:$E$69,0))</f>
        <v>0</v>
      </c>
      <c r="I32" s="89">
        <f>(SUMIFS(Inputs_ByYear!F$9:F$14,Inputs_ByYear!$B$9:$B$14,'ABP Remaining Capacity'!$C32))*Inputs_ByYear!F$20*INDEX(Inputs_ByYear!$D$24:$Y$25,MATCH($B32,Inputs_ByYear!$B$24:$B$25,0),MATCH(I$5,Inputs_ByYear!$D$23:$Y$23,0))*INDEX(Inputs_ByPrg!$F$6:$F$69,MATCH('ABP Remaining Capacity'!$E32,Inputs_ByPrg!$E$6:$E$69,0))</f>
        <v>0</v>
      </c>
      <c r="J32" s="89">
        <f>(SUMIFS(Inputs_ByYear!G$9:G$14,Inputs_ByYear!$B$9:$B$14,'ABP Remaining Capacity'!$C32))*Inputs_ByYear!G$20*INDEX(Inputs_ByYear!$D$24:$Y$25,MATCH($B32,Inputs_ByYear!$B$24:$B$25,0),MATCH(J$5,Inputs_ByYear!$D$23:$Y$23,0))*INDEX(Inputs_ByPrg!$F$6:$F$69,MATCH('ABP Remaining Capacity'!$E32,Inputs_ByPrg!$E$6:$E$69,0))</f>
        <v>0</v>
      </c>
      <c r="K32" s="89">
        <f>(SUMIFS(Inputs_ByYear!H$9:H$14,Inputs_ByYear!$B$9:$B$14,'ABP Remaining Capacity'!$C32))*Inputs_ByYear!H$20*INDEX(Inputs_ByYear!$D$24:$Y$25,MATCH($B32,Inputs_ByYear!$B$24:$B$25,0),MATCH(K$5,Inputs_ByYear!$D$23:$Y$23,0))*INDEX(Inputs_ByPrg!$F$6:$F$69,MATCH('ABP Remaining Capacity'!$E32,Inputs_ByPrg!$E$6:$E$69,0))</f>
        <v>0</v>
      </c>
      <c r="L32" s="89">
        <f>(SUMIFS(Inputs_ByYear!I$9:I$14,Inputs_ByYear!$B$9:$B$14,'ABP Remaining Capacity'!$C32))*Inputs_ByYear!I$20*INDEX(Inputs_ByYear!$D$24:$Y$25,MATCH($B32,Inputs_ByYear!$B$24:$B$25,0),MATCH(L$5,Inputs_ByYear!$D$23:$Y$23,0))*INDEX(Inputs_ByPrg!$F$6:$F$69,MATCH('ABP Remaining Capacity'!$E32,Inputs_ByPrg!$E$6:$E$69,0))</f>
        <v>0</v>
      </c>
      <c r="M32" s="89">
        <f>(SUMIFS(Inputs_ByYear!J$9:J$14,Inputs_ByYear!$B$9:$B$14,'ABP Remaining Capacity'!$C32))*Inputs_ByYear!J$20*INDEX(Inputs_ByYear!$D$24:$Y$25,MATCH($B32,Inputs_ByYear!$B$24:$B$25,0),MATCH(M$5,Inputs_ByYear!$D$23:$Y$23,0))*INDEX(Inputs_ByPrg!$F$6:$F$69,MATCH('ABP Remaining Capacity'!$E32,Inputs_ByPrg!$E$6:$E$69,0))</f>
        <v>0</v>
      </c>
      <c r="N32" s="89">
        <f>(SUMIFS(Inputs_ByYear!K$9:K$14,Inputs_ByYear!$B$9:$B$14,'ABP Remaining Capacity'!$C32))*Inputs_ByYear!K$20*INDEX(Inputs_ByYear!$D$24:$Y$25,MATCH($B32,Inputs_ByYear!$B$24:$B$25,0),MATCH(N$5,Inputs_ByYear!$D$23:$Y$23,0))*INDEX(Inputs_ByPrg!$F$6:$F$69,MATCH('ABP Remaining Capacity'!$E32,Inputs_ByPrg!$E$6:$E$69,0))</f>
        <v>0</v>
      </c>
      <c r="O32" s="89">
        <f>(SUMIFS(Inputs_ByYear!L$9:L$14,Inputs_ByYear!$B$9:$B$14,'ABP Remaining Capacity'!$C32))*Inputs_ByYear!L$20*INDEX(Inputs_ByYear!$D$24:$Y$25,MATCH($B32,Inputs_ByYear!$B$24:$B$25,0),MATCH(O$5,Inputs_ByYear!$D$23:$Y$23,0))*INDEX(Inputs_ByPrg!$F$6:$F$69,MATCH('ABP Remaining Capacity'!$E32,Inputs_ByPrg!$E$6:$E$69,0))</f>
        <v>0</v>
      </c>
      <c r="P32" s="89">
        <f>(SUMIFS(Inputs_ByYear!M$9:M$14,Inputs_ByYear!$B$9:$B$14,'ABP Remaining Capacity'!$C32))*Inputs_ByYear!M$20*INDEX(Inputs_ByYear!$D$24:$Y$25,MATCH($B32,Inputs_ByYear!$B$24:$B$25,0),MATCH(P$5,Inputs_ByYear!$D$23:$Y$23,0))*INDEX(Inputs_ByPrg!$F$6:$F$69,MATCH('ABP Remaining Capacity'!$E32,Inputs_ByPrg!$E$6:$E$69,0))</f>
        <v>0</v>
      </c>
      <c r="Q32" s="89">
        <f>(SUMIFS(Inputs_ByYear!N$9:N$14,Inputs_ByYear!$B$9:$B$14,'ABP Remaining Capacity'!$C32))*Inputs_ByYear!N$20*INDEX(Inputs_ByYear!$D$24:$Y$25,MATCH($B32,Inputs_ByYear!$B$24:$B$25,0),MATCH(Q$5,Inputs_ByYear!$D$23:$Y$23,0))*INDEX(Inputs_ByPrg!$F$6:$F$69,MATCH('ABP Remaining Capacity'!$E32,Inputs_ByPrg!$E$6:$E$69,0))</f>
        <v>0</v>
      </c>
      <c r="R32" s="89">
        <f>(SUMIFS(Inputs_ByYear!O$9:O$14,Inputs_ByYear!$B$9:$B$14,'ABP Remaining Capacity'!$C32))*Inputs_ByYear!O$20*INDEX(Inputs_ByYear!$D$24:$Y$25,MATCH($B32,Inputs_ByYear!$B$24:$B$25,0),MATCH(R$5,Inputs_ByYear!$D$23:$Y$23,0))*INDEX(Inputs_ByPrg!$F$6:$F$69,MATCH('ABP Remaining Capacity'!$E32,Inputs_ByPrg!$E$6:$E$69,0))</f>
        <v>0</v>
      </c>
      <c r="S32" s="89">
        <f>(SUMIFS(Inputs_ByYear!P$9:P$14,Inputs_ByYear!$B$9:$B$14,'ABP Remaining Capacity'!$C32))*Inputs_ByYear!P$20*INDEX(Inputs_ByYear!$D$24:$Y$25,MATCH($B32,Inputs_ByYear!$B$24:$B$25,0),MATCH(S$5,Inputs_ByYear!$D$23:$Y$23,0))*INDEX(Inputs_ByPrg!$F$6:$F$69,MATCH('ABP Remaining Capacity'!$E32,Inputs_ByPrg!$E$6:$E$69,0))</f>
        <v>0</v>
      </c>
      <c r="T32" s="89">
        <f>(SUMIFS(Inputs_ByYear!Q$9:Q$14,Inputs_ByYear!$B$9:$B$14,'ABP Remaining Capacity'!$C32))*Inputs_ByYear!Q$20*INDEX(Inputs_ByYear!$D$24:$Y$25,MATCH($B32,Inputs_ByYear!$B$24:$B$25,0),MATCH(T$5,Inputs_ByYear!$D$23:$Y$23,0))*INDEX(Inputs_ByPrg!$F$6:$F$69,MATCH('ABP Remaining Capacity'!$E32,Inputs_ByPrg!$E$6:$E$69,0))</f>
        <v>0</v>
      </c>
      <c r="U32" s="89">
        <f>(SUMIFS(Inputs_ByYear!R$9:R$14,Inputs_ByYear!$B$9:$B$14,'ABP Remaining Capacity'!$C32))*Inputs_ByYear!R$20*INDEX(Inputs_ByYear!$D$24:$Y$25,MATCH($B32,Inputs_ByYear!$B$24:$B$25,0),MATCH(U$5,Inputs_ByYear!$D$23:$Y$23,0))*INDEX(Inputs_ByPrg!$F$6:$F$69,MATCH('ABP Remaining Capacity'!$E32,Inputs_ByPrg!$E$6:$E$69,0))</f>
        <v>0</v>
      </c>
      <c r="V32" s="89">
        <f>(SUMIFS(Inputs_ByYear!S$9:S$14,Inputs_ByYear!$B$9:$B$14,'ABP Remaining Capacity'!$C32))*Inputs_ByYear!S$20*INDEX(Inputs_ByYear!$D$24:$Y$25,MATCH($B32,Inputs_ByYear!$B$24:$B$25,0),MATCH(V$5,Inputs_ByYear!$D$23:$Y$23,0))*INDEX(Inputs_ByPrg!$F$6:$F$69,MATCH('ABP Remaining Capacity'!$E32,Inputs_ByPrg!$E$6:$E$69,0))</f>
        <v>0</v>
      </c>
      <c r="W32" s="89">
        <f>(SUMIFS(Inputs_ByYear!T$9:T$14,Inputs_ByYear!$B$9:$B$14,'ABP Remaining Capacity'!$C32))*Inputs_ByYear!T$20*INDEX(Inputs_ByYear!$D$24:$Y$25,MATCH($B32,Inputs_ByYear!$B$24:$B$25,0),MATCH(W$5,Inputs_ByYear!$D$23:$Y$23,0))*INDEX(Inputs_ByPrg!$F$6:$F$69,MATCH('ABP Remaining Capacity'!$E32,Inputs_ByPrg!$E$6:$E$69,0))</f>
        <v>0</v>
      </c>
      <c r="X32" s="89">
        <f>(SUMIFS(Inputs_ByYear!U$9:U$14,Inputs_ByYear!$B$9:$B$14,'ABP Remaining Capacity'!$C32))*Inputs_ByYear!U$20*INDEX(Inputs_ByYear!$D$24:$Y$25,MATCH($B32,Inputs_ByYear!$B$24:$B$25,0),MATCH(X$5,Inputs_ByYear!$D$23:$Y$23,0))*INDEX(Inputs_ByPrg!$F$6:$F$69,MATCH('ABP Remaining Capacity'!$E32,Inputs_ByPrg!$E$6:$E$69,0))</f>
        <v>0</v>
      </c>
      <c r="Y32" s="89">
        <f>(SUMIFS(Inputs_ByYear!V$9:V$14,Inputs_ByYear!$B$9:$B$14,'ABP Remaining Capacity'!$C32))*Inputs_ByYear!V$20*INDEX(Inputs_ByYear!$D$24:$Y$25,MATCH($B32,Inputs_ByYear!$B$24:$B$25,0),MATCH(Y$5,Inputs_ByYear!$D$23:$Y$23,0))*INDEX(Inputs_ByPrg!$F$6:$F$69,MATCH('ABP Remaining Capacity'!$E32,Inputs_ByPrg!$E$6:$E$69,0))</f>
        <v>0</v>
      </c>
      <c r="Z32" s="89">
        <f>(SUMIFS(Inputs_ByYear!W$9:W$14,Inputs_ByYear!$B$9:$B$14,'ABP Remaining Capacity'!$C32))*Inputs_ByYear!W$20*INDEX(Inputs_ByYear!$D$24:$Y$25,MATCH($B32,Inputs_ByYear!$B$24:$B$25,0),MATCH(Z$5,Inputs_ByYear!$D$23:$Y$23,0))*INDEX(Inputs_ByPrg!$F$6:$F$69,MATCH('ABP Remaining Capacity'!$E32,Inputs_ByPrg!$E$6:$E$69,0))</f>
        <v>0</v>
      </c>
      <c r="AA32" s="89">
        <f>(SUMIFS(Inputs_ByYear!X$9:X$14,Inputs_ByYear!$B$9:$B$14,'ABP Remaining Capacity'!$C32))*Inputs_ByYear!X$20*INDEX(Inputs_ByYear!$D$24:$Y$25,MATCH($B32,Inputs_ByYear!$B$24:$B$25,0),MATCH(AA$5,Inputs_ByYear!$D$23:$Y$23,0))*INDEX(Inputs_ByPrg!$F$6:$F$69,MATCH('ABP Remaining Capacity'!$E32,Inputs_ByPrg!$E$6:$E$69,0))</f>
        <v>0</v>
      </c>
      <c r="AB32" s="89">
        <f>(SUMIFS(Inputs_ByYear!Y$9:Y$14,Inputs_ByYear!$B$9:$B$14,'ABP Remaining Capacity'!$C32))*Inputs_ByYear!Y$20*INDEX(Inputs_ByYear!$D$24:$Y$25,MATCH($B32,Inputs_ByYear!$B$24:$B$25,0),MATCH(AB$5,Inputs_ByYear!$D$23:$Y$23,0))*INDEX(Inputs_ByPrg!$F$6:$F$69,MATCH('ABP Remaining Capacity'!$E32,Inputs_ByPrg!$E$6:$E$69,0))</f>
        <v>0</v>
      </c>
    </row>
    <row r="33" spans="2:28" ht="14.45" customHeight="1">
      <c r="B33" s="239" t="s">
        <v>231</v>
      </c>
      <c r="C33" s="239" t="s">
        <v>208</v>
      </c>
      <c r="D33" s="239" t="s">
        <v>291</v>
      </c>
      <c r="E33" s="286" t="str">
        <f t="shared" si="0"/>
        <v>B_Traditional Community Solar_&gt;2000-5000</v>
      </c>
      <c r="F33" s="262" t="s">
        <v>86</v>
      </c>
      <c r="G33" s="89">
        <f>(SUMIFS(Inputs_ByYear!D$9:D$14,Inputs_ByYear!$B$9:$B$14,'ABP Remaining Capacity'!$C33))*Inputs_ByYear!D$20*INDEX(Inputs_ByYear!$D$24:$Y$25,MATCH($B33,Inputs_ByYear!$B$24:$B$25,0),MATCH(G$5,Inputs_ByYear!$D$23:$Y$23,0))*INDEX(Inputs_ByPrg!$F$6:$F$69,MATCH('ABP Remaining Capacity'!$E33,Inputs_ByPrg!$E$6:$E$69,0))</f>
        <v>0</v>
      </c>
      <c r="H33" s="89">
        <f>(SUMIFS(Inputs_ByYear!E$9:E$14,Inputs_ByYear!$B$9:$B$14,'ABP Remaining Capacity'!$C33))*Inputs_ByYear!E$20*INDEX(Inputs_ByYear!$D$24:$Y$25,MATCH($B33,Inputs_ByYear!$B$24:$B$25,0),MATCH(H$5,Inputs_ByYear!$D$23:$Y$23,0))*INDEX(Inputs_ByPrg!$F$6:$F$69,MATCH('ABP Remaining Capacity'!$E33,Inputs_ByPrg!$E$6:$E$69,0))</f>
        <v>0</v>
      </c>
      <c r="I33" s="89">
        <f>(SUMIFS(Inputs_ByYear!F$9:F$14,Inputs_ByYear!$B$9:$B$14,'ABP Remaining Capacity'!$C33))*Inputs_ByYear!F$20*INDEX(Inputs_ByYear!$D$24:$Y$25,MATCH($B33,Inputs_ByYear!$B$24:$B$25,0),MATCH(I$5,Inputs_ByYear!$D$23:$Y$23,0))*INDEX(Inputs_ByPrg!$F$6:$F$69,MATCH('ABP Remaining Capacity'!$E33,Inputs_ByPrg!$E$6:$E$69,0))</f>
        <v>0</v>
      </c>
      <c r="J33" s="89">
        <f>(SUMIFS(Inputs_ByYear!G$9:G$14,Inputs_ByYear!$B$9:$B$14,'ABP Remaining Capacity'!$C33))*Inputs_ByYear!G$20*INDEX(Inputs_ByYear!$D$24:$Y$25,MATCH($B33,Inputs_ByYear!$B$24:$B$25,0),MATCH(J$5,Inputs_ByYear!$D$23:$Y$23,0))*INDEX(Inputs_ByPrg!$F$6:$F$69,MATCH('ABP Remaining Capacity'!$E33,Inputs_ByPrg!$E$6:$E$69,0))</f>
        <v>0</v>
      </c>
      <c r="K33" s="89">
        <f>(SUMIFS(Inputs_ByYear!H$9:H$14,Inputs_ByYear!$B$9:$B$14,'ABP Remaining Capacity'!$C33))*Inputs_ByYear!H$20*INDEX(Inputs_ByYear!$D$24:$Y$25,MATCH($B33,Inputs_ByYear!$B$24:$B$25,0),MATCH(K$5,Inputs_ByYear!$D$23:$Y$23,0))*INDEX(Inputs_ByPrg!$F$6:$F$69,MATCH('ABP Remaining Capacity'!$E33,Inputs_ByPrg!$E$6:$E$69,0))</f>
        <v>0</v>
      </c>
      <c r="L33" s="89">
        <f>(SUMIFS(Inputs_ByYear!I$9:I$14,Inputs_ByYear!$B$9:$B$14,'ABP Remaining Capacity'!$C33))*Inputs_ByYear!I$20*INDEX(Inputs_ByYear!$D$24:$Y$25,MATCH($B33,Inputs_ByYear!$B$24:$B$25,0),MATCH(L$5,Inputs_ByYear!$D$23:$Y$23,0))*INDEX(Inputs_ByPrg!$F$6:$F$69,MATCH('ABP Remaining Capacity'!$E33,Inputs_ByPrg!$E$6:$E$69,0))</f>
        <v>0</v>
      </c>
      <c r="M33" s="89">
        <f>(SUMIFS(Inputs_ByYear!J$9:J$14,Inputs_ByYear!$B$9:$B$14,'ABP Remaining Capacity'!$C33))*Inputs_ByYear!J$20*INDEX(Inputs_ByYear!$D$24:$Y$25,MATCH($B33,Inputs_ByYear!$B$24:$B$25,0),MATCH(M$5,Inputs_ByYear!$D$23:$Y$23,0))*INDEX(Inputs_ByPrg!$F$6:$F$69,MATCH('ABP Remaining Capacity'!$E33,Inputs_ByPrg!$E$6:$E$69,0))</f>
        <v>0</v>
      </c>
      <c r="N33" s="89">
        <f>(SUMIFS(Inputs_ByYear!K$9:K$14,Inputs_ByYear!$B$9:$B$14,'ABP Remaining Capacity'!$C33))*Inputs_ByYear!K$20*INDEX(Inputs_ByYear!$D$24:$Y$25,MATCH($B33,Inputs_ByYear!$B$24:$B$25,0),MATCH(N$5,Inputs_ByYear!$D$23:$Y$23,0))*INDEX(Inputs_ByPrg!$F$6:$F$69,MATCH('ABP Remaining Capacity'!$E33,Inputs_ByPrg!$E$6:$E$69,0))</f>
        <v>0</v>
      </c>
      <c r="O33" s="89">
        <f>(SUMIFS(Inputs_ByYear!L$9:L$14,Inputs_ByYear!$B$9:$B$14,'ABP Remaining Capacity'!$C33))*Inputs_ByYear!L$20*INDEX(Inputs_ByYear!$D$24:$Y$25,MATCH($B33,Inputs_ByYear!$B$24:$B$25,0),MATCH(O$5,Inputs_ByYear!$D$23:$Y$23,0))*INDEX(Inputs_ByPrg!$F$6:$F$69,MATCH('ABP Remaining Capacity'!$E33,Inputs_ByPrg!$E$6:$E$69,0))</f>
        <v>0</v>
      </c>
      <c r="P33" s="89">
        <f>(SUMIFS(Inputs_ByYear!M$9:M$14,Inputs_ByYear!$B$9:$B$14,'ABP Remaining Capacity'!$C33))*Inputs_ByYear!M$20*INDEX(Inputs_ByYear!$D$24:$Y$25,MATCH($B33,Inputs_ByYear!$B$24:$B$25,0),MATCH(P$5,Inputs_ByYear!$D$23:$Y$23,0))*INDEX(Inputs_ByPrg!$F$6:$F$69,MATCH('ABP Remaining Capacity'!$E33,Inputs_ByPrg!$E$6:$E$69,0))</f>
        <v>0</v>
      </c>
      <c r="Q33" s="89">
        <f>(SUMIFS(Inputs_ByYear!N$9:N$14,Inputs_ByYear!$B$9:$B$14,'ABP Remaining Capacity'!$C33))*Inputs_ByYear!N$20*INDEX(Inputs_ByYear!$D$24:$Y$25,MATCH($B33,Inputs_ByYear!$B$24:$B$25,0),MATCH(Q$5,Inputs_ByYear!$D$23:$Y$23,0))*INDEX(Inputs_ByPrg!$F$6:$F$69,MATCH('ABP Remaining Capacity'!$E33,Inputs_ByPrg!$E$6:$E$69,0))</f>
        <v>0</v>
      </c>
      <c r="R33" s="89">
        <f>(SUMIFS(Inputs_ByYear!O$9:O$14,Inputs_ByYear!$B$9:$B$14,'ABP Remaining Capacity'!$C33))*Inputs_ByYear!O$20*INDEX(Inputs_ByYear!$D$24:$Y$25,MATCH($B33,Inputs_ByYear!$B$24:$B$25,0),MATCH(R$5,Inputs_ByYear!$D$23:$Y$23,0))*INDEX(Inputs_ByPrg!$F$6:$F$69,MATCH('ABP Remaining Capacity'!$E33,Inputs_ByPrg!$E$6:$E$69,0))</f>
        <v>0</v>
      </c>
      <c r="S33" s="89">
        <f>(SUMIFS(Inputs_ByYear!P$9:P$14,Inputs_ByYear!$B$9:$B$14,'ABP Remaining Capacity'!$C33))*Inputs_ByYear!P$20*INDEX(Inputs_ByYear!$D$24:$Y$25,MATCH($B33,Inputs_ByYear!$B$24:$B$25,0),MATCH(S$5,Inputs_ByYear!$D$23:$Y$23,0))*INDEX(Inputs_ByPrg!$F$6:$F$69,MATCH('ABP Remaining Capacity'!$E33,Inputs_ByPrg!$E$6:$E$69,0))</f>
        <v>0</v>
      </c>
      <c r="T33" s="89">
        <f>(SUMIFS(Inputs_ByYear!Q$9:Q$14,Inputs_ByYear!$B$9:$B$14,'ABP Remaining Capacity'!$C33))*Inputs_ByYear!Q$20*INDEX(Inputs_ByYear!$D$24:$Y$25,MATCH($B33,Inputs_ByYear!$B$24:$B$25,0),MATCH(T$5,Inputs_ByYear!$D$23:$Y$23,0))*INDEX(Inputs_ByPrg!$F$6:$F$69,MATCH('ABP Remaining Capacity'!$E33,Inputs_ByPrg!$E$6:$E$69,0))</f>
        <v>0</v>
      </c>
      <c r="U33" s="89">
        <f>(SUMIFS(Inputs_ByYear!R$9:R$14,Inputs_ByYear!$B$9:$B$14,'ABP Remaining Capacity'!$C33))*Inputs_ByYear!R$20*INDEX(Inputs_ByYear!$D$24:$Y$25,MATCH($B33,Inputs_ByYear!$B$24:$B$25,0),MATCH(U$5,Inputs_ByYear!$D$23:$Y$23,0))*INDEX(Inputs_ByPrg!$F$6:$F$69,MATCH('ABP Remaining Capacity'!$E33,Inputs_ByPrg!$E$6:$E$69,0))</f>
        <v>0</v>
      </c>
      <c r="V33" s="89">
        <f>(SUMIFS(Inputs_ByYear!S$9:S$14,Inputs_ByYear!$B$9:$B$14,'ABP Remaining Capacity'!$C33))*Inputs_ByYear!S$20*INDEX(Inputs_ByYear!$D$24:$Y$25,MATCH($B33,Inputs_ByYear!$B$24:$B$25,0),MATCH(V$5,Inputs_ByYear!$D$23:$Y$23,0))*INDEX(Inputs_ByPrg!$F$6:$F$69,MATCH('ABP Remaining Capacity'!$E33,Inputs_ByPrg!$E$6:$E$69,0))</f>
        <v>0</v>
      </c>
      <c r="W33" s="89">
        <f>(SUMIFS(Inputs_ByYear!T$9:T$14,Inputs_ByYear!$B$9:$B$14,'ABP Remaining Capacity'!$C33))*Inputs_ByYear!T$20*INDEX(Inputs_ByYear!$D$24:$Y$25,MATCH($B33,Inputs_ByYear!$B$24:$B$25,0),MATCH(W$5,Inputs_ByYear!$D$23:$Y$23,0))*INDEX(Inputs_ByPrg!$F$6:$F$69,MATCH('ABP Remaining Capacity'!$E33,Inputs_ByPrg!$E$6:$E$69,0))</f>
        <v>0</v>
      </c>
      <c r="X33" s="89">
        <f>(SUMIFS(Inputs_ByYear!U$9:U$14,Inputs_ByYear!$B$9:$B$14,'ABP Remaining Capacity'!$C33))*Inputs_ByYear!U$20*INDEX(Inputs_ByYear!$D$24:$Y$25,MATCH($B33,Inputs_ByYear!$B$24:$B$25,0),MATCH(X$5,Inputs_ByYear!$D$23:$Y$23,0))*INDEX(Inputs_ByPrg!$F$6:$F$69,MATCH('ABP Remaining Capacity'!$E33,Inputs_ByPrg!$E$6:$E$69,0))</f>
        <v>0</v>
      </c>
      <c r="Y33" s="89">
        <f>(SUMIFS(Inputs_ByYear!V$9:V$14,Inputs_ByYear!$B$9:$B$14,'ABP Remaining Capacity'!$C33))*Inputs_ByYear!V$20*INDEX(Inputs_ByYear!$D$24:$Y$25,MATCH($B33,Inputs_ByYear!$B$24:$B$25,0),MATCH(Y$5,Inputs_ByYear!$D$23:$Y$23,0))*INDEX(Inputs_ByPrg!$F$6:$F$69,MATCH('ABP Remaining Capacity'!$E33,Inputs_ByPrg!$E$6:$E$69,0))</f>
        <v>0</v>
      </c>
      <c r="Z33" s="89">
        <f>(SUMIFS(Inputs_ByYear!W$9:W$14,Inputs_ByYear!$B$9:$B$14,'ABP Remaining Capacity'!$C33))*Inputs_ByYear!W$20*INDEX(Inputs_ByYear!$D$24:$Y$25,MATCH($B33,Inputs_ByYear!$B$24:$B$25,0),MATCH(Z$5,Inputs_ByYear!$D$23:$Y$23,0))*INDEX(Inputs_ByPrg!$F$6:$F$69,MATCH('ABP Remaining Capacity'!$E33,Inputs_ByPrg!$E$6:$E$69,0))</f>
        <v>0</v>
      </c>
      <c r="AA33" s="89">
        <f>(SUMIFS(Inputs_ByYear!X$9:X$14,Inputs_ByYear!$B$9:$B$14,'ABP Remaining Capacity'!$C33))*Inputs_ByYear!X$20*INDEX(Inputs_ByYear!$D$24:$Y$25,MATCH($B33,Inputs_ByYear!$B$24:$B$25,0),MATCH(AA$5,Inputs_ByYear!$D$23:$Y$23,0))*INDEX(Inputs_ByPrg!$F$6:$F$69,MATCH('ABP Remaining Capacity'!$E33,Inputs_ByPrg!$E$6:$E$69,0))</f>
        <v>0</v>
      </c>
      <c r="AB33" s="89">
        <f>(SUMIFS(Inputs_ByYear!Y$9:Y$14,Inputs_ByYear!$B$9:$B$14,'ABP Remaining Capacity'!$C33))*Inputs_ByYear!Y$20*INDEX(Inputs_ByYear!$D$24:$Y$25,MATCH($B33,Inputs_ByYear!$B$24:$B$25,0),MATCH(AB$5,Inputs_ByYear!$D$23:$Y$23,0))*INDEX(Inputs_ByPrg!$F$6:$F$69,MATCH('ABP Remaining Capacity'!$E33,Inputs_ByPrg!$E$6:$E$69,0))</f>
        <v>0</v>
      </c>
    </row>
    <row r="34" spans="2:28" ht="14.45" customHeight="1">
      <c r="B34" s="239" t="s">
        <v>230</v>
      </c>
      <c r="C34" s="239" t="s">
        <v>221</v>
      </c>
      <c r="D34" s="239" t="s">
        <v>297</v>
      </c>
      <c r="E34" s="286" t="str">
        <f t="shared" si="0"/>
        <v>A_Public Schools_ &gt; 25</v>
      </c>
      <c r="F34" s="262" t="s">
        <v>86</v>
      </c>
      <c r="G34" s="89">
        <f>(SUMIFS(Inputs_ByYear!D$9:D$14,Inputs_ByYear!$B$9:$B$14,'ABP Remaining Capacity'!$C34))*Inputs_ByYear!D$20*INDEX(Inputs_ByYear!$D$24:$Y$25,MATCH($B34,Inputs_ByYear!$B$24:$B$25,0),MATCH(G$5,Inputs_ByYear!$D$23:$Y$23,0))*INDEX(Inputs_ByPrg!$F$6:$F$69,MATCH('ABP Remaining Capacity'!$E34,Inputs_ByPrg!$E$6:$E$69,0))</f>
        <v>1456.4416666666666</v>
      </c>
      <c r="H34" s="89">
        <f>(SUMIFS(Inputs_ByYear!E$9:E$14,Inputs_ByYear!$B$9:$B$14,'ABP Remaining Capacity'!$C34))*Inputs_ByYear!E$20*INDEX(Inputs_ByYear!$D$24:$Y$25,MATCH($B34,Inputs_ByYear!$B$24:$B$25,0),MATCH(H$5,Inputs_ByYear!$D$23:$Y$23,0))*INDEX(Inputs_ByPrg!$F$6:$F$69,MATCH('ABP Remaining Capacity'!$E34,Inputs_ByPrg!$E$6:$E$69,0))</f>
        <v>0</v>
      </c>
      <c r="I34" s="89">
        <f>(SUMIFS(Inputs_ByYear!F$9:F$14,Inputs_ByYear!$B$9:$B$14,'ABP Remaining Capacity'!$C34))*Inputs_ByYear!F$20*INDEX(Inputs_ByYear!$D$24:$Y$25,MATCH($B34,Inputs_ByYear!$B$24:$B$25,0),MATCH(I$5,Inputs_ByYear!$D$23:$Y$23,0))*INDEX(Inputs_ByPrg!$F$6:$F$69,MATCH('ABP Remaining Capacity'!$E34,Inputs_ByPrg!$E$6:$E$69,0))</f>
        <v>0</v>
      </c>
      <c r="J34" s="89">
        <f>(SUMIFS(Inputs_ByYear!G$9:G$14,Inputs_ByYear!$B$9:$B$14,'ABP Remaining Capacity'!$C34))*Inputs_ByYear!G$20*INDEX(Inputs_ByYear!$D$24:$Y$25,MATCH($B34,Inputs_ByYear!$B$24:$B$25,0),MATCH(J$5,Inputs_ByYear!$D$23:$Y$23,0))*INDEX(Inputs_ByPrg!$F$6:$F$69,MATCH('ABP Remaining Capacity'!$E34,Inputs_ByPrg!$E$6:$E$69,0))</f>
        <v>0</v>
      </c>
      <c r="K34" s="89">
        <f>(SUMIFS(Inputs_ByYear!H$9:H$14,Inputs_ByYear!$B$9:$B$14,'ABP Remaining Capacity'!$C34))*Inputs_ByYear!H$20*INDEX(Inputs_ByYear!$D$24:$Y$25,MATCH($B34,Inputs_ByYear!$B$24:$B$25,0),MATCH(K$5,Inputs_ByYear!$D$23:$Y$23,0))*INDEX(Inputs_ByPrg!$F$6:$F$69,MATCH('ABP Remaining Capacity'!$E34,Inputs_ByPrg!$E$6:$E$69,0))</f>
        <v>0</v>
      </c>
      <c r="L34" s="89">
        <f>(SUMIFS(Inputs_ByYear!I$9:I$14,Inputs_ByYear!$B$9:$B$14,'ABP Remaining Capacity'!$C34))*Inputs_ByYear!I$20*INDEX(Inputs_ByYear!$D$24:$Y$25,MATCH($B34,Inputs_ByYear!$B$24:$B$25,0),MATCH(L$5,Inputs_ByYear!$D$23:$Y$23,0))*INDEX(Inputs_ByPrg!$F$6:$F$69,MATCH('ABP Remaining Capacity'!$E34,Inputs_ByPrg!$E$6:$E$69,0))</f>
        <v>0</v>
      </c>
      <c r="M34" s="89">
        <f>(SUMIFS(Inputs_ByYear!J$9:J$14,Inputs_ByYear!$B$9:$B$14,'ABP Remaining Capacity'!$C34))*Inputs_ByYear!J$20*INDEX(Inputs_ByYear!$D$24:$Y$25,MATCH($B34,Inputs_ByYear!$B$24:$B$25,0),MATCH(M$5,Inputs_ByYear!$D$23:$Y$23,0))*INDEX(Inputs_ByPrg!$F$6:$F$69,MATCH('ABP Remaining Capacity'!$E34,Inputs_ByPrg!$E$6:$E$69,0))</f>
        <v>0</v>
      </c>
      <c r="N34" s="89">
        <f>(SUMIFS(Inputs_ByYear!K$9:K$14,Inputs_ByYear!$B$9:$B$14,'ABP Remaining Capacity'!$C34))*Inputs_ByYear!K$20*INDEX(Inputs_ByYear!$D$24:$Y$25,MATCH($B34,Inputs_ByYear!$B$24:$B$25,0),MATCH(N$5,Inputs_ByYear!$D$23:$Y$23,0))*INDEX(Inputs_ByPrg!$F$6:$F$69,MATCH('ABP Remaining Capacity'!$E34,Inputs_ByPrg!$E$6:$E$69,0))</f>
        <v>0</v>
      </c>
      <c r="O34" s="89">
        <f>(SUMIFS(Inputs_ByYear!L$9:L$14,Inputs_ByYear!$B$9:$B$14,'ABP Remaining Capacity'!$C34))*Inputs_ByYear!L$20*INDEX(Inputs_ByYear!$D$24:$Y$25,MATCH($B34,Inputs_ByYear!$B$24:$B$25,0),MATCH(O$5,Inputs_ByYear!$D$23:$Y$23,0))*INDEX(Inputs_ByPrg!$F$6:$F$69,MATCH('ABP Remaining Capacity'!$E34,Inputs_ByPrg!$E$6:$E$69,0))</f>
        <v>0</v>
      </c>
      <c r="P34" s="89">
        <f>(SUMIFS(Inputs_ByYear!M$9:M$14,Inputs_ByYear!$B$9:$B$14,'ABP Remaining Capacity'!$C34))*Inputs_ByYear!M$20*INDEX(Inputs_ByYear!$D$24:$Y$25,MATCH($B34,Inputs_ByYear!$B$24:$B$25,0),MATCH(P$5,Inputs_ByYear!$D$23:$Y$23,0))*INDEX(Inputs_ByPrg!$F$6:$F$69,MATCH('ABP Remaining Capacity'!$E34,Inputs_ByPrg!$E$6:$E$69,0))</f>
        <v>0</v>
      </c>
      <c r="Q34" s="89">
        <f>(SUMIFS(Inputs_ByYear!N$9:N$14,Inputs_ByYear!$B$9:$B$14,'ABP Remaining Capacity'!$C34))*Inputs_ByYear!N$20*INDEX(Inputs_ByYear!$D$24:$Y$25,MATCH($B34,Inputs_ByYear!$B$24:$B$25,0),MATCH(Q$5,Inputs_ByYear!$D$23:$Y$23,0))*INDEX(Inputs_ByPrg!$F$6:$F$69,MATCH('ABP Remaining Capacity'!$E34,Inputs_ByPrg!$E$6:$E$69,0))</f>
        <v>0</v>
      </c>
      <c r="R34" s="89">
        <f>(SUMIFS(Inputs_ByYear!O$9:O$14,Inputs_ByYear!$B$9:$B$14,'ABP Remaining Capacity'!$C34))*Inputs_ByYear!O$20*INDEX(Inputs_ByYear!$D$24:$Y$25,MATCH($B34,Inputs_ByYear!$B$24:$B$25,0),MATCH(R$5,Inputs_ByYear!$D$23:$Y$23,0))*INDEX(Inputs_ByPrg!$F$6:$F$69,MATCH('ABP Remaining Capacity'!$E34,Inputs_ByPrg!$E$6:$E$69,0))</f>
        <v>0</v>
      </c>
      <c r="S34" s="89">
        <f>(SUMIFS(Inputs_ByYear!P$9:P$14,Inputs_ByYear!$B$9:$B$14,'ABP Remaining Capacity'!$C34))*Inputs_ByYear!P$20*INDEX(Inputs_ByYear!$D$24:$Y$25,MATCH($B34,Inputs_ByYear!$B$24:$B$25,0),MATCH(S$5,Inputs_ByYear!$D$23:$Y$23,0))*INDEX(Inputs_ByPrg!$F$6:$F$69,MATCH('ABP Remaining Capacity'!$E34,Inputs_ByPrg!$E$6:$E$69,0))</f>
        <v>0</v>
      </c>
      <c r="T34" s="89">
        <f>(SUMIFS(Inputs_ByYear!Q$9:Q$14,Inputs_ByYear!$B$9:$B$14,'ABP Remaining Capacity'!$C34))*Inputs_ByYear!Q$20*INDEX(Inputs_ByYear!$D$24:$Y$25,MATCH($B34,Inputs_ByYear!$B$24:$B$25,0),MATCH(T$5,Inputs_ByYear!$D$23:$Y$23,0))*INDEX(Inputs_ByPrg!$F$6:$F$69,MATCH('ABP Remaining Capacity'!$E34,Inputs_ByPrg!$E$6:$E$69,0))</f>
        <v>0</v>
      </c>
      <c r="U34" s="89">
        <f>(SUMIFS(Inputs_ByYear!R$9:R$14,Inputs_ByYear!$B$9:$B$14,'ABP Remaining Capacity'!$C34))*Inputs_ByYear!R$20*INDEX(Inputs_ByYear!$D$24:$Y$25,MATCH($B34,Inputs_ByYear!$B$24:$B$25,0),MATCH(U$5,Inputs_ByYear!$D$23:$Y$23,0))*INDEX(Inputs_ByPrg!$F$6:$F$69,MATCH('ABP Remaining Capacity'!$E34,Inputs_ByPrg!$E$6:$E$69,0))</f>
        <v>0</v>
      </c>
      <c r="V34" s="89">
        <f>(SUMIFS(Inputs_ByYear!S$9:S$14,Inputs_ByYear!$B$9:$B$14,'ABP Remaining Capacity'!$C34))*Inputs_ByYear!S$20*INDEX(Inputs_ByYear!$D$24:$Y$25,MATCH($B34,Inputs_ByYear!$B$24:$B$25,0),MATCH(V$5,Inputs_ByYear!$D$23:$Y$23,0))*INDEX(Inputs_ByPrg!$F$6:$F$69,MATCH('ABP Remaining Capacity'!$E34,Inputs_ByPrg!$E$6:$E$69,0))</f>
        <v>0</v>
      </c>
      <c r="W34" s="89">
        <f>(SUMIFS(Inputs_ByYear!T$9:T$14,Inputs_ByYear!$B$9:$B$14,'ABP Remaining Capacity'!$C34))*Inputs_ByYear!T$20*INDEX(Inputs_ByYear!$D$24:$Y$25,MATCH($B34,Inputs_ByYear!$B$24:$B$25,0),MATCH(W$5,Inputs_ByYear!$D$23:$Y$23,0))*INDEX(Inputs_ByPrg!$F$6:$F$69,MATCH('ABP Remaining Capacity'!$E34,Inputs_ByPrg!$E$6:$E$69,0))</f>
        <v>0</v>
      </c>
      <c r="X34" s="89">
        <f>(SUMIFS(Inputs_ByYear!U$9:U$14,Inputs_ByYear!$B$9:$B$14,'ABP Remaining Capacity'!$C34))*Inputs_ByYear!U$20*INDEX(Inputs_ByYear!$D$24:$Y$25,MATCH($B34,Inputs_ByYear!$B$24:$B$25,0),MATCH(X$5,Inputs_ByYear!$D$23:$Y$23,0))*INDEX(Inputs_ByPrg!$F$6:$F$69,MATCH('ABP Remaining Capacity'!$E34,Inputs_ByPrg!$E$6:$E$69,0))</f>
        <v>0</v>
      </c>
      <c r="Y34" s="89">
        <f>(SUMIFS(Inputs_ByYear!V$9:V$14,Inputs_ByYear!$B$9:$B$14,'ABP Remaining Capacity'!$C34))*Inputs_ByYear!V$20*INDEX(Inputs_ByYear!$D$24:$Y$25,MATCH($B34,Inputs_ByYear!$B$24:$B$25,0),MATCH(Y$5,Inputs_ByYear!$D$23:$Y$23,0))*INDEX(Inputs_ByPrg!$F$6:$F$69,MATCH('ABP Remaining Capacity'!$E34,Inputs_ByPrg!$E$6:$E$69,0))</f>
        <v>0</v>
      </c>
      <c r="Z34" s="89">
        <f>(SUMIFS(Inputs_ByYear!W$9:W$14,Inputs_ByYear!$B$9:$B$14,'ABP Remaining Capacity'!$C34))*Inputs_ByYear!W$20*INDEX(Inputs_ByYear!$D$24:$Y$25,MATCH($B34,Inputs_ByYear!$B$24:$B$25,0),MATCH(Z$5,Inputs_ByYear!$D$23:$Y$23,0))*INDEX(Inputs_ByPrg!$F$6:$F$69,MATCH('ABP Remaining Capacity'!$E34,Inputs_ByPrg!$E$6:$E$69,0))</f>
        <v>0</v>
      </c>
      <c r="AA34" s="89">
        <f>(SUMIFS(Inputs_ByYear!X$9:X$14,Inputs_ByYear!$B$9:$B$14,'ABP Remaining Capacity'!$C34))*Inputs_ByYear!X$20*INDEX(Inputs_ByYear!$D$24:$Y$25,MATCH($B34,Inputs_ByYear!$B$24:$B$25,0),MATCH(AA$5,Inputs_ByYear!$D$23:$Y$23,0))*INDEX(Inputs_ByPrg!$F$6:$F$69,MATCH('ABP Remaining Capacity'!$E34,Inputs_ByPrg!$E$6:$E$69,0))</f>
        <v>0</v>
      </c>
      <c r="AB34" s="89">
        <f>(SUMIFS(Inputs_ByYear!Y$9:Y$14,Inputs_ByYear!$B$9:$B$14,'ABP Remaining Capacity'!$C34))*Inputs_ByYear!Y$20*INDEX(Inputs_ByYear!$D$24:$Y$25,MATCH($B34,Inputs_ByYear!$B$24:$B$25,0),MATCH(AB$5,Inputs_ByYear!$D$23:$Y$23,0))*INDEX(Inputs_ByPrg!$F$6:$F$69,MATCH('ABP Remaining Capacity'!$E34,Inputs_ByPrg!$E$6:$E$69,0))</f>
        <v>0</v>
      </c>
    </row>
    <row r="35" spans="2:28" ht="14.45" customHeight="1">
      <c r="B35" s="239" t="s">
        <v>230</v>
      </c>
      <c r="C35" s="239" t="s">
        <v>221</v>
      </c>
      <c r="D35" s="239" t="s">
        <v>284</v>
      </c>
      <c r="E35" s="286" t="str">
        <f t="shared" si="0"/>
        <v>A_Public Schools_ &gt;25-100</v>
      </c>
      <c r="F35" s="262" t="s">
        <v>86</v>
      </c>
      <c r="G35" s="89">
        <f>(SUMIFS(Inputs_ByYear!D$9:D$14,Inputs_ByYear!$B$9:$B$14,'ABP Remaining Capacity'!$C35))*Inputs_ByYear!D$20*INDEX(Inputs_ByYear!$D$24:$Y$25,MATCH($B35,Inputs_ByYear!$B$24:$B$25,0),MATCH(G$5,Inputs_ByYear!$D$23:$Y$23,0))*INDEX(Inputs_ByPrg!$F$6:$F$69,MATCH('ABP Remaining Capacity'!$E35,Inputs_ByPrg!$E$6:$E$69,0))</f>
        <v>1747.7299999999998</v>
      </c>
      <c r="H35" s="89">
        <f>(SUMIFS(Inputs_ByYear!E$9:E$14,Inputs_ByYear!$B$9:$B$14,'ABP Remaining Capacity'!$C35))*Inputs_ByYear!E$20*INDEX(Inputs_ByYear!$D$24:$Y$25,MATCH($B35,Inputs_ByYear!$B$24:$B$25,0),MATCH(H$5,Inputs_ByYear!$D$23:$Y$23,0))*INDEX(Inputs_ByPrg!$F$6:$F$69,MATCH('ABP Remaining Capacity'!$E35,Inputs_ByPrg!$E$6:$E$69,0))</f>
        <v>0</v>
      </c>
      <c r="I35" s="89">
        <f>(SUMIFS(Inputs_ByYear!F$9:F$14,Inputs_ByYear!$B$9:$B$14,'ABP Remaining Capacity'!$C35))*Inputs_ByYear!F$20*INDEX(Inputs_ByYear!$D$24:$Y$25,MATCH($B35,Inputs_ByYear!$B$24:$B$25,0),MATCH(I$5,Inputs_ByYear!$D$23:$Y$23,0))*INDEX(Inputs_ByPrg!$F$6:$F$69,MATCH('ABP Remaining Capacity'!$E35,Inputs_ByPrg!$E$6:$E$69,0))</f>
        <v>0</v>
      </c>
      <c r="J35" s="89">
        <f>(SUMIFS(Inputs_ByYear!G$9:G$14,Inputs_ByYear!$B$9:$B$14,'ABP Remaining Capacity'!$C35))*Inputs_ByYear!G$20*INDEX(Inputs_ByYear!$D$24:$Y$25,MATCH($B35,Inputs_ByYear!$B$24:$B$25,0),MATCH(J$5,Inputs_ByYear!$D$23:$Y$23,0))*INDEX(Inputs_ByPrg!$F$6:$F$69,MATCH('ABP Remaining Capacity'!$E35,Inputs_ByPrg!$E$6:$E$69,0))</f>
        <v>0</v>
      </c>
      <c r="K35" s="89">
        <f>(SUMIFS(Inputs_ByYear!H$9:H$14,Inputs_ByYear!$B$9:$B$14,'ABP Remaining Capacity'!$C35))*Inputs_ByYear!H$20*INDEX(Inputs_ByYear!$D$24:$Y$25,MATCH($B35,Inputs_ByYear!$B$24:$B$25,0),MATCH(K$5,Inputs_ByYear!$D$23:$Y$23,0))*INDEX(Inputs_ByPrg!$F$6:$F$69,MATCH('ABP Remaining Capacity'!$E35,Inputs_ByPrg!$E$6:$E$69,0))</f>
        <v>0</v>
      </c>
      <c r="L35" s="89">
        <f>(SUMIFS(Inputs_ByYear!I$9:I$14,Inputs_ByYear!$B$9:$B$14,'ABP Remaining Capacity'!$C35))*Inputs_ByYear!I$20*INDEX(Inputs_ByYear!$D$24:$Y$25,MATCH($B35,Inputs_ByYear!$B$24:$B$25,0),MATCH(L$5,Inputs_ByYear!$D$23:$Y$23,0))*INDEX(Inputs_ByPrg!$F$6:$F$69,MATCH('ABP Remaining Capacity'!$E35,Inputs_ByPrg!$E$6:$E$69,0))</f>
        <v>0</v>
      </c>
      <c r="M35" s="89">
        <f>(SUMIFS(Inputs_ByYear!J$9:J$14,Inputs_ByYear!$B$9:$B$14,'ABP Remaining Capacity'!$C35))*Inputs_ByYear!J$20*INDEX(Inputs_ByYear!$D$24:$Y$25,MATCH($B35,Inputs_ByYear!$B$24:$B$25,0),MATCH(M$5,Inputs_ByYear!$D$23:$Y$23,0))*INDEX(Inputs_ByPrg!$F$6:$F$69,MATCH('ABP Remaining Capacity'!$E35,Inputs_ByPrg!$E$6:$E$69,0))</f>
        <v>0</v>
      </c>
      <c r="N35" s="89">
        <f>(SUMIFS(Inputs_ByYear!K$9:K$14,Inputs_ByYear!$B$9:$B$14,'ABP Remaining Capacity'!$C35))*Inputs_ByYear!K$20*INDEX(Inputs_ByYear!$D$24:$Y$25,MATCH($B35,Inputs_ByYear!$B$24:$B$25,0),MATCH(N$5,Inputs_ByYear!$D$23:$Y$23,0))*INDEX(Inputs_ByPrg!$F$6:$F$69,MATCH('ABP Remaining Capacity'!$E35,Inputs_ByPrg!$E$6:$E$69,0))</f>
        <v>0</v>
      </c>
      <c r="O35" s="89">
        <f>(SUMIFS(Inputs_ByYear!L$9:L$14,Inputs_ByYear!$B$9:$B$14,'ABP Remaining Capacity'!$C35))*Inputs_ByYear!L$20*INDEX(Inputs_ByYear!$D$24:$Y$25,MATCH($B35,Inputs_ByYear!$B$24:$B$25,0),MATCH(O$5,Inputs_ByYear!$D$23:$Y$23,0))*INDEX(Inputs_ByPrg!$F$6:$F$69,MATCH('ABP Remaining Capacity'!$E35,Inputs_ByPrg!$E$6:$E$69,0))</f>
        <v>0</v>
      </c>
      <c r="P35" s="89">
        <f>(SUMIFS(Inputs_ByYear!M$9:M$14,Inputs_ByYear!$B$9:$B$14,'ABP Remaining Capacity'!$C35))*Inputs_ByYear!M$20*INDEX(Inputs_ByYear!$D$24:$Y$25,MATCH($B35,Inputs_ByYear!$B$24:$B$25,0),MATCH(P$5,Inputs_ByYear!$D$23:$Y$23,0))*INDEX(Inputs_ByPrg!$F$6:$F$69,MATCH('ABP Remaining Capacity'!$E35,Inputs_ByPrg!$E$6:$E$69,0))</f>
        <v>0</v>
      </c>
      <c r="Q35" s="89">
        <f>(SUMIFS(Inputs_ByYear!N$9:N$14,Inputs_ByYear!$B$9:$B$14,'ABP Remaining Capacity'!$C35))*Inputs_ByYear!N$20*INDEX(Inputs_ByYear!$D$24:$Y$25,MATCH($B35,Inputs_ByYear!$B$24:$B$25,0),MATCH(Q$5,Inputs_ByYear!$D$23:$Y$23,0))*INDEX(Inputs_ByPrg!$F$6:$F$69,MATCH('ABP Remaining Capacity'!$E35,Inputs_ByPrg!$E$6:$E$69,0))</f>
        <v>0</v>
      </c>
      <c r="R35" s="89">
        <f>(SUMIFS(Inputs_ByYear!O$9:O$14,Inputs_ByYear!$B$9:$B$14,'ABP Remaining Capacity'!$C35))*Inputs_ByYear!O$20*INDEX(Inputs_ByYear!$D$24:$Y$25,MATCH($B35,Inputs_ByYear!$B$24:$B$25,0),MATCH(R$5,Inputs_ByYear!$D$23:$Y$23,0))*INDEX(Inputs_ByPrg!$F$6:$F$69,MATCH('ABP Remaining Capacity'!$E35,Inputs_ByPrg!$E$6:$E$69,0))</f>
        <v>0</v>
      </c>
      <c r="S35" s="89">
        <f>(SUMIFS(Inputs_ByYear!P$9:P$14,Inputs_ByYear!$B$9:$B$14,'ABP Remaining Capacity'!$C35))*Inputs_ByYear!P$20*INDEX(Inputs_ByYear!$D$24:$Y$25,MATCH($B35,Inputs_ByYear!$B$24:$B$25,0),MATCH(S$5,Inputs_ByYear!$D$23:$Y$23,0))*INDEX(Inputs_ByPrg!$F$6:$F$69,MATCH('ABP Remaining Capacity'!$E35,Inputs_ByPrg!$E$6:$E$69,0))</f>
        <v>0</v>
      </c>
      <c r="T35" s="89">
        <f>(SUMIFS(Inputs_ByYear!Q$9:Q$14,Inputs_ByYear!$B$9:$B$14,'ABP Remaining Capacity'!$C35))*Inputs_ByYear!Q$20*INDEX(Inputs_ByYear!$D$24:$Y$25,MATCH($B35,Inputs_ByYear!$B$24:$B$25,0),MATCH(T$5,Inputs_ByYear!$D$23:$Y$23,0))*INDEX(Inputs_ByPrg!$F$6:$F$69,MATCH('ABP Remaining Capacity'!$E35,Inputs_ByPrg!$E$6:$E$69,0))</f>
        <v>0</v>
      </c>
      <c r="U35" s="89">
        <f>(SUMIFS(Inputs_ByYear!R$9:R$14,Inputs_ByYear!$B$9:$B$14,'ABP Remaining Capacity'!$C35))*Inputs_ByYear!R$20*INDEX(Inputs_ByYear!$D$24:$Y$25,MATCH($B35,Inputs_ByYear!$B$24:$B$25,0),MATCH(U$5,Inputs_ByYear!$D$23:$Y$23,0))*INDEX(Inputs_ByPrg!$F$6:$F$69,MATCH('ABP Remaining Capacity'!$E35,Inputs_ByPrg!$E$6:$E$69,0))</f>
        <v>0</v>
      </c>
      <c r="V35" s="89">
        <f>(SUMIFS(Inputs_ByYear!S$9:S$14,Inputs_ByYear!$B$9:$B$14,'ABP Remaining Capacity'!$C35))*Inputs_ByYear!S$20*INDEX(Inputs_ByYear!$D$24:$Y$25,MATCH($B35,Inputs_ByYear!$B$24:$B$25,0),MATCH(V$5,Inputs_ByYear!$D$23:$Y$23,0))*INDEX(Inputs_ByPrg!$F$6:$F$69,MATCH('ABP Remaining Capacity'!$E35,Inputs_ByPrg!$E$6:$E$69,0))</f>
        <v>0</v>
      </c>
      <c r="W35" s="89">
        <f>(SUMIFS(Inputs_ByYear!T$9:T$14,Inputs_ByYear!$B$9:$B$14,'ABP Remaining Capacity'!$C35))*Inputs_ByYear!T$20*INDEX(Inputs_ByYear!$D$24:$Y$25,MATCH($B35,Inputs_ByYear!$B$24:$B$25,0),MATCH(W$5,Inputs_ByYear!$D$23:$Y$23,0))*INDEX(Inputs_ByPrg!$F$6:$F$69,MATCH('ABP Remaining Capacity'!$E35,Inputs_ByPrg!$E$6:$E$69,0))</f>
        <v>0</v>
      </c>
      <c r="X35" s="89">
        <f>(SUMIFS(Inputs_ByYear!U$9:U$14,Inputs_ByYear!$B$9:$B$14,'ABP Remaining Capacity'!$C35))*Inputs_ByYear!U$20*INDEX(Inputs_ByYear!$D$24:$Y$25,MATCH($B35,Inputs_ByYear!$B$24:$B$25,0),MATCH(X$5,Inputs_ByYear!$D$23:$Y$23,0))*INDEX(Inputs_ByPrg!$F$6:$F$69,MATCH('ABP Remaining Capacity'!$E35,Inputs_ByPrg!$E$6:$E$69,0))</f>
        <v>0</v>
      </c>
      <c r="Y35" s="89">
        <f>(SUMIFS(Inputs_ByYear!V$9:V$14,Inputs_ByYear!$B$9:$B$14,'ABP Remaining Capacity'!$C35))*Inputs_ByYear!V$20*INDEX(Inputs_ByYear!$D$24:$Y$25,MATCH($B35,Inputs_ByYear!$B$24:$B$25,0),MATCH(Y$5,Inputs_ByYear!$D$23:$Y$23,0))*INDEX(Inputs_ByPrg!$F$6:$F$69,MATCH('ABP Remaining Capacity'!$E35,Inputs_ByPrg!$E$6:$E$69,0))</f>
        <v>0</v>
      </c>
      <c r="Z35" s="89">
        <f>(SUMIFS(Inputs_ByYear!W$9:W$14,Inputs_ByYear!$B$9:$B$14,'ABP Remaining Capacity'!$C35))*Inputs_ByYear!W$20*INDEX(Inputs_ByYear!$D$24:$Y$25,MATCH($B35,Inputs_ByYear!$B$24:$B$25,0),MATCH(Z$5,Inputs_ByYear!$D$23:$Y$23,0))*INDEX(Inputs_ByPrg!$F$6:$F$69,MATCH('ABP Remaining Capacity'!$E35,Inputs_ByPrg!$E$6:$E$69,0))</f>
        <v>0</v>
      </c>
      <c r="AA35" s="89">
        <f>(SUMIFS(Inputs_ByYear!X$9:X$14,Inputs_ByYear!$B$9:$B$14,'ABP Remaining Capacity'!$C35))*Inputs_ByYear!X$20*INDEX(Inputs_ByYear!$D$24:$Y$25,MATCH($B35,Inputs_ByYear!$B$24:$B$25,0),MATCH(AA$5,Inputs_ByYear!$D$23:$Y$23,0))*INDEX(Inputs_ByPrg!$F$6:$F$69,MATCH('ABP Remaining Capacity'!$E35,Inputs_ByPrg!$E$6:$E$69,0))</f>
        <v>0</v>
      </c>
      <c r="AB35" s="89">
        <f>(SUMIFS(Inputs_ByYear!Y$9:Y$14,Inputs_ByYear!$B$9:$B$14,'ABP Remaining Capacity'!$C35))*Inputs_ByYear!Y$20*INDEX(Inputs_ByYear!$D$24:$Y$25,MATCH($B35,Inputs_ByYear!$B$24:$B$25,0),MATCH(AB$5,Inputs_ByYear!$D$23:$Y$23,0))*INDEX(Inputs_ByPrg!$F$6:$F$69,MATCH('ABP Remaining Capacity'!$E35,Inputs_ByPrg!$E$6:$E$69,0))</f>
        <v>0</v>
      </c>
    </row>
    <row r="36" spans="2:28" ht="14.45" customHeight="1">
      <c r="B36" s="239" t="s">
        <v>230</v>
      </c>
      <c r="C36" s="239" t="s">
        <v>221</v>
      </c>
      <c r="D36" s="239" t="s">
        <v>287</v>
      </c>
      <c r="E36" s="286" t="str">
        <f t="shared" si="0"/>
        <v>A_Public Schools_&gt;100-200</v>
      </c>
      <c r="F36" s="262" t="s">
        <v>86</v>
      </c>
      <c r="G36" s="89">
        <f>(SUMIFS(Inputs_ByYear!D$9:D$14,Inputs_ByYear!$B$9:$B$14,'ABP Remaining Capacity'!$C36))*Inputs_ByYear!D$20*INDEX(Inputs_ByYear!$D$24:$Y$25,MATCH($B36,Inputs_ByYear!$B$24:$B$25,0),MATCH(G$5,Inputs_ByYear!$D$23:$Y$23,0))*INDEX(Inputs_ByPrg!$F$6:$F$69,MATCH('ABP Remaining Capacity'!$E36,Inputs_ByPrg!$E$6:$E$69,0))</f>
        <v>6699.6316666666662</v>
      </c>
      <c r="H36" s="89">
        <f>(SUMIFS(Inputs_ByYear!E$9:E$14,Inputs_ByYear!$B$9:$B$14,'ABP Remaining Capacity'!$C36))*Inputs_ByYear!E$20*INDEX(Inputs_ByYear!$D$24:$Y$25,MATCH($B36,Inputs_ByYear!$B$24:$B$25,0),MATCH(H$5,Inputs_ByYear!$D$23:$Y$23,0))*INDEX(Inputs_ByPrg!$F$6:$F$69,MATCH('ABP Remaining Capacity'!$E36,Inputs_ByPrg!$E$6:$E$69,0))</f>
        <v>0</v>
      </c>
      <c r="I36" s="89">
        <f>(SUMIFS(Inputs_ByYear!F$9:F$14,Inputs_ByYear!$B$9:$B$14,'ABP Remaining Capacity'!$C36))*Inputs_ByYear!F$20*INDEX(Inputs_ByYear!$D$24:$Y$25,MATCH($B36,Inputs_ByYear!$B$24:$B$25,0),MATCH(I$5,Inputs_ByYear!$D$23:$Y$23,0))*INDEX(Inputs_ByPrg!$F$6:$F$69,MATCH('ABP Remaining Capacity'!$E36,Inputs_ByPrg!$E$6:$E$69,0))</f>
        <v>0</v>
      </c>
      <c r="J36" s="89">
        <f>(SUMIFS(Inputs_ByYear!G$9:G$14,Inputs_ByYear!$B$9:$B$14,'ABP Remaining Capacity'!$C36))*Inputs_ByYear!G$20*INDEX(Inputs_ByYear!$D$24:$Y$25,MATCH($B36,Inputs_ByYear!$B$24:$B$25,0),MATCH(J$5,Inputs_ByYear!$D$23:$Y$23,0))*INDEX(Inputs_ByPrg!$F$6:$F$69,MATCH('ABP Remaining Capacity'!$E36,Inputs_ByPrg!$E$6:$E$69,0))</f>
        <v>0</v>
      </c>
      <c r="K36" s="89">
        <f>(SUMIFS(Inputs_ByYear!H$9:H$14,Inputs_ByYear!$B$9:$B$14,'ABP Remaining Capacity'!$C36))*Inputs_ByYear!H$20*INDEX(Inputs_ByYear!$D$24:$Y$25,MATCH($B36,Inputs_ByYear!$B$24:$B$25,0),MATCH(K$5,Inputs_ByYear!$D$23:$Y$23,0))*INDEX(Inputs_ByPrg!$F$6:$F$69,MATCH('ABP Remaining Capacity'!$E36,Inputs_ByPrg!$E$6:$E$69,0))</f>
        <v>0</v>
      </c>
      <c r="L36" s="89">
        <f>(SUMIFS(Inputs_ByYear!I$9:I$14,Inputs_ByYear!$B$9:$B$14,'ABP Remaining Capacity'!$C36))*Inputs_ByYear!I$20*INDEX(Inputs_ByYear!$D$24:$Y$25,MATCH($B36,Inputs_ByYear!$B$24:$B$25,0),MATCH(L$5,Inputs_ByYear!$D$23:$Y$23,0))*INDEX(Inputs_ByPrg!$F$6:$F$69,MATCH('ABP Remaining Capacity'!$E36,Inputs_ByPrg!$E$6:$E$69,0))</f>
        <v>0</v>
      </c>
      <c r="M36" s="89">
        <f>(SUMIFS(Inputs_ByYear!J$9:J$14,Inputs_ByYear!$B$9:$B$14,'ABP Remaining Capacity'!$C36))*Inputs_ByYear!J$20*INDEX(Inputs_ByYear!$D$24:$Y$25,MATCH($B36,Inputs_ByYear!$B$24:$B$25,0),MATCH(M$5,Inputs_ByYear!$D$23:$Y$23,0))*INDEX(Inputs_ByPrg!$F$6:$F$69,MATCH('ABP Remaining Capacity'!$E36,Inputs_ByPrg!$E$6:$E$69,0))</f>
        <v>0</v>
      </c>
      <c r="N36" s="89">
        <f>(SUMIFS(Inputs_ByYear!K$9:K$14,Inputs_ByYear!$B$9:$B$14,'ABP Remaining Capacity'!$C36))*Inputs_ByYear!K$20*INDEX(Inputs_ByYear!$D$24:$Y$25,MATCH($B36,Inputs_ByYear!$B$24:$B$25,0),MATCH(N$5,Inputs_ByYear!$D$23:$Y$23,0))*INDEX(Inputs_ByPrg!$F$6:$F$69,MATCH('ABP Remaining Capacity'!$E36,Inputs_ByPrg!$E$6:$E$69,0))</f>
        <v>0</v>
      </c>
      <c r="O36" s="89">
        <f>(SUMIFS(Inputs_ByYear!L$9:L$14,Inputs_ByYear!$B$9:$B$14,'ABP Remaining Capacity'!$C36))*Inputs_ByYear!L$20*INDEX(Inputs_ByYear!$D$24:$Y$25,MATCH($B36,Inputs_ByYear!$B$24:$B$25,0),MATCH(O$5,Inputs_ByYear!$D$23:$Y$23,0))*INDEX(Inputs_ByPrg!$F$6:$F$69,MATCH('ABP Remaining Capacity'!$E36,Inputs_ByPrg!$E$6:$E$69,0))</f>
        <v>0</v>
      </c>
      <c r="P36" s="89">
        <f>(SUMIFS(Inputs_ByYear!M$9:M$14,Inputs_ByYear!$B$9:$B$14,'ABP Remaining Capacity'!$C36))*Inputs_ByYear!M$20*INDEX(Inputs_ByYear!$D$24:$Y$25,MATCH($B36,Inputs_ByYear!$B$24:$B$25,0),MATCH(P$5,Inputs_ByYear!$D$23:$Y$23,0))*INDEX(Inputs_ByPrg!$F$6:$F$69,MATCH('ABP Remaining Capacity'!$E36,Inputs_ByPrg!$E$6:$E$69,0))</f>
        <v>0</v>
      </c>
      <c r="Q36" s="89">
        <f>(SUMIFS(Inputs_ByYear!N$9:N$14,Inputs_ByYear!$B$9:$B$14,'ABP Remaining Capacity'!$C36))*Inputs_ByYear!N$20*INDEX(Inputs_ByYear!$D$24:$Y$25,MATCH($B36,Inputs_ByYear!$B$24:$B$25,0),MATCH(Q$5,Inputs_ByYear!$D$23:$Y$23,0))*INDEX(Inputs_ByPrg!$F$6:$F$69,MATCH('ABP Remaining Capacity'!$E36,Inputs_ByPrg!$E$6:$E$69,0))</f>
        <v>0</v>
      </c>
      <c r="R36" s="89">
        <f>(SUMIFS(Inputs_ByYear!O$9:O$14,Inputs_ByYear!$B$9:$B$14,'ABP Remaining Capacity'!$C36))*Inputs_ByYear!O$20*INDEX(Inputs_ByYear!$D$24:$Y$25,MATCH($B36,Inputs_ByYear!$B$24:$B$25,0),MATCH(R$5,Inputs_ByYear!$D$23:$Y$23,0))*INDEX(Inputs_ByPrg!$F$6:$F$69,MATCH('ABP Remaining Capacity'!$E36,Inputs_ByPrg!$E$6:$E$69,0))</f>
        <v>0</v>
      </c>
      <c r="S36" s="89">
        <f>(SUMIFS(Inputs_ByYear!P$9:P$14,Inputs_ByYear!$B$9:$B$14,'ABP Remaining Capacity'!$C36))*Inputs_ByYear!P$20*INDEX(Inputs_ByYear!$D$24:$Y$25,MATCH($B36,Inputs_ByYear!$B$24:$B$25,0),MATCH(S$5,Inputs_ByYear!$D$23:$Y$23,0))*INDEX(Inputs_ByPrg!$F$6:$F$69,MATCH('ABP Remaining Capacity'!$E36,Inputs_ByPrg!$E$6:$E$69,0))</f>
        <v>0</v>
      </c>
      <c r="T36" s="89">
        <f>(SUMIFS(Inputs_ByYear!Q$9:Q$14,Inputs_ByYear!$B$9:$B$14,'ABP Remaining Capacity'!$C36))*Inputs_ByYear!Q$20*INDEX(Inputs_ByYear!$D$24:$Y$25,MATCH($B36,Inputs_ByYear!$B$24:$B$25,0),MATCH(T$5,Inputs_ByYear!$D$23:$Y$23,0))*INDEX(Inputs_ByPrg!$F$6:$F$69,MATCH('ABP Remaining Capacity'!$E36,Inputs_ByPrg!$E$6:$E$69,0))</f>
        <v>0</v>
      </c>
      <c r="U36" s="89">
        <f>(SUMIFS(Inputs_ByYear!R$9:R$14,Inputs_ByYear!$B$9:$B$14,'ABP Remaining Capacity'!$C36))*Inputs_ByYear!R$20*INDEX(Inputs_ByYear!$D$24:$Y$25,MATCH($B36,Inputs_ByYear!$B$24:$B$25,0),MATCH(U$5,Inputs_ByYear!$D$23:$Y$23,0))*INDEX(Inputs_ByPrg!$F$6:$F$69,MATCH('ABP Remaining Capacity'!$E36,Inputs_ByPrg!$E$6:$E$69,0))</f>
        <v>0</v>
      </c>
      <c r="V36" s="89">
        <f>(SUMIFS(Inputs_ByYear!S$9:S$14,Inputs_ByYear!$B$9:$B$14,'ABP Remaining Capacity'!$C36))*Inputs_ByYear!S$20*INDEX(Inputs_ByYear!$D$24:$Y$25,MATCH($B36,Inputs_ByYear!$B$24:$B$25,0),MATCH(V$5,Inputs_ByYear!$D$23:$Y$23,0))*INDEX(Inputs_ByPrg!$F$6:$F$69,MATCH('ABP Remaining Capacity'!$E36,Inputs_ByPrg!$E$6:$E$69,0))</f>
        <v>0</v>
      </c>
      <c r="W36" s="89">
        <f>(SUMIFS(Inputs_ByYear!T$9:T$14,Inputs_ByYear!$B$9:$B$14,'ABP Remaining Capacity'!$C36))*Inputs_ByYear!T$20*INDEX(Inputs_ByYear!$D$24:$Y$25,MATCH($B36,Inputs_ByYear!$B$24:$B$25,0),MATCH(W$5,Inputs_ByYear!$D$23:$Y$23,0))*INDEX(Inputs_ByPrg!$F$6:$F$69,MATCH('ABP Remaining Capacity'!$E36,Inputs_ByPrg!$E$6:$E$69,0))</f>
        <v>0</v>
      </c>
      <c r="X36" s="89">
        <f>(SUMIFS(Inputs_ByYear!U$9:U$14,Inputs_ByYear!$B$9:$B$14,'ABP Remaining Capacity'!$C36))*Inputs_ByYear!U$20*INDEX(Inputs_ByYear!$D$24:$Y$25,MATCH($B36,Inputs_ByYear!$B$24:$B$25,0),MATCH(X$5,Inputs_ByYear!$D$23:$Y$23,0))*INDEX(Inputs_ByPrg!$F$6:$F$69,MATCH('ABP Remaining Capacity'!$E36,Inputs_ByPrg!$E$6:$E$69,0))</f>
        <v>0</v>
      </c>
      <c r="Y36" s="89">
        <f>(SUMIFS(Inputs_ByYear!V$9:V$14,Inputs_ByYear!$B$9:$B$14,'ABP Remaining Capacity'!$C36))*Inputs_ByYear!V$20*INDEX(Inputs_ByYear!$D$24:$Y$25,MATCH($B36,Inputs_ByYear!$B$24:$B$25,0),MATCH(Y$5,Inputs_ByYear!$D$23:$Y$23,0))*INDEX(Inputs_ByPrg!$F$6:$F$69,MATCH('ABP Remaining Capacity'!$E36,Inputs_ByPrg!$E$6:$E$69,0))</f>
        <v>0</v>
      </c>
      <c r="Z36" s="89">
        <f>(SUMIFS(Inputs_ByYear!W$9:W$14,Inputs_ByYear!$B$9:$B$14,'ABP Remaining Capacity'!$C36))*Inputs_ByYear!W$20*INDEX(Inputs_ByYear!$D$24:$Y$25,MATCH($B36,Inputs_ByYear!$B$24:$B$25,0),MATCH(Z$5,Inputs_ByYear!$D$23:$Y$23,0))*INDEX(Inputs_ByPrg!$F$6:$F$69,MATCH('ABP Remaining Capacity'!$E36,Inputs_ByPrg!$E$6:$E$69,0))</f>
        <v>0</v>
      </c>
      <c r="AA36" s="89">
        <f>(SUMIFS(Inputs_ByYear!X$9:X$14,Inputs_ByYear!$B$9:$B$14,'ABP Remaining Capacity'!$C36))*Inputs_ByYear!X$20*INDEX(Inputs_ByYear!$D$24:$Y$25,MATCH($B36,Inputs_ByYear!$B$24:$B$25,0),MATCH(AA$5,Inputs_ByYear!$D$23:$Y$23,0))*INDEX(Inputs_ByPrg!$F$6:$F$69,MATCH('ABP Remaining Capacity'!$E36,Inputs_ByPrg!$E$6:$E$69,0))</f>
        <v>0</v>
      </c>
      <c r="AB36" s="89">
        <f>(SUMIFS(Inputs_ByYear!Y$9:Y$14,Inputs_ByYear!$B$9:$B$14,'ABP Remaining Capacity'!$C36))*Inputs_ByYear!Y$20*INDEX(Inputs_ByYear!$D$24:$Y$25,MATCH($B36,Inputs_ByYear!$B$24:$B$25,0),MATCH(AB$5,Inputs_ByYear!$D$23:$Y$23,0))*INDEX(Inputs_ByPrg!$F$6:$F$69,MATCH('ABP Remaining Capacity'!$E36,Inputs_ByPrg!$E$6:$E$69,0))</f>
        <v>0</v>
      </c>
    </row>
    <row r="37" spans="2:28" ht="14.45" customHeight="1">
      <c r="B37" s="239" t="s">
        <v>230</v>
      </c>
      <c r="C37" s="239" t="s">
        <v>221</v>
      </c>
      <c r="D37" s="239" t="s">
        <v>288</v>
      </c>
      <c r="E37" s="286" t="str">
        <f t="shared" si="0"/>
        <v>A_Public Schools_&gt;200-500</v>
      </c>
      <c r="F37" s="262" t="s">
        <v>86</v>
      </c>
      <c r="G37" s="89">
        <f>(SUMIFS(Inputs_ByYear!D$9:D$14,Inputs_ByYear!$B$9:$B$14,'ABP Remaining Capacity'!$C37))*Inputs_ByYear!D$20*INDEX(Inputs_ByYear!$D$24:$Y$25,MATCH($B37,Inputs_ByYear!$B$24:$B$25,0),MATCH(G$5,Inputs_ByYear!$D$23:$Y$23,0))*INDEX(Inputs_ByPrg!$F$6:$F$69,MATCH('ABP Remaining Capacity'!$E37,Inputs_ByPrg!$E$6:$E$69,0))</f>
        <v>14273.128333333334</v>
      </c>
      <c r="H37" s="89">
        <f>(SUMIFS(Inputs_ByYear!E$9:E$14,Inputs_ByYear!$B$9:$B$14,'ABP Remaining Capacity'!$C37))*Inputs_ByYear!E$20*INDEX(Inputs_ByYear!$D$24:$Y$25,MATCH($B37,Inputs_ByYear!$B$24:$B$25,0),MATCH(H$5,Inputs_ByYear!$D$23:$Y$23,0))*INDEX(Inputs_ByPrg!$F$6:$F$69,MATCH('ABP Remaining Capacity'!$E37,Inputs_ByPrg!$E$6:$E$69,0))</f>
        <v>0</v>
      </c>
      <c r="I37" s="89">
        <f>(SUMIFS(Inputs_ByYear!F$9:F$14,Inputs_ByYear!$B$9:$B$14,'ABP Remaining Capacity'!$C37))*Inputs_ByYear!F$20*INDEX(Inputs_ByYear!$D$24:$Y$25,MATCH($B37,Inputs_ByYear!$B$24:$B$25,0),MATCH(I$5,Inputs_ByYear!$D$23:$Y$23,0))*INDEX(Inputs_ByPrg!$F$6:$F$69,MATCH('ABP Remaining Capacity'!$E37,Inputs_ByPrg!$E$6:$E$69,0))</f>
        <v>0</v>
      </c>
      <c r="J37" s="89">
        <f>(SUMIFS(Inputs_ByYear!G$9:G$14,Inputs_ByYear!$B$9:$B$14,'ABP Remaining Capacity'!$C37))*Inputs_ByYear!G$20*INDEX(Inputs_ByYear!$D$24:$Y$25,MATCH($B37,Inputs_ByYear!$B$24:$B$25,0),MATCH(J$5,Inputs_ByYear!$D$23:$Y$23,0))*INDEX(Inputs_ByPrg!$F$6:$F$69,MATCH('ABP Remaining Capacity'!$E37,Inputs_ByPrg!$E$6:$E$69,0))</f>
        <v>0</v>
      </c>
      <c r="K37" s="89">
        <f>(SUMIFS(Inputs_ByYear!H$9:H$14,Inputs_ByYear!$B$9:$B$14,'ABP Remaining Capacity'!$C37))*Inputs_ByYear!H$20*INDEX(Inputs_ByYear!$D$24:$Y$25,MATCH($B37,Inputs_ByYear!$B$24:$B$25,0),MATCH(K$5,Inputs_ByYear!$D$23:$Y$23,0))*INDEX(Inputs_ByPrg!$F$6:$F$69,MATCH('ABP Remaining Capacity'!$E37,Inputs_ByPrg!$E$6:$E$69,0))</f>
        <v>0</v>
      </c>
      <c r="L37" s="89">
        <f>(SUMIFS(Inputs_ByYear!I$9:I$14,Inputs_ByYear!$B$9:$B$14,'ABP Remaining Capacity'!$C37))*Inputs_ByYear!I$20*INDEX(Inputs_ByYear!$D$24:$Y$25,MATCH($B37,Inputs_ByYear!$B$24:$B$25,0),MATCH(L$5,Inputs_ByYear!$D$23:$Y$23,0))*INDEX(Inputs_ByPrg!$F$6:$F$69,MATCH('ABP Remaining Capacity'!$E37,Inputs_ByPrg!$E$6:$E$69,0))</f>
        <v>0</v>
      </c>
      <c r="M37" s="89">
        <f>(SUMIFS(Inputs_ByYear!J$9:J$14,Inputs_ByYear!$B$9:$B$14,'ABP Remaining Capacity'!$C37))*Inputs_ByYear!J$20*INDEX(Inputs_ByYear!$D$24:$Y$25,MATCH($B37,Inputs_ByYear!$B$24:$B$25,0),MATCH(M$5,Inputs_ByYear!$D$23:$Y$23,0))*INDEX(Inputs_ByPrg!$F$6:$F$69,MATCH('ABP Remaining Capacity'!$E37,Inputs_ByPrg!$E$6:$E$69,0))</f>
        <v>0</v>
      </c>
      <c r="N37" s="89">
        <f>(SUMIFS(Inputs_ByYear!K$9:K$14,Inputs_ByYear!$B$9:$B$14,'ABP Remaining Capacity'!$C37))*Inputs_ByYear!K$20*INDEX(Inputs_ByYear!$D$24:$Y$25,MATCH($B37,Inputs_ByYear!$B$24:$B$25,0),MATCH(N$5,Inputs_ByYear!$D$23:$Y$23,0))*INDEX(Inputs_ByPrg!$F$6:$F$69,MATCH('ABP Remaining Capacity'!$E37,Inputs_ByPrg!$E$6:$E$69,0))</f>
        <v>0</v>
      </c>
      <c r="O37" s="89">
        <f>(SUMIFS(Inputs_ByYear!L$9:L$14,Inputs_ByYear!$B$9:$B$14,'ABP Remaining Capacity'!$C37))*Inputs_ByYear!L$20*INDEX(Inputs_ByYear!$D$24:$Y$25,MATCH($B37,Inputs_ByYear!$B$24:$B$25,0),MATCH(O$5,Inputs_ByYear!$D$23:$Y$23,0))*INDEX(Inputs_ByPrg!$F$6:$F$69,MATCH('ABP Remaining Capacity'!$E37,Inputs_ByPrg!$E$6:$E$69,0))</f>
        <v>0</v>
      </c>
      <c r="P37" s="89">
        <f>(SUMIFS(Inputs_ByYear!M$9:M$14,Inputs_ByYear!$B$9:$B$14,'ABP Remaining Capacity'!$C37))*Inputs_ByYear!M$20*INDEX(Inputs_ByYear!$D$24:$Y$25,MATCH($B37,Inputs_ByYear!$B$24:$B$25,0),MATCH(P$5,Inputs_ByYear!$D$23:$Y$23,0))*INDEX(Inputs_ByPrg!$F$6:$F$69,MATCH('ABP Remaining Capacity'!$E37,Inputs_ByPrg!$E$6:$E$69,0))</f>
        <v>0</v>
      </c>
      <c r="Q37" s="89">
        <f>(SUMIFS(Inputs_ByYear!N$9:N$14,Inputs_ByYear!$B$9:$B$14,'ABP Remaining Capacity'!$C37))*Inputs_ByYear!N$20*INDEX(Inputs_ByYear!$D$24:$Y$25,MATCH($B37,Inputs_ByYear!$B$24:$B$25,0),MATCH(Q$5,Inputs_ByYear!$D$23:$Y$23,0))*INDEX(Inputs_ByPrg!$F$6:$F$69,MATCH('ABP Remaining Capacity'!$E37,Inputs_ByPrg!$E$6:$E$69,0))</f>
        <v>0</v>
      </c>
      <c r="R37" s="89">
        <f>(SUMIFS(Inputs_ByYear!O$9:O$14,Inputs_ByYear!$B$9:$B$14,'ABP Remaining Capacity'!$C37))*Inputs_ByYear!O$20*INDEX(Inputs_ByYear!$D$24:$Y$25,MATCH($B37,Inputs_ByYear!$B$24:$B$25,0),MATCH(R$5,Inputs_ByYear!$D$23:$Y$23,0))*INDEX(Inputs_ByPrg!$F$6:$F$69,MATCH('ABP Remaining Capacity'!$E37,Inputs_ByPrg!$E$6:$E$69,0))</f>
        <v>0</v>
      </c>
      <c r="S37" s="89">
        <f>(SUMIFS(Inputs_ByYear!P$9:P$14,Inputs_ByYear!$B$9:$B$14,'ABP Remaining Capacity'!$C37))*Inputs_ByYear!P$20*INDEX(Inputs_ByYear!$D$24:$Y$25,MATCH($B37,Inputs_ByYear!$B$24:$B$25,0),MATCH(S$5,Inputs_ByYear!$D$23:$Y$23,0))*INDEX(Inputs_ByPrg!$F$6:$F$69,MATCH('ABP Remaining Capacity'!$E37,Inputs_ByPrg!$E$6:$E$69,0))</f>
        <v>0</v>
      </c>
      <c r="T37" s="89">
        <f>(SUMIFS(Inputs_ByYear!Q$9:Q$14,Inputs_ByYear!$B$9:$B$14,'ABP Remaining Capacity'!$C37))*Inputs_ByYear!Q$20*INDEX(Inputs_ByYear!$D$24:$Y$25,MATCH($B37,Inputs_ByYear!$B$24:$B$25,0),MATCH(T$5,Inputs_ByYear!$D$23:$Y$23,0))*INDEX(Inputs_ByPrg!$F$6:$F$69,MATCH('ABP Remaining Capacity'!$E37,Inputs_ByPrg!$E$6:$E$69,0))</f>
        <v>0</v>
      </c>
      <c r="U37" s="89">
        <f>(SUMIFS(Inputs_ByYear!R$9:R$14,Inputs_ByYear!$B$9:$B$14,'ABP Remaining Capacity'!$C37))*Inputs_ByYear!R$20*INDEX(Inputs_ByYear!$D$24:$Y$25,MATCH($B37,Inputs_ByYear!$B$24:$B$25,0),MATCH(U$5,Inputs_ByYear!$D$23:$Y$23,0))*INDEX(Inputs_ByPrg!$F$6:$F$69,MATCH('ABP Remaining Capacity'!$E37,Inputs_ByPrg!$E$6:$E$69,0))</f>
        <v>0</v>
      </c>
      <c r="V37" s="89">
        <f>(SUMIFS(Inputs_ByYear!S$9:S$14,Inputs_ByYear!$B$9:$B$14,'ABP Remaining Capacity'!$C37))*Inputs_ByYear!S$20*INDEX(Inputs_ByYear!$D$24:$Y$25,MATCH($B37,Inputs_ByYear!$B$24:$B$25,0),MATCH(V$5,Inputs_ByYear!$D$23:$Y$23,0))*INDEX(Inputs_ByPrg!$F$6:$F$69,MATCH('ABP Remaining Capacity'!$E37,Inputs_ByPrg!$E$6:$E$69,0))</f>
        <v>0</v>
      </c>
      <c r="W37" s="89">
        <f>(SUMIFS(Inputs_ByYear!T$9:T$14,Inputs_ByYear!$B$9:$B$14,'ABP Remaining Capacity'!$C37))*Inputs_ByYear!T$20*INDEX(Inputs_ByYear!$D$24:$Y$25,MATCH($B37,Inputs_ByYear!$B$24:$B$25,0),MATCH(W$5,Inputs_ByYear!$D$23:$Y$23,0))*INDEX(Inputs_ByPrg!$F$6:$F$69,MATCH('ABP Remaining Capacity'!$E37,Inputs_ByPrg!$E$6:$E$69,0))</f>
        <v>0</v>
      </c>
      <c r="X37" s="89">
        <f>(SUMIFS(Inputs_ByYear!U$9:U$14,Inputs_ByYear!$B$9:$B$14,'ABP Remaining Capacity'!$C37))*Inputs_ByYear!U$20*INDEX(Inputs_ByYear!$D$24:$Y$25,MATCH($B37,Inputs_ByYear!$B$24:$B$25,0),MATCH(X$5,Inputs_ByYear!$D$23:$Y$23,0))*INDEX(Inputs_ByPrg!$F$6:$F$69,MATCH('ABP Remaining Capacity'!$E37,Inputs_ByPrg!$E$6:$E$69,0))</f>
        <v>0</v>
      </c>
      <c r="Y37" s="89">
        <f>(SUMIFS(Inputs_ByYear!V$9:V$14,Inputs_ByYear!$B$9:$B$14,'ABP Remaining Capacity'!$C37))*Inputs_ByYear!V$20*INDEX(Inputs_ByYear!$D$24:$Y$25,MATCH($B37,Inputs_ByYear!$B$24:$B$25,0),MATCH(Y$5,Inputs_ByYear!$D$23:$Y$23,0))*INDEX(Inputs_ByPrg!$F$6:$F$69,MATCH('ABP Remaining Capacity'!$E37,Inputs_ByPrg!$E$6:$E$69,0))</f>
        <v>0</v>
      </c>
      <c r="Z37" s="89">
        <f>(SUMIFS(Inputs_ByYear!W$9:W$14,Inputs_ByYear!$B$9:$B$14,'ABP Remaining Capacity'!$C37))*Inputs_ByYear!W$20*INDEX(Inputs_ByYear!$D$24:$Y$25,MATCH($B37,Inputs_ByYear!$B$24:$B$25,0),MATCH(Z$5,Inputs_ByYear!$D$23:$Y$23,0))*INDEX(Inputs_ByPrg!$F$6:$F$69,MATCH('ABP Remaining Capacity'!$E37,Inputs_ByPrg!$E$6:$E$69,0))</f>
        <v>0</v>
      </c>
      <c r="AA37" s="89">
        <f>(SUMIFS(Inputs_ByYear!X$9:X$14,Inputs_ByYear!$B$9:$B$14,'ABP Remaining Capacity'!$C37))*Inputs_ByYear!X$20*INDEX(Inputs_ByYear!$D$24:$Y$25,MATCH($B37,Inputs_ByYear!$B$24:$B$25,0),MATCH(AA$5,Inputs_ByYear!$D$23:$Y$23,0))*INDEX(Inputs_ByPrg!$F$6:$F$69,MATCH('ABP Remaining Capacity'!$E37,Inputs_ByPrg!$E$6:$E$69,0))</f>
        <v>0</v>
      </c>
      <c r="AB37" s="89">
        <f>(SUMIFS(Inputs_ByYear!Y$9:Y$14,Inputs_ByYear!$B$9:$B$14,'ABP Remaining Capacity'!$C37))*Inputs_ByYear!Y$20*INDEX(Inputs_ByYear!$D$24:$Y$25,MATCH($B37,Inputs_ByYear!$B$24:$B$25,0),MATCH(AB$5,Inputs_ByYear!$D$23:$Y$23,0))*INDEX(Inputs_ByPrg!$F$6:$F$69,MATCH('ABP Remaining Capacity'!$E37,Inputs_ByPrg!$E$6:$E$69,0))</f>
        <v>0</v>
      </c>
    </row>
    <row r="38" spans="2:28" ht="14.45" customHeight="1">
      <c r="B38" s="239" t="s">
        <v>230</v>
      </c>
      <c r="C38" s="239" t="s">
        <v>221</v>
      </c>
      <c r="D38" s="239" t="s">
        <v>290</v>
      </c>
      <c r="E38" s="286" t="str">
        <f t="shared" si="0"/>
        <v>A_Public Schools_&gt;500-2000</v>
      </c>
      <c r="F38" s="262" t="s">
        <v>86</v>
      </c>
      <c r="G38" s="89">
        <f>(SUMIFS(Inputs_ByYear!D$9:D$14,Inputs_ByYear!$B$9:$B$14,'ABP Remaining Capacity'!$C38))*Inputs_ByYear!D$20*INDEX(Inputs_ByYear!$D$24:$Y$25,MATCH($B38,Inputs_ByYear!$B$24:$B$25,0),MATCH(G$5,Inputs_ByYear!$D$23:$Y$23,0))*INDEX(Inputs_ByPrg!$F$6:$F$69,MATCH('ABP Remaining Capacity'!$E38,Inputs_ByPrg!$E$6:$E$69,0))</f>
        <v>7282.208333333333</v>
      </c>
      <c r="H38" s="89">
        <f>(SUMIFS(Inputs_ByYear!E$9:E$14,Inputs_ByYear!$B$9:$B$14,'ABP Remaining Capacity'!$C38))*Inputs_ByYear!E$20*INDEX(Inputs_ByYear!$D$24:$Y$25,MATCH($B38,Inputs_ByYear!$B$24:$B$25,0),MATCH(H$5,Inputs_ByYear!$D$23:$Y$23,0))*INDEX(Inputs_ByPrg!$F$6:$F$69,MATCH('ABP Remaining Capacity'!$E38,Inputs_ByPrg!$E$6:$E$69,0))</f>
        <v>0</v>
      </c>
      <c r="I38" s="89">
        <f>(SUMIFS(Inputs_ByYear!F$9:F$14,Inputs_ByYear!$B$9:$B$14,'ABP Remaining Capacity'!$C38))*Inputs_ByYear!F$20*INDEX(Inputs_ByYear!$D$24:$Y$25,MATCH($B38,Inputs_ByYear!$B$24:$B$25,0),MATCH(I$5,Inputs_ByYear!$D$23:$Y$23,0))*INDEX(Inputs_ByPrg!$F$6:$F$69,MATCH('ABP Remaining Capacity'!$E38,Inputs_ByPrg!$E$6:$E$69,0))</f>
        <v>0</v>
      </c>
      <c r="J38" s="89">
        <f>(SUMIFS(Inputs_ByYear!G$9:G$14,Inputs_ByYear!$B$9:$B$14,'ABP Remaining Capacity'!$C38))*Inputs_ByYear!G$20*INDEX(Inputs_ByYear!$D$24:$Y$25,MATCH($B38,Inputs_ByYear!$B$24:$B$25,0),MATCH(J$5,Inputs_ByYear!$D$23:$Y$23,0))*INDEX(Inputs_ByPrg!$F$6:$F$69,MATCH('ABP Remaining Capacity'!$E38,Inputs_ByPrg!$E$6:$E$69,0))</f>
        <v>0</v>
      </c>
      <c r="K38" s="89">
        <f>(SUMIFS(Inputs_ByYear!H$9:H$14,Inputs_ByYear!$B$9:$B$14,'ABP Remaining Capacity'!$C38))*Inputs_ByYear!H$20*INDEX(Inputs_ByYear!$D$24:$Y$25,MATCH($B38,Inputs_ByYear!$B$24:$B$25,0),MATCH(K$5,Inputs_ByYear!$D$23:$Y$23,0))*INDEX(Inputs_ByPrg!$F$6:$F$69,MATCH('ABP Remaining Capacity'!$E38,Inputs_ByPrg!$E$6:$E$69,0))</f>
        <v>0</v>
      </c>
      <c r="L38" s="89">
        <f>(SUMIFS(Inputs_ByYear!I$9:I$14,Inputs_ByYear!$B$9:$B$14,'ABP Remaining Capacity'!$C38))*Inputs_ByYear!I$20*INDEX(Inputs_ByYear!$D$24:$Y$25,MATCH($B38,Inputs_ByYear!$B$24:$B$25,0),MATCH(L$5,Inputs_ByYear!$D$23:$Y$23,0))*INDEX(Inputs_ByPrg!$F$6:$F$69,MATCH('ABP Remaining Capacity'!$E38,Inputs_ByPrg!$E$6:$E$69,0))</f>
        <v>0</v>
      </c>
      <c r="M38" s="89">
        <f>(SUMIFS(Inputs_ByYear!J$9:J$14,Inputs_ByYear!$B$9:$B$14,'ABP Remaining Capacity'!$C38))*Inputs_ByYear!J$20*INDEX(Inputs_ByYear!$D$24:$Y$25,MATCH($B38,Inputs_ByYear!$B$24:$B$25,0),MATCH(M$5,Inputs_ByYear!$D$23:$Y$23,0))*INDEX(Inputs_ByPrg!$F$6:$F$69,MATCH('ABP Remaining Capacity'!$E38,Inputs_ByPrg!$E$6:$E$69,0))</f>
        <v>0</v>
      </c>
      <c r="N38" s="89">
        <f>(SUMIFS(Inputs_ByYear!K$9:K$14,Inputs_ByYear!$B$9:$B$14,'ABP Remaining Capacity'!$C38))*Inputs_ByYear!K$20*INDEX(Inputs_ByYear!$D$24:$Y$25,MATCH($B38,Inputs_ByYear!$B$24:$B$25,0),MATCH(N$5,Inputs_ByYear!$D$23:$Y$23,0))*INDEX(Inputs_ByPrg!$F$6:$F$69,MATCH('ABP Remaining Capacity'!$E38,Inputs_ByPrg!$E$6:$E$69,0))</f>
        <v>0</v>
      </c>
      <c r="O38" s="89">
        <f>(SUMIFS(Inputs_ByYear!L$9:L$14,Inputs_ByYear!$B$9:$B$14,'ABP Remaining Capacity'!$C38))*Inputs_ByYear!L$20*INDEX(Inputs_ByYear!$D$24:$Y$25,MATCH($B38,Inputs_ByYear!$B$24:$B$25,0),MATCH(O$5,Inputs_ByYear!$D$23:$Y$23,0))*INDEX(Inputs_ByPrg!$F$6:$F$69,MATCH('ABP Remaining Capacity'!$E38,Inputs_ByPrg!$E$6:$E$69,0))</f>
        <v>0</v>
      </c>
      <c r="P38" s="89">
        <f>(SUMIFS(Inputs_ByYear!M$9:M$14,Inputs_ByYear!$B$9:$B$14,'ABP Remaining Capacity'!$C38))*Inputs_ByYear!M$20*INDEX(Inputs_ByYear!$D$24:$Y$25,MATCH($B38,Inputs_ByYear!$B$24:$B$25,0),MATCH(P$5,Inputs_ByYear!$D$23:$Y$23,0))*INDEX(Inputs_ByPrg!$F$6:$F$69,MATCH('ABP Remaining Capacity'!$E38,Inputs_ByPrg!$E$6:$E$69,0))</f>
        <v>0</v>
      </c>
      <c r="Q38" s="89">
        <f>(SUMIFS(Inputs_ByYear!N$9:N$14,Inputs_ByYear!$B$9:$B$14,'ABP Remaining Capacity'!$C38))*Inputs_ByYear!N$20*INDEX(Inputs_ByYear!$D$24:$Y$25,MATCH($B38,Inputs_ByYear!$B$24:$B$25,0),MATCH(Q$5,Inputs_ByYear!$D$23:$Y$23,0))*INDEX(Inputs_ByPrg!$F$6:$F$69,MATCH('ABP Remaining Capacity'!$E38,Inputs_ByPrg!$E$6:$E$69,0))</f>
        <v>0</v>
      </c>
      <c r="R38" s="89">
        <f>(SUMIFS(Inputs_ByYear!O$9:O$14,Inputs_ByYear!$B$9:$B$14,'ABP Remaining Capacity'!$C38))*Inputs_ByYear!O$20*INDEX(Inputs_ByYear!$D$24:$Y$25,MATCH($B38,Inputs_ByYear!$B$24:$B$25,0),MATCH(R$5,Inputs_ByYear!$D$23:$Y$23,0))*INDEX(Inputs_ByPrg!$F$6:$F$69,MATCH('ABP Remaining Capacity'!$E38,Inputs_ByPrg!$E$6:$E$69,0))</f>
        <v>0</v>
      </c>
      <c r="S38" s="89">
        <f>(SUMIFS(Inputs_ByYear!P$9:P$14,Inputs_ByYear!$B$9:$B$14,'ABP Remaining Capacity'!$C38))*Inputs_ByYear!P$20*INDEX(Inputs_ByYear!$D$24:$Y$25,MATCH($B38,Inputs_ByYear!$B$24:$B$25,0),MATCH(S$5,Inputs_ByYear!$D$23:$Y$23,0))*INDEX(Inputs_ByPrg!$F$6:$F$69,MATCH('ABP Remaining Capacity'!$E38,Inputs_ByPrg!$E$6:$E$69,0))</f>
        <v>0</v>
      </c>
      <c r="T38" s="89">
        <f>(SUMIFS(Inputs_ByYear!Q$9:Q$14,Inputs_ByYear!$B$9:$B$14,'ABP Remaining Capacity'!$C38))*Inputs_ByYear!Q$20*INDEX(Inputs_ByYear!$D$24:$Y$25,MATCH($B38,Inputs_ByYear!$B$24:$B$25,0),MATCH(T$5,Inputs_ByYear!$D$23:$Y$23,0))*INDEX(Inputs_ByPrg!$F$6:$F$69,MATCH('ABP Remaining Capacity'!$E38,Inputs_ByPrg!$E$6:$E$69,0))</f>
        <v>0</v>
      </c>
      <c r="U38" s="89">
        <f>(SUMIFS(Inputs_ByYear!R$9:R$14,Inputs_ByYear!$B$9:$B$14,'ABP Remaining Capacity'!$C38))*Inputs_ByYear!R$20*INDEX(Inputs_ByYear!$D$24:$Y$25,MATCH($B38,Inputs_ByYear!$B$24:$B$25,0),MATCH(U$5,Inputs_ByYear!$D$23:$Y$23,0))*INDEX(Inputs_ByPrg!$F$6:$F$69,MATCH('ABP Remaining Capacity'!$E38,Inputs_ByPrg!$E$6:$E$69,0))</f>
        <v>0</v>
      </c>
      <c r="V38" s="89">
        <f>(SUMIFS(Inputs_ByYear!S$9:S$14,Inputs_ByYear!$B$9:$B$14,'ABP Remaining Capacity'!$C38))*Inputs_ByYear!S$20*INDEX(Inputs_ByYear!$D$24:$Y$25,MATCH($B38,Inputs_ByYear!$B$24:$B$25,0),MATCH(V$5,Inputs_ByYear!$D$23:$Y$23,0))*INDEX(Inputs_ByPrg!$F$6:$F$69,MATCH('ABP Remaining Capacity'!$E38,Inputs_ByPrg!$E$6:$E$69,0))</f>
        <v>0</v>
      </c>
      <c r="W38" s="89">
        <f>(SUMIFS(Inputs_ByYear!T$9:T$14,Inputs_ByYear!$B$9:$B$14,'ABP Remaining Capacity'!$C38))*Inputs_ByYear!T$20*INDEX(Inputs_ByYear!$D$24:$Y$25,MATCH($B38,Inputs_ByYear!$B$24:$B$25,0),MATCH(W$5,Inputs_ByYear!$D$23:$Y$23,0))*INDEX(Inputs_ByPrg!$F$6:$F$69,MATCH('ABP Remaining Capacity'!$E38,Inputs_ByPrg!$E$6:$E$69,0))</f>
        <v>0</v>
      </c>
      <c r="X38" s="89">
        <f>(SUMIFS(Inputs_ByYear!U$9:U$14,Inputs_ByYear!$B$9:$B$14,'ABP Remaining Capacity'!$C38))*Inputs_ByYear!U$20*INDEX(Inputs_ByYear!$D$24:$Y$25,MATCH($B38,Inputs_ByYear!$B$24:$B$25,0),MATCH(X$5,Inputs_ByYear!$D$23:$Y$23,0))*INDEX(Inputs_ByPrg!$F$6:$F$69,MATCH('ABP Remaining Capacity'!$E38,Inputs_ByPrg!$E$6:$E$69,0))</f>
        <v>0</v>
      </c>
      <c r="Y38" s="89">
        <f>(SUMIFS(Inputs_ByYear!V$9:V$14,Inputs_ByYear!$B$9:$B$14,'ABP Remaining Capacity'!$C38))*Inputs_ByYear!V$20*INDEX(Inputs_ByYear!$D$24:$Y$25,MATCH($B38,Inputs_ByYear!$B$24:$B$25,0),MATCH(Y$5,Inputs_ByYear!$D$23:$Y$23,0))*INDEX(Inputs_ByPrg!$F$6:$F$69,MATCH('ABP Remaining Capacity'!$E38,Inputs_ByPrg!$E$6:$E$69,0))</f>
        <v>0</v>
      </c>
      <c r="Z38" s="89">
        <f>(SUMIFS(Inputs_ByYear!W$9:W$14,Inputs_ByYear!$B$9:$B$14,'ABP Remaining Capacity'!$C38))*Inputs_ByYear!W$20*INDEX(Inputs_ByYear!$D$24:$Y$25,MATCH($B38,Inputs_ByYear!$B$24:$B$25,0),MATCH(Z$5,Inputs_ByYear!$D$23:$Y$23,0))*INDEX(Inputs_ByPrg!$F$6:$F$69,MATCH('ABP Remaining Capacity'!$E38,Inputs_ByPrg!$E$6:$E$69,0))</f>
        <v>0</v>
      </c>
      <c r="AA38" s="89">
        <f>(SUMIFS(Inputs_ByYear!X$9:X$14,Inputs_ByYear!$B$9:$B$14,'ABP Remaining Capacity'!$C38))*Inputs_ByYear!X$20*INDEX(Inputs_ByYear!$D$24:$Y$25,MATCH($B38,Inputs_ByYear!$B$24:$B$25,0),MATCH(AA$5,Inputs_ByYear!$D$23:$Y$23,0))*INDEX(Inputs_ByPrg!$F$6:$F$69,MATCH('ABP Remaining Capacity'!$E38,Inputs_ByPrg!$E$6:$E$69,0))</f>
        <v>0</v>
      </c>
      <c r="AB38" s="89">
        <f>(SUMIFS(Inputs_ByYear!Y$9:Y$14,Inputs_ByYear!$B$9:$B$14,'ABP Remaining Capacity'!$C38))*Inputs_ByYear!Y$20*INDEX(Inputs_ByYear!$D$24:$Y$25,MATCH($B38,Inputs_ByYear!$B$24:$B$25,0),MATCH(AB$5,Inputs_ByYear!$D$23:$Y$23,0))*INDEX(Inputs_ByPrg!$F$6:$F$69,MATCH('ABP Remaining Capacity'!$E38,Inputs_ByPrg!$E$6:$E$69,0))</f>
        <v>0</v>
      </c>
    </row>
    <row r="39" spans="2:28" ht="14.45" customHeight="1">
      <c r="B39" s="239" t="s">
        <v>230</v>
      </c>
      <c r="C39" s="239" t="s">
        <v>221</v>
      </c>
      <c r="D39" s="239" t="s">
        <v>292</v>
      </c>
      <c r="E39" s="286" t="str">
        <f t="shared" si="0"/>
        <v>A_Public Schools_&gt; 2000-5000</v>
      </c>
      <c r="F39" s="262" t="s">
        <v>86</v>
      </c>
      <c r="G39" s="89">
        <f>(SUMIFS(Inputs_ByYear!D$9:D$14,Inputs_ByYear!$B$9:$B$14,'ABP Remaining Capacity'!$C39))*Inputs_ByYear!D$20*INDEX(Inputs_ByYear!$D$24:$Y$25,MATCH($B39,Inputs_ByYear!$B$24:$B$25,0),MATCH(G$5,Inputs_ByYear!$D$23:$Y$23,0))*INDEX(Inputs_ByPrg!$F$6:$F$69,MATCH('ABP Remaining Capacity'!$E39,Inputs_ByPrg!$E$6:$E$69,0))</f>
        <v>0</v>
      </c>
      <c r="H39" s="89">
        <f>(SUMIFS(Inputs_ByYear!E$9:E$14,Inputs_ByYear!$B$9:$B$14,'ABP Remaining Capacity'!$C39))*Inputs_ByYear!E$20*INDEX(Inputs_ByYear!$D$24:$Y$25,MATCH($B39,Inputs_ByYear!$B$24:$B$25,0),MATCH(H$5,Inputs_ByYear!$D$23:$Y$23,0))*INDEX(Inputs_ByPrg!$F$6:$F$69,MATCH('ABP Remaining Capacity'!$E39,Inputs_ByPrg!$E$6:$E$69,0))</f>
        <v>0</v>
      </c>
      <c r="I39" s="89">
        <f>(SUMIFS(Inputs_ByYear!F$9:F$14,Inputs_ByYear!$B$9:$B$14,'ABP Remaining Capacity'!$C39))*Inputs_ByYear!F$20*INDEX(Inputs_ByYear!$D$24:$Y$25,MATCH($B39,Inputs_ByYear!$B$24:$B$25,0),MATCH(I$5,Inputs_ByYear!$D$23:$Y$23,0))*INDEX(Inputs_ByPrg!$F$6:$F$69,MATCH('ABP Remaining Capacity'!$E39,Inputs_ByPrg!$E$6:$E$69,0))</f>
        <v>0</v>
      </c>
      <c r="J39" s="89">
        <f>(SUMIFS(Inputs_ByYear!G$9:G$14,Inputs_ByYear!$B$9:$B$14,'ABP Remaining Capacity'!$C39))*Inputs_ByYear!G$20*INDEX(Inputs_ByYear!$D$24:$Y$25,MATCH($B39,Inputs_ByYear!$B$24:$B$25,0),MATCH(J$5,Inputs_ByYear!$D$23:$Y$23,0))*INDEX(Inputs_ByPrg!$F$6:$F$69,MATCH('ABP Remaining Capacity'!$E39,Inputs_ByPrg!$E$6:$E$69,0))</f>
        <v>0</v>
      </c>
      <c r="K39" s="89">
        <f>(SUMIFS(Inputs_ByYear!H$9:H$14,Inputs_ByYear!$B$9:$B$14,'ABP Remaining Capacity'!$C39))*Inputs_ByYear!H$20*INDEX(Inputs_ByYear!$D$24:$Y$25,MATCH($B39,Inputs_ByYear!$B$24:$B$25,0),MATCH(K$5,Inputs_ByYear!$D$23:$Y$23,0))*INDEX(Inputs_ByPrg!$F$6:$F$69,MATCH('ABP Remaining Capacity'!$E39,Inputs_ByPrg!$E$6:$E$69,0))</f>
        <v>0</v>
      </c>
      <c r="L39" s="89">
        <f>(SUMIFS(Inputs_ByYear!I$9:I$14,Inputs_ByYear!$B$9:$B$14,'ABP Remaining Capacity'!$C39))*Inputs_ByYear!I$20*INDEX(Inputs_ByYear!$D$24:$Y$25,MATCH($B39,Inputs_ByYear!$B$24:$B$25,0),MATCH(L$5,Inputs_ByYear!$D$23:$Y$23,0))*INDEX(Inputs_ByPrg!$F$6:$F$69,MATCH('ABP Remaining Capacity'!$E39,Inputs_ByPrg!$E$6:$E$69,0))</f>
        <v>0</v>
      </c>
      <c r="M39" s="89">
        <f>(SUMIFS(Inputs_ByYear!J$9:J$14,Inputs_ByYear!$B$9:$B$14,'ABP Remaining Capacity'!$C39))*Inputs_ByYear!J$20*INDEX(Inputs_ByYear!$D$24:$Y$25,MATCH($B39,Inputs_ByYear!$B$24:$B$25,0),MATCH(M$5,Inputs_ByYear!$D$23:$Y$23,0))*INDEX(Inputs_ByPrg!$F$6:$F$69,MATCH('ABP Remaining Capacity'!$E39,Inputs_ByPrg!$E$6:$E$69,0))</f>
        <v>0</v>
      </c>
      <c r="N39" s="89">
        <f>(SUMIFS(Inputs_ByYear!K$9:K$14,Inputs_ByYear!$B$9:$B$14,'ABP Remaining Capacity'!$C39))*Inputs_ByYear!K$20*INDEX(Inputs_ByYear!$D$24:$Y$25,MATCH($B39,Inputs_ByYear!$B$24:$B$25,0),MATCH(N$5,Inputs_ByYear!$D$23:$Y$23,0))*INDEX(Inputs_ByPrg!$F$6:$F$69,MATCH('ABP Remaining Capacity'!$E39,Inputs_ByPrg!$E$6:$E$69,0))</f>
        <v>0</v>
      </c>
      <c r="O39" s="89">
        <f>(SUMIFS(Inputs_ByYear!L$9:L$14,Inputs_ByYear!$B$9:$B$14,'ABP Remaining Capacity'!$C39))*Inputs_ByYear!L$20*INDEX(Inputs_ByYear!$D$24:$Y$25,MATCH($B39,Inputs_ByYear!$B$24:$B$25,0),MATCH(O$5,Inputs_ByYear!$D$23:$Y$23,0))*INDEX(Inputs_ByPrg!$F$6:$F$69,MATCH('ABP Remaining Capacity'!$E39,Inputs_ByPrg!$E$6:$E$69,0))</f>
        <v>0</v>
      </c>
      <c r="P39" s="89">
        <f>(SUMIFS(Inputs_ByYear!M$9:M$14,Inputs_ByYear!$B$9:$B$14,'ABP Remaining Capacity'!$C39))*Inputs_ByYear!M$20*INDEX(Inputs_ByYear!$D$24:$Y$25,MATCH($B39,Inputs_ByYear!$B$24:$B$25,0),MATCH(P$5,Inputs_ByYear!$D$23:$Y$23,0))*INDEX(Inputs_ByPrg!$F$6:$F$69,MATCH('ABP Remaining Capacity'!$E39,Inputs_ByPrg!$E$6:$E$69,0))</f>
        <v>0</v>
      </c>
      <c r="Q39" s="89">
        <f>(SUMIFS(Inputs_ByYear!N$9:N$14,Inputs_ByYear!$B$9:$B$14,'ABP Remaining Capacity'!$C39))*Inputs_ByYear!N$20*INDEX(Inputs_ByYear!$D$24:$Y$25,MATCH($B39,Inputs_ByYear!$B$24:$B$25,0),MATCH(Q$5,Inputs_ByYear!$D$23:$Y$23,0))*INDEX(Inputs_ByPrg!$F$6:$F$69,MATCH('ABP Remaining Capacity'!$E39,Inputs_ByPrg!$E$6:$E$69,0))</f>
        <v>0</v>
      </c>
      <c r="R39" s="89">
        <f>(SUMIFS(Inputs_ByYear!O$9:O$14,Inputs_ByYear!$B$9:$B$14,'ABP Remaining Capacity'!$C39))*Inputs_ByYear!O$20*INDEX(Inputs_ByYear!$D$24:$Y$25,MATCH($B39,Inputs_ByYear!$B$24:$B$25,0),MATCH(R$5,Inputs_ByYear!$D$23:$Y$23,0))*INDEX(Inputs_ByPrg!$F$6:$F$69,MATCH('ABP Remaining Capacity'!$E39,Inputs_ByPrg!$E$6:$E$69,0))</f>
        <v>0</v>
      </c>
      <c r="S39" s="89">
        <f>(SUMIFS(Inputs_ByYear!P$9:P$14,Inputs_ByYear!$B$9:$B$14,'ABP Remaining Capacity'!$C39))*Inputs_ByYear!P$20*INDEX(Inputs_ByYear!$D$24:$Y$25,MATCH($B39,Inputs_ByYear!$B$24:$B$25,0),MATCH(S$5,Inputs_ByYear!$D$23:$Y$23,0))*INDEX(Inputs_ByPrg!$F$6:$F$69,MATCH('ABP Remaining Capacity'!$E39,Inputs_ByPrg!$E$6:$E$69,0))</f>
        <v>0</v>
      </c>
      <c r="T39" s="89">
        <f>(SUMIFS(Inputs_ByYear!Q$9:Q$14,Inputs_ByYear!$B$9:$B$14,'ABP Remaining Capacity'!$C39))*Inputs_ByYear!Q$20*INDEX(Inputs_ByYear!$D$24:$Y$25,MATCH($B39,Inputs_ByYear!$B$24:$B$25,0),MATCH(T$5,Inputs_ByYear!$D$23:$Y$23,0))*INDEX(Inputs_ByPrg!$F$6:$F$69,MATCH('ABP Remaining Capacity'!$E39,Inputs_ByPrg!$E$6:$E$69,0))</f>
        <v>0</v>
      </c>
      <c r="U39" s="89">
        <f>(SUMIFS(Inputs_ByYear!R$9:R$14,Inputs_ByYear!$B$9:$B$14,'ABP Remaining Capacity'!$C39))*Inputs_ByYear!R$20*INDEX(Inputs_ByYear!$D$24:$Y$25,MATCH($B39,Inputs_ByYear!$B$24:$B$25,0),MATCH(U$5,Inputs_ByYear!$D$23:$Y$23,0))*INDEX(Inputs_ByPrg!$F$6:$F$69,MATCH('ABP Remaining Capacity'!$E39,Inputs_ByPrg!$E$6:$E$69,0))</f>
        <v>0</v>
      </c>
      <c r="V39" s="89">
        <f>(SUMIFS(Inputs_ByYear!S$9:S$14,Inputs_ByYear!$B$9:$B$14,'ABP Remaining Capacity'!$C39))*Inputs_ByYear!S$20*INDEX(Inputs_ByYear!$D$24:$Y$25,MATCH($B39,Inputs_ByYear!$B$24:$B$25,0),MATCH(V$5,Inputs_ByYear!$D$23:$Y$23,0))*INDEX(Inputs_ByPrg!$F$6:$F$69,MATCH('ABP Remaining Capacity'!$E39,Inputs_ByPrg!$E$6:$E$69,0))</f>
        <v>0</v>
      </c>
      <c r="W39" s="89">
        <f>(SUMIFS(Inputs_ByYear!T$9:T$14,Inputs_ByYear!$B$9:$B$14,'ABP Remaining Capacity'!$C39))*Inputs_ByYear!T$20*INDEX(Inputs_ByYear!$D$24:$Y$25,MATCH($B39,Inputs_ByYear!$B$24:$B$25,0),MATCH(W$5,Inputs_ByYear!$D$23:$Y$23,0))*INDEX(Inputs_ByPrg!$F$6:$F$69,MATCH('ABP Remaining Capacity'!$E39,Inputs_ByPrg!$E$6:$E$69,0))</f>
        <v>0</v>
      </c>
      <c r="X39" s="89">
        <f>(SUMIFS(Inputs_ByYear!U$9:U$14,Inputs_ByYear!$B$9:$B$14,'ABP Remaining Capacity'!$C39))*Inputs_ByYear!U$20*INDEX(Inputs_ByYear!$D$24:$Y$25,MATCH($B39,Inputs_ByYear!$B$24:$B$25,0),MATCH(X$5,Inputs_ByYear!$D$23:$Y$23,0))*INDEX(Inputs_ByPrg!$F$6:$F$69,MATCH('ABP Remaining Capacity'!$E39,Inputs_ByPrg!$E$6:$E$69,0))</f>
        <v>0</v>
      </c>
      <c r="Y39" s="89">
        <f>(SUMIFS(Inputs_ByYear!V$9:V$14,Inputs_ByYear!$B$9:$B$14,'ABP Remaining Capacity'!$C39))*Inputs_ByYear!V$20*INDEX(Inputs_ByYear!$D$24:$Y$25,MATCH($B39,Inputs_ByYear!$B$24:$B$25,0),MATCH(Y$5,Inputs_ByYear!$D$23:$Y$23,0))*INDEX(Inputs_ByPrg!$F$6:$F$69,MATCH('ABP Remaining Capacity'!$E39,Inputs_ByPrg!$E$6:$E$69,0))</f>
        <v>0</v>
      </c>
      <c r="Z39" s="89">
        <f>(SUMIFS(Inputs_ByYear!W$9:W$14,Inputs_ByYear!$B$9:$B$14,'ABP Remaining Capacity'!$C39))*Inputs_ByYear!W$20*INDEX(Inputs_ByYear!$D$24:$Y$25,MATCH($B39,Inputs_ByYear!$B$24:$B$25,0),MATCH(Z$5,Inputs_ByYear!$D$23:$Y$23,0))*INDEX(Inputs_ByPrg!$F$6:$F$69,MATCH('ABP Remaining Capacity'!$E39,Inputs_ByPrg!$E$6:$E$69,0))</f>
        <v>0</v>
      </c>
      <c r="AA39" s="89">
        <f>(SUMIFS(Inputs_ByYear!X$9:X$14,Inputs_ByYear!$B$9:$B$14,'ABP Remaining Capacity'!$C39))*Inputs_ByYear!X$20*INDEX(Inputs_ByYear!$D$24:$Y$25,MATCH($B39,Inputs_ByYear!$B$24:$B$25,0),MATCH(AA$5,Inputs_ByYear!$D$23:$Y$23,0))*INDEX(Inputs_ByPrg!$F$6:$F$69,MATCH('ABP Remaining Capacity'!$E39,Inputs_ByPrg!$E$6:$E$69,0))</f>
        <v>0</v>
      </c>
      <c r="AB39" s="89">
        <f>(SUMIFS(Inputs_ByYear!Y$9:Y$14,Inputs_ByYear!$B$9:$B$14,'ABP Remaining Capacity'!$C39))*Inputs_ByYear!Y$20*INDEX(Inputs_ByYear!$D$24:$Y$25,MATCH($B39,Inputs_ByYear!$B$24:$B$25,0),MATCH(AB$5,Inputs_ByYear!$D$23:$Y$23,0))*INDEX(Inputs_ByPrg!$F$6:$F$69,MATCH('ABP Remaining Capacity'!$E39,Inputs_ByPrg!$E$6:$E$69,0))</f>
        <v>0</v>
      </c>
    </row>
    <row r="40" spans="2:28" ht="14.45" customHeight="1">
      <c r="B40" s="239" t="s">
        <v>231</v>
      </c>
      <c r="C40" s="239" t="s">
        <v>221</v>
      </c>
      <c r="D40" s="239" t="s">
        <v>297</v>
      </c>
      <c r="E40" s="286" t="str">
        <f t="shared" si="0"/>
        <v>B_Public Schools_ &gt; 25</v>
      </c>
      <c r="F40" s="262" t="s">
        <v>86</v>
      </c>
      <c r="G40" s="89">
        <f>(SUMIFS(Inputs_ByYear!D$9:D$14,Inputs_ByYear!$B$9:$B$14,'ABP Remaining Capacity'!$C40))*Inputs_ByYear!D$20*INDEX(Inputs_ByYear!$D$24:$Y$25,MATCH($B40,Inputs_ByYear!$B$24:$B$25,0),MATCH(G$5,Inputs_ByYear!$D$23:$Y$23,0))*INDEX(Inputs_ByPrg!$F$6:$F$69,MATCH('ABP Remaining Capacity'!$E40,Inputs_ByPrg!$E$6:$E$69,0))</f>
        <v>3398.3638888888891</v>
      </c>
      <c r="H40" s="89">
        <f>(SUMIFS(Inputs_ByYear!E$9:E$14,Inputs_ByYear!$B$9:$B$14,'ABP Remaining Capacity'!$C40))*Inputs_ByYear!E$20*INDEX(Inputs_ByYear!$D$24:$Y$25,MATCH($B40,Inputs_ByYear!$B$24:$B$25,0),MATCH(H$5,Inputs_ByYear!$D$23:$Y$23,0))*INDEX(Inputs_ByPrg!$F$6:$F$69,MATCH('ABP Remaining Capacity'!$E40,Inputs_ByPrg!$E$6:$E$69,0))</f>
        <v>0</v>
      </c>
      <c r="I40" s="89">
        <f>(SUMIFS(Inputs_ByYear!F$9:F$14,Inputs_ByYear!$B$9:$B$14,'ABP Remaining Capacity'!$C40))*Inputs_ByYear!F$20*INDEX(Inputs_ByYear!$D$24:$Y$25,MATCH($B40,Inputs_ByYear!$B$24:$B$25,0),MATCH(I$5,Inputs_ByYear!$D$23:$Y$23,0))*INDEX(Inputs_ByPrg!$F$6:$F$69,MATCH('ABP Remaining Capacity'!$E40,Inputs_ByPrg!$E$6:$E$69,0))</f>
        <v>0</v>
      </c>
      <c r="J40" s="89">
        <f>(SUMIFS(Inputs_ByYear!G$9:G$14,Inputs_ByYear!$B$9:$B$14,'ABP Remaining Capacity'!$C40))*Inputs_ByYear!G$20*INDEX(Inputs_ByYear!$D$24:$Y$25,MATCH($B40,Inputs_ByYear!$B$24:$B$25,0),MATCH(J$5,Inputs_ByYear!$D$23:$Y$23,0))*INDEX(Inputs_ByPrg!$F$6:$F$69,MATCH('ABP Remaining Capacity'!$E40,Inputs_ByPrg!$E$6:$E$69,0))</f>
        <v>0</v>
      </c>
      <c r="K40" s="89">
        <f>(SUMIFS(Inputs_ByYear!H$9:H$14,Inputs_ByYear!$B$9:$B$14,'ABP Remaining Capacity'!$C40))*Inputs_ByYear!H$20*INDEX(Inputs_ByYear!$D$24:$Y$25,MATCH($B40,Inputs_ByYear!$B$24:$B$25,0),MATCH(K$5,Inputs_ByYear!$D$23:$Y$23,0))*INDEX(Inputs_ByPrg!$F$6:$F$69,MATCH('ABP Remaining Capacity'!$E40,Inputs_ByPrg!$E$6:$E$69,0))</f>
        <v>0</v>
      </c>
      <c r="L40" s="89">
        <f>(SUMIFS(Inputs_ByYear!I$9:I$14,Inputs_ByYear!$B$9:$B$14,'ABP Remaining Capacity'!$C40))*Inputs_ByYear!I$20*INDEX(Inputs_ByYear!$D$24:$Y$25,MATCH($B40,Inputs_ByYear!$B$24:$B$25,0),MATCH(L$5,Inputs_ByYear!$D$23:$Y$23,0))*INDEX(Inputs_ByPrg!$F$6:$F$69,MATCH('ABP Remaining Capacity'!$E40,Inputs_ByPrg!$E$6:$E$69,0))</f>
        <v>0</v>
      </c>
      <c r="M40" s="89">
        <f>(SUMIFS(Inputs_ByYear!J$9:J$14,Inputs_ByYear!$B$9:$B$14,'ABP Remaining Capacity'!$C40))*Inputs_ByYear!J$20*INDEX(Inputs_ByYear!$D$24:$Y$25,MATCH($B40,Inputs_ByYear!$B$24:$B$25,0),MATCH(M$5,Inputs_ByYear!$D$23:$Y$23,0))*INDEX(Inputs_ByPrg!$F$6:$F$69,MATCH('ABP Remaining Capacity'!$E40,Inputs_ByPrg!$E$6:$E$69,0))</f>
        <v>0</v>
      </c>
      <c r="N40" s="89">
        <f>(SUMIFS(Inputs_ByYear!K$9:K$14,Inputs_ByYear!$B$9:$B$14,'ABP Remaining Capacity'!$C40))*Inputs_ByYear!K$20*INDEX(Inputs_ByYear!$D$24:$Y$25,MATCH($B40,Inputs_ByYear!$B$24:$B$25,0),MATCH(N$5,Inputs_ByYear!$D$23:$Y$23,0))*INDEX(Inputs_ByPrg!$F$6:$F$69,MATCH('ABP Remaining Capacity'!$E40,Inputs_ByPrg!$E$6:$E$69,0))</f>
        <v>0</v>
      </c>
      <c r="O40" s="89">
        <f>(SUMIFS(Inputs_ByYear!L$9:L$14,Inputs_ByYear!$B$9:$B$14,'ABP Remaining Capacity'!$C40))*Inputs_ByYear!L$20*INDEX(Inputs_ByYear!$D$24:$Y$25,MATCH($B40,Inputs_ByYear!$B$24:$B$25,0),MATCH(O$5,Inputs_ByYear!$D$23:$Y$23,0))*INDEX(Inputs_ByPrg!$F$6:$F$69,MATCH('ABP Remaining Capacity'!$E40,Inputs_ByPrg!$E$6:$E$69,0))</f>
        <v>0</v>
      </c>
      <c r="P40" s="89">
        <f>(SUMIFS(Inputs_ByYear!M$9:M$14,Inputs_ByYear!$B$9:$B$14,'ABP Remaining Capacity'!$C40))*Inputs_ByYear!M$20*INDEX(Inputs_ByYear!$D$24:$Y$25,MATCH($B40,Inputs_ByYear!$B$24:$B$25,0),MATCH(P$5,Inputs_ByYear!$D$23:$Y$23,0))*INDEX(Inputs_ByPrg!$F$6:$F$69,MATCH('ABP Remaining Capacity'!$E40,Inputs_ByPrg!$E$6:$E$69,0))</f>
        <v>0</v>
      </c>
      <c r="Q40" s="89">
        <f>(SUMIFS(Inputs_ByYear!N$9:N$14,Inputs_ByYear!$B$9:$B$14,'ABP Remaining Capacity'!$C40))*Inputs_ByYear!N$20*INDEX(Inputs_ByYear!$D$24:$Y$25,MATCH($B40,Inputs_ByYear!$B$24:$B$25,0),MATCH(Q$5,Inputs_ByYear!$D$23:$Y$23,0))*INDEX(Inputs_ByPrg!$F$6:$F$69,MATCH('ABP Remaining Capacity'!$E40,Inputs_ByPrg!$E$6:$E$69,0))</f>
        <v>0</v>
      </c>
      <c r="R40" s="89">
        <f>(SUMIFS(Inputs_ByYear!O$9:O$14,Inputs_ByYear!$B$9:$B$14,'ABP Remaining Capacity'!$C40))*Inputs_ByYear!O$20*INDEX(Inputs_ByYear!$D$24:$Y$25,MATCH($B40,Inputs_ByYear!$B$24:$B$25,0),MATCH(R$5,Inputs_ByYear!$D$23:$Y$23,0))*INDEX(Inputs_ByPrg!$F$6:$F$69,MATCH('ABP Remaining Capacity'!$E40,Inputs_ByPrg!$E$6:$E$69,0))</f>
        <v>0</v>
      </c>
      <c r="S40" s="89">
        <f>(SUMIFS(Inputs_ByYear!P$9:P$14,Inputs_ByYear!$B$9:$B$14,'ABP Remaining Capacity'!$C40))*Inputs_ByYear!P$20*INDEX(Inputs_ByYear!$D$24:$Y$25,MATCH($B40,Inputs_ByYear!$B$24:$B$25,0),MATCH(S$5,Inputs_ByYear!$D$23:$Y$23,0))*INDEX(Inputs_ByPrg!$F$6:$F$69,MATCH('ABP Remaining Capacity'!$E40,Inputs_ByPrg!$E$6:$E$69,0))</f>
        <v>0</v>
      </c>
      <c r="T40" s="89">
        <f>(SUMIFS(Inputs_ByYear!Q$9:Q$14,Inputs_ByYear!$B$9:$B$14,'ABP Remaining Capacity'!$C40))*Inputs_ByYear!Q$20*INDEX(Inputs_ByYear!$D$24:$Y$25,MATCH($B40,Inputs_ByYear!$B$24:$B$25,0),MATCH(T$5,Inputs_ByYear!$D$23:$Y$23,0))*INDEX(Inputs_ByPrg!$F$6:$F$69,MATCH('ABP Remaining Capacity'!$E40,Inputs_ByPrg!$E$6:$E$69,0))</f>
        <v>0</v>
      </c>
      <c r="U40" s="89">
        <f>(SUMIFS(Inputs_ByYear!R$9:R$14,Inputs_ByYear!$B$9:$B$14,'ABP Remaining Capacity'!$C40))*Inputs_ByYear!R$20*INDEX(Inputs_ByYear!$D$24:$Y$25,MATCH($B40,Inputs_ByYear!$B$24:$B$25,0),MATCH(U$5,Inputs_ByYear!$D$23:$Y$23,0))*INDEX(Inputs_ByPrg!$F$6:$F$69,MATCH('ABP Remaining Capacity'!$E40,Inputs_ByPrg!$E$6:$E$69,0))</f>
        <v>0</v>
      </c>
      <c r="V40" s="89">
        <f>(SUMIFS(Inputs_ByYear!S$9:S$14,Inputs_ByYear!$B$9:$B$14,'ABP Remaining Capacity'!$C40))*Inputs_ByYear!S$20*INDEX(Inputs_ByYear!$D$24:$Y$25,MATCH($B40,Inputs_ByYear!$B$24:$B$25,0),MATCH(V$5,Inputs_ByYear!$D$23:$Y$23,0))*INDEX(Inputs_ByPrg!$F$6:$F$69,MATCH('ABP Remaining Capacity'!$E40,Inputs_ByPrg!$E$6:$E$69,0))</f>
        <v>0</v>
      </c>
      <c r="W40" s="89">
        <f>(SUMIFS(Inputs_ByYear!T$9:T$14,Inputs_ByYear!$B$9:$B$14,'ABP Remaining Capacity'!$C40))*Inputs_ByYear!T$20*INDEX(Inputs_ByYear!$D$24:$Y$25,MATCH($B40,Inputs_ByYear!$B$24:$B$25,0),MATCH(W$5,Inputs_ByYear!$D$23:$Y$23,0))*INDEX(Inputs_ByPrg!$F$6:$F$69,MATCH('ABP Remaining Capacity'!$E40,Inputs_ByPrg!$E$6:$E$69,0))</f>
        <v>0</v>
      </c>
      <c r="X40" s="89">
        <f>(SUMIFS(Inputs_ByYear!U$9:U$14,Inputs_ByYear!$B$9:$B$14,'ABP Remaining Capacity'!$C40))*Inputs_ByYear!U$20*INDEX(Inputs_ByYear!$D$24:$Y$25,MATCH($B40,Inputs_ByYear!$B$24:$B$25,0),MATCH(X$5,Inputs_ByYear!$D$23:$Y$23,0))*INDEX(Inputs_ByPrg!$F$6:$F$69,MATCH('ABP Remaining Capacity'!$E40,Inputs_ByPrg!$E$6:$E$69,0))</f>
        <v>0</v>
      </c>
      <c r="Y40" s="89">
        <f>(SUMIFS(Inputs_ByYear!V$9:V$14,Inputs_ByYear!$B$9:$B$14,'ABP Remaining Capacity'!$C40))*Inputs_ByYear!V$20*INDEX(Inputs_ByYear!$D$24:$Y$25,MATCH($B40,Inputs_ByYear!$B$24:$B$25,0),MATCH(Y$5,Inputs_ByYear!$D$23:$Y$23,0))*INDEX(Inputs_ByPrg!$F$6:$F$69,MATCH('ABP Remaining Capacity'!$E40,Inputs_ByPrg!$E$6:$E$69,0))</f>
        <v>0</v>
      </c>
      <c r="Z40" s="89">
        <f>(SUMIFS(Inputs_ByYear!W$9:W$14,Inputs_ByYear!$B$9:$B$14,'ABP Remaining Capacity'!$C40))*Inputs_ByYear!W$20*INDEX(Inputs_ByYear!$D$24:$Y$25,MATCH($B40,Inputs_ByYear!$B$24:$B$25,0),MATCH(Z$5,Inputs_ByYear!$D$23:$Y$23,0))*INDEX(Inputs_ByPrg!$F$6:$F$69,MATCH('ABP Remaining Capacity'!$E40,Inputs_ByPrg!$E$6:$E$69,0))</f>
        <v>0</v>
      </c>
      <c r="AA40" s="89">
        <f>(SUMIFS(Inputs_ByYear!X$9:X$14,Inputs_ByYear!$B$9:$B$14,'ABP Remaining Capacity'!$C40))*Inputs_ByYear!X$20*INDEX(Inputs_ByYear!$D$24:$Y$25,MATCH($B40,Inputs_ByYear!$B$24:$B$25,0),MATCH(AA$5,Inputs_ByYear!$D$23:$Y$23,0))*INDEX(Inputs_ByPrg!$F$6:$F$69,MATCH('ABP Remaining Capacity'!$E40,Inputs_ByPrg!$E$6:$E$69,0))</f>
        <v>0</v>
      </c>
      <c r="AB40" s="89">
        <f>(SUMIFS(Inputs_ByYear!Y$9:Y$14,Inputs_ByYear!$B$9:$B$14,'ABP Remaining Capacity'!$C40))*Inputs_ByYear!Y$20*INDEX(Inputs_ByYear!$D$24:$Y$25,MATCH($B40,Inputs_ByYear!$B$24:$B$25,0),MATCH(AB$5,Inputs_ByYear!$D$23:$Y$23,0))*INDEX(Inputs_ByPrg!$F$6:$F$69,MATCH('ABP Remaining Capacity'!$E40,Inputs_ByPrg!$E$6:$E$69,0))</f>
        <v>0</v>
      </c>
    </row>
    <row r="41" spans="2:28" ht="14.45" customHeight="1">
      <c r="B41" s="239" t="s">
        <v>231</v>
      </c>
      <c r="C41" s="239" t="s">
        <v>221</v>
      </c>
      <c r="D41" s="239" t="s">
        <v>284</v>
      </c>
      <c r="E41" s="286" t="str">
        <f t="shared" si="0"/>
        <v>B_Public Schools_ &gt;25-100</v>
      </c>
      <c r="F41" s="262" t="s">
        <v>86</v>
      </c>
      <c r="G41" s="89">
        <f>(SUMIFS(Inputs_ByYear!D$9:D$14,Inputs_ByYear!$B$9:$B$14,'ABP Remaining Capacity'!$C41))*Inputs_ByYear!D$20*INDEX(Inputs_ByYear!$D$24:$Y$25,MATCH($B41,Inputs_ByYear!$B$24:$B$25,0),MATCH(G$5,Inputs_ByYear!$D$23:$Y$23,0))*INDEX(Inputs_ByPrg!$F$6:$F$69,MATCH('ABP Remaining Capacity'!$E41,Inputs_ByPrg!$E$6:$E$69,0))</f>
        <v>4078.0366666666669</v>
      </c>
      <c r="H41" s="89">
        <f>(SUMIFS(Inputs_ByYear!E$9:E$14,Inputs_ByYear!$B$9:$B$14,'ABP Remaining Capacity'!$C41))*Inputs_ByYear!E$20*INDEX(Inputs_ByYear!$D$24:$Y$25,MATCH($B41,Inputs_ByYear!$B$24:$B$25,0),MATCH(H$5,Inputs_ByYear!$D$23:$Y$23,0))*INDEX(Inputs_ByPrg!$F$6:$F$69,MATCH('ABP Remaining Capacity'!$E41,Inputs_ByPrg!$E$6:$E$69,0))</f>
        <v>0</v>
      </c>
      <c r="I41" s="89">
        <f>(SUMIFS(Inputs_ByYear!F$9:F$14,Inputs_ByYear!$B$9:$B$14,'ABP Remaining Capacity'!$C41))*Inputs_ByYear!F$20*INDEX(Inputs_ByYear!$D$24:$Y$25,MATCH($B41,Inputs_ByYear!$B$24:$B$25,0),MATCH(I$5,Inputs_ByYear!$D$23:$Y$23,0))*INDEX(Inputs_ByPrg!$F$6:$F$69,MATCH('ABP Remaining Capacity'!$E41,Inputs_ByPrg!$E$6:$E$69,0))</f>
        <v>0</v>
      </c>
      <c r="J41" s="89">
        <f>(SUMIFS(Inputs_ByYear!G$9:G$14,Inputs_ByYear!$B$9:$B$14,'ABP Remaining Capacity'!$C41))*Inputs_ByYear!G$20*INDEX(Inputs_ByYear!$D$24:$Y$25,MATCH($B41,Inputs_ByYear!$B$24:$B$25,0),MATCH(J$5,Inputs_ByYear!$D$23:$Y$23,0))*INDEX(Inputs_ByPrg!$F$6:$F$69,MATCH('ABP Remaining Capacity'!$E41,Inputs_ByPrg!$E$6:$E$69,0))</f>
        <v>0</v>
      </c>
      <c r="K41" s="89">
        <f>(SUMIFS(Inputs_ByYear!H$9:H$14,Inputs_ByYear!$B$9:$B$14,'ABP Remaining Capacity'!$C41))*Inputs_ByYear!H$20*INDEX(Inputs_ByYear!$D$24:$Y$25,MATCH($B41,Inputs_ByYear!$B$24:$B$25,0),MATCH(K$5,Inputs_ByYear!$D$23:$Y$23,0))*INDEX(Inputs_ByPrg!$F$6:$F$69,MATCH('ABP Remaining Capacity'!$E41,Inputs_ByPrg!$E$6:$E$69,0))</f>
        <v>0</v>
      </c>
      <c r="L41" s="89">
        <f>(SUMIFS(Inputs_ByYear!I$9:I$14,Inputs_ByYear!$B$9:$B$14,'ABP Remaining Capacity'!$C41))*Inputs_ByYear!I$20*INDEX(Inputs_ByYear!$D$24:$Y$25,MATCH($B41,Inputs_ByYear!$B$24:$B$25,0),MATCH(L$5,Inputs_ByYear!$D$23:$Y$23,0))*INDEX(Inputs_ByPrg!$F$6:$F$69,MATCH('ABP Remaining Capacity'!$E41,Inputs_ByPrg!$E$6:$E$69,0))</f>
        <v>0</v>
      </c>
      <c r="M41" s="89">
        <f>(SUMIFS(Inputs_ByYear!J$9:J$14,Inputs_ByYear!$B$9:$B$14,'ABP Remaining Capacity'!$C41))*Inputs_ByYear!J$20*INDEX(Inputs_ByYear!$D$24:$Y$25,MATCH($B41,Inputs_ByYear!$B$24:$B$25,0),MATCH(M$5,Inputs_ByYear!$D$23:$Y$23,0))*INDEX(Inputs_ByPrg!$F$6:$F$69,MATCH('ABP Remaining Capacity'!$E41,Inputs_ByPrg!$E$6:$E$69,0))</f>
        <v>0</v>
      </c>
      <c r="N41" s="89">
        <f>(SUMIFS(Inputs_ByYear!K$9:K$14,Inputs_ByYear!$B$9:$B$14,'ABP Remaining Capacity'!$C41))*Inputs_ByYear!K$20*INDEX(Inputs_ByYear!$D$24:$Y$25,MATCH($B41,Inputs_ByYear!$B$24:$B$25,0),MATCH(N$5,Inputs_ByYear!$D$23:$Y$23,0))*INDEX(Inputs_ByPrg!$F$6:$F$69,MATCH('ABP Remaining Capacity'!$E41,Inputs_ByPrg!$E$6:$E$69,0))</f>
        <v>0</v>
      </c>
      <c r="O41" s="89">
        <f>(SUMIFS(Inputs_ByYear!L$9:L$14,Inputs_ByYear!$B$9:$B$14,'ABP Remaining Capacity'!$C41))*Inputs_ByYear!L$20*INDEX(Inputs_ByYear!$D$24:$Y$25,MATCH($B41,Inputs_ByYear!$B$24:$B$25,0),MATCH(O$5,Inputs_ByYear!$D$23:$Y$23,0))*INDEX(Inputs_ByPrg!$F$6:$F$69,MATCH('ABP Remaining Capacity'!$E41,Inputs_ByPrg!$E$6:$E$69,0))</f>
        <v>0</v>
      </c>
      <c r="P41" s="89">
        <f>(SUMIFS(Inputs_ByYear!M$9:M$14,Inputs_ByYear!$B$9:$B$14,'ABP Remaining Capacity'!$C41))*Inputs_ByYear!M$20*INDEX(Inputs_ByYear!$D$24:$Y$25,MATCH($B41,Inputs_ByYear!$B$24:$B$25,0),MATCH(P$5,Inputs_ByYear!$D$23:$Y$23,0))*INDEX(Inputs_ByPrg!$F$6:$F$69,MATCH('ABP Remaining Capacity'!$E41,Inputs_ByPrg!$E$6:$E$69,0))</f>
        <v>0</v>
      </c>
      <c r="Q41" s="89">
        <f>(SUMIFS(Inputs_ByYear!N$9:N$14,Inputs_ByYear!$B$9:$B$14,'ABP Remaining Capacity'!$C41))*Inputs_ByYear!N$20*INDEX(Inputs_ByYear!$D$24:$Y$25,MATCH($B41,Inputs_ByYear!$B$24:$B$25,0),MATCH(Q$5,Inputs_ByYear!$D$23:$Y$23,0))*INDEX(Inputs_ByPrg!$F$6:$F$69,MATCH('ABP Remaining Capacity'!$E41,Inputs_ByPrg!$E$6:$E$69,0))</f>
        <v>0</v>
      </c>
      <c r="R41" s="89">
        <f>(SUMIFS(Inputs_ByYear!O$9:O$14,Inputs_ByYear!$B$9:$B$14,'ABP Remaining Capacity'!$C41))*Inputs_ByYear!O$20*INDEX(Inputs_ByYear!$D$24:$Y$25,MATCH($B41,Inputs_ByYear!$B$24:$B$25,0),MATCH(R$5,Inputs_ByYear!$D$23:$Y$23,0))*INDEX(Inputs_ByPrg!$F$6:$F$69,MATCH('ABP Remaining Capacity'!$E41,Inputs_ByPrg!$E$6:$E$69,0))</f>
        <v>0</v>
      </c>
      <c r="S41" s="89">
        <f>(SUMIFS(Inputs_ByYear!P$9:P$14,Inputs_ByYear!$B$9:$B$14,'ABP Remaining Capacity'!$C41))*Inputs_ByYear!P$20*INDEX(Inputs_ByYear!$D$24:$Y$25,MATCH($B41,Inputs_ByYear!$B$24:$B$25,0),MATCH(S$5,Inputs_ByYear!$D$23:$Y$23,0))*INDEX(Inputs_ByPrg!$F$6:$F$69,MATCH('ABP Remaining Capacity'!$E41,Inputs_ByPrg!$E$6:$E$69,0))</f>
        <v>0</v>
      </c>
      <c r="T41" s="89">
        <f>(SUMIFS(Inputs_ByYear!Q$9:Q$14,Inputs_ByYear!$B$9:$B$14,'ABP Remaining Capacity'!$C41))*Inputs_ByYear!Q$20*INDEX(Inputs_ByYear!$D$24:$Y$25,MATCH($B41,Inputs_ByYear!$B$24:$B$25,0),MATCH(T$5,Inputs_ByYear!$D$23:$Y$23,0))*INDEX(Inputs_ByPrg!$F$6:$F$69,MATCH('ABP Remaining Capacity'!$E41,Inputs_ByPrg!$E$6:$E$69,0))</f>
        <v>0</v>
      </c>
      <c r="U41" s="89">
        <f>(SUMIFS(Inputs_ByYear!R$9:R$14,Inputs_ByYear!$B$9:$B$14,'ABP Remaining Capacity'!$C41))*Inputs_ByYear!R$20*INDEX(Inputs_ByYear!$D$24:$Y$25,MATCH($B41,Inputs_ByYear!$B$24:$B$25,0),MATCH(U$5,Inputs_ByYear!$D$23:$Y$23,0))*INDEX(Inputs_ByPrg!$F$6:$F$69,MATCH('ABP Remaining Capacity'!$E41,Inputs_ByPrg!$E$6:$E$69,0))</f>
        <v>0</v>
      </c>
      <c r="V41" s="89">
        <f>(SUMIFS(Inputs_ByYear!S$9:S$14,Inputs_ByYear!$B$9:$B$14,'ABP Remaining Capacity'!$C41))*Inputs_ByYear!S$20*INDEX(Inputs_ByYear!$D$24:$Y$25,MATCH($B41,Inputs_ByYear!$B$24:$B$25,0),MATCH(V$5,Inputs_ByYear!$D$23:$Y$23,0))*INDEX(Inputs_ByPrg!$F$6:$F$69,MATCH('ABP Remaining Capacity'!$E41,Inputs_ByPrg!$E$6:$E$69,0))</f>
        <v>0</v>
      </c>
      <c r="W41" s="89">
        <f>(SUMIFS(Inputs_ByYear!T$9:T$14,Inputs_ByYear!$B$9:$B$14,'ABP Remaining Capacity'!$C41))*Inputs_ByYear!T$20*INDEX(Inputs_ByYear!$D$24:$Y$25,MATCH($B41,Inputs_ByYear!$B$24:$B$25,0),MATCH(W$5,Inputs_ByYear!$D$23:$Y$23,0))*INDEX(Inputs_ByPrg!$F$6:$F$69,MATCH('ABP Remaining Capacity'!$E41,Inputs_ByPrg!$E$6:$E$69,0))</f>
        <v>0</v>
      </c>
      <c r="X41" s="89">
        <f>(SUMIFS(Inputs_ByYear!U$9:U$14,Inputs_ByYear!$B$9:$B$14,'ABP Remaining Capacity'!$C41))*Inputs_ByYear!U$20*INDEX(Inputs_ByYear!$D$24:$Y$25,MATCH($B41,Inputs_ByYear!$B$24:$B$25,0),MATCH(X$5,Inputs_ByYear!$D$23:$Y$23,0))*INDEX(Inputs_ByPrg!$F$6:$F$69,MATCH('ABP Remaining Capacity'!$E41,Inputs_ByPrg!$E$6:$E$69,0))</f>
        <v>0</v>
      </c>
      <c r="Y41" s="89">
        <f>(SUMIFS(Inputs_ByYear!V$9:V$14,Inputs_ByYear!$B$9:$B$14,'ABP Remaining Capacity'!$C41))*Inputs_ByYear!V$20*INDEX(Inputs_ByYear!$D$24:$Y$25,MATCH($B41,Inputs_ByYear!$B$24:$B$25,0),MATCH(Y$5,Inputs_ByYear!$D$23:$Y$23,0))*INDEX(Inputs_ByPrg!$F$6:$F$69,MATCH('ABP Remaining Capacity'!$E41,Inputs_ByPrg!$E$6:$E$69,0))</f>
        <v>0</v>
      </c>
      <c r="Z41" s="89">
        <f>(SUMIFS(Inputs_ByYear!W$9:W$14,Inputs_ByYear!$B$9:$B$14,'ABP Remaining Capacity'!$C41))*Inputs_ByYear!W$20*INDEX(Inputs_ByYear!$D$24:$Y$25,MATCH($B41,Inputs_ByYear!$B$24:$B$25,0),MATCH(Z$5,Inputs_ByYear!$D$23:$Y$23,0))*INDEX(Inputs_ByPrg!$F$6:$F$69,MATCH('ABP Remaining Capacity'!$E41,Inputs_ByPrg!$E$6:$E$69,0))</f>
        <v>0</v>
      </c>
      <c r="AA41" s="89">
        <f>(SUMIFS(Inputs_ByYear!X$9:X$14,Inputs_ByYear!$B$9:$B$14,'ABP Remaining Capacity'!$C41))*Inputs_ByYear!X$20*INDEX(Inputs_ByYear!$D$24:$Y$25,MATCH($B41,Inputs_ByYear!$B$24:$B$25,0),MATCH(AA$5,Inputs_ByYear!$D$23:$Y$23,0))*INDEX(Inputs_ByPrg!$F$6:$F$69,MATCH('ABP Remaining Capacity'!$E41,Inputs_ByPrg!$E$6:$E$69,0))</f>
        <v>0</v>
      </c>
      <c r="AB41" s="89">
        <f>(SUMIFS(Inputs_ByYear!Y$9:Y$14,Inputs_ByYear!$B$9:$B$14,'ABP Remaining Capacity'!$C41))*Inputs_ByYear!Y$20*INDEX(Inputs_ByYear!$D$24:$Y$25,MATCH($B41,Inputs_ByYear!$B$24:$B$25,0),MATCH(AB$5,Inputs_ByYear!$D$23:$Y$23,0))*INDEX(Inputs_ByPrg!$F$6:$F$69,MATCH('ABP Remaining Capacity'!$E41,Inputs_ByPrg!$E$6:$E$69,0))</f>
        <v>0</v>
      </c>
    </row>
    <row r="42" spans="2:28" ht="14.45" customHeight="1">
      <c r="B42" s="239" t="s">
        <v>231</v>
      </c>
      <c r="C42" s="239" t="s">
        <v>221</v>
      </c>
      <c r="D42" s="239" t="s">
        <v>287</v>
      </c>
      <c r="E42" s="286" t="str">
        <f t="shared" si="0"/>
        <v>B_Public Schools_&gt;100-200</v>
      </c>
      <c r="F42" s="262" t="s">
        <v>86</v>
      </c>
      <c r="G42" s="89">
        <f>(SUMIFS(Inputs_ByYear!D$9:D$14,Inputs_ByYear!$B$9:$B$14,'ABP Remaining Capacity'!$C42))*Inputs_ByYear!D$20*INDEX(Inputs_ByYear!$D$24:$Y$25,MATCH($B42,Inputs_ByYear!$B$24:$B$25,0),MATCH(G$5,Inputs_ByYear!$D$23:$Y$23,0))*INDEX(Inputs_ByPrg!$F$6:$F$69,MATCH('ABP Remaining Capacity'!$E42,Inputs_ByPrg!$E$6:$E$69,0))</f>
        <v>15632.47388888889</v>
      </c>
      <c r="H42" s="89">
        <f>(SUMIFS(Inputs_ByYear!E$9:E$14,Inputs_ByYear!$B$9:$B$14,'ABP Remaining Capacity'!$C42))*Inputs_ByYear!E$20*INDEX(Inputs_ByYear!$D$24:$Y$25,MATCH($B42,Inputs_ByYear!$B$24:$B$25,0),MATCH(H$5,Inputs_ByYear!$D$23:$Y$23,0))*INDEX(Inputs_ByPrg!$F$6:$F$69,MATCH('ABP Remaining Capacity'!$E42,Inputs_ByPrg!$E$6:$E$69,0))</f>
        <v>0</v>
      </c>
      <c r="I42" s="89">
        <f>(SUMIFS(Inputs_ByYear!F$9:F$14,Inputs_ByYear!$B$9:$B$14,'ABP Remaining Capacity'!$C42))*Inputs_ByYear!F$20*INDEX(Inputs_ByYear!$D$24:$Y$25,MATCH($B42,Inputs_ByYear!$B$24:$B$25,0),MATCH(I$5,Inputs_ByYear!$D$23:$Y$23,0))*INDEX(Inputs_ByPrg!$F$6:$F$69,MATCH('ABP Remaining Capacity'!$E42,Inputs_ByPrg!$E$6:$E$69,0))</f>
        <v>0</v>
      </c>
      <c r="J42" s="89">
        <f>(SUMIFS(Inputs_ByYear!G$9:G$14,Inputs_ByYear!$B$9:$B$14,'ABP Remaining Capacity'!$C42))*Inputs_ByYear!G$20*INDEX(Inputs_ByYear!$D$24:$Y$25,MATCH($B42,Inputs_ByYear!$B$24:$B$25,0),MATCH(J$5,Inputs_ByYear!$D$23:$Y$23,0))*INDEX(Inputs_ByPrg!$F$6:$F$69,MATCH('ABP Remaining Capacity'!$E42,Inputs_ByPrg!$E$6:$E$69,0))</f>
        <v>0</v>
      </c>
      <c r="K42" s="89">
        <f>(SUMIFS(Inputs_ByYear!H$9:H$14,Inputs_ByYear!$B$9:$B$14,'ABP Remaining Capacity'!$C42))*Inputs_ByYear!H$20*INDEX(Inputs_ByYear!$D$24:$Y$25,MATCH($B42,Inputs_ByYear!$B$24:$B$25,0),MATCH(K$5,Inputs_ByYear!$D$23:$Y$23,0))*INDEX(Inputs_ByPrg!$F$6:$F$69,MATCH('ABP Remaining Capacity'!$E42,Inputs_ByPrg!$E$6:$E$69,0))</f>
        <v>0</v>
      </c>
      <c r="L42" s="89">
        <f>(SUMIFS(Inputs_ByYear!I$9:I$14,Inputs_ByYear!$B$9:$B$14,'ABP Remaining Capacity'!$C42))*Inputs_ByYear!I$20*INDEX(Inputs_ByYear!$D$24:$Y$25,MATCH($B42,Inputs_ByYear!$B$24:$B$25,0),MATCH(L$5,Inputs_ByYear!$D$23:$Y$23,0))*INDEX(Inputs_ByPrg!$F$6:$F$69,MATCH('ABP Remaining Capacity'!$E42,Inputs_ByPrg!$E$6:$E$69,0))</f>
        <v>0</v>
      </c>
      <c r="M42" s="89">
        <f>(SUMIFS(Inputs_ByYear!J$9:J$14,Inputs_ByYear!$B$9:$B$14,'ABP Remaining Capacity'!$C42))*Inputs_ByYear!J$20*INDEX(Inputs_ByYear!$D$24:$Y$25,MATCH($B42,Inputs_ByYear!$B$24:$B$25,0),MATCH(M$5,Inputs_ByYear!$D$23:$Y$23,0))*INDEX(Inputs_ByPrg!$F$6:$F$69,MATCH('ABP Remaining Capacity'!$E42,Inputs_ByPrg!$E$6:$E$69,0))</f>
        <v>0</v>
      </c>
      <c r="N42" s="89">
        <f>(SUMIFS(Inputs_ByYear!K$9:K$14,Inputs_ByYear!$B$9:$B$14,'ABP Remaining Capacity'!$C42))*Inputs_ByYear!K$20*INDEX(Inputs_ByYear!$D$24:$Y$25,MATCH($B42,Inputs_ByYear!$B$24:$B$25,0),MATCH(N$5,Inputs_ByYear!$D$23:$Y$23,0))*INDEX(Inputs_ByPrg!$F$6:$F$69,MATCH('ABP Remaining Capacity'!$E42,Inputs_ByPrg!$E$6:$E$69,0))</f>
        <v>0</v>
      </c>
      <c r="O42" s="89">
        <f>(SUMIFS(Inputs_ByYear!L$9:L$14,Inputs_ByYear!$B$9:$B$14,'ABP Remaining Capacity'!$C42))*Inputs_ByYear!L$20*INDEX(Inputs_ByYear!$D$24:$Y$25,MATCH($B42,Inputs_ByYear!$B$24:$B$25,0),MATCH(O$5,Inputs_ByYear!$D$23:$Y$23,0))*INDEX(Inputs_ByPrg!$F$6:$F$69,MATCH('ABP Remaining Capacity'!$E42,Inputs_ByPrg!$E$6:$E$69,0))</f>
        <v>0</v>
      </c>
      <c r="P42" s="89">
        <f>(SUMIFS(Inputs_ByYear!M$9:M$14,Inputs_ByYear!$B$9:$B$14,'ABP Remaining Capacity'!$C42))*Inputs_ByYear!M$20*INDEX(Inputs_ByYear!$D$24:$Y$25,MATCH($B42,Inputs_ByYear!$B$24:$B$25,0),MATCH(P$5,Inputs_ByYear!$D$23:$Y$23,0))*INDEX(Inputs_ByPrg!$F$6:$F$69,MATCH('ABP Remaining Capacity'!$E42,Inputs_ByPrg!$E$6:$E$69,0))</f>
        <v>0</v>
      </c>
      <c r="Q42" s="89">
        <f>(SUMIFS(Inputs_ByYear!N$9:N$14,Inputs_ByYear!$B$9:$B$14,'ABP Remaining Capacity'!$C42))*Inputs_ByYear!N$20*INDEX(Inputs_ByYear!$D$24:$Y$25,MATCH($B42,Inputs_ByYear!$B$24:$B$25,0),MATCH(Q$5,Inputs_ByYear!$D$23:$Y$23,0))*INDEX(Inputs_ByPrg!$F$6:$F$69,MATCH('ABP Remaining Capacity'!$E42,Inputs_ByPrg!$E$6:$E$69,0))</f>
        <v>0</v>
      </c>
      <c r="R42" s="89">
        <f>(SUMIFS(Inputs_ByYear!O$9:O$14,Inputs_ByYear!$B$9:$B$14,'ABP Remaining Capacity'!$C42))*Inputs_ByYear!O$20*INDEX(Inputs_ByYear!$D$24:$Y$25,MATCH($B42,Inputs_ByYear!$B$24:$B$25,0),MATCH(R$5,Inputs_ByYear!$D$23:$Y$23,0))*INDEX(Inputs_ByPrg!$F$6:$F$69,MATCH('ABP Remaining Capacity'!$E42,Inputs_ByPrg!$E$6:$E$69,0))</f>
        <v>0</v>
      </c>
      <c r="S42" s="89">
        <f>(SUMIFS(Inputs_ByYear!P$9:P$14,Inputs_ByYear!$B$9:$B$14,'ABP Remaining Capacity'!$C42))*Inputs_ByYear!P$20*INDEX(Inputs_ByYear!$D$24:$Y$25,MATCH($B42,Inputs_ByYear!$B$24:$B$25,0),MATCH(S$5,Inputs_ByYear!$D$23:$Y$23,0))*INDEX(Inputs_ByPrg!$F$6:$F$69,MATCH('ABP Remaining Capacity'!$E42,Inputs_ByPrg!$E$6:$E$69,0))</f>
        <v>0</v>
      </c>
      <c r="T42" s="89">
        <f>(SUMIFS(Inputs_ByYear!Q$9:Q$14,Inputs_ByYear!$B$9:$B$14,'ABP Remaining Capacity'!$C42))*Inputs_ByYear!Q$20*INDEX(Inputs_ByYear!$D$24:$Y$25,MATCH($B42,Inputs_ByYear!$B$24:$B$25,0),MATCH(T$5,Inputs_ByYear!$D$23:$Y$23,0))*INDEX(Inputs_ByPrg!$F$6:$F$69,MATCH('ABP Remaining Capacity'!$E42,Inputs_ByPrg!$E$6:$E$69,0))</f>
        <v>0</v>
      </c>
      <c r="U42" s="89">
        <f>(SUMIFS(Inputs_ByYear!R$9:R$14,Inputs_ByYear!$B$9:$B$14,'ABP Remaining Capacity'!$C42))*Inputs_ByYear!R$20*INDEX(Inputs_ByYear!$D$24:$Y$25,MATCH($B42,Inputs_ByYear!$B$24:$B$25,0),MATCH(U$5,Inputs_ByYear!$D$23:$Y$23,0))*INDEX(Inputs_ByPrg!$F$6:$F$69,MATCH('ABP Remaining Capacity'!$E42,Inputs_ByPrg!$E$6:$E$69,0))</f>
        <v>0</v>
      </c>
      <c r="V42" s="89">
        <f>(SUMIFS(Inputs_ByYear!S$9:S$14,Inputs_ByYear!$B$9:$B$14,'ABP Remaining Capacity'!$C42))*Inputs_ByYear!S$20*INDEX(Inputs_ByYear!$D$24:$Y$25,MATCH($B42,Inputs_ByYear!$B$24:$B$25,0),MATCH(V$5,Inputs_ByYear!$D$23:$Y$23,0))*INDEX(Inputs_ByPrg!$F$6:$F$69,MATCH('ABP Remaining Capacity'!$E42,Inputs_ByPrg!$E$6:$E$69,0))</f>
        <v>0</v>
      </c>
      <c r="W42" s="89">
        <f>(SUMIFS(Inputs_ByYear!T$9:T$14,Inputs_ByYear!$B$9:$B$14,'ABP Remaining Capacity'!$C42))*Inputs_ByYear!T$20*INDEX(Inputs_ByYear!$D$24:$Y$25,MATCH($B42,Inputs_ByYear!$B$24:$B$25,0),MATCH(W$5,Inputs_ByYear!$D$23:$Y$23,0))*INDEX(Inputs_ByPrg!$F$6:$F$69,MATCH('ABP Remaining Capacity'!$E42,Inputs_ByPrg!$E$6:$E$69,0))</f>
        <v>0</v>
      </c>
      <c r="X42" s="89">
        <f>(SUMIFS(Inputs_ByYear!U$9:U$14,Inputs_ByYear!$B$9:$B$14,'ABP Remaining Capacity'!$C42))*Inputs_ByYear!U$20*INDEX(Inputs_ByYear!$D$24:$Y$25,MATCH($B42,Inputs_ByYear!$B$24:$B$25,0),MATCH(X$5,Inputs_ByYear!$D$23:$Y$23,0))*INDEX(Inputs_ByPrg!$F$6:$F$69,MATCH('ABP Remaining Capacity'!$E42,Inputs_ByPrg!$E$6:$E$69,0))</f>
        <v>0</v>
      </c>
      <c r="Y42" s="89">
        <f>(SUMIFS(Inputs_ByYear!V$9:V$14,Inputs_ByYear!$B$9:$B$14,'ABP Remaining Capacity'!$C42))*Inputs_ByYear!V$20*INDEX(Inputs_ByYear!$D$24:$Y$25,MATCH($B42,Inputs_ByYear!$B$24:$B$25,0),MATCH(Y$5,Inputs_ByYear!$D$23:$Y$23,0))*INDEX(Inputs_ByPrg!$F$6:$F$69,MATCH('ABP Remaining Capacity'!$E42,Inputs_ByPrg!$E$6:$E$69,0))</f>
        <v>0</v>
      </c>
      <c r="Z42" s="89">
        <f>(SUMIFS(Inputs_ByYear!W$9:W$14,Inputs_ByYear!$B$9:$B$14,'ABP Remaining Capacity'!$C42))*Inputs_ByYear!W$20*INDEX(Inputs_ByYear!$D$24:$Y$25,MATCH($B42,Inputs_ByYear!$B$24:$B$25,0),MATCH(Z$5,Inputs_ByYear!$D$23:$Y$23,0))*INDEX(Inputs_ByPrg!$F$6:$F$69,MATCH('ABP Remaining Capacity'!$E42,Inputs_ByPrg!$E$6:$E$69,0))</f>
        <v>0</v>
      </c>
      <c r="AA42" s="89">
        <f>(SUMIFS(Inputs_ByYear!X$9:X$14,Inputs_ByYear!$B$9:$B$14,'ABP Remaining Capacity'!$C42))*Inputs_ByYear!X$20*INDEX(Inputs_ByYear!$D$24:$Y$25,MATCH($B42,Inputs_ByYear!$B$24:$B$25,0),MATCH(AA$5,Inputs_ByYear!$D$23:$Y$23,0))*INDEX(Inputs_ByPrg!$F$6:$F$69,MATCH('ABP Remaining Capacity'!$E42,Inputs_ByPrg!$E$6:$E$69,0))</f>
        <v>0</v>
      </c>
      <c r="AB42" s="89">
        <f>(SUMIFS(Inputs_ByYear!Y$9:Y$14,Inputs_ByYear!$B$9:$B$14,'ABP Remaining Capacity'!$C42))*Inputs_ByYear!Y$20*INDEX(Inputs_ByYear!$D$24:$Y$25,MATCH($B42,Inputs_ByYear!$B$24:$B$25,0),MATCH(AB$5,Inputs_ByYear!$D$23:$Y$23,0))*INDEX(Inputs_ByPrg!$F$6:$F$69,MATCH('ABP Remaining Capacity'!$E42,Inputs_ByPrg!$E$6:$E$69,0))</f>
        <v>0</v>
      </c>
    </row>
    <row r="43" spans="2:28" ht="14.45" customHeight="1">
      <c r="B43" s="239" t="s">
        <v>231</v>
      </c>
      <c r="C43" s="239" t="s">
        <v>221</v>
      </c>
      <c r="D43" s="239" t="s">
        <v>288</v>
      </c>
      <c r="E43" s="286" t="str">
        <f t="shared" si="0"/>
        <v>B_Public Schools_&gt;200-500</v>
      </c>
      <c r="F43" s="262" t="s">
        <v>86</v>
      </c>
      <c r="G43" s="89">
        <f>(SUMIFS(Inputs_ByYear!D$9:D$14,Inputs_ByYear!$B$9:$B$14,'ABP Remaining Capacity'!$C43))*Inputs_ByYear!D$20*INDEX(Inputs_ByYear!$D$24:$Y$25,MATCH($B43,Inputs_ByYear!$B$24:$B$25,0),MATCH(G$5,Inputs_ByYear!$D$23:$Y$23,0))*INDEX(Inputs_ByPrg!$F$6:$F$69,MATCH('ABP Remaining Capacity'!$E43,Inputs_ByPrg!$E$6:$E$69,0))</f>
        <v>33303.966111111113</v>
      </c>
      <c r="H43" s="89">
        <f>(SUMIFS(Inputs_ByYear!E$9:E$14,Inputs_ByYear!$B$9:$B$14,'ABP Remaining Capacity'!$C43))*Inputs_ByYear!E$20*INDEX(Inputs_ByYear!$D$24:$Y$25,MATCH($B43,Inputs_ByYear!$B$24:$B$25,0),MATCH(H$5,Inputs_ByYear!$D$23:$Y$23,0))*INDEX(Inputs_ByPrg!$F$6:$F$69,MATCH('ABP Remaining Capacity'!$E43,Inputs_ByPrg!$E$6:$E$69,0))</f>
        <v>0</v>
      </c>
      <c r="I43" s="89">
        <f>(SUMIFS(Inputs_ByYear!F$9:F$14,Inputs_ByYear!$B$9:$B$14,'ABP Remaining Capacity'!$C43))*Inputs_ByYear!F$20*INDEX(Inputs_ByYear!$D$24:$Y$25,MATCH($B43,Inputs_ByYear!$B$24:$B$25,0),MATCH(I$5,Inputs_ByYear!$D$23:$Y$23,0))*INDEX(Inputs_ByPrg!$F$6:$F$69,MATCH('ABP Remaining Capacity'!$E43,Inputs_ByPrg!$E$6:$E$69,0))</f>
        <v>0</v>
      </c>
      <c r="J43" s="89">
        <f>(SUMIFS(Inputs_ByYear!G$9:G$14,Inputs_ByYear!$B$9:$B$14,'ABP Remaining Capacity'!$C43))*Inputs_ByYear!G$20*INDEX(Inputs_ByYear!$D$24:$Y$25,MATCH($B43,Inputs_ByYear!$B$24:$B$25,0),MATCH(J$5,Inputs_ByYear!$D$23:$Y$23,0))*INDEX(Inputs_ByPrg!$F$6:$F$69,MATCH('ABP Remaining Capacity'!$E43,Inputs_ByPrg!$E$6:$E$69,0))</f>
        <v>0</v>
      </c>
      <c r="K43" s="89">
        <f>(SUMIFS(Inputs_ByYear!H$9:H$14,Inputs_ByYear!$B$9:$B$14,'ABP Remaining Capacity'!$C43))*Inputs_ByYear!H$20*INDEX(Inputs_ByYear!$D$24:$Y$25,MATCH($B43,Inputs_ByYear!$B$24:$B$25,0),MATCH(K$5,Inputs_ByYear!$D$23:$Y$23,0))*INDEX(Inputs_ByPrg!$F$6:$F$69,MATCH('ABP Remaining Capacity'!$E43,Inputs_ByPrg!$E$6:$E$69,0))</f>
        <v>0</v>
      </c>
      <c r="L43" s="89">
        <f>(SUMIFS(Inputs_ByYear!I$9:I$14,Inputs_ByYear!$B$9:$B$14,'ABP Remaining Capacity'!$C43))*Inputs_ByYear!I$20*INDEX(Inputs_ByYear!$D$24:$Y$25,MATCH($B43,Inputs_ByYear!$B$24:$B$25,0),MATCH(L$5,Inputs_ByYear!$D$23:$Y$23,0))*INDEX(Inputs_ByPrg!$F$6:$F$69,MATCH('ABP Remaining Capacity'!$E43,Inputs_ByPrg!$E$6:$E$69,0))</f>
        <v>0</v>
      </c>
      <c r="M43" s="89">
        <f>(SUMIFS(Inputs_ByYear!J$9:J$14,Inputs_ByYear!$B$9:$B$14,'ABP Remaining Capacity'!$C43))*Inputs_ByYear!J$20*INDEX(Inputs_ByYear!$D$24:$Y$25,MATCH($B43,Inputs_ByYear!$B$24:$B$25,0),MATCH(M$5,Inputs_ByYear!$D$23:$Y$23,0))*INDEX(Inputs_ByPrg!$F$6:$F$69,MATCH('ABP Remaining Capacity'!$E43,Inputs_ByPrg!$E$6:$E$69,0))</f>
        <v>0</v>
      </c>
      <c r="N43" s="89">
        <f>(SUMIFS(Inputs_ByYear!K$9:K$14,Inputs_ByYear!$B$9:$B$14,'ABP Remaining Capacity'!$C43))*Inputs_ByYear!K$20*INDEX(Inputs_ByYear!$D$24:$Y$25,MATCH($B43,Inputs_ByYear!$B$24:$B$25,0),MATCH(N$5,Inputs_ByYear!$D$23:$Y$23,0))*INDEX(Inputs_ByPrg!$F$6:$F$69,MATCH('ABP Remaining Capacity'!$E43,Inputs_ByPrg!$E$6:$E$69,0))</f>
        <v>0</v>
      </c>
      <c r="O43" s="89">
        <f>(SUMIFS(Inputs_ByYear!L$9:L$14,Inputs_ByYear!$B$9:$B$14,'ABP Remaining Capacity'!$C43))*Inputs_ByYear!L$20*INDEX(Inputs_ByYear!$D$24:$Y$25,MATCH($B43,Inputs_ByYear!$B$24:$B$25,0),MATCH(O$5,Inputs_ByYear!$D$23:$Y$23,0))*INDEX(Inputs_ByPrg!$F$6:$F$69,MATCH('ABP Remaining Capacity'!$E43,Inputs_ByPrg!$E$6:$E$69,0))</f>
        <v>0</v>
      </c>
      <c r="P43" s="89">
        <f>(SUMIFS(Inputs_ByYear!M$9:M$14,Inputs_ByYear!$B$9:$B$14,'ABP Remaining Capacity'!$C43))*Inputs_ByYear!M$20*INDEX(Inputs_ByYear!$D$24:$Y$25,MATCH($B43,Inputs_ByYear!$B$24:$B$25,0),MATCH(P$5,Inputs_ByYear!$D$23:$Y$23,0))*INDEX(Inputs_ByPrg!$F$6:$F$69,MATCH('ABP Remaining Capacity'!$E43,Inputs_ByPrg!$E$6:$E$69,0))</f>
        <v>0</v>
      </c>
      <c r="Q43" s="89">
        <f>(SUMIFS(Inputs_ByYear!N$9:N$14,Inputs_ByYear!$B$9:$B$14,'ABP Remaining Capacity'!$C43))*Inputs_ByYear!N$20*INDEX(Inputs_ByYear!$D$24:$Y$25,MATCH($B43,Inputs_ByYear!$B$24:$B$25,0),MATCH(Q$5,Inputs_ByYear!$D$23:$Y$23,0))*INDEX(Inputs_ByPrg!$F$6:$F$69,MATCH('ABP Remaining Capacity'!$E43,Inputs_ByPrg!$E$6:$E$69,0))</f>
        <v>0</v>
      </c>
      <c r="R43" s="89">
        <f>(SUMIFS(Inputs_ByYear!O$9:O$14,Inputs_ByYear!$B$9:$B$14,'ABP Remaining Capacity'!$C43))*Inputs_ByYear!O$20*INDEX(Inputs_ByYear!$D$24:$Y$25,MATCH($B43,Inputs_ByYear!$B$24:$B$25,0),MATCH(R$5,Inputs_ByYear!$D$23:$Y$23,0))*INDEX(Inputs_ByPrg!$F$6:$F$69,MATCH('ABP Remaining Capacity'!$E43,Inputs_ByPrg!$E$6:$E$69,0))</f>
        <v>0</v>
      </c>
      <c r="S43" s="89">
        <f>(SUMIFS(Inputs_ByYear!P$9:P$14,Inputs_ByYear!$B$9:$B$14,'ABP Remaining Capacity'!$C43))*Inputs_ByYear!P$20*INDEX(Inputs_ByYear!$D$24:$Y$25,MATCH($B43,Inputs_ByYear!$B$24:$B$25,0),MATCH(S$5,Inputs_ByYear!$D$23:$Y$23,0))*INDEX(Inputs_ByPrg!$F$6:$F$69,MATCH('ABP Remaining Capacity'!$E43,Inputs_ByPrg!$E$6:$E$69,0))</f>
        <v>0</v>
      </c>
      <c r="T43" s="89">
        <f>(SUMIFS(Inputs_ByYear!Q$9:Q$14,Inputs_ByYear!$B$9:$B$14,'ABP Remaining Capacity'!$C43))*Inputs_ByYear!Q$20*INDEX(Inputs_ByYear!$D$24:$Y$25,MATCH($B43,Inputs_ByYear!$B$24:$B$25,0),MATCH(T$5,Inputs_ByYear!$D$23:$Y$23,0))*INDEX(Inputs_ByPrg!$F$6:$F$69,MATCH('ABP Remaining Capacity'!$E43,Inputs_ByPrg!$E$6:$E$69,0))</f>
        <v>0</v>
      </c>
      <c r="U43" s="89">
        <f>(SUMIFS(Inputs_ByYear!R$9:R$14,Inputs_ByYear!$B$9:$B$14,'ABP Remaining Capacity'!$C43))*Inputs_ByYear!R$20*INDEX(Inputs_ByYear!$D$24:$Y$25,MATCH($B43,Inputs_ByYear!$B$24:$B$25,0),MATCH(U$5,Inputs_ByYear!$D$23:$Y$23,0))*INDEX(Inputs_ByPrg!$F$6:$F$69,MATCH('ABP Remaining Capacity'!$E43,Inputs_ByPrg!$E$6:$E$69,0))</f>
        <v>0</v>
      </c>
      <c r="V43" s="89">
        <f>(SUMIFS(Inputs_ByYear!S$9:S$14,Inputs_ByYear!$B$9:$B$14,'ABP Remaining Capacity'!$C43))*Inputs_ByYear!S$20*INDEX(Inputs_ByYear!$D$24:$Y$25,MATCH($B43,Inputs_ByYear!$B$24:$B$25,0),MATCH(V$5,Inputs_ByYear!$D$23:$Y$23,0))*INDEX(Inputs_ByPrg!$F$6:$F$69,MATCH('ABP Remaining Capacity'!$E43,Inputs_ByPrg!$E$6:$E$69,0))</f>
        <v>0</v>
      </c>
      <c r="W43" s="89">
        <f>(SUMIFS(Inputs_ByYear!T$9:T$14,Inputs_ByYear!$B$9:$B$14,'ABP Remaining Capacity'!$C43))*Inputs_ByYear!T$20*INDEX(Inputs_ByYear!$D$24:$Y$25,MATCH($B43,Inputs_ByYear!$B$24:$B$25,0),MATCH(W$5,Inputs_ByYear!$D$23:$Y$23,0))*INDEX(Inputs_ByPrg!$F$6:$F$69,MATCH('ABP Remaining Capacity'!$E43,Inputs_ByPrg!$E$6:$E$69,0))</f>
        <v>0</v>
      </c>
      <c r="X43" s="89">
        <f>(SUMIFS(Inputs_ByYear!U$9:U$14,Inputs_ByYear!$B$9:$B$14,'ABP Remaining Capacity'!$C43))*Inputs_ByYear!U$20*INDEX(Inputs_ByYear!$D$24:$Y$25,MATCH($B43,Inputs_ByYear!$B$24:$B$25,0),MATCH(X$5,Inputs_ByYear!$D$23:$Y$23,0))*INDEX(Inputs_ByPrg!$F$6:$F$69,MATCH('ABP Remaining Capacity'!$E43,Inputs_ByPrg!$E$6:$E$69,0))</f>
        <v>0</v>
      </c>
      <c r="Y43" s="89">
        <f>(SUMIFS(Inputs_ByYear!V$9:V$14,Inputs_ByYear!$B$9:$B$14,'ABP Remaining Capacity'!$C43))*Inputs_ByYear!V$20*INDEX(Inputs_ByYear!$D$24:$Y$25,MATCH($B43,Inputs_ByYear!$B$24:$B$25,0),MATCH(Y$5,Inputs_ByYear!$D$23:$Y$23,0))*INDEX(Inputs_ByPrg!$F$6:$F$69,MATCH('ABP Remaining Capacity'!$E43,Inputs_ByPrg!$E$6:$E$69,0))</f>
        <v>0</v>
      </c>
      <c r="Z43" s="89">
        <f>(SUMIFS(Inputs_ByYear!W$9:W$14,Inputs_ByYear!$B$9:$B$14,'ABP Remaining Capacity'!$C43))*Inputs_ByYear!W$20*INDEX(Inputs_ByYear!$D$24:$Y$25,MATCH($B43,Inputs_ByYear!$B$24:$B$25,0),MATCH(Z$5,Inputs_ByYear!$D$23:$Y$23,0))*INDEX(Inputs_ByPrg!$F$6:$F$69,MATCH('ABP Remaining Capacity'!$E43,Inputs_ByPrg!$E$6:$E$69,0))</f>
        <v>0</v>
      </c>
      <c r="AA43" s="89">
        <f>(SUMIFS(Inputs_ByYear!X$9:X$14,Inputs_ByYear!$B$9:$B$14,'ABP Remaining Capacity'!$C43))*Inputs_ByYear!X$20*INDEX(Inputs_ByYear!$D$24:$Y$25,MATCH($B43,Inputs_ByYear!$B$24:$B$25,0),MATCH(AA$5,Inputs_ByYear!$D$23:$Y$23,0))*INDEX(Inputs_ByPrg!$F$6:$F$69,MATCH('ABP Remaining Capacity'!$E43,Inputs_ByPrg!$E$6:$E$69,0))</f>
        <v>0</v>
      </c>
      <c r="AB43" s="89">
        <f>(SUMIFS(Inputs_ByYear!Y$9:Y$14,Inputs_ByYear!$B$9:$B$14,'ABP Remaining Capacity'!$C43))*Inputs_ByYear!Y$20*INDEX(Inputs_ByYear!$D$24:$Y$25,MATCH($B43,Inputs_ByYear!$B$24:$B$25,0),MATCH(AB$5,Inputs_ByYear!$D$23:$Y$23,0))*INDEX(Inputs_ByPrg!$F$6:$F$69,MATCH('ABP Remaining Capacity'!$E43,Inputs_ByPrg!$E$6:$E$69,0))</f>
        <v>0</v>
      </c>
    </row>
    <row r="44" spans="2:28" ht="14.45" customHeight="1">
      <c r="B44" s="239" t="s">
        <v>231</v>
      </c>
      <c r="C44" s="239" t="s">
        <v>221</v>
      </c>
      <c r="D44" s="239" t="s">
        <v>290</v>
      </c>
      <c r="E44" s="286" t="str">
        <f t="shared" si="0"/>
        <v>B_Public Schools_&gt;500-2000</v>
      </c>
      <c r="F44" s="262" t="s">
        <v>86</v>
      </c>
      <c r="G44" s="89">
        <f>(SUMIFS(Inputs_ByYear!D$9:D$14,Inputs_ByYear!$B$9:$B$14,'ABP Remaining Capacity'!$C44))*Inputs_ByYear!D$20*INDEX(Inputs_ByYear!$D$24:$Y$25,MATCH($B44,Inputs_ByYear!$B$24:$B$25,0),MATCH(G$5,Inputs_ByYear!$D$23:$Y$23,0))*INDEX(Inputs_ByPrg!$F$6:$F$69,MATCH('ABP Remaining Capacity'!$E44,Inputs_ByPrg!$E$6:$E$69,0))</f>
        <v>16991.819444444445</v>
      </c>
      <c r="H44" s="89">
        <f>(SUMIFS(Inputs_ByYear!E$9:E$14,Inputs_ByYear!$B$9:$B$14,'ABP Remaining Capacity'!$C44))*Inputs_ByYear!E$20*INDEX(Inputs_ByYear!$D$24:$Y$25,MATCH($B44,Inputs_ByYear!$B$24:$B$25,0),MATCH(H$5,Inputs_ByYear!$D$23:$Y$23,0))*INDEX(Inputs_ByPrg!$F$6:$F$69,MATCH('ABP Remaining Capacity'!$E44,Inputs_ByPrg!$E$6:$E$69,0))</f>
        <v>0</v>
      </c>
      <c r="I44" s="89">
        <f>(SUMIFS(Inputs_ByYear!F$9:F$14,Inputs_ByYear!$B$9:$B$14,'ABP Remaining Capacity'!$C44))*Inputs_ByYear!F$20*INDEX(Inputs_ByYear!$D$24:$Y$25,MATCH($B44,Inputs_ByYear!$B$24:$B$25,0),MATCH(I$5,Inputs_ByYear!$D$23:$Y$23,0))*INDEX(Inputs_ByPrg!$F$6:$F$69,MATCH('ABP Remaining Capacity'!$E44,Inputs_ByPrg!$E$6:$E$69,0))</f>
        <v>0</v>
      </c>
      <c r="J44" s="89">
        <f>(SUMIFS(Inputs_ByYear!G$9:G$14,Inputs_ByYear!$B$9:$B$14,'ABP Remaining Capacity'!$C44))*Inputs_ByYear!G$20*INDEX(Inputs_ByYear!$D$24:$Y$25,MATCH($B44,Inputs_ByYear!$B$24:$B$25,0),MATCH(J$5,Inputs_ByYear!$D$23:$Y$23,0))*INDEX(Inputs_ByPrg!$F$6:$F$69,MATCH('ABP Remaining Capacity'!$E44,Inputs_ByPrg!$E$6:$E$69,0))</f>
        <v>0</v>
      </c>
      <c r="K44" s="89">
        <f>(SUMIFS(Inputs_ByYear!H$9:H$14,Inputs_ByYear!$B$9:$B$14,'ABP Remaining Capacity'!$C44))*Inputs_ByYear!H$20*INDEX(Inputs_ByYear!$D$24:$Y$25,MATCH($B44,Inputs_ByYear!$B$24:$B$25,0),MATCH(K$5,Inputs_ByYear!$D$23:$Y$23,0))*INDEX(Inputs_ByPrg!$F$6:$F$69,MATCH('ABP Remaining Capacity'!$E44,Inputs_ByPrg!$E$6:$E$69,0))</f>
        <v>0</v>
      </c>
      <c r="L44" s="89">
        <f>(SUMIFS(Inputs_ByYear!I$9:I$14,Inputs_ByYear!$B$9:$B$14,'ABP Remaining Capacity'!$C44))*Inputs_ByYear!I$20*INDEX(Inputs_ByYear!$D$24:$Y$25,MATCH($B44,Inputs_ByYear!$B$24:$B$25,0),MATCH(L$5,Inputs_ByYear!$D$23:$Y$23,0))*INDEX(Inputs_ByPrg!$F$6:$F$69,MATCH('ABP Remaining Capacity'!$E44,Inputs_ByPrg!$E$6:$E$69,0))</f>
        <v>0</v>
      </c>
      <c r="M44" s="89">
        <f>(SUMIFS(Inputs_ByYear!J$9:J$14,Inputs_ByYear!$B$9:$B$14,'ABP Remaining Capacity'!$C44))*Inputs_ByYear!J$20*INDEX(Inputs_ByYear!$D$24:$Y$25,MATCH($B44,Inputs_ByYear!$B$24:$B$25,0),MATCH(M$5,Inputs_ByYear!$D$23:$Y$23,0))*INDEX(Inputs_ByPrg!$F$6:$F$69,MATCH('ABP Remaining Capacity'!$E44,Inputs_ByPrg!$E$6:$E$69,0))</f>
        <v>0</v>
      </c>
      <c r="N44" s="89">
        <f>(SUMIFS(Inputs_ByYear!K$9:K$14,Inputs_ByYear!$B$9:$B$14,'ABP Remaining Capacity'!$C44))*Inputs_ByYear!K$20*INDEX(Inputs_ByYear!$D$24:$Y$25,MATCH($B44,Inputs_ByYear!$B$24:$B$25,0),MATCH(N$5,Inputs_ByYear!$D$23:$Y$23,0))*INDEX(Inputs_ByPrg!$F$6:$F$69,MATCH('ABP Remaining Capacity'!$E44,Inputs_ByPrg!$E$6:$E$69,0))</f>
        <v>0</v>
      </c>
      <c r="O44" s="89">
        <f>(SUMIFS(Inputs_ByYear!L$9:L$14,Inputs_ByYear!$B$9:$B$14,'ABP Remaining Capacity'!$C44))*Inputs_ByYear!L$20*INDEX(Inputs_ByYear!$D$24:$Y$25,MATCH($B44,Inputs_ByYear!$B$24:$B$25,0),MATCH(O$5,Inputs_ByYear!$D$23:$Y$23,0))*INDEX(Inputs_ByPrg!$F$6:$F$69,MATCH('ABP Remaining Capacity'!$E44,Inputs_ByPrg!$E$6:$E$69,0))</f>
        <v>0</v>
      </c>
      <c r="P44" s="89">
        <f>(SUMIFS(Inputs_ByYear!M$9:M$14,Inputs_ByYear!$B$9:$B$14,'ABP Remaining Capacity'!$C44))*Inputs_ByYear!M$20*INDEX(Inputs_ByYear!$D$24:$Y$25,MATCH($B44,Inputs_ByYear!$B$24:$B$25,0),MATCH(P$5,Inputs_ByYear!$D$23:$Y$23,0))*INDEX(Inputs_ByPrg!$F$6:$F$69,MATCH('ABP Remaining Capacity'!$E44,Inputs_ByPrg!$E$6:$E$69,0))</f>
        <v>0</v>
      </c>
      <c r="Q44" s="89">
        <f>(SUMIFS(Inputs_ByYear!N$9:N$14,Inputs_ByYear!$B$9:$B$14,'ABP Remaining Capacity'!$C44))*Inputs_ByYear!N$20*INDEX(Inputs_ByYear!$D$24:$Y$25,MATCH($B44,Inputs_ByYear!$B$24:$B$25,0),MATCH(Q$5,Inputs_ByYear!$D$23:$Y$23,0))*INDEX(Inputs_ByPrg!$F$6:$F$69,MATCH('ABP Remaining Capacity'!$E44,Inputs_ByPrg!$E$6:$E$69,0))</f>
        <v>0</v>
      </c>
      <c r="R44" s="89">
        <f>(SUMIFS(Inputs_ByYear!O$9:O$14,Inputs_ByYear!$B$9:$B$14,'ABP Remaining Capacity'!$C44))*Inputs_ByYear!O$20*INDEX(Inputs_ByYear!$D$24:$Y$25,MATCH($B44,Inputs_ByYear!$B$24:$B$25,0),MATCH(R$5,Inputs_ByYear!$D$23:$Y$23,0))*INDEX(Inputs_ByPrg!$F$6:$F$69,MATCH('ABP Remaining Capacity'!$E44,Inputs_ByPrg!$E$6:$E$69,0))</f>
        <v>0</v>
      </c>
      <c r="S44" s="89">
        <f>(SUMIFS(Inputs_ByYear!P$9:P$14,Inputs_ByYear!$B$9:$B$14,'ABP Remaining Capacity'!$C44))*Inputs_ByYear!P$20*INDEX(Inputs_ByYear!$D$24:$Y$25,MATCH($B44,Inputs_ByYear!$B$24:$B$25,0),MATCH(S$5,Inputs_ByYear!$D$23:$Y$23,0))*INDEX(Inputs_ByPrg!$F$6:$F$69,MATCH('ABP Remaining Capacity'!$E44,Inputs_ByPrg!$E$6:$E$69,0))</f>
        <v>0</v>
      </c>
      <c r="T44" s="89">
        <f>(SUMIFS(Inputs_ByYear!Q$9:Q$14,Inputs_ByYear!$B$9:$B$14,'ABP Remaining Capacity'!$C44))*Inputs_ByYear!Q$20*INDEX(Inputs_ByYear!$D$24:$Y$25,MATCH($B44,Inputs_ByYear!$B$24:$B$25,0),MATCH(T$5,Inputs_ByYear!$D$23:$Y$23,0))*INDEX(Inputs_ByPrg!$F$6:$F$69,MATCH('ABP Remaining Capacity'!$E44,Inputs_ByPrg!$E$6:$E$69,0))</f>
        <v>0</v>
      </c>
      <c r="U44" s="89">
        <f>(SUMIFS(Inputs_ByYear!R$9:R$14,Inputs_ByYear!$B$9:$B$14,'ABP Remaining Capacity'!$C44))*Inputs_ByYear!R$20*INDEX(Inputs_ByYear!$D$24:$Y$25,MATCH($B44,Inputs_ByYear!$B$24:$B$25,0),MATCH(U$5,Inputs_ByYear!$D$23:$Y$23,0))*INDEX(Inputs_ByPrg!$F$6:$F$69,MATCH('ABP Remaining Capacity'!$E44,Inputs_ByPrg!$E$6:$E$69,0))</f>
        <v>0</v>
      </c>
      <c r="V44" s="89">
        <f>(SUMIFS(Inputs_ByYear!S$9:S$14,Inputs_ByYear!$B$9:$B$14,'ABP Remaining Capacity'!$C44))*Inputs_ByYear!S$20*INDEX(Inputs_ByYear!$D$24:$Y$25,MATCH($B44,Inputs_ByYear!$B$24:$B$25,0),MATCH(V$5,Inputs_ByYear!$D$23:$Y$23,0))*INDEX(Inputs_ByPrg!$F$6:$F$69,MATCH('ABP Remaining Capacity'!$E44,Inputs_ByPrg!$E$6:$E$69,0))</f>
        <v>0</v>
      </c>
      <c r="W44" s="89">
        <f>(SUMIFS(Inputs_ByYear!T$9:T$14,Inputs_ByYear!$B$9:$B$14,'ABP Remaining Capacity'!$C44))*Inputs_ByYear!T$20*INDEX(Inputs_ByYear!$D$24:$Y$25,MATCH($B44,Inputs_ByYear!$B$24:$B$25,0),MATCH(W$5,Inputs_ByYear!$D$23:$Y$23,0))*INDEX(Inputs_ByPrg!$F$6:$F$69,MATCH('ABP Remaining Capacity'!$E44,Inputs_ByPrg!$E$6:$E$69,0))</f>
        <v>0</v>
      </c>
      <c r="X44" s="89">
        <f>(SUMIFS(Inputs_ByYear!U$9:U$14,Inputs_ByYear!$B$9:$B$14,'ABP Remaining Capacity'!$C44))*Inputs_ByYear!U$20*INDEX(Inputs_ByYear!$D$24:$Y$25,MATCH($B44,Inputs_ByYear!$B$24:$B$25,0),MATCH(X$5,Inputs_ByYear!$D$23:$Y$23,0))*INDEX(Inputs_ByPrg!$F$6:$F$69,MATCH('ABP Remaining Capacity'!$E44,Inputs_ByPrg!$E$6:$E$69,0))</f>
        <v>0</v>
      </c>
      <c r="Y44" s="89">
        <f>(SUMIFS(Inputs_ByYear!V$9:V$14,Inputs_ByYear!$B$9:$B$14,'ABP Remaining Capacity'!$C44))*Inputs_ByYear!V$20*INDEX(Inputs_ByYear!$D$24:$Y$25,MATCH($B44,Inputs_ByYear!$B$24:$B$25,0),MATCH(Y$5,Inputs_ByYear!$D$23:$Y$23,0))*INDEX(Inputs_ByPrg!$F$6:$F$69,MATCH('ABP Remaining Capacity'!$E44,Inputs_ByPrg!$E$6:$E$69,0))</f>
        <v>0</v>
      </c>
      <c r="Z44" s="89">
        <f>(SUMIFS(Inputs_ByYear!W$9:W$14,Inputs_ByYear!$B$9:$B$14,'ABP Remaining Capacity'!$C44))*Inputs_ByYear!W$20*INDEX(Inputs_ByYear!$D$24:$Y$25,MATCH($B44,Inputs_ByYear!$B$24:$B$25,0),MATCH(Z$5,Inputs_ByYear!$D$23:$Y$23,0))*INDEX(Inputs_ByPrg!$F$6:$F$69,MATCH('ABP Remaining Capacity'!$E44,Inputs_ByPrg!$E$6:$E$69,0))</f>
        <v>0</v>
      </c>
      <c r="AA44" s="89">
        <f>(SUMIFS(Inputs_ByYear!X$9:X$14,Inputs_ByYear!$B$9:$B$14,'ABP Remaining Capacity'!$C44))*Inputs_ByYear!X$20*INDEX(Inputs_ByYear!$D$24:$Y$25,MATCH($B44,Inputs_ByYear!$B$24:$B$25,0),MATCH(AA$5,Inputs_ByYear!$D$23:$Y$23,0))*INDEX(Inputs_ByPrg!$F$6:$F$69,MATCH('ABP Remaining Capacity'!$E44,Inputs_ByPrg!$E$6:$E$69,0))</f>
        <v>0</v>
      </c>
      <c r="AB44" s="89">
        <f>(SUMIFS(Inputs_ByYear!Y$9:Y$14,Inputs_ByYear!$B$9:$B$14,'ABP Remaining Capacity'!$C44))*Inputs_ByYear!Y$20*INDEX(Inputs_ByYear!$D$24:$Y$25,MATCH($B44,Inputs_ByYear!$B$24:$B$25,0),MATCH(AB$5,Inputs_ByYear!$D$23:$Y$23,0))*INDEX(Inputs_ByPrg!$F$6:$F$69,MATCH('ABP Remaining Capacity'!$E44,Inputs_ByPrg!$E$6:$E$69,0))</f>
        <v>0</v>
      </c>
    </row>
    <row r="45" spans="2:28" ht="14.45" customHeight="1">
      <c r="B45" s="239" t="s">
        <v>231</v>
      </c>
      <c r="C45" s="239" t="s">
        <v>221</v>
      </c>
      <c r="D45" s="239" t="s">
        <v>292</v>
      </c>
      <c r="E45" s="286" t="str">
        <f t="shared" si="0"/>
        <v>B_Public Schools_&gt; 2000-5000</v>
      </c>
      <c r="F45" s="262" t="s">
        <v>86</v>
      </c>
      <c r="G45" s="89">
        <f>(SUMIFS(Inputs_ByYear!D$9:D$14,Inputs_ByYear!$B$9:$B$14,'ABP Remaining Capacity'!$C45))*Inputs_ByYear!D$20*INDEX(Inputs_ByYear!$D$24:$Y$25,MATCH($B45,Inputs_ByYear!$B$24:$B$25,0),MATCH(G$5,Inputs_ByYear!$D$23:$Y$23,0))*INDEX(Inputs_ByPrg!$F$6:$F$69,MATCH('ABP Remaining Capacity'!$E45,Inputs_ByPrg!$E$6:$E$69,0))</f>
        <v>0</v>
      </c>
      <c r="H45" s="89">
        <f>(SUMIFS(Inputs_ByYear!E$9:E$14,Inputs_ByYear!$B$9:$B$14,'ABP Remaining Capacity'!$C45))*Inputs_ByYear!E$20*INDEX(Inputs_ByYear!$D$24:$Y$25,MATCH($B45,Inputs_ByYear!$B$24:$B$25,0),MATCH(H$5,Inputs_ByYear!$D$23:$Y$23,0))*INDEX(Inputs_ByPrg!$F$6:$F$69,MATCH('ABP Remaining Capacity'!$E45,Inputs_ByPrg!$E$6:$E$69,0))</f>
        <v>0</v>
      </c>
      <c r="I45" s="89">
        <f>(SUMIFS(Inputs_ByYear!F$9:F$14,Inputs_ByYear!$B$9:$B$14,'ABP Remaining Capacity'!$C45))*Inputs_ByYear!F$20*INDEX(Inputs_ByYear!$D$24:$Y$25,MATCH($B45,Inputs_ByYear!$B$24:$B$25,0),MATCH(I$5,Inputs_ByYear!$D$23:$Y$23,0))*INDEX(Inputs_ByPrg!$F$6:$F$69,MATCH('ABP Remaining Capacity'!$E45,Inputs_ByPrg!$E$6:$E$69,0))</f>
        <v>0</v>
      </c>
      <c r="J45" s="89">
        <f>(SUMIFS(Inputs_ByYear!G$9:G$14,Inputs_ByYear!$B$9:$B$14,'ABP Remaining Capacity'!$C45))*Inputs_ByYear!G$20*INDEX(Inputs_ByYear!$D$24:$Y$25,MATCH($B45,Inputs_ByYear!$B$24:$B$25,0),MATCH(J$5,Inputs_ByYear!$D$23:$Y$23,0))*INDEX(Inputs_ByPrg!$F$6:$F$69,MATCH('ABP Remaining Capacity'!$E45,Inputs_ByPrg!$E$6:$E$69,0))</f>
        <v>0</v>
      </c>
      <c r="K45" s="89">
        <f>(SUMIFS(Inputs_ByYear!H$9:H$14,Inputs_ByYear!$B$9:$B$14,'ABP Remaining Capacity'!$C45))*Inputs_ByYear!H$20*INDEX(Inputs_ByYear!$D$24:$Y$25,MATCH($B45,Inputs_ByYear!$B$24:$B$25,0),MATCH(K$5,Inputs_ByYear!$D$23:$Y$23,0))*INDEX(Inputs_ByPrg!$F$6:$F$69,MATCH('ABP Remaining Capacity'!$E45,Inputs_ByPrg!$E$6:$E$69,0))</f>
        <v>0</v>
      </c>
      <c r="L45" s="89">
        <f>(SUMIFS(Inputs_ByYear!I$9:I$14,Inputs_ByYear!$B$9:$B$14,'ABP Remaining Capacity'!$C45))*Inputs_ByYear!I$20*INDEX(Inputs_ByYear!$D$24:$Y$25,MATCH($B45,Inputs_ByYear!$B$24:$B$25,0),MATCH(L$5,Inputs_ByYear!$D$23:$Y$23,0))*INDEX(Inputs_ByPrg!$F$6:$F$69,MATCH('ABP Remaining Capacity'!$E45,Inputs_ByPrg!$E$6:$E$69,0))</f>
        <v>0</v>
      </c>
      <c r="M45" s="89">
        <f>(SUMIFS(Inputs_ByYear!J$9:J$14,Inputs_ByYear!$B$9:$B$14,'ABP Remaining Capacity'!$C45))*Inputs_ByYear!J$20*INDEX(Inputs_ByYear!$D$24:$Y$25,MATCH($B45,Inputs_ByYear!$B$24:$B$25,0),MATCH(M$5,Inputs_ByYear!$D$23:$Y$23,0))*INDEX(Inputs_ByPrg!$F$6:$F$69,MATCH('ABP Remaining Capacity'!$E45,Inputs_ByPrg!$E$6:$E$69,0))</f>
        <v>0</v>
      </c>
      <c r="N45" s="89">
        <f>(SUMIFS(Inputs_ByYear!K$9:K$14,Inputs_ByYear!$B$9:$B$14,'ABP Remaining Capacity'!$C45))*Inputs_ByYear!K$20*INDEX(Inputs_ByYear!$D$24:$Y$25,MATCH($B45,Inputs_ByYear!$B$24:$B$25,0),MATCH(N$5,Inputs_ByYear!$D$23:$Y$23,0))*INDEX(Inputs_ByPrg!$F$6:$F$69,MATCH('ABP Remaining Capacity'!$E45,Inputs_ByPrg!$E$6:$E$69,0))</f>
        <v>0</v>
      </c>
      <c r="O45" s="89">
        <f>(SUMIFS(Inputs_ByYear!L$9:L$14,Inputs_ByYear!$B$9:$B$14,'ABP Remaining Capacity'!$C45))*Inputs_ByYear!L$20*INDEX(Inputs_ByYear!$D$24:$Y$25,MATCH($B45,Inputs_ByYear!$B$24:$B$25,0),MATCH(O$5,Inputs_ByYear!$D$23:$Y$23,0))*INDEX(Inputs_ByPrg!$F$6:$F$69,MATCH('ABP Remaining Capacity'!$E45,Inputs_ByPrg!$E$6:$E$69,0))</f>
        <v>0</v>
      </c>
      <c r="P45" s="89">
        <f>(SUMIFS(Inputs_ByYear!M$9:M$14,Inputs_ByYear!$B$9:$B$14,'ABP Remaining Capacity'!$C45))*Inputs_ByYear!M$20*INDEX(Inputs_ByYear!$D$24:$Y$25,MATCH($B45,Inputs_ByYear!$B$24:$B$25,0),MATCH(P$5,Inputs_ByYear!$D$23:$Y$23,0))*INDEX(Inputs_ByPrg!$F$6:$F$69,MATCH('ABP Remaining Capacity'!$E45,Inputs_ByPrg!$E$6:$E$69,0))</f>
        <v>0</v>
      </c>
      <c r="Q45" s="89">
        <f>(SUMIFS(Inputs_ByYear!N$9:N$14,Inputs_ByYear!$B$9:$B$14,'ABP Remaining Capacity'!$C45))*Inputs_ByYear!N$20*INDEX(Inputs_ByYear!$D$24:$Y$25,MATCH($B45,Inputs_ByYear!$B$24:$B$25,0),MATCH(Q$5,Inputs_ByYear!$D$23:$Y$23,0))*INDEX(Inputs_ByPrg!$F$6:$F$69,MATCH('ABP Remaining Capacity'!$E45,Inputs_ByPrg!$E$6:$E$69,0))</f>
        <v>0</v>
      </c>
      <c r="R45" s="89">
        <f>(SUMIFS(Inputs_ByYear!O$9:O$14,Inputs_ByYear!$B$9:$B$14,'ABP Remaining Capacity'!$C45))*Inputs_ByYear!O$20*INDEX(Inputs_ByYear!$D$24:$Y$25,MATCH($B45,Inputs_ByYear!$B$24:$B$25,0),MATCH(R$5,Inputs_ByYear!$D$23:$Y$23,0))*INDEX(Inputs_ByPrg!$F$6:$F$69,MATCH('ABP Remaining Capacity'!$E45,Inputs_ByPrg!$E$6:$E$69,0))</f>
        <v>0</v>
      </c>
      <c r="S45" s="89">
        <f>(SUMIFS(Inputs_ByYear!P$9:P$14,Inputs_ByYear!$B$9:$B$14,'ABP Remaining Capacity'!$C45))*Inputs_ByYear!P$20*INDEX(Inputs_ByYear!$D$24:$Y$25,MATCH($B45,Inputs_ByYear!$B$24:$B$25,0),MATCH(S$5,Inputs_ByYear!$D$23:$Y$23,0))*INDEX(Inputs_ByPrg!$F$6:$F$69,MATCH('ABP Remaining Capacity'!$E45,Inputs_ByPrg!$E$6:$E$69,0))</f>
        <v>0</v>
      </c>
      <c r="T45" s="89">
        <f>(SUMIFS(Inputs_ByYear!Q$9:Q$14,Inputs_ByYear!$B$9:$B$14,'ABP Remaining Capacity'!$C45))*Inputs_ByYear!Q$20*INDEX(Inputs_ByYear!$D$24:$Y$25,MATCH($B45,Inputs_ByYear!$B$24:$B$25,0),MATCH(T$5,Inputs_ByYear!$D$23:$Y$23,0))*INDEX(Inputs_ByPrg!$F$6:$F$69,MATCH('ABP Remaining Capacity'!$E45,Inputs_ByPrg!$E$6:$E$69,0))</f>
        <v>0</v>
      </c>
      <c r="U45" s="89">
        <f>(SUMIFS(Inputs_ByYear!R$9:R$14,Inputs_ByYear!$B$9:$B$14,'ABP Remaining Capacity'!$C45))*Inputs_ByYear!R$20*INDEX(Inputs_ByYear!$D$24:$Y$25,MATCH($B45,Inputs_ByYear!$B$24:$B$25,0),MATCH(U$5,Inputs_ByYear!$D$23:$Y$23,0))*INDEX(Inputs_ByPrg!$F$6:$F$69,MATCH('ABP Remaining Capacity'!$E45,Inputs_ByPrg!$E$6:$E$69,0))</f>
        <v>0</v>
      </c>
      <c r="V45" s="89">
        <f>(SUMIFS(Inputs_ByYear!S$9:S$14,Inputs_ByYear!$B$9:$B$14,'ABP Remaining Capacity'!$C45))*Inputs_ByYear!S$20*INDEX(Inputs_ByYear!$D$24:$Y$25,MATCH($B45,Inputs_ByYear!$B$24:$B$25,0),MATCH(V$5,Inputs_ByYear!$D$23:$Y$23,0))*INDEX(Inputs_ByPrg!$F$6:$F$69,MATCH('ABP Remaining Capacity'!$E45,Inputs_ByPrg!$E$6:$E$69,0))</f>
        <v>0</v>
      </c>
      <c r="W45" s="89">
        <f>(SUMIFS(Inputs_ByYear!T$9:T$14,Inputs_ByYear!$B$9:$B$14,'ABP Remaining Capacity'!$C45))*Inputs_ByYear!T$20*INDEX(Inputs_ByYear!$D$24:$Y$25,MATCH($B45,Inputs_ByYear!$B$24:$B$25,0),MATCH(W$5,Inputs_ByYear!$D$23:$Y$23,0))*INDEX(Inputs_ByPrg!$F$6:$F$69,MATCH('ABP Remaining Capacity'!$E45,Inputs_ByPrg!$E$6:$E$69,0))</f>
        <v>0</v>
      </c>
      <c r="X45" s="89">
        <f>(SUMIFS(Inputs_ByYear!U$9:U$14,Inputs_ByYear!$B$9:$B$14,'ABP Remaining Capacity'!$C45))*Inputs_ByYear!U$20*INDEX(Inputs_ByYear!$D$24:$Y$25,MATCH($B45,Inputs_ByYear!$B$24:$B$25,0),MATCH(X$5,Inputs_ByYear!$D$23:$Y$23,0))*INDEX(Inputs_ByPrg!$F$6:$F$69,MATCH('ABP Remaining Capacity'!$E45,Inputs_ByPrg!$E$6:$E$69,0))</f>
        <v>0</v>
      </c>
      <c r="Y45" s="89">
        <f>(SUMIFS(Inputs_ByYear!V$9:V$14,Inputs_ByYear!$B$9:$B$14,'ABP Remaining Capacity'!$C45))*Inputs_ByYear!V$20*INDEX(Inputs_ByYear!$D$24:$Y$25,MATCH($B45,Inputs_ByYear!$B$24:$B$25,0),MATCH(Y$5,Inputs_ByYear!$D$23:$Y$23,0))*INDEX(Inputs_ByPrg!$F$6:$F$69,MATCH('ABP Remaining Capacity'!$E45,Inputs_ByPrg!$E$6:$E$69,0))</f>
        <v>0</v>
      </c>
      <c r="Z45" s="89">
        <f>(SUMIFS(Inputs_ByYear!W$9:W$14,Inputs_ByYear!$B$9:$B$14,'ABP Remaining Capacity'!$C45))*Inputs_ByYear!W$20*INDEX(Inputs_ByYear!$D$24:$Y$25,MATCH($B45,Inputs_ByYear!$B$24:$B$25,0),MATCH(Z$5,Inputs_ByYear!$D$23:$Y$23,0))*INDEX(Inputs_ByPrg!$F$6:$F$69,MATCH('ABP Remaining Capacity'!$E45,Inputs_ByPrg!$E$6:$E$69,0))</f>
        <v>0</v>
      </c>
      <c r="AA45" s="89">
        <f>(SUMIFS(Inputs_ByYear!X$9:X$14,Inputs_ByYear!$B$9:$B$14,'ABP Remaining Capacity'!$C45))*Inputs_ByYear!X$20*INDEX(Inputs_ByYear!$D$24:$Y$25,MATCH($B45,Inputs_ByYear!$B$24:$B$25,0),MATCH(AA$5,Inputs_ByYear!$D$23:$Y$23,0))*INDEX(Inputs_ByPrg!$F$6:$F$69,MATCH('ABP Remaining Capacity'!$E45,Inputs_ByPrg!$E$6:$E$69,0))</f>
        <v>0</v>
      </c>
      <c r="AB45" s="89">
        <f>(SUMIFS(Inputs_ByYear!Y$9:Y$14,Inputs_ByYear!$B$9:$B$14,'ABP Remaining Capacity'!$C45))*Inputs_ByYear!Y$20*INDEX(Inputs_ByYear!$D$24:$Y$25,MATCH($B45,Inputs_ByYear!$B$24:$B$25,0),MATCH(AB$5,Inputs_ByYear!$D$23:$Y$23,0))*INDEX(Inputs_ByPrg!$F$6:$F$69,MATCH('ABP Remaining Capacity'!$E45,Inputs_ByPrg!$E$6:$E$69,0))</f>
        <v>0</v>
      </c>
    </row>
    <row r="46" spans="2:28" ht="14.45" customHeight="1">
      <c r="B46" s="239" t="s">
        <v>230</v>
      </c>
      <c r="C46" s="239" t="s">
        <v>210</v>
      </c>
      <c r="D46" s="239" t="s">
        <v>275</v>
      </c>
      <c r="E46" s="286" t="str">
        <f t="shared" si="0"/>
        <v>A_Community Driven Community Solar_ &lt; 10</v>
      </c>
      <c r="F46" s="262" t="s">
        <v>86</v>
      </c>
      <c r="G46" s="89">
        <f>(SUMIFS(Inputs_ByYear!D$9:D$14,Inputs_ByYear!$B$9:$B$14,'ABP Remaining Capacity'!$C46))*Inputs_ByYear!D$20*INDEX(Inputs_ByYear!$D$24:$Y$25,MATCH($B46,Inputs_ByYear!$B$24:$B$25,0),MATCH(G$5,Inputs_ByYear!$D$23:$Y$23,0))*INDEX(Inputs_ByPrg!$F$6:$F$69,MATCH('ABP Remaining Capacity'!$E46,Inputs_ByPrg!$E$6:$E$69,0))</f>
        <v>0</v>
      </c>
      <c r="H46" s="89">
        <f>(SUMIFS(Inputs_ByYear!E$9:E$14,Inputs_ByYear!$B$9:$B$14,'ABP Remaining Capacity'!$C46))*Inputs_ByYear!E$20*INDEX(Inputs_ByYear!$D$24:$Y$25,MATCH($B46,Inputs_ByYear!$B$24:$B$25,0),MATCH(H$5,Inputs_ByYear!$D$23:$Y$23,0))*INDEX(Inputs_ByPrg!$F$6:$F$69,MATCH('ABP Remaining Capacity'!$E46,Inputs_ByPrg!$E$6:$E$69,0))</f>
        <v>0</v>
      </c>
      <c r="I46" s="89">
        <f>(SUMIFS(Inputs_ByYear!F$9:F$14,Inputs_ByYear!$B$9:$B$14,'ABP Remaining Capacity'!$C46))*Inputs_ByYear!F$20*INDEX(Inputs_ByYear!$D$24:$Y$25,MATCH($B46,Inputs_ByYear!$B$24:$B$25,0),MATCH(I$5,Inputs_ByYear!$D$23:$Y$23,0))*INDEX(Inputs_ByPrg!$F$6:$F$69,MATCH('ABP Remaining Capacity'!$E46,Inputs_ByPrg!$E$6:$E$69,0))</f>
        <v>0</v>
      </c>
      <c r="J46" s="89">
        <f>(SUMIFS(Inputs_ByYear!G$9:G$14,Inputs_ByYear!$B$9:$B$14,'ABP Remaining Capacity'!$C46))*Inputs_ByYear!G$20*INDEX(Inputs_ByYear!$D$24:$Y$25,MATCH($B46,Inputs_ByYear!$B$24:$B$25,0),MATCH(J$5,Inputs_ByYear!$D$23:$Y$23,0))*INDEX(Inputs_ByPrg!$F$6:$F$69,MATCH('ABP Remaining Capacity'!$E46,Inputs_ByPrg!$E$6:$E$69,0))</f>
        <v>0</v>
      </c>
      <c r="K46" s="89">
        <f>(SUMIFS(Inputs_ByYear!H$9:H$14,Inputs_ByYear!$B$9:$B$14,'ABP Remaining Capacity'!$C46))*Inputs_ByYear!H$20*INDEX(Inputs_ByYear!$D$24:$Y$25,MATCH($B46,Inputs_ByYear!$B$24:$B$25,0),MATCH(K$5,Inputs_ByYear!$D$23:$Y$23,0))*INDEX(Inputs_ByPrg!$F$6:$F$69,MATCH('ABP Remaining Capacity'!$E46,Inputs_ByPrg!$E$6:$E$69,0))</f>
        <v>0</v>
      </c>
      <c r="L46" s="89">
        <f>(SUMIFS(Inputs_ByYear!I$9:I$14,Inputs_ByYear!$B$9:$B$14,'ABP Remaining Capacity'!$C46))*Inputs_ByYear!I$20*INDEX(Inputs_ByYear!$D$24:$Y$25,MATCH($B46,Inputs_ByYear!$B$24:$B$25,0),MATCH(L$5,Inputs_ByYear!$D$23:$Y$23,0))*INDEX(Inputs_ByPrg!$F$6:$F$69,MATCH('ABP Remaining Capacity'!$E46,Inputs_ByPrg!$E$6:$E$69,0))</f>
        <v>0</v>
      </c>
      <c r="M46" s="89">
        <f>(SUMIFS(Inputs_ByYear!J$9:J$14,Inputs_ByYear!$B$9:$B$14,'ABP Remaining Capacity'!$C46))*Inputs_ByYear!J$20*INDEX(Inputs_ByYear!$D$24:$Y$25,MATCH($B46,Inputs_ByYear!$B$24:$B$25,0),MATCH(M$5,Inputs_ByYear!$D$23:$Y$23,0))*INDEX(Inputs_ByPrg!$F$6:$F$69,MATCH('ABP Remaining Capacity'!$E46,Inputs_ByPrg!$E$6:$E$69,0))</f>
        <v>0</v>
      </c>
      <c r="N46" s="89">
        <f>(SUMIFS(Inputs_ByYear!K$9:K$14,Inputs_ByYear!$B$9:$B$14,'ABP Remaining Capacity'!$C46))*Inputs_ByYear!K$20*INDEX(Inputs_ByYear!$D$24:$Y$25,MATCH($B46,Inputs_ByYear!$B$24:$B$25,0),MATCH(N$5,Inputs_ByYear!$D$23:$Y$23,0))*INDEX(Inputs_ByPrg!$F$6:$F$69,MATCH('ABP Remaining Capacity'!$E46,Inputs_ByPrg!$E$6:$E$69,0))</f>
        <v>0</v>
      </c>
      <c r="O46" s="89">
        <f>(SUMIFS(Inputs_ByYear!L$9:L$14,Inputs_ByYear!$B$9:$B$14,'ABP Remaining Capacity'!$C46))*Inputs_ByYear!L$20*INDEX(Inputs_ByYear!$D$24:$Y$25,MATCH($B46,Inputs_ByYear!$B$24:$B$25,0),MATCH(O$5,Inputs_ByYear!$D$23:$Y$23,0))*INDEX(Inputs_ByPrg!$F$6:$F$69,MATCH('ABP Remaining Capacity'!$E46,Inputs_ByPrg!$E$6:$E$69,0))</f>
        <v>0</v>
      </c>
      <c r="P46" s="89">
        <f>(SUMIFS(Inputs_ByYear!M$9:M$14,Inputs_ByYear!$B$9:$B$14,'ABP Remaining Capacity'!$C46))*Inputs_ByYear!M$20*INDEX(Inputs_ByYear!$D$24:$Y$25,MATCH($B46,Inputs_ByYear!$B$24:$B$25,0),MATCH(P$5,Inputs_ByYear!$D$23:$Y$23,0))*INDEX(Inputs_ByPrg!$F$6:$F$69,MATCH('ABP Remaining Capacity'!$E46,Inputs_ByPrg!$E$6:$E$69,0))</f>
        <v>0</v>
      </c>
      <c r="Q46" s="89">
        <f>(SUMIFS(Inputs_ByYear!N$9:N$14,Inputs_ByYear!$B$9:$B$14,'ABP Remaining Capacity'!$C46))*Inputs_ByYear!N$20*INDEX(Inputs_ByYear!$D$24:$Y$25,MATCH($B46,Inputs_ByYear!$B$24:$B$25,0),MATCH(Q$5,Inputs_ByYear!$D$23:$Y$23,0))*INDEX(Inputs_ByPrg!$F$6:$F$69,MATCH('ABP Remaining Capacity'!$E46,Inputs_ByPrg!$E$6:$E$69,0))</f>
        <v>0</v>
      </c>
      <c r="R46" s="89">
        <f>(SUMIFS(Inputs_ByYear!O$9:O$14,Inputs_ByYear!$B$9:$B$14,'ABP Remaining Capacity'!$C46))*Inputs_ByYear!O$20*INDEX(Inputs_ByYear!$D$24:$Y$25,MATCH($B46,Inputs_ByYear!$B$24:$B$25,0),MATCH(R$5,Inputs_ByYear!$D$23:$Y$23,0))*INDEX(Inputs_ByPrg!$F$6:$F$69,MATCH('ABP Remaining Capacity'!$E46,Inputs_ByPrg!$E$6:$E$69,0))</f>
        <v>0</v>
      </c>
      <c r="S46" s="89">
        <f>(SUMIFS(Inputs_ByYear!P$9:P$14,Inputs_ByYear!$B$9:$B$14,'ABP Remaining Capacity'!$C46))*Inputs_ByYear!P$20*INDEX(Inputs_ByYear!$D$24:$Y$25,MATCH($B46,Inputs_ByYear!$B$24:$B$25,0),MATCH(S$5,Inputs_ByYear!$D$23:$Y$23,0))*INDEX(Inputs_ByPrg!$F$6:$F$69,MATCH('ABP Remaining Capacity'!$E46,Inputs_ByPrg!$E$6:$E$69,0))</f>
        <v>0</v>
      </c>
      <c r="T46" s="89">
        <f>(SUMIFS(Inputs_ByYear!Q$9:Q$14,Inputs_ByYear!$B$9:$B$14,'ABP Remaining Capacity'!$C46))*Inputs_ByYear!Q$20*INDEX(Inputs_ByYear!$D$24:$Y$25,MATCH($B46,Inputs_ByYear!$B$24:$B$25,0),MATCH(T$5,Inputs_ByYear!$D$23:$Y$23,0))*INDEX(Inputs_ByPrg!$F$6:$F$69,MATCH('ABP Remaining Capacity'!$E46,Inputs_ByPrg!$E$6:$E$69,0))</f>
        <v>0</v>
      </c>
      <c r="U46" s="89">
        <f>(SUMIFS(Inputs_ByYear!R$9:R$14,Inputs_ByYear!$B$9:$B$14,'ABP Remaining Capacity'!$C46))*Inputs_ByYear!R$20*INDEX(Inputs_ByYear!$D$24:$Y$25,MATCH($B46,Inputs_ByYear!$B$24:$B$25,0),MATCH(U$5,Inputs_ByYear!$D$23:$Y$23,0))*INDEX(Inputs_ByPrg!$F$6:$F$69,MATCH('ABP Remaining Capacity'!$E46,Inputs_ByPrg!$E$6:$E$69,0))</f>
        <v>0</v>
      </c>
      <c r="V46" s="89">
        <f>(SUMIFS(Inputs_ByYear!S$9:S$14,Inputs_ByYear!$B$9:$B$14,'ABP Remaining Capacity'!$C46))*Inputs_ByYear!S$20*INDEX(Inputs_ByYear!$D$24:$Y$25,MATCH($B46,Inputs_ByYear!$B$24:$B$25,0),MATCH(V$5,Inputs_ByYear!$D$23:$Y$23,0))*INDEX(Inputs_ByPrg!$F$6:$F$69,MATCH('ABP Remaining Capacity'!$E46,Inputs_ByPrg!$E$6:$E$69,0))</f>
        <v>0</v>
      </c>
      <c r="W46" s="89">
        <f>(SUMIFS(Inputs_ByYear!T$9:T$14,Inputs_ByYear!$B$9:$B$14,'ABP Remaining Capacity'!$C46))*Inputs_ByYear!T$20*INDEX(Inputs_ByYear!$D$24:$Y$25,MATCH($B46,Inputs_ByYear!$B$24:$B$25,0),MATCH(W$5,Inputs_ByYear!$D$23:$Y$23,0))*INDEX(Inputs_ByPrg!$F$6:$F$69,MATCH('ABP Remaining Capacity'!$E46,Inputs_ByPrg!$E$6:$E$69,0))</f>
        <v>0</v>
      </c>
      <c r="X46" s="89">
        <f>(SUMIFS(Inputs_ByYear!U$9:U$14,Inputs_ByYear!$B$9:$B$14,'ABP Remaining Capacity'!$C46))*Inputs_ByYear!U$20*INDEX(Inputs_ByYear!$D$24:$Y$25,MATCH($B46,Inputs_ByYear!$B$24:$B$25,0),MATCH(X$5,Inputs_ByYear!$D$23:$Y$23,0))*INDEX(Inputs_ByPrg!$F$6:$F$69,MATCH('ABP Remaining Capacity'!$E46,Inputs_ByPrg!$E$6:$E$69,0))</f>
        <v>0</v>
      </c>
      <c r="Y46" s="89">
        <f>(SUMIFS(Inputs_ByYear!V$9:V$14,Inputs_ByYear!$B$9:$B$14,'ABP Remaining Capacity'!$C46))*Inputs_ByYear!V$20*INDEX(Inputs_ByYear!$D$24:$Y$25,MATCH($B46,Inputs_ByYear!$B$24:$B$25,0),MATCH(Y$5,Inputs_ByYear!$D$23:$Y$23,0))*INDEX(Inputs_ByPrg!$F$6:$F$69,MATCH('ABP Remaining Capacity'!$E46,Inputs_ByPrg!$E$6:$E$69,0))</f>
        <v>0</v>
      </c>
      <c r="Z46" s="89">
        <f>(SUMIFS(Inputs_ByYear!W$9:W$14,Inputs_ByYear!$B$9:$B$14,'ABP Remaining Capacity'!$C46))*Inputs_ByYear!W$20*INDEX(Inputs_ByYear!$D$24:$Y$25,MATCH($B46,Inputs_ByYear!$B$24:$B$25,0),MATCH(Z$5,Inputs_ByYear!$D$23:$Y$23,0))*INDEX(Inputs_ByPrg!$F$6:$F$69,MATCH('ABP Remaining Capacity'!$E46,Inputs_ByPrg!$E$6:$E$69,0))</f>
        <v>0</v>
      </c>
      <c r="AA46" s="89">
        <f>(SUMIFS(Inputs_ByYear!X$9:X$14,Inputs_ByYear!$B$9:$B$14,'ABP Remaining Capacity'!$C46))*Inputs_ByYear!X$20*INDEX(Inputs_ByYear!$D$24:$Y$25,MATCH($B46,Inputs_ByYear!$B$24:$B$25,0),MATCH(AA$5,Inputs_ByYear!$D$23:$Y$23,0))*INDEX(Inputs_ByPrg!$F$6:$F$69,MATCH('ABP Remaining Capacity'!$E46,Inputs_ByPrg!$E$6:$E$69,0))</f>
        <v>0</v>
      </c>
      <c r="AB46" s="89">
        <f>(SUMIFS(Inputs_ByYear!Y$9:Y$14,Inputs_ByYear!$B$9:$B$14,'ABP Remaining Capacity'!$C46))*Inputs_ByYear!Y$20*INDEX(Inputs_ByYear!$D$24:$Y$25,MATCH($B46,Inputs_ByYear!$B$24:$B$25,0),MATCH(AB$5,Inputs_ByYear!$D$23:$Y$23,0))*INDEX(Inputs_ByPrg!$F$6:$F$69,MATCH('ABP Remaining Capacity'!$E46,Inputs_ByPrg!$E$6:$E$69,0))</f>
        <v>0</v>
      </c>
    </row>
    <row r="47" spans="2:28" ht="14.45" customHeight="1">
      <c r="B47" s="239" t="s">
        <v>230</v>
      </c>
      <c r="C47" s="239" t="s">
        <v>210</v>
      </c>
      <c r="D47" s="239" t="s">
        <v>277</v>
      </c>
      <c r="E47" s="286" t="str">
        <f t="shared" si="0"/>
        <v>A_Community Driven Community Solar_ &gt;10-25</v>
      </c>
      <c r="F47" s="262" t="s">
        <v>86</v>
      </c>
      <c r="G47" s="89">
        <f>(SUMIFS(Inputs_ByYear!D$9:D$14,Inputs_ByYear!$B$9:$B$14,'ABP Remaining Capacity'!$C47))*Inputs_ByYear!D$20*INDEX(Inputs_ByYear!$D$24:$Y$25,MATCH($B47,Inputs_ByYear!$B$24:$B$25,0),MATCH(G$5,Inputs_ByYear!$D$23:$Y$23,0))*INDEX(Inputs_ByPrg!$F$6:$F$69,MATCH('ABP Remaining Capacity'!$E47,Inputs_ByPrg!$E$6:$E$69,0))</f>
        <v>0</v>
      </c>
      <c r="H47" s="89">
        <f>(SUMIFS(Inputs_ByYear!E$9:E$14,Inputs_ByYear!$B$9:$B$14,'ABP Remaining Capacity'!$C47))*Inputs_ByYear!E$20*INDEX(Inputs_ByYear!$D$24:$Y$25,MATCH($B47,Inputs_ByYear!$B$24:$B$25,0),MATCH(H$5,Inputs_ByYear!$D$23:$Y$23,0))*INDEX(Inputs_ByPrg!$F$6:$F$69,MATCH('ABP Remaining Capacity'!$E47,Inputs_ByPrg!$E$6:$E$69,0))</f>
        <v>0</v>
      </c>
      <c r="I47" s="89">
        <f>(SUMIFS(Inputs_ByYear!F$9:F$14,Inputs_ByYear!$B$9:$B$14,'ABP Remaining Capacity'!$C47))*Inputs_ByYear!F$20*INDEX(Inputs_ByYear!$D$24:$Y$25,MATCH($B47,Inputs_ByYear!$B$24:$B$25,0),MATCH(I$5,Inputs_ByYear!$D$23:$Y$23,0))*INDEX(Inputs_ByPrg!$F$6:$F$69,MATCH('ABP Remaining Capacity'!$E47,Inputs_ByPrg!$E$6:$E$69,0))</f>
        <v>0</v>
      </c>
      <c r="J47" s="89">
        <f>(SUMIFS(Inputs_ByYear!G$9:G$14,Inputs_ByYear!$B$9:$B$14,'ABP Remaining Capacity'!$C47))*Inputs_ByYear!G$20*INDEX(Inputs_ByYear!$D$24:$Y$25,MATCH($B47,Inputs_ByYear!$B$24:$B$25,0),MATCH(J$5,Inputs_ByYear!$D$23:$Y$23,0))*INDEX(Inputs_ByPrg!$F$6:$F$69,MATCH('ABP Remaining Capacity'!$E47,Inputs_ByPrg!$E$6:$E$69,0))</f>
        <v>0</v>
      </c>
      <c r="K47" s="89">
        <f>(SUMIFS(Inputs_ByYear!H$9:H$14,Inputs_ByYear!$B$9:$B$14,'ABP Remaining Capacity'!$C47))*Inputs_ByYear!H$20*INDEX(Inputs_ByYear!$D$24:$Y$25,MATCH($B47,Inputs_ByYear!$B$24:$B$25,0),MATCH(K$5,Inputs_ByYear!$D$23:$Y$23,0))*INDEX(Inputs_ByPrg!$F$6:$F$69,MATCH('ABP Remaining Capacity'!$E47,Inputs_ByPrg!$E$6:$E$69,0))</f>
        <v>0</v>
      </c>
      <c r="L47" s="89">
        <f>(SUMIFS(Inputs_ByYear!I$9:I$14,Inputs_ByYear!$B$9:$B$14,'ABP Remaining Capacity'!$C47))*Inputs_ByYear!I$20*INDEX(Inputs_ByYear!$D$24:$Y$25,MATCH($B47,Inputs_ByYear!$B$24:$B$25,0),MATCH(L$5,Inputs_ByYear!$D$23:$Y$23,0))*INDEX(Inputs_ByPrg!$F$6:$F$69,MATCH('ABP Remaining Capacity'!$E47,Inputs_ByPrg!$E$6:$E$69,0))</f>
        <v>0</v>
      </c>
      <c r="M47" s="89">
        <f>(SUMIFS(Inputs_ByYear!J$9:J$14,Inputs_ByYear!$B$9:$B$14,'ABP Remaining Capacity'!$C47))*Inputs_ByYear!J$20*INDEX(Inputs_ByYear!$D$24:$Y$25,MATCH($B47,Inputs_ByYear!$B$24:$B$25,0),MATCH(M$5,Inputs_ByYear!$D$23:$Y$23,0))*INDEX(Inputs_ByPrg!$F$6:$F$69,MATCH('ABP Remaining Capacity'!$E47,Inputs_ByPrg!$E$6:$E$69,0))</f>
        <v>0</v>
      </c>
      <c r="N47" s="89">
        <f>(SUMIFS(Inputs_ByYear!K$9:K$14,Inputs_ByYear!$B$9:$B$14,'ABP Remaining Capacity'!$C47))*Inputs_ByYear!K$20*INDEX(Inputs_ByYear!$D$24:$Y$25,MATCH($B47,Inputs_ByYear!$B$24:$B$25,0),MATCH(N$5,Inputs_ByYear!$D$23:$Y$23,0))*INDEX(Inputs_ByPrg!$F$6:$F$69,MATCH('ABP Remaining Capacity'!$E47,Inputs_ByPrg!$E$6:$E$69,0))</f>
        <v>0</v>
      </c>
      <c r="O47" s="89">
        <f>(SUMIFS(Inputs_ByYear!L$9:L$14,Inputs_ByYear!$B$9:$B$14,'ABP Remaining Capacity'!$C47))*Inputs_ByYear!L$20*INDEX(Inputs_ByYear!$D$24:$Y$25,MATCH($B47,Inputs_ByYear!$B$24:$B$25,0),MATCH(O$5,Inputs_ByYear!$D$23:$Y$23,0))*INDEX(Inputs_ByPrg!$F$6:$F$69,MATCH('ABP Remaining Capacity'!$E47,Inputs_ByPrg!$E$6:$E$69,0))</f>
        <v>0</v>
      </c>
      <c r="P47" s="89">
        <f>(SUMIFS(Inputs_ByYear!M$9:M$14,Inputs_ByYear!$B$9:$B$14,'ABP Remaining Capacity'!$C47))*Inputs_ByYear!M$20*INDEX(Inputs_ByYear!$D$24:$Y$25,MATCH($B47,Inputs_ByYear!$B$24:$B$25,0),MATCH(P$5,Inputs_ByYear!$D$23:$Y$23,0))*INDEX(Inputs_ByPrg!$F$6:$F$69,MATCH('ABP Remaining Capacity'!$E47,Inputs_ByPrg!$E$6:$E$69,0))</f>
        <v>0</v>
      </c>
      <c r="Q47" s="89">
        <f>(SUMIFS(Inputs_ByYear!N$9:N$14,Inputs_ByYear!$B$9:$B$14,'ABP Remaining Capacity'!$C47))*Inputs_ByYear!N$20*INDEX(Inputs_ByYear!$D$24:$Y$25,MATCH($B47,Inputs_ByYear!$B$24:$B$25,0),MATCH(Q$5,Inputs_ByYear!$D$23:$Y$23,0))*INDEX(Inputs_ByPrg!$F$6:$F$69,MATCH('ABP Remaining Capacity'!$E47,Inputs_ByPrg!$E$6:$E$69,0))</f>
        <v>0</v>
      </c>
      <c r="R47" s="89">
        <f>(SUMIFS(Inputs_ByYear!O$9:O$14,Inputs_ByYear!$B$9:$B$14,'ABP Remaining Capacity'!$C47))*Inputs_ByYear!O$20*INDEX(Inputs_ByYear!$D$24:$Y$25,MATCH($B47,Inputs_ByYear!$B$24:$B$25,0),MATCH(R$5,Inputs_ByYear!$D$23:$Y$23,0))*INDEX(Inputs_ByPrg!$F$6:$F$69,MATCH('ABP Remaining Capacity'!$E47,Inputs_ByPrg!$E$6:$E$69,0))</f>
        <v>0</v>
      </c>
      <c r="S47" s="89">
        <f>(SUMIFS(Inputs_ByYear!P$9:P$14,Inputs_ByYear!$B$9:$B$14,'ABP Remaining Capacity'!$C47))*Inputs_ByYear!P$20*INDEX(Inputs_ByYear!$D$24:$Y$25,MATCH($B47,Inputs_ByYear!$B$24:$B$25,0),MATCH(S$5,Inputs_ByYear!$D$23:$Y$23,0))*INDEX(Inputs_ByPrg!$F$6:$F$69,MATCH('ABP Remaining Capacity'!$E47,Inputs_ByPrg!$E$6:$E$69,0))</f>
        <v>0</v>
      </c>
      <c r="T47" s="89">
        <f>(SUMIFS(Inputs_ByYear!Q$9:Q$14,Inputs_ByYear!$B$9:$B$14,'ABP Remaining Capacity'!$C47))*Inputs_ByYear!Q$20*INDEX(Inputs_ByYear!$D$24:$Y$25,MATCH($B47,Inputs_ByYear!$B$24:$B$25,0),MATCH(T$5,Inputs_ByYear!$D$23:$Y$23,0))*INDEX(Inputs_ByPrg!$F$6:$F$69,MATCH('ABP Remaining Capacity'!$E47,Inputs_ByPrg!$E$6:$E$69,0))</f>
        <v>0</v>
      </c>
      <c r="U47" s="89">
        <f>(SUMIFS(Inputs_ByYear!R$9:R$14,Inputs_ByYear!$B$9:$B$14,'ABP Remaining Capacity'!$C47))*Inputs_ByYear!R$20*INDEX(Inputs_ByYear!$D$24:$Y$25,MATCH($B47,Inputs_ByYear!$B$24:$B$25,0),MATCH(U$5,Inputs_ByYear!$D$23:$Y$23,0))*INDEX(Inputs_ByPrg!$F$6:$F$69,MATCH('ABP Remaining Capacity'!$E47,Inputs_ByPrg!$E$6:$E$69,0))</f>
        <v>0</v>
      </c>
      <c r="V47" s="89">
        <f>(SUMIFS(Inputs_ByYear!S$9:S$14,Inputs_ByYear!$B$9:$B$14,'ABP Remaining Capacity'!$C47))*Inputs_ByYear!S$20*INDEX(Inputs_ByYear!$D$24:$Y$25,MATCH($B47,Inputs_ByYear!$B$24:$B$25,0),MATCH(V$5,Inputs_ByYear!$D$23:$Y$23,0))*INDEX(Inputs_ByPrg!$F$6:$F$69,MATCH('ABP Remaining Capacity'!$E47,Inputs_ByPrg!$E$6:$E$69,0))</f>
        <v>0</v>
      </c>
      <c r="W47" s="89">
        <f>(SUMIFS(Inputs_ByYear!T$9:T$14,Inputs_ByYear!$B$9:$B$14,'ABP Remaining Capacity'!$C47))*Inputs_ByYear!T$20*INDEX(Inputs_ByYear!$D$24:$Y$25,MATCH($B47,Inputs_ByYear!$B$24:$B$25,0),MATCH(W$5,Inputs_ByYear!$D$23:$Y$23,0))*INDEX(Inputs_ByPrg!$F$6:$F$69,MATCH('ABP Remaining Capacity'!$E47,Inputs_ByPrg!$E$6:$E$69,0))</f>
        <v>0</v>
      </c>
      <c r="X47" s="89">
        <f>(SUMIFS(Inputs_ByYear!U$9:U$14,Inputs_ByYear!$B$9:$B$14,'ABP Remaining Capacity'!$C47))*Inputs_ByYear!U$20*INDEX(Inputs_ByYear!$D$24:$Y$25,MATCH($B47,Inputs_ByYear!$B$24:$B$25,0),MATCH(X$5,Inputs_ByYear!$D$23:$Y$23,0))*INDEX(Inputs_ByPrg!$F$6:$F$69,MATCH('ABP Remaining Capacity'!$E47,Inputs_ByPrg!$E$6:$E$69,0))</f>
        <v>0</v>
      </c>
      <c r="Y47" s="89">
        <f>(SUMIFS(Inputs_ByYear!V$9:V$14,Inputs_ByYear!$B$9:$B$14,'ABP Remaining Capacity'!$C47))*Inputs_ByYear!V$20*INDEX(Inputs_ByYear!$D$24:$Y$25,MATCH($B47,Inputs_ByYear!$B$24:$B$25,0),MATCH(Y$5,Inputs_ByYear!$D$23:$Y$23,0))*INDEX(Inputs_ByPrg!$F$6:$F$69,MATCH('ABP Remaining Capacity'!$E47,Inputs_ByPrg!$E$6:$E$69,0))</f>
        <v>0</v>
      </c>
      <c r="Z47" s="89">
        <f>(SUMIFS(Inputs_ByYear!W$9:W$14,Inputs_ByYear!$B$9:$B$14,'ABP Remaining Capacity'!$C47))*Inputs_ByYear!W$20*INDEX(Inputs_ByYear!$D$24:$Y$25,MATCH($B47,Inputs_ByYear!$B$24:$B$25,0),MATCH(Z$5,Inputs_ByYear!$D$23:$Y$23,0))*INDEX(Inputs_ByPrg!$F$6:$F$69,MATCH('ABP Remaining Capacity'!$E47,Inputs_ByPrg!$E$6:$E$69,0))</f>
        <v>0</v>
      </c>
      <c r="AA47" s="89">
        <f>(SUMIFS(Inputs_ByYear!X$9:X$14,Inputs_ByYear!$B$9:$B$14,'ABP Remaining Capacity'!$C47))*Inputs_ByYear!X$20*INDEX(Inputs_ByYear!$D$24:$Y$25,MATCH($B47,Inputs_ByYear!$B$24:$B$25,0),MATCH(AA$5,Inputs_ByYear!$D$23:$Y$23,0))*INDEX(Inputs_ByPrg!$F$6:$F$69,MATCH('ABP Remaining Capacity'!$E47,Inputs_ByPrg!$E$6:$E$69,0))</f>
        <v>0</v>
      </c>
      <c r="AB47" s="89">
        <f>(SUMIFS(Inputs_ByYear!Y$9:Y$14,Inputs_ByYear!$B$9:$B$14,'ABP Remaining Capacity'!$C47))*Inputs_ByYear!Y$20*INDEX(Inputs_ByYear!$D$24:$Y$25,MATCH($B47,Inputs_ByYear!$B$24:$B$25,0),MATCH(AB$5,Inputs_ByYear!$D$23:$Y$23,0))*INDEX(Inputs_ByPrg!$F$6:$F$69,MATCH('ABP Remaining Capacity'!$E47,Inputs_ByPrg!$E$6:$E$69,0))</f>
        <v>0</v>
      </c>
    </row>
    <row r="48" spans="2:28" ht="14.45" customHeight="1">
      <c r="B48" s="239" t="s">
        <v>230</v>
      </c>
      <c r="C48" s="239" t="s">
        <v>210</v>
      </c>
      <c r="D48" s="239" t="s">
        <v>284</v>
      </c>
      <c r="E48" s="286" t="str">
        <f t="shared" si="0"/>
        <v>A_Community Driven Community Solar_ &gt;25-100</v>
      </c>
      <c r="F48" s="262" t="s">
        <v>86</v>
      </c>
      <c r="G48" s="89">
        <f>(SUMIFS(Inputs_ByYear!D$9:D$14,Inputs_ByYear!$B$9:$B$14,'ABP Remaining Capacity'!$C48))*Inputs_ByYear!D$20*INDEX(Inputs_ByYear!$D$24:$Y$25,MATCH($B48,Inputs_ByYear!$B$24:$B$25,0),MATCH(G$5,Inputs_ByYear!$D$23:$Y$23,0))*INDEX(Inputs_ByPrg!$F$6:$F$69,MATCH('ABP Remaining Capacity'!$E48,Inputs_ByPrg!$E$6:$E$69,0))</f>
        <v>0</v>
      </c>
      <c r="H48" s="89">
        <f>(SUMIFS(Inputs_ByYear!E$9:E$14,Inputs_ByYear!$B$9:$B$14,'ABP Remaining Capacity'!$C48))*Inputs_ByYear!E$20*INDEX(Inputs_ByYear!$D$24:$Y$25,MATCH($B48,Inputs_ByYear!$B$24:$B$25,0),MATCH(H$5,Inputs_ByYear!$D$23:$Y$23,0))*INDEX(Inputs_ByPrg!$F$6:$F$69,MATCH('ABP Remaining Capacity'!$E48,Inputs_ByPrg!$E$6:$E$69,0))</f>
        <v>0</v>
      </c>
      <c r="I48" s="89">
        <f>(SUMIFS(Inputs_ByYear!F$9:F$14,Inputs_ByYear!$B$9:$B$14,'ABP Remaining Capacity'!$C48))*Inputs_ByYear!F$20*INDEX(Inputs_ByYear!$D$24:$Y$25,MATCH($B48,Inputs_ByYear!$B$24:$B$25,0),MATCH(I$5,Inputs_ByYear!$D$23:$Y$23,0))*INDEX(Inputs_ByPrg!$F$6:$F$69,MATCH('ABP Remaining Capacity'!$E48,Inputs_ByPrg!$E$6:$E$69,0))</f>
        <v>0</v>
      </c>
      <c r="J48" s="89">
        <f>(SUMIFS(Inputs_ByYear!G$9:G$14,Inputs_ByYear!$B$9:$B$14,'ABP Remaining Capacity'!$C48))*Inputs_ByYear!G$20*INDEX(Inputs_ByYear!$D$24:$Y$25,MATCH($B48,Inputs_ByYear!$B$24:$B$25,0),MATCH(J$5,Inputs_ByYear!$D$23:$Y$23,0))*INDEX(Inputs_ByPrg!$F$6:$F$69,MATCH('ABP Remaining Capacity'!$E48,Inputs_ByPrg!$E$6:$E$69,0))</f>
        <v>0</v>
      </c>
      <c r="K48" s="89">
        <f>(SUMIFS(Inputs_ByYear!H$9:H$14,Inputs_ByYear!$B$9:$B$14,'ABP Remaining Capacity'!$C48))*Inputs_ByYear!H$20*INDEX(Inputs_ByYear!$D$24:$Y$25,MATCH($B48,Inputs_ByYear!$B$24:$B$25,0),MATCH(K$5,Inputs_ByYear!$D$23:$Y$23,0))*INDEX(Inputs_ByPrg!$F$6:$F$69,MATCH('ABP Remaining Capacity'!$E48,Inputs_ByPrg!$E$6:$E$69,0))</f>
        <v>0</v>
      </c>
      <c r="L48" s="89">
        <f>(SUMIFS(Inputs_ByYear!I$9:I$14,Inputs_ByYear!$B$9:$B$14,'ABP Remaining Capacity'!$C48))*Inputs_ByYear!I$20*INDEX(Inputs_ByYear!$D$24:$Y$25,MATCH($B48,Inputs_ByYear!$B$24:$B$25,0),MATCH(L$5,Inputs_ByYear!$D$23:$Y$23,0))*INDEX(Inputs_ByPrg!$F$6:$F$69,MATCH('ABP Remaining Capacity'!$E48,Inputs_ByPrg!$E$6:$E$69,0))</f>
        <v>0</v>
      </c>
      <c r="M48" s="89">
        <f>(SUMIFS(Inputs_ByYear!J$9:J$14,Inputs_ByYear!$B$9:$B$14,'ABP Remaining Capacity'!$C48))*Inputs_ByYear!J$20*INDEX(Inputs_ByYear!$D$24:$Y$25,MATCH($B48,Inputs_ByYear!$B$24:$B$25,0),MATCH(M$5,Inputs_ByYear!$D$23:$Y$23,0))*INDEX(Inputs_ByPrg!$F$6:$F$69,MATCH('ABP Remaining Capacity'!$E48,Inputs_ByPrg!$E$6:$E$69,0))</f>
        <v>0</v>
      </c>
      <c r="N48" s="89">
        <f>(SUMIFS(Inputs_ByYear!K$9:K$14,Inputs_ByYear!$B$9:$B$14,'ABP Remaining Capacity'!$C48))*Inputs_ByYear!K$20*INDEX(Inputs_ByYear!$D$24:$Y$25,MATCH($B48,Inputs_ByYear!$B$24:$B$25,0),MATCH(N$5,Inputs_ByYear!$D$23:$Y$23,0))*INDEX(Inputs_ByPrg!$F$6:$F$69,MATCH('ABP Remaining Capacity'!$E48,Inputs_ByPrg!$E$6:$E$69,0))</f>
        <v>0</v>
      </c>
      <c r="O48" s="89">
        <f>(SUMIFS(Inputs_ByYear!L$9:L$14,Inputs_ByYear!$B$9:$B$14,'ABP Remaining Capacity'!$C48))*Inputs_ByYear!L$20*INDEX(Inputs_ByYear!$D$24:$Y$25,MATCH($B48,Inputs_ByYear!$B$24:$B$25,0),MATCH(O$5,Inputs_ByYear!$D$23:$Y$23,0))*INDEX(Inputs_ByPrg!$F$6:$F$69,MATCH('ABP Remaining Capacity'!$E48,Inputs_ByPrg!$E$6:$E$69,0))</f>
        <v>0</v>
      </c>
      <c r="P48" s="89">
        <f>(SUMIFS(Inputs_ByYear!M$9:M$14,Inputs_ByYear!$B$9:$B$14,'ABP Remaining Capacity'!$C48))*Inputs_ByYear!M$20*INDEX(Inputs_ByYear!$D$24:$Y$25,MATCH($B48,Inputs_ByYear!$B$24:$B$25,0),MATCH(P$5,Inputs_ByYear!$D$23:$Y$23,0))*INDEX(Inputs_ByPrg!$F$6:$F$69,MATCH('ABP Remaining Capacity'!$E48,Inputs_ByPrg!$E$6:$E$69,0))</f>
        <v>0</v>
      </c>
      <c r="Q48" s="89">
        <f>(SUMIFS(Inputs_ByYear!N$9:N$14,Inputs_ByYear!$B$9:$B$14,'ABP Remaining Capacity'!$C48))*Inputs_ByYear!N$20*INDEX(Inputs_ByYear!$D$24:$Y$25,MATCH($B48,Inputs_ByYear!$B$24:$B$25,0),MATCH(Q$5,Inputs_ByYear!$D$23:$Y$23,0))*INDEX(Inputs_ByPrg!$F$6:$F$69,MATCH('ABP Remaining Capacity'!$E48,Inputs_ByPrg!$E$6:$E$69,0))</f>
        <v>0</v>
      </c>
      <c r="R48" s="89">
        <f>(SUMIFS(Inputs_ByYear!O$9:O$14,Inputs_ByYear!$B$9:$B$14,'ABP Remaining Capacity'!$C48))*Inputs_ByYear!O$20*INDEX(Inputs_ByYear!$D$24:$Y$25,MATCH($B48,Inputs_ByYear!$B$24:$B$25,0),MATCH(R$5,Inputs_ByYear!$D$23:$Y$23,0))*INDEX(Inputs_ByPrg!$F$6:$F$69,MATCH('ABP Remaining Capacity'!$E48,Inputs_ByPrg!$E$6:$E$69,0))</f>
        <v>0</v>
      </c>
      <c r="S48" s="89">
        <f>(SUMIFS(Inputs_ByYear!P$9:P$14,Inputs_ByYear!$B$9:$B$14,'ABP Remaining Capacity'!$C48))*Inputs_ByYear!P$20*INDEX(Inputs_ByYear!$D$24:$Y$25,MATCH($B48,Inputs_ByYear!$B$24:$B$25,0),MATCH(S$5,Inputs_ByYear!$D$23:$Y$23,0))*INDEX(Inputs_ByPrg!$F$6:$F$69,MATCH('ABP Remaining Capacity'!$E48,Inputs_ByPrg!$E$6:$E$69,0))</f>
        <v>0</v>
      </c>
      <c r="T48" s="89">
        <f>(SUMIFS(Inputs_ByYear!Q$9:Q$14,Inputs_ByYear!$B$9:$B$14,'ABP Remaining Capacity'!$C48))*Inputs_ByYear!Q$20*INDEX(Inputs_ByYear!$D$24:$Y$25,MATCH($B48,Inputs_ByYear!$B$24:$B$25,0),MATCH(T$5,Inputs_ByYear!$D$23:$Y$23,0))*INDEX(Inputs_ByPrg!$F$6:$F$69,MATCH('ABP Remaining Capacity'!$E48,Inputs_ByPrg!$E$6:$E$69,0))</f>
        <v>0</v>
      </c>
      <c r="U48" s="89">
        <f>(SUMIFS(Inputs_ByYear!R$9:R$14,Inputs_ByYear!$B$9:$B$14,'ABP Remaining Capacity'!$C48))*Inputs_ByYear!R$20*INDEX(Inputs_ByYear!$D$24:$Y$25,MATCH($B48,Inputs_ByYear!$B$24:$B$25,0),MATCH(U$5,Inputs_ByYear!$D$23:$Y$23,0))*INDEX(Inputs_ByPrg!$F$6:$F$69,MATCH('ABP Remaining Capacity'!$E48,Inputs_ByPrg!$E$6:$E$69,0))</f>
        <v>0</v>
      </c>
      <c r="V48" s="89">
        <f>(SUMIFS(Inputs_ByYear!S$9:S$14,Inputs_ByYear!$B$9:$B$14,'ABP Remaining Capacity'!$C48))*Inputs_ByYear!S$20*INDEX(Inputs_ByYear!$D$24:$Y$25,MATCH($B48,Inputs_ByYear!$B$24:$B$25,0),MATCH(V$5,Inputs_ByYear!$D$23:$Y$23,0))*INDEX(Inputs_ByPrg!$F$6:$F$69,MATCH('ABP Remaining Capacity'!$E48,Inputs_ByPrg!$E$6:$E$69,0))</f>
        <v>0</v>
      </c>
      <c r="W48" s="89">
        <f>(SUMIFS(Inputs_ByYear!T$9:T$14,Inputs_ByYear!$B$9:$B$14,'ABP Remaining Capacity'!$C48))*Inputs_ByYear!T$20*INDEX(Inputs_ByYear!$D$24:$Y$25,MATCH($B48,Inputs_ByYear!$B$24:$B$25,0),MATCH(W$5,Inputs_ByYear!$D$23:$Y$23,0))*INDEX(Inputs_ByPrg!$F$6:$F$69,MATCH('ABP Remaining Capacity'!$E48,Inputs_ByPrg!$E$6:$E$69,0))</f>
        <v>0</v>
      </c>
      <c r="X48" s="89">
        <f>(SUMIFS(Inputs_ByYear!U$9:U$14,Inputs_ByYear!$B$9:$B$14,'ABP Remaining Capacity'!$C48))*Inputs_ByYear!U$20*INDEX(Inputs_ByYear!$D$24:$Y$25,MATCH($B48,Inputs_ByYear!$B$24:$B$25,0),MATCH(X$5,Inputs_ByYear!$D$23:$Y$23,0))*INDEX(Inputs_ByPrg!$F$6:$F$69,MATCH('ABP Remaining Capacity'!$E48,Inputs_ByPrg!$E$6:$E$69,0))</f>
        <v>0</v>
      </c>
      <c r="Y48" s="89">
        <f>(SUMIFS(Inputs_ByYear!V$9:V$14,Inputs_ByYear!$B$9:$B$14,'ABP Remaining Capacity'!$C48))*Inputs_ByYear!V$20*INDEX(Inputs_ByYear!$D$24:$Y$25,MATCH($B48,Inputs_ByYear!$B$24:$B$25,0),MATCH(Y$5,Inputs_ByYear!$D$23:$Y$23,0))*INDEX(Inputs_ByPrg!$F$6:$F$69,MATCH('ABP Remaining Capacity'!$E48,Inputs_ByPrg!$E$6:$E$69,0))</f>
        <v>0</v>
      </c>
      <c r="Z48" s="89">
        <f>(SUMIFS(Inputs_ByYear!W$9:W$14,Inputs_ByYear!$B$9:$B$14,'ABP Remaining Capacity'!$C48))*Inputs_ByYear!W$20*INDEX(Inputs_ByYear!$D$24:$Y$25,MATCH($B48,Inputs_ByYear!$B$24:$B$25,0),MATCH(Z$5,Inputs_ByYear!$D$23:$Y$23,0))*INDEX(Inputs_ByPrg!$F$6:$F$69,MATCH('ABP Remaining Capacity'!$E48,Inputs_ByPrg!$E$6:$E$69,0))</f>
        <v>0</v>
      </c>
      <c r="AA48" s="89">
        <f>(SUMIFS(Inputs_ByYear!X$9:X$14,Inputs_ByYear!$B$9:$B$14,'ABP Remaining Capacity'!$C48))*Inputs_ByYear!X$20*INDEX(Inputs_ByYear!$D$24:$Y$25,MATCH($B48,Inputs_ByYear!$B$24:$B$25,0),MATCH(AA$5,Inputs_ByYear!$D$23:$Y$23,0))*INDEX(Inputs_ByPrg!$F$6:$F$69,MATCH('ABP Remaining Capacity'!$E48,Inputs_ByPrg!$E$6:$E$69,0))</f>
        <v>0</v>
      </c>
      <c r="AB48" s="89">
        <f>(SUMIFS(Inputs_ByYear!Y$9:Y$14,Inputs_ByYear!$B$9:$B$14,'ABP Remaining Capacity'!$C48))*Inputs_ByYear!Y$20*INDEX(Inputs_ByYear!$D$24:$Y$25,MATCH($B48,Inputs_ByYear!$B$24:$B$25,0),MATCH(AB$5,Inputs_ByYear!$D$23:$Y$23,0))*INDEX(Inputs_ByPrg!$F$6:$F$69,MATCH('ABP Remaining Capacity'!$E48,Inputs_ByPrg!$E$6:$E$69,0))</f>
        <v>0</v>
      </c>
    </row>
    <row r="49" spans="2:28" ht="14.45" customHeight="1">
      <c r="B49" s="239" t="s">
        <v>230</v>
      </c>
      <c r="C49" s="239" t="s">
        <v>210</v>
      </c>
      <c r="D49" s="239" t="s">
        <v>287</v>
      </c>
      <c r="E49" s="286" t="str">
        <f t="shared" si="0"/>
        <v>A_Community Driven Community Solar_&gt;100-200</v>
      </c>
      <c r="F49" s="262" t="s">
        <v>86</v>
      </c>
      <c r="G49" s="89">
        <f>(SUMIFS(Inputs_ByYear!D$9:D$14,Inputs_ByYear!$B$9:$B$14,'ABP Remaining Capacity'!$C49))*Inputs_ByYear!D$20*INDEX(Inputs_ByYear!$D$24:$Y$25,MATCH($B49,Inputs_ByYear!$B$24:$B$25,0),MATCH(G$5,Inputs_ByYear!$D$23:$Y$23,0))*INDEX(Inputs_ByPrg!$F$6:$F$69,MATCH('ABP Remaining Capacity'!$E49,Inputs_ByPrg!$E$6:$E$69,0))</f>
        <v>0</v>
      </c>
      <c r="H49" s="89">
        <f>(SUMIFS(Inputs_ByYear!E$9:E$14,Inputs_ByYear!$B$9:$B$14,'ABP Remaining Capacity'!$C49))*Inputs_ByYear!E$20*INDEX(Inputs_ByYear!$D$24:$Y$25,MATCH($B49,Inputs_ByYear!$B$24:$B$25,0),MATCH(H$5,Inputs_ByYear!$D$23:$Y$23,0))*INDEX(Inputs_ByPrg!$F$6:$F$69,MATCH('ABP Remaining Capacity'!$E49,Inputs_ByPrg!$E$6:$E$69,0))</f>
        <v>0</v>
      </c>
      <c r="I49" s="89">
        <f>(SUMIFS(Inputs_ByYear!F$9:F$14,Inputs_ByYear!$B$9:$B$14,'ABP Remaining Capacity'!$C49))*Inputs_ByYear!F$20*INDEX(Inputs_ByYear!$D$24:$Y$25,MATCH($B49,Inputs_ByYear!$B$24:$B$25,0),MATCH(I$5,Inputs_ByYear!$D$23:$Y$23,0))*INDEX(Inputs_ByPrg!$F$6:$F$69,MATCH('ABP Remaining Capacity'!$E49,Inputs_ByPrg!$E$6:$E$69,0))</f>
        <v>0</v>
      </c>
      <c r="J49" s="89">
        <f>(SUMIFS(Inputs_ByYear!G$9:G$14,Inputs_ByYear!$B$9:$B$14,'ABP Remaining Capacity'!$C49))*Inputs_ByYear!G$20*INDEX(Inputs_ByYear!$D$24:$Y$25,MATCH($B49,Inputs_ByYear!$B$24:$B$25,0),MATCH(J$5,Inputs_ByYear!$D$23:$Y$23,0))*INDEX(Inputs_ByPrg!$F$6:$F$69,MATCH('ABP Remaining Capacity'!$E49,Inputs_ByPrg!$E$6:$E$69,0))</f>
        <v>0</v>
      </c>
      <c r="K49" s="89">
        <f>(SUMIFS(Inputs_ByYear!H$9:H$14,Inputs_ByYear!$B$9:$B$14,'ABP Remaining Capacity'!$C49))*Inputs_ByYear!H$20*INDEX(Inputs_ByYear!$D$24:$Y$25,MATCH($B49,Inputs_ByYear!$B$24:$B$25,0),MATCH(K$5,Inputs_ByYear!$D$23:$Y$23,0))*INDEX(Inputs_ByPrg!$F$6:$F$69,MATCH('ABP Remaining Capacity'!$E49,Inputs_ByPrg!$E$6:$E$69,0))</f>
        <v>0</v>
      </c>
      <c r="L49" s="89">
        <f>(SUMIFS(Inputs_ByYear!I$9:I$14,Inputs_ByYear!$B$9:$B$14,'ABP Remaining Capacity'!$C49))*Inputs_ByYear!I$20*INDEX(Inputs_ByYear!$D$24:$Y$25,MATCH($B49,Inputs_ByYear!$B$24:$B$25,0),MATCH(L$5,Inputs_ByYear!$D$23:$Y$23,0))*INDEX(Inputs_ByPrg!$F$6:$F$69,MATCH('ABP Remaining Capacity'!$E49,Inputs_ByPrg!$E$6:$E$69,0))</f>
        <v>0</v>
      </c>
      <c r="M49" s="89">
        <f>(SUMIFS(Inputs_ByYear!J$9:J$14,Inputs_ByYear!$B$9:$B$14,'ABP Remaining Capacity'!$C49))*Inputs_ByYear!J$20*INDEX(Inputs_ByYear!$D$24:$Y$25,MATCH($B49,Inputs_ByYear!$B$24:$B$25,0),MATCH(M$5,Inputs_ByYear!$D$23:$Y$23,0))*INDEX(Inputs_ByPrg!$F$6:$F$69,MATCH('ABP Remaining Capacity'!$E49,Inputs_ByPrg!$E$6:$E$69,0))</f>
        <v>0</v>
      </c>
      <c r="N49" s="89">
        <f>(SUMIFS(Inputs_ByYear!K$9:K$14,Inputs_ByYear!$B$9:$B$14,'ABP Remaining Capacity'!$C49))*Inputs_ByYear!K$20*INDEX(Inputs_ByYear!$D$24:$Y$25,MATCH($B49,Inputs_ByYear!$B$24:$B$25,0),MATCH(N$5,Inputs_ByYear!$D$23:$Y$23,0))*INDEX(Inputs_ByPrg!$F$6:$F$69,MATCH('ABP Remaining Capacity'!$E49,Inputs_ByPrg!$E$6:$E$69,0))</f>
        <v>0</v>
      </c>
      <c r="O49" s="89">
        <f>(SUMIFS(Inputs_ByYear!L$9:L$14,Inputs_ByYear!$B$9:$B$14,'ABP Remaining Capacity'!$C49))*Inputs_ByYear!L$20*INDEX(Inputs_ByYear!$D$24:$Y$25,MATCH($B49,Inputs_ByYear!$B$24:$B$25,0),MATCH(O$5,Inputs_ByYear!$D$23:$Y$23,0))*INDEX(Inputs_ByPrg!$F$6:$F$69,MATCH('ABP Remaining Capacity'!$E49,Inputs_ByPrg!$E$6:$E$69,0))</f>
        <v>0</v>
      </c>
      <c r="P49" s="89">
        <f>(SUMIFS(Inputs_ByYear!M$9:M$14,Inputs_ByYear!$B$9:$B$14,'ABP Remaining Capacity'!$C49))*Inputs_ByYear!M$20*INDEX(Inputs_ByYear!$D$24:$Y$25,MATCH($B49,Inputs_ByYear!$B$24:$B$25,0),MATCH(P$5,Inputs_ByYear!$D$23:$Y$23,0))*INDEX(Inputs_ByPrg!$F$6:$F$69,MATCH('ABP Remaining Capacity'!$E49,Inputs_ByPrg!$E$6:$E$69,0))</f>
        <v>0</v>
      </c>
      <c r="Q49" s="89">
        <f>(SUMIFS(Inputs_ByYear!N$9:N$14,Inputs_ByYear!$B$9:$B$14,'ABP Remaining Capacity'!$C49))*Inputs_ByYear!N$20*INDEX(Inputs_ByYear!$D$24:$Y$25,MATCH($B49,Inputs_ByYear!$B$24:$B$25,0),MATCH(Q$5,Inputs_ByYear!$D$23:$Y$23,0))*INDEX(Inputs_ByPrg!$F$6:$F$69,MATCH('ABP Remaining Capacity'!$E49,Inputs_ByPrg!$E$6:$E$69,0))</f>
        <v>0</v>
      </c>
      <c r="R49" s="89">
        <f>(SUMIFS(Inputs_ByYear!O$9:O$14,Inputs_ByYear!$B$9:$B$14,'ABP Remaining Capacity'!$C49))*Inputs_ByYear!O$20*INDEX(Inputs_ByYear!$D$24:$Y$25,MATCH($B49,Inputs_ByYear!$B$24:$B$25,0),MATCH(R$5,Inputs_ByYear!$D$23:$Y$23,0))*INDEX(Inputs_ByPrg!$F$6:$F$69,MATCH('ABP Remaining Capacity'!$E49,Inputs_ByPrg!$E$6:$E$69,0))</f>
        <v>0</v>
      </c>
      <c r="S49" s="89">
        <f>(SUMIFS(Inputs_ByYear!P$9:P$14,Inputs_ByYear!$B$9:$B$14,'ABP Remaining Capacity'!$C49))*Inputs_ByYear!P$20*INDEX(Inputs_ByYear!$D$24:$Y$25,MATCH($B49,Inputs_ByYear!$B$24:$B$25,0),MATCH(S$5,Inputs_ByYear!$D$23:$Y$23,0))*INDEX(Inputs_ByPrg!$F$6:$F$69,MATCH('ABP Remaining Capacity'!$E49,Inputs_ByPrg!$E$6:$E$69,0))</f>
        <v>0</v>
      </c>
      <c r="T49" s="89">
        <f>(SUMIFS(Inputs_ByYear!Q$9:Q$14,Inputs_ByYear!$B$9:$B$14,'ABP Remaining Capacity'!$C49))*Inputs_ByYear!Q$20*INDEX(Inputs_ByYear!$D$24:$Y$25,MATCH($B49,Inputs_ByYear!$B$24:$B$25,0),MATCH(T$5,Inputs_ByYear!$D$23:$Y$23,0))*INDEX(Inputs_ByPrg!$F$6:$F$69,MATCH('ABP Remaining Capacity'!$E49,Inputs_ByPrg!$E$6:$E$69,0))</f>
        <v>0</v>
      </c>
      <c r="U49" s="89">
        <f>(SUMIFS(Inputs_ByYear!R$9:R$14,Inputs_ByYear!$B$9:$B$14,'ABP Remaining Capacity'!$C49))*Inputs_ByYear!R$20*INDEX(Inputs_ByYear!$D$24:$Y$25,MATCH($B49,Inputs_ByYear!$B$24:$B$25,0),MATCH(U$5,Inputs_ByYear!$D$23:$Y$23,0))*INDEX(Inputs_ByPrg!$F$6:$F$69,MATCH('ABP Remaining Capacity'!$E49,Inputs_ByPrg!$E$6:$E$69,0))</f>
        <v>0</v>
      </c>
      <c r="V49" s="89">
        <f>(SUMIFS(Inputs_ByYear!S$9:S$14,Inputs_ByYear!$B$9:$B$14,'ABP Remaining Capacity'!$C49))*Inputs_ByYear!S$20*INDEX(Inputs_ByYear!$D$24:$Y$25,MATCH($B49,Inputs_ByYear!$B$24:$B$25,0),MATCH(V$5,Inputs_ByYear!$D$23:$Y$23,0))*INDEX(Inputs_ByPrg!$F$6:$F$69,MATCH('ABP Remaining Capacity'!$E49,Inputs_ByPrg!$E$6:$E$69,0))</f>
        <v>0</v>
      </c>
      <c r="W49" s="89">
        <f>(SUMIFS(Inputs_ByYear!T$9:T$14,Inputs_ByYear!$B$9:$B$14,'ABP Remaining Capacity'!$C49))*Inputs_ByYear!T$20*INDEX(Inputs_ByYear!$D$24:$Y$25,MATCH($B49,Inputs_ByYear!$B$24:$B$25,0),MATCH(W$5,Inputs_ByYear!$D$23:$Y$23,0))*INDEX(Inputs_ByPrg!$F$6:$F$69,MATCH('ABP Remaining Capacity'!$E49,Inputs_ByPrg!$E$6:$E$69,0))</f>
        <v>0</v>
      </c>
      <c r="X49" s="89">
        <f>(SUMIFS(Inputs_ByYear!U$9:U$14,Inputs_ByYear!$B$9:$B$14,'ABP Remaining Capacity'!$C49))*Inputs_ByYear!U$20*INDEX(Inputs_ByYear!$D$24:$Y$25,MATCH($B49,Inputs_ByYear!$B$24:$B$25,0),MATCH(X$5,Inputs_ByYear!$D$23:$Y$23,0))*INDEX(Inputs_ByPrg!$F$6:$F$69,MATCH('ABP Remaining Capacity'!$E49,Inputs_ByPrg!$E$6:$E$69,0))</f>
        <v>0</v>
      </c>
      <c r="Y49" s="89">
        <f>(SUMIFS(Inputs_ByYear!V$9:V$14,Inputs_ByYear!$B$9:$B$14,'ABP Remaining Capacity'!$C49))*Inputs_ByYear!V$20*INDEX(Inputs_ByYear!$D$24:$Y$25,MATCH($B49,Inputs_ByYear!$B$24:$B$25,0),MATCH(Y$5,Inputs_ByYear!$D$23:$Y$23,0))*INDEX(Inputs_ByPrg!$F$6:$F$69,MATCH('ABP Remaining Capacity'!$E49,Inputs_ByPrg!$E$6:$E$69,0))</f>
        <v>0</v>
      </c>
      <c r="Z49" s="89">
        <f>(SUMIFS(Inputs_ByYear!W$9:W$14,Inputs_ByYear!$B$9:$B$14,'ABP Remaining Capacity'!$C49))*Inputs_ByYear!W$20*INDEX(Inputs_ByYear!$D$24:$Y$25,MATCH($B49,Inputs_ByYear!$B$24:$B$25,0),MATCH(Z$5,Inputs_ByYear!$D$23:$Y$23,0))*INDEX(Inputs_ByPrg!$F$6:$F$69,MATCH('ABP Remaining Capacity'!$E49,Inputs_ByPrg!$E$6:$E$69,0))</f>
        <v>0</v>
      </c>
      <c r="AA49" s="89">
        <f>(SUMIFS(Inputs_ByYear!X$9:X$14,Inputs_ByYear!$B$9:$B$14,'ABP Remaining Capacity'!$C49))*Inputs_ByYear!X$20*INDEX(Inputs_ByYear!$D$24:$Y$25,MATCH($B49,Inputs_ByYear!$B$24:$B$25,0),MATCH(AA$5,Inputs_ByYear!$D$23:$Y$23,0))*INDEX(Inputs_ByPrg!$F$6:$F$69,MATCH('ABP Remaining Capacity'!$E49,Inputs_ByPrg!$E$6:$E$69,0))</f>
        <v>0</v>
      </c>
      <c r="AB49" s="89">
        <f>(SUMIFS(Inputs_ByYear!Y$9:Y$14,Inputs_ByYear!$B$9:$B$14,'ABP Remaining Capacity'!$C49))*Inputs_ByYear!Y$20*INDEX(Inputs_ByYear!$D$24:$Y$25,MATCH($B49,Inputs_ByYear!$B$24:$B$25,0),MATCH(AB$5,Inputs_ByYear!$D$23:$Y$23,0))*INDEX(Inputs_ByPrg!$F$6:$F$69,MATCH('ABP Remaining Capacity'!$E49,Inputs_ByPrg!$E$6:$E$69,0))</f>
        <v>0</v>
      </c>
    </row>
    <row r="50" spans="2:28" ht="14.45" customHeight="1">
      <c r="B50" s="239" t="s">
        <v>230</v>
      </c>
      <c r="C50" s="239" t="s">
        <v>210</v>
      </c>
      <c r="D50" s="239" t="s">
        <v>288</v>
      </c>
      <c r="E50" s="286" t="str">
        <f t="shared" si="0"/>
        <v>A_Community Driven Community Solar_&gt;200-500</v>
      </c>
      <c r="F50" s="262" t="s">
        <v>86</v>
      </c>
      <c r="G50" s="89">
        <f>(SUMIFS(Inputs_ByYear!D$9:D$14,Inputs_ByYear!$B$9:$B$14,'ABP Remaining Capacity'!$C50))*Inputs_ByYear!D$20*INDEX(Inputs_ByYear!$D$24:$Y$25,MATCH($B50,Inputs_ByYear!$B$24:$B$25,0),MATCH(G$5,Inputs_ByYear!$D$23:$Y$23,0))*INDEX(Inputs_ByPrg!$F$6:$F$69,MATCH('ABP Remaining Capacity'!$E50,Inputs_ByPrg!$E$6:$E$69,0))</f>
        <v>0</v>
      </c>
      <c r="H50" s="89">
        <f>(SUMIFS(Inputs_ByYear!E$9:E$14,Inputs_ByYear!$B$9:$B$14,'ABP Remaining Capacity'!$C50))*Inputs_ByYear!E$20*INDEX(Inputs_ByYear!$D$24:$Y$25,MATCH($B50,Inputs_ByYear!$B$24:$B$25,0),MATCH(H$5,Inputs_ByYear!$D$23:$Y$23,0))*INDEX(Inputs_ByPrg!$F$6:$F$69,MATCH('ABP Remaining Capacity'!$E50,Inputs_ByPrg!$E$6:$E$69,0))</f>
        <v>0</v>
      </c>
      <c r="I50" s="89">
        <f>(SUMIFS(Inputs_ByYear!F$9:F$14,Inputs_ByYear!$B$9:$B$14,'ABP Remaining Capacity'!$C50))*Inputs_ByYear!F$20*INDEX(Inputs_ByYear!$D$24:$Y$25,MATCH($B50,Inputs_ByYear!$B$24:$B$25,0),MATCH(I$5,Inputs_ByYear!$D$23:$Y$23,0))*INDEX(Inputs_ByPrg!$F$6:$F$69,MATCH('ABP Remaining Capacity'!$E50,Inputs_ByPrg!$E$6:$E$69,0))</f>
        <v>0</v>
      </c>
      <c r="J50" s="89">
        <f>(SUMIFS(Inputs_ByYear!G$9:G$14,Inputs_ByYear!$B$9:$B$14,'ABP Remaining Capacity'!$C50))*Inputs_ByYear!G$20*INDEX(Inputs_ByYear!$D$24:$Y$25,MATCH($B50,Inputs_ByYear!$B$24:$B$25,0),MATCH(J$5,Inputs_ByYear!$D$23:$Y$23,0))*INDEX(Inputs_ByPrg!$F$6:$F$69,MATCH('ABP Remaining Capacity'!$E50,Inputs_ByPrg!$E$6:$E$69,0))</f>
        <v>0</v>
      </c>
      <c r="K50" s="89">
        <f>(SUMIFS(Inputs_ByYear!H$9:H$14,Inputs_ByYear!$B$9:$B$14,'ABP Remaining Capacity'!$C50))*Inputs_ByYear!H$20*INDEX(Inputs_ByYear!$D$24:$Y$25,MATCH($B50,Inputs_ByYear!$B$24:$B$25,0),MATCH(K$5,Inputs_ByYear!$D$23:$Y$23,0))*INDEX(Inputs_ByPrg!$F$6:$F$69,MATCH('ABP Remaining Capacity'!$E50,Inputs_ByPrg!$E$6:$E$69,0))</f>
        <v>0</v>
      </c>
      <c r="L50" s="89">
        <f>(SUMIFS(Inputs_ByYear!I$9:I$14,Inputs_ByYear!$B$9:$B$14,'ABP Remaining Capacity'!$C50))*Inputs_ByYear!I$20*INDEX(Inputs_ByYear!$D$24:$Y$25,MATCH($B50,Inputs_ByYear!$B$24:$B$25,0),MATCH(L$5,Inputs_ByYear!$D$23:$Y$23,0))*INDEX(Inputs_ByPrg!$F$6:$F$69,MATCH('ABP Remaining Capacity'!$E50,Inputs_ByPrg!$E$6:$E$69,0))</f>
        <v>0</v>
      </c>
      <c r="M50" s="89">
        <f>(SUMIFS(Inputs_ByYear!J$9:J$14,Inputs_ByYear!$B$9:$B$14,'ABP Remaining Capacity'!$C50))*Inputs_ByYear!J$20*INDEX(Inputs_ByYear!$D$24:$Y$25,MATCH($B50,Inputs_ByYear!$B$24:$B$25,0),MATCH(M$5,Inputs_ByYear!$D$23:$Y$23,0))*INDEX(Inputs_ByPrg!$F$6:$F$69,MATCH('ABP Remaining Capacity'!$E50,Inputs_ByPrg!$E$6:$E$69,0))</f>
        <v>0</v>
      </c>
      <c r="N50" s="89">
        <f>(SUMIFS(Inputs_ByYear!K$9:K$14,Inputs_ByYear!$B$9:$B$14,'ABP Remaining Capacity'!$C50))*Inputs_ByYear!K$20*INDEX(Inputs_ByYear!$D$24:$Y$25,MATCH($B50,Inputs_ByYear!$B$24:$B$25,0),MATCH(N$5,Inputs_ByYear!$D$23:$Y$23,0))*INDEX(Inputs_ByPrg!$F$6:$F$69,MATCH('ABP Remaining Capacity'!$E50,Inputs_ByPrg!$E$6:$E$69,0))</f>
        <v>0</v>
      </c>
      <c r="O50" s="89">
        <f>(SUMIFS(Inputs_ByYear!L$9:L$14,Inputs_ByYear!$B$9:$B$14,'ABP Remaining Capacity'!$C50))*Inputs_ByYear!L$20*INDEX(Inputs_ByYear!$D$24:$Y$25,MATCH($B50,Inputs_ByYear!$B$24:$B$25,0),MATCH(O$5,Inputs_ByYear!$D$23:$Y$23,0))*INDEX(Inputs_ByPrg!$F$6:$F$69,MATCH('ABP Remaining Capacity'!$E50,Inputs_ByPrg!$E$6:$E$69,0))</f>
        <v>0</v>
      </c>
      <c r="P50" s="89">
        <f>(SUMIFS(Inputs_ByYear!M$9:M$14,Inputs_ByYear!$B$9:$B$14,'ABP Remaining Capacity'!$C50))*Inputs_ByYear!M$20*INDEX(Inputs_ByYear!$D$24:$Y$25,MATCH($B50,Inputs_ByYear!$B$24:$B$25,0),MATCH(P$5,Inputs_ByYear!$D$23:$Y$23,0))*INDEX(Inputs_ByPrg!$F$6:$F$69,MATCH('ABP Remaining Capacity'!$E50,Inputs_ByPrg!$E$6:$E$69,0))</f>
        <v>0</v>
      </c>
      <c r="Q50" s="89">
        <f>(SUMIFS(Inputs_ByYear!N$9:N$14,Inputs_ByYear!$B$9:$B$14,'ABP Remaining Capacity'!$C50))*Inputs_ByYear!N$20*INDEX(Inputs_ByYear!$D$24:$Y$25,MATCH($B50,Inputs_ByYear!$B$24:$B$25,0),MATCH(Q$5,Inputs_ByYear!$D$23:$Y$23,0))*INDEX(Inputs_ByPrg!$F$6:$F$69,MATCH('ABP Remaining Capacity'!$E50,Inputs_ByPrg!$E$6:$E$69,0))</f>
        <v>0</v>
      </c>
      <c r="R50" s="89">
        <f>(SUMIFS(Inputs_ByYear!O$9:O$14,Inputs_ByYear!$B$9:$B$14,'ABP Remaining Capacity'!$C50))*Inputs_ByYear!O$20*INDEX(Inputs_ByYear!$D$24:$Y$25,MATCH($B50,Inputs_ByYear!$B$24:$B$25,0),MATCH(R$5,Inputs_ByYear!$D$23:$Y$23,0))*INDEX(Inputs_ByPrg!$F$6:$F$69,MATCH('ABP Remaining Capacity'!$E50,Inputs_ByPrg!$E$6:$E$69,0))</f>
        <v>0</v>
      </c>
      <c r="S50" s="89">
        <f>(SUMIFS(Inputs_ByYear!P$9:P$14,Inputs_ByYear!$B$9:$B$14,'ABP Remaining Capacity'!$C50))*Inputs_ByYear!P$20*INDEX(Inputs_ByYear!$D$24:$Y$25,MATCH($B50,Inputs_ByYear!$B$24:$B$25,0),MATCH(S$5,Inputs_ByYear!$D$23:$Y$23,0))*INDEX(Inputs_ByPrg!$F$6:$F$69,MATCH('ABP Remaining Capacity'!$E50,Inputs_ByPrg!$E$6:$E$69,0))</f>
        <v>0</v>
      </c>
      <c r="T50" s="89">
        <f>(SUMIFS(Inputs_ByYear!Q$9:Q$14,Inputs_ByYear!$B$9:$B$14,'ABP Remaining Capacity'!$C50))*Inputs_ByYear!Q$20*INDEX(Inputs_ByYear!$D$24:$Y$25,MATCH($B50,Inputs_ByYear!$B$24:$B$25,0),MATCH(T$5,Inputs_ByYear!$D$23:$Y$23,0))*INDEX(Inputs_ByPrg!$F$6:$F$69,MATCH('ABP Remaining Capacity'!$E50,Inputs_ByPrg!$E$6:$E$69,0))</f>
        <v>0</v>
      </c>
      <c r="U50" s="89">
        <f>(SUMIFS(Inputs_ByYear!R$9:R$14,Inputs_ByYear!$B$9:$B$14,'ABP Remaining Capacity'!$C50))*Inputs_ByYear!R$20*INDEX(Inputs_ByYear!$D$24:$Y$25,MATCH($B50,Inputs_ByYear!$B$24:$B$25,0),MATCH(U$5,Inputs_ByYear!$D$23:$Y$23,0))*INDEX(Inputs_ByPrg!$F$6:$F$69,MATCH('ABP Remaining Capacity'!$E50,Inputs_ByPrg!$E$6:$E$69,0))</f>
        <v>0</v>
      </c>
      <c r="V50" s="89">
        <f>(SUMIFS(Inputs_ByYear!S$9:S$14,Inputs_ByYear!$B$9:$B$14,'ABP Remaining Capacity'!$C50))*Inputs_ByYear!S$20*INDEX(Inputs_ByYear!$D$24:$Y$25,MATCH($B50,Inputs_ByYear!$B$24:$B$25,0),MATCH(V$5,Inputs_ByYear!$D$23:$Y$23,0))*INDEX(Inputs_ByPrg!$F$6:$F$69,MATCH('ABP Remaining Capacity'!$E50,Inputs_ByPrg!$E$6:$E$69,0))</f>
        <v>0</v>
      </c>
      <c r="W50" s="89">
        <f>(SUMIFS(Inputs_ByYear!T$9:T$14,Inputs_ByYear!$B$9:$B$14,'ABP Remaining Capacity'!$C50))*Inputs_ByYear!T$20*INDEX(Inputs_ByYear!$D$24:$Y$25,MATCH($B50,Inputs_ByYear!$B$24:$B$25,0),MATCH(W$5,Inputs_ByYear!$D$23:$Y$23,0))*INDEX(Inputs_ByPrg!$F$6:$F$69,MATCH('ABP Remaining Capacity'!$E50,Inputs_ByPrg!$E$6:$E$69,0))</f>
        <v>0</v>
      </c>
      <c r="X50" s="89">
        <f>(SUMIFS(Inputs_ByYear!U$9:U$14,Inputs_ByYear!$B$9:$B$14,'ABP Remaining Capacity'!$C50))*Inputs_ByYear!U$20*INDEX(Inputs_ByYear!$D$24:$Y$25,MATCH($B50,Inputs_ByYear!$B$24:$B$25,0),MATCH(X$5,Inputs_ByYear!$D$23:$Y$23,0))*INDEX(Inputs_ByPrg!$F$6:$F$69,MATCH('ABP Remaining Capacity'!$E50,Inputs_ByPrg!$E$6:$E$69,0))</f>
        <v>0</v>
      </c>
      <c r="Y50" s="89">
        <f>(SUMIFS(Inputs_ByYear!V$9:V$14,Inputs_ByYear!$B$9:$B$14,'ABP Remaining Capacity'!$C50))*Inputs_ByYear!V$20*INDEX(Inputs_ByYear!$D$24:$Y$25,MATCH($B50,Inputs_ByYear!$B$24:$B$25,0),MATCH(Y$5,Inputs_ByYear!$D$23:$Y$23,0))*INDEX(Inputs_ByPrg!$F$6:$F$69,MATCH('ABP Remaining Capacity'!$E50,Inputs_ByPrg!$E$6:$E$69,0))</f>
        <v>0</v>
      </c>
      <c r="Z50" s="89">
        <f>(SUMIFS(Inputs_ByYear!W$9:W$14,Inputs_ByYear!$B$9:$B$14,'ABP Remaining Capacity'!$C50))*Inputs_ByYear!W$20*INDEX(Inputs_ByYear!$D$24:$Y$25,MATCH($B50,Inputs_ByYear!$B$24:$B$25,0),MATCH(Z$5,Inputs_ByYear!$D$23:$Y$23,0))*INDEX(Inputs_ByPrg!$F$6:$F$69,MATCH('ABP Remaining Capacity'!$E50,Inputs_ByPrg!$E$6:$E$69,0))</f>
        <v>0</v>
      </c>
      <c r="AA50" s="89">
        <f>(SUMIFS(Inputs_ByYear!X$9:X$14,Inputs_ByYear!$B$9:$B$14,'ABP Remaining Capacity'!$C50))*Inputs_ByYear!X$20*INDEX(Inputs_ByYear!$D$24:$Y$25,MATCH($B50,Inputs_ByYear!$B$24:$B$25,0),MATCH(AA$5,Inputs_ByYear!$D$23:$Y$23,0))*INDEX(Inputs_ByPrg!$F$6:$F$69,MATCH('ABP Remaining Capacity'!$E50,Inputs_ByPrg!$E$6:$E$69,0))</f>
        <v>0</v>
      </c>
      <c r="AB50" s="89">
        <f>(SUMIFS(Inputs_ByYear!Y$9:Y$14,Inputs_ByYear!$B$9:$B$14,'ABP Remaining Capacity'!$C50))*Inputs_ByYear!Y$20*INDEX(Inputs_ByYear!$D$24:$Y$25,MATCH($B50,Inputs_ByYear!$B$24:$B$25,0),MATCH(AB$5,Inputs_ByYear!$D$23:$Y$23,0))*INDEX(Inputs_ByPrg!$F$6:$F$69,MATCH('ABP Remaining Capacity'!$E50,Inputs_ByPrg!$E$6:$E$69,0))</f>
        <v>0</v>
      </c>
    </row>
    <row r="51" spans="2:28" ht="14.45" customHeight="1">
      <c r="B51" s="239" t="s">
        <v>230</v>
      </c>
      <c r="C51" s="239" t="s">
        <v>210</v>
      </c>
      <c r="D51" s="239" t="s">
        <v>289</v>
      </c>
      <c r="E51" s="286" t="str">
        <f t="shared" si="0"/>
        <v>A_Community Driven Community Solar_ &gt;500-2000</v>
      </c>
      <c r="F51" s="262" t="s">
        <v>86</v>
      </c>
      <c r="G51" s="89">
        <f>(SUMIFS(Inputs_ByYear!D$9:D$14,Inputs_ByYear!$B$9:$B$14,'ABP Remaining Capacity'!$C51))*Inputs_ByYear!D$20*INDEX(Inputs_ByYear!$D$24:$Y$25,MATCH($B51,Inputs_ByYear!$B$24:$B$25,0),MATCH(G$5,Inputs_ByYear!$D$23:$Y$23,0))*INDEX(Inputs_ByPrg!$F$6:$F$69,MATCH('ABP Remaining Capacity'!$E51,Inputs_ByPrg!$E$6:$E$69,0))</f>
        <v>0</v>
      </c>
      <c r="H51" s="89">
        <f>(SUMIFS(Inputs_ByYear!E$9:E$14,Inputs_ByYear!$B$9:$B$14,'ABP Remaining Capacity'!$C51))*Inputs_ByYear!E$20*INDEX(Inputs_ByYear!$D$24:$Y$25,MATCH($B51,Inputs_ByYear!$B$24:$B$25,0),MATCH(H$5,Inputs_ByYear!$D$23:$Y$23,0))*INDEX(Inputs_ByPrg!$F$6:$F$69,MATCH('ABP Remaining Capacity'!$E51,Inputs_ByPrg!$E$6:$E$69,0))</f>
        <v>0</v>
      </c>
      <c r="I51" s="89">
        <f>(SUMIFS(Inputs_ByYear!F$9:F$14,Inputs_ByYear!$B$9:$B$14,'ABP Remaining Capacity'!$C51))*Inputs_ByYear!F$20*INDEX(Inputs_ByYear!$D$24:$Y$25,MATCH($B51,Inputs_ByYear!$B$24:$B$25,0),MATCH(I$5,Inputs_ByYear!$D$23:$Y$23,0))*INDEX(Inputs_ByPrg!$F$6:$F$69,MATCH('ABP Remaining Capacity'!$E51,Inputs_ByPrg!$E$6:$E$69,0))</f>
        <v>0</v>
      </c>
      <c r="J51" s="89">
        <f>(SUMIFS(Inputs_ByYear!G$9:G$14,Inputs_ByYear!$B$9:$B$14,'ABP Remaining Capacity'!$C51))*Inputs_ByYear!G$20*INDEX(Inputs_ByYear!$D$24:$Y$25,MATCH($B51,Inputs_ByYear!$B$24:$B$25,0),MATCH(J$5,Inputs_ByYear!$D$23:$Y$23,0))*INDEX(Inputs_ByPrg!$F$6:$F$69,MATCH('ABP Remaining Capacity'!$E51,Inputs_ByPrg!$E$6:$E$69,0))</f>
        <v>0</v>
      </c>
      <c r="K51" s="89">
        <f>(SUMIFS(Inputs_ByYear!H$9:H$14,Inputs_ByYear!$B$9:$B$14,'ABP Remaining Capacity'!$C51))*Inputs_ByYear!H$20*INDEX(Inputs_ByYear!$D$24:$Y$25,MATCH($B51,Inputs_ByYear!$B$24:$B$25,0),MATCH(K$5,Inputs_ByYear!$D$23:$Y$23,0))*INDEX(Inputs_ByPrg!$F$6:$F$69,MATCH('ABP Remaining Capacity'!$E51,Inputs_ByPrg!$E$6:$E$69,0))</f>
        <v>0</v>
      </c>
      <c r="L51" s="89">
        <f>(SUMIFS(Inputs_ByYear!I$9:I$14,Inputs_ByYear!$B$9:$B$14,'ABP Remaining Capacity'!$C51))*Inputs_ByYear!I$20*INDEX(Inputs_ByYear!$D$24:$Y$25,MATCH($B51,Inputs_ByYear!$B$24:$B$25,0),MATCH(L$5,Inputs_ByYear!$D$23:$Y$23,0))*INDEX(Inputs_ByPrg!$F$6:$F$69,MATCH('ABP Remaining Capacity'!$E51,Inputs_ByPrg!$E$6:$E$69,0))</f>
        <v>0</v>
      </c>
      <c r="M51" s="89">
        <f>(SUMIFS(Inputs_ByYear!J$9:J$14,Inputs_ByYear!$B$9:$B$14,'ABP Remaining Capacity'!$C51))*Inputs_ByYear!J$20*INDEX(Inputs_ByYear!$D$24:$Y$25,MATCH($B51,Inputs_ByYear!$B$24:$B$25,0),MATCH(M$5,Inputs_ByYear!$D$23:$Y$23,0))*INDEX(Inputs_ByPrg!$F$6:$F$69,MATCH('ABP Remaining Capacity'!$E51,Inputs_ByPrg!$E$6:$E$69,0))</f>
        <v>0</v>
      </c>
      <c r="N51" s="89">
        <f>(SUMIFS(Inputs_ByYear!K$9:K$14,Inputs_ByYear!$B$9:$B$14,'ABP Remaining Capacity'!$C51))*Inputs_ByYear!K$20*INDEX(Inputs_ByYear!$D$24:$Y$25,MATCH($B51,Inputs_ByYear!$B$24:$B$25,0),MATCH(N$5,Inputs_ByYear!$D$23:$Y$23,0))*INDEX(Inputs_ByPrg!$F$6:$F$69,MATCH('ABP Remaining Capacity'!$E51,Inputs_ByPrg!$E$6:$E$69,0))</f>
        <v>0</v>
      </c>
      <c r="O51" s="89">
        <f>(SUMIFS(Inputs_ByYear!L$9:L$14,Inputs_ByYear!$B$9:$B$14,'ABP Remaining Capacity'!$C51))*Inputs_ByYear!L$20*INDEX(Inputs_ByYear!$D$24:$Y$25,MATCH($B51,Inputs_ByYear!$B$24:$B$25,0),MATCH(O$5,Inputs_ByYear!$D$23:$Y$23,0))*INDEX(Inputs_ByPrg!$F$6:$F$69,MATCH('ABP Remaining Capacity'!$E51,Inputs_ByPrg!$E$6:$E$69,0))</f>
        <v>0</v>
      </c>
      <c r="P51" s="89">
        <f>(SUMIFS(Inputs_ByYear!M$9:M$14,Inputs_ByYear!$B$9:$B$14,'ABP Remaining Capacity'!$C51))*Inputs_ByYear!M$20*INDEX(Inputs_ByYear!$D$24:$Y$25,MATCH($B51,Inputs_ByYear!$B$24:$B$25,0),MATCH(P$5,Inputs_ByYear!$D$23:$Y$23,0))*INDEX(Inputs_ByPrg!$F$6:$F$69,MATCH('ABP Remaining Capacity'!$E51,Inputs_ByPrg!$E$6:$E$69,0))</f>
        <v>0</v>
      </c>
      <c r="Q51" s="89">
        <f>(SUMIFS(Inputs_ByYear!N$9:N$14,Inputs_ByYear!$B$9:$B$14,'ABP Remaining Capacity'!$C51))*Inputs_ByYear!N$20*INDEX(Inputs_ByYear!$D$24:$Y$25,MATCH($B51,Inputs_ByYear!$B$24:$B$25,0),MATCH(Q$5,Inputs_ByYear!$D$23:$Y$23,0))*INDEX(Inputs_ByPrg!$F$6:$F$69,MATCH('ABP Remaining Capacity'!$E51,Inputs_ByPrg!$E$6:$E$69,0))</f>
        <v>0</v>
      </c>
      <c r="R51" s="89">
        <f>(SUMIFS(Inputs_ByYear!O$9:O$14,Inputs_ByYear!$B$9:$B$14,'ABP Remaining Capacity'!$C51))*Inputs_ByYear!O$20*INDEX(Inputs_ByYear!$D$24:$Y$25,MATCH($B51,Inputs_ByYear!$B$24:$B$25,0),MATCH(R$5,Inputs_ByYear!$D$23:$Y$23,0))*INDEX(Inputs_ByPrg!$F$6:$F$69,MATCH('ABP Remaining Capacity'!$E51,Inputs_ByPrg!$E$6:$E$69,0))</f>
        <v>0</v>
      </c>
      <c r="S51" s="89">
        <f>(SUMIFS(Inputs_ByYear!P$9:P$14,Inputs_ByYear!$B$9:$B$14,'ABP Remaining Capacity'!$C51))*Inputs_ByYear!P$20*INDEX(Inputs_ByYear!$D$24:$Y$25,MATCH($B51,Inputs_ByYear!$B$24:$B$25,0),MATCH(S$5,Inputs_ByYear!$D$23:$Y$23,0))*INDEX(Inputs_ByPrg!$F$6:$F$69,MATCH('ABP Remaining Capacity'!$E51,Inputs_ByPrg!$E$6:$E$69,0))</f>
        <v>0</v>
      </c>
      <c r="T51" s="89">
        <f>(SUMIFS(Inputs_ByYear!Q$9:Q$14,Inputs_ByYear!$B$9:$B$14,'ABP Remaining Capacity'!$C51))*Inputs_ByYear!Q$20*INDEX(Inputs_ByYear!$D$24:$Y$25,MATCH($B51,Inputs_ByYear!$B$24:$B$25,0),MATCH(T$5,Inputs_ByYear!$D$23:$Y$23,0))*INDEX(Inputs_ByPrg!$F$6:$F$69,MATCH('ABP Remaining Capacity'!$E51,Inputs_ByPrg!$E$6:$E$69,0))</f>
        <v>0</v>
      </c>
      <c r="U51" s="89">
        <f>(SUMIFS(Inputs_ByYear!R$9:R$14,Inputs_ByYear!$B$9:$B$14,'ABP Remaining Capacity'!$C51))*Inputs_ByYear!R$20*INDEX(Inputs_ByYear!$D$24:$Y$25,MATCH($B51,Inputs_ByYear!$B$24:$B$25,0),MATCH(U$5,Inputs_ByYear!$D$23:$Y$23,0))*INDEX(Inputs_ByPrg!$F$6:$F$69,MATCH('ABP Remaining Capacity'!$E51,Inputs_ByPrg!$E$6:$E$69,0))</f>
        <v>0</v>
      </c>
      <c r="V51" s="89">
        <f>(SUMIFS(Inputs_ByYear!S$9:S$14,Inputs_ByYear!$B$9:$B$14,'ABP Remaining Capacity'!$C51))*Inputs_ByYear!S$20*INDEX(Inputs_ByYear!$D$24:$Y$25,MATCH($B51,Inputs_ByYear!$B$24:$B$25,0),MATCH(V$5,Inputs_ByYear!$D$23:$Y$23,0))*INDEX(Inputs_ByPrg!$F$6:$F$69,MATCH('ABP Remaining Capacity'!$E51,Inputs_ByPrg!$E$6:$E$69,0))</f>
        <v>0</v>
      </c>
      <c r="W51" s="89">
        <f>(SUMIFS(Inputs_ByYear!T$9:T$14,Inputs_ByYear!$B$9:$B$14,'ABP Remaining Capacity'!$C51))*Inputs_ByYear!T$20*INDEX(Inputs_ByYear!$D$24:$Y$25,MATCH($B51,Inputs_ByYear!$B$24:$B$25,0),MATCH(W$5,Inputs_ByYear!$D$23:$Y$23,0))*INDEX(Inputs_ByPrg!$F$6:$F$69,MATCH('ABP Remaining Capacity'!$E51,Inputs_ByPrg!$E$6:$E$69,0))</f>
        <v>0</v>
      </c>
      <c r="X51" s="89">
        <f>(SUMIFS(Inputs_ByYear!U$9:U$14,Inputs_ByYear!$B$9:$B$14,'ABP Remaining Capacity'!$C51))*Inputs_ByYear!U$20*INDEX(Inputs_ByYear!$D$24:$Y$25,MATCH($B51,Inputs_ByYear!$B$24:$B$25,0),MATCH(X$5,Inputs_ByYear!$D$23:$Y$23,0))*INDEX(Inputs_ByPrg!$F$6:$F$69,MATCH('ABP Remaining Capacity'!$E51,Inputs_ByPrg!$E$6:$E$69,0))</f>
        <v>0</v>
      </c>
      <c r="Y51" s="89">
        <f>(SUMIFS(Inputs_ByYear!V$9:V$14,Inputs_ByYear!$B$9:$B$14,'ABP Remaining Capacity'!$C51))*Inputs_ByYear!V$20*INDEX(Inputs_ByYear!$D$24:$Y$25,MATCH($B51,Inputs_ByYear!$B$24:$B$25,0),MATCH(Y$5,Inputs_ByYear!$D$23:$Y$23,0))*INDEX(Inputs_ByPrg!$F$6:$F$69,MATCH('ABP Remaining Capacity'!$E51,Inputs_ByPrg!$E$6:$E$69,0))</f>
        <v>0</v>
      </c>
      <c r="Z51" s="89">
        <f>(SUMIFS(Inputs_ByYear!W$9:W$14,Inputs_ByYear!$B$9:$B$14,'ABP Remaining Capacity'!$C51))*Inputs_ByYear!W$20*INDEX(Inputs_ByYear!$D$24:$Y$25,MATCH($B51,Inputs_ByYear!$B$24:$B$25,0),MATCH(Z$5,Inputs_ByYear!$D$23:$Y$23,0))*INDEX(Inputs_ByPrg!$F$6:$F$69,MATCH('ABP Remaining Capacity'!$E51,Inputs_ByPrg!$E$6:$E$69,0))</f>
        <v>0</v>
      </c>
      <c r="AA51" s="89">
        <f>(SUMIFS(Inputs_ByYear!X$9:X$14,Inputs_ByYear!$B$9:$B$14,'ABP Remaining Capacity'!$C51))*Inputs_ByYear!X$20*INDEX(Inputs_ByYear!$D$24:$Y$25,MATCH($B51,Inputs_ByYear!$B$24:$B$25,0),MATCH(AA$5,Inputs_ByYear!$D$23:$Y$23,0))*INDEX(Inputs_ByPrg!$F$6:$F$69,MATCH('ABP Remaining Capacity'!$E51,Inputs_ByPrg!$E$6:$E$69,0))</f>
        <v>0</v>
      </c>
      <c r="AB51" s="89">
        <f>(SUMIFS(Inputs_ByYear!Y$9:Y$14,Inputs_ByYear!$B$9:$B$14,'ABP Remaining Capacity'!$C51))*Inputs_ByYear!Y$20*INDEX(Inputs_ByYear!$D$24:$Y$25,MATCH($B51,Inputs_ByYear!$B$24:$B$25,0),MATCH(AB$5,Inputs_ByYear!$D$23:$Y$23,0))*INDEX(Inputs_ByPrg!$F$6:$F$69,MATCH('ABP Remaining Capacity'!$E51,Inputs_ByPrg!$E$6:$E$69,0))</f>
        <v>0</v>
      </c>
    </row>
    <row r="52" spans="2:28" ht="14.45" customHeight="1">
      <c r="B52" s="239" t="s">
        <v>230</v>
      </c>
      <c r="C52" s="239" t="s">
        <v>210</v>
      </c>
      <c r="D52" s="239" t="s">
        <v>291</v>
      </c>
      <c r="E52" s="286" t="str">
        <f t="shared" si="0"/>
        <v>A_Community Driven Community Solar_&gt;2000-5000</v>
      </c>
      <c r="F52" s="262" t="s">
        <v>86</v>
      </c>
      <c r="G52" s="89">
        <f>(SUMIFS(Inputs_ByYear!D$9:D$14,Inputs_ByYear!$B$9:$B$14,'ABP Remaining Capacity'!$C52))*Inputs_ByYear!D$20*INDEX(Inputs_ByYear!$D$24:$Y$25,MATCH($B52,Inputs_ByYear!$B$24:$B$25,0),MATCH(G$5,Inputs_ByYear!$D$23:$Y$23,0))*INDEX(Inputs_ByPrg!$F$6:$F$69,MATCH('ABP Remaining Capacity'!$E52,Inputs_ByPrg!$E$6:$E$69,0))</f>
        <v>0</v>
      </c>
      <c r="H52" s="89">
        <f>(SUMIFS(Inputs_ByYear!E$9:E$14,Inputs_ByYear!$B$9:$B$14,'ABP Remaining Capacity'!$C52))*Inputs_ByYear!E$20*INDEX(Inputs_ByYear!$D$24:$Y$25,MATCH($B52,Inputs_ByYear!$B$24:$B$25,0),MATCH(H$5,Inputs_ByYear!$D$23:$Y$23,0))*INDEX(Inputs_ByPrg!$F$6:$F$69,MATCH('ABP Remaining Capacity'!$E52,Inputs_ByPrg!$E$6:$E$69,0))</f>
        <v>0</v>
      </c>
      <c r="I52" s="89">
        <f>(SUMIFS(Inputs_ByYear!F$9:F$14,Inputs_ByYear!$B$9:$B$14,'ABP Remaining Capacity'!$C52))*Inputs_ByYear!F$20*INDEX(Inputs_ByYear!$D$24:$Y$25,MATCH($B52,Inputs_ByYear!$B$24:$B$25,0),MATCH(I$5,Inputs_ByYear!$D$23:$Y$23,0))*INDEX(Inputs_ByPrg!$F$6:$F$69,MATCH('ABP Remaining Capacity'!$E52,Inputs_ByPrg!$E$6:$E$69,0))</f>
        <v>0</v>
      </c>
      <c r="J52" s="89">
        <f>(SUMIFS(Inputs_ByYear!G$9:G$14,Inputs_ByYear!$B$9:$B$14,'ABP Remaining Capacity'!$C52))*Inputs_ByYear!G$20*INDEX(Inputs_ByYear!$D$24:$Y$25,MATCH($B52,Inputs_ByYear!$B$24:$B$25,0),MATCH(J$5,Inputs_ByYear!$D$23:$Y$23,0))*INDEX(Inputs_ByPrg!$F$6:$F$69,MATCH('ABP Remaining Capacity'!$E52,Inputs_ByPrg!$E$6:$E$69,0))</f>
        <v>0</v>
      </c>
      <c r="K52" s="89">
        <f>(SUMIFS(Inputs_ByYear!H$9:H$14,Inputs_ByYear!$B$9:$B$14,'ABP Remaining Capacity'!$C52))*Inputs_ByYear!H$20*INDEX(Inputs_ByYear!$D$24:$Y$25,MATCH($B52,Inputs_ByYear!$B$24:$B$25,0),MATCH(K$5,Inputs_ByYear!$D$23:$Y$23,0))*INDEX(Inputs_ByPrg!$F$6:$F$69,MATCH('ABP Remaining Capacity'!$E52,Inputs_ByPrg!$E$6:$E$69,0))</f>
        <v>0</v>
      </c>
      <c r="L52" s="89">
        <f>(SUMIFS(Inputs_ByYear!I$9:I$14,Inputs_ByYear!$B$9:$B$14,'ABP Remaining Capacity'!$C52))*Inputs_ByYear!I$20*INDEX(Inputs_ByYear!$D$24:$Y$25,MATCH($B52,Inputs_ByYear!$B$24:$B$25,0),MATCH(L$5,Inputs_ByYear!$D$23:$Y$23,0))*INDEX(Inputs_ByPrg!$F$6:$F$69,MATCH('ABP Remaining Capacity'!$E52,Inputs_ByPrg!$E$6:$E$69,0))</f>
        <v>0</v>
      </c>
      <c r="M52" s="89">
        <f>(SUMIFS(Inputs_ByYear!J$9:J$14,Inputs_ByYear!$B$9:$B$14,'ABP Remaining Capacity'!$C52))*Inputs_ByYear!J$20*INDEX(Inputs_ByYear!$D$24:$Y$25,MATCH($B52,Inputs_ByYear!$B$24:$B$25,0),MATCH(M$5,Inputs_ByYear!$D$23:$Y$23,0))*INDEX(Inputs_ByPrg!$F$6:$F$69,MATCH('ABP Remaining Capacity'!$E52,Inputs_ByPrg!$E$6:$E$69,0))</f>
        <v>0</v>
      </c>
      <c r="N52" s="89">
        <f>(SUMIFS(Inputs_ByYear!K$9:K$14,Inputs_ByYear!$B$9:$B$14,'ABP Remaining Capacity'!$C52))*Inputs_ByYear!K$20*INDEX(Inputs_ByYear!$D$24:$Y$25,MATCH($B52,Inputs_ByYear!$B$24:$B$25,0),MATCH(N$5,Inputs_ByYear!$D$23:$Y$23,0))*INDEX(Inputs_ByPrg!$F$6:$F$69,MATCH('ABP Remaining Capacity'!$E52,Inputs_ByPrg!$E$6:$E$69,0))</f>
        <v>0</v>
      </c>
      <c r="O52" s="89">
        <f>(SUMIFS(Inputs_ByYear!L$9:L$14,Inputs_ByYear!$B$9:$B$14,'ABP Remaining Capacity'!$C52))*Inputs_ByYear!L$20*INDEX(Inputs_ByYear!$D$24:$Y$25,MATCH($B52,Inputs_ByYear!$B$24:$B$25,0),MATCH(O$5,Inputs_ByYear!$D$23:$Y$23,0))*INDEX(Inputs_ByPrg!$F$6:$F$69,MATCH('ABP Remaining Capacity'!$E52,Inputs_ByPrg!$E$6:$E$69,0))</f>
        <v>0</v>
      </c>
      <c r="P52" s="89">
        <f>(SUMIFS(Inputs_ByYear!M$9:M$14,Inputs_ByYear!$B$9:$B$14,'ABP Remaining Capacity'!$C52))*Inputs_ByYear!M$20*INDEX(Inputs_ByYear!$D$24:$Y$25,MATCH($B52,Inputs_ByYear!$B$24:$B$25,0),MATCH(P$5,Inputs_ByYear!$D$23:$Y$23,0))*INDEX(Inputs_ByPrg!$F$6:$F$69,MATCH('ABP Remaining Capacity'!$E52,Inputs_ByPrg!$E$6:$E$69,0))</f>
        <v>0</v>
      </c>
      <c r="Q52" s="89">
        <f>(SUMIFS(Inputs_ByYear!N$9:N$14,Inputs_ByYear!$B$9:$B$14,'ABP Remaining Capacity'!$C52))*Inputs_ByYear!N$20*INDEX(Inputs_ByYear!$D$24:$Y$25,MATCH($B52,Inputs_ByYear!$B$24:$B$25,0),MATCH(Q$5,Inputs_ByYear!$D$23:$Y$23,0))*INDEX(Inputs_ByPrg!$F$6:$F$69,MATCH('ABP Remaining Capacity'!$E52,Inputs_ByPrg!$E$6:$E$69,0))</f>
        <v>0</v>
      </c>
      <c r="R52" s="89">
        <f>(SUMIFS(Inputs_ByYear!O$9:O$14,Inputs_ByYear!$B$9:$B$14,'ABP Remaining Capacity'!$C52))*Inputs_ByYear!O$20*INDEX(Inputs_ByYear!$D$24:$Y$25,MATCH($B52,Inputs_ByYear!$B$24:$B$25,0),MATCH(R$5,Inputs_ByYear!$D$23:$Y$23,0))*INDEX(Inputs_ByPrg!$F$6:$F$69,MATCH('ABP Remaining Capacity'!$E52,Inputs_ByPrg!$E$6:$E$69,0))</f>
        <v>0</v>
      </c>
      <c r="S52" s="89">
        <f>(SUMIFS(Inputs_ByYear!P$9:P$14,Inputs_ByYear!$B$9:$B$14,'ABP Remaining Capacity'!$C52))*Inputs_ByYear!P$20*INDEX(Inputs_ByYear!$D$24:$Y$25,MATCH($B52,Inputs_ByYear!$B$24:$B$25,0),MATCH(S$5,Inputs_ByYear!$D$23:$Y$23,0))*INDEX(Inputs_ByPrg!$F$6:$F$69,MATCH('ABP Remaining Capacity'!$E52,Inputs_ByPrg!$E$6:$E$69,0))</f>
        <v>0</v>
      </c>
      <c r="T52" s="89">
        <f>(SUMIFS(Inputs_ByYear!Q$9:Q$14,Inputs_ByYear!$B$9:$B$14,'ABP Remaining Capacity'!$C52))*Inputs_ByYear!Q$20*INDEX(Inputs_ByYear!$D$24:$Y$25,MATCH($B52,Inputs_ByYear!$B$24:$B$25,0),MATCH(T$5,Inputs_ByYear!$D$23:$Y$23,0))*INDEX(Inputs_ByPrg!$F$6:$F$69,MATCH('ABP Remaining Capacity'!$E52,Inputs_ByPrg!$E$6:$E$69,0))</f>
        <v>0</v>
      </c>
      <c r="U52" s="89">
        <f>(SUMIFS(Inputs_ByYear!R$9:R$14,Inputs_ByYear!$B$9:$B$14,'ABP Remaining Capacity'!$C52))*Inputs_ByYear!R$20*INDEX(Inputs_ByYear!$D$24:$Y$25,MATCH($B52,Inputs_ByYear!$B$24:$B$25,0),MATCH(U$5,Inputs_ByYear!$D$23:$Y$23,0))*INDEX(Inputs_ByPrg!$F$6:$F$69,MATCH('ABP Remaining Capacity'!$E52,Inputs_ByPrg!$E$6:$E$69,0))</f>
        <v>0</v>
      </c>
      <c r="V52" s="89">
        <f>(SUMIFS(Inputs_ByYear!S$9:S$14,Inputs_ByYear!$B$9:$B$14,'ABP Remaining Capacity'!$C52))*Inputs_ByYear!S$20*INDEX(Inputs_ByYear!$D$24:$Y$25,MATCH($B52,Inputs_ByYear!$B$24:$B$25,0),MATCH(V$5,Inputs_ByYear!$D$23:$Y$23,0))*INDEX(Inputs_ByPrg!$F$6:$F$69,MATCH('ABP Remaining Capacity'!$E52,Inputs_ByPrg!$E$6:$E$69,0))</f>
        <v>0</v>
      </c>
      <c r="W52" s="89">
        <f>(SUMIFS(Inputs_ByYear!T$9:T$14,Inputs_ByYear!$B$9:$B$14,'ABP Remaining Capacity'!$C52))*Inputs_ByYear!T$20*INDEX(Inputs_ByYear!$D$24:$Y$25,MATCH($B52,Inputs_ByYear!$B$24:$B$25,0),MATCH(W$5,Inputs_ByYear!$D$23:$Y$23,0))*INDEX(Inputs_ByPrg!$F$6:$F$69,MATCH('ABP Remaining Capacity'!$E52,Inputs_ByPrg!$E$6:$E$69,0))</f>
        <v>0</v>
      </c>
      <c r="X52" s="89">
        <f>(SUMIFS(Inputs_ByYear!U$9:U$14,Inputs_ByYear!$B$9:$B$14,'ABP Remaining Capacity'!$C52))*Inputs_ByYear!U$20*INDEX(Inputs_ByYear!$D$24:$Y$25,MATCH($B52,Inputs_ByYear!$B$24:$B$25,0),MATCH(X$5,Inputs_ByYear!$D$23:$Y$23,0))*INDEX(Inputs_ByPrg!$F$6:$F$69,MATCH('ABP Remaining Capacity'!$E52,Inputs_ByPrg!$E$6:$E$69,0))</f>
        <v>0</v>
      </c>
      <c r="Y52" s="89">
        <f>(SUMIFS(Inputs_ByYear!V$9:V$14,Inputs_ByYear!$B$9:$B$14,'ABP Remaining Capacity'!$C52))*Inputs_ByYear!V$20*INDEX(Inputs_ByYear!$D$24:$Y$25,MATCH($B52,Inputs_ByYear!$B$24:$B$25,0),MATCH(Y$5,Inputs_ByYear!$D$23:$Y$23,0))*INDEX(Inputs_ByPrg!$F$6:$F$69,MATCH('ABP Remaining Capacity'!$E52,Inputs_ByPrg!$E$6:$E$69,0))</f>
        <v>0</v>
      </c>
      <c r="Z52" s="89">
        <f>(SUMIFS(Inputs_ByYear!W$9:W$14,Inputs_ByYear!$B$9:$B$14,'ABP Remaining Capacity'!$C52))*Inputs_ByYear!W$20*INDEX(Inputs_ByYear!$D$24:$Y$25,MATCH($B52,Inputs_ByYear!$B$24:$B$25,0),MATCH(Z$5,Inputs_ByYear!$D$23:$Y$23,0))*INDEX(Inputs_ByPrg!$F$6:$F$69,MATCH('ABP Remaining Capacity'!$E52,Inputs_ByPrg!$E$6:$E$69,0))</f>
        <v>0</v>
      </c>
      <c r="AA52" s="89">
        <f>(SUMIFS(Inputs_ByYear!X$9:X$14,Inputs_ByYear!$B$9:$B$14,'ABP Remaining Capacity'!$C52))*Inputs_ByYear!X$20*INDEX(Inputs_ByYear!$D$24:$Y$25,MATCH($B52,Inputs_ByYear!$B$24:$B$25,0),MATCH(AA$5,Inputs_ByYear!$D$23:$Y$23,0))*INDEX(Inputs_ByPrg!$F$6:$F$69,MATCH('ABP Remaining Capacity'!$E52,Inputs_ByPrg!$E$6:$E$69,0))</f>
        <v>0</v>
      </c>
      <c r="AB52" s="89">
        <f>(SUMIFS(Inputs_ByYear!Y$9:Y$14,Inputs_ByYear!$B$9:$B$14,'ABP Remaining Capacity'!$C52))*Inputs_ByYear!Y$20*INDEX(Inputs_ByYear!$D$24:$Y$25,MATCH($B52,Inputs_ByYear!$B$24:$B$25,0),MATCH(AB$5,Inputs_ByYear!$D$23:$Y$23,0))*INDEX(Inputs_ByPrg!$F$6:$F$69,MATCH('ABP Remaining Capacity'!$E52,Inputs_ByPrg!$E$6:$E$69,0))</f>
        <v>0</v>
      </c>
    </row>
    <row r="53" spans="2:28" ht="14.45" customHeight="1">
      <c r="B53" s="239" t="s">
        <v>231</v>
      </c>
      <c r="C53" s="239" t="s">
        <v>210</v>
      </c>
      <c r="D53" s="239" t="s">
        <v>275</v>
      </c>
      <c r="E53" s="286" t="str">
        <f t="shared" si="0"/>
        <v>B_Community Driven Community Solar_ &lt; 10</v>
      </c>
      <c r="F53" s="262" t="s">
        <v>86</v>
      </c>
      <c r="G53" s="89">
        <f>(SUMIFS(Inputs_ByYear!D$9:D$14,Inputs_ByYear!$B$9:$B$14,'ABP Remaining Capacity'!$C53))*Inputs_ByYear!D$20*INDEX(Inputs_ByYear!$D$24:$Y$25,MATCH($B53,Inputs_ByYear!$B$24:$B$25,0),MATCH(G$5,Inputs_ByYear!$D$23:$Y$23,0))*INDEX(Inputs_ByPrg!$F$6:$F$69,MATCH('ABP Remaining Capacity'!$E53,Inputs_ByPrg!$E$6:$E$69,0))</f>
        <v>0</v>
      </c>
      <c r="H53" s="89">
        <f>(SUMIFS(Inputs_ByYear!E$9:E$14,Inputs_ByYear!$B$9:$B$14,'ABP Remaining Capacity'!$C53))*Inputs_ByYear!E$20*INDEX(Inputs_ByYear!$D$24:$Y$25,MATCH($B53,Inputs_ByYear!$B$24:$B$25,0),MATCH(H$5,Inputs_ByYear!$D$23:$Y$23,0))*INDEX(Inputs_ByPrg!$F$6:$F$69,MATCH('ABP Remaining Capacity'!$E53,Inputs_ByPrg!$E$6:$E$69,0))</f>
        <v>0</v>
      </c>
      <c r="I53" s="89">
        <f>(SUMIFS(Inputs_ByYear!F$9:F$14,Inputs_ByYear!$B$9:$B$14,'ABP Remaining Capacity'!$C53))*Inputs_ByYear!F$20*INDEX(Inputs_ByYear!$D$24:$Y$25,MATCH($B53,Inputs_ByYear!$B$24:$B$25,0),MATCH(I$5,Inputs_ByYear!$D$23:$Y$23,0))*INDEX(Inputs_ByPrg!$F$6:$F$69,MATCH('ABP Remaining Capacity'!$E53,Inputs_ByPrg!$E$6:$E$69,0))</f>
        <v>0</v>
      </c>
      <c r="J53" s="89">
        <f>(SUMIFS(Inputs_ByYear!G$9:G$14,Inputs_ByYear!$B$9:$B$14,'ABP Remaining Capacity'!$C53))*Inputs_ByYear!G$20*INDEX(Inputs_ByYear!$D$24:$Y$25,MATCH($B53,Inputs_ByYear!$B$24:$B$25,0),MATCH(J$5,Inputs_ByYear!$D$23:$Y$23,0))*INDEX(Inputs_ByPrg!$F$6:$F$69,MATCH('ABP Remaining Capacity'!$E53,Inputs_ByPrg!$E$6:$E$69,0))</f>
        <v>0</v>
      </c>
      <c r="K53" s="89">
        <f>(SUMIFS(Inputs_ByYear!H$9:H$14,Inputs_ByYear!$B$9:$B$14,'ABP Remaining Capacity'!$C53))*Inputs_ByYear!H$20*INDEX(Inputs_ByYear!$D$24:$Y$25,MATCH($B53,Inputs_ByYear!$B$24:$B$25,0),MATCH(K$5,Inputs_ByYear!$D$23:$Y$23,0))*INDEX(Inputs_ByPrg!$F$6:$F$69,MATCH('ABP Remaining Capacity'!$E53,Inputs_ByPrg!$E$6:$E$69,0))</f>
        <v>0</v>
      </c>
      <c r="L53" s="89">
        <f>(SUMIFS(Inputs_ByYear!I$9:I$14,Inputs_ByYear!$B$9:$B$14,'ABP Remaining Capacity'!$C53))*Inputs_ByYear!I$20*INDEX(Inputs_ByYear!$D$24:$Y$25,MATCH($B53,Inputs_ByYear!$B$24:$B$25,0),MATCH(L$5,Inputs_ByYear!$D$23:$Y$23,0))*INDEX(Inputs_ByPrg!$F$6:$F$69,MATCH('ABP Remaining Capacity'!$E53,Inputs_ByPrg!$E$6:$E$69,0))</f>
        <v>0</v>
      </c>
      <c r="M53" s="89">
        <f>(SUMIFS(Inputs_ByYear!J$9:J$14,Inputs_ByYear!$B$9:$B$14,'ABP Remaining Capacity'!$C53))*Inputs_ByYear!J$20*INDEX(Inputs_ByYear!$D$24:$Y$25,MATCH($B53,Inputs_ByYear!$B$24:$B$25,0),MATCH(M$5,Inputs_ByYear!$D$23:$Y$23,0))*INDEX(Inputs_ByPrg!$F$6:$F$69,MATCH('ABP Remaining Capacity'!$E53,Inputs_ByPrg!$E$6:$E$69,0))</f>
        <v>0</v>
      </c>
      <c r="N53" s="89">
        <f>(SUMIFS(Inputs_ByYear!K$9:K$14,Inputs_ByYear!$B$9:$B$14,'ABP Remaining Capacity'!$C53))*Inputs_ByYear!K$20*INDEX(Inputs_ByYear!$D$24:$Y$25,MATCH($B53,Inputs_ByYear!$B$24:$B$25,0),MATCH(N$5,Inputs_ByYear!$D$23:$Y$23,0))*INDEX(Inputs_ByPrg!$F$6:$F$69,MATCH('ABP Remaining Capacity'!$E53,Inputs_ByPrg!$E$6:$E$69,0))</f>
        <v>0</v>
      </c>
      <c r="O53" s="89">
        <f>(SUMIFS(Inputs_ByYear!L$9:L$14,Inputs_ByYear!$B$9:$B$14,'ABP Remaining Capacity'!$C53))*Inputs_ByYear!L$20*INDEX(Inputs_ByYear!$D$24:$Y$25,MATCH($B53,Inputs_ByYear!$B$24:$B$25,0),MATCH(O$5,Inputs_ByYear!$D$23:$Y$23,0))*INDEX(Inputs_ByPrg!$F$6:$F$69,MATCH('ABP Remaining Capacity'!$E53,Inputs_ByPrg!$E$6:$E$69,0))</f>
        <v>0</v>
      </c>
      <c r="P53" s="89">
        <f>(SUMIFS(Inputs_ByYear!M$9:M$14,Inputs_ByYear!$B$9:$B$14,'ABP Remaining Capacity'!$C53))*Inputs_ByYear!M$20*INDEX(Inputs_ByYear!$D$24:$Y$25,MATCH($B53,Inputs_ByYear!$B$24:$B$25,0),MATCH(P$5,Inputs_ByYear!$D$23:$Y$23,0))*INDEX(Inputs_ByPrg!$F$6:$F$69,MATCH('ABP Remaining Capacity'!$E53,Inputs_ByPrg!$E$6:$E$69,0))</f>
        <v>0</v>
      </c>
      <c r="Q53" s="89">
        <f>(SUMIFS(Inputs_ByYear!N$9:N$14,Inputs_ByYear!$B$9:$B$14,'ABP Remaining Capacity'!$C53))*Inputs_ByYear!N$20*INDEX(Inputs_ByYear!$D$24:$Y$25,MATCH($B53,Inputs_ByYear!$B$24:$B$25,0),MATCH(Q$5,Inputs_ByYear!$D$23:$Y$23,0))*INDEX(Inputs_ByPrg!$F$6:$F$69,MATCH('ABP Remaining Capacity'!$E53,Inputs_ByPrg!$E$6:$E$69,0))</f>
        <v>0</v>
      </c>
      <c r="R53" s="89">
        <f>(SUMIFS(Inputs_ByYear!O$9:O$14,Inputs_ByYear!$B$9:$B$14,'ABP Remaining Capacity'!$C53))*Inputs_ByYear!O$20*INDEX(Inputs_ByYear!$D$24:$Y$25,MATCH($B53,Inputs_ByYear!$B$24:$B$25,0),MATCH(R$5,Inputs_ByYear!$D$23:$Y$23,0))*INDEX(Inputs_ByPrg!$F$6:$F$69,MATCH('ABP Remaining Capacity'!$E53,Inputs_ByPrg!$E$6:$E$69,0))</f>
        <v>0</v>
      </c>
      <c r="S53" s="89">
        <f>(SUMIFS(Inputs_ByYear!P$9:P$14,Inputs_ByYear!$B$9:$B$14,'ABP Remaining Capacity'!$C53))*Inputs_ByYear!P$20*INDEX(Inputs_ByYear!$D$24:$Y$25,MATCH($B53,Inputs_ByYear!$B$24:$B$25,0),MATCH(S$5,Inputs_ByYear!$D$23:$Y$23,0))*INDEX(Inputs_ByPrg!$F$6:$F$69,MATCH('ABP Remaining Capacity'!$E53,Inputs_ByPrg!$E$6:$E$69,0))</f>
        <v>0</v>
      </c>
      <c r="T53" s="89">
        <f>(SUMIFS(Inputs_ByYear!Q$9:Q$14,Inputs_ByYear!$B$9:$B$14,'ABP Remaining Capacity'!$C53))*Inputs_ByYear!Q$20*INDEX(Inputs_ByYear!$D$24:$Y$25,MATCH($B53,Inputs_ByYear!$B$24:$B$25,0),MATCH(T$5,Inputs_ByYear!$D$23:$Y$23,0))*INDEX(Inputs_ByPrg!$F$6:$F$69,MATCH('ABP Remaining Capacity'!$E53,Inputs_ByPrg!$E$6:$E$69,0))</f>
        <v>0</v>
      </c>
      <c r="U53" s="89">
        <f>(SUMIFS(Inputs_ByYear!R$9:R$14,Inputs_ByYear!$B$9:$B$14,'ABP Remaining Capacity'!$C53))*Inputs_ByYear!R$20*INDEX(Inputs_ByYear!$D$24:$Y$25,MATCH($B53,Inputs_ByYear!$B$24:$B$25,0),MATCH(U$5,Inputs_ByYear!$D$23:$Y$23,0))*INDEX(Inputs_ByPrg!$F$6:$F$69,MATCH('ABP Remaining Capacity'!$E53,Inputs_ByPrg!$E$6:$E$69,0))</f>
        <v>0</v>
      </c>
      <c r="V53" s="89">
        <f>(SUMIFS(Inputs_ByYear!S$9:S$14,Inputs_ByYear!$B$9:$B$14,'ABP Remaining Capacity'!$C53))*Inputs_ByYear!S$20*INDEX(Inputs_ByYear!$D$24:$Y$25,MATCH($B53,Inputs_ByYear!$B$24:$B$25,0),MATCH(V$5,Inputs_ByYear!$D$23:$Y$23,0))*INDEX(Inputs_ByPrg!$F$6:$F$69,MATCH('ABP Remaining Capacity'!$E53,Inputs_ByPrg!$E$6:$E$69,0))</f>
        <v>0</v>
      </c>
      <c r="W53" s="89">
        <f>(SUMIFS(Inputs_ByYear!T$9:T$14,Inputs_ByYear!$B$9:$B$14,'ABP Remaining Capacity'!$C53))*Inputs_ByYear!T$20*INDEX(Inputs_ByYear!$D$24:$Y$25,MATCH($B53,Inputs_ByYear!$B$24:$B$25,0),MATCH(W$5,Inputs_ByYear!$D$23:$Y$23,0))*INDEX(Inputs_ByPrg!$F$6:$F$69,MATCH('ABP Remaining Capacity'!$E53,Inputs_ByPrg!$E$6:$E$69,0))</f>
        <v>0</v>
      </c>
      <c r="X53" s="89">
        <f>(SUMIFS(Inputs_ByYear!U$9:U$14,Inputs_ByYear!$B$9:$B$14,'ABP Remaining Capacity'!$C53))*Inputs_ByYear!U$20*INDEX(Inputs_ByYear!$D$24:$Y$25,MATCH($B53,Inputs_ByYear!$B$24:$B$25,0),MATCH(X$5,Inputs_ByYear!$D$23:$Y$23,0))*INDEX(Inputs_ByPrg!$F$6:$F$69,MATCH('ABP Remaining Capacity'!$E53,Inputs_ByPrg!$E$6:$E$69,0))</f>
        <v>0</v>
      </c>
      <c r="Y53" s="89">
        <f>(SUMIFS(Inputs_ByYear!V$9:V$14,Inputs_ByYear!$B$9:$B$14,'ABP Remaining Capacity'!$C53))*Inputs_ByYear!V$20*INDEX(Inputs_ByYear!$D$24:$Y$25,MATCH($B53,Inputs_ByYear!$B$24:$B$25,0),MATCH(Y$5,Inputs_ByYear!$D$23:$Y$23,0))*INDEX(Inputs_ByPrg!$F$6:$F$69,MATCH('ABP Remaining Capacity'!$E53,Inputs_ByPrg!$E$6:$E$69,0))</f>
        <v>0</v>
      </c>
      <c r="Z53" s="89">
        <f>(SUMIFS(Inputs_ByYear!W$9:W$14,Inputs_ByYear!$B$9:$B$14,'ABP Remaining Capacity'!$C53))*Inputs_ByYear!W$20*INDEX(Inputs_ByYear!$D$24:$Y$25,MATCH($B53,Inputs_ByYear!$B$24:$B$25,0),MATCH(Z$5,Inputs_ByYear!$D$23:$Y$23,0))*INDEX(Inputs_ByPrg!$F$6:$F$69,MATCH('ABP Remaining Capacity'!$E53,Inputs_ByPrg!$E$6:$E$69,0))</f>
        <v>0</v>
      </c>
      <c r="AA53" s="89">
        <f>(SUMIFS(Inputs_ByYear!X$9:X$14,Inputs_ByYear!$B$9:$B$14,'ABP Remaining Capacity'!$C53))*Inputs_ByYear!X$20*INDEX(Inputs_ByYear!$D$24:$Y$25,MATCH($B53,Inputs_ByYear!$B$24:$B$25,0),MATCH(AA$5,Inputs_ByYear!$D$23:$Y$23,0))*INDEX(Inputs_ByPrg!$F$6:$F$69,MATCH('ABP Remaining Capacity'!$E53,Inputs_ByPrg!$E$6:$E$69,0))</f>
        <v>0</v>
      </c>
      <c r="AB53" s="89">
        <f>(SUMIFS(Inputs_ByYear!Y$9:Y$14,Inputs_ByYear!$B$9:$B$14,'ABP Remaining Capacity'!$C53))*Inputs_ByYear!Y$20*INDEX(Inputs_ByYear!$D$24:$Y$25,MATCH($B53,Inputs_ByYear!$B$24:$B$25,0),MATCH(AB$5,Inputs_ByYear!$D$23:$Y$23,0))*INDEX(Inputs_ByPrg!$F$6:$F$69,MATCH('ABP Remaining Capacity'!$E53,Inputs_ByPrg!$E$6:$E$69,0))</f>
        <v>0</v>
      </c>
    </row>
    <row r="54" spans="2:28" ht="14.45" customHeight="1">
      <c r="B54" s="239" t="s">
        <v>231</v>
      </c>
      <c r="C54" s="239" t="s">
        <v>210</v>
      </c>
      <c r="D54" s="239" t="s">
        <v>277</v>
      </c>
      <c r="E54" s="286" t="str">
        <f t="shared" si="0"/>
        <v>B_Community Driven Community Solar_ &gt;10-25</v>
      </c>
      <c r="F54" s="262" t="s">
        <v>86</v>
      </c>
      <c r="G54" s="89">
        <f>(SUMIFS(Inputs_ByYear!D$9:D$14,Inputs_ByYear!$B$9:$B$14,'ABP Remaining Capacity'!$C54))*Inputs_ByYear!D$20*INDEX(Inputs_ByYear!$D$24:$Y$25,MATCH($B54,Inputs_ByYear!$B$24:$B$25,0),MATCH(G$5,Inputs_ByYear!$D$23:$Y$23,0))*INDEX(Inputs_ByPrg!$F$6:$F$69,MATCH('ABP Remaining Capacity'!$E54,Inputs_ByPrg!$E$6:$E$69,0))</f>
        <v>0</v>
      </c>
      <c r="H54" s="89">
        <f>(SUMIFS(Inputs_ByYear!E$9:E$14,Inputs_ByYear!$B$9:$B$14,'ABP Remaining Capacity'!$C54))*Inputs_ByYear!E$20*INDEX(Inputs_ByYear!$D$24:$Y$25,MATCH($B54,Inputs_ByYear!$B$24:$B$25,0),MATCH(H$5,Inputs_ByYear!$D$23:$Y$23,0))*INDEX(Inputs_ByPrg!$F$6:$F$69,MATCH('ABP Remaining Capacity'!$E54,Inputs_ByPrg!$E$6:$E$69,0))</f>
        <v>0</v>
      </c>
      <c r="I54" s="89">
        <f>(SUMIFS(Inputs_ByYear!F$9:F$14,Inputs_ByYear!$B$9:$B$14,'ABP Remaining Capacity'!$C54))*Inputs_ByYear!F$20*INDEX(Inputs_ByYear!$D$24:$Y$25,MATCH($B54,Inputs_ByYear!$B$24:$B$25,0),MATCH(I$5,Inputs_ByYear!$D$23:$Y$23,0))*INDEX(Inputs_ByPrg!$F$6:$F$69,MATCH('ABP Remaining Capacity'!$E54,Inputs_ByPrg!$E$6:$E$69,0))</f>
        <v>0</v>
      </c>
      <c r="J54" s="89">
        <f>(SUMIFS(Inputs_ByYear!G$9:G$14,Inputs_ByYear!$B$9:$B$14,'ABP Remaining Capacity'!$C54))*Inputs_ByYear!G$20*INDEX(Inputs_ByYear!$D$24:$Y$25,MATCH($B54,Inputs_ByYear!$B$24:$B$25,0),MATCH(J$5,Inputs_ByYear!$D$23:$Y$23,0))*INDEX(Inputs_ByPrg!$F$6:$F$69,MATCH('ABP Remaining Capacity'!$E54,Inputs_ByPrg!$E$6:$E$69,0))</f>
        <v>0</v>
      </c>
      <c r="K54" s="89">
        <f>(SUMIFS(Inputs_ByYear!H$9:H$14,Inputs_ByYear!$B$9:$B$14,'ABP Remaining Capacity'!$C54))*Inputs_ByYear!H$20*INDEX(Inputs_ByYear!$D$24:$Y$25,MATCH($B54,Inputs_ByYear!$B$24:$B$25,0),MATCH(K$5,Inputs_ByYear!$D$23:$Y$23,0))*INDEX(Inputs_ByPrg!$F$6:$F$69,MATCH('ABP Remaining Capacity'!$E54,Inputs_ByPrg!$E$6:$E$69,0))</f>
        <v>0</v>
      </c>
      <c r="L54" s="89">
        <f>(SUMIFS(Inputs_ByYear!I$9:I$14,Inputs_ByYear!$B$9:$B$14,'ABP Remaining Capacity'!$C54))*Inputs_ByYear!I$20*INDEX(Inputs_ByYear!$D$24:$Y$25,MATCH($B54,Inputs_ByYear!$B$24:$B$25,0),MATCH(L$5,Inputs_ByYear!$D$23:$Y$23,0))*INDEX(Inputs_ByPrg!$F$6:$F$69,MATCH('ABP Remaining Capacity'!$E54,Inputs_ByPrg!$E$6:$E$69,0))</f>
        <v>0</v>
      </c>
      <c r="M54" s="89">
        <f>(SUMIFS(Inputs_ByYear!J$9:J$14,Inputs_ByYear!$B$9:$B$14,'ABP Remaining Capacity'!$C54))*Inputs_ByYear!J$20*INDEX(Inputs_ByYear!$D$24:$Y$25,MATCH($B54,Inputs_ByYear!$B$24:$B$25,0),MATCH(M$5,Inputs_ByYear!$D$23:$Y$23,0))*INDEX(Inputs_ByPrg!$F$6:$F$69,MATCH('ABP Remaining Capacity'!$E54,Inputs_ByPrg!$E$6:$E$69,0))</f>
        <v>0</v>
      </c>
      <c r="N54" s="89">
        <f>(SUMIFS(Inputs_ByYear!K$9:K$14,Inputs_ByYear!$B$9:$B$14,'ABP Remaining Capacity'!$C54))*Inputs_ByYear!K$20*INDEX(Inputs_ByYear!$D$24:$Y$25,MATCH($B54,Inputs_ByYear!$B$24:$B$25,0),MATCH(N$5,Inputs_ByYear!$D$23:$Y$23,0))*INDEX(Inputs_ByPrg!$F$6:$F$69,MATCH('ABP Remaining Capacity'!$E54,Inputs_ByPrg!$E$6:$E$69,0))</f>
        <v>0</v>
      </c>
      <c r="O54" s="89">
        <f>(SUMIFS(Inputs_ByYear!L$9:L$14,Inputs_ByYear!$B$9:$B$14,'ABP Remaining Capacity'!$C54))*Inputs_ByYear!L$20*INDEX(Inputs_ByYear!$D$24:$Y$25,MATCH($B54,Inputs_ByYear!$B$24:$B$25,0),MATCH(O$5,Inputs_ByYear!$D$23:$Y$23,0))*INDEX(Inputs_ByPrg!$F$6:$F$69,MATCH('ABP Remaining Capacity'!$E54,Inputs_ByPrg!$E$6:$E$69,0))</f>
        <v>0</v>
      </c>
      <c r="P54" s="89">
        <f>(SUMIFS(Inputs_ByYear!M$9:M$14,Inputs_ByYear!$B$9:$B$14,'ABP Remaining Capacity'!$C54))*Inputs_ByYear!M$20*INDEX(Inputs_ByYear!$D$24:$Y$25,MATCH($B54,Inputs_ByYear!$B$24:$B$25,0),MATCH(P$5,Inputs_ByYear!$D$23:$Y$23,0))*INDEX(Inputs_ByPrg!$F$6:$F$69,MATCH('ABP Remaining Capacity'!$E54,Inputs_ByPrg!$E$6:$E$69,0))</f>
        <v>0</v>
      </c>
      <c r="Q54" s="89">
        <f>(SUMIFS(Inputs_ByYear!N$9:N$14,Inputs_ByYear!$B$9:$B$14,'ABP Remaining Capacity'!$C54))*Inputs_ByYear!N$20*INDEX(Inputs_ByYear!$D$24:$Y$25,MATCH($B54,Inputs_ByYear!$B$24:$B$25,0),MATCH(Q$5,Inputs_ByYear!$D$23:$Y$23,0))*INDEX(Inputs_ByPrg!$F$6:$F$69,MATCH('ABP Remaining Capacity'!$E54,Inputs_ByPrg!$E$6:$E$69,0))</f>
        <v>0</v>
      </c>
      <c r="R54" s="89">
        <f>(SUMIFS(Inputs_ByYear!O$9:O$14,Inputs_ByYear!$B$9:$B$14,'ABP Remaining Capacity'!$C54))*Inputs_ByYear!O$20*INDEX(Inputs_ByYear!$D$24:$Y$25,MATCH($B54,Inputs_ByYear!$B$24:$B$25,0),MATCH(R$5,Inputs_ByYear!$D$23:$Y$23,0))*INDEX(Inputs_ByPrg!$F$6:$F$69,MATCH('ABP Remaining Capacity'!$E54,Inputs_ByPrg!$E$6:$E$69,0))</f>
        <v>0</v>
      </c>
      <c r="S54" s="89">
        <f>(SUMIFS(Inputs_ByYear!P$9:P$14,Inputs_ByYear!$B$9:$B$14,'ABP Remaining Capacity'!$C54))*Inputs_ByYear!P$20*INDEX(Inputs_ByYear!$D$24:$Y$25,MATCH($B54,Inputs_ByYear!$B$24:$B$25,0),MATCH(S$5,Inputs_ByYear!$D$23:$Y$23,0))*INDEX(Inputs_ByPrg!$F$6:$F$69,MATCH('ABP Remaining Capacity'!$E54,Inputs_ByPrg!$E$6:$E$69,0))</f>
        <v>0</v>
      </c>
      <c r="T54" s="89">
        <f>(SUMIFS(Inputs_ByYear!Q$9:Q$14,Inputs_ByYear!$B$9:$B$14,'ABP Remaining Capacity'!$C54))*Inputs_ByYear!Q$20*INDEX(Inputs_ByYear!$D$24:$Y$25,MATCH($B54,Inputs_ByYear!$B$24:$B$25,0),MATCH(T$5,Inputs_ByYear!$D$23:$Y$23,0))*INDEX(Inputs_ByPrg!$F$6:$F$69,MATCH('ABP Remaining Capacity'!$E54,Inputs_ByPrg!$E$6:$E$69,0))</f>
        <v>0</v>
      </c>
      <c r="U54" s="89">
        <f>(SUMIFS(Inputs_ByYear!R$9:R$14,Inputs_ByYear!$B$9:$B$14,'ABP Remaining Capacity'!$C54))*Inputs_ByYear!R$20*INDEX(Inputs_ByYear!$D$24:$Y$25,MATCH($B54,Inputs_ByYear!$B$24:$B$25,0),MATCH(U$5,Inputs_ByYear!$D$23:$Y$23,0))*INDEX(Inputs_ByPrg!$F$6:$F$69,MATCH('ABP Remaining Capacity'!$E54,Inputs_ByPrg!$E$6:$E$69,0))</f>
        <v>0</v>
      </c>
      <c r="V54" s="89">
        <f>(SUMIFS(Inputs_ByYear!S$9:S$14,Inputs_ByYear!$B$9:$B$14,'ABP Remaining Capacity'!$C54))*Inputs_ByYear!S$20*INDEX(Inputs_ByYear!$D$24:$Y$25,MATCH($B54,Inputs_ByYear!$B$24:$B$25,0),MATCH(V$5,Inputs_ByYear!$D$23:$Y$23,0))*INDEX(Inputs_ByPrg!$F$6:$F$69,MATCH('ABP Remaining Capacity'!$E54,Inputs_ByPrg!$E$6:$E$69,0))</f>
        <v>0</v>
      </c>
      <c r="W54" s="89">
        <f>(SUMIFS(Inputs_ByYear!T$9:T$14,Inputs_ByYear!$B$9:$B$14,'ABP Remaining Capacity'!$C54))*Inputs_ByYear!T$20*INDEX(Inputs_ByYear!$D$24:$Y$25,MATCH($B54,Inputs_ByYear!$B$24:$B$25,0),MATCH(W$5,Inputs_ByYear!$D$23:$Y$23,0))*INDEX(Inputs_ByPrg!$F$6:$F$69,MATCH('ABP Remaining Capacity'!$E54,Inputs_ByPrg!$E$6:$E$69,0))</f>
        <v>0</v>
      </c>
      <c r="X54" s="89">
        <f>(SUMIFS(Inputs_ByYear!U$9:U$14,Inputs_ByYear!$B$9:$B$14,'ABP Remaining Capacity'!$C54))*Inputs_ByYear!U$20*INDEX(Inputs_ByYear!$D$24:$Y$25,MATCH($B54,Inputs_ByYear!$B$24:$B$25,0),MATCH(X$5,Inputs_ByYear!$D$23:$Y$23,0))*INDEX(Inputs_ByPrg!$F$6:$F$69,MATCH('ABP Remaining Capacity'!$E54,Inputs_ByPrg!$E$6:$E$69,0))</f>
        <v>0</v>
      </c>
      <c r="Y54" s="89">
        <f>(SUMIFS(Inputs_ByYear!V$9:V$14,Inputs_ByYear!$B$9:$B$14,'ABP Remaining Capacity'!$C54))*Inputs_ByYear!V$20*INDEX(Inputs_ByYear!$D$24:$Y$25,MATCH($B54,Inputs_ByYear!$B$24:$B$25,0),MATCH(Y$5,Inputs_ByYear!$D$23:$Y$23,0))*INDEX(Inputs_ByPrg!$F$6:$F$69,MATCH('ABP Remaining Capacity'!$E54,Inputs_ByPrg!$E$6:$E$69,0))</f>
        <v>0</v>
      </c>
      <c r="Z54" s="89">
        <f>(SUMIFS(Inputs_ByYear!W$9:W$14,Inputs_ByYear!$B$9:$B$14,'ABP Remaining Capacity'!$C54))*Inputs_ByYear!W$20*INDEX(Inputs_ByYear!$D$24:$Y$25,MATCH($B54,Inputs_ByYear!$B$24:$B$25,0),MATCH(Z$5,Inputs_ByYear!$D$23:$Y$23,0))*INDEX(Inputs_ByPrg!$F$6:$F$69,MATCH('ABP Remaining Capacity'!$E54,Inputs_ByPrg!$E$6:$E$69,0))</f>
        <v>0</v>
      </c>
      <c r="AA54" s="89">
        <f>(SUMIFS(Inputs_ByYear!X$9:X$14,Inputs_ByYear!$B$9:$B$14,'ABP Remaining Capacity'!$C54))*Inputs_ByYear!X$20*INDEX(Inputs_ByYear!$D$24:$Y$25,MATCH($B54,Inputs_ByYear!$B$24:$B$25,0),MATCH(AA$5,Inputs_ByYear!$D$23:$Y$23,0))*INDEX(Inputs_ByPrg!$F$6:$F$69,MATCH('ABP Remaining Capacity'!$E54,Inputs_ByPrg!$E$6:$E$69,0))</f>
        <v>0</v>
      </c>
      <c r="AB54" s="89">
        <f>(SUMIFS(Inputs_ByYear!Y$9:Y$14,Inputs_ByYear!$B$9:$B$14,'ABP Remaining Capacity'!$C54))*Inputs_ByYear!Y$20*INDEX(Inputs_ByYear!$D$24:$Y$25,MATCH($B54,Inputs_ByYear!$B$24:$B$25,0),MATCH(AB$5,Inputs_ByYear!$D$23:$Y$23,0))*INDEX(Inputs_ByPrg!$F$6:$F$69,MATCH('ABP Remaining Capacity'!$E54,Inputs_ByPrg!$E$6:$E$69,0))</f>
        <v>0</v>
      </c>
    </row>
    <row r="55" spans="2:28" ht="14.45" customHeight="1">
      <c r="B55" s="239" t="s">
        <v>231</v>
      </c>
      <c r="C55" s="239" t="s">
        <v>210</v>
      </c>
      <c r="D55" s="239" t="s">
        <v>284</v>
      </c>
      <c r="E55" s="286" t="str">
        <f t="shared" si="0"/>
        <v>B_Community Driven Community Solar_ &gt;25-100</v>
      </c>
      <c r="F55" s="262" t="s">
        <v>86</v>
      </c>
      <c r="G55" s="89">
        <f>(SUMIFS(Inputs_ByYear!D$9:D$14,Inputs_ByYear!$B$9:$B$14,'ABP Remaining Capacity'!$C55))*Inputs_ByYear!D$20*INDEX(Inputs_ByYear!$D$24:$Y$25,MATCH($B55,Inputs_ByYear!$B$24:$B$25,0),MATCH(G$5,Inputs_ByYear!$D$23:$Y$23,0))*INDEX(Inputs_ByPrg!$F$6:$F$69,MATCH('ABP Remaining Capacity'!$E55,Inputs_ByPrg!$E$6:$E$69,0))</f>
        <v>0</v>
      </c>
      <c r="H55" s="89">
        <f>(SUMIFS(Inputs_ByYear!E$9:E$14,Inputs_ByYear!$B$9:$B$14,'ABP Remaining Capacity'!$C55))*Inputs_ByYear!E$20*INDEX(Inputs_ByYear!$D$24:$Y$25,MATCH($B55,Inputs_ByYear!$B$24:$B$25,0),MATCH(H$5,Inputs_ByYear!$D$23:$Y$23,0))*INDEX(Inputs_ByPrg!$F$6:$F$69,MATCH('ABP Remaining Capacity'!$E55,Inputs_ByPrg!$E$6:$E$69,0))</f>
        <v>0</v>
      </c>
      <c r="I55" s="89">
        <f>(SUMIFS(Inputs_ByYear!F$9:F$14,Inputs_ByYear!$B$9:$B$14,'ABP Remaining Capacity'!$C55))*Inputs_ByYear!F$20*INDEX(Inputs_ByYear!$D$24:$Y$25,MATCH($B55,Inputs_ByYear!$B$24:$B$25,0),MATCH(I$5,Inputs_ByYear!$D$23:$Y$23,0))*INDEX(Inputs_ByPrg!$F$6:$F$69,MATCH('ABP Remaining Capacity'!$E55,Inputs_ByPrg!$E$6:$E$69,0))</f>
        <v>0</v>
      </c>
      <c r="J55" s="89">
        <f>(SUMIFS(Inputs_ByYear!G$9:G$14,Inputs_ByYear!$B$9:$B$14,'ABP Remaining Capacity'!$C55))*Inputs_ByYear!G$20*INDEX(Inputs_ByYear!$D$24:$Y$25,MATCH($B55,Inputs_ByYear!$B$24:$B$25,0),MATCH(J$5,Inputs_ByYear!$D$23:$Y$23,0))*INDEX(Inputs_ByPrg!$F$6:$F$69,MATCH('ABP Remaining Capacity'!$E55,Inputs_ByPrg!$E$6:$E$69,0))</f>
        <v>0</v>
      </c>
      <c r="K55" s="89">
        <f>(SUMIFS(Inputs_ByYear!H$9:H$14,Inputs_ByYear!$B$9:$B$14,'ABP Remaining Capacity'!$C55))*Inputs_ByYear!H$20*INDEX(Inputs_ByYear!$D$24:$Y$25,MATCH($B55,Inputs_ByYear!$B$24:$B$25,0),MATCH(K$5,Inputs_ByYear!$D$23:$Y$23,0))*INDEX(Inputs_ByPrg!$F$6:$F$69,MATCH('ABP Remaining Capacity'!$E55,Inputs_ByPrg!$E$6:$E$69,0))</f>
        <v>0</v>
      </c>
      <c r="L55" s="89">
        <f>(SUMIFS(Inputs_ByYear!I$9:I$14,Inputs_ByYear!$B$9:$B$14,'ABP Remaining Capacity'!$C55))*Inputs_ByYear!I$20*INDEX(Inputs_ByYear!$D$24:$Y$25,MATCH($B55,Inputs_ByYear!$B$24:$B$25,0),MATCH(L$5,Inputs_ByYear!$D$23:$Y$23,0))*INDEX(Inputs_ByPrg!$F$6:$F$69,MATCH('ABP Remaining Capacity'!$E55,Inputs_ByPrg!$E$6:$E$69,0))</f>
        <v>0</v>
      </c>
      <c r="M55" s="89">
        <f>(SUMIFS(Inputs_ByYear!J$9:J$14,Inputs_ByYear!$B$9:$B$14,'ABP Remaining Capacity'!$C55))*Inputs_ByYear!J$20*INDEX(Inputs_ByYear!$D$24:$Y$25,MATCH($B55,Inputs_ByYear!$B$24:$B$25,0),MATCH(M$5,Inputs_ByYear!$D$23:$Y$23,0))*INDEX(Inputs_ByPrg!$F$6:$F$69,MATCH('ABP Remaining Capacity'!$E55,Inputs_ByPrg!$E$6:$E$69,0))</f>
        <v>0</v>
      </c>
      <c r="N55" s="89">
        <f>(SUMIFS(Inputs_ByYear!K$9:K$14,Inputs_ByYear!$B$9:$B$14,'ABP Remaining Capacity'!$C55))*Inputs_ByYear!K$20*INDEX(Inputs_ByYear!$D$24:$Y$25,MATCH($B55,Inputs_ByYear!$B$24:$B$25,0),MATCH(N$5,Inputs_ByYear!$D$23:$Y$23,0))*INDEX(Inputs_ByPrg!$F$6:$F$69,MATCH('ABP Remaining Capacity'!$E55,Inputs_ByPrg!$E$6:$E$69,0))</f>
        <v>0</v>
      </c>
      <c r="O55" s="89">
        <f>(SUMIFS(Inputs_ByYear!L$9:L$14,Inputs_ByYear!$B$9:$B$14,'ABP Remaining Capacity'!$C55))*Inputs_ByYear!L$20*INDEX(Inputs_ByYear!$D$24:$Y$25,MATCH($B55,Inputs_ByYear!$B$24:$B$25,0),MATCH(O$5,Inputs_ByYear!$D$23:$Y$23,0))*INDEX(Inputs_ByPrg!$F$6:$F$69,MATCH('ABP Remaining Capacity'!$E55,Inputs_ByPrg!$E$6:$E$69,0))</f>
        <v>0</v>
      </c>
      <c r="P55" s="89">
        <f>(SUMIFS(Inputs_ByYear!M$9:M$14,Inputs_ByYear!$B$9:$B$14,'ABP Remaining Capacity'!$C55))*Inputs_ByYear!M$20*INDEX(Inputs_ByYear!$D$24:$Y$25,MATCH($B55,Inputs_ByYear!$B$24:$B$25,0),MATCH(P$5,Inputs_ByYear!$D$23:$Y$23,0))*INDEX(Inputs_ByPrg!$F$6:$F$69,MATCH('ABP Remaining Capacity'!$E55,Inputs_ByPrg!$E$6:$E$69,0))</f>
        <v>0</v>
      </c>
      <c r="Q55" s="89">
        <f>(SUMIFS(Inputs_ByYear!N$9:N$14,Inputs_ByYear!$B$9:$B$14,'ABP Remaining Capacity'!$C55))*Inputs_ByYear!N$20*INDEX(Inputs_ByYear!$D$24:$Y$25,MATCH($B55,Inputs_ByYear!$B$24:$B$25,0),MATCH(Q$5,Inputs_ByYear!$D$23:$Y$23,0))*INDEX(Inputs_ByPrg!$F$6:$F$69,MATCH('ABP Remaining Capacity'!$E55,Inputs_ByPrg!$E$6:$E$69,0))</f>
        <v>0</v>
      </c>
      <c r="R55" s="89">
        <f>(SUMIFS(Inputs_ByYear!O$9:O$14,Inputs_ByYear!$B$9:$B$14,'ABP Remaining Capacity'!$C55))*Inputs_ByYear!O$20*INDEX(Inputs_ByYear!$D$24:$Y$25,MATCH($B55,Inputs_ByYear!$B$24:$B$25,0),MATCH(R$5,Inputs_ByYear!$D$23:$Y$23,0))*INDEX(Inputs_ByPrg!$F$6:$F$69,MATCH('ABP Remaining Capacity'!$E55,Inputs_ByPrg!$E$6:$E$69,0))</f>
        <v>0</v>
      </c>
      <c r="S55" s="89">
        <f>(SUMIFS(Inputs_ByYear!P$9:P$14,Inputs_ByYear!$B$9:$B$14,'ABP Remaining Capacity'!$C55))*Inputs_ByYear!P$20*INDEX(Inputs_ByYear!$D$24:$Y$25,MATCH($B55,Inputs_ByYear!$B$24:$B$25,0),MATCH(S$5,Inputs_ByYear!$D$23:$Y$23,0))*INDEX(Inputs_ByPrg!$F$6:$F$69,MATCH('ABP Remaining Capacity'!$E55,Inputs_ByPrg!$E$6:$E$69,0))</f>
        <v>0</v>
      </c>
      <c r="T55" s="89">
        <f>(SUMIFS(Inputs_ByYear!Q$9:Q$14,Inputs_ByYear!$B$9:$B$14,'ABP Remaining Capacity'!$C55))*Inputs_ByYear!Q$20*INDEX(Inputs_ByYear!$D$24:$Y$25,MATCH($B55,Inputs_ByYear!$B$24:$B$25,0),MATCH(T$5,Inputs_ByYear!$D$23:$Y$23,0))*INDEX(Inputs_ByPrg!$F$6:$F$69,MATCH('ABP Remaining Capacity'!$E55,Inputs_ByPrg!$E$6:$E$69,0))</f>
        <v>0</v>
      </c>
      <c r="U55" s="89">
        <f>(SUMIFS(Inputs_ByYear!R$9:R$14,Inputs_ByYear!$B$9:$B$14,'ABP Remaining Capacity'!$C55))*Inputs_ByYear!R$20*INDEX(Inputs_ByYear!$D$24:$Y$25,MATCH($B55,Inputs_ByYear!$B$24:$B$25,0),MATCH(U$5,Inputs_ByYear!$D$23:$Y$23,0))*INDEX(Inputs_ByPrg!$F$6:$F$69,MATCH('ABP Remaining Capacity'!$E55,Inputs_ByPrg!$E$6:$E$69,0))</f>
        <v>0</v>
      </c>
      <c r="V55" s="89">
        <f>(SUMIFS(Inputs_ByYear!S$9:S$14,Inputs_ByYear!$B$9:$B$14,'ABP Remaining Capacity'!$C55))*Inputs_ByYear!S$20*INDEX(Inputs_ByYear!$D$24:$Y$25,MATCH($B55,Inputs_ByYear!$B$24:$B$25,0),MATCH(V$5,Inputs_ByYear!$D$23:$Y$23,0))*INDEX(Inputs_ByPrg!$F$6:$F$69,MATCH('ABP Remaining Capacity'!$E55,Inputs_ByPrg!$E$6:$E$69,0))</f>
        <v>0</v>
      </c>
      <c r="W55" s="89">
        <f>(SUMIFS(Inputs_ByYear!T$9:T$14,Inputs_ByYear!$B$9:$B$14,'ABP Remaining Capacity'!$C55))*Inputs_ByYear!T$20*INDEX(Inputs_ByYear!$D$24:$Y$25,MATCH($B55,Inputs_ByYear!$B$24:$B$25,0),MATCH(W$5,Inputs_ByYear!$D$23:$Y$23,0))*INDEX(Inputs_ByPrg!$F$6:$F$69,MATCH('ABP Remaining Capacity'!$E55,Inputs_ByPrg!$E$6:$E$69,0))</f>
        <v>0</v>
      </c>
      <c r="X55" s="89">
        <f>(SUMIFS(Inputs_ByYear!U$9:U$14,Inputs_ByYear!$B$9:$B$14,'ABP Remaining Capacity'!$C55))*Inputs_ByYear!U$20*INDEX(Inputs_ByYear!$D$24:$Y$25,MATCH($B55,Inputs_ByYear!$B$24:$B$25,0),MATCH(X$5,Inputs_ByYear!$D$23:$Y$23,0))*INDEX(Inputs_ByPrg!$F$6:$F$69,MATCH('ABP Remaining Capacity'!$E55,Inputs_ByPrg!$E$6:$E$69,0))</f>
        <v>0</v>
      </c>
      <c r="Y55" s="89">
        <f>(SUMIFS(Inputs_ByYear!V$9:V$14,Inputs_ByYear!$B$9:$B$14,'ABP Remaining Capacity'!$C55))*Inputs_ByYear!V$20*INDEX(Inputs_ByYear!$D$24:$Y$25,MATCH($B55,Inputs_ByYear!$B$24:$B$25,0),MATCH(Y$5,Inputs_ByYear!$D$23:$Y$23,0))*INDEX(Inputs_ByPrg!$F$6:$F$69,MATCH('ABP Remaining Capacity'!$E55,Inputs_ByPrg!$E$6:$E$69,0))</f>
        <v>0</v>
      </c>
      <c r="Z55" s="89">
        <f>(SUMIFS(Inputs_ByYear!W$9:W$14,Inputs_ByYear!$B$9:$B$14,'ABP Remaining Capacity'!$C55))*Inputs_ByYear!W$20*INDEX(Inputs_ByYear!$D$24:$Y$25,MATCH($B55,Inputs_ByYear!$B$24:$B$25,0),MATCH(Z$5,Inputs_ByYear!$D$23:$Y$23,0))*INDEX(Inputs_ByPrg!$F$6:$F$69,MATCH('ABP Remaining Capacity'!$E55,Inputs_ByPrg!$E$6:$E$69,0))</f>
        <v>0</v>
      </c>
      <c r="AA55" s="89">
        <f>(SUMIFS(Inputs_ByYear!X$9:X$14,Inputs_ByYear!$B$9:$B$14,'ABP Remaining Capacity'!$C55))*Inputs_ByYear!X$20*INDEX(Inputs_ByYear!$D$24:$Y$25,MATCH($B55,Inputs_ByYear!$B$24:$B$25,0),MATCH(AA$5,Inputs_ByYear!$D$23:$Y$23,0))*INDEX(Inputs_ByPrg!$F$6:$F$69,MATCH('ABP Remaining Capacity'!$E55,Inputs_ByPrg!$E$6:$E$69,0))</f>
        <v>0</v>
      </c>
      <c r="AB55" s="89">
        <f>(SUMIFS(Inputs_ByYear!Y$9:Y$14,Inputs_ByYear!$B$9:$B$14,'ABP Remaining Capacity'!$C55))*Inputs_ByYear!Y$20*INDEX(Inputs_ByYear!$D$24:$Y$25,MATCH($B55,Inputs_ByYear!$B$24:$B$25,0),MATCH(AB$5,Inputs_ByYear!$D$23:$Y$23,0))*INDEX(Inputs_ByPrg!$F$6:$F$69,MATCH('ABP Remaining Capacity'!$E55,Inputs_ByPrg!$E$6:$E$69,0))</f>
        <v>0</v>
      </c>
    </row>
    <row r="56" spans="2:28" ht="14.45" customHeight="1">
      <c r="B56" s="239" t="s">
        <v>231</v>
      </c>
      <c r="C56" s="239" t="s">
        <v>210</v>
      </c>
      <c r="D56" s="239" t="s">
        <v>287</v>
      </c>
      <c r="E56" s="286" t="str">
        <f t="shared" si="0"/>
        <v>B_Community Driven Community Solar_&gt;100-200</v>
      </c>
      <c r="F56" s="262" t="s">
        <v>86</v>
      </c>
      <c r="G56" s="89">
        <f>(SUMIFS(Inputs_ByYear!D$9:D$14,Inputs_ByYear!$B$9:$B$14,'ABP Remaining Capacity'!$C56))*Inputs_ByYear!D$20*INDEX(Inputs_ByYear!$D$24:$Y$25,MATCH($B56,Inputs_ByYear!$B$24:$B$25,0),MATCH(G$5,Inputs_ByYear!$D$23:$Y$23,0))*INDEX(Inputs_ByPrg!$F$6:$F$69,MATCH('ABP Remaining Capacity'!$E56,Inputs_ByPrg!$E$6:$E$69,0))</f>
        <v>0</v>
      </c>
      <c r="H56" s="89">
        <f>(SUMIFS(Inputs_ByYear!E$9:E$14,Inputs_ByYear!$B$9:$B$14,'ABP Remaining Capacity'!$C56))*Inputs_ByYear!E$20*INDEX(Inputs_ByYear!$D$24:$Y$25,MATCH($B56,Inputs_ByYear!$B$24:$B$25,0),MATCH(H$5,Inputs_ByYear!$D$23:$Y$23,0))*INDEX(Inputs_ByPrg!$F$6:$F$69,MATCH('ABP Remaining Capacity'!$E56,Inputs_ByPrg!$E$6:$E$69,0))</f>
        <v>0</v>
      </c>
      <c r="I56" s="89">
        <f>(SUMIFS(Inputs_ByYear!F$9:F$14,Inputs_ByYear!$B$9:$B$14,'ABP Remaining Capacity'!$C56))*Inputs_ByYear!F$20*INDEX(Inputs_ByYear!$D$24:$Y$25,MATCH($B56,Inputs_ByYear!$B$24:$B$25,0),MATCH(I$5,Inputs_ByYear!$D$23:$Y$23,0))*INDEX(Inputs_ByPrg!$F$6:$F$69,MATCH('ABP Remaining Capacity'!$E56,Inputs_ByPrg!$E$6:$E$69,0))</f>
        <v>0</v>
      </c>
      <c r="J56" s="89">
        <f>(SUMIFS(Inputs_ByYear!G$9:G$14,Inputs_ByYear!$B$9:$B$14,'ABP Remaining Capacity'!$C56))*Inputs_ByYear!G$20*INDEX(Inputs_ByYear!$D$24:$Y$25,MATCH($B56,Inputs_ByYear!$B$24:$B$25,0),MATCH(J$5,Inputs_ByYear!$D$23:$Y$23,0))*INDEX(Inputs_ByPrg!$F$6:$F$69,MATCH('ABP Remaining Capacity'!$E56,Inputs_ByPrg!$E$6:$E$69,0))</f>
        <v>0</v>
      </c>
      <c r="K56" s="89">
        <f>(SUMIFS(Inputs_ByYear!H$9:H$14,Inputs_ByYear!$B$9:$B$14,'ABP Remaining Capacity'!$C56))*Inputs_ByYear!H$20*INDEX(Inputs_ByYear!$D$24:$Y$25,MATCH($B56,Inputs_ByYear!$B$24:$B$25,0),MATCH(K$5,Inputs_ByYear!$D$23:$Y$23,0))*INDEX(Inputs_ByPrg!$F$6:$F$69,MATCH('ABP Remaining Capacity'!$E56,Inputs_ByPrg!$E$6:$E$69,0))</f>
        <v>0</v>
      </c>
      <c r="L56" s="89">
        <f>(SUMIFS(Inputs_ByYear!I$9:I$14,Inputs_ByYear!$B$9:$B$14,'ABP Remaining Capacity'!$C56))*Inputs_ByYear!I$20*INDEX(Inputs_ByYear!$D$24:$Y$25,MATCH($B56,Inputs_ByYear!$B$24:$B$25,0),MATCH(L$5,Inputs_ByYear!$D$23:$Y$23,0))*INDEX(Inputs_ByPrg!$F$6:$F$69,MATCH('ABP Remaining Capacity'!$E56,Inputs_ByPrg!$E$6:$E$69,0))</f>
        <v>0</v>
      </c>
      <c r="M56" s="89">
        <f>(SUMIFS(Inputs_ByYear!J$9:J$14,Inputs_ByYear!$B$9:$B$14,'ABP Remaining Capacity'!$C56))*Inputs_ByYear!J$20*INDEX(Inputs_ByYear!$D$24:$Y$25,MATCH($B56,Inputs_ByYear!$B$24:$B$25,0),MATCH(M$5,Inputs_ByYear!$D$23:$Y$23,0))*INDEX(Inputs_ByPrg!$F$6:$F$69,MATCH('ABP Remaining Capacity'!$E56,Inputs_ByPrg!$E$6:$E$69,0))</f>
        <v>0</v>
      </c>
      <c r="N56" s="89">
        <f>(SUMIFS(Inputs_ByYear!K$9:K$14,Inputs_ByYear!$B$9:$B$14,'ABP Remaining Capacity'!$C56))*Inputs_ByYear!K$20*INDEX(Inputs_ByYear!$D$24:$Y$25,MATCH($B56,Inputs_ByYear!$B$24:$B$25,0),MATCH(N$5,Inputs_ByYear!$D$23:$Y$23,0))*INDEX(Inputs_ByPrg!$F$6:$F$69,MATCH('ABP Remaining Capacity'!$E56,Inputs_ByPrg!$E$6:$E$69,0))</f>
        <v>0</v>
      </c>
      <c r="O56" s="89">
        <f>(SUMIFS(Inputs_ByYear!L$9:L$14,Inputs_ByYear!$B$9:$B$14,'ABP Remaining Capacity'!$C56))*Inputs_ByYear!L$20*INDEX(Inputs_ByYear!$D$24:$Y$25,MATCH($B56,Inputs_ByYear!$B$24:$B$25,0),MATCH(O$5,Inputs_ByYear!$D$23:$Y$23,0))*INDEX(Inputs_ByPrg!$F$6:$F$69,MATCH('ABP Remaining Capacity'!$E56,Inputs_ByPrg!$E$6:$E$69,0))</f>
        <v>0</v>
      </c>
      <c r="P56" s="89">
        <f>(SUMIFS(Inputs_ByYear!M$9:M$14,Inputs_ByYear!$B$9:$B$14,'ABP Remaining Capacity'!$C56))*Inputs_ByYear!M$20*INDEX(Inputs_ByYear!$D$24:$Y$25,MATCH($B56,Inputs_ByYear!$B$24:$B$25,0),MATCH(P$5,Inputs_ByYear!$D$23:$Y$23,0))*INDEX(Inputs_ByPrg!$F$6:$F$69,MATCH('ABP Remaining Capacity'!$E56,Inputs_ByPrg!$E$6:$E$69,0))</f>
        <v>0</v>
      </c>
      <c r="Q56" s="89">
        <f>(SUMIFS(Inputs_ByYear!N$9:N$14,Inputs_ByYear!$B$9:$B$14,'ABP Remaining Capacity'!$C56))*Inputs_ByYear!N$20*INDEX(Inputs_ByYear!$D$24:$Y$25,MATCH($B56,Inputs_ByYear!$B$24:$B$25,0),MATCH(Q$5,Inputs_ByYear!$D$23:$Y$23,0))*INDEX(Inputs_ByPrg!$F$6:$F$69,MATCH('ABP Remaining Capacity'!$E56,Inputs_ByPrg!$E$6:$E$69,0))</f>
        <v>0</v>
      </c>
      <c r="R56" s="89">
        <f>(SUMIFS(Inputs_ByYear!O$9:O$14,Inputs_ByYear!$B$9:$B$14,'ABP Remaining Capacity'!$C56))*Inputs_ByYear!O$20*INDEX(Inputs_ByYear!$D$24:$Y$25,MATCH($B56,Inputs_ByYear!$B$24:$B$25,0),MATCH(R$5,Inputs_ByYear!$D$23:$Y$23,0))*INDEX(Inputs_ByPrg!$F$6:$F$69,MATCH('ABP Remaining Capacity'!$E56,Inputs_ByPrg!$E$6:$E$69,0))</f>
        <v>0</v>
      </c>
      <c r="S56" s="89">
        <f>(SUMIFS(Inputs_ByYear!P$9:P$14,Inputs_ByYear!$B$9:$B$14,'ABP Remaining Capacity'!$C56))*Inputs_ByYear!P$20*INDEX(Inputs_ByYear!$D$24:$Y$25,MATCH($B56,Inputs_ByYear!$B$24:$B$25,0),MATCH(S$5,Inputs_ByYear!$D$23:$Y$23,0))*INDEX(Inputs_ByPrg!$F$6:$F$69,MATCH('ABP Remaining Capacity'!$E56,Inputs_ByPrg!$E$6:$E$69,0))</f>
        <v>0</v>
      </c>
      <c r="T56" s="89">
        <f>(SUMIFS(Inputs_ByYear!Q$9:Q$14,Inputs_ByYear!$B$9:$B$14,'ABP Remaining Capacity'!$C56))*Inputs_ByYear!Q$20*INDEX(Inputs_ByYear!$D$24:$Y$25,MATCH($B56,Inputs_ByYear!$B$24:$B$25,0),MATCH(T$5,Inputs_ByYear!$D$23:$Y$23,0))*INDEX(Inputs_ByPrg!$F$6:$F$69,MATCH('ABP Remaining Capacity'!$E56,Inputs_ByPrg!$E$6:$E$69,0))</f>
        <v>0</v>
      </c>
      <c r="U56" s="89">
        <f>(SUMIFS(Inputs_ByYear!R$9:R$14,Inputs_ByYear!$B$9:$B$14,'ABP Remaining Capacity'!$C56))*Inputs_ByYear!R$20*INDEX(Inputs_ByYear!$D$24:$Y$25,MATCH($B56,Inputs_ByYear!$B$24:$B$25,0),MATCH(U$5,Inputs_ByYear!$D$23:$Y$23,0))*INDEX(Inputs_ByPrg!$F$6:$F$69,MATCH('ABP Remaining Capacity'!$E56,Inputs_ByPrg!$E$6:$E$69,0))</f>
        <v>0</v>
      </c>
      <c r="V56" s="89">
        <f>(SUMIFS(Inputs_ByYear!S$9:S$14,Inputs_ByYear!$B$9:$B$14,'ABP Remaining Capacity'!$C56))*Inputs_ByYear!S$20*INDEX(Inputs_ByYear!$D$24:$Y$25,MATCH($B56,Inputs_ByYear!$B$24:$B$25,0),MATCH(V$5,Inputs_ByYear!$D$23:$Y$23,0))*INDEX(Inputs_ByPrg!$F$6:$F$69,MATCH('ABP Remaining Capacity'!$E56,Inputs_ByPrg!$E$6:$E$69,0))</f>
        <v>0</v>
      </c>
      <c r="W56" s="89">
        <f>(SUMIFS(Inputs_ByYear!T$9:T$14,Inputs_ByYear!$B$9:$B$14,'ABP Remaining Capacity'!$C56))*Inputs_ByYear!T$20*INDEX(Inputs_ByYear!$D$24:$Y$25,MATCH($B56,Inputs_ByYear!$B$24:$B$25,0),MATCH(W$5,Inputs_ByYear!$D$23:$Y$23,0))*INDEX(Inputs_ByPrg!$F$6:$F$69,MATCH('ABP Remaining Capacity'!$E56,Inputs_ByPrg!$E$6:$E$69,0))</f>
        <v>0</v>
      </c>
      <c r="X56" s="89">
        <f>(SUMIFS(Inputs_ByYear!U$9:U$14,Inputs_ByYear!$B$9:$B$14,'ABP Remaining Capacity'!$C56))*Inputs_ByYear!U$20*INDEX(Inputs_ByYear!$D$24:$Y$25,MATCH($B56,Inputs_ByYear!$B$24:$B$25,0),MATCH(X$5,Inputs_ByYear!$D$23:$Y$23,0))*INDEX(Inputs_ByPrg!$F$6:$F$69,MATCH('ABP Remaining Capacity'!$E56,Inputs_ByPrg!$E$6:$E$69,0))</f>
        <v>0</v>
      </c>
      <c r="Y56" s="89">
        <f>(SUMIFS(Inputs_ByYear!V$9:V$14,Inputs_ByYear!$B$9:$B$14,'ABP Remaining Capacity'!$C56))*Inputs_ByYear!V$20*INDEX(Inputs_ByYear!$D$24:$Y$25,MATCH($B56,Inputs_ByYear!$B$24:$B$25,0),MATCH(Y$5,Inputs_ByYear!$D$23:$Y$23,0))*INDEX(Inputs_ByPrg!$F$6:$F$69,MATCH('ABP Remaining Capacity'!$E56,Inputs_ByPrg!$E$6:$E$69,0))</f>
        <v>0</v>
      </c>
      <c r="Z56" s="89">
        <f>(SUMIFS(Inputs_ByYear!W$9:W$14,Inputs_ByYear!$B$9:$B$14,'ABP Remaining Capacity'!$C56))*Inputs_ByYear!W$20*INDEX(Inputs_ByYear!$D$24:$Y$25,MATCH($B56,Inputs_ByYear!$B$24:$B$25,0),MATCH(Z$5,Inputs_ByYear!$D$23:$Y$23,0))*INDEX(Inputs_ByPrg!$F$6:$F$69,MATCH('ABP Remaining Capacity'!$E56,Inputs_ByPrg!$E$6:$E$69,0))</f>
        <v>0</v>
      </c>
      <c r="AA56" s="89">
        <f>(SUMIFS(Inputs_ByYear!X$9:X$14,Inputs_ByYear!$B$9:$B$14,'ABP Remaining Capacity'!$C56))*Inputs_ByYear!X$20*INDEX(Inputs_ByYear!$D$24:$Y$25,MATCH($B56,Inputs_ByYear!$B$24:$B$25,0),MATCH(AA$5,Inputs_ByYear!$D$23:$Y$23,0))*INDEX(Inputs_ByPrg!$F$6:$F$69,MATCH('ABP Remaining Capacity'!$E56,Inputs_ByPrg!$E$6:$E$69,0))</f>
        <v>0</v>
      </c>
      <c r="AB56" s="89">
        <f>(SUMIFS(Inputs_ByYear!Y$9:Y$14,Inputs_ByYear!$B$9:$B$14,'ABP Remaining Capacity'!$C56))*Inputs_ByYear!Y$20*INDEX(Inputs_ByYear!$D$24:$Y$25,MATCH($B56,Inputs_ByYear!$B$24:$B$25,0),MATCH(AB$5,Inputs_ByYear!$D$23:$Y$23,0))*INDEX(Inputs_ByPrg!$F$6:$F$69,MATCH('ABP Remaining Capacity'!$E56,Inputs_ByPrg!$E$6:$E$69,0))</f>
        <v>0</v>
      </c>
    </row>
    <row r="57" spans="2:28" ht="14.45" customHeight="1">
      <c r="B57" s="239" t="s">
        <v>231</v>
      </c>
      <c r="C57" s="239" t="s">
        <v>210</v>
      </c>
      <c r="D57" s="239" t="s">
        <v>288</v>
      </c>
      <c r="E57" s="286" t="str">
        <f t="shared" si="0"/>
        <v>B_Community Driven Community Solar_&gt;200-500</v>
      </c>
      <c r="F57" s="262" t="s">
        <v>86</v>
      </c>
      <c r="G57" s="89">
        <f>(SUMIFS(Inputs_ByYear!D$9:D$14,Inputs_ByYear!$B$9:$B$14,'ABP Remaining Capacity'!$C57))*Inputs_ByYear!D$20*INDEX(Inputs_ByYear!$D$24:$Y$25,MATCH($B57,Inputs_ByYear!$B$24:$B$25,0),MATCH(G$5,Inputs_ByYear!$D$23:$Y$23,0))*INDEX(Inputs_ByPrg!$F$6:$F$69,MATCH('ABP Remaining Capacity'!$E57,Inputs_ByPrg!$E$6:$E$69,0))</f>
        <v>0</v>
      </c>
      <c r="H57" s="89">
        <f>(SUMIFS(Inputs_ByYear!E$9:E$14,Inputs_ByYear!$B$9:$B$14,'ABP Remaining Capacity'!$C57))*Inputs_ByYear!E$20*INDEX(Inputs_ByYear!$D$24:$Y$25,MATCH($B57,Inputs_ByYear!$B$24:$B$25,0),MATCH(H$5,Inputs_ByYear!$D$23:$Y$23,0))*INDEX(Inputs_ByPrg!$F$6:$F$69,MATCH('ABP Remaining Capacity'!$E57,Inputs_ByPrg!$E$6:$E$69,0))</f>
        <v>0</v>
      </c>
      <c r="I57" s="89">
        <f>(SUMIFS(Inputs_ByYear!F$9:F$14,Inputs_ByYear!$B$9:$B$14,'ABP Remaining Capacity'!$C57))*Inputs_ByYear!F$20*INDEX(Inputs_ByYear!$D$24:$Y$25,MATCH($B57,Inputs_ByYear!$B$24:$B$25,0),MATCH(I$5,Inputs_ByYear!$D$23:$Y$23,0))*INDEX(Inputs_ByPrg!$F$6:$F$69,MATCH('ABP Remaining Capacity'!$E57,Inputs_ByPrg!$E$6:$E$69,0))</f>
        <v>0</v>
      </c>
      <c r="J57" s="89">
        <f>(SUMIFS(Inputs_ByYear!G$9:G$14,Inputs_ByYear!$B$9:$B$14,'ABP Remaining Capacity'!$C57))*Inputs_ByYear!G$20*INDEX(Inputs_ByYear!$D$24:$Y$25,MATCH($B57,Inputs_ByYear!$B$24:$B$25,0),MATCH(J$5,Inputs_ByYear!$D$23:$Y$23,0))*INDEX(Inputs_ByPrg!$F$6:$F$69,MATCH('ABP Remaining Capacity'!$E57,Inputs_ByPrg!$E$6:$E$69,0))</f>
        <v>0</v>
      </c>
      <c r="K57" s="89">
        <f>(SUMIFS(Inputs_ByYear!H$9:H$14,Inputs_ByYear!$B$9:$B$14,'ABP Remaining Capacity'!$C57))*Inputs_ByYear!H$20*INDEX(Inputs_ByYear!$D$24:$Y$25,MATCH($B57,Inputs_ByYear!$B$24:$B$25,0),MATCH(K$5,Inputs_ByYear!$D$23:$Y$23,0))*INDEX(Inputs_ByPrg!$F$6:$F$69,MATCH('ABP Remaining Capacity'!$E57,Inputs_ByPrg!$E$6:$E$69,0))</f>
        <v>0</v>
      </c>
      <c r="L57" s="89">
        <f>(SUMIFS(Inputs_ByYear!I$9:I$14,Inputs_ByYear!$B$9:$B$14,'ABP Remaining Capacity'!$C57))*Inputs_ByYear!I$20*INDEX(Inputs_ByYear!$D$24:$Y$25,MATCH($B57,Inputs_ByYear!$B$24:$B$25,0),MATCH(L$5,Inputs_ByYear!$D$23:$Y$23,0))*INDEX(Inputs_ByPrg!$F$6:$F$69,MATCH('ABP Remaining Capacity'!$E57,Inputs_ByPrg!$E$6:$E$69,0))</f>
        <v>0</v>
      </c>
      <c r="M57" s="89">
        <f>(SUMIFS(Inputs_ByYear!J$9:J$14,Inputs_ByYear!$B$9:$B$14,'ABP Remaining Capacity'!$C57))*Inputs_ByYear!J$20*INDEX(Inputs_ByYear!$D$24:$Y$25,MATCH($B57,Inputs_ByYear!$B$24:$B$25,0),MATCH(M$5,Inputs_ByYear!$D$23:$Y$23,0))*INDEX(Inputs_ByPrg!$F$6:$F$69,MATCH('ABP Remaining Capacity'!$E57,Inputs_ByPrg!$E$6:$E$69,0))</f>
        <v>0</v>
      </c>
      <c r="N57" s="89">
        <f>(SUMIFS(Inputs_ByYear!K$9:K$14,Inputs_ByYear!$B$9:$B$14,'ABP Remaining Capacity'!$C57))*Inputs_ByYear!K$20*INDEX(Inputs_ByYear!$D$24:$Y$25,MATCH($B57,Inputs_ByYear!$B$24:$B$25,0),MATCH(N$5,Inputs_ByYear!$D$23:$Y$23,0))*INDEX(Inputs_ByPrg!$F$6:$F$69,MATCH('ABP Remaining Capacity'!$E57,Inputs_ByPrg!$E$6:$E$69,0))</f>
        <v>0</v>
      </c>
      <c r="O57" s="89">
        <f>(SUMIFS(Inputs_ByYear!L$9:L$14,Inputs_ByYear!$B$9:$B$14,'ABP Remaining Capacity'!$C57))*Inputs_ByYear!L$20*INDEX(Inputs_ByYear!$D$24:$Y$25,MATCH($B57,Inputs_ByYear!$B$24:$B$25,0),MATCH(O$5,Inputs_ByYear!$D$23:$Y$23,0))*INDEX(Inputs_ByPrg!$F$6:$F$69,MATCH('ABP Remaining Capacity'!$E57,Inputs_ByPrg!$E$6:$E$69,0))</f>
        <v>0</v>
      </c>
      <c r="P57" s="89">
        <f>(SUMIFS(Inputs_ByYear!M$9:M$14,Inputs_ByYear!$B$9:$B$14,'ABP Remaining Capacity'!$C57))*Inputs_ByYear!M$20*INDEX(Inputs_ByYear!$D$24:$Y$25,MATCH($B57,Inputs_ByYear!$B$24:$B$25,0),MATCH(P$5,Inputs_ByYear!$D$23:$Y$23,0))*INDEX(Inputs_ByPrg!$F$6:$F$69,MATCH('ABP Remaining Capacity'!$E57,Inputs_ByPrg!$E$6:$E$69,0))</f>
        <v>0</v>
      </c>
      <c r="Q57" s="89">
        <f>(SUMIFS(Inputs_ByYear!N$9:N$14,Inputs_ByYear!$B$9:$B$14,'ABP Remaining Capacity'!$C57))*Inputs_ByYear!N$20*INDEX(Inputs_ByYear!$D$24:$Y$25,MATCH($B57,Inputs_ByYear!$B$24:$B$25,0),MATCH(Q$5,Inputs_ByYear!$D$23:$Y$23,0))*INDEX(Inputs_ByPrg!$F$6:$F$69,MATCH('ABP Remaining Capacity'!$E57,Inputs_ByPrg!$E$6:$E$69,0))</f>
        <v>0</v>
      </c>
      <c r="R57" s="89">
        <f>(SUMIFS(Inputs_ByYear!O$9:O$14,Inputs_ByYear!$B$9:$B$14,'ABP Remaining Capacity'!$C57))*Inputs_ByYear!O$20*INDEX(Inputs_ByYear!$D$24:$Y$25,MATCH($B57,Inputs_ByYear!$B$24:$B$25,0),MATCH(R$5,Inputs_ByYear!$D$23:$Y$23,0))*INDEX(Inputs_ByPrg!$F$6:$F$69,MATCH('ABP Remaining Capacity'!$E57,Inputs_ByPrg!$E$6:$E$69,0))</f>
        <v>0</v>
      </c>
      <c r="S57" s="89">
        <f>(SUMIFS(Inputs_ByYear!P$9:P$14,Inputs_ByYear!$B$9:$B$14,'ABP Remaining Capacity'!$C57))*Inputs_ByYear!P$20*INDEX(Inputs_ByYear!$D$24:$Y$25,MATCH($B57,Inputs_ByYear!$B$24:$B$25,0),MATCH(S$5,Inputs_ByYear!$D$23:$Y$23,0))*INDEX(Inputs_ByPrg!$F$6:$F$69,MATCH('ABP Remaining Capacity'!$E57,Inputs_ByPrg!$E$6:$E$69,0))</f>
        <v>0</v>
      </c>
      <c r="T57" s="89">
        <f>(SUMIFS(Inputs_ByYear!Q$9:Q$14,Inputs_ByYear!$B$9:$B$14,'ABP Remaining Capacity'!$C57))*Inputs_ByYear!Q$20*INDEX(Inputs_ByYear!$D$24:$Y$25,MATCH($B57,Inputs_ByYear!$B$24:$B$25,0),MATCH(T$5,Inputs_ByYear!$D$23:$Y$23,0))*INDEX(Inputs_ByPrg!$F$6:$F$69,MATCH('ABP Remaining Capacity'!$E57,Inputs_ByPrg!$E$6:$E$69,0))</f>
        <v>0</v>
      </c>
      <c r="U57" s="89">
        <f>(SUMIFS(Inputs_ByYear!R$9:R$14,Inputs_ByYear!$B$9:$B$14,'ABP Remaining Capacity'!$C57))*Inputs_ByYear!R$20*INDEX(Inputs_ByYear!$D$24:$Y$25,MATCH($B57,Inputs_ByYear!$B$24:$B$25,0),MATCH(U$5,Inputs_ByYear!$D$23:$Y$23,0))*INDEX(Inputs_ByPrg!$F$6:$F$69,MATCH('ABP Remaining Capacity'!$E57,Inputs_ByPrg!$E$6:$E$69,0))</f>
        <v>0</v>
      </c>
      <c r="V57" s="89">
        <f>(SUMIFS(Inputs_ByYear!S$9:S$14,Inputs_ByYear!$B$9:$B$14,'ABP Remaining Capacity'!$C57))*Inputs_ByYear!S$20*INDEX(Inputs_ByYear!$D$24:$Y$25,MATCH($B57,Inputs_ByYear!$B$24:$B$25,0),MATCH(V$5,Inputs_ByYear!$D$23:$Y$23,0))*INDEX(Inputs_ByPrg!$F$6:$F$69,MATCH('ABP Remaining Capacity'!$E57,Inputs_ByPrg!$E$6:$E$69,0))</f>
        <v>0</v>
      </c>
      <c r="W57" s="89">
        <f>(SUMIFS(Inputs_ByYear!T$9:T$14,Inputs_ByYear!$B$9:$B$14,'ABP Remaining Capacity'!$C57))*Inputs_ByYear!T$20*INDEX(Inputs_ByYear!$D$24:$Y$25,MATCH($B57,Inputs_ByYear!$B$24:$B$25,0),MATCH(W$5,Inputs_ByYear!$D$23:$Y$23,0))*INDEX(Inputs_ByPrg!$F$6:$F$69,MATCH('ABP Remaining Capacity'!$E57,Inputs_ByPrg!$E$6:$E$69,0))</f>
        <v>0</v>
      </c>
      <c r="X57" s="89">
        <f>(SUMIFS(Inputs_ByYear!U$9:U$14,Inputs_ByYear!$B$9:$B$14,'ABP Remaining Capacity'!$C57))*Inputs_ByYear!U$20*INDEX(Inputs_ByYear!$D$24:$Y$25,MATCH($B57,Inputs_ByYear!$B$24:$B$25,0),MATCH(X$5,Inputs_ByYear!$D$23:$Y$23,0))*INDEX(Inputs_ByPrg!$F$6:$F$69,MATCH('ABP Remaining Capacity'!$E57,Inputs_ByPrg!$E$6:$E$69,0))</f>
        <v>0</v>
      </c>
      <c r="Y57" s="89">
        <f>(SUMIFS(Inputs_ByYear!V$9:V$14,Inputs_ByYear!$B$9:$B$14,'ABP Remaining Capacity'!$C57))*Inputs_ByYear!V$20*INDEX(Inputs_ByYear!$D$24:$Y$25,MATCH($B57,Inputs_ByYear!$B$24:$B$25,0),MATCH(Y$5,Inputs_ByYear!$D$23:$Y$23,0))*INDEX(Inputs_ByPrg!$F$6:$F$69,MATCH('ABP Remaining Capacity'!$E57,Inputs_ByPrg!$E$6:$E$69,0))</f>
        <v>0</v>
      </c>
      <c r="Z57" s="89">
        <f>(SUMIFS(Inputs_ByYear!W$9:W$14,Inputs_ByYear!$B$9:$B$14,'ABP Remaining Capacity'!$C57))*Inputs_ByYear!W$20*INDEX(Inputs_ByYear!$D$24:$Y$25,MATCH($B57,Inputs_ByYear!$B$24:$B$25,0),MATCH(Z$5,Inputs_ByYear!$D$23:$Y$23,0))*INDEX(Inputs_ByPrg!$F$6:$F$69,MATCH('ABP Remaining Capacity'!$E57,Inputs_ByPrg!$E$6:$E$69,0))</f>
        <v>0</v>
      </c>
      <c r="AA57" s="89">
        <f>(SUMIFS(Inputs_ByYear!X$9:X$14,Inputs_ByYear!$B$9:$B$14,'ABP Remaining Capacity'!$C57))*Inputs_ByYear!X$20*INDEX(Inputs_ByYear!$D$24:$Y$25,MATCH($B57,Inputs_ByYear!$B$24:$B$25,0),MATCH(AA$5,Inputs_ByYear!$D$23:$Y$23,0))*INDEX(Inputs_ByPrg!$F$6:$F$69,MATCH('ABP Remaining Capacity'!$E57,Inputs_ByPrg!$E$6:$E$69,0))</f>
        <v>0</v>
      </c>
      <c r="AB57" s="89">
        <f>(SUMIFS(Inputs_ByYear!Y$9:Y$14,Inputs_ByYear!$B$9:$B$14,'ABP Remaining Capacity'!$C57))*Inputs_ByYear!Y$20*INDEX(Inputs_ByYear!$D$24:$Y$25,MATCH($B57,Inputs_ByYear!$B$24:$B$25,0),MATCH(AB$5,Inputs_ByYear!$D$23:$Y$23,0))*INDEX(Inputs_ByPrg!$F$6:$F$69,MATCH('ABP Remaining Capacity'!$E57,Inputs_ByPrg!$E$6:$E$69,0))</f>
        <v>0</v>
      </c>
    </row>
    <row r="58" spans="2:28" ht="14.45" customHeight="1">
      <c r="B58" s="239" t="s">
        <v>231</v>
      </c>
      <c r="C58" s="239" t="s">
        <v>210</v>
      </c>
      <c r="D58" s="239" t="s">
        <v>289</v>
      </c>
      <c r="E58" s="286" t="str">
        <f t="shared" si="0"/>
        <v>B_Community Driven Community Solar_ &gt;500-2000</v>
      </c>
      <c r="F58" s="262" t="s">
        <v>86</v>
      </c>
      <c r="G58" s="89">
        <f>(SUMIFS(Inputs_ByYear!D$9:D$14,Inputs_ByYear!$B$9:$B$14,'ABP Remaining Capacity'!$C58))*Inputs_ByYear!D$20*INDEX(Inputs_ByYear!$D$24:$Y$25,MATCH($B58,Inputs_ByYear!$B$24:$B$25,0),MATCH(G$5,Inputs_ByYear!$D$23:$Y$23,0))*INDEX(Inputs_ByPrg!$F$6:$F$69,MATCH('ABP Remaining Capacity'!$E58,Inputs_ByPrg!$E$6:$E$69,0))</f>
        <v>0</v>
      </c>
      <c r="H58" s="89">
        <f>(SUMIFS(Inputs_ByYear!E$9:E$14,Inputs_ByYear!$B$9:$B$14,'ABP Remaining Capacity'!$C58))*Inputs_ByYear!E$20*INDEX(Inputs_ByYear!$D$24:$Y$25,MATCH($B58,Inputs_ByYear!$B$24:$B$25,0),MATCH(H$5,Inputs_ByYear!$D$23:$Y$23,0))*INDEX(Inputs_ByPrg!$F$6:$F$69,MATCH('ABP Remaining Capacity'!$E58,Inputs_ByPrg!$E$6:$E$69,0))</f>
        <v>0</v>
      </c>
      <c r="I58" s="89">
        <f>(SUMIFS(Inputs_ByYear!F$9:F$14,Inputs_ByYear!$B$9:$B$14,'ABP Remaining Capacity'!$C58))*Inputs_ByYear!F$20*INDEX(Inputs_ByYear!$D$24:$Y$25,MATCH($B58,Inputs_ByYear!$B$24:$B$25,0),MATCH(I$5,Inputs_ByYear!$D$23:$Y$23,0))*INDEX(Inputs_ByPrg!$F$6:$F$69,MATCH('ABP Remaining Capacity'!$E58,Inputs_ByPrg!$E$6:$E$69,0))</f>
        <v>0</v>
      </c>
      <c r="J58" s="89">
        <f>(SUMIFS(Inputs_ByYear!G$9:G$14,Inputs_ByYear!$B$9:$B$14,'ABP Remaining Capacity'!$C58))*Inputs_ByYear!G$20*INDEX(Inputs_ByYear!$D$24:$Y$25,MATCH($B58,Inputs_ByYear!$B$24:$B$25,0),MATCH(J$5,Inputs_ByYear!$D$23:$Y$23,0))*INDEX(Inputs_ByPrg!$F$6:$F$69,MATCH('ABP Remaining Capacity'!$E58,Inputs_ByPrg!$E$6:$E$69,0))</f>
        <v>0</v>
      </c>
      <c r="K58" s="89">
        <f>(SUMIFS(Inputs_ByYear!H$9:H$14,Inputs_ByYear!$B$9:$B$14,'ABP Remaining Capacity'!$C58))*Inputs_ByYear!H$20*INDEX(Inputs_ByYear!$D$24:$Y$25,MATCH($B58,Inputs_ByYear!$B$24:$B$25,0),MATCH(K$5,Inputs_ByYear!$D$23:$Y$23,0))*INDEX(Inputs_ByPrg!$F$6:$F$69,MATCH('ABP Remaining Capacity'!$E58,Inputs_ByPrg!$E$6:$E$69,0))</f>
        <v>0</v>
      </c>
      <c r="L58" s="89">
        <f>(SUMIFS(Inputs_ByYear!I$9:I$14,Inputs_ByYear!$B$9:$B$14,'ABP Remaining Capacity'!$C58))*Inputs_ByYear!I$20*INDEX(Inputs_ByYear!$D$24:$Y$25,MATCH($B58,Inputs_ByYear!$B$24:$B$25,0),MATCH(L$5,Inputs_ByYear!$D$23:$Y$23,0))*INDEX(Inputs_ByPrg!$F$6:$F$69,MATCH('ABP Remaining Capacity'!$E58,Inputs_ByPrg!$E$6:$E$69,0))</f>
        <v>0</v>
      </c>
      <c r="M58" s="89">
        <f>(SUMIFS(Inputs_ByYear!J$9:J$14,Inputs_ByYear!$B$9:$B$14,'ABP Remaining Capacity'!$C58))*Inputs_ByYear!J$20*INDEX(Inputs_ByYear!$D$24:$Y$25,MATCH($B58,Inputs_ByYear!$B$24:$B$25,0),MATCH(M$5,Inputs_ByYear!$D$23:$Y$23,0))*INDEX(Inputs_ByPrg!$F$6:$F$69,MATCH('ABP Remaining Capacity'!$E58,Inputs_ByPrg!$E$6:$E$69,0))</f>
        <v>0</v>
      </c>
      <c r="N58" s="89">
        <f>(SUMIFS(Inputs_ByYear!K$9:K$14,Inputs_ByYear!$B$9:$B$14,'ABP Remaining Capacity'!$C58))*Inputs_ByYear!K$20*INDEX(Inputs_ByYear!$D$24:$Y$25,MATCH($B58,Inputs_ByYear!$B$24:$B$25,0),MATCH(N$5,Inputs_ByYear!$D$23:$Y$23,0))*INDEX(Inputs_ByPrg!$F$6:$F$69,MATCH('ABP Remaining Capacity'!$E58,Inputs_ByPrg!$E$6:$E$69,0))</f>
        <v>0</v>
      </c>
      <c r="O58" s="89">
        <f>(SUMIFS(Inputs_ByYear!L$9:L$14,Inputs_ByYear!$B$9:$B$14,'ABP Remaining Capacity'!$C58))*Inputs_ByYear!L$20*INDEX(Inputs_ByYear!$D$24:$Y$25,MATCH($B58,Inputs_ByYear!$B$24:$B$25,0),MATCH(O$5,Inputs_ByYear!$D$23:$Y$23,0))*INDEX(Inputs_ByPrg!$F$6:$F$69,MATCH('ABP Remaining Capacity'!$E58,Inputs_ByPrg!$E$6:$E$69,0))</f>
        <v>0</v>
      </c>
      <c r="P58" s="89">
        <f>(SUMIFS(Inputs_ByYear!M$9:M$14,Inputs_ByYear!$B$9:$B$14,'ABP Remaining Capacity'!$C58))*Inputs_ByYear!M$20*INDEX(Inputs_ByYear!$D$24:$Y$25,MATCH($B58,Inputs_ByYear!$B$24:$B$25,0),MATCH(P$5,Inputs_ByYear!$D$23:$Y$23,0))*INDEX(Inputs_ByPrg!$F$6:$F$69,MATCH('ABP Remaining Capacity'!$E58,Inputs_ByPrg!$E$6:$E$69,0))</f>
        <v>0</v>
      </c>
      <c r="Q58" s="89">
        <f>(SUMIFS(Inputs_ByYear!N$9:N$14,Inputs_ByYear!$B$9:$B$14,'ABP Remaining Capacity'!$C58))*Inputs_ByYear!N$20*INDEX(Inputs_ByYear!$D$24:$Y$25,MATCH($B58,Inputs_ByYear!$B$24:$B$25,0),MATCH(Q$5,Inputs_ByYear!$D$23:$Y$23,0))*INDEX(Inputs_ByPrg!$F$6:$F$69,MATCH('ABP Remaining Capacity'!$E58,Inputs_ByPrg!$E$6:$E$69,0))</f>
        <v>0</v>
      </c>
      <c r="R58" s="89">
        <f>(SUMIFS(Inputs_ByYear!O$9:O$14,Inputs_ByYear!$B$9:$B$14,'ABP Remaining Capacity'!$C58))*Inputs_ByYear!O$20*INDEX(Inputs_ByYear!$D$24:$Y$25,MATCH($B58,Inputs_ByYear!$B$24:$B$25,0),MATCH(R$5,Inputs_ByYear!$D$23:$Y$23,0))*INDEX(Inputs_ByPrg!$F$6:$F$69,MATCH('ABP Remaining Capacity'!$E58,Inputs_ByPrg!$E$6:$E$69,0))</f>
        <v>0</v>
      </c>
      <c r="S58" s="89">
        <f>(SUMIFS(Inputs_ByYear!P$9:P$14,Inputs_ByYear!$B$9:$B$14,'ABP Remaining Capacity'!$C58))*Inputs_ByYear!P$20*INDEX(Inputs_ByYear!$D$24:$Y$25,MATCH($B58,Inputs_ByYear!$B$24:$B$25,0),MATCH(S$5,Inputs_ByYear!$D$23:$Y$23,0))*INDEX(Inputs_ByPrg!$F$6:$F$69,MATCH('ABP Remaining Capacity'!$E58,Inputs_ByPrg!$E$6:$E$69,0))</f>
        <v>0</v>
      </c>
      <c r="T58" s="89">
        <f>(SUMIFS(Inputs_ByYear!Q$9:Q$14,Inputs_ByYear!$B$9:$B$14,'ABP Remaining Capacity'!$C58))*Inputs_ByYear!Q$20*INDEX(Inputs_ByYear!$D$24:$Y$25,MATCH($B58,Inputs_ByYear!$B$24:$B$25,0),MATCH(T$5,Inputs_ByYear!$D$23:$Y$23,0))*INDEX(Inputs_ByPrg!$F$6:$F$69,MATCH('ABP Remaining Capacity'!$E58,Inputs_ByPrg!$E$6:$E$69,0))</f>
        <v>0</v>
      </c>
      <c r="U58" s="89">
        <f>(SUMIFS(Inputs_ByYear!R$9:R$14,Inputs_ByYear!$B$9:$B$14,'ABP Remaining Capacity'!$C58))*Inputs_ByYear!R$20*INDEX(Inputs_ByYear!$D$24:$Y$25,MATCH($B58,Inputs_ByYear!$B$24:$B$25,0),MATCH(U$5,Inputs_ByYear!$D$23:$Y$23,0))*INDEX(Inputs_ByPrg!$F$6:$F$69,MATCH('ABP Remaining Capacity'!$E58,Inputs_ByPrg!$E$6:$E$69,0))</f>
        <v>0</v>
      </c>
      <c r="V58" s="89">
        <f>(SUMIFS(Inputs_ByYear!S$9:S$14,Inputs_ByYear!$B$9:$B$14,'ABP Remaining Capacity'!$C58))*Inputs_ByYear!S$20*INDEX(Inputs_ByYear!$D$24:$Y$25,MATCH($B58,Inputs_ByYear!$B$24:$B$25,0),MATCH(V$5,Inputs_ByYear!$D$23:$Y$23,0))*INDEX(Inputs_ByPrg!$F$6:$F$69,MATCH('ABP Remaining Capacity'!$E58,Inputs_ByPrg!$E$6:$E$69,0))</f>
        <v>0</v>
      </c>
      <c r="W58" s="89">
        <f>(SUMIFS(Inputs_ByYear!T$9:T$14,Inputs_ByYear!$B$9:$B$14,'ABP Remaining Capacity'!$C58))*Inputs_ByYear!T$20*INDEX(Inputs_ByYear!$D$24:$Y$25,MATCH($B58,Inputs_ByYear!$B$24:$B$25,0),MATCH(W$5,Inputs_ByYear!$D$23:$Y$23,0))*INDEX(Inputs_ByPrg!$F$6:$F$69,MATCH('ABP Remaining Capacity'!$E58,Inputs_ByPrg!$E$6:$E$69,0))</f>
        <v>0</v>
      </c>
      <c r="X58" s="89">
        <f>(SUMIFS(Inputs_ByYear!U$9:U$14,Inputs_ByYear!$B$9:$B$14,'ABP Remaining Capacity'!$C58))*Inputs_ByYear!U$20*INDEX(Inputs_ByYear!$D$24:$Y$25,MATCH($B58,Inputs_ByYear!$B$24:$B$25,0),MATCH(X$5,Inputs_ByYear!$D$23:$Y$23,0))*INDEX(Inputs_ByPrg!$F$6:$F$69,MATCH('ABP Remaining Capacity'!$E58,Inputs_ByPrg!$E$6:$E$69,0))</f>
        <v>0</v>
      </c>
      <c r="Y58" s="89">
        <f>(SUMIFS(Inputs_ByYear!V$9:V$14,Inputs_ByYear!$B$9:$B$14,'ABP Remaining Capacity'!$C58))*Inputs_ByYear!V$20*INDEX(Inputs_ByYear!$D$24:$Y$25,MATCH($B58,Inputs_ByYear!$B$24:$B$25,0),MATCH(Y$5,Inputs_ByYear!$D$23:$Y$23,0))*INDEX(Inputs_ByPrg!$F$6:$F$69,MATCH('ABP Remaining Capacity'!$E58,Inputs_ByPrg!$E$6:$E$69,0))</f>
        <v>0</v>
      </c>
      <c r="Z58" s="89">
        <f>(SUMIFS(Inputs_ByYear!W$9:W$14,Inputs_ByYear!$B$9:$B$14,'ABP Remaining Capacity'!$C58))*Inputs_ByYear!W$20*INDEX(Inputs_ByYear!$D$24:$Y$25,MATCH($B58,Inputs_ByYear!$B$24:$B$25,0),MATCH(Z$5,Inputs_ByYear!$D$23:$Y$23,0))*INDEX(Inputs_ByPrg!$F$6:$F$69,MATCH('ABP Remaining Capacity'!$E58,Inputs_ByPrg!$E$6:$E$69,0))</f>
        <v>0</v>
      </c>
      <c r="AA58" s="89">
        <f>(SUMIFS(Inputs_ByYear!X$9:X$14,Inputs_ByYear!$B$9:$B$14,'ABP Remaining Capacity'!$C58))*Inputs_ByYear!X$20*INDEX(Inputs_ByYear!$D$24:$Y$25,MATCH($B58,Inputs_ByYear!$B$24:$B$25,0),MATCH(AA$5,Inputs_ByYear!$D$23:$Y$23,0))*INDEX(Inputs_ByPrg!$F$6:$F$69,MATCH('ABP Remaining Capacity'!$E58,Inputs_ByPrg!$E$6:$E$69,0))</f>
        <v>0</v>
      </c>
      <c r="AB58" s="89">
        <f>(SUMIFS(Inputs_ByYear!Y$9:Y$14,Inputs_ByYear!$B$9:$B$14,'ABP Remaining Capacity'!$C58))*Inputs_ByYear!Y$20*INDEX(Inputs_ByYear!$D$24:$Y$25,MATCH($B58,Inputs_ByYear!$B$24:$B$25,0),MATCH(AB$5,Inputs_ByYear!$D$23:$Y$23,0))*INDEX(Inputs_ByPrg!$F$6:$F$69,MATCH('ABP Remaining Capacity'!$E58,Inputs_ByPrg!$E$6:$E$69,0))</f>
        <v>0</v>
      </c>
    </row>
    <row r="59" spans="2:28" ht="14.45" customHeight="1">
      <c r="B59" s="239" t="s">
        <v>231</v>
      </c>
      <c r="C59" s="239" t="s">
        <v>210</v>
      </c>
      <c r="D59" s="239" t="s">
        <v>291</v>
      </c>
      <c r="E59" s="286" t="str">
        <f t="shared" si="0"/>
        <v>B_Community Driven Community Solar_&gt;2000-5000</v>
      </c>
      <c r="F59" s="262" t="s">
        <v>86</v>
      </c>
      <c r="G59" s="89">
        <f>(SUMIFS(Inputs_ByYear!D$9:D$14,Inputs_ByYear!$B$9:$B$14,'ABP Remaining Capacity'!$C59))*Inputs_ByYear!D$20*INDEX(Inputs_ByYear!$D$24:$Y$25,MATCH($B59,Inputs_ByYear!$B$24:$B$25,0),MATCH(G$5,Inputs_ByYear!$D$23:$Y$23,0))*INDEX(Inputs_ByPrg!$F$6:$F$69,MATCH('ABP Remaining Capacity'!$E59,Inputs_ByPrg!$E$6:$E$69,0))</f>
        <v>0</v>
      </c>
      <c r="H59" s="89">
        <f>(SUMIFS(Inputs_ByYear!E$9:E$14,Inputs_ByYear!$B$9:$B$14,'ABP Remaining Capacity'!$C59))*Inputs_ByYear!E$20*INDEX(Inputs_ByYear!$D$24:$Y$25,MATCH($B59,Inputs_ByYear!$B$24:$B$25,0),MATCH(H$5,Inputs_ByYear!$D$23:$Y$23,0))*INDEX(Inputs_ByPrg!$F$6:$F$69,MATCH('ABP Remaining Capacity'!$E59,Inputs_ByPrg!$E$6:$E$69,0))</f>
        <v>0</v>
      </c>
      <c r="I59" s="89">
        <f>(SUMIFS(Inputs_ByYear!F$9:F$14,Inputs_ByYear!$B$9:$B$14,'ABP Remaining Capacity'!$C59))*Inputs_ByYear!F$20*INDEX(Inputs_ByYear!$D$24:$Y$25,MATCH($B59,Inputs_ByYear!$B$24:$B$25,0),MATCH(I$5,Inputs_ByYear!$D$23:$Y$23,0))*INDEX(Inputs_ByPrg!$F$6:$F$69,MATCH('ABP Remaining Capacity'!$E59,Inputs_ByPrg!$E$6:$E$69,0))</f>
        <v>0</v>
      </c>
      <c r="J59" s="89">
        <f>(SUMIFS(Inputs_ByYear!G$9:G$14,Inputs_ByYear!$B$9:$B$14,'ABP Remaining Capacity'!$C59))*Inputs_ByYear!G$20*INDEX(Inputs_ByYear!$D$24:$Y$25,MATCH($B59,Inputs_ByYear!$B$24:$B$25,0),MATCH(J$5,Inputs_ByYear!$D$23:$Y$23,0))*INDEX(Inputs_ByPrg!$F$6:$F$69,MATCH('ABP Remaining Capacity'!$E59,Inputs_ByPrg!$E$6:$E$69,0))</f>
        <v>0</v>
      </c>
      <c r="K59" s="89">
        <f>(SUMIFS(Inputs_ByYear!H$9:H$14,Inputs_ByYear!$B$9:$B$14,'ABP Remaining Capacity'!$C59))*Inputs_ByYear!H$20*INDEX(Inputs_ByYear!$D$24:$Y$25,MATCH($B59,Inputs_ByYear!$B$24:$B$25,0),MATCH(K$5,Inputs_ByYear!$D$23:$Y$23,0))*INDEX(Inputs_ByPrg!$F$6:$F$69,MATCH('ABP Remaining Capacity'!$E59,Inputs_ByPrg!$E$6:$E$69,0))</f>
        <v>0</v>
      </c>
      <c r="L59" s="89">
        <f>(SUMIFS(Inputs_ByYear!I$9:I$14,Inputs_ByYear!$B$9:$B$14,'ABP Remaining Capacity'!$C59))*Inputs_ByYear!I$20*INDEX(Inputs_ByYear!$D$24:$Y$25,MATCH($B59,Inputs_ByYear!$B$24:$B$25,0),MATCH(L$5,Inputs_ByYear!$D$23:$Y$23,0))*INDEX(Inputs_ByPrg!$F$6:$F$69,MATCH('ABP Remaining Capacity'!$E59,Inputs_ByPrg!$E$6:$E$69,0))</f>
        <v>0</v>
      </c>
      <c r="M59" s="89">
        <f>(SUMIFS(Inputs_ByYear!J$9:J$14,Inputs_ByYear!$B$9:$B$14,'ABP Remaining Capacity'!$C59))*Inputs_ByYear!J$20*INDEX(Inputs_ByYear!$D$24:$Y$25,MATCH($B59,Inputs_ByYear!$B$24:$B$25,0),MATCH(M$5,Inputs_ByYear!$D$23:$Y$23,0))*INDEX(Inputs_ByPrg!$F$6:$F$69,MATCH('ABP Remaining Capacity'!$E59,Inputs_ByPrg!$E$6:$E$69,0))</f>
        <v>0</v>
      </c>
      <c r="N59" s="89">
        <f>(SUMIFS(Inputs_ByYear!K$9:K$14,Inputs_ByYear!$B$9:$B$14,'ABP Remaining Capacity'!$C59))*Inputs_ByYear!K$20*INDEX(Inputs_ByYear!$D$24:$Y$25,MATCH($B59,Inputs_ByYear!$B$24:$B$25,0),MATCH(N$5,Inputs_ByYear!$D$23:$Y$23,0))*INDEX(Inputs_ByPrg!$F$6:$F$69,MATCH('ABP Remaining Capacity'!$E59,Inputs_ByPrg!$E$6:$E$69,0))</f>
        <v>0</v>
      </c>
      <c r="O59" s="89">
        <f>(SUMIFS(Inputs_ByYear!L$9:L$14,Inputs_ByYear!$B$9:$B$14,'ABP Remaining Capacity'!$C59))*Inputs_ByYear!L$20*INDEX(Inputs_ByYear!$D$24:$Y$25,MATCH($B59,Inputs_ByYear!$B$24:$B$25,0),MATCH(O$5,Inputs_ByYear!$D$23:$Y$23,0))*INDEX(Inputs_ByPrg!$F$6:$F$69,MATCH('ABP Remaining Capacity'!$E59,Inputs_ByPrg!$E$6:$E$69,0))</f>
        <v>0</v>
      </c>
      <c r="P59" s="89">
        <f>(SUMIFS(Inputs_ByYear!M$9:M$14,Inputs_ByYear!$B$9:$B$14,'ABP Remaining Capacity'!$C59))*Inputs_ByYear!M$20*INDEX(Inputs_ByYear!$D$24:$Y$25,MATCH($B59,Inputs_ByYear!$B$24:$B$25,0),MATCH(P$5,Inputs_ByYear!$D$23:$Y$23,0))*INDEX(Inputs_ByPrg!$F$6:$F$69,MATCH('ABP Remaining Capacity'!$E59,Inputs_ByPrg!$E$6:$E$69,0))</f>
        <v>0</v>
      </c>
      <c r="Q59" s="89">
        <f>(SUMIFS(Inputs_ByYear!N$9:N$14,Inputs_ByYear!$B$9:$B$14,'ABP Remaining Capacity'!$C59))*Inputs_ByYear!N$20*INDEX(Inputs_ByYear!$D$24:$Y$25,MATCH($B59,Inputs_ByYear!$B$24:$B$25,0),MATCH(Q$5,Inputs_ByYear!$D$23:$Y$23,0))*INDEX(Inputs_ByPrg!$F$6:$F$69,MATCH('ABP Remaining Capacity'!$E59,Inputs_ByPrg!$E$6:$E$69,0))</f>
        <v>0</v>
      </c>
      <c r="R59" s="89">
        <f>(SUMIFS(Inputs_ByYear!O$9:O$14,Inputs_ByYear!$B$9:$B$14,'ABP Remaining Capacity'!$C59))*Inputs_ByYear!O$20*INDEX(Inputs_ByYear!$D$24:$Y$25,MATCH($B59,Inputs_ByYear!$B$24:$B$25,0),MATCH(R$5,Inputs_ByYear!$D$23:$Y$23,0))*INDEX(Inputs_ByPrg!$F$6:$F$69,MATCH('ABP Remaining Capacity'!$E59,Inputs_ByPrg!$E$6:$E$69,0))</f>
        <v>0</v>
      </c>
      <c r="S59" s="89">
        <f>(SUMIFS(Inputs_ByYear!P$9:P$14,Inputs_ByYear!$B$9:$B$14,'ABP Remaining Capacity'!$C59))*Inputs_ByYear!P$20*INDEX(Inputs_ByYear!$D$24:$Y$25,MATCH($B59,Inputs_ByYear!$B$24:$B$25,0),MATCH(S$5,Inputs_ByYear!$D$23:$Y$23,0))*INDEX(Inputs_ByPrg!$F$6:$F$69,MATCH('ABP Remaining Capacity'!$E59,Inputs_ByPrg!$E$6:$E$69,0))</f>
        <v>0</v>
      </c>
      <c r="T59" s="89">
        <f>(SUMIFS(Inputs_ByYear!Q$9:Q$14,Inputs_ByYear!$B$9:$B$14,'ABP Remaining Capacity'!$C59))*Inputs_ByYear!Q$20*INDEX(Inputs_ByYear!$D$24:$Y$25,MATCH($B59,Inputs_ByYear!$B$24:$B$25,0),MATCH(T$5,Inputs_ByYear!$D$23:$Y$23,0))*INDEX(Inputs_ByPrg!$F$6:$F$69,MATCH('ABP Remaining Capacity'!$E59,Inputs_ByPrg!$E$6:$E$69,0))</f>
        <v>0</v>
      </c>
      <c r="U59" s="89">
        <f>(SUMIFS(Inputs_ByYear!R$9:R$14,Inputs_ByYear!$B$9:$B$14,'ABP Remaining Capacity'!$C59))*Inputs_ByYear!R$20*INDEX(Inputs_ByYear!$D$24:$Y$25,MATCH($B59,Inputs_ByYear!$B$24:$B$25,0),MATCH(U$5,Inputs_ByYear!$D$23:$Y$23,0))*INDEX(Inputs_ByPrg!$F$6:$F$69,MATCH('ABP Remaining Capacity'!$E59,Inputs_ByPrg!$E$6:$E$69,0))</f>
        <v>0</v>
      </c>
      <c r="V59" s="89">
        <f>(SUMIFS(Inputs_ByYear!S$9:S$14,Inputs_ByYear!$B$9:$B$14,'ABP Remaining Capacity'!$C59))*Inputs_ByYear!S$20*INDEX(Inputs_ByYear!$D$24:$Y$25,MATCH($B59,Inputs_ByYear!$B$24:$B$25,0),MATCH(V$5,Inputs_ByYear!$D$23:$Y$23,0))*INDEX(Inputs_ByPrg!$F$6:$F$69,MATCH('ABP Remaining Capacity'!$E59,Inputs_ByPrg!$E$6:$E$69,0))</f>
        <v>0</v>
      </c>
      <c r="W59" s="89">
        <f>(SUMIFS(Inputs_ByYear!T$9:T$14,Inputs_ByYear!$B$9:$B$14,'ABP Remaining Capacity'!$C59))*Inputs_ByYear!T$20*INDEX(Inputs_ByYear!$D$24:$Y$25,MATCH($B59,Inputs_ByYear!$B$24:$B$25,0),MATCH(W$5,Inputs_ByYear!$D$23:$Y$23,0))*INDEX(Inputs_ByPrg!$F$6:$F$69,MATCH('ABP Remaining Capacity'!$E59,Inputs_ByPrg!$E$6:$E$69,0))</f>
        <v>0</v>
      </c>
      <c r="X59" s="89">
        <f>(SUMIFS(Inputs_ByYear!U$9:U$14,Inputs_ByYear!$B$9:$B$14,'ABP Remaining Capacity'!$C59))*Inputs_ByYear!U$20*INDEX(Inputs_ByYear!$D$24:$Y$25,MATCH($B59,Inputs_ByYear!$B$24:$B$25,0),MATCH(X$5,Inputs_ByYear!$D$23:$Y$23,0))*INDEX(Inputs_ByPrg!$F$6:$F$69,MATCH('ABP Remaining Capacity'!$E59,Inputs_ByPrg!$E$6:$E$69,0))</f>
        <v>0</v>
      </c>
      <c r="Y59" s="89">
        <f>(SUMIFS(Inputs_ByYear!V$9:V$14,Inputs_ByYear!$B$9:$B$14,'ABP Remaining Capacity'!$C59))*Inputs_ByYear!V$20*INDEX(Inputs_ByYear!$D$24:$Y$25,MATCH($B59,Inputs_ByYear!$B$24:$B$25,0),MATCH(Y$5,Inputs_ByYear!$D$23:$Y$23,0))*INDEX(Inputs_ByPrg!$F$6:$F$69,MATCH('ABP Remaining Capacity'!$E59,Inputs_ByPrg!$E$6:$E$69,0))</f>
        <v>0</v>
      </c>
      <c r="Z59" s="89">
        <f>(SUMIFS(Inputs_ByYear!W$9:W$14,Inputs_ByYear!$B$9:$B$14,'ABP Remaining Capacity'!$C59))*Inputs_ByYear!W$20*INDEX(Inputs_ByYear!$D$24:$Y$25,MATCH($B59,Inputs_ByYear!$B$24:$B$25,0),MATCH(Z$5,Inputs_ByYear!$D$23:$Y$23,0))*INDEX(Inputs_ByPrg!$F$6:$F$69,MATCH('ABP Remaining Capacity'!$E59,Inputs_ByPrg!$E$6:$E$69,0))</f>
        <v>0</v>
      </c>
      <c r="AA59" s="89">
        <f>(SUMIFS(Inputs_ByYear!X$9:X$14,Inputs_ByYear!$B$9:$B$14,'ABP Remaining Capacity'!$C59))*Inputs_ByYear!X$20*INDEX(Inputs_ByYear!$D$24:$Y$25,MATCH($B59,Inputs_ByYear!$B$24:$B$25,0),MATCH(AA$5,Inputs_ByYear!$D$23:$Y$23,0))*INDEX(Inputs_ByPrg!$F$6:$F$69,MATCH('ABP Remaining Capacity'!$E59,Inputs_ByPrg!$E$6:$E$69,0))</f>
        <v>0</v>
      </c>
      <c r="AB59" s="89">
        <f>(SUMIFS(Inputs_ByYear!Y$9:Y$14,Inputs_ByYear!$B$9:$B$14,'ABP Remaining Capacity'!$C59))*Inputs_ByYear!Y$20*INDEX(Inputs_ByYear!$D$24:$Y$25,MATCH($B59,Inputs_ByYear!$B$24:$B$25,0),MATCH(AB$5,Inputs_ByYear!$D$23:$Y$23,0))*INDEX(Inputs_ByPrg!$F$6:$F$69,MATCH('ABP Remaining Capacity'!$E59,Inputs_ByPrg!$E$6:$E$69,0))</f>
        <v>0</v>
      </c>
    </row>
    <row r="60" spans="2:28" ht="14.45" customHeight="1">
      <c r="B60" s="239" t="s">
        <v>230</v>
      </c>
      <c r="C60" s="239" t="s">
        <v>211</v>
      </c>
      <c r="D60" s="239" t="s">
        <v>286</v>
      </c>
      <c r="E60" s="286" t="str">
        <f t="shared" si="0"/>
        <v>A_Equity Eligible Contractor_&gt;25-100</v>
      </c>
      <c r="F60" s="262" t="s">
        <v>86</v>
      </c>
      <c r="G60" s="89">
        <f>(SUMIFS(Inputs_ByYear!D$9:D$14,Inputs_ByYear!$B$9:$B$14,'ABP Remaining Capacity'!$C60))*Inputs_ByYear!D$20*INDEX(Inputs_ByYear!$D$24:$Y$25,MATCH($B60,Inputs_ByYear!$B$24:$B$25,0),MATCH(G$5,Inputs_ByYear!$D$23:$Y$23,0))*INDEX(Inputs_ByPrg!$F$6:$F$69,MATCH('ABP Remaining Capacity'!$E60,Inputs_ByPrg!$E$6:$E$69,0))</f>
        <v>1628.8128996681828</v>
      </c>
      <c r="H60" s="89">
        <f>(SUMIFS(Inputs_ByYear!E$9:E$14,Inputs_ByYear!$B$9:$B$14,'ABP Remaining Capacity'!$C60))*Inputs_ByYear!E$20*INDEX(Inputs_ByYear!$D$24:$Y$25,MATCH($B60,Inputs_ByYear!$B$24:$B$25,0),MATCH(H$5,Inputs_ByYear!$D$23:$Y$23,0))*INDEX(Inputs_ByPrg!$F$6:$F$69,MATCH('ABP Remaining Capacity'!$E60,Inputs_ByPrg!$E$6:$E$69,0))</f>
        <v>0</v>
      </c>
      <c r="I60" s="89">
        <f>(SUMIFS(Inputs_ByYear!F$9:F$14,Inputs_ByYear!$B$9:$B$14,'ABP Remaining Capacity'!$C60))*Inputs_ByYear!F$20*INDEX(Inputs_ByYear!$D$24:$Y$25,MATCH($B60,Inputs_ByYear!$B$24:$B$25,0),MATCH(I$5,Inputs_ByYear!$D$23:$Y$23,0))*INDEX(Inputs_ByPrg!$F$6:$F$69,MATCH('ABP Remaining Capacity'!$E60,Inputs_ByPrg!$E$6:$E$69,0))</f>
        <v>0</v>
      </c>
      <c r="J60" s="89">
        <f>(SUMIFS(Inputs_ByYear!G$9:G$14,Inputs_ByYear!$B$9:$B$14,'ABP Remaining Capacity'!$C60))*Inputs_ByYear!G$20*INDEX(Inputs_ByYear!$D$24:$Y$25,MATCH($B60,Inputs_ByYear!$B$24:$B$25,0),MATCH(J$5,Inputs_ByYear!$D$23:$Y$23,0))*INDEX(Inputs_ByPrg!$F$6:$F$69,MATCH('ABP Remaining Capacity'!$E60,Inputs_ByPrg!$E$6:$E$69,0))</f>
        <v>0</v>
      </c>
      <c r="K60" s="89">
        <f>(SUMIFS(Inputs_ByYear!H$9:H$14,Inputs_ByYear!$B$9:$B$14,'ABP Remaining Capacity'!$C60))*Inputs_ByYear!H$20*INDEX(Inputs_ByYear!$D$24:$Y$25,MATCH($B60,Inputs_ByYear!$B$24:$B$25,0),MATCH(K$5,Inputs_ByYear!$D$23:$Y$23,0))*INDEX(Inputs_ByPrg!$F$6:$F$69,MATCH('ABP Remaining Capacity'!$E60,Inputs_ByPrg!$E$6:$E$69,0))</f>
        <v>0</v>
      </c>
      <c r="L60" s="89">
        <f>(SUMIFS(Inputs_ByYear!I$9:I$14,Inputs_ByYear!$B$9:$B$14,'ABP Remaining Capacity'!$C60))*Inputs_ByYear!I$20*INDEX(Inputs_ByYear!$D$24:$Y$25,MATCH($B60,Inputs_ByYear!$B$24:$B$25,0),MATCH(L$5,Inputs_ByYear!$D$23:$Y$23,0))*INDEX(Inputs_ByPrg!$F$6:$F$69,MATCH('ABP Remaining Capacity'!$E60,Inputs_ByPrg!$E$6:$E$69,0))</f>
        <v>0</v>
      </c>
      <c r="M60" s="89">
        <f>(SUMIFS(Inputs_ByYear!J$9:J$14,Inputs_ByYear!$B$9:$B$14,'ABP Remaining Capacity'!$C60))*Inputs_ByYear!J$20*INDEX(Inputs_ByYear!$D$24:$Y$25,MATCH($B60,Inputs_ByYear!$B$24:$B$25,0),MATCH(M$5,Inputs_ByYear!$D$23:$Y$23,0))*INDEX(Inputs_ByPrg!$F$6:$F$69,MATCH('ABP Remaining Capacity'!$E60,Inputs_ByPrg!$E$6:$E$69,0))</f>
        <v>0</v>
      </c>
      <c r="N60" s="89">
        <f>(SUMIFS(Inputs_ByYear!K$9:K$14,Inputs_ByYear!$B$9:$B$14,'ABP Remaining Capacity'!$C60))*Inputs_ByYear!K$20*INDEX(Inputs_ByYear!$D$24:$Y$25,MATCH($B60,Inputs_ByYear!$B$24:$B$25,0),MATCH(N$5,Inputs_ByYear!$D$23:$Y$23,0))*INDEX(Inputs_ByPrg!$F$6:$F$69,MATCH('ABP Remaining Capacity'!$E60,Inputs_ByPrg!$E$6:$E$69,0))</f>
        <v>0</v>
      </c>
      <c r="O60" s="89">
        <f>(SUMIFS(Inputs_ByYear!L$9:L$14,Inputs_ByYear!$B$9:$B$14,'ABP Remaining Capacity'!$C60))*Inputs_ByYear!L$20*INDEX(Inputs_ByYear!$D$24:$Y$25,MATCH($B60,Inputs_ByYear!$B$24:$B$25,0),MATCH(O$5,Inputs_ByYear!$D$23:$Y$23,0))*INDEX(Inputs_ByPrg!$F$6:$F$69,MATCH('ABP Remaining Capacity'!$E60,Inputs_ByPrg!$E$6:$E$69,0))</f>
        <v>0</v>
      </c>
      <c r="P60" s="89">
        <f>(SUMIFS(Inputs_ByYear!M$9:M$14,Inputs_ByYear!$B$9:$B$14,'ABP Remaining Capacity'!$C60))*Inputs_ByYear!M$20*INDEX(Inputs_ByYear!$D$24:$Y$25,MATCH($B60,Inputs_ByYear!$B$24:$B$25,0),MATCH(P$5,Inputs_ByYear!$D$23:$Y$23,0))*INDEX(Inputs_ByPrg!$F$6:$F$69,MATCH('ABP Remaining Capacity'!$E60,Inputs_ByPrg!$E$6:$E$69,0))</f>
        <v>0</v>
      </c>
      <c r="Q60" s="89">
        <f>(SUMIFS(Inputs_ByYear!N$9:N$14,Inputs_ByYear!$B$9:$B$14,'ABP Remaining Capacity'!$C60))*Inputs_ByYear!N$20*INDEX(Inputs_ByYear!$D$24:$Y$25,MATCH($B60,Inputs_ByYear!$B$24:$B$25,0),MATCH(Q$5,Inputs_ByYear!$D$23:$Y$23,0))*INDEX(Inputs_ByPrg!$F$6:$F$69,MATCH('ABP Remaining Capacity'!$E60,Inputs_ByPrg!$E$6:$E$69,0))</f>
        <v>0</v>
      </c>
      <c r="R60" s="89">
        <f>(SUMIFS(Inputs_ByYear!O$9:O$14,Inputs_ByYear!$B$9:$B$14,'ABP Remaining Capacity'!$C60))*Inputs_ByYear!O$20*INDEX(Inputs_ByYear!$D$24:$Y$25,MATCH($B60,Inputs_ByYear!$B$24:$B$25,0),MATCH(R$5,Inputs_ByYear!$D$23:$Y$23,0))*INDEX(Inputs_ByPrg!$F$6:$F$69,MATCH('ABP Remaining Capacity'!$E60,Inputs_ByPrg!$E$6:$E$69,0))</f>
        <v>0</v>
      </c>
      <c r="S60" s="89">
        <f>(SUMIFS(Inputs_ByYear!P$9:P$14,Inputs_ByYear!$B$9:$B$14,'ABP Remaining Capacity'!$C60))*Inputs_ByYear!P$20*INDEX(Inputs_ByYear!$D$24:$Y$25,MATCH($B60,Inputs_ByYear!$B$24:$B$25,0),MATCH(S$5,Inputs_ByYear!$D$23:$Y$23,0))*INDEX(Inputs_ByPrg!$F$6:$F$69,MATCH('ABP Remaining Capacity'!$E60,Inputs_ByPrg!$E$6:$E$69,0))</f>
        <v>0</v>
      </c>
      <c r="T60" s="89">
        <f>(SUMIFS(Inputs_ByYear!Q$9:Q$14,Inputs_ByYear!$B$9:$B$14,'ABP Remaining Capacity'!$C60))*Inputs_ByYear!Q$20*INDEX(Inputs_ByYear!$D$24:$Y$25,MATCH($B60,Inputs_ByYear!$B$24:$B$25,0),MATCH(T$5,Inputs_ByYear!$D$23:$Y$23,0))*INDEX(Inputs_ByPrg!$F$6:$F$69,MATCH('ABP Remaining Capacity'!$E60,Inputs_ByPrg!$E$6:$E$69,0))</f>
        <v>0</v>
      </c>
      <c r="U60" s="89">
        <f>(SUMIFS(Inputs_ByYear!R$9:R$14,Inputs_ByYear!$B$9:$B$14,'ABP Remaining Capacity'!$C60))*Inputs_ByYear!R$20*INDEX(Inputs_ByYear!$D$24:$Y$25,MATCH($B60,Inputs_ByYear!$B$24:$B$25,0),MATCH(U$5,Inputs_ByYear!$D$23:$Y$23,0))*INDEX(Inputs_ByPrg!$F$6:$F$69,MATCH('ABP Remaining Capacity'!$E60,Inputs_ByPrg!$E$6:$E$69,0))</f>
        <v>0</v>
      </c>
      <c r="V60" s="89">
        <f>(SUMIFS(Inputs_ByYear!S$9:S$14,Inputs_ByYear!$B$9:$B$14,'ABP Remaining Capacity'!$C60))*Inputs_ByYear!S$20*INDEX(Inputs_ByYear!$D$24:$Y$25,MATCH($B60,Inputs_ByYear!$B$24:$B$25,0),MATCH(V$5,Inputs_ByYear!$D$23:$Y$23,0))*INDEX(Inputs_ByPrg!$F$6:$F$69,MATCH('ABP Remaining Capacity'!$E60,Inputs_ByPrg!$E$6:$E$69,0))</f>
        <v>0</v>
      </c>
      <c r="W60" s="89">
        <f>(SUMIFS(Inputs_ByYear!T$9:T$14,Inputs_ByYear!$B$9:$B$14,'ABP Remaining Capacity'!$C60))*Inputs_ByYear!T$20*INDEX(Inputs_ByYear!$D$24:$Y$25,MATCH($B60,Inputs_ByYear!$B$24:$B$25,0),MATCH(W$5,Inputs_ByYear!$D$23:$Y$23,0))*INDEX(Inputs_ByPrg!$F$6:$F$69,MATCH('ABP Remaining Capacity'!$E60,Inputs_ByPrg!$E$6:$E$69,0))</f>
        <v>0</v>
      </c>
      <c r="X60" s="89">
        <f>(SUMIFS(Inputs_ByYear!U$9:U$14,Inputs_ByYear!$B$9:$B$14,'ABP Remaining Capacity'!$C60))*Inputs_ByYear!U$20*INDEX(Inputs_ByYear!$D$24:$Y$25,MATCH($B60,Inputs_ByYear!$B$24:$B$25,0),MATCH(X$5,Inputs_ByYear!$D$23:$Y$23,0))*INDEX(Inputs_ByPrg!$F$6:$F$69,MATCH('ABP Remaining Capacity'!$E60,Inputs_ByPrg!$E$6:$E$69,0))</f>
        <v>0</v>
      </c>
      <c r="Y60" s="89">
        <f>(SUMIFS(Inputs_ByYear!V$9:V$14,Inputs_ByYear!$B$9:$B$14,'ABP Remaining Capacity'!$C60))*Inputs_ByYear!V$20*INDEX(Inputs_ByYear!$D$24:$Y$25,MATCH($B60,Inputs_ByYear!$B$24:$B$25,0),MATCH(Y$5,Inputs_ByYear!$D$23:$Y$23,0))*INDEX(Inputs_ByPrg!$F$6:$F$69,MATCH('ABP Remaining Capacity'!$E60,Inputs_ByPrg!$E$6:$E$69,0))</f>
        <v>0</v>
      </c>
      <c r="Z60" s="89">
        <f>(SUMIFS(Inputs_ByYear!W$9:W$14,Inputs_ByYear!$B$9:$B$14,'ABP Remaining Capacity'!$C60))*Inputs_ByYear!W$20*INDEX(Inputs_ByYear!$D$24:$Y$25,MATCH($B60,Inputs_ByYear!$B$24:$B$25,0),MATCH(Z$5,Inputs_ByYear!$D$23:$Y$23,0))*INDEX(Inputs_ByPrg!$F$6:$F$69,MATCH('ABP Remaining Capacity'!$E60,Inputs_ByPrg!$E$6:$E$69,0))</f>
        <v>0</v>
      </c>
      <c r="AA60" s="89">
        <f>(SUMIFS(Inputs_ByYear!X$9:X$14,Inputs_ByYear!$B$9:$B$14,'ABP Remaining Capacity'!$C60))*Inputs_ByYear!X$20*INDEX(Inputs_ByYear!$D$24:$Y$25,MATCH($B60,Inputs_ByYear!$B$24:$B$25,0),MATCH(AA$5,Inputs_ByYear!$D$23:$Y$23,0))*INDEX(Inputs_ByPrg!$F$6:$F$69,MATCH('ABP Remaining Capacity'!$E60,Inputs_ByPrg!$E$6:$E$69,0))</f>
        <v>0</v>
      </c>
      <c r="AB60" s="89">
        <f>(SUMIFS(Inputs_ByYear!Y$9:Y$14,Inputs_ByYear!$B$9:$B$14,'ABP Remaining Capacity'!$C60))*Inputs_ByYear!Y$20*INDEX(Inputs_ByYear!$D$24:$Y$25,MATCH($B60,Inputs_ByYear!$B$24:$B$25,0),MATCH(AB$5,Inputs_ByYear!$D$23:$Y$23,0))*INDEX(Inputs_ByPrg!$F$6:$F$69,MATCH('ABP Remaining Capacity'!$E60,Inputs_ByPrg!$E$6:$E$69,0))</f>
        <v>0</v>
      </c>
    </row>
    <row r="61" spans="2:28" ht="14.45" customHeight="1">
      <c r="B61" s="239" t="s">
        <v>230</v>
      </c>
      <c r="C61" s="239" t="s">
        <v>211</v>
      </c>
      <c r="D61" s="239" t="s">
        <v>287</v>
      </c>
      <c r="E61" s="286" t="str">
        <f t="shared" si="0"/>
        <v>A_Equity Eligible Contractor_&gt;100-200</v>
      </c>
      <c r="F61" s="262" t="s">
        <v>86</v>
      </c>
      <c r="G61" s="89">
        <f>(SUMIFS(Inputs_ByYear!D$9:D$14,Inputs_ByYear!$B$9:$B$14,'ABP Remaining Capacity'!$C61))*Inputs_ByYear!D$20*INDEX(Inputs_ByYear!$D$24:$Y$25,MATCH($B61,Inputs_ByYear!$B$24:$B$25,0),MATCH(G$5,Inputs_ByYear!$D$23:$Y$23,0))*INDEX(Inputs_ByPrg!$F$6:$F$69,MATCH('ABP Remaining Capacity'!$E61,Inputs_ByPrg!$E$6:$E$69,0))</f>
        <v>1258.1802995430821</v>
      </c>
      <c r="H61" s="89">
        <f>(SUMIFS(Inputs_ByYear!E$9:E$14,Inputs_ByYear!$B$9:$B$14,'ABP Remaining Capacity'!$C61))*Inputs_ByYear!E$20*INDEX(Inputs_ByYear!$D$24:$Y$25,MATCH($B61,Inputs_ByYear!$B$24:$B$25,0),MATCH(H$5,Inputs_ByYear!$D$23:$Y$23,0))*INDEX(Inputs_ByPrg!$F$6:$F$69,MATCH('ABP Remaining Capacity'!$E61,Inputs_ByPrg!$E$6:$E$69,0))</f>
        <v>0</v>
      </c>
      <c r="I61" s="89">
        <f>(SUMIFS(Inputs_ByYear!F$9:F$14,Inputs_ByYear!$B$9:$B$14,'ABP Remaining Capacity'!$C61))*Inputs_ByYear!F$20*INDEX(Inputs_ByYear!$D$24:$Y$25,MATCH($B61,Inputs_ByYear!$B$24:$B$25,0),MATCH(I$5,Inputs_ByYear!$D$23:$Y$23,0))*INDEX(Inputs_ByPrg!$F$6:$F$69,MATCH('ABP Remaining Capacity'!$E61,Inputs_ByPrg!$E$6:$E$69,0))</f>
        <v>0</v>
      </c>
      <c r="J61" s="89">
        <f>(SUMIFS(Inputs_ByYear!G$9:G$14,Inputs_ByYear!$B$9:$B$14,'ABP Remaining Capacity'!$C61))*Inputs_ByYear!G$20*INDEX(Inputs_ByYear!$D$24:$Y$25,MATCH($B61,Inputs_ByYear!$B$24:$B$25,0),MATCH(J$5,Inputs_ByYear!$D$23:$Y$23,0))*INDEX(Inputs_ByPrg!$F$6:$F$69,MATCH('ABP Remaining Capacity'!$E61,Inputs_ByPrg!$E$6:$E$69,0))</f>
        <v>0</v>
      </c>
      <c r="K61" s="89">
        <f>(SUMIFS(Inputs_ByYear!H$9:H$14,Inputs_ByYear!$B$9:$B$14,'ABP Remaining Capacity'!$C61))*Inputs_ByYear!H$20*INDEX(Inputs_ByYear!$D$24:$Y$25,MATCH($B61,Inputs_ByYear!$B$24:$B$25,0),MATCH(K$5,Inputs_ByYear!$D$23:$Y$23,0))*INDEX(Inputs_ByPrg!$F$6:$F$69,MATCH('ABP Remaining Capacity'!$E61,Inputs_ByPrg!$E$6:$E$69,0))</f>
        <v>0</v>
      </c>
      <c r="L61" s="89">
        <f>(SUMIFS(Inputs_ByYear!I$9:I$14,Inputs_ByYear!$B$9:$B$14,'ABP Remaining Capacity'!$C61))*Inputs_ByYear!I$20*INDEX(Inputs_ByYear!$D$24:$Y$25,MATCH($B61,Inputs_ByYear!$B$24:$B$25,0),MATCH(L$5,Inputs_ByYear!$D$23:$Y$23,0))*INDEX(Inputs_ByPrg!$F$6:$F$69,MATCH('ABP Remaining Capacity'!$E61,Inputs_ByPrg!$E$6:$E$69,0))</f>
        <v>0</v>
      </c>
      <c r="M61" s="89">
        <f>(SUMIFS(Inputs_ByYear!J$9:J$14,Inputs_ByYear!$B$9:$B$14,'ABP Remaining Capacity'!$C61))*Inputs_ByYear!J$20*INDEX(Inputs_ByYear!$D$24:$Y$25,MATCH($B61,Inputs_ByYear!$B$24:$B$25,0),MATCH(M$5,Inputs_ByYear!$D$23:$Y$23,0))*INDEX(Inputs_ByPrg!$F$6:$F$69,MATCH('ABP Remaining Capacity'!$E61,Inputs_ByPrg!$E$6:$E$69,0))</f>
        <v>0</v>
      </c>
      <c r="N61" s="89">
        <f>(SUMIFS(Inputs_ByYear!K$9:K$14,Inputs_ByYear!$B$9:$B$14,'ABP Remaining Capacity'!$C61))*Inputs_ByYear!K$20*INDEX(Inputs_ByYear!$D$24:$Y$25,MATCH($B61,Inputs_ByYear!$B$24:$B$25,0),MATCH(N$5,Inputs_ByYear!$D$23:$Y$23,0))*INDEX(Inputs_ByPrg!$F$6:$F$69,MATCH('ABP Remaining Capacity'!$E61,Inputs_ByPrg!$E$6:$E$69,0))</f>
        <v>0</v>
      </c>
      <c r="O61" s="89">
        <f>(SUMIFS(Inputs_ByYear!L$9:L$14,Inputs_ByYear!$B$9:$B$14,'ABP Remaining Capacity'!$C61))*Inputs_ByYear!L$20*INDEX(Inputs_ByYear!$D$24:$Y$25,MATCH($B61,Inputs_ByYear!$B$24:$B$25,0),MATCH(O$5,Inputs_ByYear!$D$23:$Y$23,0))*INDEX(Inputs_ByPrg!$F$6:$F$69,MATCH('ABP Remaining Capacity'!$E61,Inputs_ByPrg!$E$6:$E$69,0))</f>
        <v>0</v>
      </c>
      <c r="P61" s="89">
        <f>(SUMIFS(Inputs_ByYear!M$9:M$14,Inputs_ByYear!$B$9:$B$14,'ABP Remaining Capacity'!$C61))*Inputs_ByYear!M$20*INDEX(Inputs_ByYear!$D$24:$Y$25,MATCH($B61,Inputs_ByYear!$B$24:$B$25,0),MATCH(P$5,Inputs_ByYear!$D$23:$Y$23,0))*INDEX(Inputs_ByPrg!$F$6:$F$69,MATCH('ABP Remaining Capacity'!$E61,Inputs_ByPrg!$E$6:$E$69,0))</f>
        <v>0</v>
      </c>
      <c r="Q61" s="89">
        <f>(SUMIFS(Inputs_ByYear!N$9:N$14,Inputs_ByYear!$B$9:$B$14,'ABP Remaining Capacity'!$C61))*Inputs_ByYear!N$20*INDEX(Inputs_ByYear!$D$24:$Y$25,MATCH($B61,Inputs_ByYear!$B$24:$B$25,0),MATCH(Q$5,Inputs_ByYear!$D$23:$Y$23,0))*INDEX(Inputs_ByPrg!$F$6:$F$69,MATCH('ABP Remaining Capacity'!$E61,Inputs_ByPrg!$E$6:$E$69,0))</f>
        <v>0</v>
      </c>
      <c r="R61" s="89">
        <f>(SUMIFS(Inputs_ByYear!O$9:O$14,Inputs_ByYear!$B$9:$B$14,'ABP Remaining Capacity'!$C61))*Inputs_ByYear!O$20*INDEX(Inputs_ByYear!$D$24:$Y$25,MATCH($B61,Inputs_ByYear!$B$24:$B$25,0),MATCH(R$5,Inputs_ByYear!$D$23:$Y$23,0))*INDEX(Inputs_ByPrg!$F$6:$F$69,MATCH('ABP Remaining Capacity'!$E61,Inputs_ByPrg!$E$6:$E$69,0))</f>
        <v>0</v>
      </c>
      <c r="S61" s="89">
        <f>(SUMIFS(Inputs_ByYear!P$9:P$14,Inputs_ByYear!$B$9:$B$14,'ABP Remaining Capacity'!$C61))*Inputs_ByYear!P$20*INDEX(Inputs_ByYear!$D$24:$Y$25,MATCH($B61,Inputs_ByYear!$B$24:$B$25,0),MATCH(S$5,Inputs_ByYear!$D$23:$Y$23,0))*INDEX(Inputs_ByPrg!$F$6:$F$69,MATCH('ABP Remaining Capacity'!$E61,Inputs_ByPrg!$E$6:$E$69,0))</f>
        <v>0</v>
      </c>
      <c r="T61" s="89">
        <f>(SUMIFS(Inputs_ByYear!Q$9:Q$14,Inputs_ByYear!$B$9:$B$14,'ABP Remaining Capacity'!$C61))*Inputs_ByYear!Q$20*INDEX(Inputs_ByYear!$D$24:$Y$25,MATCH($B61,Inputs_ByYear!$B$24:$B$25,0),MATCH(T$5,Inputs_ByYear!$D$23:$Y$23,0))*INDEX(Inputs_ByPrg!$F$6:$F$69,MATCH('ABP Remaining Capacity'!$E61,Inputs_ByPrg!$E$6:$E$69,0))</f>
        <v>0</v>
      </c>
      <c r="U61" s="89">
        <f>(SUMIFS(Inputs_ByYear!R$9:R$14,Inputs_ByYear!$B$9:$B$14,'ABP Remaining Capacity'!$C61))*Inputs_ByYear!R$20*INDEX(Inputs_ByYear!$D$24:$Y$25,MATCH($B61,Inputs_ByYear!$B$24:$B$25,0),MATCH(U$5,Inputs_ByYear!$D$23:$Y$23,0))*INDEX(Inputs_ByPrg!$F$6:$F$69,MATCH('ABP Remaining Capacity'!$E61,Inputs_ByPrg!$E$6:$E$69,0))</f>
        <v>0</v>
      </c>
      <c r="V61" s="89">
        <f>(SUMIFS(Inputs_ByYear!S$9:S$14,Inputs_ByYear!$B$9:$B$14,'ABP Remaining Capacity'!$C61))*Inputs_ByYear!S$20*INDEX(Inputs_ByYear!$D$24:$Y$25,MATCH($B61,Inputs_ByYear!$B$24:$B$25,0),MATCH(V$5,Inputs_ByYear!$D$23:$Y$23,0))*INDEX(Inputs_ByPrg!$F$6:$F$69,MATCH('ABP Remaining Capacity'!$E61,Inputs_ByPrg!$E$6:$E$69,0))</f>
        <v>0</v>
      </c>
      <c r="W61" s="89">
        <f>(SUMIFS(Inputs_ByYear!T$9:T$14,Inputs_ByYear!$B$9:$B$14,'ABP Remaining Capacity'!$C61))*Inputs_ByYear!T$20*INDEX(Inputs_ByYear!$D$24:$Y$25,MATCH($B61,Inputs_ByYear!$B$24:$B$25,0),MATCH(W$5,Inputs_ByYear!$D$23:$Y$23,0))*INDEX(Inputs_ByPrg!$F$6:$F$69,MATCH('ABP Remaining Capacity'!$E61,Inputs_ByPrg!$E$6:$E$69,0))</f>
        <v>0</v>
      </c>
      <c r="X61" s="89">
        <f>(SUMIFS(Inputs_ByYear!U$9:U$14,Inputs_ByYear!$B$9:$B$14,'ABP Remaining Capacity'!$C61))*Inputs_ByYear!U$20*INDEX(Inputs_ByYear!$D$24:$Y$25,MATCH($B61,Inputs_ByYear!$B$24:$B$25,0),MATCH(X$5,Inputs_ByYear!$D$23:$Y$23,0))*INDEX(Inputs_ByPrg!$F$6:$F$69,MATCH('ABP Remaining Capacity'!$E61,Inputs_ByPrg!$E$6:$E$69,0))</f>
        <v>0</v>
      </c>
      <c r="Y61" s="89">
        <f>(SUMIFS(Inputs_ByYear!V$9:V$14,Inputs_ByYear!$B$9:$B$14,'ABP Remaining Capacity'!$C61))*Inputs_ByYear!V$20*INDEX(Inputs_ByYear!$D$24:$Y$25,MATCH($B61,Inputs_ByYear!$B$24:$B$25,0),MATCH(Y$5,Inputs_ByYear!$D$23:$Y$23,0))*INDEX(Inputs_ByPrg!$F$6:$F$69,MATCH('ABP Remaining Capacity'!$E61,Inputs_ByPrg!$E$6:$E$69,0))</f>
        <v>0</v>
      </c>
      <c r="Z61" s="89">
        <f>(SUMIFS(Inputs_ByYear!W$9:W$14,Inputs_ByYear!$B$9:$B$14,'ABP Remaining Capacity'!$C61))*Inputs_ByYear!W$20*INDEX(Inputs_ByYear!$D$24:$Y$25,MATCH($B61,Inputs_ByYear!$B$24:$B$25,0),MATCH(Z$5,Inputs_ByYear!$D$23:$Y$23,0))*INDEX(Inputs_ByPrg!$F$6:$F$69,MATCH('ABP Remaining Capacity'!$E61,Inputs_ByPrg!$E$6:$E$69,0))</f>
        <v>0</v>
      </c>
      <c r="AA61" s="89">
        <f>(SUMIFS(Inputs_ByYear!X$9:X$14,Inputs_ByYear!$B$9:$B$14,'ABP Remaining Capacity'!$C61))*Inputs_ByYear!X$20*INDEX(Inputs_ByYear!$D$24:$Y$25,MATCH($B61,Inputs_ByYear!$B$24:$B$25,0),MATCH(AA$5,Inputs_ByYear!$D$23:$Y$23,0))*INDEX(Inputs_ByPrg!$F$6:$F$69,MATCH('ABP Remaining Capacity'!$E61,Inputs_ByPrg!$E$6:$E$69,0))</f>
        <v>0</v>
      </c>
      <c r="AB61" s="89">
        <f>(SUMIFS(Inputs_ByYear!Y$9:Y$14,Inputs_ByYear!$B$9:$B$14,'ABP Remaining Capacity'!$C61))*Inputs_ByYear!Y$20*INDEX(Inputs_ByYear!$D$24:$Y$25,MATCH($B61,Inputs_ByYear!$B$24:$B$25,0),MATCH(AB$5,Inputs_ByYear!$D$23:$Y$23,0))*INDEX(Inputs_ByPrg!$F$6:$F$69,MATCH('ABP Remaining Capacity'!$E61,Inputs_ByPrg!$E$6:$E$69,0))</f>
        <v>0</v>
      </c>
    </row>
    <row r="62" spans="2:28" ht="14.45" customHeight="1">
      <c r="B62" s="239" t="s">
        <v>230</v>
      </c>
      <c r="C62" s="239" t="s">
        <v>211</v>
      </c>
      <c r="D62" s="239" t="s">
        <v>288</v>
      </c>
      <c r="E62" s="286" t="str">
        <f t="shared" si="0"/>
        <v>A_Equity Eligible Contractor_&gt;200-500</v>
      </c>
      <c r="F62" s="262" t="s">
        <v>86</v>
      </c>
      <c r="G62" s="89">
        <f>(SUMIFS(Inputs_ByYear!D$9:D$14,Inputs_ByYear!$B$9:$B$14,'ABP Remaining Capacity'!$C62))*Inputs_ByYear!D$20*INDEX(Inputs_ByYear!$D$24:$Y$25,MATCH($B62,Inputs_ByYear!$B$24:$B$25,0),MATCH(G$5,Inputs_ByYear!$D$23:$Y$23,0))*INDEX(Inputs_ByPrg!$F$6:$F$69,MATCH('ABP Remaining Capacity'!$E62,Inputs_ByPrg!$E$6:$E$69,0))</f>
        <v>2920.6331471298481</v>
      </c>
      <c r="H62" s="89">
        <f>(SUMIFS(Inputs_ByYear!E$9:E$14,Inputs_ByYear!$B$9:$B$14,'ABP Remaining Capacity'!$C62))*Inputs_ByYear!E$20*INDEX(Inputs_ByYear!$D$24:$Y$25,MATCH($B62,Inputs_ByYear!$B$24:$B$25,0),MATCH(H$5,Inputs_ByYear!$D$23:$Y$23,0))*INDEX(Inputs_ByPrg!$F$6:$F$69,MATCH('ABP Remaining Capacity'!$E62,Inputs_ByPrg!$E$6:$E$69,0))</f>
        <v>0</v>
      </c>
      <c r="I62" s="89">
        <f>(SUMIFS(Inputs_ByYear!F$9:F$14,Inputs_ByYear!$B$9:$B$14,'ABP Remaining Capacity'!$C62))*Inputs_ByYear!F$20*INDEX(Inputs_ByYear!$D$24:$Y$25,MATCH($B62,Inputs_ByYear!$B$24:$B$25,0),MATCH(I$5,Inputs_ByYear!$D$23:$Y$23,0))*INDEX(Inputs_ByPrg!$F$6:$F$69,MATCH('ABP Remaining Capacity'!$E62,Inputs_ByPrg!$E$6:$E$69,0))</f>
        <v>0</v>
      </c>
      <c r="J62" s="89">
        <f>(SUMIFS(Inputs_ByYear!G$9:G$14,Inputs_ByYear!$B$9:$B$14,'ABP Remaining Capacity'!$C62))*Inputs_ByYear!G$20*INDEX(Inputs_ByYear!$D$24:$Y$25,MATCH($B62,Inputs_ByYear!$B$24:$B$25,0),MATCH(J$5,Inputs_ByYear!$D$23:$Y$23,0))*INDEX(Inputs_ByPrg!$F$6:$F$69,MATCH('ABP Remaining Capacity'!$E62,Inputs_ByPrg!$E$6:$E$69,0))</f>
        <v>0</v>
      </c>
      <c r="K62" s="89">
        <f>(SUMIFS(Inputs_ByYear!H$9:H$14,Inputs_ByYear!$B$9:$B$14,'ABP Remaining Capacity'!$C62))*Inputs_ByYear!H$20*INDEX(Inputs_ByYear!$D$24:$Y$25,MATCH($B62,Inputs_ByYear!$B$24:$B$25,0),MATCH(K$5,Inputs_ByYear!$D$23:$Y$23,0))*INDEX(Inputs_ByPrg!$F$6:$F$69,MATCH('ABP Remaining Capacity'!$E62,Inputs_ByPrg!$E$6:$E$69,0))</f>
        <v>0</v>
      </c>
      <c r="L62" s="89">
        <f>(SUMIFS(Inputs_ByYear!I$9:I$14,Inputs_ByYear!$B$9:$B$14,'ABP Remaining Capacity'!$C62))*Inputs_ByYear!I$20*INDEX(Inputs_ByYear!$D$24:$Y$25,MATCH($B62,Inputs_ByYear!$B$24:$B$25,0),MATCH(L$5,Inputs_ByYear!$D$23:$Y$23,0))*INDEX(Inputs_ByPrg!$F$6:$F$69,MATCH('ABP Remaining Capacity'!$E62,Inputs_ByPrg!$E$6:$E$69,0))</f>
        <v>0</v>
      </c>
      <c r="M62" s="89">
        <f>(SUMIFS(Inputs_ByYear!J$9:J$14,Inputs_ByYear!$B$9:$B$14,'ABP Remaining Capacity'!$C62))*Inputs_ByYear!J$20*INDEX(Inputs_ByYear!$D$24:$Y$25,MATCH($B62,Inputs_ByYear!$B$24:$B$25,0),MATCH(M$5,Inputs_ByYear!$D$23:$Y$23,0))*INDEX(Inputs_ByPrg!$F$6:$F$69,MATCH('ABP Remaining Capacity'!$E62,Inputs_ByPrg!$E$6:$E$69,0))</f>
        <v>0</v>
      </c>
      <c r="N62" s="89">
        <f>(SUMIFS(Inputs_ByYear!K$9:K$14,Inputs_ByYear!$B$9:$B$14,'ABP Remaining Capacity'!$C62))*Inputs_ByYear!K$20*INDEX(Inputs_ByYear!$D$24:$Y$25,MATCH($B62,Inputs_ByYear!$B$24:$B$25,0),MATCH(N$5,Inputs_ByYear!$D$23:$Y$23,0))*INDEX(Inputs_ByPrg!$F$6:$F$69,MATCH('ABP Remaining Capacity'!$E62,Inputs_ByPrg!$E$6:$E$69,0))</f>
        <v>0</v>
      </c>
      <c r="O62" s="89">
        <f>(SUMIFS(Inputs_ByYear!L$9:L$14,Inputs_ByYear!$B$9:$B$14,'ABP Remaining Capacity'!$C62))*Inputs_ByYear!L$20*INDEX(Inputs_ByYear!$D$24:$Y$25,MATCH($B62,Inputs_ByYear!$B$24:$B$25,0),MATCH(O$5,Inputs_ByYear!$D$23:$Y$23,0))*INDEX(Inputs_ByPrg!$F$6:$F$69,MATCH('ABP Remaining Capacity'!$E62,Inputs_ByPrg!$E$6:$E$69,0))</f>
        <v>0</v>
      </c>
      <c r="P62" s="89">
        <f>(SUMIFS(Inputs_ByYear!M$9:M$14,Inputs_ByYear!$B$9:$B$14,'ABP Remaining Capacity'!$C62))*Inputs_ByYear!M$20*INDEX(Inputs_ByYear!$D$24:$Y$25,MATCH($B62,Inputs_ByYear!$B$24:$B$25,0),MATCH(P$5,Inputs_ByYear!$D$23:$Y$23,0))*INDEX(Inputs_ByPrg!$F$6:$F$69,MATCH('ABP Remaining Capacity'!$E62,Inputs_ByPrg!$E$6:$E$69,0))</f>
        <v>0</v>
      </c>
      <c r="Q62" s="89">
        <f>(SUMIFS(Inputs_ByYear!N$9:N$14,Inputs_ByYear!$B$9:$B$14,'ABP Remaining Capacity'!$C62))*Inputs_ByYear!N$20*INDEX(Inputs_ByYear!$D$24:$Y$25,MATCH($B62,Inputs_ByYear!$B$24:$B$25,0),MATCH(Q$5,Inputs_ByYear!$D$23:$Y$23,0))*INDEX(Inputs_ByPrg!$F$6:$F$69,MATCH('ABP Remaining Capacity'!$E62,Inputs_ByPrg!$E$6:$E$69,0))</f>
        <v>0</v>
      </c>
      <c r="R62" s="89">
        <f>(SUMIFS(Inputs_ByYear!O$9:O$14,Inputs_ByYear!$B$9:$B$14,'ABP Remaining Capacity'!$C62))*Inputs_ByYear!O$20*INDEX(Inputs_ByYear!$D$24:$Y$25,MATCH($B62,Inputs_ByYear!$B$24:$B$25,0),MATCH(R$5,Inputs_ByYear!$D$23:$Y$23,0))*INDEX(Inputs_ByPrg!$F$6:$F$69,MATCH('ABP Remaining Capacity'!$E62,Inputs_ByPrg!$E$6:$E$69,0))</f>
        <v>0</v>
      </c>
      <c r="S62" s="89">
        <f>(SUMIFS(Inputs_ByYear!P$9:P$14,Inputs_ByYear!$B$9:$B$14,'ABP Remaining Capacity'!$C62))*Inputs_ByYear!P$20*INDEX(Inputs_ByYear!$D$24:$Y$25,MATCH($B62,Inputs_ByYear!$B$24:$B$25,0),MATCH(S$5,Inputs_ByYear!$D$23:$Y$23,0))*INDEX(Inputs_ByPrg!$F$6:$F$69,MATCH('ABP Remaining Capacity'!$E62,Inputs_ByPrg!$E$6:$E$69,0))</f>
        <v>0</v>
      </c>
      <c r="T62" s="89">
        <f>(SUMIFS(Inputs_ByYear!Q$9:Q$14,Inputs_ByYear!$B$9:$B$14,'ABP Remaining Capacity'!$C62))*Inputs_ByYear!Q$20*INDEX(Inputs_ByYear!$D$24:$Y$25,MATCH($B62,Inputs_ByYear!$B$24:$B$25,0),MATCH(T$5,Inputs_ByYear!$D$23:$Y$23,0))*INDEX(Inputs_ByPrg!$F$6:$F$69,MATCH('ABP Remaining Capacity'!$E62,Inputs_ByPrg!$E$6:$E$69,0))</f>
        <v>0</v>
      </c>
      <c r="U62" s="89">
        <f>(SUMIFS(Inputs_ByYear!R$9:R$14,Inputs_ByYear!$B$9:$B$14,'ABP Remaining Capacity'!$C62))*Inputs_ByYear!R$20*INDEX(Inputs_ByYear!$D$24:$Y$25,MATCH($B62,Inputs_ByYear!$B$24:$B$25,0),MATCH(U$5,Inputs_ByYear!$D$23:$Y$23,0))*INDEX(Inputs_ByPrg!$F$6:$F$69,MATCH('ABP Remaining Capacity'!$E62,Inputs_ByPrg!$E$6:$E$69,0))</f>
        <v>0</v>
      </c>
      <c r="V62" s="89">
        <f>(SUMIFS(Inputs_ByYear!S$9:S$14,Inputs_ByYear!$B$9:$B$14,'ABP Remaining Capacity'!$C62))*Inputs_ByYear!S$20*INDEX(Inputs_ByYear!$D$24:$Y$25,MATCH($B62,Inputs_ByYear!$B$24:$B$25,0),MATCH(V$5,Inputs_ByYear!$D$23:$Y$23,0))*INDEX(Inputs_ByPrg!$F$6:$F$69,MATCH('ABP Remaining Capacity'!$E62,Inputs_ByPrg!$E$6:$E$69,0))</f>
        <v>0</v>
      </c>
      <c r="W62" s="89">
        <f>(SUMIFS(Inputs_ByYear!T$9:T$14,Inputs_ByYear!$B$9:$B$14,'ABP Remaining Capacity'!$C62))*Inputs_ByYear!T$20*INDEX(Inputs_ByYear!$D$24:$Y$25,MATCH($B62,Inputs_ByYear!$B$24:$B$25,0),MATCH(W$5,Inputs_ByYear!$D$23:$Y$23,0))*INDEX(Inputs_ByPrg!$F$6:$F$69,MATCH('ABP Remaining Capacity'!$E62,Inputs_ByPrg!$E$6:$E$69,0))</f>
        <v>0</v>
      </c>
      <c r="X62" s="89">
        <f>(SUMIFS(Inputs_ByYear!U$9:U$14,Inputs_ByYear!$B$9:$B$14,'ABP Remaining Capacity'!$C62))*Inputs_ByYear!U$20*INDEX(Inputs_ByYear!$D$24:$Y$25,MATCH($B62,Inputs_ByYear!$B$24:$B$25,0),MATCH(X$5,Inputs_ByYear!$D$23:$Y$23,0))*INDEX(Inputs_ByPrg!$F$6:$F$69,MATCH('ABP Remaining Capacity'!$E62,Inputs_ByPrg!$E$6:$E$69,0))</f>
        <v>0</v>
      </c>
      <c r="Y62" s="89">
        <f>(SUMIFS(Inputs_ByYear!V$9:V$14,Inputs_ByYear!$B$9:$B$14,'ABP Remaining Capacity'!$C62))*Inputs_ByYear!V$20*INDEX(Inputs_ByYear!$D$24:$Y$25,MATCH($B62,Inputs_ByYear!$B$24:$B$25,0),MATCH(Y$5,Inputs_ByYear!$D$23:$Y$23,0))*INDEX(Inputs_ByPrg!$F$6:$F$69,MATCH('ABP Remaining Capacity'!$E62,Inputs_ByPrg!$E$6:$E$69,0))</f>
        <v>0</v>
      </c>
      <c r="Z62" s="89">
        <f>(SUMIFS(Inputs_ByYear!W$9:W$14,Inputs_ByYear!$B$9:$B$14,'ABP Remaining Capacity'!$C62))*Inputs_ByYear!W$20*INDEX(Inputs_ByYear!$D$24:$Y$25,MATCH($B62,Inputs_ByYear!$B$24:$B$25,0),MATCH(Z$5,Inputs_ByYear!$D$23:$Y$23,0))*INDEX(Inputs_ByPrg!$F$6:$F$69,MATCH('ABP Remaining Capacity'!$E62,Inputs_ByPrg!$E$6:$E$69,0))</f>
        <v>0</v>
      </c>
      <c r="AA62" s="89">
        <f>(SUMIFS(Inputs_ByYear!X$9:X$14,Inputs_ByYear!$B$9:$B$14,'ABP Remaining Capacity'!$C62))*Inputs_ByYear!X$20*INDEX(Inputs_ByYear!$D$24:$Y$25,MATCH($B62,Inputs_ByYear!$B$24:$B$25,0),MATCH(AA$5,Inputs_ByYear!$D$23:$Y$23,0))*INDEX(Inputs_ByPrg!$F$6:$F$69,MATCH('ABP Remaining Capacity'!$E62,Inputs_ByPrg!$E$6:$E$69,0))</f>
        <v>0</v>
      </c>
      <c r="AB62" s="89">
        <f>(SUMIFS(Inputs_ByYear!Y$9:Y$14,Inputs_ByYear!$B$9:$B$14,'ABP Remaining Capacity'!$C62))*Inputs_ByYear!Y$20*INDEX(Inputs_ByYear!$D$24:$Y$25,MATCH($B62,Inputs_ByYear!$B$24:$B$25,0),MATCH(AB$5,Inputs_ByYear!$D$23:$Y$23,0))*INDEX(Inputs_ByPrg!$F$6:$F$69,MATCH('ABP Remaining Capacity'!$E62,Inputs_ByPrg!$E$6:$E$69,0))</f>
        <v>0</v>
      </c>
    </row>
    <row r="63" spans="2:28" ht="14.45" customHeight="1">
      <c r="B63" s="239" t="s">
        <v>230</v>
      </c>
      <c r="C63" s="239" t="s">
        <v>211</v>
      </c>
      <c r="D63" s="239" t="s">
        <v>290</v>
      </c>
      <c r="E63" s="286" t="str">
        <f t="shared" si="0"/>
        <v>A_Equity Eligible Contractor_&gt;500-2000</v>
      </c>
      <c r="F63" s="262" t="s">
        <v>86</v>
      </c>
      <c r="G63" s="89">
        <f>(SUMIFS(Inputs_ByYear!D$9:D$14,Inputs_ByYear!$B$9:$B$14,'ABP Remaining Capacity'!$C63))*Inputs_ByYear!D$20*INDEX(Inputs_ByYear!$D$24:$Y$25,MATCH($B63,Inputs_ByYear!$B$24:$B$25,0),MATCH(G$5,Inputs_ByYear!$D$23:$Y$23,0))*INDEX(Inputs_ByPrg!$F$6:$F$69,MATCH('ABP Remaining Capacity'!$E63,Inputs_ByPrg!$E$6:$E$69,0))</f>
        <v>13914.039438538843</v>
      </c>
      <c r="H63" s="89">
        <f>(SUMIFS(Inputs_ByYear!E$9:E$14,Inputs_ByYear!$B$9:$B$14,'ABP Remaining Capacity'!$C63))*Inputs_ByYear!E$20*INDEX(Inputs_ByYear!$D$24:$Y$25,MATCH($B63,Inputs_ByYear!$B$24:$B$25,0),MATCH(H$5,Inputs_ByYear!$D$23:$Y$23,0))*INDEX(Inputs_ByPrg!$F$6:$F$69,MATCH('ABP Remaining Capacity'!$E63,Inputs_ByPrg!$E$6:$E$69,0))</f>
        <v>0</v>
      </c>
      <c r="I63" s="89">
        <f>(SUMIFS(Inputs_ByYear!F$9:F$14,Inputs_ByYear!$B$9:$B$14,'ABP Remaining Capacity'!$C63))*Inputs_ByYear!F$20*INDEX(Inputs_ByYear!$D$24:$Y$25,MATCH($B63,Inputs_ByYear!$B$24:$B$25,0),MATCH(I$5,Inputs_ByYear!$D$23:$Y$23,0))*INDEX(Inputs_ByPrg!$F$6:$F$69,MATCH('ABP Remaining Capacity'!$E63,Inputs_ByPrg!$E$6:$E$69,0))</f>
        <v>0</v>
      </c>
      <c r="J63" s="89">
        <f>(SUMIFS(Inputs_ByYear!G$9:G$14,Inputs_ByYear!$B$9:$B$14,'ABP Remaining Capacity'!$C63))*Inputs_ByYear!G$20*INDEX(Inputs_ByYear!$D$24:$Y$25,MATCH($B63,Inputs_ByYear!$B$24:$B$25,0),MATCH(J$5,Inputs_ByYear!$D$23:$Y$23,0))*INDEX(Inputs_ByPrg!$F$6:$F$69,MATCH('ABP Remaining Capacity'!$E63,Inputs_ByPrg!$E$6:$E$69,0))</f>
        <v>0</v>
      </c>
      <c r="K63" s="89">
        <f>(SUMIFS(Inputs_ByYear!H$9:H$14,Inputs_ByYear!$B$9:$B$14,'ABP Remaining Capacity'!$C63))*Inputs_ByYear!H$20*INDEX(Inputs_ByYear!$D$24:$Y$25,MATCH($B63,Inputs_ByYear!$B$24:$B$25,0),MATCH(K$5,Inputs_ByYear!$D$23:$Y$23,0))*INDEX(Inputs_ByPrg!$F$6:$F$69,MATCH('ABP Remaining Capacity'!$E63,Inputs_ByPrg!$E$6:$E$69,0))</f>
        <v>0</v>
      </c>
      <c r="L63" s="89">
        <f>(SUMIFS(Inputs_ByYear!I$9:I$14,Inputs_ByYear!$B$9:$B$14,'ABP Remaining Capacity'!$C63))*Inputs_ByYear!I$20*INDEX(Inputs_ByYear!$D$24:$Y$25,MATCH($B63,Inputs_ByYear!$B$24:$B$25,0),MATCH(L$5,Inputs_ByYear!$D$23:$Y$23,0))*INDEX(Inputs_ByPrg!$F$6:$F$69,MATCH('ABP Remaining Capacity'!$E63,Inputs_ByPrg!$E$6:$E$69,0))</f>
        <v>0</v>
      </c>
      <c r="M63" s="89">
        <f>(SUMIFS(Inputs_ByYear!J$9:J$14,Inputs_ByYear!$B$9:$B$14,'ABP Remaining Capacity'!$C63))*Inputs_ByYear!J$20*INDEX(Inputs_ByYear!$D$24:$Y$25,MATCH($B63,Inputs_ByYear!$B$24:$B$25,0),MATCH(M$5,Inputs_ByYear!$D$23:$Y$23,0))*INDEX(Inputs_ByPrg!$F$6:$F$69,MATCH('ABP Remaining Capacity'!$E63,Inputs_ByPrg!$E$6:$E$69,0))</f>
        <v>0</v>
      </c>
      <c r="N63" s="89">
        <f>(SUMIFS(Inputs_ByYear!K$9:K$14,Inputs_ByYear!$B$9:$B$14,'ABP Remaining Capacity'!$C63))*Inputs_ByYear!K$20*INDEX(Inputs_ByYear!$D$24:$Y$25,MATCH($B63,Inputs_ByYear!$B$24:$B$25,0),MATCH(N$5,Inputs_ByYear!$D$23:$Y$23,0))*INDEX(Inputs_ByPrg!$F$6:$F$69,MATCH('ABP Remaining Capacity'!$E63,Inputs_ByPrg!$E$6:$E$69,0))</f>
        <v>0</v>
      </c>
      <c r="O63" s="89">
        <f>(SUMIFS(Inputs_ByYear!L$9:L$14,Inputs_ByYear!$B$9:$B$14,'ABP Remaining Capacity'!$C63))*Inputs_ByYear!L$20*INDEX(Inputs_ByYear!$D$24:$Y$25,MATCH($B63,Inputs_ByYear!$B$24:$B$25,0),MATCH(O$5,Inputs_ByYear!$D$23:$Y$23,0))*INDEX(Inputs_ByPrg!$F$6:$F$69,MATCH('ABP Remaining Capacity'!$E63,Inputs_ByPrg!$E$6:$E$69,0))</f>
        <v>0</v>
      </c>
      <c r="P63" s="89">
        <f>(SUMIFS(Inputs_ByYear!M$9:M$14,Inputs_ByYear!$B$9:$B$14,'ABP Remaining Capacity'!$C63))*Inputs_ByYear!M$20*INDEX(Inputs_ByYear!$D$24:$Y$25,MATCH($B63,Inputs_ByYear!$B$24:$B$25,0),MATCH(P$5,Inputs_ByYear!$D$23:$Y$23,0))*INDEX(Inputs_ByPrg!$F$6:$F$69,MATCH('ABP Remaining Capacity'!$E63,Inputs_ByPrg!$E$6:$E$69,0))</f>
        <v>0</v>
      </c>
      <c r="Q63" s="89">
        <f>(SUMIFS(Inputs_ByYear!N$9:N$14,Inputs_ByYear!$B$9:$B$14,'ABP Remaining Capacity'!$C63))*Inputs_ByYear!N$20*INDEX(Inputs_ByYear!$D$24:$Y$25,MATCH($B63,Inputs_ByYear!$B$24:$B$25,0),MATCH(Q$5,Inputs_ByYear!$D$23:$Y$23,0))*INDEX(Inputs_ByPrg!$F$6:$F$69,MATCH('ABP Remaining Capacity'!$E63,Inputs_ByPrg!$E$6:$E$69,0))</f>
        <v>0</v>
      </c>
      <c r="R63" s="89">
        <f>(SUMIFS(Inputs_ByYear!O$9:O$14,Inputs_ByYear!$B$9:$B$14,'ABP Remaining Capacity'!$C63))*Inputs_ByYear!O$20*INDEX(Inputs_ByYear!$D$24:$Y$25,MATCH($B63,Inputs_ByYear!$B$24:$B$25,0),MATCH(R$5,Inputs_ByYear!$D$23:$Y$23,0))*INDEX(Inputs_ByPrg!$F$6:$F$69,MATCH('ABP Remaining Capacity'!$E63,Inputs_ByPrg!$E$6:$E$69,0))</f>
        <v>0</v>
      </c>
      <c r="S63" s="89">
        <f>(SUMIFS(Inputs_ByYear!P$9:P$14,Inputs_ByYear!$B$9:$B$14,'ABP Remaining Capacity'!$C63))*Inputs_ByYear!P$20*INDEX(Inputs_ByYear!$D$24:$Y$25,MATCH($B63,Inputs_ByYear!$B$24:$B$25,0),MATCH(S$5,Inputs_ByYear!$D$23:$Y$23,0))*INDEX(Inputs_ByPrg!$F$6:$F$69,MATCH('ABP Remaining Capacity'!$E63,Inputs_ByPrg!$E$6:$E$69,0))</f>
        <v>0</v>
      </c>
      <c r="T63" s="89">
        <f>(SUMIFS(Inputs_ByYear!Q$9:Q$14,Inputs_ByYear!$B$9:$B$14,'ABP Remaining Capacity'!$C63))*Inputs_ByYear!Q$20*INDEX(Inputs_ByYear!$D$24:$Y$25,MATCH($B63,Inputs_ByYear!$B$24:$B$25,0),MATCH(T$5,Inputs_ByYear!$D$23:$Y$23,0))*INDEX(Inputs_ByPrg!$F$6:$F$69,MATCH('ABP Remaining Capacity'!$E63,Inputs_ByPrg!$E$6:$E$69,0))</f>
        <v>0</v>
      </c>
      <c r="U63" s="89">
        <f>(SUMIFS(Inputs_ByYear!R$9:R$14,Inputs_ByYear!$B$9:$B$14,'ABP Remaining Capacity'!$C63))*Inputs_ByYear!R$20*INDEX(Inputs_ByYear!$D$24:$Y$25,MATCH($B63,Inputs_ByYear!$B$24:$B$25,0),MATCH(U$5,Inputs_ByYear!$D$23:$Y$23,0))*INDEX(Inputs_ByPrg!$F$6:$F$69,MATCH('ABP Remaining Capacity'!$E63,Inputs_ByPrg!$E$6:$E$69,0))</f>
        <v>0</v>
      </c>
      <c r="V63" s="89">
        <f>(SUMIFS(Inputs_ByYear!S$9:S$14,Inputs_ByYear!$B$9:$B$14,'ABP Remaining Capacity'!$C63))*Inputs_ByYear!S$20*INDEX(Inputs_ByYear!$D$24:$Y$25,MATCH($B63,Inputs_ByYear!$B$24:$B$25,0),MATCH(V$5,Inputs_ByYear!$D$23:$Y$23,0))*INDEX(Inputs_ByPrg!$F$6:$F$69,MATCH('ABP Remaining Capacity'!$E63,Inputs_ByPrg!$E$6:$E$69,0))</f>
        <v>0</v>
      </c>
      <c r="W63" s="89">
        <f>(SUMIFS(Inputs_ByYear!T$9:T$14,Inputs_ByYear!$B$9:$B$14,'ABP Remaining Capacity'!$C63))*Inputs_ByYear!T$20*INDEX(Inputs_ByYear!$D$24:$Y$25,MATCH($B63,Inputs_ByYear!$B$24:$B$25,0),MATCH(W$5,Inputs_ByYear!$D$23:$Y$23,0))*INDEX(Inputs_ByPrg!$F$6:$F$69,MATCH('ABP Remaining Capacity'!$E63,Inputs_ByPrg!$E$6:$E$69,0))</f>
        <v>0</v>
      </c>
      <c r="X63" s="89">
        <f>(SUMIFS(Inputs_ByYear!U$9:U$14,Inputs_ByYear!$B$9:$B$14,'ABP Remaining Capacity'!$C63))*Inputs_ByYear!U$20*INDEX(Inputs_ByYear!$D$24:$Y$25,MATCH($B63,Inputs_ByYear!$B$24:$B$25,0),MATCH(X$5,Inputs_ByYear!$D$23:$Y$23,0))*INDEX(Inputs_ByPrg!$F$6:$F$69,MATCH('ABP Remaining Capacity'!$E63,Inputs_ByPrg!$E$6:$E$69,0))</f>
        <v>0</v>
      </c>
      <c r="Y63" s="89">
        <f>(SUMIFS(Inputs_ByYear!V$9:V$14,Inputs_ByYear!$B$9:$B$14,'ABP Remaining Capacity'!$C63))*Inputs_ByYear!V$20*INDEX(Inputs_ByYear!$D$24:$Y$25,MATCH($B63,Inputs_ByYear!$B$24:$B$25,0),MATCH(Y$5,Inputs_ByYear!$D$23:$Y$23,0))*INDEX(Inputs_ByPrg!$F$6:$F$69,MATCH('ABP Remaining Capacity'!$E63,Inputs_ByPrg!$E$6:$E$69,0))</f>
        <v>0</v>
      </c>
      <c r="Z63" s="89">
        <f>(SUMIFS(Inputs_ByYear!W$9:W$14,Inputs_ByYear!$B$9:$B$14,'ABP Remaining Capacity'!$C63))*Inputs_ByYear!W$20*INDEX(Inputs_ByYear!$D$24:$Y$25,MATCH($B63,Inputs_ByYear!$B$24:$B$25,0),MATCH(Z$5,Inputs_ByYear!$D$23:$Y$23,0))*INDEX(Inputs_ByPrg!$F$6:$F$69,MATCH('ABP Remaining Capacity'!$E63,Inputs_ByPrg!$E$6:$E$69,0))</f>
        <v>0</v>
      </c>
      <c r="AA63" s="89">
        <f>(SUMIFS(Inputs_ByYear!X$9:X$14,Inputs_ByYear!$B$9:$B$14,'ABP Remaining Capacity'!$C63))*Inputs_ByYear!X$20*INDEX(Inputs_ByYear!$D$24:$Y$25,MATCH($B63,Inputs_ByYear!$B$24:$B$25,0),MATCH(AA$5,Inputs_ByYear!$D$23:$Y$23,0))*INDEX(Inputs_ByPrg!$F$6:$F$69,MATCH('ABP Remaining Capacity'!$E63,Inputs_ByPrg!$E$6:$E$69,0))</f>
        <v>0</v>
      </c>
      <c r="AB63" s="89">
        <f>(SUMIFS(Inputs_ByYear!Y$9:Y$14,Inputs_ByYear!$B$9:$B$14,'ABP Remaining Capacity'!$C63))*Inputs_ByYear!Y$20*INDEX(Inputs_ByYear!$D$24:$Y$25,MATCH($B63,Inputs_ByYear!$B$24:$B$25,0),MATCH(AB$5,Inputs_ByYear!$D$23:$Y$23,0))*INDEX(Inputs_ByPrg!$F$6:$F$69,MATCH('ABP Remaining Capacity'!$E63,Inputs_ByPrg!$E$6:$E$69,0))</f>
        <v>0</v>
      </c>
    </row>
    <row r="64" spans="2:28" ht="14.45" customHeight="1">
      <c r="B64" s="239" t="s">
        <v>230</v>
      </c>
      <c r="C64" s="239" t="s">
        <v>211</v>
      </c>
      <c r="D64" s="239" t="s">
        <v>292</v>
      </c>
      <c r="E64" s="286" t="str">
        <f t="shared" si="0"/>
        <v>A_Equity Eligible Contractor_&gt; 2000-5000</v>
      </c>
      <c r="F64" s="262" t="s">
        <v>86</v>
      </c>
      <c r="G64" s="89">
        <f>(SUMIFS(Inputs_ByYear!D$9:D$14,Inputs_ByYear!$B$9:$B$14,'ABP Remaining Capacity'!$C64))*Inputs_ByYear!D$20*INDEX(Inputs_ByYear!$D$24:$Y$25,MATCH($B64,Inputs_ByYear!$B$24:$B$25,0),MATCH(G$5,Inputs_ByYear!$D$23:$Y$23,0))*INDEX(Inputs_ByPrg!$F$6:$F$69,MATCH('ABP Remaining Capacity'!$E64,Inputs_ByPrg!$E$6:$E$69,0))</f>
        <v>0</v>
      </c>
      <c r="H64" s="89">
        <f>(SUMIFS(Inputs_ByYear!E$9:E$14,Inputs_ByYear!$B$9:$B$14,'ABP Remaining Capacity'!$C64))*Inputs_ByYear!E$20*INDEX(Inputs_ByYear!$D$24:$Y$25,MATCH($B64,Inputs_ByYear!$B$24:$B$25,0),MATCH(H$5,Inputs_ByYear!$D$23:$Y$23,0))*INDEX(Inputs_ByPrg!$F$6:$F$69,MATCH('ABP Remaining Capacity'!$E64,Inputs_ByPrg!$E$6:$E$69,0))</f>
        <v>0</v>
      </c>
      <c r="I64" s="89">
        <f>(SUMIFS(Inputs_ByYear!F$9:F$14,Inputs_ByYear!$B$9:$B$14,'ABP Remaining Capacity'!$C64))*Inputs_ByYear!F$20*INDEX(Inputs_ByYear!$D$24:$Y$25,MATCH($B64,Inputs_ByYear!$B$24:$B$25,0),MATCH(I$5,Inputs_ByYear!$D$23:$Y$23,0))*INDEX(Inputs_ByPrg!$F$6:$F$69,MATCH('ABP Remaining Capacity'!$E64,Inputs_ByPrg!$E$6:$E$69,0))</f>
        <v>0</v>
      </c>
      <c r="J64" s="89">
        <f>(SUMIFS(Inputs_ByYear!G$9:G$14,Inputs_ByYear!$B$9:$B$14,'ABP Remaining Capacity'!$C64))*Inputs_ByYear!G$20*INDEX(Inputs_ByYear!$D$24:$Y$25,MATCH($B64,Inputs_ByYear!$B$24:$B$25,0),MATCH(J$5,Inputs_ByYear!$D$23:$Y$23,0))*INDEX(Inputs_ByPrg!$F$6:$F$69,MATCH('ABP Remaining Capacity'!$E64,Inputs_ByPrg!$E$6:$E$69,0))</f>
        <v>0</v>
      </c>
      <c r="K64" s="89">
        <f>(SUMIFS(Inputs_ByYear!H$9:H$14,Inputs_ByYear!$B$9:$B$14,'ABP Remaining Capacity'!$C64))*Inputs_ByYear!H$20*INDEX(Inputs_ByYear!$D$24:$Y$25,MATCH($B64,Inputs_ByYear!$B$24:$B$25,0),MATCH(K$5,Inputs_ByYear!$D$23:$Y$23,0))*INDEX(Inputs_ByPrg!$F$6:$F$69,MATCH('ABP Remaining Capacity'!$E64,Inputs_ByPrg!$E$6:$E$69,0))</f>
        <v>0</v>
      </c>
      <c r="L64" s="89">
        <f>(SUMIFS(Inputs_ByYear!I$9:I$14,Inputs_ByYear!$B$9:$B$14,'ABP Remaining Capacity'!$C64))*Inputs_ByYear!I$20*INDEX(Inputs_ByYear!$D$24:$Y$25,MATCH($B64,Inputs_ByYear!$B$24:$B$25,0),MATCH(L$5,Inputs_ByYear!$D$23:$Y$23,0))*INDEX(Inputs_ByPrg!$F$6:$F$69,MATCH('ABP Remaining Capacity'!$E64,Inputs_ByPrg!$E$6:$E$69,0))</f>
        <v>0</v>
      </c>
      <c r="M64" s="89">
        <f>(SUMIFS(Inputs_ByYear!J$9:J$14,Inputs_ByYear!$B$9:$B$14,'ABP Remaining Capacity'!$C64))*Inputs_ByYear!J$20*INDEX(Inputs_ByYear!$D$24:$Y$25,MATCH($B64,Inputs_ByYear!$B$24:$B$25,0),MATCH(M$5,Inputs_ByYear!$D$23:$Y$23,0))*INDEX(Inputs_ByPrg!$F$6:$F$69,MATCH('ABP Remaining Capacity'!$E64,Inputs_ByPrg!$E$6:$E$69,0))</f>
        <v>0</v>
      </c>
      <c r="N64" s="89">
        <f>(SUMIFS(Inputs_ByYear!K$9:K$14,Inputs_ByYear!$B$9:$B$14,'ABP Remaining Capacity'!$C64))*Inputs_ByYear!K$20*INDEX(Inputs_ByYear!$D$24:$Y$25,MATCH($B64,Inputs_ByYear!$B$24:$B$25,0),MATCH(N$5,Inputs_ByYear!$D$23:$Y$23,0))*INDEX(Inputs_ByPrg!$F$6:$F$69,MATCH('ABP Remaining Capacity'!$E64,Inputs_ByPrg!$E$6:$E$69,0))</f>
        <v>0</v>
      </c>
      <c r="O64" s="89">
        <f>(SUMIFS(Inputs_ByYear!L$9:L$14,Inputs_ByYear!$B$9:$B$14,'ABP Remaining Capacity'!$C64))*Inputs_ByYear!L$20*INDEX(Inputs_ByYear!$D$24:$Y$25,MATCH($B64,Inputs_ByYear!$B$24:$B$25,0),MATCH(O$5,Inputs_ByYear!$D$23:$Y$23,0))*INDEX(Inputs_ByPrg!$F$6:$F$69,MATCH('ABP Remaining Capacity'!$E64,Inputs_ByPrg!$E$6:$E$69,0))</f>
        <v>0</v>
      </c>
      <c r="P64" s="89">
        <f>(SUMIFS(Inputs_ByYear!M$9:M$14,Inputs_ByYear!$B$9:$B$14,'ABP Remaining Capacity'!$C64))*Inputs_ByYear!M$20*INDEX(Inputs_ByYear!$D$24:$Y$25,MATCH($B64,Inputs_ByYear!$B$24:$B$25,0),MATCH(P$5,Inputs_ByYear!$D$23:$Y$23,0))*INDEX(Inputs_ByPrg!$F$6:$F$69,MATCH('ABP Remaining Capacity'!$E64,Inputs_ByPrg!$E$6:$E$69,0))</f>
        <v>0</v>
      </c>
      <c r="Q64" s="89">
        <f>(SUMIFS(Inputs_ByYear!N$9:N$14,Inputs_ByYear!$B$9:$B$14,'ABP Remaining Capacity'!$C64))*Inputs_ByYear!N$20*INDEX(Inputs_ByYear!$D$24:$Y$25,MATCH($B64,Inputs_ByYear!$B$24:$B$25,0),MATCH(Q$5,Inputs_ByYear!$D$23:$Y$23,0))*INDEX(Inputs_ByPrg!$F$6:$F$69,MATCH('ABP Remaining Capacity'!$E64,Inputs_ByPrg!$E$6:$E$69,0))</f>
        <v>0</v>
      </c>
      <c r="R64" s="89">
        <f>(SUMIFS(Inputs_ByYear!O$9:O$14,Inputs_ByYear!$B$9:$B$14,'ABP Remaining Capacity'!$C64))*Inputs_ByYear!O$20*INDEX(Inputs_ByYear!$D$24:$Y$25,MATCH($B64,Inputs_ByYear!$B$24:$B$25,0),MATCH(R$5,Inputs_ByYear!$D$23:$Y$23,0))*INDEX(Inputs_ByPrg!$F$6:$F$69,MATCH('ABP Remaining Capacity'!$E64,Inputs_ByPrg!$E$6:$E$69,0))</f>
        <v>0</v>
      </c>
      <c r="S64" s="89">
        <f>(SUMIFS(Inputs_ByYear!P$9:P$14,Inputs_ByYear!$B$9:$B$14,'ABP Remaining Capacity'!$C64))*Inputs_ByYear!P$20*INDEX(Inputs_ByYear!$D$24:$Y$25,MATCH($B64,Inputs_ByYear!$B$24:$B$25,0),MATCH(S$5,Inputs_ByYear!$D$23:$Y$23,0))*INDEX(Inputs_ByPrg!$F$6:$F$69,MATCH('ABP Remaining Capacity'!$E64,Inputs_ByPrg!$E$6:$E$69,0))</f>
        <v>0</v>
      </c>
      <c r="T64" s="89">
        <f>(SUMIFS(Inputs_ByYear!Q$9:Q$14,Inputs_ByYear!$B$9:$B$14,'ABP Remaining Capacity'!$C64))*Inputs_ByYear!Q$20*INDEX(Inputs_ByYear!$D$24:$Y$25,MATCH($B64,Inputs_ByYear!$B$24:$B$25,0),MATCH(T$5,Inputs_ByYear!$D$23:$Y$23,0))*INDEX(Inputs_ByPrg!$F$6:$F$69,MATCH('ABP Remaining Capacity'!$E64,Inputs_ByPrg!$E$6:$E$69,0))</f>
        <v>0</v>
      </c>
      <c r="U64" s="89">
        <f>(SUMIFS(Inputs_ByYear!R$9:R$14,Inputs_ByYear!$B$9:$B$14,'ABP Remaining Capacity'!$C64))*Inputs_ByYear!R$20*INDEX(Inputs_ByYear!$D$24:$Y$25,MATCH($B64,Inputs_ByYear!$B$24:$B$25,0),MATCH(U$5,Inputs_ByYear!$D$23:$Y$23,0))*INDEX(Inputs_ByPrg!$F$6:$F$69,MATCH('ABP Remaining Capacity'!$E64,Inputs_ByPrg!$E$6:$E$69,0))</f>
        <v>0</v>
      </c>
      <c r="V64" s="89">
        <f>(SUMIFS(Inputs_ByYear!S$9:S$14,Inputs_ByYear!$B$9:$B$14,'ABP Remaining Capacity'!$C64))*Inputs_ByYear!S$20*INDEX(Inputs_ByYear!$D$24:$Y$25,MATCH($B64,Inputs_ByYear!$B$24:$B$25,0),MATCH(V$5,Inputs_ByYear!$D$23:$Y$23,0))*INDEX(Inputs_ByPrg!$F$6:$F$69,MATCH('ABP Remaining Capacity'!$E64,Inputs_ByPrg!$E$6:$E$69,0))</f>
        <v>0</v>
      </c>
      <c r="W64" s="89">
        <f>(SUMIFS(Inputs_ByYear!T$9:T$14,Inputs_ByYear!$B$9:$B$14,'ABP Remaining Capacity'!$C64))*Inputs_ByYear!T$20*INDEX(Inputs_ByYear!$D$24:$Y$25,MATCH($B64,Inputs_ByYear!$B$24:$B$25,0),MATCH(W$5,Inputs_ByYear!$D$23:$Y$23,0))*INDEX(Inputs_ByPrg!$F$6:$F$69,MATCH('ABP Remaining Capacity'!$E64,Inputs_ByPrg!$E$6:$E$69,0))</f>
        <v>0</v>
      </c>
      <c r="X64" s="89">
        <f>(SUMIFS(Inputs_ByYear!U$9:U$14,Inputs_ByYear!$B$9:$B$14,'ABP Remaining Capacity'!$C64))*Inputs_ByYear!U$20*INDEX(Inputs_ByYear!$D$24:$Y$25,MATCH($B64,Inputs_ByYear!$B$24:$B$25,0),MATCH(X$5,Inputs_ByYear!$D$23:$Y$23,0))*INDEX(Inputs_ByPrg!$F$6:$F$69,MATCH('ABP Remaining Capacity'!$E64,Inputs_ByPrg!$E$6:$E$69,0))</f>
        <v>0</v>
      </c>
      <c r="Y64" s="89">
        <f>(SUMIFS(Inputs_ByYear!V$9:V$14,Inputs_ByYear!$B$9:$B$14,'ABP Remaining Capacity'!$C64))*Inputs_ByYear!V$20*INDEX(Inputs_ByYear!$D$24:$Y$25,MATCH($B64,Inputs_ByYear!$B$24:$B$25,0),MATCH(Y$5,Inputs_ByYear!$D$23:$Y$23,0))*INDEX(Inputs_ByPrg!$F$6:$F$69,MATCH('ABP Remaining Capacity'!$E64,Inputs_ByPrg!$E$6:$E$69,0))</f>
        <v>0</v>
      </c>
      <c r="Z64" s="89">
        <f>(SUMIFS(Inputs_ByYear!W$9:W$14,Inputs_ByYear!$B$9:$B$14,'ABP Remaining Capacity'!$C64))*Inputs_ByYear!W$20*INDEX(Inputs_ByYear!$D$24:$Y$25,MATCH($B64,Inputs_ByYear!$B$24:$B$25,0),MATCH(Z$5,Inputs_ByYear!$D$23:$Y$23,0))*INDEX(Inputs_ByPrg!$F$6:$F$69,MATCH('ABP Remaining Capacity'!$E64,Inputs_ByPrg!$E$6:$E$69,0))</f>
        <v>0</v>
      </c>
      <c r="AA64" s="89">
        <f>(SUMIFS(Inputs_ByYear!X$9:X$14,Inputs_ByYear!$B$9:$B$14,'ABP Remaining Capacity'!$C64))*Inputs_ByYear!X$20*INDEX(Inputs_ByYear!$D$24:$Y$25,MATCH($B64,Inputs_ByYear!$B$24:$B$25,0),MATCH(AA$5,Inputs_ByYear!$D$23:$Y$23,0))*INDEX(Inputs_ByPrg!$F$6:$F$69,MATCH('ABP Remaining Capacity'!$E64,Inputs_ByPrg!$E$6:$E$69,0))</f>
        <v>0</v>
      </c>
      <c r="AB64" s="89">
        <f>(SUMIFS(Inputs_ByYear!Y$9:Y$14,Inputs_ByYear!$B$9:$B$14,'ABP Remaining Capacity'!$C64))*Inputs_ByYear!Y$20*INDEX(Inputs_ByYear!$D$24:$Y$25,MATCH($B64,Inputs_ByYear!$B$24:$B$25,0),MATCH(AB$5,Inputs_ByYear!$D$23:$Y$23,0))*INDEX(Inputs_ByPrg!$F$6:$F$69,MATCH('ABP Remaining Capacity'!$E64,Inputs_ByPrg!$E$6:$E$69,0))</f>
        <v>0</v>
      </c>
    </row>
    <row r="65" spans="2:28" ht="14.45" customHeight="1">
      <c r="B65" s="239" t="s">
        <v>231</v>
      </c>
      <c r="C65" s="239" t="s">
        <v>211</v>
      </c>
      <c r="D65" s="239" t="s">
        <v>284</v>
      </c>
      <c r="E65" s="286" t="str">
        <f t="shared" si="0"/>
        <v>B_Equity Eligible Contractor_ &gt;25-100</v>
      </c>
      <c r="F65" s="262" t="s">
        <v>86</v>
      </c>
      <c r="G65" s="89">
        <f>(SUMIFS(Inputs_ByYear!D$9:D$14,Inputs_ByYear!$B$9:$B$14,'ABP Remaining Capacity'!$C65))*Inputs_ByYear!D$20*INDEX(Inputs_ByYear!$D$24:$Y$25,MATCH($B65,Inputs_ByYear!$B$24:$B$25,0),MATCH(G$5,Inputs_ByYear!$D$23:$Y$23,0))*INDEX(Inputs_ByPrg!$F$6:$F$69,MATCH('ABP Remaining Capacity'!$E65,Inputs_ByPrg!$E$6:$E$69,0))</f>
        <v>1740.2877430965677</v>
      </c>
      <c r="H65" s="89">
        <f>(SUMIFS(Inputs_ByYear!E$9:E$14,Inputs_ByYear!$B$9:$B$14,'ABP Remaining Capacity'!$C65))*Inputs_ByYear!E$20*INDEX(Inputs_ByYear!$D$24:$Y$25,MATCH($B65,Inputs_ByYear!$B$24:$B$25,0),MATCH(H$5,Inputs_ByYear!$D$23:$Y$23,0))*INDEX(Inputs_ByPrg!$F$6:$F$69,MATCH('ABP Remaining Capacity'!$E65,Inputs_ByPrg!$E$6:$E$69,0))</f>
        <v>0</v>
      </c>
      <c r="I65" s="89">
        <f>(SUMIFS(Inputs_ByYear!F$9:F$14,Inputs_ByYear!$B$9:$B$14,'ABP Remaining Capacity'!$C65))*Inputs_ByYear!F$20*INDEX(Inputs_ByYear!$D$24:$Y$25,MATCH($B65,Inputs_ByYear!$B$24:$B$25,0),MATCH(I$5,Inputs_ByYear!$D$23:$Y$23,0))*INDEX(Inputs_ByPrg!$F$6:$F$69,MATCH('ABP Remaining Capacity'!$E65,Inputs_ByPrg!$E$6:$E$69,0))</f>
        <v>0</v>
      </c>
      <c r="J65" s="89">
        <f>(SUMIFS(Inputs_ByYear!G$9:G$14,Inputs_ByYear!$B$9:$B$14,'ABP Remaining Capacity'!$C65))*Inputs_ByYear!G$20*INDEX(Inputs_ByYear!$D$24:$Y$25,MATCH($B65,Inputs_ByYear!$B$24:$B$25,0),MATCH(J$5,Inputs_ByYear!$D$23:$Y$23,0))*INDEX(Inputs_ByPrg!$F$6:$F$69,MATCH('ABP Remaining Capacity'!$E65,Inputs_ByPrg!$E$6:$E$69,0))</f>
        <v>0</v>
      </c>
      <c r="K65" s="89">
        <f>(SUMIFS(Inputs_ByYear!H$9:H$14,Inputs_ByYear!$B$9:$B$14,'ABP Remaining Capacity'!$C65))*Inputs_ByYear!H$20*INDEX(Inputs_ByYear!$D$24:$Y$25,MATCH($B65,Inputs_ByYear!$B$24:$B$25,0),MATCH(K$5,Inputs_ByYear!$D$23:$Y$23,0))*INDEX(Inputs_ByPrg!$F$6:$F$69,MATCH('ABP Remaining Capacity'!$E65,Inputs_ByPrg!$E$6:$E$69,0))</f>
        <v>0</v>
      </c>
      <c r="L65" s="89">
        <f>(SUMIFS(Inputs_ByYear!I$9:I$14,Inputs_ByYear!$B$9:$B$14,'ABP Remaining Capacity'!$C65))*Inputs_ByYear!I$20*INDEX(Inputs_ByYear!$D$24:$Y$25,MATCH($B65,Inputs_ByYear!$B$24:$B$25,0),MATCH(L$5,Inputs_ByYear!$D$23:$Y$23,0))*INDEX(Inputs_ByPrg!$F$6:$F$69,MATCH('ABP Remaining Capacity'!$E65,Inputs_ByPrg!$E$6:$E$69,0))</f>
        <v>0</v>
      </c>
      <c r="M65" s="89">
        <f>(SUMIFS(Inputs_ByYear!J$9:J$14,Inputs_ByYear!$B$9:$B$14,'ABP Remaining Capacity'!$C65))*Inputs_ByYear!J$20*INDEX(Inputs_ByYear!$D$24:$Y$25,MATCH($B65,Inputs_ByYear!$B$24:$B$25,0),MATCH(M$5,Inputs_ByYear!$D$23:$Y$23,0))*INDEX(Inputs_ByPrg!$F$6:$F$69,MATCH('ABP Remaining Capacity'!$E65,Inputs_ByPrg!$E$6:$E$69,0))</f>
        <v>0</v>
      </c>
      <c r="N65" s="89">
        <f>(SUMIFS(Inputs_ByYear!K$9:K$14,Inputs_ByYear!$B$9:$B$14,'ABP Remaining Capacity'!$C65))*Inputs_ByYear!K$20*INDEX(Inputs_ByYear!$D$24:$Y$25,MATCH($B65,Inputs_ByYear!$B$24:$B$25,0),MATCH(N$5,Inputs_ByYear!$D$23:$Y$23,0))*INDEX(Inputs_ByPrg!$F$6:$F$69,MATCH('ABP Remaining Capacity'!$E65,Inputs_ByPrg!$E$6:$E$69,0))</f>
        <v>0</v>
      </c>
      <c r="O65" s="89">
        <f>(SUMIFS(Inputs_ByYear!L$9:L$14,Inputs_ByYear!$B$9:$B$14,'ABP Remaining Capacity'!$C65))*Inputs_ByYear!L$20*INDEX(Inputs_ByYear!$D$24:$Y$25,MATCH($B65,Inputs_ByYear!$B$24:$B$25,0),MATCH(O$5,Inputs_ByYear!$D$23:$Y$23,0))*INDEX(Inputs_ByPrg!$F$6:$F$69,MATCH('ABP Remaining Capacity'!$E65,Inputs_ByPrg!$E$6:$E$69,0))</f>
        <v>0</v>
      </c>
      <c r="P65" s="89">
        <f>(SUMIFS(Inputs_ByYear!M$9:M$14,Inputs_ByYear!$B$9:$B$14,'ABP Remaining Capacity'!$C65))*Inputs_ByYear!M$20*INDEX(Inputs_ByYear!$D$24:$Y$25,MATCH($B65,Inputs_ByYear!$B$24:$B$25,0),MATCH(P$5,Inputs_ByYear!$D$23:$Y$23,0))*INDEX(Inputs_ByPrg!$F$6:$F$69,MATCH('ABP Remaining Capacity'!$E65,Inputs_ByPrg!$E$6:$E$69,0))</f>
        <v>0</v>
      </c>
      <c r="Q65" s="89">
        <f>(SUMIFS(Inputs_ByYear!N$9:N$14,Inputs_ByYear!$B$9:$B$14,'ABP Remaining Capacity'!$C65))*Inputs_ByYear!N$20*INDEX(Inputs_ByYear!$D$24:$Y$25,MATCH($B65,Inputs_ByYear!$B$24:$B$25,0),MATCH(Q$5,Inputs_ByYear!$D$23:$Y$23,0))*INDEX(Inputs_ByPrg!$F$6:$F$69,MATCH('ABP Remaining Capacity'!$E65,Inputs_ByPrg!$E$6:$E$69,0))</f>
        <v>0</v>
      </c>
      <c r="R65" s="89">
        <f>(SUMIFS(Inputs_ByYear!O$9:O$14,Inputs_ByYear!$B$9:$B$14,'ABP Remaining Capacity'!$C65))*Inputs_ByYear!O$20*INDEX(Inputs_ByYear!$D$24:$Y$25,MATCH($B65,Inputs_ByYear!$B$24:$B$25,0),MATCH(R$5,Inputs_ByYear!$D$23:$Y$23,0))*INDEX(Inputs_ByPrg!$F$6:$F$69,MATCH('ABP Remaining Capacity'!$E65,Inputs_ByPrg!$E$6:$E$69,0))</f>
        <v>0</v>
      </c>
      <c r="S65" s="89">
        <f>(SUMIFS(Inputs_ByYear!P$9:P$14,Inputs_ByYear!$B$9:$B$14,'ABP Remaining Capacity'!$C65))*Inputs_ByYear!P$20*INDEX(Inputs_ByYear!$D$24:$Y$25,MATCH($B65,Inputs_ByYear!$B$24:$B$25,0),MATCH(S$5,Inputs_ByYear!$D$23:$Y$23,0))*INDEX(Inputs_ByPrg!$F$6:$F$69,MATCH('ABP Remaining Capacity'!$E65,Inputs_ByPrg!$E$6:$E$69,0))</f>
        <v>0</v>
      </c>
      <c r="T65" s="89">
        <f>(SUMIFS(Inputs_ByYear!Q$9:Q$14,Inputs_ByYear!$B$9:$B$14,'ABP Remaining Capacity'!$C65))*Inputs_ByYear!Q$20*INDEX(Inputs_ByYear!$D$24:$Y$25,MATCH($B65,Inputs_ByYear!$B$24:$B$25,0),MATCH(T$5,Inputs_ByYear!$D$23:$Y$23,0))*INDEX(Inputs_ByPrg!$F$6:$F$69,MATCH('ABP Remaining Capacity'!$E65,Inputs_ByPrg!$E$6:$E$69,0))</f>
        <v>0</v>
      </c>
      <c r="U65" s="89">
        <f>(SUMIFS(Inputs_ByYear!R$9:R$14,Inputs_ByYear!$B$9:$B$14,'ABP Remaining Capacity'!$C65))*Inputs_ByYear!R$20*INDEX(Inputs_ByYear!$D$24:$Y$25,MATCH($B65,Inputs_ByYear!$B$24:$B$25,0),MATCH(U$5,Inputs_ByYear!$D$23:$Y$23,0))*INDEX(Inputs_ByPrg!$F$6:$F$69,MATCH('ABP Remaining Capacity'!$E65,Inputs_ByPrg!$E$6:$E$69,0))</f>
        <v>0</v>
      </c>
      <c r="V65" s="89">
        <f>(SUMIFS(Inputs_ByYear!S$9:S$14,Inputs_ByYear!$B$9:$B$14,'ABP Remaining Capacity'!$C65))*Inputs_ByYear!S$20*INDEX(Inputs_ByYear!$D$24:$Y$25,MATCH($B65,Inputs_ByYear!$B$24:$B$25,0),MATCH(V$5,Inputs_ByYear!$D$23:$Y$23,0))*INDEX(Inputs_ByPrg!$F$6:$F$69,MATCH('ABP Remaining Capacity'!$E65,Inputs_ByPrg!$E$6:$E$69,0))</f>
        <v>0</v>
      </c>
      <c r="W65" s="89">
        <f>(SUMIFS(Inputs_ByYear!T$9:T$14,Inputs_ByYear!$B$9:$B$14,'ABP Remaining Capacity'!$C65))*Inputs_ByYear!T$20*INDEX(Inputs_ByYear!$D$24:$Y$25,MATCH($B65,Inputs_ByYear!$B$24:$B$25,0),MATCH(W$5,Inputs_ByYear!$D$23:$Y$23,0))*INDEX(Inputs_ByPrg!$F$6:$F$69,MATCH('ABP Remaining Capacity'!$E65,Inputs_ByPrg!$E$6:$E$69,0))</f>
        <v>0</v>
      </c>
      <c r="X65" s="89">
        <f>(SUMIFS(Inputs_ByYear!U$9:U$14,Inputs_ByYear!$B$9:$B$14,'ABP Remaining Capacity'!$C65))*Inputs_ByYear!U$20*INDEX(Inputs_ByYear!$D$24:$Y$25,MATCH($B65,Inputs_ByYear!$B$24:$B$25,0),MATCH(X$5,Inputs_ByYear!$D$23:$Y$23,0))*INDEX(Inputs_ByPrg!$F$6:$F$69,MATCH('ABP Remaining Capacity'!$E65,Inputs_ByPrg!$E$6:$E$69,0))</f>
        <v>0</v>
      </c>
      <c r="Y65" s="89">
        <f>(SUMIFS(Inputs_ByYear!V$9:V$14,Inputs_ByYear!$B$9:$B$14,'ABP Remaining Capacity'!$C65))*Inputs_ByYear!V$20*INDEX(Inputs_ByYear!$D$24:$Y$25,MATCH($B65,Inputs_ByYear!$B$24:$B$25,0),MATCH(Y$5,Inputs_ByYear!$D$23:$Y$23,0))*INDEX(Inputs_ByPrg!$F$6:$F$69,MATCH('ABP Remaining Capacity'!$E65,Inputs_ByPrg!$E$6:$E$69,0))</f>
        <v>0</v>
      </c>
      <c r="Z65" s="89">
        <f>(SUMIFS(Inputs_ByYear!W$9:W$14,Inputs_ByYear!$B$9:$B$14,'ABP Remaining Capacity'!$C65))*Inputs_ByYear!W$20*INDEX(Inputs_ByYear!$D$24:$Y$25,MATCH($B65,Inputs_ByYear!$B$24:$B$25,0),MATCH(Z$5,Inputs_ByYear!$D$23:$Y$23,0))*INDEX(Inputs_ByPrg!$F$6:$F$69,MATCH('ABP Remaining Capacity'!$E65,Inputs_ByPrg!$E$6:$E$69,0))</f>
        <v>0</v>
      </c>
      <c r="AA65" s="89">
        <f>(SUMIFS(Inputs_ByYear!X$9:X$14,Inputs_ByYear!$B$9:$B$14,'ABP Remaining Capacity'!$C65))*Inputs_ByYear!X$20*INDEX(Inputs_ByYear!$D$24:$Y$25,MATCH($B65,Inputs_ByYear!$B$24:$B$25,0),MATCH(AA$5,Inputs_ByYear!$D$23:$Y$23,0))*INDEX(Inputs_ByPrg!$F$6:$F$69,MATCH('ABP Remaining Capacity'!$E65,Inputs_ByPrg!$E$6:$E$69,0))</f>
        <v>0</v>
      </c>
      <c r="AB65" s="89">
        <f>(SUMIFS(Inputs_ByYear!Y$9:Y$14,Inputs_ByYear!$B$9:$B$14,'ABP Remaining Capacity'!$C65))*Inputs_ByYear!Y$20*INDEX(Inputs_ByYear!$D$24:$Y$25,MATCH($B65,Inputs_ByYear!$B$24:$B$25,0),MATCH(AB$5,Inputs_ByYear!$D$23:$Y$23,0))*INDEX(Inputs_ByPrg!$F$6:$F$69,MATCH('ABP Remaining Capacity'!$E65,Inputs_ByPrg!$E$6:$E$69,0))</f>
        <v>0</v>
      </c>
    </row>
    <row r="66" spans="2:28" ht="14.45" customHeight="1">
      <c r="B66" s="239" t="s">
        <v>231</v>
      </c>
      <c r="C66" s="239" t="s">
        <v>211</v>
      </c>
      <c r="D66" s="239" t="s">
        <v>287</v>
      </c>
      <c r="E66" s="286" t="str">
        <f t="shared" si="0"/>
        <v>B_Equity Eligible Contractor_&gt;100-200</v>
      </c>
      <c r="F66" s="262" t="s">
        <v>86</v>
      </c>
      <c r="G66" s="89">
        <f>(SUMIFS(Inputs_ByYear!D$9:D$14,Inputs_ByYear!$B$9:$B$14,'ABP Remaining Capacity'!$C66))*Inputs_ByYear!D$20*INDEX(Inputs_ByYear!$D$24:$Y$25,MATCH($B66,Inputs_ByYear!$B$24:$B$25,0),MATCH(G$5,Inputs_ByYear!$D$23:$Y$23,0))*INDEX(Inputs_ByPrg!$F$6:$F$69,MATCH('ABP Remaining Capacity'!$E66,Inputs_ByPrg!$E$6:$E$69,0))</f>
        <v>1355.1637031852274</v>
      </c>
      <c r="H66" s="89">
        <f>(SUMIFS(Inputs_ByYear!E$9:E$14,Inputs_ByYear!$B$9:$B$14,'ABP Remaining Capacity'!$C66))*Inputs_ByYear!E$20*INDEX(Inputs_ByYear!$D$24:$Y$25,MATCH($B66,Inputs_ByYear!$B$24:$B$25,0),MATCH(H$5,Inputs_ByYear!$D$23:$Y$23,0))*INDEX(Inputs_ByPrg!$F$6:$F$69,MATCH('ABP Remaining Capacity'!$E66,Inputs_ByPrg!$E$6:$E$69,0))</f>
        <v>0</v>
      </c>
      <c r="I66" s="89">
        <f>(SUMIFS(Inputs_ByYear!F$9:F$14,Inputs_ByYear!$B$9:$B$14,'ABP Remaining Capacity'!$C66))*Inputs_ByYear!F$20*INDEX(Inputs_ByYear!$D$24:$Y$25,MATCH($B66,Inputs_ByYear!$B$24:$B$25,0),MATCH(I$5,Inputs_ByYear!$D$23:$Y$23,0))*INDEX(Inputs_ByPrg!$F$6:$F$69,MATCH('ABP Remaining Capacity'!$E66,Inputs_ByPrg!$E$6:$E$69,0))</f>
        <v>0</v>
      </c>
      <c r="J66" s="89">
        <f>(SUMIFS(Inputs_ByYear!G$9:G$14,Inputs_ByYear!$B$9:$B$14,'ABP Remaining Capacity'!$C66))*Inputs_ByYear!G$20*INDEX(Inputs_ByYear!$D$24:$Y$25,MATCH($B66,Inputs_ByYear!$B$24:$B$25,0),MATCH(J$5,Inputs_ByYear!$D$23:$Y$23,0))*INDEX(Inputs_ByPrg!$F$6:$F$69,MATCH('ABP Remaining Capacity'!$E66,Inputs_ByPrg!$E$6:$E$69,0))</f>
        <v>0</v>
      </c>
      <c r="K66" s="89">
        <f>(SUMIFS(Inputs_ByYear!H$9:H$14,Inputs_ByYear!$B$9:$B$14,'ABP Remaining Capacity'!$C66))*Inputs_ByYear!H$20*INDEX(Inputs_ByYear!$D$24:$Y$25,MATCH($B66,Inputs_ByYear!$B$24:$B$25,0),MATCH(K$5,Inputs_ByYear!$D$23:$Y$23,0))*INDEX(Inputs_ByPrg!$F$6:$F$69,MATCH('ABP Remaining Capacity'!$E66,Inputs_ByPrg!$E$6:$E$69,0))</f>
        <v>0</v>
      </c>
      <c r="L66" s="89">
        <f>(SUMIFS(Inputs_ByYear!I$9:I$14,Inputs_ByYear!$B$9:$B$14,'ABP Remaining Capacity'!$C66))*Inputs_ByYear!I$20*INDEX(Inputs_ByYear!$D$24:$Y$25,MATCH($B66,Inputs_ByYear!$B$24:$B$25,0),MATCH(L$5,Inputs_ByYear!$D$23:$Y$23,0))*INDEX(Inputs_ByPrg!$F$6:$F$69,MATCH('ABP Remaining Capacity'!$E66,Inputs_ByPrg!$E$6:$E$69,0))</f>
        <v>0</v>
      </c>
      <c r="M66" s="89">
        <f>(SUMIFS(Inputs_ByYear!J$9:J$14,Inputs_ByYear!$B$9:$B$14,'ABP Remaining Capacity'!$C66))*Inputs_ByYear!J$20*INDEX(Inputs_ByYear!$D$24:$Y$25,MATCH($B66,Inputs_ByYear!$B$24:$B$25,0),MATCH(M$5,Inputs_ByYear!$D$23:$Y$23,0))*INDEX(Inputs_ByPrg!$F$6:$F$69,MATCH('ABP Remaining Capacity'!$E66,Inputs_ByPrg!$E$6:$E$69,0))</f>
        <v>0</v>
      </c>
      <c r="N66" s="89">
        <f>(SUMIFS(Inputs_ByYear!K$9:K$14,Inputs_ByYear!$B$9:$B$14,'ABP Remaining Capacity'!$C66))*Inputs_ByYear!K$20*INDEX(Inputs_ByYear!$D$24:$Y$25,MATCH($B66,Inputs_ByYear!$B$24:$B$25,0),MATCH(N$5,Inputs_ByYear!$D$23:$Y$23,0))*INDEX(Inputs_ByPrg!$F$6:$F$69,MATCH('ABP Remaining Capacity'!$E66,Inputs_ByPrg!$E$6:$E$69,0))</f>
        <v>0</v>
      </c>
      <c r="O66" s="89">
        <f>(SUMIFS(Inputs_ByYear!L$9:L$14,Inputs_ByYear!$B$9:$B$14,'ABP Remaining Capacity'!$C66))*Inputs_ByYear!L$20*INDEX(Inputs_ByYear!$D$24:$Y$25,MATCH($B66,Inputs_ByYear!$B$24:$B$25,0),MATCH(O$5,Inputs_ByYear!$D$23:$Y$23,0))*INDEX(Inputs_ByPrg!$F$6:$F$69,MATCH('ABP Remaining Capacity'!$E66,Inputs_ByPrg!$E$6:$E$69,0))</f>
        <v>0</v>
      </c>
      <c r="P66" s="89">
        <f>(SUMIFS(Inputs_ByYear!M$9:M$14,Inputs_ByYear!$B$9:$B$14,'ABP Remaining Capacity'!$C66))*Inputs_ByYear!M$20*INDEX(Inputs_ByYear!$D$24:$Y$25,MATCH($B66,Inputs_ByYear!$B$24:$B$25,0),MATCH(P$5,Inputs_ByYear!$D$23:$Y$23,0))*INDEX(Inputs_ByPrg!$F$6:$F$69,MATCH('ABP Remaining Capacity'!$E66,Inputs_ByPrg!$E$6:$E$69,0))</f>
        <v>0</v>
      </c>
      <c r="Q66" s="89">
        <f>(SUMIFS(Inputs_ByYear!N$9:N$14,Inputs_ByYear!$B$9:$B$14,'ABP Remaining Capacity'!$C66))*Inputs_ByYear!N$20*INDEX(Inputs_ByYear!$D$24:$Y$25,MATCH($B66,Inputs_ByYear!$B$24:$B$25,0),MATCH(Q$5,Inputs_ByYear!$D$23:$Y$23,0))*INDEX(Inputs_ByPrg!$F$6:$F$69,MATCH('ABP Remaining Capacity'!$E66,Inputs_ByPrg!$E$6:$E$69,0))</f>
        <v>0</v>
      </c>
      <c r="R66" s="89">
        <f>(SUMIFS(Inputs_ByYear!O$9:O$14,Inputs_ByYear!$B$9:$B$14,'ABP Remaining Capacity'!$C66))*Inputs_ByYear!O$20*INDEX(Inputs_ByYear!$D$24:$Y$25,MATCH($B66,Inputs_ByYear!$B$24:$B$25,0),MATCH(R$5,Inputs_ByYear!$D$23:$Y$23,0))*INDEX(Inputs_ByPrg!$F$6:$F$69,MATCH('ABP Remaining Capacity'!$E66,Inputs_ByPrg!$E$6:$E$69,0))</f>
        <v>0</v>
      </c>
      <c r="S66" s="89">
        <f>(SUMIFS(Inputs_ByYear!P$9:P$14,Inputs_ByYear!$B$9:$B$14,'ABP Remaining Capacity'!$C66))*Inputs_ByYear!P$20*INDEX(Inputs_ByYear!$D$24:$Y$25,MATCH($B66,Inputs_ByYear!$B$24:$B$25,0),MATCH(S$5,Inputs_ByYear!$D$23:$Y$23,0))*INDEX(Inputs_ByPrg!$F$6:$F$69,MATCH('ABP Remaining Capacity'!$E66,Inputs_ByPrg!$E$6:$E$69,0))</f>
        <v>0</v>
      </c>
      <c r="T66" s="89">
        <f>(SUMIFS(Inputs_ByYear!Q$9:Q$14,Inputs_ByYear!$B$9:$B$14,'ABP Remaining Capacity'!$C66))*Inputs_ByYear!Q$20*INDEX(Inputs_ByYear!$D$24:$Y$25,MATCH($B66,Inputs_ByYear!$B$24:$B$25,0),MATCH(T$5,Inputs_ByYear!$D$23:$Y$23,0))*INDEX(Inputs_ByPrg!$F$6:$F$69,MATCH('ABP Remaining Capacity'!$E66,Inputs_ByPrg!$E$6:$E$69,0))</f>
        <v>0</v>
      </c>
      <c r="U66" s="89">
        <f>(SUMIFS(Inputs_ByYear!R$9:R$14,Inputs_ByYear!$B$9:$B$14,'ABP Remaining Capacity'!$C66))*Inputs_ByYear!R$20*INDEX(Inputs_ByYear!$D$24:$Y$25,MATCH($B66,Inputs_ByYear!$B$24:$B$25,0),MATCH(U$5,Inputs_ByYear!$D$23:$Y$23,0))*INDEX(Inputs_ByPrg!$F$6:$F$69,MATCH('ABP Remaining Capacity'!$E66,Inputs_ByPrg!$E$6:$E$69,0))</f>
        <v>0</v>
      </c>
      <c r="V66" s="89">
        <f>(SUMIFS(Inputs_ByYear!S$9:S$14,Inputs_ByYear!$B$9:$B$14,'ABP Remaining Capacity'!$C66))*Inputs_ByYear!S$20*INDEX(Inputs_ByYear!$D$24:$Y$25,MATCH($B66,Inputs_ByYear!$B$24:$B$25,0),MATCH(V$5,Inputs_ByYear!$D$23:$Y$23,0))*INDEX(Inputs_ByPrg!$F$6:$F$69,MATCH('ABP Remaining Capacity'!$E66,Inputs_ByPrg!$E$6:$E$69,0))</f>
        <v>0</v>
      </c>
      <c r="W66" s="89">
        <f>(SUMIFS(Inputs_ByYear!T$9:T$14,Inputs_ByYear!$B$9:$B$14,'ABP Remaining Capacity'!$C66))*Inputs_ByYear!T$20*INDEX(Inputs_ByYear!$D$24:$Y$25,MATCH($B66,Inputs_ByYear!$B$24:$B$25,0),MATCH(W$5,Inputs_ByYear!$D$23:$Y$23,0))*INDEX(Inputs_ByPrg!$F$6:$F$69,MATCH('ABP Remaining Capacity'!$E66,Inputs_ByPrg!$E$6:$E$69,0))</f>
        <v>0</v>
      </c>
      <c r="X66" s="89">
        <f>(SUMIFS(Inputs_ByYear!U$9:U$14,Inputs_ByYear!$B$9:$B$14,'ABP Remaining Capacity'!$C66))*Inputs_ByYear!U$20*INDEX(Inputs_ByYear!$D$24:$Y$25,MATCH($B66,Inputs_ByYear!$B$24:$B$25,0),MATCH(X$5,Inputs_ByYear!$D$23:$Y$23,0))*INDEX(Inputs_ByPrg!$F$6:$F$69,MATCH('ABP Remaining Capacity'!$E66,Inputs_ByPrg!$E$6:$E$69,0))</f>
        <v>0</v>
      </c>
      <c r="Y66" s="89">
        <f>(SUMIFS(Inputs_ByYear!V$9:V$14,Inputs_ByYear!$B$9:$B$14,'ABP Remaining Capacity'!$C66))*Inputs_ByYear!V$20*INDEX(Inputs_ByYear!$D$24:$Y$25,MATCH($B66,Inputs_ByYear!$B$24:$B$25,0),MATCH(Y$5,Inputs_ByYear!$D$23:$Y$23,0))*INDEX(Inputs_ByPrg!$F$6:$F$69,MATCH('ABP Remaining Capacity'!$E66,Inputs_ByPrg!$E$6:$E$69,0))</f>
        <v>0</v>
      </c>
      <c r="Z66" s="89">
        <f>(SUMIFS(Inputs_ByYear!W$9:W$14,Inputs_ByYear!$B$9:$B$14,'ABP Remaining Capacity'!$C66))*Inputs_ByYear!W$20*INDEX(Inputs_ByYear!$D$24:$Y$25,MATCH($B66,Inputs_ByYear!$B$24:$B$25,0),MATCH(Z$5,Inputs_ByYear!$D$23:$Y$23,0))*INDEX(Inputs_ByPrg!$F$6:$F$69,MATCH('ABP Remaining Capacity'!$E66,Inputs_ByPrg!$E$6:$E$69,0))</f>
        <v>0</v>
      </c>
      <c r="AA66" s="89">
        <f>(SUMIFS(Inputs_ByYear!X$9:X$14,Inputs_ByYear!$B$9:$B$14,'ABP Remaining Capacity'!$C66))*Inputs_ByYear!X$20*INDEX(Inputs_ByYear!$D$24:$Y$25,MATCH($B66,Inputs_ByYear!$B$24:$B$25,0),MATCH(AA$5,Inputs_ByYear!$D$23:$Y$23,0))*INDEX(Inputs_ByPrg!$F$6:$F$69,MATCH('ABP Remaining Capacity'!$E66,Inputs_ByPrg!$E$6:$E$69,0))</f>
        <v>0</v>
      </c>
      <c r="AB66" s="89">
        <f>(SUMIFS(Inputs_ByYear!Y$9:Y$14,Inputs_ByYear!$B$9:$B$14,'ABP Remaining Capacity'!$C66))*Inputs_ByYear!Y$20*INDEX(Inputs_ByYear!$D$24:$Y$25,MATCH($B66,Inputs_ByYear!$B$24:$B$25,0),MATCH(AB$5,Inputs_ByYear!$D$23:$Y$23,0))*INDEX(Inputs_ByPrg!$F$6:$F$69,MATCH('ABP Remaining Capacity'!$E66,Inputs_ByPrg!$E$6:$E$69,0))</f>
        <v>0</v>
      </c>
    </row>
    <row r="67" spans="2:28" ht="14.45" customHeight="1">
      <c r="B67" s="239" t="s">
        <v>231</v>
      </c>
      <c r="C67" s="239" t="s">
        <v>211</v>
      </c>
      <c r="D67" s="239" t="s">
        <v>288</v>
      </c>
      <c r="E67" s="286" t="str">
        <f t="shared" si="0"/>
        <v>B_Equity Eligible Contractor_&gt;200-500</v>
      </c>
      <c r="F67" s="262" t="s">
        <v>86</v>
      </c>
      <c r="G67" s="89">
        <f>(SUMIFS(Inputs_ByYear!D$9:D$14,Inputs_ByYear!$B$9:$B$14,'ABP Remaining Capacity'!$C67))*Inputs_ByYear!D$20*INDEX(Inputs_ByYear!$D$24:$Y$25,MATCH($B67,Inputs_ByYear!$B$24:$B$25,0),MATCH(G$5,Inputs_ByYear!$D$23:$Y$23,0))*INDEX(Inputs_ByPrg!$F$6:$F$69,MATCH('ABP Remaining Capacity'!$E67,Inputs_ByPrg!$E$6:$E$69,0))</f>
        <v>5022.74922410818</v>
      </c>
      <c r="H67" s="89">
        <f>(SUMIFS(Inputs_ByYear!E$9:E$14,Inputs_ByYear!$B$9:$B$14,'ABP Remaining Capacity'!$C67))*Inputs_ByYear!E$20*INDEX(Inputs_ByYear!$D$24:$Y$25,MATCH($B67,Inputs_ByYear!$B$24:$B$25,0),MATCH(H$5,Inputs_ByYear!$D$23:$Y$23,0))*INDEX(Inputs_ByPrg!$F$6:$F$69,MATCH('ABP Remaining Capacity'!$E67,Inputs_ByPrg!$E$6:$E$69,0))</f>
        <v>0</v>
      </c>
      <c r="I67" s="89">
        <f>(SUMIFS(Inputs_ByYear!F$9:F$14,Inputs_ByYear!$B$9:$B$14,'ABP Remaining Capacity'!$C67))*Inputs_ByYear!F$20*INDEX(Inputs_ByYear!$D$24:$Y$25,MATCH($B67,Inputs_ByYear!$B$24:$B$25,0),MATCH(I$5,Inputs_ByYear!$D$23:$Y$23,0))*INDEX(Inputs_ByPrg!$F$6:$F$69,MATCH('ABP Remaining Capacity'!$E67,Inputs_ByPrg!$E$6:$E$69,0))</f>
        <v>0</v>
      </c>
      <c r="J67" s="89">
        <f>(SUMIFS(Inputs_ByYear!G$9:G$14,Inputs_ByYear!$B$9:$B$14,'ABP Remaining Capacity'!$C67))*Inputs_ByYear!G$20*INDEX(Inputs_ByYear!$D$24:$Y$25,MATCH($B67,Inputs_ByYear!$B$24:$B$25,0),MATCH(J$5,Inputs_ByYear!$D$23:$Y$23,0))*INDEX(Inputs_ByPrg!$F$6:$F$69,MATCH('ABP Remaining Capacity'!$E67,Inputs_ByPrg!$E$6:$E$69,0))</f>
        <v>0</v>
      </c>
      <c r="K67" s="89">
        <f>(SUMIFS(Inputs_ByYear!H$9:H$14,Inputs_ByYear!$B$9:$B$14,'ABP Remaining Capacity'!$C67))*Inputs_ByYear!H$20*INDEX(Inputs_ByYear!$D$24:$Y$25,MATCH($B67,Inputs_ByYear!$B$24:$B$25,0),MATCH(K$5,Inputs_ByYear!$D$23:$Y$23,0))*INDEX(Inputs_ByPrg!$F$6:$F$69,MATCH('ABP Remaining Capacity'!$E67,Inputs_ByPrg!$E$6:$E$69,0))</f>
        <v>0</v>
      </c>
      <c r="L67" s="89">
        <f>(SUMIFS(Inputs_ByYear!I$9:I$14,Inputs_ByYear!$B$9:$B$14,'ABP Remaining Capacity'!$C67))*Inputs_ByYear!I$20*INDEX(Inputs_ByYear!$D$24:$Y$25,MATCH($B67,Inputs_ByYear!$B$24:$B$25,0),MATCH(L$5,Inputs_ByYear!$D$23:$Y$23,0))*INDEX(Inputs_ByPrg!$F$6:$F$69,MATCH('ABP Remaining Capacity'!$E67,Inputs_ByPrg!$E$6:$E$69,0))</f>
        <v>0</v>
      </c>
      <c r="M67" s="89">
        <f>(SUMIFS(Inputs_ByYear!J$9:J$14,Inputs_ByYear!$B$9:$B$14,'ABP Remaining Capacity'!$C67))*Inputs_ByYear!J$20*INDEX(Inputs_ByYear!$D$24:$Y$25,MATCH($B67,Inputs_ByYear!$B$24:$B$25,0),MATCH(M$5,Inputs_ByYear!$D$23:$Y$23,0))*INDEX(Inputs_ByPrg!$F$6:$F$69,MATCH('ABP Remaining Capacity'!$E67,Inputs_ByPrg!$E$6:$E$69,0))</f>
        <v>0</v>
      </c>
      <c r="N67" s="89">
        <f>(SUMIFS(Inputs_ByYear!K$9:K$14,Inputs_ByYear!$B$9:$B$14,'ABP Remaining Capacity'!$C67))*Inputs_ByYear!K$20*INDEX(Inputs_ByYear!$D$24:$Y$25,MATCH($B67,Inputs_ByYear!$B$24:$B$25,0),MATCH(N$5,Inputs_ByYear!$D$23:$Y$23,0))*INDEX(Inputs_ByPrg!$F$6:$F$69,MATCH('ABP Remaining Capacity'!$E67,Inputs_ByPrg!$E$6:$E$69,0))</f>
        <v>0</v>
      </c>
      <c r="O67" s="89">
        <f>(SUMIFS(Inputs_ByYear!L$9:L$14,Inputs_ByYear!$B$9:$B$14,'ABP Remaining Capacity'!$C67))*Inputs_ByYear!L$20*INDEX(Inputs_ByYear!$D$24:$Y$25,MATCH($B67,Inputs_ByYear!$B$24:$B$25,0),MATCH(O$5,Inputs_ByYear!$D$23:$Y$23,0))*INDEX(Inputs_ByPrg!$F$6:$F$69,MATCH('ABP Remaining Capacity'!$E67,Inputs_ByPrg!$E$6:$E$69,0))</f>
        <v>0</v>
      </c>
      <c r="P67" s="89">
        <f>(SUMIFS(Inputs_ByYear!M$9:M$14,Inputs_ByYear!$B$9:$B$14,'ABP Remaining Capacity'!$C67))*Inputs_ByYear!M$20*INDEX(Inputs_ByYear!$D$24:$Y$25,MATCH($B67,Inputs_ByYear!$B$24:$B$25,0),MATCH(P$5,Inputs_ByYear!$D$23:$Y$23,0))*INDEX(Inputs_ByPrg!$F$6:$F$69,MATCH('ABP Remaining Capacity'!$E67,Inputs_ByPrg!$E$6:$E$69,0))</f>
        <v>0</v>
      </c>
      <c r="Q67" s="89">
        <f>(SUMIFS(Inputs_ByYear!N$9:N$14,Inputs_ByYear!$B$9:$B$14,'ABP Remaining Capacity'!$C67))*Inputs_ByYear!N$20*INDEX(Inputs_ByYear!$D$24:$Y$25,MATCH($B67,Inputs_ByYear!$B$24:$B$25,0),MATCH(Q$5,Inputs_ByYear!$D$23:$Y$23,0))*INDEX(Inputs_ByPrg!$F$6:$F$69,MATCH('ABP Remaining Capacity'!$E67,Inputs_ByPrg!$E$6:$E$69,0))</f>
        <v>0</v>
      </c>
      <c r="R67" s="89">
        <f>(SUMIFS(Inputs_ByYear!O$9:O$14,Inputs_ByYear!$B$9:$B$14,'ABP Remaining Capacity'!$C67))*Inputs_ByYear!O$20*INDEX(Inputs_ByYear!$D$24:$Y$25,MATCH($B67,Inputs_ByYear!$B$24:$B$25,0),MATCH(R$5,Inputs_ByYear!$D$23:$Y$23,0))*INDEX(Inputs_ByPrg!$F$6:$F$69,MATCH('ABP Remaining Capacity'!$E67,Inputs_ByPrg!$E$6:$E$69,0))</f>
        <v>0</v>
      </c>
      <c r="S67" s="89">
        <f>(SUMIFS(Inputs_ByYear!P$9:P$14,Inputs_ByYear!$B$9:$B$14,'ABP Remaining Capacity'!$C67))*Inputs_ByYear!P$20*INDEX(Inputs_ByYear!$D$24:$Y$25,MATCH($B67,Inputs_ByYear!$B$24:$B$25,0),MATCH(S$5,Inputs_ByYear!$D$23:$Y$23,0))*INDEX(Inputs_ByPrg!$F$6:$F$69,MATCH('ABP Remaining Capacity'!$E67,Inputs_ByPrg!$E$6:$E$69,0))</f>
        <v>0</v>
      </c>
      <c r="T67" s="89">
        <f>(SUMIFS(Inputs_ByYear!Q$9:Q$14,Inputs_ByYear!$B$9:$B$14,'ABP Remaining Capacity'!$C67))*Inputs_ByYear!Q$20*INDEX(Inputs_ByYear!$D$24:$Y$25,MATCH($B67,Inputs_ByYear!$B$24:$B$25,0),MATCH(T$5,Inputs_ByYear!$D$23:$Y$23,0))*INDEX(Inputs_ByPrg!$F$6:$F$69,MATCH('ABP Remaining Capacity'!$E67,Inputs_ByPrg!$E$6:$E$69,0))</f>
        <v>0</v>
      </c>
      <c r="U67" s="89">
        <f>(SUMIFS(Inputs_ByYear!R$9:R$14,Inputs_ByYear!$B$9:$B$14,'ABP Remaining Capacity'!$C67))*Inputs_ByYear!R$20*INDEX(Inputs_ByYear!$D$24:$Y$25,MATCH($B67,Inputs_ByYear!$B$24:$B$25,0),MATCH(U$5,Inputs_ByYear!$D$23:$Y$23,0))*INDEX(Inputs_ByPrg!$F$6:$F$69,MATCH('ABP Remaining Capacity'!$E67,Inputs_ByPrg!$E$6:$E$69,0))</f>
        <v>0</v>
      </c>
      <c r="V67" s="89">
        <f>(SUMIFS(Inputs_ByYear!S$9:S$14,Inputs_ByYear!$B$9:$B$14,'ABP Remaining Capacity'!$C67))*Inputs_ByYear!S$20*INDEX(Inputs_ByYear!$D$24:$Y$25,MATCH($B67,Inputs_ByYear!$B$24:$B$25,0),MATCH(V$5,Inputs_ByYear!$D$23:$Y$23,0))*INDEX(Inputs_ByPrg!$F$6:$F$69,MATCH('ABP Remaining Capacity'!$E67,Inputs_ByPrg!$E$6:$E$69,0))</f>
        <v>0</v>
      </c>
      <c r="W67" s="89">
        <f>(SUMIFS(Inputs_ByYear!T$9:T$14,Inputs_ByYear!$B$9:$B$14,'ABP Remaining Capacity'!$C67))*Inputs_ByYear!T$20*INDEX(Inputs_ByYear!$D$24:$Y$25,MATCH($B67,Inputs_ByYear!$B$24:$B$25,0),MATCH(W$5,Inputs_ByYear!$D$23:$Y$23,0))*INDEX(Inputs_ByPrg!$F$6:$F$69,MATCH('ABP Remaining Capacity'!$E67,Inputs_ByPrg!$E$6:$E$69,0))</f>
        <v>0</v>
      </c>
      <c r="X67" s="89">
        <f>(SUMIFS(Inputs_ByYear!U$9:U$14,Inputs_ByYear!$B$9:$B$14,'ABP Remaining Capacity'!$C67))*Inputs_ByYear!U$20*INDEX(Inputs_ByYear!$D$24:$Y$25,MATCH($B67,Inputs_ByYear!$B$24:$B$25,0),MATCH(X$5,Inputs_ByYear!$D$23:$Y$23,0))*INDEX(Inputs_ByPrg!$F$6:$F$69,MATCH('ABP Remaining Capacity'!$E67,Inputs_ByPrg!$E$6:$E$69,0))</f>
        <v>0</v>
      </c>
      <c r="Y67" s="89">
        <f>(SUMIFS(Inputs_ByYear!V$9:V$14,Inputs_ByYear!$B$9:$B$14,'ABP Remaining Capacity'!$C67))*Inputs_ByYear!V$20*INDEX(Inputs_ByYear!$D$24:$Y$25,MATCH($B67,Inputs_ByYear!$B$24:$B$25,0),MATCH(Y$5,Inputs_ByYear!$D$23:$Y$23,0))*INDEX(Inputs_ByPrg!$F$6:$F$69,MATCH('ABP Remaining Capacity'!$E67,Inputs_ByPrg!$E$6:$E$69,0))</f>
        <v>0</v>
      </c>
      <c r="Z67" s="89">
        <f>(SUMIFS(Inputs_ByYear!W$9:W$14,Inputs_ByYear!$B$9:$B$14,'ABP Remaining Capacity'!$C67))*Inputs_ByYear!W$20*INDEX(Inputs_ByYear!$D$24:$Y$25,MATCH($B67,Inputs_ByYear!$B$24:$B$25,0),MATCH(Z$5,Inputs_ByYear!$D$23:$Y$23,0))*INDEX(Inputs_ByPrg!$F$6:$F$69,MATCH('ABP Remaining Capacity'!$E67,Inputs_ByPrg!$E$6:$E$69,0))</f>
        <v>0</v>
      </c>
      <c r="AA67" s="89">
        <f>(SUMIFS(Inputs_ByYear!X$9:X$14,Inputs_ByYear!$B$9:$B$14,'ABP Remaining Capacity'!$C67))*Inputs_ByYear!X$20*INDEX(Inputs_ByYear!$D$24:$Y$25,MATCH($B67,Inputs_ByYear!$B$24:$B$25,0),MATCH(AA$5,Inputs_ByYear!$D$23:$Y$23,0))*INDEX(Inputs_ByPrg!$F$6:$F$69,MATCH('ABP Remaining Capacity'!$E67,Inputs_ByPrg!$E$6:$E$69,0))</f>
        <v>0</v>
      </c>
      <c r="AB67" s="89">
        <f>(SUMIFS(Inputs_ByYear!Y$9:Y$14,Inputs_ByYear!$B$9:$B$14,'ABP Remaining Capacity'!$C67))*Inputs_ByYear!Y$20*INDEX(Inputs_ByYear!$D$24:$Y$25,MATCH($B67,Inputs_ByYear!$B$24:$B$25,0),MATCH(AB$5,Inputs_ByYear!$D$23:$Y$23,0))*INDEX(Inputs_ByPrg!$F$6:$F$69,MATCH('ABP Remaining Capacity'!$E67,Inputs_ByPrg!$E$6:$E$69,0))</f>
        <v>0</v>
      </c>
    </row>
    <row r="68" spans="2:28" ht="14.45" customHeight="1">
      <c r="B68" s="239" t="s">
        <v>231</v>
      </c>
      <c r="C68" s="239" t="s">
        <v>211</v>
      </c>
      <c r="D68" s="239" t="s">
        <v>290</v>
      </c>
      <c r="E68" s="286" t="str">
        <f t="shared" si="0"/>
        <v>B_Equity Eligible Contractor_&gt;500-2000</v>
      </c>
      <c r="F68" s="262" t="s">
        <v>86</v>
      </c>
      <c r="G68" s="89">
        <f>(SUMIFS(Inputs_ByYear!D$9:D$14,Inputs_ByYear!$B$9:$B$14,'ABP Remaining Capacity'!$C68))*Inputs_ByYear!D$20*INDEX(Inputs_ByYear!$D$24:$Y$25,MATCH($B68,Inputs_ByYear!$B$24:$B$25,0),MATCH(G$5,Inputs_ByYear!$D$23:$Y$23,0))*INDEX(Inputs_ByPrg!$F$6:$F$69,MATCH('ABP Remaining Capacity'!$E68,Inputs_ByPrg!$E$6:$E$69,0))</f>
        <v>37899.097352674122</v>
      </c>
      <c r="H68" s="89">
        <f>(SUMIFS(Inputs_ByYear!E$9:E$14,Inputs_ByYear!$B$9:$B$14,'ABP Remaining Capacity'!$C68))*Inputs_ByYear!E$20*INDEX(Inputs_ByYear!$D$24:$Y$25,MATCH($B68,Inputs_ByYear!$B$24:$B$25,0),MATCH(H$5,Inputs_ByYear!$D$23:$Y$23,0))*INDEX(Inputs_ByPrg!$F$6:$F$69,MATCH('ABP Remaining Capacity'!$E68,Inputs_ByPrg!$E$6:$E$69,0))</f>
        <v>0</v>
      </c>
      <c r="I68" s="89">
        <f>(SUMIFS(Inputs_ByYear!F$9:F$14,Inputs_ByYear!$B$9:$B$14,'ABP Remaining Capacity'!$C68))*Inputs_ByYear!F$20*INDEX(Inputs_ByYear!$D$24:$Y$25,MATCH($B68,Inputs_ByYear!$B$24:$B$25,0),MATCH(I$5,Inputs_ByYear!$D$23:$Y$23,0))*INDEX(Inputs_ByPrg!$F$6:$F$69,MATCH('ABP Remaining Capacity'!$E68,Inputs_ByPrg!$E$6:$E$69,0))</f>
        <v>0</v>
      </c>
      <c r="J68" s="89">
        <f>(SUMIFS(Inputs_ByYear!G$9:G$14,Inputs_ByYear!$B$9:$B$14,'ABP Remaining Capacity'!$C68))*Inputs_ByYear!G$20*INDEX(Inputs_ByYear!$D$24:$Y$25,MATCH($B68,Inputs_ByYear!$B$24:$B$25,0),MATCH(J$5,Inputs_ByYear!$D$23:$Y$23,0))*INDEX(Inputs_ByPrg!$F$6:$F$69,MATCH('ABP Remaining Capacity'!$E68,Inputs_ByPrg!$E$6:$E$69,0))</f>
        <v>0</v>
      </c>
      <c r="K68" s="89">
        <f>(SUMIFS(Inputs_ByYear!H$9:H$14,Inputs_ByYear!$B$9:$B$14,'ABP Remaining Capacity'!$C68))*Inputs_ByYear!H$20*INDEX(Inputs_ByYear!$D$24:$Y$25,MATCH($B68,Inputs_ByYear!$B$24:$B$25,0),MATCH(K$5,Inputs_ByYear!$D$23:$Y$23,0))*INDEX(Inputs_ByPrg!$F$6:$F$69,MATCH('ABP Remaining Capacity'!$E68,Inputs_ByPrg!$E$6:$E$69,0))</f>
        <v>0</v>
      </c>
      <c r="L68" s="89">
        <f>(SUMIFS(Inputs_ByYear!I$9:I$14,Inputs_ByYear!$B$9:$B$14,'ABP Remaining Capacity'!$C68))*Inputs_ByYear!I$20*INDEX(Inputs_ByYear!$D$24:$Y$25,MATCH($B68,Inputs_ByYear!$B$24:$B$25,0),MATCH(L$5,Inputs_ByYear!$D$23:$Y$23,0))*INDEX(Inputs_ByPrg!$F$6:$F$69,MATCH('ABP Remaining Capacity'!$E68,Inputs_ByPrg!$E$6:$E$69,0))</f>
        <v>0</v>
      </c>
      <c r="M68" s="89">
        <f>(SUMIFS(Inputs_ByYear!J$9:J$14,Inputs_ByYear!$B$9:$B$14,'ABP Remaining Capacity'!$C68))*Inputs_ByYear!J$20*INDEX(Inputs_ByYear!$D$24:$Y$25,MATCH($B68,Inputs_ByYear!$B$24:$B$25,0),MATCH(M$5,Inputs_ByYear!$D$23:$Y$23,0))*INDEX(Inputs_ByPrg!$F$6:$F$69,MATCH('ABP Remaining Capacity'!$E68,Inputs_ByPrg!$E$6:$E$69,0))</f>
        <v>0</v>
      </c>
      <c r="N68" s="89">
        <f>(SUMIFS(Inputs_ByYear!K$9:K$14,Inputs_ByYear!$B$9:$B$14,'ABP Remaining Capacity'!$C68))*Inputs_ByYear!K$20*INDEX(Inputs_ByYear!$D$24:$Y$25,MATCH($B68,Inputs_ByYear!$B$24:$B$25,0),MATCH(N$5,Inputs_ByYear!$D$23:$Y$23,0))*INDEX(Inputs_ByPrg!$F$6:$F$69,MATCH('ABP Remaining Capacity'!$E68,Inputs_ByPrg!$E$6:$E$69,0))</f>
        <v>0</v>
      </c>
      <c r="O68" s="89">
        <f>(SUMIFS(Inputs_ByYear!L$9:L$14,Inputs_ByYear!$B$9:$B$14,'ABP Remaining Capacity'!$C68))*Inputs_ByYear!L$20*INDEX(Inputs_ByYear!$D$24:$Y$25,MATCH($B68,Inputs_ByYear!$B$24:$B$25,0),MATCH(O$5,Inputs_ByYear!$D$23:$Y$23,0))*INDEX(Inputs_ByPrg!$F$6:$F$69,MATCH('ABP Remaining Capacity'!$E68,Inputs_ByPrg!$E$6:$E$69,0))</f>
        <v>0</v>
      </c>
      <c r="P68" s="89">
        <f>(SUMIFS(Inputs_ByYear!M$9:M$14,Inputs_ByYear!$B$9:$B$14,'ABP Remaining Capacity'!$C68))*Inputs_ByYear!M$20*INDEX(Inputs_ByYear!$D$24:$Y$25,MATCH($B68,Inputs_ByYear!$B$24:$B$25,0),MATCH(P$5,Inputs_ByYear!$D$23:$Y$23,0))*INDEX(Inputs_ByPrg!$F$6:$F$69,MATCH('ABP Remaining Capacity'!$E68,Inputs_ByPrg!$E$6:$E$69,0))</f>
        <v>0</v>
      </c>
      <c r="Q68" s="89">
        <f>(SUMIFS(Inputs_ByYear!N$9:N$14,Inputs_ByYear!$B$9:$B$14,'ABP Remaining Capacity'!$C68))*Inputs_ByYear!N$20*INDEX(Inputs_ByYear!$D$24:$Y$25,MATCH($B68,Inputs_ByYear!$B$24:$B$25,0),MATCH(Q$5,Inputs_ByYear!$D$23:$Y$23,0))*INDEX(Inputs_ByPrg!$F$6:$F$69,MATCH('ABP Remaining Capacity'!$E68,Inputs_ByPrg!$E$6:$E$69,0))</f>
        <v>0</v>
      </c>
      <c r="R68" s="89">
        <f>(SUMIFS(Inputs_ByYear!O$9:O$14,Inputs_ByYear!$B$9:$B$14,'ABP Remaining Capacity'!$C68))*Inputs_ByYear!O$20*INDEX(Inputs_ByYear!$D$24:$Y$25,MATCH($B68,Inputs_ByYear!$B$24:$B$25,0),MATCH(R$5,Inputs_ByYear!$D$23:$Y$23,0))*INDEX(Inputs_ByPrg!$F$6:$F$69,MATCH('ABP Remaining Capacity'!$E68,Inputs_ByPrg!$E$6:$E$69,0))</f>
        <v>0</v>
      </c>
      <c r="S68" s="89">
        <f>(SUMIFS(Inputs_ByYear!P$9:P$14,Inputs_ByYear!$B$9:$B$14,'ABP Remaining Capacity'!$C68))*Inputs_ByYear!P$20*INDEX(Inputs_ByYear!$D$24:$Y$25,MATCH($B68,Inputs_ByYear!$B$24:$B$25,0),MATCH(S$5,Inputs_ByYear!$D$23:$Y$23,0))*INDEX(Inputs_ByPrg!$F$6:$F$69,MATCH('ABP Remaining Capacity'!$E68,Inputs_ByPrg!$E$6:$E$69,0))</f>
        <v>0</v>
      </c>
      <c r="T68" s="89">
        <f>(SUMIFS(Inputs_ByYear!Q$9:Q$14,Inputs_ByYear!$B$9:$B$14,'ABP Remaining Capacity'!$C68))*Inputs_ByYear!Q$20*INDEX(Inputs_ByYear!$D$24:$Y$25,MATCH($B68,Inputs_ByYear!$B$24:$B$25,0),MATCH(T$5,Inputs_ByYear!$D$23:$Y$23,0))*INDEX(Inputs_ByPrg!$F$6:$F$69,MATCH('ABP Remaining Capacity'!$E68,Inputs_ByPrg!$E$6:$E$69,0))</f>
        <v>0</v>
      </c>
      <c r="U68" s="89">
        <f>(SUMIFS(Inputs_ByYear!R$9:R$14,Inputs_ByYear!$B$9:$B$14,'ABP Remaining Capacity'!$C68))*Inputs_ByYear!R$20*INDEX(Inputs_ByYear!$D$24:$Y$25,MATCH($B68,Inputs_ByYear!$B$24:$B$25,0),MATCH(U$5,Inputs_ByYear!$D$23:$Y$23,0))*INDEX(Inputs_ByPrg!$F$6:$F$69,MATCH('ABP Remaining Capacity'!$E68,Inputs_ByPrg!$E$6:$E$69,0))</f>
        <v>0</v>
      </c>
      <c r="V68" s="89">
        <f>(SUMIFS(Inputs_ByYear!S$9:S$14,Inputs_ByYear!$B$9:$B$14,'ABP Remaining Capacity'!$C68))*Inputs_ByYear!S$20*INDEX(Inputs_ByYear!$D$24:$Y$25,MATCH($B68,Inputs_ByYear!$B$24:$B$25,0),MATCH(V$5,Inputs_ByYear!$D$23:$Y$23,0))*INDEX(Inputs_ByPrg!$F$6:$F$69,MATCH('ABP Remaining Capacity'!$E68,Inputs_ByPrg!$E$6:$E$69,0))</f>
        <v>0</v>
      </c>
      <c r="W68" s="89">
        <f>(SUMIFS(Inputs_ByYear!T$9:T$14,Inputs_ByYear!$B$9:$B$14,'ABP Remaining Capacity'!$C68))*Inputs_ByYear!T$20*INDEX(Inputs_ByYear!$D$24:$Y$25,MATCH($B68,Inputs_ByYear!$B$24:$B$25,0),MATCH(W$5,Inputs_ByYear!$D$23:$Y$23,0))*INDEX(Inputs_ByPrg!$F$6:$F$69,MATCH('ABP Remaining Capacity'!$E68,Inputs_ByPrg!$E$6:$E$69,0))</f>
        <v>0</v>
      </c>
      <c r="X68" s="89">
        <f>(SUMIFS(Inputs_ByYear!U$9:U$14,Inputs_ByYear!$B$9:$B$14,'ABP Remaining Capacity'!$C68))*Inputs_ByYear!U$20*INDEX(Inputs_ByYear!$D$24:$Y$25,MATCH($B68,Inputs_ByYear!$B$24:$B$25,0),MATCH(X$5,Inputs_ByYear!$D$23:$Y$23,0))*INDEX(Inputs_ByPrg!$F$6:$F$69,MATCH('ABP Remaining Capacity'!$E68,Inputs_ByPrg!$E$6:$E$69,0))</f>
        <v>0</v>
      </c>
      <c r="Y68" s="89">
        <f>(SUMIFS(Inputs_ByYear!V$9:V$14,Inputs_ByYear!$B$9:$B$14,'ABP Remaining Capacity'!$C68))*Inputs_ByYear!V$20*INDEX(Inputs_ByYear!$D$24:$Y$25,MATCH($B68,Inputs_ByYear!$B$24:$B$25,0),MATCH(Y$5,Inputs_ByYear!$D$23:$Y$23,0))*INDEX(Inputs_ByPrg!$F$6:$F$69,MATCH('ABP Remaining Capacity'!$E68,Inputs_ByPrg!$E$6:$E$69,0))</f>
        <v>0</v>
      </c>
      <c r="Z68" s="89">
        <f>(SUMIFS(Inputs_ByYear!W$9:W$14,Inputs_ByYear!$B$9:$B$14,'ABP Remaining Capacity'!$C68))*Inputs_ByYear!W$20*INDEX(Inputs_ByYear!$D$24:$Y$25,MATCH($B68,Inputs_ByYear!$B$24:$B$25,0),MATCH(Z$5,Inputs_ByYear!$D$23:$Y$23,0))*INDEX(Inputs_ByPrg!$F$6:$F$69,MATCH('ABP Remaining Capacity'!$E68,Inputs_ByPrg!$E$6:$E$69,0))</f>
        <v>0</v>
      </c>
      <c r="AA68" s="89">
        <f>(SUMIFS(Inputs_ByYear!X$9:X$14,Inputs_ByYear!$B$9:$B$14,'ABP Remaining Capacity'!$C68))*Inputs_ByYear!X$20*INDEX(Inputs_ByYear!$D$24:$Y$25,MATCH($B68,Inputs_ByYear!$B$24:$B$25,0),MATCH(AA$5,Inputs_ByYear!$D$23:$Y$23,0))*INDEX(Inputs_ByPrg!$F$6:$F$69,MATCH('ABP Remaining Capacity'!$E68,Inputs_ByPrg!$E$6:$E$69,0))</f>
        <v>0</v>
      </c>
      <c r="AB68" s="89">
        <f>(SUMIFS(Inputs_ByYear!Y$9:Y$14,Inputs_ByYear!$B$9:$B$14,'ABP Remaining Capacity'!$C68))*Inputs_ByYear!Y$20*INDEX(Inputs_ByYear!$D$24:$Y$25,MATCH($B68,Inputs_ByYear!$B$24:$B$25,0),MATCH(AB$5,Inputs_ByYear!$D$23:$Y$23,0))*INDEX(Inputs_ByPrg!$F$6:$F$69,MATCH('ABP Remaining Capacity'!$E68,Inputs_ByPrg!$E$6:$E$69,0))</f>
        <v>0</v>
      </c>
    </row>
    <row r="69" spans="2:28" ht="14.45" customHeight="1">
      <c r="B69" s="239" t="s">
        <v>231</v>
      </c>
      <c r="C69" s="239" t="s">
        <v>211</v>
      </c>
      <c r="D69" s="239" t="s">
        <v>292</v>
      </c>
      <c r="E69" s="286" t="str">
        <f t="shared" si="0"/>
        <v>B_Equity Eligible Contractor_&gt; 2000-5000</v>
      </c>
      <c r="F69" s="262" t="s">
        <v>86</v>
      </c>
      <c r="G69" s="89">
        <f>(SUMIFS(Inputs_ByYear!D$9:D$14,Inputs_ByYear!$B$9:$B$14,'ABP Remaining Capacity'!$C69))*Inputs_ByYear!D$20*INDEX(Inputs_ByYear!$D$24:$Y$25,MATCH($B69,Inputs_ByYear!$B$24:$B$25,0),MATCH(G$5,Inputs_ByYear!$D$23:$Y$23,0))*INDEX(Inputs_ByPrg!$F$6:$F$69,MATCH('ABP Remaining Capacity'!$E69,Inputs_ByPrg!$E$6:$E$69,0))</f>
        <v>0</v>
      </c>
      <c r="H69" s="89">
        <f>(SUMIFS(Inputs_ByYear!E$9:E$14,Inputs_ByYear!$B$9:$B$14,'ABP Remaining Capacity'!$C69))*Inputs_ByYear!E$20*INDEX(Inputs_ByYear!$D$24:$Y$25,MATCH($B69,Inputs_ByYear!$B$24:$B$25,0),MATCH(H$5,Inputs_ByYear!$D$23:$Y$23,0))*INDEX(Inputs_ByPrg!$F$6:$F$69,MATCH('ABP Remaining Capacity'!$E69,Inputs_ByPrg!$E$6:$E$69,0))</f>
        <v>0</v>
      </c>
      <c r="I69" s="89">
        <f>(SUMIFS(Inputs_ByYear!F$9:F$14,Inputs_ByYear!$B$9:$B$14,'ABP Remaining Capacity'!$C69))*Inputs_ByYear!F$20*INDEX(Inputs_ByYear!$D$24:$Y$25,MATCH($B69,Inputs_ByYear!$B$24:$B$25,0),MATCH(I$5,Inputs_ByYear!$D$23:$Y$23,0))*INDEX(Inputs_ByPrg!$F$6:$F$69,MATCH('ABP Remaining Capacity'!$E69,Inputs_ByPrg!$E$6:$E$69,0))</f>
        <v>0</v>
      </c>
      <c r="J69" s="89">
        <f>(SUMIFS(Inputs_ByYear!G$9:G$14,Inputs_ByYear!$B$9:$B$14,'ABP Remaining Capacity'!$C69))*Inputs_ByYear!G$20*INDEX(Inputs_ByYear!$D$24:$Y$25,MATCH($B69,Inputs_ByYear!$B$24:$B$25,0),MATCH(J$5,Inputs_ByYear!$D$23:$Y$23,0))*INDEX(Inputs_ByPrg!$F$6:$F$69,MATCH('ABP Remaining Capacity'!$E69,Inputs_ByPrg!$E$6:$E$69,0))</f>
        <v>0</v>
      </c>
      <c r="K69" s="89">
        <f>(SUMIFS(Inputs_ByYear!H$9:H$14,Inputs_ByYear!$B$9:$B$14,'ABP Remaining Capacity'!$C69))*Inputs_ByYear!H$20*INDEX(Inputs_ByYear!$D$24:$Y$25,MATCH($B69,Inputs_ByYear!$B$24:$B$25,0),MATCH(K$5,Inputs_ByYear!$D$23:$Y$23,0))*INDEX(Inputs_ByPrg!$F$6:$F$69,MATCH('ABP Remaining Capacity'!$E69,Inputs_ByPrg!$E$6:$E$69,0))</f>
        <v>0</v>
      </c>
      <c r="L69" s="89">
        <f>(SUMIFS(Inputs_ByYear!I$9:I$14,Inputs_ByYear!$B$9:$B$14,'ABP Remaining Capacity'!$C69))*Inputs_ByYear!I$20*INDEX(Inputs_ByYear!$D$24:$Y$25,MATCH($B69,Inputs_ByYear!$B$24:$B$25,0),MATCH(L$5,Inputs_ByYear!$D$23:$Y$23,0))*INDEX(Inputs_ByPrg!$F$6:$F$69,MATCH('ABP Remaining Capacity'!$E69,Inputs_ByPrg!$E$6:$E$69,0))</f>
        <v>0</v>
      </c>
      <c r="M69" s="89">
        <f>(SUMIFS(Inputs_ByYear!J$9:J$14,Inputs_ByYear!$B$9:$B$14,'ABP Remaining Capacity'!$C69))*Inputs_ByYear!J$20*INDEX(Inputs_ByYear!$D$24:$Y$25,MATCH($B69,Inputs_ByYear!$B$24:$B$25,0),MATCH(M$5,Inputs_ByYear!$D$23:$Y$23,0))*INDEX(Inputs_ByPrg!$F$6:$F$69,MATCH('ABP Remaining Capacity'!$E69,Inputs_ByPrg!$E$6:$E$69,0))</f>
        <v>0</v>
      </c>
      <c r="N69" s="89">
        <f>(SUMIFS(Inputs_ByYear!K$9:K$14,Inputs_ByYear!$B$9:$B$14,'ABP Remaining Capacity'!$C69))*Inputs_ByYear!K$20*INDEX(Inputs_ByYear!$D$24:$Y$25,MATCH($B69,Inputs_ByYear!$B$24:$B$25,0),MATCH(N$5,Inputs_ByYear!$D$23:$Y$23,0))*INDEX(Inputs_ByPrg!$F$6:$F$69,MATCH('ABP Remaining Capacity'!$E69,Inputs_ByPrg!$E$6:$E$69,0))</f>
        <v>0</v>
      </c>
      <c r="O69" s="89">
        <f>(SUMIFS(Inputs_ByYear!L$9:L$14,Inputs_ByYear!$B$9:$B$14,'ABP Remaining Capacity'!$C69))*Inputs_ByYear!L$20*INDEX(Inputs_ByYear!$D$24:$Y$25,MATCH($B69,Inputs_ByYear!$B$24:$B$25,0),MATCH(O$5,Inputs_ByYear!$D$23:$Y$23,0))*INDEX(Inputs_ByPrg!$F$6:$F$69,MATCH('ABP Remaining Capacity'!$E69,Inputs_ByPrg!$E$6:$E$69,0))</f>
        <v>0</v>
      </c>
      <c r="P69" s="89">
        <f>(SUMIFS(Inputs_ByYear!M$9:M$14,Inputs_ByYear!$B$9:$B$14,'ABP Remaining Capacity'!$C69))*Inputs_ByYear!M$20*INDEX(Inputs_ByYear!$D$24:$Y$25,MATCH($B69,Inputs_ByYear!$B$24:$B$25,0),MATCH(P$5,Inputs_ByYear!$D$23:$Y$23,0))*INDEX(Inputs_ByPrg!$F$6:$F$69,MATCH('ABP Remaining Capacity'!$E69,Inputs_ByPrg!$E$6:$E$69,0))</f>
        <v>0</v>
      </c>
      <c r="Q69" s="89">
        <f>(SUMIFS(Inputs_ByYear!N$9:N$14,Inputs_ByYear!$B$9:$B$14,'ABP Remaining Capacity'!$C69))*Inputs_ByYear!N$20*INDEX(Inputs_ByYear!$D$24:$Y$25,MATCH($B69,Inputs_ByYear!$B$24:$B$25,0),MATCH(Q$5,Inputs_ByYear!$D$23:$Y$23,0))*INDEX(Inputs_ByPrg!$F$6:$F$69,MATCH('ABP Remaining Capacity'!$E69,Inputs_ByPrg!$E$6:$E$69,0))</f>
        <v>0</v>
      </c>
      <c r="R69" s="89">
        <f>(SUMIFS(Inputs_ByYear!O$9:O$14,Inputs_ByYear!$B$9:$B$14,'ABP Remaining Capacity'!$C69))*Inputs_ByYear!O$20*INDEX(Inputs_ByYear!$D$24:$Y$25,MATCH($B69,Inputs_ByYear!$B$24:$B$25,0),MATCH(R$5,Inputs_ByYear!$D$23:$Y$23,0))*INDEX(Inputs_ByPrg!$F$6:$F$69,MATCH('ABP Remaining Capacity'!$E69,Inputs_ByPrg!$E$6:$E$69,0))</f>
        <v>0</v>
      </c>
      <c r="S69" s="89">
        <f>(SUMIFS(Inputs_ByYear!P$9:P$14,Inputs_ByYear!$B$9:$B$14,'ABP Remaining Capacity'!$C69))*Inputs_ByYear!P$20*INDEX(Inputs_ByYear!$D$24:$Y$25,MATCH($B69,Inputs_ByYear!$B$24:$B$25,0),MATCH(S$5,Inputs_ByYear!$D$23:$Y$23,0))*INDEX(Inputs_ByPrg!$F$6:$F$69,MATCH('ABP Remaining Capacity'!$E69,Inputs_ByPrg!$E$6:$E$69,0))</f>
        <v>0</v>
      </c>
      <c r="T69" s="89">
        <f>(SUMIFS(Inputs_ByYear!Q$9:Q$14,Inputs_ByYear!$B$9:$B$14,'ABP Remaining Capacity'!$C69))*Inputs_ByYear!Q$20*INDEX(Inputs_ByYear!$D$24:$Y$25,MATCH($B69,Inputs_ByYear!$B$24:$B$25,0),MATCH(T$5,Inputs_ByYear!$D$23:$Y$23,0))*INDEX(Inputs_ByPrg!$F$6:$F$69,MATCH('ABP Remaining Capacity'!$E69,Inputs_ByPrg!$E$6:$E$69,0))</f>
        <v>0</v>
      </c>
      <c r="U69" s="89">
        <f>(SUMIFS(Inputs_ByYear!R$9:R$14,Inputs_ByYear!$B$9:$B$14,'ABP Remaining Capacity'!$C69))*Inputs_ByYear!R$20*INDEX(Inputs_ByYear!$D$24:$Y$25,MATCH($B69,Inputs_ByYear!$B$24:$B$25,0),MATCH(U$5,Inputs_ByYear!$D$23:$Y$23,0))*INDEX(Inputs_ByPrg!$F$6:$F$69,MATCH('ABP Remaining Capacity'!$E69,Inputs_ByPrg!$E$6:$E$69,0))</f>
        <v>0</v>
      </c>
      <c r="V69" s="89">
        <f>(SUMIFS(Inputs_ByYear!S$9:S$14,Inputs_ByYear!$B$9:$B$14,'ABP Remaining Capacity'!$C69))*Inputs_ByYear!S$20*INDEX(Inputs_ByYear!$D$24:$Y$25,MATCH($B69,Inputs_ByYear!$B$24:$B$25,0),MATCH(V$5,Inputs_ByYear!$D$23:$Y$23,0))*INDEX(Inputs_ByPrg!$F$6:$F$69,MATCH('ABP Remaining Capacity'!$E69,Inputs_ByPrg!$E$6:$E$69,0))</f>
        <v>0</v>
      </c>
      <c r="W69" s="89">
        <f>(SUMIFS(Inputs_ByYear!T$9:T$14,Inputs_ByYear!$B$9:$B$14,'ABP Remaining Capacity'!$C69))*Inputs_ByYear!T$20*INDEX(Inputs_ByYear!$D$24:$Y$25,MATCH($B69,Inputs_ByYear!$B$24:$B$25,0),MATCH(W$5,Inputs_ByYear!$D$23:$Y$23,0))*INDEX(Inputs_ByPrg!$F$6:$F$69,MATCH('ABP Remaining Capacity'!$E69,Inputs_ByPrg!$E$6:$E$69,0))</f>
        <v>0</v>
      </c>
      <c r="X69" s="89">
        <f>(SUMIFS(Inputs_ByYear!U$9:U$14,Inputs_ByYear!$B$9:$B$14,'ABP Remaining Capacity'!$C69))*Inputs_ByYear!U$20*INDEX(Inputs_ByYear!$D$24:$Y$25,MATCH($B69,Inputs_ByYear!$B$24:$B$25,0),MATCH(X$5,Inputs_ByYear!$D$23:$Y$23,0))*INDEX(Inputs_ByPrg!$F$6:$F$69,MATCH('ABP Remaining Capacity'!$E69,Inputs_ByPrg!$E$6:$E$69,0))</f>
        <v>0</v>
      </c>
      <c r="Y69" s="89">
        <f>(SUMIFS(Inputs_ByYear!V$9:V$14,Inputs_ByYear!$B$9:$B$14,'ABP Remaining Capacity'!$C69))*Inputs_ByYear!V$20*INDEX(Inputs_ByYear!$D$24:$Y$25,MATCH($B69,Inputs_ByYear!$B$24:$B$25,0),MATCH(Y$5,Inputs_ByYear!$D$23:$Y$23,0))*INDEX(Inputs_ByPrg!$F$6:$F$69,MATCH('ABP Remaining Capacity'!$E69,Inputs_ByPrg!$E$6:$E$69,0))</f>
        <v>0</v>
      </c>
      <c r="Z69" s="89">
        <f>(SUMIFS(Inputs_ByYear!W$9:W$14,Inputs_ByYear!$B$9:$B$14,'ABP Remaining Capacity'!$C69))*Inputs_ByYear!W$20*INDEX(Inputs_ByYear!$D$24:$Y$25,MATCH($B69,Inputs_ByYear!$B$24:$B$25,0),MATCH(Z$5,Inputs_ByYear!$D$23:$Y$23,0))*INDEX(Inputs_ByPrg!$F$6:$F$69,MATCH('ABP Remaining Capacity'!$E69,Inputs_ByPrg!$E$6:$E$69,0))</f>
        <v>0</v>
      </c>
      <c r="AA69" s="89">
        <f>(SUMIFS(Inputs_ByYear!X$9:X$14,Inputs_ByYear!$B$9:$B$14,'ABP Remaining Capacity'!$C69))*Inputs_ByYear!X$20*INDEX(Inputs_ByYear!$D$24:$Y$25,MATCH($B69,Inputs_ByYear!$B$24:$B$25,0),MATCH(AA$5,Inputs_ByYear!$D$23:$Y$23,0))*INDEX(Inputs_ByPrg!$F$6:$F$69,MATCH('ABP Remaining Capacity'!$E69,Inputs_ByPrg!$E$6:$E$69,0))</f>
        <v>0</v>
      </c>
      <c r="AB69" s="89">
        <f>(SUMIFS(Inputs_ByYear!Y$9:Y$14,Inputs_ByYear!$B$9:$B$14,'ABP Remaining Capacity'!$C69))*Inputs_ByYear!Y$20*INDEX(Inputs_ByYear!$D$24:$Y$25,MATCH($B69,Inputs_ByYear!$B$24:$B$25,0),MATCH(AB$5,Inputs_ByYear!$D$23:$Y$23,0))*INDEX(Inputs_ByPrg!$F$6:$F$69,MATCH('ABP Remaining Capacity'!$E69,Inputs_ByPrg!$E$6:$E$69,0))</f>
        <v>0</v>
      </c>
    </row>
    <row r="70" spans="2:28" ht="14.45" customHeight="1"/>
    <row r="71" spans="2:28" ht="14.45" customHeight="1" thickBot="1">
      <c r="B71" s="287"/>
      <c r="C71" s="287"/>
      <c r="D71" s="287"/>
      <c r="E71" s="287" t="s">
        <v>326</v>
      </c>
      <c r="F71" s="288" t="s">
        <v>86</v>
      </c>
      <c r="G71" s="289">
        <f>SUM(G6:G69)</f>
        <v>253665.40735047325</v>
      </c>
      <c r="H71" s="289">
        <f t="shared" ref="H71:AB71" si="1">SUM(H6:H69)</f>
        <v>0</v>
      </c>
      <c r="I71" s="289">
        <f t="shared" si="1"/>
        <v>0</v>
      </c>
      <c r="J71" s="289">
        <f t="shared" si="1"/>
        <v>0</v>
      </c>
      <c r="K71" s="289">
        <f t="shared" si="1"/>
        <v>0</v>
      </c>
      <c r="L71" s="289">
        <f t="shared" si="1"/>
        <v>0</v>
      </c>
      <c r="M71" s="289">
        <f t="shared" si="1"/>
        <v>0</v>
      </c>
      <c r="N71" s="289">
        <f t="shared" si="1"/>
        <v>0</v>
      </c>
      <c r="O71" s="289">
        <f t="shared" si="1"/>
        <v>0</v>
      </c>
      <c r="P71" s="289">
        <f t="shared" si="1"/>
        <v>0</v>
      </c>
      <c r="Q71" s="289">
        <f t="shared" si="1"/>
        <v>0</v>
      </c>
      <c r="R71" s="289">
        <f t="shared" si="1"/>
        <v>0</v>
      </c>
      <c r="S71" s="289">
        <f t="shared" si="1"/>
        <v>0</v>
      </c>
      <c r="T71" s="289">
        <f t="shared" si="1"/>
        <v>0</v>
      </c>
      <c r="U71" s="289">
        <f t="shared" si="1"/>
        <v>0</v>
      </c>
      <c r="V71" s="289">
        <f t="shared" si="1"/>
        <v>0</v>
      </c>
      <c r="W71" s="289">
        <f t="shared" si="1"/>
        <v>0</v>
      </c>
      <c r="X71" s="289">
        <f t="shared" si="1"/>
        <v>0</v>
      </c>
      <c r="Y71" s="289">
        <f t="shared" si="1"/>
        <v>0</v>
      </c>
      <c r="Z71" s="289">
        <f t="shared" si="1"/>
        <v>0</v>
      </c>
      <c r="AA71" s="289">
        <f t="shared" si="1"/>
        <v>0</v>
      </c>
      <c r="AB71" s="289">
        <f t="shared" si="1"/>
        <v>0</v>
      </c>
    </row>
    <row r="72" spans="2:28" ht="14.45" customHeight="1" thickTop="1"/>
    <row r="73" spans="2:28" ht="14.45" customHeight="1">
      <c r="E73" s="299" t="s">
        <v>327</v>
      </c>
      <c r="G73" s="268" t="s">
        <v>318</v>
      </c>
    </row>
    <row r="74" spans="2:28" ht="14.45" customHeight="1">
      <c r="B74" s="284" t="s">
        <v>319</v>
      </c>
      <c r="C74" s="284" t="s">
        <v>165</v>
      </c>
      <c r="D74" s="284" t="s">
        <v>320</v>
      </c>
      <c r="E74" s="298" t="s">
        <v>321</v>
      </c>
      <c r="F74" s="285" t="s">
        <v>14</v>
      </c>
      <c r="G74" s="242" t="s">
        <v>22</v>
      </c>
      <c r="H74" s="242" t="s">
        <v>23</v>
      </c>
      <c r="I74" s="242" t="s">
        <v>24</v>
      </c>
      <c r="J74" s="242" t="s">
        <v>25</v>
      </c>
      <c r="K74" s="242" t="s">
        <v>26</v>
      </c>
      <c r="L74" s="242" t="s">
        <v>27</v>
      </c>
      <c r="M74" s="242" t="s">
        <v>28</v>
      </c>
      <c r="N74" s="242" t="s">
        <v>29</v>
      </c>
      <c r="O74" s="242" t="s">
        <v>30</v>
      </c>
      <c r="P74" s="242" t="s">
        <v>31</v>
      </c>
      <c r="Q74" s="242" t="s">
        <v>32</v>
      </c>
      <c r="R74" s="242" t="s">
        <v>33</v>
      </c>
      <c r="S74" s="242" t="s">
        <v>34</v>
      </c>
      <c r="T74" s="242" t="s">
        <v>35</v>
      </c>
      <c r="U74" s="242" t="s">
        <v>36</v>
      </c>
      <c r="V74" s="242" t="s">
        <v>37</v>
      </c>
      <c r="W74" s="242" t="s">
        <v>38</v>
      </c>
      <c r="X74" s="242" t="s">
        <v>39</v>
      </c>
      <c r="Y74" s="242" t="s">
        <v>40</v>
      </c>
      <c r="Z74" s="242" t="s">
        <v>41</v>
      </c>
      <c r="AA74" s="242" t="s">
        <v>42</v>
      </c>
      <c r="AB74" s="242" t="s">
        <v>43</v>
      </c>
    </row>
    <row r="75" spans="2:28" ht="14.45" customHeight="1">
      <c r="B75" s="239" t="s">
        <v>230</v>
      </c>
      <c r="C75" s="239" t="s">
        <v>206</v>
      </c>
      <c r="D75" s="239" t="s">
        <v>274</v>
      </c>
      <c r="E75" s="286" t="str">
        <f>B75&amp;"_"&amp;C75&amp;"_"&amp;D75</f>
        <v>A_Small DG_&lt; 10</v>
      </c>
      <c r="F75" s="262" t="s">
        <v>85</v>
      </c>
      <c r="G75" s="89">
        <f>G6*INDEX(Inputs_ByPrg!$I$6:$AD$69,MATCH('ABP Remaining Capacity'!$E75,Inputs_ByPrg!$E$6:$E$69,0),MATCH('ABP Remaining Capacity'!G$5,Inputs_ByPrg!$I$5:$AD$5,0))*8760/1000</f>
        <v>2031.9815157471298</v>
      </c>
      <c r="H75" s="89">
        <f>H6*INDEX(Inputs_ByPrg!$I$6:$AD$69,MATCH('ABP Remaining Capacity'!$E75,Inputs_ByPrg!$E$6:$E$69,0),MATCH('ABP Remaining Capacity'!H$5,Inputs_ByPrg!$I$5:$AD$5,0))*8760/1000</f>
        <v>0</v>
      </c>
      <c r="I75" s="89">
        <f>I6*INDEX(Inputs_ByPrg!$I$6:$AD$69,MATCH('ABP Remaining Capacity'!$E75,Inputs_ByPrg!$E$6:$E$69,0),MATCH('ABP Remaining Capacity'!I$5,Inputs_ByPrg!$I$5:$AD$5,0))*8760/1000</f>
        <v>0</v>
      </c>
      <c r="J75" s="89">
        <f>J6*INDEX(Inputs_ByPrg!$I$6:$AD$69,MATCH('ABP Remaining Capacity'!$E75,Inputs_ByPrg!$E$6:$E$69,0),MATCH('ABP Remaining Capacity'!J$5,Inputs_ByPrg!$I$5:$AD$5,0))*8760/1000</f>
        <v>0</v>
      </c>
      <c r="K75" s="89">
        <f>K6*INDEX(Inputs_ByPrg!$I$6:$AD$69,MATCH('ABP Remaining Capacity'!$E75,Inputs_ByPrg!$E$6:$E$69,0),MATCH('ABP Remaining Capacity'!K$5,Inputs_ByPrg!$I$5:$AD$5,0))*8760/1000</f>
        <v>0</v>
      </c>
      <c r="L75" s="89">
        <f>L6*INDEX(Inputs_ByPrg!$I$6:$AD$69,MATCH('ABP Remaining Capacity'!$E75,Inputs_ByPrg!$E$6:$E$69,0),MATCH('ABP Remaining Capacity'!L$5,Inputs_ByPrg!$I$5:$AD$5,0))*8760/1000</f>
        <v>0</v>
      </c>
      <c r="M75" s="89">
        <f>M6*INDEX(Inputs_ByPrg!$I$6:$AD$69,MATCH('ABP Remaining Capacity'!$E75,Inputs_ByPrg!$E$6:$E$69,0),MATCH('ABP Remaining Capacity'!M$5,Inputs_ByPrg!$I$5:$AD$5,0))*8760/1000</f>
        <v>0</v>
      </c>
      <c r="N75" s="89">
        <f>N6*INDEX(Inputs_ByPrg!$I$6:$AD$69,MATCH('ABP Remaining Capacity'!$E75,Inputs_ByPrg!$E$6:$E$69,0),MATCH('ABP Remaining Capacity'!N$5,Inputs_ByPrg!$I$5:$AD$5,0))*8760/1000</f>
        <v>0</v>
      </c>
      <c r="O75" s="89">
        <f>O6*INDEX(Inputs_ByPrg!$I$6:$AD$69,MATCH('ABP Remaining Capacity'!$E75,Inputs_ByPrg!$E$6:$E$69,0),MATCH('ABP Remaining Capacity'!O$5,Inputs_ByPrg!$I$5:$AD$5,0))*8760/1000</f>
        <v>0</v>
      </c>
      <c r="P75" s="89">
        <f>P6*INDEX(Inputs_ByPrg!$I$6:$AD$69,MATCH('ABP Remaining Capacity'!$E75,Inputs_ByPrg!$E$6:$E$69,0),MATCH('ABP Remaining Capacity'!P$5,Inputs_ByPrg!$I$5:$AD$5,0))*8760/1000</f>
        <v>0</v>
      </c>
      <c r="Q75" s="89">
        <f>Q6*INDEX(Inputs_ByPrg!$I$6:$AD$69,MATCH('ABP Remaining Capacity'!$E75,Inputs_ByPrg!$E$6:$E$69,0),MATCH('ABP Remaining Capacity'!Q$5,Inputs_ByPrg!$I$5:$AD$5,0))*8760/1000</f>
        <v>0</v>
      </c>
      <c r="R75" s="89">
        <f>R6*INDEX(Inputs_ByPrg!$I$6:$AD$69,MATCH('ABP Remaining Capacity'!$E75,Inputs_ByPrg!$E$6:$E$69,0),MATCH('ABP Remaining Capacity'!R$5,Inputs_ByPrg!$I$5:$AD$5,0))*8760/1000</f>
        <v>0</v>
      </c>
      <c r="S75" s="89">
        <f>S6*INDEX(Inputs_ByPrg!$I$6:$AD$69,MATCH('ABP Remaining Capacity'!$E75,Inputs_ByPrg!$E$6:$E$69,0),MATCH('ABP Remaining Capacity'!S$5,Inputs_ByPrg!$I$5:$AD$5,0))*8760/1000</f>
        <v>0</v>
      </c>
      <c r="T75" s="89">
        <f>T6*INDEX(Inputs_ByPrg!$I$6:$AD$69,MATCH('ABP Remaining Capacity'!$E75,Inputs_ByPrg!$E$6:$E$69,0),MATCH('ABP Remaining Capacity'!T$5,Inputs_ByPrg!$I$5:$AD$5,0))*8760/1000</f>
        <v>0</v>
      </c>
      <c r="U75" s="89">
        <f>U6*INDEX(Inputs_ByPrg!$I$6:$AD$69,MATCH('ABP Remaining Capacity'!$E75,Inputs_ByPrg!$E$6:$E$69,0),MATCH('ABP Remaining Capacity'!U$5,Inputs_ByPrg!$I$5:$AD$5,0))*8760/1000</f>
        <v>0</v>
      </c>
      <c r="V75" s="89">
        <f>V6*INDEX(Inputs_ByPrg!$I$6:$AD$69,MATCH('ABP Remaining Capacity'!$E75,Inputs_ByPrg!$E$6:$E$69,0),MATCH('ABP Remaining Capacity'!V$5,Inputs_ByPrg!$I$5:$AD$5,0))*8760/1000</f>
        <v>0</v>
      </c>
      <c r="W75" s="89">
        <f>W6*INDEX(Inputs_ByPrg!$I$6:$AD$69,MATCH('ABP Remaining Capacity'!$E75,Inputs_ByPrg!$E$6:$E$69,0),MATCH('ABP Remaining Capacity'!W$5,Inputs_ByPrg!$I$5:$AD$5,0))*8760/1000</f>
        <v>0</v>
      </c>
      <c r="X75" s="89">
        <f>X6*INDEX(Inputs_ByPrg!$I$6:$AD$69,MATCH('ABP Remaining Capacity'!$E75,Inputs_ByPrg!$E$6:$E$69,0),MATCH('ABP Remaining Capacity'!X$5,Inputs_ByPrg!$I$5:$AD$5,0))*8760/1000</f>
        <v>0</v>
      </c>
      <c r="Y75" s="89">
        <f>Y6*INDEX(Inputs_ByPrg!$I$6:$AD$69,MATCH('ABP Remaining Capacity'!$E75,Inputs_ByPrg!$E$6:$E$69,0),MATCH('ABP Remaining Capacity'!Y$5,Inputs_ByPrg!$I$5:$AD$5,0))*8760/1000</f>
        <v>0</v>
      </c>
      <c r="Z75" s="89">
        <f>Z6*INDEX(Inputs_ByPrg!$I$6:$AD$69,MATCH('ABP Remaining Capacity'!$E75,Inputs_ByPrg!$E$6:$E$69,0),MATCH('ABP Remaining Capacity'!Z$5,Inputs_ByPrg!$I$5:$AD$5,0))*8760/1000</f>
        <v>0</v>
      </c>
      <c r="AA75" s="89">
        <f>AA6*INDEX(Inputs_ByPrg!$I$6:$AD$69,MATCH('ABP Remaining Capacity'!$E75,Inputs_ByPrg!$E$6:$E$69,0),MATCH('ABP Remaining Capacity'!AA$5,Inputs_ByPrg!$I$5:$AD$5,0))*8760/1000</f>
        <v>0</v>
      </c>
      <c r="AB75" s="89">
        <f>AB6*INDEX(Inputs_ByPrg!$I$6:$AD$69,MATCH('ABP Remaining Capacity'!$E75,Inputs_ByPrg!$E$6:$E$69,0),MATCH('ABP Remaining Capacity'!AB$5,Inputs_ByPrg!$I$5:$AD$5,0))*8760/1000</f>
        <v>0</v>
      </c>
    </row>
    <row r="76" spans="2:28" ht="14.45" customHeight="1">
      <c r="B76" s="239" t="s">
        <v>230</v>
      </c>
      <c r="C76" s="239" t="s">
        <v>206</v>
      </c>
      <c r="D76" s="239" t="s">
        <v>276</v>
      </c>
      <c r="E76" s="286" t="str">
        <f t="shared" ref="E76:E138" si="2">B76&amp;"_"&amp;C76&amp;"_"&amp;D76</f>
        <v>A_Small DG_10–25</v>
      </c>
      <c r="F76" s="262" t="s">
        <v>85</v>
      </c>
      <c r="G76" s="89">
        <f>G7*INDEX(Inputs_ByPrg!$I$6:$AD$69,MATCH('ABP Remaining Capacity'!$E76,Inputs_ByPrg!$E$6:$E$69,0),MATCH('ABP Remaining Capacity'!G$5,Inputs_ByPrg!$I$5:$AD$5,0))*8760/1000</f>
        <v>3370.1335603434154</v>
      </c>
      <c r="H76" s="89">
        <f>H7*INDEX(Inputs_ByPrg!$I$6:$AD$69,MATCH('ABP Remaining Capacity'!$E76,Inputs_ByPrg!$E$6:$E$69,0),MATCH('ABP Remaining Capacity'!H$5,Inputs_ByPrg!$I$5:$AD$5,0))*8760/1000</f>
        <v>0</v>
      </c>
      <c r="I76" s="89">
        <f>I7*INDEX(Inputs_ByPrg!$I$6:$AD$69,MATCH('ABP Remaining Capacity'!$E76,Inputs_ByPrg!$E$6:$E$69,0),MATCH('ABP Remaining Capacity'!I$5,Inputs_ByPrg!$I$5:$AD$5,0))*8760/1000</f>
        <v>0</v>
      </c>
      <c r="J76" s="89">
        <f>J7*INDEX(Inputs_ByPrg!$I$6:$AD$69,MATCH('ABP Remaining Capacity'!$E76,Inputs_ByPrg!$E$6:$E$69,0),MATCH('ABP Remaining Capacity'!J$5,Inputs_ByPrg!$I$5:$AD$5,0))*8760/1000</f>
        <v>0</v>
      </c>
      <c r="K76" s="89">
        <f>K7*INDEX(Inputs_ByPrg!$I$6:$AD$69,MATCH('ABP Remaining Capacity'!$E76,Inputs_ByPrg!$E$6:$E$69,0),MATCH('ABP Remaining Capacity'!K$5,Inputs_ByPrg!$I$5:$AD$5,0))*8760/1000</f>
        <v>0</v>
      </c>
      <c r="L76" s="89">
        <f>L7*INDEX(Inputs_ByPrg!$I$6:$AD$69,MATCH('ABP Remaining Capacity'!$E76,Inputs_ByPrg!$E$6:$E$69,0),MATCH('ABP Remaining Capacity'!L$5,Inputs_ByPrg!$I$5:$AD$5,0))*8760/1000</f>
        <v>0</v>
      </c>
      <c r="M76" s="89">
        <f>M7*INDEX(Inputs_ByPrg!$I$6:$AD$69,MATCH('ABP Remaining Capacity'!$E76,Inputs_ByPrg!$E$6:$E$69,0),MATCH('ABP Remaining Capacity'!M$5,Inputs_ByPrg!$I$5:$AD$5,0))*8760/1000</f>
        <v>0</v>
      </c>
      <c r="N76" s="89">
        <f>N7*INDEX(Inputs_ByPrg!$I$6:$AD$69,MATCH('ABP Remaining Capacity'!$E76,Inputs_ByPrg!$E$6:$E$69,0),MATCH('ABP Remaining Capacity'!N$5,Inputs_ByPrg!$I$5:$AD$5,0))*8760/1000</f>
        <v>0</v>
      </c>
      <c r="O76" s="89">
        <f>O7*INDEX(Inputs_ByPrg!$I$6:$AD$69,MATCH('ABP Remaining Capacity'!$E76,Inputs_ByPrg!$E$6:$E$69,0),MATCH('ABP Remaining Capacity'!O$5,Inputs_ByPrg!$I$5:$AD$5,0))*8760/1000</f>
        <v>0</v>
      </c>
      <c r="P76" s="89">
        <f>P7*INDEX(Inputs_ByPrg!$I$6:$AD$69,MATCH('ABP Remaining Capacity'!$E76,Inputs_ByPrg!$E$6:$E$69,0),MATCH('ABP Remaining Capacity'!P$5,Inputs_ByPrg!$I$5:$AD$5,0))*8760/1000</f>
        <v>0</v>
      </c>
      <c r="Q76" s="89">
        <f>Q7*INDEX(Inputs_ByPrg!$I$6:$AD$69,MATCH('ABP Remaining Capacity'!$E76,Inputs_ByPrg!$E$6:$E$69,0),MATCH('ABP Remaining Capacity'!Q$5,Inputs_ByPrg!$I$5:$AD$5,0))*8760/1000</f>
        <v>0</v>
      </c>
      <c r="R76" s="89">
        <f>R7*INDEX(Inputs_ByPrg!$I$6:$AD$69,MATCH('ABP Remaining Capacity'!$E76,Inputs_ByPrg!$E$6:$E$69,0),MATCH('ABP Remaining Capacity'!R$5,Inputs_ByPrg!$I$5:$AD$5,0))*8760/1000</f>
        <v>0</v>
      </c>
      <c r="S76" s="89">
        <f>S7*INDEX(Inputs_ByPrg!$I$6:$AD$69,MATCH('ABP Remaining Capacity'!$E76,Inputs_ByPrg!$E$6:$E$69,0),MATCH('ABP Remaining Capacity'!S$5,Inputs_ByPrg!$I$5:$AD$5,0))*8760/1000</f>
        <v>0</v>
      </c>
      <c r="T76" s="89">
        <f>T7*INDEX(Inputs_ByPrg!$I$6:$AD$69,MATCH('ABP Remaining Capacity'!$E76,Inputs_ByPrg!$E$6:$E$69,0),MATCH('ABP Remaining Capacity'!T$5,Inputs_ByPrg!$I$5:$AD$5,0))*8760/1000</f>
        <v>0</v>
      </c>
      <c r="U76" s="89">
        <f>U7*INDEX(Inputs_ByPrg!$I$6:$AD$69,MATCH('ABP Remaining Capacity'!$E76,Inputs_ByPrg!$E$6:$E$69,0),MATCH('ABP Remaining Capacity'!U$5,Inputs_ByPrg!$I$5:$AD$5,0))*8760/1000</f>
        <v>0</v>
      </c>
      <c r="V76" s="89">
        <f>V7*INDEX(Inputs_ByPrg!$I$6:$AD$69,MATCH('ABP Remaining Capacity'!$E76,Inputs_ByPrg!$E$6:$E$69,0),MATCH('ABP Remaining Capacity'!V$5,Inputs_ByPrg!$I$5:$AD$5,0))*8760/1000</f>
        <v>0</v>
      </c>
      <c r="W76" s="89">
        <f>W7*INDEX(Inputs_ByPrg!$I$6:$AD$69,MATCH('ABP Remaining Capacity'!$E76,Inputs_ByPrg!$E$6:$E$69,0),MATCH('ABP Remaining Capacity'!W$5,Inputs_ByPrg!$I$5:$AD$5,0))*8760/1000</f>
        <v>0</v>
      </c>
      <c r="X76" s="89">
        <f>X7*INDEX(Inputs_ByPrg!$I$6:$AD$69,MATCH('ABP Remaining Capacity'!$E76,Inputs_ByPrg!$E$6:$E$69,0),MATCH('ABP Remaining Capacity'!X$5,Inputs_ByPrg!$I$5:$AD$5,0))*8760/1000</f>
        <v>0</v>
      </c>
      <c r="Y76" s="89">
        <f>Y7*INDEX(Inputs_ByPrg!$I$6:$AD$69,MATCH('ABP Remaining Capacity'!$E76,Inputs_ByPrg!$E$6:$E$69,0),MATCH('ABP Remaining Capacity'!Y$5,Inputs_ByPrg!$I$5:$AD$5,0))*8760/1000</f>
        <v>0</v>
      </c>
      <c r="Z76" s="89">
        <f>Z7*INDEX(Inputs_ByPrg!$I$6:$AD$69,MATCH('ABP Remaining Capacity'!$E76,Inputs_ByPrg!$E$6:$E$69,0),MATCH('ABP Remaining Capacity'!Z$5,Inputs_ByPrg!$I$5:$AD$5,0))*8760/1000</f>
        <v>0</v>
      </c>
      <c r="AA76" s="89">
        <f>AA7*INDEX(Inputs_ByPrg!$I$6:$AD$69,MATCH('ABP Remaining Capacity'!$E76,Inputs_ByPrg!$E$6:$E$69,0),MATCH('ABP Remaining Capacity'!AA$5,Inputs_ByPrg!$I$5:$AD$5,0))*8760/1000</f>
        <v>0</v>
      </c>
      <c r="AB76" s="89">
        <f>AB7*INDEX(Inputs_ByPrg!$I$6:$AD$69,MATCH('ABP Remaining Capacity'!$E76,Inputs_ByPrg!$E$6:$E$69,0),MATCH('ABP Remaining Capacity'!AB$5,Inputs_ByPrg!$I$5:$AD$5,0))*8760/1000</f>
        <v>0</v>
      </c>
    </row>
    <row r="77" spans="2:28" ht="14.45" customHeight="1">
      <c r="B77" s="239" t="s">
        <v>231</v>
      </c>
      <c r="C77" s="239" t="s">
        <v>206</v>
      </c>
      <c r="D77" s="239" t="s">
        <v>274</v>
      </c>
      <c r="E77" s="286" t="str">
        <f t="shared" si="2"/>
        <v>B_Small DG_&lt; 10</v>
      </c>
      <c r="F77" s="262" t="s">
        <v>85</v>
      </c>
      <c r="G77" s="89">
        <f>G8*INDEX(Inputs_ByPrg!$I$6:$AD$69,MATCH('ABP Remaining Capacity'!$E77,Inputs_ByPrg!$E$6:$E$69,0),MATCH('ABP Remaining Capacity'!G$5,Inputs_ByPrg!$I$5:$AD$5,0))*8760/1000</f>
        <v>4289.268515783072</v>
      </c>
      <c r="H77" s="89">
        <f>H8*INDEX(Inputs_ByPrg!$I$6:$AD$69,MATCH('ABP Remaining Capacity'!$E77,Inputs_ByPrg!$E$6:$E$69,0),MATCH('ABP Remaining Capacity'!H$5,Inputs_ByPrg!$I$5:$AD$5,0))*8760/1000</f>
        <v>0</v>
      </c>
      <c r="I77" s="89">
        <f>I8*INDEX(Inputs_ByPrg!$I$6:$AD$69,MATCH('ABP Remaining Capacity'!$E77,Inputs_ByPrg!$E$6:$E$69,0),MATCH('ABP Remaining Capacity'!I$5,Inputs_ByPrg!$I$5:$AD$5,0))*8760/1000</f>
        <v>0</v>
      </c>
      <c r="J77" s="89">
        <f>J8*INDEX(Inputs_ByPrg!$I$6:$AD$69,MATCH('ABP Remaining Capacity'!$E77,Inputs_ByPrg!$E$6:$E$69,0),MATCH('ABP Remaining Capacity'!J$5,Inputs_ByPrg!$I$5:$AD$5,0))*8760/1000</f>
        <v>0</v>
      </c>
      <c r="K77" s="89">
        <f>K8*INDEX(Inputs_ByPrg!$I$6:$AD$69,MATCH('ABP Remaining Capacity'!$E77,Inputs_ByPrg!$E$6:$E$69,0),MATCH('ABP Remaining Capacity'!K$5,Inputs_ByPrg!$I$5:$AD$5,0))*8760/1000</f>
        <v>0</v>
      </c>
      <c r="L77" s="89">
        <f>L8*INDEX(Inputs_ByPrg!$I$6:$AD$69,MATCH('ABP Remaining Capacity'!$E77,Inputs_ByPrg!$E$6:$E$69,0),MATCH('ABP Remaining Capacity'!L$5,Inputs_ByPrg!$I$5:$AD$5,0))*8760/1000</f>
        <v>0</v>
      </c>
      <c r="M77" s="89">
        <f>M8*INDEX(Inputs_ByPrg!$I$6:$AD$69,MATCH('ABP Remaining Capacity'!$E77,Inputs_ByPrg!$E$6:$E$69,0),MATCH('ABP Remaining Capacity'!M$5,Inputs_ByPrg!$I$5:$AD$5,0))*8760/1000</f>
        <v>0</v>
      </c>
      <c r="N77" s="89">
        <f>N8*INDEX(Inputs_ByPrg!$I$6:$AD$69,MATCH('ABP Remaining Capacity'!$E77,Inputs_ByPrg!$E$6:$E$69,0),MATCH('ABP Remaining Capacity'!N$5,Inputs_ByPrg!$I$5:$AD$5,0))*8760/1000</f>
        <v>0</v>
      </c>
      <c r="O77" s="89">
        <f>O8*INDEX(Inputs_ByPrg!$I$6:$AD$69,MATCH('ABP Remaining Capacity'!$E77,Inputs_ByPrg!$E$6:$E$69,0),MATCH('ABP Remaining Capacity'!O$5,Inputs_ByPrg!$I$5:$AD$5,0))*8760/1000</f>
        <v>0</v>
      </c>
      <c r="P77" s="89">
        <f>P8*INDEX(Inputs_ByPrg!$I$6:$AD$69,MATCH('ABP Remaining Capacity'!$E77,Inputs_ByPrg!$E$6:$E$69,0),MATCH('ABP Remaining Capacity'!P$5,Inputs_ByPrg!$I$5:$AD$5,0))*8760/1000</f>
        <v>0</v>
      </c>
      <c r="Q77" s="89">
        <f>Q8*INDEX(Inputs_ByPrg!$I$6:$AD$69,MATCH('ABP Remaining Capacity'!$E77,Inputs_ByPrg!$E$6:$E$69,0),MATCH('ABP Remaining Capacity'!Q$5,Inputs_ByPrg!$I$5:$AD$5,0))*8760/1000</f>
        <v>0</v>
      </c>
      <c r="R77" s="89">
        <f>R8*INDEX(Inputs_ByPrg!$I$6:$AD$69,MATCH('ABP Remaining Capacity'!$E77,Inputs_ByPrg!$E$6:$E$69,0),MATCH('ABP Remaining Capacity'!R$5,Inputs_ByPrg!$I$5:$AD$5,0))*8760/1000</f>
        <v>0</v>
      </c>
      <c r="S77" s="89">
        <f>S8*INDEX(Inputs_ByPrg!$I$6:$AD$69,MATCH('ABP Remaining Capacity'!$E77,Inputs_ByPrg!$E$6:$E$69,0),MATCH('ABP Remaining Capacity'!S$5,Inputs_ByPrg!$I$5:$AD$5,0))*8760/1000</f>
        <v>0</v>
      </c>
      <c r="T77" s="89">
        <f>T8*INDEX(Inputs_ByPrg!$I$6:$AD$69,MATCH('ABP Remaining Capacity'!$E77,Inputs_ByPrg!$E$6:$E$69,0),MATCH('ABP Remaining Capacity'!T$5,Inputs_ByPrg!$I$5:$AD$5,0))*8760/1000</f>
        <v>0</v>
      </c>
      <c r="U77" s="89">
        <f>U8*INDEX(Inputs_ByPrg!$I$6:$AD$69,MATCH('ABP Remaining Capacity'!$E77,Inputs_ByPrg!$E$6:$E$69,0),MATCH('ABP Remaining Capacity'!U$5,Inputs_ByPrg!$I$5:$AD$5,0))*8760/1000</f>
        <v>0</v>
      </c>
      <c r="V77" s="89">
        <f>V8*INDEX(Inputs_ByPrg!$I$6:$AD$69,MATCH('ABP Remaining Capacity'!$E77,Inputs_ByPrg!$E$6:$E$69,0),MATCH('ABP Remaining Capacity'!V$5,Inputs_ByPrg!$I$5:$AD$5,0))*8760/1000</f>
        <v>0</v>
      </c>
      <c r="W77" s="89">
        <f>W8*INDEX(Inputs_ByPrg!$I$6:$AD$69,MATCH('ABP Remaining Capacity'!$E77,Inputs_ByPrg!$E$6:$E$69,0),MATCH('ABP Remaining Capacity'!W$5,Inputs_ByPrg!$I$5:$AD$5,0))*8760/1000</f>
        <v>0</v>
      </c>
      <c r="X77" s="89">
        <f>X8*INDEX(Inputs_ByPrg!$I$6:$AD$69,MATCH('ABP Remaining Capacity'!$E77,Inputs_ByPrg!$E$6:$E$69,0),MATCH('ABP Remaining Capacity'!X$5,Inputs_ByPrg!$I$5:$AD$5,0))*8760/1000</f>
        <v>0</v>
      </c>
      <c r="Y77" s="89">
        <f>Y8*INDEX(Inputs_ByPrg!$I$6:$AD$69,MATCH('ABP Remaining Capacity'!$E77,Inputs_ByPrg!$E$6:$E$69,0),MATCH('ABP Remaining Capacity'!Y$5,Inputs_ByPrg!$I$5:$AD$5,0))*8760/1000</f>
        <v>0</v>
      </c>
      <c r="Z77" s="89">
        <f>Z8*INDEX(Inputs_ByPrg!$I$6:$AD$69,MATCH('ABP Remaining Capacity'!$E77,Inputs_ByPrg!$E$6:$E$69,0),MATCH('ABP Remaining Capacity'!Z$5,Inputs_ByPrg!$I$5:$AD$5,0))*8760/1000</f>
        <v>0</v>
      </c>
      <c r="AA77" s="89">
        <f>AA8*INDEX(Inputs_ByPrg!$I$6:$AD$69,MATCH('ABP Remaining Capacity'!$E77,Inputs_ByPrg!$E$6:$E$69,0),MATCH('ABP Remaining Capacity'!AA$5,Inputs_ByPrg!$I$5:$AD$5,0))*8760/1000</f>
        <v>0</v>
      </c>
      <c r="AB77" s="89">
        <f>AB8*INDEX(Inputs_ByPrg!$I$6:$AD$69,MATCH('ABP Remaining Capacity'!$E77,Inputs_ByPrg!$E$6:$E$69,0),MATCH('ABP Remaining Capacity'!AB$5,Inputs_ByPrg!$I$5:$AD$5,0))*8760/1000</f>
        <v>0</v>
      </c>
    </row>
    <row r="78" spans="2:28" ht="14.45" customHeight="1">
      <c r="B78" s="239" t="s">
        <v>231</v>
      </c>
      <c r="C78" s="239" t="s">
        <v>206</v>
      </c>
      <c r="D78" s="239" t="s">
        <v>276</v>
      </c>
      <c r="E78" s="286" t="str">
        <f t="shared" si="2"/>
        <v>B_Small DG_10–25</v>
      </c>
      <c r="F78" s="262" t="s">
        <v>85</v>
      </c>
      <c r="G78" s="89">
        <f>G9*INDEX(Inputs_ByPrg!$I$6:$AD$69,MATCH('ABP Remaining Capacity'!$E78,Inputs_ByPrg!$E$6:$E$69,0),MATCH('ABP Remaining Capacity'!G$5,Inputs_ByPrg!$I$5:$AD$5,0))*8760/1000</f>
        <v>6922.3983747851416</v>
      </c>
      <c r="H78" s="89">
        <f>H9*INDEX(Inputs_ByPrg!$I$6:$AD$69,MATCH('ABP Remaining Capacity'!$E78,Inputs_ByPrg!$E$6:$E$69,0),MATCH('ABP Remaining Capacity'!H$5,Inputs_ByPrg!$I$5:$AD$5,0))*8760/1000</f>
        <v>0</v>
      </c>
      <c r="I78" s="89">
        <f>I9*INDEX(Inputs_ByPrg!$I$6:$AD$69,MATCH('ABP Remaining Capacity'!$E78,Inputs_ByPrg!$E$6:$E$69,0),MATCH('ABP Remaining Capacity'!I$5,Inputs_ByPrg!$I$5:$AD$5,0))*8760/1000</f>
        <v>0</v>
      </c>
      <c r="J78" s="89">
        <f>J9*INDEX(Inputs_ByPrg!$I$6:$AD$69,MATCH('ABP Remaining Capacity'!$E78,Inputs_ByPrg!$E$6:$E$69,0),MATCH('ABP Remaining Capacity'!J$5,Inputs_ByPrg!$I$5:$AD$5,0))*8760/1000</f>
        <v>0</v>
      </c>
      <c r="K78" s="89">
        <f>K9*INDEX(Inputs_ByPrg!$I$6:$AD$69,MATCH('ABP Remaining Capacity'!$E78,Inputs_ByPrg!$E$6:$E$69,0),MATCH('ABP Remaining Capacity'!K$5,Inputs_ByPrg!$I$5:$AD$5,0))*8760/1000</f>
        <v>0</v>
      </c>
      <c r="L78" s="89">
        <f>L9*INDEX(Inputs_ByPrg!$I$6:$AD$69,MATCH('ABP Remaining Capacity'!$E78,Inputs_ByPrg!$E$6:$E$69,0),MATCH('ABP Remaining Capacity'!L$5,Inputs_ByPrg!$I$5:$AD$5,0))*8760/1000</f>
        <v>0</v>
      </c>
      <c r="M78" s="89">
        <f>M9*INDEX(Inputs_ByPrg!$I$6:$AD$69,MATCH('ABP Remaining Capacity'!$E78,Inputs_ByPrg!$E$6:$E$69,0),MATCH('ABP Remaining Capacity'!M$5,Inputs_ByPrg!$I$5:$AD$5,0))*8760/1000</f>
        <v>0</v>
      </c>
      <c r="N78" s="89">
        <f>N9*INDEX(Inputs_ByPrg!$I$6:$AD$69,MATCH('ABP Remaining Capacity'!$E78,Inputs_ByPrg!$E$6:$E$69,0),MATCH('ABP Remaining Capacity'!N$5,Inputs_ByPrg!$I$5:$AD$5,0))*8760/1000</f>
        <v>0</v>
      </c>
      <c r="O78" s="89">
        <f>O9*INDEX(Inputs_ByPrg!$I$6:$AD$69,MATCH('ABP Remaining Capacity'!$E78,Inputs_ByPrg!$E$6:$E$69,0),MATCH('ABP Remaining Capacity'!O$5,Inputs_ByPrg!$I$5:$AD$5,0))*8760/1000</f>
        <v>0</v>
      </c>
      <c r="P78" s="89">
        <f>P9*INDEX(Inputs_ByPrg!$I$6:$AD$69,MATCH('ABP Remaining Capacity'!$E78,Inputs_ByPrg!$E$6:$E$69,0),MATCH('ABP Remaining Capacity'!P$5,Inputs_ByPrg!$I$5:$AD$5,0))*8760/1000</f>
        <v>0</v>
      </c>
      <c r="Q78" s="89">
        <f>Q9*INDEX(Inputs_ByPrg!$I$6:$AD$69,MATCH('ABP Remaining Capacity'!$E78,Inputs_ByPrg!$E$6:$E$69,0),MATCH('ABP Remaining Capacity'!Q$5,Inputs_ByPrg!$I$5:$AD$5,0))*8760/1000</f>
        <v>0</v>
      </c>
      <c r="R78" s="89">
        <f>R9*INDEX(Inputs_ByPrg!$I$6:$AD$69,MATCH('ABP Remaining Capacity'!$E78,Inputs_ByPrg!$E$6:$E$69,0),MATCH('ABP Remaining Capacity'!R$5,Inputs_ByPrg!$I$5:$AD$5,0))*8760/1000</f>
        <v>0</v>
      </c>
      <c r="S78" s="89">
        <f>S9*INDEX(Inputs_ByPrg!$I$6:$AD$69,MATCH('ABP Remaining Capacity'!$E78,Inputs_ByPrg!$E$6:$E$69,0),MATCH('ABP Remaining Capacity'!S$5,Inputs_ByPrg!$I$5:$AD$5,0))*8760/1000</f>
        <v>0</v>
      </c>
      <c r="T78" s="89">
        <f>T9*INDEX(Inputs_ByPrg!$I$6:$AD$69,MATCH('ABP Remaining Capacity'!$E78,Inputs_ByPrg!$E$6:$E$69,0),MATCH('ABP Remaining Capacity'!T$5,Inputs_ByPrg!$I$5:$AD$5,0))*8760/1000</f>
        <v>0</v>
      </c>
      <c r="U78" s="89">
        <f>U9*INDEX(Inputs_ByPrg!$I$6:$AD$69,MATCH('ABP Remaining Capacity'!$E78,Inputs_ByPrg!$E$6:$E$69,0),MATCH('ABP Remaining Capacity'!U$5,Inputs_ByPrg!$I$5:$AD$5,0))*8760/1000</f>
        <v>0</v>
      </c>
      <c r="V78" s="89">
        <f>V9*INDEX(Inputs_ByPrg!$I$6:$AD$69,MATCH('ABP Remaining Capacity'!$E78,Inputs_ByPrg!$E$6:$E$69,0),MATCH('ABP Remaining Capacity'!V$5,Inputs_ByPrg!$I$5:$AD$5,0))*8760/1000</f>
        <v>0</v>
      </c>
      <c r="W78" s="89">
        <f>W9*INDEX(Inputs_ByPrg!$I$6:$AD$69,MATCH('ABP Remaining Capacity'!$E78,Inputs_ByPrg!$E$6:$E$69,0),MATCH('ABP Remaining Capacity'!W$5,Inputs_ByPrg!$I$5:$AD$5,0))*8760/1000</f>
        <v>0</v>
      </c>
      <c r="X78" s="89">
        <f>X9*INDEX(Inputs_ByPrg!$I$6:$AD$69,MATCH('ABP Remaining Capacity'!$E78,Inputs_ByPrg!$E$6:$E$69,0),MATCH('ABP Remaining Capacity'!X$5,Inputs_ByPrg!$I$5:$AD$5,0))*8760/1000</f>
        <v>0</v>
      </c>
      <c r="Y78" s="89">
        <f>Y9*INDEX(Inputs_ByPrg!$I$6:$AD$69,MATCH('ABP Remaining Capacity'!$E78,Inputs_ByPrg!$E$6:$E$69,0),MATCH('ABP Remaining Capacity'!Y$5,Inputs_ByPrg!$I$5:$AD$5,0))*8760/1000</f>
        <v>0</v>
      </c>
      <c r="Z78" s="89">
        <f>Z9*INDEX(Inputs_ByPrg!$I$6:$AD$69,MATCH('ABP Remaining Capacity'!$E78,Inputs_ByPrg!$E$6:$E$69,0),MATCH('ABP Remaining Capacity'!Z$5,Inputs_ByPrg!$I$5:$AD$5,0))*8760/1000</f>
        <v>0</v>
      </c>
      <c r="AA78" s="89">
        <f>AA9*INDEX(Inputs_ByPrg!$I$6:$AD$69,MATCH('ABP Remaining Capacity'!$E78,Inputs_ByPrg!$E$6:$E$69,0),MATCH('ABP Remaining Capacity'!AA$5,Inputs_ByPrg!$I$5:$AD$5,0))*8760/1000</f>
        <v>0</v>
      </c>
      <c r="AB78" s="89">
        <f>AB9*INDEX(Inputs_ByPrg!$I$6:$AD$69,MATCH('ABP Remaining Capacity'!$E78,Inputs_ByPrg!$E$6:$E$69,0),MATCH('ABP Remaining Capacity'!AB$5,Inputs_ByPrg!$I$5:$AD$5,0))*8760/1000</f>
        <v>0</v>
      </c>
    </row>
    <row r="79" spans="2:28" ht="14.45" customHeight="1">
      <c r="B79" s="239" t="s">
        <v>230</v>
      </c>
      <c r="C79" s="239" t="s">
        <v>207</v>
      </c>
      <c r="D79" s="239" t="s">
        <v>286</v>
      </c>
      <c r="E79" s="286" t="str">
        <f t="shared" si="2"/>
        <v>A_Large DG_&gt;25-100</v>
      </c>
      <c r="F79" s="262" t="s">
        <v>85</v>
      </c>
      <c r="G79" s="89">
        <f>G10*INDEX(Inputs_ByPrg!$I$6:$AD$69,MATCH('ABP Remaining Capacity'!$E79,Inputs_ByPrg!$E$6:$E$69,0),MATCH('ABP Remaining Capacity'!G$5,Inputs_ByPrg!$I$5:$AD$5,0))*8760/1000</f>
        <v>1638.371399664979</v>
      </c>
      <c r="H79" s="89">
        <f>H10*INDEX(Inputs_ByPrg!$I$6:$AD$69,MATCH('ABP Remaining Capacity'!$E79,Inputs_ByPrg!$E$6:$E$69,0),MATCH('ABP Remaining Capacity'!H$5,Inputs_ByPrg!$I$5:$AD$5,0))*8760/1000</f>
        <v>0</v>
      </c>
      <c r="I79" s="89">
        <f>I10*INDEX(Inputs_ByPrg!$I$6:$AD$69,MATCH('ABP Remaining Capacity'!$E79,Inputs_ByPrg!$E$6:$E$69,0),MATCH('ABP Remaining Capacity'!I$5,Inputs_ByPrg!$I$5:$AD$5,0))*8760/1000</f>
        <v>0</v>
      </c>
      <c r="J79" s="89">
        <f>J10*INDEX(Inputs_ByPrg!$I$6:$AD$69,MATCH('ABP Remaining Capacity'!$E79,Inputs_ByPrg!$E$6:$E$69,0),MATCH('ABP Remaining Capacity'!J$5,Inputs_ByPrg!$I$5:$AD$5,0))*8760/1000</f>
        <v>0</v>
      </c>
      <c r="K79" s="89">
        <f>K10*INDEX(Inputs_ByPrg!$I$6:$AD$69,MATCH('ABP Remaining Capacity'!$E79,Inputs_ByPrg!$E$6:$E$69,0),MATCH('ABP Remaining Capacity'!K$5,Inputs_ByPrg!$I$5:$AD$5,0))*8760/1000</f>
        <v>0</v>
      </c>
      <c r="L79" s="89">
        <f>L10*INDEX(Inputs_ByPrg!$I$6:$AD$69,MATCH('ABP Remaining Capacity'!$E79,Inputs_ByPrg!$E$6:$E$69,0),MATCH('ABP Remaining Capacity'!L$5,Inputs_ByPrg!$I$5:$AD$5,0))*8760/1000</f>
        <v>0</v>
      </c>
      <c r="M79" s="89">
        <f>M10*INDEX(Inputs_ByPrg!$I$6:$AD$69,MATCH('ABP Remaining Capacity'!$E79,Inputs_ByPrg!$E$6:$E$69,0),MATCH('ABP Remaining Capacity'!M$5,Inputs_ByPrg!$I$5:$AD$5,0))*8760/1000</f>
        <v>0</v>
      </c>
      <c r="N79" s="89">
        <f>N10*INDEX(Inputs_ByPrg!$I$6:$AD$69,MATCH('ABP Remaining Capacity'!$E79,Inputs_ByPrg!$E$6:$E$69,0),MATCH('ABP Remaining Capacity'!N$5,Inputs_ByPrg!$I$5:$AD$5,0))*8760/1000</f>
        <v>0</v>
      </c>
      <c r="O79" s="89">
        <f>O10*INDEX(Inputs_ByPrg!$I$6:$AD$69,MATCH('ABP Remaining Capacity'!$E79,Inputs_ByPrg!$E$6:$E$69,0),MATCH('ABP Remaining Capacity'!O$5,Inputs_ByPrg!$I$5:$AD$5,0))*8760/1000</f>
        <v>0</v>
      </c>
      <c r="P79" s="89">
        <f>P10*INDEX(Inputs_ByPrg!$I$6:$AD$69,MATCH('ABP Remaining Capacity'!$E79,Inputs_ByPrg!$E$6:$E$69,0),MATCH('ABP Remaining Capacity'!P$5,Inputs_ByPrg!$I$5:$AD$5,0))*8760/1000</f>
        <v>0</v>
      </c>
      <c r="Q79" s="89">
        <f>Q10*INDEX(Inputs_ByPrg!$I$6:$AD$69,MATCH('ABP Remaining Capacity'!$E79,Inputs_ByPrg!$E$6:$E$69,0),MATCH('ABP Remaining Capacity'!Q$5,Inputs_ByPrg!$I$5:$AD$5,0))*8760/1000</f>
        <v>0</v>
      </c>
      <c r="R79" s="89">
        <f>R10*INDEX(Inputs_ByPrg!$I$6:$AD$69,MATCH('ABP Remaining Capacity'!$E79,Inputs_ByPrg!$E$6:$E$69,0),MATCH('ABP Remaining Capacity'!R$5,Inputs_ByPrg!$I$5:$AD$5,0))*8760/1000</f>
        <v>0</v>
      </c>
      <c r="S79" s="89">
        <f>S10*INDEX(Inputs_ByPrg!$I$6:$AD$69,MATCH('ABP Remaining Capacity'!$E79,Inputs_ByPrg!$E$6:$E$69,0),MATCH('ABP Remaining Capacity'!S$5,Inputs_ByPrg!$I$5:$AD$5,0))*8760/1000</f>
        <v>0</v>
      </c>
      <c r="T79" s="89">
        <f>T10*INDEX(Inputs_ByPrg!$I$6:$AD$69,MATCH('ABP Remaining Capacity'!$E79,Inputs_ByPrg!$E$6:$E$69,0),MATCH('ABP Remaining Capacity'!T$5,Inputs_ByPrg!$I$5:$AD$5,0))*8760/1000</f>
        <v>0</v>
      </c>
      <c r="U79" s="89">
        <f>U10*INDEX(Inputs_ByPrg!$I$6:$AD$69,MATCH('ABP Remaining Capacity'!$E79,Inputs_ByPrg!$E$6:$E$69,0),MATCH('ABP Remaining Capacity'!U$5,Inputs_ByPrg!$I$5:$AD$5,0))*8760/1000</f>
        <v>0</v>
      </c>
      <c r="V79" s="89">
        <f>V10*INDEX(Inputs_ByPrg!$I$6:$AD$69,MATCH('ABP Remaining Capacity'!$E79,Inputs_ByPrg!$E$6:$E$69,0),MATCH('ABP Remaining Capacity'!V$5,Inputs_ByPrg!$I$5:$AD$5,0))*8760/1000</f>
        <v>0</v>
      </c>
      <c r="W79" s="89">
        <f>W10*INDEX(Inputs_ByPrg!$I$6:$AD$69,MATCH('ABP Remaining Capacity'!$E79,Inputs_ByPrg!$E$6:$E$69,0),MATCH('ABP Remaining Capacity'!W$5,Inputs_ByPrg!$I$5:$AD$5,0))*8760/1000</f>
        <v>0</v>
      </c>
      <c r="X79" s="89">
        <f>X10*INDEX(Inputs_ByPrg!$I$6:$AD$69,MATCH('ABP Remaining Capacity'!$E79,Inputs_ByPrg!$E$6:$E$69,0),MATCH('ABP Remaining Capacity'!X$5,Inputs_ByPrg!$I$5:$AD$5,0))*8760/1000</f>
        <v>0</v>
      </c>
      <c r="Y79" s="89">
        <f>Y10*INDEX(Inputs_ByPrg!$I$6:$AD$69,MATCH('ABP Remaining Capacity'!$E79,Inputs_ByPrg!$E$6:$E$69,0),MATCH('ABP Remaining Capacity'!Y$5,Inputs_ByPrg!$I$5:$AD$5,0))*8760/1000</f>
        <v>0</v>
      </c>
      <c r="Z79" s="89">
        <f>Z10*INDEX(Inputs_ByPrg!$I$6:$AD$69,MATCH('ABP Remaining Capacity'!$E79,Inputs_ByPrg!$E$6:$E$69,0),MATCH('ABP Remaining Capacity'!Z$5,Inputs_ByPrg!$I$5:$AD$5,0))*8760/1000</f>
        <v>0</v>
      </c>
      <c r="AA79" s="89">
        <f>AA10*INDEX(Inputs_ByPrg!$I$6:$AD$69,MATCH('ABP Remaining Capacity'!$E79,Inputs_ByPrg!$E$6:$E$69,0),MATCH('ABP Remaining Capacity'!AA$5,Inputs_ByPrg!$I$5:$AD$5,0))*8760/1000</f>
        <v>0</v>
      </c>
      <c r="AB79" s="89">
        <f>AB10*INDEX(Inputs_ByPrg!$I$6:$AD$69,MATCH('ABP Remaining Capacity'!$E79,Inputs_ByPrg!$E$6:$E$69,0),MATCH('ABP Remaining Capacity'!AB$5,Inputs_ByPrg!$I$5:$AD$5,0))*8760/1000</f>
        <v>0</v>
      </c>
    </row>
    <row r="80" spans="2:28" ht="14.45" customHeight="1">
      <c r="B80" s="239" t="s">
        <v>230</v>
      </c>
      <c r="C80" s="239" t="s">
        <v>207</v>
      </c>
      <c r="D80" s="239" t="s">
        <v>287</v>
      </c>
      <c r="E80" s="286" t="str">
        <f t="shared" si="2"/>
        <v>A_Large DG_&gt;100-200</v>
      </c>
      <c r="F80" s="262" t="s">
        <v>85</v>
      </c>
      <c r="G80" s="89">
        <f>G11*INDEX(Inputs_ByPrg!$I$6:$AD$69,MATCH('ABP Remaining Capacity'!$E80,Inputs_ByPrg!$E$6:$E$69,0),MATCH('ABP Remaining Capacity'!G$5,Inputs_ByPrg!$I$5:$AD$5,0))*8760/1000</f>
        <v>1234.0849990267741</v>
      </c>
      <c r="H80" s="89">
        <f>H11*INDEX(Inputs_ByPrg!$I$6:$AD$69,MATCH('ABP Remaining Capacity'!$E80,Inputs_ByPrg!$E$6:$E$69,0),MATCH('ABP Remaining Capacity'!H$5,Inputs_ByPrg!$I$5:$AD$5,0))*8760/1000</f>
        <v>0</v>
      </c>
      <c r="I80" s="89">
        <f>I11*INDEX(Inputs_ByPrg!$I$6:$AD$69,MATCH('ABP Remaining Capacity'!$E80,Inputs_ByPrg!$E$6:$E$69,0),MATCH('ABP Remaining Capacity'!I$5,Inputs_ByPrg!$I$5:$AD$5,0))*8760/1000</f>
        <v>0</v>
      </c>
      <c r="J80" s="89">
        <f>J11*INDEX(Inputs_ByPrg!$I$6:$AD$69,MATCH('ABP Remaining Capacity'!$E80,Inputs_ByPrg!$E$6:$E$69,0),MATCH('ABP Remaining Capacity'!J$5,Inputs_ByPrg!$I$5:$AD$5,0))*8760/1000</f>
        <v>0</v>
      </c>
      <c r="K80" s="89">
        <f>K11*INDEX(Inputs_ByPrg!$I$6:$AD$69,MATCH('ABP Remaining Capacity'!$E80,Inputs_ByPrg!$E$6:$E$69,0),MATCH('ABP Remaining Capacity'!K$5,Inputs_ByPrg!$I$5:$AD$5,0))*8760/1000</f>
        <v>0</v>
      </c>
      <c r="L80" s="89">
        <f>L11*INDEX(Inputs_ByPrg!$I$6:$AD$69,MATCH('ABP Remaining Capacity'!$E80,Inputs_ByPrg!$E$6:$E$69,0),MATCH('ABP Remaining Capacity'!L$5,Inputs_ByPrg!$I$5:$AD$5,0))*8760/1000</f>
        <v>0</v>
      </c>
      <c r="M80" s="89">
        <f>M11*INDEX(Inputs_ByPrg!$I$6:$AD$69,MATCH('ABP Remaining Capacity'!$E80,Inputs_ByPrg!$E$6:$E$69,0),MATCH('ABP Remaining Capacity'!M$5,Inputs_ByPrg!$I$5:$AD$5,0))*8760/1000</f>
        <v>0</v>
      </c>
      <c r="N80" s="89">
        <f>N11*INDEX(Inputs_ByPrg!$I$6:$AD$69,MATCH('ABP Remaining Capacity'!$E80,Inputs_ByPrg!$E$6:$E$69,0),MATCH('ABP Remaining Capacity'!N$5,Inputs_ByPrg!$I$5:$AD$5,0))*8760/1000</f>
        <v>0</v>
      </c>
      <c r="O80" s="89">
        <f>O11*INDEX(Inputs_ByPrg!$I$6:$AD$69,MATCH('ABP Remaining Capacity'!$E80,Inputs_ByPrg!$E$6:$E$69,0),MATCH('ABP Remaining Capacity'!O$5,Inputs_ByPrg!$I$5:$AD$5,0))*8760/1000</f>
        <v>0</v>
      </c>
      <c r="P80" s="89">
        <f>P11*INDEX(Inputs_ByPrg!$I$6:$AD$69,MATCH('ABP Remaining Capacity'!$E80,Inputs_ByPrg!$E$6:$E$69,0),MATCH('ABP Remaining Capacity'!P$5,Inputs_ByPrg!$I$5:$AD$5,0))*8760/1000</f>
        <v>0</v>
      </c>
      <c r="Q80" s="89">
        <f>Q11*INDEX(Inputs_ByPrg!$I$6:$AD$69,MATCH('ABP Remaining Capacity'!$E80,Inputs_ByPrg!$E$6:$E$69,0),MATCH('ABP Remaining Capacity'!Q$5,Inputs_ByPrg!$I$5:$AD$5,0))*8760/1000</f>
        <v>0</v>
      </c>
      <c r="R80" s="89">
        <f>R11*INDEX(Inputs_ByPrg!$I$6:$AD$69,MATCH('ABP Remaining Capacity'!$E80,Inputs_ByPrg!$E$6:$E$69,0),MATCH('ABP Remaining Capacity'!R$5,Inputs_ByPrg!$I$5:$AD$5,0))*8760/1000</f>
        <v>0</v>
      </c>
      <c r="S80" s="89">
        <f>S11*INDEX(Inputs_ByPrg!$I$6:$AD$69,MATCH('ABP Remaining Capacity'!$E80,Inputs_ByPrg!$E$6:$E$69,0),MATCH('ABP Remaining Capacity'!S$5,Inputs_ByPrg!$I$5:$AD$5,0))*8760/1000</f>
        <v>0</v>
      </c>
      <c r="T80" s="89">
        <f>T11*INDEX(Inputs_ByPrg!$I$6:$AD$69,MATCH('ABP Remaining Capacity'!$E80,Inputs_ByPrg!$E$6:$E$69,0),MATCH('ABP Remaining Capacity'!T$5,Inputs_ByPrg!$I$5:$AD$5,0))*8760/1000</f>
        <v>0</v>
      </c>
      <c r="U80" s="89">
        <f>U11*INDEX(Inputs_ByPrg!$I$6:$AD$69,MATCH('ABP Remaining Capacity'!$E80,Inputs_ByPrg!$E$6:$E$69,0),MATCH('ABP Remaining Capacity'!U$5,Inputs_ByPrg!$I$5:$AD$5,0))*8760/1000</f>
        <v>0</v>
      </c>
      <c r="V80" s="89">
        <f>V11*INDEX(Inputs_ByPrg!$I$6:$AD$69,MATCH('ABP Remaining Capacity'!$E80,Inputs_ByPrg!$E$6:$E$69,0),MATCH('ABP Remaining Capacity'!V$5,Inputs_ByPrg!$I$5:$AD$5,0))*8760/1000</f>
        <v>0</v>
      </c>
      <c r="W80" s="89">
        <f>W11*INDEX(Inputs_ByPrg!$I$6:$AD$69,MATCH('ABP Remaining Capacity'!$E80,Inputs_ByPrg!$E$6:$E$69,0),MATCH('ABP Remaining Capacity'!W$5,Inputs_ByPrg!$I$5:$AD$5,0))*8760/1000</f>
        <v>0</v>
      </c>
      <c r="X80" s="89">
        <f>X11*INDEX(Inputs_ByPrg!$I$6:$AD$69,MATCH('ABP Remaining Capacity'!$E80,Inputs_ByPrg!$E$6:$E$69,0),MATCH('ABP Remaining Capacity'!X$5,Inputs_ByPrg!$I$5:$AD$5,0))*8760/1000</f>
        <v>0</v>
      </c>
      <c r="Y80" s="89">
        <f>Y11*INDEX(Inputs_ByPrg!$I$6:$AD$69,MATCH('ABP Remaining Capacity'!$E80,Inputs_ByPrg!$E$6:$E$69,0),MATCH('ABP Remaining Capacity'!Y$5,Inputs_ByPrg!$I$5:$AD$5,0))*8760/1000</f>
        <v>0</v>
      </c>
      <c r="Z80" s="89">
        <f>Z11*INDEX(Inputs_ByPrg!$I$6:$AD$69,MATCH('ABP Remaining Capacity'!$E80,Inputs_ByPrg!$E$6:$E$69,0),MATCH('ABP Remaining Capacity'!Z$5,Inputs_ByPrg!$I$5:$AD$5,0))*8760/1000</f>
        <v>0</v>
      </c>
      <c r="AA80" s="89">
        <f>AA11*INDEX(Inputs_ByPrg!$I$6:$AD$69,MATCH('ABP Remaining Capacity'!$E80,Inputs_ByPrg!$E$6:$E$69,0),MATCH('ABP Remaining Capacity'!AA$5,Inputs_ByPrg!$I$5:$AD$5,0))*8760/1000</f>
        <v>0</v>
      </c>
      <c r="AB80" s="89">
        <f>AB11*INDEX(Inputs_ByPrg!$I$6:$AD$69,MATCH('ABP Remaining Capacity'!$E80,Inputs_ByPrg!$E$6:$E$69,0),MATCH('ABP Remaining Capacity'!AB$5,Inputs_ByPrg!$I$5:$AD$5,0))*8760/1000</f>
        <v>0</v>
      </c>
    </row>
    <row r="81" spans="2:28" ht="14.45" customHeight="1">
      <c r="B81" s="239" t="s">
        <v>230</v>
      </c>
      <c r="C81" s="239" t="s">
        <v>207</v>
      </c>
      <c r="D81" s="239" t="s">
        <v>288</v>
      </c>
      <c r="E81" s="286" t="str">
        <f t="shared" si="2"/>
        <v>A_Large DG_&gt;200-500</v>
      </c>
      <c r="F81" s="262" t="s">
        <v>85</v>
      </c>
      <c r="G81" s="89">
        <f>G12*INDEX(Inputs_ByPrg!$I$6:$AD$69,MATCH('ABP Remaining Capacity'!$E81,Inputs_ByPrg!$E$6:$E$69,0),MATCH('ABP Remaining Capacity'!G$5,Inputs_ByPrg!$I$5:$AD$5,0))*8760/1000</f>
        <v>2958.2636870584283</v>
      </c>
      <c r="H81" s="89">
        <f>H12*INDEX(Inputs_ByPrg!$I$6:$AD$69,MATCH('ABP Remaining Capacity'!$E81,Inputs_ByPrg!$E$6:$E$69,0),MATCH('ABP Remaining Capacity'!H$5,Inputs_ByPrg!$I$5:$AD$5,0))*8760/1000</f>
        <v>0</v>
      </c>
      <c r="I81" s="89">
        <f>I12*INDEX(Inputs_ByPrg!$I$6:$AD$69,MATCH('ABP Remaining Capacity'!$E81,Inputs_ByPrg!$E$6:$E$69,0),MATCH('ABP Remaining Capacity'!I$5,Inputs_ByPrg!$I$5:$AD$5,0))*8760/1000</f>
        <v>0</v>
      </c>
      <c r="J81" s="89">
        <f>J12*INDEX(Inputs_ByPrg!$I$6:$AD$69,MATCH('ABP Remaining Capacity'!$E81,Inputs_ByPrg!$E$6:$E$69,0),MATCH('ABP Remaining Capacity'!J$5,Inputs_ByPrg!$I$5:$AD$5,0))*8760/1000</f>
        <v>0</v>
      </c>
      <c r="K81" s="89">
        <f>K12*INDEX(Inputs_ByPrg!$I$6:$AD$69,MATCH('ABP Remaining Capacity'!$E81,Inputs_ByPrg!$E$6:$E$69,0),MATCH('ABP Remaining Capacity'!K$5,Inputs_ByPrg!$I$5:$AD$5,0))*8760/1000</f>
        <v>0</v>
      </c>
      <c r="L81" s="89">
        <f>L12*INDEX(Inputs_ByPrg!$I$6:$AD$69,MATCH('ABP Remaining Capacity'!$E81,Inputs_ByPrg!$E$6:$E$69,0),MATCH('ABP Remaining Capacity'!L$5,Inputs_ByPrg!$I$5:$AD$5,0))*8760/1000</f>
        <v>0</v>
      </c>
      <c r="M81" s="89">
        <f>M12*INDEX(Inputs_ByPrg!$I$6:$AD$69,MATCH('ABP Remaining Capacity'!$E81,Inputs_ByPrg!$E$6:$E$69,0),MATCH('ABP Remaining Capacity'!M$5,Inputs_ByPrg!$I$5:$AD$5,0))*8760/1000</f>
        <v>0</v>
      </c>
      <c r="N81" s="89">
        <f>N12*INDEX(Inputs_ByPrg!$I$6:$AD$69,MATCH('ABP Remaining Capacity'!$E81,Inputs_ByPrg!$E$6:$E$69,0),MATCH('ABP Remaining Capacity'!N$5,Inputs_ByPrg!$I$5:$AD$5,0))*8760/1000</f>
        <v>0</v>
      </c>
      <c r="O81" s="89">
        <f>O12*INDEX(Inputs_ByPrg!$I$6:$AD$69,MATCH('ABP Remaining Capacity'!$E81,Inputs_ByPrg!$E$6:$E$69,0),MATCH('ABP Remaining Capacity'!O$5,Inputs_ByPrg!$I$5:$AD$5,0))*8760/1000</f>
        <v>0</v>
      </c>
      <c r="P81" s="89">
        <f>P12*INDEX(Inputs_ByPrg!$I$6:$AD$69,MATCH('ABP Remaining Capacity'!$E81,Inputs_ByPrg!$E$6:$E$69,0),MATCH('ABP Remaining Capacity'!P$5,Inputs_ByPrg!$I$5:$AD$5,0))*8760/1000</f>
        <v>0</v>
      </c>
      <c r="Q81" s="89">
        <f>Q12*INDEX(Inputs_ByPrg!$I$6:$AD$69,MATCH('ABP Remaining Capacity'!$E81,Inputs_ByPrg!$E$6:$E$69,0),MATCH('ABP Remaining Capacity'!Q$5,Inputs_ByPrg!$I$5:$AD$5,0))*8760/1000</f>
        <v>0</v>
      </c>
      <c r="R81" s="89">
        <f>R12*INDEX(Inputs_ByPrg!$I$6:$AD$69,MATCH('ABP Remaining Capacity'!$E81,Inputs_ByPrg!$E$6:$E$69,0),MATCH('ABP Remaining Capacity'!R$5,Inputs_ByPrg!$I$5:$AD$5,0))*8760/1000</f>
        <v>0</v>
      </c>
      <c r="S81" s="89">
        <f>S12*INDEX(Inputs_ByPrg!$I$6:$AD$69,MATCH('ABP Remaining Capacity'!$E81,Inputs_ByPrg!$E$6:$E$69,0),MATCH('ABP Remaining Capacity'!S$5,Inputs_ByPrg!$I$5:$AD$5,0))*8760/1000</f>
        <v>0</v>
      </c>
      <c r="T81" s="89">
        <f>T12*INDEX(Inputs_ByPrg!$I$6:$AD$69,MATCH('ABP Remaining Capacity'!$E81,Inputs_ByPrg!$E$6:$E$69,0),MATCH('ABP Remaining Capacity'!T$5,Inputs_ByPrg!$I$5:$AD$5,0))*8760/1000</f>
        <v>0</v>
      </c>
      <c r="U81" s="89">
        <f>U12*INDEX(Inputs_ByPrg!$I$6:$AD$69,MATCH('ABP Remaining Capacity'!$E81,Inputs_ByPrg!$E$6:$E$69,0),MATCH('ABP Remaining Capacity'!U$5,Inputs_ByPrg!$I$5:$AD$5,0))*8760/1000</f>
        <v>0</v>
      </c>
      <c r="V81" s="89">
        <f>V12*INDEX(Inputs_ByPrg!$I$6:$AD$69,MATCH('ABP Remaining Capacity'!$E81,Inputs_ByPrg!$E$6:$E$69,0),MATCH('ABP Remaining Capacity'!V$5,Inputs_ByPrg!$I$5:$AD$5,0))*8760/1000</f>
        <v>0</v>
      </c>
      <c r="W81" s="89">
        <f>W12*INDEX(Inputs_ByPrg!$I$6:$AD$69,MATCH('ABP Remaining Capacity'!$E81,Inputs_ByPrg!$E$6:$E$69,0),MATCH('ABP Remaining Capacity'!W$5,Inputs_ByPrg!$I$5:$AD$5,0))*8760/1000</f>
        <v>0</v>
      </c>
      <c r="X81" s="89">
        <f>X12*INDEX(Inputs_ByPrg!$I$6:$AD$69,MATCH('ABP Remaining Capacity'!$E81,Inputs_ByPrg!$E$6:$E$69,0),MATCH('ABP Remaining Capacity'!X$5,Inputs_ByPrg!$I$5:$AD$5,0))*8760/1000</f>
        <v>0</v>
      </c>
      <c r="Y81" s="89">
        <f>Y12*INDEX(Inputs_ByPrg!$I$6:$AD$69,MATCH('ABP Remaining Capacity'!$E81,Inputs_ByPrg!$E$6:$E$69,0),MATCH('ABP Remaining Capacity'!Y$5,Inputs_ByPrg!$I$5:$AD$5,0))*8760/1000</f>
        <v>0</v>
      </c>
      <c r="Z81" s="89">
        <f>Z12*INDEX(Inputs_ByPrg!$I$6:$AD$69,MATCH('ABP Remaining Capacity'!$E81,Inputs_ByPrg!$E$6:$E$69,0),MATCH('ABP Remaining Capacity'!Z$5,Inputs_ByPrg!$I$5:$AD$5,0))*8760/1000</f>
        <v>0</v>
      </c>
      <c r="AA81" s="89">
        <f>AA12*INDEX(Inputs_ByPrg!$I$6:$AD$69,MATCH('ABP Remaining Capacity'!$E81,Inputs_ByPrg!$E$6:$E$69,0),MATCH('ABP Remaining Capacity'!AA$5,Inputs_ByPrg!$I$5:$AD$5,0))*8760/1000</f>
        <v>0</v>
      </c>
      <c r="AB81" s="89">
        <f>AB12*INDEX(Inputs_ByPrg!$I$6:$AD$69,MATCH('ABP Remaining Capacity'!$E81,Inputs_ByPrg!$E$6:$E$69,0),MATCH('ABP Remaining Capacity'!AB$5,Inputs_ByPrg!$I$5:$AD$5,0))*8760/1000</f>
        <v>0</v>
      </c>
    </row>
    <row r="82" spans="2:28" ht="14.45" customHeight="1">
      <c r="B82" s="239" t="s">
        <v>230</v>
      </c>
      <c r="C82" s="239" t="s">
        <v>207</v>
      </c>
      <c r="D82" s="239" t="s">
        <v>290</v>
      </c>
      <c r="E82" s="286" t="str">
        <f t="shared" si="2"/>
        <v>A_Large DG_&gt;500-2000</v>
      </c>
      <c r="F82" s="262" t="s">
        <v>85</v>
      </c>
      <c r="G82" s="89">
        <f>G13*INDEX(Inputs_ByPrg!$I$6:$AD$69,MATCH('ABP Remaining Capacity'!$E82,Inputs_ByPrg!$E$6:$E$69,0),MATCH('ABP Remaining Capacity'!G$5,Inputs_ByPrg!$I$5:$AD$5,0))*8760/1000</f>
        <v>13271.824881569801</v>
      </c>
      <c r="H82" s="89">
        <f>H13*INDEX(Inputs_ByPrg!$I$6:$AD$69,MATCH('ABP Remaining Capacity'!$E82,Inputs_ByPrg!$E$6:$E$69,0),MATCH('ABP Remaining Capacity'!H$5,Inputs_ByPrg!$I$5:$AD$5,0))*8760/1000</f>
        <v>0</v>
      </c>
      <c r="I82" s="89">
        <f>I13*INDEX(Inputs_ByPrg!$I$6:$AD$69,MATCH('ABP Remaining Capacity'!$E82,Inputs_ByPrg!$E$6:$E$69,0),MATCH('ABP Remaining Capacity'!I$5,Inputs_ByPrg!$I$5:$AD$5,0))*8760/1000</f>
        <v>0</v>
      </c>
      <c r="J82" s="89">
        <f>J13*INDEX(Inputs_ByPrg!$I$6:$AD$69,MATCH('ABP Remaining Capacity'!$E82,Inputs_ByPrg!$E$6:$E$69,0),MATCH('ABP Remaining Capacity'!J$5,Inputs_ByPrg!$I$5:$AD$5,0))*8760/1000</f>
        <v>0</v>
      </c>
      <c r="K82" s="89">
        <f>K13*INDEX(Inputs_ByPrg!$I$6:$AD$69,MATCH('ABP Remaining Capacity'!$E82,Inputs_ByPrg!$E$6:$E$69,0),MATCH('ABP Remaining Capacity'!K$5,Inputs_ByPrg!$I$5:$AD$5,0))*8760/1000</f>
        <v>0</v>
      </c>
      <c r="L82" s="89">
        <f>L13*INDEX(Inputs_ByPrg!$I$6:$AD$69,MATCH('ABP Remaining Capacity'!$E82,Inputs_ByPrg!$E$6:$E$69,0),MATCH('ABP Remaining Capacity'!L$5,Inputs_ByPrg!$I$5:$AD$5,0))*8760/1000</f>
        <v>0</v>
      </c>
      <c r="M82" s="89">
        <f>M13*INDEX(Inputs_ByPrg!$I$6:$AD$69,MATCH('ABP Remaining Capacity'!$E82,Inputs_ByPrg!$E$6:$E$69,0),MATCH('ABP Remaining Capacity'!M$5,Inputs_ByPrg!$I$5:$AD$5,0))*8760/1000</f>
        <v>0</v>
      </c>
      <c r="N82" s="89">
        <f>N13*INDEX(Inputs_ByPrg!$I$6:$AD$69,MATCH('ABP Remaining Capacity'!$E82,Inputs_ByPrg!$E$6:$E$69,0),MATCH('ABP Remaining Capacity'!N$5,Inputs_ByPrg!$I$5:$AD$5,0))*8760/1000</f>
        <v>0</v>
      </c>
      <c r="O82" s="89">
        <f>O13*INDEX(Inputs_ByPrg!$I$6:$AD$69,MATCH('ABP Remaining Capacity'!$E82,Inputs_ByPrg!$E$6:$E$69,0),MATCH('ABP Remaining Capacity'!O$5,Inputs_ByPrg!$I$5:$AD$5,0))*8760/1000</f>
        <v>0</v>
      </c>
      <c r="P82" s="89">
        <f>P13*INDEX(Inputs_ByPrg!$I$6:$AD$69,MATCH('ABP Remaining Capacity'!$E82,Inputs_ByPrg!$E$6:$E$69,0),MATCH('ABP Remaining Capacity'!P$5,Inputs_ByPrg!$I$5:$AD$5,0))*8760/1000</f>
        <v>0</v>
      </c>
      <c r="Q82" s="89">
        <f>Q13*INDEX(Inputs_ByPrg!$I$6:$AD$69,MATCH('ABP Remaining Capacity'!$E82,Inputs_ByPrg!$E$6:$E$69,0),MATCH('ABP Remaining Capacity'!Q$5,Inputs_ByPrg!$I$5:$AD$5,0))*8760/1000</f>
        <v>0</v>
      </c>
      <c r="R82" s="89">
        <f>R13*INDEX(Inputs_ByPrg!$I$6:$AD$69,MATCH('ABP Remaining Capacity'!$E82,Inputs_ByPrg!$E$6:$E$69,0),MATCH('ABP Remaining Capacity'!R$5,Inputs_ByPrg!$I$5:$AD$5,0))*8760/1000</f>
        <v>0</v>
      </c>
      <c r="S82" s="89">
        <f>S13*INDEX(Inputs_ByPrg!$I$6:$AD$69,MATCH('ABP Remaining Capacity'!$E82,Inputs_ByPrg!$E$6:$E$69,0),MATCH('ABP Remaining Capacity'!S$5,Inputs_ByPrg!$I$5:$AD$5,0))*8760/1000</f>
        <v>0</v>
      </c>
      <c r="T82" s="89">
        <f>T13*INDEX(Inputs_ByPrg!$I$6:$AD$69,MATCH('ABP Remaining Capacity'!$E82,Inputs_ByPrg!$E$6:$E$69,0),MATCH('ABP Remaining Capacity'!T$5,Inputs_ByPrg!$I$5:$AD$5,0))*8760/1000</f>
        <v>0</v>
      </c>
      <c r="U82" s="89">
        <f>U13*INDEX(Inputs_ByPrg!$I$6:$AD$69,MATCH('ABP Remaining Capacity'!$E82,Inputs_ByPrg!$E$6:$E$69,0),MATCH('ABP Remaining Capacity'!U$5,Inputs_ByPrg!$I$5:$AD$5,0))*8760/1000</f>
        <v>0</v>
      </c>
      <c r="V82" s="89">
        <f>V13*INDEX(Inputs_ByPrg!$I$6:$AD$69,MATCH('ABP Remaining Capacity'!$E82,Inputs_ByPrg!$E$6:$E$69,0),MATCH('ABP Remaining Capacity'!V$5,Inputs_ByPrg!$I$5:$AD$5,0))*8760/1000</f>
        <v>0</v>
      </c>
      <c r="W82" s="89">
        <f>W13*INDEX(Inputs_ByPrg!$I$6:$AD$69,MATCH('ABP Remaining Capacity'!$E82,Inputs_ByPrg!$E$6:$E$69,0),MATCH('ABP Remaining Capacity'!W$5,Inputs_ByPrg!$I$5:$AD$5,0))*8760/1000</f>
        <v>0</v>
      </c>
      <c r="X82" s="89">
        <f>X13*INDEX(Inputs_ByPrg!$I$6:$AD$69,MATCH('ABP Remaining Capacity'!$E82,Inputs_ByPrg!$E$6:$E$69,0),MATCH('ABP Remaining Capacity'!X$5,Inputs_ByPrg!$I$5:$AD$5,0))*8760/1000</f>
        <v>0</v>
      </c>
      <c r="Y82" s="89">
        <f>Y13*INDEX(Inputs_ByPrg!$I$6:$AD$69,MATCH('ABP Remaining Capacity'!$E82,Inputs_ByPrg!$E$6:$E$69,0),MATCH('ABP Remaining Capacity'!Y$5,Inputs_ByPrg!$I$5:$AD$5,0))*8760/1000</f>
        <v>0</v>
      </c>
      <c r="Z82" s="89">
        <f>Z13*INDEX(Inputs_ByPrg!$I$6:$AD$69,MATCH('ABP Remaining Capacity'!$E82,Inputs_ByPrg!$E$6:$E$69,0),MATCH('ABP Remaining Capacity'!Z$5,Inputs_ByPrg!$I$5:$AD$5,0))*8760/1000</f>
        <v>0</v>
      </c>
      <c r="AA82" s="89">
        <f>AA13*INDEX(Inputs_ByPrg!$I$6:$AD$69,MATCH('ABP Remaining Capacity'!$E82,Inputs_ByPrg!$E$6:$E$69,0),MATCH('ABP Remaining Capacity'!AA$5,Inputs_ByPrg!$I$5:$AD$5,0))*8760/1000</f>
        <v>0</v>
      </c>
      <c r="AB82" s="89">
        <f>AB13*INDEX(Inputs_ByPrg!$I$6:$AD$69,MATCH('ABP Remaining Capacity'!$E82,Inputs_ByPrg!$E$6:$E$69,0),MATCH('ABP Remaining Capacity'!AB$5,Inputs_ByPrg!$I$5:$AD$5,0))*8760/1000</f>
        <v>0</v>
      </c>
    </row>
    <row r="83" spans="2:28" ht="14.45" customHeight="1">
      <c r="B83" s="239" t="s">
        <v>230</v>
      </c>
      <c r="C83" s="239" t="s">
        <v>207</v>
      </c>
      <c r="D83" s="239" t="s">
        <v>292</v>
      </c>
      <c r="E83" s="286" t="str">
        <f t="shared" si="2"/>
        <v>A_Large DG_&gt; 2000-5000</v>
      </c>
      <c r="F83" s="262" t="s">
        <v>85</v>
      </c>
      <c r="G83" s="89">
        <f>G14*INDEX(Inputs_ByPrg!$I$6:$AD$69,MATCH('ABP Remaining Capacity'!$E83,Inputs_ByPrg!$E$6:$E$69,0),MATCH('ABP Remaining Capacity'!G$5,Inputs_ByPrg!$I$5:$AD$5,0))*8760/1000</f>
        <v>0</v>
      </c>
      <c r="H83" s="89">
        <f>H14*INDEX(Inputs_ByPrg!$I$6:$AD$69,MATCH('ABP Remaining Capacity'!$E83,Inputs_ByPrg!$E$6:$E$69,0),MATCH('ABP Remaining Capacity'!H$5,Inputs_ByPrg!$I$5:$AD$5,0))*8760/1000</f>
        <v>0</v>
      </c>
      <c r="I83" s="89">
        <f>I14*INDEX(Inputs_ByPrg!$I$6:$AD$69,MATCH('ABP Remaining Capacity'!$E83,Inputs_ByPrg!$E$6:$E$69,0),MATCH('ABP Remaining Capacity'!I$5,Inputs_ByPrg!$I$5:$AD$5,0))*8760/1000</f>
        <v>0</v>
      </c>
      <c r="J83" s="89">
        <f>J14*INDEX(Inputs_ByPrg!$I$6:$AD$69,MATCH('ABP Remaining Capacity'!$E83,Inputs_ByPrg!$E$6:$E$69,0),MATCH('ABP Remaining Capacity'!J$5,Inputs_ByPrg!$I$5:$AD$5,0))*8760/1000</f>
        <v>0</v>
      </c>
      <c r="K83" s="89">
        <f>K14*INDEX(Inputs_ByPrg!$I$6:$AD$69,MATCH('ABP Remaining Capacity'!$E83,Inputs_ByPrg!$E$6:$E$69,0),MATCH('ABP Remaining Capacity'!K$5,Inputs_ByPrg!$I$5:$AD$5,0))*8760/1000</f>
        <v>0</v>
      </c>
      <c r="L83" s="89">
        <f>L14*INDEX(Inputs_ByPrg!$I$6:$AD$69,MATCH('ABP Remaining Capacity'!$E83,Inputs_ByPrg!$E$6:$E$69,0),MATCH('ABP Remaining Capacity'!L$5,Inputs_ByPrg!$I$5:$AD$5,0))*8760/1000</f>
        <v>0</v>
      </c>
      <c r="M83" s="89">
        <f>M14*INDEX(Inputs_ByPrg!$I$6:$AD$69,MATCH('ABP Remaining Capacity'!$E83,Inputs_ByPrg!$E$6:$E$69,0),MATCH('ABP Remaining Capacity'!M$5,Inputs_ByPrg!$I$5:$AD$5,0))*8760/1000</f>
        <v>0</v>
      </c>
      <c r="N83" s="89">
        <f>N14*INDEX(Inputs_ByPrg!$I$6:$AD$69,MATCH('ABP Remaining Capacity'!$E83,Inputs_ByPrg!$E$6:$E$69,0),MATCH('ABP Remaining Capacity'!N$5,Inputs_ByPrg!$I$5:$AD$5,0))*8760/1000</f>
        <v>0</v>
      </c>
      <c r="O83" s="89">
        <f>O14*INDEX(Inputs_ByPrg!$I$6:$AD$69,MATCH('ABP Remaining Capacity'!$E83,Inputs_ByPrg!$E$6:$E$69,0),MATCH('ABP Remaining Capacity'!O$5,Inputs_ByPrg!$I$5:$AD$5,0))*8760/1000</f>
        <v>0</v>
      </c>
      <c r="P83" s="89">
        <f>P14*INDEX(Inputs_ByPrg!$I$6:$AD$69,MATCH('ABP Remaining Capacity'!$E83,Inputs_ByPrg!$E$6:$E$69,0),MATCH('ABP Remaining Capacity'!P$5,Inputs_ByPrg!$I$5:$AD$5,0))*8760/1000</f>
        <v>0</v>
      </c>
      <c r="Q83" s="89">
        <f>Q14*INDEX(Inputs_ByPrg!$I$6:$AD$69,MATCH('ABP Remaining Capacity'!$E83,Inputs_ByPrg!$E$6:$E$69,0),MATCH('ABP Remaining Capacity'!Q$5,Inputs_ByPrg!$I$5:$AD$5,0))*8760/1000</f>
        <v>0</v>
      </c>
      <c r="R83" s="89">
        <f>R14*INDEX(Inputs_ByPrg!$I$6:$AD$69,MATCH('ABP Remaining Capacity'!$E83,Inputs_ByPrg!$E$6:$E$69,0),MATCH('ABP Remaining Capacity'!R$5,Inputs_ByPrg!$I$5:$AD$5,0))*8760/1000</f>
        <v>0</v>
      </c>
      <c r="S83" s="89">
        <f>S14*INDEX(Inputs_ByPrg!$I$6:$AD$69,MATCH('ABP Remaining Capacity'!$E83,Inputs_ByPrg!$E$6:$E$69,0),MATCH('ABP Remaining Capacity'!S$5,Inputs_ByPrg!$I$5:$AD$5,0))*8760/1000</f>
        <v>0</v>
      </c>
      <c r="T83" s="89">
        <f>T14*INDEX(Inputs_ByPrg!$I$6:$AD$69,MATCH('ABP Remaining Capacity'!$E83,Inputs_ByPrg!$E$6:$E$69,0),MATCH('ABP Remaining Capacity'!T$5,Inputs_ByPrg!$I$5:$AD$5,0))*8760/1000</f>
        <v>0</v>
      </c>
      <c r="U83" s="89">
        <f>U14*INDEX(Inputs_ByPrg!$I$6:$AD$69,MATCH('ABP Remaining Capacity'!$E83,Inputs_ByPrg!$E$6:$E$69,0),MATCH('ABP Remaining Capacity'!U$5,Inputs_ByPrg!$I$5:$AD$5,0))*8760/1000</f>
        <v>0</v>
      </c>
      <c r="V83" s="89">
        <f>V14*INDEX(Inputs_ByPrg!$I$6:$AD$69,MATCH('ABP Remaining Capacity'!$E83,Inputs_ByPrg!$E$6:$E$69,0),MATCH('ABP Remaining Capacity'!V$5,Inputs_ByPrg!$I$5:$AD$5,0))*8760/1000</f>
        <v>0</v>
      </c>
      <c r="W83" s="89">
        <f>W14*INDEX(Inputs_ByPrg!$I$6:$AD$69,MATCH('ABP Remaining Capacity'!$E83,Inputs_ByPrg!$E$6:$E$69,0),MATCH('ABP Remaining Capacity'!W$5,Inputs_ByPrg!$I$5:$AD$5,0))*8760/1000</f>
        <v>0</v>
      </c>
      <c r="X83" s="89">
        <f>X14*INDEX(Inputs_ByPrg!$I$6:$AD$69,MATCH('ABP Remaining Capacity'!$E83,Inputs_ByPrg!$E$6:$E$69,0),MATCH('ABP Remaining Capacity'!X$5,Inputs_ByPrg!$I$5:$AD$5,0))*8760/1000</f>
        <v>0</v>
      </c>
      <c r="Y83" s="89">
        <f>Y14*INDEX(Inputs_ByPrg!$I$6:$AD$69,MATCH('ABP Remaining Capacity'!$E83,Inputs_ByPrg!$E$6:$E$69,0),MATCH('ABP Remaining Capacity'!Y$5,Inputs_ByPrg!$I$5:$AD$5,0))*8760/1000</f>
        <v>0</v>
      </c>
      <c r="Z83" s="89">
        <f>Z14*INDEX(Inputs_ByPrg!$I$6:$AD$69,MATCH('ABP Remaining Capacity'!$E83,Inputs_ByPrg!$E$6:$E$69,0),MATCH('ABP Remaining Capacity'!Z$5,Inputs_ByPrg!$I$5:$AD$5,0))*8760/1000</f>
        <v>0</v>
      </c>
      <c r="AA83" s="89">
        <f>AA14*INDEX(Inputs_ByPrg!$I$6:$AD$69,MATCH('ABP Remaining Capacity'!$E83,Inputs_ByPrg!$E$6:$E$69,0),MATCH('ABP Remaining Capacity'!AA$5,Inputs_ByPrg!$I$5:$AD$5,0))*8760/1000</f>
        <v>0</v>
      </c>
      <c r="AB83" s="89">
        <f>AB14*INDEX(Inputs_ByPrg!$I$6:$AD$69,MATCH('ABP Remaining Capacity'!$E83,Inputs_ByPrg!$E$6:$E$69,0),MATCH('ABP Remaining Capacity'!AB$5,Inputs_ByPrg!$I$5:$AD$5,0))*8760/1000</f>
        <v>0</v>
      </c>
    </row>
    <row r="84" spans="2:28" ht="14.45" customHeight="1">
      <c r="B84" s="239" t="s">
        <v>231</v>
      </c>
      <c r="C84" s="239" t="s">
        <v>207</v>
      </c>
      <c r="D84" s="239" t="s">
        <v>286</v>
      </c>
      <c r="E84" s="286" t="str">
        <f t="shared" si="2"/>
        <v>B_Large DG_&gt;25-100</v>
      </c>
      <c r="F84" s="262" t="s">
        <v>85</v>
      </c>
      <c r="G84" s="89">
        <f>G15*INDEX(Inputs_ByPrg!$I$6:$AD$69,MATCH('ABP Remaining Capacity'!$E84,Inputs_ByPrg!$E$6:$E$69,0),MATCH('ABP Remaining Capacity'!G$5,Inputs_ByPrg!$I$5:$AD$5,0))*8760/1000</f>
        <v>1647.868593338646</v>
      </c>
      <c r="H84" s="89">
        <f>H15*INDEX(Inputs_ByPrg!$I$6:$AD$69,MATCH('ABP Remaining Capacity'!$E84,Inputs_ByPrg!$E$6:$E$69,0),MATCH('ABP Remaining Capacity'!H$5,Inputs_ByPrg!$I$5:$AD$5,0))*8760/1000</f>
        <v>0</v>
      </c>
      <c r="I84" s="89">
        <f>I15*INDEX(Inputs_ByPrg!$I$6:$AD$69,MATCH('ABP Remaining Capacity'!$E84,Inputs_ByPrg!$E$6:$E$69,0),MATCH('ABP Remaining Capacity'!I$5,Inputs_ByPrg!$I$5:$AD$5,0))*8760/1000</f>
        <v>0</v>
      </c>
      <c r="J84" s="89">
        <f>J15*INDEX(Inputs_ByPrg!$I$6:$AD$69,MATCH('ABP Remaining Capacity'!$E84,Inputs_ByPrg!$E$6:$E$69,0),MATCH('ABP Remaining Capacity'!J$5,Inputs_ByPrg!$I$5:$AD$5,0))*8760/1000</f>
        <v>0</v>
      </c>
      <c r="K84" s="89">
        <f>K15*INDEX(Inputs_ByPrg!$I$6:$AD$69,MATCH('ABP Remaining Capacity'!$E84,Inputs_ByPrg!$E$6:$E$69,0),MATCH('ABP Remaining Capacity'!K$5,Inputs_ByPrg!$I$5:$AD$5,0))*8760/1000</f>
        <v>0</v>
      </c>
      <c r="L84" s="89">
        <f>L15*INDEX(Inputs_ByPrg!$I$6:$AD$69,MATCH('ABP Remaining Capacity'!$E84,Inputs_ByPrg!$E$6:$E$69,0),MATCH('ABP Remaining Capacity'!L$5,Inputs_ByPrg!$I$5:$AD$5,0))*8760/1000</f>
        <v>0</v>
      </c>
      <c r="M84" s="89">
        <f>M15*INDEX(Inputs_ByPrg!$I$6:$AD$69,MATCH('ABP Remaining Capacity'!$E84,Inputs_ByPrg!$E$6:$E$69,0),MATCH('ABP Remaining Capacity'!M$5,Inputs_ByPrg!$I$5:$AD$5,0))*8760/1000</f>
        <v>0</v>
      </c>
      <c r="N84" s="89">
        <f>N15*INDEX(Inputs_ByPrg!$I$6:$AD$69,MATCH('ABP Remaining Capacity'!$E84,Inputs_ByPrg!$E$6:$E$69,0),MATCH('ABP Remaining Capacity'!N$5,Inputs_ByPrg!$I$5:$AD$5,0))*8760/1000</f>
        <v>0</v>
      </c>
      <c r="O84" s="89">
        <f>O15*INDEX(Inputs_ByPrg!$I$6:$AD$69,MATCH('ABP Remaining Capacity'!$E84,Inputs_ByPrg!$E$6:$E$69,0),MATCH('ABP Remaining Capacity'!O$5,Inputs_ByPrg!$I$5:$AD$5,0))*8760/1000</f>
        <v>0</v>
      </c>
      <c r="P84" s="89">
        <f>P15*INDEX(Inputs_ByPrg!$I$6:$AD$69,MATCH('ABP Remaining Capacity'!$E84,Inputs_ByPrg!$E$6:$E$69,0),MATCH('ABP Remaining Capacity'!P$5,Inputs_ByPrg!$I$5:$AD$5,0))*8760/1000</f>
        <v>0</v>
      </c>
      <c r="Q84" s="89">
        <f>Q15*INDEX(Inputs_ByPrg!$I$6:$AD$69,MATCH('ABP Remaining Capacity'!$E84,Inputs_ByPrg!$E$6:$E$69,0),MATCH('ABP Remaining Capacity'!Q$5,Inputs_ByPrg!$I$5:$AD$5,0))*8760/1000</f>
        <v>0</v>
      </c>
      <c r="R84" s="89">
        <f>R15*INDEX(Inputs_ByPrg!$I$6:$AD$69,MATCH('ABP Remaining Capacity'!$E84,Inputs_ByPrg!$E$6:$E$69,0),MATCH('ABP Remaining Capacity'!R$5,Inputs_ByPrg!$I$5:$AD$5,0))*8760/1000</f>
        <v>0</v>
      </c>
      <c r="S84" s="89">
        <f>S15*INDEX(Inputs_ByPrg!$I$6:$AD$69,MATCH('ABP Remaining Capacity'!$E84,Inputs_ByPrg!$E$6:$E$69,0),MATCH('ABP Remaining Capacity'!S$5,Inputs_ByPrg!$I$5:$AD$5,0))*8760/1000</f>
        <v>0</v>
      </c>
      <c r="T84" s="89">
        <f>T15*INDEX(Inputs_ByPrg!$I$6:$AD$69,MATCH('ABP Remaining Capacity'!$E84,Inputs_ByPrg!$E$6:$E$69,0),MATCH('ABP Remaining Capacity'!T$5,Inputs_ByPrg!$I$5:$AD$5,0))*8760/1000</f>
        <v>0</v>
      </c>
      <c r="U84" s="89">
        <f>U15*INDEX(Inputs_ByPrg!$I$6:$AD$69,MATCH('ABP Remaining Capacity'!$E84,Inputs_ByPrg!$E$6:$E$69,0),MATCH('ABP Remaining Capacity'!U$5,Inputs_ByPrg!$I$5:$AD$5,0))*8760/1000</f>
        <v>0</v>
      </c>
      <c r="V84" s="89">
        <f>V15*INDEX(Inputs_ByPrg!$I$6:$AD$69,MATCH('ABP Remaining Capacity'!$E84,Inputs_ByPrg!$E$6:$E$69,0),MATCH('ABP Remaining Capacity'!V$5,Inputs_ByPrg!$I$5:$AD$5,0))*8760/1000</f>
        <v>0</v>
      </c>
      <c r="W84" s="89">
        <f>W15*INDEX(Inputs_ByPrg!$I$6:$AD$69,MATCH('ABP Remaining Capacity'!$E84,Inputs_ByPrg!$E$6:$E$69,0),MATCH('ABP Remaining Capacity'!W$5,Inputs_ByPrg!$I$5:$AD$5,0))*8760/1000</f>
        <v>0</v>
      </c>
      <c r="X84" s="89">
        <f>X15*INDEX(Inputs_ByPrg!$I$6:$AD$69,MATCH('ABP Remaining Capacity'!$E84,Inputs_ByPrg!$E$6:$E$69,0),MATCH('ABP Remaining Capacity'!X$5,Inputs_ByPrg!$I$5:$AD$5,0))*8760/1000</f>
        <v>0</v>
      </c>
      <c r="Y84" s="89">
        <f>Y15*INDEX(Inputs_ByPrg!$I$6:$AD$69,MATCH('ABP Remaining Capacity'!$E84,Inputs_ByPrg!$E$6:$E$69,0),MATCH('ABP Remaining Capacity'!Y$5,Inputs_ByPrg!$I$5:$AD$5,0))*8760/1000</f>
        <v>0</v>
      </c>
      <c r="Z84" s="89">
        <f>Z15*INDEX(Inputs_ByPrg!$I$6:$AD$69,MATCH('ABP Remaining Capacity'!$E84,Inputs_ByPrg!$E$6:$E$69,0),MATCH('ABP Remaining Capacity'!Z$5,Inputs_ByPrg!$I$5:$AD$5,0))*8760/1000</f>
        <v>0</v>
      </c>
      <c r="AA84" s="89">
        <f>AA15*INDEX(Inputs_ByPrg!$I$6:$AD$69,MATCH('ABP Remaining Capacity'!$E84,Inputs_ByPrg!$E$6:$E$69,0),MATCH('ABP Remaining Capacity'!AA$5,Inputs_ByPrg!$I$5:$AD$5,0))*8760/1000</f>
        <v>0</v>
      </c>
      <c r="AB84" s="89">
        <f>AB15*INDEX(Inputs_ByPrg!$I$6:$AD$69,MATCH('ABP Remaining Capacity'!$E84,Inputs_ByPrg!$E$6:$E$69,0),MATCH('ABP Remaining Capacity'!AB$5,Inputs_ByPrg!$I$5:$AD$5,0))*8760/1000</f>
        <v>0</v>
      </c>
    </row>
    <row r="85" spans="2:28" ht="14.45" customHeight="1">
      <c r="B85" s="239" t="s">
        <v>231</v>
      </c>
      <c r="C85" s="239" t="s">
        <v>207</v>
      </c>
      <c r="D85" s="239" t="s">
        <v>287</v>
      </c>
      <c r="E85" s="286" t="str">
        <f t="shared" si="2"/>
        <v>B_Large DG_&gt;100-200</v>
      </c>
      <c r="F85" s="262" t="s">
        <v>85</v>
      </c>
      <c r="G85" s="89">
        <f>G16*INDEX(Inputs_ByPrg!$I$6:$AD$69,MATCH('ABP Remaining Capacity'!$E85,Inputs_ByPrg!$E$6:$E$69,0),MATCH('ABP Remaining Capacity'!G$5,Inputs_ByPrg!$I$5:$AD$5,0))*8760/1000</f>
        <v>1271.536291156903</v>
      </c>
      <c r="H85" s="89">
        <f>H16*INDEX(Inputs_ByPrg!$I$6:$AD$69,MATCH('ABP Remaining Capacity'!$E85,Inputs_ByPrg!$E$6:$E$69,0),MATCH('ABP Remaining Capacity'!H$5,Inputs_ByPrg!$I$5:$AD$5,0))*8760/1000</f>
        <v>0</v>
      </c>
      <c r="I85" s="89">
        <f>I16*INDEX(Inputs_ByPrg!$I$6:$AD$69,MATCH('ABP Remaining Capacity'!$E85,Inputs_ByPrg!$E$6:$E$69,0),MATCH('ABP Remaining Capacity'!I$5,Inputs_ByPrg!$I$5:$AD$5,0))*8760/1000</f>
        <v>0</v>
      </c>
      <c r="J85" s="89">
        <f>J16*INDEX(Inputs_ByPrg!$I$6:$AD$69,MATCH('ABP Remaining Capacity'!$E85,Inputs_ByPrg!$E$6:$E$69,0),MATCH('ABP Remaining Capacity'!J$5,Inputs_ByPrg!$I$5:$AD$5,0))*8760/1000</f>
        <v>0</v>
      </c>
      <c r="K85" s="89">
        <f>K16*INDEX(Inputs_ByPrg!$I$6:$AD$69,MATCH('ABP Remaining Capacity'!$E85,Inputs_ByPrg!$E$6:$E$69,0),MATCH('ABP Remaining Capacity'!K$5,Inputs_ByPrg!$I$5:$AD$5,0))*8760/1000</f>
        <v>0</v>
      </c>
      <c r="L85" s="89">
        <f>L16*INDEX(Inputs_ByPrg!$I$6:$AD$69,MATCH('ABP Remaining Capacity'!$E85,Inputs_ByPrg!$E$6:$E$69,0),MATCH('ABP Remaining Capacity'!L$5,Inputs_ByPrg!$I$5:$AD$5,0))*8760/1000</f>
        <v>0</v>
      </c>
      <c r="M85" s="89">
        <f>M16*INDEX(Inputs_ByPrg!$I$6:$AD$69,MATCH('ABP Remaining Capacity'!$E85,Inputs_ByPrg!$E$6:$E$69,0),MATCH('ABP Remaining Capacity'!M$5,Inputs_ByPrg!$I$5:$AD$5,0))*8760/1000</f>
        <v>0</v>
      </c>
      <c r="N85" s="89">
        <f>N16*INDEX(Inputs_ByPrg!$I$6:$AD$69,MATCH('ABP Remaining Capacity'!$E85,Inputs_ByPrg!$E$6:$E$69,0),MATCH('ABP Remaining Capacity'!N$5,Inputs_ByPrg!$I$5:$AD$5,0))*8760/1000</f>
        <v>0</v>
      </c>
      <c r="O85" s="89">
        <f>O16*INDEX(Inputs_ByPrg!$I$6:$AD$69,MATCH('ABP Remaining Capacity'!$E85,Inputs_ByPrg!$E$6:$E$69,0),MATCH('ABP Remaining Capacity'!O$5,Inputs_ByPrg!$I$5:$AD$5,0))*8760/1000</f>
        <v>0</v>
      </c>
      <c r="P85" s="89">
        <f>P16*INDEX(Inputs_ByPrg!$I$6:$AD$69,MATCH('ABP Remaining Capacity'!$E85,Inputs_ByPrg!$E$6:$E$69,0),MATCH('ABP Remaining Capacity'!P$5,Inputs_ByPrg!$I$5:$AD$5,0))*8760/1000</f>
        <v>0</v>
      </c>
      <c r="Q85" s="89">
        <f>Q16*INDEX(Inputs_ByPrg!$I$6:$AD$69,MATCH('ABP Remaining Capacity'!$E85,Inputs_ByPrg!$E$6:$E$69,0),MATCH('ABP Remaining Capacity'!Q$5,Inputs_ByPrg!$I$5:$AD$5,0))*8760/1000</f>
        <v>0</v>
      </c>
      <c r="R85" s="89">
        <f>R16*INDEX(Inputs_ByPrg!$I$6:$AD$69,MATCH('ABP Remaining Capacity'!$E85,Inputs_ByPrg!$E$6:$E$69,0),MATCH('ABP Remaining Capacity'!R$5,Inputs_ByPrg!$I$5:$AD$5,0))*8760/1000</f>
        <v>0</v>
      </c>
      <c r="S85" s="89">
        <f>S16*INDEX(Inputs_ByPrg!$I$6:$AD$69,MATCH('ABP Remaining Capacity'!$E85,Inputs_ByPrg!$E$6:$E$69,0),MATCH('ABP Remaining Capacity'!S$5,Inputs_ByPrg!$I$5:$AD$5,0))*8760/1000</f>
        <v>0</v>
      </c>
      <c r="T85" s="89">
        <f>T16*INDEX(Inputs_ByPrg!$I$6:$AD$69,MATCH('ABP Remaining Capacity'!$E85,Inputs_ByPrg!$E$6:$E$69,0),MATCH('ABP Remaining Capacity'!T$5,Inputs_ByPrg!$I$5:$AD$5,0))*8760/1000</f>
        <v>0</v>
      </c>
      <c r="U85" s="89">
        <f>U16*INDEX(Inputs_ByPrg!$I$6:$AD$69,MATCH('ABP Remaining Capacity'!$E85,Inputs_ByPrg!$E$6:$E$69,0),MATCH('ABP Remaining Capacity'!U$5,Inputs_ByPrg!$I$5:$AD$5,0))*8760/1000</f>
        <v>0</v>
      </c>
      <c r="V85" s="89">
        <f>V16*INDEX(Inputs_ByPrg!$I$6:$AD$69,MATCH('ABP Remaining Capacity'!$E85,Inputs_ByPrg!$E$6:$E$69,0),MATCH('ABP Remaining Capacity'!V$5,Inputs_ByPrg!$I$5:$AD$5,0))*8760/1000</f>
        <v>0</v>
      </c>
      <c r="W85" s="89">
        <f>W16*INDEX(Inputs_ByPrg!$I$6:$AD$69,MATCH('ABP Remaining Capacity'!$E85,Inputs_ByPrg!$E$6:$E$69,0),MATCH('ABP Remaining Capacity'!W$5,Inputs_ByPrg!$I$5:$AD$5,0))*8760/1000</f>
        <v>0</v>
      </c>
      <c r="X85" s="89">
        <f>X16*INDEX(Inputs_ByPrg!$I$6:$AD$69,MATCH('ABP Remaining Capacity'!$E85,Inputs_ByPrg!$E$6:$E$69,0),MATCH('ABP Remaining Capacity'!X$5,Inputs_ByPrg!$I$5:$AD$5,0))*8760/1000</f>
        <v>0</v>
      </c>
      <c r="Y85" s="89">
        <f>Y16*INDEX(Inputs_ByPrg!$I$6:$AD$69,MATCH('ABP Remaining Capacity'!$E85,Inputs_ByPrg!$E$6:$E$69,0),MATCH('ABP Remaining Capacity'!Y$5,Inputs_ByPrg!$I$5:$AD$5,0))*8760/1000</f>
        <v>0</v>
      </c>
      <c r="Z85" s="89">
        <f>Z16*INDEX(Inputs_ByPrg!$I$6:$AD$69,MATCH('ABP Remaining Capacity'!$E85,Inputs_ByPrg!$E$6:$E$69,0),MATCH('ABP Remaining Capacity'!Z$5,Inputs_ByPrg!$I$5:$AD$5,0))*8760/1000</f>
        <v>0</v>
      </c>
      <c r="AA85" s="89">
        <f>AA16*INDEX(Inputs_ByPrg!$I$6:$AD$69,MATCH('ABP Remaining Capacity'!$E85,Inputs_ByPrg!$E$6:$E$69,0),MATCH('ABP Remaining Capacity'!AA$5,Inputs_ByPrg!$I$5:$AD$5,0))*8760/1000</f>
        <v>0</v>
      </c>
      <c r="AB85" s="89">
        <f>AB16*INDEX(Inputs_ByPrg!$I$6:$AD$69,MATCH('ABP Remaining Capacity'!$E85,Inputs_ByPrg!$E$6:$E$69,0),MATCH('ABP Remaining Capacity'!AB$5,Inputs_ByPrg!$I$5:$AD$5,0))*8760/1000</f>
        <v>0</v>
      </c>
    </row>
    <row r="86" spans="2:28" ht="14.45" customHeight="1">
      <c r="B86" s="239" t="s">
        <v>231</v>
      </c>
      <c r="C86" s="239" t="s">
        <v>207</v>
      </c>
      <c r="D86" s="239" t="s">
        <v>288</v>
      </c>
      <c r="E86" s="286" t="str">
        <f t="shared" si="2"/>
        <v>B_Large DG_&gt;200-500</v>
      </c>
      <c r="F86" s="262" t="s">
        <v>85</v>
      </c>
      <c r="G86" s="89">
        <f>G17*INDEX(Inputs_ByPrg!$I$6:$AD$69,MATCH('ABP Remaining Capacity'!$E86,Inputs_ByPrg!$E$6:$E$69,0),MATCH('ABP Remaining Capacity'!G$5,Inputs_ByPrg!$I$5:$AD$5,0))*8760/1000</f>
        <v>4693.8448237090388</v>
      </c>
      <c r="H86" s="89">
        <f>H17*INDEX(Inputs_ByPrg!$I$6:$AD$69,MATCH('ABP Remaining Capacity'!$E86,Inputs_ByPrg!$E$6:$E$69,0),MATCH('ABP Remaining Capacity'!H$5,Inputs_ByPrg!$I$5:$AD$5,0))*8760/1000</f>
        <v>0</v>
      </c>
      <c r="I86" s="89">
        <f>I17*INDEX(Inputs_ByPrg!$I$6:$AD$69,MATCH('ABP Remaining Capacity'!$E86,Inputs_ByPrg!$E$6:$E$69,0),MATCH('ABP Remaining Capacity'!I$5,Inputs_ByPrg!$I$5:$AD$5,0))*8760/1000</f>
        <v>0</v>
      </c>
      <c r="J86" s="89">
        <f>J17*INDEX(Inputs_ByPrg!$I$6:$AD$69,MATCH('ABP Remaining Capacity'!$E86,Inputs_ByPrg!$E$6:$E$69,0),MATCH('ABP Remaining Capacity'!J$5,Inputs_ByPrg!$I$5:$AD$5,0))*8760/1000</f>
        <v>0</v>
      </c>
      <c r="K86" s="89">
        <f>K17*INDEX(Inputs_ByPrg!$I$6:$AD$69,MATCH('ABP Remaining Capacity'!$E86,Inputs_ByPrg!$E$6:$E$69,0),MATCH('ABP Remaining Capacity'!K$5,Inputs_ByPrg!$I$5:$AD$5,0))*8760/1000</f>
        <v>0</v>
      </c>
      <c r="L86" s="89">
        <f>L17*INDEX(Inputs_ByPrg!$I$6:$AD$69,MATCH('ABP Remaining Capacity'!$E86,Inputs_ByPrg!$E$6:$E$69,0),MATCH('ABP Remaining Capacity'!L$5,Inputs_ByPrg!$I$5:$AD$5,0))*8760/1000</f>
        <v>0</v>
      </c>
      <c r="M86" s="89">
        <f>M17*INDEX(Inputs_ByPrg!$I$6:$AD$69,MATCH('ABP Remaining Capacity'!$E86,Inputs_ByPrg!$E$6:$E$69,0),MATCH('ABP Remaining Capacity'!M$5,Inputs_ByPrg!$I$5:$AD$5,0))*8760/1000</f>
        <v>0</v>
      </c>
      <c r="N86" s="89">
        <f>N17*INDEX(Inputs_ByPrg!$I$6:$AD$69,MATCH('ABP Remaining Capacity'!$E86,Inputs_ByPrg!$E$6:$E$69,0),MATCH('ABP Remaining Capacity'!N$5,Inputs_ByPrg!$I$5:$AD$5,0))*8760/1000</f>
        <v>0</v>
      </c>
      <c r="O86" s="89">
        <f>O17*INDEX(Inputs_ByPrg!$I$6:$AD$69,MATCH('ABP Remaining Capacity'!$E86,Inputs_ByPrg!$E$6:$E$69,0),MATCH('ABP Remaining Capacity'!O$5,Inputs_ByPrg!$I$5:$AD$5,0))*8760/1000</f>
        <v>0</v>
      </c>
      <c r="P86" s="89">
        <f>P17*INDEX(Inputs_ByPrg!$I$6:$AD$69,MATCH('ABP Remaining Capacity'!$E86,Inputs_ByPrg!$E$6:$E$69,0),MATCH('ABP Remaining Capacity'!P$5,Inputs_ByPrg!$I$5:$AD$5,0))*8760/1000</f>
        <v>0</v>
      </c>
      <c r="Q86" s="89">
        <f>Q17*INDEX(Inputs_ByPrg!$I$6:$AD$69,MATCH('ABP Remaining Capacity'!$E86,Inputs_ByPrg!$E$6:$E$69,0),MATCH('ABP Remaining Capacity'!Q$5,Inputs_ByPrg!$I$5:$AD$5,0))*8760/1000</f>
        <v>0</v>
      </c>
      <c r="R86" s="89">
        <f>R17*INDEX(Inputs_ByPrg!$I$6:$AD$69,MATCH('ABP Remaining Capacity'!$E86,Inputs_ByPrg!$E$6:$E$69,0),MATCH('ABP Remaining Capacity'!R$5,Inputs_ByPrg!$I$5:$AD$5,0))*8760/1000</f>
        <v>0</v>
      </c>
      <c r="S86" s="89">
        <f>S17*INDEX(Inputs_ByPrg!$I$6:$AD$69,MATCH('ABP Remaining Capacity'!$E86,Inputs_ByPrg!$E$6:$E$69,0),MATCH('ABP Remaining Capacity'!S$5,Inputs_ByPrg!$I$5:$AD$5,0))*8760/1000</f>
        <v>0</v>
      </c>
      <c r="T86" s="89">
        <f>T17*INDEX(Inputs_ByPrg!$I$6:$AD$69,MATCH('ABP Remaining Capacity'!$E86,Inputs_ByPrg!$E$6:$E$69,0),MATCH('ABP Remaining Capacity'!T$5,Inputs_ByPrg!$I$5:$AD$5,0))*8760/1000</f>
        <v>0</v>
      </c>
      <c r="U86" s="89">
        <f>U17*INDEX(Inputs_ByPrg!$I$6:$AD$69,MATCH('ABP Remaining Capacity'!$E86,Inputs_ByPrg!$E$6:$E$69,0),MATCH('ABP Remaining Capacity'!U$5,Inputs_ByPrg!$I$5:$AD$5,0))*8760/1000</f>
        <v>0</v>
      </c>
      <c r="V86" s="89">
        <f>V17*INDEX(Inputs_ByPrg!$I$6:$AD$69,MATCH('ABP Remaining Capacity'!$E86,Inputs_ByPrg!$E$6:$E$69,0),MATCH('ABP Remaining Capacity'!V$5,Inputs_ByPrg!$I$5:$AD$5,0))*8760/1000</f>
        <v>0</v>
      </c>
      <c r="W86" s="89">
        <f>W17*INDEX(Inputs_ByPrg!$I$6:$AD$69,MATCH('ABP Remaining Capacity'!$E86,Inputs_ByPrg!$E$6:$E$69,0),MATCH('ABP Remaining Capacity'!W$5,Inputs_ByPrg!$I$5:$AD$5,0))*8760/1000</f>
        <v>0</v>
      </c>
      <c r="X86" s="89">
        <f>X17*INDEX(Inputs_ByPrg!$I$6:$AD$69,MATCH('ABP Remaining Capacity'!$E86,Inputs_ByPrg!$E$6:$E$69,0),MATCH('ABP Remaining Capacity'!X$5,Inputs_ByPrg!$I$5:$AD$5,0))*8760/1000</f>
        <v>0</v>
      </c>
      <c r="Y86" s="89">
        <f>Y17*INDEX(Inputs_ByPrg!$I$6:$AD$69,MATCH('ABP Remaining Capacity'!$E86,Inputs_ByPrg!$E$6:$E$69,0),MATCH('ABP Remaining Capacity'!Y$5,Inputs_ByPrg!$I$5:$AD$5,0))*8760/1000</f>
        <v>0</v>
      </c>
      <c r="Z86" s="89">
        <f>Z17*INDEX(Inputs_ByPrg!$I$6:$AD$69,MATCH('ABP Remaining Capacity'!$E86,Inputs_ByPrg!$E$6:$E$69,0),MATCH('ABP Remaining Capacity'!Z$5,Inputs_ByPrg!$I$5:$AD$5,0))*8760/1000</f>
        <v>0</v>
      </c>
      <c r="AA86" s="89">
        <f>AA17*INDEX(Inputs_ByPrg!$I$6:$AD$69,MATCH('ABP Remaining Capacity'!$E86,Inputs_ByPrg!$E$6:$E$69,0),MATCH('ABP Remaining Capacity'!AA$5,Inputs_ByPrg!$I$5:$AD$5,0))*8760/1000</f>
        <v>0</v>
      </c>
      <c r="AB86" s="89">
        <f>AB17*INDEX(Inputs_ByPrg!$I$6:$AD$69,MATCH('ABP Remaining Capacity'!$E86,Inputs_ByPrg!$E$6:$E$69,0),MATCH('ABP Remaining Capacity'!AB$5,Inputs_ByPrg!$I$5:$AD$5,0))*8760/1000</f>
        <v>0</v>
      </c>
    </row>
    <row r="87" spans="2:28" ht="14.45" customHeight="1">
      <c r="B87" s="239" t="s">
        <v>231</v>
      </c>
      <c r="C87" s="239" t="s">
        <v>207</v>
      </c>
      <c r="D87" s="239" t="s">
        <v>290</v>
      </c>
      <c r="E87" s="286" t="str">
        <f t="shared" si="2"/>
        <v>B_Large DG_&gt;500-2000</v>
      </c>
      <c r="F87" s="262" t="s">
        <v>85</v>
      </c>
      <c r="G87" s="89">
        <f>G18*INDEX(Inputs_ByPrg!$I$6:$AD$69,MATCH('ABP Remaining Capacity'!$E87,Inputs_ByPrg!$E$6:$E$69,0),MATCH('ABP Remaining Capacity'!G$5,Inputs_ByPrg!$I$5:$AD$5,0))*8760/1000</f>
        <v>37552.076868853801</v>
      </c>
      <c r="H87" s="89">
        <f>H18*INDEX(Inputs_ByPrg!$I$6:$AD$69,MATCH('ABP Remaining Capacity'!$E87,Inputs_ByPrg!$E$6:$E$69,0),MATCH('ABP Remaining Capacity'!H$5,Inputs_ByPrg!$I$5:$AD$5,0))*8760/1000</f>
        <v>0</v>
      </c>
      <c r="I87" s="89">
        <f>I18*INDEX(Inputs_ByPrg!$I$6:$AD$69,MATCH('ABP Remaining Capacity'!$E87,Inputs_ByPrg!$E$6:$E$69,0),MATCH('ABP Remaining Capacity'!I$5,Inputs_ByPrg!$I$5:$AD$5,0))*8760/1000</f>
        <v>0</v>
      </c>
      <c r="J87" s="89">
        <f>J18*INDEX(Inputs_ByPrg!$I$6:$AD$69,MATCH('ABP Remaining Capacity'!$E87,Inputs_ByPrg!$E$6:$E$69,0),MATCH('ABP Remaining Capacity'!J$5,Inputs_ByPrg!$I$5:$AD$5,0))*8760/1000</f>
        <v>0</v>
      </c>
      <c r="K87" s="89">
        <f>K18*INDEX(Inputs_ByPrg!$I$6:$AD$69,MATCH('ABP Remaining Capacity'!$E87,Inputs_ByPrg!$E$6:$E$69,0),MATCH('ABP Remaining Capacity'!K$5,Inputs_ByPrg!$I$5:$AD$5,0))*8760/1000</f>
        <v>0</v>
      </c>
      <c r="L87" s="89">
        <f>L18*INDEX(Inputs_ByPrg!$I$6:$AD$69,MATCH('ABP Remaining Capacity'!$E87,Inputs_ByPrg!$E$6:$E$69,0),MATCH('ABP Remaining Capacity'!L$5,Inputs_ByPrg!$I$5:$AD$5,0))*8760/1000</f>
        <v>0</v>
      </c>
      <c r="M87" s="89">
        <f>M18*INDEX(Inputs_ByPrg!$I$6:$AD$69,MATCH('ABP Remaining Capacity'!$E87,Inputs_ByPrg!$E$6:$E$69,0),MATCH('ABP Remaining Capacity'!M$5,Inputs_ByPrg!$I$5:$AD$5,0))*8760/1000</f>
        <v>0</v>
      </c>
      <c r="N87" s="89">
        <f>N18*INDEX(Inputs_ByPrg!$I$6:$AD$69,MATCH('ABP Remaining Capacity'!$E87,Inputs_ByPrg!$E$6:$E$69,0),MATCH('ABP Remaining Capacity'!N$5,Inputs_ByPrg!$I$5:$AD$5,0))*8760/1000</f>
        <v>0</v>
      </c>
      <c r="O87" s="89">
        <f>O18*INDEX(Inputs_ByPrg!$I$6:$AD$69,MATCH('ABP Remaining Capacity'!$E87,Inputs_ByPrg!$E$6:$E$69,0),MATCH('ABP Remaining Capacity'!O$5,Inputs_ByPrg!$I$5:$AD$5,0))*8760/1000</f>
        <v>0</v>
      </c>
      <c r="P87" s="89">
        <f>P18*INDEX(Inputs_ByPrg!$I$6:$AD$69,MATCH('ABP Remaining Capacity'!$E87,Inputs_ByPrg!$E$6:$E$69,0),MATCH('ABP Remaining Capacity'!P$5,Inputs_ByPrg!$I$5:$AD$5,0))*8760/1000</f>
        <v>0</v>
      </c>
      <c r="Q87" s="89">
        <f>Q18*INDEX(Inputs_ByPrg!$I$6:$AD$69,MATCH('ABP Remaining Capacity'!$E87,Inputs_ByPrg!$E$6:$E$69,0),MATCH('ABP Remaining Capacity'!Q$5,Inputs_ByPrg!$I$5:$AD$5,0))*8760/1000</f>
        <v>0</v>
      </c>
      <c r="R87" s="89">
        <f>R18*INDEX(Inputs_ByPrg!$I$6:$AD$69,MATCH('ABP Remaining Capacity'!$E87,Inputs_ByPrg!$E$6:$E$69,0),MATCH('ABP Remaining Capacity'!R$5,Inputs_ByPrg!$I$5:$AD$5,0))*8760/1000</f>
        <v>0</v>
      </c>
      <c r="S87" s="89">
        <f>S18*INDEX(Inputs_ByPrg!$I$6:$AD$69,MATCH('ABP Remaining Capacity'!$E87,Inputs_ByPrg!$E$6:$E$69,0),MATCH('ABP Remaining Capacity'!S$5,Inputs_ByPrg!$I$5:$AD$5,0))*8760/1000</f>
        <v>0</v>
      </c>
      <c r="T87" s="89">
        <f>T18*INDEX(Inputs_ByPrg!$I$6:$AD$69,MATCH('ABP Remaining Capacity'!$E87,Inputs_ByPrg!$E$6:$E$69,0),MATCH('ABP Remaining Capacity'!T$5,Inputs_ByPrg!$I$5:$AD$5,0))*8760/1000</f>
        <v>0</v>
      </c>
      <c r="U87" s="89">
        <f>U18*INDEX(Inputs_ByPrg!$I$6:$AD$69,MATCH('ABP Remaining Capacity'!$E87,Inputs_ByPrg!$E$6:$E$69,0),MATCH('ABP Remaining Capacity'!U$5,Inputs_ByPrg!$I$5:$AD$5,0))*8760/1000</f>
        <v>0</v>
      </c>
      <c r="V87" s="89">
        <f>V18*INDEX(Inputs_ByPrg!$I$6:$AD$69,MATCH('ABP Remaining Capacity'!$E87,Inputs_ByPrg!$E$6:$E$69,0),MATCH('ABP Remaining Capacity'!V$5,Inputs_ByPrg!$I$5:$AD$5,0))*8760/1000</f>
        <v>0</v>
      </c>
      <c r="W87" s="89">
        <f>W18*INDEX(Inputs_ByPrg!$I$6:$AD$69,MATCH('ABP Remaining Capacity'!$E87,Inputs_ByPrg!$E$6:$E$69,0),MATCH('ABP Remaining Capacity'!W$5,Inputs_ByPrg!$I$5:$AD$5,0))*8760/1000</f>
        <v>0</v>
      </c>
      <c r="X87" s="89">
        <f>X18*INDEX(Inputs_ByPrg!$I$6:$AD$69,MATCH('ABP Remaining Capacity'!$E87,Inputs_ByPrg!$E$6:$E$69,0),MATCH('ABP Remaining Capacity'!X$5,Inputs_ByPrg!$I$5:$AD$5,0))*8760/1000</f>
        <v>0</v>
      </c>
      <c r="Y87" s="89">
        <f>Y18*INDEX(Inputs_ByPrg!$I$6:$AD$69,MATCH('ABP Remaining Capacity'!$E87,Inputs_ByPrg!$E$6:$E$69,0),MATCH('ABP Remaining Capacity'!Y$5,Inputs_ByPrg!$I$5:$AD$5,0))*8760/1000</f>
        <v>0</v>
      </c>
      <c r="Z87" s="89">
        <f>Z18*INDEX(Inputs_ByPrg!$I$6:$AD$69,MATCH('ABP Remaining Capacity'!$E87,Inputs_ByPrg!$E$6:$E$69,0),MATCH('ABP Remaining Capacity'!Z$5,Inputs_ByPrg!$I$5:$AD$5,0))*8760/1000</f>
        <v>0</v>
      </c>
      <c r="AA87" s="89">
        <f>AA18*INDEX(Inputs_ByPrg!$I$6:$AD$69,MATCH('ABP Remaining Capacity'!$E87,Inputs_ByPrg!$E$6:$E$69,0),MATCH('ABP Remaining Capacity'!AA$5,Inputs_ByPrg!$I$5:$AD$5,0))*8760/1000</f>
        <v>0</v>
      </c>
      <c r="AB87" s="89">
        <f>AB18*INDEX(Inputs_ByPrg!$I$6:$AD$69,MATCH('ABP Remaining Capacity'!$E87,Inputs_ByPrg!$E$6:$E$69,0),MATCH('ABP Remaining Capacity'!AB$5,Inputs_ByPrg!$I$5:$AD$5,0))*8760/1000</f>
        <v>0</v>
      </c>
    </row>
    <row r="88" spans="2:28" ht="14.45" customHeight="1">
      <c r="B88" s="239" t="s">
        <v>231</v>
      </c>
      <c r="C88" s="239" t="s">
        <v>207</v>
      </c>
      <c r="D88" s="239" t="s">
        <v>292</v>
      </c>
      <c r="E88" s="286" t="str">
        <f t="shared" si="2"/>
        <v>B_Large DG_&gt; 2000-5000</v>
      </c>
      <c r="F88" s="262" t="s">
        <v>85</v>
      </c>
      <c r="G88" s="89">
        <f>G19*INDEX(Inputs_ByPrg!$I$6:$AD$69,MATCH('ABP Remaining Capacity'!$E88,Inputs_ByPrg!$E$6:$E$69,0),MATCH('ABP Remaining Capacity'!G$5,Inputs_ByPrg!$I$5:$AD$5,0))*8760/1000</f>
        <v>0</v>
      </c>
      <c r="H88" s="89">
        <f>H19*INDEX(Inputs_ByPrg!$I$6:$AD$69,MATCH('ABP Remaining Capacity'!$E88,Inputs_ByPrg!$E$6:$E$69,0),MATCH('ABP Remaining Capacity'!H$5,Inputs_ByPrg!$I$5:$AD$5,0))*8760/1000</f>
        <v>0</v>
      </c>
      <c r="I88" s="89">
        <f>I19*INDEX(Inputs_ByPrg!$I$6:$AD$69,MATCH('ABP Remaining Capacity'!$E88,Inputs_ByPrg!$E$6:$E$69,0),MATCH('ABP Remaining Capacity'!I$5,Inputs_ByPrg!$I$5:$AD$5,0))*8760/1000</f>
        <v>0</v>
      </c>
      <c r="J88" s="89">
        <f>J19*INDEX(Inputs_ByPrg!$I$6:$AD$69,MATCH('ABP Remaining Capacity'!$E88,Inputs_ByPrg!$E$6:$E$69,0),MATCH('ABP Remaining Capacity'!J$5,Inputs_ByPrg!$I$5:$AD$5,0))*8760/1000</f>
        <v>0</v>
      </c>
      <c r="K88" s="89">
        <f>K19*INDEX(Inputs_ByPrg!$I$6:$AD$69,MATCH('ABP Remaining Capacity'!$E88,Inputs_ByPrg!$E$6:$E$69,0),MATCH('ABP Remaining Capacity'!K$5,Inputs_ByPrg!$I$5:$AD$5,0))*8760/1000</f>
        <v>0</v>
      </c>
      <c r="L88" s="89">
        <f>L19*INDEX(Inputs_ByPrg!$I$6:$AD$69,MATCH('ABP Remaining Capacity'!$E88,Inputs_ByPrg!$E$6:$E$69,0),MATCH('ABP Remaining Capacity'!L$5,Inputs_ByPrg!$I$5:$AD$5,0))*8760/1000</f>
        <v>0</v>
      </c>
      <c r="M88" s="89">
        <f>M19*INDEX(Inputs_ByPrg!$I$6:$AD$69,MATCH('ABP Remaining Capacity'!$E88,Inputs_ByPrg!$E$6:$E$69,0),MATCH('ABP Remaining Capacity'!M$5,Inputs_ByPrg!$I$5:$AD$5,0))*8760/1000</f>
        <v>0</v>
      </c>
      <c r="N88" s="89">
        <f>N19*INDEX(Inputs_ByPrg!$I$6:$AD$69,MATCH('ABP Remaining Capacity'!$E88,Inputs_ByPrg!$E$6:$E$69,0),MATCH('ABP Remaining Capacity'!N$5,Inputs_ByPrg!$I$5:$AD$5,0))*8760/1000</f>
        <v>0</v>
      </c>
      <c r="O88" s="89">
        <f>O19*INDEX(Inputs_ByPrg!$I$6:$AD$69,MATCH('ABP Remaining Capacity'!$E88,Inputs_ByPrg!$E$6:$E$69,0),MATCH('ABP Remaining Capacity'!O$5,Inputs_ByPrg!$I$5:$AD$5,0))*8760/1000</f>
        <v>0</v>
      </c>
      <c r="P88" s="89">
        <f>P19*INDEX(Inputs_ByPrg!$I$6:$AD$69,MATCH('ABP Remaining Capacity'!$E88,Inputs_ByPrg!$E$6:$E$69,0),MATCH('ABP Remaining Capacity'!P$5,Inputs_ByPrg!$I$5:$AD$5,0))*8760/1000</f>
        <v>0</v>
      </c>
      <c r="Q88" s="89">
        <f>Q19*INDEX(Inputs_ByPrg!$I$6:$AD$69,MATCH('ABP Remaining Capacity'!$E88,Inputs_ByPrg!$E$6:$E$69,0),MATCH('ABP Remaining Capacity'!Q$5,Inputs_ByPrg!$I$5:$AD$5,0))*8760/1000</f>
        <v>0</v>
      </c>
      <c r="R88" s="89">
        <f>R19*INDEX(Inputs_ByPrg!$I$6:$AD$69,MATCH('ABP Remaining Capacity'!$E88,Inputs_ByPrg!$E$6:$E$69,0),MATCH('ABP Remaining Capacity'!R$5,Inputs_ByPrg!$I$5:$AD$5,0))*8760/1000</f>
        <v>0</v>
      </c>
      <c r="S88" s="89">
        <f>S19*INDEX(Inputs_ByPrg!$I$6:$AD$69,MATCH('ABP Remaining Capacity'!$E88,Inputs_ByPrg!$E$6:$E$69,0),MATCH('ABP Remaining Capacity'!S$5,Inputs_ByPrg!$I$5:$AD$5,0))*8760/1000</f>
        <v>0</v>
      </c>
      <c r="T88" s="89">
        <f>T19*INDEX(Inputs_ByPrg!$I$6:$AD$69,MATCH('ABP Remaining Capacity'!$E88,Inputs_ByPrg!$E$6:$E$69,0),MATCH('ABP Remaining Capacity'!T$5,Inputs_ByPrg!$I$5:$AD$5,0))*8760/1000</f>
        <v>0</v>
      </c>
      <c r="U88" s="89">
        <f>U19*INDEX(Inputs_ByPrg!$I$6:$AD$69,MATCH('ABP Remaining Capacity'!$E88,Inputs_ByPrg!$E$6:$E$69,0),MATCH('ABP Remaining Capacity'!U$5,Inputs_ByPrg!$I$5:$AD$5,0))*8760/1000</f>
        <v>0</v>
      </c>
      <c r="V88" s="89">
        <f>V19*INDEX(Inputs_ByPrg!$I$6:$AD$69,MATCH('ABP Remaining Capacity'!$E88,Inputs_ByPrg!$E$6:$E$69,0),MATCH('ABP Remaining Capacity'!V$5,Inputs_ByPrg!$I$5:$AD$5,0))*8760/1000</f>
        <v>0</v>
      </c>
      <c r="W88" s="89">
        <f>W19*INDEX(Inputs_ByPrg!$I$6:$AD$69,MATCH('ABP Remaining Capacity'!$E88,Inputs_ByPrg!$E$6:$E$69,0),MATCH('ABP Remaining Capacity'!W$5,Inputs_ByPrg!$I$5:$AD$5,0))*8760/1000</f>
        <v>0</v>
      </c>
      <c r="X88" s="89">
        <f>X19*INDEX(Inputs_ByPrg!$I$6:$AD$69,MATCH('ABP Remaining Capacity'!$E88,Inputs_ByPrg!$E$6:$E$69,0),MATCH('ABP Remaining Capacity'!X$5,Inputs_ByPrg!$I$5:$AD$5,0))*8760/1000</f>
        <v>0</v>
      </c>
      <c r="Y88" s="89">
        <f>Y19*INDEX(Inputs_ByPrg!$I$6:$AD$69,MATCH('ABP Remaining Capacity'!$E88,Inputs_ByPrg!$E$6:$E$69,0),MATCH('ABP Remaining Capacity'!Y$5,Inputs_ByPrg!$I$5:$AD$5,0))*8760/1000</f>
        <v>0</v>
      </c>
      <c r="Z88" s="89">
        <f>Z19*INDEX(Inputs_ByPrg!$I$6:$AD$69,MATCH('ABP Remaining Capacity'!$E88,Inputs_ByPrg!$E$6:$E$69,0),MATCH('ABP Remaining Capacity'!Z$5,Inputs_ByPrg!$I$5:$AD$5,0))*8760/1000</f>
        <v>0</v>
      </c>
      <c r="AA88" s="89">
        <f>AA19*INDEX(Inputs_ByPrg!$I$6:$AD$69,MATCH('ABP Remaining Capacity'!$E88,Inputs_ByPrg!$E$6:$E$69,0),MATCH('ABP Remaining Capacity'!AA$5,Inputs_ByPrg!$I$5:$AD$5,0))*8760/1000</f>
        <v>0</v>
      </c>
      <c r="AB88" s="89">
        <f>AB19*INDEX(Inputs_ByPrg!$I$6:$AD$69,MATCH('ABP Remaining Capacity'!$E88,Inputs_ByPrg!$E$6:$E$69,0),MATCH('ABP Remaining Capacity'!AB$5,Inputs_ByPrg!$I$5:$AD$5,0))*8760/1000</f>
        <v>0</v>
      </c>
    </row>
    <row r="89" spans="2:28" ht="14.45" customHeight="1">
      <c r="B89" s="239" t="s">
        <v>230</v>
      </c>
      <c r="C89" s="239" t="s">
        <v>208</v>
      </c>
      <c r="D89" s="239" t="s">
        <v>275</v>
      </c>
      <c r="E89" s="286" t="str">
        <f t="shared" si="2"/>
        <v>A_Traditional Community Solar_ &lt; 10</v>
      </c>
      <c r="F89" s="262" t="s">
        <v>85</v>
      </c>
      <c r="G89" s="89">
        <f>G20*INDEX(Inputs_ByPrg!$I$6:$AD$69,MATCH('ABP Remaining Capacity'!$E89,Inputs_ByPrg!$E$6:$E$69,0),MATCH('ABP Remaining Capacity'!G$5,Inputs_ByPrg!$I$5:$AD$5,0))*8760/1000</f>
        <v>0</v>
      </c>
      <c r="H89" s="89">
        <f>H20*INDEX(Inputs_ByPrg!$I$6:$AD$69,MATCH('ABP Remaining Capacity'!$E89,Inputs_ByPrg!$E$6:$E$69,0),MATCH('ABP Remaining Capacity'!H$5,Inputs_ByPrg!$I$5:$AD$5,0))*8760/1000</f>
        <v>0</v>
      </c>
      <c r="I89" s="89">
        <f>I20*INDEX(Inputs_ByPrg!$I$6:$AD$69,MATCH('ABP Remaining Capacity'!$E89,Inputs_ByPrg!$E$6:$E$69,0),MATCH('ABP Remaining Capacity'!I$5,Inputs_ByPrg!$I$5:$AD$5,0))*8760/1000</f>
        <v>0</v>
      </c>
      <c r="J89" s="89">
        <f>J20*INDEX(Inputs_ByPrg!$I$6:$AD$69,MATCH('ABP Remaining Capacity'!$E89,Inputs_ByPrg!$E$6:$E$69,0),MATCH('ABP Remaining Capacity'!J$5,Inputs_ByPrg!$I$5:$AD$5,0))*8760/1000</f>
        <v>0</v>
      </c>
      <c r="K89" s="89">
        <f>K20*INDEX(Inputs_ByPrg!$I$6:$AD$69,MATCH('ABP Remaining Capacity'!$E89,Inputs_ByPrg!$E$6:$E$69,0),MATCH('ABP Remaining Capacity'!K$5,Inputs_ByPrg!$I$5:$AD$5,0))*8760/1000</f>
        <v>0</v>
      </c>
      <c r="L89" s="89">
        <f>L20*INDEX(Inputs_ByPrg!$I$6:$AD$69,MATCH('ABP Remaining Capacity'!$E89,Inputs_ByPrg!$E$6:$E$69,0),MATCH('ABP Remaining Capacity'!L$5,Inputs_ByPrg!$I$5:$AD$5,0))*8760/1000</f>
        <v>0</v>
      </c>
      <c r="M89" s="89">
        <f>M20*INDEX(Inputs_ByPrg!$I$6:$AD$69,MATCH('ABP Remaining Capacity'!$E89,Inputs_ByPrg!$E$6:$E$69,0),MATCH('ABP Remaining Capacity'!M$5,Inputs_ByPrg!$I$5:$AD$5,0))*8760/1000</f>
        <v>0</v>
      </c>
      <c r="N89" s="89">
        <f>N20*INDEX(Inputs_ByPrg!$I$6:$AD$69,MATCH('ABP Remaining Capacity'!$E89,Inputs_ByPrg!$E$6:$E$69,0),MATCH('ABP Remaining Capacity'!N$5,Inputs_ByPrg!$I$5:$AD$5,0))*8760/1000</f>
        <v>0</v>
      </c>
      <c r="O89" s="89">
        <f>O20*INDEX(Inputs_ByPrg!$I$6:$AD$69,MATCH('ABP Remaining Capacity'!$E89,Inputs_ByPrg!$E$6:$E$69,0),MATCH('ABP Remaining Capacity'!O$5,Inputs_ByPrg!$I$5:$AD$5,0))*8760/1000</f>
        <v>0</v>
      </c>
      <c r="P89" s="89">
        <f>P20*INDEX(Inputs_ByPrg!$I$6:$AD$69,MATCH('ABP Remaining Capacity'!$E89,Inputs_ByPrg!$E$6:$E$69,0),MATCH('ABP Remaining Capacity'!P$5,Inputs_ByPrg!$I$5:$AD$5,0))*8760/1000</f>
        <v>0</v>
      </c>
      <c r="Q89" s="89">
        <f>Q20*INDEX(Inputs_ByPrg!$I$6:$AD$69,MATCH('ABP Remaining Capacity'!$E89,Inputs_ByPrg!$E$6:$E$69,0),MATCH('ABP Remaining Capacity'!Q$5,Inputs_ByPrg!$I$5:$AD$5,0))*8760/1000</f>
        <v>0</v>
      </c>
      <c r="R89" s="89">
        <f>R20*INDEX(Inputs_ByPrg!$I$6:$AD$69,MATCH('ABP Remaining Capacity'!$E89,Inputs_ByPrg!$E$6:$E$69,0),MATCH('ABP Remaining Capacity'!R$5,Inputs_ByPrg!$I$5:$AD$5,0))*8760/1000</f>
        <v>0</v>
      </c>
      <c r="S89" s="89">
        <f>S20*INDEX(Inputs_ByPrg!$I$6:$AD$69,MATCH('ABP Remaining Capacity'!$E89,Inputs_ByPrg!$E$6:$E$69,0),MATCH('ABP Remaining Capacity'!S$5,Inputs_ByPrg!$I$5:$AD$5,0))*8760/1000</f>
        <v>0</v>
      </c>
      <c r="T89" s="89">
        <f>T20*INDEX(Inputs_ByPrg!$I$6:$AD$69,MATCH('ABP Remaining Capacity'!$E89,Inputs_ByPrg!$E$6:$E$69,0),MATCH('ABP Remaining Capacity'!T$5,Inputs_ByPrg!$I$5:$AD$5,0))*8760/1000</f>
        <v>0</v>
      </c>
      <c r="U89" s="89">
        <f>U20*INDEX(Inputs_ByPrg!$I$6:$AD$69,MATCH('ABP Remaining Capacity'!$E89,Inputs_ByPrg!$E$6:$E$69,0),MATCH('ABP Remaining Capacity'!U$5,Inputs_ByPrg!$I$5:$AD$5,0))*8760/1000</f>
        <v>0</v>
      </c>
      <c r="V89" s="89">
        <f>V20*INDEX(Inputs_ByPrg!$I$6:$AD$69,MATCH('ABP Remaining Capacity'!$E89,Inputs_ByPrg!$E$6:$E$69,0),MATCH('ABP Remaining Capacity'!V$5,Inputs_ByPrg!$I$5:$AD$5,0))*8760/1000</f>
        <v>0</v>
      </c>
      <c r="W89" s="89">
        <f>W20*INDEX(Inputs_ByPrg!$I$6:$AD$69,MATCH('ABP Remaining Capacity'!$E89,Inputs_ByPrg!$E$6:$E$69,0),MATCH('ABP Remaining Capacity'!W$5,Inputs_ByPrg!$I$5:$AD$5,0))*8760/1000</f>
        <v>0</v>
      </c>
      <c r="X89" s="89">
        <f>X20*INDEX(Inputs_ByPrg!$I$6:$AD$69,MATCH('ABP Remaining Capacity'!$E89,Inputs_ByPrg!$E$6:$E$69,0),MATCH('ABP Remaining Capacity'!X$5,Inputs_ByPrg!$I$5:$AD$5,0))*8760/1000</f>
        <v>0</v>
      </c>
      <c r="Y89" s="89">
        <f>Y20*INDEX(Inputs_ByPrg!$I$6:$AD$69,MATCH('ABP Remaining Capacity'!$E89,Inputs_ByPrg!$E$6:$E$69,0),MATCH('ABP Remaining Capacity'!Y$5,Inputs_ByPrg!$I$5:$AD$5,0))*8760/1000</f>
        <v>0</v>
      </c>
      <c r="Z89" s="89">
        <f>Z20*INDEX(Inputs_ByPrg!$I$6:$AD$69,MATCH('ABP Remaining Capacity'!$E89,Inputs_ByPrg!$E$6:$E$69,0),MATCH('ABP Remaining Capacity'!Z$5,Inputs_ByPrg!$I$5:$AD$5,0))*8760/1000</f>
        <v>0</v>
      </c>
      <c r="AA89" s="89">
        <f>AA20*INDEX(Inputs_ByPrg!$I$6:$AD$69,MATCH('ABP Remaining Capacity'!$E89,Inputs_ByPrg!$E$6:$E$69,0),MATCH('ABP Remaining Capacity'!AA$5,Inputs_ByPrg!$I$5:$AD$5,0))*8760/1000</f>
        <v>0</v>
      </c>
      <c r="AB89" s="89">
        <f>AB20*INDEX(Inputs_ByPrg!$I$6:$AD$69,MATCH('ABP Remaining Capacity'!$E89,Inputs_ByPrg!$E$6:$E$69,0),MATCH('ABP Remaining Capacity'!AB$5,Inputs_ByPrg!$I$5:$AD$5,0))*8760/1000</f>
        <v>0</v>
      </c>
    </row>
    <row r="90" spans="2:28" ht="14.45" customHeight="1">
      <c r="B90" s="239" t="s">
        <v>230</v>
      </c>
      <c r="C90" s="239" t="s">
        <v>208</v>
      </c>
      <c r="D90" s="239" t="s">
        <v>277</v>
      </c>
      <c r="E90" s="286" t="str">
        <f t="shared" si="2"/>
        <v>A_Traditional Community Solar_ &gt;10-25</v>
      </c>
      <c r="F90" s="262" t="s">
        <v>85</v>
      </c>
      <c r="G90" s="89">
        <f>G21*INDEX(Inputs_ByPrg!$I$6:$AD$69,MATCH('ABP Remaining Capacity'!$E90,Inputs_ByPrg!$E$6:$E$69,0),MATCH('ABP Remaining Capacity'!G$5,Inputs_ByPrg!$I$5:$AD$5,0))*8760/1000</f>
        <v>0</v>
      </c>
      <c r="H90" s="89">
        <f>H21*INDEX(Inputs_ByPrg!$I$6:$AD$69,MATCH('ABP Remaining Capacity'!$E90,Inputs_ByPrg!$E$6:$E$69,0),MATCH('ABP Remaining Capacity'!H$5,Inputs_ByPrg!$I$5:$AD$5,0))*8760/1000</f>
        <v>0</v>
      </c>
      <c r="I90" s="89">
        <f>I21*INDEX(Inputs_ByPrg!$I$6:$AD$69,MATCH('ABP Remaining Capacity'!$E90,Inputs_ByPrg!$E$6:$E$69,0),MATCH('ABP Remaining Capacity'!I$5,Inputs_ByPrg!$I$5:$AD$5,0))*8760/1000</f>
        <v>0</v>
      </c>
      <c r="J90" s="89">
        <f>J21*INDEX(Inputs_ByPrg!$I$6:$AD$69,MATCH('ABP Remaining Capacity'!$E90,Inputs_ByPrg!$E$6:$E$69,0),MATCH('ABP Remaining Capacity'!J$5,Inputs_ByPrg!$I$5:$AD$5,0))*8760/1000</f>
        <v>0</v>
      </c>
      <c r="K90" s="89">
        <f>K21*INDEX(Inputs_ByPrg!$I$6:$AD$69,MATCH('ABP Remaining Capacity'!$E90,Inputs_ByPrg!$E$6:$E$69,0),MATCH('ABP Remaining Capacity'!K$5,Inputs_ByPrg!$I$5:$AD$5,0))*8760/1000</f>
        <v>0</v>
      </c>
      <c r="L90" s="89">
        <f>L21*INDEX(Inputs_ByPrg!$I$6:$AD$69,MATCH('ABP Remaining Capacity'!$E90,Inputs_ByPrg!$E$6:$E$69,0),MATCH('ABP Remaining Capacity'!L$5,Inputs_ByPrg!$I$5:$AD$5,0))*8760/1000</f>
        <v>0</v>
      </c>
      <c r="M90" s="89">
        <f>M21*INDEX(Inputs_ByPrg!$I$6:$AD$69,MATCH('ABP Remaining Capacity'!$E90,Inputs_ByPrg!$E$6:$E$69,0),MATCH('ABP Remaining Capacity'!M$5,Inputs_ByPrg!$I$5:$AD$5,0))*8760/1000</f>
        <v>0</v>
      </c>
      <c r="N90" s="89">
        <f>N21*INDEX(Inputs_ByPrg!$I$6:$AD$69,MATCH('ABP Remaining Capacity'!$E90,Inputs_ByPrg!$E$6:$E$69,0),MATCH('ABP Remaining Capacity'!N$5,Inputs_ByPrg!$I$5:$AD$5,0))*8760/1000</f>
        <v>0</v>
      </c>
      <c r="O90" s="89">
        <f>O21*INDEX(Inputs_ByPrg!$I$6:$AD$69,MATCH('ABP Remaining Capacity'!$E90,Inputs_ByPrg!$E$6:$E$69,0),MATCH('ABP Remaining Capacity'!O$5,Inputs_ByPrg!$I$5:$AD$5,0))*8760/1000</f>
        <v>0</v>
      </c>
      <c r="P90" s="89">
        <f>P21*INDEX(Inputs_ByPrg!$I$6:$AD$69,MATCH('ABP Remaining Capacity'!$E90,Inputs_ByPrg!$E$6:$E$69,0),MATCH('ABP Remaining Capacity'!P$5,Inputs_ByPrg!$I$5:$AD$5,0))*8760/1000</f>
        <v>0</v>
      </c>
      <c r="Q90" s="89">
        <f>Q21*INDEX(Inputs_ByPrg!$I$6:$AD$69,MATCH('ABP Remaining Capacity'!$E90,Inputs_ByPrg!$E$6:$E$69,0),MATCH('ABP Remaining Capacity'!Q$5,Inputs_ByPrg!$I$5:$AD$5,0))*8760/1000</f>
        <v>0</v>
      </c>
      <c r="R90" s="89">
        <f>R21*INDEX(Inputs_ByPrg!$I$6:$AD$69,MATCH('ABP Remaining Capacity'!$E90,Inputs_ByPrg!$E$6:$E$69,0),MATCH('ABP Remaining Capacity'!R$5,Inputs_ByPrg!$I$5:$AD$5,0))*8760/1000</f>
        <v>0</v>
      </c>
      <c r="S90" s="89">
        <f>S21*INDEX(Inputs_ByPrg!$I$6:$AD$69,MATCH('ABP Remaining Capacity'!$E90,Inputs_ByPrg!$E$6:$E$69,0),MATCH('ABP Remaining Capacity'!S$5,Inputs_ByPrg!$I$5:$AD$5,0))*8760/1000</f>
        <v>0</v>
      </c>
      <c r="T90" s="89">
        <f>T21*INDEX(Inputs_ByPrg!$I$6:$AD$69,MATCH('ABP Remaining Capacity'!$E90,Inputs_ByPrg!$E$6:$E$69,0),MATCH('ABP Remaining Capacity'!T$5,Inputs_ByPrg!$I$5:$AD$5,0))*8760/1000</f>
        <v>0</v>
      </c>
      <c r="U90" s="89">
        <f>U21*INDEX(Inputs_ByPrg!$I$6:$AD$69,MATCH('ABP Remaining Capacity'!$E90,Inputs_ByPrg!$E$6:$E$69,0),MATCH('ABP Remaining Capacity'!U$5,Inputs_ByPrg!$I$5:$AD$5,0))*8760/1000</f>
        <v>0</v>
      </c>
      <c r="V90" s="89">
        <f>V21*INDEX(Inputs_ByPrg!$I$6:$AD$69,MATCH('ABP Remaining Capacity'!$E90,Inputs_ByPrg!$E$6:$E$69,0),MATCH('ABP Remaining Capacity'!V$5,Inputs_ByPrg!$I$5:$AD$5,0))*8760/1000</f>
        <v>0</v>
      </c>
      <c r="W90" s="89">
        <f>W21*INDEX(Inputs_ByPrg!$I$6:$AD$69,MATCH('ABP Remaining Capacity'!$E90,Inputs_ByPrg!$E$6:$E$69,0),MATCH('ABP Remaining Capacity'!W$5,Inputs_ByPrg!$I$5:$AD$5,0))*8760/1000</f>
        <v>0</v>
      </c>
      <c r="X90" s="89">
        <f>X21*INDEX(Inputs_ByPrg!$I$6:$AD$69,MATCH('ABP Remaining Capacity'!$E90,Inputs_ByPrg!$E$6:$E$69,0),MATCH('ABP Remaining Capacity'!X$5,Inputs_ByPrg!$I$5:$AD$5,0))*8760/1000</f>
        <v>0</v>
      </c>
      <c r="Y90" s="89">
        <f>Y21*INDEX(Inputs_ByPrg!$I$6:$AD$69,MATCH('ABP Remaining Capacity'!$E90,Inputs_ByPrg!$E$6:$E$69,0),MATCH('ABP Remaining Capacity'!Y$5,Inputs_ByPrg!$I$5:$AD$5,0))*8760/1000</f>
        <v>0</v>
      </c>
      <c r="Z90" s="89">
        <f>Z21*INDEX(Inputs_ByPrg!$I$6:$AD$69,MATCH('ABP Remaining Capacity'!$E90,Inputs_ByPrg!$E$6:$E$69,0),MATCH('ABP Remaining Capacity'!Z$5,Inputs_ByPrg!$I$5:$AD$5,0))*8760/1000</f>
        <v>0</v>
      </c>
      <c r="AA90" s="89">
        <f>AA21*INDEX(Inputs_ByPrg!$I$6:$AD$69,MATCH('ABP Remaining Capacity'!$E90,Inputs_ByPrg!$E$6:$E$69,0),MATCH('ABP Remaining Capacity'!AA$5,Inputs_ByPrg!$I$5:$AD$5,0))*8760/1000</f>
        <v>0</v>
      </c>
      <c r="AB90" s="89">
        <f>AB21*INDEX(Inputs_ByPrg!$I$6:$AD$69,MATCH('ABP Remaining Capacity'!$E90,Inputs_ByPrg!$E$6:$E$69,0),MATCH('ABP Remaining Capacity'!AB$5,Inputs_ByPrg!$I$5:$AD$5,0))*8760/1000</f>
        <v>0</v>
      </c>
    </row>
    <row r="91" spans="2:28" ht="14.45" customHeight="1">
      <c r="B91" s="239" t="s">
        <v>230</v>
      </c>
      <c r="C91" s="239" t="s">
        <v>208</v>
      </c>
      <c r="D91" s="239" t="s">
        <v>284</v>
      </c>
      <c r="E91" s="286" t="str">
        <f t="shared" si="2"/>
        <v>A_Traditional Community Solar_ &gt;25-100</v>
      </c>
      <c r="F91" s="262" t="s">
        <v>85</v>
      </c>
      <c r="G91" s="89">
        <f>G22*INDEX(Inputs_ByPrg!$I$6:$AD$69,MATCH('ABP Remaining Capacity'!$E91,Inputs_ByPrg!$E$6:$E$69,0),MATCH('ABP Remaining Capacity'!G$5,Inputs_ByPrg!$I$5:$AD$5,0))*8760/1000</f>
        <v>0</v>
      </c>
      <c r="H91" s="89">
        <f>H22*INDEX(Inputs_ByPrg!$I$6:$AD$69,MATCH('ABP Remaining Capacity'!$E91,Inputs_ByPrg!$E$6:$E$69,0),MATCH('ABP Remaining Capacity'!H$5,Inputs_ByPrg!$I$5:$AD$5,0))*8760/1000</f>
        <v>0</v>
      </c>
      <c r="I91" s="89">
        <f>I22*INDEX(Inputs_ByPrg!$I$6:$AD$69,MATCH('ABP Remaining Capacity'!$E91,Inputs_ByPrg!$E$6:$E$69,0),MATCH('ABP Remaining Capacity'!I$5,Inputs_ByPrg!$I$5:$AD$5,0))*8760/1000</f>
        <v>0</v>
      </c>
      <c r="J91" s="89">
        <f>J22*INDEX(Inputs_ByPrg!$I$6:$AD$69,MATCH('ABP Remaining Capacity'!$E91,Inputs_ByPrg!$E$6:$E$69,0),MATCH('ABP Remaining Capacity'!J$5,Inputs_ByPrg!$I$5:$AD$5,0))*8760/1000</f>
        <v>0</v>
      </c>
      <c r="K91" s="89">
        <f>K22*INDEX(Inputs_ByPrg!$I$6:$AD$69,MATCH('ABP Remaining Capacity'!$E91,Inputs_ByPrg!$E$6:$E$69,0),MATCH('ABP Remaining Capacity'!K$5,Inputs_ByPrg!$I$5:$AD$5,0))*8760/1000</f>
        <v>0</v>
      </c>
      <c r="L91" s="89">
        <f>L22*INDEX(Inputs_ByPrg!$I$6:$AD$69,MATCH('ABP Remaining Capacity'!$E91,Inputs_ByPrg!$E$6:$E$69,0),MATCH('ABP Remaining Capacity'!L$5,Inputs_ByPrg!$I$5:$AD$5,0))*8760/1000</f>
        <v>0</v>
      </c>
      <c r="M91" s="89">
        <f>M22*INDEX(Inputs_ByPrg!$I$6:$AD$69,MATCH('ABP Remaining Capacity'!$E91,Inputs_ByPrg!$E$6:$E$69,0),MATCH('ABP Remaining Capacity'!M$5,Inputs_ByPrg!$I$5:$AD$5,0))*8760/1000</f>
        <v>0</v>
      </c>
      <c r="N91" s="89">
        <f>N22*INDEX(Inputs_ByPrg!$I$6:$AD$69,MATCH('ABP Remaining Capacity'!$E91,Inputs_ByPrg!$E$6:$E$69,0),MATCH('ABP Remaining Capacity'!N$5,Inputs_ByPrg!$I$5:$AD$5,0))*8760/1000</f>
        <v>0</v>
      </c>
      <c r="O91" s="89">
        <f>O22*INDEX(Inputs_ByPrg!$I$6:$AD$69,MATCH('ABP Remaining Capacity'!$E91,Inputs_ByPrg!$E$6:$E$69,0),MATCH('ABP Remaining Capacity'!O$5,Inputs_ByPrg!$I$5:$AD$5,0))*8760/1000</f>
        <v>0</v>
      </c>
      <c r="P91" s="89">
        <f>P22*INDEX(Inputs_ByPrg!$I$6:$AD$69,MATCH('ABP Remaining Capacity'!$E91,Inputs_ByPrg!$E$6:$E$69,0),MATCH('ABP Remaining Capacity'!P$5,Inputs_ByPrg!$I$5:$AD$5,0))*8760/1000</f>
        <v>0</v>
      </c>
      <c r="Q91" s="89">
        <f>Q22*INDEX(Inputs_ByPrg!$I$6:$AD$69,MATCH('ABP Remaining Capacity'!$E91,Inputs_ByPrg!$E$6:$E$69,0),MATCH('ABP Remaining Capacity'!Q$5,Inputs_ByPrg!$I$5:$AD$5,0))*8760/1000</f>
        <v>0</v>
      </c>
      <c r="R91" s="89">
        <f>R22*INDEX(Inputs_ByPrg!$I$6:$AD$69,MATCH('ABP Remaining Capacity'!$E91,Inputs_ByPrg!$E$6:$E$69,0),MATCH('ABP Remaining Capacity'!R$5,Inputs_ByPrg!$I$5:$AD$5,0))*8760/1000</f>
        <v>0</v>
      </c>
      <c r="S91" s="89">
        <f>S22*INDEX(Inputs_ByPrg!$I$6:$AD$69,MATCH('ABP Remaining Capacity'!$E91,Inputs_ByPrg!$E$6:$E$69,0),MATCH('ABP Remaining Capacity'!S$5,Inputs_ByPrg!$I$5:$AD$5,0))*8760/1000</f>
        <v>0</v>
      </c>
      <c r="T91" s="89">
        <f>T22*INDEX(Inputs_ByPrg!$I$6:$AD$69,MATCH('ABP Remaining Capacity'!$E91,Inputs_ByPrg!$E$6:$E$69,0),MATCH('ABP Remaining Capacity'!T$5,Inputs_ByPrg!$I$5:$AD$5,0))*8760/1000</f>
        <v>0</v>
      </c>
      <c r="U91" s="89">
        <f>U22*INDEX(Inputs_ByPrg!$I$6:$AD$69,MATCH('ABP Remaining Capacity'!$E91,Inputs_ByPrg!$E$6:$E$69,0),MATCH('ABP Remaining Capacity'!U$5,Inputs_ByPrg!$I$5:$AD$5,0))*8760/1000</f>
        <v>0</v>
      </c>
      <c r="V91" s="89">
        <f>V22*INDEX(Inputs_ByPrg!$I$6:$AD$69,MATCH('ABP Remaining Capacity'!$E91,Inputs_ByPrg!$E$6:$E$69,0),MATCH('ABP Remaining Capacity'!V$5,Inputs_ByPrg!$I$5:$AD$5,0))*8760/1000</f>
        <v>0</v>
      </c>
      <c r="W91" s="89">
        <f>W22*INDEX(Inputs_ByPrg!$I$6:$AD$69,MATCH('ABP Remaining Capacity'!$E91,Inputs_ByPrg!$E$6:$E$69,0),MATCH('ABP Remaining Capacity'!W$5,Inputs_ByPrg!$I$5:$AD$5,0))*8760/1000</f>
        <v>0</v>
      </c>
      <c r="X91" s="89">
        <f>X22*INDEX(Inputs_ByPrg!$I$6:$AD$69,MATCH('ABP Remaining Capacity'!$E91,Inputs_ByPrg!$E$6:$E$69,0),MATCH('ABP Remaining Capacity'!X$5,Inputs_ByPrg!$I$5:$AD$5,0))*8760/1000</f>
        <v>0</v>
      </c>
      <c r="Y91" s="89">
        <f>Y22*INDEX(Inputs_ByPrg!$I$6:$AD$69,MATCH('ABP Remaining Capacity'!$E91,Inputs_ByPrg!$E$6:$E$69,0),MATCH('ABP Remaining Capacity'!Y$5,Inputs_ByPrg!$I$5:$AD$5,0))*8760/1000</f>
        <v>0</v>
      </c>
      <c r="Z91" s="89">
        <f>Z22*INDEX(Inputs_ByPrg!$I$6:$AD$69,MATCH('ABP Remaining Capacity'!$E91,Inputs_ByPrg!$E$6:$E$69,0),MATCH('ABP Remaining Capacity'!Z$5,Inputs_ByPrg!$I$5:$AD$5,0))*8760/1000</f>
        <v>0</v>
      </c>
      <c r="AA91" s="89">
        <f>AA22*INDEX(Inputs_ByPrg!$I$6:$AD$69,MATCH('ABP Remaining Capacity'!$E91,Inputs_ByPrg!$E$6:$E$69,0),MATCH('ABP Remaining Capacity'!AA$5,Inputs_ByPrg!$I$5:$AD$5,0))*8760/1000</f>
        <v>0</v>
      </c>
      <c r="AB91" s="89">
        <f>AB22*INDEX(Inputs_ByPrg!$I$6:$AD$69,MATCH('ABP Remaining Capacity'!$E91,Inputs_ByPrg!$E$6:$E$69,0),MATCH('ABP Remaining Capacity'!AB$5,Inputs_ByPrg!$I$5:$AD$5,0))*8760/1000</f>
        <v>0</v>
      </c>
    </row>
    <row r="92" spans="2:28" ht="14.45" customHeight="1">
      <c r="B92" s="239" t="s">
        <v>230</v>
      </c>
      <c r="C92" s="239" t="s">
        <v>208</v>
      </c>
      <c r="D92" s="239" t="s">
        <v>287</v>
      </c>
      <c r="E92" s="286" t="str">
        <f t="shared" si="2"/>
        <v>A_Traditional Community Solar_&gt;100-200</v>
      </c>
      <c r="F92" s="262" t="s">
        <v>85</v>
      </c>
      <c r="G92" s="89">
        <f>G23*INDEX(Inputs_ByPrg!$I$6:$AD$69,MATCH('ABP Remaining Capacity'!$E92,Inputs_ByPrg!$E$6:$E$69,0),MATCH('ABP Remaining Capacity'!G$5,Inputs_ByPrg!$I$5:$AD$5,0))*8760/1000</f>
        <v>0</v>
      </c>
      <c r="H92" s="89">
        <f>H23*INDEX(Inputs_ByPrg!$I$6:$AD$69,MATCH('ABP Remaining Capacity'!$E92,Inputs_ByPrg!$E$6:$E$69,0),MATCH('ABP Remaining Capacity'!H$5,Inputs_ByPrg!$I$5:$AD$5,0))*8760/1000</f>
        <v>0</v>
      </c>
      <c r="I92" s="89">
        <f>I23*INDEX(Inputs_ByPrg!$I$6:$AD$69,MATCH('ABP Remaining Capacity'!$E92,Inputs_ByPrg!$E$6:$E$69,0),MATCH('ABP Remaining Capacity'!I$5,Inputs_ByPrg!$I$5:$AD$5,0))*8760/1000</f>
        <v>0</v>
      </c>
      <c r="J92" s="89">
        <f>J23*INDEX(Inputs_ByPrg!$I$6:$AD$69,MATCH('ABP Remaining Capacity'!$E92,Inputs_ByPrg!$E$6:$E$69,0),MATCH('ABP Remaining Capacity'!J$5,Inputs_ByPrg!$I$5:$AD$5,0))*8760/1000</f>
        <v>0</v>
      </c>
      <c r="K92" s="89">
        <f>K23*INDEX(Inputs_ByPrg!$I$6:$AD$69,MATCH('ABP Remaining Capacity'!$E92,Inputs_ByPrg!$E$6:$E$69,0),MATCH('ABP Remaining Capacity'!K$5,Inputs_ByPrg!$I$5:$AD$5,0))*8760/1000</f>
        <v>0</v>
      </c>
      <c r="L92" s="89">
        <f>L23*INDEX(Inputs_ByPrg!$I$6:$AD$69,MATCH('ABP Remaining Capacity'!$E92,Inputs_ByPrg!$E$6:$E$69,0),MATCH('ABP Remaining Capacity'!L$5,Inputs_ByPrg!$I$5:$AD$5,0))*8760/1000</f>
        <v>0</v>
      </c>
      <c r="M92" s="89">
        <f>M23*INDEX(Inputs_ByPrg!$I$6:$AD$69,MATCH('ABP Remaining Capacity'!$E92,Inputs_ByPrg!$E$6:$E$69,0),MATCH('ABP Remaining Capacity'!M$5,Inputs_ByPrg!$I$5:$AD$5,0))*8760/1000</f>
        <v>0</v>
      </c>
      <c r="N92" s="89">
        <f>N23*INDEX(Inputs_ByPrg!$I$6:$AD$69,MATCH('ABP Remaining Capacity'!$E92,Inputs_ByPrg!$E$6:$E$69,0),MATCH('ABP Remaining Capacity'!N$5,Inputs_ByPrg!$I$5:$AD$5,0))*8760/1000</f>
        <v>0</v>
      </c>
      <c r="O92" s="89">
        <f>O23*INDEX(Inputs_ByPrg!$I$6:$AD$69,MATCH('ABP Remaining Capacity'!$E92,Inputs_ByPrg!$E$6:$E$69,0),MATCH('ABP Remaining Capacity'!O$5,Inputs_ByPrg!$I$5:$AD$5,0))*8760/1000</f>
        <v>0</v>
      </c>
      <c r="P92" s="89">
        <f>P23*INDEX(Inputs_ByPrg!$I$6:$AD$69,MATCH('ABP Remaining Capacity'!$E92,Inputs_ByPrg!$E$6:$E$69,0),MATCH('ABP Remaining Capacity'!P$5,Inputs_ByPrg!$I$5:$AD$5,0))*8760/1000</f>
        <v>0</v>
      </c>
      <c r="Q92" s="89">
        <f>Q23*INDEX(Inputs_ByPrg!$I$6:$AD$69,MATCH('ABP Remaining Capacity'!$E92,Inputs_ByPrg!$E$6:$E$69,0),MATCH('ABP Remaining Capacity'!Q$5,Inputs_ByPrg!$I$5:$AD$5,0))*8760/1000</f>
        <v>0</v>
      </c>
      <c r="R92" s="89">
        <f>R23*INDEX(Inputs_ByPrg!$I$6:$AD$69,MATCH('ABP Remaining Capacity'!$E92,Inputs_ByPrg!$E$6:$E$69,0),MATCH('ABP Remaining Capacity'!R$5,Inputs_ByPrg!$I$5:$AD$5,0))*8760/1000</f>
        <v>0</v>
      </c>
      <c r="S92" s="89">
        <f>S23*INDEX(Inputs_ByPrg!$I$6:$AD$69,MATCH('ABP Remaining Capacity'!$E92,Inputs_ByPrg!$E$6:$E$69,0),MATCH('ABP Remaining Capacity'!S$5,Inputs_ByPrg!$I$5:$AD$5,0))*8760/1000</f>
        <v>0</v>
      </c>
      <c r="T92" s="89">
        <f>T23*INDEX(Inputs_ByPrg!$I$6:$AD$69,MATCH('ABP Remaining Capacity'!$E92,Inputs_ByPrg!$E$6:$E$69,0),MATCH('ABP Remaining Capacity'!T$5,Inputs_ByPrg!$I$5:$AD$5,0))*8760/1000</f>
        <v>0</v>
      </c>
      <c r="U92" s="89">
        <f>U23*INDEX(Inputs_ByPrg!$I$6:$AD$69,MATCH('ABP Remaining Capacity'!$E92,Inputs_ByPrg!$E$6:$E$69,0),MATCH('ABP Remaining Capacity'!U$5,Inputs_ByPrg!$I$5:$AD$5,0))*8760/1000</f>
        <v>0</v>
      </c>
      <c r="V92" s="89">
        <f>V23*INDEX(Inputs_ByPrg!$I$6:$AD$69,MATCH('ABP Remaining Capacity'!$E92,Inputs_ByPrg!$E$6:$E$69,0),MATCH('ABP Remaining Capacity'!V$5,Inputs_ByPrg!$I$5:$AD$5,0))*8760/1000</f>
        <v>0</v>
      </c>
      <c r="W92" s="89">
        <f>W23*INDEX(Inputs_ByPrg!$I$6:$AD$69,MATCH('ABP Remaining Capacity'!$E92,Inputs_ByPrg!$E$6:$E$69,0),MATCH('ABP Remaining Capacity'!W$5,Inputs_ByPrg!$I$5:$AD$5,0))*8760/1000</f>
        <v>0</v>
      </c>
      <c r="X92" s="89">
        <f>X23*INDEX(Inputs_ByPrg!$I$6:$AD$69,MATCH('ABP Remaining Capacity'!$E92,Inputs_ByPrg!$E$6:$E$69,0),MATCH('ABP Remaining Capacity'!X$5,Inputs_ByPrg!$I$5:$AD$5,0))*8760/1000</f>
        <v>0</v>
      </c>
      <c r="Y92" s="89">
        <f>Y23*INDEX(Inputs_ByPrg!$I$6:$AD$69,MATCH('ABP Remaining Capacity'!$E92,Inputs_ByPrg!$E$6:$E$69,0),MATCH('ABP Remaining Capacity'!Y$5,Inputs_ByPrg!$I$5:$AD$5,0))*8760/1000</f>
        <v>0</v>
      </c>
      <c r="Z92" s="89">
        <f>Z23*INDEX(Inputs_ByPrg!$I$6:$AD$69,MATCH('ABP Remaining Capacity'!$E92,Inputs_ByPrg!$E$6:$E$69,0),MATCH('ABP Remaining Capacity'!Z$5,Inputs_ByPrg!$I$5:$AD$5,0))*8760/1000</f>
        <v>0</v>
      </c>
      <c r="AA92" s="89">
        <f>AA23*INDEX(Inputs_ByPrg!$I$6:$AD$69,MATCH('ABP Remaining Capacity'!$E92,Inputs_ByPrg!$E$6:$E$69,0),MATCH('ABP Remaining Capacity'!AA$5,Inputs_ByPrg!$I$5:$AD$5,0))*8760/1000</f>
        <v>0</v>
      </c>
      <c r="AB92" s="89">
        <f>AB23*INDEX(Inputs_ByPrg!$I$6:$AD$69,MATCH('ABP Remaining Capacity'!$E92,Inputs_ByPrg!$E$6:$E$69,0),MATCH('ABP Remaining Capacity'!AB$5,Inputs_ByPrg!$I$5:$AD$5,0))*8760/1000</f>
        <v>0</v>
      </c>
    </row>
    <row r="93" spans="2:28" ht="14.45" customHeight="1">
      <c r="B93" s="239" t="s">
        <v>230</v>
      </c>
      <c r="C93" s="239" t="s">
        <v>208</v>
      </c>
      <c r="D93" s="239" t="s">
        <v>288</v>
      </c>
      <c r="E93" s="286" t="str">
        <f t="shared" si="2"/>
        <v>A_Traditional Community Solar_&gt;200-500</v>
      </c>
      <c r="F93" s="262" t="s">
        <v>85</v>
      </c>
      <c r="G93" s="89">
        <f>G24*INDEX(Inputs_ByPrg!$I$6:$AD$69,MATCH('ABP Remaining Capacity'!$E93,Inputs_ByPrg!$E$6:$E$69,0),MATCH('ABP Remaining Capacity'!G$5,Inputs_ByPrg!$I$5:$AD$5,0))*8760/1000</f>
        <v>0</v>
      </c>
      <c r="H93" s="89">
        <f>H24*INDEX(Inputs_ByPrg!$I$6:$AD$69,MATCH('ABP Remaining Capacity'!$E93,Inputs_ByPrg!$E$6:$E$69,0),MATCH('ABP Remaining Capacity'!H$5,Inputs_ByPrg!$I$5:$AD$5,0))*8760/1000</f>
        <v>0</v>
      </c>
      <c r="I93" s="89">
        <f>I24*INDEX(Inputs_ByPrg!$I$6:$AD$69,MATCH('ABP Remaining Capacity'!$E93,Inputs_ByPrg!$E$6:$E$69,0),MATCH('ABP Remaining Capacity'!I$5,Inputs_ByPrg!$I$5:$AD$5,0))*8760/1000</f>
        <v>0</v>
      </c>
      <c r="J93" s="89">
        <f>J24*INDEX(Inputs_ByPrg!$I$6:$AD$69,MATCH('ABP Remaining Capacity'!$E93,Inputs_ByPrg!$E$6:$E$69,0),MATCH('ABP Remaining Capacity'!J$5,Inputs_ByPrg!$I$5:$AD$5,0))*8760/1000</f>
        <v>0</v>
      </c>
      <c r="K93" s="89">
        <f>K24*INDEX(Inputs_ByPrg!$I$6:$AD$69,MATCH('ABP Remaining Capacity'!$E93,Inputs_ByPrg!$E$6:$E$69,0),MATCH('ABP Remaining Capacity'!K$5,Inputs_ByPrg!$I$5:$AD$5,0))*8760/1000</f>
        <v>0</v>
      </c>
      <c r="L93" s="89">
        <f>L24*INDEX(Inputs_ByPrg!$I$6:$AD$69,MATCH('ABP Remaining Capacity'!$E93,Inputs_ByPrg!$E$6:$E$69,0),MATCH('ABP Remaining Capacity'!L$5,Inputs_ByPrg!$I$5:$AD$5,0))*8760/1000</f>
        <v>0</v>
      </c>
      <c r="M93" s="89">
        <f>M24*INDEX(Inputs_ByPrg!$I$6:$AD$69,MATCH('ABP Remaining Capacity'!$E93,Inputs_ByPrg!$E$6:$E$69,0),MATCH('ABP Remaining Capacity'!M$5,Inputs_ByPrg!$I$5:$AD$5,0))*8760/1000</f>
        <v>0</v>
      </c>
      <c r="N93" s="89">
        <f>N24*INDEX(Inputs_ByPrg!$I$6:$AD$69,MATCH('ABP Remaining Capacity'!$E93,Inputs_ByPrg!$E$6:$E$69,0),MATCH('ABP Remaining Capacity'!N$5,Inputs_ByPrg!$I$5:$AD$5,0))*8760/1000</f>
        <v>0</v>
      </c>
      <c r="O93" s="89">
        <f>O24*INDEX(Inputs_ByPrg!$I$6:$AD$69,MATCH('ABP Remaining Capacity'!$E93,Inputs_ByPrg!$E$6:$E$69,0),MATCH('ABP Remaining Capacity'!O$5,Inputs_ByPrg!$I$5:$AD$5,0))*8760/1000</f>
        <v>0</v>
      </c>
      <c r="P93" s="89">
        <f>P24*INDEX(Inputs_ByPrg!$I$6:$AD$69,MATCH('ABP Remaining Capacity'!$E93,Inputs_ByPrg!$E$6:$E$69,0),MATCH('ABP Remaining Capacity'!P$5,Inputs_ByPrg!$I$5:$AD$5,0))*8760/1000</f>
        <v>0</v>
      </c>
      <c r="Q93" s="89">
        <f>Q24*INDEX(Inputs_ByPrg!$I$6:$AD$69,MATCH('ABP Remaining Capacity'!$E93,Inputs_ByPrg!$E$6:$E$69,0),MATCH('ABP Remaining Capacity'!Q$5,Inputs_ByPrg!$I$5:$AD$5,0))*8760/1000</f>
        <v>0</v>
      </c>
      <c r="R93" s="89">
        <f>R24*INDEX(Inputs_ByPrg!$I$6:$AD$69,MATCH('ABP Remaining Capacity'!$E93,Inputs_ByPrg!$E$6:$E$69,0),MATCH('ABP Remaining Capacity'!R$5,Inputs_ByPrg!$I$5:$AD$5,0))*8760/1000</f>
        <v>0</v>
      </c>
      <c r="S93" s="89">
        <f>S24*INDEX(Inputs_ByPrg!$I$6:$AD$69,MATCH('ABP Remaining Capacity'!$E93,Inputs_ByPrg!$E$6:$E$69,0),MATCH('ABP Remaining Capacity'!S$5,Inputs_ByPrg!$I$5:$AD$5,0))*8760/1000</f>
        <v>0</v>
      </c>
      <c r="T93" s="89">
        <f>T24*INDEX(Inputs_ByPrg!$I$6:$AD$69,MATCH('ABP Remaining Capacity'!$E93,Inputs_ByPrg!$E$6:$E$69,0),MATCH('ABP Remaining Capacity'!T$5,Inputs_ByPrg!$I$5:$AD$5,0))*8760/1000</f>
        <v>0</v>
      </c>
      <c r="U93" s="89">
        <f>U24*INDEX(Inputs_ByPrg!$I$6:$AD$69,MATCH('ABP Remaining Capacity'!$E93,Inputs_ByPrg!$E$6:$E$69,0),MATCH('ABP Remaining Capacity'!U$5,Inputs_ByPrg!$I$5:$AD$5,0))*8760/1000</f>
        <v>0</v>
      </c>
      <c r="V93" s="89">
        <f>V24*INDEX(Inputs_ByPrg!$I$6:$AD$69,MATCH('ABP Remaining Capacity'!$E93,Inputs_ByPrg!$E$6:$E$69,0),MATCH('ABP Remaining Capacity'!V$5,Inputs_ByPrg!$I$5:$AD$5,0))*8760/1000</f>
        <v>0</v>
      </c>
      <c r="W93" s="89">
        <f>W24*INDEX(Inputs_ByPrg!$I$6:$AD$69,MATCH('ABP Remaining Capacity'!$E93,Inputs_ByPrg!$E$6:$E$69,0),MATCH('ABP Remaining Capacity'!W$5,Inputs_ByPrg!$I$5:$AD$5,0))*8760/1000</f>
        <v>0</v>
      </c>
      <c r="X93" s="89">
        <f>X24*INDEX(Inputs_ByPrg!$I$6:$AD$69,MATCH('ABP Remaining Capacity'!$E93,Inputs_ByPrg!$E$6:$E$69,0),MATCH('ABP Remaining Capacity'!X$5,Inputs_ByPrg!$I$5:$AD$5,0))*8760/1000</f>
        <v>0</v>
      </c>
      <c r="Y93" s="89">
        <f>Y24*INDEX(Inputs_ByPrg!$I$6:$AD$69,MATCH('ABP Remaining Capacity'!$E93,Inputs_ByPrg!$E$6:$E$69,0),MATCH('ABP Remaining Capacity'!Y$5,Inputs_ByPrg!$I$5:$AD$5,0))*8760/1000</f>
        <v>0</v>
      </c>
      <c r="Z93" s="89">
        <f>Z24*INDEX(Inputs_ByPrg!$I$6:$AD$69,MATCH('ABP Remaining Capacity'!$E93,Inputs_ByPrg!$E$6:$E$69,0),MATCH('ABP Remaining Capacity'!Z$5,Inputs_ByPrg!$I$5:$AD$5,0))*8760/1000</f>
        <v>0</v>
      </c>
      <c r="AA93" s="89">
        <f>AA24*INDEX(Inputs_ByPrg!$I$6:$AD$69,MATCH('ABP Remaining Capacity'!$E93,Inputs_ByPrg!$E$6:$E$69,0),MATCH('ABP Remaining Capacity'!AA$5,Inputs_ByPrg!$I$5:$AD$5,0))*8760/1000</f>
        <v>0</v>
      </c>
      <c r="AB93" s="89">
        <f>AB24*INDEX(Inputs_ByPrg!$I$6:$AD$69,MATCH('ABP Remaining Capacity'!$E93,Inputs_ByPrg!$E$6:$E$69,0),MATCH('ABP Remaining Capacity'!AB$5,Inputs_ByPrg!$I$5:$AD$5,0))*8760/1000</f>
        <v>0</v>
      </c>
    </row>
    <row r="94" spans="2:28" ht="14.45" customHeight="1">
      <c r="B94" s="239" t="s">
        <v>230</v>
      </c>
      <c r="C94" s="239" t="s">
        <v>208</v>
      </c>
      <c r="D94" s="239" t="s">
        <v>289</v>
      </c>
      <c r="E94" s="286" t="str">
        <f t="shared" si="2"/>
        <v>A_Traditional Community Solar_ &gt;500-2000</v>
      </c>
      <c r="F94" s="262" t="s">
        <v>85</v>
      </c>
      <c r="G94" s="89">
        <f>G25*INDEX(Inputs_ByPrg!$I$6:$AD$69,MATCH('ABP Remaining Capacity'!$E94,Inputs_ByPrg!$E$6:$E$69,0),MATCH('ABP Remaining Capacity'!G$5,Inputs_ByPrg!$I$5:$AD$5,0))*8760/1000</f>
        <v>8762.3683766388003</v>
      </c>
      <c r="H94" s="89">
        <f>H25*INDEX(Inputs_ByPrg!$I$6:$AD$69,MATCH('ABP Remaining Capacity'!$E94,Inputs_ByPrg!$E$6:$E$69,0),MATCH('ABP Remaining Capacity'!H$5,Inputs_ByPrg!$I$5:$AD$5,0))*8760/1000</f>
        <v>0</v>
      </c>
      <c r="I94" s="89">
        <f>I25*INDEX(Inputs_ByPrg!$I$6:$AD$69,MATCH('ABP Remaining Capacity'!$E94,Inputs_ByPrg!$E$6:$E$69,0),MATCH('ABP Remaining Capacity'!I$5,Inputs_ByPrg!$I$5:$AD$5,0))*8760/1000</f>
        <v>0</v>
      </c>
      <c r="J94" s="89">
        <f>J25*INDEX(Inputs_ByPrg!$I$6:$AD$69,MATCH('ABP Remaining Capacity'!$E94,Inputs_ByPrg!$E$6:$E$69,0),MATCH('ABP Remaining Capacity'!J$5,Inputs_ByPrg!$I$5:$AD$5,0))*8760/1000</f>
        <v>0</v>
      </c>
      <c r="K94" s="89">
        <f>K25*INDEX(Inputs_ByPrg!$I$6:$AD$69,MATCH('ABP Remaining Capacity'!$E94,Inputs_ByPrg!$E$6:$E$69,0),MATCH('ABP Remaining Capacity'!K$5,Inputs_ByPrg!$I$5:$AD$5,0))*8760/1000</f>
        <v>0</v>
      </c>
      <c r="L94" s="89">
        <f>L25*INDEX(Inputs_ByPrg!$I$6:$AD$69,MATCH('ABP Remaining Capacity'!$E94,Inputs_ByPrg!$E$6:$E$69,0),MATCH('ABP Remaining Capacity'!L$5,Inputs_ByPrg!$I$5:$AD$5,0))*8760/1000</f>
        <v>0</v>
      </c>
      <c r="M94" s="89">
        <f>M25*INDEX(Inputs_ByPrg!$I$6:$AD$69,MATCH('ABP Remaining Capacity'!$E94,Inputs_ByPrg!$E$6:$E$69,0),MATCH('ABP Remaining Capacity'!M$5,Inputs_ByPrg!$I$5:$AD$5,0))*8760/1000</f>
        <v>0</v>
      </c>
      <c r="N94" s="89">
        <f>N25*INDEX(Inputs_ByPrg!$I$6:$AD$69,MATCH('ABP Remaining Capacity'!$E94,Inputs_ByPrg!$E$6:$E$69,0),MATCH('ABP Remaining Capacity'!N$5,Inputs_ByPrg!$I$5:$AD$5,0))*8760/1000</f>
        <v>0</v>
      </c>
      <c r="O94" s="89">
        <f>O25*INDEX(Inputs_ByPrg!$I$6:$AD$69,MATCH('ABP Remaining Capacity'!$E94,Inputs_ByPrg!$E$6:$E$69,0),MATCH('ABP Remaining Capacity'!O$5,Inputs_ByPrg!$I$5:$AD$5,0))*8760/1000</f>
        <v>0</v>
      </c>
      <c r="P94" s="89">
        <f>P25*INDEX(Inputs_ByPrg!$I$6:$AD$69,MATCH('ABP Remaining Capacity'!$E94,Inputs_ByPrg!$E$6:$E$69,0),MATCH('ABP Remaining Capacity'!P$5,Inputs_ByPrg!$I$5:$AD$5,0))*8760/1000</f>
        <v>0</v>
      </c>
      <c r="Q94" s="89">
        <f>Q25*INDEX(Inputs_ByPrg!$I$6:$AD$69,MATCH('ABP Remaining Capacity'!$E94,Inputs_ByPrg!$E$6:$E$69,0),MATCH('ABP Remaining Capacity'!Q$5,Inputs_ByPrg!$I$5:$AD$5,0))*8760/1000</f>
        <v>0</v>
      </c>
      <c r="R94" s="89">
        <f>R25*INDEX(Inputs_ByPrg!$I$6:$AD$69,MATCH('ABP Remaining Capacity'!$E94,Inputs_ByPrg!$E$6:$E$69,0),MATCH('ABP Remaining Capacity'!R$5,Inputs_ByPrg!$I$5:$AD$5,0))*8760/1000</f>
        <v>0</v>
      </c>
      <c r="S94" s="89">
        <f>S25*INDEX(Inputs_ByPrg!$I$6:$AD$69,MATCH('ABP Remaining Capacity'!$E94,Inputs_ByPrg!$E$6:$E$69,0),MATCH('ABP Remaining Capacity'!S$5,Inputs_ByPrg!$I$5:$AD$5,0))*8760/1000</f>
        <v>0</v>
      </c>
      <c r="T94" s="89">
        <f>T25*INDEX(Inputs_ByPrg!$I$6:$AD$69,MATCH('ABP Remaining Capacity'!$E94,Inputs_ByPrg!$E$6:$E$69,0),MATCH('ABP Remaining Capacity'!T$5,Inputs_ByPrg!$I$5:$AD$5,0))*8760/1000</f>
        <v>0</v>
      </c>
      <c r="U94" s="89">
        <f>U25*INDEX(Inputs_ByPrg!$I$6:$AD$69,MATCH('ABP Remaining Capacity'!$E94,Inputs_ByPrg!$E$6:$E$69,0),MATCH('ABP Remaining Capacity'!U$5,Inputs_ByPrg!$I$5:$AD$5,0))*8760/1000</f>
        <v>0</v>
      </c>
      <c r="V94" s="89">
        <f>V25*INDEX(Inputs_ByPrg!$I$6:$AD$69,MATCH('ABP Remaining Capacity'!$E94,Inputs_ByPrg!$E$6:$E$69,0),MATCH('ABP Remaining Capacity'!V$5,Inputs_ByPrg!$I$5:$AD$5,0))*8760/1000</f>
        <v>0</v>
      </c>
      <c r="W94" s="89">
        <f>W25*INDEX(Inputs_ByPrg!$I$6:$AD$69,MATCH('ABP Remaining Capacity'!$E94,Inputs_ByPrg!$E$6:$E$69,0),MATCH('ABP Remaining Capacity'!W$5,Inputs_ByPrg!$I$5:$AD$5,0))*8760/1000</f>
        <v>0</v>
      </c>
      <c r="X94" s="89">
        <f>X25*INDEX(Inputs_ByPrg!$I$6:$AD$69,MATCH('ABP Remaining Capacity'!$E94,Inputs_ByPrg!$E$6:$E$69,0),MATCH('ABP Remaining Capacity'!X$5,Inputs_ByPrg!$I$5:$AD$5,0))*8760/1000</f>
        <v>0</v>
      </c>
      <c r="Y94" s="89">
        <f>Y25*INDEX(Inputs_ByPrg!$I$6:$AD$69,MATCH('ABP Remaining Capacity'!$E94,Inputs_ByPrg!$E$6:$E$69,0),MATCH('ABP Remaining Capacity'!Y$5,Inputs_ByPrg!$I$5:$AD$5,0))*8760/1000</f>
        <v>0</v>
      </c>
      <c r="Z94" s="89">
        <f>Z25*INDEX(Inputs_ByPrg!$I$6:$AD$69,MATCH('ABP Remaining Capacity'!$E94,Inputs_ByPrg!$E$6:$E$69,0),MATCH('ABP Remaining Capacity'!Z$5,Inputs_ByPrg!$I$5:$AD$5,0))*8760/1000</f>
        <v>0</v>
      </c>
      <c r="AA94" s="89">
        <f>AA25*INDEX(Inputs_ByPrg!$I$6:$AD$69,MATCH('ABP Remaining Capacity'!$E94,Inputs_ByPrg!$E$6:$E$69,0),MATCH('ABP Remaining Capacity'!AA$5,Inputs_ByPrg!$I$5:$AD$5,0))*8760/1000</f>
        <v>0</v>
      </c>
      <c r="AB94" s="89">
        <f>AB25*INDEX(Inputs_ByPrg!$I$6:$AD$69,MATCH('ABP Remaining Capacity'!$E94,Inputs_ByPrg!$E$6:$E$69,0),MATCH('ABP Remaining Capacity'!AB$5,Inputs_ByPrg!$I$5:$AD$5,0))*8760/1000</f>
        <v>0</v>
      </c>
    </row>
    <row r="95" spans="2:28" ht="14.45" customHeight="1">
      <c r="B95" s="239" t="s">
        <v>230</v>
      </c>
      <c r="C95" s="239" t="s">
        <v>208</v>
      </c>
      <c r="D95" s="239" t="s">
        <v>291</v>
      </c>
      <c r="E95" s="286" t="str">
        <f t="shared" si="2"/>
        <v>A_Traditional Community Solar_&gt;2000-5000</v>
      </c>
      <c r="F95" s="262" t="s">
        <v>85</v>
      </c>
      <c r="G95" s="89">
        <f>G26*INDEX(Inputs_ByPrg!$I$6:$AD$69,MATCH('ABP Remaining Capacity'!$E95,Inputs_ByPrg!$E$6:$E$69,0),MATCH('ABP Remaining Capacity'!G$5,Inputs_ByPrg!$I$5:$AD$5,0))*8760/1000</f>
        <v>0</v>
      </c>
      <c r="H95" s="89">
        <f>H26*INDEX(Inputs_ByPrg!$I$6:$AD$69,MATCH('ABP Remaining Capacity'!$E95,Inputs_ByPrg!$E$6:$E$69,0),MATCH('ABP Remaining Capacity'!H$5,Inputs_ByPrg!$I$5:$AD$5,0))*8760/1000</f>
        <v>0</v>
      </c>
      <c r="I95" s="89">
        <f>I26*INDEX(Inputs_ByPrg!$I$6:$AD$69,MATCH('ABP Remaining Capacity'!$E95,Inputs_ByPrg!$E$6:$E$69,0),MATCH('ABP Remaining Capacity'!I$5,Inputs_ByPrg!$I$5:$AD$5,0))*8760/1000</f>
        <v>0</v>
      </c>
      <c r="J95" s="89">
        <f>J26*INDEX(Inputs_ByPrg!$I$6:$AD$69,MATCH('ABP Remaining Capacity'!$E95,Inputs_ByPrg!$E$6:$E$69,0),MATCH('ABP Remaining Capacity'!J$5,Inputs_ByPrg!$I$5:$AD$5,0))*8760/1000</f>
        <v>0</v>
      </c>
      <c r="K95" s="89">
        <f>K26*INDEX(Inputs_ByPrg!$I$6:$AD$69,MATCH('ABP Remaining Capacity'!$E95,Inputs_ByPrg!$E$6:$E$69,0),MATCH('ABP Remaining Capacity'!K$5,Inputs_ByPrg!$I$5:$AD$5,0))*8760/1000</f>
        <v>0</v>
      </c>
      <c r="L95" s="89">
        <f>L26*INDEX(Inputs_ByPrg!$I$6:$AD$69,MATCH('ABP Remaining Capacity'!$E95,Inputs_ByPrg!$E$6:$E$69,0),MATCH('ABP Remaining Capacity'!L$5,Inputs_ByPrg!$I$5:$AD$5,0))*8760/1000</f>
        <v>0</v>
      </c>
      <c r="M95" s="89">
        <f>M26*INDEX(Inputs_ByPrg!$I$6:$AD$69,MATCH('ABP Remaining Capacity'!$E95,Inputs_ByPrg!$E$6:$E$69,0),MATCH('ABP Remaining Capacity'!M$5,Inputs_ByPrg!$I$5:$AD$5,0))*8760/1000</f>
        <v>0</v>
      </c>
      <c r="N95" s="89">
        <f>N26*INDEX(Inputs_ByPrg!$I$6:$AD$69,MATCH('ABP Remaining Capacity'!$E95,Inputs_ByPrg!$E$6:$E$69,0),MATCH('ABP Remaining Capacity'!N$5,Inputs_ByPrg!$I$5:$AD$5,0))*8760/1000</f>
        <v>0</v>
      </c>
      <c r="O95" s="89">
        <f>O26*INDEX(Inputs_ByPrg!$I$6:$AD$69,MATCH('ABP Remaining Capacity'!$E95,Inputs_ByPrg!$E$6:$E$69,0),MATCH('ABP Remaining Capacity'!O$5,Inputs_ByPrg!$I$5:$AD$5,0))*8760/1000</f>
        <v>0</v>
      </c>
      <c r="P95" s="89">
        <f>P26*INDEX(Inputs_ByPrg!$I$6:$AD$69,MATCH('ABP Remaining Capacity'!$E95,Inputs_ByPrg!$E$6:$E$69,0),MATCH('ABP Remaining Capacity'!P$5,Inputs_ByPrg!$I$5:$AD$5,0))*8760/1000</f>
        <v>0</v>
      </c>
      <c r="Q95" s="89">
        <f>Q26*INDEX(Inputs_ByPrg!$I$6:$AD$69,MATCH('ABP Remaining Capacity'!$E95,Inputs_ByPrg!$E$6:$E$69,0),MATCH('ABP Remaining Capacity'!Q$5,Inputs_ByPrg!$I$5:$AD$5,0))*8760/1000</f>
        <v>0</v>
      </c>
      <c r="R95" s="89">
        <f>R26*INDEX(Inputs_ByPrg!$I$6:$AD$69,MATCH('ABP Remaining Capacity'!$E95,Inputs_ByPrg!$E$6:$E$69,0),MATCH('ABP Remaining Capacity'!R$5,Inputs_ByPrg!$I$5:$AD$5,0))*8760/1000</f>
        <v>0</v>
      </c>
      <c r="S95" s="89">
        <f>S26*INDEX(Inputs_ByPrg!$I$6:$AD$69,MATCH('ABP Remaining Capacity'!$E95,Inputs_ByPrg!$E$6:$E$69,0),MATCH('ABP Remaining Capacity'!S$5,Inputs_ByPrg!$I$5:$AD$5,0))*8760/1000</f>
        <v>0</v>
      </c>
      <c r="T95" s="89">
        <f>T26*INDEX(Inputs_ByPrg!$I$6:$AD$69,MATCH('ABP Remaining Capacity'!$E95,Inputs_ByPrg!$E$6:$E$69,0),MATCH('ABP Remaining Capacity'!T$5,Inputs_ByPrg!$I$5:$AD$5,0))*8760/1000</f>
        <v>0</v>
      </c>
      <c r="U95" s="89">
        <f>U26*INDEX(Inputs_ByPrg!$I$6:$AD$69,MATCH('ABP Remaining Capacity'!$E95,Inputs_ByPrg!$E$6:$E$69,0),MATCH('ABP Remaining Capacity'!U$5,Inputs_ByPrg!$I$5:$AD$5,0))*8760/1000</f>
        <v>0</v>
      </c>
      <c r="V95" s="89">
        <f>V26*INDEX(Inputs_ByPrg!$I$6:$AD$69,MATCH('ABP Remaining Capacity'!$E95,Inputs_ByPrg!$E$6:$E$69,0),MATCH('ABP Remaining Capacity'!V$5,Inputs_ByPrg!$I$5:$AD$5,0))*8760/1000</f>
        <v>0</v>
      </c>
      <c r="W95" s="89">
        <f>W26*INDEX(Inputs_ByPrg!$I$6:$AD$69,MATCH('ABP Remaining Capacity'!$E95,Inputs_ByPrg!$E$6:$E$69,0),MATCH('ABP Remaining Capacity'!W$5,Inputs_ByPrg!$I$5:$AD$5,0))*8760/1000</f>
        <v>0</v>
      </c>
      <c r="X95" s="89">
        <f>X26*INDEX(Inputs_ByPrg!$I$6:$AD$69,MATCH('ABP Remaining Capacity'!$E95,Inputs_ByPrg!$E$6:$E$69,0),MATCH('ABP Remaining Capacity'!X$5,Inputs_ByPrg!$I$5:$AD$5,0))*8760/1000</f>
        <v>0</v>
      </c>
      <c r="Y95" s="89">
        <f>Y26*INDEX(Inputs_ByPrg!$I$6:$AD$69,MATCH('ABP Remaining Capacity'!$E95,Inputs_ByPrg!$E$6:$E$69,0),MATCH('ABP Remaining Capacity'!Y$5,Inputs_ByPrg!$I$5:$AD$5,0))*8760/1000</f>
        <v>0</v>
      </c>
      <c r="Z95" s="89">
        <f>Z26*INDEX(Inputs_ByPrg!$I$6:$AD$69,MATCH('ABP Remaining Capacity'!$E95,Inputs_ByPrg!$E$6:$E$69,0),MATCH('ABP Remaining Capacity'!Z$5,Inputs_ByPrg!$I$5:$AD$5,0))*8760/1000</f>
        <v>0</v>
      </c>
      <c r="AA95" s="89">
        <f>AA26*INDEX(Inputs_ByPrg!$I$6:$AD$69,MATCH('ABP Remaining Capacity'!$E95,Inputs_ByPrg!$E$6:$E$69,0),MATCH('ABP Remaining Capacity'!AA$5,Inputs_ByPrg!$I$5:$AD$5,0))*8760/1000</f>
        <v>0</v>
      </c>
      <c r="AB95" s="89">
        <f>AB26*INDEX(Inputs_ByPrg!$I$6:$AD$69,MATCH('ABP Remaining Capacity'!$E95,Inputs_ByPrg!$E$6:$E$69,0),MATCH('ABP Remaining Capacity'!AB$5,Inputs_ByPrg!$I$5:$AD$5,0))*8760/1000</f>
        <v>0</v>
      </c>
    </row>
    <row r="96" spans="2:28" ht="14.45" customHeight="1">
      <c r="B96" s="239" t="s">
        <v>231</v>
      </c>
      <c r="C96" s="239" t="s">
        <v>208</v>
      </c>
      <c r="D96" s="239" t="s">
        <v>275</v>
      </c>
      <c r="E96" s="286" t="str">
        <f t="shared" si="2"/>
        <v>B_Traditional Community Solar_ &lt; 10</v>
      </c>
      <c r="F96" s="262" t="s">
        <v>85</v>
      </c>
      <c r="G96" s="89">
        <f>G27*INDEX(Inputs_ByPrg!$I$6:$AD$69,MATCH('ABP Remaining Capacity'!$E96,Inputs_ByPrg!$E$6:$E$69,0),MATCH('ABP Remaining Capacity'!G$5,Inputs_ByPrg!$I$5:$AD$5,0))*8760/1000</f>
        <v>0</v>
      </c>
      <c r="H96" s="89">
        <f>H27*INDEX(Inputs_ByPrg!$I$6:$AD$69,MATCH('ABP Remaining Capacity'!$E96,Inputs_ByPrg!$E$6:$E$69,0),MATCH('ABP Remaining Capacity'!H$5,Inputs_ByPrg!$I$5:$AD$5,0))*8760/1000</f>
        <v>0</v>
      </c>
      <c r="I96" s="89">
        <f>I27*INDEX(Inputs_ByPrg!$I$6:$AD$69,MATCH('ABP Remaining Capacity'!$E96,Inputs_ByPrg!$E$6:$E$69,0),MATCH('ABP Remaining Capacity'!I$5,Inputs_ByPrg!$I$5:$AD$5,0))*8760/1000</f>
        <v>0</v>
      </c>
      <c r="J96" s="89">
        <f>J27*INDEX(Inputs_ByPrg!$I$6:$AD$69,MATCH('ABP Remaining Capacity'!$E96,Inputs_ByPrg!$E$6:$E$69,0),MATCH('ABP Remaining Capacity'!J$5,Inputs_ByPrg!$I$5:$AD$5,0))*8760/1000</f>
        <v>0</v>
      </c>
      <c r="K96" s="89">
        <f>K27*INDEX(Inputs_ByPrg!$I$6:$AD$69,MATCH('ABP Remaining Capacity'!$E96,Inputs_ByPrg!$E$6:$E$69,0),MATCH('ABP Remaining Capacity'!K$5,Inputs_ByPrg!$I$5:$AD$5,0))*8760/1000</f>
        <v>0</v>
      </c>
      <c r="L96" s="89">
        <f>L27*INDEX(Inputs_ByPrg!$I$6:$AD$69,MATCH('ABP Remaining Capacity'!$E96,Inputs_ByPrg!$E$6:$E$69,0),MATCH('ABP Remaining Capacity'!L$5,Inputs_ByPrg!$I$5:$AD$5,0))*8760/1000</f>
        <v>0</v>
      </c>
      <c r="M96" s="89">
        <f>M27*INDEX(Inputs_ByPrg!$I$6:$AD$69,MATCH('ABP Remaining Capacity'!$E96,Inputs_ByPrg!$E$6:$E$69,0),MATCH('ABP Remaining Capacity'!M$5,Inputs_ByPrg!$I$5:$AD$5,0))*8760/1000</f>
        <v>0</v>
      </c>
      <c r="N96" s="89">
        <f>N27*INDEX(Inputs_ByPrg!$I$6:$AD$69,MATCH('ABP Remaining Capacity'!$E96,Inputs_ByPrg!$E$6:$E$69,0),MATCH('ABP Remaining Capacity'!N$5,Inputs_ByPrg!$I$5:$AD$5,0))*8760/1000</f>
        <v>0</v>
      </c>
      <c r="O96" s="89">
        <f>O27*INDEX(Inputs_ByPrg!$I$6:$AD$69,MATCH('ABP Remaining Capacity'!$E96,Inputs_ByPrg!$E$6:$E$69,0),MATCH('ABP Remaining Capacity'!O$5,Inputs_ByPrg!$I$5:$AD$5,0))*8760/1000</f>
        <v>0</v>
      </c>
      <c r="P96" s="89">
        <f>P27*INDEX(Inputs_ByPrg!$I$6:$AD$69,MATCH('ABP Remaining Capacity'!$E96,Inputs_ByPrg!$E$6:$E$69,0),MATCH('ABP Remaining Capacity'!P$5,Inputs_ByPrg!$I$5:$AD$5,0))*8760/1000</f>
        <v>0</v>
      </c>
      <c r="Q96" s="89">
        <f>Q27*INDEX(Inputs_ByPrg!$I$6:$AD$69,MATCH('ABP Remaining Capacity'!$E96,Inputs_ByPrg!$E$6:$E$69,0),MATCH('ABP Remaining Capacity'!Q$5,Inputs_ByPrg!$I$5:$AD$5,0))*8760/1000</f>
        <v>0</v>
      </c>
      <c r="R96" s="89">
        <f>R27*INDEX(Inputs_ByPrg!$I$6:$AD$69,MATCH('ABP Remaining Capacity'!$E96,Inputs_ByPrg!$E$6:$E$69,0),MATCH('ABP Remaining Capacity'!R$5,Inputs_ByPrg!$I$5:$AD$5,0))*8760/1000</f>
        <v>0</v>
      </c>
      <c r="S96" s="89">
        <f>S27*INDEX(Inputs_ByPrg!$I$6:$AD$69,MATCH('ABP Remaining Capacity'!$E96,Inputs_ByPrg!$E$6:$E$69,0),MATCH('ABP Remaining Capacity'!S$5,Inputs_ByPrg!$I$5:$AD$5,0))*8760/1000</f>
        <v>0</v>
      </c>
      <c r="T96" s="89">
        <f>T27*INDEX(Inputs_ByPrg!$I$6:$AD$69,MATCH('ABP Remaining Capacity'!$E96,Inputs_ByPrg!$E$6:$E$69,0),MATCH('ABP Remaining Capacity'!T$5,Inputs_ByPrg!$I$5:$AD$5,0))*8760/1000</f>
        <v>0</v>
      </c>
      <c r="U96" s="89">
        <f>U27*INDEX(Inputs_ByPrg!$I$6:$AD$69,MATCH('ABP Remaining Capacity'!$E96,Inputs_ByPrg!$E$6:$E$69,0),MATCH('ABP Remaining Capacity'!U$5,Inputs_ByPrg!$I$5:$AD$5,0))*8760/1000</f>
        <v>0</v>
      </c>
      <c r="V96" s="89">
        <f>V27*INDEX(Inputs_ByPrg!$I$6:$AD$69,MATCH('ABP Remaining Capacity'!$E96,Inputs_ByPrg!$E$6:$E$69,0),MATCH('ABP Remaining Capacity'!V$5,Inputs_ByPrg!$I$5:$AD$5,0))*8760/1000</f>
        <v>0</v>
      </c>
      <c r="W96" s="89">
        <f>W27*INDEX(Inputs_ByPrg!$I$6:$AD$69,MATCH('ABP Remaining Capacity'!$E96,Inputs_ByPrg!$E$6:$E$69,0),MATCH('ABP Remaining Capacity'!W$5,Inputs_ByPrg!$I$5:$AD$5,0))*8760/1000</f>
        <v>0</v>
      </c>
      <c r="X96" s="89">
        <f>X27*INDEX(Inputs_ByPrg!$I$6:$AD$69,MATCH('ABP Remaining Capacity'!$E96,Inputs_ByPrg!$E$6:$E$69,0),MATCH('ABP Remaining Capacity'!X$5,Inputs_ByPrg!$I$5:$AD$5,0))*8760/1000</f>
        <v>0</v>
      </c>
      <c r="Y96" s="89">
        <f>Y27*INDEX(Inputs_ByPrg!$I$6:$AD$69,MATCH('ABP Remaining Capacity'!$E96,Inputs_ByPrg!$E$6:$E$69,0),MATCH('ABP Remaining Capacity'!Y$5,Inputs_ByPrg!$I$5:$AD$5,0))*8760/1000</f>
        <v>0</v>
      </c>
      <c r="Z96" s="89">
        <f>Z27*INDEX(Inputs_ByPrg!$I$6:$AD$69,MATCH('ABP Remaining Capacity'!$E96,Inputs_ByPrg!$E$6:$E$69,0),MATCH('ABP Remaining Capacity'!Z$5,Inputs_ByPrg!$I$5:$AD$5,0))*8760/1000</f>
        <v>0</v>
      </c>
      <c r="AA96" s="89">
        <f>AA27*INDEX(Inputs_ByPrg!$I$6:$AD$69,MATCH('ABP Remaining Capacity'!$E96,Inputs_ByPrg!$E$6:$E$69,0),MATCH('ABP Remaining Capacity'!AA$5,Inputs_ByPrg!$I$5:$AD$5,0))*8760/1000</f>
        <v>0</v>
      </c>
      <c r="AB96" s="89">
        <f>AB27*INDEX(Inputs_ByPrg!$I$6:$AD$69,MATCH('ABP Remaining Capacity'!$E96,Inputs_ByPrg!$E$6:$E$69,0),MATCH('ABP Remaining Capacity'!AB$5,Inputs_ByPrg!$I$5:$AD$5,0))*8760/1000</f>
        <v>0</v>
      </c>
    </row>
    <row r="97" spans="2:28" ht="14.45" customHeight="1">
      <c r="B97" s="239" t="s">
        <v>231</v>
      </c>
      <c r="C97" s="239" t="s">
        <v>208</v>
      </c>
      <c r="D97" s="239" t="s">
        <v>277</v>
      </c>
      <c r="E97" s="286" t="str">
        <f t="shared" si="2"/>
        <v>B_Traditional Community Solar_ &gt;10-25</v>
      </c>
      <c r="F97" s="262" t="s">
        <v>85</v>
      </c>
      <c r="G97" s="89">
        <f>G28*INDEX(Inputs_ByPrg!$I$6:$AD$69,MATCH('ABP Remaining Capacity'!$E97,Inputs_ByPrg!$E$6:$E$69,0),MATCH('ABP Remaining Capacity'!G$5,Inputs_ByPrg!$I$5:$AD$5,0))*8760/1000</f>
        <v>0</v>
      </c>
      <c r="H97" s="89">
        <f>H28*INDEX(Inputs_ByPrg!$I$6:$AD$69,MATCH('ABP Remaining Capacity'!$E97,Inputs_ByPrg!$E$6:$E$69,0),MATCH('ABP Remaining Capacity'!H$5,Inputs_ByPrg!$I$5:$AD$5,0))*8760/1000</f>
        <v>0</v>
      </c>
      <c r="I97" s="89">
        <f>I28*INDEX(Inputs_ByPrg!$I$6:$AD$69,MATCH('ABP Remaining Capacity'!$E97,Inputs_ByPrg!$E$6:$E$69,0),MATCH('ABP Remaining Capacity'!I$5,Inputs_ByPrg!$I$5:$AD$5,0))*8760/1000</f>
        <v>0</v>
      </c>
      <c r="J97" s="89">
        <f>J28*INDEX(Inputs_ByPrg!$I$6:$AD$69,MATCH('ABP Remaining Capacity'!$E97,Inputs_ByPrg!$E$6:$E$69,0),MATCH('ABP Remaining Capacity'!J$5,Inputs_ByPrg!$I$5:$AD$5,0))*8760/1000</f>
        <v>0</v>
      </c>
      <c r="K97" s="89">
        <f>K28*INDEX(Inputs_ByPrg!$I$6:$AD$69,MATCH('ABP Remaining Capacity'!$E97,Inputs_ByPrg!$E$6:$E$69,0),MATCH('ABP Remaining Capacity'!K$5,Inputs_ByPrg!$I$5:$AD$5,0))*8760/1000</f>
        <v>0</v>
      </c>
      <c r="L97" s="89">
        <f>L28*INDEX(Inputs_ByPrg!$I$6:$AD$69,MATCH('ABP Remaining Capacity'!$E97,Inputs_ByPrg!$E$6:$E$69,0),MATCH('ABP Remaining Capacity'!L$5,Inputs_ByPrg!$I$5:$AD$5,0))*8760/1000</f>
        <v>0</v>
      </c>
      <c r="M97" s="89">
        <f>M28*INDEX(Inputs_ByPrg!$I$6:$AD$69,MATCH('ABP Remaining Capacity'!$E97,Inputs_ByPrg!$E$6:$E$69,0),MATCH('ABP Remaining Capacity'!M$5,Inputs_ByPrg!$I$5:$AD$5,0))*8760/1000</f>
        <v>0</v>
      </c>
      <c r="N97" s="89">
        <f>N28*INDEX(Inputs_ByPrg!$I$6:$AD$69,MATCH('ABP Remaining Capacity'!$E97,Inputs_ByPrg!$E$6:$E$69,0),MATCH('ABP Remaining Capacity'!N$5,Inputs_ByPrg!$I$5:$AD$5,0))*8760/1000</f>
        <v>0</v>
      </c>
      <c r="O97" s="89">
        <f>O28*INDEX(Inputs_ByPrg!$I$6:$AD$69,MATCH('ABP Remaining Capacity'!$E97,Inputs_ByPrg!$E$6:$E$69,0),MATCH('ABP Remaining Capacity'!O$5,Inputs_ByPrg!$I$5:$AD$5,0))*8760/1000</f>
        <v>0</v>
      </c>
      <c r="P97" s="89">
        <f>P28*INDEX(Inputs_ByPrg!$I$6:$AD$69,MATCH('ABP Remaining Capacity'!$E97,Inputs_ByPrg!$E$6:$E$69,0),MATCH('ABP Remaining Capacity'!P$5,Inputs_ByPrg!$I$5:$AD$5,0))*8760/1000</f>
        <v>0</v>
      </c>
      <c r="Q97" s="89">
        <f>Q28*INDEX(Inputs_ByPrg!$I$6:$AD$69,MATCH('ABP Remaining Capacity'!$E97,Inputs_ByPrg!$E$6:$E$69,0),MATCH('ABP Remaining Capacity'!Q$5,Inputs_ByPrg!$I$5:$AD$5,0))*8760/1000</f>
        <v>0</v>
      </c>
      <c r="R97" s="89">
        <f>R28*INDEX(Inputs_ByPrg!$I$6:$AD$69,MATCH('ABP Remaining Capacity'!$E97,Inputs_ByPrg!$E$6:$E$69,0),MATCH('ABP Remaining Capacity'!R$5,Inputs_ByPrg!$I$5:$AD$5,0))*8760/1000</f>
        <v>0</v>
      </c>
      <c r="S97" s="89">
        <f>S28*INDEX(Inputs_ByPrg!$I$6:$AD$69,MATCH('ABP Remaining Capacity'!$E97,Inputs_ByPrg!$E$6:$E$69,0),MATCH('ABP Remaining Capacity'!S$5,Inputs_ByPrg!$I$5:$AD$5,0))*8760/1000</f>
        <v>0</v>
      </c>
      <c r="T97" s="89">
        <f>T28*INDEX(Inputs_ByPrg!$I$6:$AD$69,MATCH('ABP Remaining Capacity'!$E97,Inputs_ByPrg!$E$6:$E$69,0),MATCH('ABP Remaining Capacity'!T$5,Inputs_ByPrg!$I$5:$AD$5,0))*8760/1000</f>
        <v>0</v>
      </c>
      <c r="U97" s="89">
        <f>U28*INDEX(Inputs_ByPrg!$I$6:$AD$69,MATCH('ABP Remaining Capacity'!$E97,Inputs_ByPrg!$E$6:$E$69,0),MATCH('ABP Remaining Capacity'!U$5,Inputs_ByPrg!$I$5:$AD$5,0))*8760/1000</f>
        <v>0</v>
      </c>
      <c r="V97" s="89">
        <f>V28*INDEX(Inputs_ByPrg!$I$6:$AD$69,MATCH('ABP Remaining Capacity'!$E97,Inputs_ByPrg!$E$6:$E$69,0),MATCH('ABP Remaining Capacity'!V$5,Inputs_ByPrg!$I$5:$AD$5,0))*8760/1000</f>
        <v>0</v>
      </c>
      <c r="W97" s="89">
        <f>W28*INDEX(Inputs_ByPrg!$I$6:$AD$69,MATCH('ABP Remaining Capacity'!$E97,Inputs_ByPrg!$E$6:$E$69,0),MATCH('ABP Remaining Capacity'!W$5,Inputs_ByPrg!$I$5:$AD$5,0))*8760/1000</f>
        <v>0</v>
      </c>
      <c r="X97" s="89">
        <f>X28*INDEX(Inputs_ByPrg!$I$6:$AD$69,MATCH('ABP Remaining Capacity'!$E97,Inputs_ByPrg!$E$6:$E$69,0),MATCH('ABP Remaining Capacity'!X$5,Inputs_ByPrg!$I$5:$AD$5,0))*8760/1000</f>
        <v>0</v>
      </c>
      <c r="Y97" s="89">
        <f>Y28*INDEX(Inputs_ByPrg!$I$6:$AD$69,MATCH('ABP Remaining Capacity'!$E97,Inputs_ByPrg!$E$6:$E$69,0),MATCH('ABP Remaining Capacity'!Y$5,Inputs_ByPrg!$I$5:$AD$5,0))*8760/1000</f>
        <v>0</v>
      </c>
      <c r="Z97" s="89">
        <f>Z28*INDEX(Inputs_ByPrg!$I$6:$AD$69,MATCH('ABP Remaining Capacity'!$E97,Inputs_ByPrg!$E$6:$E$69,0),MATCH('ABP Remaining Capacity'!Z$5,Inputs_ByPrg!$I$5:$AD$5,0))*8760/1000</f>
        <v>0</v>
      </c>
      <c r="AA97" s="89">
        <f>AA28*INDEX(Inputs_ByPrg!$I$6:$AD$69,MATCH('ABP Remaining Capacity'!$E97,Inputs_ByPrg!$E$6:$E$69,0),MATCH('ABP Remaining Capacity'!AA$5,Inputs_ByPrg!$I$5:$AD$5,0))*8760/1000</f>
        <v>0</v>
      </c>
      <c r="AB97" s="89">
        <f>AB28*INDEX(Inputs_ByPrg!$I$6:$AD$69,MATCH('ABP Remaining Capacity'!$E97,Inputs_ByPrg!$E$6:$E$69,0),MATCH('ABP Remaining Capacity'!AB$5,Inputs_ByPrg!$I$5:$AD$5,0))*8760/1000</f>
        <v>0</v>
      </c>
    </row>
    <row r="98" spans="2:28" ht="14.45" customHeight="1">
      <c r="B98" s="239" t="s">
        <v>231</v>
      </c>
      <c r="C98" s="239" t="s">
        <v>208</v>
      </c>
      <c r="D98" s="239" t="s">
        <v>284</v>
      </c>
      <c r="E98" s="286" t="str">
        <f t="shared" si="2"/>
        <v>B_Traditional Community Solar_ &gt;25-100</v>
      </c>
      <c r="F98" s="262" t="s">
        <v>85</v>
      </c>
      <c r="G98" s="89">
        <f>G29*INDEX(Inputs_ByPrg!$I$6:$AD$69,MATCH('ABP Remaining Capacity'!$E98,Inputs_ByPrg!$E$6:$E$69,0),MATCH('ABP Remaining Capacity'!G$5,Inputs_ByPrg!$I$5:$AD$5,0))*8760/1000</f>
        <v>0</v>
      </c>
      <c r="H98" s="89">
        <f>H29*INDEX(Inputs_ByPrg!$I$6:$AD$69,MATCH('ABP Remaining Capacity'!$E98,Inputs_ByPrg!$E$6:$E$69,0),MATCH('ABP Remaining Capacity'!H$5,Inputs_ByPrg!$I$5:$AD$5,0))*8760/1000</f>
        <v>0</v>
      </c>
      <c r="I98" s="89">
        <f>I29*INDEX(Inputs_ByPrg!$I$6:$AD$69,MATCH('ABP Remaining Capacity'!$E98,Inputs_ByPrg!$E$6:$E$69,0),MATCH('ABP Remaining Capacity'!I$5,Inputs_ByPrg!$I$5:$AD$5,0))*8760/1000</f>
        <v>0</v>
      </c>
      <c r="J98" s="89">
        <f>J29*INDEX(Inputs_ByPrg!$I$6:$AD$69,MATCH('ABP Remaining Capacity'!$E98,Inputs_ByPrg!$E$6:$E$69,0),MATCH('ABP Remaining Capacity'!J$5,Inputs_ByPrg!$I$5:$AD$5,0))*8760/1000</f>
        <v>0</v>
      </c>
      <c r="K98" s="89">
        <f>K29*INDEX(Inputs_ByPrg!$I$6:$AD$69,MATCH('ABP Remaining Capacity'!$E98,Inputs_ByPrg!$E$6:$E$69,0),MATCH('ABP Remaining Capacity'!K$5,Inputs_ByPrg!$I$5:$AD$5,0))*8760/1000</f>
        <v>0</v>
      </c>
      <c r="L98" s="89">
        <f>L29*INDEX(Inputs_ByPrg!$I$6:$AD$69,MATCH('ABP Remaining Capacity'!$E98,Inputs_ByPrg!$E$6:$E$69,0),MATCH('ABP Remaining Capacity'!L$5,Inputs_ByPrg!$I$5:$AD$5,0))*8760/1000</f>
        <v>0</v>
      </c>
      <c r="M98" s="89">
        <f>M29*INDEX(Inputs_ByPrg!$I$6:$AD$69,MATCH('ABP Remaining Capacity'!$E98,Inputs_ByPrg!$E$6:$E$69,0),MATCH('ABP Remaining Capacity'!M$5,Inputs_ByPrg!$I$5:$AD$5,0))*8760/1000</f>
        <v>0</v>
      </c>
      <c r="N98" s="89">
        <f>N29*INDEX(Inputs_ByPrg!$I$6:$AD$69,MATCH('ABP Remaining Capacity'!$E98,Inputs_ByPrg!$E$6:$E$69,0),MATCH('ABP Remaining Capacity'!N$5,Inputs_ByPrg!$I$5:$AD$5,0))*8760/1000</f>
        <v>0</v>
      </c>
      <c r="O98" s="89">
        <f>O29*INDEX(Inputs_ByPrg!$I$6:$AD$69,MATCH('ABP Remaining Capacity'!$E98,Inputs_ByPrg!$E$6:$E$69,0),MATCH('ABP Remaining Capacity'!O$5,Inputs_ByPrg!$I$5:$AD$5,0))*8760/1000</f>
        <v>0</v>
      </c>
      <c r="P98" s="89">
        <f>P29*INDEX(Inputs_ByPrg!$I$6:$AD$69,MATCH('ABP Remaining Capacity'!$E98,Inputs_ByPrg!$E$6:$E$69,0),MATCH('ABP Remaining Capacity'!P$5,Inputs_ByPrg!$I$5:$AD$5,0))*8760/1000</f>
        <v>0</v>
      </c>
      <c r="Q98" s="89">
        <f>Q29*INDEX(Inputs_ByPrg!$I$6:$AD$69,MATCH('ABP Remaining Capacity'!$E98,Inputs_ByPrg!$E$6:$E$69,0),MATCH('ABP Remaining Capacity'!Q$5,Inputs_ByPrg!$I$5:$AD$5,0))*8760/1000</f>
        <v>0</v>
      </c>
      <c r="R98" s="89">
        <f>R29*INDEX(Inputs_ByPrg!$I$6:$AD$69,MATCH('ABP Remaining Capacity'!$E98,Inputs_ByPrg!$E$6:$E$69,0),MATCH('ABP Remaining Capacity'!R$5,Inputs_ByPrg!$I$5:$AD$5,0))*8760/1000</f>
        <v>0</v>
      </c>
      <c r="S98" s="89">
        <f>S29*INDEX(Inputs_ByPrg!$I$6:$AD$69,MATCH('ABP Remaining Capacity'!$E98,Inputs_ByPrg!$E$6:$E$69,0),MATCH('ABP Remaining Capacity'!S$5,Inputs_ByPrg!$I$5:$AD$5,0))*8760/1000</f>
        <v>0</v>
      </c>
      <c r="T98" s="89">
        <f>T29*INDEX(Inputs_ByPrg!$I$6:$AD$69,MATCH('ABP Remaining Capacity'!$E98,Inputs_ByPrg!$E$6:$E$69,0),MATCH('ABP Remaining Capacity'!T$5,Inputs_ByPrg!$I$5:$AD$5,0))*8760/1000</f>
        <v>0</v>
      </c>
      <c r="U98" s="89">
        <f>U29*INDEX(Inputs_ByPrg!$I$6:$AD$69,MATCH('ABP Remaining Capacity'!$E98,Inputs_ByPrg!$E$6:$E$69,0),MATCH('ABP Remaining Capacity'!U$5,Inputs_ByPrg!$I$5:$AD$5,0))*8760/1000</f>
        <v>0</v>
      </c>
      <c r="V98" s="89">
        <f>V29*INDEX(Inputs_ByPrg!$I$6:$AD$69,MATCH('ABP Remaining Capacity'!$E98,Inputs_ByPrg!$E$6:$E$69,0),MATCH('ABP Remaining Capacity'!V$5,Inputs_ByPrg!$I$5:$AD$5,0))*8760/1000</f>
        <v>0</v>
      </c>
      <c r="W98" s="89">
        <f>W29*INDEX(Inputs_ByPrg!$I$6:$AD$69,MATCH('ABP Remaining Capacity'!$E98,Inputs_ByPrg!$E$6:$E$69,0),MATCH('ABP Remaining Capacity'!W$5,Inputs_ByPrg!$I$5:$AD$5,0))*8760/1000</f>
        <v>0</v>
      </c>
      <c r="X98" s="89">
        <f>X29*INDEX(Inputs_ByPrg!$I$6:$AD$69,MATCH('ABP Remaining Capacity'!$E98,Inputs_ByPrg!$E$6:$E$69,0),MATCH('ABP Remaining Capacity'!X$5,Inputs_ByPrg!$I$5:$AD$5,0))*8760/1000</f>
        <v>0</v>
      </c>
      <c r="Y98" s="89">
        <f>Y29*INDEX(Inputs_ByPrg!$I$6:$AD$69,MATCH('ABP Remaining Capacity'!$E98,Inputs_ByPrg!$E$6:$E$69,0),MATCH('ABP Remaining Capacity'!Y$5,Inputs_ByPrg!$I$5:$AD$5,0))*8760/1000</f>
        <v>0</v>
      </c>
      <c r="Z98" s="89">
        <f>Z29*INDEX(Inputs_ByPrg!$I$6:$AD$69,MATCH('ABP Remaining Capacity'!$E98,Inputs_ByPrg!$E$6:$E$69,0),MATCH('ABP Remaining Capacity'!Z$5,Inputs_ByPrg!$I$5:$AD$5,0))*8760/1000</f>
        <v>0</v>
      </c>
      <c r="AA98" s="89">
        <f>AA29*INDEX(Inputs_ByPrg!$I$6:$AD$69,MATCH('ABP Remaining Capacity'!$E98,Inputs_ByPrg!$E$6:$E$69,0),MATCH('ABP Remaining Capacity'!AA$5,Inputs_ByPrg!$I$5:$AD$5,0))*8760/1000</f>
        <v>0</v>
      </c>
      <c r="AB98" s="89">
        <f>AB29*INDEX(Inputs_ByPrg!$I$6:$AD$69,MATCH('ABP Remaining Capacity'!$E98,Inputs_ByPrg!$E$6:$E$69,0),MATCH('ABP Remaining Capacity'!AB$5,Inputs_ByPrg!$I$5:$AD$5,0))*8760/1000</f>
        <v>0</v>
      </c>
    </row>
    <row r="99" spans="2:28" ht="14.45" customHeight="1">
      <c r="B99" s="239" t="s">
        <v>231</v>
      </c>
      <c r="C99" s="239" t="s">
        <v>208</v>
      </c>
      <c r="D99" s="239" t="s">
        <v>287</v>
      </c>
      <c r="E99" s="286" t="str">
        <f t="shared" si="2"/>
        <v>B_Traditional Community Solar_&gt;100-200</v>
      </c>
      <c r="F99" s="262" t="s">
        <v>85</v>
      </c>
      <c r="G99" s="89">
        <f>G30*INDEX(Inputs_ByPrg!$I$6:$AD$69,MATCH('ABP Remaining Capacity'!$E99,Inputs_ByPrg!$E$6:$E$69,0),MATCH('ABP Remaining Capacity'!G$5,Inputs_ByPrg!$I$5:$AD$5,0))*8760/1000</f>
        <v>0</v>
      </c>
      <c r="H99" s="89">
        <f>H30*INDEX(Inputs_ByPrg!$I$6:$AD$69,MATCH('ABP Remaining Capacity'!$E99,Inputs_ByPrg!$E$6:$E$69,0),MATCH('ABP Remaining Capacity'!H$5,Inputs_ByPrg!$I$5:$AD$5,0))*8760/1000</f>
        <v>0</v>
      </c>
      <c r="I99" s="89">
        <f>I30*INDEX(Inputs_ByPrg!$I$6:$AD$69,MATCH('ABP Remaining Capacity'!$E99,Inputs_ByPrg!$E$6:$E$69,0),MATCH('ABP Remaining Capacity'!I$5,Inputs_ByPrg!$I$5:$AD$5,0))*8760/1000</f>
        <v>0</v>
      </c>
      <c r="J99" s="89">
        <f>J30*INDEX(Inputs_ByPrg!$I$6:$AD$69,MATCH('ABP Remaining Capacity'!$E99,Inputs_ByPrg!$E$6:$E$69,0),MATCH('ABP Remaining Capacity'!J$5,Inputs_ByPrg!$I$5:$AD$5,0))*8760/1000</f>
        <v>0</v>
      </c>
      <c r="K99" s="89">
        <f>K30*INDEX(Inputs_ByPrg!$I$6:$AD$69,MATCH('ABP Remaining Capacity'!$E99,Inputs_ByPrg!$E$6:$E$69,0),MATCH('ABP Remaining Capacity'!K$5,Inputs_ByPrg!$I$5:$AD$5,0))*8760/1000</f>
        <v>0</v>
      </c>
      <c r="L99" s="89">
        <f>L30*INDEX(Inputs_ByPrg!$I$6:$AD$69,MATCH('ABP Remaining Capacity'!$E99,Inputs_ByPrg!$E$6:$E$69,0),MATCH('ABP Remaining Capacity'!L$5,Inputs_ByPrg!$I$5:$AD$5,0))*8760/1000</f>
        <v>0</v>
      </c>
      <c r="M99" s="89">
        <f>M30*INDEX(Inputs_ByPrg!$I$6:$AD$69,MATCH('ABP Remaining Capacity'!$E99,Inputs_ByPrg!$E$6:$E$69,0),MATCH('ABP Remaining Capacity'!M$5,Inputs_ByPrg!$I$5:$AD$5,0))*8760/1000</f>
        <v>0</v>
      </c>
      <c r="N99" s="89">
        <f>N30*INDEX(Inputs_ByPrg!$I$6:$AD$69,MATCH('ABP Remaining Capacity'!$E99,Inputs_ByPrg!$E$6:$E$69,0),MATCH('ABP Remaining Capacity'!N$5,Inputs_ByPrg!$I$5:$AD$5,0))*8760/1000</f>
        <v>0</v>
      </c>
      <c r="O99" s="89">
        <f>O30*INDEX(Inputs_ByPrg!$I$6:$AD$69,MATCH('ABP Remaining Capacity'!$E99,Inputs_ByPrg!$E$6:$E$69,0),MATCH('ABP Remaining Capacity'!O$5,Inputs_ByPrg!$I$5:$AD$5,0))*8760/1000</f>
        <v>0</v>
      </c>
      <c r="P99" s="89">
        <f>P30*INDEX(Inputs_ByPrg!$I$6:$AD$69,MATCH('ABP Remaining Capacity'!$E99,Inputs_ByPrg!$E$6:$E$69,0),MATCH('ABP Remaining Capacity'!P$5,Inputs_ByPrg!$I$5:$AD$5,0))*8760/1000</f>
        <v>0</v>
      </c>
      <c r="Q99" s="89">
        <f>Q30*INDEX(Inputs_ByPrg!$I$6:$AD$69,MATCH('ABP Remaining Capacity'!$E99,Inputs_ByPrg!$E$6:$E$69,0),MATCH('ABP Remaining Capacity'!Q$5,Inputs_ByPrg!$I$5:$AD$5,0))*8760/1000</f>
        <v>0</v>
      </c>
      <c r="R99" s="89">
        <f>R30*INDEX(Inputs_ByPrg!$I$6:$AD$69,MATCH('ABP Remaining Capacity'!$E99,Inputs_ByPrg!$E$6:$E$69,0),MATCH('ABP Remaining Capacity'!R$5,Inputs_ByPrg!$I$5:$AD$5,0))*8760/1000</f>
        <v>0</v>
      </c>
      <c r="S99" s="89">
        <f>S30*INDEX(Inputs_ByPrg!$I$6:$AD$69,MATCH('ABP Remaining Capacity'!$E99,Inputs_ByPrg!$E$6:$E$69,0),MATCH('ABP Remaining Capacity'!S$5,Inputs_ByPrg!$I$5:$AD$5,0))*8760/1000</f>
        <v>0</v>
      </c>
      <c r="T99" s="89">
        <f>T30*INDEX(Inputs_ByPrg!$I$6:$AD$69,MATCH('ABP Remaining Capacity'!$E99,Inputs_ByPrg!$E$6:$E$69,0),MATCH('ABP Remaining Capacity'!T$5,Inputs_ByPrg!$I$5:$AD$5,0))*8760/1000</f>
        <v>0</v>
      </c>
      <c r="U99" s="89">
        <f>U30*INDEX(Inputs_ByPrg!$I$6:$AD$69,MATCH('ABP Remaining Capacity'!$E99,Inputs_ByPrg!$E$6:$E$69,0),MATCH('ABP Remaining Capacity'!U$5,Inputs_ByPrg!$I$5:$AD$5,0))*8760/1000</f>
        <v>0</v>
      </c>
      <c r="V99" s="89">
        <f>V30*INDEX(Inputs_ByPrg!$I$6:$AD$69,MATCH('ABP Remaining Capacity'!$E99,Inputs_ByPrg!$E$6:$E$69,0),MATCH('ABP Remaining Capacity'!V$5,Inputs_ByPrg!$I$5:$AD$5,0))*8760/1000</f>
        <v>0</v>
      </c>
      <c r="W99" s="89">
        <f>W30*INDEX(Inputs_ByPrg!$I$6:$AD$69,MATCH('ABP Remaining Capacity'!$E99,Inputs_ByPrg!$E$6:$E$69,0),MATCH('ABP Remaining Capacity'!W$5,Inputs_ByPrg!$I$5:$AD$5,0))*8760/1000</f>
        <v>0</v>
      </c>
      <c r="X99" s="89">
        <f>X30*INDEX(Inputs_ByPrg!$I$6:$AD$69,MATCH('ABP Remaining Capacity'!$E99,Inputs_ByPrg!$E$6:$E$69,0),MATCH('ABP Remaining Capacity'!X$5,Inputs_ByPrg!$I$5:$AD$5,0))*8760/1000</f>
        <v>0</v>
      </c>
      <c r="Y99" s="89">
        <f>Y30*INDEX(Inputs_ByPrg!$I$6:$AD$69,MATCH('ABP Remaining Capacity'!$E99,Inputs_ByPrg!$E$6:$E$69,0),MATCH('ABP Remaining Capacity'!Y$5,Inputs_ByPrg!$I$5:$AD$5,0))*8760/1000</f>
        <v>0</v>
      </c>
      <c r="Z99" s="89">
        <f>Z30*INDEX(Inputs_ByPrg!$I$6:$AD$69,MATCH('ABP Remaining Capacity'!$E99,Inputs_ByPrg!$E$6:$E$69,0),MATCH('ABP Remaining Capacity'!Z$5,Inputs_ByPrg!$I$5:$AD$5,0))*8760/1000</f>
        <v>0</v>
      </c>
      <c r="AA99" s="89">
        <f>AA30*INDEX(Inputs_ByPrg!$I$6:$AD$69,MATCH('ABP Remaining Capacity'!$E99,Inputs_ByPrg!$E$6:$E$69,0),MATCH('ABP Remaining Capacity'!AA$5,Inputs_ByPrg!$I$5:$AD$5,0))*8760/1000</f>
        <v>0</v>
      </c>
      <c r="AB99" s="89">
        <f>AB30*INDEX(Inputs_ByPrg!$I$6:$AD$69,MATCH('ABP Remaining Capacity'!$E99,Inputs_ByPrg!$E$6:$E$69,0),MATCH('ABP Remaining Capacity'!AB$5,Inputs_ByPrg!$I$5:$AD$5,0))*8760/1000</f>
        <v>0</v>
      </c>
    </row>
    <row r="100" spans="2:28" ht="14.45" customHeight="1">
      <c r="B100" s="239" t="s">
        <v>231</v>
      </c>
      <c r="C100" s="239" t="s">
        <v>208</v>
      </c>
      <c r="D100" s="239" t="s">
        <v>288</v>
      </c>
      <c r="E100" s="286" t="str">
        <f t="shared" si="2"/>
        <v>B_Traditional Community Solar_&gt;200-500</v>
      </c>
      <c r="F100" s="262" t="s">
        <v>85</v>
      </c>
      <c r="G100" s="89">
        <f>G31*INDEX(Inputs_ByPrg!$I$6:$AD$69,MATCH('ABP Remaining Capacity'!$E100,Inputs_ByPrg!$E$6:$E$69,0),MATCH('ABP Remaining Capacity'!G$5,Inputs_ByPrg!$I$5:$AD$5,0))*8760/1000</f>
        <v>0</v>
      </c>
      <c r="H100" s="89">
        <f>H31*INDEX(Inputs_ByPrg!$I$6:$AD$69,MATCH('ABP Remaining Capacity'!$E100,Inputs_ByPrg!$E$6:$E$69,0),MATCH('ABP Remaining Capacity'!H$5,Inputs_ByPrg!$I$5:$AD$5,0))*8760/1000</f>
        <v>0</v>
      </c>
      <c r="I100" s="89">
        <f>I31*INDEX(Inputs_ByPrg!$I$6:$AD$69,MATCH('ABP Remaining Capacity'!$E100,Inputs_ByPrg!$E$6:$E$69,0),MATCH('ABP Remaining Capacity'!I$5,Inputs_ByPrg!$I$5:$AD$5,0))*8760/1000</f>
        <v>0</v>
      </c>
      <c r="J100" s="89">
        <f>J31*INDEX(Inputs_ByPrg!$I$6:$AD$69,MATCH('ABP Remaining Capacity'!$E100,Inputs_ByPrg!$E$6:$E$69,0),MATCH('ABP Remaining Capacity'!J$5,Inputs_ByPrg!$I$5:$AD$5,0))*8760/1000</f>
        <v>0</v>
      </c>
      <c r="K100" s="89">
        <f>K31*INDEX(Inputs_ByPrg!$I$6:$AD$69,MATCH('ABP Remaining Capacity'!$E100,Inputs_ByPrg!$E$6:$E$69,0),MATCH('ABP Remaining Capacity'!K$5,Inputs_ByPrg!$I$5:$AD$5,0))*8760/1000</f>
        <v>0</v>
      </c>
      <c r="L100" s="89">
        <f>L31*INDEX(Inputs_ByPrg!$I$6:$AD$69,MATCH('ABP Remaining Capacity'!$E100,Inputs_ByPrg!$E$6:$E$69,0),MATCH('ABP Remaining Capacity'!L$5,Inputs_ByPrg!$I$5:$AD$5,0))*8760/1000</f>
        <v>0</v>
      </c>
      <c r="M100" s="89">
        <f>M31*INDEX(Inputs_ByPrg!$I$6:$AD$69,MATCH('ABP Remaining Capacity'!$E100,Inputs_ByPrg!$E$6:$E$69,0),MATCH('ABP Remaining Capacity'!M$5,Inputs_ByPrg!$I$5:$AD$5,0))*8760/1000</f>
        <v>0</v>
      </c>
      <c r="N100" s="89">
        <f>N31*INDEX(Inputs_ByPrg!$I$6:$AD$69,MATCH('ABP Remaining Capacity'!$E100,Inputs_ByPrg!$E$6:$E$69,0),MATCH('ABP Remaining Capacity'!N$5,Inputs_ByPrg!$I$5:$AD$5,0))*8760/1000</f>
        <v>0</v>
      </c>
      <c r="O100" s="89">
        <f>O31*INDEX(Inputs_ByPrg!$I$6:$AD$69,MATCH('ABP Remaining Capacity'!$E100,Inputs_ByPrg!$E$6:$E$69,0),MATCH('ABP Remaining Capacity'!O$5,Inputs_ByPrg!$I$5:$AD$5,0))*8760/1000</f>
        <v>0</v>
      </c>
      <c r="P100" s="89">
        <f>P31*INDEX(Inputs_ByPrg!$I$6:$AD$69,MATCH('ABP Remaining Capacity'!$E100,Inputs_ByPrg!$E$6:$E$69,0),MATCH('ABP Remaining Capacity'!P$5,Inputs_ByPrg!$I$5:$AD$5,0))*8760/1000</f>
        <v>0</v>
      </c>
      <c r="Q100" s="89">
        <f>Q31*INDEX(Inputs_ByPrg!$I$6:$AD$69,MATCH('ABP Remaining Capacity'!$E100,Inputs_ByPrg!$E$6:$E$69,0),MATCH('ABP Remaining Capacity'!Q$5,Inputs_ByPrg!$I$5:$AD$5,0))*8760/1000</f>
        <v>0</v>
      </c>
      <c r="R100" s="89">
        <f>R31*INDEX(Inputs_ByPrg!$I$6:$AD$69,MATCH('ABP Remaining Capacity'!$E100,Inputs_ByPrg!$E$6:$E$69,0),MATCH('ABP Remaining Capacity'!R$5,Inputs_ByPrg!$I$5:$AD$5,0))*8760/1000</f>
        <v>0</v>
      </c>
      <c r="S100" s="89">
        <f>S31*INDEX(Inputs_ByPrg!$I$6:$AD$69,MATCH('ABP Remaining Capacity'!$E100,Inputs_ByPrg!$E$6:$E$69,0),MATCH('ABP Remaining Capacity'!S$5,Inputs_ByPrg!$I$5:$AD$5,0))*8760/1000</f>
        <v>0</v>
      </c>
      <c r="T100" s="89">
        <f>T31*INDEX(Inputs_ByPrg!$I$6:$AD$69,MATCH('ABP Remaining Capacity'!$E100,Inputs_ByPrg!$E$6:$E$69,0),MATCH('ABP Remaining Capacity'!T$5,Inputs_ByPrg!$I$5:$AD$5,0))*8760/1000</f>
        <v>0</v>
      </c>
      <c r="U100" s="89">
        <f>U31*INDEX(Inputs_ByPrg!$I$6:$AD$69,MATCH('ABP Remaining Capacity'!$E100,Inputs_ByPrg!$E$6:$E$69,0),MATCH('ABP Remaining Capacity'!U$5,Inputs_ByPrg!$I$5:$AD$5,0))*8760/1000</f>
        <v>0</v>
      </c>
      <c r="V100" s="89">
        <f>V31*INDEX(Inputs_ByPrg!$I$6:$AD$69,MATCH('ABP Remaining Capacity'!$E100,Inputs_ByPrg!$E$6:$E$69,0),MATCH('ABP Remaining Capacity'!V$5,Inputs_ByPrg!$I$5:$AD$5,0))*8760/1000</f>
        <v>0</v>
      </c>
      <c r="W100" s="89">
        <f>W31*INDEX(Inputs_ByPrg!$I$6:$AD$69,MATCH('ABP Remaining Capacity'!$E100,Inputs_ByPrg!$E$6:$E$69,0),MATCH('ABP Remaining Capacity'!W$5,Inputs_ByPrg!$I$5:$AD$5,0))*8760/1000</f>
        <v>0</v>
      </c>
      <c r="X100" s="89">
        <f>X31*INDEX(Inputs_ByPrg!$I$6:$AD$69,MATCH('ABP Remaining Capacity'!$E100,Inputs_ByPrg!$E$6:$E$69,0),MATCH('ABP Remaining Capacity'!X$5,Inputs_ByPrg!$I$5:$AD$5,0))*8760/1000</f>
        <v>0</v>
      </c>
      <c r="Y100" s="89">
        <f>Y31*INDEX(Inputs_ByPrg!$I$6:$AD$69,MATCH('ABP Remaining Capacity'!$E100,Inputs_ByPrg!$E$6:$E$69,0),MATCH('ABP Remaining Capacity'!Y$5,Inputs_ByPrg!$I$5:$AD$5,0))*8760/1000</f>
        <v>0</v>
      </c>
      <c r="Z100" s="89">
        <f>Z31*INDEX(Inputs_ByPrg!$I$6:$AD$69,MATCH('ABP Remaining Capacity'!$E100,Inputs_ByPrg!$E$6:$E$69,0),MATCH('ABP Remaining Capacity'!Z$5,Inputs_ByPrg!$I$5:$AD$5,0))*8760/1000</f>
        <v>0</v>
      </c>
      <c r="AA100" s="89">
        <f>AA31*INDEX(Inputs_ByPrg!$I$6:$AD$69,MATCH('ABP Remaining Capacity'!$E100,Inputs_ByPrg!$E$6:$E$69,0),MATCH('ABP Remaining Capacity'!AA$5,Inputs_ByPrg!$I$5:$AD$5,0))*8760/1000</f>
        <v>0</v>
      </c>
      <c r="AB100" s="89">
        <f>AB31*INDEX(Inputs_ByPrg!$I$6:$AD$69,MATCH('ABP Remaining Capacity'!$E100,Inputs_ByPrg!$E$6:$E$69,0),MATCH('ABP Remaining Capacity'!AB$5,Inputs_ByPrg!$I$5:$AD$5,0))*8760/1000</f>
        <v>0</v>
      </c>
    </row>
    <row r="101" spans="2:28" ht="14.45" customHeight="1">
      <c r="B101" s="239" t="s">
        <v>231</v>
      </c>
      <c r="C101" s="239" t="s">
        <v>208</v>
      </c>
      <c r="D101" s="239" t="s">
        <v>289</v>
      </c>
      <c r="E101" s="286" t="str">
        <f t="shared" si="2"/>
        <v>B_Traditional Community Solar_ &gt;500-2000</v>
      </c>
      <c r="F101" s="262" t="s">
        <v>85</v>
      </c>
      <c r="G101" s="89">
        <f>G32*INDEX(Inputs_ByPrg!$I$6:$AD$69,MATCH('ABP Remaining Capacity'!$E101,Inputs_ByPrg!$E$6:$E$69,0),MATCH('ABP Remaining Capacity'!G$5,Inputs_ByPrg!$I$5:$AD$5,0))*8760/1000</f>
        <v>20445.526212157198</v>
      </c>
      <c r="H101" s="89">
        <f>H32*INDEX(Inputs_ByPrg!$I$6:$AD$69,MATCH('ABP Remaining Capacity'!$E101,Inputs_ByPrg!$E$6:$E$69,0),MATCH('ABP Remaining Capacity'!H$5,Inputs_ByPrg!$I$5:$AD$5,0))*8760/1000</f>
        <v>0</v>
      </c>
      <c r="I101" s="89">
        <f>I32*INDEX(Inputs_ByPrg!$I$6:$AD$69,MATCH('ABP Remaining Capacity'!$E101,Inputs_ByPrg!$E$6:$E$69,0),MATCH('ABP Remaining Capacity'!I$5,Inputs_ByPrg!$I$5:$AD$5,0))*8760/1000</f>
        <v>0</v>
      </c>
      <c r="J101" s="89">
        <f>J32*INDEX(Inputs_ByPrg!$I$6:$AD$69,MATCH('ABP Remaining Capacity'!$E101,Inputs_ByPrg!$E$6:$E$69,0),MATCH('ABP Remaining Capacity'!J$5,Inputs_ByPrg!$I$5:$AD$5,0))*8760/1000</f>
        <v>0</v>
      </c>
      <c r="K101" s="89">
        <f>K32*INDEX(Inputs_ByPrg!$I$6:$AD$69,MATCH('ABP Remaining Capacity'!$E101,Inputs_ByPrg!$E$6:$E$69,0),MATCH('ABP Remaining Capacity'!K$5,Inputs_ByPrg!$I$5:$AD$5,0))*8760/1000</f>
        <v>0</v>
      </c>
      <c r="L101" s="89">
        <f>L32*INDEX(Inputs_ByPrg!$I$6:$AD$69,MATCH('ABP Remaining Capacity'!$E101,Inputs_ByPrg!$E$6:$E$69,0),MATCH('ABP Remaining Capacity'!L$5,Inputs_ByPrg!$I$5:$AD$5,0))*8760/1000</f>
        <v>0</v>
      </c>
      <c r="M101" s="89">
        <f>M32*INDEX(Inputs_ByPrg!$I$6:$AD$69,MATCH('ABP Remaining Capacity'!$E101,Inputs_ByPrg!$E$6:$E$69,0),MATCH('ABP Remaining Capacity'!M$5,Inputs_ByPrg!$I$5:$AD$5,0))*8760/1000</f>
        <v>0</v>
      </c>
      <c r="N101" s="89">
        <f>N32*INDEX(Inputs_ByPrg!$I$6:$AD$69,MATCH('ABP Remaining Capacity'!$E101,Inputs_ByPrg!$E$6:$E$69,0),MATCH('ABP Remaining Capacity'!N$5,Inputs_ByPrg!$I$5:$AD$5,0))*8760/1000</f>
        <v>0</v>
      </c>
      <c r="O101" s="89">
        <f>O32*INDEX(Inputs_ByPrg!$I$6:$AD$69,MATCH('ABP Remaining Capacity'!$E101,Inputs_ByPrg!$E$6:$E$69,0),MATCH('ABP Remaining Capacity'!O$5,Inputs_ByPrg!$I$5:$AD$5,0))*8760/1000</f>
        <v>0</v>
      </c>
      <c r="P101" s="89">
        <f>P32*INDEX(Inputs_ByPrg!$I$6:$AD$69,MATCH('ABP Remaining Capacity'!$E101,Inputs_ByPrg!$E$6:$E$69,0),MATCH('ABP Remaining Capacity'!P$5,Inputs_ByPrg!$I$5:$AD$5,0))*8760/1000</f>
        <v>0</v>
      </c>
      <c r="Q101" s="89">
        <f>Q32*INDEX(Inputs_ByPrg!$I$6:$AD$69,MATCH('ABP Remaining Capacity'!$E101,Inputs_ByPrg!$E$6:$E$69,0),MATCH('ABP Remaining Capacity'!Q$5,Inputs_ByPrg!$I$5:$AD$5,0))*8760/1000</f>
        <v>0</v>
      </c>
      <c r="R101" s="89">
        <f>R32*INDEX(Inputs_ByPrg!$I$6:$AD$69,MATCH('ABP Remaining Capacity'!$E101,Inputs_ByPrg!$E$6:$E$69,0),MATCH('ABP Remaining Capacity'!R$5,Inputs_ByPrg!$I$5:$AD$5,0))*8760/1000</f>
        <v>0</v>
      </c>
      <c r="S101" s="89">
        <f>S32*INDEX(Inputs_ByPrg!$I$6:$AD$69,MATCH('ABP Remaining Capacity'!$E101,Inputs_ByPrg!$E$6:$E$69,0),MATCH('ABP Remaining Capacity'!S$5,Inputs_ByPrg!$I$5:$AD$5,0))*8760/1000</f>
        <v>0</v>
      </c>
      <c r="T101" s="89">
        <f>T32*INDEX(Inputs_ByPrg!$I$6:$AD$69,MATCH('ABP Remaining Capacity'!$E101,Inputs_ByPrg!$E$6:$E$69,0),MATCH('ABP Remaining Capacity'!T$5,Inputs_ByPrg!$I$5:$AD$5,0))*8760/1000</f>
        <v>0</v>
      </c>
      <c r="U101" s="89">
        <f>U32*INDEX(Inputs_ByPrg!$I$6:$AD$69,MATCH('ABP Remaining Capacity'!$E101,Inputs_ByPrg!$E$6:$E$69,0),MATCH('ABP Remaining Capacity'!U$5,Inputs_ByPrg!$I$5:$AD$5,0))*8760/1000</f>
        <v>0</v>
      </c>
      <c r="V101" s="89">
        <f>V32*INDEX(Inputs_ByPrg!$I$6:$AD$69,MATCH('ABP Remaining Capacity'!$E101,Inputs_ByPrg!$E$6:$E$69,0),MATCH('ABP Remaining Capacity'!V$5,Inputs_ByPrg!$I$5:$AD$5,0))*8760/1000</f>
        <v>0</v>
      </c>
      <c r="W101" s="89">
        <f>W32*INDEX(Inputs_ByPrg!$I$6:$AD$69,MATCH('ABP Remaining Capacity'!$E101,Inputs_ByPrg!$E$6:$E$69,0),MATCH('ABP Remaining Capacity'!W$5,Inputs_ByPrg!$I$5:$AD$5,0))*8760/1000</f>
        <v>0</v>
      </c>
      <c r="X101" s="89">
        <f>X32*INDEX(Inputs_ByPrg!$I$6:$AD$69,MATCH('ABP Remaining Capacity'!$E101,Inputs_ByPrg!$E$6:$E$69,0),MATCH('ABP Remaining Capacity'!X$5,Inputs_ByPrg!$I$5:$AD$5,0))*8760/1000</f>
        <v>0</v>
      </c>
      <c r="Y101" s="89">
        <f>Y32*INDEX(Inputs_ByPrg!$I$6:$AD$69,MATCH('ABP Remaining Capacity'!$E101,Inputs_ByPrg!$E$6:$E$69,0),MATCH('ABP Remaining Capacity'!Y$5,Inputs_ByPrg!$I$5:$AD$5,0))*8760/1000</f>
        <v>0</v>
      </c>
      <c r="Z101" s="89">
        <f>Z32*INDEX(Inputs_ByPrg!$I$6:$AD$69,MATCH('ABP Remaining Capacity'!$E101,Inputs_ByPrg!$E$6:$E$69,0),MATCH('ABP Remaining Capacity'!Z$5,Inputs_ByPrg!$I$5:$AD$5,0))*8760/1000</f>
        <v>0</v>
      </c>
      <c r="AA101" s="89">
        <f>AA32*INDEX(Inputs_ByPrg!$I$6:$AD$69,MATCH('ABP Remaining Capacity'!$E101,Inputs_ByPrg!$E$6:$E$69,0),MATCH('ABP Remaining Capacity'!AA$5,Inputs_ByPrg!$I$5:$AD$5,0))*8760/1000</f>
        <v>0</v>
      </c>
      <c r="AB101" s="89">
        <f>AB32*INDEX(Inputs_ByPrg!$I$6:$AD$69,MATCH('ABP Remaining Capacity'!$E101,Inputs_ByPrg!$E$6:$E$69,0),MATCH('ABP Remaining Capacity'!AB$5,Inputs_ByPrg!$I$5:$AD$5,0))*8760/1000</f>
        <v>0</v>
      </c>
    </row>
    <row r="102" spans="2:28" ht="14.45" customHeight="1">
      <c r="B102" s="239" t="s">
        <v>231</v>
      </c>
      <c r="C102" s="239" t="s">
        <v>208</v>
      </c>
      <c r="D102" s="239" t="s">
        <v>291</v>
      </c>
      <c r="E102" s="286" t="str">
        <f t="shared" si="2"/>
        <v>B_Traditional Community Solar_&gt;2000-5000</v>
      </c>
      <c r="F102" s="262" t="s">
        <v>85</v>
      </c>
      <c r="G102" s="89">
        <f>G33*INDEX(Inputs_ByPrg!$I$6:$AD$69,MATCH('ABP Remaining Capacity'!$E102,Inputs_ByPrg!$E$6:$E$69,0),MATCH('ABP Remaining Capacity'!G$5,Inputs_ByPrg!$I$5:$AD$5,0))*8760/1000</f>
        <v>0</v>
      </c>
      <c r="H102" s="89">
        <f>H33*INDEX(Inputs_ByPrg!$I$6:$AD$69,MATCH('ABP Remaining Capacity'!$E102,Inputs_ByPrg!$E$6:$E$69,0),MATCH('ABP Remaining Capacity'!H$5,Inputs_ByPrg!$I$5:$AD$5,0))*8760/1000</f>
        <v>0</v>
      </c>
      <c r="I102" s="89">
        <f>I33*INDEX(Inputs_ByPrg!$I$6:$AD$69,MATCH('ABP Remaining Capacity'!$E102,Inputs_ByPrg!$E$6:$E$69,0),MATCH('ABP Remaining Capacity'!I$5,Inputs_ByPrg!$I$5:$AD$5,0))*8760/1000</f>
        <v>0</v>
      </c>
      <c r="J102" s="89">
        <f>J33*INDEX(Inputs_ByPrg!$I$6:$AD$69,MATCH('ABP Remaining Capacity'!$E102,Inputs_ByPrg!$E$6:$E$69,0),MATCH('ABP Remaining Capacity'!J$5,Inputs_ByPrg!$I$5:$AD$5,0))*8760/1000</f>
        <v>0</v>
      </c>
      <c r="K102" s="89">
        <f>K33*INDEX(Inputs_ByPrg!$I$6:$AD$69,MATCH('ABP Remaining Capacity'!$E102,Inputs_ByPrg!$E$6:$E$69,0),MATCH('ABP Remaining Capacity'!K$5,Inputs_ByPrg!$I$5:$AD$5,0))*8760/1000</f>
        <v>0</v>
      </c>
      <c r="L102" s="89">
        <f>L33*INDEX(Inputs_ByPrg!$I$6:$AD$69,MATCH('ABP Remaining Capacity'!$E102,Inputs_ByPrg!$E$6:$E$69,0),MATCH('ABP Remaining Capacity'!L$5,Inputs_ByPrg!$I$5:$AD$5,0))*8760/1000</f>
        <v>0</v>
      </c>
      <c r="M102" s="89">
        <f>M33*INDEX(Inputs_ByPrg!$I$6:$AD$69,MATCH('ABP Remaining Capacity'!$E102,Inputs_ByPrg!$E$6:$E$69,0),MATCH('ABP Remaining Capacity'!M$5,Inputs_ByPrg!$I$5:$AD$5,0))*8760/1000</f>
        <v>0</v>
      </c>
      <c r="N102" s="89">
        <f>N33*INDEX(Inputs_ByPrg!$I$6:$AD$69,MATCH('ABP Remaining Capacity'!$E102,Inputs_ByPrg!$E$6:$E$69,0),MATCH('ABP Remaining Capacity'!N$5,Inputs_ByPrg!$I$5:$AD$5,0))*8760/1000</f>
        <v>0</v>
      </c>
      <c r="O102" s="89">
        <f>O33*INDEX(Inputs_ByPrg!$I$6:$AD$69,MATCH('ABP Remaining Capacity'!$E102,Inputs_ByPrg!$E$6:$E$69,0),MATCH('ABP Remaining Capacity'!O$5,Inputs_ByPrg!$I$5:$AD$5,0))*8760/1000</f>
        <v>0</v>
      </c>
      <c r="P102" s="89">
        <f>P33*INDEX(Inputs_ByPrg!$I$6:$AD$69,MATCH('ABP Remaining Capacity'!$E102,Inputs_ByPrg!$E$6:$E$69,0),MATCH('ABP Remaining Capacity'!P$5,Inputs_ByPrg!$I$5:$AD$5,0))*8760/1000</f>
        <v>0</v>
      </c>
      <c r="Q102" s="89">
        <f>Q33*INDEX(Inputs_ByPrg!$I$6:$AD$69,MATCH('ABP Remaining Capacity'!$E102,Inputs_ByPrg!$E$6:$E$69,0),MATCH('ABP Remaining Capacity'!Q$5,Inputs_ByPrg!$I$5:$AD$5,0))*8760/1000</f>
        <v>0</v>
      </c>
      <c r="R102" s="89">
        <f>R33*INDEX(Inputs_ByPrg!$I$6:$AD$69,MATCH('ABP Remaining Capacity'!$E102,Inputs_ByPrg!$E$6:$E$69,0),MATCH('ABP Remaining Capacity'!R$5,Inputs_ByPrg!$I$5:$AD$5,0))*8760/1000</f>
        <v>0</v>
      </c>
      <c r="S102" s="89">
        <f>S33*INDEX(Inputs_ByPrg!$I$6:$AD$69,MATCH('ABP Remaining Capacity'!$E102,Inputs_ByPrg!$E$6:$E$69,0),MATCH('ABP Remaining Capacity'!S$5,Inputs_ByPrg!$I$5:$AD$5,0))*8760/1000</f>
        <v>0</v>
      </c>
      <c r="T102" s="89">
        <f>T33*INDEX(Inputs_ByPrg!$I$6:$AD$69,MATCH('ABP Remaining Capacity'!$E102,Inputs_ByPrg!$E$6:$E$69,0),MATCH('ABP Remaining Capacity'!T$5,Inputs_ByPrg!$I$5:$AD$5,0))*8760/1000</f>
        <v>0</v>
      </c>
      <c r="U102" s="89">
        <f>U33*INDEX(Inputs_ByPrg!$I$6:$AD$69,MATCH('ABP Remaining Capacity'!$E102,Inputs_ByPrg!$E$6:$E$69,0),MATCH('ABP Remaining Capacity'!U$5,Inputs_ByPrg!$I$5:$AD$5,0))*8760/1000</f>
        <v>0</v>
      </c>
      <c r="V102" s="89">
        <f>V33*INDEX(Inputs_ByPrg!$I$6:$AD$69,MATCH('ABP Remaining Capacity'!$E102,Inputs_ByPrg!$E$6:$E$69,0),MATCH('ABP Remaining Capacity'!V$5,Inputs_ByPrg!$I$5:$AD$5,0))*8760/1000</f>
        <v>0</v>
      </c>
      <c r="W102" s="89">
        <f>W33*INDEX(Inputs_ByPrg!$I$6:$AD$69,MATCH('ABP Remaining Capacity'!$E102,Inputs_ByPrg!$E$6:$E$69,0),MATCH('ABP Remaining Capacity'!W$5,Inputs_ByPrg!$I$5:$AD$5,0))*8760/1000</f>
        <v>0</v>
      </c>
      <c r="X102" s="89">
        <f>X33*INDEX(Inputs_ByPrg!$I$6:$AD$69,MATCH('ABP Remaining Capacity'!$E102,Inputs_ByPrg!$E$6:$E$69,0),MATCH('ABP Remaining Capacity'!X$5,Inputs_ByPrg!$I$5:$AD$5,0))*8760/1000</f>
        <v>0</v>
      </c>
      <c r="Y102" s="89">
        <f>Y33*INDEX(Inputs_ByPrg!$I$6:$AD$69,MATCH('ABP Remaining Capacity'!$E102,Inputs_ByPrg!$E$6:$E$69,0),MATCH('ABP Remaining Capacity'!Y$5,Inputs_ByPrg!$I$5:$AD$5,0))*8760/1000</f>
        <v>0</v>
      </c>
      <c r="Z102" s="89">
        <f>Z33*INDEX(Inputs_ByPrg!$I$6:$AD$69,MATCH('ABP Remaining Capacity'!$E102,Inputs_ByPrg!$E$6:$E$69,0),MATCH('ABP Remaining Capacity'!Z$5,Inputs_ByPrg!$I$5:$AD$5,0))*8760/1000</f>
        <v>0</v>
      </c>
      <c r="AA102" s="89">
        <f>AA33*INDEX(Inputs_ByPrg!$I$6:$AD$69,MATCH('ABP Remaining Capacity'!$E102,Inputs_ByPrg!$E$6:$E$69,0),MATCH('ABP Remaining Capacity'!AA$5,Inputs_ByPrg!$I$5:$AD$5,0))*8760/1000</f>
        <v>0</v>
      </c>
      <c r="AB102" s="89">
        <f>AB33*INDEX(Inputs_ByPrg!$I$6:$AD$69,MATCH('ABP Remaining Capacity'!$E102,Inputs_ByPrg!$E$6:$E$69,0),MATCH('ABP Remaining Capacity'!AB$5,Inputs_ByPrg!$I$5:$AD$5,0))*8760/1000</f>
        <v>0</v>
      </c>
    </row>
    <row r="103" spans="2:28" ht="14.45" customHeight="1">
      <c r="B103" s="239" t="s">
        <v>230</v>
      </c>
      <c r="C103" s="239" t="s">
        <v>221</v>
      </c>
      <c r="D103" s="239" t="s">
        <v>297</v>
      </c>
      <c r="E103" s="286" t="str">
        <f t="shared" si="2"/>
        <v>A_Public Schools_ &gt; 25</v>
      </c>
      <c r="F103" s="262" t="s">
        <v>85</v>
      </c>
      <c r="G103" s="89">
        <f>G34*INDEX(Inputs_ByPrg!$I$6:$AD$69,MATCH('ABP Remaining Capacity'!$E103,Inputs_ByPrg!$E$6:$E$69,0),MATCH('ABP Remaining Capacity'!G$5,Inputs_ByPrg!$I$5:$AD$5,0))*8760/1000</f>
        <v>2157.0675910299997</v>
      </c>
      <c r="H103" s="89">
        <f>H34*INDEX(Inputs_ByPrg!$I$6:$AD$69,MATCH('ABP Remaining Capacity'!$E103,Inputs_ByPrg!$E$6:$E$69,0),MATCH('ABP Remaining Capacity'!H$5,Inputs_ByPrg!$I$5:$AD$5,0))*8760/1000</f>
        <v>0</v>
      </c>
      <c r="I103" s="89">
        <f>I34*INDEX(Inputs_ByPrg!$I$6:$AD$69,MATCH('ABP Remaining Capacity'!$E103,Inputs_ByPrg!$E$6:$E$69,0),MATCH('ABP Remaining Capacity'!I$5,Inputs_ByPrg!$I$5:$AD$5,0))*8760/1000</f>
        <v>0</v>
      </c>
      <c r="J103" s="89">
        <f>J34*INDEX(Inputs_ByPrg!$I$6:$AD$69,MATCH('ABP Remaining Capacity'!$E103,Inputs_ByPrg!$E$6:$E$69,0),MATCH('ABP Remaining Capacity'!J$5,Inputs_ByPrg!$I$5:$AD$5,0))*8760/1000</f>
        <v>0</v>
      </c>
      <c r="K103" s="89">
        <f>K34*INDEX(Inputs_ByPrg!$I$6:$AD$69,MATCH('ABP Remaining Capacity'!$E103,Inputs_ByPrg!$E$6:$E$69,0),MATCH('ABP Remaining Capacity'!K$5,Inputs_ByPrg!$I$5:$AD$5,0))*8760/1000</f>
        <v>0</v>
      </c>
      <c r="L103" s="89">
        <f>L34*INDEX(Inputs_ByPrg!$I$6:$AD$69,MATCH('ABP Remaining Capacity'!$E103,Inputs_ByPrg!$E$6:$E$69,0),MATCH('ABP Remaining Capacity'!L$5,Inputs_ByPrg!$I$5:$AD$5,0))*8760/1000</f>
        <v>0</v>
      </c>
      <c r="M103" s="89">
        <f>M34*INDEX(Inputs_ByPrg!$I$6:$AD$69,MATCH('ABP Remaining Capacity'!$E103,Inputs_ByPrg!$E$6:$E$69,0),MATCH('ABP Remaining Capacity'!M$5,Inputs_ByPrg!$I$5:$AD$5,0))*8760/1000</f>
        <v>0</v>
      </c>
      <c r="N103" s="89">
        <f>N34*INDEX(Inputs_ByPrg!$I$6:$AD$69,MATCH('ABP Remaining Capacity'!$E103,Inputs_ByPrg!$E$6:$E$69,0),MATCH('ABP Remaining Capacity'!N$5,Inputs_ByPrg!$I$5:$AD$5,0))*8760/1000</f>
        <v>0</v>
      </c>
      <c r="O103" s="89">
        <f>O34*INDEX(Inputs_ByPrg!$I$6:$AD$69,MATCH('ABP Remaining Capacity'!$E103,Inputs_ByPrg!$E$6:$E$69,0),MATCH('ABP Remaining Capacity'!O$5,Inputs_ByPrg!$I$5:$AD$5,0))*8760/1000</f>
        <v>0</v>
      </c>
      <c r="P103" s="89">
        <f>P34*INDEX(Inputs_ByPrg!$I$6:$AD$69,MATCH('ABP Remaining Capacity'!$E103,Inputs_ByPrg!$E$6:$E$69,0),MATCH('ABP Remaining Capacity'!P$5,Inputs_ByPrg!$I$5:$AD$5,0))*8760/1000</f>
        <v>0</v>
      </c>
      <c r="Q103" s="89">
        <f>Q34*INDEX(Inputs_ByPrg!$I$6:$AD$69,MATCH('ABP Remaining Capacity'!$E103,Inputs_ByPrg!$E$6:$E$69,0),MATCH('ABP Remaining Capacity'!Q$5,Inputs_ByPrg!$I$5:$AD$5,0))*8760/1000</f>
        <v>0</v>
      </c>
      <c r="R103" s="89">
        <f>R34*INDEX(Inputs_ByPrg!$I$6:$AD$69,MATCH('ABP Remaining Capacity'!$E103,Inputs_ByPrg!$E$6:$E$69,0),MATCH('ABP Remaining Capacity'!R$5,Inputs_ByPrg!$I$5:$AD$5,0))*8760/1000</f>
        <v>0</v>
      </c>
      <c r="S103" s="89">
        <f>S34*INDEX(Inputs_ByPrg!$I$6:$AD$69,MATCH('ABP Remaining Capacity'!$E103,Inputs_ByPrg!$E$6:$E$69,0),MATCH('ABP Remaining Capacity'!S$5,Inputs_ByPrg!$I$5:$AD$5,0))*8760/1000</f>
        <v>0</v>
      </c>
      <c r="T103" s="89">
        <f>T34*INDEX(Inputs_ByPrg!$I$6:$AD$69,MATCH('ABP Remaining Capacity'!$E103,Inputs_ByPrg!$E$6:$E$69,0),MATCH('ABP Remaining Capacity'!T$5,Inputs_ByPrg!$I$5:$AD$5,0))*8760/1000</f>
        <v>0</v>
      </c>
      <c r="U103" s="89">
        <f>U34*INDEX(Inputs_ByPrg!$I$6:$AD$69,MATCH('ABP Remaining Capacity'!$E103,Inputs_ByPrg!$E$6:$E$69,0),MATCH('ABP Remaining Capacity'!U$5,Inputs_ByPrg!$I$5:$AD$5,0))*8760/1000</f>
        <v>0</v>
      </c>
      <c r="V103" s="89">
        <f>V34*INDEX(Inputs_ByPrg!$I$6:$AD$69,MATCH('ABP Remaining Capacity'!$E103,Inputs_ByPrg!$E$6:$E$69,0),MATCH('ABP Remaining Capacity'!V$5,Inputs_ByPrg!$I$5:$AD$5,0))*8760/1000</f>
        <v>0</v>
      </c>
      <c r="W103" s="89">
        <f>W34*INDEX(Inputs_ByPrg!$I$6:$AD$69,MATCH('ABP Remaining Capacity'!$E103,Inputs_ByPrg!$E$6:$E$69,0),MATCH('ABP Remaining Capacity'!W$5,Inputs_ByPrg!$I$5:$AD$5,0))*8760/1000</f>
        <v>0</v>
      </c>
      <c r="X103" s="89">
        <f>X34*INDEX(Inputs_ByPrg!$I$6:$AD$69,MATCH('ABP Remaining Capacity'!$E103,Inputs_ByPrg!$E$6:$E$69,0),MATCH('ABP Remaining Capacity'!X$5,Inputs_ByPrg!$I$5:$AD$5,0))*8760/1000</f>
        <v>0</v>
      </c>
      <c r="Y103" s="89">
        <f>Y34*INDEX(Inputs_ByPrg!$I$6:$AD$69,MATCH('ABP Remaining Capacity'!$E103,Inputs_ByPrg!$E$6:$E$69,0),MATCH('ABP Remaining Capacity'!Y$5,Inputs_ByPrg!$I$5:$AD$5,0))*8760/1000</f>
        <v>0</v>
      </c>
      <c r="Z103" s="89">
        <f>Z34*INDEX(Inputs_ByPrg!$I$6:$AD$69,MATCH('ABP Remaining Capacity'!$E103,Inputs_ByPrg!$E$6:$E$69,0),MATCH('ABP Remaining Capacity'!Z$5,Inputs_ByPrg!$I$5:$AD$5,0))*8760/1000</f>
        <v>0</v>
      </c>
      <c r="AA103" s="89">
        <f>AA34*INDEX(Inputs_ByPrg!$I$6:$AD$69,MATCH('ABP Remaining Capacity'!$E103,Inputs_ByPrg!$E$6:$E$69,0),MATCH('ABP Remaining Capacity'!AA$5,Inputs_ByPrg!$I$5:$AD$5,0))*8760/1000</f>
        <v>0</v>
      </c>
      <c r="AB103" s="89">
        <f>AB34*INDEX(Inputs_ByPrg!$I$6:$AD$69,MATCH('ABP Remaining Capacity'!$E103,Inputs_ByPrg!$E$6:$E$69,0),MATCH('ABP Remaining Capacity'!AB$5,Inputs_ByPrg!$I$5:$AD$5,0))*8760/1000</f>
        <v>0</v>
      </c>
    </row>
    <row r="104" spans="2:28" ht="14.45" customHeight="1">
      <c r="B104" s="239" t="s">
        <v>230</v>
      </c>
      <c r="C104" s="239" t="s">
        <v>221</v>
      </c>
      <c r="D104" s="239" t="s">
        <v>284</v>
      </c>
      <c r="E104" s="286" t="str">
        <f t="shared" si="2"/>
        <v>A_Public Schools_ &gt;25-100</v>
      </c>
      <c r="F104" s="262" t="s">
        <v>85</v>
      </c>
      <c r="G104" s="89">
        <f>G35*INDEX(Inputs_ByPrg!$I$6:$AD$69,MATCH('ABP Remaining Capacity'!$E104,Inputs_ByPrg!$E$6:$E$69,0),MATCH('ABP Remaining Capacity'!G$5,Inputs_ByPrg!$I$5:$AD$5,0))*8760/1000</f>
        <v>2588.4811092360001</v>
      </c>
      <c r="H104" s="89">
        <f>H35*INDEX(Inputs_ByPrg!$I$6:$AD$69,MATCH('ABP Remaining Capacity'!$E104,Inputs_ByPrg!$E$6:$E$69,0),MATCH('ABP Remaining Capacity'!H$5,Inputs_ByPrg!$I$5:$AD$5,0))*8760/1000</f>
        <v>0</v>
      </c>
      <c r="I104" s="89">
        <f>I35*INDEX(Inputs_ByPrg!$I$6:$AD$69,MATCH('ABP Remaining Capacity'!$E104,Inputs_ByPrg!$E$6:$E$69,0),MATCH('ABP Remaining Capacity'!I$5,Inputs_ByPrg!$I$5:$AD$5,0))*8760/1000</f>
        <v>0</v>
      </c>
      <c r="J104" s="89">
        <f>J35*INDEX(Inputs_ByPrg!$I$6:$AD$69,MATCH('ABP Remaining Capacity'!$E104,Inputs_ByPrg!$E$6:$E$69,0),MATCH('ABP Remaining Capacity'!J$5,Inputs_ByPrg!$I$5:$AD$5,0))*8760/1000</f>
        <v>0</v>
      </c>
      <c r="K104" s="89">
        <f>K35*INDEX(Inputs_ByPrg!$I$6:$AD$69,MATCH('ABP Remaining Capacity'!$E104,Inputs_ByPrg!$E$6:$E$69,0),MATCH('ABP Remaining Capacity'!K$5,Inputs_ByPrg!$I$5:$AD$5,0))*8760/1000</f>
        <v>0</v>
      </c>
      <c r="L104" s="89">
        <f>L35*INDEX(Inputs_ByPrg!$I$6:$AD$69,MATCH('ABP Remaining Capacity'!$E104,Inputs_ByPrg!$E$6:$E$69,0),MATCH('ABP Remaining Capacity'!L$5,Inputs_ByPrg!$I$5:$AD$5,0))*8760/1000</f>
        <v>0</v>
      </c>
      <c r="M104" s="89">
        <f>M35*INDEX(Inputs_ByPrg!$I$6:$AD$69,MATCH('ABP Remaining Capacity'!$E104,Inputs_ByPrg!$E$6:$E$69,0),MATCH('ABP Remaining Capacity'!M$5,Inputs_ByPrg!$I$5:$AD$5,0))*8760/1000</f>
        <v>0</v>
      </c>
      <c r="N104" s="89">
        <f>N35*INDEX(Inputs_ByPrg!$I$6:$AD$69,MATCH('ABP Remaining Capacity'!$E104,Inputs_ByPrg!$E$6:$E$69,0),MATCH('ABP Remaining Capacity'!N$5,Inputs_ByPrg!$I$5:$AD$5,0))*8760/1000</f>
        <v>0</v>
      </c>
      <c r="O104" s="89">
        <f>O35*INDEX(Inputs_ByPrg!$I$6:$AD$69,MATCH('ABP Remaining Capacity'!$E104,Inputs_ByPrg!$E$6:$E$69,0),MATCH('ABP Remaining Capacity'!O$5,Inputs_ByPrg!$I$5:$AD$5,0))*8760/1000</f>
        <v>0</v>
      </c>
      <c r="P104" s="89">
        <f>P35*INDEX(Inputs_ByPrg!$I$6:$AD$69,MATCH('ABP Remaining Capacity'!$E104,Inputs_ByPrg!$E$6:$E$69,0),MATCH('ABP Remaining Capacity'!P$5,Inputs_ByPrg!$I$5:$AD$5,0))*8760/1000</f>
        <v>0</v>
      </c>
      <c r="Q104" s="89">
        <f>Q35*INDEX(Inputs_ByPrg!$I$6:$AD$69,MATCH('ABP Remaining Capacity'!$E104,Inputs_ByPrg!$E$6:$E$69,0),MATCH('ABP Remaining Capacity'!Q$5,Inputs_ByPrg!$I$5:$AD$5,0))*8760/1000</f>
        <v>0</v>
      </c>
      <c r="R104" s="89">
        <f>R35*INDEX(Inputs_ByPrg!$I$6:$AD$69,MATCH('ABP Remaining Capacity'!$E104,Inputs_ByPrg!$E$6:$E$69,0),MATCH('ABP Remaining Capacity'!R$5,Inputs_ByPrg!$I$5:$AD$5,0))*8760/1000</f>
        <v>0</v>
      </c>
      <c r="S104" s="89">
        <f>S35*INDEX(Inputs_ByPrg!$I$6:$AD$69,MATCH('ABP Remaining Capacity'!$E104,Inputs_ByPrg!$E$6:$E$69,0),MATCH('ABP Remaining Capacity'!S$5,Inputs_ByPrg!$I$5:$AD$5,0))*8760/1000</f>
        <v>0</v>
      </c>
      <c r="T104" s="89">
        <f>T35*INDEX(Inputs_ByPrg!$I$6:$AD$69,MATCH('ABP Remaining Capacity'!$E104,Inputs_ByPrg!$E$6:$E$69,0),MATCH('ABP Remaining Capacity'!T$5,Inputs_ByPrg!$I$5:$AD$5,0))*8760/1000</f>
        <v>0</v>
      </c>
      <c r="U104" s="89">
        <f>U35*INDEX(Inputs_ByPrg!$I$6:$AD$69,MATCH('ABP Remaining Capacity'!$E104,Inputs_ByPrg!$E$6:$E$69,0),MATCH('ABP Remaining Capacity'!U$5,Inputs_ByPrg!$I$5:$AD$5,0))*8760/1000</f>
        <v>0</v>
      </c>
      <c r="V104" s="89">
        <f>V35*INDEX(Inputs_ByPrg!$I$6:$AD$69,MATCH('ABP Remaining Capacity'!$E104,Inputs_ByPrg!$E$6:$E$69,0),MATCH('ABP Remaining Capacity'!V$5,Inputs_ByPrg!$I$5:$AD$5,0))*8760/1000</f>
        <v>0</v>
      </c>
      <c r="W104" s="89">
        <f>W35*INDEX(Inputs_ByPrg!$I$6:$AD$69,MATCH('ABP Remaining Capacity'!$E104,Inputs_ByPrg!$E$6:$E$69,0),MATCH('ABP Remaining Capacity'!W$5,Inputs_ByPrg!$I$5:$AD$5,0))*8760/1000</f>
        <v>0</v>
      </c>
      <c r="X104" s="89">
        <f>X35*INDEX(Inputs_ByPrg!$I$6:$AD$69,MATCH('ABP Remaining Capacity'!$E104,Inputs_ByPrg!$E$6:$E$69,0),MATCH('ABP Remaining Capacity'!X$5,Inputs_ByPrg!$I$5:$AD$5,0))*8760/1000</f>
        <v>0</v>
      </c>
      <c r="Y104" s="89">
        <f>Y35*INDEX(Inputs_ByPrg!$I$6:$AD$69,MATCH('ABP Remaining Capacity'!$E104,Inputs_ByPrg!$E$6:$E$69,0),MATCH('ABP Remaining Capacity'!Y$5,Inputs_ByPrg!$I$5:$AD$5,0))*8760/1000</f>
        <v>0</v>
      </c>
      <c r="Z104" s="89">
        <f>Z35*INDEX(Inputs_ByPrg!$I$6:$AD$69,MATCH('ABP Remaining Capacity'!$E104,Inputs_ByPrg!$E$6:$E$69,0),MATCH('ABP Remaining Capacity'!Z$5,Inputs_ByPrg!$I$5:$AD$5,0))*8760/1000</f>
        <v>0</v>
      </c>
      <c r="AA104" s="89">
        <f>AA35*INDEX(Inputs_ByPrg!$I$6:$AD$69,MATCH('ABP Remaining Capacity'!$E104,Inputs_ByPrg!$E$6:$E$69,0),MATCH('ABP Remaining Capacity'!AA$5,Inputs_ByPrg!$I$5:$AD$5,0))*8760/1000</f>
        <v>0</v>
      </c>
      <c r="AB104" s="89">
        <f>AB35*INDEX(Inputs_ByPrg!$I$6:$AD$69,MATCH('ABP Remaining Capacity'!$E104,Inputs_ByPrg!$E$6:$E$69,0),MATCH('ABP Remaining Capacity'!AB$5,Inputs_ByPrg!$I$5:$AD$5,0))*8760/1000</f>
        <v>0</v>
      </c>
    </row>
    <row r="105" spans="2:28" ht="14.45" customHeight="1">
      <c r="B105" s="239" t="s">
        <v>230</v>
      </c>
      <c r="C105" s="239" t="s">
        <v>221</v>
      </c>
      <c r="D105" s="239" t="s">
        <v>287</v>
      </c>
      <c r="E105" s="286" t="str">
        <f t="shared" si="2"/>
        <v>A_Public Schools_&gt;100-200</v>
      </c>
      <c r="F105" s="262" t="s">
        <v>85</v>
      </c>
      <c r="G105" s="89">
        <f>G36*INDEX(Inputs_ByPrg!$I$6:$AD$69,MATCH('ABP Remaining Capacity'!$E105,Inputs_ByPrg!$E$6:$E$69,0),MATCH('ABP Remaining Capacity'!G$5,Inputs_ByPrg!$I$5:$AD$5,0))*8760/1000</f>
        <v>9922.5109187380003</v>
      </c>
      <c r="H105" s="89">
        <f>H36*INDEX(Inputs_ByPrg!$I$6:$AD$69,MATCH('ABP Remaining Capacity'!$E105,Inputs_ByPrg!$E$6:$E$69,0),MATCH('ABP Remaining Capacity'!H$5,Inputs_ByPrg!$I$5:$AD$5,0))*8760/1000</f>
        <v>0</v>
      </c>
      <c r="I105" s="89">
        <f>I36*INDEX(Inputs_ByPrg!$I$6:$AD$69,MATCH('ABP Remaining Capacity'!$E105,Inputs_ByPrg!$E$6:$E$69,0),MATCH('ABP Remaining Capacity'!I$5,Inputs_ByPrg!$I$5:$AD$5,0))*8760/1000</f>
        <v>0</v>
      </c>
      <c r="J105" s="89">
        <f>J36*INDEX(Inputs_ByPrg!$I$6:$AD$69,MATCH('ABP Remaining Capacity'!$E105,Inputs_ByPrg!$E$6:$E$69,0),MATCH('ABP Remaining Capacity'!J$5,Inputs_ByPrg!$I$5:$AD$5,0))*8760/1000</f>
        <v>0</v>
      </c>
      <c r="K105" s="89">
        <f>K36*INDEX(Inputs_ByPrg!$I$6:$AD$69,MATCH('ABP Remaining Capacity'!$E105,Inputs_ByPrg!$E$6:$E$69,0),MATCH('ABP Remaining Capacity'!K$5,Inputs_ByPrg!$I$5:$AD$5,0))*8760/1000</f>
        <v>0</v>
      </c>
      <c r="L105" s="89">
        <f>L36*INDEX(Inputs_ByPrg!$I$6:$AD$69,MATCH('ABP Remaining Capacity'!$E105,Inputs_ByPrg!$E$6:$E$69,0),MATCH('ABP Remaining Capacity'!L$5,Inputs_ByPrg!$I$5:$AD$5,0))*8760/1000</f>
        <v>0</v>
      </c>
      <c r="M105" s="89">
        <f>M36*INDEX(Inputs_ByPrg!$I$6:$AD$69,MATCH('ABP Remaining Capacity'!$E105,Inputs_ByPrg!$E$6:$E$69,0),MATCH('ABP Remaining Capacity'!M$5,Inputs_ByPrg!$I$5:$AD$5,0))*8760/1000</f>
        <v>0</v>
      </c>
      <c r="N105" s="89">
        <f>N36*INDEX(Inputs_ByPrg!$I$6:$AD$69,MATCH('ABP Remaining Capacity'!$E105,Inputs_ByPrg!$E$6:$E$69,0),MATCH('ABP Remaining Capacity'!N$5,Inputs_ByPrg!$I$5:$AD$5,0))*8760/1000</f>
        <v>0</v>
      </c>
      <c r="O105" s="89">
        <f>O36*INDEX(Inputs_ByPrg!$I$6:$AD$69,MATCH('ABP Remaining Capacity'!$E105,Inputs_ByPrg!$E$6:$E$69,0),MATCH('ABP Remaining Capacity'!O$5,Inputs_ByPrg!$I$5:$AD$5,0))*8760/1000</f>
        <v>0</v>
      </c>
      <c r="P105" s="89">
        <f>P36*INDEX(Inputs_ByPrg!$I$6:$AD$69,MATCH('ABP Remaining Capacity'!$E105,Inputs_ByPrg!$E$6:$E$69,0),MATCH('ABP Remaining Capacity'!P$5,Inputs_ByPrg!$I$5:$AD$5,0))*8760/1000</f>
        <v>0</v>
      </c>
      <c r="Q105" s="89">
        <f>Q36*INDEX(Inputs_ByPrg!$I$6:$AD$69,MATCH('ABP Remaining Capacity'!$E105,Inputs_ByPrg!$E$6:$E$69,0),MATCH('ABP Remaining Capacity'!Q$5,Inputs_ByPrg!$I$5:$AD$5,0))*8760/1000</f>
        <v>0</v>
      </c>
      <c r="R105" s="89">
        <f>R36*INDEX(Inputs_ByPrg!$I$6:$AD$69,MATCH('ABP Remaining Capacity'!$E105,Inputs_ByPrg!$E$6:$E$69,0),MATCH('ABP Remaining Capacity'!R$5,Inputs_ByPrg!$I$5:$AD$5,0))*8760/1000</f>
        <v>0</v>
      </c>
      <c r="S105" s="89">
        <f>S36*INDEX(Inputs_ByPrg!$I$6:$AD$69,MATCH('ABP Remaining Capacity'!$E105,Inputs_ByPrg!$E$6:$E$69,0),MATCH('ABP Remaining Capacity'!S$5,Inputs_ByPrg!$I$5:$AD$5,0))*8760/1000</f>
        <v>0</v>
      </c>
      <c r="T105" s="89">
        <f>T36*INDEX(Inputs_ByPrg!$I$6:$AD$69,MATCH('ABP Remaining Capacity'!$E105,Inputs_ByPrg!$E$6:$E$69,0),MATCH('ABP Remaining Capacity'!T$5,Inputs_ByPrg!$I$5:$AD$5,0))*8760/1000</f>
        <v>0</v>
      </c>
      <c r="U105" s="89">
        <f>U36*INDEX(Inputs_ByPrg!$I$6:$AD$69,MATCH('ABP Remaining Capacity'!$E105,Inputs_ByPrg!$E$6:$E$69,0),MATCH('ABP Remaining Capacity'!U$5,Inputs_ByPrg!$I$5:$AD$5,0))*8760/1000</f>
        <v>0</v>
      </c>
      <c r="V105" s="89">
        <f>V36*INDEX(Inputs_ByPrg!$I$6:$AD$69,MATCH('ABP Remaining Capacity'!$E105,Inputs_ByPrg!$E$6:$E$69,0),MATCH('ABP Remaining Capacity'!V$5,Inputs_ByPrg!$I$5:$AD$5,0))*8760/1000</f>
        <v>0</v>
      </c>
      <c r="W105" s="89">
        <f>W36*INDEX(Inputs_ByPrg!$I$6:$AD$69,MATCH('ABP Remaining Capacity'!$E105,Inputs_ByPrg!$E$6:$E$69,0),MATCH('ABP Remaining Capacity'!W$5,Inputs_ByPrg!$I$5:$AD$5,0))*8760/1000</f>
        <v>0</v>
      </c>
      <c r="X105" s="89">
        <f>X36*INDEX(Inputs_ByPrg!$I$6:$AD$69,MATCH('ABP Remaining Capacity'!$E105,Inputs_ByPrg!$E$6:$E$69,0),MATCH('ABP Remaining Capacity'!X$5,Inputs_ByPrg!$I$5:$AD$5,0))*8760/1000</f>
        <v>0</v>
      </c>
      <c r="Y105" s="89">
        <f>Y36*INDEX(Inputs_ByPrg!$I$6:$AD$69,MATCH('ABP Remaining Capacity'!$E105,Inputs_ByPrg!$E$6:$E$69,0),MATCH('ABP Remaining Capacity'!Y$5,Inputs_ByPrg!$I$5:$AD$5,0))*8760/1000</f>
        <v>0</v>
      </c>
      <c r="Z105" s="89">
        <f>Z36*INDEX(Inputs_ByPrg!$I$6:$AD$69,MATCH('ABP Remaining Capacity'!$E105,Inputs_ByPrg!$E$6:$E$69,0),MATCH('ABP Remaining Capacity'!Z$5,Inputs_ByPrg!$I$5:$AD$5,0))*8760/1000</f>
        <v>0</v>
      </c>
      <c r="AA105" s="89">
        <f>AA36*INDEX(Inputs_ByPrg!$I$6:$AD$69,MATCH('ABP Remaining Capacity'!$E105,Inputs_ByPrg!$E$6:$E$69,0),MATCH('ABP Remaining Capacity'!AA$5,Inputs_ByPrg!$I$5:$AD$5,0))*8760/1000</f>
        <v>0</v>
      </c>
      <c r="AB105" s="89">
        <f>AB36*INDEX(Inputs_ByPrg!$I$6:$AD$69,MATCH('ABP Remaining Capacity'!$E105,Inputs_ByPrg!$E$6:$E$69,0),MATCH('ABP Remaining Capacity'!AB$5,Inputs_ByPrg!$I$5:$AD$5,0))*8760/1000</f>
        <v>0</v>
      </c>
    </row>
    <row r="106" spans="2:28" ht="14.45" customHeight="1">
      <c r="B106" s="239" t="s">
        <v>230</v>
      </c>
      <c r="C106" s="239" t="s">
        <v>221</v>
      </c>
      <c r="D106" s="239" t="s">
        <v>288</v>
      </c>
      <c r="E106" s="286" t="str">
        <f t="shared" si="2"/>
        <v>A_Public Schools_&gt;200-500</v>
      </c>
      <c r="F106" s="262" t="s">
        <v>85</v>
      </c>
      <c r="G106" s="89">
        <f>G37*INDEX(Inputs_ByPrg!$I$6:$AD$69,MATCH('ABP Remaining Capacity'!$E106,Inputs_ByPrg!$E$6:$E$69,0),MATCH('ABP Remaining Capacity'!G$5,Inputs_ByPrg!$I$5:$AD$5,0))*8760/1000</f>
        <v>21139.262392093999</v>
      </c>
      <c r="H106" s="89">
        <f>H37*INDEX(Inputs_ByPrg!$I$6:$AD$69,MATCH('ABP Remaining Capacity'!$E106,Inputs_ByPrg!$E$6:$E$69,0),MATCH('ABP Remaining Capacity'!H$5,Inputs_ByPrg!$I$5:$AD$5,0))*8760/1000</f>
        <v>0</v>
      </c>
      <c r="I106" s="89">
        <f>I37*INDEX(Inputs_ByPrg!$I$6:$AD$69,MATCH('ABP Remaining Capacity'!$E106,Inputs_ByPrg!$E$6:$E$69,0),MATCH('ABP Remaining Capacity'!I$5,Inputs_ByPrg!$I$5:$AD$5,0))*8760/1000</f>
        <v>0</v>
      </c>
      <c r="J106" s="89">
        <f>J37*INDEX(Inputs_ByPrg!$I$6:$AD$69,MATCH('ABP Remaining Capacity'!$E106,Inputs_ByPrg!$E$6:$E$69,0),MATCH('ABP Remaining Capacity'!J$5,Inputs_ByPrg!$I$5:$AD$5,0))*8760/1000</f>
        <v>0</v>
      </c>
      <c r="K106" s="89">
        <f>K37*INDEX(Inputs_ByPrg!$I$6:$AD$69,MATCH('ABP Remaining Capacity'!$E106,Inputs_ByPrg!$E$6:$E$69,0),MATCH('ABP Remaining Capacity'!K$5,Inputs_ByPrg!$I$5:$AD$5,0))*8760/1000</f>
        <v>0</v>
      </c>
      <c r="L106" s="89">
        <f>L37*INDEX(Inputs_ByPrg!$I$6:$AD$69,MATCH('ABP Remaining Capacity'!$E106,Inputs_ByPrg!$E$6:$E$69,0),MATCH('ABP Remaining Capacity'!L$5,Inputs_ByPrg!$I$5:$AD$5,0))*8760/1000</f>
        <v>0</v>
      </c>
      <c r="M106" s="89">
        <f>M37*INDEX(Inputs_ByPrg!$I$6:$AD$69,MATCH('ABP Remaining Capacity'!$E106,Inputs_ByPrg!$E$6:$E$69,0),MATCH('ABP Remaining Capacity'!M$5,Inputs_ByPrg!$I$5:$AD$5,0))*8760/1000</f>
        <v>0</v>
      </c>
      <c r="N106" s="89">
        <f>N37*INDEX(Inputs_ByPrg!$I$6:$AD$69,MATCH('ABP Remaining Capacity'!$E106,Inputs_ByPrg!$E$6:$E$69,0),MATCH('ABP Remaining Capacity'!N$5,Inputs_ByPrg!$I$5:$AD$5,0))*8760/1000</f>
        <v>0</v>
      </c>
      <c r="O106" s="89">
        <f>O37*INDEX(Inputs_ByPrg!$I$6:$AD$69,MATCH('ABP Remaining Capacity'!$E106,Inputs_ByPrg!$E$6:$E$69,0),MATCH('ABP Remaining Capacity'!O$5,Inputs_ByPrg!$I$5:$AD$5,0))*8760/1000</f>
        <v>0</v>
      </c>
      <c r="P106" s="89">
        <f>P37*INDEX(Inputs_ByPrg!$I$6:$AD$69,MATCH('ABP Remaining Capacity'!$E106,Inputs_ByPrg!$E$6:$E$69,0),MATCH('ABP Remaining Capacity'!P$5,Inputs_ByPrg!$I$5:$AD$5,0))*8760/1000</f>
        <v>0</v>
      </c>
      <c r="Q106" s="89">
        <f>Q37*INDEX(Inputs_ByPrg!$I$6:$AD$69,MATCH('ABP Remaining Capacity'!$E106,Inputs_ByPrg!$E$6:$E$69,0),MATCH('ABP Remaining Capacity'!Q$5,Inputs_ByPrg!$I$5:$AD$5,0))*8760/1000</f>
        <v>0</v>
      </c>
      <c r="R106" s="89">
        <f>R37*INDEX(Inputs_ByPrg!$I$6:$AD$69,MATCH('ABP Remaining Capacity'!$E106,Inputs_ByPrg!$E$6:$E$69,0),MATCH('ABP Remaining Capacity'!R$5,Inputs_ByPrg!$I$5:$AD$5,0))*8760/1000</f>
        <v>0</v>
      </c>
      <c r="S106" s="89">
        <f>S37*INDEX(Inputs_ByPrg!$I$6:$AD$69,MATCH('ABP Remaining Capacity'!$E106,Inputs_ByPrg!$E$6:$E$69,0),MATCH('ABP Remaining Capacity'!S$5,Inputs_ByPrg!$I$5:$AD$5,0))*8760/1000</f>
        <v>0</v>
      </c>
      <c r="T106" s="89">
        <f>T37*INDEX(Inputs_ByPrg!$I$6:$AD$69,MATCH('ABP Remaining Capacity'!$E106,Inputs_ByPrg!$E$6:$E$69,0),MATCH('ABP Remaining Capacity'!T$5,Inputs_ByPrg!$I$5:$AD$5,0))*8760/1000</f>
        <v>0</v>
      </c>
      <c r="U106" s="89">
        <f>U37*INDEX(Inputs_ByPrg!$I$6:$AD$69,MATCH('ABP Remaining Capacity'!$E106,Inputs_ByPrg!$E$6:$E$69,0),MATCH('ABP Remaining Capacity'!U$5,Inputs_ByPrg!$I$5:$AD$5,0))*8760/1000</f>
        <v>0</v>
      </c>
      <c r="V106" s="89">
        <f>V37*INDEX(Inputs_ByPrg!$I$6:$AD$69,MATCH('ABP Remaining Capacity'!$E106,Inputs_ByPrg!$E$6:$E$69,0),MATCH('ABP Remaining Capacity'!V$5,Inputs_ByPrg!$I$5:$AD$5,0))*8760/1000</f>
        <v>0</v>
      </c>
      <c r="W106" s="89">
        <f>W37*INDEX(Inputs_ByPrg!$I$6:$AD$69,MATCH('ABP Remaining Capacity'!$E106,Inputs_ByPrg!$E$6:$E$69,0),MATCH('ABP Remaining Capacity'!W$5,Inputs_ByPrg!$I$5:$AD$5,0))*8760/1000</f>
        <v>0</v>
      </c>
      <c r="X106" s="89">
        <f>X37*INDEX(Inputs_ByPrg!$I$6:$AD$69,MATCH('ABP Remaining Capacity'!$E106,Inputs_ByPrg!$E$6:$E$69,0),MATCH('ABP Remaining Capacity'!X$5,Inputs_ByPrg!$I$5:$AD$5,0))*8760/1000</f>
        <v>0</v>
      </c>
      <c r="Y106" s="89">
        <f>Y37*INDEX(Inputs_ByPrg!$I$6:$AD$69,MATCH('ABP Remaining Capacity'!$E106,Inputs_ByPrg!$E$6:$E$69,0),MATCH('ABP Remaining Capacity'!Y$5,Inputs_ByPrg!$I$5:$AD$5,0))*8760/1000</f>
        <v>0</v>
      </c>
      <c r="Z106" s="89">
        <f>Z37*INDEX(Inputs_ByPrg!$I$6:$AD$69,MATCH('ABP Remaining Capacity'!$E106,Inputs_ByPrg!$E$6:$E$69,0),MATCH('ABP Remaining Capacity'!Z$5,Inputs_ByPrg!$I$5:$AD$5,0))*8760/1000</f>
        <v>0</v>
      </c>
      <c r="AA106" s="89">
        <f>AA37*INDEX(Inputs_ByPrg!$I$6:$AD$69,MATCH('ABP Remaining Capacity'!$E106,Inputs_ByPrg!$E$6:$E$69,0),MATCH('ABP Remaining Capacity'!AA$5,Inputs_ByPrg!$I$5:$AD$5,0))*8760/1000</f>
        <v>0</v>
      </c>
      <c r="AB106" s="89">
        <f>AB37*INDEX(Inputs_ByPrg!$I$6:$AD$69,MATCH('ABP Remaining Capacity'!$E106,Inputs_ByPrg!$E$6:$E$69,0),MATCH('ABP Remaining Capacity'!AB$5,Inputs_ByPrg!$I$5:$AD$5,0))*8760/1000</f>
        <v>0</v>
      </c>
    </row>
    <row r="107" spans="2:28" ht="14.45" customHeight="1">
      <c r="B107" s="239" t="s">
        <v>230</v>
      </c>
      <c r="C107" s="239" t="s">
        <v>221</v>
      </c>
      <c r="D107" s="239" t="s">
        <v>290</v>
      </c>
      <c r="E107" s="286" t="str">
        <f t="shared" si="2"/>
        <v>A_Public Schools_&gt;500-2000</v>
      </c>
      <c r="F107" s="262" t="s">
        <v>85</v>
      </c>
      <c r="G107" s="89">
        <f>G38*INDEX(Inputs_ByPrg!$I$6:$AD$69,MATCH('ABP Remaining Capacity'!$E107,Inputs_ByPrg!$E$6:$E$69,0),MATCH('ABP Remaining Capacity'!G$5,Inputs_ByPrg!$I$5:$AD$5,0))*8760/1000</f>
        <v>10785.337955149998</v>
      </c>
      <c r="H107" s="89">
        <f>H38*INDEX(Inputs_ByPrg!$I$6:$AD$69,MATCH('ABP Remaining Capacity'!$E107,Inputs_ByPrg!$E$6:$E$69,0),MATCH('ABP Remaining Capacity'!H$5,Inputs_ByPrg!$I$5:$AD$5,0))*8760/1000</f>
        <v>0</v>
      </c>
      <c r="I107" s="89">
        <f>I38*INDEX(Inputs_ByPrg!$I$6:$AD$69,MATCH('ABP Remaining Capacity'!$E107,Inputs_ByPrg!$E$6:$E$69,0),MATCH('ABP Remaining Capacity'!I$5,Inputs_ByPrg!$I$5:$AD$5,0))*8760/1000</f>
        <v>0</v>
      </c>
      <c r="J107" s="89">
        <f>J38*INDEX(Inputs_ByPrg!$I$6:$AD$69,MATCH('ABP Remaining Capacity'!$E107,Inputs_ByPrg!$E$6:$E$69,0),MATCH('ABP Remaining Capacity'!J$5,Inputs_ByPrg!$I$5:$AD$5,0))*8760/1000</f>
        <v>0</v>
      </c>
      <c r="K107" s="89">
        <f>K38*INDEX(Inputs_ByPrg!$I$6:$AD$69,MATCH('ABP Remaining Capacity'!$E107,Inputs_ByPrg!$E$6:$E$69,0),MATCH('ABP Remaining Capacity'!K$5,Inputs_ByPrg!$I$5:$AD$5,0))*8760/1000</f>
        <v>0</v>
      </c>
      <c r="L107" s="89">
        <f>L38*INDEX(Inputs_ByPrg!$I$6:$AD$69,MATCH('ABP Remaining Capacity'!$E107,Inputs_ByPrg!$E$6:$E$69,0),MATCH('ABP Remaining Capacity'!L$5,Inputs_ByPrg!$I$5:$AD$5,0))*8760/1000</f>
        <v>0</v>
      </c>
      <c r="M107" s="89">
        <f>M38*INDEX(Inputs_ByPrg!$I$6:$AD$69,MATCH('ABP Remaining Capacity'!$E107,Inputs_ByPrg!$E$6:$E$69,0),MATCH('ABP Remaining Capacity'!M$5,Inputs_ByPrg!$I$5:$AD$5,0))*8760/1000</f>
        <v>0</v>
      </c>
      <c r="N107" s="89">
        <f>N38*INDEX(Inputs_ByPrg!$I$6:$AD$69,MATCH('ABP Remaining Capacity'!$E107,Inputs_ByPrg!$E$6:$E$69,0),MATCH('ABP Remaining Capacity'!N$5,Inputs_ByPrg!$I$5:$AD$5,0))*8760/1000</f>
        <v>0</v>
      </c>
      <c r="O107" s="89">
        <f>O38*INDEX(Inputs_ByPrg!$I$6:$AD$69,MATCH('ABP Remaining Capacity'!$E107,Inputs_ByPrg!$E$6:$E$69,0),MATCH('ABP Remaining Capacity'!O$5,Inputs_ByPrg!$I$5:$AD$5,0))*8760/1000</f>
        <v>0</v>
      </c>
      <c r="P107" s="89">
        <f>P38*INDEX(Inputs_ByPrg!$I$6:$AD$69,MATCH('ABP Remaining Capacity'!$E107,Inputs_ByPrg!$E$6:$E$69,0),MATCH('ABP Remaining Capacity'!P$5,Inputs_ByPrg!$I$5:$AD$5,0))*8760/1000</f>
        <v>0</v>
      </c>
      <c r="Q107" s="89">
        <f>Q38*INDEX(Inputs_ByPrg!$I$6:$AD$69,MATCH('ABP Remaining Capacity'!$E107,Inputs_ByPrg!$E$6:$E$69,0),MATCH('ABP Remaining Capacity'!Q$5,Inputs_ByPrg!$I$5:$AD$5,0))*8760/1000</f>
        <v>0</v>
      </c>
      <c r="R107" s="89">
        <f>R38*INDEX(Inputs_ByPrg!$I$6:$AD$69,MATCH('ABP Remaining Capacity'!$E107,Inputs_ByPrg!$E$6:$E$69,0),MATCH('ABP Remaining Capacity'!R$5,Inputs_ByPrg!$I$5:$AD$5,0))*8760/1000</f>
        <v>0</v>
      </c>
      <c r="S107" s="89">
        <f>S38*INDEX(Inputs_ByPrg!$I$6:$AD$69,MATCH('ABP Remaining Capacity'!$E107,Inputs_ByPrg!$E$6:$E$69,0),MATCH('ABP Remaining Capacity'!S$5,Inputs_ByPrg!$I$5:$AD$5,0))*8760/1000</f>
        <v>0</v>
      </c>
      <c r="T107" s="89">
        <f>T38*INDEX(Inputs_ByPrg!$I$6:$AD$69,MATCH('ABP Remaining Capacity'!$E107,Inputs_ByPrg!$E$6:$E$69,0),MATCH('ABP Remaining Capacity'!T$5,Inputs_ByPrg!$I$5:$AD$5,0))*8760/1000</f>
        <v>0</v>
      </c>
      <c r="U107" s="89">
        <f>U38*INDEX(Inputs_ByPrg!$I$6:$AD$69,MATCH('ABP Remaining Capacity'!$E107,Inputs_ByPrg!$E$6:$E$69,0),MATCH('ABP Remaining Capacity'!U$5,Inputs_ByPrg!$I$5:$AD$5,0))*8760/1000</f>
        <v>0</v>
      </c>
      <c r="V107" s="89">
        <f>V38*INDEX(Inputs_ByPrg!$I$6:$AD$69,MATCH('ABP Remaining Capacity'!$E107,Inputs_ByPrg!$E$6:$E$69,0),MATCH('ABP Remaining Capacity'!V$5,Inputs_ByPrg!$I$5:$AD$5,0))*8760/1000</f>
        <v>0</v>
      </c>
      <c r="W107" s="89">
        <f>W38*INDEX(Inputs_ByPrg!$I$6:$AD$69,MATCH('ABP Remaining Capacity'!$E107,Inputs_ByPrg!$E$6:$E$69,0),MATCH('ABP Remaining Capacity'!W$5,Inputs_ByPrg!$I$5:$AD$5,0))*8760/1000</f>
        <v>0</v>
      </c>
      <c r="X107" s="89">
        <f>X38*INDEX(Inputs_ByPrg!$I$6:$AD$69,MATCH('ABP Remaining Capacity'!$E107,Inputs_ByPrg!$E$6:$E$69,0),MATCH('ABP Remaining Capacity'!X$5,Inputs_ByPrg!$I$5:$AD$5,0))*8760/1000</f>
        <v>0</v>
      </c>
      <c r="Y107" s="89">
        <f>Y38*INDEX(Inputs_ByPrg!$I$6:$AD$69,MATCH('ABP Remaining Capacity'!$E107,Inputs_ByPrg!$E$6:$E$69,0),MATCH('ABP Remaining Capacity'!Y$5,Inputs_ByPrg!$I$5:$AD$5,0))*8760/1000</f>
        <v>0</v>
      </c>
      <c r="Z107" s="89">
        <f>Z38*INDEX(Inputs_ByPrg!$I$6:$AD$69,MATCH('ABP Remaining Capacity'!$E107,Inputs_ByPrg!$E$6:$E$69,0),MATCH('ABP Remaining Capacity'!Z$5,Inputs_ByPrg!$I$5:$AD$5,0))*8760/1000</f>
        <v>0</v>
      </c>
      <c r="AA107" s="89">
        <f>AA38*INDEX(Inputs_ByPrg!$I$6:$AD$69,MATCH('ABP Remaining Capacity'!$E107,Inputs_ByPrg!$E$6:$E$69,0),MATCH('ABP Remaining Capacity'!AA$5,Inputs_ByPrg!$I$5:$AD$5,0))*8760/1000</f>
        <v>0</v>
      </c>
      <c r="AB107" s="89">
        <f>AB38*INDEX(Inputs_ByPrg!$I$6:$AD$69,MATCH('ABP Remaining Capacity'!$E107,Inputs_ByPrg!$E$6:$E$69,0),MATCH('ABP Remaining Capacity'!AB$5,Inputs_ByPrg!$I$5:$AD$5,0))*8760/1000</f>
        <v>0</v>
      </c>
    </row>
    <row r="108" spans="2:28" ht="14.45" customHeight="1">
      <c r="B108" s="239" t="s">
        <v>230</v>
      </c>
      <c r="C108" s="239" t="s">
        <v>221</v>
      </c>
      <c r="D108" s="239" t="s">
        <v>292</v>
      </c>
      <c r="E108" s="286" t="str">
        <f t="shared" si="2"/>
        <v>A_Public Schools_&gt; 2000-5000</v>
      </c>
      <c r="F108" s="262" t="s">
        <v>85</v>
      </c>
      <c r="G108" s="89">
        <f>G39*INDEX(Inputs_ByPrg!$I$6:$AD$69,MATCH('ABP Remaining Capacity'!$E108,Inputs_ByPrg!$E$6:$E$69,0),MATCH('ABP Remaining Capacity'!G$5,Inputs_ByPrg!$I$5:$AD$5,0))*8760/1000</f>
        <v>0</v>
      </c>
      <c r="H108" s="89">
        <f>H39*INDEX(Inputs_ByPrg!$I$6:$AD$69,MATCH('ABP Remaining Capacity'!$E108,Inputs_ByPrg!$E$6:$E$69,0),MATCH('ABP Remaining Capacity'!H$5,Inputs_ByPrg!$I$5:$AD$5,0))*8760/1000</f>
        <v>0</v>
      </c>
      <c r="I108" s="89">
        <f>I39*INDEX(Inputs_ByPrg!$I$6:$AD$69,MATCH('ABP Remaining Capacity'!$E108,Inputs_ByPrg!$E$6:$E$69,0),MATCH('ABP Remaining Capacity'!I$5,Inputs_ByPrg!$I$5:$AD$5,0))*8760/1000</f>
        <v>0</v>
      </c>
      <c r="J108" s="89">
        <f>J39*INDEX(Inputs_ByPrg!$I$6:$AD$69,MATCH('ABP Remaining Capacity'!$E108,Inputs_ByPrg!$E$6:$E$69,0),MATCH('ABP Remaining Capacity'!J$5,Inputs_ByPrg!$I$5:$AD$5,0))*8760/1000</f>
        <v>0</v>
      </c>
      <c r="K108" s="89">
        <f>K39*INDEX(Inputs_ByPrg!$I$6:$AD$69,MATCH('ABP Remaining Capacity'!$E108,Inputs_ByPrg!$E$6:$E$69,0),MATCH('ABP Remaining Capacity'!K$5,Inputs_ByPrg!$I$5:$AD$5,0))*8760/1000</f>
        <v>0</v>
      </c>
      <c r="L108" s="89">
        <f>L39*INDEX(Inputs_ByPrg!$I$6:$AD$69,MATCH('ABP Remaining Capacity'!$E108,Inputs_ByPrg!$E$6:$E$69,0),MATCH('ABP Remaining Capacity'!L$5,Inputs_ByPrg!$I$5:$AD$5,0))*8760/1000</f>
        <v>0</v>
      </c>
      <c r="M108" s="89">
        <f>M39*INDEX(Inputs_ByPrg!$I$6:$AD$69,MATCH('ABP Remaining Capacity'!$E108,Inputs_ByPrg!$E$6:$E$69,0),MATCH('ABP Remaining Capacity'!M$5,Inputs_ByPrg!$I$5:$AD$5,0))*8760/1000</f>
        <v>0</v>
      </c>
      <c r="N108" s="89">
        <f>N39*INDEX(Inputs_ByPrg!$I$6:$AD$69,MATCH('ABP Remaining Capacity'!$E108,Inputs_ByPrg!$E$6:$E$69,0),MATCH('ABP Remaining Capacity'!N$5,Inputs_ByPrg!$I$5:$AD$5,0))*8760/1000</f>
        <v>0</v>
      </c>
      <c r="O108" s="89">
        <f>O39*INDEX(Inputs_ByPrg!$I$6:$AD$69,MATCH('ABP Remaining Capacity'!$E108,Inputs_ByPrg!$E$6:$E$69,0),MATCH('ABP Remaining Capacity'!O$5,Inputs_ByPrg!$I$5:$AD$5,0))*8760/1000</f>
        <v>0</v>
      </c>
      <c r="P108" s="89">
        <f>P39*INDEX(Inputs_ByPrg!$I$6:$AD$69,MATCH('ABP Remaining Capacity'!$E108,Inputs_ByPrg!$E$6:$E$69,0),MATCH('ABP Remaining Capacity'!P$5,Inputs_ByPrg!$I$5:$AD$5,0))*8760/1000</f>
        <v>0</v>
      </c>
      <c r="Q108" s="89">
        <f>Q39*INDEX(Inputs_ByPrg!$I$6:$AD$69,MATCH('ABP Remaining Capacity'!$E108,Inputs_ByPrg!$E$6:$E$69,0),MATCH('ABP Remaining Capacity'!Q$5,Inputs_ByPrg!$I$5:$AD$5,0))*8760/1000</f>
        <v>0</v>
      </c>
      <c r="R108" s="89">
        <f>R39*INDEX(Inputs_ByPrg!$I$6:$AD$69,MATCH('ABP Remaining Capacity'!$E108,Inputs_ByPrg!$E$6:$E$69,0),MATCH('ABP Remaining Capacity'!R$5,Inputs_ByPrg!$I$5:$AD$5,0))*8760/1000</f>
        <v>0</v>
      </c>
      <c r="S108" s="89">
        <f>S39*INDEX(Inputs_ByPrg!$I$6:$AD$69,MATCH('ABP Remaining Capacity'!$E108,Inputs_ByPrg!$E$6:$E$69,0),MATCH('ABP Remaining Capacity'!S$5,Inputs_ByPrg!$I$5:$AD$5,0))*8760/1000</f>
        <v>0</v>
      </c>
      <c r="T108" s="89">
        <f>T39*INDEX(Inputs_ByPrg!$I$6:$AD$69,MATCH('ABP Remaining Capacity'!$E108,Inputs_ByPrg!$E$6:$E$69,0),MATCH('ABP Remaining Capacity'!T$5,Inputs_ByPrg!$I$5:$AD$5,0))*8760/1000</f>
        <v>0</v>
      </c>
      <c r="U108" s="89">
        <f>U39*INDEX(Inputs_ByPrg!$I$6:$AD$69,MATCH('ABP Remaining Capacity'!$E108,Inputs_ByPrg!$E$6:$E$69,0),MATCH('ABP Remaining Capacity'!U$5,Inputs_ByPrg!$I$5:$AD$5,0))*8760/1000</f>
        <v>0</v>
      </c>
      <c r="V108" s="89">
        <f>V39*INDEX(Inputs_ByPrg!$I$6:$AD$69,MATCH('ABP Remaining Capacity'!$E108,Inputs_ByPrg!$E$6:$E$69,0),MATCH('ABP Remaining Capacity'!V$5,Inputs_ByPrg!$I$5:$AD$5,0))*8760/1000</f>
        <v>0</v>
      </c>
      <c r="W108" s="89">
        <f>W39*INDEX(Inputs_ByPrg!$I$6:$AD$69,MATCH('ABP Remaining Capacity'!$E108,Inputs_ByPrg!$E$6:$E$69,0),MATCH('ABP Remaining Capacity'!W$5,Inputs_ByPrg!$I$5:$AD$5,0))*8760/1000</f>
        <v>0</v>
      </c>
      <c r="X108" s="89">
        <f>X39*INDEX(Inputs_ByPrg!$I$6:$AD$69,MATCH('ABP Remaining Capacity'!$E108,Inputs_ByPrg!$E$6:$E$69,0),MATCH('ABP Remaining Capacity'!X$5,Inputs_ByPrg!$I$5:$AD$5,0))*8760/1000</f>
        <v>0</v>
      </c>
      <c r="Y108" s="89">
        <f>Y39*INDEX(Inputs_ByPrg!$I$6:$AD$69,MATCH('ABP Remaining Capacity'!$E108,Inputs_ByPrg!$E$6:$E$69,0),MATCH('ABP Remaining Capacity'!Y$5,Inputs_ByPrg!$I$5:$AD$5,0))*8760/1000</f>
        <v>0</v>
      </c>
      <c r="Z108" s="89">
        <f>Z39*INDEX(Inputs_ByPrg!$I$6:$AD$69,MATCH('ABP Remaining Capacity'!$E108,Inputs_ByPrg!$E$6:$E$69,0),MATCH('ABP Remaining Capacity'!Z$5,Inputs_ByPrg!$I$5:$AD$5,0))*8760/1000</f>
        <v>0</v>
      </c>
      <c r="AA108" s="89">
        <f>AA39*INDEX(Inputs_ByPrg!$I$6:$AD$69,MATCH('ABP Remaining Capacity'!$E108,Inputs_ByPrg!$E$6:$E$69,0),MATCH('ABP Remaining Capacity'!AA$5,Inputs_ByPrg!$I$5:$AD$5,0))*8760/1000</f>
        <v>0</v>
      </c>
      <c r="AB108" s="89">
        <f>AB39*INDEX(Inputs_ByPrg!$I$6:$AD$69,MATCH('ABP Remaining Capacity'!$E108,Inputs_ByPrg!$E$6:$E$69,0),MATCH('ABP Remaining Capacity'!AB$5,Inputs_ByPrg!$I$5:$AD$5,0))*8760/1000</f>
        <v>0</v>
      </c>
    </row>
    <row r="109" spans="2:28" ht="14.45" customHeight="1">
      <c r="B109" s="239" t="s">
        <v>231</v>
      </c>
      <c r="C109" s="239" t="s">
        <v>221</v>
      </c>
      <c r="D109" s="239" t="s">
        <v>297</v>
      </c>
      <c r="E109" s="286" t="str">
        <f t="shared" si="2"/>
        <v>B_Public Schools_ &gt; 25</v>
      </c>
      <c r="F109" s="262" t="s">
        <v>85</v>
      </c>
      <c r="G109" s="89">
        <f>G40*INDEX(Inputs_ByPrg!$I$6:$AD$69,MATCH('ABP Remaining Capacity'!$E109,Inputs_ByPrg!$E$6:$E$69,0),MATCH('ABP Remaining Capacity'!G$5,Inputs_ByPrg!$I$5:$AD$5,0))*8760/1000</f>
        <v>5033.1577124033329</v>
      </c>
      <c r="H109" s="89">
        <f>H40*INDEX(Inputs_ByPrg!$I$6:$AD$69,MATCH('ABP Remaining Capacity'!$E109,Inputs_ByPrg!$E$6:$E$69,0),MATCH('ABP Remaining Capacity'!H$5,Inputs_ByPrg!$I$5:$AD$5,0))*8760/1000</f>
        <v>0</v>
      </c>
      <c r="I109" s="89">
        <f>I40*INDEX(Inputs_ByPrg!$I$6:$AD$69,MATCH('ABP Remaining Capacity'!$E109,Inputs_ByPrg!$E$6:$E$69,0),MATCH('ABP Remaining Capacity'!I$5,Inputs_ByPrg!$I$5:$AD$5,0))*8760/1000</f>
        <v>0</v>
      </c>
      <c r="J109" s="89">
        <f>J40*INDEX(Inputs_ByPrg!$I$6:$AD$69,MATCH('ABP Remaining Capacity'!$E109,Inputs_ByPrg!$E$6:$E$69,0),MATCH('ABP Remaining Capacity'!J$5,Inputs_ByPrg!$I$5:$AD$5,0))*8760/1000</f>
        <v>0</v>
      </c>
      <c r="K109" s="89">
        <f>K40*INDEX(Inputs_ByPrg!$I$6:$AD$69,MATCH('ABP Remaining Capacity'!$E109,Inputs_ByPrg!$E$6:$E$69,0),MATCH('ABP Remaining Capacity'!K$5,Inputs_ByPrg!$I$5:$AD$5,0))*8760/1000</f>
        <v>0</v>
      </c>
      <c r="L109" s="89">
        <f>L40*INDEX(Inputs_ByPrg!$I$6:$AD$69,MATCH('ABP Remaining Capacity'!$E109,Inputs_ByPrg!$E$6:$E$69,0),MATCH('ABP Remaining Capacity'!L$5,Inputs_ByPrg!$I$5:$AD$5,0))*8760/1000</f>
        <v>0</v>
      </c>
      <c r="M109" s="89">
        <f>M40*INDEX(Inputs_ByPrg!$I$6:$AD$69,MATCH('ABP Remaining Capacity'!$E109,Inputs_ByPrg!$E$6:$E$69,0),MATCH('ABP Remaining Capacity'!M$5,Inputs_ByPrg!$I$5:$AD$5,0))*8760/1000</f>
        <v>0</v>
      </c>
      <c r="N109" s="89">
        <f>N40*INDEX(Inputs_ByPrg!$I$6:$AD$69,MATCH('ABP Remaining Capacity'!$E109,Inputs_ByPrg!$E$6:$E$69,0),MATCH('ABP Remaining Capacity'!N$5,Inputs_ByPrg!$I$5:$AD$5,0))*8760/1000</f>
        <v>0</v>
      </c>
      <c r="O109" s="89">
        <f>O40*INDEX(Inputs_ByPrg!$I$6:$AD$69,MATCH('ABP Remaining Capacity'!$E109,Inputs_ByPrg!$E$6:$E$69,0),MATCH('ABP Remaining Capacity'!O$5,Inputs_ByPrg!$I$5:$AD$5,0))*8760/1000</f>
        <v>0</v>
      </c>
      <c r="P109" s="89">
        <f>P40*INDEX(Inputs_ByPrg!$I$6:$AD$69,MATCH('ABP Remaining Capacity'!$E109,Inputs_ByPrg!$E$6:$E$69,0),MATCH('ABP Remaining Capacity'!P$5,Inputs_ByPrg!$I$5:$AD$5,0))*8760/1000</f>
        <v>0</v>
      </c>
      <c r="Q109" s="89">
        <f>Q40*INDEX(Inputs_ByPrg!$I$6:$AD$69,MATCH('ABP Remaining Capacity'!$E109,Inputs_ByPrg!$E$6:$E$69,0),MATCH('ABP Remaining Capacity'!Q$5,Inputs_ByPrg!$I$5:$AD$5,0))*8760/1000</f>
        <v>0</v>
      </c>
      <c r="R109" s="89">
        <f>R40*INDEX(Inputs_ByPrg!$I$6:$AD$69,MATCH('ABP Remaining Capacity'!$E109,Inputs_ByPrg!$E$6:$E$69,0),MATCH('ABP Remaining Capacity'!R$5,Inputs_ByPrg!$I$5:$AD$5,0))*8760/1000</f>
        <v>0</v>
      </c>
      <c r="S109" s="89">
        <f>S40*INDEX(Inputs_ByPrg!$I$6:$AD$69,MATCH('ABP Remaining Capacity'!$E109,Inputs_ByPrg!$E$6:$E$69,0),MATCH('ABP Remaining Capacity'!S$5,Inputs_ByPrg!$I$5:$AD$5,0))*8760/1000</f>
        <v>0</v>
      </c>
      <c r="T109" s="89">
        <f>T40*INDEX(Inputs_ByPrg!$I$6:$AD$69,MATCH('ABP Remaining Capacity'!$E109,Inputs_ByPrg!$E$6:$E$69,0),MATCH('ABP Remaining Capacity'!T$5,Inputs_ByPrg!$I$5:$AD$5,0))*8760/1000</f>
        <v>0</v>
      </c>
      <c r="U109" s="89">
        <f>U40*INDEX(Inputs_ByPrg!$I$6:$AD$69,MATCH('ABP Remaining Capacity'!$E109,Inputs_ByPrg!$E$6:$E$69,0),MATCH('ABP Remaining Capacity'!U$5,Inputs_ByPrg!$I$5:$AD$5,0))*8760/1000</f>
        <v>0</v>
      </c>
      <c r="V109" s="89">
        <f>V40*INDEX(Inputs_ByPrg!$I$6:$AD$69,MATCH('ABP Remaining Capacity'!$E109,Inputs_ByPrg!$E$6:$E$69,0),MATCH('ABP Remaining Capacity'!V$5,Inputs_ByPrg!$I$5:$AD$5,0))*8760/1000</f>
        <v>0</v>
      </c>
      <c r="W109" s="89">
        <f>W40*INDEX(Inputs_ByPrg!$I$6:$AD$69,MATCH('ABP Remaining Capacity'!$E109,Inputs_ByPrg!$E$6:$E$69,0),MATCH('ABP Remaining Capacity'!W$5,Inputs_ByPrg!$I$5:$AD$5,0))*8760/1000</f>
        <v>0</v>
      </c>
      <c r="X109" s="89">
        <f>X40*INDEX(Inputs_ByPrg!$I$6:$AD$69,MATCH('ABP Remaining Capacity'!$E109,Inputs_ByPrg!$E$6:$E$69,0),MATCH('ABP Remaining Capacity'!X$5,Inputs_ByPrg!$I$5:$AD$5,0))*8760/1000</f>
        <v>0</v>
      </c>
      <c r="Y109" s="89">
        <f>Y40*INDEX(Inputs_ByPrg!$I$6:$AD$69,MATCH('ABP Remaining Capacity'!$E109,Inputs_ByPrg!$E$6:$E$69,0),MATCH('ABP Remaining Capacity'!Y$5,Inputs_ByPrg!$I$5:$AD$5,0))*8760/1000</f>
        <v>0</v>
      </c>
      <c r="Z109" s="89">
        <f>Z40*INDEX(Inputs_ByPrg!$I$6:$AD$69,MATCH('ABP Remaining Capacity'!$E109,Inputs_ByPrg!$E$6:$E$69,0),MATCH('ABP Remaining Capacity'!Z$5,Inputs_ByPrg!$I$5:$AD$5,0))*8760/1000</f>
        <v>0</v>
      </c>
      <c r="AA109" s="89">
        <f>AA40*INDEX(Inputs_ByPrg!$I$6:$AD$69,MATCH('ABP Remaining Capacity'!$E109,Inputs_ByPrg!$E$6:$E$69,0),MATCH('ABP Remaining Capacity'!AA$5,Inputs_ByPrg!$I$5:$AD$5,0))*8760/1000</f>
        <v>0</v>
      </c>
      <c r="AB109" s="89">
        <f>AB40*INDEX(Inputs_ByPrg!$I$6:$AD$69,MATCH('ABP Remaining Capacity'!$E109,Inputs_ByPrg!$E$6:$E$69,0),MATCH('ABP Remaining Capacity'!AB$5,Inputs_ByPrg!$I$5:$AD$5,0))*8760/1000</f>
        <v>0</v>
      </c>
    </row>
    <row r="110" spans="2:28" ht="14.45" customHeight="1">
      <c r="B110" s="239" t="s">
        <v>231</v>
      </c>
      <c r="C110" s="239" t="s">
        <v>221</v>
      </c>
      <c r="D110" s="239" t="s">
        <v>284</v>
      </c>
      <c r="E110" s="286" t="str">
        <f t="shared" si="2"/>
        <v>B_Public Schools_ &gt;25-100</v>
      </c>
      <c r="F110" s="262" t="s">
        <v>85</v>
      </c>
      <c r="G110" s="89">
        <f>G41*INDEX(Inputs_ByPrg!$I$6:$AD$69,MATCH('ABP Remaining Capacity'!$E110,Inputs_ByPrg!$E$6:$E$69,0),MATCH('ABP Remaining Capacity'!G$5,Inputs_ByPrg!$I$5:$AD$5,0))*8760/1000</f>
        <v>6039.789254884</v>
      </c>
      <c r="H110" s="89">
        <f>H41*INDEX(Inputs_ByPrg!$I$6:$AD$69,MATCH('ABP Remaining Capacity'!$E110,Inputs_ByPrg!$E$6:$E$69,0),MATCH('ABP Remaining Capacity'!H$5,Inputs_ByPrg!$I$5:$AD$5,0))*8760/1000</f>
        <v>0</v>
      </c>
      <c r="I110" s="89">
        <f>I41*INDEX(Inputs_ByPrg!$I$6:$AD$69,MATCH('ABP Remaining Capacity'!$E110,Inputs_ByPrg!$E$6:$E$69,0),MATCH('ABP Remaining Capacity'!I$5,Inputs_ByPrg!$I$5:$AD$5,0))*8760/1000</f>
        <v>0</v>
      </c>
      <c r="J110" s="89">
        <f>J41*INDEX(Inputs_ByPrg!$I$6:$AD$69,MATCH('ABP Remaining Capacity'!$E110,Inputs_ByPrg!$E$6:$E$69,0),MATCH('ABP Remaining Capacity'!J$5,Inputs_ByPrg!$I$5:$AD$5,0))*8760/1000</f>
        <v>0</v>
      </c>
      <c r="K110" s="89">
        <f>K41*INDEX(Inputs_ByPrg!$I$6:$AD$69,MATCH('ABP Remaining Capacity'!$E110,Inputs_ByPrg!$E$6:$E$69,0),MATCH('ABP Remaining Capacity'!K$5,Inputs_ByPrg!$I$5:$AD$5,0))*8760/1000</f>
        <v>0</v>
      </c>
      <c r="L110" s="89">
        <f>L41*INDEX(Inputs_ByPrg!$I$6:$AD$69,MATCH('ABP Remaining Capacity'!$E110,Inputs_ByPrg!$E$6:$E$69,0),MATCH('ABP Remaining Capacity'!L$5,Inputs_ByPrg!$I$5:$AD$5,0))*8760/1000</f>
        <v>0</v>
      </c>
      <c r="M110" s="89">
        <f>M41*INDEX(Inputs_ByPrg!$I$6:$AD$69,MATCH('ABP Remaining Capacity'!$E110,Inputs_ByPrg!$E$6:$E$69,0),MATCH('ABP Remaining Capacity'!M$5,Inputs_ByPrg!$I$5:$AD$5,0))*8760/1000</f>
        <v>0</v>
      </c>
      <c r="N110" s="89">
        <f>N41*INDEX(Inputs_ByPrg!$I$6:$AD$69,MATCH('ABP Remaining Capacity'!$E110,Inputs_ByPrg!$E$6:$E$69,0),MATCH('ABP Remaining Capacity'!N$5,Inputs_ByPrg!$I$5:$AD$5,0))*8760/1000</f>
        <v>0</v>
      </c>
      <c r="O110" s="89">
        <f>O41*INDEX(Inputs_ByPrg!$I$6:$AD$69,MATCH('ABP Remaining Capacity'!$E110,Inputs_ByPrg!$E$6:$E$69,0),MATCH('ABP Remaining Capacity'!O$5,Inputs_ByPrg!$I$5:$AD$5,0))*8760/1000</f>
        <v>0</v>
      </c>
      <c r="P110" s="89">
        <f>P41*INDEX(Inputs_ByPrg!$I$6:$AD$69,MATCH('ABP Remaining Capacity'!$E110,Inputs_ByPrg!$E$6:$E$69,0),MATCH('ABP Remaining Capacity'!P$5,Inputs_ByPrg!$I$5:$AD$5,0))*8760/1000</f>
        <v>0</v>
      </c>
      <c r="Q110" s="89">
        <f>Q41*INDEX(Inputs_ByPrg!$I$6:$AD$69,MATCH('ABP Remaining Capacity'!$E110,Inputs_ByPrg!$E$6:$E$69,0),MATCH('ABP Remaining Capacity'!Q$5,Inputs_ByPrg!$I$5:$AD$5,0))*8760/1000</f>
        <v>0</v>
      </c>
      <c r="R110" s="89">
        <f>R41*INDEX(Inputs_ByPrg!$I$6:$AD$69,MATCH('ABP Remaining Capacity'!$E110,Inputs_ByPrg!$E$6:$E$69,0),MATCH('ABP Remaining Capacity'!R$5,Inputs_ByPrg!$I$5:$AD$5,0))*8760/1000</f>
        <v>0</v>
      </c>
      <c r="S110" s="89">
        <f>S41*INDEX(Inputs_ByPrg!$I$6:$AD$69,MATCH('ABP Remaining Capacity'!$E110,Inputs_ByPrg!$E$6:$E$69,0),MATCH('ABP Remaining Capacity'!S$5,Inputs_ByPrg!$I$5:$AD$5,0))*8760/1000</f>
        <v>0</v>
      </c>
      <c r="T110" s="89">
        <f>T41*INDEX(Inputs_ByPrg!$I$6:$AD$69,MATCH('ABP Remaining Capacity'!$E110,Inputs_ByPrg!$E$6:$E$69,0),MATCH('ABP Remaining Capacity'!T$5,Inputs_ByPrg!$I$5:$AD$5,0))*8760/1000</f>
        <v>0</v>
      </c>
      <c r="U110" s="89">
        <f>U41*INDEX(Inputs_ByPrg!$I$6:$AD$69,MATCH('ABP Remaining Capacity'!$E110,Inputs_ByPrg!$E$6:$E$69,0),MATCH('ABP Remaining Capacity'!U$5,Inputs_ByPrg!$I$5:$AD$5,0))*8760/1000</f>
        <v>0</v>
      </c>
      <c r="V110" s="89">
        <f>V41*INDEX(Inputs_ByPrg!$I$6:$AD$69,MATCH('ABP Remaining Capacity'!$E110,Inputs_ByPrg!$E$6:$E$69,0),MATCH('ABP Remaining Capacity'!V$5,Inputs_ByPrg!$I$5:$AD$5,0))*8760/1000</f>
        <v>0</v>
      </c>
      <c r="W110" s="89">
        <f>W41*INDEX(Inputs_ByPrg!$I$6:$AD$69,MATCH('ABP Remaining Capacity'!$E110,Inputs_ByPrg!$E$6:$E$69,0),MATCH('ABP Remaining Capacity'!W$5,Inputs_ByPrg!$I$5:$AD$5,0))*8760/1000</f>
        <v>0</v>
      </c>
      <c r="X110" s="89">
        <f>X41*INDEX(Inputs_ByPrg!$I$6:$AD$69,MATCH('ABP Remaining Capacity'!$E110,Inputs_ByPrg!$E$6:$E$69,0),MATCH('ABP Remaining Capacity'!X$5,Inputs_ByPrg!$I$5:$AD$5,0))*8760/1000</f>
        <v>0</v>
      </c>
      <c r="Y110" s="89">
        <f>Y41*INDEX(Inputs_ByPrg!$I$6:$AD$69,MATCH('ABP Remaining Capacity'!$E110,Inputs_ByPrg!$E$6:$E$69,0),MATCH('ABP Remaining Capacity'!Y$5,Inputs_ByPrg!$I$5:$AD$5,0))*8760/1000</f>
        <v>0</v>
      </c>
      <c r="Z110" s="89">
        <f>Z41*INDEX(Inputs_ByPrg!$I$6:$AD$69,MATCH('ABP Remaining Capacity'!$E110,Inputs_ByPrg!$E$6:$E$69,0),MATCH('ABP Remaining Capacity'!Z$5,Inputs_ByPrg!$I$5:$AD$5,0))*8760/1000</f>
        <v>0</v>
      </c>
      <c r="AA110" s="89">
        <f>AA41*INDEX(Inputs_ByPrg!$I$6:$AD$69,MATCH('ABP Remaining Capacity'!$E110,Inputs_ByPrg!$E$6:$E$69,0),MATCH('ABP Remaining Capacity'!AA$5,Inputs_ByPrg!$I$5:$AD$5,0))*8760/1000</f>
        <v>0</v>
      </c>
      <c r="AB110" s="89">
        <f>AB41*INDEX(Inputs_ByPrg!$I$6:$AD$69,MATCH('ABP Remaining Capacity'!$E110,Inputs_ByPrg!$E$6:$E$69,0),MATCH('ABP Remaining Capacity'!AB$5,Inputs_ByPrg!$I$5:$AD$5,0))*8760/1000</f>
        <v>0</v>
      </c>
    </row>
    <row r="111" spans="2:28" ht="14.45" customHeight="1">
      <c r="B111" s="239" t="s">
        <v>231</v>
      </c>
      <c r="C111" s="239" t="s">
        <v>221</v>
      </c>
      <c r="D111" s="239" t="s">
        <v>287</v>
      </c>
      <c r="E111" s="286" t="str">
        <f t="shared" si="2"/>
        <v>B_Public Schools_&gt;100-200</v>
      </c>
      <c r="F111" s="262" t="s">
        <v>85</v>
      </c>
      <c r="G111" s="89">
        <f>G42*INDEX(Inputs_ByPrg!$I$6:$AD$69,MATCH('ABP Remaining Capacity'!$E111,Inputs_ByPrg!$E$6:$E$69,0),MATCH('ABP Remaining Capacity'!G$5,Inputs_ByPrg!$I$5:$AD$5,0))*8760/1000</f>
        <v>23152.525477055333</v>
      </c>
      <c r="H111" s="89">
        <f>H42*INDEX(Inputs_ByPrg!$I$6:$AD$69,MATCH('ABP Remaining Capacity'!$E111,Inputs_ByPrg!$E$6:$E$69,0),MATCH('ABP Remaining Capacity'!H$5,Inputs_ByPrg!$I$5:$AD$5,0))*8760/1000</f>
        <v>0</v>
      </c>
      <c r="I111" s="89">
        <f>I42*INDEX(Inputs_ByPrg!$I$6:$AD$69,MATCH('ABP Remaining Capacity'!$E111,Inputs_ByPrg!$E$6:$E$69,0),MATCH('ABP Remaining Capacity'!I$5,Inputs_ByPrg!$I$5:$AD$5,0))*8760/1000</f>
        <v>0</v>
      </c>
      <c r="J111" s="89">
        <f>J42*INDEX(Inputs_ByPrg!$I$6:$AD$69,MATCH('ABP Remaining Capacity'!$E111,Inputs_ByPrg!$E$6:$E$69,0),MATCH('ABP Remaining Capacity'!J$5,Inputs_ByPrg!$I$5:$AD$5,0))*8760/1000</f>
        <v>0</v>
      </c>
      <c r="K111" s="89">
        <f>K42*INDEX(Inputs_ByPrg!$I$6:$AD$69,MATCH('ABP Remaining Capacity'!$E111,Inputs_ByPrg!$E$6:$E$69,0),MATCH('ABP Remaining Capacity'!K$5,Inputs_ByPrg!$I$5:$AD$5,0))*8760/1000</f>
        <v>0</v>
      </c>
      <c r="L111" s="89">
        <f>L42*INDEX(Inputs_ByPrg!$I$6:$AD$69,MATCH('ABP Remaining Capacity'!$E111,Inputs_ByPrg!$E$6:$E$69,0),MATCH('ABP Remaining Capacity'!L$5,Inputs_ByPrg!$I$5:$AD$5,0))*8760/1000</f>
        <v>0</v>
      </c>
      <c r="M111" s="89">
        <f>M42*INDEX(Inputs_ByPrg!$I$6:$AD$69,MATCH('ABP Remaining Capacity'!$E111,Inputs_ByPrg!$E$6:$E$69,0),MATCH('ABP Remaining Capacity'!M$5,Inputs_ByPrg!$I$5:$AD$5,0))*8760/1000</f>
        <v>0</v>
      </c>
      <c r="N111" s="89">
        <f>N42*INDEX(Inputs_ByPrg!$I$6:$AD$69,MATCH('ABP Remaining Capacity'!$E111,Inputs_ByPrg!$E$6:$E$69,0),MATCH('ABP Remaining Capacity'!N$5,Inputs_ByPrg!$I$5:$AD$5,0))*8760/1000</f>
        <v>0</v>
      </c>
      <c r="O111" s="89">
        <f>O42*INDEX(Inputs_ByPrg!$I$6:$AD$69,MATCH('ABP Remaining Capacity'!$E111,Inputs_ByPrg!$E$6:$E$69,0),MATCH('ABP Remaining Capacity'!O$5,Inputs_ByPrg!$I$5:$AD$5,0))*8760/1000</f>
        <v>0</v>
      </c>
      <c r="P111" s="89">
        <f>P42*INDEX(Inputs_ByPrg!$I$6:$AD$69,MATCH('ABP Remaining Capacity'!$E111,Inputs_ByPrg!$E$6:$E$69,0),MATCH('ABP Remaining Capacity'!P$5,Inputs_ByPrg!$I$5:$AD$5,0))*8760/1000</f>
        <v>0</v>
      </c>
      <c r="Q111" s="89">
        <f>Q42*INDEX(Inputs_ByPrg!$I$6:$AD$69,MATCH('ABP Remaining Capacity'!$E111,Inputs_ByPrg!$E$6:$E$69,0),MATCH('ABP Remaining Capacity'!Q$5,Inputs_ByPrg!$I$5:$AD$5,0))*8760/1000</f>
        <v>0</v>
      </c>
      <c r="R111" s="89">
        <f>R42*INDEX(Inputs_ByPrg!$I$6:$AD$69,MATCH('ABP Remaining Capacity'!$E111,Inputs_ByPrg!$E$6:$E$69,0),MATCH('ABP Remaining Capacity'!R$5,Inputs_ByPrg!$I$5:$AD$5,0))*8760/1000</f>
        <v>0</v>
      </c>
      <c r="S111" s="89">
        <f>S42*INDEX(Inputs_ByPrg!$I$6:$AD$69,MATCH('ABP Remaining Capacity'!$E111,Inputs_ByPrg!$E$6:$E$69,0),MATCH('ABP Remaining Capacity'!S$5,Inputs_ByPrg!$I$5:$AD$5,0))*8760/1000</f>
        <v>0</v>
      </c>
      <c r="T111" s="89">
        <f>T42*INDEX(Inputs_ByPrg!$I$6:$AD$69,MATCH('ABP Remaining Capacity'!$E111,Inputs_ByPrg!$E$6:$E$69,0),MATCH('ABP Remaining Capacity'!T$5,Inputs_ByPrg!$I$5:$AD$5,0))*8760/1000</f>
        <v>0</v>
      </c>
      <c r="U111" s="89">
        <f>U42*INDEX(Inputs_ByPrg!$I$6:$AD$69,MATCH('ABP Remaining Capacity'!$E111,Inputs_ByPrg!$E$6:$E$69,0),MATCH('ABP Remaining Capacity'!U$5,Inputs_ByPrg!$I$5:$AD$5,0))*8760/1000</f>
        <v>0</v>
      </c>
      <c r="V111" s="89">
        <f>V42*INDEX(Inputs_ByPrg!$I$6:$AD$69,MATCH('ABP Remaining Capacity'!$E111,Inputs_ByPrg!$E$6:$E$69,0),MATCH('ABP Remaining Capacity'!V$5,Inputs_ByPrg!$I$5:$AD$5,0))*8760/1000</f>
        <v>0</v>
      </c>
      <c r="W111" s="89">
        <f>W42*INDEX(Inputs_ByPrg!$I$6:$AD$69,MATCH('ABP Remaining Capacity'!$E111,Inputs_ByPrg!$E$6:$E$69,0),MATCH('ABP Remaining Capacity'!W$5,Inputs_ByPrg!$I$5:$AD$5,0))*8760/1000</f>
        <v>0</v>
      </c>
      <c r="X111" s="89">
        <f>X42*INDEX(Inputs_ByPrg!$I$6:$AD$69,MATCH('ABP Remaining Capacity'!$E111,Inputs_ByPrg!$E$6:$E$69,0),MATCH('ABP Remaining Capacity'!X$5,Inputs_ByPrg!$I$5:$AD$5,0))*8760/1000</f>
        <v>0</v>
      </c>
      <c r="Y111" s="89">
        <f>Y42*INDEX(Inputs_ByPrg!$I$6:$AD$69,MATCH('ABP Remaining Capacity'!$E111,Inputs_ByPrg!$E$6:$E$69,0),MATCH('ABP Remaining Capacity'!Y$5,Inputs_ByPrg!$I$5:$AD$5,0))*8760/1000</f>
        <v>0</v>
      </c>
      <c r="Z111" s="89">
        <f>Z42*INDEX(Inputs_ByPrg!$I$6:$AD$69,MATCH('ABP Remaining Capacity'!$E111,Inputs_ByPrg!$E$6:$E$69,0),MATCH('ABP Remaining Capacity'!Z$5,Inputs_ByPrg!$I$5:$AD$5,0))*8760/1000</f>
        <v>0</v>
      </c>
      <c r="AA111" s="89">
        <f>AA42*INDEX(Inputs_ByPrg!$I$6:$AD$69,MATCH('ABP Remaining Capacity'!$E111,Inputs_ByPrg!$E$6:$E$69,0),MATCH('ABP Remaining Capacity'!AA$5,Inputs_ByPrg!$I$5:$AD$5,0))*8760/1000</f>
        <v>0</v>
      </c>
      <c r="AB111" s="89">
        <f>AB42*INDEX(Inputs_ByPrg!$I$6:$AD$69,MATCH('ABP Remaining Capacity'!$E111,Inputs_ByPrg!$E$6:$E$69,0),MATCH('ABP Remaining Capacity'!AB$5,Inputs_ByPrg!$I$5:$AD$5,0))*8760/1000</f>
        <v>0</v>
      </c>
    </row>
    <row r="112" spans="2:28" ht="14.45" customHeight="1">
      <c r="B112" s="239" t="s">
        <v>231</v>
      </c>
      <c r="C112" s="239" t="s">
        <v>221</v>
      </c>
      <c r="D112" s="239" t="s">
        <v>288</v>
      </c>
      <c r="E112" s="286" t="str">
        <f t="shared" si="2"/>
        <v>B_Public Schools_&gt;200-500</v>
      </c>
      <c r="F112" s="262" t="s">
        <v>85</v>
      </c>
      <c r="G112" s="89">
        <f>G43*INDEX(Inputs_ByPrg!$I$6:$AD$69,MATCH('ABP Remaining Capacity'!$E112,Inputs_ByPrg!$E$6:$E$69,0),MATCH('ABP Remaining Capacity'!G$5,Inputs_ByPrg!$I$5:$AD$5,0))*8760/1000</f>
        <v>49324.945581552667</v>
      </c>
      <c r="H112" s="89">
        <f>H43*INDEX(Inputs_ByPrg!$I$6:$AD$69,MATCH('ABP Remaining Capacity'!$E112,Inputs_ByPrg!$E$6:$E$69,0),MATCH('ABP Remaining Capacity'!H$5,Inputs_ByPrg!$I$5:$AD$5,0))*8760/1000</f>
        <v>0</v>
      </c>
      <c r="I112" s="89">
        <f>I43*INDEX(Inputs_ByPrg!$I$6:$AD$69,MATCH('ABP Remaining Capacity'!$E112,Inputs_ByPrg!$E$6:$E$69,0),MATCH('ABP Remaining Capacity'!I$5,Inputs_ByPrg!$I$5:$AD$5,0))*8760/1000</f>
        <v>0</v>
      </c>
      <c r="J112" s="89">
        <f>J43*INDEX(Inputs_ByPrg!$I$6:$AD$69,MATCH('ABP Remaining Capacity'!$E112,Inputs_ByPrg!$E$6:$E$69,0),MATCH('ABP Remaining Capacity'!J$5,Inputs_ByPrg!$I$5:$AD$5,0))*8760/1000</f>
        <v>0</v>
      </c>
      <c r="K112" s="89">
        <f>K43*INDEX(Inputs_ByPrg!$I$6:$AD$69,MATCH('ABP Remaining Capacity'!$E112,Inputs_ByPrg!$E$6:$E$69,0),MATCH('ABP Remaining Capacity'!K$5,Inputs_ByPrg!$I$5:$AD$5,0))*8760/1000</f>
        <v>0</v>
      </c>
      <c r="L112" s="89">
        <f>L43*INDEX(Inputs_ByPrg!$I$6:$AD$69,MATCH('ABP Remaining Capacity'!$E112,Inputs_ByPrg!$E$6:$E$69,0),MATCH('ABP Remaining Capacity'!L$5,Inputs_ByPrg!$I$5:$AD$5,0))*8760/1000</f>
        <v>0</v>
      </c>
      <c r="M112" s="89">
        <f>M43*INDEX(Inputs_ByPrg!$I$6:$AD$69,MATCH('ABP Remaining Capacity'!$E112,Inputs_ByPrg!$E$6:$E$69,0),MATCH('ABP Remaining Capacity'!M$5,Inputs_ByPrg!$I$5:$AD$5,0))*8760/1000</f>
        <v>0</v>
      </c>
      <c r="N112" s="89">
        <f>N43*INDEX(Inputs_ByPrg!$I$6:$AD$69,MATCH('ABP Remaining Capacity'!$E112,Inputs_ByPrg!$E$6:$E$69,0),MATCH('ABP Remaining Capacity'!N$5,Inputs_ByPrg!$I$5:$AD$5,0))*8760/1000</f>
        <v>0</v>
      </c>
      <c r="O112" s="89">
        <f>O43*INDEX(Inputs_ByPrg!$I$6:$AD$69,MATCH('ABP Remaining Capacity'!$E112,Inputs_ByPrg!$E$6:$E$69,0),MATCH('ABP Remaining Capacity'!O$5,Inputs_ByPrg!$I$5:$AD$5,0))*8760/1000</f>
        <v>0</v>
      </c>
      <c r="P112" s="89">
        <f>P43*INDEX(Inputs_ByPrg!$I$6:$AD$69,MATCH('ABP Remaining Capacity'!$E112,Inputs_ByPrg!$E$6:$E$69,0),MATCH('ABP Remaining Capacity'!P$5,Inputs_ByPrg!$I$5:$AD$5,0))*8760/1000</f>
        <v>0</v>
      </c>
      <c r="Q112" s="89">
        <f>Q43*INDEX(Inputs_ByPrg!$I$6:$AD$69,MATCH('ABP Remaining Capacity'!$E112,Inputs_ByPrg!$E$6:$E$69,0),MATCH('ABP Remaining Capacity'!Q$5,Inputs_ByPrg!$I$5:$AD$5,0))*8760/1000</f>
        <v>0</v>
      </c>
      <c r="R112" s="89">
        <f>R43*INDEX(Inputs_ByPrg!$I$6:$AD$69,MATCH('ABP Remaining Capacity'!$E112,Inputs_ByPrg!$E$6:$E$69,0),MATCH('ABP Remaining Capacity'!R$5,Inputs_ByPrg!$I$5:$AD$5,0))*8760/1000</f>
        <v>0</v>
      </c>
      <c r="S112" s="89">
        <f>S43*INDEX(Inputs_ByPrg!$I$6:$AD$69,MATCH('ABP Remaining Capacity'!$E112,Inputs_ByPrg!$E$6:$E$69,0),MATCH('ABP Remaining Capacity'!S$5,Inputs_ByPrg!$I$5:$AD$5,0))*8760/1000</f>
        <v>0</v>
      </c>
      <c r="T112" s="89">
        <f>T43*INDEX(Inputs_ByPrg!$I$6:$AD$69,MATCH('ABP Remaining Capacity'!$E112,Inputs_ByPrg!$E$6:$E$69,0),MATCH('ABP Remaining Capacity'!T$5,Inputs_ByPrg!$I$5:$AD$5,0))*8760/1000</f>
        <v>0</v>
      </c>
      <c r="U112" s="89">
        <f>U43*INDEX(Inputs_ByPrg!$I$6:$AD$69,MATCH('ABP Remaining Capacity'!$E112,Inputs_ByPrg!$E$6:$E$69,0),MATCH('ABP Remaining Capacity'!U$5,Inputs_ByPrg!$I$5:$AD$5,0))*8760/1000</f>
        <v>0</v>
      </c>
      <c r="V112" s="89">
        <f>V43*INDEX(Inputs_ByPrg!$I$6:$AD$69,MATCH('ABP Remaining Capacity'!$E112,Inputs_ByPrg!$E$6:$E$69,0),MATCH('ABP Remaining Capacity'!V$5,Inputs_ByPrg!$I$5:$AD$5,0))*8760/1000</f>
        <v>0</v>
      </c>
      <c r="W112" s="89">
        <f>W43*INDEX(Inputs_ByPrg!$I$6:$AD$69,MATCH('ABP Remaining Capacity'!$E112,Inputs_ByPrg!$E$6:$E$69,0),MATCH('ABP Remaining Capacity'!W$5,Inputs_ByPrg!$I$5:$AD$5,0))*8760/1000</f>
        <v>0</v>
      </c>
      <c r="X112" s="89">
        <f>X43*INDEX(Inputs_ByPrg!$I$6:$AD$69,MATCH('ABP Remaining Capacity'!$E112,Inputs_ByPrg!$E$6:$E$69,0),MATCH('ABP Remaining Capacity'!X$5,Inputs_ByPrg!$I$5:$AD$5,0))*8760/1000</f>
        <v>0</v>
      </c>
      <c r="Y112" s="89">
        <f>Y43*INDEX(Inputs_ByPrg!$I$6:$AD$69,MATCH('ABP Remaining Capacity'!$E112,Inputs_ByPrg!$E$6:$E$69,0),MATCH('ABP Remaining Capacity'!Y$5,Inputs_ByPrg!$I$5:$AD$5,0))*8760/1000</f>
        <v>0</v>
      </c>
      <c r="Z112" s="89">
        <f>Z43*INDEX(Inputs_ByPrg!$I$6:$AD$69,MATCH('ABP Remaining Capacity'!$E112,Inputs_ByPrg!$E$6:$E$69,0),MATCH('ABP Remaining Capacity'!Z$5,Inputs_ByPrg!$I$5:$AD$5,0))*8760/1000</f>
        <v>0</v>
      </c>
      <c r="AA112" s="89">
        <f>AA43*INDEX(Inputs_ByPrg!$I$6:$AD$69,MATCH('ABP Remaining Capacity'!$E112,Inputs_ByPrg!$E$6:$E$69,0),MATCH('ABP Remaining Capacity'!AA$5,Inputs_ByPrg!$I$5:$AD$5,0))*8760/1000</f>
        <v>0</v>
      </c>
      <c r="AB112" s="89">
        <f>AB43*INDEX(Inputs_ByPrg!$I$6:$AD$69,MATCH('ABP Remaining Capacity'!$E112,Inputs_ByPrg!$E$6:$E$69,0),MATCH('ABP Remaining Capacity'!AB$5,Inputs_ByPrg!$I$5:$AD$5,0))*8760/1000</f>
        <v>0</v>
      </c>
    </row>
    <row r="113" spans="2:28" ht="14.45" customHeight="1">
      <c r="B113" s="239" t="s">
        <v>231</v>
      </c>
      <c r="C113" s="239" t="s">
        <v>221</v>
      </c>
      <c r="D113" s="239" t="s">
        <v>290</v>
      </c>
      <c r="E113" s="286" t="str">
        <f t="shared" si="2"/>
        <v>B_Public Schools_&gt;500-2000</v>
      </c>
      <c r="F113" s="262" t="s">
        <v>85</v>
      </c>
      <c r="G113" s="89">
        <f>G44*INDEX(Inputs_ByPrg!$I$6:$AD$69,MATCH('ABP Remaining Capacity'!$E113,Inputs_ByPrg!$E$6:$E$69,0),MATCH('ABP Remaining Capacity'!G$5,Inputs_ByPrg!$I$5:$AD$5,0))*8760/1000</f>
        <v>25165.788562016667</v>
      </c>
      <c r="H113" s="89">
        <f>H44*INDEX(Inputs_ByPrg!$I$6:$AD$69,MATCH('ABP Remaining Capacity'!$E113,Inputs_ByPrg!$E$6:$E$69,0),MATCH('ABP Remaining Capacity'!H$5,Inputs_ByPrg!$I$5:$AD$5,0))*8760/1000</f>
        <v>0</v>
      </c>
      <c r="I113" s="89">
        <f>I44*INDEX(Inputs_ByPrg!$I$6:$AD$69,MATCH('ABP Remaining Capacity'!$E113,Inputs_ByPrg!$E$6:$E$69,0),MATCH('ABP Remaining Capacity'!I$5,Inputs_ByPrg!$I$5:$AD$5,0))*8760/1000</f>
        <v>0</v>
      </c>
      <c r="J113" s="89">
        <f>J44*INDEX(Inputs_ByPrg!$I$6:$AD$69,MATCH('ABP Remaining Capacity'!$E113,Inputs_ByPrg!$E$6:$E$69,0),MATCH('ABP Remaining Capacity'!J$5,Inputs_ByPrg!$I$5:$AD$5,0))*8760/1000</f>
        <v>0</v>
      </c>
      <c r="K113" s="89">
        <f>K44*INDEX(Inputs_ByPrg!$I$6:$AD$69,MATCH('ABP Remaining Capacity'!$E113,Inputs_ByPrg!$E$6:$E$69,0),MATCH('ABP Remaining Capacity'!K$5,Inputs_ByPrg!$I$5:$AD$5,0))*8760/1000</f>
        <v>0</v>
      </c>
      <c r="L113" s="89">
        <f>L44*INDEX(Inputs_ByPrg!$I$6:$AD$69,MATCH('ABP Remaining Capacity'!$E113,Inputs_ByPrg!$E$6:$E$69,0),MATCH('ABP Remaining Capacity'!L$5,Inputs_ByPrg!$I$5:$AD$5,0))*8760/1000</f>
        <v>0</v>
      </c>
      <c r="M113" s="89">
        <f>M44*INDEX(Inputs_ByPrg!$I$6:$AD$69,MATCH('ABP Remaining Capacity'!$E113,Inputs_ByPrg!$E$6:$E$69,0),MATCH('ABP Remaining Capacity'!M$5,Inputs_ByPrg!$I$5:$AD$5,0))*8760/1000</f>
        <v>0</v>
      </c>
      <c r="N113" s="89">
        <f>N44*INDEX(Inputs_ByPrg!$I$6:$AD$69,MATCH('ABP Remaining Capacity'!$E113,Inputs_ByPrg!$E$6:$E$69,0),MATCH('ABP Remaining Capacity'!N$5,Inputs_ByPrg!$I$5:$AD$5,0))*8760/1000</f>
        <v>0</v>
      </c>
      <c r="O113" s="89">
        <f>O44*INDEX(Inputs_ByPrg!$I$6:$AD$69,MATCH('ABP Remaining Capacity'!$E113,Inputs_ByPrg!$E$6:$E$69,0),MATCH('ABP Remaining Capacity'!O$5,Inputs_ByPrg!$I$5:$AD$5,0))*8760/1000</f>
        <v>0</v>
      </c>
      <c r="P113" s="89">
        <f>P44*INDEX(Inputs_ByPrg!$I$6:$AD$69,MATCH('ABP Remaining Capacity'!$E113,Inputs_ByPrg!$E$6:$E$69,0),MATCH('ABP Remaining Capacity'!P$5,Inputs_ByPrg!$I$5:$AD$5,0))*8760/1000</f>
        <v>0</v>
      </c>
      <c r="Q113" s="89">
        <f>Q44*INDEX(Inputs_ByPrg!$I$6:$AD$69,MATCH('ABP Remaining Capacity'!$E113,Inputs_ByPrg!$E$6:$E$69,0),MATCH('ABP Remaining Capacity'!Q$5,Inputs_ByPrg!$I$5:$AD$5,0))*8760/1000</f>
        <v>0</v>
      </c>
      <c r="R113" s="89">
        <f>R44*INDEX(Inputs_ByPrg!$I$6:$AD$69,MATCH('ABP Remaining Capacity'!$E113,Inputs_ByPrg!$E$6:$E$69,0),MATCH('ABP Remaining Capacity'!R$5,Inputs_ByPrg!$I$5:$AD$5,0))*8760/1000</f>
        <v>0</v>
      </c>
      <c r="S113" s="89">
        <f>S44*INDEX(Inputs_ByPrg!$I$6:$AD$69,MATCH('ABP Remaining Capacity'!$E113,Inputs_ByPrg!$E$6:$E$69,0),MATCH('ABP Remaining Capacity'!S$5,Inputs_ByPrg!$I$5:$AD$5,0))*8760/1000</f>
        <v>0</v>
      </c>
      <c r="T113" s="89">
        <f>T44*INDEX(Inputs_ByPrg!$I$6:$AD$69,MATCH('ABP Remaining Capacity'!$E113,Inputs_ByPrg!$E$6:$E$69,0),MATCH('ABP Remaining Capacity'!T$5,Inputs_ByPrg!$I$5:$AD$5,0))*8760/1000</f>
        <v>0</v>
      </c>
      <c r="U113" s="89">
        <f>U44*INDEX(Inputs_ByPrg!$I$6:$AD$69,MATCH('ABP Remaining Capacity'!$E113,Inputs_ByPrg!$E$6:$E$69,0),MATCH('ABP Remaining Capacity'!U$5,Inputs_ByPrg!$I$5:$AD$5,0))*8760/1000</f>
        <v>0</v>
      </c>
      <c r="V113" s="89">
        <f>V44*INDEX(Inputs_ByPrg!$I$6:$AD$69,MATCH('ABP Remaining Capacity'!$E113,Inputs_ByPrg!$E$6:$E$69,0),MATCH('ABP Remaining Capacity'!V$5,Inputs_ByPrg!$I$5:$AD$5,0))*8760/1000</f>
        <v>0</v>
      </c>
      <c r="W113" s="89">
        <f>W44*INDEX(Inputs_ByPrg!$I$6:$AD$69,MATCH('ABP Remaining Capacity'!$E113,Inputs_ByPrg!$E$6:$E$69,0),MATCH('ABP Remaining Capacity'!W$5,Inputs_ByPrg!$I$5:$AD$5,0))*8760/1000</f>
        <v>0</v>
      </c>
      <c r="X113" s="89">
        <f>X44*INDEX(Inputs_ByPrg!$I$6:$AD$69,MATCH('ABP Remaining Capacity'!$E113,Inputs_ByPrg!$E$6:$E$69,0),MATCH('ABP Remaining Capacity'!X$5,Inputs_ByPrg!$I$5:$AD$5,0))*8760/1000</f>
        <v>0</v>
      </c>
      <c r="Y113" s="89">
        <f>Y44*INDEX(Inputs_ByPrg!$I$6:$AD$69,MATCH('ABP Remaining Capacity'!$E113,Inputs_ByPrg!$E$6:$E$69,0),MATCH('ABP Remaining Capacity'!Y$5,Inputs_ByPrg!$I$5:$AD$5,0))*8760/1000</f>
        <v>0</v>
      </c>
      <c r="Z113" s="89">
        <f>Z44*INDEX(Inputs_ByPrg!$I$6:$AD$69,MATCH('ABP Remaining Capacity'!$E113,Inputs_ByPrg!$E$6:$E$69,0),MATCH('ABP Remaining Capacity'!Z$5,Inputs_ByPrg!$I$5:$AD$5,0))*8760/1000</f>
        <v>0</v>
      </c>
      <c r="AA113" s="89">
        <f>AA44*INDEX(Inputs_ByPrg!$I$6:$AD$69,MATCH('ABP Remaining Capacity'!$E113,Inputs_ByPrg!$E$6:$E$69,0),MATCH('ABP Remaining Capacity'!AA$5,Inputs_ByPrg!$I$5:$AD$5,0))*8760/1000</f>
        <v>0</v>
      </c>
      <c r="AB113" s="89">
        <f>AB44*INDEX(Inputs_ByPrg!$I$6:$AD$69,MATCH('ABP Remaining Capacity'!$E113,Inputs_ByPrg!$E$6:$E$69,0),MATCH('ABP Remaining Capacity'!AB$5,Inputs_ByPrg!$I$5:$AD$5,0))*8760/1000</f>
        <v>0</v>
      </c>
    </row>
    <row r="114" spans="2:28" ht="14.45" customHeight="1">
      <c r="B114" s="239" t="s">
        <v>231</v>
      </c>
      <c r="C114" s="239" t="s">
        <v>221</v>
      </c>
      <c r="D114" s="239" t="s">
        <v>292</v>
      </c>
      <c r="E114" s="286" t="str">
        <f t="shared" si="2"/>
        <v>B_Public Schools_&gt; 2000-5000</v>
      </c>
      <c r="F114" s="262" t="s">
        <v>85</v>
      </c>
      <c r="G114" s="89">
        <f>G45*INDEX(Inputs_ByPrg!$I$6:$AD$69,MATCH('ABP Remaining Capacity'!$E114,Inputs_ByPrg!$E$6:$E$69,0),MATCH('ABP Remaining Capacity'!G$5,Inputs_ByPrg!$I$5:$AD$5,0))*8760/1000</f>
        <v>0</v>
      </c>
      <c r="H114" s="89">
        <f>H45*INDEX(Inputs_ByPrg!$I$6:$AD$69,MATCH('ABP Remaining Capacity'!$E114,Inputs_ByPrg!$E$6:$E$69,0),MATCH('ABP Remaining Capacity'!H$5,Inputs_ByPrg!$I$5:$AD$5,0))*8760/1000</f>
        <v>0</v>
      </c>
      <c r="I114" s="89">
        <f>I45*INDEX(Inputs_ByPrg!$I$6:$AD$69,MATCH('ABP Remaining Capacity'!$E114,Inputs_ByPrg!$E$6:$E$69,0),MATCH('ABP Remaining Capacity'!I$5,Inputs_ByPrg!$I$5:$AD$5,0))*8760/1000</f>
        <v>0</v>
      </c>
      <c r="J114" s="89">
        <f>J45*INDEX(Inputs_ByPrg!$I$6:$AD$69,MATCH('ABP Remaining Capacity'!$E114,Inputs_ByPrg!$E$6:$E$69,0),MATCH('ABP Remaining Capacity'!J$5,Inputs_ByPrg!$I$5:$AD$5,0))*8760/1000</f>
        <v>0</v>
      </c>
      <c r="K114" s="89">
        <f>K45*INDEX(Inputs_ByPrg!$I$6:$AD$69,MATCH('ABP Remaining Capacity'!$E114,Inputs_ByPrg!$E$6:$E$69,0),MATCH('ABP Remaining Capacity'!K$5,Inputs_ByPrg!$I$5:$AD$5,0))*8760/1000</f>
        <v>0</v>
      </c>
      <c r="L114" s="89">
        <f>L45*INDEX(Inputs_ByPrg!$I$6:$AD$69,MATCH('ABP Remaining Capacity'!$E114,Inputs_ByPrg!$E$6:$E$69,0),MATCH('ABP Remaining Capacity'!L$5,Inputs_ByPrg!$I$5:$AD$5,0))*8760/1000</f>
        <v>0</v>
      </c>
      <c r="M114" s="89">
        <f>M45*INDEX(Inputs_ByPrg!$I$6:$AD$69,MATCH('ABP Remaining Capacity'!$E114,Inputs_ByPrg!$E$6:$E$69,0),MATCH('ABP Remaining Capacity'!M$5,Inputs_ByPrg!$I$5:$AD$5,0))*8760/1000</f>
        <v>0</v>
      </c>
      <c r="N114" s="89">
        <f>N45*INDEX(Inputs_ByPrg!$I$6:$AD$69,MATCH('ABP Remaining Capacity'!$E114,Inputs_ByPrg!$E$6:$E$69,0),MATCH('ABP Remaining Capacity'!N$5,Inputs_ByPrg!$I$5:$AD$5,0))*8760/1000</f>
        <v>0</v>
      </c>
      <c r="O114" s="89">
        <f>O45*INDEX(Inputs_ByPrg!$I$6:$AD$69,MATCH('ABP Remaining Capacity'!$E114,Inputs_ByPrg!$E$6:$E$69,0),MATCH('ABP Remaining Capacity'!O$5,Inputs_ByPrg!$I$5:$AD$5,0))*8760/1000</f>
        <v>0</v>
      </c>
      <c r="P114" s="89">
        <f>P45*INDEX(Inputs_ByPrg!$I$6:$AD$69,MATCH('ABP Remaining Capacity'!$E114,Inputs_ByPrg!$E$6:$E$69,0),MATCH('ABP Remaining Capacity'!P$5,Inputs_ByPrg!$I$5:$AD$5,0))*8760/1000</f>
        <v>0</v>
      </c>
      <c r="Q114" s="89">
        <f>Q45*INDEX(Inputs_ByPrg!$I$6:$AD$69,MATCH('ABP Remaining Capacity'!$E114,Inputs_ByPrg!$E$6:$E$69,0),MATCH('ABP Remaining Capacity'!Q$5,Inputs_ByPrg!$I$5:$AD$5,0))*8760/1000</f>
        <v>0</v>
      </c>
      <c r="R114" s="89">
        <f>R45*INDEX(Inputs_ByPrg!$I$6:$AD$69,MATCH('ABP Remaining Capacity'!$E114,Inputs_ByPrg!$E$6:$E$69,0),MATCH('ABP Remaining Capacity'!R$5,Inputs_ByPrg!$I$5:$AD$5,0))*8760/1000</f>
        <v>0</v>
      </c>
      <c r="S114" s="89">
        <f>S45*INDEX(Inputs_ByPrg!$I$6:$AD$69,MATCH('ABP Remaining Capacity'!$E114,Inputs_ByPrg!$E$6:$E$69,0),MATCH('ABP Remaining Capacity'!S$5,Inputs_ByPrg!$I$5:$AD$5,0))*8760/1000</f>
        <v>0</v>
      </c>
      <c r="T114" s="89">
        <f>T45*INDEX(Inputs_ByPrg!$I$6:$AD$69,MATCH('ABP Remaining Capacity'!$E114,Inputs_ByPrg!$E$6:$E$69,0),MATCH('ABP Remaining Capacity'!T$5,Inputs_ByPrg!$I$5:$AD$5,0))*8760/1000</f>
        <v>0</v>
      </c>
      <c r="U114" s="89">
        <f>U45*INDEX(Inputs_ByPrg!$I$6:$AD$69,MATCH('ABP Remaining Capacity'!$E114,Inputs_ByPrg!$E$6:$E$69,0),MATCH('ABP Remaining Capacity'!U$5,Inputs_ByPrg!$I$5:$AD$5,0))*8760/1000</f>
        <v>0</v>
      </c>
      <c r="V114" s="89">
        <f>V45*INDEX(Inputs_ByPrg!$I$6:$AD$69,MATCH('ABP Remaining Capacity'!$E114,Inputs_ByPrg!$E$6:$E$69,0),MATCH('ABP Remaining Capacity'!V$5,Inputs_ByPrg!$I$5:$AD$5,0))*8760/1000</f>
        <v>0</v>
      </c>
      <c r="W114" s="89">
        <f>W45*INDEX(Inputs_ByPrg!$I$6:$AD$69,MATCH('ABP Remaining Capacity'!$E114,Inputs_ByPrg!$E$6:$E$69,0),MATCH('ABP Remaining Capacity'!W$5,Inputs_ByPrg!$I$5:$AD$5,0))*8760/1000</f>
        <v>0</v>
      </c>
      <c r="X114" s="89">
        <f>X45*INDEX(Inputs_ByPrg!$I$6:$AD$69,MATCH('ABP Remaining Capacity'!$E114,Inputs_ByPrg!$E$6:$E$69,0),MATCH('ABP Remaining Capacity'!X$5,Inputs_ByPrg!$I$5:$AD$5,0))*8760/1000</f>
        <v>0</v>
      </c>
      <c r="Y114" s="89">
        <f>Y45*INDEX(Inputs_ByPrg!$I$6:$AD$69,MATCH('ABP Remaining Capacity'!$E114,Inputs_ByPrg!$E$6:$E$69,0),MATCH('ABP Remaining Capacity'!Y$5,Inputs_ByPrg!$I$5:$AD$5,0))*8760/1000</f>
        <v>0</v>
      </c>
      <c r="Z114" s="89">
        <f>Z45*INDEX(Inputs_ByPrg!$I$6:$AD$69,MATCH('ABP Remaining Capacity'!$E114,Inputs_ByPrg!$E$6:$E$69,0),MATCH('ABP Remaining Capacity'!Z$5,Inputs_ByPrg!$I$5:$AD$5,0))*8760/1000</f>
        <v>0</v>
      </c>
      <c r="AA114" s="89">
        <f>AA45*INDEX(Inputs_ByPrg!$I$6:$AD$69,MATCH('ABP Remaining Capacity'!$E114,Inputs_ByPrg!$E$6:$E$69,0),MATCH('ABP Remaining Capacity'!AA$5,Inputs_ByPrg!$I$5:$AD$5,0))*8760/1000</f>
        <v>0</v>
      </c>
      <c r="AB114" s="89">
        <f>AB45*INDEX(Inputs_ByPrg!$I$6:$AD$69,MATCH('ABP Remaining Capacity'!$E114,Inputs_ByPrg!$E$6:$E$69,0),MATCH('ABP Remaining Capacity'!AB$5,Inputs_ByPrg!$I$5:$AD$5,0))*8760/1000</f>
        <v>0</v>
      </c>
    </row>
    <row r="115" spans="2:28" ht="14.45" customHeight="1">
      <c r="B115" s="239" t="s">
        <v>230</v>
      </c>
      <c r="C115" s="239" t="s">
        <v>210</v>
      </c>
      <c r="D115" s="239" t="s">
        <v>275</v>
      </c>
      <c r="E115" s="286" t="str">
        <f t="shared" si="2"/>
        <v>A_Community Driven Community Solar_ &lt; 10</v>
      </c>
      <c r="F115" s="262" t="s">
        <v>85</v>
      </c>
      <c r="G115" s="89">
        <f>G46*INDEX(Inputs_ByPrg!$I$6:$AD$69,MATCH('ABP Remaining Capacity'!$E115,Inputs_ByPrg!$E$6:$E$69,0),MATCH('ABP Remaining Capacity'!G$5,Inputs_ByPrg!$I$5:$AD$5,0))*8760/1000</f>
        <v>0</v>
      </c>
      <c r="H115" s="89">
        <f>H46*INDEX(Inputs_ByPrg!$I$6:$AD$69,MATCH('ABP Remaining Capacity'!$E115,Inputs_ByPrg!$E$6:$E$69,0),MATCH('ABP Remaining Capacity'!H$5,Inputs_ByPrg!$I$5:$AD$5,0))*8760/1000</f>
        <v>0</v>
      </c>
      <c r="I115" s="89">
        <f>I46*INDEX(Inputs_ByPrg!$I$6:$AD$69,MATCH('ABP Remaining Capacity'!$E115,Inputs_ByPrg!$E$6:$E$69,0),MATCH('ABP Remaining Capacity'!I$5,Inputs_ByPrg!$I$5:$AD$5,0))*8760/1000</f>
        <v>0</v>
      </c>
      <c r="J115" s="89">
        <f>J46*INDEX(Inputs_ByPrg!$I$6:$AD$69,MATCH('ABP Remaining Capacity'!$E115,Inputs_ByPrg!$E$6:$E$69,0),MATCH('ABP Remaining Capacity'!J$5,Inputs_ByPrg!$I$5:$AD$5,0))*8760/1000</f>
        <v>0</v>
      </c>
      <c r="K115" s="89">
        <f>K46*INDEX(Inputs_ByPrg!$I$6:$AD$69,MATCH('ABP Remaining Capacity'!$E115,Inputs_ByPrg!$E$6:$E$69,0),MATCH('ABP Remaining Capacity'!K$5,Inputs_ByPrg!$I$5:$AD$5,0))*8760/1000</f>
        <v>0</v>
      </c>
      <c r="L115" s="89">
        <f>L46*INDEX(Inputs_ByPrg!$I$6:$AD$69,MATCH('ABP Remaining Capacity'!$E115,Inputs_ByPrg!$E$6:$E$69,0),MATCH('ABP Remaining Capacity'!L$5,Inputs_ByPrg!$I$5:$AD$5,0))*8760/1000</f>
        <v>0</v>
      </c>
      <c r="M115" s="89">
        <f>M46*INDEX(Inputs_ByPrg!$I$6:$AD$69,MATCH('ABP Remaining Capacity'!$E115,Inputs_ByPrg!$E$6:$E$69,0),MATCH('ABP Remaining Capacity'!M$5,Inputs_ByPrg!$I$5:$AD$5,0))*8760/1000</f>
        <v>0</v>
      </c>
      <c r="N115" s="89">
        <f>N46*INDEX(Inputs_ByPrg!$I$6:$AD$69,MATCH('ABP Remaining Capacity'!$E115,Inputs_ByPrg!$E$6:$E$69,0),MATCH('ABP Remaining Capacity'!N$5,Inputs_ByPrg!$I$5:$AD$5,0))*8760/1000</f>
        <v>0</v>
      </c>
      <c r="O115" s="89">
        <f>O46*INDEX(Inputs_ByPrg!$I$6:$AD$69,MATCH('ABP Remaining Capacity'!$E115,Inputs_ByPrg!$E$6:$E$69,0),MATCH('ABP Remaining Capacity'!O$5,Inputs_ByPrg!$I$5:$AD$5,0))*8760/1000</f>
        <v>0</v>
      </c>
      <c r="P115" s="89">
        <f>P46*INDEX(Inputs_ByPrg!$I$6:$AD$69,MATCH('ABP Remaining Capacity'!$E115,Inputs_ByPrg!$E$6:$E$69,0),MATCH('ABP Remaining Capacity'!P$5,Inputs_ByPrg!$I$5:$AD$5,0))*8760/1000</f>
        <v>0</v>
      </c>
      <c r="Q115" s="89">
        <f>Q46*INDEX(Inputs_ByPrg!$I$6:$AD$69,MATCH('ABP Remaining Capacity'!$E115,Inputs_ByPrg!$E$6:$E$69,0),MATCH('ABP Remaining Capacity'!Q$5,Inputs_ByPrg!$I$5:$AD$5,0))*8760/1000</f>
        <v>0</v>
      </c>
      <c r="R115" s="89">
        <f>R46*INDEX(Inputs_ByPrg!$I$6:$AD$69,MATCH('ABP Remaining Capacity'!$E115,Inputs_ByPrg!$E$6:$E$69,0),MATCH('ABP Remaining Capacity'!R$5,Inputs_ByPrg!$I$5:$AD$5,0))*8760/1000</f>
        <v>0</v>
      </c>
      <c r="S115" s="89">
        <f>S46*INDEX(Inputs_ByPrg!$I$6:$AD$69,MATCH('ABP Remaining Capacity'!$E115,Inputs_ByPrg!$E$6:$E$69,0),MATCH('ABP Remaining Capacity'!S$5,Inputs_ByPrg!$I$5:$AD$5,0))*8760/1000</f>
        <v>0</v>
      </c>
      <c r="T115" s="89">
        <f>T46*INDEX(Inputs_ByPrg!$I$6:$AD$69,MATCH('ABP Remaining Capacity'!$E115,Inputs_ByPrg!$E$6:$E$69,0),MATCH('ABP Remaining Capacity'!T$5,Inputs_ByPrg!$I$5:$AD$5,0))*8760/1000</f>
        <v>0</v>
      </c>
      <c r="U115" s="89">
        <f>U46*INDEX(Inputs_ByPrg!$I$6:$AD$69,MATCH('ABP Remaining Capacity'!$E115,Inputs_ByPrg!$E$6:$E$69,0),MATCH('ABP Remaining Capacity'!U$5,Inputs_ByPrg!$I$5:$AD$5,0))*8760/1000</f>
        <v>0</v>
      </c>
      <c r="V115" s="89">
        <f>V46*INDEX(Inputs_ByPrg!$I$6:$AD$69,MATCH('ABP Remaining Capacity'!$E115,Inputs_ByPrg!$E$6:$E$69,0),MATCH('ABP Remaining Capacity'!V$5,Inputs_ByPrg!$I$5:$AD$5,0))*8760/1000</f>
        <v>0</v>
      </c>
      <c r="W115" s="89">
        <f>W46*INDEX(Inputs_ByPrg!$I$6:$AD$69,MATCH('ABP Remaining Capacity'!$E115,Inputs_ByPrg!$E$6:$E$69,0),MATCH('ABP Remaining Capacity'!W$5,Inputs_ByPrg!$I$5:$AD$5,0))*8760/1000</f>
        <v>0</v>
      </c>
      <c r="X115" s="89">
        <f>X46*INDEX(Inputs_ByPrg!$I$6:$AD$69,MATCH('ABP Remaining Capacity'!$E115,Inputs_ByPrg!$E$6:$E$69,0),MATCH('ABP Remaining Capacity'!X$5,Inputs_ByPrg!$I$5:$AD$5,0))*8760/1000</f>
        <v>0</v>
      </c>
      <c r="Y115" s="89">
        <f>Y46*INDEX(Inputs_ByPrg!$I$6:$AD$69,MATCH('ABP Remaining Capacity'!$E115,Inputs_ByPrg!$E$6:$E$69,0),MATCH('ABP Remaining Capacity'!Y$5,Inputs_ByPrg!$I$5:$AD$5,0))*8760/1000</f>
        <v>0</v>
      </c>
      <c r="Z115" s="89">
        <f>Z46*INDEX(Inputs_ByPrg!$I$6:$AD$69,MATCH('ABP Remaining Capacity'!$E115,Inputs_ByPrg!$E$6:$E$69,0),MATCH('ABP Remaining Capacity'!Z$5,Inputs_ByPrg!$I$5:$AD$5,0))*8760/1000</f>
        <v>0</v>
      </c>
      <c r="AA115" s="89">
        <f>AA46*INDEX(Inputs_ByPrg!$I$6:$AD$69,MATCH('ABP Remaining Capacity'!$E115,Inputs_ByPrg!$E$6:$E$69,0),MATCH('ABP Remaining Capacity'!AA$5,Inputs_ByPrg!$I$5:$AD$5,0))*8760/1000</f>
        <v>0</v>
      </c>
      <c r="AB115" s="89">
        <f>AB46*INDEX(Inputs_ByPrg!$I$6:$AD$69,MATCH('ABP Remaining Capacity'!$E115,Inputs_ByPrg!$E$6:$E$69,0),MATCH('ABP Remaining Capacity'!AB$5,Inputs_ByPrg!$I$5:$AD$5,0))*8760/1000</f>
        <v>0</v>
      </c>
    </row>
    <row r="116" spans="2:28" ht="14.45" customHeight="1">
      <c r="B116" s="239" t="s">
        <v>230</v>
      </c>
      <c r="C116" s="239" t="s">
        <v>210</v>
      </c>
      <c r="D116" s="239" t="s">
        <v>277</v>
      </c>
      <c r="E116" s="286" t="str">
        <f t="shared" si="2"/>
        <v>A_Community Driven Community Solar_ &gt;10-25</v>
      </c>
      <c r="F116" s="262" t="s">
        <v>85</v>
      </c>
      <c r="G116" s="89">
        <f>G47*INDEX(Inputs_ByPrg!$I$6:$AD$69,MATCH('ABP Remaining Capacity'!$E116,Inputs_ByPrg!$E$6:$E$69,0),MATCH('ABP Remaining Capacity'!G$5,Inputs_ByPrg!$I$5:$AD$5,0))*8760/1000</f>
        <v>0</v>
      </c>
      <c r="H116" s="89">
        <f>H47*INDEX(Inputs_ByPrg!$I$6:$AD$69,MATCH('ABP Remaining Capacity'!$E116,Inputs_ByPrg!$E$6:$E$69,0),MATCH('ABP Remaining Capacity'!H$5,Inputs_ByPrg!$I$5:$AD$5,0))*8760/1000</f>
        <v>0</v>
      </c>
      <c r="I116" s="89">
        <f>I47*INDEX(Inputs_ByPrg!$I$6:$AD$69,MATCH('ABP Remaining Capacity'!$E116,Inputs_ByPrg!$E$6:$E$69,0),MATCH('ABP Remaining Capacity'!I$5,Inputs_ByPrg!$I$5:$AD$5,0))*8760/1000</f>
        <v>0</v>
      </c>
      <c r="J116" s="89">
        <f>J47*INDEX(Inputs_ByPrg!$I$6:$AD$69,MATCH('ABP Remaining Capacity'!$E116,Inputs_ByPrg!$E$6:$E$69,0),MATCH('ABP Remaining Capacity'!J$5,Inputs_ByPrg!$I$5:$AD$5,0))*8760/1000</f>
        <v>0</v>
      </c>
      <c r="K116" s="89">
        <f>K47*INDEX(Inputs_ByPrg!$I$6:$AD$69,MATCH('ABP Remaining Capacity'!$E116,Inputs_ByPrg!$E$6:$E$69,0),MATCH('ABP Remaining Capacity'!K$5,Inputs_ByPrg!$I$5:$AD$5,0))*8760/1000</f>
        <v>0</v>
      </c>
      <c r="L116" s="89">
        <f>L47*INDEX(Inputs_ByPrg!$I$6:$AD$69,MATCH('ABP Remaining Capacity'!$E116,Inputs_ByPrg!$E$6:$E$69,0),MATCH('ABP Remaining Capacity'!L$5,Inputs_ByPrg!$I$5:$AD$5,0))*8760/1000</f>
        <v>0</v>
      </c>
      <c r="M116" s="89">
        <f>M47*INDEX(Inputs_ByPrg!$I$6:$AD$69,MATCH('ABP Remaining Capacity'!$E116,Inputs_ByPrg!$E$6:$E$69,0),MATCH('ABP Remaining Capacity'!M$5,Inputs_ByPrg!$I$5:$AD$5,0))*8760/1000</f>
        <v>0</v>
      </c>
      <c r="N116" s="89">
        <f>N47*INDEX(Inputs_ByPrg!$I$6:$AD$69,MATCH('ABP Remaining Capacity'!$E116,Inputs_ByPrg!$E$6:$E$69,0),MATCH('ABP Remaining Capacity'!N$5,Inputs_ByPrg!$I$5:$AD$5,0))*8760/1000</f>
        <v>0</v>
      </c>
      <c r="O116" s="89">
        <f>O47*INDEX(Inputs_ByPrg!$I$6:$AD$69,MATCH('ABP Remaining Capacity'!$E116,Inputs_ByPrg!$E$6:$E$69,0),MATCH('ABP Remaining Capacity'!O$5,Inputs_ByPrg!$I$5:$AD$5,0))*8760/1000</f>
        <v>0</v>
      </c>
      <c r="P116" s="89">
        <f>P47*INDEX(Inputs_ByPrg!$I$6:$AD$69,MATCH('ABP Remaining Capacity'!$E116,Inputs_ByPrg!$E$6:$E$69,0),MATCH('ABP Remaining Capacity'!P$5,Inputs_ByPrg!$I$5:$AD$5,0))*8760/1000</f>
        <v>0</v>
      </c>
      <c r="Q116" s="89">
        <f>Q47*INDEX(Inputs_ByPrg!$I$6:$AD$69,MATCH('ABP Remaining Capacity'!$E116,Inputs_ByPrg!$E$6:$E$69,0),MATCH('ABP Remaining Capacity'!Q$5,Inputs_ByPrg!$I$5:$AD$5,0))*8760/1000</f>
        <v>0</v>
      </c>
      <c r="R116" s="89">
        <f>R47*INDEX(Inputs_ByPrg!$I$6:$AD$69,MATCH('ABP Remaining Capacity'!$E116,Inputs_ByPrg!$E$6:$E$69,0),MATCH('ABP Remaining Capacity'!R$5,Inputs_ByPrg!$I$5:$AD$5,0))*8760/1000</f>
        <v>0</v>
      </c>
      <c r="S116" s="89">
        <f>S47*INDEX(Inputs_ByPrg!$I$6:$AD$69,MATCH('ABP Remaining Capacity'!$E116,Inputs_ByPrg!$E$6:$E$69,0),MATCH('ABP Remaining Capacity'!S$5,Inputs_ByPrg!$I$5:$AD$5,0))*8760/1000</f>
        <v>0</v>
      </c>
      <c r="T116" s="89">
        <f>T47*INDEX(Inputs_ByPrg!$I$6:$AD$69,MATCH('ABP Remaining Capacity'!$E116,Inputs_ByPrg!$E$6:$E$69,0),MATCH('ABP Remaining Capacity'!T$5,Inputs_ByPrg!$I$5:$AD$5,0))*8760/1000</f>
        <v>0</v>
      </c>
      <c r="U116" s="89">
        <f>U47*INDEX(Inputs_ByPrg!$I$6:$AD$69,MATCH('ABP Remaining Capacity'!$E116,Inputs_ByPrg!$E$6:$E$69,0),MATCH('ABP Remaining Capacity'!U$5,Inputs_ByPrg!$I$5:$AD$5,0))*8760/1000</f>
        <v>0</v>
      </c>
      <c r="V116" s="89">
        <f>V47*INDEX(Inputs_ByPrg!$I$6:$AD$69,MATCH('ABP Remaining Capacity'!$E116,Inputs_ByPrg!$E$6:$E$69,0),MATCH('ABP Remaining Capacity'!V$5,Inputs_ByPrg!$I$5:$AD$5,0))*8760/1000</f>
        <v>0</v>
      </c>
      <c r="W116" s="89">
        <f>W47*INDEX(Inputs_ByPrg!$I$6:$AD$69,MATCH('ABP Remaining Capacity'!$E116,Inputs_ByPrg!$E$6:$E$69,0),MATCH('ABP Remaining Capacity'!W$5,Inputs_ByPrg!$I$5:$AD$5,0))*8760/1000</f>
        <v>0</v>
      </c>
      <c r="X116" s="89">
        <f>X47*INDEX(Inputs_ByPrg!$I$6:$AD$69,MATCH('ABP Remaining Capacity'!$E116,Inputs_ByPrg!$E$6:$E$69,0),MATCH('ABP Remaining Capacity'!X$5,Inputs_ByPrg!$I$5:$AD$5,0))*8760/1000</f>
        <v>0</v>
      </c>
      <c r="Y116" s="89">
        <f>Y47*INDEX(Inputs_ByPrg!$I$6:$AD$69,MATCH('ABP Remaining Capacity'!$E116,Inputs_ByPrg!$E$6:$E$69,0),MATCH('ABP Remaining Capacity'!Y$5,Inputs_ByPrg!$I$5:$AD$5,0))*8760/1000</f>
        <v>0</v>
      </c>
      <c r="Z116" s="89">
        <f>Z47*INDEX(Inputs_ByPrg!$I$6:$AD$69,MATCH('ABP Remaining Capacity'!$E116,Inputs_ByPrg!$E$6:$E$69,0),MATCH('ABP Remaining Capacity'!Z$5,Inputs_ByPrg!$I$5:$AD$5,0))*8760/1000</f>
        <v>0</v>
      </c>
      <c r="AA116" s="89">
        <f>AA47*INDEX(Inputs_ByPrg!$I$6:$AD$69,MATCH('ABP Remaining Capacity'!$E116,Inputs_ByPrg!$E$6:$E$69,0),MATCH('ABP Remaining Capacity'!AA$5,Inputs_ByPrg!$I$5:$AD$5,0))*8760/1000</f>
        <v>0</v>
      </c>
      <c r="AB116" s="89">
        <f>AB47*INDEX(Inputs_ByPrg!$I$6:$AD$69,MATCH('ABP Remaining Capacity'!$E116,Inputs_ByPrg!$E$6:$E$69,0),MATCH('ABP Remaining Capacity'!AB$5,Inputs_ByPrg!$I$5:$AD$5,0))*8760/1000</f>
        <v>0</v>
      </c>
    </row>
    <row r="117" spans="2:28" ht="14.45" customHeight="1">
      <c r="B117" s="239" t="s">
        <v>230</v>
      </c>
      <c r="C117" s="239" t="s">
        <v>210</v>
      </c>
      <c r="D117" s="239" t="s">
        <v>284</v>
      </c>
      <c r="E117" s="286" t="str">
        <f t="shared" si="2"/>
        <v>A_Community Driven Community Solar_ &gt;25-100</v>
      </c>
      <c r="F117" s="262" t="s">
        <v>85</v>
      </c>
      <c r="G117" s="89">
        <f>G48*INDEX(Inputs_ByPrg!$I$6:$AD$69,MATCH('ABP Remaining Capacity'!$E117,Inputs_ByPrg!$E$6:$E$69,0),MATCH('ABP Remaining Capacity'!G$5,Inputs_ByPrg!$I$5:$AD$5,0))*8760/1000</f>
        <v>0</v>
      </c>
      <c r="H117" s="89">
        <f>H48*INDEX(Inputs_ByPrg!$I$6:$AD$69,MATCH('ABP Remaining Capacity'!$E117,Inputs_ByPrg!$E$6:$E$69,0),MATCH('ABP Remaining Capacity'!H$5,Inputs_ByPrg!$I$5:$AD$5,0))*8760/1000</f>
        <v>0</v>
      </c>
      <c r="I117" s="89">
        <f>I48*INDEX(Inputs_ByPrg!$I$6:$AD$69,MATCH('ABP Remaining Capacity'!$E117,Inputs_ByPrg!$E$6:$E$69,0),MATCH('ABP Remaining Capacity'!I$5,Inputs_ByPrg!$I$5:$AD$5,0))*8760/1000</f>
        <v>0</v>
      </c>
      <c r="J117" s="89">
        <f>J48*INDEX(Inputs_ByPrg!$I$6:$AD$69,MATCH('ABP Remaining Capacity'!$E117,Inputs_ByPrg!$E$6:$E$69,0),MATCH('ABP Remaining Capacity'!J$5,Inputs_ByPrg!$I$5:$AD$5,0))*8760/1000</f>
        <v>0</v>
      </c>
      <c r="K117" s="89">
        <f>K48*INDEX(Inputs_ByPrg!$I$6:$AD$69,MATCH('ABP Remaining Capacity'!$E117,Inputs_ByPrg!$E$6:$E$69,0),MATCH('ABP Remaining Capacity'!K$5,Inputs_ByPrg!$I$5:$AD$5,0))*8760/1000</f>
        <v>0</v>
      </c>
      <c r="L117" s="89">
        <f>L48*INDEX(Inputs_ByPrg!$I$6:$AD$69,MATCH('ABP Remaining Capacity'!$E117,Inputs_ByPrg!$E$6:$E$69,0),MATCH('ABP Remaining Capacity'!L$5,Inputs_ByPrg!$I$5:$AD$5,0))*8760/1000</f>
        <v>0</v>
      </c>
      <c r="M117" s="89">
        <f>M48*INDEX(Inputs_ByPrg!$I$6:$AD$69,MATCH('ABP Remaining Capacity'!$E117,Inputs_ByPrg!$E$6:$E$69,0),MATCH('ABP Remaining Capacity'!M$5,Inputs_ByPrg!$I$5:$AD$5,0))*8760/1000</f>
        <v>0</v>
      </c>
      <c r="N117" s="89">
        <f>N48*INDEX(Inputs_ByPrg!$I$6:$AD$69,MATCH('ABP Remaining Capacity'!$E117,Inputs_ByPrg!$E$6:$E$69,0),MATCH('ABP Remaining Capacity'!N$5,Inputs_ByPrg!$I$5:$AD$5,0))*8760/1000</f>
        <v>0</v>
      </c>
      <c r="O117" s="89">
        <f>O48*INDEX(Inputs_ByPrg!$I$6:$AD$69,MATCH('ABP Remaining Capacity'!$E117,Inputs_ByPrg!$E$6:$E$69,0),MATCH('ABP Remaining Capacity'!O$5,Inputs_ByPrg!$I$5:$AD$5,0))*8760/1000</f>
        <v>0</v>
      </c>
      <c r="P117" s="89">
        <f>P48*INDEX(Inputs_ByPrg!$I$6:$AD$69,MATCH('ABP Remaining Capacity'!$E117,Inputs_ByPrg!$E$6:$E$69,0),MATCH('ABP Remaining Capacity'!P$5,Inputs_ByPrg!$I$5:$AD$5,0))*8760/1000</f>
        <v>0</v>
      </c>
      <c r="Q117" s="89">
        <f>Q48*INDEX(Inputs_ByPrg!$I$6:$AD$69,MATCH('ABP Remaining Capacity'!$E117,Inputs_ByPrg!$E$6:$E$69,0),MATCH('ABP Remaining Capacity'!Q$5,Inputs_ByPrg!$I$5:$AD$5,0))*8760/1000</f>
        <v>0</v>
      </c>
      <c r="R117" s="89">
        <f>R48*INDEX(Inputs_ByPrg!$I$6:$AD$69,MATCH('ABP Remaining Capacity'!$E117,Inputs_ByPrg!$E$6:$E$69,0),MATCH('ABP Remaining Capacity'!R$5,Inputs_ByPrg!$I$5:$AD$5,0))*8760/1000</f>
        <v>0</v>
      </c>
      <c r="S117" s="89">
        <f>S48*INDEX(Inputs_ByPrg!$I$6:$AD$69,MATCH('ABP Remaining Capacity'!$E117,Inputs_ByPrg!$E$6:$E$69,0),MATCH('ABP Remaining Capacity'!S$5,Inputs_ByPrg!$I$5:$AD$5,0))*8760/1000</f>
        <v>0</v>
      </c>
      <c r="T117" s="89">
        <f>T48*INDEX(Inputs_ByPrg!$I$6:$AD$69,MATCH('ABP Remaining Capacity'!$E117,Inputs_ByPrg!$E$6:$E$69,0),MATCH('ABP Remaining Capacity'!T$5,Inputs_ByPrg!$I$5:$AD$5,0))*8760/1000</f>
        <v>0</v>
      </c>
      <c r="U117" s="89">
        <f>U48*INDEX(Inputs_ByPrg!$I$6:$AD$69,MATCH('ABP Remaining Capacity'!$E117,Inputs_ByPrg!$E$6:$E$69,0),MATCH('ABP Remaining Capacity'!U$5,Inputs_ByPrg!$I$5:$AD$5,0))*8760/1000</f>
        <v>0</v>
      </c>
      <c r="V117" s="89">
        <f>V48*INDEX(Inputs_ByPrg!$I$6:$AD$69,MATCH('ABP Remaining Capacity'!$E117,Inputs_ByPrg!$E$6:$E$69,0),MATCH('ABP Remaining Capacity'!V$5,Inputs_ByPrg!$I$5:$AD$5,0))*8760/1000</f>
        <v>0</v>
      </c>
      <c r="W117" s="89">
        <f>W48*INDEX(Inputs_ByPrg!$I$6:$AD$69,MATCH('ABP Remaining Capacity'!$E117,Inputs_ByPrg!$E$6:$E$69,0),MATCH('ABP Remaining Capacity'!W$5,Inputs_ByPrg!$I$5:$AD$5,0))*8760/1000</f>
        <v>0</v>
      </c>
      <c r="X117" s="89">
        <f>X48*INDEX(Inputs_ByPrg!$I$6:$AD$69,MATCH('ABP Remaining Capacity'!$E117,Inputs_ByPrg!$E$6:$E$69,0),MATCH('ABP Remaining Capacity'!X$5,Inputs_ByPrg!$I$5:$AD$5,0))*8760/1000</f>
        <v>0</v>
      </c>
      <c r="Y117" s="89">
        <f>Y48*INDEX(Inputs_ByPrg!$I$6:$AD$69,MATCH('ABP Remaining Capacity'!$E117,Inputs_ByPrg!$E$6:$E$69,0),MATCH('ABP Remaining Capacity'!Y$5,Inputs_ByPrg!$I$5:$AD$5,0))*8760/1000</f>
        <v>0</v>
      </c>
      <c r="Z117" s="89">
        <f>Z48*INDEX(Inputs_ByPrg!$I$6:$AD$69,MATCH('ABP Remaining Capacity'!$E117,Inputs_ByPrg!$E$6:$E$69,0),MATCH('ABP Remaining Capacity'!Z$5,Inputs_ByPrg!$I$5:$AD$5,0))*8760/1000</f>
        <v>0</v>
      </c>
      <c r="AA117" s="89">
        <f>AA48*INDEX(Inputs_ByPrg!$I$6:$AD$69,MATCH('ABP Remaining Capacity'!$E117,Inputs_ByPrg!$E$6:$E$69,0),MATCH('ABP Remaining Capacity'!AA$5,Inputs_ByPrg!$I$5:$AD$5,0))*8760/1000</f>
        <v>0</v>
      </c>
      <c r="AB117" s="89">
        <f>AB48*INDEX(Inputs_ByPrg!$I$6:$AD$69,MATCH('ABP Remaining Capacity'!$E117,Inputs_ByPrg!$E$6:$E$69,0),MATCH('ABP Remaining Capacity'!AB$5,Inputs_ByPrg!$I$5:$AD$5,0))*8760/1000</f>
        <v>0</v>
      </c>
    </row>
    <row r="118" spans="2:28" ht="14.45" customHeight="1">
      <c r="B118" s="239" t="s">
        <v>230</v>
      </c>
      <c r="C118" s="239" t="s">
        <v>210</v>
      </c>
      <c r="D118" s="239" t="s">
        <v>287</v>
      </c>
      <c r="E118" s="286" t="str">
        <f t="shared" si="2"/>
        <v>A_Community Driven Community Solar_&gt;100-200</v>
      </c>
      <c r="F118" s="262" t="s">
        <v>85</v>
      </c>
      <c r="G118" s="89">
        <f>G49*INDEX(Inputs_ByPrg!$I$6:$AD$69,MATCH('ABP Remaining Capacity'!$E118,Inputs_ByPrg!$E$6:$E$69,0),MATCH('ABP Remaining Capacity'!G$5,Inputs_ByPrg!$I$5:$AD$5,0))*8760/1000</f>
        <v>0</v>
      </c>
      <c r="H118" s="89">
        <f>H49*INDEX(Inputs_ByPrg!$I$6:$AD$69,MATCH('ABP Remaining Capacity'!$E118,Inputs_ByPrg!$E$6:$E$69,0),MATCH('ABP Remaining Capacity'!H$5,Inputs_ByPrg!$I$5:$AD$5,0))*8760/1000</f>
        <v>0</v>
      </c>
      <c r="I118" s="89">
        <f>I49*INDEX(Inputs_ByPrg!$I$6:$AD$69,MATCH('ABP Remaining Capacity'!$E118,Inputs_ByPrg!$E$6:$E$69,0),MATCH('ABP Remaining Capacity'!I$5,Inputs_ByPrg!$I$5:$AD$5,0))*8760/1000</f>
        <v>0</v>
      </c>
      <c r="J118" s="89">
        <f>J49*INDEX(Inputs_ByPrg!$I$6:$AD$69,MATCH('ABP Remaining Capacity'!$E118,Inputs_ByPrg!$E$6:$E$69,0),MATCH('ABP Remaining Capacity'!J$5,Inputs_ByPrg!$I$5:$AD$5,0))*8760/1000</f>
        <v>0</v>
      </c>
      <c r="K118" s="89">
        <f>K49*INDEX(Inputs_ByPrg!$I$6:$AD$69,MATCH('ABP Remaining Capacity'!$E118,Inputs_ByPrg!$E$6:$E$69,0),MATCH('ABP Remaining Capacity'!K$5,Inputs_ByPrg!$I$5:$AD$5,0))*8760/1000</f>
        <v>0</v>
      </c>
      <c r="L118" s="89">
        <f>L49*INDEX(Inputs_ByPrg!$I$6:$AD$69,MATCH('ABP Remaining Capacity'!$E118,Inputs_ByPrg!$E$6:$E$69,0),MATCH('ABP Remaining Capacity'!L$5,Inputs_ByPrg!$I$5:$AD$5,0))*8760/1000</f>
        <v>0</v>
      </c>
      <c r="M118" s="89">
        <f>M49*INDEX(Inputs_ByPrg!$I$6:$AD$69,MATCH('ABP Remaining Capacity'!$E118,Inputs_ByPrg!$E$6:$E$69,0),MATCH('ABP Remaining Capacity'!M$5,Inputs_ByPrg!$I$5:$AD$5,0))*8760/1000</f>
        <v>0</v>
      </c>
      <c r="N118" s="89">
        <f>N49*INDEX(Inputs_ByPrg!$I$6:$AD$69,MATCH('ABP Remaining Capacity'!$E118,Inputs_ByPrg!$E$6:$E$69,0),MATCH('ABP Remaining Capacity'!N$5,Inputs_ByPrg!$I$5:$AD$5,0))*8760/1000</f>
        <v>0</v>
      </c>
      <c r="O118" s="89">
        <f>O49*INDEX(Inputs_ByPrg!$I$6:$AD$69,MATCH('ABP Remaining Capacity'!$E118,Inputs_ByPrg!$E$6:$E$69,0),MATCH('ABP Remaining Capacity'!O$5,Inputs_ByPrg!$I$5:$AD$5,0))*8760/1000</f>
        <v>0</v>
      </c>
      <c r="P118" s="89">
        <f>P49*INDEX(Inputs_ByPrg!$I$6:$AD$69,MATCH('ABP Remaining Capacity'!$E118,Inputs_ByPrg!$E$6:$E$69,0),MATCH('ABP Remaining Capacity'!P$5,Inputs_ByPrg!$I$5:$AD$5,0))*8760/1000</f>
        <v>0</v>
      </c>
      <c r="Q118" s="89">
        <f>Q49*INDEX(Inputs_ByPrg!$I$6:$AD$69,MATCH('ABP Remaining Capacity'!$E118,Inputs_ByPrg!$E$6:$E$69,0),MATCH('ABP Remaining Capacity'!Q$5,Inputs_ByPrg!$I$5:$AD$5,0))*8760/1000</f>
        <v>0</v>
      </c>
      <c r="R118" s="89">
        <f>R49*INDEX(Inputs_ByPrg!$I$6:$AD$69,MATCH('ABP Remaining Capacity'!$E118,Inputs_ByPrg!$E$6:$E$69,0),MATCH('ABP Remaining Capacity'!R$5,Inputs_ByPrg!$I$5:$AD$5,0))*8760/1000</f>
        <v>0</v>
      </c>
      <c r="S118" s="89">
        <f>S49*INDEX(Inputs_ByPrg!$I$6:$AD$69,MATCH('ABP Remaining Capacity'!$E118,Inputs_ByPrg!$E$6:$E$69,0),MATCH('ABP Remaining Capacity'!S$5,Inputs_ByPrg!$I$5:$AD$5,0))*8760/1000</f>
        <v>0</v>
      </c>
      <c r="T118" s="89">
        <f>T49*INDEX(Inputs_ByPrg!$I$6:$AD$69,MATCH('ABP Remaining Capacity'!$E118,Inputs_ByPrg!$E$6:$E$69,0),MATCH('ABP Remaining Capacity'!T$5,Inputs_ByPrg!$I$5:$AD$5,0))*8760/1000</f>
        <v>0</v>
      </c>
      <c r="U118" s="89">
        <f>U49*INDEX(Inputs_ByPrg!$I$6:$AD$69,MATCH('ABP Remaining Capacity'!$E118,Inputs_ByPrg!$E$6:$E$69,0),MATCH('ABP Remaining Capacity'!U$5,Inputs_ByPrg!$I$5:$AD$5,0))*8760/1000</f>
        <v>0</v>
      </c>
      <c r="V118" s="89">
        <f>V49*INDEX(Inputs_ByPrg!$I$6:$AD$69,MATCH('ABP Remaining Capacity'!$E118,Inputs_ByPrg!$E$6:$E$69,0),MATCH('ABP Remaining Capacity'!V$5,Inputs_ByPrg!$I$5:$AD$5,0))*8760/1000</f>
        <v>0</v>
      </c>
      <c r="W118" s="89">
        <f>W49*INDEX(Inputs_ByPrg!$I$6:$AD$69,MATCH('ABP Remaining Capacity'!$E118,Inputs_ByPrg!$E$6:$E$69,0),MATCH('ABP Remaining Capacity'!W$5,Inputs_ByPrg!$I$5:$AD$5,0))*8760/1000</f>
        <v>0</v>
      </c>
      <c r="X118" s="89">
        <f>X49*INDEX(Inputs_ByPrg!$I$6:$AD$69,MATCH('ABP Remaining Capacity'!$E118,Inputs_ByPrg!$E$6:$E$69,0),MATCH('ABP Remaining Capacity'!X$5,Inputs_ByPrg!$I$5:$AD$5,0))*8760/1000</f>
        <v>0</v>
      </c>
      <c r="Y118" s="89">
        <f>Y49*INDEX(Inputs_ByPrg!$I$6:$AD$69,MATCH('ABP Remaining Capacity'!$E118,Inputs_ByPrg!$E$6:$E$69,0),MATCH('ABP Remaining Capacity'!Y$5,Inputs_ByPrg!$I$5:$AD$5,0))*8760/1000</f>
        <v>0</v>
      </c>
      <c r="Z118" s="89">
        <f>Z49*INDEX(Inputs_ByPrg!$I$6:$AD$69,MATCH('ABP Remaining Capacity'!$E118,Inputs_ByPrg!$E$6:$E$69,0),MATCH('ABP Remaining Capacity'!Z$5,Inputs_ByPrg!$I$5:$AD$5,0))*8760/1000</f>
        <v>0</v>
      </c>
      <c r="AA118" s="89">
        <f>AA49*INDEX(Inputs_ByPrg!$I$6:$AD$69,MATCH('ABP Remaining Capacity'!$E118,Inputs_ByPrg!$E$6:$E$69,0),MATCH('ABP Remaining Capacity'!AA$5,Inputs_ByPrg!$I$5:$AD$5,0))*8760/1000</f>
        <v>0</v>
      </c>
      <c r="AB118" s="89">
        <f>AB49*INDEX(Inputs_ByPrg!$I$6:$AD$69,MATCH('ABP Remaining Capacity'!$E118,Inputs_ByPrg!$E$6:$E$69,0),MATCH('ABP Remaining Capacity'!AB$5,Inputs_ByPrg!$I$5:$AD$5,0))*8760/1000</f>
        <v>0</v>
      </c>
    </row>
    <row r="119" spans="2:28" ht="14.45" customHeight="1">
      <c r="B119" s="239" t="s">
        <v>230</v>
      </c>
      <c r="C119" s="239" t="s">
        <v>210</v>
      </c>
      <c r="D119" s="239" t="s">
        <v>288</v>
      </c>
      <c r="E119" s="286" t="str">
        <f t="shared" si="2"/>
        <v>A_Community Driven Community Solar_&gt;200-500</v>
      </c>
      <c r="F119" s="262" t="s">
        <v>85</v>
      </c>
      <c r="G119" s="89">
        <f>G50*INDEX(Inputs_ByPrg!$I$6:$AD$69,MATCH('ABP Remaining Capacity'!$E119,Inputs_ByPrg!$E$6:$E$69,0),MATCH('ABP Remaining Capacity'!G$5,Inputs_ByPrg!$I$5:$AD$5,0))*8760/1000</f>
        <v>0</v>
      </c>
      <c r="H119" s="89">
        <f>H50*INDEX(Inputs_ByPrg!$I$6:$AD$69,MATCH('ABP Remaining Capacity'!$E119,Inputs_ByPrg!$E$6:$E$69,0),MATCH('ABP Remaining Capacity'!H$5,Inputs_ByPrg!$I$5:$AD$5,0))*8760/1000</f>
        <v>0</v>
      </c>
      <c r="I119" s="89">
        <f>I50*INDEX(Inputs_ByPrg!$I$6:$AD$69,MATCH('ABP Remaining Capacity'!$E119,Inputs_ByPrg!$E$6:$E$69,0),MATCH('ABP Remaining Capacity'!I$5,Inputs_ByPrg!$I$5:$AD$5,0))*8760/1000</f>
        <v>0</v>
      </c>
      <c r="J119" s="89">
        <f>J50*INDEX(Inputs_ByPrg!$I$6:$AD$69,MATCH('ABP Remaining Capacity'!$E119,Inputs_ByPrg!$E$6:$E$69,0),MATCH('ABP Remaining Capacity'!J$5,Inputs_ByPrg!$I$5:$AD$5,0))*8760/1000</f>
        <v>0</v>
      </c>
      <c r="K119" s="89">
        <f>K50*INDEX(Inputs_ByPrg!$I$6:$AD$69,MATCH('ABP Remaining Capacity'!$E119,Inputs_ByPrg!$E$6:$E$69,0),MATCH('ABP Remaining Capacity'!K$5,Inputs_ByPrg!$I$5:$AD$5,0))*8760/1000</f>
        <v>0</v>
      </c>
      <c r="L119" s="89">
        <f>L50*INDEX(Inputs_ByPrg!$I$6:$AD$69,MATCH('ABP Remaining Capacity'!$E119,Inputs_ByPrg!$E$6:$E$69,0),MATCH('ABP Remaining Capacity'!L$5,Inputs_ByPrg!$I$5:$AD$5,0))*8760/1000</f>
        <v>0</v>
      </c>
      <c r="M119" s="89">
        <f>M50*INDEX(Inputs_ByPrg!$I$6:$AD$69,MATCH('ABP Remaining Capacity'!$E119,Inputs_ByPrg!$E$6:$E$69,0),MATCH('ABP Remaining Capacity'!M$5,Inputs_ByPrg!$I$5:$AD$5,0))*8760/1000</f>
        <v>0</v>
      </c>
      <c r="N119" s="89">
        <f>N50*INDEX(Inputs_ByPrg!$I$6:$AD$69,MATCH('ABP Remaining Capacity'!$E119,Inputs_ByPrg!$E$6:$E$69,0),MATCH('ABP Remaining Capacity'!N$5,Inputs_ByPrg!$I$5:$AD$5,0))*8760/1000</f>
        <v>0</v>
      </c>
      <c r="O119" s="89">
        <f>O50*INDEX(Inputs_ByPrg!$I$6:$AD$69,MATCH('ABP Remaining Capacity'!$E119,Inputs_ByPrg!$E$6:$E$69,0),MATCH('ABP Remaining Capacity'!O$5,Inputs_ByPrg!$I$5:$AD$5,0))*8760/1000</f>
        <v>0</v>
      </c>
      <c r="P119" s="89">
        <f>P50*INDEX(Inputs_ByPrg!$I$6:$AD$69,MATCH('ABP Remaining Capacity'!$E119,Inputs_ByPrg!$E$6:$E$69,0),MATCH('ABP Remaining Capacity'!P$5,Inputs_ByPrg!$I$5:$AD$5,0))*8760/1000</f>
        <v>0</v>
      </c>
      <c r="Q119" s="89">
        <f>Q50*INDEX(Inputs_ByPrg!$I$6:$AD$69,MATCH('ABP Remaining Capacity'!$E119,Inputs_ByPrg!$E$6:$E$69,0),MATCH('ABP Remaining Capacity'!Q$5,Inputs_ByPrg!$I$5:$AD$5,0))*8760/1000</f>
        <v>0</v>
      </c>
      <c r="R119" s="89">
        <f>R50*INDEX(Inputs_ByPrg!$I$6:$AD$69,MATCH('ABP Remaining Capacity'!$E119,Inputs_ByPrg!$E$6:$E$69,0),MATCH('ABP Remaining Capacity'!R$5,Inputs_ByPrg!$I$5:$AD$5,0))*8760/1000</f>
        <v>0</v>
      </c>
      <c r="S119" s="89">
        <f>S50*INDEX(Inputs_ByPrg!$I$6:$AD$69,MATCH('ABP Remaining Capacity'!$E119,Inputs_ByPrg!$E$6:$E$69,0),MATCH('ABP Remaining Capacity'!S$5,Inputs_ByPrg!$I$5:$AD$5,0))*8760/1000</f>
        <v>0</v>
      </c>
      <c r="T119" s="89">
        <f>T50*INDEX(Inputs_ByPrg!$I$6:$AD$69,MATCH('ABP Remaining Capacity'!$E119,Inputs_ByPrg!$E$6:$E$69,0),MATCH('ABP Remaining Capacity'!T$5,Inputs_ByPrg!$I$5:$AD$5,0))*8760/1000</f>
        <v>0</v>
      </c>
      <c r="U119" s="89">
        <f>U50*INDEX(Inputs_ByPrg!$I$6:$AD$69,MATCH('ABP Remaining Capacity'!$E119,Inputs_ByPrg!$E$6:$E$69,0),MATCH('ABP Remaining Capacity'!U$5,Inputs_ByPrg!$I$5:$AD$5,0))*8760/1000</f>
        <v>0</v>
      </c>
      <c r="V119" s="89">
        <f>V50*INDEX(Inputs_ByPrg!$I$6:$AD$69,MATCH('ABP Remaining Capacity'!$E119,Inputs_ByPrg!$E$6:$E$69,0),MATCH('ABP Remaining Capacity'!V$5,Inputs_ByPrg!$I$5:$AD$5,0))*8760/1000</f>
        <v>0</v>
      </c>
      <c r="W119" s="89">
        <f>W50*INDEX(Inputs_ByPrg!$I$6:$AD$69,MATCH('ABP Remaining Capacity'!$E119,Inputs_ByPrg!$E$6:$E$69,0),MATCH('ABP Remaining Capacity'!W$5,Inputs_ByPrg!$I$5:$AD$5,0))*8760/1000</f>
        <v>0</v>
      </c>
      <c r="X119" s="89">
        <f>X50*INDEX(Inputs_ByPrg!$I$6:$AD$69,MATCH('ABP Remaining Capacity'!$E119,Inputs_ByPrg!$E$6:$E$69,0),MATCH('ABP Remaining Capacity'!X$5,Inputs_ByPrg!$I$5:$AD$5,0))*8760/1000</f>
        <v>0</v>
      </c>
      <c r="Y119" s="89">
        <f>Y50*INDEX(Inputs_ByPrg!$I$6:$AD$69,MATCH('ABP Remaining Capacity'!$E119,Inputs_ByPrg!$E$6:$E$69,0),MATCH('ABP Remaining Capacity'!Y$5,Inputs_ByPrg!$I$5:$AD$5,0))*8760/1000</f>
        <v>0</v>
      </c>
      <c r="Z119" s="89">
        <f>Z50*INDEX(Inputs_ByPrg!$I$6:$AD$69,MATCH('ABP Remaining Capacity'!$E119,Inputs_ByPrg!$E$6:$E$69,0),MATCH('ABP Remaining Capacity'!Z$5,Inputs_ByPrg!$I$5:$AD$5,0))*8760/1000</f>
        <v>0</v>
      </c>
      <c r="AA119" s="89">
        <f>AA50*INDEX(Inputs_ByPrg!$I$6:$AD$69,MATCH('ABP Remaining Capacity'!$E119,Inputs_ByPrg!$E$6:$E$69,0),MATCH('ABP Remaining Capacity'!AA$5,Inputs_ByPrg!$I$5:$AD$5,0))*8760/1000</f>
        <v>0</v>
      </c>
      <c r="AB119" s="89">
        <f>AB50*INDEX(Inputs_ByPrg!$I$6:$AD$69,MATCH('ABP Remaining Capacity'!$E119,Inputs_ByPrg!$E$6:$E$69,0),MATCH('ABP Remaining Capacity'!AB$5,Inputs_ByPrg!$I$5:$AD$5,0))*8760/1000</f>
        <v>0</v>
      </c>
    </row>
    <row r="120" spans="2:28" ht="14.45" customHeight="1">
      <c r="B120" s="239" t="s">
        <v>230</v>
      </c>
      <c r="C120" s="239" t="s">
        <v>210</v>
      </c>
      <c r="D120" s="239" t="s">
        <v>289</v>
      </c>
      <c r="E120" s="286" t="str">
        <f t="shared" si="2"/>
        <v>A_Community Driven Community Solar_ &gt;500-2000</v>
      </c>
      <c r="F120" s="262" t="s">
        <v>85</v>
      </c>
      <c r="G120" s="89">
        <f>G51*INDEX(Inputs_ByPrg!$I$6:$AD$69,MATCH('ABP Remaining Capacity'!$E120,Inputs_ByPrg!$E$6:$E$69,0),MATCH('ABP Remaining Capacity'!G$5,Inputs_ByPrg!$I$5:$AD$5,0))*8760/1000</f>
        <v>0</v>
      </c>
      <c r="H120" s="89">
        <f>H51*INDEX(Inputs_ByPrg!$I$6:$AD$69,MATCH('ABP Remaining Capacity'!$E120,Inputs_ByPrg!$E$6:$E$69,0),MATCH('ABP Remaining Capacity'!H$5,Inputs_ByPrg!$I$5:$AD$5,0))*8760/1000</f>
        <v>0</v>
      </c>
      <c r="I120" s="89">
        <f>I51*INDEX(Inputs_ByPrg!$I$6:$AD$69,MATCH('ABP Remaining Capacity'!$E120,Inputs_ByPrg!$E$6:$E$69,0),MATCH('ABP Remaining Capacity'!I$5,Inputs_ByPrg!$I$5:$AD$5,0))*8760/1000</f>
        <v>0</v>
      </c>
      <c r="J120" s="89">
        <f>J51*INDEX(Inputs_ByPrg!$I$6:$AD$69,MATCH('ABP Remaining Capacity'!$E120,Inputs_ByPrg!$E$6:$E$69,0),MATCH('ABP Remaining Capacity'!J$5,Inputs_ByPrg!$I$5:$AD$5,0))*8760/1000</f>
        <v>0</v>
      </c>
      <c r="K120" s="89">
        <f>K51*INDEX(Inputs_ByPrg!$I$6:$AD$69,MATCH('ABP Remaining Capacity'!$E120,Inputs_ByPrg!$E$6:$E$69,0),MATCH('ABP Remaining Capacity'!K$5,Inputs_ByPrg!$I$5:$AD$5,0))*8760/1000</f>
        <v>0</v>
      </c>
      <c r="L120" s="89">
        <f>L51*INDEX(Inputs_ByPrg!$I$6:$AD$69,MATCH('ABP Remaining Capacity'!$E120,Inputs_ByPrg!$E$6:$E$69,0),MATCH('ABP Remaining Capacity'!L$5,Inputs_ByPrg!$I$5:$AD$5,0))*8760/1000</f>
        <v>0</v>
      </c>
      <c r="M120" s="89">
        <f>M51*INDEX(Inputs_ByPrg!$I$6:$AD$69,MATCH('ABP Remaining Capacity'!$E120,Inputs_ByPrg!$E$6:$E$69,0),MATCH('ABP Remaining Capacity'!M$5,Inputs_ByPrg!$I$5:$AD$5,0))*8760/1000</f>
        <v>0</v>
      </c>
      <c r="N120" s="89">
        <f>N51*INDEX(Inputs_ByPrg!$I$6:$AD$69,MATCH('ABP Remaining Capacity'!$E120,Inputs_ByPrg!$E$6:$E$69,0),MATCH('ABP Remaining Capacity'!N$5,Inputs_ByPrg!$I$5:$AD$5,0))*8760/1000</f>
        <v>0</v>
      </c>
      <c r="O120" s="89">
        <f>O51*INDEX(Inputs_ByPrg!$I$6:$AD$69,MATCH('ABP Remaining Capacity'!$E120,Inputs_ByPrg!$E$6:$E$69,0),MATCH('ABP Remaining Capacity'!O$5,Inputs_ByPrg!$I$5:$AD$5,0))*8760/1000</f>
        <v>0</v>
      </c>
      <c r="P120" s="89">
        <f>P51*INDEX(Inputs_ByPrg!$I$6:$AD$69,MATCH('ABP Remaining Capacity'!$E120,Inputs_ByPrg!$E$6:$E$69,0),MATCH('ABP Remaining Capacity'!P$5,Inputs_ByPrg!$I$5:$AD$5,0))*8760/1000</f>
        <v>0</v>
      </c>
      <c r="Q120" s="89">
        <f>Q51*INDEX(Inputs_ByPrg!$I$6:$AD$69,MATCH('ABP Remaining Capacity'!$E120,Inputs_ByPrg!$E$6:$E$69,0),MATCH('ABP Remaining Capacity'!Q$5,Inputs_ByPrg!$I$5:$AD$5,0))*8760/1000</f>
        <v>0</v>
      </c>
      <c r="R120" s="89">
        <f>R51*INDEX(Inputs_ByPrg!$I$6:$AD$69,MATCH('ABP Remaining Capacity'!$E120,Inputs_ByPrg!$E$6:$E$69,0),MATCH('ABP Remaining Capacity'!R$5,Inputs_ByPrg!$I$5:$AD$5,0))*8760/1000</f>
        <v>0</v>
      </c>
      <c r="S120" s="89">
        <f>S51*INDEX(Inputs_ByPrg!$I$6:$AD$69,MATCH('ABP Remaining Capacity'!$E120,Inputs_ByPrg!$E$6:$E$69,0),MATCH('ABP Remaining Capacity'!S$5,Inputs_ByPrg!$I$5:$AD$5,0))*8760/1000</f>
        <v>0</v>
      </c>
      <c r="T120" s="89">
        <f>T51*INDEX(Inputs_ByPrg!$I$6:$AD$69,MATCH('ABP Remaining Capacity'!$E120,Inputs_ByPrg!$E$6:$E$69,0),MATCH('ABP Remaining Capacity'!T$5,Inputs_ByPrg!$I$5:$AD$5,0))*8760/1000</f>
        <v>0</v>
      </c>
      <c r="U120" s="89">
        <f>U51*INDEX(Inputs_ByPrg!$I$6:$AD$69,MATCH('ABP Remaining Capacity'!$E120,Inputs_ByPrg!$E$6:$E$69,0),MATCH('ABP Remaining Capacity'!U$5,Inputs_ByPrg!$I$5:$AD$5,0))*8760/1000</f>
        <v>0</v>
      </c>
      <c r="V120" s="89">
        <f>V51*INDEX(Inputs_ByPrg!$I$6:$AD$69,MATCH('ABP Remaining Capacity'!$E120,Inputs_ByPrg!$E$6:$E$69,0),MATCH('ABP Remaining Capacity'!V$5,Inputs_ByPrg!$I$5:$AD$5,0))*8760/1000</f>
        <v>0</v>
      </c>
      <c r="W120" s="89">
        <f>W51*INDEX(Inputs_ByPrg!$I$6:$AD$69,MATCH('ABP Remaining Capacity'!$E120,Inputs_ByPrg!$E$6:$E$69,0),MATCH('ABP Remaining Capacity'!W$5,Inputs_ByPrg!$I$5:$AD$5,0))*8760/1000</f>
        <v>0</v>
      </c>
      <c r="X120" s="89">
        <f>X51*INDEX(Inputs_ByPrg!$I$6:$AD$69,MATCH('ABP Remaining Capacity'!$E120,Inputs_ByPrg!$E$6:$E$69,0),MATCH('ABP Remaining Capacity'!X$5,Inputs_ByPrg!$I$5:$AD$5,0))*8760/1000</f>
        <v>0</v>
      </c>
      <c r="Y120" s="89">
        <f>Y51*INDEX(Inputs_ByPrg!$I$6:$AD$69,MATCH('ABP Remaining Capacity'!$E120,Inputs_ByPrg!$E$6:$E$69,0),MATCH('ABP Remaining Capacity'!Y$5,Inputs_ByPrg!$I$5:$AD$5,0))*8760/1000</f>
        <v>0</v>
      </c>
      <c r="Z120" s="89">
        <f>Z51*INDEX(Inputs_ByPrg!$I$6:$AD$69,MATCH('ABP Remaining Capacity'!$E120,Inputs_ByPrg!$E$6:$E$69,0),MATCH('ABP Remaining Capacity'!Z$5,Inputs_ByPrg!$I$5:$AD$5,0))*8760/1000</f>
        <v>0</v>
      </c>
      <c r="AA120" s="89">
        <f>AA51*INDEX(Inputs_ByPrg!$I$6:$AD$69,MATCH('ABP Remaining Capacity'!$E120,Inputs_ByPrg!$E$6:$E$69,0),MATCH('ABP Remaining Capacity'!AA$5,Inputs_ByPrg!$I$5:$AD$5,0))*8760/1000</f>
        <v>0</v>
      </c>
      <c r="AB120" s="89">
        <f>AB51*INDEX(Inputs_ByPrg!$I$6:$AD$69,MATCH('ABP Remaining Capacity'!$E120,Inputs_ByPrg!$E$6:$E$69,0),MATCH('ABP Remaining Capacity'!AB$5,Inputs_ByPrg!$I$5:$AD$5,0))*8760/1000</f>
        <v>0</v>
      </c>
    </row>
    <row r="121" spans="2:28" ht="14.45" customHeight="1">
      <c r="B121" s="239" t="s">
        <v>230</v>
      </c>
      <c r="C121" s="239" t="s">
        <v>210</v>
      </c>
      <c r="D121" s="239" t="s">
        <v>291</v>
      </c>
      <c r="E121" s="286" t="str">
        <f t="shared" si="2"/>
        <v>A_Community Driven Community Solar_&gt;2000-5000</v>
      </c>
      <c r="F121" s="262" t="s">
        <v>85</v>
      </c>
      <c r="G121" s="89">
        <f>G52*INDEX(Inputs_ByPrg!$I$6:$AD$69,MATCH('ABP Remaining Capacity'!$E121,Inputs_ByPrg!$E$6:$E$69,0),MATCH('ABP Remaining Capacity'!G$5,Inputs_ByPrg!$I$5:$AD$5,0))*8760/1000</f>
        <v>0</v>
      </c>
      <c r="H121" s="89">
        <f>H52*INDEX(Inputs_ByPrg!$I$6:$AD$69,MATCH('ABP Remaining Capacity'!$E121,Inputs_ByPrg!$E$6:$E$69,0),MATCH('ABP Remaining Capacity'!H$5,Inputs_ByPrg!$I$5:$AD$5,0))*8760/1000</f>
        <v>0</v>
      </c>
      <c r="I121" s="89">
        <f>I52*INDEX(Inputs_ByPrg!$I$6:$AD$69,MATCH('ABP Remaining Capacity'!$E121,Inputs_ByPrg!$E$6:$E$69,0),MATCH('ABP Remaining Capacity'!I$5,Inputs_ByPrg!$I$5:$AD$5,0))*8760/1000</f>
        <v>0</v>
      </c>
      <c r="J121" s="89">
        <f>J52*INDEX(Inputs_ByPrg!$I$6:$AD$69,MATCH('ABP Remaining Capacity'!$E121,Inputs_ByPrg!$E$6:$E$69,0),MATCH('ABP Remaining Capacity'!J$5,Inputs_ByPrg!$I$5:$AD$5,0))*8760/1000</f>
        <v>0</v>
      </c>
      <c r="K121" s="89">
        <f>K52*INDEX(Inputs_ByPrg!$I$6:$AD$69,MATCH('ABP Remaining Capacity'!$E121,Inputs_ByPrg!$E$6:$E$69,0),MATCH('ABP Remaining Capacity'!K$5,Inputs_ByPrg!$I$5:$AD$5,0))*8760/1000</f>
        <v>0</v>
      </c>
      <c r="L121" s="89">
        <f>L52*INDEX(Inputs_ByPrg!$I$6:$AD$69,MATCH('ABP Remaining Capacity'!$E121,Inputs_ByPrg!$E$6:$E$69,0),MATCH('ABP Remaining Capacity'!L$5,Inputs_ByPrg!$I$5:$AD$5,0))*8760/1000</f>
        <v>0</v>
      </c>
      <c r="M121" s="89">
        <f>M52*INDEX(Inputs_ByPrg!$I$6:$AD$69,MATCH('ABP Remaining Capacity'!$E121,Inputs_ByPrg!$E$6:$E$69,0),MATCH('ABP Remaining Capacity'!M$5,Inputs_ByPrg!$I$5:$AD$5,0))*8760/1000</f>
        <v>0</v>
      </c>
      <c r="N121" s="89">
        <f>N52*INDEX(Inputs_ByPrg!$I$6:$AD$69,MATCH('ABP Remaining Capacity'!$E121,Inputs_ByPrg!$E$6:$E$69,0),MATCH('ABP Remaining Capacity'!N$5,Inputs_ByPrg!$I$5:$AD$5,0))*8760/1000</f>
        <v>0</v>
      </c>
      <c r="O121" s="89">
        <f>O52*INDEX(Inputs_ByPrg!$I$6:$AD$69,MATCH('ABP Remaining Capacity'!$E121,Inputs_ByPrg!$E$6:$E$69,0),MATCH('ABP Remaining Capacity'!O$5,Inputs_ByPrg!$I$5:$AD$5,0))*8760/1000</f>
        <v>0</v>
      </c>
      <c r="P121" s="89">
        <f>P52*INDEX(Inputs_ByPrg!$I$6:$AD$69,MATCH('ABP Remaining Capacity'!$E121,Inputs_ByPrg!$E$6:$E$69,0),MATCH('ABP Remaining Capacity'!P$5,Inputs_ByPrg!$I$5:$AD$5,0))*8760/1000</f>
        <v>0</v>
      </c>
      <c r="Q121" s="89">
        <f>Q52*INDEX(Inputs_ByPrg!$I$6:$AD$69,MATCH('ABP Remaining Capacity'!$E121,Inputs_ByPrg!$E$6:$E$69,0),MATCH('ABP Remaining Capacity'!Q$5,Inputs_ByPrg!$I$5:$AD$5,0))*8760/1000</f>
        <v>0</v>
      </c>
      <c r="R121" s="89">
        <f>R52*INDEX(Inputs_ByPrg!$I$6:$AD$69,MATCH('ABP Remaining Capacity'!$E121,Inputs_ByPrg!$E$6:$E$69,0),MATCH('ABP Remaining Capacity'!R$5,Inputs_ByPrg!$I$5:$AD$5,0))*8760/1000</f>
        <v>0</v>
      </c>
      <c r="S121" s="89">
        <f>S52*INDEX(Inputs_ByPrg!$I$6:$AD$69,MATCH('ABP Remaining Capacity'!$E121,Inputs_ByPrg!$E$6:$E$69,0),MATCH('ABP Remaining Capacity'!S$5,Inputs_ByPrg!$I$5:$AD$5,0))*8760/1000</f>
        <v>0</v>
      </c>
      <c r="T121" s="89">
        <f>T52*INDEX(Inputs_ByPrg!$I$6:$AD$69,MATCH('ABP Remaining Capacity'!$E121,Inputs_ByPrg!$E$6:$E$69,0),MATCH('ABP Remaining Capacity'!T$5,Inputs_ByPrg!$I$5:$AD$5,0))*8760/1000</f>
        <v>0</v>
      </c>
      <c r="U121" s="89">
        <f>U52*INDEX(Inputs_ByPrg!$I$6:$AD$69,MATCH('ABP Remaining Capacity'!$E121,Inputs_ByPrg!$E$6:$E$69,0),MATCH('ABP Remaining Capacity'!U$5,Inputs_ByPrg!$I$5:$AD$5,0))*8760/1000</f>
        <v>0</v>
      </c>
      <c r="V121" s="89">
        <f>V52*INDEX(Inputs_ByPrg!$I$6:$AD$69,MATCH('ABP Remaining Capacity'!$E121,Inputs_ByPrg!$E$6:$E$69,0),MATCH('ABP Remaining Capacity'!V$5,Inputs_ByPrg!$I$5:$AD$5,0))*8760/1000</f>
        <v>0</v>
      </c>
      <c r="W121" s="89">
        <f>W52*INDEX(Inputs_ByPrg!$I$6:$AD$69,MATCH('ABP Remaining Capacity'!$E121,Inputs_ByPrg!$E$6:$E$69,0),MATCH('ABP Remaining Capacity'!W$5,Inputs_ByPrg!$I$5:$AD$5,0))*8760/1000</f>
        <v>0</v>
      </c>
      <c r="X121" s="89">
        <f>X52*INDEX(Inputs_ByPrg!$I$6:$AD$69,MATCH('ABP Remaining Capacity'!$E121,Inputs_ByPrg!$E$6:$E$69,0),MATCH('ABP Remaining Capacity'!X$5,Inputs_ByPrg!$I$5:$AD$5,0))*8760/1000</f>
        <v>0</v>
      </c>
      <c r="Y121" s="89">
        <f>Y52*INDEX(Inputs_ByPrg!$I$6:$AD$69,MATCH('ABP Remaining Capacity'!$E121,Inputs_ByPrg!$E$6:$E$69,0),MATCH('ABP Remaining Capacity'!Y$5,Inputs_ByPrg!$I$5:$AD$5,0))*8760/1000</f>
        <v>0</v>
      </c>
      <c r="Z121" s="89">
        <f>Z52*INDEX(Inputs_ByPrg!$I$6:$AD$69,MATCH('ABP Remaining Capacity'!$E121,Inputs_ByPrg!$E$6:$E$69,0),MATCH('ABP Remaining Capacity'!Z$5,Inputs_ByPrg!$I$5:$AD$5,0))*8760/1000</f>
        <v>0</v>
      </c>
      <c r="AA121" s="89">
        <f>AA52*INDEX(Inputs_ByPrg!$I$6:$AD$69,MATCH('ABP Remaining Capacity'!$E121,Inputs_ByPrg!$E$6:$E$69,0),MATCH('ABP Remaining Capacity'!AA$5,Inputs_ByPrg!$I$5:$AD$5,0))*8760/1000</f>
        <v>0</v>
      </c>
      <c r="AB121" s="89">
        <f>AB52*INDEX(Inputs_ByPrg!$I$6:$AD$69,MATCH('ABP Remaining Capacity'!$E121,Inputs_ByPrg!$E$6:$E$69,0),MATCH('ABP Remaining Capacity'!AB$5,Inputs_ByPrg!$I$5:$AD$5,0))*8760/1000</f>
        <v>0</v>
      </c>
    </row>
    <row r="122" spans="2:28" ht="14.45" customHeight="1">
      <c r="B122" s="239" t="s">
        <v>230</v>
      </c>
      <c r="C122" s="239" t="s">
        <v>210</v>
      </c>
      <c r="D122" s="239" t="s">
        <v>275</v>
      </c>
      <c r="E122" s="286" t="str">
        <f t="shared" si="2"/>
        <v>A_Community Driven Community Solar_ &lt; 10</v>
      </c>
      <c r="F122" s="262" t="s">
        <v>85</v>
      </c>
      <c r="G122" s="89">
        <f>G53*INDEX(Inputs_ByPrg!$I$6:$AD$69,MATCH('ABP Remaining Capacity'!$E122,Inputs_ByPrg!$E$6:$E$69,0),MATCH('ABP Remaining Capacity'!G$5,Inputs_ByPrg!$I$5:$AD$5,0))*8760/1000</f>
        <v>0</v>
      </c>
      <c r="H122" s="89">
        <f>H53*INDEX(Inputs_ByPrg!$I$6:$AD$69,MATCH('ABP Remaining Capacity'!$E122,Inputs_ByPrg!$E$6:$E$69,0),MATCH('ABP Remaining Capacity'!H$5,Inputs_ByPrg!$I$5:$AD$5,0))*8760/1000</f>
        <v>0</v>
      </c>
      <c r="I122" s="89">
        <f>I53*INDEX(Inputs_ByPrg!$I$6:$AD$69,MATCH('ABP Remaining Capacity'!$E122,Inputs_ByPrg!$E$6:$E$69,0),MATCH('ABP Remaining Capacity'!I$5,Inputs_ByPrg!$I$5:$AD$5,0))*8760/1000</f>
        <v>0</v>
      </c>
      <c r="J122" s="89">
        <f>J53*INDEX(Inputs_ByPrg!$I$6:$AD$69,MATCH('ABP Remaining Capacity'!$E122,Inputs_ByPrg!$E$6:$E$69,0),MATCH('ABP Remaining Capacity'!J$5,Inputs_ByPrg!$I$5:$AD$5,0))*8760/1000</f>
        <v>0</v>
      </c>
      <c r="K122" s="89">
        <f>K53*INDEX(Inputs_ByPrg!$I$6:$AD$69,MATCH('ABP Remaining Capacity'!$E122,Inputs_ByPrg!$E$6:$E$69,0),MATCH('ABP Remaining Capacity'!K$5,Inputs_ByPrg!$I$5:$AD$5,0))*8760/1000</f>
        <v>0</v>
      </c>
      <c r="L122" s="89">
        <f>L53*INDEX(Inputs_ByPrg!$I$6:$AD$69,MATCH('ABP Remaining Capacity'!$E122,Inputs_ByPrg!$E$6:$E$69,0),MATCH('ABP Remaining Capacity'!L$5,Inputs_ByPrg!$I$5:$AD$5,0))*8760/1000</f>
        <v>0</v>
      </c>
      <c r="M122" s="89">
        <f>M53*INDEX(Inputs_ByPrg!$I$6:$AD$69,MATCH('ABP Remaining Capacity'!$E122,Inputs_ByPrg!$E$6:$E$69,0),MATCH('ABP Remaining Capacity'!M$5,Inputs_ByPrg!$I$5:$AD$5,0))*8760/1000</f>
        <v>0</v>
      </c>
      <c r="N122" s="89">
        <f>N53*INDEX(Inputs_ByPrg!$I$6:$AD$69,MATCH('ABP Remaining Capacity'!$E122,Inputs_ByPrg!$E$6:$E$69,0),MATCH('ABP Remaining Capacity'!N$5,Inputs_ByPrg!$I$5:$AD$5,0))*8760/1000</f>
        <v>0</v>
      </c>
      <c r="O122" s="89">
        <f>O53*INDEX(Inputs_ByPrg!$I$6:$AD$69,MATCH('ABP Remaining Capacity'!$E122,Inputs_ByPrg!$E$6:$E$69,0),MATCH('ABP Remaining Capacity'!O$5,Inputs_ByPrg!$I$5:$AD$5,0))*8760/1000</f>
        <v>0</v>
      </c>
      <c r="P122" s="89">
        <f>P53*INDEX(Inputs_ByPrg!$I$6:$AD$69,MATCH('ABP Remaining Capacity'!$E122,Inputs_ByPrg!$E$6:$E$69,0),MATCH('ABP Remaining Capacity'!P$5,Inputs_ByPrg!$I$5:$AD$5,0))*8760/1000</f>
        <v>0</v>
      </c>
      <c r="Q122" s="89">
        <f>Q53*INDEX(Inputs_ByPrg!$I$6:$AD$69,MATCH('ABP Remaining Capacity'!$E122,Inputs_ByPrg!$E$6:$E$69,0),MATCH('ABP Remaining Capacity'!Q$5,Inputs_ByPrg!$I$5:$AD$5,0))*8760/1000</f>
        <v>0</v>
      </c>
      <c r="R122" s="89">
        <f>R53*INDEX(Inputs_ByPrg!$I$6:$AD$69,MATCH('ABP Remaining Capacity'!$E122,Inputs_ByPrg!$E$6:$E$69,0),MATCH('ABP Remaining Capacity'!R$5,Inputs_ByPrg!$I$5:$AD$5,0))*8760/1000</f>
        <v>0</v>
      </c>
      <c r="S122" s="89">
        <f>S53*INDEX(Inputs_ByPrg!$I$6:$AD$69,MATCH('ABP Remaining Capacity'!$E122,Inputs_ByPrg!$E$6:$E$69,0),MATCH('ABP Remaining Capacity'!S$5,Inputs_ByPrg!$I$5:$AD$5,0))*8760/1000</f>
        <v>0</v>
      </c>
      <c r="T122" s="89">
        <f>T53*INDEX(Inputs_ByPrg!$I$6:$AD$69,MATCH('ABP Remaining Capacity'!$E122,Inputs_ByPrg!$E$6:$E$69,0),MATCH('ABP Remaining Capacity'!T$5,Inputs_ByPrg!$I$5:$AD$5,0))*8760/1000</f>
        <v>0</v>
      </c>
      <c r="U122" s="89">
        <f>U53*INDEX(Inputs_ByPrg!$I$6:$AD$69,MATCH('ABP Remaining Capacity'!$E122,Inputs_ByPrg!$E$6:$E$69,0),MATCH('ABP Remaining Capacity'!U$5,Inputs_ByPrg!$I$5:$AD$5,0))*8760/1000</f>
        <v>0</v>
      </c>
      <c r="V122" s="89">
        <f>V53*INDEX(Inputs_ByPrg!$I$6:$AD$69,MATCH('ABP Remaining Capacity'!$E122,Inputs_ByPrg!$E$6:$E$69,0),MATCH('ABP Remaining Capacity'!V$5,Inputs_ByPrg!$I$5:$AD$5,0))*8760/1000</f>
        <v>0</v>
      </c>
      <c r="W122" s="89">
        <f>W53*INDEX(Inputs_ByPrg!$I$6:$AD$69,MATCH('ABP Remaining Capacity'!$E122,Inputs_ByPrg!$E$6:$E$69,0),MATCH('ABP Remaining Capacity'!W$5,Inputs_ByPrg!$I$5:$AD$5,0))*8760/1000</f>
        <v>0</v>
      </c>
      <c r="X122" s="89">
        <f>X53*INDEX(Inputs_ByPrg!$I$6:$AD$69,MATCH('ABP Remaining Capacity'!$E122,Inputs_ByPrg!$E$6:$E$69,0),MATCH('ABP Remaining Capacity'!X$5,Inputs_ByPrg!$I$5:$AD$5,0))*8760/1000</f>
        <v>0</v>
      </c>
      <c r="Y122" s="89">
        <f>Y53*INDEX(Inputs_ByPrg!$I$6:$AD$69,MATCH('ABP Remaining Capacity'!$E122,Inputs_ByPrg!$E$6:$E$69,0),MATCH('ABP Remaining Capacity'!Y$5,Inputs_ByPrg!$I$5:$AD$5,0))*8760/1000</f>
        <v>0</v>
      </c>
      <c r="Z122" s="89">
        <f>Z53*INDEX(Inputs_ByPrg!$I$6:$AD$69,MATCH('ABP Remaining Capacity'!$E122,Inputs_ByPrg!$E$6:$E$69,0),MATCH('ABP Remaining Capacity'!Z$5,Inputs_ByPrg!$I$5:$AD$5,0))*8760/1000</f>
        <v>0</v>
      </c>
      <c r="AA122" s="89">
        <f>AA53*INDEX(Inputs_ByPrg!$I$6:$AD$69,MATCH('ABP Remaining Capacity'!$E122,Inputs_ByPrg!$E$6:$E$69,0),MATCH('ABP Remaining Capacity'!AA$5,Inputs_ByPrg!$I$5:$AD$5,0))*8760/1000</f>
        <v>0</v>
      </c>
      <c r="AB122" s="89">
        <f>AB53*INDEX(Inputs_ByPrg!$I$6:$AD$69,MATCH('ABP Remaining Capacity'!$E122,Inputs_ByPrg!$E$6:$E$69,0),MATCH('ABP Remaining Capacity'!AB$5,Inputs_ByPrg!$I$5:$AD$5,0))*8760/1000</f>
        <v>0</v>
      </c>
    </row>
    <row r="123" spans="2:28" ht="14.45" customHeight="1">
      <c r="B123" s="239" t="s">
        <v>230</v>
      </c>
      <c r="C123" s="239" t="s">
        <v>210</v>
      </c>
      <c r="D123" s="239" t="s">
        <v>277</v>
      </c>
      <c r="E123" s="286" t="str">
        <f t="shared" si="2"/>
        <v>A_Community Driven Community Solar_ &gt;10-25</v>
      </c>
      <c r="F123" s="262" t="s">
        <v>85</v>
      </c>
      <c r="G123" s="89">
        <f>G54*INDEX(Inputs_ByPrg!$I$6:$AD$69,MATCH('ABP Remaining Capacity'!$E123,Inputs_ByPrg!$E$6:$E$69,0),MATCH('ABP Remaining Capacity'!G$5,Inputs_ByPrg!$I$5:$AD$5,0))*8760/1000</f>
        <v>0</v>
      </c>
      <c r="H123" s="89">
        <f>H54*INDEX(Inputs_ByPrg!$I$6:$AD$69,MATCH('ABP Remaining Capacity'!$E123,Inputs_ByPrg!$E$6:$E$69,0),MATCH('ABP Remaining Capacity'!H$5,Inputs_ByPrg!$I$5:$AD$5,0))*8760/1000</f>
        <v>0</v>
      </c>
      <c r="I123" s="89">
        <f>I54*INDEX(Inputs_ByPrg!$I$6:$AD$69,MATCH('ABP Remaining Capacity'!$E123,Inputs_ByPrg!$E$6:$E$69,0),MATCH('ABP Remaining Capacity'!I$5,Inputs_ByPrg!$I$5:$AD$5,0))*8760/1000</f>
        <v>0</v>
      </c>
      <c r="J123" s="89">
        <f>J54*INDEX(Inputs_ByPrg!$I$6:$AD$69,MATCH('ABP Remaining Capacity'!$E123,Inputs_ByPrg!$E$6:$E$69,0),MATCH('ABP Remaining Capacity'!J$5,Inputs_ByPrg!$I$5:$AD$5,0))*8760/1000</f>
        <v>0</v>
      </c>
      <c r="K123" s="89">
        <f>K54*INDEX(Inputs_ByPrg!$I$6:$AD$69,MATCH('ABP Remaining Capacity'!$E123,Inputs_ByPrg!$E$6:$E$69,0),MATCH('ABP Remaining Capacity'!K$5,Inputs_ByPrg!$I$5:$AD$5,0))*8760/1000</f>
        <v>0</v>
      </c>
      <c r="L123" s="89">
        <f>L54*INDEX(Inputs_ByPrg!$I$6:$AD$69,MATCH('ABP Remaining Capacity'!$E123,Inputs_ByPrg!$E$6:$E$69,0),MATCH('ABP Remaining Capacity'!L$5,Inputs_ByPrg!$I$5:$AD$5,0))*8760/1000</f>
        <v>0</v>
      </c>
      <c r="M123" s="89">
        <f>M54*INDEX(Inputs_ByPrg!$I$6:$AD$69,MATCH('ABP Remaining Capacity'!$E123,Inputs_ByPrg!$E$6:$E$69,0),MATCH('ABP Remaining Capacity'!M$5,Inputs_ByPrg!$I$5:$AD$5,0))*8760/1000</f>
        <v>0</v>
      </c>
      <c r="N123" s="89">
        <f>N54*INDEX(Inputs_ByPrg!$I$6:$AD$69,MATCH('ABP Remaining Capacity'!$E123,Inputs_ByPrg!$E$6:$E$69,0),MATCH('ABP Remaining Capacity'!N$5,Inputs_ByPrg!$I$5:$AD$5,0))*8760/1000</f>
        <v>0</v>
      </c>
      <c r="O123" s="89">
        <f>O54*INDEX(Inputs_ByPrg!$I$6:$AD$69,MATCH('ABP Remaining Capacity'!$E123,Inputs_ByPrg!$E$6:$E$69,0),MATCH('ABP Remaining Capacity'!O$5,Inputs_ByPrg!$I$5:$AD$5,0))*8760/1000</f>
        <v>0</v>
      </c>
      <c r="P123" s="89">
        <f>P54*INDEX(Inputs_ByPrg!$I$6:$AD$69,MATCH('ABP Remaining Capacity'!$E123,Inputs_ByPrg!$E$6:$E$69,0),MATCH('ABP Remaining Capacity'!P$5,Inputs_ByPrg!$I$5:$AD$5,0))*8760/1000</f>
        <v>0</v>
      </c>
      <c r="Q123" s="89">
        <f>Q54*INDEX(Inputs_ByPrg!$I$6:$AD$69,MATCH('ABP Remaining Capacity'!$E123,Inputs_ByPrg!$E$6:$E$69,0),MATCH('ABP Remaining Capacity'!Q$5,Inputs_ByPrg!$I$5:$AD$5,0))*8760/1000</f>
        <v>0</v>
      </c>
      <c r="R123" s="89">
        <f>R54*INDEX(Inputs_ByPrg!$I$6:$AD$69,MATCH('ABP Remaining Capacity'!$E123,Inputs_ByPrg!$E$6:$E$69,0),MATCH('ABP Remaining Capacity'!R$5,Inputs_ByPrg!$I$5:$AD$5,0))*8760/1000</f>
        <v>0</v>
      </c>
      <c r="S123" s="89">
        <f>S54*INDEX(Inputs_ByPrg!$I$6:$AD$69,MATCH('ABP Remaining Capacity'!$E123,Inputs_ByPrg!$E$6:$E$69,0),MATCH('ABP Remaining Capacity'!S$5,Inputs_ByPrg!$I$5:$AD$5,0))*8760/1000</f>
        <v>0</v>
      </c>
      <c r="T123" s="89">
        <f>T54*INDEX(Inputs_ByPrg!$I$6:$AD$69,MATCH('ABP Remaining Capacity'!$E123,Inputs_ByPrg!$E$6:$E$69,0),MATCH('ABP Remaining Capacity'!T$5,Inputs_ByPrg!$I$5:$AD$5,0))*8760/1000</f>
        <v>0</v>
      </c>
      <c r="U123" s="89">
        <f>U54*INDEX(Inputs_ByPrg!$I$6:$AD$69,MATCH('ABP Remaining Capacity'!$E123,Inputs_ByPrg!$E$6:$E$69,0),MATCH('ABP Remaining Capacity'!U$5,Inputs_ByPrg!$I$5:$AD$5,0))*8760/1000</f>
        <v>0</v>
      </c>
      <c r="V123" s="89">
        <f>V54*INDEX(Inputs_ByPrg!$I$6:$AD$69,MATCH('ABP Remaining Capacity'!$E123,Inputs_ByPrg!$E$6:$E$69,0),MATCH('ABP Remaining Capacity'!V$5,Inputs_ByPrg!$I$5:$AD$5,0))*8760/1000</f>
        <v>0</v>
      </c>
      <c r="W123" s="89">
        <f>W54*INDEX(Inputs_ByPrg!$I$6:$AD$69,MATCH('ABP Remaining Capacity'!$E123,Inputs_ByPrg!$E$6:$E$69,0),MATCH('ABP Remaining Capacity'!W$5,Inputs_ByPrg!$I$5:$AD$5,0))*8760/1000</f>
        <v>0</v>
      </c>
      <c r="X123" s="89">
        <f>X54*INDEX(Inputs_ByPrg!$I$6:$AD$69,MATCH('ABP Remaining Capacity'!$E123,Inputs_ByPrg!$E$6:$E$69,0),MATCH('ABP Remaining Capacity'!X$5,Inputs_ByPrg!$I$5:$AD$5,0))*8760/1000</f>
        <v>0</v>
      </c>
      <c r="Y123" s="89">
        <f>Y54*INDEX(Inputs_ByPrg!$I$6:$AD$69,MATCH('ABP Remaining Capacity'!$E123,Inputs_ByPrg!$E$6:$E$69,0),MATCH('ABP Remaining Capacity'!Y$5,Inputs_ByPrg!$I$5:$AD$5,0))*8760/1000</f>
        <v>0</v>
      </c>
      <c r="Z123" s="89">
        <f>Z54*INDEX(Inputs_ByPrg!$I$6:$AD$69,MATCH('ABP Remaining Capacity'!$E123,Inputs_ByPrg!$E$6:$E$69,0),MATCH('ABP Remaining Capacity'!Z$5,Inputs_ByPrg!$I$5:$AD$5,0))*8760/1000</f>
        <v>0</v>
      </c>
      <c r="AA123" s="89">
        <f>AA54*INDEX(Inputs_ByPrg!$I$6:$AD$69,MATCH('ABP Remaining Capacity'!$E123,Inputs_ByPrg!$E$6:$E$69,0),MATCH('ABP Remaining Capacity'!AA$5,Inputs_ByPrg!$I$5:$AD$5,0))*8760/1000</f>
        <v>0</v>
      </c>
      <c r="AB123" s="89">
        <f>AB54*INDEX(Inputs_ByPrg!$I$6:$AD$69,MATCH('ABP Remaining Capacity'!$E123,Inputs_ByPrg!$E$6:$E$69,0),MATCH('ABP Remaining Capacity'!AB$5,Inputs_ByPrg!$I$5:$AD$5,0))*8760/1000</f>
        <v>0</v>
      </c>
    </row>
    <row r="124" spans="2:28" ht="14.45" customHeight="1">
      <c r="B124" s="239" t="s">
        <v>230</v>
      </c>
      <c r="C124" s="239" t="s">
        <v>210</v>
      </c>
      <c r="D124" s="239" t="s">
        <v>284</v>
      </c>
      <c r="E124" s="286" t="str">
        <f t="shared" si="2"/>
        <v>A_Community Driven Community Solar_ &gt;25-100</v>
      </c>
      <c r="F124" s="262" t="s">
        <v>85</v>
      </c>
      <c r="G124" s="89">
        <f>G55*INDEX(Inputs_ByPrg!$I$6:$AD$69,MATCH('ABP Remaining Capacity'!$E124,Inputs_ByPrg!$E$6:$E$69,0),MATCH('ABP Remaining Capacity'!G$5,Inputs_ByPrg!$I$5:$AD$5,0))*8760/1000</f>
        <v>0</v>
      </c>
      <c r="H124" s="89">
        <f>H55*INDEX(Inputs_ByPrg!$I$6:$AD$69,MATCH('ABP Remaining Capacity'!$E124,Inputs_ByPrg!$E$6:$E$69,0),MATCH('ABP Remaining Capacity'!H$5,Inputs_ByPrg!$I$5:$AD$5,0))*8760/1000</f>
        <v>0</v>
      </c>
      <c r="I124" s="89">
        <f>I55*INDEX(Inputs_ByPrg!$I$6:$AD$69,MATCH('ABP Remaining Capacity'!$E124,Inputs_ByPrg!$E$6:$E$69,0),MATCH('ABP Remaining Capacity'!I$5,Inputs_ByPrg!$I$5:$AD$5,0))*8760/1000</f>
        <v>0</v>
      </c>
      <c r="J124" s="89">
        <f>J55*INDEX(Inputs_ByPrg!$I$6:$AD$69,MATCH('ABP Remaining Capacity'!$E124,Inputs_ByPrg!$E$6:$E$69,0),MATCH('ABP Remaining Capacity'!J$5,Inputs_ByPrg!$I$5:$AD$5,0))*8760/1000</f>
        <v>0</v>
      </c>
      <c r="K124" s="89">
        <f>K55*INDEX(Inputs_ByPrg!$I$6:$AD$69,MATCH('ABP Remaining Capacity'!$E124,Inputs_ByPrg!$E$6:$E$69,0),MATCH('ABP Remaining Capacity'!K$5,Inputs_ByPrg!$I$5:$AD$5,0))*8760/1000</f>
        <v>0</v>
      </c>
      <c r="L124" s="89">
        <f>L55*INDEX(Inputs_ByPrg!$I$6:$AD$69,MATCH('ABP Remaining Capacity'!$E124,Inputs_ByPrg!$E$6:$E$69,0),MATCH('ABP Remaining Capacity'!L$5,Inputs_ByPrg!$I$5:$AD$5,0))*8760/1000</f>
        <v>0</v>
      </c>
      <c r="M124" s="89">
        <f>M55*INDEX(Inputs_ByPrg!$I$6:$AD$69,MATCH('ABP Remaining Capacity'!$E124,Inputs_ByPrg!$E$6:$E$69,0),MATCH('ABP Remaining Capacity'!M$5,Inputs_ByPrg!$I$5:$AD$5,0))*8760/1000</f>
        <v>0</v>
      </c>
      <c r="N124" s="89">
        <f>N55*INDEX(Inputs_ByPrg!$I$6:$AD$69,MATCH('ABP Remaining Capacity'!$E124,Inputs_ByPrg!$E$6:$E$69,0),MATCH('ABP Remaining Capacity'!N$5,Inputs_ByPrg!$I$5:$AD$5,0))*8760/1000</f>
        <v>0</v>
      </c>
      <c r="O124" s="89">
        <f>O55*INDEX(Inputs_ByPrg!$I$6:$AD$69,MATCH('ABP Remaining Capacity'!$E124,Inputs_ByPrg!$E$6:$E$69,0),MATCH('ABP Remaining Capacity'!O$5,Inputs_ByPrg!$I$5:$AD$5,0))*8760/1000</f>
        <v>0</v>
      </c>
      <c r="P124" s="89">
        <f>P55*INDEX(Inputs_ByPrg!$I$6:$AD$69,MATCH('ABP Remaining Capacity'!$E124,Inputs_ByPrg!$E$6:$E$69,0),MATCH('ABP Remaining Capacity'!P$5,Inputs_ByPrg!$I$5:$AD$5,0))*8760/1000</f>
        <v>0</v>
      </c>
      <c r="Q124" s="89">
        <f>Q55*INDEX(Inputs_ByPrg!$I$6:$AD$69,MATCH('ABP Remaining Capacity'!$E124,Inputs_ByPrg!$E$6:$E$69,0),MATCH('ABP Remaining Capacity'!Q$5,Inputs_ByPrg!$I$5:$AD$5,0))*8760/1000</f>
        <v>0</v>
      </c>
      <c r="R124" s="89">
        <f>R55*INDEX(Inputs_ByPrg!$I$6:$AD$69,MATCH('ABP Remaining Capacity'!$E124,Inputs_ByPrg!$E$6:$E$69,0),MATCH('ABP Remaining Capacity'!R$5,Inputs_ByPrg!$I$5:$AD$5,0))*8760/1000</f>
        <v>0</v>
      </c>
      <c r="S124" s="89">
        <f>S55*INDEX(Inputs_ByPrg!$I$6:$AD$69,MATCH('ABP Remaining Capacity'!$E124,Inputs_ByPrg!$E$6:$E$69,0),MATCH('ABP Remaining Capacity'!S$5,Inputs_ByPrg!$I$5:$AD$5,0))*8760/1000</f>
        <v>0</v>
      </c>
      <c r="T124" s="89">
        <f>T55*INDEX(Inputs_ByPrg!$I$6:$AD$69,MATCH('ABP Remaining Capacity'!$E124,Inputs_ByPrg!$E$6:$E$69,0),MATCH('ABP Remaining Capacity'!T$5,Inputs_ByPrg!$I$5:$AD$5,0))*8760/1000</f>
        <v>0</v>
      </c>
      <c r="U124" s="89">
        <f>U55*INDEX(Inputs_ByPrg!$I$6:$AD$69,MATCH('ABP Remaining Capacity'!$E124,Inputs_ByPrg!$E$6:$E$69,0),MATCH('ABP Remaining Capacity'!U$5,Inputs_ByPrg!$I$5:$AD$5,0))*8760/1000</f>
        <v>0</v>
      </c>
      <c r="V124" s="89">
        <f>V55*INDEX(Inputs_ByPrg!$I$6:$AD$69,MATCH('ABP Remaining Capacity'!$E124,Inputs_ByPrg!$E$6:$E$69,0),MATCH('ABP Remaining Capacity'!V$5,Inputs_ByPrg!$I$5:$AD$5,0))*8760/1000</f>
        <v>0</v>
      </c>
      <c r="W124" s="89">
        <f>W55*INDEX(Inputs_ByPrg!$I$6:$AD$69,MATCH('ABP Remaining Capacity'!$E124,Inputs_ByPrg!$E$6:$E$69,0),MATCH('ABP Remaining Capacity'!W$5,Inputs_ByPrg!$I$5:$AD$5,0))*8760/1000</f>
        <v>0</v>
      </c>
      <c r="X124" s="89">
        <f>X55*INDEX(Inputs_ByPrg!$I$6:$AD$69,MATCH('ABP Remaining Capacity'!$E124,Inputs_ByPrg!$E$6:$E$69,0),MATCH('ABP Remaining Capacity'!X$5,Inputs_ByPrg!$I$5:$AD$5,0))*8760/1000</f>
        <v>0</v>
      </c>
      <c r="Y124" s="89">
        <f>Y55*INDEX(Inputs_ByPrg!$I$6:$AD$69,MATCH('ABP Remaining Capacity'!$E124,Inputs_ByPrg!$E$6:$E$69,0),MATCH('ABP Remaining Capacity'!Y$5,Inputs_ByPrg!$I$5:$AD$5,0))*8760/1000</f>
        <v>0</v>
      </c>
      <c r="Z124" s="89">
        <f>Z55*INDEX(Inputs_ByPrg!$I$6:$AD$69,MATCH('ABP Remaining Capacity'!$E124,Inputs_ByPrg!$E$6:$E$69,0),MATCH('ABP Remaining Capacity'!Z$5,Inputs_ByPrg!$I$5:$AD$5,0))*8760/1000</f>
        <v>0</v>
      </c>
      <c r="AA124" s="89">
        <f>AA55*INDEX(Inputs_ByPrg!$I$6:$AD$69,MATCH('ABP Remaining Capacity'!$E124,Inputs_ByPrg!$E$6:$E$69,0),MATCH('ABP Remaining Capacity'!AA$5,Inputs_ByPrg!$I$5:$AD$5,0))*8760/1000</f>
        <v>0</v>
      </c>
      <c r="AB124" s="89">
        <f>AB55*INDEX(Inputs_ByPrg!$I$6:$AD$69,MATCH('ABP Remaining Capacity'!$E124,Inputs_ByPrg!$E$6:$E$69,0),MATCH('ABP Remaining Capacity'!AB$5,Inputs_ByPrg!$I$5:$AD$5,0))*8760/1000</f>
        <v>0</v>
      </c>
    </row>
    <row r="125" spans="2:28" ht="14.45" customHeight="1">
      <c r="B125" s="239" t="s">
        <v>230</v>
      </c>
      <c r="C125" s="239" t="s">
        <v>210</v>
      </c>
      <c r="D125" s="239" t="s">
        <v>287</v>
      </c>
      <c r="E125" s="286" t="str">
        <f t="shared" si="2"/>
        <v>A_Community Driven Community Solar_&gt;100-200</v>
      </c>
      <c r="F125" s="262" t="s">
        <v>85</v>
      </c>
      <c r="G125" s="89">
        <f>G56*INDEX(Inputs_ByPrg!$I$6:$AD$69,MATCH('ABP Remaining Capacity'!$E125,Inputs_ByPrg!$E$6:$E$69,0),MATCH('ABP Remaining Capacity'!G$5,Inputs_ByPrg!$I$5:$AD$5,0))*8760/1000</f>
        <v>0</v>
      </c>
      <c r="H125" s="89">
        <f>H56*INDEX(Inputs_ByPrg!$I$6:$AD$69,MATCH('ABP Remaining Capacity'!$E125,Inputs_ByPrg!$E$6:$E$69,0),MATCH('ABP Remaining Capacity'!H$5,Inputs_ByPrg!$I$5:$AD$5,0))*8760/1000</f>
        <v>0</v>
      </c>
      <c r="I125" s="89">
        <f>I56*INDEX(Inputs_ByPrg!$I$6:$AD$69,MATCH('ABP Remaining Capacity'!$E125,Inputs_ByPrg!$E$6:$E$69,0),MATCH('ABP Remaining Capacity'!I$5,Inputs_ByPrg!$I$5:$AD$5,0))*8760/1000</f>
        <v>0</v>
      </c>
      <c r="J125" s="89">
        <f>J56*INDEX(Inputs_ByPrg!$I$6:$AD$69,MATCH('ABP Remaining Capacity'!$E125,Inputs_ByPrg!$E$6:$E$69,0),MATCH('ABP Remaining Capacity'!J$5,Inputs_ByPrg!$I$5:$AD$5,0))*8760/1000</f>
        <v>0</v>
      </c>
      <c r="K125" s="89">
        <f>K56*INDEX(Inputs_ByPrg!$I$6:$AD$69,MATCH('ABP Remaining Capacity'!$E125,Inputs_ByPrg!$E$6:$E$69,0),MATCH('ABP Remaining Capacity'!K$5,Inputs_ByPrg!$I$5:$AD$5,0))*8760/1000</f>
        <v>0</v>
      </c>
      <c r="L125" s="89">
        <f>L56*INDEX(Inputs_ByPrg!$I$6:$AD$69,MATCH('ABP Remaining Capacity'!$E125,Inputs_ByPrg!$E$6:$E$69,0),MATCH('ABP Remaining Capacity'!L$5,Inputs_ByPrg!$I$5:$AD$5,0))*8760/1000</f>
        <v>0</v>
      </c>
      <c r="M125" s="89">
        <f>M56*INDEX(Inputs_ByPrg!$I$6:$AD$69,MATCH('ABP Remaining Capacity'!$E125,Inputs_ByPrg!$E$6:$E$69,0),MATCH('ABP Remaining Capacity'!M$5,Inputs_ByPrg!$I$5:$AD$5,0))*8760/1000</f>
        <v>0</v>
      </c>
      <c r="N125" s="89">
        <f>N56*INDEX(Inputs_ByPrg!$I$6:$AD$69,MATCH('ABP Remaining Capacity'!$E125,Inputs_ByPrg!$E$6:$E$69,0),MATCH('ABP Remaining Capacity'!N$5,Inputs_ByPrg!$I$5:$AD$5,0))*8760/1000</f>
        <v>0</v>
      </c>
      <c r="O125" s="89">
        <f>O56*INDEX(Inputs_ByPrg!$I$6:$AD$69,MATCH('ABP Remaining Capacity'!$E125,Inputs_ByPrg!$E$6:$E$69,0),MATCH('ABP Remaining Capacity'!O$5,Inputs_ByPrg!$I$5:$AD$5,0))*8760/1000</f>
        <v>0</v>
      </c>
      <c r="P125" s="89">
        <f>P56*INDEX(Inputs_ByPrg!$I$6:$AD$69,MATCH('ABP Remaining Capacity'!$E125,Inputs_ByPrg!$E$6:$E$69,0),MATCH('ABP Remaining Capacity'!P$5,Inputs_ByPrg!$I$5:$AD$5,0))*8760/1000</f>
        <v>0</v>
      </c>
      <c r="Q125" s="89">
        <f>Q56*INDEX(Inputs_ByPrg!$I$6:$AD$69,MATCH('ABP Remaining Capacity'!$E125,Inputs_ByPrg!$E$6:$E$69,0),MATCH('ABP Remaining Capacity'!Q$5,Inputs_ByPrg!$I$5:$AD$5,0))*8760/1000</f>
        <v>0</v>
      </c>
      <c r="R125" s="89">
        <f>R56*INDEX(Inputs_ByPrg!$I$6:$AD$69,MATCH('ABP Remaining Capacity'!$E125,Inputs_ByPrg!$E$6:$E$69,0),MATCH('ABP Remaining Capacity'!R$5,Inputs_ByPrg!$I$5:$AD$5,0))*8760/1000</f>
        <v>0</v>
      </c>
      <c r="S125" s="89">
        <f>S56*INDEX(Inputs_ByPrg!$I$6:$AD$69,MATCH('ABP Remaining Capacity'!$E125,Inputs_ByPrg!$E$6:$E$69,0),MATCH('ABP Remaining Capacity'!S$5,Inputs_ByPrg!$I$5:$AD$5,0))*8760/1000</f>
        <v>0</v>
      </c>
      <c r="T125" s="89">
        <f>T56*INDEX(Inputs_ByPrg!$I$6:$AD$69,MATCH('ABP Remaining Capacity'!$E125,Inputs_ByPrg!$E$6:$E$69,0),MATCH('ABP Remaining Capacity'!T$5,Inputs_ByPrg!$I$5:$AD$5,0))*8760/1000</f>
        <v>0</v>
      </c>
      <c r="U125" s="89">
        <f>U56*INDEX(Inputs_ByPrg!$I$6:$AD$69,MATCH('ABP Remaining Capacity'!$E125,Inputs_ByPrg!$E$6:$E$69,0),MATCH('ABP Remaining Capacity'!U$5,Inputs_ByPrg!$I$5:$AD$5,0))*8760/1000</f>
        <v>0</v>
      </c>
      <c r="V125" s="89">
        <f>V56*INDEX(Inputs_ByPrg!$I$6:$AD$69,MATCH('ABP Remaining Capacity'!$E125,Inputs_ByPrg!$E$6:$E$69,0),MATCH('ABP Remaining Capacity'!V$5,Inputs_ByPrg!$I$5:$AD$5,0))*8760/1000</f>
        <v>0</v>
      </c>
      <c r="W125" s="89">
        <f>W56*INDEX(Inputs_ByPrg!$I$6:$AD$69,MATCH('ABP Remaining Capacity'!$E125,Inputs_ByPrg!$E$6:$E$69,0),MATCH('ABP Remaining Capacity'!W$5,Inputs_ByPrg!$I$5:$AD$5,0))*8760/1000</f>
        <v>0</v>
      </c>
      <c r="X125" s="89">
        <f>X56*INDEX(Inputs_ByPrg!$I$6:$AD$69,MATCH('ABP Remaining Capacity'!$E125,Inputs_ByPrg!$E$6:$E$69,0),MATCH('ABP Remaining Capacity'!X$5,Inputs_ByPrg!$I$5:$AD$5,0))*8760/1000</f>
        <v>0</v>
      </c>
      <c r="Y125" s="89">
        <f>Y56*INDEX(Inputs_ByPrg!$I$6:$AD$69,MATCH('ABP Remaining Capacity'!$E125,Inputs_ByPrg!$E$6:$E$69,0),MATCH('ABP Remaining Capacity'!Y$5,Inputs_ByPrg!$I$5:$AD$5,0))*8760/1000</f>
        <v>0</v>
      </c>
      <c r="Z125" s="89">
        <f>Z56*INDEX(Inputs_ByPrg!$I$6:$AD$69,MATCH('ABP Remaining Capacity'!$E125,Inputs_ByPrg!$E$6:$E$69,0),MATCH('ABP Remaining Capacity'!Z$5,Inputs_ByPrg!$I$5:$AD$5,0))*8760/1000</f>
        <v>0</v>
      </c>
      <c r="AA125" s="89">
        <f>AA56*INDEX(Inputs_ByPrg!$I$6:$AD$69,MATCH('ABP Remaining Capacity'!$E125,Inputs_ByPrg!$E$6:$E$69,0),MATCH('ABP Remaining Capacity'!AA$5,Inputs_ByPrg!$I$5:$AD$5,0))*8760/1000</f>
        <v>0</v>
      </c>
      <c r="AB125" s="89">
        <f>AB56*INDEX(Inputs_ByPrg!$I$6:$AD$69,MATCH('ABP Remaining Capacity'!$E125,Inputs_ByPrg!$E$6:$E$69,0),MATCH('ABP Remaining Capacity'!AB$5,Inputs_ByPrg!$I$5:$AD$5,0))*8760/1000</f>
        <v>0</v>
      </c>
    </row>
    <row r="126" spans="2:28" ht="14.45" customHeight="1">
      <c r="B126" s="239" t="s">
        <v>230</v>
      </c>
      <c r="C126" s="239" t="s">
        <v>210</v>
      </c>
      <c r="D126" s="239" t="s">
        <v>288</v>
      </c>
      <c r="E126" s="286" t="str">
        <f t="shared" si="2"/>
        <v>A_Community Driven Community Solar_&gt;200-500</v>
      </c>
      <c r="F126" s="262" t="s">
        <v>85</v>
      </c>
      <c r="G126" s="89">
        <f>G57*INDEX(Inputs_ByPrg!$I$6:$AD$69,MATCH('ABP Remaining Capacity'!$E126,Inputs_ByPrg!$E$6:$E$69,0),MATCH('ABP Remaining Capacity'!G$5,Inputs_ByPrg!$I$5:$AD$5,0))*8760/1000</f>
        <v>0</v>
      </c>
      <c r="H126" s="89">
        <f>H57*INDEX(Inputs_ByPrg!$I$6:$AD$69,MATCH('ABP Remaining Capacity'!$E126,Inputs_ByPrg!$E$6:$E$69,0),MATCH('ABP Remaining Capacity'!H$5,Inputs_ByPrg!$I$5:$AD$5,0))*8760/1000</f>
        <v>0</v>
      </c>
      <c r="I126" s="89">
        <f>I57*INDEX(Inputs_ByPrg!$I$6:$AD$69,MATCH('ABP Remaining Capacity'!$E126,Inputs_ByPrg!$E$6:$E$69,0),MATCH('ABP Remaining Capacity'!I$5,Inputs_ByPrg!$I$5:$AD$5,0))*8760/1000</f>
        <v>0</v>
      </c>
      <c r="J126" s="89">
        <f>J57*INDEX(Inputs_ByPrg!$I$6:$AD$69,MATCH('ABP Remaining Capacity'!$E126,Inputs_ByPrg!$E$6:$E$69,0),MATCH('ABP Remaining Capacity'!J$5,Inputs_ByPrg!$I$5:$AD$5,0))*8760/1000</f>
        <v>0</v>
      </c>
      <c r="K126" s="89">
        <f>K57*INDEX(Inputs_ByPrg!$I$6:$AD$69,MATCH('ABP Remaining Capacity'!$E126,Inputs_ByPrg!$E$6:$E$69,0),MATCH('ABP Remaining Capacity'!K$5,Inputs_ByPrg!$I$5:$AD$5,0))*8760/1000</f>
        <v>0</v>
      </c>
      <c r="L126" s="89">
        <f>L57*INDEX(Inputs_ByPrg!$I$6:$AD$69,MATCH('ABP Remaining Capacity'!$E126,Inputs_ByPrg!$E$6:$E$69,0),MATCH('ABP Remaining Capacity'!L$5,Inputs_ByPrg!$I$5:$AD$5,0))*8760/1000</f>
        <v>0</v>
      </c>
      <c r="M126" s="89">
        <f>M57*INDEX(Inputs_ByPrg!$I$6:$AD$69,MATCH('ABP Remaining Capacity'!$E126,Inputs_ByPrg!$E$6:$E$69,0),MATCH('ABP Remaining Capacity'!M$5,Inputs_ByPrg!$I$5:$AD$5,0))*8760/1000</f>
        <v>0</v>
      </c>
      <c r="N126" s="89">
        <f>N57*INDEX(Inputs_ByPrg!$I$6:$AD$69,MATCH('ABP Remaining Capacity'!$E126,Inputs_ByPrg!$E$6:$E$69,0),MATCH('ABP Remaining Capacity'!N$5,Inputs_ByPrg!$I$5:$AD$5,0))*8760/1000</f>
        <v>0</v>
      </c>
      <c r="O126" s="89">
        <f>O57*INDEX(Inputs_ByPrg!$I$6:$AD$69,MATCH('ABP Remaining Capacity'!$E126,Inputs_ByPrg!$E$6:$E$69,0),MATCH('ABP Remaining Capacity'!O$5,Inputs_ByPrg!$I$5:$AD$5,0))*8760/1000</f>
        <v>0</v>
      </c>
      <c r="P126" s="89">
        <f>P57*INDEX(Inputs_ByPrg!$I$6:$AD$69,MATCH('ABP Remaining Capacity'!$E126,Inputs_ByPrg!$E$6:$E$69,0),MATCH('ABP Remaining Capacity'!P$5,Inputs_ByPrg!$I$5:$AD$5,0))*8760/1000</f>
        <v>0</v>
      </c>
      <c r="Q126" s="89">
        <f>Q57*INDEX(Inputs_ByPrg!$I$6:$AD$69,MATCH('ABP Remaining Capacity'!$E126,Inputs_ByPrg!$E$6:$E$69,0),MATCH('ABP Remaining Capacity'!Q$5,Inputs_ByPrg!$I$5:$AD$5,0))*8760/1000</f>
        <v>0</v>
      </c>
      <c r="R126" s="89">
        <f>R57*INDEX(Inputs_ByPrg!$I$6:$AD$69,MATCH('ABP Remaining Capacity'!$E126,Inputs_ByPrg!$E$6:$E$69,0),MATCH('ABP Remaining Capacity'!R$5,Inputs_ByPrg!$I$5:$AD$5,0))*8760/1000</f>
        <v>0</v>
      </c>
      <c r="S126" s="89">
        <f>S57*INDEX(Inputs_ByPrg!$I$6:$AD$69,MATCH('ABP Remaining Capacity'!$E126,Inputs_ByPrg!$E$6:$E$69,0),MATCH('ABP Remaining Capacity'!S$5,Inputs_ByPrg!$I$5:$AD$5,0))*8760/1000</f>
        <v>0</v>
      </c>
      <c r="T126" s="89">
        <f>T57*INDEX(Inputs_ByPrg!$I$6:$AD$69,MATCH('ABP Remaining Capacity'!$E126,Inputs_ByPrg!$E$6:$E$69,0),MATCH('ABP Remaining Capacity'!T$5,Inputs_ByPrg!$I$5:$AD$5,0))*8760/1000</f>
        <v>0</v>
      </c>
      <c r="U126" s="89">
        <f>U57*INDEX(Inputs_ByPrg!$I$6:$AD$69,MATCH('ABP Remaining Capacity'!$E126,Inputs_ByPrg!$E$6:$E$69,0),MATCH('ABP Remaining Capacity'!U$5,Inputs_ByPrg!$I$5:$AD$5,0))*8760/1000</f>
        <v>0</v>
      </c>
      <c r="V126" s="89">
        <f>V57*INDEX(Inputs_ByPrg!$I$6:$AD$69,MATCH('ABP Remaining Capacity'!$E126,Inputs_ByPrg!$E$6:$E$69,0),MATCH('ABP Remaining Capacity'!V$5,Inputs_ByPrg!$I$5:$AD$5,0))*8760/1000</f>
        <v>0</v>
      </c>
      <c r="W126" s="89">
        <f>W57*INDEX(Inputs_ByPrg!$I$6:$AD$69,MATCH('ABP Remaining Capacity'!$E126,Inputs_ByPrg!$E$6:$E$69,0),MATCH('ABP Remaining Capacity'!W$5,Inputs_ByPrg!$I$5:$AD$5,0))*8760/1000</f>
        <v>0</v>
      </c>
      <c r="X126" s="89">
        <f>X57*INDEX(Inputs_ByPrg!$I$6:$AD$69,MATCH('ABP Remaining Capacity'!$E126,Inputs_ByPrg!$E$6:$E$69,0),MATCH('ABP Remaining Capacity'!X$5,Inputs_ByPrg!$I$5:$AD$5,0))*8760/1000</f>
        <v>0</v>
      </c>
      <c r="Y126" s="89">
        <f>Y57*INDEX(Inputs_ByPrg!$I$6:$AD$69,MATCH('ABP Remaining Capacity'!$E126,Inputs_ByPrg!$E$6:$E$69,0),MATCH('ABP Remaining Capacity'!Y$5,Inputs_ByPrg!$I$5:$AD$5,0))*8760/1000</f>
        <v>0</v>
      </c>
      <c r="Z126" s="89">
        <f>Z57*INDEX(Inputs_ByPrg!$I$6:$AD$69,MATCH('ABP Remaining Capacity'!$E126,Inputs_ByPrg!$E$6:$E$69,0),MATCH('ABP Remaining Capacity'!Z$5,Inputs_ByPrg!$I$5:$AD$5,0))*8760/1000</f>
        <v>0</v>
      </c>
      <c r="AA126" s="89">
        <f>AA57*INDEX(Inputs_ByPrg!$I$6:$AD$69,MATCH('ABP Remaining Capacity'!$E126,Inputs_ByPrg!$E$6:$E$69,0),MATCH('ABP Remaining Capacity'!AA$5,Inputs_ByPrg!$I$5:$AD$5,0))*8760/1000</f>
        <v>0</v>
      </c>
      <c r="AB126" s="89">
        <f>AB57*INDEX(Inputs_ByPrg!$I$6:$AD$69,MATCH('ABP Remaining Capacity'!$E126,Inputs_ByPrg!$E$6:$E$69,0),MATCH('ABP Remaining Capacity'!AB$5,Inputs_ByPrg!$I$5:$AD$5,0))*8760/1000</f>
        <v>0</v>
      </c>
    </row>
    <row r="127" spans="2:28" ht="14.45" customHeight="1">
      <c r="B127" s="239" t="s">
        <v>230</v>
      </c>
      <c r="C127" s="239" t="s">
        <v>210</v>
      </c>
      <c r="D127" s="239" t="s">
        <v>289</v>
      </c>
      <c r="E127" s="286" t="str">
        <f t="shared" si="2"/>
        <v>A_Community Driven Community Solar_ &gt;500-2000</v>
      </c>
      <c r="F127" s="262" t="s">
        <v>85</v>
      </c>
      <c r="G127" s="89">
        <f>G58*INDEX(Inputs_ByPrg!$I$6:$AD$69,MATCH('ABP Remaining Capacity'!$E127,Inputs_ByPrg!$E$6:$E$69,0),MATCH('ABP Remaining Capacity'!G$5,Inputs_ByPrg!$I$5:$AD$5,0))*8760/1000</f>
        <v>0</v>
      </c>
      <c r="H127" s="89">
        <f>H58*INDEX(Inputs_ByPrg!$I$6:$AD$69,MATCH('ABP Remaining Capacity'!$E127,Inputs_ByPrg!$E$6:$E$69,0),MATCH('ABP Remaining Capacity'!H$5,Inputs_ByPrg!$I$5:$AD$5,0))*8760/1000</f>
        <v>0</v>
      </c>
      <c r="I127" s="89">
        <f>I58*INDEX(Inputs_ByPrg!$I$6:$AD$69,MATCH('ABP Remaining Capacity'!$E127,Inputs_ByPrg!$E$6:$E$69,0),MATCH('ABP Remaining Capacity'!I$5,Inputs_ByPrg!$I$5:$AD$5,0))*8760/1000</f>
        <v>0</v>
      </c>
      <c r="J127" s="89">
        <f>J58*INDEX(Inputs_ByPrg!$I$6:$AD$69,MATCH('ABP Remaining Capacity'!$E127,Inputs_ByPrg!$E$6:$E$69,0),MATCH('ABP Remaining Capacity'!J$5,Inputs_ByPrg!$I$5:$AD$5,0))*8760/1000</f>
        <v>0</v>
      </c>
      <c r="K127" s="89">
        <f>K58*INDEX(Inputs_ByPrg!$I$6:$AD$69,MATCH('ABP Remaining Capacity'!$E127,Inputs_ByPrg!$E$6:$E$69,0),MATCH('ABP Remaining Capacity'!K$5,Inputs_ByPrg!$I$5:$AD$5,0))*8760/1000</f>
        <v>0</v>
      </c>
      <c r="L127" s="89">
        <f>L58*INDEX(Inputs_ByPrg!$I$6:$AD$69,MATCH('ABP Remaining Capacity'!$E127,Inputs_ByPrg!$E$6:$E$69,0),MATCH('ABP Remaining Capacity'!L$5,Inputs_ByPrg!$I$5:$AD$5,0))*8760/1000</f>
        <v>0</v>
      </c>
      <c r="M127" s="89">
        <f>M58*INDEX(Inputs_ByPrg!$I$6:$AD$69,MATCH('ABP Remaining Capacity'!$E127,Inputs_ByPrg!$E$6:$E$69,0),MATCH('ABP Remaining Capacity'!M$5,Inputs_ByPrg!$I$5:$AD$5,0))*8760/1000</f>
        <v>0</v>
      </c>
      <c r="N127" s="89">
        <f>N58*INDEX(Inputs_ByPrg!$I$6:$AD$69,MATCH('ABP Remaining Capacity'!$E127,Inputs_ByPrg!$E$6:$E$69,0),MATCH('ABP Remaining Capacity'!N$5,Inputs_ByPrg!$I$5:$AD$5,0))*8760/1000</f>
        <v>0</v>
      </c>
      <c r="O127" s="89">
        <f>O58*INDEX(Inputs_ByPrg!$I$6:$AD$69,MATCH('ABP Remaining Capacity'!$E127,Inputs_ByPrg!$E$6:$E$69,0),MATCH('ABP Remaining Capacity'!O$5,Inputs_ByPrg!$I$5:$AD$5,0))*8760/1000</f>
        <v>0</v>
      </c>
      <c r="P127" s="89">
        <f>P58*INDEX(Inputs_ByPrg!$I$6:$AD$69,MATCH('ABP Remaining Capacity'!$E127,Inputs_ByPrg!$E$6:$E$69,0),MATCH('ABP Remaining Capacity'!P$5,Inputs_ByPrg!$I$5:$AD$5,0))*8760/1000</f>
        <v>0</v>
      </c>
      <c r="Q127" s="89">
        <f>Q58*INDEX(Inputs_ByPrg!$I$6:$AD$69,MATCH('ABP Remaining Capacity'!$E127,Inputs_ByPrg!$E$6:$E$69,0),MATCH('ABP Remaining Capacity'!Q$5,Inputs_ByPrg!$I$5:$AD$5,0))*8760/1000</f>
        <v>0</v>
      </c>
      <c r="R127" s="89">
        <f>R58*INDEX(Inputs_ByPrg!$I$6:$AD$69,MATCH('ABP Remaining Capacity'!$E127,Inputs_ByPrg!$E$6:$E$69,0),MATCH('ABP Remaining Capacity'!R$5,Inputs_ByPrg!$I$5:$AD$5,0))*8760/1000</f>
        <v>0</v>
      </c>
      <c r="S127" s="89">
        <f>S58*INDEX(Inputs_ByPrg!$I$6:$AD$69,MATCH('ABP Remaining Capacity'!$E127,Inputs_ByPrg!$E$6:$E$69,0),MATCH('ABP Remaining Capacity'!S$5,Inputs_ByPrg!$I$5:$AD$5,0))*8760/1000</f>
        <v>0</v>
      </c>
      <c r="T127" s="89">
        <f>T58*INDEX(Inputs_ByPrg!$I$6:$AD$69,MATCH('ABP Remaining Capacity'!$E127,Inputs_ByPrg!$E$6:$E$69,0),MATCH('ABP Remaining Capacity'!T$5,Inputs_ByPrg!$I$5:$AD$5,0))*8760/1000</f>
        <v>0</v>
      </c>
      <c r="U127" s="89">
        <f>U58*INDEX(Inputs_ByPrg!$I$6:$AD$69,MATCH('ABP Remaining Capacity'!$E127,Inputs_ByPrg!$E$6:$E$69,0),MATCH('ABP Remaining Capacity'!U$5,Inputs_ByPrg!$I$5:$AD$5,0))*8760/1000</f>
        <v>0</v>
      </c>
      <c r="V127" s="89">
        <f>V58*INDEX(Inputs_ByPrg!$I$6:$AD$69,MATCH('ABP Remaining Capacity'!$E127,Inputs_ByPrg!$E$6:$E$69,0),MATCH('ABP Remaining Capacity'!V$5,Inputs_ByPrg!$I$5:$AD$5,0))*8760/1000</f>
        <v>0</v>
      </c>
      <c r="W127" s="89">
        <f>W58*INDEX(Inputs_ByPrg!$I$6:$AD$69,MATCH('ABP Remaining Capacity'!$E127,Inputs_ByPrg!$E$6:$E$69,0),MATCH('ABP Remaining Capacity'!W$5,Inputs_ByPrg!$I$5:$AD$5,0))*8760/1000</f>
        <v>0</v>
      </c>
      <c r="X127" s="89">
        <f>X58*INDEX(Inputs_ByPrg!$I$6:$AD$69,MATCH('ABP Remaining Capacity'!$E127,Inputs_ByPrg!$E$6:$E$69,0),MATCH('ABP Remaining Capacity'!X$5,Inputs_ByPrg!$I$5:$AD$5,0))*8760/1000</f>
        <v>0</v>
      </c>
      <c r="Y127" s="89">
        <f>Y58*INDEX(Inputs_ByPrg!$I$6:$AD$69,MATCH('ABP Remaining Capacity'!$E127,Inputs_ByPrg!$E$6:$E$69,0),MATCH('ABP Remaining Capacity'!Y$5,Inputs_ByPrg!$I$5:$AD$5,0))*8760/1000</f>
        <v>0</v>
      </c>
      <c r="Z127" s="89">
        <f>Z58*INDEX(Inputs_ByPrg!$I$6:$AD$69,MATCH('ABP Remaining Capacity'!$E127,Inputs_ByPrg!$E$6:$E$69,0),MATCH('ABP Remaining Capacity'!Z$5,Inputs_ByPrg!$I$5:$AD$5,0))*8760/1000</f>
        <v>0</v>
      </c>
      <c r="AA127" s="89">
        <f>AA58*INDEX(Inputs_ByPrg!$I$6:$AD$69,MATCH('ABP Remaining Capacity'!$E127,Inputs_ByPrg!$E$6:$E$69,0),MATCH('ABP Remaining Capacity'!AA$5,Inputs_ByPrg!$I$5:$AD$5,0))*8760/1000</f>
        <v>0</v>
      </c>
      <c r="AB127" s="89">
        <f>AB58*INDEX(Inputs_ByPrg!$I$6:$AD$69,MATCH('ABP Remaining Capacity'!$E127,Inputs_ByPrg!$E$6:$E$69,0),MATCH('ABP Remaining Capacity'!AB$5,Inputs_ByPrg!$I$5:$AD$5,0))*8760/1000</f>
        <v>0</v>
      </c>
    </row>
    <row r="128" spans="2:28" ht="14.45" customHeight="1">
      <c r="B128" s="239" t="s">
        <v>230</v>
      </c>
      <c r="C128" s="239" t="s">
        <v>210</v>
      </c>
      <c r="D128" s="239" t="s">
        <v>291</v>
      </c>
      <c r="E128" s="286" t="str">
        <f t="shared" si="2"/>
        <v>A_Community Driven Community Solar_&gt;2000-5000</v>
      </c>
      <c r="F128" s="262" t="s">
        <v>85</v>
      </c>
      <c r="G128" s="89">
        <f>G59*INDEX(Inputs_ByPrg!$I$6:$AD$69,MATCH('ABP Remaining Capacity'!$E128,Inputs_ByPrg!$E$6:$E$69,0),MATCH('ABP Remaining Capacity'!G$5,Inputs_ByPrg!$I$5:$AD$5,0))*8760/1000</f>
        <v>0</v>
      </c>
      <c r="H128" s="89">
        <f>H59*INDEX(Inputs_ByPrg!$I$6:$AD$69,MATCH('ABP Remaining Capacity'!$E128,Inputs_ByPrg!$E$6:$E$69,0),MATCH('ABP Remaining Capacity'!H$5,Inputs_ByPrg!$I$5:$AD$5,0))*8760/1000</f>
        <v>0</v>
      </c>
      <c r="I128" s="89">
        <f>I59*INDEX(Inputs_ByPrg!$I$6:$AD$69,MATCH('ABP Remaining Capacity'!$E128,Inputs_ByPrg!$E$6:$E$69,0),MATCH('ABP Remaining Capacity'!I$5,Inputs_ByPrg!$I$5:$AD$5,0))*8760/1000</f>
        <v>0</v>
      </c>
      <c r="J128" s="89">
        <f>J59*INDEX(Inputs_ByPrg!$I$6:$AD$69,MATCH('ABP Remaining Capacity'!$E128,Inputs_ByPrg!$E$6:$E$69,0),MATCH('ABP Remaining Capacity'!J$5,Inputs_ByPrg!$I$5:$AD$5,0))*8760/1000</f>
        <v>0</v>
      </c>
      <c r="K128" s="89">
        <f>K59*INDEX(Inputs_ByPrg!$I$6:$AD$69,MATCH('ABP Remaining Capacity'!$E128,Inputs_ByPrg!$E$6:$E$69,0),MATCH('ABP Remaining Capacity'!K$5,Inputs_ByPrg!$I$5:$AD$5,0))*8760/1000</f>
        <v>0</v>
      </c>
      <c r="L128" s="89">
        <f>L59*INDEX(Inputs_ByPrg!$I$6:$AD$69,MATCH('ABP Remaining Capacity'!$E128,Inputs_ByPrg!$E$6:$E$69,0),MATCH('ABP Remaining Capacity'!L$5,Inputs_ByPrg!$I$5:$AD$5,0))*8760/1000</f>
        <v>0</v>
      </c>
      <c r="M128" s="89">
        <f>M59*INDEX(Inputs_ByPrg!$I$6:$AD$69,MATCH('ABP Remaining Capacity'!$E128,Inputs_ByPrg!$E$6:$E$69,0),MATCH('ABP Remaining Capacity'!M$5,Inputs_ByPrg!$I$5:$AD$5,0))*8760/1000</f>
        <v>0</v>
      </c>
      <c r="N128" s="89">
        <f>N59*INDEX(Inputs_ByPrg!$I$6:$AD$69,MATCH('ABP Remaining Capacity'!$E128,Inputs_ByPrg!$E$6:$E$69,0),MATCH('ABP Remaining Capacity'!N$5,Inputs_ByPrg!$I$5:$AD$5,0))*8760/1000</f>
        <v>0</v>
      </c>
      <c r="O128" s="89">
        <f>O59*INDEX(Inputs_ByPrg!$I$6:$AD$69,MATCH('ABP Remaining Capacity'!$E128,Inputs_ByPrg!$E$6:$E$69,0),MATCH('ABP Remaining Capacity'!O$5,Inputs_ByPrg!$I$5:$AD$5,0))*8760/1000</f>
        <v>0</v>
      </c>
      <c r="P128" s="89">
        <f>P59*INDEX(Inputs_ByPrg!$I$6:$AD$69,MATCH('ABP Remaining Capacity'!$E128,Inputs_ByPrg!$E$6:$E$69,0),MATCH('ABP Remaining Capacity'!P$5,Inputs_ByPrg!$I$5:$AD$5,0))*8760/1000</f>
        <v>0</v>
      </c>
      <c r="Q128" s="89">
        <f>Q59*INDEX(Inputs_ByPrg!$I$6:$AD$69,MATCH('ABP Remaining Capacity'!$E128,Inputs_ByPrg!$E$6:$E$69,0),MATCH('ABP Remaining Capacity'!Q$5,Inputs_ByPrg!$I$5:$AD$5,0))*8760/1000</f>
        <v>0</v>
      </c>
      <c r="R128" s="89">
        <f>R59*INDEX(Inputs_ByPrg!$I$6:$AD$69,MATCH('ABP Remaining Capacity'!$E128,Inputs_ByPrg!$E$6:$E$69,0),MATCH('ABP Remaining Capacity'!R$5,Inputs_ByPrg!$I$5:$AD$5,0))*8760/1000</f>
        <v>0</v>
      </c>
      <c r="S128" s="89">
        <f>S59*INDEX(Inputs_ByPrg!$I$6:$AD$69,MATCH('ABP Remaining Capacity'!$E128,Inputs_ByPrg!$E$6:$E$69,0),MATCH('ABP Remaining Capacity'!S$5,Inputs_ByPrg!$I$5:$AD$5,0))*8760/1000</f>
        <v>0</v>
      </c>
      <c r="T128" s="89">
        <f>T59*INDEX(Inputs_ByPrg!$I$6:$AD$69,MATCH('ABP Remaining Capacity'!$E128,Inputs_ByPrg!$E$6:$E$69,0),MATCH('ABP Remaining Capacity'!T$5,Inputs_ByPrg!$I$5:$AD$5,0))*8760/1000</f>
        <v>0</v>
      </c>
      <c r="U128" s="89">
        <f>U59*INDEX(Inputs_ByPrg!$I$6:$AD$69,MATCH('ABP Remaining Capacity'!$E128,Inputs_ByPrg!$E$6:$E$69,0),MATCH('ABP Remaining Capacity'!U$5,Inputs_ByPrg!$I$5:$AD$5,0))*8760/1000</f>
        <v>0</v>
      </c>
      <c r="V128" s="89">
        <f>V59*INDEX(Inputs_ByPrg!$I$6:$AD$69,MATCH('ABP Remaining Capacity'!$E128,Inputs_ByPrg!$E$6:$E$69,0),MATCH('ABP Remaining Capacity'!V$5,Inputs_ByPrg!$I$5:$AD$5,0))*8760/1000</f>
        <v>0</v>
      </c>
      <c r="W128" s="89">
        <f>W59*INDEX(Inputs_ByPrg!$I$6:$AD$69,MATCH('ABP Remaining Capacity'!$E128,Inputs_ByPrg!$E$6:$E$69,0),MATCH('ABP Remaining Capacity'!W$5,Inputs_ByPrg!$I$5:$AD$5,0))*8760/1000</f>
        <v>0</v>
      </c>
      <c r="X128" s="89">
        <f>X59*INDEX(Inputs_ByPrg!$I$6:$AD$69,MATCH('ABP Remaining Capacity'!$E128,Inputs_ByPrg!$E$6:$E$69,0),MATCH('ABP Remaining Capacity'!X$5,Inputs_ByPrg!$I$5:$AD$5,0))*8760/1000</f>
        <v>0</v>
      </c>
      <c r="Y128" s="89">
        <f>Y59*INDEX(Inputs_ByPrg!$I$6:$AD$69,MATCH('ABP Remaining Capacity'!$E128,Inputs_ByPrg!$E$6:$E$69,0),MATCH('ABP Remaining Capacity'!Y$5,Inputs_ByPrg!$I$5:$AD$5,0))*8760/1000</f>
        <v>0</v>
      </c>
      <c r="Z128" s="89">
        <f>Z59*INDEX(Inputs_ByPrg!$I$6:$AD$69,MATCH('ABP Remaining Capacity'!$E128,Inputs_ByPrg!$E$6:$E$69,0),MATCH('ABP Remaining Capacity'!Z$5,Inputs_ByPrg!$I$5:$AD$5,0))*8760/1000</f>
        <v>0</v>
      </c>
      <c r="AA128" s="89">
        <f>AA59*INDEX(Inputs_ByPrg!$I$6:$AD$69,MATCH('ABP Remaining Capacity'!$E128,Inputs_ByPrg!$E$6:$E$69,0),MATCH('ABP Remaining Capacity'!AA$5,Inputs_ByPrg!$I$5:$AD$5,0))*8760/1000</f>
        <v>0</v>
      </c>
      <c r="AB128" s="89">
        <f>AB59*INDEX(Inputs_ByPrg!$I$6:$AD$69,MATCH('ABP Remaining Capacity'!$E128,Inputs_ByPrg!$E$6:$E$69,0),MATCH('ABP Remaining Capacity'!AB$5,Inputs_ByPrg!$I$5:$AD$5,0))*8760/1000</f>
        <v>0</v>
      </c>
    </row>
    <row r="129" spans="2:28" ht="14.45" customHeight="1">
      <c r="B129" s="239" t="s">
        <v>230</v>
      </c>
      <c r="C129" s="239" t="s">
        <v>211</v>
      </c>
      <c r="D129" s="239" t="s">
        <v>286</v>
      </c>
      <c r="E129" s="286" t="str">
        <f t="shared" si="2"/>
        <v>A_Equity Eligible Contractor_&gt;25-100</v>
      </c>
      <c r="F129" s="262" t="s">
        <v>85</v>
      </c>
      <c r="G129" s="89">
        <f>G60*INDEX(Inputs_ByPrg!$I$6:$AD$69,MATCH('ABP Remaining Capacity'!$E129,Inputs_ByPrg!$E$6:$E$69,0),MATCH('ABP Remaining Capacity'!G$5,Inputs_ByPrg!$I$5:$AD$5,0))*8760/1000</f>
        <v>2168.3689001361458</v>
      </c>
      <c r="H129" s="89">
        <f>H60*INDEX(Inputs_ByPrg!$I$6:$AD$69,MATCH('ABP Remaining Capacity'!$E129,Inputs_ByPrg!$E$6:$E$69,0),MATCH('ABP Remaining Capacity'!H$5,Inputs_ByPrg!$I$5:$AD$5,0))*8760/1000</f>
        <v>0</v>
      </c>
      <c r="I129" s="89">
        <f>I60*INDEX(Inputs_ByPrg!$I$6:$AD$69,MATCH('ABP Remaining Capacity'!$E129,Inputs_ByPrg!$E$6:$E$69,0),MATCH('ABP Remaining Capacity'!I$5,Inputs_ByPrg!$I$5:$AD$5,0))*8760/1000</f>
        <v>0</v>
      </c>
      <c r="J129" s="89">
        <f>J60*INDEX(Inputs_ByPrg!$I$6:$AD$69,MATCH('ABP Remaining Capacity'!$E129,Inputs_ByPrg!$E$6:$E$69,0),MATCH('ABP Remaining Capacity'!J$5,Inputs_ByPrg!$I$5:$AD$5,0))*8760/1000</f>
        <v>0</v>
      </c>
      <c r="K129" s="89">
        <f>K60*INDEX(Inputs_ByPrg!$I$6:$AD$69,MATCH('ABP Remaining Capacity'!$E129,Inputs_ByPrg!$E$6:$E$69,0),MATCH('ABP Remaining Capacity'!K$5,Inputs_ByPrg!$I$5:$AD$5,0))*8760/1000</f>
        <v>0</v>
      </c>
      <c r="L129" s="89">
        <f>L60*INDEX(Inputs_ByPrg!$I$6:$AD$69,MATCH('ABP Remaining Capacity'!$E129,Inputs_ByPrg!$E$6:$E$69,0),MATCH('ABP Remaining Capacity'!L$5,Inputs_ByPrg!$I$5:$AD$5,0))*8760/1000</f>
        <v>0</v>
      </c>
      <c r="M129" s="89">
        <f>M60*INDEX(Inputs_ByPrg!$I$6:$AD$69,MATCH('ABP Remaining Capacity'!$E129,Inputs_ByPrg!$E$6:$E$69,0),MATCH('ABP Remaining Capacity'!M$5,Inputs_ByPrg!$I$5:$AD$5,0))*8760/1000</f>
        <v>0</v>
      </c>
      <c r="N129" s="89">
        <f>N60*INDEX(Inputs_ByPrg!$I$6:$AD$69,MATCH('ABP Remaining Capacity'!$E129,Inputs_ByPrg!$E$6:$E$69,0),MATCH('ABP Remaining Capacity'!N$5,Inputs_ByPrg!$I$5:$AD$5,0))*8760/1000</f>
        <v>0</v>
      </c>
      <c r="O129" s="89">
        <f>O60*INDEX(Inputs_ByPrg!$I$6:$AD$69,MATCH('ABP Remaining Capacity'!$E129,Inputs_ByPrg!$E$6:$E$69,0),MATCH('ABP Remaining Capacity'!O$5,Inputs_ByPrg!$I$5:$AD$5,0))*8760/1000</f>
        <v>0</v>
      </c>
      <c r="P129" s="89">
        <f>P60*INDEX(Inputs_ByPrg!$I$6:$AD$69,MATCH('ABP Remaining Capacity'!$E129,Inputs_ByPrg!$E$6:$E$69,0),MATCH('ABP Remaining Capacity'!P$5,Inputs_ByPrg!$I$5:$AD$5,0))*8760/1000</f>
        <v>0</v>
      </c>
      <c r="Q129" s="89">
        <f>Q60*INDEX(Inputs_ByPrg!$I$6:$AD$69,MATCH('ABP Remaining Capacity'!$E129,Inputs_ByPrg!$E$6:$E$69,0),MATCH('ABP Remaining Capacity'!Q$5,Inputs_ByPrg!$I$5:$AD$5,0))*8760/1000</f>
        <v>0</v>
      </c>
      <c r="R129" s="89">
        <f>R60*INDEX(Inputs_ByPrg!$I$6:$AD$69,MATCH('ABP Remaining Capacity'!$E129,Inputs_ByPrg!$E$6:$E$69,0),MATCH('ABP Remaining Capacity'!R$5,Inputs_ByPrg!$I$5:$AD$5,0))*8760/1000</f>
        <v>0</v>
      </c>
      <c r="S129" s="89">
        <f>S60*INDEX(Inputs_ByPrg!$I$6:$AD$69,MATCH('ABP Remaining Capacity'!$E129,Inputs_ByPrg!$E$6:$E$69,0),MATCH('ABP Remaining Capacity'!S$5,Inputs_ByPrg!$I$5:$AD$5,0))*8760/1000</f>
        <v>0</v>
      </c>
      <c r="T129" s="89">
        <f>T60*INDEX(Inputs_ByPrg!$I$6:$AD$69,MATCH('ABP Remaining Capacity'!$E129,Inputs_ByPrg!$E$6:$E$69,0),MATCH('ABP Remaining Capacity'!T$5,Inputs_ByPrg!$I$5:$AD$5,0))*8760/1000</f>
        <v>0</v>
      </c>
      <c r="U129" s="89">
        <f>U60*INDEX(Inputs_ByPrg!$I$6:$AD$69,MATCH('ABP Remaining Capacity'!$E129,Inputs_ByPrg!$E$6:$E$69,0),MATCH('ABP Remaining Capacity'!U$5,Inputs_ByPrg!$I$5:$AD$5,0))*8760/1000</f>
        <v>0</v>
      </c>
      <c r="V129" s="89">
        <f>V60*INDEX(Inputs_ByPrg!$I$6:$AD$69,MATCH('ABP Remaining Capacity'!$E129,Inputs_ByPrg!$E$6:$E$69,0),MATCH('ABP Remaining Capacity'!V$5,Inputs_ByPrg!$I$5:$AD$5,0))*8760/1000</f>
        <v>0</v>
      </c>
      <c r="W129" s="89">
        <f>W60*INDEX(Inputs_ByPrg!$I$6:$AD$69,MATCH('ABP Remaining Capacity'!$E129,Inputs_ByPrg!$E$6:$E$69,0),MATCH('ABP Remaining Capacity'!W$5,Inputs_ByPrg!$I$5:$AD$5,0))*8760/1000</f>
        <v>0</v>
      </c>
      <c r="X129" s="89">
        <f>X60*INDEX(Inputs_ByPrg!$I$6:$AD$69,MATCH('ABP Remaining Capacity'!$E129,Inputs_ByPrg!$E$6:$E$69,0),MATCH('ABP Remaining Capacity'!X$5,Inputs_ByPrg!$I$5:$AD$5,0))*8760/1000</f>
        <v>0</v>
      </c>
      <c r="Y129" s="89">
        <f>Y60*INDEX(Inputs_ByPrg!$I$6:$AD$69,MATCH('ABP Remaining Capacity'!$E129,Inputs_ByPrg!$E$6:$E$69,0),MATCH('ABP Remaining Capacity'!Y$5,Inputs_ByPrg!$I$5:$AD$5,0))*8760/1000</f>
        <v>0</v>
      </c>
      <c r="Z129" s="89">
        <f>Z60*INDEX(Inputs_ByPrg!$I$6:$AD$69,MATCH('ABP Remaining Capacity'!$E129,Inputs_ByPrg!$E$6:$E$69,0),MATCH('ABP Remaining Capacity'!Z$5,Inputs_ByPrg!$I$5:$AD$5,0))*8760/1000</f>
        <v>0</v>
      </c>
      <c r="AA129" s="89">
        <f>AA60*INDEX(Inputs_ByPrg!$I$6:$AD$69,MATCH('ABP Remaining Capacity'!$E129,Inputs_ByPrg!$E$6:$E$69,0),MATCH('ABP Remaining Capacity'!AA$5,Inputs_ByPrg!$I$5:$AD$5,0))*8760/1000</f>
        <v>0</v>
      </c>
      <c r="AB129" s="89">
        <f>AB60*INDEX(Inputs_ByPrg!$I$6:$AD$69,MATCH('ABP Remaining Capacity'!$E129,Inputs_ByPrg!$E$6:$E$69,0),MATCH('ABP Remaining Capacity'!AB$5,Inputs_ByPrg!$I$5:$AD$5,0))*8760/1000</f>
        <v>0</v>
      </c>
    </row>
    <row r="130" spans="2:28" ht="14.45" customHeight="1">
      <c r="B130" s="239" t="s">
        <v>230</v>
      </c>
      <c r="C130" s="239" t="s">
        <v>211</v>
      </c>
      <c r="D130" s="239" t="s">
        <v>287</v>
      </c>
      <c r="E130" s="286" t="str">
        <f t="shared" si="2"/>
        <v>A_Equity Eligible Contractor_&gt;100-200</v>
      </c>
      <c r="F130" s="262" t="s">
        <v>85</v>
      </c>
      <c r="G130" s="89">
        <f>G61*INDEX(Inputs_ByPrg!$I$6:$AD$69,MATCH('ABP Remaining Capacity'!$E130,Inputs_ByPrg!$E$6:$E$69,0),MATCH('ABP Remaining Capacity'!G$5,Inputs_ByPrg!$I$5:$AD$5,0))*8760/1000</f>
        <v>1633.2997100421746</v>
      </c>
      <c r="H130" s="89">
        <f>H61*INDEX(Inputs_ByPrg!$I$6:$AD$69,MATCH('ABP Remaining Capacity'!$E130,Inputs_ByPrg!$E$6:$E$69,0),MATCH('ABP Remaining Capacity'!H$5,Inputs_ByPrg!$I$5:$AD$5,0))*8760/1000</f>
        <v>0</v>
      </c>
      <c r="I130" s="89">
        <f>I61*INDEX(Inputs_ByPrg!$I$6:$AD$69,MATCH('ABP Remaining Capacity'!$E130,Inputs_ByPrg!$E$6:$E$69,0),MATCH('ABP Remaining Capacity'!I$5,Inputs_ByPrg!$I$5:$AD$5,0))*8760/1000</f>
        <v>0</v>
      </c>
      <c r="J130" s="89">
        <f>J61*INDEX(Inputs_ByPrg!$I$6:$AD$69,MATCH('ABP Remaining Capacity'!$E130,Inputs_ByPrg!$E$6:$E$69,0),MATCH('ABP Remaining Capacity'!J$5,Inputs_ByPrg!$I$5:$AD$5,0))*8760/1000</f>
        <v>0</v>
      </c>
      <c r="K130" s="89">
        <f>K61*INDEX(Inputs_ByPrg!$I$6:$AD$69,MATCH('ABP Remaining Capacity'!$E130,Inputs_ByPrg!$E$6:$E$69,0),MATCH('ABP Remaining Capacity'!K$5,Inputs_ByPrg!$I$5:$AD$5,0))*8760/1000</f>
        <v>0</v>
      </c>
      <c r="L130" s="89">
        <f>L61*INDEX(Inputs_ByPrg!$I$6:$AD$69,MATCH('ABP Remaining Capacity'!$E130,Inputs_ByPrg!$E$6:$E$69,0),MATCH('ABP Remaining Capacity'!L$5,Inputs_ByPrg!$I$5:$AD$5,0))*8760/1000</f>
        <v>0</v>
      </c>
      <c r="M130" s="89">
        <f>M61*INDEX(Inputs_ByPrg!$I$6:$AD$69,MATCH('ABP Remaining Capacity'!$E130,Inputs_ByPrg!$E$6:$E$69,0),MATCH('ABP Remaining Capacity'!M$5,Inputs_ByPrg!$I$5:$AD$5,0))*8760/1000</f>
        <v>0</v>
      </c>
      <c r="N130" s="89">
        <f>N61*INDEX(Inputs_ByPrg!$I$6:$AD$69,MATCH('ABP Remaining Capacity'!$E130,Inputs_ByPrg!$E$6:$E$69,0),MATCH('ABP Remaining Capacity'!N$5,Inputs_ByPrg!$I$5:$AD$5,0))*8760/1000</f>
        <v>0</v>
      </c>
      <c r="O130" s="89">
        <f>O61*INDEX(Inputs_ByPrg!$I$6:$AD$69,MATCH('ABP Remaining Capacity'!$E130,Inputs_ByPrg!$E$6:$E$69,0),MATCH('ABP Remaining Capacity'!O$5,Inputs_ByPrg!$I$5:$AD$5,0))*8760/1000</f>
        <v>0</v>
      </c>
      <c r="P130" s="89">
        <f>P61*INDEX(Inputs_ByPrg!$I$6:$AD$69,MATCH('ABP Remaining Capacity'!$E130,Inputs_ByPrg!$E$6:$E$69,0),MATCH('ABP Remaining Capacity'!P$5,Inputs_ByPrg!$I$5:$AD$5,0))*8760/1000</f>
        <v>0</v>
      </c>
      <c r="Q130" s="89">
        <f>Q61*INDEX(Inputs_ByPrg!$I$6:$AD$69,MATCH('ABP Remaining Capacity'!$E130,Inputs_ByPrg!$E$6:$E$69,0),MATCH('ABP Remaining Capacity'!Q$5,Inputs_ByPrg!$I$5:$AD$5,0))*8760/1000</f>
        <v>0</v>
      </c>
      <c r="R130" s="89">
        <f>R61*INDEX(Inputs_ByPrg!$I$6:$AD$69,MATCH('ABP Remaining Capacity'!$E130,Inputs_ByPrg!$E$6:$E$69,0),MATCH('ABP Remaining Capacity'!R$5,Inputs_ByPrg!$I$5:$AD$5,0))*8760/1000</f>
        <v>0</v>
      </c>
      <c r="S130" s="89">
        <f>S61*INDEX(Inputs_ByPrg!$I$6:$AD$69,MATCH('ABP Remaining Capacity'!$E130,Inputs_ByPrg!$E$6:$E$69,0),MATCH('ABP Remaining Capacity'!S$5,Inputs_ByPrg!$I$5:$AD$5,0))*8760/1000</f>
        <v>0</v>
      </c>
      <c r="T130" s="89">
        <f>T61*INDEX(Inputs_ByPrg!$I$6:$AD$69,MATCH('ABP Remaining Capacity'!$E130,Inputs_ByPrg!$E$6:$E$69,0),MATCH('ABP Remaining Capacity'!T$5,Inputs_ByPrg!$I$5:$AD$5,0))*8760/1000</f>
        <v>0</v>
      </c>
      <c r="U130" s="89">
        <f>U61*INDEX(Inputs_ByPrg!$I$6:$AD$69,MATCH('ABP Remaining Capacity'!$E130,Inputs_ByPrg!$E$6:$E$69,0),MATCH('ABP Remaining Capacity'!U$5,Inputs_ByPrg!$I$5:$AD$5,0))*8760/1000</f>
        <v>0</v>
      </c>
      <c r="V130" s="89">
        <f>V61*INDEX(Inputs_ByPrg!$I$6:$AD$69,MATCH('ABP Remaining Capacity'!$E130,Inputs_ByPrg!$E$6:$E$69,0),MATCH('ABP Remaining Capacity'!V$5,Inputs_ByPrg!$I$5:$AD$5,0))*8760/1000</f>
        <v>0</v>
      </c>
      <c r="W130" s="89">
        <f>W61*INDEX(Inputs_ByPrg!$I$6:$AD$69,MATCH('ABP Remaining Capacity'!$E130,Inputs_ByPrg!$E$6:$E$69,0),MATCH('ABP Remaining Capacity'!W$5,Inputs_ByPrg!$I$5:$AD$5,0))*8760/1000</f>
        <v>0</v>
      </c>
      <c r="X130" s="89">
        <f>X61*INDEX(Inputs_ByPrg!$I$6:$AD$69,MATCH('ABP Remaining Capacity'!$E130,Inputs_ByPrg!$E$6:$E$69,0),MATCH('ABP Remaining Capacity'!X$5,Inputs_ByPrg!$I$5:$AD$5,0))*8760/1000</f>
        <v>0</v>
      </c>
      <c r="Y130" s="89">
        <f>Y61*INDEX(Inputs_ByPrg!$I$6:$AD$69,MATCH('ABP Remaining Capacity'!$E130,Inputs_ByPrg!$E$6:$E$69,0),MATCH('ABP Remaining Capacity'!Y$5,Inputs_ByPrg!$I$5:$AD$5,0))*8760/1000</f>
        <v>0</v>
      </c>
      <c r="Z130" s="89">
        <f>Z61*INDEX(Inputs_ByPrg!$I$6:$AD$69,MATCH('ABP Remaining Capacity'!$E130,Inputs_ByPrg!$E$6:$E$69,0),MATCH('ABP Remaining Capacity'!Z$5,Inputs_ByPrg!$I$5:$AD$5,0))*8760/1000</f>
        <v>0</v>
      </c>
      <c r="AA130" s="89">
        <f>AA61*INDEX(Inputs_ByPrg!$I$6:$AD$69,MATCH('ABP Remaining Capacity'!$E130,Inputs_ByPrg!$E$6:$E$69,0),MATCH('ABP Remaining Capacity'!AA$5,Inputs_ByPrg!$I$5:$AD$5,0))*8760/1000</f>
        <v>0</v>
      </c>
      <c r="AB130" s="89">
        <f>AB61*INDEX(Inputs_ByPrg!$I$6:$AD$69,MATCH('ABP Remaining Capacity'!$E130,Inputs_ByPrg!$E$6:$E$69,0),MATCH('ABP Remaining Capacity'!AB$5,Inputs_ByPrg!$I$5:$AD$5,0))*8760/1000</f>
        <v>0</v>
      </c>
    </row>
    <row r="131" spans="2:28" ht="14.45" customHeight="1">
      <c r="B131" s="239" t="s">
        <v>230</v>
      </c>
      <c r="C131" s="239" t="s">
        <v>211</v>
      </c>
      <c r="D131" s="239" t="s">
        <v>288</v>
      </c>
      <c r="E131" s="286" t="str">
        <f t="shared" si="2"/>
        <v>A_Equity Eligible Contractor_&gt;200-500</v>
      </c>
      <c r="F131" s="262" t="s">
        <v>85</v>
      </c>
      <c r="G131" s="89">
        <f>G62*INDEX(Inputs_ByPrg!$I$6:$AD$69,MATCH('ABP Remaining Capacity'!$E131,Inputs_ByPrg!$E$6:$E$69,0),MATCH('ABP Remaining Capacity'!G$5,Inputs_ByPrg!$I$5:$AD$5,0))*8760/1000</f>
        <v>3915.2337368262588</v>
      </c>
      <c r="H131" s="89">
        <f>H62*INDEX(Inputs_ByPrg!$I$6:$AD$69,MATCH('ABP Remaining Capacity'!$E131,Inputs_ByPrg!$E$6:$E$69,0),MATCH('ABP Remaining Capacity'!H$5,Inputs_ByPrg!$I$5:$AD$5,0))*8760/1000</f>
        <v>0</v>
      </c>
      <c r="I131" s="89">
        <f>I62*INDEX(Inputs_ByPrg!$I$6:$AD$69,MATCH('ABP Remaining Capacity'!$E131,Inputs_ByPrg!$E$6:$E$69,0),MATCH('ABP Remaining Capacity'!I$5,Inputs_ByPrg!$I$5:$AD$5,0))*8760/1000</f>
        <v>0</v>
      </c>
      <c r="J131" s="89">
        <f>J62*INDEX(Inputs_ByPrg!$I$6:$AD$69,MATCH('ABP Remaining Capacity'!$E131,Inputs_ByPrg!$E$6:$E$69,0),MATCH('ABP Remaining Capacity'!J$5,Inputs_ByPrg!$I$5:$AD$5,0))*8760/1000</f>
        <v>0</v>
      </c>
      <c r="K131" s="89">
        <f>K62*INDEX(Inputs_ByPrg!$I$6:$AD$69,MATCH('ABP Remaining Capacity'!$E131,Inputs_ByPrg!$E$6:$E$69,0),MATCH('ABP Remaining Capacity'!K$5,Inputs_ByPrg!$I$5:$AD$5,0))*8760/1000</f>
        <v>0</v>
      </c>
      <c r="L131" s="89">
        <f>L62*INDEX(Inputs_ByPrg!$I$6:$AD$69,MATCH('ABP Remaining Capacity'!$E131,Inputs_ByPrg!$E$6:$E$69,0),MATCH('ABP Remaining Capacity'!L$5,Inputs_ByPrg!$I$5:$AD$5,0))*8760/1000</f>
        <v>0</v>
      </c>
      <c r="M131" s="89">
        <f>M62*INDEX(Inputs_ByPrg!$I$6:$AD$69,MATCH('ABP Remaining Capacity'!$E131,Inputs_ByPrg!$E$6:$E$69,0),MATCH('ABP Remaining Capacity'!M$5,Inputs_ByPrg!$I$5:$AD$5,0))*8760/1000</f>
        <v>0</v>
      </c>
      <c r="N131" s="89">
        <f>N62*INDEX(Inputs_ByPrg!$I$6:$AD$69,MATCH('ABP Remaining Capacity'!$E131,Inputs_ByPrg!$E$6:$E$69,0),MATCH('ABP Remaining Capacity'!N$5,Inputs_ByPrg!$I$5:$AD$5,0))*8760/1000</f>
        <v>0</v>
      </c>
      <c r="O131" s="89">
        <f>O62*INDEX(Inputs_ByPrg!$I$6:$AD$69,MATCH('ABP Remaining Capacity'!$E131,Inputs_ByPrg!$E$6:$E$69,0),MATCH('ABP Remaining Capacity'!O$5,Inputs_ByPrg!$I$5:$AD$5,0))*8760/1000</f>
        <v>0</v>
      </c>
      <c r="P131" s="89">
        <f>P62*INDEX(Inputs_ByPrg!$I$6:$AD$69,MATCH('ABP Remaining Capacity'!$E131,Inputs_ByPrg!$E$6:$E$69,0),MATCH('ABP Remaining Capacity'!P$5,Inputs_ByPrg!$I$5:$AD$5,0))*8760/1000</f>
        <v>0</v>
      </c>
      <c r="Q131" s="89">
        <f>Q62*INDEX(Inputs_ByPrg!$I$6:$AD$69,MATCH('ABP Remaining Capacity'!$E131,Inputs_ByPrg!$E$6:$E$69,0),MATCH('ABP Remaining Capacity'!Q$5,Inputs_ByPrg!$I$5:$AD$5,0))*8760/1000</f>
        <v>0</v>
      </c>
      <c r="R131" s="89">
        <f>R62*INDEX(Inputs_ByPrg!$I$6:$AD$69,MATCH('ABP Remaining Capacity'!$E131,Inputs_ByPrg!$E$6:$E$69,0),MATCH('ABP Remaining Capacity'!R$5,Inputs_ByPrg!$I$5:$AD$5,0))*8760/1000</f>
        <v>0</v>
      </c>
      <c r="S131" s="89">
        <f>S62*INDEX(Inputs_ByPrg!$I$6:$AD$69,MATCH('ABP Remaining Capacity'!$E131,Inputs_ByPrg!$E$6:$E$69,0),MATCH('ABP Remaining Capacity'!S$5,Inputs_ByPrg!$I$5:$AD$5,0))*8760/1000</f>
        <v>0</v>
      </c>
      <c r="T131" s="89">
        <f>T62*INDEX(Inputs_ByPrg!$I$6:$AD$69,MATCH('ABP Remaining Capacity'!$E131,Inputs_ByPrg!$E$6:$E$69,0),MATCH('ABP Remaining Capacity'!T$5,Inputs_ByPrg!$I$5:$AD$5,0))*8760/1000</f>
        <v>0</v>
      </c>
      <c r="U131" s="89">
        <f>U62*INDEX(Inputs_ByPrg!$I$6:$AD$69,MATCH('ABP Remaining Capacity'!$E131,Inputs_ByPrg!$E$6:$E$69,0),MATCH('ABP Remaining Capacity'!U$5,Inputs_ByPrg!$I$5:$AD$5,0))*8760/1000</f>
        <v>0</v>
      </c>
      <c r="V131" s="89">
        <f>V62*INDEX(Inputs_ByPrg!$I$6:$AD$69,MATCH('ABP Remaining Capacity'!$E131,Inputs_ByPrg!$E$6:$E$69,0),MATCH('ABP Remaining Capacity'!V$5,Inputs_ByPrg!$I$5:$AD$5,0))*8760/1000</f>
        <v>0</v>
      </c>
      <c r="W131" s="89">
        <f>W62*INDEX(Inputs_ByPrg!$I$6:$AD$69,MATCH('ABP Remaining Capacity'!$E131,Inputs_ByPrg!$E$6:$E$69,0),MATCH('ABP Remaining Capacity'!W$5,Inputs_ByPrg!$I$5:$AD$5,0))*8760/1000</f>
        <v>0</v>
      </c>
      <c r="X131" s="89">
        <f>X62*INDEX(Inputs_ByPrg!$I$6:$AD$69,MATCH('ABP Remaining Capacity'!$E131,Inputs_ByPrg!$E$6:$E$69,0),MATCH('ABP Remaining Capacity'!X$5,Inputs_ByPrg!$I$5:$AD$5,0))*8760/1000</f>
        <v>0</v>
      </c>
      <c r="Y131" s="89">
        <f>Y62*INDEX(Inputs_ByPrg!$I$6:$AD$69,MATCH('ABP Remaining Capacity'!$E131,Inputs_ByPrg!$E$6:$E$69,0),MATCH('ABP Remaining Capacity'!Y$5,Inputs_ByPrg!$I$5:$AD$5,0))*8760/1000</f>
        <v>0</v>
      </c>
      <c r="Z131" s="89">
        <f>Z62*INDEX(Inputs_ByPrg!$I$6:$AD$69,MATCH('ABP Remaining Capacity'!$E131,Inputs_ByPrg!$E$6:$E$69,0),MATCH('ABP Remaining Capacity'!Z$5,Inputs_ByPrg!$I$5:$AD$5,0))*8760/1000</f>
        <v>0</v>
      </c>
      <c r="AA131" s="89">
        <f>AA62*INDEX(Inputs_ByPrg!$I$6:$AD$69,MATCH('ABP Remaining Capacity'!$E131,Inputs_ByPrg!$E$6:$E$69,0),MATCH('ABP Remaining Capacity'!AA$5,Inputs_ByPrg!$I$5:$AD$5,0))*8760/1000</f>
        <v>0</v>
      </c>
      <c r="AB131" s="89">
        <f>AB62*INDEX(Inputs_ByPrg!$I$6:$AD$69,MATCH('ABP Remaining Capacity'!$E131,Inputs_ByPrg!$E$6:$E$69,0),MATCH('ABP Remaining Capacity'!AB$5,Inputs_ByPrg!$I$5:$AD$5,0))*8760/1000</f>
        <v>0</v>
      </c>
    </row>
    <row r="132" spans="2:28" ht="14.45" customHeight="1">
      <c r="B132" s="239" t="s">
        <v>230</v>
      </c>
      <c r="C132" s="239" t="s">
        <v>211</v>
      </c>
      <c r="D132" s="239" t="s">
        <v>290</v>
      </c>
      <c r="E132" s="286" t="str">
        <f t="shared" si="2"/>
        <v>A_Equity Eligible Contractor_&gt;500-2000</v>
      </c>
      <c r="F132" s="262" t="s">
        <v>85</v>
      </c>
      <c r="G132" s="89">
        <f>G63*INDEX(Inputs_ByPrg!$I$6:$AD$69,MATCH('ABP Remaining Capacity'!$E132,Inputs_ByPrg!$E$6:$E$69,0),MATCH('ABP Remaining Capacity'!G$5,Inputs_ByPrg!$I$5:$AD$5,0))*8760/1000</f>
        <v>17565.13347775341</v>
      </c>
      <c r="H132" s="89">
        <f>H63*INDEX(Inputs_ByPrg!$I$6:$AD$69,MATCH('ABP Remaining Capacity'!$E132,Inputs_ByPrg!$E$6:$E$69,0),MATCH('ABP Remaining Capacity'!H$5,Inputs_ByPrg!$I$5:$AD$5,0))*8760/1000</f>
        <v>0</v>
      </c>
      <c r="I132" s="89">
        <f>I63*INDEX(Inputs_ByPrg!$I$6:$AD$69,MATCH('ABP Remaining Capacity'!$E132,Inputs_ByPrg!$E$6:$E$69,0),MATCH('ABP Remaining Capacity'!I$5,Inputs_ByPrg!$I$5:$AD$5,0))*8760/1000</f>
        <v>0</v>
      </c>
      <c r="J132" s="89">
        <f>J63*INDEX(Inputs_ByPrg!$I$6:$AD$69,MATCH('ABP Remaining Capacity'!$E132,Inputs_ByPrg!$E$6:$E$69,0),MATCH('ABP Remaining Capacity'!J$5,Inputs_ByPrg!$I$5:$AD$5,0))*8760/1000</f>
        <v>0</v>
      </c>
      <c r="K132" s="89">
        <f>K63*INDEX(Inputs_ByPrg!$I$6:$AD$69,MATCH('ABP Remaining Capacity'!$E132,Inputs_ByPrg!$E$6:$E$69,0),MATCH('ABP Remaining Capacity'!K$5,Inputs_ByPrg!$I$5:$AD$5,0))*8760/1000</f>
        <v>0</v>
      </c>
      <c r="L132" s="89">
        <f>L63*INDEX(Inputs_ByPrg!$I$6:$AD$69,MATCH('ABP Remaining Capacity'!$E132,Inputs_ByPrg!$E$6:$E$69,0),MATCH('ABP Remaining Capacity'!L$5,Inputs_ByPrg!$I$5:$AD$5,0))*8760/1000</f>
        <v>0</v>
      </c>
      <c r="M132" s="89">
        <f>M63*INDEX(Inputs_ByPrg!$I$6:$AD$69,MATCH('ABP Remaining Capacity'!$E132,Inputs_ByPrg!$E$6:$E$69,0),MATCH('ABP Remaining Capacity'!M$5,Inputs_ByPrg!$I$5:$AD$5,0))*8760/1000</f>
        <v>0</v>
      </c>
      <c r="N132" s="89">
        <f>N63*INDEX(Inputs_ByPrg!$I$6:$AD$69,MATCH('ABP Remaining Capacity'!$E132,Inputs_ByPrg!$E$6:$E$69,0),MATCH('ABP Remaining Capacity'!N$5,Inputs_ByPrg!$I$5:$AD$5,0))*8760/1000</f>
        <v>0</v>
      </c>
      <c r="O132" s="89">
        <f>O63*INDEX(Inputs_ByPrg!$I$6:$AD$69,MATCH('ABP Remaining Capacity'!$E132,Inputs_ByPrg!$E$6:$E$69,0),MATCH('ABP Remaining Capacity'!O$5,Inputs_ByPrg!$I$5:$AD$5,0))*8760/1000</f>
        <v>0</v>
      </c>
      <c r="P132" s="89">
        <f>P63*INDEX(Inputs_ByPrg!$I$6:$AD$69,MATCH('ABP Remaining Capacity'!$E132,Inputs_ByPrg!$E$6:$E$69,0),MATCH('ABP Remaining Capacity'!P$5,Inputs_ByPrg!$I$5:$AD$5,0))*8760/1000</f>
        <v>0</v>
      </c>
      <c r="Q132" s="89">
        <f>Q63*INDEX(Inputs_ByPrg!$I$6:$AD$69,MATCH('ABP Remaining Capacity'!$E132,Inputs_ByPrg!$E$6:$E$69,0),MATCH('ABP Remaining Capacity'!Q$5,Inputs_ByPrg!$I$5:$AD$5,0))*8760/1000</f>
        <v>0</v>
      </c>
      <c r="R132" s="89">
        <f>R63*INDEX(Inputs_ByPrg!$I$6:$AD$69,MATCH('ABP Remaining Capacity'!$E132,Inputs_ByPrg!$E$6:$E$69,0),MATCH('ABP Remaining Capacity'!R$5,Inputs_ByPrg!$I$5:$AD$5,0))*8760/1000</f>
        <v>0</v>
      </c>
      <c r="S132" s="89">
        <f>S63*INDEX(Inputs_ByPrg!$I$6:$AD$69,MATCH('ABP Remaining Capacity'!$E132,Inputs_ByPrg!$E$6:$E$69,0),MATCH('ABP Remaining Capacity'!S$5,Inputs_ByPrg!$I$5:$AD$5,0))*8760/1000</f>
        <v>0</v>
      </c>
      <c r="T132" s="89">
        <f>T63*INDEX(Inputs_ByPrg!$I$6:$AD$69,MATCH('ABP Remaining Capacity'!$E132,Inputs_ByPrg!$E$6:$E$69,0),MATCH('ABP Remaining Capacity'!T$5,Inputs_ByPrg!$I$5:$AD$5,0))*8760/1000</f>
        <v>0</v>
      </c>
      <c r="U132" s="89">
        <f>U63*INDEX(Inputs_ByPrg!$I$6:$AD$69,MATCH('ABP Remaining Capacity'!$E132,Inputs_ByPrg!$E$6:$E$69,0),MATCH('ABP Remaining Capacity'!U$5,Inputs_ByPrg!$I$5:$AD$5,0))*8760/1000</f>
        <v>0</v>
      </c>
      <c r="V132" s="89">
        <f>V63*INDEX(Inputs_ByPrg!$I$6:$AD$69,MATCH('ABP Remaining Capacity'!$E132,Inputs_ByPrg!$E$6:$E$69,0),MATCH('ABP Remaining Capacity'!V$5,Inputs_ByPrg!$I$5:$AD$5,0))*8760/1000</f>
        <v>0</v>
      </c>
      <c r="W132" s="89">
        <f>W63*INDEX(Inputs_ByPrg!$I$6:$AD$69,MATCH('ABP Remaining Capacity'!$E132,Inputs_ByPrg!$E$6:$E$69,0),MATCH('ABP Remaining Capacity'!W$5,Inputs_ByPrg!$I$5:$AD$5,0))*8760/1000</f>
        <v>0</v>
      </c>
      <c r="X132" s="89">
        <f>X63*INDEX(Inputs_ByPrg!$I$6:$AD$69,MATCH('ABP Remaining Capacity'!$E132,Inputs_ByPrg!$E$6:$E$69,0),MATCH('ABP Remaining Capacity'!X$5,Inputs_ByPrg!$I$5:$AD$5,0))*8760/1000</f>
        <v>0</v>
      </c>
      <c r="Y132" s="89">
        <f>Y63*INDEX(Inputs_ByPrg!$I$6:$AD$69,MATCH('ABP Remaining Capacity'!$E132,Inputs_ByPrg!$E$6:$E$69,0),MATCH('ABP Remaining Capacity'!Y$5,Inputs_ByPrg!$I$5:$AD$5,0))*8760/1000</f>
        <v>0</v>
      </c>
      <c r="Z132" s="89">
        <f>Z63*INDEX(Inputs_ByPrg!$I$6:$AD$69,MATCH('ABP Remaining Capacity'!$E132,Inputs_ByPrg!$E$6:$E$69,0),MATCH('ABP Remaining Capacity'!Z$5,Inputs_ByPrg!$I$5:$AD$5,0))*8760/1000</f>
        <v>0</v>
      </c>
      <c r="AA132" s="89">
        <f>AA63*INDEX(Inputs_ByPrg!$I$6:$AD$69,MATCH('ABP Remaining Capacity'!$E132,Inputs_ByPrg!$E$6:$E$69,0),MATCH('ABP Remaining Capacity'!AA$5,Inputs_ByPrg!$I$5:$AD$5,0))*8760/1000</f>
        <v>0</v>
      </c>
      <c r="AB132" s="89">
        <f>AB63*INDEX(Inputs_ByPrg!$I$6:$AD$69,MATCH('ABP Remaining Capacity'!$E132,Inputs_ByPrg!$E$6:$E$69,0),MATCH('ABP Remaining Capacity'!AB$5,Inputs_ByPrg!$I$5:$AD$5,0))*8760/1000</f>
        <v>0</v>
      </c>
    </row>
    <row r="133" spans="2:28" ht="14.45" customHeight="1">
      <c r="B133" s="239" t="s">
        <v>230</v>
      </c>
      <c r="C133" s="239" t="s">
        <v>211</v>
      </c>
      <c r="D133" s="239" t="s">
        <v>292</v>
      </c>
      <c r="E133" s="286" t="str">
        <f t="shared" si="2"/>
        <v>A_Equity Eligible Contractor_&gt; 2000-5000</v>
      </c>
      <c r="F133" s="262" t="s">
        <v>85</v>
      </c>
      <c r="G133" s="89">
        <f>G64*INDEX(Inputs_ByPrg!$I$6:$AD$69,MATCH('ABP Remaining Capacity'!$E133,Inputs_ByPrg!$E$6:$E$69,0),MATCH('ABP Remaining Capacity'!G$5,Inputs_ByPrg!$I$5:$AD$5,0))*8760/1000</f>
        <v>0</v>
      </c>
      <c r="H133" s="89">
        <f>H64*INDEX(Inputs_ByPrg!$I$6:$AD$69,MATCH('ABP Remaining Capacity'!$E133,Inputs_ByPrg!$E$6:$E$69,0),MATCH('ABP Remaining Capacity'!H$5,Inputs_ByPrg!$I$5:$AD$5,0))*8760/1000</f>
        <v>0</v>
      </c>
      <c r="I133" s="89">
        <f>I64*INDEX(Inputs_ByPrg!$I$6:$AD$69,MATCH('ABP Remaining Capacity'!$E133,Inputs_ByPrg!$E$6:$E$69,0),MATCH('ABP Remaining Capacity'!I$5,Inputs_ByPrg!$I$5:$AD$5,0))*8760/1000</f>
        <v>0</v>
      </c>
      <c r="J133" s="89">
        <f>J64*INDEX(Inputs_ByPrg!$I$6:$AD$69,MATCH('ABP Remaining Capacity'!$E133,Inputs_ByPrg!$E$6:$E$69,0),MATCH('ABP Remaining Capacity'!J$5,Inputs_ByPrg!$I$5:$AD$5,0))*8760/1000</f>
        <v>0</v>
      </c>
      <c r="K133" s="89">
        <f>K64*INDEX(Inputs_ByPrg!$I$6:$AD$69,MATCH('ABP Remaining Capacity'!$E133,Inputs_ByPrg!$E$6:$E$69,0),MATCH('ABP Remaining Capacity'!K$5,Inputs_ByPrg!$I$5:$AD$5,0))*8760/1000</f>
        <v>0</v>
      </c>
      <c r="L133" s="89">
        <f>L64*INDEX(Inputs_ByPrg!$I$6:$AD$69,MATCH('ABP Remaining Capacity'!$E133,Inputs_ByPrg!$E$6:$E$69,0),MATCH('ABP Remaining Capacity'!L$5,Inputs_ByPrg!$I$5:$AD$5,0))*8760/1000</f>
        <v>0</v>
      </c>
      <c r="M133" s="89">
        <f>M64*INDEX(Inputs_ByPrg!$I$6:$AD$69,MATCH('ABP Remaining Capacity'!$E133,Inputs_ByPrg!$E$6:$E$69,0),MATCH('ABP Remaining Capacity'!M$5,Inputs_ByPrg!$I$5:$AD$5,0))*8760/1000</f>
        <v>0</v>
      </c>
      <c r="N133" s="89">
        <f>N64*INDEX(Inputs_ByPrg!$I$6:$AD$69,MATCH('ABP Remaining Capacity'!$E133,Inputs_ByPrg!$E$6:$E$69,0),MATCH('ABP Remaining Capacity'!N$5,Inputs_ByPrg!$I$5:$AD$5,0))*8760/1000</f>
        <v>0</v>
      </c>
      <c r="O133" s="89">
        <f>O64*INDEX(Inputs_ByPrg!$I$6:$AD$69,MATCH('ABP Remaining Capacity'!$E133,Inputs_ByPrg!$E$6:$E$69,0),MATCH('ABP Remaining Capacity'!O$5,Inputs_ByPrg!$I$5:$AD$5,0))*8760/1000</f>
        <v>0</v>
      </c>
      <c r="P133" s="89">
        <f>P64*INDEX(Inputs_ByPrg!$I$6:$AD$69,MATCH('ABP Remaining Capacity'!$E133,Inputs_ByPrg!$E$6:$E$69,0),MATCH('ABP Remaining Capacity'!P$5,Inputs_ByPrg!$I$5:$AD$5,0))*8760/1000</f>
        <v>0</v>
      </c>
      <c r="Q133" s="89">
        <f>Q64*INDEX(Inputs_ByPrg!$I$6:$AD$69,MATCH('ABP Remaining Capacity'!$E133,Inputs_ByPrg!$E$6:$E$69,0),MATCH('ABP Remaining Capacity'!Q$5,Inputs_ByPrg!$I$5:$AD$5,0))*8760/1000</f>
        <v>0</v>
      </c>
      <c r="R133" s="89">
        <f>R64*INDEX(Inputs_ByPrg!$I$6:$AD$69,MATCH('ABP Remaining Capacity'!$E133,Inputs_ByPrg!$E$6:$E$69,0),MATCH('ABP Remaining Capacity'!R$5,Inputs_ByPrg!$I$5:$AD$5,0))*8760/1000</f>
        <v>0</v>
      </c>
      <c r="S133" s="89">
        <f>S64*INDEX(Inputs_ByPrg!$I$6:$AD$69,MATCH('ABP Remaining Capacity'!$E133,Inputs_ByPrg!$E$6:$E$69,0),MATCH('ABP Remaining Capacity'!S$5,Inputs_ByPrg!$I$5:$AD$5,0))*8760/1000</f>
        <v>0</v>
      </c>
      <c r="T133" s="89">
        <f>T64*INDEX(Inputs_ByPrg!$I$6:$AD$69,MATCH('ABP Remaining Capacity'!$E133,Inputs_ByPrg!$E$6:$E$69,0),MATCH('ABP Remaining Capacity'!T$5,Inputs_ByPrg!$I$5:$AD$5,0))*8760/1000</f>
        <v>0</v>
      </c>
      <c r="U133" s="89">
        <f>U64*INDEX(Inputs_ByPrg!$I$6:$AD$69,MATCH('ABP Remaining Capacity'!$E133,Inputs_ByPrg!$E$6:$E$69,0),MATCH('ABP Remaining Capacity'!U$5,Inputs_ByPrg!$I$5:$AD$5,0))*8760/1000</f>
        <v>0</v>
      </c>
      <c r="V133" s="89">
        <f>V64*INDEX(Inputs_ByPrg!$I$6:$AD$69,MATCH('ABP Remaining Capacity'!$E133,Inputs_ByPrg!$E$6:$E$69,0),MATCH('ABP Remaining Capacity'!V$5,Inputs_ByPrg!$I$5:$AD$5,0))*8760/1000</f>
        <v>0</v>
      </c>
      <c r="W133" s="89">
        <f>W64*INDEX(Inputs_ByPrg!$I$6:$AD$69,MATCH('ABP Remaining Capacity'!$E133,Inputs_ByPrg!$E$6:$E$69,0),MATCH('ABP Remaining Capacity'!W$5,Inputs_ByPrg!$I$5:$AD$5,0))*8760/1000</f>
        <v>0</v>
      </c>
      <c r="X133" s="89">
        <f>X64*INDEX(Inputs_ByPrg!$I$6:$AD$69,MATCH('ABP Remaining Capacity'!$E133,Inputs_ByPrg!$E$6:$E$69,0),MATCH('ABP Remaining Capacity'!X$5,Inputs_ByPrg!$I$5:$AD$5,0))*8760/1000</f>
        <v>0</v>
      </c>
      <c r="Y133" s="89">
        <f>Y64*INDEX(Inputs_ByPrg!$I$6:$AD$69,MATCH('ABP Remaining Capacity'!$E133,Inputs_ByPrg!$E$6:$E$69,0),MATCH('ABP Remaining Capacity'!Y$5,Inputs_ByPrg!$I$5:$AD$5,0))*8760/1000</f>
        <v>0</v>
      </c>
      <c r="Z133" s="89">
        <f>Z64*INDEX(Inputs_ByPrg!$I$6:$AD$69,MATCH('ABP Remaining Capacity'!$E133,Inputs_ByPrg!$E$6:$E$69,0),MATCH('ABP Remaining Capacity'!Z$5,Inputs_ByPrg!$I$5:$AD$5,0))*8760/1000</f>
        <v>0</v>
      </c>
      <c r="AA133" s="89">
        <f>AA64*INDEX(Inputs_ByPrg!$I$6:$AD$69,MATCH('ABP Remaining Capacity'!$E133,Inputs_ByPrg!$E$6:$E$69,0),MATCH('ABP Remaining Capacity'!AA$5,Inputs_ByPrg!$I$5:$AD$5,0))*8760/1000</f>
        <v>0</v>
      </c>
      <c r="AB133" s="89">
        <f>AB64*INDEX(Inputs_ByPrg!$I$6:$AD$69,MATCH('ABP Remaining Capacity'!$E133,Inputs_ByPrg!$E$6:$E$69,0),MATCH('ABP Remaining Capacity'!AB$5,Inputs_ByPrg!$I$5:$AD$5,0))*8760/1000</f>
        <v>0</v>
      </c>
    </row>
    <row r="134" spans="2:28" ht="14.45" customHeight="1">
      <c r="B134" s="239" t="s">
        <v>231</v>
      </c>
      <c r="C134" s="239" t="s">
        <v>211</v>
      </c>
      <c r="D134" s="239" t="s">
        <v>284</v>
      </c>
      <c r="E134" s="286" t="str">
        <f t="shared" si="2"/>
        <v>B_Equity Eligible Contractor_ &gt;25-100</v>
      </c>
      <c r="F134" s="262" t="s">
        <v>85</v>
      </c>
      <c r="G134" s="89">
        <f>G65*INDEX(Inputs_ByPrg!$I$6:$AD$69,MATCH('ABP Remaining Capacity'!$E134,Inputs_ByPrg!$E$6:$E$69,0),MATCH('ABP Remaining Capacity'!G$5,Inputs_ByPrg!$I$5:$AD$5,0))*8760/1000</f>
        <v>2180.93834525998</v>
      </c>
      <c r="H134" s="89">
        <f>H65*INDEX(Inputs_ByPrg!$I$6:$AD$69,MATCH('ABP Remaining Capacity'!$E134,Inputs_ByPrg!$E$6:$E$69,0),MATCH('ABP Remaining Capacity'!H$5,Inputs_ByPrg!$I$5:$AD$5,0))*8760/1000</f>
        <v>0</v>
      </c>
      <c r="I134" s="89">
        <f>I65*INDEX(Inputs_ByPrg!$I$6:$AD$69,MATCH('ABP Remaining Capacity'!$E134,Inputs_ByPrg!$E$6:$E$69,0),MATCH('ABP Remaining Capacity'!I$5,Inputs_ByPrg!$I$5:$AD$5,0))*8760/1000</f>
        <v>0</v>
      </c>
      <c r="J134" s="89">
        <f>J65*INDEX(Inputs_ByPrg!$I$6:$AD$69,MATCH('ABP Remaining Capacity'!$E134,Inputs_ByPrg!$E$6:$E$69,0),MATCH('ABP Remaining Capacity'!J$5,Inputs_ByPrg!$I$5:$AD$5,0))*8760/1000</f>
        <v>0</v>
      </c>
      <c r="K134" s="89">
        <f>K65*INDEX(Inputs_ByPrg!$I$6:$AD$69,MATCH('ABP Remaining Capacity'!$E134,Inputs_ByPrg!$E$6:$E$69,0),MATCH('ABP Remaining Capacity'!K$5,Inputs_ByPrg!$I$5:$AD$5,0))*8760/1000</f>
        <v>0</v>
      </c>
      <c r="L134" s="89">
        <f>L65*INDEX(Inputs_ByPrg!$I$6:$AD$69,MATCH('ABP Remaining Capacity'!$E134,Inputs_ByPrg!$E$6:$E$69,0),MATCH('ABP Remaining Capacity'!L$5,Inputs_ByPrg!$I$5:$AD$5,0))*8760/1000</f>
        <v>0</v>
      </c>
      <c r="M134" s="89">
        <f>M65*INDEX(Inputs_ByPrg!$I$6:$AD$69,MATCH('ABP Remaining Capacity'!$E134,Inputs_ByPrg!$E$6:$E$69,0),MATCH('ABP Remaining Capacity'!M$5,Inputs_ByPrg!$I$5:$AD$5,0))*8760/1000</f>
        <v>0</v>
      </c>
      <c r="N134" s="89">
        <f>N65*INDEX(Inputs_ByPrg!$I$6:$AD$69,MATCH('ABP Remaining Capacity'!$E134,Inputs_ByPrg!$E$6:$E$69,0),MATCH('ABP Remaining Capacity'!N$5,Inputs_ByPrg!$I$5:$AD$5,0))*8760/1000</f>
        <v>0</v>
      </c>
      <c r="O134" s="89">
        <f>O65*INDEX(Inputs_ByPrg!$I$6:$AD$69,MATCH('ABP Remaining Capacity'!$E134,Inputs_ByPrg!$E$6:$E$69,0),MATCH('ABP Remaining Capacity'!O$5,Inputs_ByPrg!$I$5:$AD$5,0))*8760/1000</f>
        <v>0</v>
      </c>
      <c r="P134" s="89">
        <f>P65*INDEX(Inputs_ByPrg!$I$6:$AD$69,MATCH('ABP Remaining Capacity'!$E134,Inputs_ByPrg!$E$6:$E$69,0),MATCH('ABP Remaining Capacity'!P$5,Inputs_ByPrg!$I$5:$AD$5,0))*8760/1000</f>
        <v>0</v>
      </c>
      <c r="Q134" s="89">
        <f>Q65*INDEX(Inputs_ByPrg!$I$6:$AD$69,MATCH('ABP Remaining Capacity'!$E134,Inputs_ByPrg!$E$6:$E$69,0),MATCH('ABP Remaining Capacity'!Q$5,Inputs_ByPrg!$I$5:$AD$5,0))*8760/1000</f>
        <v>0</v>
      </c>
      <c r="R134" s="89">
        <f>R65*INDEX(Inputs_ByPrg!$I$6:$AD$69,MATCH('ABP Remaining Capacity'!$E134,Inputs_ByPrg!$E$6:$E$69,0),MATCH('ABP Remaining Capacity'!R$5,Inputs_ByPrg!$I$5:$AD$5,0))*8760/1000</f>
        <v>0</v>
      </c>
      <c r="S134" s="89">
        <f>S65*INDEX(Inputs_ByPrg!$I$6:$AD$69,MATCH('ABP Remaining Capacity'!$E134,Inputs_ByPrg!$E$6:$E$69,0),MATCH('ABP Remaining Capacity'!S$5,Inputs_ByPrg!$I$5:$AD$5,0))*8760/1000</f>
        <v>0</v>
      </c>
      <c r="T134" s="89">
        <f>T65*INDEX(Inputs_ByPrg!$I$6:$AD$69,MATCH('ABP Remaining Capacity'!$E134,Inputs_ByPrg!$E$6:$E$69,0),MATCH('ABP Remaining Capacity'!T$5,Inputs_ByPrg!$I$5:$AD$5,0))*8760/1000</f>
        <v>0</v>
      </c>
      <c r="U134" s="89">
        <f>U65*INDEX(Inputs_ByPrg!$I$6:$AD$69,MATCH('ABP Remaining Capacity'!$E134,Inputs_ByPrg!$E$6:$E$69,0),MATCH('ABP Remaining Capacity'!U$5,Inputs_ByPrg!$I$5:$AD$5,0))*8760/1000</f>
        <v>0</v>
      </c>
      <c r="V134" s="89">
        <f>V65*INDEX(Inputs_ByPrg!$I$6:$AD$69,MATCH('ABP Remaining Capacity'!$E134,Inputs_ByPrg!$E$6:$E$69,0),MATCH('ABP Remaining Capacity'!V$5,Inputs_ByPrg!$I$5:$AD$5,0))*8760/1000</f>
        <v>0</v>
      </c>
      <c r="W134" s="89">
        <f>W65*INDEX(Inputs_ByPrg!$I$6:$AD$69,MATCH('ABP Remaining Capacity'!$E134,Inputs_ByPrg!$E$6:$E$69,0),MATCH('ABP Remaining Capacity'!W$5,Inputs_ByPrg!$I$5:$AD$5,0))*8760/1000</f>
        <v>0</v>
      </c>
      <c r="X134" s="89">
        <f>X65*INDEX(Inputs_ByPrg!$I$6:$AD$69,MATCH('ABP Remaining Capacity'!$E134,Inputs_ByPrg!$E$6:$E$69,0),MATCH('ABP Remaining Capacity'!X$5,Inputs_ByPrg!$I$5:$AD$5,0))*8760/1000</f>
        <v>0</v>
      </c>
      <c r="Y134" s="89">
        <f>Y65*INDEX(Inputs_ByPrg!$I$6:$AD$69,MATCH('ABP Remaining Capacity'!$E134,Inputs_ByPrg!$E$6:$E$69,0),MATCH('ABP Remaining Capacity'!Y$5,Inputs_ByPrg!$I$5:$AD$5,0))*8760/1000</f>
        <v>0</v>
      </c>
      <c r="Z134" s="89">
        <f>Z65*INDEX(Inputs_ByPrg!$I$6:$AD$69,MATCH('ABP Remaining Capacity'!$E134,Inputs_ByPrg!$E$6:$E$69,0),MATCH('ABP Remaining Capacity'!Z$5,Inputs_ByPrg!$I$5:$AD$5,0))*8760/1000</f>
        <v>0</v>
      </c>
      <c r="AA134" s="89">
        <f>AA65*INDEX(Inputs_ByPrg!$I$6:$AD$69,MATCH('ABP Remaining Capacity'!$E134,Inputs_ByPrg!$E$6:$E$69,0),MATCH('ABP Remaining Capacity'!AA$5,Inputs_ByPrg!$I$5:$AD$5,0))*8760/1000</f>
        <v>0</v>
      </c>
      <c r="AB134" s="89">
        <f>AB65*INDEX(Inputs_ByPrg!$I$6:$AD$69,MATCH('ABP Remaining Capacity'!$E134,Inputs_ByPrg!$E$6:$E$69,0),MATCH('ABP Remaining Capacity'!AB$5,Inputs_ByPrg!$I$5:$AD$5,0))*8760/1000</f>
        <v>0</v>
      </c>
    </row>
    <row r="135" spans="2:28" ht="14.45" customHeight="1">
      <c r="B135" s="239" t="s">
        <v>231</v>
      </c>
      <c r="C135" s="239" t="s">
        <v>211</v>
      </c>
      <c r="D135" s="239" t="s">
        <v>287</v>
      </c>
      <c r="E135" s="286" t="str">
        <f t="shared" si="2"/>
        <v>B_Equity Eligible Contractor_&gt;100-200</v>
      </c>
      <c r="F135" s="262" t="s">
        <v>85</v>
      </c>
      <c r="G135" s="89">
        <f>G66*INDEX(Inputs_ByPrg!$I$6:$AD$69,MATCH('ABP Remaining Capacity'!$E135,Inputs_ByPrg!$E$6:$E$69,0),MATCH('ABP Remaining Capacity'!G$5,Inputs_ByPrg!$I$5:$AD$5,0))*8760/1000</f>
        <v>1682.8661374965914</v>
      </c>
      <c r="H135" s="89">
        <f>H66*INDEX(Inputs_ByPrg!$I$6:$AD$69,MATCH('ABP Remaining Capacity'!$E135,Inputs_ByPrg!$E$6:$E$69,0),MATCH('ABP Remaining Capacity'!H$5,Inputs_ByPrg!$I$5:$AD$5,0))*8760/1000</f>
        <v>0</v>
      </c>
      <c r="I135" s="89">
        <f>I66*INDEX(Inputs_ByPrg!$I$6:$AD$69,MATCH('ABP Remaining Capacity'!$E135,Inputs_ByPrg!$E$6:$E$69,0),MATCH('ABP Remaining Capacity'!I$5,Inputs_ByPrg!$I$5:$AD$5,0))*8760/1000</f>
        <v>0</v>
      </c>
      <c r="J135" s="89">
        <f>J66*INDEX(Inputs_ByPrg!$I$6:$AD$69,MATCH('ABP Remaining Capacity'!$E135,Inputs_ByPrg!$E$6:$E$69,0),MATCH('ABP Remaining Capacity'!J$5,Inputs_ByPrg!$I$5:$AD$5,0))*8760/1000</f>
        <v>0</v>
      </c>
      <c r="K135" s="89">
        <f>K66*INDEX(Inputs_ByPrg!$I$6:$AD$69,MATCH('ABP Remaining Capacity'!$E135,Inputs_ByPrg!$E$6:$E$69,0),MATCH('ABP Remaining Capacity'!K$5,Inputs_ByPrg!$I$5:$AD$5,0))*8760/1000</f>
        <v>0</v>
      </c>
      <c r="L135" s="89">
        <f>L66*INDEX(Inputs_ByPrg!$I$6:$AD$69,MATCH('ABP Remaining Capacity'!$E135,Inputs_ByPrg!$E$6:$E$69,0),MATCH('ABP Remaining Capacity'!L$5,Inputs_ByPrg!$I$5:$AD$5,0))*8760/1000</f>
        <v>0</v>
      </c>
      <c r="M135" s="89">
        <f>M66*INDEX(Inputs_ByPrg!$I$6:$AD$69,MATCH('ABP Remaining Capacity'!$E135,Inputs_ByPrg!$E$6:$E$69,0),MATCH('ABP Remaining Capacity'!M$5,Inputs_ByPrg!$I$5:$AD$5,0))*8760/1000</f>
        <v>0</v>
      </c>
      <c r="N135" s="89">
        <f>N66*INDEX(Inputs_ByPrg!$I$6:$AD$69,MATCH('ABP Remaining Capacity'!$E135,Inputs_ByPrg!$E$6:$E$69,0),MATCH('ABP Remaining Capacity'!N$5,Inputs_ByPrg!$I$5:$AD$5,0))*8760/1000</f>
        <v>0</v>
      </c>
      <c r="O135" s="89">
        <f>O66*INDEX(Inputs_ByPrg!$I$6:$AD$69,MATCH('ABP Remaining Capacity'!$E135,Inputs_ByPrg!$E$6:$E$69,0),MATCH('ABP Remaining Capacity'!O$5,Inputs_ByPrg!$I$5:$AD$5,0))*8760/1000</f>
        <v>0</v>
      </c>
      <c r="P135" s="89">
        <f>P66*INDEX(Inputs_ByPrg!$I$6:$AD$69,MATCH('ABP Remaining Capacity'!$E135,Inputs_ByPrg!$E$6:$E$69,0),MATCH('ABP Remaining Capacity'!P$5,Inputs_ByPrg!$I$5:$AD$5,0))*8760/1000</f>
        <v>0</v>
      </c>
      <c r="Q135" s="89">
        <f>Q66*INDEX(Inputs_ByPrg!$I$6:$AD$69,MATCH('ABP Remaining Capacity'!$E135,Inputs_ByPrg!$E$6:$E$69,0),MATCH('ABP Remaining Capacity'!Q$5,Inputs_ByPrg!$I$5:$AD$5,0))*8760/1000</f>
        <v>0</v>
      </c>
      <c r="R135" s="89">
        <f>R66*INDEX(Inputs_ByPrg!$I$6:$AD$69,MATCH('ABP Remaining Capacity'!$E135,Inputs_ByPrg!$E$6:$E$69,0),MATCH('ABP Remaining Capacity'!R$5,Inputs_ByPrg!$I$5:$AD$5,0))*8760/1000</f>
        <v>0</v>
      </c>
      <c r="S135" s="89">
        <f>S66*INDEX(Inputs_ByPrg!$I$6:$AD$69,MATCH('ABP Remaining Capacity'!$E135,Inputs_ByPrg!$E$6:$E$69,0),MATCH('ABP Remaining Capacity'!S$5,Inputs_ByPrg!$I$5:$AD$5,0))*8760/1000</f>
        <v>0</v>
      </c>
      <c r="T135" s="89">
        <f>T66*INDEX(Inputs_ByPrg!$I$6:$AD$69,MATCH('ABP Remaining Capacity'!$E135,Inputs_ByPrg!$E$6:$E$69,0),MATCH('ABP Remaining Capacity'!T$5,Inputs_ByPrg!$I$5:$AD$5,0))*8760/1000</f>
        <v>0</v>
      </c>
      <c r="U135" s="89">
        <f>U66*INDEX(Inputs_ByPrg!$I$6:$AD$69,MATCH('ABP Remaining Capacity'!$E135,Inputs_ByPrg!$E$6:$E$69,0),MATCH('ABP Remaining Capacity'!U$5,Inputs_ByPrg!$I$5:$AD$5,0))*8760/1000</f>
        <v>0</v>
      </c>
      <c r="V135" s="89">
        <f>V66*INDEX(Inputs_ByPrg!$I$6:$AD$69,MATCH('ABP Remaining Capacity'!$E135,Inputs_ByPrg!$E$6:$E$69,0),MATCH('ABP Remaining Capacity'!V$5,Inputs_ByPrg!$I$5:$AD$5,0))*8760/1000</f>
        <v>0</v>
      </c>
      <c r="W135" s="89">
        <f>W66*INDEX(Inputs_ByPrg!$I$6:$AD$69,MATCH('ABP Remaining Capacity'!$E135,Inputs_ByPrg!$E$6:$E$69,0),MATCH('ABP Remaining Capacity'!W$5,Inputs_ByPrg!$I$5:$AD$5,0))*8760/1000</f>
        <v>0</v>
      </c>
      <c r="X135" s="89">
        <f>X66*INDEX(Inputs_ByPrg!$I$6:$AD$69,MATCH('ABP Remaining Capacity'!$E135,Inputs_ByPrg!$E$6:$E$69,0),MATCH('ABP Remaining Capacity'!X$5,Inputs_ByPrg!$I$5:$AD$5,0))*8760/1000</f>
        <v>0</v>
      </c>
      <c r="Y135" s="89">
        <f>Y66*INDEX(Inputs_ByPrg!$I$6:$AD$69,MATCH('ABP Remaining Capacity'!$E135,Inputs_ByPrg!$E$6:$E$69,0),MATCH('ABP Remaining Capacity'!Y$5,Inputs_ByPrg!$I$5:$AD$5,0))*8760/1000</f>
        <v>0</v>
      </c>
      <c r="Z135" s="89">
        <f>Z66*INDEX(Inputs_ByPrg!$I$6:$AD$69,MATCH('ABP Remaining Capacity'!$E135,Inputs_ByPrg!$E$6:$E$69,0),MATCH('ABP Remaining Capacity'!Z$5,Inputs_ByPrg!$I$5:$AD$5,0))*8760/1000</f>
        <v>0</v>
      </c>
      <c r="AA135" s="89">
        <f>AA66*INDEX(Inputs_ByPrg!$I$6:$AD$69,MATCH('ABP Remaining Capacity'!$E135,Inputs_ByPrg!$E$6:$E$69,0),MATCH('ABP Remaining Capacity'!AA$5,Inputs_ByPrg!$I$5:$AD$5,0))*8760/1000</f>
        <v>0</v>
      </c>
      <c r="AB135" s="89">
        <f>AB66*INDEX(Inputs_ByPrg!$I$6:$AD$69,MATCH('ABP Remaining Capacity'!$E135,Inputs_ByPrg!$E$6:$E$69,0),MATCH('ABP Remaining Capacity'!AB$5,Inputs_ByPrg!$I$5:$AD$5,0))*8760/1000</f>
        <v>0</v>
      </c>
    </row>
    <row r="136" spans="2:28" ht="14.45" customHeight="1">
      <c r="B136" s="239" t="s">
        <v>231</v>
      </c>
      <c r="C136" s="239" t="s">
        <v>211</v>
      </c>
      <c r="D136" s="239" t="s">
        <v>288</v>
      </c>
      <c r="E136" s="286" t="str">
        <f t="shared" si="2"/>
        <v>B_Equity Eligible Contractor_&gt;200-500</v>
      </c>
      <c r="F136" s="262" t="s">
        <v>85</v>
      </c>
      <c r="G136" s="89">
        <f>G67*INDEX(Inputs_ByPrg!$I$6:$AD$69,MATCH('ABP Remaining Capacity'!$E136,Inputs_ByPrg!$E$6:$E$69,0),MATCH('ABP Remaining Capacity'!G$5,Inputs_ByPrg!$I$5:$AD$5,0))*8760/1000</f>
        <v>6212.2587954580649</v>
      </c>
      <c r="H136" s="89">
        <f>H67*INDEX(Inputs_ByPrg!$I$6:$AD$69,MATCH('ABP Remaining Capacity'!$E136,Inputs_ByPrg!$E$6:$E$69,0),MATCH('ABP Remaining Capacity'!H$5,Inputs_ByPrg!$I$5:$AD$5,0))*8760/1000</f>
        <v>0</v>
      </c>
      <c r="I136" s="89">
        <f>I67*INDEX(Inputs_ByPrg!$I$6:$AD$69,MATCH('ABP Remaining Capacity'!$E136,Inputs_ByPrg!$E$6:$E$69,0),MATCH('ABP Remaining Capacity'!I$5,Inputs_ByPrg!$I$5:$AD$5,0))*8760/1000</f>
        <v>0</v>
      </c>
      <c r="J136" s="89">
        <f>J67*INDEX(Inputs_ByPrg!$I$6:$AD$69,MATCH('ABP Remaining Capacity'!$E136,Inputs_ByPrg!$E$6:$E$69,0),MATCH('ABP Remaining Capacity'!J$5,Inputs_ByPrg!$I$5:$AD$5,0))*8760/1000</f>
        <v>0</v>
      </c>
      <c r="K136" s="89">
        <f>K67*INDEX(Inputs_ByPrg!$I$6:$AD$69,MATCH('ABP Remaining Capacity'!$E136,Inputs_ByPrg!$E$6:$E$69,0),MATCH('ABP Remaining Capacity'!K$5,Inputs_ByPrg!$I$5:$AD$5,0))*8760/1000</f>
        <v>0</v>
      </c>
      <c r="L136" s="89">
        <f>L67*INDEX(Inputs_ByPrg!$I$6:$AD$69,MATCH('ABP Remaining Capacity'!$E136,Inputs_ByPrg!$E$6:$E$69,0),MATCH('ABP Remaining Capacity'!L$5,Inputs_ByPrg!$I$5:$AD$5,0))*8760/1000</f>
        <v>0</v>
      </c>
      <c r="M136" s="89">
        <f>M67*INDEX(Inputs_ByPrg!$I$6:$AD$69,MATCH('ABP Remaining Capacity'!$E136,Inputs_ByPrg!$E$6:$E$69,0),MATCH('ABP Remaining Capacity'!M$5,Inputs_ByPrg!$I$5:$AD$5,0))*8760/1000</f>
        <v>0</v>
      </c>
      <c r="N136" s="89">
        <f>N67*INDEX(Inputs_ByPrg!$I$6:$AD$69,MATCH('ABP Remaining Capacity'!$E136,Inputs_ByPrg!$E$6:$E$69,0),MATCH('ABP Remaining Capacity'!N$5,Inputs_ByPrg!$I$5:$AD$5,0))*8760/1000</f>
        <v>0</v>
      </c>
      <c r="O136" s="89">
        <f>O67*INDEX(Inputs_ByPrg!$I$6:$AD$69,MATCH('ABP Remaining Capacity'!$E136,Inputs_ByPrg!$E$6:$E$69,0),MATCH('ABP Remaining Capacity'!O$5,Inputs_ByPrg!$I$5:$AD$5,0))*8760/1000</f>
        <v>0</v>
      </c>
      <c r="P136" s="89">
        <f>P67*INDEX(Inputs_ByPrg!$I$6:$AD$69,MATCH('ABP Remaining Capacity'!$E136,Inputs_ByPrg!$E$6:$E$69,0),MATCH('ABP Remaining Capacity'!P$5,Inputs_ByPrg!$I$5:$AD$5,0))*8760/1000</f>
        <v>0</v>
      </c>
      <c r="Q136" s="89">
        <f>Q67*INDEX(Inputs_ByPrg!$I$6:$AD$69,MATCH('ABP Remaining Capacity'!$E136,Inputs_ByPrg!$E$6:$E$69,0),MATCH('ABP Remaining Capacity'!Q$5,Inputs_ByPrg!$I$5:$AD$5,0))*8760/1000</f>
        <v>0</v>
      </c>
      <c r="R136" s="89">
        <f>R67*INDEX(Inputs_ByPrg!$I$6:$AD$69,MATCH('ABP Remaining Capacity'!$E136,Inputs_ByPrg!$E$6:$E$69,0),MATCH('ABP Remaining Capacity'!R$5,Inputs_ByPrg!$I$5:$AD$5,0))*8760/1000</f>
        <v>0</v>
      </c>
      <c r="S136" s="89">
        <f>S67*INDEX(Inputs_ByPrg!$I$6:$AD$69,MATCH('ABP Remaining Capacity'!$E136,Inputs_ByPrg!$E$6:$E$69,0),MATCH('ABP Remaining Capacity'!S$5,Inputs_ByPrg!$I$5:$AD$5,0))*8760/1000</f>
        <v>0</v>
      </c>
      <c r="T136" s="89">
        <f>T67*INDEX(Inputs_ByPrg!$I$6:$AD$69,MATCH('ABP Remaining Capacity'!$E136,Inputs_ByPrg!$E$6:$E$69,0),MATCH('ABP Remaining Capacity'!T$5,Inputs_ByPrg!$I$5:$AD$5,0))*8760/1000</f>
        <v>0</v>
      </c>
      <c r="U136" s="89">
        <f>U67*INDEX(Inputs_ByPrg!$I$6:$AD$69,MATCH('ABP Remaining Capacity'!$E136,Inputs_ByPrg!$E$6:$E$69,0),MATCH('ABP Remaining Capacity'!U$5,Inputs_ByPrg!$I$5:$AD$5,0))*8760/1000</f>
        <v>0</v>
      </c>
      <c r="V136" s="89">
        <f>V67*INDEX(Inputs_ByPrg!$I$6:$AD$69,MATCH('ABP Remaining Capacity'!$E136,Inputs_ByPrg!$E$6:$E$69,0),MATCH('ABP Remaining Capacity'!V$5,Inputs_ByPrg!$I$5:$AD$5,0))*8760/1000</f>
        <v>0</v>
      </c>
      <c r="W136" s="89">
        <f>W67*INDEX(Inputs_ByPrg!$I$6:$AD$69,MATCH('ABP Remaining Capacity'!$E136,Inputs_ByPrg!$E$6:$E$69,0),MATCH('ABP Remaining Capacity'!W$5,Inputs_ByPrg!$I$5:$AD$5,0))*8760/1000</f>
        <v>0</v>
      </c>
      <c r="X136" s="89">
        <f>X67*INDEX(Inputs_ByPrg!$I$6:$AD$69,MATCH('ABP Remaining Capacity'!$E136,Inputs_ByPrg!$E$6:$E$69,0),MATCH('ABP Remaining Capacity'!X$5,Inputs_ByPrg!$I$5:$AD$5,0))*8760/1000</f>
        <v>0</v>
      </c>
      <c r="Y136" s="89">
        <f>Y67*INDEX(Inputs_ByPrg!$I$6:$AD$69,MATCH('ABP Remaining Capacity'!$E136,Inputs_ByPrg!$E$6:$E$69,0),MATCH('ABP Remaining Capacity'!Y$5,Inputs_ByPrg!$I$5:$AD$5,0))*8760/1000</f>
        <v>0</v>
      </c>
      <c r="Z136" s="89">
        <f>Z67*INDEX(Inputs_ByPrg!$I$6:$AD$69,MATCH('ABP Remaining Capacity'!$E136,Inputs_ByPrg!$E$6:$E$69,0),MATCH('ABP Remaining Capacity'!Z$5,Inputs_ByPrg!$I$5:$AD$5,0))*8760/1000</f>
        <v>0</v>
      </c>
      <c r="AA136" s="89">
        <f>AA67*INDEX(Inputs_ByPrg!$I$6:$AD$69,MATCH('ABP Remaining Capacity'!$E136,Inputs_ByPrg!$E$6:$E$69,0),MATCH('ABP Remaining Capacity'!AA$5,Inputs_ByPrg!$I$5:$AD$5,0))*8760/1000</f>
        <v>0</v>
      </c>
      <c r="AB136" s="89">
        <f>AB67*INDEX(Inputs_ByPrg!$I$6:$AD$69,MATCH('ABP Remaining Capacity'!$E136,Inputs_ByPrg!$E$6:$E$69,0),MATCH('ABP Remaining Capacity'!AB$5,Inputs_ByPrg!$I$5:$AD$5,0))*8760/1000</f>
        <v>0</v>
      </c>
    </row>
    <row r="137" spans="2:28" ht="14.45" customHeight="1">
      <c r="B137" s="239" t="s">
        <v>231</v>
      </c>
      <c r="C137" s="239" t="s">
        <v>211</v>
      </c>
      <c r="D137" s="239" t="s">
        <v>290</v>
      </c>
      <c r="E137" s="286" t="str">
        <f t="shared" si="2"/>
        <v>B_Equity Eligible Contractor_&gt;500-2000</v>
      </c>
      <c r="F137" s="262" t="s">
        <v>85</v>
      </c>
      <c r="G137" s="89">
        <f>G68*INDEX(Inputs_ByPrg!$I$6:$AD$69,MATCH('ABP Remaining Capacity'!$E137,Inputs_ByPrg!$E$6:$E$69,0),MATCH('ABP Remaining Capacity'!G$5,Inputs_ByPrg!$I$5:$AD$5,0))*8760/1000</f>
        <v>49699.815093570964</v>
      </c>
      <c r="H137" s="89">
        <f>H68*INDEX(Inputs_ByPrg!$I$6:$AD$69,MATCH('ABP Remaining Capacity'!$E137,Inputs_ByPrg!$E$6:$E$69,0),MATCH('ABP Remaining Capacity'!H$5,Inputs_ByPrg!$I$5:$AD$5,0))*8760/1000</f>
        <v>0</v>
      </c>
      <c r="I137" s="89">
        <f>I68*INDEX(Inputs_ByPrg!$I$6:$AD$69,MATCH('ABP Remaining Capacity'!$E137,Inputs_ByPrg!$E$6:$E$69,0),MATCH('ABP Remaining Capacity'!I$5,Inputs_ByPrg!$I$5:$AD$5,0))*8760/1000</f>
        <v>0</v>
      </c>
      <c r="J137" s="89">
        <f>J68*INDEX(Inputs_ByPrg!$I$6:$AD$69,MATCH('ABP Remaining Capacity'!$E137,Inputs_ByPrg!$E$6:$E$69,0),MATCH('ABP Remaining Capacity'!J$5,Inputs_ByPrg!$I$5:$AD$5,0))*8760/1000</f>
        <v>0</v>
      </c>
      <c r="K137" s="89">
        <f>K68*INDEX(Inputs_ByPrg!$I$6:$AD$69,MATCH('ABP Remaining Capacity'!$E137,Inputs_ByPrg!$E$6:$E$69,0),MATCH('ABP Remaining Capacity'!K$5,Inputs_ByPrg!$I$5:$AD$5,0))*8760/1000</f>
        <v>0</v>
      </c>
      <c r="L137" s="89">
        <f>L68*INDEX(Inputs_ByPrg!$I$6:$AD$69,MATCH('ABP Remaining Capacity'!$E137,Inputs_ByPrg!$E$6:$E$69,0),MATCH('ABP Remaining Capacity'!L$5,Inputs_ByPrg!$I$5:$AD$5,0))*8760/1000</f>
        <v>0</v>
      </c>
      <c r="M137" s="89">
        <f>M68*INDEX(Inputs_ByPrg!$I$6:$AD$69,MATCH('ABP Remaining Capacity'!$E137,Inputs_ByPrg!$E$6:$E$69,0),MATCH('ABP Remaining Capacity'!M$5,Inputs_ByPrg!$I$5:$AD$5,0))*8760/1000</f>
        <v>0</v>
      </c>
      <c r="N137" s="89">
        <f>N68*INDEX(Inputs_ByPrg!$I$6:$AD$69,MATCH('ABP Remaining Capacity'!$E137,Inputs_ByPrg!$E$6:$E$69,0),MATCH('ABP Remaining Capacity'!N$5,Inputs_ByPrg!$I$5:$AD$5,0))*8760/1000</f>
        <v>0</v>
      </c>
      <c r="O137" s="89">
        <f>O68*INDEX(Inputs_ByPrg!$I$6:$AD$69,MATCH('ABP Remaining Capacity'!$E137,Inputs_ByPrg!$E$6:$E$69,0),MATCH('ABP Remaining Capacity'!O$5,Inputs_ByPrg!$I$5:$AD$5,0))*8760/1000</f>
        <v>0</v>
      </c>
      <c r="P137" s="89">
        <f>P68*INDEX(Inputs_ByPrg!$I$6:$AD$69,MATCH('ABP Remaining Capacity'!$E137,Inputs_ByPrg!$E$6:$E$69,0),MATCH('ABP Remaining Capacity'!P$5,Inputs_ByPrg!$I$5:$AD$5,0))*8760/1000</f>
        <v>0</v>
      </c>
      <c r="Q137" s="89">
        <f>Q68*INDEX(Inputs_ByPrg!$I$6:$AD$69,MATCH('ABP Remaining Capacity'!$E137,Inputs_ByPrg!$E$6:$E$69,0),MATCH('ABP Remaining Capacity'!Q$5,Inputs_ByPrg!$I$5:$AD$5,0))*8760/1000</f>
        <v>0</v>
      </c>
      <c r="R137" s="89">
        <f>R68*INDEX(Inputs_ByPrg!$I$6:$AD$69,MATCH('ABP Remaining Capacity'!$E137,Inputs_ByPrg!$E$6:$E$69,0),MATCH('ABP Remaining Capacity'!R$5,Inputs_ByPrg!$I$5:$AD$5,0))*8760/1000</f>
        <v>0</v>
      </c>
      <c r="S137" s="89">
        <f>S68*INDEX(Inputs_ByPrg!$I$6:$AD$69,MATCH('ABP Remaining Capacity'!$E137,Inputs_ByPrg!$E$6:$E$69,0),MATCH('ABP Remaining Capacity'!S$5,Inputs_ByPrg!$I$5:$AD$5,0))*8760/1000</f>
        <v>0</v>
      </c>
      <c r="T137" s="89">
        <f>T68*INDEX(Inputs_ByPrg!$I$6:$AD$69,MATCH('ABP Remaining Capacity'!$E137,Inputs_ByPrg!$E$6:$E$69,0),MATCH('ABP Remaining Capacity'!T$5,Inputs_ByPrg!$I$5:$AD$5,0))*8760/1000</f>
        <v>0</v>
      </c>
      <c r="U137" s="89">
        <f>U68*INDEX(Inputs_ByPrg!$I$6:$AD$69,MATCH('ABP Remaining Capacity'!$E137,Inputs_ByPrg!$E$6:$E$69,0),MATCH('ABP Remaining Capacity'!U$5,Inputs_ByPrg!$I$5:$AD$5,0))*8760/1000</f>
        <v>0</v>
      </c>
      <c r="V137" s="89">
        <f>V68*INDEX(Inputs_ByPrg!$I$6:$AD$69,MATCH('ABP Remaining Capacity'!$E137,Inputs_ByPrg!$E$6:$E$69,0),MATCH('ABP Remaining Capacity'!V$5,Inputs_ByPrg!$I$5:$AD$5,0))*8760/1000</f>
        <v>0</v>
      </c>
      <c r="W137" s="89">
        <f>W68*INDEX(Inputs_ByPrg!$I$6:$AD$69,MATCH('ABP Remaining Capacity'!$E137,Inputs_ByPrg!$E$6:$E$69,0),MATCH('ABP Remaining Capacity'!W$5,Inputs_ByPrg!$I$5:$AD$5,0))*8760/1000</f>
        <v>0</v>
      </c>
      <c r="X137" s="89">
        <f>X68*INDEX(Inputs_ByPrg!$I$6:$AD$69,MATCH('ABP Remaining Capacity'!$E137,Inputs_ByPrg!$E$6:$E$69,0),MATCH('ABP Remaining Capacity'!X$5,Inputs_ByPrg!$I$5:$AD$5,0))*8760/1000</f>
        <v>0</v>
      </c>
      <c r="Y137" s="89">
        <f>Y68*INDEX(Inputs_ByPrg!$I$6:$AD$69,MATCH('ABP Remaining Capacity'!$E137,Inputs_ByPrg!$E$6:$E$69,0),MATCH('ABP Remaining Capacity'!Y$5,Inputs_ByPrg!$I$5:$AD$5,0))*8760/1000</f>
        <v>0</v>
      </c>
      <c r="Z137" s="89">
        <f>Z68*INDEX(Inputs_ByPrg!$I$6:$AD$69,MATCH('ABP Remaining Capacity'!$E137,Inputs_ByPrg!$E$6:$E$69,0),MATCH('ABP Remaining Capacity'!Z$5,Inputs_ByPrg!$I$5:$AD$5,0))*8760/1000</f>
        <v>0</v>
      </c>
      <c r="AA137" s="89">
        <f>AA68*INDEX(Inputs_ByPrg!$I$6:$AD$69,MATCH('ABP Remaining Capacity'!$E137,Inputs_ByPrg!$E$6:$E$69,0),MATCH('ABP Remaining Capacity'!AA$5,Inputs_ByPrg!$I$5:$AD$5,0))*8760/1000</f>
        <v>0</v>
      </c>
      <c r="AB137" s="89">
        <f>AB68*INDEX(Inputs_ByPrg!$I$6:$AD$69,MATCH('ABP Remaining Capacity'!$E137,Inputs_ByPrg!$E$6:$E$69,0),MATCH('ABP Remaining Capacity'!AB$5,Inputs_ByPrg!$I$5:$AD$5,0))*8760/1000</f>
        <v>0</v>
      </c>
    </row>
    <row r="138" spans="2:28" ht="14.45" customHeight="1">
      <c r="B138" s="239" t="s">
        <v>231</v>
      </c>
      <c r="C138" s="239" t="s">
        <v>211</v>
      </c>
      <c r="D138" s="239" t="s">
        <v>292</v>
      </c>
      <c r="E138" s="286" t="str">
        <f t="shared" si="2"/>
        <v>B_Equity Eligible Contractor_&gt; 2000-5000</v>
      </c>
      <c r="F138" s="262" t="s">
        <v>85</v>
      </c>
      <c r="G138" s="89">
        <f>G69*INDEX(Inputs_ByPrg!$I$6:$AD$69,MATCH('ABP Remaining Capacity'!$E138,Inputs_ByPrg!$E$6:$E$69,0),MATCH('ABP Remaining Capacity'!G$5,Inputs_ByPrg!$I$5:$AD$5,0))*8760/1000</f>
        <v>0</v>
      </c>
      <c r="H138" s="89">
        <f>H69*INDEX(Inputs_ByPrg!$I$6:$AD$69,MATCH('ABP Remaining Capacity'!$E138,Inputs_ByPrg!$E$6:$E$69,0),MATCH('ABP Remaining Capacity'!H$5,Inputs_ByPrg!$I$5:$AD$5,0))*8760/1000</f>
        <v>0</v>
      </c>
      <c r="I138" s="89">
        <f>I69*INDEX(Inputs_ByPrg!$I$6:$AD$69,MATCH('ABP Remaining Capacity'!$E138,Inputs_ByPrg!$E$6:$E$69,0),MATCH('ABP Remaining Capacity'!I$5,Inputs_ByPrg!$I$5:$AD$5,0))*8760/1000</f>
        <v>0</v>
      </c>
      <c r="J138" s="89">
        <f>J69*INDEX(Inputs_ByPrg!$I$6:$AD$69,MATCH('ABP Remaining Capacity'!$E138,Inputs_ByPrg!$E$6:$E$69,0),MATCH('ABP Remaining Capacity'!J$5,Inputs_ByPrg!$I$5:$AD$5,0))*8760/1000</f>
        <v>0</v>
      </c>
      <c r="K138" s="89">
        <f>K69*INDEX(Inputs_ByPrg!$I$6:$AD$69,MATCH('ABP Remaining Capacity'!$E138,Inputs_ByPrg!$E$6:$E$69,0),MATCH('ABP Remaining Capacity'!K$5,Inputs_ByPrg!$I$5:$AD$5,0))*8760/1000</f>
        <v>0</v>
      </c>
      <c r="L138" s="89">
        <f>L69*INDEX(Inputs_ByPrg!$I$6:$AD$69,MATCH('ABP Remaining Capacity'!$E138,Inputs_ByPrg!$E$6:$E$69,0),MATCH('ABP Remaining Capacity'!L$5,Inputs_ByPrg!$I$5:$AD$5,0))*8760/1000</f>
        <v>0</v>
      </c>
      <c r="M138" s="89">
        <f>M69*INDEX(Inputs_ByPrg!$I$6:$AD$69,MATCH('ABP Remaining Capacity'!$E138,Inputs_ByPrg!$E$6:$E$69,0),MATCH('ABP Remaining Capacity'!M$5,Inputs_ByPrg!$I$5:$AD$5,0))*8760/1000</f>
        <v>0</v>
      </c>
      <c r="N138" s="89">
        <f>N69*INDEX(Inputs_ByPrg!$I$6:$AD$69,MATCH('ABP Remaining Capacity'!$E138,Inputs_ByPrg!$E$6:$E$69,0),MATCH('ABP Remaining Capacity'!N$5,Inputs_ByPrg!$I$5:$AD$5,0))*8760/1000</f>
        <v>0</v>
      </c>
      <c r="O138" s="89">
        <f>O69*INDEX(Inputs_ByPrg!$I$6:$AD$69,MATCH('ABP Remaining Capacity'!$E138,Inputs_ByPrg!$E$6:$E$69,0),MATCH('ABP Remaining Capacity'!O$5,Inputs_ByPrg!$I$5:$AD$5,0))*8760/1000</f>
        <v>0</v>
      </c>
      <c r="P138" s="89">
        <f>P69*INDEX(Inputs_ByPrg!$I$6:$AD$69,MATCH('ABP Remaining Capacity'!$E138,Inputs_ByPrg!$E$6:$E$69,0),MATCH('ABP Remaining Capacity'!P$5,Inputs_ByPrg!$I$5:$AD$5,0))*8760/1000</f>
        <v>0</v>
      </c>
      <c r="Q138" s="89">
        <f>Q69*INDEX(Inputs_ByPrg!$I$6:$AD$69,MATCH('ABP Remaining Capacity'!$E138,Inputs_ByPrg!$E$6:$E$69,0),MATCH('ABP Remaining Capacity'!Q$5,Inputs_ByPrg!$I$5:$AD$5,0))*8760/1000</f>
        <v>0</v>
      </c>
      <c r="R138" s="89">
        <f>R69*INDEX(Inputs_ByPrg!$I$6:$AD$69,MATCH('ABP Remaining Capacity'!$E138,Inputs_ByPrg!$E$6:$E$69,0),MATCH('ABP Remaining Capacity'!R$5,Inputs_ByPrg!$I$5:$AD$5,0))*8760/1000</f>
        <v>0</v>
      </c>
      <c r="S138" s="89">
        <f>S69*INDEX(Inputs_ByPrg!$I$6:$AD$69,MATCH('ABP Remaining Capacity'!$E138,Inputs_ByPrg!$E$6:$E$69,0),MATCH('ABP Remaining Capacity'!S$5,Inputs_ByPrg!$I$5:$AD$5,0))*8760/1000</f>
        <v>0</v>
      </c>
      <c r="T138" s="89">
        <f>T69*INDEX(Inputs_ByPrg!$I$6:$AD$69,MATCH('ABP Remaining Capacity'!$E138,Inputs_ByPrg!$E$6:$E$69,0),MATCH('ABP Remaining Capacity'!T$5,Inputs_ByPrg!$I$5:$AD$5,0))*8760/1000</f>
        <v>0</v>
      </c>
      <c r="U138" s="89">
        <f>U69*INDEX(Inputs_ByPrg!$I$6:$AD$69,MATCH('ABP Remaining Capacity'!$E138,Inputs_ByPrg!$E$6:$E$69,0),MATCH('ABP Remaining Capacity'!U$5,Inputs_ByPrg!$I$5:$AD$5,0))*8760/1000</f>
        <v>0</v>
      </c>
      <c r="V138" s="89">
        <f>V69*INDEX(Inputs_ByPrg!$I$6:$AD$69,MATCH('ABP Remaining Capacity'!$E138,Inputs_ByPrg!$E$6:$E$69,0),MATCH('ABP Remaining Capacity'!V$5,Inputs_ByPrg!$I$5:$AD$5,0))*8760/1000</f>
        <v>0</v>
      </c>
      <c r="W138" s="89">
        <f>W69*INDEX(Inputs_ByPrg!$I$6:$AD$69,MATCH('ABP Remaining Capacity'!$E138,Inputs_ByPrg!$E$6:$E$69,0),MATCH('ABP Remaining Capacity'!W$5,Inputs_ByPrg!$I$5:$AD$5,0))*8760/1000</f>
        <v>0</v>
      </c>
      <c r="X138" s="89">
        <f>X69*INDEX(Inputs_ByPrg!$I$6:$AD$69,MATCH('ABP Remaining Capacity'!$E138,Inputs_ByPrg!$E$6:$E$69,0),MATCH('ABP Remaining Capacity'!X$5,Inputs_ByPrg!$I$5:$AD$5,0))*8760/1000</f>
        <v>0</v>
      </c>
      <c r="Y138" s="89">
        <f>Y69*INDEX(Inputs_ByPrg!$I$6:$AD$69,MATCH('ABP Remaining Capacity'!$E138,Inputs_ByPrg!$E$6:$E$69,0),MATCH('ABP Remaining Capacity'!Y$5,Inputs_ByPrg!$I$5:$AD$5,0))*8760/1000</f>
        <v>0</v>
      </c>
      <c r="Z138" s="89">
        <f>Z69*INDEX(Inputs_ByPrg!$I$6:$AD$69,MATCH('ABP Remaining Capacity'!$E138,Inputs_ByPrg!$E$6:$E$69,0),MATCH('ABP Remaining Capacity'!Z$5,Inputs_ByPrg!$I$5:$AD$5,0))*8760/1000</f>
        <v>0</v>
      </c>
      <c r="AA138" s="89">
        <f>AA69*INDEX(Inputs_ByPrg!$I$6:$AD$69,MATCH('ABP Remaining Capacity'!$E138,Inputs_ByPrg!$E$6:$E$69,0),MATCH('ABP Remaining Capacity'!AA$5,Inputs_ByPrg!$I$5:$AD$5,0))*8760/1000</f>
        <v>0</v>
      </c>
      <c r="AB138" s="89">
        <f>AB69*INDEX(Inputs_ByPrg!$I$6:$AD$69,MATCH('ABP Remaining Capacity'!$E138,Inputs_ByPrg!$E$6:$E$69,0),MATCH('ABP Remaining Capacity'!AB$5,Inputs_ByPrg!$I$5:$AD$5,0))*8760/1000</f>
        <v>0</v>
      </c>
    </row>
    <row r="140" spans="2:28" ht="12.75" thickBot="1">
      <c r="B140" s="287"/>
      <c r="C140" s="287"/>
      <c r="D140" s="287"/>
      <c r="E140" s="287" t="s">
        <v>135</v>
      </c>
      <c r="F140" s="288" t="s">
        <v>85</v>
      </c>
      <c r="G140" s="289">
        <f>SUM(G75:G138)</f>
        <v>350456.32885053684</v>
      </c>
      <c r="H140" s="289">
        <f t="shared" ref="H140:AB140" si="3">SUM(H75:H138)</f>
        <v>0</v>
      </c>
      <c r="I140" s="289">
        <f t="shared" si="3"/>
        <v>0</v>
      </c>
      <c r="J140" s="289">
        <f t="shared" si="3"/>
        <v>0</v>
      </c>
      <c r="K140" s="289">
        <f t="shared" si="3"/>
        <v>0</v>
      </c>
      <c r="L140" s="289">
        <f t="shared" si="3"/>
        <v>0</v>
      </c>
      <c r="M140" s="289">
        <f t="shared" si="3"/>
        <v>0</v>
      </c>
      <c r="N140" s="289">
        <f t="shared" si="3"/>
        <v>0</v>
      </c>
      <c r="O140" s="289">
        <f t="shared" si="3"/>
        <v>0</v>
      </c>
      <c r="P140" s="289">
        <f t="shared" si="3"/>
        <v>0</v>
      </c>
      <c r="Q140" s="289">
        <f t="shared" si="3"/>
        <v>0</v>
      </c>
      <c r="R140" s="289">
        <f t="shared" si="3"/>
        <v>0</v>
      </c>
      <c r="S140" s="289">
        <f t="shared" si="3"/>
        <v>0</v>
      </c>
      <c r="T140" s="289">
        <f t="shared" si="3"/>
        <v>0</v>
      </c>
      <c r="U140" s="289">
        <f t="shared" si="3"/>
        <v>0</v>
      </c>
      <c r="V140" s="289">
        <f t="shared" si="3"/>
        <v>0</v>
      </c>
      <c r="W140" s="289">
        <f t="shared" si="3"/>
        <v>0</v>
      </c>
      <c r="X140" s="289">
        <f t="shared" si="3"/>
        <v>0</v>
      </c>
      <c r="Y140" s="289">
        <f t="shared" si="3"/>
        <v>0</v>
      </c>
      <c r="Z140" s="289">
        <f t="shared" si="3"/>
        <v>0</v>
      </c>
      <c r="AA140" s="289">
        <f t="shared" si="3"/>
        <v>0</v>
      </c>
      <c r="AB140" s="289">
        <f t="shared" si="3"/>
        <v>0</v>
      </c>
    </row>
    <row r="141" spans="2:28" ht="12.75" thickTop="1"/>
    <row r="143" spans="2:28">
      <c r="G143" s="290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92E8E-065C-477A-8103-34811FB8810C}">
  <dimension ref="B2:AB143"/>
  <sheetViews>
    <sheetView zoomScale="70" zoomScaleNormal="70" workbookViewId="0">
      <selection activeCell="E73" sqref="E73"/>
    </sheetView>
  </sheetViews>
  <sheetFormatPr defaultColWidth="9" defaultRowHeight="12"/>
  <cols>
    <col min="1" max="1" width="10.5703125" style="240" customWidth="1"/>
    <col min="2" max="2" width="11.5703125" style="240" customWidth="1"/>
    <col min="3" max="3" width="19.140625" style="240" customWidth="1"/>
    <col min="4" max="4" width="12" style="240" bestFit="1" customWidth="1"/>
    <col min="5" max="5" width="38.5703125" style="240" customWidth="1"/>
    <col min="6" max="6" width="11" style="281" customWidth="1"/>
    <col min="7" max="28" width="12.5703125" style="240" customWidth="1"/>
    <col min="29" max="16384" width="9" style="240"/>
  </cols>
  <sheetData>
    <row r="2" spans="2:28" ht="15.95" customHeight="1" thickBot="1">
      <c r="B2" s="209" t="s">
        <v>328</v>
      </c>
    </row>
    <row r="4" spans="2:28" ht="14.45" customHeight="1">
      <c r="E4" s="299" t="s">
        <v>329</v>
      </c>
      <c r="F4" s="268" t="s">
        <v>318</v>
      </c>
    </row>
    <row r="5" spans="2:28" s="301" customFormat="1" ht="14.45" customHeight="1">
      <c r="B5" s="284" t="s">
        <v>319</v>
      </c>
      <c r="C5" s="284" t="s">
        <v>165</v>
      </c>
      <c r="D5" s="284" t="s">
        <v>320</v>
      </c>
      <c r="E5" s="298" t="s">
        <v>321</v>
      </c>
      <c r="F5" s="285" t="s">
        <v>14</v>
      </c>
      <c r="G5" s="296" t="s">
        <v>22</v>
      </c>
      <c r="H5" s="296" t="s">
        <v>23</v>
      </c>
      <c r="I5" s="296" t="s">
        <v>24</v>
      </c>
      <c r="J5" s="296" t="s">
        <v>25</v>
      </c>
      <c r="K5" s="296" t="s">
        <v>26</v>
      </c>
      <c r="L5" s="296" t="s">
        <v>27</v>
      </c>
      <c r="M5" s="296" t="s">
        <v>28</v>
      </c>
      <c r="N5" s="296" t="s">
        <v>29</v>
      </c>
      <c r="O5" s="296" t="s">
        <v>30</v>
      </c>
      <c r="P5" s="296" t="s">
        <v>31</v>
      </c>
      <c r="Q5" s="296" t="s">
        <v>32</v>
      </c>
      <c r="R5" s="296" t="s">
        <v>33</v>
      </c>
      <c r="S5" s="296" t="s">
        <v>34</v>
      </c>
      <c r="T5" s="296" t="s">
        <v>35</v>
      </c>
      <c r="U5" s="296" t="s">
        <v>36</v>
      </c>
      <c r="V5" s="296" t="s">
        <v>37</v>
      </c>
      <c r="W5" s="296" t="s">
        <v>38</v>
      </c>
      <c r="X5" s="296" t="s">
        <v>39</v>
      </c>
      <c r="Y5" s="296" t="s">
        <v>40</v>
      </c>
      <c r="Z5" s="296" t="s">
        <v>41</v>
      </c>
      <c r="AA5" s="296" t="s">
        <v>42</v>
      </c>
      <c r="AB5" s="296" t="s">
        <v>43</v>
      </c>
    </row>
    <row r="6" spans="2:28" ht="14.45" customHeight="1">
      <c r="B6" s="239" t="s">
        <v>230</v>
      </c>
      <c r="C6" s="239" t="s">
        <v>206</v>
      </c>
      <c r="D6" s="239" t="s">
        <v>274</v>
      </c>
      <c r="E6" s="286" t="str">
        <f>B6&amp;"_"&amp;C6&amp;"_"&amp;D6</f>
        <v>A_Small DG_&lt; 10</v>
      </c>
      <c r="F6" s="262" t="s">
        <v>86</v>
      </c>
      <c r="G6" s="89">
        <f>Inputs_ByYear!D$19*Inputs_ByYear!D$20*INDEX(Inputs_ByYear!$D$24:$Y$25,MATCH($B6,Inputs_ByYear!$B$24:$B$25,0),MATCH(G$5,Inputs_ByYear!$D$23:$Y$23))*INDEX(Inputs_ByYear!D$29:D$34,MATCH($C6,Inputs_ByYear!$B$29:$B$34,0))*INDEX(Inputs_ByPrg!$F$6:$F$69,MATCH('ABP BlockSize'!$E6,Inputs_ByPrg!$E$6:$E$69,0))</f>
        <v>16416</v>
      </c>
      <c r="H6" s="89">
        <f>Inputs_ByYear!E$19*Inputs_ByYear!E$20*INDEX(Inputs_ByYear!$D$24:$Y$25,MATCH($B6,Inputs_ByYear!$B$24:$B$25,0),MATCH(H$5,Inputs_ByYear!$D$23:$Y$23))*INDEX(Inputs_ByYear!E$29:E$34,MATCH($C6,Inputs_ByYear!$B$29:$B$34,0))*INDEX(Inputs_ByPrg!$F$6:$F$69,MATCH('ABP BlockSize'!$E6,Inputs_ByPrg!$E$6:$E$69,0))</f>
        <v>16416</v>
      </c>
      <c r="I6" s="89">
        <f>Inputs_ByYear!F$19*Inputs_ByYear!F$20*INDEX(Inputs_ByYear!$D$24:$Y$25,MATCH($B6,Inputs_ByYear!$B$24:$B$25,0),MATCH(I$5,Inputs_ByYear!$D$23:$Y$23))*INDEX(Inputs_ByYear!F$29:F$34,MATCH($C6,Inputs_ByYear!$B$29:$B$34,0))*INDEX(Inputs_ByPrg!$F$6:$F$69,MATCH('ABP BlockSize'!$E6,Inputs_ByPrg!$E$6:$E$69,0))</f>
        <v>16416</v>
      </c>
      <c r="J6" s="89">
        <f>Inputs_ByYear!G$19*Inputs_ByYear!G$20*INDEX(Inputs_ByYear!$D$24:$Y$25,MATCH($B6,Inputs_ByYear!$B$24:$B$25,0),MATCH(J$5,Inputs_ByYear!$D$23:$Y$23))*INDEX(Inputs_ByYear!G$29:G$34,MATCH($C6,Inputs_ByYear!$B$29:$B$34,0))*INDEX(Inputs_ByPrg!$F$6:$F$69,MATCH('ABP BlockSize'!$E6,Inputs_ByPrg!$E$6:$E$69,0))</f>
        <v>16416</v>
      </c>
      <c r="K6" s="89">
        <f>Inputs_ByYear!H$19*Inputs_ByYear!H$20*INDEX(Inputs_ByYear!$D$24:$Y$25,MATCH($B6,Inputs_ByYear!$B$24:$B$25,0),MATCH(K$5,Inputs_ByYear!$D$23:$Y$23))*INDEX(Inputs_ByYear!H$29:H$34,MATCH($C6,Inputs_ByYear!$B$29:$B$34,0))*INDEX(Inputs_ByPrg!$F$6:$F$69,MATCH('ABP BlockSize'!$E6,Inputs_ByPrg!$E$6:$E$69,0))</f>
        <v>16416</v>
      </c>
      <c r="L6" s="89">
        <f>Inputs_ByYear!I$19*Inputs_ByYear!I$20*INDEX(Inputs_ByYear!$D$24:$Y$25,MATCH($B6,Inputs_ByYear!$B$24:$B$25,0),MATCH(L$5,Inputs_ByYear!$D$23:$Y$23))*INDEX(Inputs_ByYear!I$29:I$34,MATCH($C6,Inputs_ByYear!$B$29:$B$34,0))*INDEX(Inputs_ByPrg!$F$6:$F$69,MATCH('ABP BlockSize'!$E6,Inputs_ByPrg!$E$6:$E$69,0))</f>
        <v>16416</v>
      </c>
      <c r="M6" s="89">
        <f>Inputs_ByYear!J$19*Inputs_ByYear!J$20*INDEX(Inputs_ByYear!$D$24:$Y$25,MATCH($B6,Inputs_ByYear!$B$24:$B$25,0),MATCH(M$5,Inputs_ByYear!$D$23:$Y$23))*INDEX(Inputs_ByYear!J$29:J$34,MATCH($C6,Inputs_ByYear!$B$29:$B$34,0))*INDEX(Inputs_ByPrg!$F$6:$F$69,MATCH('ABP BlockSize'!$E6,Inputs_ByPrg!$E$6:$E$69,0))</f>
        <v>16416</v>
      </c>
      <c r="N6" s="89">
        <f>Inputs_ByYear!K$19*Inputs_ByYear!K$20*INDEX(Inputs_ByYear!$D$24:$Y$25,MATCH($B6,Inputs_ByYear!$B$24:$B$25,0),MATCH(N$5,Inputs_ByYear!$D$23:$Y$23))*INDEX(Inputs_ByYear!K$29:K$34,MATCH($C6,Inputs_ByYear!$B$29:$B$34,0))*INDEX(Inputs_ByPrg!$F$6:$F$69,MATCH('ABP BlockSize'!$E6,Inputs_ByPrg!$E$6:$E$69,0))</f>
        <v>16416</v>
      </c>
      <c r="O6" s="89">
        <f>Inputs_ByYear!L$19*Inputs_ByYear!L$20*INDEX(Inputs_ByYear!$D$24:$Y$25,MATCH($B6,Inputs_ByYear!$B$24:$B$25,0),MATCH(O$5,Inputs_ByYear!$D$23:$Y$23))*INDEX(Inputs_ByYear!L$29:L$34,MATCH($C6,Inputs_ByYear!$B$29:$B$34,0))*INDEX(Inputs_ByPrg!$F$6:$F$69,MATCH('ABP BlockSize'!$E6,Inputs_ByPrg!$E$6:$E$69,0))</f>
        <v>16416</v>
      </c>
      <c r="P6" s="89">
        <f>Inputs_ByYear!M$19*Inputs_ByYear!M$20*INDEX(Inputs_ByYear!$D$24:$Y$25,MATCH($B6,Inputs_ByYear!$B$24:$B$25,0),MATCH(P$5,Inputs_ByYear!$D$23:$Y$23))*INDEX(Inputs_ByYear!M$29:M$34,MATCH($C6,Inputs_ByYear!$B$29:$B$34,0))*INDEX(Inputs_ByPrg!$F$6:$F$69,MATCH('ABP BlockSize'!$E6,Inputs_ByPrg!$E$6:$E$69,0))</f>
        <v>8208</v>
      </c>
      <c r="Q6" s="89">
        <f>Inputs_ByYear!N$19*Inputs_ByYear!N$20*INDEX(Inputs_ByYear!$D$24:$Y$25,MATCH($B6,Inputs_ByYear!$B$24:$B$25,0),MATCH(Q$5,Inputs_ByYear!$D$23:$Y$23))*INDEX(Inputs_ByYear!N$29:N$34,MATCH($C6,Inputs_ByYear!$B$29:$B$34,0))*INDEX(Inputs_ByPrg!$F$6:$F$69,MATCH('ABP BlockSize'!$E6,Inputs_ByPrg!$E$6:$E$69,0))</f>
        <v>8208</v>
      </c>
      <c r="R6" s="89">
        <f>Inputs_ByYear!O$19*Inputs_ByYear!O$20*INDEX(Inputs_ByYear!$D$24:$Y$25,MATCH($B6,Inputs_ByYear!$B$24:$B$25,0),MATCH(R$5,Inputs_ByYear!$D$23:$Y$23))*INDEX(Inputs_ByYear!O$29:O$34,MATCH($C6,Inputs_ByYear!$B$29:$B$34,0))*INDEX(Inputs_ByPrg!$F$6:$F$69,MATCH('ABP BlockSize'!$E6,Inputs_ByPrg!$E$6:$E$69,0))</f>
        <v>8208</v>
      </c>
      <c r="S6" s="89">
        <f>Inputs_ByYear!P$19*Inputs_ByYear!P$20*INDEX(Inputs_ByYear!$D$24:$Y$25,MATCH($B6,Inputs_ByYear!$B$24:$B$25,0),MATCH(S$5,Inputs_ByYear!$D$23:$Y$23))*INDEX(Inputs_ByYear!P$29:P$34,MATCH($C6,Inputs_ByYear!$B$29:$B$34,0))*INDEX(Inputs_ByPrg!$F$6:$F$69,MATCH('ABP BlockSize'!$E6,Inputs_ByPrg!$E$6:$E$69,0))</f>
        <v>8208</v>
      </c>
      <c r="T6" s="89">
        <f>Inputs_ByYear!Q$19*Inputs_ByYear!Q$20*INDEX(Inputs_ByYear!$D$24:$Y$25,MATCH($B6,Inputs_ByYear!$B$24:$B$25,0),MATCH(T$5,Inputs_ByYear!$D$23:$Y$23))*INDEX(Inputs_ByYear!Q$29:Q$34,MATCH($C6,Inputs_ByYear!$B$29:$B$34,0))*INDEX(Inputs_ByPrg!$F$6:$F$69,MATCH('ABP BlockSize'!$E6,Inputs_ByPrg!$E$6:$E$69,0))</f>
        <v>8208</v>
      </c>
      <c r="U6" s="89">
        <f>Inputs_ByYear!R$19*Inputs_ByYear!R$20*INDEX(Inputs_ByYear!$D$24:$Y$25,MATCH($B6,Inputs_ByYear!$B$24:$B$25,0),MATCH(U$5,Inputs_ByYear!$D$23:$Y$23))*INDEX(Inputs_ByYear!R$29:R$34,MATCH($C6,Inputs_ByYear!$B$29:$B$34,0))*INDEX(Inputs_ByPrg!$F$6:$F$69,MATCH('ABP BlockSize'!$E6,Inputs_ByPrg!$E$6:$E$69,0))</f>
        <v>8208</v>
      </c>
      <c r="V6" s="89">
        <f>Inputs_ByYear!S$19*Inputs_ByYear!S$20*INDEX(Inputs_ByYear!$D$24:$Y$25,MATCH($B6,Inputs_ByYear!$B$24:$B$25,0),MATCH(V$5,Inputs_ByYear!$D$23:$Y$23))*INDEX(Inputs_ByYear!S$29:S$34,MATCH($C6,Inputs_ByYear!$B$29:$B$34,0))*INDEX(Inputs_ByPrg!$F$6:$F$69,MATCH('ABP BlockSize'!$E6,Inputs_ByPrg!$E$6:$E$69,0))</f>
        <v>8208</v>
      </c>
      <c r="W6" s="89">
        <f>Inputs_ByYear!T$19*Inputs_ByYear!T$20*INDEX(Inputs_ByYear!$D$24:$Y$25,MATCH($B6,Inputs_ByYear!$B$24:$B$25,0),MATCH(W$5,Inputs_ByYear!$D$23:$Y$23))*INDEX(Inputs_ByYear!T$29:T$34,MATCH($C6,Inputs_ByYear!$B$29:$B$34,0))*INDEX(Inputs_ByPrg!$F$6:$F$69,MATCH('ABP BlockSize'!$E6,Inputs_ByPrg!$E$6:$E$69,0))</f>
        <v>8208</v>
      </c>
      <c r="X6" s="89">
        <f>Inputs_ByYear!U$19*Inputs_ByYear!U$20*INDEX(Inputs_ByYear!$D$24:$Y$25,MATCH($B6,Inputs_ByYear!$B$24:$B$25,0),MATCH(X$5,Inputs_ByYear!$D$23:$Y$23))*INDEX(Inputs_ByYear!U$29:U$34,MATCH($C6,Inputs_ByYear!$B$29:$B$34,0))*INDEX(Inputs_ByPrg!$F$6:$F$69,MATCH('ABP BlockSize'!$E6,Inputs_ByPrg!$E$6:$E$69,0))</f>
        <v>8208</v>
      </c>
      <c r="Y6" s="89">
        <f>Inputs_ByYear!V$19*Inputs_ByYear!V$20*INDEX(Inputs_ByYear!$D$24:$Y$25,MATCH($B6,Inputs_ByYear!$B$24:$B$25,0),MATCH(Y$5,Inputs_ByYear!$D$23:$Y$23))*INDEX(Inputs_ByYear!V$29:V$34,MATCH($C6,Inputs_ByYear!$B$29:$B$34,0))*INDEX(Inputs_ByPrg!$F$6:$F$69,MATCH('ABP BlockSize'!$E6,Inputs_ByPrg!$E$6:$E$69,0))</f>
        <v>8208</v>
      </c>
      <c r="Z6" s="89">
        <f>Inputs_ByYear!W$19*Inputs_ByYear!W$20*INDEX(Inputs_ByYear!$D$24:$Y$25,MATCH($B6,Inputs_ByYear!$B$24:$B$25,0),MATCH(Z$5,Inputs_ByYear!$D$23:$Y$23))*INDEX(Inputs_ByYear!W$29:W$34,MATCH($C6,Inputs_ByYear!$B$29:$B$34,0))*INDEX(Inputs_ByPrg!$F$6:$F$69,MATCH('ABP BlockSize'!$E6,Inputs_ByPrg!$E$6:$E$69,0))</f>
        <v>8208</v>
      </c>
      <c r="AA6" s="89">
        <f>Inputs_ByYear!X$19*Inputs_ByYear!X$20*INDEX(Inputs_ByYear!$D$24:$Y$25,MATCH($B6,Inputs_ByYear!$B$24:$B$25,0),MATCH(AA$5,Inputs_ByYear!$D$23:$Y$23))*INDEX(Inputs_ByYear!X$29:X$34,MATCH($C6,Inputs_ByYear!$B$29:$B$34,0))*INDEX(Inputs_ByPrg!$F$6:$F$69,MATCH('ABP BlockSize'!$E6,Inputs_ByPrg!$E$6:$E$69,0))</f>
        <v>8208</v>
      </c>
      <c r="AB6" s="89">
        <f>Inputs_ByYear!Y$19*Inputs_ByYear!Y$20*INDEX(Inputs_ByYear!$D$24:$Y$25,MATCH($B6,Inputs_ByYear!$B$24:$B$25,0),MATCH(AB$5,Inputs_ByYear!$D$23:$Y$23))*INDEX(Inputs_ByYear!Y$29:Y$34,MATCH($C6,Inputs_ByYear!$B$29:$B$34,0))*INDEX(Inputs_ByPrg!$F$6:$F$69,MATCH('ABP BlockSize'!$E6,Inputs_ByPrg!$E$6:$E$69,0))</f>
        <v>8208</v>
      </c>
    </row>
    <row r="7" spans="2:28" ht="14.45" customHeight="1">
      <c r="B7" s="239" t="s">
        <v>230</v>
      </c>
      <c r="C7" s="239" t="s">
        <v>206</v>
      </c>
      <c r="D7" s="239" t="s">
        <v>276</v>
      </c>
      <c r="E7" s="286" t="str">
        <f t="shared" ref="E7:E69" si="0">B7&amp;"_"&amp;C7&amp;"_"&amp;D7</f>
        <v>A_Small DG_10–25</v>
      </c>
      <c r="F7" s="262" t="s">
        <v>86</v>
      </c>
      <c r="G7" s="89">
        <f>Inputs_ByYear!D$19*Inputs_ByYear!D$20*INDEX(Inputs_ByYear!$D$24:$Y$25,MATCH($B7,Inputs_ByYear!$B$24:$B$25,0),MATCH(G$5,Inputs_ByYear!$D$23:$Y$23))*INDEX(Inputs_ByYear!D$29:D$34,MATCH($C7,Inputs_ByYear!$B$29:$B$34,0))*INDEX(Inputs_ByPrg!$F$6:$F$69,MATCH('ABP BlockSize'!$E7,Inputs_ByPrg!$E$6:$E$69,0))</f>
        <v>26784</v>
      </c>
      <c r="H7" s="89">
        <f>Inputs_ByYear!E$19*Inputs_ByYear!E$20*INDEX(Inputs_ByYear!$D$24:$Y$25,MATCH($B7,Inputs_ByYear!$B$24:$B$25,0),MATCH(H$5,Inputs_ByYear!$D$23:$Y$23))*INDEX(Inputs_ByYear!E$29:E$34,MATCH($C7,Inputs_ByYear!$B$29:$B$34,0))*INDEX(Inputs_ByPrg!$F$6:$F$69,MATCH('ABP BlockSize'!$E7,Inputs_ByPrg!$E$6:$E$69,0))</f>
        <v>26784</v>
      </c>
      <c r="I7" s="89">
        <f>Inputs_ByYear!F$19*Inputs_ByYear!F$20*INDEX(Inputs_ByYear!$D$24:$Y$25,MATCH($B7,Inputs_ByYear!$B$24:$B$25,0),MATCH(I$5,Inputs_ByYear!$D$23:$Y$23))*INDEX(Inputs_ByYear!F$29:F$34,MATCH($C7,Inputs_ByYear!$B$29:$B$34,0))*INDEX(Inputs_ByPrg!$F$6:$F$69,MATCH('ABP BlockSize'!$E7,Inputs_ByPrg!$E$6:$E$69,0))</f>
        <v>26784</v>
      </c>
      <c r="J7" s="89">
        <f>Inputs_ByYear!G$19*Inputs_ByYear!G$20*INDEX(Inputs_ByYear!$D$24:$Y$25,MATCH($B7,Inputs_ByYear!$B$24:$B$25,0),MATCH(J$5,Inputs_ByYear!$D$23:$Y$23))*INDEX(Inputs_ByYear!G$29:G$34,MATCH($C7,Inputs_ByYear!$B$29:$B$34,0))*INDEX(Inputs_ByPrg!$F$6:$F$69,MATCH('ABP BlockSize'!$E7,Inputs_ByPrg!$E$6:$E$69,0))</f>
        <v>26784</v>
      </c>
      <c r="K7" s="89">
        <f>Inputs_ByYear!H$19*Inputs_ByYear!H$20*INDEX(Inputs_ByYear!$D$24:$Y$25,MATCH($B7,Inputs_ByYear!$B$24:$B$25,0),MATCH(K$5,Inputs_ByYear!$D$23:$Y$23))*INDEX(Inputs_ByYear!H$29:H$34,MATCH($C7,Inputs_ByYear!$B$29:$B$34,0))*INDEX(Inputs_ByPrg!$F$6:$F$69,MATCH('ABP BlockSize'!$E7,Inputs_ByPrg!$E$6:$E$69,0))</f>
        <v>26784</v>
      </c>
      <c r="L7" s="89">
        <f>Inputs_ByYear!I$19*Inputs_ByYear!I$20*INDEX(Inputs_ByYear!$D$24:$Y$25,MATCH($B7,Inputs_ByYear!$B$24:$B$25,0),MATCH(L$5,Inputs_ByYear!$D$23:$Y$23))*INDEX(Inputs_ByYear!I$29:I$34,MATCH($C7,Inputs_ByYear!$B$29:$B$34,0))*INDEX(Inputs_ByPrg!$F$6:$F$69,MATCH('ABP BlockSize'!$E7,Inputs_ByPrg!$E$6:$E$69,0))</f>
        <v>26784</v>
      </c>
      <c r="M7" s="89">
        <f>Inputs_ByYear!J$19*Inputs_ByYear!J$20*INDEX(Inputs_ByYear!$D$24:$Y$25,MATCH($B7,Inputs_ByYear!$B$24:$B$25,0),MATCH(M$5,Inputs_ByYear!$D$23:$Y$23))*INDEX(Inputs_ByYear!J$29:J$34,MATCH($C7,Inputs_ByYear!$B$29:$B$34,0))*INDEX(Inputs_ByPrg!$F$6:$F$69,MATCH('ABP BlockSize'!$E7,Inputs_ByPrg!$E$6:$E$69,0))</f>
        <v>26784</v>
      </c>
      <c r="N7" s="89">
        <f>Inputs_ByYear!K$19*Inputs_ByYear!K$20*INDEX(Inputs_ByYear!$D$24:$Y$25,MATCH($B7,Inputs_ByYear!$B$24:$B$25,0),MATCH(N$5,Inputs_ByYear!$D$23:$Y$23))*INDEX(Inputs_ByYear!K$29:K$34,MATCH($C7,Inputs_ByYear!$B$29:$B$34,0))*INDEX(Inputs_ByPrg!$F$6:$F$69,MATCH('ABP BlockSize'!$E7,Inputs_ByPrg!$E$6:$E$69,0))</f>
        <v>26784</v>
      </c>
      <c r="O7" s="89">
        <f>Inputs_ByYear!L$19*Inputs_ByYear!L$20*INDEX(Inputs_ByYear!$D$24:$Y$25,MATCH($B7,Inputs_ByYear!$B$24:$B$25,0),MATCH(O$5,Inputs_ByYear!$D$23:$Y$23))*INDEX(Inputs_ByYear!L$29:L$34,MATCH($C7,Inputs_ByYear!$B$29:$B$34,0))*INDEX(Inputs_ByPrg!$F$6:$F$69,MATCH('ABP BlockSize'!$E7,Inputs_ByPrg!$E$6:$E$69,0))</f>
        <v>26784</v>
      </c>
      <c r="P7" s="89">
        <f>Inputs_ByYear!M$19*Inputs_ByYear!M$20*INDEX(Inputs_ByYear!$D$24:$Y$25,MATCH($B7,Inputs_ByYear!$B$24:$B$25,0),MATCH(P$5,Inputs_ByYear!$D$23:$Y$23))*INDEX(Inputs_ByYear!M$29:M$34,MATCH($C7,Inputs_ByYear!$B$29:$B$34,0))*INDEX(Inputs_ByPrg!$F$6:$F$69,MATCH('ABP BlockSize'!$E7,Inputs_ByPrg!$E$6:$E$69,0))</f>
        <v>13392</v>
      </c>
      <c r="Q7" s="89">
        <f>Inputs_ByYear!N$19*Inputs_ByYear!N$20*INDEX(Inputs_ByYear!$D$24:$Y$25,MATCH($B7,Inputs_ByYear!$B$24:$B$25,0),MATCH(Q$5,Inputs_ByYear!$D$23:$Y$23))*INDEX(Inputs_ByYear!N$29:N$34,MATCH($C7,Inputs_ByYear!$B$29:$B$34,0))*INDEX(Inputs_ByPrg!$F$6:$F$69,MATCH('ABP BlockSize'!$E7,Inputs_ByPrg!$E$6:$E$69,0))</f>
        <v>13392</v>
      </c>
      <c r="R7" s="89">
        <f>Inputs_ByYear!O$19*Inputs_ByYear!O$20*INDEX(Inputs_ByYear!$D$24:$Y$25,MATCH($B7,Inputs_ByYear!$B$24:$B$25,0),MATCH(R$5,Inputs_ByYear!$D$23:$Y$23))*INDEX(Inputs_ByYear!O$29:O$34,MATCH($C7,Inputs_ByYear!$B$29:$B$34,0))*INDEX(Inputs_ByPrg!$F$6:$F$69,MATCH('ABP BlockSize'!$E7,Inputs_ByPrg!$E$6:$E$69,0))</f>
        <v>13392</v>
      </c>
      <c r="S7" s="89">
        <f>Inputs_ByYear!P$19*Inputs_ByYear!P$20*INDEX(Inputs_ByYear!$D$24:$Y$25,MATCH($B7,Inputs_ByYear!$B$24:$B$25,0),MATCH(S$5,Inputs_ByYear!$D$23:$Y$23))*INDEX(Inputs_ByYear!P$29:P$34,MATCH($C7,Inputs_ByYear!$B$29:$B$34,0))*INDEX(Inputs_ByPrg!$F$6:$F$69,MATCH('ABP BlockSize'!$E7,Inputs_ByPrg!$E$6:$E$69,0))</f>
        <v>13392</v>
      </c>
      <c r="T7" s="89">
        <f>Inputs_ByYear!Q$19*Inputs_ByYear!Q$20*INDEX(Inputs_ByYear!$D$24:$Y$25,MATCH($B7,Inputs_ByYear!$B$24:$B$25,0),MATCH(T$5,Inputs_ByYear!$D$23:$Y$23))*INDEX(Inputs_ByYear!Q$29:Q$34,MATCH($C7,Inputs_ByYear!$B$29:$B$34,0))*INDEX(Inputs_ByPrg!$F$6:$F$69,MATCH('ABP BlockSize'!$E7,Inputs_ByPrg!$E$6:$E$69,0))</f>
        <v>13392</v>
      </c>
      <c r="U7" s="89">
        <f>Inputs_ByYear!R$19*Inputs_ByYear!R$20*INDEX(Inputs_ByYear!$D$24:$Y$25,MATCH($B7,Inputs_ByYear!$B$24:$B$25,0),MATCH(U$5,Inputs_ByYear!$D$23:$Y$23))*INDEX(Inputs_ByYear!R$29:R$34,MATCH($C7,Inputs_ByYear!$B$29:$B$34,0))*INDEX(Inputs_ByPrg!$F$6:$F$69,MATCH('ABP BlockSize'!$E7,Inputs_ByPrg!$E$6:$E$69,0))</f>
        <v>13392</v>
      </c>
      <c r="V7" s="89">
        <f>Inputs_ByYear!S$19*Inputs_ByYear!S$20*INDEX(Inputs_ByYear!$D$24:$Y$25,MATCH($B7,Inputs_ByYear!$B$24:$B$25,0),MATCH(V$5,Inputs_ByYear!$D$23:$Y$23))*INDEX(Inputs_ByYear!S$29:S$34,MATCH($C7,Inputs_ByYear!$B$29:$B$34,0))*INDEX(Inputs_ByPrg!$F$6:$F$69,MATCH('ABP BlockSize'!$E7,Inputs_ByPrg!$E$6:$E$69,0))</f>
        <v>13392</v>
      </c>
      <c r="W7" s="89">
        <f>Inputs_ByYear!T$19*Inputs_ByYear!T$20*INDEX(Inputs_ByYear!$D$24:$Y$25,MATCH($B7,Inputs_ByYear!$B$24:$B$25,0),MATCH(W$5,Inputs_ByYear!$D$23:$Y$23))*INDEX(Inputs_ByYear!T$29:T$34,MATCH($C7,Inputs_ByYear!$B$29:$B$34,0))*INDEX(Inputs_ByPrg!$F$6:$F$69,MATCH('ABP BlockSize'!$E7,Inputs_ByPrg!$E$6:$E$69,0))</f>
        <v>13392</v>
      </c>
      <c r="X7" s="89">
        <f>Inputs_ByYear!U$19*Inputs_ByYear!U$20*INDEX(Inputs_ByYear!$D$24:$Y$25,MATCH($B7,Inputs_ByYear!$B$24:$B$25,0),MATCH(X$5,Inputs_ByYear!$D$23:$Y$23))*INDEX(Inputs_ByYear!U$29:U$34,MATCH($C7,Inputs_ByYear!$B$29:$B$34,0))*INDEX(Inputs_ByPrg!$F$6:$F$69,MATCH('ABP BlockSize'!$E7,Inputs_ByPrg!$E$6:$E$69,0))</f>
        <v>13392</v>
      </c>
      <c r="Y7" s="89">
        <f>Inputs_ByYear!V$19*Inputs_ByYear!V$20*INDEX(Inputs_ByYear!$D$24:$Y$25,MATCH($B7,Inputs_ByYear!$B$24:$B$25,0),MATCH(Y$5,Inputs_ByYear!$D$23:$Y$23))*INDEX(Inputs_ByYear!V$29:V$34,MATCH($C7,Inputs_ByYear!$B$29:$B$34,0))*INDEX(Inputs_ByPrg!$F$6:$F$69,MATCH('ABP BlockSize'!$E7,Inputs_ByPrg!$E$6:$E$69,0))</f>
        <v>13392</v>
      </c>
      <c r="Z7" s="89">
        <f>Inputs_ByYear!W$19*Inputs_ByYear!W$20*INDEX(Inputs_ByYear!$D$24:$Y$25,MATCH($B7,Inputs_ByYear!$B$24:$B$25,0),MATCH(Z$5,Inputs_ByYear!$D$23:$Y$23))*INDEX(Inputs_ByYear!W$29:W$34,MATCH($C7,Inputs_ByYear!$B$29:$B$34,0))*INDEX(Inputs_ByPrg!$F$6:$F$69,MATCH('ABP BlockSize'!$E7,Inputs_ByPrg!$E$6:$E$69,0))</f>
        <v>13392</v>
      </c>
      <c r="AA7" s="89">
        <f>Inputs_ByYear!X$19*Inputs_ByYear!X$20*INDEX(Inputs_ByYear!$D$24:$Y$25,MATCH($B7,Inputs_ByYear!$B$24:$B$25,0),MATCH(AA$5,Inputs_ByYear!$D$23:$Y$23))*INDEX(Inputs_ByYear!X$29:X$34,MATCH($C7,Inputs_ByYear!$B$29:$B$34,0))*INDEX(Inputs_ByPrg!$F$6:$F$69,MATCH('ABP BlockSize'!$E7,Inputs_ByPrg!$E$6:$E$69,0))</f>
        <v>13392</v>
      </c>
      <c r="AB7" s="89">
        <f>Inputs_ByYear!Y$19*Inputs_ByYear!Y$20*INDEX(Inputs_ByYear!$D$24:$Y$25,MATCH($B7,Inputs_ByYear!$B$24:$B$25,0),MATCH(AB$5,Inputs_ByYear!$D$23:$Y$23))*INDEX(Inputs_ByYear!Y$29:Y$34,MATCH($C7,Inputs_ByYear!$B$29:$B$34,0))*INDEX(Inputs_ByPrg!$F$6:$F$69,MATCH('ABP BlockSize'!$E7,Inputs_ByPrg!$E$6:$E$69,0))</f>
        <v>13392</v>
      </c>
    </row>
    <row r="8" spans="2:28" ht="14.45" customHeight="1">
      <c r="B8" s="239" t="s">
        <v>231</v>
      </c>
      <c r="C8" s="239" t="s">
        <v>206</v>
      </c>
      <c r="D8" s="239" t="s">
        <v>274</v>
      </c>
      <c r="E8" s="286" t="str">
        <f t="shared" si="0"/>
        <v>B_Small DG_&lt; 10</v>
      </c>
      <c r="F8" s="262" t="s">
        <v>86</v>
      </c>
      <c r="G8" s="89">
        <f>Inputs_ByYear!D$19*Inputs_ByYear!D$20*INDEX(Inputs_ByYear!$D$24:$Y$25,MATCH($B8,Inputs_ByYear!$B$24:$B$25,0),MATCH(G$5,Inputs_ByYear!$D$23:$Y$23))*INDEX(Inputs_ByYear!D$29:D$34,MATCH($C8,Inputs_ByYear!$B$29:$B$34,0))*INDEX(Inputs_ByPrg!$F$6:$F$69,MATCH('ABP BlockSize'!$E8,Inputs_ByPrg!$E$6:$E$69,0))</f>
        <v>38304</v>
      </c>
      <c r="H8" s="89">
        <f>Inputs_ByYear!E$19*Inputs_ByYear!E$20*INDEX(Inputs_ByYear!$D$24:$Y$25,MATCH($B8,Inputs_ByYear!$B$24:$B$25,0),MATCH(H$5,Inputs_ByYear!$D$23:$Y$23))*INDEX(Inputs_ByYear!E$29:E$34,MATCH($C8,Inputs_ByYear!$B$29:$B$34,0))*INDEX(Inputs_ByPrg!$F$6:$F$69,MATCH('ABP BlockSize'!$E8,Inputs_ByPrg!$E$6:$E$69,0))</f>
        <v>38304</v>
      </c>
      <c r="I8" s="89">
        <f>Inputs_ByYear!F$19*Inputs_ByYear!F$20*INDEX(Inputs_ByYear!$D$24:$Y$25,MATCH($B8,Inputs_ByYear!$B$24:$B$25,0),MATCH(I$5,Inputs_ByYear!$D$23:$Y$23))*INDEX(Inputs_ByYear!F$29:F$34,MATCH($C8,Inputs_ByYear!$B$29:$B$34,0))*INDEX(Inputs_ByPrg!$F$6:$F$69,MATCH('ABP BlockSize'!$E8,Inputs_ByPrg!$E$6:$E$69,0))</f>
        <v>38304</v>
      </c>
      <c r="J8" s="89">
        <f>Inputs_ByYear!G$19*Inputs_ByYear!G$20*INDEX(Inputs_ByYear!$D$24:$Y$25,MATCH($B8,Inputs_ByYear!$B$24:$B$25,0),MATCH(J$5,Inputs_ByYear!$D$23:$Y$23))*INDEX(Inputs_ByYear!G$29:G$34,MATCH($C8,Inputs_ByYear!$B$29:$B$34,0))*INDEX(Inputs_ByPrg!$F$6:$F$69,MATCH('ABP BlockSize'!$E8,Inputs_ByPrg!$E$6:$E$69,0))</f>
        <v>38304</v>
      </c>
      <c r="K8" s="89">
        <f>Inputs_ByYear!H$19*Inputs_ByYear!H$20*INDEX(Inputs_ByYear!$D$24:$Y$25,MATCH($B8,Inputs_ByYear!$B$24:$B$25,0),MATCH(K$5,Inputs_ByYear!$D$23:$Y$23))*INDEX(Inputs_ByYear!H$29:H$34,MATCH($C8,Inputs_ByYear!$B$29:$B$34,0))*INDEX(Inputs_ByPrg!$F$6:$F$69,MATCH('ABP BlockSize'!$E8,Inputs_ByPrg!$E$6:$E$69,0))</f>
        <v>38304</v>
      </c>
      <c r="L8" s="89">
        <f>Inputs_ByYear!I$19*Inputs_ByYear!I$20*INDEX(Inputs_ByYear!$D$24:$Y$25,MATCH($B8,Inputs_ByYear!$B$24:$B$25,0),MATCH(L$5,Inputs_ByYear!$D$23:$Y$23))*INDEX(Inputs_ByYear!I$29:I$34,MATCH($C8,Inputs_ByYear!$B$29:$B$34,0))*INDEX(Inputs_ByPrg!$F$6:$F$69,MATCH('ABP BlockSize'!$E8,Inputs_ByPrg!$E$6:$E$69,0))</f>
        <v>38304</v>
      </c>
      <c r="M8" s="89">
        <f>Inputs_ByYear!J$19*Inputs_ByYear!J$20*INDEX(Inputs_ByYear!$D$24:$Y$25,MATCH($B8,Inputs_ByYear!$B$24:$B$25,0),MATCH(M$5,Inputs_ByYear!$D$23:$Y$23))*INDEX(Inputs_ByYear!J$29:J$34,MATCH($C8,Inputs_ByYear!$B$29:$B$34,0))*INDEX(Inputs_ByPrg!$F$6:$F$69,MATCH('ABP BlockSize'!$E8,Inputs_ByPrg!$E$6:$E$69,0))</f>
        <v>38304</v>
      </c>
      <c r="N8" s="89">
        <f>Inputs_ByYear!K$19*Inputs_ByYear!K$20*INDEX(Inputs_ByYear!$D$24:$Y$25,MATCH($B8,Inputs_ByYear!$B$24:$B$25,0),MATCH(N$5,Inputs_ByYear!$D$23:$Y$23))*INDEX(Inputs_ByYear!K$29:K$34,MATCH($C8,Inputs_ByYear!$B$29:$B$34,0))*INDEX(Inputs_ByPrg!$F$6:$F$69,MATCH('ABP BlockSize'!$E8,Inputs_ByPrg!$E$6:$E$69,0))</f>
        <v>38304</v>
      </c>
      <c r="O8" s="89">
        <f>Inputs_ByYear!L$19*Inputs_ByYear!L$20*INDEX(Inputs_ByYear!$D$24:$Y$25,MATCH($B8,Inputs_ByYear!$B$24:$B$25,0),MATCH(O$5,Inputs_ByYear!$D$23:$Y$23))*INDEX(Inputs_ByYear!L$29:L$34,MATCH($C8,Inputs_ByYear!$B$29:$B$34,0))*INDEX(Inputs_ByPrg!$F$6:$F$69,MATCH('ABP BlockSize'!$E8,Inputs_ByPrg!$E$6:$E$69,0))</f>
        <v>38304</v>
      </c>
      <c r="P8" s="89">
        <f>Inputs_ByYear!M$19*Inputs_ByYear!M$20*INDEX(Inputs_ByYear!$D$24:$Y$25,MATCH($B8,Inputs_ByYear!$B$24:$B$25,0),MATCH(P$5,Inputs_ByYear!$D$23:$Y$23))*INDEX(Inputs_ByYear!M$29:M$34,MATCH($C8,Inputs_ByYear!$B$29:$B$34,0))*INDEX(Inputs_ByPrg!$F$6:$F$69,MATCH('ABP BlockSize'!$E8,Inputs_ByPrg!$E$6:$E$69,0))</f>
        <v>19152</v>
      </c>
      <c r="Q8" s="89">
        <f>Inputs_ByYear!N$19*Inputs_ByYear!N$20*INDEX(Inputs_ByYear!$D$24:$Y$25,MATCH($B8,Inputs_ByYear!$B$24:$B$25,0),MATCH(Q$5,Inputs_ByYear!$D$23:$Y$23))*INDEX(Inputs_ByYear!N$29:N$34,MATCH($C8,Inputs_ByYear!$B$29:$B$34,0))*INDEX(Inputs_ByPrg!$F$6:$F$69,MATCH('ABP BlockSize'!$E8,Inputs_ByPrg!$E$6:$E$69,0))</f>
        <v>19152</v>
      </c>
      <c r="R8" s="89">
        <f>Inputs_ByYear!O$19*Inputs_ByYear!O$20*INDEX(Inputs_ByYear!$D$24:$Y$25,MATCH($B8,Inputs_ByYear!$B$24:$B$25,0),MATCH(R$5,Inputs_ByYear!$D$23:$Y$23))*INDEX(Inputs_ByYear!O$29:O$34,MATCH($C8,Inputs_ByYear!$B$29:$B$34,0))*INDEX(Inputs_ByPrg!$F$6:$F$69,MATCH('ABP BlockSize'!$E8,Inputs_ByPrg!$E$6:$E$69,0))</f>
        <v>19152</v>
      </c>
      <c r="S8" s="89">
        <f>Inputs_ByYear!P$19*Inputs_ByYear!P$20*INDEX(Inputs_ByYear!$D$24:$Y$25,MATCH($B8,Inputs_ByYear!$B$24:$B$25,0),MATCH(S$5,Inputs_ByYear!$D$23:$Y$23))*INDEX(Inputs_ByYear!P$29:P$34,MATCH($C8,Inputs_ByYear!$B$29:$B$34,0))*INDEX(Inputs_ByPrg!$F$6:$F$69,MATCH('ABP BlockSize'!$E8,Inputs_ByPrg!$E$6:$E$69,0))</f>
        <v>19152</v>
      </c>
      <c r="T8" s="89">
        <f>Inputs_ByYear!Q$19*Inputs_ByYear!Q$20*INDEX(Inputs_ByYear!$D$24:$Y$25,MATCH($B8,Inputs_ByYear!$B$24:$B$25,0),MATCH(T$5,Inputs_ByYear!$D$23:$Y$23))*INDEX(Inputs_ByYear!Q$29:Q$34,MATCH($C8,Inputs_ByYear!$B$29:$B$34,0))*INDEX(Inputs_ByPrg!$F$6:$F$69,MATCH('ABP BlockSize'!$E8,Inputs_ByPrg!$E$6:$E$69,0))</f>
        <v>19152</v>
      </c>
      <c r="U8" s="89">
        <f>Inputs_ByYear!R$19*Inputs_ByYear!R$20*INDEX(Inputs_ByYear!$D$24:$Y$25,MATCH($B8,Inputs_ByYear!$B$24:$B$25,0),MATCH(U$5,Inputs_ByYear!$D$23:$Y$23))*INDEX(Inputs_ByYear!R$29:R$34,MATCH($C8,Inputs_ByYear!$B$29:$B$34,0))*INDEX(Inputs_ByPrg!$F$6:$F$69,MATCH('ABP BlockSize'!$E8,Inputs_ByPrg!$E$6:$E$69,0))</f>
        <v>19152</v>
      </c>
      <c r="V8" s="89">
        <f>Inputs_ByYear!S$19*Inputs_ByYear!S$20*INDEX(Inputs_ByYear!$D$24:$Y$25,MATCH($B8,Inputs_ByYear!$B$24:$B$25,0),MATCH(V$5,Inputs_ByYear!$D$23:$Y$23))*INDEX(Inputs_ByYear!S$29:S$34,MATCH($C8,Inputs_ByYear!$B$29:$B$34,0))*INDEX(Inputs_ByPrg!$F$6:$F$69,MATCH('ABP BlockSize'!$E8,Inputs_ByPrg!$E$6:$E$69,0))</f>
        <v>19152</v>
      </c>
      <c r="W8" s="89">
        <f>Inputs_ByYear!T$19*Inputs_ByYear!T$20*INDEX(Inputs_ByYear!$D$24:$Y$25,MATCH($B8,Inputs_ByYear!$B$24:$B$25,0),MATCH(W$5,Inputs_ByYear!$D$23:$Y$23))*INDEX(Inputs_ByYear!T$29:T$34,MATCH($C8,Inputs_ByYear!$B$29:$B$34,0))*INDEX(Inputs_ByPrg!$F$6:$F$69,MATCH('ABP BlockSize'!$E8,Inputs_ByPrg!$E$6:$E$69,0))</f>
        <v>19152</v>
      </c>
      <c r="X8" s="89">
        <f>Inputs_ByYear!U$19*Inputs_ByYear!U$20*INDEX(Inputs_ByYear!$D$24:$Y$25,MATCH($B8,Inputs_ByYear!$B$24:$B$25,0),MATCH(X$5,Inputs_ByYear!$D$23:$Y$23))*INDEX(Inputs_ByYear!U$29:U$34,MATCH($C8,Inputs_ByYear!$B$29:$B$34,0))*INDEX(Inputs_ByPrg!$F$6:$F$69,MATCH('ABP BlockSize'!$E8,Inputs_ByPrg!$E$6:$E$69,0))</f>
        <v>19152</v>
      </c>
      <c r="Y8" s="89">
        <f>Inputs_ByYear!V$19*Inputs_ByYear!V$20*INDEX(Inputs_ByYear!$D$24:$Y$25,MATCH($B8,Inputs_ByYear!$B$24:$B$25,0),MATCH(Y$5,Inputs_ByYear!$D$23:$Y$23))*INDEX(Inputs_ByYear!V$29:V$34,MATCH($C8,Inputs_ByYear!$B$29:$B$34,0))*INDEX(Inputs_ByPrg!$F$6:$F$69,MATCH('ABP BlockSize'!$E8,Inputs_ByPrg!$E$6:$E$69,0))</f>
        <v>19152</v>
      </c>
      <c r="Z8" s="89">
        <f>Inputs_ByYear!W$19*Inputs_ByYear!W$20*INDEX(Inputs_ByYear!$D$24:$Y$25,MATCH($B8,Inputs_ByYear!$B$24:$B$25,0),MATCH(Z$5,Inputs_ByYear!$D$23:$Y$23))*INDEX(Inputs_ByYear!W$29:W$34,MATCH($C8,Inputs_ByYear!$B$29:$B$34,0))*INDEX(Inputs_ByPrg!$F$6:$F$69,MATCH('ABP BlockSize'!$E8,Inputs_ByPrg!$E$6:$E$69,0))</f>
        <v>19152</v>
      </c>
      <c r="AA8" s="89">
        <f>Inputs_ByYear!X$19*Inputs_ByYear!X$20*INDEX(Inputs_ByYear!$D$24:$Y$25,MATCH($B8,Inputs_ByYear!$B$24:$B$25,0),MATCH(AA$5,Inputs_ByYear!$D$23:$Y$23))*INDEX(Inputs_ByYear!X$29:X$34,MATCH($C8,Inputs_ByYear!$B$29:$B$34,0))*INDEX(Inputs_ByPrg!$F$6:$F$69,MATCH('ABP BlockSize'!$E8,Inputs_ByPrg!$E$6:$E$69,0))</f>
        <v>19152</v>
      </c>
      <c r="AB8" s="89">
        <f>Inputs_ByYear!Y$19*Inputs_ByYear!Y$20*INDEX(Inputs_ByYear!$D$24:$Y$25,MATCH($B8,Inputs_ByYear!$B$24:$B$25,0),MATCH(AB$5,Inputs_ByYear!$D$23:$Y$23))*INDEX(Inputs_ByYear!Y$29:Y$34,MATCH($C8,Inputs_ByYear!$B$29:$B$34,0))*INDEX(Inputs_ByPrg!$F$6:$F$69,MATCH('ABP BlockSize'!$E8,Inputs_ByPrg!$E$6:$E$69,0))</f>
        <v>19152</v>
      </c>
    </row>
    <row r="9" spans="2:28" ht="14.45" customHeight="1">
      <c r="B9" s="239" t="s">
        <v>231</v>
      </c>
      <c r="C9" s="239" t="s">
        <v>206</v>
      </c>
      <c r="D9" s="239" t="s">
        <v>276</v>
      </c>
      <c r="E9" s="286" t="str">
        <f t="shared" si="0"/>
        <v>B_Small DG_10–25</v>
      </c>
      <c r="F9" s="262" t="s">
        <v>86</v>
      </c>
      <c r="G9" s="89">
        <f>Inputs_ByYear!D$19*Inputs_ByYear!D$20*INDEX(Inputs_ByYear!$D$24:$Y$25,MATCH($B9,Inputs_ByYear!$B$24:$B$25,0),MATCH(G$5,Inputs_ByYear!$D$23:$Y$23))*INDEX(Inputs_ByYear!D$29:D$34,MATCH($C9,Inputs_ByYear!$B$29:$B$34,0))*INDEX(Inputs_ByPrg!$F$6:$F$69,MATCH('ABP BlockSize'!$E9,Inputs_ByPrg!$E$6:$E$69,0))</f>
        <v>62496</v>
      </c>
      <c r="H9" s="89">
        <f>Inputs_ByYear!E$19*Inputs_ByYear!E$20*INDEX(Inputs_ByYear!$D$24:$Y$25,MATCH($B9,Inputs_ByYear!$B$24:$B$25,0),MATCH(H$5,Inputs_ByYear!$D$23:$Y$23))*INDEX(Inputs_ByYear!E$29:E$34,MATCH($C9,Inputs_ByYear!$B$29:$B$34,0))*INDEX(Inputs_ByPrg!$F$6:$F$69,MATCH('ABP BlockSize'!$E9,Inputs_ByPrg!$E$6:$E$69,0))</f>
        <v>62496</v>
      </c>
      <c r="I9" s="89">
        <f>Inputs_ByYear!F$19*Inputs_ByYear!F$20*INDEX(Inputs_ByYear!$D$24:$Y$25,MATCH($B9,Inputs_ByYear!$B$24:$B$25,0),MATCH(I$5,Inputs_ByYear!$D$23:$Y$23))*INDEX(Inputs_ByYear!F$29:F$34,MATCH($C9,Inputs_ByYear!$B$29:$B$34,0))*INDEX(Inputs_ByPrg!$F$6:$F$69,MATCH('ABP BlockSize'!$E9,Inputs_ByPrg!$E$6:$E$69,0))</f>
        <v>62496</v>
      </c>
      <c r="J9" s="89">
        <f>Inputs_ByYear!G$19*Inputs_ByYear!G$20*INDEX(Inputs_ByYear!$D$24:$Y$25,MATCH($B9,Inputs_ByYear!$B$24:$B$25,0),MATCH(J$5,Inputs_ByYear!$D$23:$Y$23))*INDEX(Inputs_ByYear!G$29:G$34,MATCH($C9,Inputs_ByYear!$B$29:$B$34,0))*INDEX(Inputs_ByPrg!$F$6:$F$69,MATCH('ABP BlockSize'!$E9,Inputs_ByPrg!$E$6:$E$69,0))</f>
        <v>62496</v>
      </c>
      <c r="K9" s="89">
        <f>Inputs_ByYear!H$19*Inputs_ByYear!H$20*INDEX(Inputs_ByYear!$D$24:$Y$25,MATCH($B9,Inputs_ByYear!$B$24:$B$25,0),MATCH(K$5,Inputs_ByYear!$D$23:$Y$23))*INDEX(Inputs_ByYear!H$29:H$34,MATCH($C9,Inputs_ByYear!$B$29:$B$34,0))*INDEX(Inputs_ByPrg!$F$6:$F$69,MATCH('ABP BlockSize'!$E9,Inputs_ByPrg!$E$6:$E$69,0))</f>
        <v>62496</v>
      </c>
      <c r="L9" s="89">
        <f>Inputs_ByYear!I$19*Inputs_ByYear!I$20*INDEX(Inputs_ByYear!$D$24:$Y$25,MATCH($B9,Inputs_ByYear!$B$24:$B$25,0),MATCH(L$5,Inputs_ByYear!$D$23:$Y$23))*INDEX(Inputs_ByYear!I$29:I$34,MATCH($C9,Inputs_ByYear!$B$29:$B$34,0))*INDEX(Inputs_ByPrg!$F$6:$F$69,MATCH('ABP BlockSize'!$E9,Inputs_ByPrg!$E$6:$E$69,0))</f>
        <v>62496</v>
      </c>
      <c r="M9" s="89">
        <f>Inputs_ByYear!J$19*Inputs_ByYear!J$20*INDEX(Inputs_ByYear!$D$24:$Y$25,MATCH($B9,Inputs_ByYear!$B$24:$B$25,0),MATCH(M$5,Inputs_ByYear!$D$23:$Y$23))*INDEX(Inputs_ByYear!J$29:J$34,MATCH($C9,Inputs_ByYear!$B$29:$B$34,0))*INDEX(Inputs_ByPrg!$F$6:$F$69,MATCH('ABP BlockSize'!$E9,Inputs_ByPrg!$E$6:$E$69,0))</f>
        <v>62496</v>
      </c>
      <c r="N9" s="89">
        <f>Inputs_ByYear!K$19*Inputs_ByYear!K$20*INDEX(Inputs_ByYear!$D$24:$Y$25,MATCH($B9,Inputs_ByYear!$B$24:$B$25,0),MATCH(N$5,Inputs_ByYear!$D$23:$Y$23))*INDEX(Inputs_ByYear!K$29:K$34,MATCH($C9,Inputs_ByYear!$B$29:$B$34,0))*INDEX(Inputs_ByPrg!$F$6:$F$69,MATCH('ABP BlockSize'!$E9,Inputs_ByPrg!$E$6:$E$69,0))</f>
        <v>62496</v>
      </c>
      <c r="O9" s="89">
        <f>Inputs_ByYear!L$19*Inputs_ByYear!L$20*INDEX(Inputs_ByYear!$D$24:$Y$25,MATCH($B9,Inputs_ByYear!$B$24:$B$25,0),MATCH(O$5,Inputs_ByYear!$D$23:$Y$23))*INDEX(Inputs_ByYear!L$29:L$34,MATCH($C9,Inputs_ByYear!$B$29:$B$34,0))*INDEX(Inputs_ByPrg!$F$6:$F$69,MATCH('ABP BlockSize'!$E9,Inputs_ByPrg!$E$6:$E$69,0))</f>
        <v>62496</v>
      </c>
      <c r="P9" s="89">
        <f>Inputs_ByYear!M$19*Inputs_ByYear!M$20*INDEX(Inputs_ByYear!$D$24:$Y$25,MATCH($B9,Inputs_ByYear!$B$24:$B$25,0),MATCH(P$5,Inputs_ByYear!$D$23:$Y$23))*INDEX(Inputs_ByYear!M$29:M$34,MATCH($C9,Inputs_ByYear!$B$29:$B$34,0))*INDEX(Inputs_ByPrg!$F$6:$F$69,MATCH('ABP BlockSize'!$E9,Inputs_ByPrg!$E$6:$E$69,0))</f>
        <v>31248</v>
      </c>
      <c r="Q9" s="89">
        <f>Inputs_ByYear!N$19*Inputs_ByYear!N$20*INDEX(Inputs_ByYear!$D$24:$Y$25,MATCH($B9,Inputs_ByYear!$B$24:$B$25,0),MATCH(Q$5,Inputs_ByYear!$D$23:$Y$23))*INDEX(Inputs_ByYear!N$29:N$34,MATCH($C9,Inputs_ByYear!$B$29:$B$34,0))*INDEX(Inputs_ByPrg!$F$6:$F$69,MATCH('ABP BlockSize'!$E9,Inputs_ByPrg!$E$6:$E$69,0))</f>
        <v>31248</v>
      </c>
      <c r="R9" s="89">
        <f>Inputs_ByYear!O$19*Inputs_ByYear!O$20*INDEX(Inputs_ByYear!$D$24:$Y$25,MATCH($B9,Inputs_ByYear!$B$24:$B$25,0),MATCH(R$5,Inputs_ByYear!$D$23:$Y$23))*INDEX(Inputs_ByYear!O$29:O$34,MATCH($C9,Inputs_ByYear!$B$29:$B$34,0))*INDEX(Inputs_ByPrg!$F$6:$F$69,MATCH('ABP BlockSize'!$E9,Inputs_ByPrg!$E$6:$E$69,0))</f>
        <v>31248</v>
      </c>
      <c r="S9" s="89">
        <f>Inputs_ByYear!P$19*Inputs_ByYear!P$20*INDEX(Inputs_ByYear!$D$24:$Y$25,MATCH($B9,Inputs_ByYear!$B$24:$B$25,0),MATCH(S$5,Inputs_ByYear!$D$23:$Y$23))*INDEX(Inputs_ByYear!P$29:P$34,MATCH($C9,Inputs_ByYear!$B$29:$B$34,0))*INDEX(Inputs_ByPrg!$F$6:$F$69,MATCH('ABP BlockSize'!$E9,Inputs_ByPrg!$E$6:$E$69,0))</f>
        <v>31248</v>
      </c>
      <c r="T9" s="89">
        <f>Inputs_ByYear!Q$19*Inputs_ByYear!Q$20*INDEX(Inputs_ByYear!$D$24:$Y$25,MATCH($B9,Inputs_ByYear!$B$24:$B$25,0),MATCH(T$5,Inputs_ByYear!$D$23:$Y$23))*INDEX(Inputs_ByYear!Q$29:Q$34,MATCH($C9,Inputs_ByYear!$B$29:$B$34,0))*INDEX(Inputs_ByPrg!$F$6:$F$69,MATCH('ABP BlockSize'!$E9,Inputs_ByPrg!$E$6:$E$69,0))</f>
        <v>31248</v>
      </c>
      <c r="U9" s="89">
        <f>Inputs_ByYear!R$19*Inputs_ByYear!R$20*INDEX(Inputs_ByYear!$D$24:$Y$25,MATCH($B9,Inputs_ByYear!$B$24:$B$25,0),MATCH(U$5,Inputs_ByYear!$D$23:$Y$23))*INDEX(Inputs_ByYear!R$29:R$34,MATCH($C9,Inputs_ByYear!$B$29:$B$34,0))*INDEX(Inputs_ByPrg!$F$6:$F$69,MATCH('ABP BlockSize'!$E9,Inputs_ByPrg!$E$6:$E$69,0))</f>
        <v>31248</v>
      </c>
      <c r="V9" s="89">
        <f>Inputs_ByYear!S$19*Inputs_ByYear!S$20*INDEX(Inputs_ByYear!$D$24:$Y$25,MATCH($B9,Inputs_ByYear!$B$24:$B$25,0),MATCH(V$5,Inputs_ByYear!$D$23:$Y$23))*INDEX(Inputs_ByYear!S$29:S$34,MATCH($C9,Inputs_ByYear!$B$29:$B$34,0))*INDEX(Inputs_ByPrg!$F$6:$F$69,MATCH('ABP BlockSize'!$E9,Inputs_ByPrg!$E$6:$E$69,0))</f>
        <v>31248</v>
      </c>
      <c r="W9" s="89">
        <f>Inputs_ByYear!T$19*Inputs_ByYear!T$20*INDEX(Inputs_ByYear!$D$24:$Y$25,MATCH($B9,Inputs_ByYear!$B$24:$B$25,0),MATCH(W$5,Inputs_ByYear!$D$23:$Y$23))*INDEX(Inputs_ByYear!T$29:T$34,MATCH($C9,Inputs_ByYear!$B$29:$B$34,0))*INDEX(Inputs_ByPrg!$F$6:$F$69,MATCH('ABP BlockSize'!$E9,Inputs_ByPrg!$E$6:$E$69,0))</f>
        <v>31248</v>
      </c>
      <c r="X9" s="89">
        <f>Inputs_ByYear!U$19*Inputs_ByYear!U$20*INDEX(Inputs_ByYear!$D$24:$Y$25,MATCH($B9,Inputs_ByYear!$B$24:$B$25,0),MATCH(X$5,Inputs_ByYear!$D$23:$Y$23))*INDEX(Inputs_ByYear!U$29:U$34,MATCH($C9,Inputs_ByYear!$B$29:$B$34,0))*INDEX(Inputs_ByPrg!$F$6:$F$69,MATCH('ABP BlockSize'!$E9,Inputs_ByPrg!$E$6:$E$69,0))</f>
        <v>31248</v>
      </c>
      <c r="Y9" s="89">
        <f>Inputs_ByYear!V$19*Inputs_ByYear!V$20*INDEX(Inputs_ByYear!$D$24:$Y$25,MATCH($B9,Inputs_ByYear!$B$24:$B$25,0),MATCH(Y$5,Inputs_ByYear!$D$23:$Y$23))*INDEX(Inputs_ByYear!V$29:V$34,MATCH($C9,Inputs_ByYear!$B$29:$B$34,0))*INDEX(Inputs_ByPrg!$F$6:$F$69,MATCH('ABP BlockSize'!$E9,Inputs_ByPrg!$E$6:$E$69,0))</f>
        <v>31248</v>
      </c>
      <c r="Z9" s="89">
        <f>Inputs_ByYear!W$19*Inputs_ByYear!W$20*INDEX(Inputs_ByYear!$D$24:$Y$25,MATCH($B9,Inputs_ByYear!$B$24:$B$25,0),MATCH(Z$5,Inputs_ByYear!$D$23:$Y$23))*INDEX(Inputs_ByYear!W$29:W$34,MATCH($C9,Inputs_ByYear!$B$29:$B$34,0))*INDEX(Inputs_ByPrg!$F$6:$F$69,MATCH('ABP BlockSize'!$E9,Inputs_ByPrg!$E$6:$E$69,0))</f>
        <v>31248</v>
      </c>
      <c r="AA9" s="89">
        <f>Inputs_ByYear!X$19*Inputs_ByYear!X$20*INDEX(Inputs_ByYear!$D$24:$Y$25,MATCH($B9,Inputs_ByYear!$B$24:$B$25,0),MATCH(AA$5,Inputs_ByYear!$D$23:$Y$23))*INDEX(Inputs_ByYear!X$29:X$34,MATCH($C9,Inputs_ByYear!$B$29:$B$34,0))*INDEX(Inputs_ByPrg!$F$6:$F$69,MATCH('ABP BlockSize'!$E9,Inputs_ByPrg!$E$6:$E$69,0))</f>
        <v>31248</v>
      </c>
      <c r="AB9" s="89">
        <f>Inputs_ByYear!Y$19*Inputs_ByYear!Y$20*INDEX(Inputs_ByYear!$D$24:$Y$25,MATCH($B9,Inputs_ByYear!$B$24:$B$25,0),MATCH(AB$5,Inputs_ByYear!$D$23:$Y$23))*INDEX(Inputs_ByYear!Y$29:Y$34,MATCH($C9,Inputs_ByYear!$B$29:$B$34,0))*INDEX(Inputs_ByPrg!$F$6:$F$69,MATCH('ABP BlockSize'!$E9,Inputs_ByPrg!$E$6:$E$69,0))</f>
        <v>31248</v>
      </c>
    </row>
    <row r="10" spans="2:28" ht="14.45" customHeight="1">
      <c r="B10" s="239" t="s">
        <v>230</v>
      </c>
      <c r="C10" s="239" t="s">
        <v>207</v>
      </c>
      <c r="D10" s="239" t="s">
        <v>286</v>
      </c>
      <c r="E10" s="286" t="str">
        <f t="shared" si="0"/>
        <v>A_Large DG_&gt;25-100</v>
      </c>
      <c r="F10" s="262" t="s">
        <v>86</v>
      </c>
      <c r="G10" s="89">
        <f>Inputs_ByYear!D$19*Inputs_ByYear!D$20*INDEX(Inputs_ByYear!$D$24:$Y$25,MATCH($B10,Inputs_ByYear!$B$24:$B$25,0),MATCH(G$5,Inputs_ByYear!$D$23:$Y$23))*INDEX(Inputs_ByYear!D$29:D$34,MATCH($C10,Inputs_ByYear!$B$29:$B$34,0))*INDEX(Inputs_ByPrg!$F$6:$F$69,MATCH('ABP BlockSize'!$E10,Inputs_ByPrg!$E$6:$E$69,0))</f>
        <v>3567.8818691276247</v>
      </c>
      <c r="H10" s="89">
        <f>Inputs_ByYear!E$19*Inputs_ByYear!E$20*INDEX(Inputs_ByYear!$D$24:$Y$25,MATCH($B10,Inputs_ByYear!$B$24:$B$25,0),MATCH(H$5,Inputs_ByYear!$D$23:$Y$23))*INDEX(Inputs_ByYear!E$29:E$34,MATCH($C10,Inputs_ByYear!$B$29:$B$34,0))*INDEX(Inputs_ByPrg!$F$6:$F$69,MATCH('ABP BlockSize'!$E10,Inputs_ByPrg!$E$6:$E$69,0))</f>
        <v>3567.8818691276247</v>
      </c>
      <c r="I10" s="89">
        <f>Inputs_ByYear!F$19*Inputs_ByYear!F$20*INDEX(Inputs_ByYear!$D$24:$Y$25,MATCH($B10,Inputs_ByYear!$B$24:$B$25,0),MATCH(I$5,Inputs_ByYear!$D$23:$Y$23))*INDEX(Inputs_ByYear!F$29:F$34,MATCH($C10,Inputs_ByYear!$B$29:$B$34,0))*INDEX(Inputs_ByPrg!$F$6:$F$69,MATCH('ABP BlockSize'!$E10,Inputs_ByPrg!$E$6:$E$69,0))</f>
        <v>3567.8818691276247</v>
      </c>
      <c r="J10" s="89">
        <f>Inputs_ByYear!G$19*Inputs_ByYear!G$20*INDEX(Inputs_ByYear!$D$24:$Y$25,MATCH($B10,Inputs_ByYear!$B$24:$B$25,0),MATCH(J$5,Inputs_ByYear!$D$23:$Y$23))*INDEX(Inputs_ByYear!G$29:G$34,MATCH($C10,Inputs_ByYear!$B$29:$B$34,0))*INDEX(Inputs_ByPrg!$F$6:$F$69,MATCH('ABP BlockSize'!$E10,Inputs_ByPrg!$E$6:$E$69,0))</f>
        <v>3567.8818691276247</v>
      </c>
      <c r="K10" s="89">
        <f>Inputs_ByYear!H$19*Inputs_ByYear!H$20*INDEX(Inputs_ByYear!$D$24:$Y$25,MATCH($B10,Inputs_ByYear!$B$24:$B$25,0),MATCH(K$5,Inputs_ByYear!$D$23:$Y$23))*INDEX(Inputs_ByYear!H$29:H$34,MATCH($C10,Inputs_ByYear!$B$29:$B$34,0))*INDEX(Inputs_ByPrg!$F$6:$F$69,MATCH('ABP BlockSize'!$E10,Inputs_ByPrg!$E$6:$E$69,0))</f>
        <v>3567.8818691276247</v>
      </c>
      <c r="L10" s="89">
        <f>Inputs_ByYear!I$19*Inputs_ByYear!I$20*INDEX(Inputs_ByYear!$D$24:$Y$25,MATCH($B10,Inputs_ByYear!$B$24:$B$25,0),MATCH(L$5,Inputs_ByYear!$D$23:$Y$23))*INDEX(Inputs_ByYear!I$29:I$34,MATCH($C10,Inputs_ByYear!$B$29:$B$34,0))*INDEX(Inputs_ByPrg!$F$6:$F$69,MATCH('ABP BlockSize'!$E10,Inputs_ByPrg!$E$6:$E$69,0))</f>
        <v>3567.8818691276247</v>
      </c>
      <c r="M10" s="89">
        <f>Inputs_ByYear!J$19*Inputs_ByYear!J$20*INDEX(Inputs_ByYear!$D$24:$Y$25,MATCH($B10,Inputs_ByYear!$B$24:$B$25,0),MATCH(M$5,Inputs_ByYear!$D$23:$Y$23))*INDEX(Inputs_ByYear!J$29:J$34,MATCH($C10,Inputs_ByYear!$B$29:$B$34,0))*INDEX(Inputs_ByPrg!$F$6:$F$69,MATCH('ABP BlockSize'!$E10,Inputs_ByPrg!$E$6:$E$69,0))</f>
        <v>3567.8818691276247</v>
      </c>
      <c r="N10" s="89">
        <f>Inputs_ByYear!K$19*Inputs_ByYear!K$20*INDEX(Inputs_ByYear!$D$24:$Y$25,MATCH($B10,Inputs_ByYear!$B$24:$B$25,0),MATCH(N$5,Inputs_ByYear!$D$23:$Y$23))*INDEX(Inputs_ByYear!K$29:K$34,MATCH($C10,Inputs_ByYear!$B$29:$B$34,0))*INDEX(Inputs_ByPrg!$F$6:$F$69,MATCH('ABP BlockSize'!$E10,Inputs_ByPrg!$E$6:$E$69,0))</f>
        <v>3567.8818691276247</v>
      </c>
      <c r="O10" s="89">
        <f>Inputs_ByYear!L$19*Inputs_ByYear!L$20*INDEX(Inputs_ByYear!$D$24:$Y$25,MATCH($B10,Inputs_ByYear!$B$24:$B$25,0),MATCH(O$5,Inputs_ByYear!$D$23:$Y$23))*INDEX(Inputs_ByYear!L$29:L$34,MATCH($C10,Inputs_ByYear!$B$29:$B$34,0))*INDEX(Inputs_ByPrg!$F$6:$F$69,MATCH('ABP BlockSize'!$E10,Inputs_ByPrg!$E$6:$E$69,0))</f>
        <v>3567.8818691276247</v>
      </c>
      <c r="P10" s="89">
        <f>Inputs_ByYear!M$19*Inputs_ByYear!M$20*INDEX(Inputs_ByYear!$D$24:$Y$25,MATCH($B10,Inputs_ByYear!$B$24:$B$25,0),MATCH(P$5,Inputs_ByYear!$D$23:$Y$23))*INDEX(Inputs_ByYear!M$29:M$34,MATCH($C10,Inputs_ByYear!$B$29:$B$34,0))*INDEX(Inputs_ByPrg!$F$6:$F$69,MATCH('ABP BlockSize'!$E10,Inputs_ByPrg!$E$6:$E$69,0))</f>
        <v>1783.9409345638123</v>
      </c>
      <c r="Q10" s="89">
        <f>Inputs_ByYear!N$19*Inputs_ByYear!N$20*INDEX(Inputs_ByYear!$D$24:$Y$25,MATCH($B10,Inputs_ByYear!$B$24:$B$25,0),MATCH(Q$5,Inputs_ByYear!$D$23:$Y$23))*INDEX(Inputs_ByYear!N$29:N$34,MATCH($C10,Inputs_ByYear!$B$29:$B$34,0))*INDEX(Inputs_ByPrg!$F$6:$F$69,MATCH('ABP BlockSize'!$E10,Inputs_ByPrg!$E$6:$E$69,0))</f>
        <v>1783.9409345638123</v>
      </c>
      <c r="R10" s="89">
        <f>Inputs_ByYear!O$19*Inputs_ByYear!O$20*INDEX(Inputs_ByYear!$D$24:$Y$25,MATCH($B10,Inputs_ByYear!$B$24:$B$25,0),MATCH(R$5,Inputs_ByYear!$D$23:$Y$23))*INDEX(Inputs_ByYear!O$29:O$34,MATCH($C10,Inputs_ByYear!$B$29:$B$34,0))*INDEX(Inputs_ByPrg!$F$6:$F$69,MATCH('ABP BlockSize'!$E10,Inputs_ByPrg!$E$6:$E$69,0))</f>
        <v>1783.9409345638123</v>
      </c>
      <c r="S10" s="89">
        <f>Inputs_ByYear!P$19*Inputs_ByYear!P$20*INDEX(Inputs_ByYear!$D$24:$Y$25,MATCH($B10,Inputs_ByYear!$B$24:$B$25,0),MATCH(S$5,Inputs_ByYear!$D$23:$Y$23))*INDEX(Inputs_ByYear!P$29:P$34,MATCH($C10,Inputs_ByYear!$B$29:$B$34,0))*INDEX(Inputs_ByPrg!$F$6:$F$69,MATCH('ABP BlockSize'!$E10,Inputs_ByPrg!$E$6:$E$69,0))</f>
        <v>1783.9409345638123</v>
      </c>
      <c r="T10" s="89">
        <f>Inputs_ByYear!Q$19*Inputs_ByYear!Q$20*INDEX(Inputs_ByYear!$D$24:$Y$25,MATCH($B10,Inputs_ByYear!$B$24:$B$25,0),MATCH(T$5,Inputs_ByYear!$D$23:$Y$23))*INDEX(Inputs_ByYear!Q$29:Q$34,MATCH($C10,Inputs_ByYear!$B$29:$B$34,0))*INDEX(Inputs_ByPrg!$F$6:$F$69,MATCH('ABP BlockSize'!$E10,Inputs_ByPrg!$E$6:$E$69,0))</f>
        <v>1783.9409345638123</v>
      </c>
      <c r="U10" s="89">
        <f>Inputs_ByYear!R$19*Inputs_ByYear!R$20*INDEX(Inputs_ByYear!$D$24:$Y$25,MATCH($B10,Inputs_ByYear!$B$24:$B$25,0),MATCH(U$5,Inputs_ByYear!$D$23:$Y$23))*INDEX(Inputs_ByYear!R$29:R$34,MATCH($C10,Inputs_ByYear!$B$29:$B$34,0))*INDEX(Inputs_ByPrg!$F$6:$F$69,MATCH('ABP BlockSize'!$E10,Inputs_ByPrg!$E$6:$E$69,0))</f>
        <v>1783.9409345638123</v>
      </c>
      <c r="V10" s="89">
        <f>Inputs_ByYear!S$19*Inputs_ByYear!S$20*INDEX(Inputs_ByYear!$D$24:$Y$25,MATCH($B10,Inputs_ByYear!$B$24:$B$25,0),MATCH(V$5,Inputs_ByYear!$D$23:$Y$23))*INDEX(Inputs_ByYear!S$29:S$34,MATCH($C10,Inputs_ByYear!$B$29:$B$34,0))*INDEX(Inputs_ByPrg!$F$6:$F$69,MATCH('ABP BlockSize'!$E10,Inputs_ByPrg!$E$6:$E$69,0))</f>
        <v>1783.9409345638123</v>
      </c>
      <c r="W10" s="89">
        <f>Inputs_ByYear!T$19*Inputs_ByYear!T$20*INDEX(Inputs_ByYear!$D$24:$Y$25,MATCH($B10,Inputs_ByYear!$B$24:$B$25,0),MATCH(W$5,Inputs_ByYear!$D$23:$Y$23))*INDEX(Inputs_ByYear!T$29:T$34,MATCH($C10,Inputs_ByYear!$B$29:$B$34,0))*INDEX(Inputs_ByPrg!$F$6:$F$69,MATCH('ABP BlockSize'!$E10,Inputs_ByPrg!$E$6:$E$69,0))</f>
        <v>1783.9409345638123</v>
      </c>
      <c r="X10" s="89">
        <f>Inputs_ByYear!U$19*Inputs_ByYear!U$20*INDEX(Inputs_ByYear!$D$24:$Y$25,MATCH($B10,Inputs_ByYear!$B$24:$B$25,0),MATCH(X$5,Inputs_ByYear!$D$23:$Y$23))*INDEX(Inputs_ByYear!U$29:U$34,MATCH($C10,Inputs_ByYear!$B$29:$B$34,0))*INDEX(Inputs_ByPrg!$F$6:$F$69,MATCH('ABP BlockSize'!$E10,Inputs_ByPrg!$E$6:$E$69,0))</f>
        <v>1783.9409345638123</v>
      </c>
      <c r="Y10" s="89">
        <f>Inputs_ByYear!V$19*Inputs_ByYear!V$20*INDEX(Inputs_ByYear!$D$24:$Y$25,MATCH($B10,Inputs_ByYear!$B$24:$B$25,0),MATCH(Y$5,Inputs_ByYear!$D$23:$Y$23))*INDEX(Inputs_ByYear!V$29:V$34,MATCH($C10,Inputs_ByYear!$B$29:$B$34,0))*INDEX(Inputs_ByPrg!$F$6:$F$69,MATCH('ABP BlockSize'!$E10,Inputs_ByPrg!$E$6:$E$69,0))</f>
        <v>1783.9409345638123</v>
      </c>
      <c r="Z10" s="89">
        <f>Inputs_ByYear!W$19*Inputs_ByYear!W$20*INDEX(Inputs_ByYear!$D$24:$Y$25,MATCH($B10,Inputs_ByYear!$B$24:$B$25,0),MATCH(Z$5,Inputs_ByYear!$D$23:$Y$23))*INDEX(Inputs_ByYear!W$29:W$34,MATCH($C10,Inputs_ByYear!$B$29:$B$34,0))*INDEX(Inputs_ByPrg!$F$6:$F$69,MATCH('ABP BlockSize'!$E10,Inputs_ByPrg!$E$6:$E$69,0))</f>
        <v>1783.9409345638123</v>
      </c>
      <c r="AA10" s="89">
        <f>Inputs_ByYear!X$19*Inputs_ByYear!X$20*INDEX(Inputs_ByYear!$D$24:$Y$25,MATCH($B10,Inputs_ByYear!$B$24:$B$25,0),MATCH(AA$5,Inputs_ByYear!$D$23:$Y$23))*INDEX(Inputs_ByYear!X$29:X$34,MATCH($C10,Inputs_ByYear!$B$29:$B$34,0))*INDEX(Inputs_ByPrg!$F$6:$F$69,MATCH('ABP BlockSize'!$E10,Inputs_ByPrg!$E$6:$E$69,0))</f>
        <v>1783.9409345638123</v>
      </c>
      <c r="AB10" s="89">
        <f>Inputs_ByYear!Y$19*Inputs_ByYear!Y$20*INDEX(Inputs_ByYear!$D$24:$Y$25,MATCH($B10,Inputs_ByYear!$B$24:$B$25,0),MATCH(AB$5,Inputs_ByYear!$D$23:$Y$23))*INDEX(Inputs_ByYear!Y$29:Y$34,MATCH($C10,Inputs_ByYear!$B$29:$B$34,0))*INDEX(Inputs_ByPrg!$F$6:$F$69,MATCH('ABP BlockSize'!$E10,Inputs_ByPrg!$E$6:$E$69,0))</f>
        <v>1783.9409345638123</v>
      </c>
    </row>
    <row r="11" spans="2:28" ht="14.45" customHeight="1">
      <c r="B11" s="239" t="s">
        <v>230</v>
      </c>
      <c r="C11" s="239" t="s">
        <v>207</v>
      </c>
      <c r="D11" s="239" t="s">
        <v>287</v>
      </c>
      <c r="E11" s="286" t="str">
        <f t="shared" si="0"/>
        <v>A_Large DG_&gt;100-200</v>
      </c>
      <c r="F11" s="262" t="s">
        <v>86</v>
      </c>
      <c r="G11" s="89">
        <f>Inputs_ByYear!D$19*Inputs_ByYear!D$20*INDEX(Inputs_ByYear!$D$24:$Y$25,MATCH($B11,Inputs_ByYear!$B$24:$B$25,0),MATCH(G$5,Inputs_ByYear!$D$23:$Y$23))*INDEX(Inputs_ByYear!D$29:D$34,MATCH($C11,Inputs_ByYear!$B$29:$B$34,0))*INDEX(Inputs_ByPrg!$F$6:$F$69,MATCH('ABP BlockSize'!$E11,Inputs_ByPrg!$E$6:$E$69,0))</f>
        <v>2756.0186192949609</v>
      </c>
      <c r="H11" s="89">
        <f>Inputs_ByYear!E$19*Inputs_ByYear!E$20*INDEX(Inputs_ByYear!$D$24:$Y$25,MATCH($B11,Inputs_ByYear!$B$24:$B$25,0),MATCH(H$5,Inputs_ByYear!$D$23:$Y$23))*INDEX(Inputs_ByYear!E$29:E$34,MATCH($C11,Inputs_ByYear!$B$29:$B$34,0))*INDEX(Inputs_ByPrg!$F$6:$F$69,MATCH('ABP BlockSize'!$E11,Inputs_ByPrg!$E$6:$E$69,0))</f>
        <v>2756.0186192949609</v>
      </c>
      <c r="I11" s="89">
        <f>Inputs_ByYear!F$19*Inputs_ByYear!F$20*INDEX(Inputs_ByYear!$D$24:$Y$25,MATCH($B11,Inputs_ByYear!$B$24:$B$25,0),MATCH(I$5,Inputs_ByYear!$D$23:$Y$23))*INDEX(Inputs_ByYear!F$29:F$34,MATCH($C11,Inputs_ByYear!$B$29:$B$34,0))*INDEX(Inputs_ByPrg!$F$6:$F$69,MATCH('ABP BlockSize'!$E11,Inputs_ByPrg!$E$6:$E$69,0))</f>
        <v>2756.0186192949609</v>
      </c>
      <c r="J11" s="89">
        <f>Inputs_ByYear!G$19*Inputs_ByYear!G$20*INDEX(Inputs_ByYear!$D$24:$Y$25,MATCH($B11,Inputs_ByYear!$B$24:$B$25,0),MATCH(J$5,Inputs_ByYear!$D$23:$Y$23))*INDEX(Inputs_ByYear!G$29:G$34,MATCH($C11,Inputs_ByYear!$B$29:$B$34,0))*INDEX(Inputs_ByPrg!$F$6:$F$69,MATCH('ABP BlockSize'!$E11,Inputs_ByPrg!$E$6:$E$69,0))</f>
        <v>2756.0186192949609</v>
      </c>
      <c r="K11" s="89">
        <f>Inputs_ByYear!H$19*Inputs_ByYear!H$20*INDEX(Inputs_ByYear!$D$24:$Y$25,MATCH($B11,Inputs_ByYear!$B$24:$B$25,0),MATCH(K$5,Inputs_ByYear!$D$23:$Y$23))*INDEX(Inputs_ByYear!H$29:H$34,MATCH($C11,Inputs_ByYear!$B$29:$B$34,0))*INDEX(Inputs_ByPrg!$F$6:$F$69,MATCH('ABP BlockSize'!$E11,Inputs_ByPrg!$E$6:$E$69,0))</f>
        <v>2756.0186192949609</v>
      </c>
      <c r="L11" s="89">
        <f>Inputs_ByYear!I$19*Inputs_ByYear!I$20*INDEX(Inputs_ByYear!$D$24:$Y$25,MATCH($B11,Inputs_ByYear!$B$24:$B$25,0),MATCH(L$5,Inputs_ByYear!$D$23:$Y$23))*INDEX(Inputs_ByYear!I$29:I$34,MATCH($C11,Inputs_ByYear!$B$29:$B$34,0))*INDEX(Inputs_ByPrg!$F$6:$F$69,MATCH('ABP BlockSize'!$E11,Inputs_ByPrg!$E$6:$E$69,0))</f>
        <v>2756.0186192949609</v>
      </c>
      <c r="M11" s="89">
        <f>Inputs_ByYear!J$19*Inputs_ByYear!J$20*INDEX(Inputs_ByYear!$D$24:$Y$25,MATCH($B11,Inputs_ByYear!$B$24:$B$25,0),MATCH(M$5,Inputs_ByYear!$D$23:$Y$23))*INDEX(Inputs_ByYear!J$29:J$34,MATCH($C11,Inputs_ByYear!$B$29:$B$34,0))*INDEX(Inputs_ByPrg!$F$6:$F$69,MATCH('ABP BlockSize'!$E11,Inputs_ByPrg!$E$6:$E$69,0))</f>
        <v>2756.0186192949609</v>
      </c>
      <c r="N11" s="89">
        <f>Inputs_ByYear!K$19*Inputs_ByYear!K$20*INDEX(Inputs_ByYear!$D$24:$Y$25,MATCH($B11,Inputs_ByYear!$B$24:$B$25,0),MATCH(N$5,Inputs_ByYear!$D$23:$Y$23))*INDEX(Inputs_ByYear!K$29:K$34,MATCH($C11,Inputs_ByYear!$B$29:$B$34,0))*INDEX(Inputs_ByPrg!$F$6:$F$69,MATCH('ABP BlockSize'!$E11,Inputs_ByPrg!$E$6:$E$69,0))</f>
        <v>2756.0186192949609</v>
      </c>
      <c r="O11" s="89">
        <f>Inputs_ByYear!L$19*Inputs_ByYear!L$20*INDEX(Inputs_ByYear!$D$24:$Y$25,MATCH($B11,Inputs_ByYear!$B$24:$B$25,0),MATCH(O$5,Inputs_ByYear!$D$23:$Y$23))*INDEX(Inputs_ByYear!L$29:L$34,MATCH($C11,Inputs_ByYear!$B$29:$B$34,0))*INDEX(Inputs_ByPrg!$F$6:$F$69,MATCH('ABP BlockSize'!$E11,Inputs_ByPrg!$E$6:$E$69,0))</f>
        <v>2756.0186192949609</v>
      </c>
      <c r="P11" s="89">
        <f>Inputs_ByYear!M$19*Inputs_ByYear!M$20*INDEX(Inputs_ByYear!$D$24:$Y$25,MATCH($B11,Inputs_ByYear!$B$24:$B$25,0),MATCH(P$5,Inputs_ByYear!$D$23:$Y$23))*INDEX(Inputs_ByYear!M$29:M$34,MATCH($C11,Inputs_ByYear!$B$29:$B$34,0))*INDEX(Inputs_ByPrg!$F$6:$F$69,MATCH('ABP BlockSize'!$E11,Inputs_ByPrg!$E$6:$E$69,0))</f>
        <v>1378.0093096474804</v>
      </c>
      <c r="Q11" s="89">
        <f>Inputs_ByYear!N$19*Inputs_ByYear!N$20*INDEX(Inputs_ByYear!$D$24:$Y$25,MATCH($B11,Inputs_ByYear!$B$24:$B$25,0),MATCH(Q$5,Inputs_ByYear!$D$23:$Y$23))*INDEX(Inputs_ByYear!N$29:N$34,MATCH($C11,Inputs_ByYear!$B$29:$B$34,0))*INDEX(Inputs_ByPrg!$F$6:$F$69,MATCH('ABP BlockSize'!$E11,Inputs_ByPrg!$E$6:$E$69,0))</f>
        <v>1378.0093096474804</v>
      </c>
      <c r="R11" s="89">
        <f>Inputs_ByYear!O$19*Inputs_ByYear!O$20*INDEX(Inputs_ByYear!$D$24:$Y$25,MATCH($B11,Inputs_ByYear!$B$24:$B$25,0),MATCH(R$5,Inputs_ByYear!$D$23:$Y$23))*INDEX(Inputs_ByYear!O$29:O$34,MATCH($C11,Inputs_ByYear!$B$29:$B$34,0))*INDEX(Inputs_ByPrg!$F$6:$F$69,MATCH('ABP BlockSize'!$E11,Inputs_ByPrg!$E$6:$E$69,0))</f>
        <v>1378.0093096474804</v>
      </c>
      <c r="S11" s="89">
        <f>Inputs_ByYear!P$19*Inputs_ByYear!P$20*INDEX(Inputs_ByYear!$D$24:$Y$25,MATCH($B11,Inputs_ByYear!$B$24:$B$25,0),MATCH(S$5,Inputs_ByYear!$D$23:$Y$23))*INDEX(Inputs_ByYear!P$29:P$34,MATCH($C11,Inputs_ByYear!$B$29:$B$34,0))*INDEX(Inputs_ByPrg!$F$6:$F$69,MATCH('ABP BlockSize'!$E11,Inputs_ByPrg!$E$6:$E$69,0))</f>
        <v>1378.0093096474804</v>
      </c>
      <c r="T11" s="89">
        <f>Inputs_ByYear!Q$19*Inputs_ByYear!Q$20*INDEX(Inputs_ByYear!$D$24:$Y$25,MATCH($B11,Inputs_ByYear!$B$24:$B$25,0),MATCH(T$5,Inputs_ByYear!$D$23:$Y$23))*INDEX(Inputs_ByYear!Q$29:Q$34,MATCH($C11,Inputs_ByYear!$B$29:$B$34,0))*INDEX(Inputs_ByPrg!$F$6:$F$69,MATCH('ABP BlockSize'!$E11,Inputs_ByPrg!$E$6:$E$69,0))</f>
        <v>1378.0093096474804</v>
      </c>
      <c r="U11" s="89">
        <f>Inputs_ByYear!R$19*Inputs_ByYear!R$20*INDEX(Inputs_ByYear!$D$24:$Y$25,MATCH($B11,Inputs_ByYear!$B$24:$B$25,0),MATCH(U$5,Inputs_ByYear!$D$23:$Y$23))*INDEX(Inputs_ByYear!R$29:R$34,MATCH($C11,Inputs_ByYear!$B$29:$B$34,0))*INDEX(Inputs_ByPrg!$F$6:$F$69,MATCH('ABP BlockSize'!$E11,Inputs_ByPrg!$E$6:$E$69,0))</f>
        <v>1378.0093096474804</v>
      </c>
      <c r="V11" s="89">
        <f>Inputs_ByYear!S$19*Inputs_ByYear!S$20*INDEX(Inputs_ByYear!$D$24:$Y$25,MATCH($B11,Inputs_ByYear!$B$24:$B$25,0),MATCH(V$5,Inputs_ByYear!$D$23:$Y$23))*INDEX(Inputs_ByYear!S$29:S$34,MATCH($C11,Inputs_ByYear!$B$29:$B$34,0))*INDEX(Inputs_ByPrg!$F$6:$F$69,MATCH('ABP BlockSize'!$E11,Inputs_ByPrg!$E$6:$E$69,0))</f>
        <v>1378.0093096474804</v>
      </c>
      <c r="W11" s="89">
        <f>Inputs_ByYear!T$19*Inputs_ByYear!T$20*INDEX(Inputs_ByYear!$D$24:$Y$25,MATCH($B11,Inputs_ByYear!$B$24:$B$25,0),MATCH(W$5,Inputs_ByYear!$D$23:$Y$23))*INDEX(Inputs_ByYear!T$29:T$34,MATCH($C11,Inputs_ByYear!$B$29:$B$34,0))*INDEX(Inputs_ByPrg!$F$6:$F$69,MATCH('ABP BlockSize'!$E11,Inputs_ByPrg!$E$6:$E$69,0))</f>
        <v>1378.0093096474804</v>
      </c>
      <c r="X11" s="89">
        <f>Inputs_ByYear!U$19*Inputs_ByYear!U$20*INDEX(Inputs_ByYear!$D$24:$Y$25,MATCH($B11,Inputs_ByYear!$B$24:$B$25,0),MATCH(X$5,Inputs_ByYear!$D$23:$Y$23))*INDEX(Inputs_ByYear!U$29:U$34,MATCH($C11,Inputs_ByYear!$B$29:$B$34,0))*INDEX(Inputs_ByPrg!$F$6:$F$69,MATCH('ABP BlockSize'!$E11,Inputs_ByPrg!$E$6:$E$69,0))</f>
        <v>1378.0093096474804</v>
      </c>
      <c r="Y11" s="89">
        <f>Inputs_ByYear!V$19*Inputs_ByYear!V$20*INDEX(Inputs_ByYear!$D$24:$Y$25,MATCH($B11,Inputs_ByYear!$B$24:$B$25,0),MATCH(Y$5,Inputs_ByYear!$D$23:$Y$23))*INDEX(Inputs_ByYear!V$29:V$34,MATCH($C11,Inputs_ByYear!$B$29:$B$34,0))*INDEX(Inputs_ByPrg!$F$6:$F$69,MATCH('ABP BlockSize'!$E11,Inputs_ByPrg!$E$6:$E$69,0))</f>
        <v>1378.0093096474804</v>
      </c>
      <c r="Z11" s="89">
        <f>Inputs_ByYear!W$19*Inputs_ByYear!W$20*INDEX(Inputs_ByYear!$D$24:$Y$25,MATCH($B11,Inputs_ByYear!$B$24:$B$25,0),MATCH(Z$5,Inputs_ByYear!$D$23:$Y$23))*INDEX(Inputs_ByYear!W$29:W$34,MATCH($C11,Inputs_ByYear!$B$29:$B$34,0))*INDEX(Inputs_ByPrg!$F$6:$F$69,MATCH('ABP BlockSize'!$E11,Inputs_ByPrg!$E$6:$E$69,0))</f>
        <v>1378.0093096474804</v>
      </c>
      <c r="AA11" s="89">
        <f>Inputs_ByYear!X$19*Inputs_ByYear!X$20*INDEX(Inputs_ByYear!$D$24:$Y$25,MATCH($B11,Inputs_ByYear!$B$24:$B$25,0),MATCH(AA$5,Inputs_ByYear!$D$23:$Y$23))*INDEX(Inputs_ByYear!X$29:X$34,MATCH($C11,Inputs_ByYear!$B$29:$B$34,0))*INDEX(Inputs_ByPrg!$F$6:$F$69,MATCH('ABP BlockSize'!$E11,Inputs_ByPrg!$E$6:$E$69,0))</f>
        <v>1378.0093096474804</v>
      </c>
      <c r="AB11" s="89">
        <f>Inputs_ByYear!Y$19*Inputs_ByYear!Y$20*INDEX(Inputs_ByYear!$D$24:$Y$25,MATCH($B11,Inputs_ByYear!$B$24:$B$25,0),MATCH(AB$5,Inputs_ByYear!$D$23:$Y$23))*INDEX(Inputs_ByYear!Y$29:Y$34,MATCH($C11,Inputs_ByYear!$B$29:$B$34,0))*INDEX(Inputs_ByPrg!$F$6:$F$69,MATCH('ABP BlockSize'!$E11,Inputs_ByPrg!$E$6:$E$69,0))</f>
        <v>1378.0093096474804</v>
      </c>
    </row>
    <row r="12" spans="2:28" ht="14.45" customHeight="1">
      <c r="B12" s="239" t="s">
        <v>230</v>
      </c>
      <c r="C12" s="239" t="s">
        <v>207</v>
      </c>
      <c r="D12" s="239" t="s">
        <v>288</v>
      </c>
      <c r="E12" s="286" t="str">
        <f t="shared" si="0"/>
        <v>A_Large DG_&gt;200-500</v>
      </c>
      <c r="F12" s="262" t="s">
        <v>86</v>
      </c>
      <c r="G12" s="89">
        <f>Inputs_ByYear!D$19*Inputs_ByYear!D$20*INDEX(Inputs_ByYear!$D$24:$Y$25,MATCH($B12,Inputs_ByYear!$B$24:$B$25,0),MATCH(G$5,Inputs_ByYear!$D$23:$Y$23))*INDEX(Inputs_ByYear!D$29:D$34,MATCH($C12,Inputs_ByYear!$B$29:$B$34,0))*INDEX(Inputs_ByPrg!$F$6:$F$69,MATCH('ABP BlockSize'!$E12,Inputs_ByPrg!$E$6:$E$69,0))</f>
        <v>6397.5881171745195</v>
      </c>
      <c r="H12" s="89">
        <f>Inputs_ByYear!E$19*Inputs_ByYear!E$20*INDEX(Inputs_ByYear!$D$24:$Y$25,MATCH($B12,Inputs_ByYear!$B$24:$B$25,0),MATCH(H$5,Inputs_ByYear!$D$23:$Y$23))*INDEX(Inputs_ByYear!E$29:E$34,MATCH($C12,Inputs_ByYear!$B$29:$B$34,0))*INDEX(Inputs_ByPrg!$F$6:$F$69,MATCH('ABP BlockSize'!$E12,Inputs_ByPrg!$E$6:$E$69,0))</f>
        <v>6397.5881171745195</v>
      </c>
      <c r="I12" s="89">
        <f>Inputs_ByYear!F$19*Inputs_ByYear!F$20*INDEX(Inputs_ByYear!$D$24:$Y$25,MATCH($B12,Inputs_ByYear!$B$24:$B$25,0),MATCH(I$5,Inputs_ByYear!$D$23:$Y$23))*INDEX(Inputs_ByYear!F$29:F$34,MATCH($C12,Inputs_ByYear!$B$29:$B$34,0))*INDEX(Inputs_ByPrg!$F$6:$F$69,MATCH('ABP BlockSize'!$E12,Inputs_ByPrg!$E$6:$E$69,0))</f>
        <v>6397.5881171745195</v>
      </c>
      <c r="J12" s="89">
        <f>Inputs_ByYear!G$19*Inputs_ByYear!G$20*INDEX(Inputs_ByYear!$D$24:$Y$25,MATCH($B12,Inputs_ByYear!$B$24:$B$25,0),MATCH(J$5,Inputs_ByYear!$D$23:$Y$23))*INDEX(Inputs_ByYear!G$29:G$34,MATCH($C12,Inputs_ByYear!$B$29:$B$34,0))*INDEX(Inputs_ByPrg!$F$6:$F$69,MATCH('ABP BlockSize'!$E12,Inputs_ByPrg!$E$6:$E$69,0))</f>
        <v>6397.5881171745195</v>
      </c>
      <c r="K12" s="89">
        <f>Inputs_ByYear!H$19*Inputs_ByYear!H$20*INDEX(Inputs_ByYear!$D$24:$Y$25,MATCH($B12,Inputs_ByYear!$B$24:$B$25,0),MATCH(K$5,Inputs_ByYear!$D$23:$Y$23))*INDEX(Inputs_ByYear!H$29:H$34,MATCH($C12,Inputs_ByYear!$B$29:$B$34,0))*INDEX(Inputs_ByPrg!$F$6:$F$69,MATCH('ABP BlockSize'!$E12,Inputs_ByPrg!$E$6:$E$69,0))</f>
        <v>6397.5881171745195</v>
      </c>
      <c r="L12" s="89">
        <f>Inputs_ByYear!I$19*Inputs_ByYear!I$20*INDEX(Inputs_ByYear!$D$24:$Y$25,MATCH($B12,Inputs_ByYear!$B$24:$B$25,0),MATCH(L$5,Inputs_ByYear!$D$23:$Y$23))*INDEX(Inputs_ByYear!I$29:I$34,MATCH($C12,Inputs_ByYear!$B$29:$B$34,0))*INDEX(Inputs_ByPrg!$F$6:$F$69,MATCH('ABP BlockSize'!$E12,Inputs_ByPrg!$E$6:$E$69,0))</f>
        <v>6397.5881171745195</v>
      </c>
      <c r="M12" s="89">
        <f>Inputs_ByYear!J$19*Inputs_ByYear!J$20*INDEX(Inputs_ByYear!$D$24:$Y$25,MATCH($B12,Inputs_ByYear!$B$24:$B$25,0),MATCH(M$5,Inputs_ByYear!$D$23:$Y$23))*INDEX(Inputs_ByYear!J$29:J$34,MATCH($C12,Inputs_ByYear!$B$29:$B$34,0))*INDEX(Inputs_ByPrg!$F$6:$F$69,MATCH('ABP BlockSize'!$E12,Inputs_ByPrg!$E$6:$E$69,0))</f>
        <v>6397.5881171745195</v>
      </c>
      <c r="N12" s="89">
        <f>Inputs_ByYear!K$19*Inputs_ByYear!K$20*INDEX(Inputs_ByYear!$D$24:$Y$25,MATCH($B12,Inputs_ByYear!$B$24:$B$25,0),MATCH(N$5,Inputs_ByYear!$D$23:$Y$23))*INDEX(Inputs_ByYear!K$29:K$34,MATCH($C12,Inputs_ByYear!$B$29:$B$34,0))*INDEX(Inputs_ByPrg!$F$6:$F$69,MATCH('ABP BlockSize'!$E12,Inputs_ByPrg!$E$6:$E$69,0))</f>
        <v>6397.5881171745195</v>
      </c>
      <c r="O12" s="89">
        <f>Inputs_ByYear!L$19*Inputs_ByYear!L$20*INDEX(Inputs_ByYear!$D$24:$Y$25,MATCH($B12,Inputs_ByYear!$B$24:$B$25,0),MATCH(O$5,Inputs_ByYear!$D$23:$Y$23))*INDEX(Inputs_ByYear!L$29:L$34,MATCH($C12,Inputs_ByYear!$B$29:$B$34,0))*INDEX(Inputs_ByPrg!$F$6:$F$69,MATCH('ABP BlockSize'!$E12,Inputs_ByPrg!$E$6:$E$69,0))</f>
        <v>6397.5881171745195</v>
      </c>
      <c r="P12" s="89">
        <f>Inputs_ByYear!M$19*Inputs_ByYear!M$20*INDEX(Inputs_ByYear!$D$24:$Y$25,MATCH($B12,Inputs_ByYear!$B$24:$B$25,0),MATCH(P$5,Inputs_ByYear!$D$23:$Y$23))*INDEX(Inputs_ByYear!M$29:M$34,MATCH($C12,Inputs_ByYear!$B$29:$B$34,0))*INDEX(Inputs_ByPrg!$F$6:$F$69,MATCH('ABP BlockSize'!$E12,Inputs_ByPrg!$E$6:$E$69,0))</f>
        <v>3198.7940585872598</v>
      </c>
      <c r="Q12" s="89">
        <f>Inputs_ByYear!N$19*Inputs_ByYear!N$20*INDEX(Inputs_ByYear!$D$24:$Y$25,MATCH($B12,Inputs_ByYear!$B$24:$B$25,0),MATCH(Q$5,Inputs_ByYear!$D$23:$Y$23))*INDEX(Inputs_ByYear!N$29:N$34,MATCH($C12,Inputs_ByYear!$B$29:$B$34,0))*INDEX(Inputs_ByPrg!$F$6:$F$69,MATCH('ABP BlockSize'!$E12,Inputs_ByPrg!$E$6:$E$69,0))</f>
        <v>3198.7940585872598</v>
      </c>
      <c r="R12" s="89">
        <f>Inputs_ByYear!O$19*Inputs_ByYear!O$20*INDEX(Inputs_ByYear!$D$24:$Y$25,MATCH($B12,Inputs_ByYear!$B$24:$B$25,0),MATCH(R$5,Inputs_ByYear!$D$23:$Y$23))*INDEX(Inputs_ByYear!O$29:O$34,MATCH($C12,Inputs_ByYear!$B$29:$B$34,0))*INDEX(Inputs_ByPrg!$F$6:$F$69,MATCH('ABP BlockSize'!$E12,Inputs_ByPrg!$E$6:$E$69,0))</f>
        <v>3198.7940585872598</v>
      </c>
      <c r="S12" s="89">
        <f>Inputs_ByYear!P$19*Inputs_ByYear!P$20*INDEX(Inputs_ByYear!$D$24:$Y$25,MATCH($B12,Inputs_ByYear!$B$24:$B$25,0),MATCH(S$5,Inputs_ByYear!$D$23:$Y$23))*INDEX(Inputs_ByYear!P$29:P$34,MATCH($C12,Inputs_ByYear!$B$29:$B$34,0))*INDEX(Inputs_ByPrg!$F$6:$F$69,MATCH('ABP BlockSize'!$E12,Inputs_ByPrg!$E$6:$E$69,0))</f>
        <v>3198.7940585872598</v>
      </c>
      <c r="T12" s="89">
        <f>Inputs_ByYear!Q$19*Inputs_ByYear!Q$20*INDEX(Inputs_ByYear!$D$24:$Y$25,MATCH($B12,Inputs_ByYear!$B$24:$B$25,0),MATCH(T$5,Inputs_ByYear!$D$23:$Y$23))*INDEX(Inputs_ByYear!Q$29:Q$34,MATCH($C12,Inputs_ByYear!$B$29:$B$34,0))*INDEX(Inputs_ByPrg!$F$6:$F$69,MATCH('ABP BlockSize'!$E12,Inputs_ByPrg!$E$6:$E$69,0))</f>
        <v>3198.7940585872598</v>
      </c>
      <c r="U12" s="89">
        <f>Inputs_ByYear!R$19*Inputs_ByYear!R$20*INDEX(Inputs_ByYear!$D$24:$Y$25,MATCH($B12,Inputs_ByYear!$B$24:$B$25,0),MATCH(U$5,Inputs_ByYear!$D$23:$Y$23))*INDEX(Inputs_ByYear!R$29:R$34,MATCH($C12,Inputs_ByYear!$B$29:$B$34,0))*INDEX(Inputs_ByPrg!$F$6:$F$69,MATCH('ABP BlockSize'!$E12,Inputs_ByPrg!$E$6:$E$69,0))</f>
        <v>3198.7940585872598</v>
      </c>
      <c r="V12" s="89">
        <f>Inputs_ByYear!S$19*Inputs_ByYear!S$20*INDEX(Inputs_ByYear!$D$24:$Y$25,MATCH($B12,Inputs_ByYear!$B$24:$B$25,0),MATCH(V$5,Inputs_ByYear!$D$23:$Y$23))*INDEX(Inputs_ByYear!S$29:S$34,MATCH($C12,Inputs_ByYear!$B$29:$B$34,0))*INDEX(Inputs_ByPrg!$F$6:$F$69,MATCH('ABP BlockSize'!$E12,Inputs_ByPrg!$E$6:$E$69,0))</f>
        <v>3198.7940585872598</v>
      </c>
      <c r="W12" s="89">
        <f>Inputs_ByYear!T$19*Inputs_ByYear!T$20*INDEX(Inputs_ByYear!$D$24:$Y$25,MATCH($B12,Inputs_ByYear!$B$24:$B$25,0),MATCH(W$5,Inputs_ByYear!$D$23:$Y$23))*INDEX(Inputs_ByYear!T$29:T$34,MATCH($C12,Inputs_ByYear!$B$29:$B$34,0))*INDEX(Inputs_ByPrg!$F$6:$F$69,MATCH('ABP BlockSize'!$E12,Inputs_ByPrg!$E$6:$E$69,0))</f>
        <v>3198.7940585872598</v>
      </c>
      <c r="X12" s="89">
        <f>Inputs_ByYear!U$19*Inputs_ByYear!U$20*INDEX(Inputs_ByYear!$D$24:$Y$25,MATCH($B12,Inputs_ByYear!$B$24:$B$25,0),MATCH(X$5,Inputs_ByYear!$D$23:$Y$23))*INDEX(Inputs_ByYear!U$29:U$34,MATCH($C12,Inputs_ByYear!$B$29:$B$34,0))*INDEX(Inputs_ByPrg!$F$6:$F$69,MATCH('ABP BlockSize'!$E12,Inputs_ByPrg!$E$6:$E$69,0))</f>
        <v>3198.7940585872598</v>
      </c>
      <c r="Y12" s="89">
        <f>Inputs_ByYear!V$19*Inputs_ByYear!V$20*INDEX(Inputs_ByYear!$D$24:$Y$25,MATCH($B12,Inputs_ByYear!$B$24:$B$25,0),MATCH(Y$5,Inputs_ByYear!$D$23:$Y$23))*INDEX(Inputs_ByYear!V$29:V$34,MATCH($C12,Inputs_ByYear!$B$29:$B$34,0))*INDEX(Inputs_ByPrg!$F$6:$F$69,MATCH('ABP BlockSize'!$E12,Inputs_ByPrg!$E$6:$E$69,0))</f>
        <v>3198.7940585872598</v>
      </c>
      <c r="Z12" s="89">
        <f>Inputs_ByYear!W$19*Inputs_ByYear!W$20*INDEX(Inputs_ByYear!$D$24:$Y$25,MATCH($B12,Inputs_ByYear!$B$24:$B$25,0),MATCH(Z$5,Inputs_ByYear!$D$23:$Y$23))*INDEX(Inputs_ByYear!W$29:W$34,MATCH($C12,Inputs_ByYear!$B$29:$B$34,0))*INDEX(Inputs_ByPrg!$F$6:$F$69,MATCH('ABP BlockSize'!$E12,Inputs_ByPrg!$E$6:$E$69,0))</f>
        <v>3198.7940585872598</v>
      </c>
      <c r="AA12" s="89">
        <f>Inputs_ByYear!X$19*Inputs_ByYear!X$20*INDEX(Inputs_ByYear!$D$24:$Y$25,MATCH($B12,Inputs_ByYear!$B$24:$B$25,0),MATCH(AA$5,Inputs_ByYear!$D$23:$Y$23))*INDEX(Inputs_ByYear!X$29:X$34,MATCH($C12,Inputs_ByYear!$B$29:$B$34,0))*INDEX(Inputs_ByPrg!$F$6:$F$69,MATCH('ABP BlockSize'!$E12,Inputs_ByPrg!$E$6:$E$69,0))</f>
        <v>3198.7940585872598</v>
      </c>
      <c r="AB12" s="89">
        <f>Inputs_ByYear!Y$19*Inputs_ByYear!Y$20*INDEX(Inputs_ByYear!$D$24:$Y$25,MATCH($B12,Inputs_ByYear!$B$24:$B$25,0),MATCH(AB$5,Inputs_ByYear!$D$23:$Y$23))*INDEX(Inputs_ByYear!Y$29:Y$34,MATCH($C12,Inputs_ByYear!$B$29:$B$34,0))*INDEX(Inputs_ByPrg!$F$6:$F$69,MATCH('ABP BlockSize'!$E12,Inputs_ByPrg!$E$6:$E$69,0))</f>
        <v>3198.7940585872598</v>
      </c>
    </row>
    <row r="13" spans="2:28" ht="14.45" customHeight="1">
      <c r="B13" s="239" t="s">
        <v>230</v>
      </c>
      <c r="C13" s="239" t="s">
        <v>207</v>
      </c>
      <c r="D13" s="239" t="s">
        <v>290</v>
      </c>
      <c r="E13" s="286" t="str">
        <f t="shared" si="0"/>
        <v>A_Large DG_&gt;500-2000</v>
      </c>
      <c r="F13" s="262" t="s">
        <v>86</v>
      </c>
      <c r="G13" s="89">
        <f>Inputs_ByYear!D$19*Inputs_ByYear!D$20*INDEX(Inputs_ByYear!$D$24:$Y$25,MATCH($B13,Inputs_ByYear!$B$24:$B$25,0),MATCH(G$5,Inputs_ByYear!$D$23:$Y$23))*INDEX(Inputs_ByYear!D$29:D$34,MATCH($C13,Inputs_ByYear!$B$29:$B$34,0))*INDEX(Inputs_ByPrg!$F$6:$F$69,MATCH('ABP BlockSize'!$E13,Inputs_ByPrg!$E$6:$E$69,0))</f>
        <v>30478.423303991953</v>
      </c>
      <c r="H13" s="89">
        <f>Inputs_ByYear!E$19*Inputs_ByYear!E$20*INDEX(Inputs_ByYear!$D$24:$Y$25,MATCH($B13,Inputs_ByYear!$B$24:$B$25,0),MATCH(H$5,Inputs_ByYear!$D$23:$Y$23))*INDEX(Inputs_ByYear!E$29:E$34,MATCH($C13,Inputs_ByYear!$B$29:$B$34,0))*INDEX(Inputs_ByPrg!$F$6:$F$69,MATCH('ABP BlockSize'!$E13,Inputs_ByPrg!$E$6:$E$69,0))</f>
        <v>30478.423303991953</v>
      </c>
      <c r="I13" s="89">
        <f>Inputs_ByYear!F$19*Inputs_ByYear!F$20*INDEX(Inputs_ByYear!$D$24:$Y$25,MATCH($B13,Inputs_ByYear!$B$24:$B$25,0),MATCH(I$5,Inputs_ByYear!$D$23:$Y$23))*INDEX(Inputs_ByYear!F$29:F$34,MATCH($C13,Inputs_ByYear!$B$29:$B$34,0))*INDEX(Inputs_ByPrg!$F$6:$F$69,MATCH('ABP BlockSize'!$E13,Inputs_ByPrg!$E$6:$E$69,0))</f>
        <v>30478.423303991953</v>
      </c>
      <c r="J13" s="89">
        <f>Inputs_ByYear!G$19*Inputs_ByYear!G$20*INDEX(Inputs_ByYear!$D$24:$Y$25,MATCH($B13,Inputs_ByYear!$B$24:$B$25,0),MATCH(J$5,Inputs_ByYear!$D$23:$Y$23))*INDEX(Inputs_ByYear!G$29:G$34,MATCH($C13,Inputs_ByYear!$B$29:$B$34,0))*INDEX(Inputs_ByPrg!$F$6:$F$69,MATCH('ABP BlockSize'!$E13,Inputs_ByPrg!$E$6:$E$69,0))</f>
        <v>30478.423303991953</v>
      </c>
      <c r="K13" s="89">
        <f>Inputs_ByYear!H$19*Inputs_ByYear!H$20*INDEX(Inputs_ByYear!$D$24:$Y$25,MATCH($B13,Inputs_ByYear!$B$24:$B$25,0),MATCH(K$5,Inputs_ByYear!$D$23:$Y$23))*INDEX(Inputs_ByYear!H$29:H$34,MATCH($C13,Inputs_ByYear!$B$29:$B$34,0))*INDEX(Inputs_ByPrg!$F$6:$F$69,MATCH('ABP BlockSize'!$E13,Inputs_ByPrg!$E$6:$E$69,0))</f>
        <v>30478.423303991953</v>
      </c>
      <c r="L13" s="89">
        <f>Inputs_ByYear!I$19*Inputs_ByYear!I$20*INDEX(Inputs_ByYear!$D$24:$Y$25,MATCH($B13,Inputs_ByYear!$B$24:$B$25,0),MATCH(L$5,Inputs_ByYear!$D$23:$Y$23))*INDEX(Inputs_ByYear!I$29:I$34,MATCH($C13,Inputs_ByYear!$B$29:$B$34,0))*INDEX(Inputs_ByPrg!$F$6:$F$69,MATCH('ABP BlockSize'!$E13,Inputs_ByPrg!$E$6:$E$69,0))</f>
        <v>30478.423303991953</v>
      </c>
      <c r="M13" s="89">
        <f>Inputs_ByYear!J$19*Inputs_ByYear!J$20*INDEX(Inputs_ByYear!$D$24:$Y$25,MATCH($B13,Inputs_ByYear!$B$24:$B$25,0),MATCH(M$5,Inputs_ByYear!$D$23:$Y$23))*INDEX(Inputs_ByYear!J$29:J$34,MATCH($C13,Inputs_ByYear!$B$29:$B$34,0))*INDEX(Inputs_ByPrg!$F$6:$F$69,MATCH('ABP BlockSize'!$E13,Inputs_ByPrg!$E$6:$E$69,0))</f>
        <v>30478.423303991953</v>
      </c>
      <c r="N13" s="89">
        <f>Inputs_ByYear!K$19*Inputs_ByYear!K$20*INDEX(Inputs_ByYear!$D$24:$Y$25,MATCH($B13,Inputs_ByYear!$B$24:$B$25,0),MATCH(N$5,Inputs_ByYear!$D$23:$Y$23))*INDEX(Inputs_ByYear!K$29:K$34,MATCH($C13,Inputs_ByYear!$B$29:$B$34,0))*INDEX(Inputs_ByPrg!$F$6:$F$69,MATCH('ABP BlockSize'!$E13,Inputs_ByPrg!$E$6:$E$69,0))</f>
        <v>30478.423303991953</v>
      </c>
      <c r="O13" s="89">
        <f>Inputs_ByYear!L$19*Inputs_ByYear!L$20*INDEX(Inputs_ByYear!$D$24:$Y$25,MATCH($B13,Inputs_ByYear!$B$24:$B$25,0),MATCH(O$5,Inputs_ByYear!$D$23:$Y$23))*INDEX(Inputs_ByYear!L$29:L$34,MATCH($C13,Inputs_ByYear!$B$29:$B$34,0))*INDEX(Inputs_ByPrg!$F$6:$F$69,MATCH('ABP BlockSize'!$E13,Inputs_ByPrg!$E$6:$E$69,0))</f>
        <v>30478.423303991953</v>
      </c>
      <c r="P13" s="89">
        <f>Inputs_ByYear!M$19*Inputs_ByYear!M$20*INDEX(Inputs_ByYear!$D$24:$Y$25,MATCH($B13,Inputs_ByYear!$B$24:$B$25,0),MATCH(P$5,Inputs_ByYear!$D$23:$Y$23))*INDEX(Inputs_ByYear!M$29:M$34,MATCH($C13,Inputs_ByYear!$B$29:$B$34,0))*INDEX(Inputs_ByPrg!$F$6:$F$69,MATCH('ABP BlockSize'!$E13,Inputs_ByPrg!$E$6:$E$69,0))</f>
        <v>15239.211651995976</v>
      </c>
      <c r="Q13" s="89">
        <f>Inputs_ByYear!N$19*Inputs_ByYear!N$20*INDEX(Inputs_ByYear!$D$24:$Y$25,MATCH($B13,Inputs_ByYear!$B$24:$B$25,0),MATCH(Q$5,Inputs_ByYear!$D$23:$Y$23))*INDEX(Inputs_ByYear!N$29:N$34,MATCH($C13,Inputs_ByYear!$B$29:$B$34,0))*INDEX(Inputs_ByPrg!$F$6:$F$69,MATCH('ABP BlockSize'!$E13,Inputs_ByPrg!$E$6:$E$69,0))</f>
        <v>15239.211651995976</v>
      </c>
      <c r="R13" s="89">
        <f>Inputs_ByYear!O$19*Inputs_ByYear!O$20*INDEX(Inputs_ByYear!$D$24:$Y$25,MATCH($B13,Inputs_ByYear!$B$24:$B$25,0),MATCH(R$5,Inputs_ByYear!$D$23:$Y$23))*INDEX(Inputs_ByYear!O$29:O$34,MATCH($C13,Inputs_ByYear!$B$29:$B$34,0))*INDEX(Inputs_ByPrg!$F$6:$F$69,MATCH('ABP BlockSize'!$E13,Inputs_ByPrg!$E$6:$E$69,0))</f>
        <v>15239.211651995976</v>
      </c>
      <c r="S13" s="89">
        <f>Inputs_ByYear!P$19*Inputs_ByYear!P$20*INDEX(Inputs_ByYear!$D$24:$Y$25,MATCH($B13,Inputs_ByYear!$B$24:$B$25,0),MATCH(S$5,Inputs_ByYear!$D$23:$Y$23))*INDEX(Inputs_ByYear!P$29:P$34,MATCH($C13,Inputs_ByYear!$B$29:$B$34,0))*INDEX(Inputs_ByPrg!$F$6:$F$69,MATCH('ABP BlockSize'!$E13,Inputs_ByPrg!$E$6:$E$69,0))</f>
        <v>15239.211651995976</v>
      </c>
      <c r="T13" s="89">
        <f>Inputs_ByYear!Q$19*Inputs_ByYear!Q$20*INDEX(Inputs_ByYear!$D$24:$Y$25,MATCH($B13,Inputs_ByYear!$B$24:$B$25,0),MATCH(T$5,Inputs_ByYear!$D$23:$Y$23))*INDEX(Inputs_ByYear!Q$29:Q$34,MATCH($C13,Inputs_ByYear!$B$29:$B$34,0))*INDEX(Inputs_ByPrg!$F$6:$F$69,MATCH('ABP BlockSize'!$E13,Inputs_ByPrg!$E$6:$E$69,0))</f>
        <v>15239.211651995976</v>
      </c>
      <c r="U13" s="89">
        <f>Inputs_ByYear!R$19*Inputs_ByYear!R$20*INDEX(Inputs_ByYear!$D$24:$Y$25,MATCH($B13,Inputs_ByYear!$B$24:$B$25,0),MATCH(U$5,Inputs_ByYear!$D$23:$Y$23))*INDEX(Inputs_ByYear!R$29:R$34,MATCH($C13,Inputs_ByYear!$B$29:$B$34,0))*INDEX(Inputs_ByPrg!$F$6:$F$69,MATCH('ABP BlockSize'!$E13,Inputs_ByPrg!$E$6:$E$69,0))</f>
        <v>15239.211651995976</v>
      </c>
      <c r="V13" s="89">
        <f>Inputs_ByYear!S$19*Inputs_ByYear!S$20*INDEX(Inputs_ByYear!$D$24:$Y$25,MATCH($B13,Inputs_ByYear!$B$24:$B$25,0),MATCH(V$5,Inputs_ByYear!$D$23:$Y$23))*INDEX(Inputs_ByYear!S$29:S$34,MATCH($C13,Inputs_ByYear!$B$29:$B$34,0))*INDEX(Inputs_ByPrg!$F$6:$F$69,MATCH('ABP BlockSize'!$E13,Inputs_ByPrg!$E$6:$E$69,0))</f>
        <v>15239.211651995976</v>
      </c>
      <c r="W13" s="89">
        <f>Inputs_ByYear!T$19*Inputs_ByYear!T$20*INDEX(Inputs_ByYear!$D$24:$Y$25,MATCH($B13,Inputs_ByYear!$B$24:$B$25,0),MATCH(W$5,Inputs_ByYear!$D$23:$Y$23))*INDEX(Inputs_ByYear!T$29:T$34,MATCH($C13,Inputs_ByYear!$B$29:$B$34,0))*INDEX(Inputs_ByPrg!$F$6:$F$69,MATCH('ABP BlockSize'!$E13,Inputs_ByPrg!$E$6:$E$69,0))</f>
        <v>15239.211651995976</v>
      </c>
      <c r="X13" s="89">
        <f>Inputs_ByYear!U$19*Inputs_ByYear!U$20*INDEX(Inputs_ByYear!$D$24:$Y$25,MATCH($B13,Inputs_ByYear!$B$24:$B$25,0),MATCH(X$5,Inputs_ByYear!$D$23:$Y$23))*INDEX(Inputs_ByYear!U$29:U$34,MATCH($C13,Inputs_ByYear!$B$29:$B$34,0))*INDEX(Inputs_ByPrg!$F$6:$F$69,MATCH('ABP BlockSize'!$E13,Inputs_ByPrg!$E$6:$E$69,0))</f>
        <v>15239.211651995976</v>
      </c>
      <c r="Y13" s="89">
        <f>Inputs_ByYear!V$19*Inputs_ByYear!V$20*INDEX(Inputs_ByYear!$D$24:$Y$25,MATCH($B13,Inputs_ByYear!$B$24:$B$25,0),MATCH(Y$5,Inputs_ByYear!$D$23:$Y$23))*INDEX(Inputs_ByYear!V$29:V$34,MATCH($C13,Inputs_ByYear!$B$29:$B$34,0))*INDEX(Inputs_ByPrg!$F$6:$F$69,MATCH('ABP BlockSize'!$E13,Inputs_ByPrg!$E$6:$E$69,0))</f>
        <v>15239.211651995976</v>
      </c>
      <c r="Z13" s="89">
        <f>Inputs_ByYear!W$19*Inputs_ByYear!W$20*INDEX(Inputs_ByYear!$D$24:$Y$25,MATCH($B13,Inputs_ByYear!$B$24:$B$25,0),MATCH(Z$5,Inputs_ByYear!$D$23:$Y$23))*INDEX(Inputs_ByYear!W$29:W$34,MATCH($C13,Inputs_ByYear!$B$29:$B$34,0))*INDEX(Inputs_ByPrg!$F$6:$F$69,MATCH('ABP BlockSize'!$E13,Inputs_ByPrg!$E$6:$E$69,0))</f>
        <v>15239.211651995976</v>
      </c>
      <c r="AA13" s="89">
        <f>Inputs_ByYear!X$19*Inputs_ByYear!X$20*INDEX(Inputs_ByYear!$D$24:$Y$25,MATCH($B13,Inputs_ByYear!$B$24:$B$25,0),MATCH(AA$5,Inputs_ByYear!$D$23:$Y$23))*INDEX(Inputs_ByYear!X$29:X$34,MATCH($C13,Inputs_ByYear!$B$29:$B$34,0))*INDEX(Inputs_ByPrg!$F$6:$F$69,MATCH('ABP BlockSize'!$E13,Inputs_ByPrg!$E$6:$E$69,0))</f>
        <v>15239.211651995976</v>
      </c>
      <c r="AB13" s="89">
        <f>Inputs_ByYear!Y$19*Inputs_ByYear!Y$20*INDEX(Inputs_ByYear!$D$24:$Y$25,MATCH($B13,Inputs_ByYear!$B$24:$B$25,0),MATCH(AB$5,Inputs_ByYear!$D$23:$Y$23))*INDEX(Inputs_ByYear!Y$29:Y$34,MATCH($C13,Inputs_ByYear!$B$29:$B$34,0))*INDEX(Inputs_ByPrg!$F$6:$F$69,MATCH('ABP BlockSize'!$E13,Inputs_ByPrg!$E$6:$E$69,0))</f>
        <v>15239.211651995976</v>
      </c>
    </row>
    <row r="14" spans="2:28" ht="14.45" customHeight="1">
      <c r="B14" s="239" t="s">
        <v>230</v>
      </c>
      <c r="C14" s="239" t="s">
        <v>207</v>
      </c>
      <c r="D14" s="239" t="s">
        <v>292</v>
      </c>
      <c r="E14" s="286" t="str">
        <f t="shared" si="0"/>
        <v>A_Large DG_&gt; 2000-5000</v>
      </c>
      <c r="F14" s="262" t="s">
        <v>86</v>
      </c>
      <c r="G14" s="89">
        <f>Inputs_ByYear!D$19*Inputs_ByYear!D$20*INDEX(Inputs_ByYear!$D$24:$Y$25,MATCH($B14,Inputs_ByYear!$B$24:$B$25,0),MATCH(G$5,Inputs_ByYear!$D$23:$Y$23))*INDEX(Inputs_ByYear!D$29:D$34,MATCH($C14,Inputs_ByYear!$B$29:$B$34,0))*INDEX(Inputs_ByPrg!$F$6:$F$69,MATCH('ABP BlockSize'!$E14,Inputs_ByPrg!$E$6:$E$69,0))</f>
        <v>0</v>
      </c>
      <c r="H14" s="89">
        <f>Inputs_ByYear!E$19*Inputs_ByYear!E$20*INDEX(Inputs_ByYear!$D$24:$Y$25,MATCH($B14,Inputs_ByYear!$B$24:$B$25,0),MATCH(H$5,Inputs_ByYear!$D$23:$Y$23))*INDEX(Inputs_ByYear!E$29:E$34,MATCH($C14,Inputs_ByYear!$B$29:$B$34,0))*INDEX(Inputs_ByPrg!$F$6:$F$69,MATCH('ABP BlockSize'!$E14,Inputs_ByPrg!$E$6:$E$69,0))</f>
        <v>0</v>
      </c>
      <c r="I14" s="89">
        <f>Inputs_ByYear!F$19*Inputs_ByYear!F$20*INDEX(Inputs_ByYear!$D$24:$Y$25,MATCH($B14,Inputs_ByYear!$B$24:$B$25,0),MATCH(I$5,Inputs_ByYear!$D$23:$Y$23))*INDEX(Inputs_ByYear!F$29:F$34,MATCH($C14,Inputs_ByYear!$B$29:$B$34,0))*INDEX(Inputs_ByPrg!$F$6:$F$69,MATCH('ABP BlockSize'!$E14,Inputs_ByPrg!$E$6:$E$69,0))</f>
        <v>0</v>
      </c>
      <c r="J14" s="89">
        <f>Inputs_ByYear!G$19*Inputs_ByYear!G$20*INDEX(Inputs_ByYear!$D$24:$Y$25,MATCH($B14,Inputs_ByYear!$B$24:$B$25,0),MATCH(J$5,Inputs_ByYear!$D$23:$Y$23))*INDEX(Inputs_ByYear!G$29:G$34,MATCH($C14,Inputs_ByYear!$B$29:$B$34,0))*INDEX(Inputs_ByPrg!$F$6:$F$69,MATCH('ABP BlockSize'!$E14,Inputs_ByPrg!$E$6:$E$69,0))</f>
        <v>0</v>
      </c>
      <c r="K14" s="89">
        <f>Inputs_ByYear!H$19*Inputs_ByYear!H$20*INDEX(Inputs_ByYear!$D$24:$Y$25,MATCH($B14,Inputs_ByYear!$B$24:$B$25,0),MATCH(K$5,Inputs_ByYear!$D$23:$Y$23))*INDEX(Inputs_ByYear!H$29:H$34,MATCH($C14,Inputs_ByYear!$B$29:$B$34,0))*INDEX(Inputs_ByPrg!$F$6:$F$69,MATCH('ABP BlockSize'!$E14,Inputs_ByPrg!$E$6:$E$69,0))</f>
        <v>0</v>
      </c>
      <c r="L14" s="89">
        <f>Inputs_ByYear!I$19*Inputs_ByYear!I$20*INDEX(Inputs_ByYear!$D$24:$Y$25,MATCH($B14,Inputs_ByYear!$B$24:$B$25,0),MATCH(L$5,Inputs_ByYear!$D$23:$Y$23))*INDEX(Inputs_ByYear!I$29:I$34,MATCH($C14,Inputs_ByYear!$B$29:$B$34,0))*INDEX(Inputs_ByPrg!$F$6:$F$69,MATCH('ABP BlockSize'!$E14,Inputs_ByPrg!$E$6:$E$69,0))</f>
        <v>0</v>
      </c>
      <c r="M14" s="89">
        <f>Inputs_ByYear!J$19*Inputs_ByYear!J$20*INDEX(Inputs_ByYear!$D$24:$Y$25,MATCH($B14,Inputs_ByYear!$B$24:$B$25,0),MATCH(M$5,Inputs_ByYear!$D$23:$Y$23))*INDEX(Inputs_ByYear!J$29:J$34,MATCH($C14,Inputs_ByYear!$B$29:$B$34,0))*INDEX(Inputs_ByPrg!$F$6:$F$69,MATCH('ABP BlockSize'!$E14,Inputs_ByPrg!$E$6:$E$69,0))</f>
        <v>0</v>
      </c>
      <c r="N14" s="89">
        <f>Inputs_ByYear!K$19*Inputs_ByYear!K$20*INDEX(Inputs_ByYear!$D$24:$Y$25,MATCH($B14,Inputs_ByYear!$B$24:$B$25,0),MATCH(N$5,Inputs_ByYear!$D$23:$Y$23))*INDEX(Inputs_ByYear!K$29:K$34,MATCH($C14,Inputs_ByYear!$B$29:$B$34,0))*INDEX(Inputs_ByPrg!$F$6:$F$69,MATCH('ABP BlockSize'!$E14,Inputs_ByPrg!$E$6:$E$69,0))</f>
        <v>0</v>
      </c>
      <c r="O14" s="89">
        <f>Inputs_ByYear!L$19*Inputs_ByYear!L$20*INDEX(Inputs_ByYear!$D$24:$Y$25,MATCH($B14,Inputs_ByYear!$B$24:$B$25,0),MATCH(O$5,Inputs_ByYear!$D$23:$Y$23))*INDEX(Inputs_ByYear!L$29:L$34,MATCH($C14,Inputs_ByYear!$B$29:$B$34,0))*INDEX(Inputs_ByPrg!$F$6:$F$69,MATCH('ABP BlockSize'!$E14,Inputs_ByPrg!$E$6:$E$69,0))</f>
        <v>0</v>
      </c>
      <c r="P14" s="89">
        <f>Inputs_ByYear!M$19*Inputs_ByYear!M$20*INDEX(Inputs_ByYear!$D$24:$Y$25,MATCH($B14,Inputs_ByYear!$B$24:$B$25,0),MATCH(P$5,Inputs_ByYear!$D$23:$Y$23))*INDEX(Inputs_ByYear!M$29:M$34,MATCH($C14,Inputs_ByYear!$B$29:$B$34,0))*INDEX(Inputs_ByPrg!$F$6:$F$69,MATCH('ABP BlockSize'!$E14,Inputs_ByPrg!$E$6:$E$69,0))</f>
        <v>0</v>
      </c>
      <c r="Q14" s="89">
        <f>Inputs_ByYear!N$19*Inputs_ByYear!N$20*INDEX(Inputs_ByYear!$D$24:$Y$25,MATCH($B14,Inputs_ByYear!$B$24:$B$25,0),MATCH(Q$5,Inputs_ByYear!$D$23:$Y$23))*INDEX(Inputs_ByYear!N$29:N$34,MATCH($C14,Inputs_ByYear!$B$29:$B$34,0))*INDEX(Inputs_ByPrg!$F$6:$F$69,MATCH('ABP BlockSize'!$E14,Inputs_ByPrg!$E$6:$E$69,0))</f>
        <v>0</v>
      </c>
      <c r="R14" s="89">
        <f>Inputs_ByYear!O$19*Inputs_ByYear!O$20*INDEX(Inputs_ByYear!$D$24:$Y$25,MATCH($B14,Inputs_ByYear!$B$24:$B$25,0),MATCH(R$5,Inputs_ByYear!$D$23:$Y$23))*INDEX(Inputs_ByYear!O$29:O$34,MATCH($C14,Inputs_ByYear!$B$29:$B$34,0))*INDEX(Inputs_ByPrg!$F$6:$F$69,MATCH('ABP BlockSize'!$E14,Inputs_ByPrg!$E$6:$E$69,0))</f>
        <v>0</v>
      </c>
      <c r="S14" s="89">
        <f>Inputs_ByYear!P$19*Inputs_ByYear!P$20*INDEX(Inputs_ByYear!$D$24:$Y$25,MATCH($B14,Inputs_ByYear!$B$24:$B$25,0),MATCH(S$5,Inputs_ByYear!$D$23:$Y$23))*INDEX(Inputs_ByYear!P$29:P$34,MATCH($C14,Inputs_ByYear!$B$29:$B$34,0))*INDEX(Inputs_ByPrg!$F$6:$F$69,MATCH('ABP BlockSize'!$E14,Inputs_ByPrg!$E$6:$E$69,0))</f>
        <v>0</v>
      </c>
      <c r="T14" s="89">
        <f>Inputs_ByYear!Q$19*Inputs_ByYear!Q$20*INDEX(Inputs_ByYear!$D$24:$Y$25,MATCH($B14,Inputs_ByYear!$B$24:$B$25,0),MATCH(T$5,Inputs_ByYear!$D$23:$Y$23))*INDEX(Inputs_ByYear!Q$29:Q$34,MATCH($C14,Inputs_ByYear!$B$29:$B$34,0))*INDEX(Inputs_ByPrg!$F$6:$F$69,MATCH('ABP BlockSize'!$E14,Inputs_ByPrg!$E$6:$E$69,0))</f>
        <v>0</v>
      </c>
      <c r="U14" s="89">
        <f>Inputs_ByYear!R$19*Inputs_ByYear!R$20*INDEX(Inputs_ByYear!$D$24:$Y$25,MATCH($B14,Inputs_ByYear!$B$24:$B$25,0),MATCH(U$5,Inputs_ByYear!$D$23:$Y$23))*INDEX(Inputs_ByYear!R$29:R$34,MATCH($C14,Inputs_ByYear!$B$29:$B$34,0))*INDEX(Inputs_ByPrg!$F$6:$F$69,MATCH('ABP BlockSize'!$E14,Inputs_ByPrg!$E$6:$E$69,0))</f>
        <v>0</v>
      </c>
      <c r="V14" s="89">
        <f>Inputs_ByYear!S$19*Inputs_ByYear!S$20*INDEX(Inputs_ByYear!$D$24:$Y$25,MATCH($B14,Inputs_ByYear!$B$24:$B$25,0),MATCH(V$5,Inputs_ByYear!$D$23:$Y$23))*INDEX(Inputs_ByYear!S$29:S$34,MATCH($C14,Inputs_ByYear!$B$29:$B$34,0))*INDEX(Inputs_ByPrg!$F$6:$F$69,MATCH('ABP BlockSize'!$E14,Inputs_ByPrg!$E$6:$E$69,0))</f>
        <v>0</v>
      </c>
      <c r="W14" s="89">
        <f>Inputs_ByYear!T$19*Inputs_ByYear!T$20*INDEX(Inputs_ByYear!$D$24:$Y$25,MATCH($B14,Inputs_ByYear!$B$24:$B$25,0),MATCH(W$5,Inputs_ByYear!$D$23:$Y$23))*INDEX(Inputs_ByYear!T$29:T$34,MATCH($C14,Inputs_ByYear!$B$29:$B$34,0))*INDEX(Inputs_ByPrg!$F$6:$F$69,MATCH('ABP BlockSize'!$E14,Inputs_ByPrg!$E$6:$E$69,0))</f>
        <v>0</v>
      </c>
      <c r="X14" s="89">
        <f>Inputs_ByYear!U$19*Inputs_ByYear!U$20*INDEX(Inputs_ByYear!$D$24:$Y$25,MATCH($B14,Inputs_ByYear!$B$24:$B$25,0),MATCH(X$5,Inputs_ByYear!$D$23:$Y$23))*INDEX(Inputs_ByYear!U$29:U$34,MATCH($C14,Inputs_ByYear!$B$29:$B$34,0))*INDEX(Inputs_ByPrg!$F$6:$F$69,MATCH('ABP BlockSize'!$E14,Inputs_ByPrg!$E$6:$E$69,0))</f>
        <v>0</v>
      </c>
      <c r="Y14" s="89">
        <f>Inputs_ByYear!V$19*Inputs_ByYear!V$20*INDEX(Inputs_ByYear!$D$24:$Y$25,MATCH($B14,Inputs_ByYear!$B$24:$B$25,0),MATCH(Y$5,Inputs_ByYear!$D$23:$Y$23))*INDEX(Inputs_ByYear!V$29:V$34,MATCH($C14,Inputs_ByYear!$B$29:$B$34,0))*INDEX(Inputs_ByPrg!$F$6:$F$69,MATCH('ABP BlockSize'!$E14,Inputs_ByPrg!$E$6:$E$69,0))</f>
        <v>0</v>
      </c>
      <c r="Z14" s="89">
        <f>Inputs_ByYear!W$19*Inputs_ByYear!W$20*INDEX(Inputs_ByYear!$D$24:$Y$25,MATCH($B14,Inputs_ByYear!$B$24:$B$25,0),MATCH(Z$5,Inputs_ByYear!$D$23:$Y$23))*INDEX(Inputs_ByYear!W$29:W$34,MATCH($C14,Inputs_ByYear!$B$29:$B$34,0))*INDEX(Inputs_ByPrg!$F$6:$F$69,MATCH('ABP BlockSize'!$E14,Inputs_ByPrg!$E$6:$E$69,0))</f>
        <v>0</v>
      </c>
      <c r="AA14" s="89">
        <f>Inputs_ByYear!X$19*Inputs_ByYear!X$20*INDEX(Inputs_ByYear!$D$24:$Y$25,MATCH($B14,Inputs_ByYear!$B$24:$B$25,0),MATCH(AA$5,Inputs_ByYear!$D$23:$Y$23))*INDEX(Inputs_ByYear!X$29:X$34,MATCH($C14,Inputs_ByYear!$B$29:$B$34,0))*INDEX(Inputs_ByPrg!$F$6:$F$69,MATCH('ABP BlockSize'!$E14,Inputs_ByPrg!$E$6:$E$69,0))</f>
        <v>0</v>
      </c>
      <c r="AB14" s="89">
        <f>Inputs_ByYear!Y$19*Inputs_ByYear!Y$20*INDEX(Inputs_ByYear!$D$24:$Y$25,MATCH($B14,Inputs_ByYear!$B$24:$B$25,0),MATCH(AB$5,Inputs_ByYear!$D$23:$Y$23))*INDEX(Inputs_ByYear!Y$29:Y$34,MATCH($C14,Inputs_ByYear!$B$29:$B$34,0))*INDEX(Inputs_ByPrg!$F$6:$F$69,MATCH('ABP BlockSize'!$E14,Inputs_ByPrg!$E$6:$E$69,0))</f>
        <v>0</v>
      </c>
    </row>
    <row r="15" spans="2:28" ht="14.45" customHeight="1">
      <c r="B15" s="239" t="s">
        <v>231</v>
      </c>
      <c r="C15" s="239" t="s">
        <v>207</v>
      </c>
      <c r="D15" s="239" t="s">
        <v>286</v>
      </c>
      <c r="E15" s="286" t="str">
        <f t="shared" si="0"/>
        <v>B_Large DG_&gt;25-100</v>
      </c>
      <c r="F15" s="262" t="s">
        <v>86</v>
      </c>
      <c r="G15" s="89">
        <f>Inputs_ByYear!D$19*Inputs_ByYear!D$20*INDEX(Inputs_ByYear!$D$24:$Y$25,MATCH($B15,Inputs_ByYear!$B$24:$B$25,0),MATCH(G$5,Inputs_ByYear!$D$23:$Y$23))*INDEX(Inputs_ByYear!D$29:D$34,MATCH($C15,Inputs_ByYear!$B$29:$B$34,0))*INDEX(Inputs_ByPrg!$F$6:$F$69,MATCH('ABP BlockSize'!$E15,Inputs_ByPrg!$E$6:$E$69,0))</f>
        <v>3812.0652696968373</v>
      </c>
      <c r="H15" s="89">
        <f>Inputs_ByYear!E$19*Inputs_ByYear!E$20*INDEX(Inputs_ByYear!$D$24:$Y$25,MATCH($B15,Inputs_ByYear!$B$24:$B$25,0),MATCH(H$5,Inputs_ByYear!$D$23:$Y$23))*INDEX(Inputs_ByYear!E$29:E$34,MATCH($C15,Inputs_ByYear!$B$29:$B$34,0))*INDEX(Inputs_ByPrg!$F$6:$F$69,MATCH('ABP BlockSize'!$E15,Inputs_ByPrg!$E$6:$E$69,0))</f>
        <v>3812.0652696968373</v>
      </c>
      <c r="I15" s="89">
        <f>Inputs_ByYear!F$19*Inputs_ByYear!F$20*INDEX(Inputs_ByYear!$D$24:$Y$25,MATCH($B15,Inputs_ByYear!$B$24:$B$25,0),MATCH(I$5,Inputs_ByYear!$D$23:$Y$23))*INDEX(Inputs_ByYear!F$29:F$34,MATCH($C15,Inputs_ByYear!$B$29:$B$34,0))*INDEX(Inputs_ByPrg!$F$6:$F$69,MATCH('ABP BlockSize'!$E15,Inputs_ByPrg!$E$6:$E$69,0))</f>
        <v>3812.0652696968373</v>
      </c>
      <c r="J15" s="89">
        <f>Inputs_ByYear!G$19*Inputs_ByYear!G$20*INDEX(Inputs_ByYear!$D$24:$Y$25,MATCH($B15,Inputs_ByYear!$B$24:$B$25,0),MATCH(J$5,Inputs_ByYear!$D$23:$Y$23))*INDEX(Inputs_ByYear!G$29:G$34,MATCH($C15,Inputs_ByYear!$B$29:$B$34,0))*INDEX(Inputs_ByPrg!$F$6:$F$69,MATCH('ABP BlockSize'!$E15,Inputs_ByPrg!$E$6:$E$69,0))</f>
        <v>3812.0652696968373</v>
      </c>
      <c r="K15" s="89">
        <f>Inputs_ByYear!H$19*Inputs_ByYear!H$20*INDEX(Inputs_ByYear!$D$24:$Y$25,MATCH($B15,Inputs_ByYear!$B$24:$B$25,0),MATCH(K$5,Inputs_ByYear!$D$23:$Y$23))*INDEX(Inputs_ByYear!H$29:H$34,MATCH($C15,Inputs_ByYear!$B$29:$B$34,0))*INDEX(Inputs_ByPrg!$F$6:$F$69,MATCH('ABP BlockSize'!$E15,Inputs_ByPrg!$E$6:$E$69,0))</f>
        <v>3812.0652696968373</v>
      </c>
      <c r="L15" s="89">
        <f>Inputs_ByYear!I$19*Inputs_ByYear!I$20*INDEX(Inputs_ByYear!$D$24:$Y$25,MATCH($B15,Inputs_ByYear!$B$24:$B$25,0),MATCH(L$5,Inputs_ByYear!$D$23:$Y$23))*INDEX(Inputs_ByYear!I$29:I$34,MATCH($C15,Inputs_ByYear!$B$29:$B$34,0))*INDEX(Inputs_ByPrg!$F$6:$F$69,MATCH('ABP BlockSize'!$E15,Inputs_ByPrg!$E$6:$E$69,0))</f>
        <v>3812.0652696968373</v>
      </c>
      <c r="M15" s="89">
        <f>Inputs_ByYear!J$19*Inputs_ByYear!J$20*INDEX(Inputs_ByYear!$D$24:$Y$25,MATCH($B15,Inputs_ByYear!$B$24:$B$25,0),MATCH(M$5,Inputs_ByYear!$D$23:$Y$23))*INDEX(Inputs_ByYear!J$29:J$34,MATCH($C15,Inputs_ByYear!$B$29:$B$34,0))*INDEX(Inputs_ByPrg!$F$6:$F$69,MATCH('ABP BlockSize'!$E15,Inputs_ByPrg!$E$6:$E$69,0))</f>
        <v>3812.0652696968373</v>
      </c>
      <c r="N15" s="89">
        <f>Inputs_ByYear!K$19*Inputs_ByYear!K$20*INDEX(Inputs_ByYear!$D$24:$Y$25,MATCH($B15,Inputs_ByYear!$B$24:$B$25,0),MATCH(N$5,Inputs_ByYear!$D$23:$Y$23))*INDEX(Inputs_ByYear!K$29:K$34,MATCH($C15,Inputs_ByYear!$B$29:$B$34,0))*INDEX(Inputs_ByPrg!$F$6:$F$69,MATCH('ABP BlockSize'!$E15,Inputs_ByPrg!$E$6:$E$69,0))</f>
        <v>3812.0652696968373</v>
      </c>
      <c r="O15" s="89">
        <f>Inputs_ByYear!L$19*Inputs_ByYear!L$20*INDEX(Inputs_ByYear!$D$24:$Y$25,MATCH($B15,Inputs_ByYear!$B$24:$B$25,0),MATCH(O$5,Inputs_ByYear!$D$23:$Y$23))*INDEX(Inputs_ByYear!L$29:L$34,MATCH($C15,Inputs_ByYear!$B$29:$B$34,0))*INDEX(Inputs_ByPrg!$F$6:$F$69,MATCH('ABP BlockSize'!$E15,Inputs_ByPrg!$E$6:$E$69,0))</f>
        <v>3812.0652696968373</v>
      </c>
      <c r="P15" s="89">
        <f>Inputs_ByYear!M$19*Inputs_ByYear!M$20*INDEX(Inputs_ByYear!$D$24:$Y$25,MATCH($B15,Inputs_ByYear!$B$24:$B$25,0),MATCH(P$5,Inputs_ByYear!$D$23:$Y$23))*INDEX(Inputs_ByYear!M$29:M$34,MATCH($C15,Inputs_ByYear!$B$29:$B$34,0))*INDEX(Inputs_ByPrg!$F$6:$F$69,MATCH('ABP BlockSize'!$E15,Inputs_ByPrg!$E$6:$E$69,0))</f>
        <v>1906.0326348484186</v>
      </c>
      <c r="Q15" s="89">
        <f>Inputs_ByYear!N$19*Inputs_ByYear!N$20*INDEX(Inputs_ByYear!$D$24:$Y$25,MATCH($B15,Inputs_ByYear!$B$24:$B$25,0),MATCH(Q$5,Inputs_ByYear!$D$23:$Y$23))*INDEX(Inputs_ByYear!N$29:N$34,MATCH($C15,Inputs_ByYear!$B$29:$B$34,0))*INDEX(Inputs_ByPrg!$F$6:$F$69,MATCH('ABP BlockSize'!$E15,Inputs_ByPrg!$E$6:$E$69,0))</f>
        <v>1906.0326348484186</v>
      </c>
      <c r="R15" s="89">
        <f>Inputs_ByYear!O$19*Inputs_ByYear!O$20*INDEX(Inputs_ByYear!$D$24:$Y$25,MATCH($B15,Inputs_ByYear!$B$24:$B$25,0),MATCH(R$5,Inputs_ByYear!$D$23:$Y$23))*INDEX(Inputs_ByYear!O$29:O$34,MATCH($C15,Inputs_ByYear!$B$29:$B$34,0))*INDEX(Inputs_ByPrg!$F$6:$F$69,MATCH('ABP BlockSize'!$E15,Inputs_ByPrg!$E$6:$E$69,0))</f>
        <v>1906.0326348484186</v>
      </c>
      <c r="S15" s="89">
        <f>Inputs_ByYear!P$19*Inputs_ByYear!P$20*INDEX(Inputs_ByYear!$D$24:$Y$25,MATCH($B15,Inputs_ByYear!$B$24:$B$25,0),MATCH(S$5,Inputs_ByYear!$D$23:$Y$23))*INDEX(Inputs_ByYear!P$29:P$34,MATCH($C15,Inputs_ByYear!$B$29:$B$34,0))*INDEX(Inputs_ByPrg!$F$6:$F$69,MATCH('ABP BlockSize'!$E15,Inputs_ByPrg!$E$6:$E$69,0))</f>
        <v>1906.0326348484186</v>
      </c>
      <c r="T15" s="89">
        <f>Inputs_ByYear!Q$19*Inputs_ByYear!Q$20*INDEX(Inputs_ByYear!$D$24:$Y$25,MATCH($B15,Inputs_ByYear!$B$24:$B$25,0),MATCH(T$5,Inputs_ByYear!$D$23:$Y$23))*INDEX(Inputs_ByYear!Q$29:Q$34,MATCH($C15,Inputs_ByYear!$B$29:$B$34,0))*INDEX(Inputs_ByPrg!$F$6:$F$69,MATCH('ABP BlockSize'!$E15,Inputs_ByPrg!$E$6:$E$69,0))</f>
        <v>1906.0326348484186</v>
      </c>
      <c r="U15" s="89">
        <f>Inputs_ByYear!R$19*Inputs_ByYear!R$20*INDEX(Inputs_ByYear!$D$24:$Y$25,MATCH($B15,Inputs_ByYear!$B$24:$B$25,0),MATCH(U$5,Inputs_ByYear!$D$23:$Y$23))*INDEX(Inputs_ByYear!R$29:R$34,MATCH($C15,Inputs_ByYear!$B$29:$B$34,0))*INDEX(Inputs_ByPrg!$F$6:$F$69,MATCH('ABP BlockSize'!$E15,Inputs_ByPrg!$E$6:$E$69,0))</f>
        <v>1906.0326348484186</v>
      </c>
      <c r="V15" s="89">
        <f>Inputs_ByYear!S$19*Inputs_ByYear!S$20*INDEX(Inputs_ByYear!$D$24:$Y$25,MATCH($B15,Inputs_ByYear!$B$24:$B$25,0),MATCH(V$5,Inputs_ByYear!$D$23:$Y$23))*INDEX(Inputs_ByYear!S$29:S$34,MATCH($C15,Inputs_ByYear!$B$29:$B$34,0))*INDEX(Inputs_ByPrg!$F$6:$F$69,MATCH('ABP BlockSize'!$E15,Inputs_ByPrg!$E$6:$E$69,0))</f>
        <v>1906.0326348484186</v>
      </c>
      <c r="W15" s="89">
        <f>Inputs_ByYear!T$19*Inputs_ByYear!T$20*INDEX(Inputs_ByYear!$D$24:$Y$25,MATCH($B15,Inputs_ByYear!$B$24:$B$25,0),MATCH(W$5,Inputs_ByYear!$D$23:$Y$23))*INDEX(Inputs_ByYear!T$29:T$34,MATCH($C15,Inputs_ByYear!$B$29:$B$34,0))*INDEX(Inputs_ByPrg!$F$6:$F$69,MATCH('ABP BlockSize'!$E15,Inputs_ByPrg!$E$6:$E$69,0))</f>
        <v>1906.0326348484186</v>
      </c>
      <c r="X15" s="89">
        <f>Inputs_ByYear!U$19*Inputs_ByYear!U$20*INDEX(Inputs_ByYear!$D$24:$Y$25,MATCH($B15,Inputs_ByYear!$B$24:$B$25,0),MATCH(X$5,Inputs_ByYear!$D$23:$Y$23))*INDEX(Inputs_ByYear!U$29:U$34,MATCH($C15,Inputs_ByYear!$B$29:$B$34,0))*INDEX(Inputs_ByPrg!$F$6:$F$69,MATCH('ABP BlockSize'!$E15,Inputs_ByPrg!$E$6:$E$69,0))</f>
        <v>1906.0326348484186</v>
      </c>
      <c r="Y15" s="89">
        <f>Inputs_ByYear!V$19*Inputs_ByYear!V$20*INDEX(Inputs_ByYear!$D$24:$Y$25,MATCH($B15,Inputs_ByYear!$B$24:$B$25,0),MATCH(Y$5,Inputs_ByYear!$D$23:$Y$23))*INDEX(Inputs_ByYear!V$29:V$34,MATCH($C15,Inputs_ByYear!$B$29:$B$34,0))*INDEX(Inputs_ByPrg!$F$6:$F$69,MATCH('ABP BlockSize'!$E15,Inputs_ByPrg!$E$6:$E$69,0))</f>
        <v>1906.0326348484186</v>
      </c>
      <c r="Z15" s="89">
        <f>Inputs_ByYear!W$19*Inputs_ByYear!W$20*INDEX(Inputs_ByYear!$D$24:$Y$25,MATCH($B15,Inputs_ByYear!$B$24:$B$25,0),MATCH(Z$5,Inputs_ByYear!$D$23:$Y$23))*INDEX(Inputs_ByYear!W$29:W$34,MATCH($C15,Inputs_ByYear!$B$29:$B$34,0))*INDEX(Inputs_ByPrg!$F$6:$F$69,MATCH('ABP BlockSize'!$E15,Inputs_ByPrg!$E$6:$E$69,0))</f>
        <v>1906.0326348484186</v>
      </c>
      <c r="AA15" s="89">
        <f>Inputs_ByYear!X$19*Inputs_ByYear!X$20*INDEX(Inputs_ByYear!$D$24:$Y$25,MATCH($B15,Inputs_ByYear!$B$24:$B$25,0),MATCH(AA$5,Inputs_ByYear!$D$23:$Y$23))*INDEX(Inputs_ByYear!X$29:X$34,MATCH($C15,Inputs_ByYear!$B$29:$B$34,0))*INDEX(Inputs_ByPrg!$F$6:$F$69,MATCH('ABP BlockSize'!$E15,Inputs_ByPrg!$E$6:$E$69,0))</f>
        <v>1906.0326348484186</v>
      </c>
      <c r="AB15" s="89">
        <f>Inputs_ByYear!Y$19*Inputs_ByYear!Y$20*INDEX(Inputs_ByYear!$D$24:$Y$25,MATCH($B15,Inputs_ByYear!$B$24:$B$25,0),MATCH(AB$5,Inputs_ByYear!$D$23:$Y$23))*INDEX(Inputs_ByYear!Y$29:Y$34,MATCH($C15,Inputs_ByYear!$B$29:$B$34,0))*INDEX(Inputs_ByPrg!$F$6:$F$69,MATCH('ABP BlockSize'!$E15,Inputs_ByPrg!$E$6:$E$69,0))</f>
        <v>1906.0326348484186</v>
      </c>
    </row>
    <row r="16" spans="2:28" ht="14.45" customHeight="1">
      <c r="B16" s="239" t="s">
        <v>231</v>
      </c>
      <c r="C16" s="239" t="s">
        <v>207</v>
      </c>
      <c r="D16" s="239" t="s">
        <v>287</v>
      </c>
      <c r="E16" s="286" t="str">
        <f t="shared" si="0"/>
        <v>B_Large DG_&gt;100-200</v>
      </c>
      <c r="F16" s="262" t="s">
        <v>86</v>
      </c>
      <c r="G16" s="89">
        <f>Inputs_ByYear!D$19*Inputs_ByYear!D$20*INDEX(Inputs_ByYear!$D$24:$Y$25,MATCH($B16,Inputs_ByYear!$B$24:$B$25,0),MATCH(G$5,Inputs_ByYear!$D$23:$Y$23))*INDEX(Inputs_ByYear!D$29:D$34,MATCH($C16,Inputs_ByYear!$B$29:$B$34,0))*INDEX(Inputs_ByPrg!$F$6:$F$69,MATCH('ABP BlockSize'!$E16,Inputs_ByPrg!$E$6:$E$69,0))</f>
        <v>2968.4588127214665</v>
      </c>
      <c r="H16" s="89">
        <f>Inputs_ByYear!E$19*Inputs_ByYear!E$20*INDEX(Inputs_ByYear!$D$24:$Y$25,MATCH($B16,Inputs_ByYear!$B$24:$B$25,0),MATCH(H$5,Inputs_ByYear!$D$23:$Y$23))*INDEX(Inputs_ByYear!E$29:E$34,MATCH($C16,Inputs_ByYear!$B$29:$B$34,0))*INDEX(Inputs_ByPrg!$F$6:$F$69,MATCH('ABP BlockSize'!$E16,Inputs_ByPrg!$E$6:$E$69,0))</f>
        <v>2968.4588127214665</v>
      </c>
      <c r="I16" s="89">
        <f>Inputs_ByYear!F$19*Inputs_ByYear!F$20*INDEX(Inputs_ByYear!$D$24:$Y$25,MATCH($B16,Inputs_ByYear!$B$24:$B$25,0),MATCH(I$5,Inputs_ByYear!$D$23:$Y$23))*INDEX(Inputs_ByYear!F$29:F$34,MATCH($C16,Inputs_ByYear!$B$29:$B$34,0))*INDEX(Inputs_ByPrg!$F$6:$F$69,MATCH('ABP BlockSize'!$E16,Inputs_ByPrg!$E$6:$E$69,0))</f>
        <v>2968.4588127214665</v>
      </c>
      <c r="J16" s="89">
        <f>Inputs_ByYear!G$19*Inputs_ByYear!G$20*INDEX(Inputs_ByYear!$D$24:$Y$25,MATCH($B16,Inputs_ByYear!$B$24:$B$25,0),MATCH(J$5,Inputs_ByYear!$D$23:$Y$23))*INDEX(Inputs_ByYear!G$29:G$34,MATCH($C16,Inputs_ByYear!$B$29:$B$34,0))*INDEX(Inputs_ByPrg!$F$6:$F$69,MATCH('ABP BlockSize'!$E16,Inputs_ByPrg!$E$6:$E$69,0))</f>
        <v>2968.4588127214665</v>
      </c>
      <c r="K16" s="89">
        <f>Inputs_ByYear!H$19*Inputs_ByYear!H$20*INDEX(Inputs_ByYear!$D$24:$Y$25,MATCH($B16,Inputs_ByYear!$B$24:$B$25,0),MATCH(K$5,Inputs_ByYear!$D$23:$Y$23))*INDEX(Inputs_ByYear!H$29:H$34,MATCH($C16,Inputs_ByYear!$B$29:$B$34,0))*INDEX(Inputs_ByPrg!$F$6:$F$69,MATCH('ABP BlockSize'!$E16,Inputs_ByPrg!$E$6:$E$69,0))</f>
        <v>2968.4588127214665</v>
      </c>
      <c r="L16" s="89">
        <f>Inputs_ByYear!I$19*Inputs_ByYear!I$20*INDEX(Inputs_ByYear!$D$24:$Y$25,MATCH($B16,Inputs_ByYear!$B$24:$B$25,0),MATCH(L$5,Inputs_ByYear!$D$23:$Y$23))*INDEX(Inputs_ByYear!I$29:I$34,MATCH($C16,Inputs_ByYear!$B$29:$B$34,0))*INDEX(Inputs_ByPrg!$F$6:$F$69,MATCH('ABP BlockSize'!$E16,Inputs_ByPrg!$E$6:$E$69,0))</f>
        <v>2968.4588127214665</v>
      </c>
      <c r="M16" s="89">
        <f>Inputs_ByYear!J$19*Inputs_ByYear!J$20*INDEX(Inputs_ByYear!$D$24:$Y$25,MATCH($B16,Inputs_ByYear!$B$24:$B$25,0),MATCH(M$5,Inputs_ByYear!$D$23:$Y$23))*INDEX(Inputs_ByYear!J$29:J$34,MATCH($C16,Inputs_ByYear!$B$29:$B$34,0))*INDEX(Inputs_ByPrg!$F$6:$F$69,MATCH('ABP BlockSize'!$E16,Inputs_ByPrg!$E$6:$E$69,0))</f>
        <v>2968.4588127214665</v>
      </c>
      <c r="N16" s="89">
        <f>Inputs_ByYear!K$19*Inputs_ByYear!K$20*INDEX(Inputs_ByYear!$D$24:$Y$25,MATCH($B16,Inputs_ByYear!$B$24:$B$25,0),MATCH(N$5,Inputs_ByYear!$D$23:$Y$23))*INDEX(Inputs_ByYear!K$29:K$34,MATCH($C16,Inputs_ByYear!$B$29:$B$34,0))*INDEX(Inputs_ByPrg!$F$6:$F$69,MATCH('ABP BlockSize'!$E16,Inputs_ByPrg!$E$6:$E$69,0))</f>
        <v>2968.4588127214665</v>
      </c>
      <c r="O16" s="89">
        <f>Inputs_ByYear!L$19*Inputs_ByYear!L$20*INDEX(Inputs_ByYear!$D$24:$Y$25,MATCH($B16,Inputs_ByYear!$B$24:$B$25,0),MATCH(O$5,Inputs_ByYear!$D$23:$Y$23))*INDEX(Inputs_ByYear!L$29:L$34,MATCH($C16,Inputs_ByYear!$B$29:$B$34,0))*INDEX(Inputs_ByPrg!$F$6:$F$69,MATCH('ABP BlockSize'!$E16,Inputs_ByPrg!$E$6:$E$69,0))</f>
        <v>2968.4588127214665</v>
      </c>
      <c r="P16" s="89">
        <f>Inputs_ByYear!M$19*Inputs_ByYear!M$20*INDEX(Inputs_ByYear!$D$24:$Y$25,MATCH($B16,Inputs_ByYear!$B$24:$B$25,0),MATCH(P$5,Inputs_ByYear!$D$23:$Y$23))*INDEX(Inputs_ByYear!M$29:M$34,MATCH($C16,Inputs_ByYear!$B$29:$B$34,0))*INDEX(Inputs_ByPrg!$F$6:$F$69,MATCH('ABP BlockSize'!$E16,Inputs_ByPrg!$E$6:$E$69,0))</f>
        <v>1484.2294063607333</v>
      </c>
      <c r="Q16" s="89">
        <f>Inputs_ByYear!N$19*Inputs_ByYear!N$20*INDEX(Inputs_ByYear!$D$24:$Y$25,MATCH($B16,Inputs_ByYear!$B$24:$B$25,0),MATCH(Q$5,Inputs_ByYear!$D$23:$Y$23))*INDEX(Inputs_ByYear!N$29:N$34,MATCH($C16,Inputs_ByYear!$B$29:$B$34,0))*INDEX(Inputs_ByPrg!$F$6:$F$69,MATCH('ABP BlockSize'!$E16,Inputs_ByPrg!$E$6:$E$69,0))</f>
        <v>1484.2294063607333</v>
      </c>
      <c r="R16" s="89">
        <f>Inputs_ByYear!O$19*Inputs_ByYear!O$20*INDEX(Inputs_ByYear!$D$24:$Y$25,MATCH($B16,Inputs_ByYear!$B$24:$B$25,0),MATCH(R$5,Inputs_ByYear!$D$23:$Y$23))*INDEX(Inputs_ByYear!O$29:O$34,MATCH($C16,Inputs_ByYear!$B$29:$B$34,0))*INDEX(Inputs_ByPrg!$F$6:$F$69,MATCH('ABP BlockSize'!$E16,Inputs_ByPrg!$E$6:$E$69,0))</f>
        <v>1484.2294063607333</v>
      </c>
      <c r="S16" s="89">
        <f>Inputs_ByYear!P$19*Inputs_ByYear!P$20*INDEX(Inputs_ByYear!$D$24:$Y$25,MATCH($B16,Inputs_ByYear!$B$24:$B$25,0),MATCH(S$5,Inputs_ByYear!$D$23:$Y$23))*INDEX(Inputs_ByYear!P$29:P$34,MATCH($C16,Inputs_ByYear!$B$29:$B$34,0))*INDEX(Inputs_ByPrg!$F$6:$F$69,MATCH('ABP BlockSize'!$E16,Inputs_ByPrg!$E$6:$E$69,0))</f>
        <v>1484.2294063607333</v>
      </c>
      <c r="T16" s="89">
        <f>Inputs_ByYear!Q$19*Inputs_ByYear!Q$20*INDEX(Inputs_ByYear!$D$24:$Y$25,MATCH($B16,Inputs_ByYear!$B$24:$B$25,0),MATCH(T$5,Inputs_ByYear!$D$23:$Y$23))*INDEX(Inputs_ByYear!Q$29:Q$34,MATCH($C16,Inputs_ByYear!$B$29:$B$34,0))*INDEX(Inputs_ByPrg!$F$6:$F$69,MATCH('ABP BlockSize'!$E16,Inputs_ByPrg!$E$6:$E$69,0))</f>
        <v>1484.2294063607333</v>
      </c>
      <c r="U16" s="89">
        <f>Inputs_ByYear!R$19*Inputs_ByYear!R$20*INDEX(Inputs_ByYear!$D$24:$Y$25,MATCH($B16,Inputs_ByYear!$B$24:$B$25,0),MATCH(U$5,Inputs_ByYear!$D$23:$Y$23))*INDEX(Inputs_ByYear!R$29:R$34,MATCH($C16,Inputs_ByYear!$B$29:$B$34,0))*INDEX(Inputs_ByPrg!$F$6:$F$69,MATCH('ABP BlockSize'!$E16,Inputs_ByPrg!$E$6:$E$69,0))</f>
        <v>1484.2294063607333</v>
      </c>
      <c r="V16" s="89">
        <f>Inputs_ByYear!S$19*Inputs_ByYear!S$20*INDEX(Inputs_ByYear!$D$24:$Y$25,MATCH($B16,Inputs_ByYear!$B$24:$B$25,0),MATCH(V$5,Inputs_ByYear!$D$23:$Y$23))*INDEX(Inputs_ByYear!S$29:S$34,MATCH($C16,Inputs_ByYear!$B$29:$B$34,0))*INDEX(Inputs_ByPrg!$F$6:$F$69,MATCH('ABP BlockSize'!$E16,Inputs_ByPrg!$E$6:$E$69,0))</f>
        <v>1484.2294063607333</v>
      </c>
      <c r="W16" s="89">
        <f>Inputs_ByYear!T$19*Inputs_ByYear!T$20*INDEX(Inputs_ByYear!$D$24:$Y$25,MATCH($B16,Inputs_ByYear!$B$24:$B$25,0),MATCH(W$5,Inputs_ByYear!$D$23:$Y$23))*INDEX(Inputs_ByYear!T$29:T$34,MATCH($C16,Inputs_ByYear!$B$29:$B$34,0))*INDEX(Inputs_ByPrg!$F$6:$F$69,MATCH('ABP BlockSize'!$E16,Inputs_ByPrg!$E$6:$E$69,0))</f>
        <v>1484.2294063607333</v>
      </c>
      <c r="X16" s="89">
        <f>Inputs_ByYear!U$19*Inputs_ByYear!U$20*INDEX(Inputs_ByYear!$D$24:$Y$25,MATCH($B16,Inputs_ByYear!$B$24:$B$25,0),MATCH(X$5,Inputs_ByYear!$D$23:$Y$23))*INDEX(Inputs_ByYear!U$29:U$34,MATCH($C16,Inputs_ByYear!$B$29:$B$34,0))*INDEX(Inputs_ByPrg!$F$6:$F$69,MATCH('ABP BlockSize'!$E16,Inputs_ByPrg!$E$6:$E$69,0))</f>
        <v>1484.2294063607333</v>
      </c>
      <c r="Y16" s="89">
        <f>Inputs_ByYear!V$19*Inputs_ByYear!V$20*INDEX(Inputs_ByYear!$D$24:$Y$25,MATCH($B16,Inputs_ByYear!$B$24:$B$25,0),MATCH(Y$5,Inputs_ByYear!$D$23:$Y$23))*INDEX(Inputs_ByYear!V$29:V$34,MATCH($C16,Inputs_ByYear!$B$29:$B$34,0))*INDEX(Inputs_ByPrg!$F$6:$F$69,MATCH('ABP BlockSize'!$E16,Inputs_ByPrg!$E$6:$E$69,0))</f>
        <v>1484.2294063607333</v>
      </c>
      <c r="Z16" s="89">
        <f>Inputs_ByYear!W$19*Inputs_ByYear!W$20*INDEX(Inputs_ByYear!$D$24:$Y$25,MATCH($B16,Inputs_ByYear!$B$24:$B$25,0),MATCH(Z$5,Inputs_ByYear!$D$23:$Y$23))*INDEX(Inputs_ByYear!W$29:W$34,MATCH($C16,Inputs_ByYear!$B$29:$B$34,0))*INDEX(Inputs_ByPrg!$F$6:$F$69,MATCH('ABP BlockSize'!$E16,Inputs_ByPrg!$E$6:$E$69,0))</f>
        <v>1484.2294063607333</v>
      </c>
      <c r="AA16" s="89">
        <f>Inputs_ByYear!X$19*Inputs_ByYear!X$20*INDEX(Inputs_ByYear!$D$24:$Y$25,MATCH($B16,Inputs_ByYear!$B$24:$B$25,0),MATCH(AA$5,Inputs_ByYear!$D$23:$Y$23))*INDEX(Inputs_ByYear!X$29:X$34,MATCH($C16,Inputs_ByYear!$B$29:$B$34,0))*INDEX(Inputs_ByPrg!$F$6:$F$69,MATCH('ABP BlockSize'!$E16,Inputs_ByPrg!$E$6:$E$69,0))</f>
        <v>1484.2294063607333</v>
      </c>
      <c r="AB16" s="89">
        <f>Inputs_ByYear!Y$19*Inputs_ByYear!Y$20*INDEX(Inputs_ByYear!$D$24:$Y$25,MATCH($B16,Inputs_ByYear!$B$24:$B$25,0),MATCH(AB$5,Inputs_ByYear!$D$23:$Y$23))*INDEX(Inputs_ByYear!Y$29:Y$34,MATCH($C16,Inputs_ByYear!$B$29:$B$34,0))*INDEX(Inputs_ByPrg!$F$6:$F$69,MATCH('ABP BlockSize'!$E16,Inputs_ByPrg!$E$6:$E$69,0))</f>
        <v>1484.2294063607333</v>
      </c>
    </row>
    <row r="17" spans="2:28" ht="14.45" customHeight="1">
      <c r="B17" s="239" t="s">
        <v>231</v>
      </c>
      <c r="C17" s="239" t="s">
        <v>207</v>
      </c>
      <c r="D17" s="239" t="s">
        <v>288</v>
      </c>
      <c r="E17" s="286" t="str">
        <f t="shared" si="0"/>
        <v>B_Large DG_&gt;200-500</v>
      </c>
      <c r="F17" s="262" t="s">
        <v>86</v>
      </c>
      <c r="G17" s="89">
        <f>Inputs_ByYear!D$19*Inputs_ByYear!D$20*INDEX(Inputs_ByYear!$D$24:$Y$25,MATCH($B17,Inputs_ByYear!$B$24:$B$25,0),MATCH(G$5,Inputs_ByYear!$D$23:$Y$23))*INDEX(Inputs_ByYear!D$29:D$34,MATCH($C17,Inputs_ByYear!$B$29:$B$34,0))*INDEX(Inputs_ByPrg!$F$6:$F$69,MATCH('ABP BlockSize'!$E17,Inputs_ByPrg!$E$6:$E$69,0))</f>
        <v>11002.231068725665</v>
      </c>
      <c r="H17" s="89">
        <f>Inputs_ByYear!E$19*Inputs_ByYear!E$20*INDEX(Inputs_ByYear!$D$24:$Y$25,MATCH($B17,Inputs_ByYear!$B$24:$B$25,0),MATCH(H$5,Inputs_ByYear!$D$23:$Y$23))*INDEX(Inputs_ByYear!E$29:E$34,MATCH($C17,Inputs_ByYear!$B$29:$B$34,0))*INDEX(Inputs_ByPrg!$F$6:$F$69,MATCH('ABP BlockSize'!$E17,Inputs_ByPrg!$E$6:$E$69,0))</f>
        <v>11002.231068725665</v>
      </c>
      <c r="I17" s="89">
        <f>Inputs_ByYear!F$19*Inputs_ByYear!F$20*INDEX(Inputs_ByYear!$D$24:$Y$25,MATCH($B17,Inputs_ByYear!$B$24:$B$25,0),MATCH(I$5,Inputs_ByYear!$D$23:$Y$23))*INDEX(Inputs_ByYear!F$29:F$34,MATCH($C17,Inputs_ByYear!$B$29:$B$34,0))*INDEX(Inputs_ByPrg!$F$6:$F$69,MATCH('ABP BlockSize'!$E17,Inputs_ByPrg!$E$6:$E$69,0))</f>
        <v>11002.231068725665</v>
      </c>
      <c r="J17" s="89">
        <f>Inputs_ByYear!G$19*Inputs_ByYear!G$20*INDEX(Inputs_ByYear!$D$24:$Y$25,MATCH($B17,Inputs_ByYear!$B$24:$B$25,0),MATCH(J$5,Inputs_ByYear!$D$23:$Y$23))*INDEX(Inputs_ByYear!G$29:G$34,MATCH($C17,Inputs_ByYear!$B$29:$B$34,0))*INDEX(Inputs_ByPrg!$F$6:$F$69,MATCH('ABP BlockSize'!$E17,Inputs_ByPrg!$E$6:$E$69,0))</f>
        <v>11002.231068725665</v>
      </c>
      <c r="K17" s="89">
        <f>Inputs_ByYear!H$19*Inputs_ByYear!H$20*INDEX(Inputs_ByYear!$D$24:$Y$25,MATCH($B17,Inputs_ByYear!$B$24:$B$25,0),MATCH(K$5,Inputs_ByYear!$D$23:$Y$23))*INDEX(Inputs_ByYear!H$29:H$34,MATCH($C17,Inputs_ByYear!$B$29:$B$34,0))*INDEX(Inputs_ByPrg!$F$6:$F$69,MATCH('ABP BlockSize'!$E17,Inputs_ByPrg!$E$6:$E$69,0))</f>
        <v>11002.231068725665</v>
      </c>
      <c r="L17" s="89">
        <f>Inputs_ByYear!I$19*Inputs_ByYear!I$20*INDEX(Inputs_ByYear!$D$24:$Y$25,MATCH($B17,Inputs_ByYear!$B$24:$B$25,0),MATCH(L$5,Inputs_ByYear!$D$23:$Y$23))*INDEX(Inputs_ByYear!I$29:I$34,MATCH($C17,Inputs_ByYear!$B$29:$B$34,0))*INDEX(Inputs_ByPrg!$F$6:$F$69,MATCH('ABP BlockSize'!$E17,Inputs_ByPrg!$E$6:$E$69,0))</f>
        <v>11002.231068725665</v>
      </c>
      <c r="M17" s="89">
        <f>Inputs_ByYear!J$19*Inputs_ByYear!J$20*INDEX(Inputs_ByYear!$D$24:$Y$25,MATCH($B17,Inputs_ByYear!$B$24:$B$25,0),MATCH(M$5,Inputs_ByYear!$D$23:$Y$23))*INDEX(Inputs_ByYear!J$29:J$34,MATCH($C17,Inputs_ByYear!$B$29:$B$34,0))*INDEX(Inputs_ByPrg!$F$6:$F$69,MATCH('ABP BlockSize'!$E17,Inputs_ByPrg!$E$6:$E$69,0))</f>
        <v>11002.231068725665</v>
      </c>
      <c r="N17" s="89">
        <f>Inputs_ByYear!K$19*Inputs_ByYear!K$20*INDEX(Inputs_ByYear!$D$24:$Y$25,MATCH($B17,Inputs_ByYear!$B$24:$B$25,0),MATCH(N$5,Inputs_ByYear!$D$23:$Y$23))*INDEX(Inputs_ByYear!K$29:K$34,MATCH($C17,Inputs_ByYear!$B$29:$B$34,0))*INDEX(Inputs_ByPrg!$F$6:$F$69,MATCH('ABP BlockSize'!$E17,Inputs_ByPrg!$E$6:$E$69,0))</f>
        <v>11002.231068725665</v>
      </c>
      <c r="O17" s="89">
        <f>Inputs_ByYear!L$19*Inputs_ByYear!L$20*INDEX(Inputs_ByYear!$D$24:$Y$25,MATCH($B17,Inputs_ByYear!$B$24:$B$25,0),MATCH(O$5,Inputs_ByYear!$D$23:$Y$23))*INDEX(Inputs_ByYear!L$29:L$34,MATCH($C17,Inputs_ByYear!$B$29:$B$34,0))*INDEX(Inputs_ByPrg!$F$6:$F$69,MATCH('ABP BlockSize'!$E17,Inputs_ByPrg!$E$6:$E$69,0))</f>
        <v>11002.231068725665</v>
      </c>
      <c r="P17" s="89">
        <f>Inputs_ByYear!M$19*Inputs_ByYear!M$20*INDEX(Inputs_ByYear!$D$24:$Y$25,MATCH($B17,Inputs_ByYear!$B$24:$B$25,0),MATCH(P$5,Inputs_ByYear!$D$23:$Y$23))*INDEX(Inputs_ByYear!M$29:M$34,MATCH($C17,Inputs_ByYear!$B$29:$B$34,0))*INDEX(Inputs_ByPrg!$F$6:$F$69,MATCH('ABP BlockSize'!$E17,Inputs_ByPrg!$E$6:$E$69,0))</f>
        <v>5501.1155343628325</v>
      </c>
      <c r="Q17" s="89">
        <f>Inputs_ByYear!N$19*Inputs_ByYear!N$20*INDEX(Inputs_ByYear!$D$24:$Y$25,MATCH($B17,Inputs_ByYear!$B$24:$B$25,0),MATCH(Q$5,Inputs_ByYear!$D$23:$Y$23))*INDEX(Inputs_ByYear!N$29:N$34,MATCH($C17,Inputs_ByYear!$B$29:$B$34,0))*INDEX(Inputs_ByPrg!$F$6:$F$69,MATCH('ABP BlockSize'!$E17,Inputs_ByPrg!$E$6:$E$69,0))</f>
        <v>5501.1155343628325</v>
      </c>
      <c r="R17" s="89">
        <f>Inputs_ByYear!O$19*Inputs_ByYear!O$20*INDEX(Inputs_ByYear!$D$24:$Y$25,MATCH($B17,Inputs_ByYear!$B$24:$B$25,0),MATCH(R$5,Inputs_ByYear!$D$23:$Y$23))*INDEX(Inputs_ByYear!O$29:O$34,MATCH($C17,Inputs_ByYear!$B$29:$B$34,0))*INDEX(Inputs_ByPrg!$F$6:$F$69,MATCH('ABP BlockSize'!$E17,Inputs_ByPrg!$E$6:$E$69,0))</f>
        <v>5501.1155343628325</v>
      </c>
      <c r="S17" s="89">
        <f>Inputs_ByYear!P$19*Inputs_ByYear!P$20*INDEX(Inputs_ByYear!$D$24:$Y$25,MATCH($B17,Inputs_ByYear!$B$24:$B$25,0),MATCH(S$5,Inputs_ByYear!$D$23:$Y$23))*INDEX(Inputs_ByYear!P$29:P$34,MATCH($C17,Inputs_ByYear!$B$29:$B$34,0))*INDEX(Inputs_ByPrg!$F$6:$F$69,MATCH('ABP BlockSize'!$E17,Inputs_ByPrg!$E$6:$E$69,0))</f>
        <v>5501.1155343628325</v>
      </c>
      <c r="T17" s="89">
        <f>Inputs_ByYear!Q$19*Inputs_ByYear!Q$20*INDEX(Inputs_ByYear!$D$24:$Y$25,MATCH($B17,Inputs_ByYear!$B$24:$B$25,0),MATCH(T$5,Inputs_ByYear!$D$23:$Y$23))*INDEX(Inputs_ByYear!Q$29:Q$34,MATCH($C17,Inputs_ByYear!$B$29:$B$34,0))*INDEX(Inputs_ByPrg!$F$6:$F$69,MATCH('ABP BlockSize'!$E17,Inputs_ByPrg!$E$6:$E$69,0))</f>
        <v>5501.1155343628325</v>
      </c>
      <c r="U17" s="89">
        <f>Inputs_ByYear!R$19*Inputs_ByYear!R$20*INDEX(Inputs_ByYear!$D$24:$Y$25,MATCH($B17,Inputs_ByYear!$B$24:$B$25,0),MATCH(U$5,Inputs_ByYear!$D$23:$Y$23))*INDEX(Inputs_ByYear!R$29:R$34,MATCH($C17,Inputs_ByYear!$B$29:$B$34,0))*INDEX(Inputs_ByPrg!$F$6:$F$69,MATCH('ABP BlockSize'!$E17,Inputs_ByPrg!$E$6:$E$69,0))</f>
        <v>5501.1155343628325</v>
      </c>
      <c r="V17" s="89">
        <f>Inputs_ByYear!S$19*Inputs_ByYear!S$20*INDEX(Inputs_ByYear!$D$24:$Y$25,MATCH($B17,Inputs_ByYear!$B$24:$B$25,0),MATCH(V$5,Inputs_ByYear!$D$23:$Y$23))*INDEX(Inputs_ByYear!S$29:S$34,MATCH($C17,Inputs_ByYear!$B$29:$B$34,0))*INDEX(Inputs_ByPrg!$F$6:$F$69,MATCH('ABP BlockSize'!$E17,Inputs_ByPrg!$E$6:$E$69,0))</f>
        <v>5501.1155343628325</v>
      </c>
      <c r="W17" s="89">
        <f>Inputs_ByYear!T$19*Inputs_ByYear!T$20*INDEX(Inputs_ByYear!$D$24:$Y$25,MATCH($B17,Inputs_ByYear!$B$24:$B$25,0),MATCH(W$5,Inputs_ByYear!$D$23:$Y$23))*INDEX(Inputs_ByYear!T$29:T$34,MATCH($C17,Inputs_ByYear!$B$29:$B$34,0))*INDEX(Inputs_ByPrg!$F$6:$F$69,MATCH('ABP BlockSize'!$E17,Inputs_ByPrg!$E$6:$E$69,0))</f>
        <v>5501.1155343628325</v>
      </c>
      <c r="X17" s="89">
        <f>Inputs_ByYear!U$19*Inputs_ByYear!U$20*INDEX(Inputs_ByYear!$D$24:$Y$25,MATCH($B17,Inputs_ByYear!$B$24:$B$25,0),MATCH(X$5,Inputs_ByYear!$D$23:$Y$23))*INDEX(Inputs_ByYear!U$29:U$34,MATCH($C17,Inputs_ByYear!$B$29:$B$34,0))*INDEX(Inputs_ByPrg!$F$6:$F$69,MATCH('ABP BlockSize'!$E17,Inputs_ByPrg!$E$6:$E$69,0))</f>
        <v>5501.1155343628325</v>
      </c>
      <c r="Y17" s="89">
        <f>Inputs_ByYear!V$19*Inputs_ByYear!V$20*INDEX(Inputs_ByYear!$D$24:$Y$25,MATCH($B17,Inputs_ByYear!$B$24:$B$25,0),MATCH(Y$5,Inputs_ByYear!$D$23:$Y$23))*INDEX(Inputs_ByYear!V$29:V$34,MATCH($C17,Inputs_ByYear!$B$29:$B$34,0))*INDEX(Inputs_ByPrg!$F$6:$F$69,MATCH('ABP BlockSize'!$E17,Inputs_ByPrg!$E$6:$E$69,0))</f>
        <v>5501.1155343628325</v>
      </c>
      <c r="Z17" s="89">
        <f>Inputs_ByYear!W$19*Inputs_ByYear!W$20*INDEX(Inputs_ByYear!$D$24:$Y$25,MATCH($B17,Inputs_ByYear!$B$24:$B$25,0),MATCH(Z$5,Inputs_ByYear!$D$23:$Y$23))*INDEX(Inputs_ByYear!W$29:W$34,MATCH($C17,Inputs_ByYear!$B$29:$B$34,0))*INDEX(Inputs_ByPrg!$F$6:$F$69,MATCH('ABP BlockSize'!$E17,Inputs_ByPrg!$E$6:$E$69,0))</f>
        <v>5501.1155343628325</v>
      </c>
      <c r="AA17" s="89">
        <f>Inputs_ByYear!X$19*Inputs_ByYear!X$20*INDEX(Inputs_ByYear!$D$24:$Y$25,MATCH($B17,Inputs_ByYear!$B$24:$B$25,0),MATCH(AA$5,Inputs_ByYear!$D$23:$Y$23))*INDEX(Inputs_ByYear!X$29:X$34,MATCH($C17,Inputs_ByYear!$B$29:$B$34,0))*INDEX(Inputs_ByPrg!$F$6:$F$69,MATCH('ABP BlockSize'!$E17,Inputs_ByPrg!$E$6:$E$69,0))</f>
        <v>5501.1155343628325</v>
      </c>
      <c r="AB17" s="89">
        <f>Inputs_ByYear!Y$19*Inputs_ByYear!Y$20*INDEX(Inputs_ByYear!$D$24:$Y$25,MATCH($B17,Inputs_ByYear!$B$24:$B$25,0),MATCH(AB$5,Inputs_ByYear!$D$23:$Y$23))*INDEX(Inputs_ByYear!Y$29:Y$34,MATCH($C17,Inputs_ByYear!$B$29:$B$34,0))*INDEX(Inputs_ByPrg!$F$6:$F$69,MATCH('ABP BlockSize'!$E17,Inputs_ByPrg!$E$6:$E$69,0))</f>
        <v>5501.1155343628325</v>
      </c>
    </row>
    <row r="18" spans="2:28" ht="14.45" customHeight="1">
      <c r="B18" s="239" t="s">
        <v>231</v>
      </c>
      <c r="C18" s="239" t="s">
        <v>207</v>
      </c>
      <c r="D18" s="239" t="s">
        <v>290</v>
      </c>
      <c r="E18" s="286" t="str">
        <f t="shared" si="0"/>
        <v>B_Large DG_&gt;500-2000</v>
      </c>
      <c r="F18" s="262" t="s">
        <v>86</v>
      </c>
      <c r="G18" s="89">
        <f>Inputs_ByYear!D$19*Inputs_ByYear!D$20*INDEX(Inputs_ByYear!$D$24:$Y$25,MATCH($B18,Inputs_ByYear!$B$24:$B$25,0),MATCH(G$5,Inputs_ByYear!$D$23:$Y$23))*INDEX(Inputs_ByYear!D$29:D$34,MATCH($C18,Inputs_ByYear!$B$29:$B$34,0))*INDEX(Inputs_ByPrg!$F$6:$F$69,MATCH('ABP BlockSize'!$E18,Inputs_ByPrg!$E$6:$E$69,0))</f>
        <v>83017.209851699547</v>
      </c>
      <c r="H18" s="89">
        <f>Inputs_ByYear!E$19*Inputs_ByYear!E$20*INDEX(Inputs_ByYear!$D$24:$Y$25,MATCH($B18,Inputs_ByYear!$B$24:$B$25,0),MATCH(H$5,Inputs_ByYear!$D$23:$Y$23))*INDEX(Inputs_ByYear!E$29:E$34,MATCH($C18,Inputs_ByYear!$B$29:$B$34,0))*INDEX(Inputs_ByPrg!$F$6:$F$69,MATCH('ABP BlockSize'!$E18,Inputs_ByPrg!$E$6:$E$69,0))</f>
        <v>83017.209851699547</v>
      </c>
      <c r="I18" s="89">
        <f>Inputs_ByYear!F$19*Inputs_ByYear!F$20*INDEX(Inputs_ByYear!$D$24:$Y$25,MATCH($B18,Inputs_ByYear!$B$24:$B$25,0),MATCH(I$5,Inputs_ByYear!$D$23:$Y$23))*INDEX(Inputs_ByYear!F$29:F$34,MATCH($C18,Inputs_ByYear!$B$29:$B$34,0))*INDEX(Inputs_ByPrg!$F$6:$F$69,MATCH('ABP BlockSize'!$E18,Inputs_ByPrg!$E$6:$E$69,0))</f>
        <v>83017.209851699547</v>
      </c>
      <c r="J18" s="89">
        <f>Inputs_ByYear!G$19*Inputs_ByYear!G$20*INDEX(Inputs_ByYear!$D$24:$Y$25,MATCH($B18,Inputs_ByYear!$B$24:$B$25,0),MATCH(J$5,Inputs_ByYear!$D$23:$Y$23))*INDEX(Inputs_ByYear!G$29:G$34,MATCH($C18,Inputs_ByYear!$B$29:$B$34,0))*INDEX(Inputs_ByPrg!$F$6:$F$69,MATCH('ABP BlockSize'!$E18,Inputs_ByPrg!$E$6:$E$69,0))</f>
        <v>83017.209851699547</v>
      </c>
      <c r="K18" s="89">
        <f>Inputs_ByYear!H$19*Inputs_ByYear!H$20*INDEX(Inputs_ByYear!$D$24:$Y$25,MATCH($B18,Inputs_ByYear!$B$24:$B$25,0),MATCH(K$5,Inputs_ByYear!$D$23:$Y$23))*INDEX(Inputs_ByYear!H$29:H$34,MATCH($C18,Inputs_ByYear!$B$29:$B$34,0))*INDEX(Inputs_ByPrg!$F$6:$F$69,MATCH('ABP BlockSize'!$E18,Inputs_ByPrg!$E$6:$E$69,0))</f>
        <v>83017.209851699547</v>
      </c>
      <c r="L18" s="89">
        <f>Inputs_ByYear!I$19*Inputs_ByYear!I$20*INDEX(Inputs_ByYear!$D$24:$Y$25,MATCH($B18,Inputs_ByYear!$B$24:$B$25,0),MATCH(L$5,Inputs_ByYear!$D$23:$Y$23))*INDEX(Inputs_ByYear!I$29:I$34,MATCH($C18,Inputs_ByYear!$B$29:$B$34,0))*INDEX(Inputs_ByPrg!$F$6:$F$69,MATCH('ABP BlockSize'!$E18,Inputs_ByPrg!$E$6:$E$69,0))</f>
        <v>83017.209851699547</v>
      </c>
      <c r="M18" s="89">
        <f>Inputs_ByYear!J$19*Inputs_ByYear!J$20*INDEX(Inputs_ByYear!$D$24:$Y$25,MATCH($B18,Inputs_ByYear!$B$24:$B$25,0),MATCH(M$5,Inputs_ByYear!$D$23:$Y$23))*INDEX(Inputs_ByYear!J$29:J$34,MATCH($C18,Inputs_ByYear!$B$29:$B$34,0))*INDEX(Inputs_ByPrg!$F$6:$F$69,MATCH('ABP BlockSize'!$E18,Inputs_ByPrg!$E$6:$E$69,0))</f>
        <v>83017.209851699547</v>
      </c>
      <c r="N18" s="89">
        <f>Inputs_ByYear!K$19*Inputs_ByYear!K$20*INDEX(Inputs_ByYear!$D$24:$Y$25,MATCH($B18,Inputs_ByYear!$B$24:$B$25,0),MATCH(N$5,Inputs_ByYear!$D$23:$Y$23))*INDEX(Inputs_ByYear!K$29:K$34,MATCH($C18,Inputs_ByYear!$B$29:$B$34,0))*INDEX(Inputs_ByPrg!$F$6:$F$69,MATCH('ABP BlockSize'!$E18,Inputs_ByPrg!$E$6:$E$69,0))</f>
        <v>83017.209851699547</v>
      </c>
      <c r="O18" s="89">
        <f>Inputs_ByYear!L$19*Inputs_ByYear!L$20*INDEX(Inputs_ByYear!$D$24:$Y$25,MATCH($B18,Inputs_ByYear!$B$24:$B$25,0),MATCH(O$5,Inputs_ByYear!$D$23:$Y$23))*INDEX(Inputs_ByYear!L$29:L$34,MATCH($C18,Inputs_ByYear!$B$29:$B$34,0))*INDEX(Inputs_ByPrg!$F$6:$F$69,MATCH('ABP BlockSize'!$E18,Inputs_ByPrg!$E$6:$E$69,0))</f>
        <v>83017.209851699547</v>
      </c>
      <c r="P18" s="89">
        <f>Inputs_ByYear!M$19*Inputs_ByYear!M$20*INDEX(Inputs_ByYear!$D$24:$Y$25,MATCH($B18,Inputs_ByYear!$B$24:$B$25,0),MATCH(P$5,Inputs_ByYear!$D$23:$Y$23))*INDEX(Inputs_ByYear!M$29:M$34,MATCH($C18,Inputs_ByYear!$B$29:$B$34,0))*INDEX(Inputs_ByPrg!$F$6:$F$69,MATCH('ABP BlockSize'!$E18,Inputs_ByPrg!$E$6:$E$69,0))</f>
        <v>41508.604925849773</v>
      </c>
      <c r="Q18" s="89">
        <f>Inputs_ByYear!N$19*Inputs_ByYear!N$20*INDEX(Inputs_ByYear!$D$24:$Y$25,MATCH($B18,Inputs_ByYear!$B$24:$B$25,0),MATCH(Q$5,Inputs_ByYear!$D$23:$Y$23))*INDEX(Inputs_ByYear!N$29:N$34,MATCH($C18,Inputs_ByYear!$B$29:$B$34,0))*INDEX(Inputs_ByPrg!$F$6:$F$69,MATCH('ABP BlockSize'!$E18,Inputs_ByPrg!$E$6:$E$69,0))</f>
        <v>41508.604925849773</v>
      </c>
      <c r="R18" s="89">
        <f>Inputs_ByYear!O$19*Inputs_ByYear!O$20*INDEX(Inputs_ByYear!$D$24:$Y$25,MATCH($B18,Inputs_ByYear!$B$24:$B$25,0),MATCH(R$5,Inputs_ByYear!$D$23:$Y$23))*INDEX(Inputs_ByYear!O$29:O$34,MATCH($C18,Inputs_ByYear!$B$29:$B$34,0))*INDEX(Inputs_ByPrg!$F$6:$F$69,MATCH('ABP BlockSize'!$E18,Inputs_ByPrg!$E$6:$E$69,0))</f>
        <v>41508.604925849773</v>
      </c>
      <c r="S18" s="89">
        <f>Inputs_ByYear!P$19*Inputs_ByYear!P$20*INDEX(Inputs_ByYear!$D$24:$Y$25,MATCH($B18,Inputs_ByYear!$B$24:$B$25,0),MATCH(S$5,Inputs_ByYear!$D$23:$Y$23))*INDEX(Inputs_ByYear!P$29:P$34,MATCH($C18,Inputs_ByYear!$B$29:$B$34,0))*INDEX(Inputs_ByPrg!$F$6:$F$69,MATCH('ABP BlockSize'!$E18,Inputs_ByPrg!$E$6:$E$69,0))</f>
        <v>41508.604925849773</v>
      </c>
      <c r="T18" s="89">
        <f>Inputs_ByYear!Q$19*Inputs_ByYear!Q$20*INDEX(Inputs_ByYear!$D$24:$Y$25,MATCH($B18,Inputs_ByYear!$B$24:$B$25,0),MATCH(T$5,Inputs_ByYear!$D$23:$Y$23))*INDEX(Inputs_ByYear!Q$29:Q$34,MATCH($C18,Inputs_ByYear!$B$29:$B$34,0))*INDEX(Inputs_ByPrg!$F$6:$F$69,MATCH('ABP BlockSize'!$E18,Inputs_ByPrg!$E$6:$E$69,0))</f>
        <v>41508.604925849773</v>
      </c>
      <c r="U18" s="89">
        <f>Inputs_ByYear!R$19*Inputs_ByYear!R$20*INDEX(Inputs_ByYear!$D$24:$Y$25,MATCH($B18,Inputs_ByYear!$B$24:$B$25,0),MATCH(U$5,Inputs_ByYear!$D$23:$Y$23))*INDEX(Inputs_ByYear!R$29:R$34,MATCH($C18,Inputs_ByYear!$B$29:$B$34,0))*INDEX(Inputs_ByPrg!$F$6:$F$69,MATCH('ABP BlockSize'!$E18,Inputs_ByPrg!$E$6:$E$69,0))</f>
        <v>41508.604925849773</v>
      </c>
      <c r="V18" s="89">
        <f>Inputs_ByYear!S$19*Inputs_ByYear!S$20*INDEX(Inputs_ByYear!$D$24:$Y$25,MATCH($B18,Inputs_ByYear!$B$24:$B$25,0),MATCH(V$5,Inputs_ByYear!$D$23:$Y$23))*INDEX(Inputs_ByYear!S$29:S$34,MATCH($C18,Inputs_ByYear!$B$29:$B$34,0))*INDEX(Inputs_ByPrg!$F$6:$F$69,MATCH('ABP BlockSize'!$E18,Inputs_ByPrg!$E$6:$E$69,0))</f>
        <v>41508.604925849773</v>
      </c>
      <c r="W18" s="89">
        <f>Inputs_ByYear!T$19*Inputs_ByYear!T$20*INDEX(Inputs_ByYear!$D$24:$Y$25,MATCH($B18,Inputs_ByYear!$B$24:$B$25,0),MATCH(W$5,Inputs_ByYear!$D$23:$Y$23))*INDEX(Inputs_ByYear!T$29:T$34,MATCH($C18,Inputs_ByYear!$B$29:$B$34,0))*INDEX(Inputs_ByPrg!$F$6:$F$69,MATCH('ABP BlockSize'!$E18,Inputs_ByPrg!$E$6:$E$69,0))</f>
        <v>41508.604925849773</v>
      </c>
      <c r="X18" s="89">
        <f>Inputs_ByYear!U$19*Inputs_ByYear!U$20*INDEX(Inputs_ByYear!$D$24:$Y$25,MATCH($B18,Inputs_ByYear!$B$24:$B$25,0),MATCH(X$5,Inputs_ByYear!$D$23:$Y$23))*INDEX(Inputs_ByYear!U$29:U$34,MATCH($C18,Inputs_ByYear!$B$29:$B$34,0))*INDEX(Inputs_ByPrg!$F$6:$F$69,MATCH('ABP BlockSize'!$E18,Inputs_ByPrg!$E$6:$E$69,0))</f>
        <v>41508.604925849773</v>
      </c>
      <c r="Y18" s="89">
        <f>Inputs_ByYear!V$19*Inputs_ByYear!V$20*INDEX(Inputs_ByYear!$D$24:$Y$25,MATCH($B18,Inputs_ByYear!$B$24:$B$25,0),MATCH(Y$5,Inputs_ByYear!$D$23:$Y$23))*INDEX(Inputs_ByYear!V$29:V$34,MATCH($C18,Inputs_ByYear!$B$29:$B$34,0))*INDEX(Inputs_ByPrg!$F$6:$F$69,MATCH('ABP BlockSize'!$E18,Inputs_ByPrg!$E$6:$E$69,0))</f>
        <v>41508.604925849773</v>
      </c>
      <c r="Z18" s="89">
        <f>Inputs_ByYear!W$19*Inputs_ByYear!W$20*INDEX(Inputs_ByYear!$D$24:$Y$25,MATCH($B18,Inputs_ByYear!$B$24:$B$25,0),MATCH(Z$5,Inputs_ByYear!$D$23:$Y$23))*INDEX(Inputs_ByYear!W$29:W$34,MATCH($C18,Inputs_ByYear!$B$29:$B$34,0))*INDEX(Inputs_ByPrg!$F$6:$F$69,MATCH('ABP BlockSize'!$E18,Inputs_ByPrg!$E$6:$E$69,0))</f>
        <v>41508.604925849773</v>
      </c>
      <c r="AA18" s="89">
        <f>Inputs_ByYear!X$19*Inputs_ByYear!X$20*INDEX(Inputs_ByYear!$D$24:$Y$25,MATCH($B18,Inputs_ByYear!$B$24:$B$25,0),MATCH(AA$5,Inputs_ByYear!$D$23:$Y$23))*INDEX(Inputs_ByYear!X$29:X$34,MATCH($C18,Inputs_ByYear!$B$29:$B$34,0))*INDEX(Inputs_ByPrg!$F$6:$F$69,MATCH('ABP BlockSize'!$E18,Inputs_ByPrg!$E$6:$E$69,0))</f>
        <v>41508.604925849773</v>
      </c>
      <c r="AB18" s="89">
        <f>Inputs_ByYear!Y$19*Inputs_ByYear!Y$20*INDEX(Inputs_ByYear!$D$24:$Y$25,MATCH($B18,Inputs_ByYear!$B$24:$B$25,0),MATCH(AB$5,Inputs_ByYear!$D$23:$Y$23))*INDEX(Inputs_ByYear!Y$29:Y$34,MATCH($C18,Inputs_ByYear!$B$29:$B$34,0))*INDEX(Inputs_ByPrg!$F$6:$F$69,MATCH('ABP BlockSize'!$E18,Inputs_ByPrg!$E$6:$E$69,0))</f>
        <v>41508.604925849773</v>
      </c>
    </row>
    <row r="19" spans="2:28" ht="14.45" customHeight="1">
      <c r="B19" s="239" t="s">
        <v>231</v>
      </c>
      <c r="C19" s="239" t="s">
        <v>207</v>
      </c>
      <c r="D19" s="239" t="s">
        <v>292</v>
      </c>
      <c r="E19" s="286" t="str">
        <f t="shared" si="0"/>
        <v>B_Large DG_&gt; 2000-5000</v>
      </c>
      <c r="F19" s="262" t="s">
        <v>86</v>
      </c>
      <c r="G19" s="89">
        <f>Inputs_ByYear!D$19*Inputs_ByYear!D$20*INDEX(Inputs_ByYear!$D$24:$Y$25,MATCH($B19,Inputs_ByYear!$B$24:$B$25,0),MATCH(G$5,Inputs_ByYear!$D$23:$Y$23))*INDEX(Inputs_ByYear!D$29:D$34,MATCH($C19,Inputs_ByYear!$B$29:$B$34,0))*INDEX(Inputs_ByPrg!$F$6:$F$69,MATCH('ABP BlockSize'!$E19,Inputs_ByPrg!$E$6:$E$69,0))</f>
        <v>0</v>
      </c>
      <c r="H19" s="89">
        <f>Inputs_ByYear!E$19*Inputs_ByYear!E$20*INDEX(Inputs_ByYear!$D$24:$Y$25,MATCH($B19,Inputs_ByYear!$B$24:$B$25,0),MATCH(H$5,Inputs_ByYear!$D$23:$Y$23))*INDEX(Inputs_ByYear!E$29:E$34,MATCH($C19,Inputs_ByYear!$B$29:$B$34,0))*INDEX(Inputs_ByPrg!$F$6:$F$69,MATCH('ABP BlockSize'!$E19,Inputs_ByPrg!$E$6:$E$69,0))</f>
        <v>0</v>
      </c>
      <c r="I19" s="89">
        <f>Inputs_ByYear!F$19*Inputs_ByYear!F$20*INDEX(Inputs_ByYear!$D$24:$Y$25,MATCH($B19,Inputs_ByYear!$B$24:$B$25,0),MATCH(I$5,Inputs_ByYear!$D$23:$Y$23))*INDEX(Inputs_ByYear!F$29:F$34,MATCH($C19,Inputs_ByYear!$B$29:$B$34,0))*INDEX(Inputs_ByPrg!$F$6:$F$69,MATCH('ABP BlockSize'!$E19,Inputs_ByPrg!$E$6:$E$69,0))</f>
        <v>0</v>
      </c>
      <c r="J19" s="89">
        <f>Inputs_ByYear!G$19*Inputs_ByYear!G$20*INDEX(Inputs_ByYear!$D$24:$Y$25,MATCH($B19,Inputs_ByYear!$B$24:$B$25,0),MATCH(J$5,Inputs_ByYear!$D$23:$Y$23))*INDEX(Inputs_ByYear!G$29:G$34,MATCH($C19,Inputs_ByYear!$B$29:$B$34,0))*INDEX(Inputs_ByPrg!$F$6:$F$69,MATCH('ABP BlockSize'!$E19,Inputs_ByPrg!$E$6:$E$69,0))</f>
        <v>0</v>
      </c>
      <c r="K19" s="89">
        <f>Inputs_ByYear!H$19*Inputs_ByYear!H$20*INDEX(Inputs_ByYear!$D$24:$Y$25,MATCH($B19,Inputs_ByYear!$B$24:$B$25,0),MATCH(K$5,Inputs_ByYear!$D$23:$Y$23))*INDEX(Inputs_ByYear!H$29:H$34,MATCH($C19,Inputs_ByYear!$B$29:$B$34,0))*INDEX(Inputs_ByPrg!$F$6:$F$69,MATCH('ABP BlockSize'!$E19,Inputs_ByPrg!$E$6:$E$69,0))</f>
        <v>0</v>
      </c>
      <c r="L19" s="89">
        <f>Inputs_ByYear!I$19*Inputs_ByYear!I$20*INDEX(Inputs_ByYear!$D$24:$Y$25,MATCH($B19,Inputs_ByYear!$B$24:$B$25,0),MATCH(L$5,Inputs_ByYear!$D$23:$Y$23))*INDEX(Inputs_ByYear!I$29:I$34,MATCH($C19,Inputs_ByYear!$B$29:$B$34,0))*INDEX(Inputs_ByPrg!$F$6:$F$69,MATCH('ABP BlockSize'!$E19,Inputs_ByPrg!$E$6:$E$69,0))</f>
        <v>0</v>
      </c>
      <c r="M19" s="89">
        <f>Inputs_ByYear!J$19*Inputs_ByYear!J$20*INDEX(Inputs_ByYear!$D$24:$Y$25,MATCH($B19,Inputs_ByYear!$B$24:$B$25,0),MATCH(M$5,Inputs_ByYear!$D$23:$Y$23))*INDEX(Inputs_ByYear!J$29:J$34,MATCH($C19,Inputs_ByYear!$B$29:$B$34,0))*INDEX(Inputs_ByPrg!$F$6:$F$69,MATCH('ABP BlockSize'!$E19,Inputs_ByPrg!$E$6:$E$69,0))</f>
        <v>0</v>
      </c>
      <c r="N19" s="89">
        <f>Inputs_ByYear!K$19*Inputs_ByYear!K$20*INDEX(Inputs_ByYear!$D$24:$Y$25,MATCH($B19,Inputs_ByYear!$B$24:$B$25,0),MATCH(N$5,Inputs_ByYear!$D$23:$Y$23))*INDEX(Inputs_ByYear!K$29:K$34,MATCH($C19,Inputs_ByYear!$B$29:$B$34,0))*INDEX(Inputs_ByPrg!$F$6:$F$69,MATCH('ABP BlockSize'!$E19,Inputs_ByPrg!$E$6:$E$69,0))</f>
        <v>0</v>
      </c>
      <c r="O19" s="89">
        <f>Inputs_ByYear!L$19*Inputs_ByYear!L$20*INDEX(Inputs_ByYear!$D$24:$Y$25,MATCH($B19,Inputs_ByYear!$B$24:$B$25,0),MATCH(O$5,Inputs_ByYear!$D$23:$Y$23))*INDEX(Inputs_ByYear!L$29:L$34,MATCH($C19,Inputs_ByYear!$B$29:$B$34,0))*INDEX(Inputs_ByPrg!$F$6:$F$69,MATCH('ABP BlockSize'!$E19,Inputs_ByPrg!$E$6:$E$69,0))</f>
        <v>0</v>
      </c>
      <c r="P19" s="89">
        <f>Inputs_ByYear!M$19*Inputs_ByYear!M$20*INDEX(Inputs_ByYear!$D$24:$Y$25,MATCH($B19,Inputs_ByYear!$B$24:$B$25,0),MATCH(P$5,Inputs_ByYear!$D$23:$Y$23))*INDEX(Inputs_ByYear!M$29:M$34,MATCH($C19,Inputs_ByYear!$B$29:$B$34,0))*INDEX(Inputs_ByPrg!$F$6:$F$69,MATCH('ABP BlockSize'!$E19,Inputs_ByPrg!$E$6:$E$69,0))</f>
        <v>0</v>
      </c>
      <c r="Q19" s="89">
        <f>Inputs_ByYear!N$19*Inputs_ByYear!N$20*INDEX(Inputs_ByYear!$D$24:$Y$25,MATCH($B19,Inputs_ByYear!$B$24:$B$25,0),MATCH(Q$5,Inputs_ByYear!$D$23:$Y$23))*INDEX(Inputs_ByYear!N$29:N$34,MATCH($C19,Inputs_ByYear!$B$29:$B$34,0))*INDEX(Inputs_ByPrg!$F$6:$F$69,MATCH('ABP BlockSize'!$E19,Inputs_ByPrg!$E$6:$E$69,0))</f>
        <v>0</v>
      </c>
      <c r="R19" s="89">
        <f>Inputs_ByYear!O$19*Inputs_ByYear!O$20*INDEX(Inputs_ByYear!$D$24:$Y$25,MATCH($B19,Inputs_ByYear!$B$24:$B$25,0),MATCH(R$5,Inputs_ByYear!$D$23:$Y$23))*INDEX(Inputs_ByYear!O$29:O$34,MATCH($C19,Inputs_ByYear!$B$29:$B$34,0))*INDEX(Inputs_ByPrg!$F$6:$F$69,MATCH('ABP BlockSize'!$E19,Inputs_ByPrg!$E$6:$E$69,0))</f>
        <v>0</v>
      </c>
      <c r="S19" s="89">
        <f>Inputs_ByYear!P$19*Inputs_ByYear!P$20*INDEX(Inputs_ByYear!$D$24:$Y$25,MATCH($B19,Inputs_ByYear!$B$24:$B$25,0),MATCH(S$5,Inputs_ByYear!$D$23:$Y$23))*INDEX(Inputs_ByYear!P$29:P$34,MATCH($C19,Inputs_ByYear!$B$29:$B$34,0))*INDEX(Inputs_ByPrg!$F$6:$F$69,MATCH('ABP BlockSize'!$E19,Inputs_ByPrg!$E$6:$E$69,0))</f>
        <v>0</v>
      </c>
      <c r="T19" s="89">
        <f>Inputs_ByYear!Q$19*Inputs_ByYear!Q$20*INDEX(Inputs_ByYear!$D$24:$Y$25,MATCH($B19,Inputs_ByYear!$B$24:$B$25,0),MATCH(T$5,Inputs_ByYear!$D$23:$Y$23))*INDEX(Inputs_ByYear!Q$29:Q$34,MATCH($C19,Inputs_ByYear!$B$29:$B$34,0))*INDEX(Inputs_ByPrg!$F$6:$F$69,MATCH('ABP BlockSize'!$E19,Inputs_ByPrg!$E$6:$E$69,0))</f>
        <v>0</v>
      </c>
      <c r="U19" s="89">
        <f>Inputs_ByYear!R$19*Inputs_ByYear!R$20*INDEX(Inputs_ByYear!$D$24:$Y$25,MATCH($B19,Inputs_ByYear!$B$24:$B$25,0),MATCH(U$5,Inputs_ByYear!$D$23:$Y$23))*INDEX(Inputs_ByYear!R$29:R$34,MATCH($C19,Inputs_ByYear!$B$29:$B$34,0))*INDEX(Inputs_ByPrg!$F$6:$F$69,MATCH('ABP BlockSize'!$E19,Inputs_ByPrg!$E$6:$E$69,0))</f>
        <v>0</v>
      </c>
      <c r="V19" s="89">
        <f>Inputs_ByYear!S$19*Inputs_ByYear!S$20*INDEX(Inputs_ByYear!$D$24:$Y$25,MATCH($B19,Inputs_ByYear!$B$24:$B$25,0),MATCH(V$5,Inputs_ByYear!$D$23:$Y$23))*INDEX(Inputs_ByYear!S$29:S$34,MATCH($C19,Inputs_ByYear!$B$29:$B$34,0))*INDEX(Inputs_ByPrg!$F$6:$F$69,MATCH('ABP BlockSize'!$E19,Inputs_ByPrg!$E$6:$E$69,0))</f>
        <v>0</v>
      </c>
      <c r="W19" s="89">
        <f>Inputs_ByYear!T$19*Inputs_ByYear!T$20*INDEX(Inputs_ByYear!$D$24:$Y$25,MATCH($B19,Inputs_ByYear!$B$24:$B$25,0),MATCH(W$5,Inputs_ByYear!$D$23:$Y$23))*INDEX(Inputs_ByYear!T$29:T$34,MATCH($C19,Inputs_ByYear!$B$29:$B$34,0))*INDEX(Inputs_ByPrg!$F$6:$F$69,MATCH('ABP BlockSize'!$E19,Inputs_ByPrg!$E$6:$E$69,0))</f>
        <v>0</v>
      </c>
      <c r="X19" s="89">
        <f>Inputs_ByYear!U$19*Inputs_ByYear!U$20*INDEX(Inputs_ByYear!$D$24:$Y$25,MATCH($B19,Inputs_ByYear!$B$24:$B$25,0),MATCH(X$5,Inputs_ByYear!$D$23:$Y$23))*INDEX(Inputs_ByYear!U$29:U$34,MATCH($C19,Inputs_ByYear!$B$29:$B$34,0))*INDEX(Inputs_ByPrg!$F$6:$F$69,MATCH('ABP BlockSize'!$E19,Inputs_ByPrg!$E$6:$E$69,0))</f>
        <v>0</v>
      </c>
      <c r="Y19" s="89">
        <f>Inputs_ByYear!V$19*Inputs_ByYear!V$20*INDEX(Inputs_ByYear!$D$24:$Y$25,MATCH($B19,Inputs_ByYear!$B$24:$B$25,0),MATCH(Y$5,Inputs_ByYear!$D$23:$Y$23))*INDEX(Inputs_ByYear!V$29:V$34,MATCH($C19,Inputs_ByYear!$B$29:$B$34,0))*INDEX(Inputs_ByPrg!$F$6:$F$69,MATCH('ABP BlockSize'!$E19,Inputs_ByPrg!$E$6:$E$69,0))</f>
        <v>0</v>
      </c>
      <c r="Z19" s="89">
        <f>Inputs_ByYear!W$19*Inputs_ByYear!W$20*INDEX(Inputs_ByYear!$D$24:$Y$25,MATCH($B19,Inputs_ByYear!$B$24:$B$25,0),MATCH(Z$5,Inputs_ByYear!$D$23:$Y$23))*INDEX(Inputs_ByYear!W$29:W$34,MATCH($C19,Inputs_ByYear!$B$29:$B$34,0))*INDEX(Inputs_ByPrg!$F$6:$F$69,MATCH('ABP BlockSize'!$E19,Inputs_ByPrg!$E$6:$E$69,0))</f>
        <v>0</v>
      </c>
      <c r="AA19" s="89">
        <f>Inputs_ByYear!X$19*Inputs_ByYear!X$20*INDEX(Inputs_ByYear!$D$24:$Y$25,MATCH($B19,Inputs_ByYear!$B$24:$B$25,0),MATCH(AA$5,Inputs_ByYear!$D$23:$Y$23))*INDEX(Inputs_ByYear!X$29:X$34,MATCH($C19,Inputs_ByYear!$B$29:$B$34,0))*INDEX(Inputs_ByPrg!$F$6:$F$69,MATCH('ABP BlockSize'!$E19,Inputs_ByPrg!$E$6:$E$69,0))</f>
        <v>0</v>
      </c>
      <c r="AB19" s="89">
        <f>Inputs_ByYear!Y$19*Inputs_ByYear!Y$20*INDEX(Inputs_ByYear!$D$24:$Y$25,MATCH($B19,Inputs_ByYear!$B$24:$B$25,0),MATCH(AB$5,Inputs_ByYear!$D$23:$Y$23))*INDEX(Inputs_ByYear!Y$29:Y$34,MATCH($C19,Inputs_ByYear!$B$29:$B$34,0))*INDEX(Inputs_ByPrg!$F$6:$F$69,MATCH('ABP BlockSize'!$E19,Inputs_ByPrg!$E$6:$E$69,0))</f>
        <v>0</v>
      </c>
    </row>
    <row r="20" spans="2:28" ht="14.45" customHeight="1">
      <c r="B20" s="239" t="s">
        <v>230</v>
      </c>
      <c r="C20" s="239" t="s">
        <v>208</v>
      </c>
      <c r="D20" s="239" t="s">
        <v>275</v>
      </c>
      <c r="E20" s="286" t="str">
        <f t="shared" si="0"/>
        <v>A_Traditional Community Solar_ &lt; 10</v>
      </c>
      <c r="F20" s="262" t="s">
        <v>86</v>
      </c>
      <c r="G20" s="89">
        <f>Inputs_ByYear!D$19*Inputs_ByYear!D$20*INDEX(Inputs_ByYear!$D$24:$Y$25,MATCH($B20,Inputs_ByYear!$B$24:$B$25,0),MATCH(G$5,Inputs_ByYear!$D$23:$Y$23))*INDEX(Inputs_ByYear!D$29:D$34,MATCH($C20,Inputs_ByYear!$B$29:$B$34,0))*INDEX(Inputs_ByPrg!$F$6:$F$69,MATCH('ABP BlockSize'!$E20,Inputs_ByPrg!$E$6:$E$69,0))</f>
        <v>0</v>
      </c>
      <c r="H20" s="89">
        <f>Inputs_ByYear!E$19*Inputs_ByYear!E$20*INDEX(Inputs_ByYear!$D$24:$Y$25,MATCH($B20,Inputs_ByYear!$B$24:$B$25,0),MATCH(H$5,Inputs_ByYear!$D$23:$Y$23))*INDEX(Inputs_ByYear!E$29:E$34,MATCH($C20,Inputs_ByYear!$B$29:$B$34,0))*INDEX(Inputs_ByPrg!$F$6:$F$69,MATCH('ABP BlockSize'!$E20,Inputs_ByPrg!$E$6:$E$69,0))</f>
        <v>0</v>
      </c>
      <c r="I20" s="89">
        <f>Inputs_ByYear!F$19*Inputs_ByYear!F$20*INDEX(Inputs_ByYear!$D$24:$Y$25,MATCH($B20,Inputs_ByYear!$B$24:$B$25,0),MATCH(I$5,Inputs_ByYear!$D$23:$Y$23))*INDEX(Inputs_ByYear!F$29:F$34,MATCH($C20,Inputs_ByYear!$B$29:$B$34,0))*INDEX(Inputs_ByPrg!$F$6:$F$69,MATCH('ABP BlockSize'!$E20,Inputs_ByPrg!$E$6:$E$69,0))</f>
        <v>0</v>
      </c>
      <c r="J20" s="89">
        <f>Inputs_ByYear!G$19*Inputs_ByYear!G$20*INDEX(Inputs_ByYear!$D$24:$Y$25,MATCH($B20,Inputs_ByYear!$B$24:$B$25,0),MATCH(J$5,Inputs_ByYear!$D$23:$Y$23))*INDEX(Inputs_ByYear!G$29:G$34,MATCH($C20,Inputs_ByYear!$B$29:$B$34,0))*INDEX(Inputs_ByPrg!$F$6:$F$69,MATCH('ABP BlockSize'!$E20,Inputs_ByPrg!$E$6:$E$69,0))</f>
        <v>0</v>
      </c>
      <c r="K20" s="89">
        <f>Inputs_ByYear!H$19*Inputs_ByYear!H$20*INDEX(Inputs_ByYear!$D$24:$Y$25,MATCH($B20,Inputs_ByYear!$B$24:$B$25,0),MATCH(K$5,Inputs_ByYear!$D$23:$Y$23))*INDEX(Inputs_ByYear!H$29:H$34,MATCH($C20,Inputs_ByYear!$B$29:$B$34,0))*INDEX(Inputs_ByPrg!$F$6:$F$69,MATCH('ABP BlockSize'!$E20,Inputs_ByPrg!$E$6:$E$69,0))</f>
        <v>0</v>
      </c>
      <c r="L20" s="89">
        <f>Inputs_ByYear!I$19*Inputs_ByYear!I$20*INDEX(Inputs_ByYear!$D$24:$Y$25,MATCH($B20,Inputs_ByYear!$B$24:$B$25,0),MATCH(L$5,Inputs_ByYear!$D$23:$Y$23))*INDEX(Inputs_ByYear!I$29:I$34,MATCH($C20,Inputs_ByYear!$B$29:$B$34,0))*INDEX(Inputs_ByPrg!$F$6:$F$69,MATCH('ABP BlockSize'!$E20,Inputs_ByPrg!$E$6:$E$69,0))</f>
        <v>0</v>
      </c>
      <c r="M20" s="89">
        <f>Inputs_ByYear!J$19*Inputs_ByYear!J$20*INDEX(Inputs_ByYear!$D$24:$Y$25,MATCH($B20,Inputs_ByYear!$B$24:$B$25,0),MATCH(M$5,Inputs_ByYear!$D$23:$Y$23))*INDEX(Inputs_ByYear!J$29:J$34,MATCH($C20,Inputs_ByYear!$B$29:$B$34,0))*INDEX(Inputs_ByPrg!$F$6:$F$69,MATCH('ABP BlockSize'!$E20,Inputs_ByPrg!$E$6:$E$69,0))</f>
        <v>0</v>
      </c>
      <c r="N20" s="89">
        <f>Inputs_ByYear!K$19*Inputs_ByYear!K$20*INDEX(Inputs_ByYear!$D$24:$Y$25,MATCH($B20,Inputs_ByYear!$B$24:$B$25,0),MATCH(N$5,Inputs_ByYear!$D$23:$Y$23))*INDEX(Inputs_ByYear!K$29:K$34,MATCH($C20,Inputs_ByYear!$B$29:$B$34,0))*INDEX(Inputs_ByPrg!$F$6:$F$69,MATCH('ABP BlockSize'!$E20,Inputs_ByPrg!$E$6:$E$69,0))</f>
        <v>0</v>
      </c>
      <c r="O20" s="89">
        <f>Inputs_ByYear!L$19*Inputs_ByYear!L$20*INDEX(Inputs_ByYear!$D$24:$Y$25,MATCH($B20,Inputs_ByYear!$B$24:$B$25,0),MATCH(O$5,Inputs_ByYear!$D$23:$Y$23))*INDEX(Inputs_ByYear!L$29:L$34,MATCH($C20,Inputs_ByYear!$B$29:$B$34,0))*INDEX(Inputs_ByPrg!$F$6:$F$69,MATCH('ABP BlockSize'!$E20,Inputs_ByPrg!$E$6:$E$69,0))</f>
        <v>0</v>
      </c>
      <c r="P20" s="89">
        <f>Inputs_ByYear!M$19*Inputs_ByYear!M$20*INDEX(Inputs_ByYear!$D$24:$Y$25,MATCH($B20,Inputs_ByYear!$B$24:$B$25,0),MATCH(P$5,Inputs_ByYear!$D$23:$Y$23))*INDEX(Inputs_ByYear!M$29:M$34,MATCH($C20,Inputs_ByYear!$B$29:$B$34,0))*INDEX(Inputs_ByPrg!$F$6:$F$69,MATCH('ABP BlockSize'!$E20,Inputs_ByPrg!$E$6:$E$69,0))</f>
        <v>0</v>
      </c>
      <c r="Q20" s="89">
        <f>Inputs_ByYear!N$19*Inputs_ByYear!N$20*INDEX(Inputs_ByYear!$D$24:$Y$25,MATCH($B20,Inputs_ByYear!$B$24:$B$25,0),MATCH(Q$5,Inputs_ByYear!$D$23:$Y$23))*INDEX(Inputs_ByYear!N$29:N$34,MATCH($C20,Inputs_ByYear!$B$29:$B$34,0))*INDEX(Inputs_ByPrg!$F$6:$F$69,MATCH('ABP BlockSize'!$E20,Inputs_ByPrg!$E$6:$E$69,0))</f>
        <v>0</v>
      </c>
      <c r="R20" s="89">
        <f>Inputs_ByYear!O$19*Inputs_ByYear!O$20*INDEX(Inputs_ByYear!$D$24:$Y$25,MATCH($B20,Inputs_ByYear!$B$24:$B$25,0),MATCH(R$5,Inputs_ByYear!$D$23:$Y$23))*INDEX(Inputs_ByYear!O$29:O$34,MATCH($C20,Inputs_ByYear!$B$29:$B$34,0))*INDEX(Inputs_ByPrg!$F$6:$F$69,MATCH('ABP BlockSize'!$E20,Inputs_ByPrg!$E$6:$E$69,0))</f>
        <v>0</v>
      </c>
      <c r="S20" s="89">
        <f>Inputs_ByYear!P$19*Inputs_ByYear!P$20*INDEX(Inputs_ByYear!$D$24:$Y$25,MATCH($B20,Inputs_ByYear!$B$24:$B$25,0),MATCH(S$5,Inputs_ByYear!$D$23:$Y$23))*INDEX(Inputs_ByYear!P$29:P$34,MATCH($C20,Inputs_ByYear!$B$29:$B$34,0))*INDEX(Inputs_ByPrg!$F$6:$F$69,MATCH('ABP BlockSize'!$E20,Inputs_ByPrg!$E$6:$E$69,0))</f>
        <v>0</v>
      </c>
      <c r="T20" s="89">
        <f>Inputs_ByYear!Q$19*Inputs_ByYear!Q$20*INDEX(Inputs_ByYear!$D$24:$Y$25,MATCH($B20,Inputs_ByYear!$B$24:$B$25,0),MATCH(T$5,Inputs_ByYear!$D$23:$Y$23))*INDEX(Inputs_ByYear!Q$29:Q$34,MATCH($C20,Inputs_ByYear!$B$29:$B$34,0))*INDEX(Inputs_ByPrg!$F$6:$F$69,MATCH('ABP BlockSize'!$E20,Inputs_ByPrg!$E$6:$E$69,0))</f>
        <v>0</v>
      </c>
      <c r="U20" s="89">
        <f>Inputs_ByYear!R$19*Inputs_ByYear!R$20*INDEX(Inputs_ByYear!$D$24:$Y$25,MATCH($B20,Inputs_ByYear!$B$24:$B$25,0),MATCH(U$5,Inputs_ByYear!$D$23:$Y$23))*INDEX(Inputs_ByYear!R$29:R$34,MATCH($C20,Inputs_ByYear!$B$29:$B$34,0))*INDEX(Inputs_ByPrg!$F$6:$F$69,MATCH('ABP BlockSize'!$E20,Inputs_ByPrg!$E$6:$E$69,0))</f>
        <v>0</v>
      </c>
      <c r="V20" s="89">
        <f>Inputs_ByYear!S$19*Inputs_ByYear!S$20*INDEX(Inputs_ByYear!$D$24:$Y$25,MATCH($B20,Inputs_ByYear!$B$24:$B$25,0),MATCH(V$5,Inputs_ByYear!$D$23:$Y$23))*INDEX(Inputs_ByYear!S$29:S$34,MATCH($C20,Inputs_ByYear!$B$29:$B$34,0))*INDEX(Inputs_ByPrg!$F$6:$F$69,MATCH('ABP BlockSize'!$E20,Inputs_ByPrg!$E$6:$E$69,0))</f>
        <v>0</v>
      </c>
      <c r="W20" s="89">
        <f>Inputs_ByYear!T$19*Inputs_ByYear!T$20*INDEX(Inputs_ByYear!$D$24:$Y$25,MATCH($B20,Inputs_ByYear!$B$24:$B$25,0),MATCH(W$5,Inputs_ByYear!$D$23:$Y$23))*INDEX(Inputs_ByYear!T$29:T$34,MATCH($C20,Inputs_ByYear!$B$29:$B$34,0))*INDEX(Inputs_ByPrg!$F$6:$F$69,MATCH('ABP BlockSize'!$E20,Inputs_ByPrg!$E$6:$E$69,0))</f>
        <v>0</v>
      </c>
      <c r="X20" s="89">
        <f>Inputs_ByYear!U$19*Inputs_ByYear!U$20*INDEX(Inputs_ByYear!$D$24:$Y$25,MATCH($B20,Inputs_ByYear!$B$24:$B$25,0),MATCH(X$5,Inputs_ByYear!$D$23:$Y$23))*INDEX(Inputs_ByYear!U$29:U$34,MATCH($C20,Inputs_ByYear!$B$29:$B$34,0))*INDEX(Inputs_ByPrg!$F$6:$F$69,MATCH('ABP BlockSize'!$E20,Inputs_ByPrg!$E$6:$E$69,0))</f>
        <v>0</v>
      </c>
      <c r="Y20" s="89">
        <f>Inputs_ByYear!V$19*Inputs_ByYear!V$20*INDEX(Inputs_ByYear!$D$24:$Y$25,MATCH($B20,Inputs_ByYear!$B$24:$B$25,0),MATCH(Y$5,Inputs_ByYear!$D$23:$Y$23))*INDEX(Inputs_ByYear!V$29:V$34,MATCH($C20,Inputs_ByYear!$B$29:$B$34,0))*INDEX(Inputs_ByPrg!$F$6:$F$69,MATCH('ABP BlockSize'!$E20,Inputs_ByPrg!$E$6:$E$69,0))</f>
        <v>0</v>
      </c>
      <c r="Z20" s="89">
        <f>Inputs_ByYear!W$19*Inputs_ByYear!W$20*INDEX(Inputs_ByYear!$D$24:$Y$25,MATCH($B20,Inputs_ByYear!$B$24:$B$25,0),MATCH(Z$5,Inputs_ByYear!$D$23:$Y$23))*INDEX(Inputs_ByYear!W$29:W$34,MATCH($C20,Inputs_ByYear!$B$29:$B$34,0))*INDEX(Inputs_ByPrg!$F$6:$F$69,MATCH('ABP BlockSize'!$E20,Inputs_ByPrg!$E$6:$E$69,0))</f>
        <v>0</v>
      </c>
      <c r="AA20" s="89">
        <f>Inputs_ByYear!X$19*Inputs_ByYear!X$20*INDEX(Inputs_ByYear!$D$24:$Y$25,MATCH($B20,Inputs_ByYear!$B$24:$B$25,0),MATCH(AA$5,Inputs_ByYear!$D$23:$Y$23))*INDEX(Inputs_ByYear!X$29:X$34,MATCH($C20,Inputs_ByYear!$B$29:$B$34,0))*INDEX(Inputs_ByPrg!$F$6:$F$69,MATCH('ABP BlockSize'!$E20,Inputs_ByPrg!$E$6:$E$69,0))</f>
        <v>0</v>
      </c>
      <c r="AB20" s="89">
        <f>Inputs_ByYear!Y$19*Inputs_ByYear!Y$20*INDEX(Inputs_ByYear!$D$24:$Y$25,MATCH($B20,Inputs_ByYear!$B$24:$B$25,0),MATCH(AB$5,Inputs_ByYear!$D$23:$Y$23))*INDEX(Inputs_ByYear!Y$29:Y$34,MATCH($C20,Inputs_ByYear!$B$29:$B$34,0))*INDEX(Inputs_ByPrg!$F$6:$F$69,MATCH('ABP BlockSize'!$E20,Inputs_ByPrg!$E$6:$E$69,0))</f>
        <v>0</v>
      </c>
    </row>
    <row r="21" spans="2:28" ht="14.45" customHeight="1">
      <c r="B21" s="239" t="s">
        <v>230</v>
      </c>
      <c r="C21" s="239" t="s">
        <v>208</v>
      </c>
      <c r="D21" s="239" t="s">
        <v>277</v>
      </c>
      <c r="E21" s="286" t="str">
        <f t="shared" si="0"/>
        <v>A_Traditional Community Solar_ &gt;10-25</v>
      </c>
      <c r="F21" s="262" t="s">
        <v>86</v>
      </c>
      <c r="G21" s="89">
        <f>Inputs_ByYear!D$19*Inputs_ByYear!D$20*INDEX(Inputs_ByYear!$D$24:$Y$25,MATCH($B21,Inputs_ByYear!$B$24:$B$25,0),MATCH(G$5,Inputs_ByYear!$D$23:$Y$23))*INDEX(Inputs_ByYear!D$29:D$34,MATCH($C21,Inputs_ByYear!$B$29:$B$34,0))*INDEX(Inputs_ByPrg!$F$6:$F$69,MATCH('ABP BlockSize'!$E21,Inputs_ByPrg!$E$6:$E$69,0))</f>
        <v>0</v>
      </c>
      <c r="H21" s="89">
        <f>Inputs_ByYear!E$19*Inputs_ByYear!E$20*INDEX(Inputs_ByYear!$D$24:$Y$25,MATCH($B21,Inputs_ByYear!$B$24:$B$25,0),MATCH(H$5,Inputs_ByYear!$D$23:$Y$23))*INDEX(Inputs_ByYear!E$29:E$34,MATCH($C21,Inputs_ByYear!$B$29:$B$34,0))*INDEX(Inputs_ByPrg!$F$6:$F$69,MATCH('ABP BlockSize'!$E21,Inputs_ByPrg!$E$6:$E$69,0))</f>
        <v>0</v>
      </c>
      <c r="I21" s="89">
        <f>Inputs_ByYear!F$19*Inputs_ByYear!F$20*INDEX(Inputs_ByYear!$D$24:$Y$25,MATCH($B21,Inputs_ByYear!$B$24:$B$25,0),MATCH(I$5,Inputs_ByYear!$D$23:$Y$23))*INDEX(Inputs_ByYear!F$29:F$34,MATCH($C21,Inputs_ByYear!$B$29:$B$34,0))*INDEX(Inputs_ByPrg!$F$6:$F$69,MATCH('ABP BlockSize'!$E21,Inputs_ByPrg!$E$6:$E$69,0))</f>
        <v>0</v>
      </c>
      <c r="J21" s="89">
        <f>Inputs_ByYear!G$19*Inputs_ByYear!G$20*INDEX(Inputs_ByYear!$D$24:$Y$25,MATCH($B21,Inputs_ByYear!$B$24:$B$25,0),MATCH(J$5,Inputs_ByYear!$D$23:$Y$23))*INDEX(Inputs_ByYear!G$29:G$34,MATCH($C21,Inputs_ByYear!$B$29:$B$34,0))*INDEX(Inputs_ByPrg!$F$6:$F$69,MATCH('ABP BlockSize'!$E21,Inputs_ByPrg!$E$6:$E$69,0))</f>
        <v>0</v>
      </c>
      <c r="K21" s="89">
        <f>Inputs_ByYear!H$19*Inputs_ByYear!H$20*INDEX(Inputs_ByYear!$D$24:$Y$25,MATCH($B21,Inputs_ByYear!$B$24:$B$25,0),MATCH(K$5,Inputs_ByYear!$D$23:$Y$23))*INDEX(Inputs_ByYear!H$29:H$34,MATCH($C21,Inputs_ByYear!$B$29:$B$34,0))*INDEX(Inputs_ByPrg!$F$6:$F$69,MATCH('ABP BlockSize'!$E21,Inputs_ByPrg!$E$6:$E$69,0))</f>
        <v>0</v>
      </c>
      <c r="L21" s="89">
        <f>Inputs_ByYear!I$19*Inputs_ByYear!I$20*INDEX(Inputs_ByYear!$D$24:$Y$25,MATCH($B21,Inputs_ByYear!$B$24:$B$25,0),MATCH(L$5,Inputs_ByYear!$D$23:$Y$23))*INDEX(Inputs_ByYear!I$29:I$34,MATCH($C21,Inputs_ByYear!$B$29:$B$34,0))*INDEX(Inputs_ByPrg!$F$6:$F$69,MATCH('ABP BlockSize'!$E21,Inputs_ByPrg!$E$6:$E$69,0))</f>
        <v>0</v>
      </c>
      <c r="M21" s="89">
        <f>Inputs_ByYear!J$19*Inputs_ByYear!J$20*INDEX(Inputs_ByYear!$D$24:$Y$25,MATCH($B21,Inputs_ByYear!$B$24:$B$25,0),MATCH(M$5,Inputs_ByYear!$D$23:$Y$23))*INDEX(Inputs_ByYear!J$29:J$34,MATCH($C21,Inputs_ByYear!$B$29:$B$34,0))*INDEX(Inputs_ByPrg!$F$6:$F$69,MATCH('ABP BlockSize'!$E21,Inputs_ByPrg!$E$6:$E$69,0))</f>
        <v>0</v>
      </c>
      <c r="N21" s="89">
        <f>Inputs_ByYear!K$19*Inputs_ByYear!K$20*INDEX(Inputs_ByYear!$D$24:$Y$25,MATCH($B21,Inputs_ByYear!$B$24:$B$25,0),MATCH(N$5,Inputs_ByYear!$D$23:$Y$23))*INDEX(Inputs_ByYear!K$29:K$34,MATCH($C21,Inputs_ByYear!$B$29:$B$34,0))*INDEX(Inputs_ByPrg!$F$6:$F$69,MATCH('ABP BlockSize'!$E21,Inputs_ByPrg!$E$6:$E$69,0))</f>
        <v>0</v>
      </c>
      <c r="O21" s="89">
        <f>Inputs_ByYear!L$19*Inputs_ByYear!L$20*INDEX(Inputs_ByYear!$D$24:$Y$25,MATCH($B21,Inputs_ByYear!$B$24:$B$25,0),MATCH(O$5,Inputs_ByYear!$D$23:$Y$23))*INDEX(Inputs_ByYear!L$29:L$34,MATCH($C21,Inputs_ByYear!$B$29:$B$34,0))*INDEX(Inputs_ByPrg!$F$6:$F$69,MATCH('ABP BlockSize'!$E21,Inputs_ByPrg!$E$6:$E$69,0))</f>
        <v>0</v>
      </c>
      <c r="P21" s="89">
        <f>Inputs_ByYear!M$19*Inputs_ByYear!M$20*INDEX(Inputs_ByYear!$D$24:$Y$25,MATCH($B21,Inputs_ByYear!$B$24:$B$25,0),MATCH(P$5,Inputs_ByYear!$D$23:$Y$23))*INDEX(Inputs_ByYear!M$29:M$34,MATCH($C21,Inputs_ByYear!$B$29:$B$34,0))*INDEX(Inputs_ByPrg!$F$6:$F$69,MATCH('ABP BlockSize'!$E21,Inputs_ByPrg!$E$6:$E$69,0))</f>
        <v>0</v>
      </c>
      <c r="Q21" s="89">
        <f>Inputs_ByYear!N$19*Inputs_ByYear!N$20*INDEX(Inputs_ByYear!$D$24:$Y$25,MATCH($B21,Inputs_ByYear!$B$24:$B$25,0),MATCH(Q$5,Inputs_ByYear!$D$23:$Y$23))*INDEX(Inputs_ByYear!N$29:N$34,MATCH($C21,Inputs_ByYear!$B$29:$B$34,0))*INDEX(Inputs_ByPrg!$F$6:$F$69,MATCH('ABP BlockSize'!$E21,Inputs_ByPrg!$E$6:$E$69,0))</f>
        <v>0</v>
      </c>
      <c r="R21" s="89">
        <f>Inputs_ByYear!O$19*Inputs_ByYear!O$20*INDEX(Inputs_ByYear!$D$24:$Y$25,MATCH($B21,Inputs_ByYear!$B$24:$B$25,0),MATCH(R$5,Inputs_ByYear!$D$23:$Y$23))*INDEX(Inputs_ByYear!O$29:O$34,MATCH($C21,Inputs_ByYear!$B$29:$B$34,0))*INDEX(Inputs_ByPrg!$F$6:$F$69,MATCH('ABP BlockSize'!$E21,Inputs_ByPrg!$E$6:$E$69,0))</f>
        <v>0</v>
      </c>
      <c r="S21" s="89">
        <f>Inputs_ByYear!P$19*Inputs_ByYear!P$20*INDEX(Inputs_ByYear!$D$24:$Y$25,MATCH($B21,Inputs_ByYear!$B$24:$B$25,0),MATCH(S$5,Inputs_ByYear!$D$23:$Y$23))*INDEX(Inputs_ByYear!P$29:P$34,MATCH($C21,Inputs_ByYear!$B$29:$B$34,0))*INDEX(Inputs_ByPrg!$F$6:$F$69,MATCH('ABP BlockSize'!$E21,Inputs_ByPrg!$E$6:$E$69,0))</f>
        <v>0</v>
      </c>
      <c r="T21" s="89">
        <f>Inputs_ByYear!Q$19*Inputs_ByYear!Q$20*INDEX(Inputs_ByYear!$D$24:$Y$25,MATCH($B21,Inputs_ByYear!$B$24:$B$25,0),MATCH(T$5,Inputs_ByYear!$D$23:$Y$23))*INDEX(Inputs_ByYear!Q$29:Q$34,MATCH($C21,Inputs_ByYear!$B$29:$B$34,0))*INDEX(Inputs_ByPrg!$F$6:$F$69,MATCH('ABP BlockSize'!$E21,Inputs_ByPrg!$E$6:$E$69,0))</f>
        <v>0</v>
      </c>
      <c r="U21" s="89">
        <f>Inputs_ByYear!R$19*Inputs_ByYear!R$20*INDEX(Inputs_ByYear!$D$24:$Y$25,MATCH($B21,Inputs_ByYear!$B$24:$B$25,0),MATCH(U$5,Inputs_ByYear!$D$23:$Y$23))*INDEX(Inputs_ByYear!R$29:R$34,MATCH($C21,Inputs_ByYear!$B$29:$B$34,0))*INDEX(Inputs_ByPrg!$F$6:$F$69,MATCH('ABP BlockSize'!$E21,Inputs_ByPrg!$E$6:$E$69,0))</f>
        <v>0</v>
      </c>
      <c r="V21" s="89">
        <f>Inputs_ByYear!S$19*Inputs_ByYear!S$20*INDEX(Inputs_ByYear!$D$24:$Y$25,MATCH($B21,Inputs_ByYear!$B$24:$B$25,0),MATCH(V$5,Inputs_ByYear!$D$23:$Y$23))*INDEX(Inputs_ByYear!S$29:S$34,MATCH($C21,Inputs_ByYear!$B$29:$B$34,0))*INDEX(Inputs_ByPrg!$F$6:$F$69,MATCH('ABP BlockSize'!$E21,Inputs_ByPrg!$E$6:$E$69,0))</f>
        <v>0</v>
      </c>
      <c r="W21" s="89">
        <f>Inputs_ByYear!T$19*Inputs_ByYear!T$20*INDEX(Inputs_ByYear!$D$24:$Y$25,MATCH($B21,Inputs_ByYear!$B$24:$B$25,0),MATCH(W$5,Inputs_ByYear!$D$23:$Y$23))*INDEX(Inputs_ByYear!T$29:T$34,MATCH($C21,Inputs_ByYear!$B$29:$B$34,0))*INDEX(Inputs_ByPrg!$F$6:$F$69,MATCH('ABP BlockSize'!$E21,Inputs_ByPrg!$E$6:$E$69,0))</f>
        <v>0</v>
      </c>
      <c r="X21" s="89">
        <f>Inputs_ByYear!U$19*Inputs_ByYear!U$20*INDEX(Inputs_ByYear!$D$24:$Y$25,MATCH($B21,Inputs_ByYear!$B$24:$B$25,0),MATCH(X$5,Inputs_ByYear!$D$23:$Y$23))*INDEX(Inputs_ByYear!U$29:U$34,MATCH($C21,Inputs_ByYear!$B$29:$B$34,0))*INDEX(Inputs_ByPrg!$F$6:$F$69,MATCH('ABP BlockSize'!$E21,Inputs_ByPrg!$E$6:$E$69,0))</f>
        <v>0</v>
      </c>
      <c r="Y21" s="89">
        <f>Inputs_ByYear!V$19*Inputs_ByYear!V$20*INDEX(Inputs_ByYear!$D$24:$Y$25,MATCH($B21,Inputs_ByYear!$B$24:$B$25,0),MATCH(Y$5,Inputs_ByYear!$D$23:$Y$23))*INDEX(Inputs_ByYear!V$29:V$34,MATCH($C21,Inputs_ByYear!$B$29:$B$34,0))*INDEX(Inputs_ByPrg!$F$6:$F$69,MATCH('ABP BlockSize'!$E21,Inputs_ByPrg!$E$6:$E$69,0))</f>
        <v>0</v>
      </c>
      <c r="Z21" s="89">
        <f>Inputs_ByYear!W$19*Inputs_ByYear!W$20*INDEX(Inputs_ByYear!$D$24:$Y$25,MATCH($B21,Inputs_ByYear!$B$24:$B$25,0),MATCH(Z$5,Inputs_ByYear!$D$23:$Y$23))*INDEX(Inputs_ByYear!W$29:W$34,MATCH($C21,Inputs_ByYear!$B$29:$B$34,0))*INDEX(Inputs_ByPrg!$F$6:$F$69,MATCH('ABP BlockSize'!$E21,Inputs_ByPrg!$E$6:$E$69,0))</f>
        <v>0</v>
      </c>
      <c r="AA21" s="89">
        <f>Inputs_ByYear!X$19*Inputs_ByYear!X$20*INDEX(Inputs_ByYear!$D$24:$Y$25,MATCH($B21,Inputs_ByYear!$B$24:$B$25,0),MATCH(AA$5,Inputs_ByYear!$D$23:$Y$23))*INDEX(Inputs_ByYear!X$29:X$34,MATCH($C21,Inputs_ByYear!$B$29:$B$34,0))*INDEX(Inputs_ByPrg!$F$6:$F$69,MATCH('ABP BlockSize'!$E21,Inputs_ByPrg!$E$6:$E$69,0))</f>
        <v>0</v>
      </c>
      <c r="AB21" s="89">
        <f>Inputs_ByYear!Y$19*Inputs_ByYear!Y$20*INDEX(Inputs_ByYear!$D$24:$Y$25,MATCH($B21,Inputs_ByYear!$B$24:$B$25,0),MATCH(AB$5,Inputs_ByYear!$D$23:$Y$23))*INDEX(Inputs_ByYear!Y$29:Y$34,MATCH($C21,Inputs_ByYear!$B$29:$B$34,0))*INDEX(Inputs_ByPrg!$F$6:$F$69,MATCH('ABP BlockSize'!$E21,Inputs_ByPrg!$E$6:$E$69,0))</f>
        <v>0</v>
      </c>
    </row>
    <row r="22" spans="2:28" ht="14.45" customHeight="1">
      <c r="B22" s="239" t="s">
        <v>230</v>
      </c>
      <c r="C22" s="239" t="s">
        <v>208</v>
      </c>
      <c r="D22" s="239" t="s">
        <v>284</v>
      </c>
      <c r="E22" s="286" t="str">
        <f t="shared" si="0"/>
        <v>A_Traditional Community Solar_ &gt;25-100</v>
      </c>
      <c r="F22" s="262" t="s">
        <v>86</v>
      </c>
      <c r="G22" s="89">
        <f>Inputs_ByYear!D$19*Inputs_ByYear!D$20*INDEX(Inputs_ByYear!$D$24:$Y$25,MATCH($B22,Inputs_ByYear!$B$24:$B$25,0),MATCH(G$5,Inputs_ByYear!$D$23:$Y$23))*INDEX(Inputs_ByYear!D$29:D$34,MATCH($C22,Inputs_ByYear!$B$29:$B$34,0))*INDEX(Inputs_ByPrg!$F$6:$F$69,MATCH('ABP BlockSize'!$E22,Inputs_ByPrg!$E$6:$E$69,0))</f>
        <v>0</v>
      </c>
      <c r="H22" s="89">
        <f>Inputs_ByYear!E$19*Inputs_ByYear!E$20*INDEX(Inputs_ByYear!$D$24:$Y$25,MATCH($B22,Inputs_ByYear!$B$24:$B$25,0),MATCH(H$5,Inputs_ByYear!$D$23:$Y$23))*INDEX(Inputs_ByYear!E$29:E$34,MATCH($C22,Inputs_ByYear!$B$29:$B$34,0))*INDEX(Inputs_ByPrg!$F$6:$F$69,MATCH('ABP BlockSize'!$E22,Inputs_ByPrg!$E$6:$E$69,0))</f>
        <v>0</v>
      </c>
      <c r="I22" s="89">
        <f>Inputs_ByYear!F$19*Inputs_ByYear!F$20*INDEX(Inputs_ByYear!$D$24:$Y$25,MATCH($B22,Inputs_ByYear!$B$24:$B$25,0),MATCH(I$5,Inputs_ByYear!$D$23:$Y$23))*INDEX(Inputs_ByYear!F$29:F$34,MATCH($C22,Inputs_ByYear!$B$29:$B$34,0))*INDEX(Inputs_ByPrg!$F$6:$F$69,MATCH('ABP BlockSize'!$E22,Inputs_ByPrg!$E$6:$E$69,0))</f>
        <v>0</v>
      </c>
      <c r="J22" s="89">
        <f>Inputs_ByYear!G$19*Inputs_ByYear!G$20*INDEX(Inputs_ByYear!$D$24:$Y$25,MATCH($B22,Inputs_ByYear!$B$24:$B$25,0),MATCH(J$5,Inputs_ByYear!$D$23:$Y$23))*INDEX(Inputs_ByYear!G$29:G$34,MATCH($C22,Inputs_ByYear!$B$29:$B$34,0))*INDEX(Inputs_ByPrg!$F$6:$F$69,MATCH('ABP BlockSize'!$E22,Inputs_ByPrg!$E$6:$E$69,0))</f>
        <v>0</v>
      </c>
      <c r="K22" s="89">
        <f>Inputs_ByYear!H$19*Inputs_ByYear!H$20*INDEX(Inputs_ByYear!$D$24:$Y$25,MATCH($B22,Inputs_ByYear!$B$24:$B$25,0),MATCH(K$5,Inputs_ByYear!$D$23:$Y$23))*INDEX(Inputs_ByYear!H$29:H$34,MATCH($C22,Inputs_ByYear!$B$29:$B$34,0))*INDEX(Inputs_ByPrg!$F$6:$F$69,MATCH('ABP BlockSize'!$E22,Inputs_ByPrg!$E$6:$E$69,0))</f>
        <v>0</v>
      </c>
      <c r="L22" s="89">
        <f>Inputs_ByYear!I$19*Inputs_ByYear!I$20*INDEX(Inputs_ByYear!$D$24:$Y$25,MATCH($B22,Inputs_ByYear!$B$24:$B$25,0),MATCH(L$5,Inputs_ByYear!$D$23:$Y$23))*INDEX(Inputs_ByYear!I$29:I$34,MATCH($C22,Inputs_ByYear!$B$29:$B$34,0))*INDEX(Inputs_ByPrg!$F$6:$F$69,MATCH('ABP BlockSize'!$E22,Inputs_ByPrg!$E$6:$E$69,0))</f>
        <v>0</v>
      </c>
      <c r="M22" s="89">
        <f>Inputs_ByYear!J$19*Inputs_ByYear!J$20*INDEX(Inputs_ByYear!$D$24:$Y$25,MATCH($B22,Inputs_ByYear!$B$24:$B$25,0),MATCH(M$5,Inputs_ByYear!$D$23:$Y$23))*INDEX(Inputs_ByYear!J$29:J$34,MATCH($C22,Inputs_ByYear!$B$29:$B$34,0))*INDEX(Inputs_ByPrg!$F$6:$F$69,MATCH('ABP BlockSize'!$E22,Inputs_ByPrg!$E$6:$E$69,0))</f>
        <v>0</v>
      </c>
      <c r="N22" s="89">
        <f>Inputs_ByYear!K$19*Inputs_ByYear!K$20*INDEX(Inputs_ByYear!$D$24:$Y$25,MATCH($B22,Inputs_ByYear!$B$24:$B$25,0),MATCH(N$5,Inputs_ByYear!$D$23:$Y$23))*INDEX(Inputs_ByYear!K$29:K$34,MATCH($C22,Inputs_ByYear!$B$29:$B$34,0))*INDEX(Inputs_ByPrg!$F$6:$F$69,MATCH('ABP BlockSize'!$E22,Inputs_ByPrg!$E$6:$E$69,0))</f>
        <v>0</v>
      </c>
      <c r="O22" s="89">
        <f>Inputs_ByYear!L$19*Inputs_ByYear!L$20*INDEX(Inputs_ByYear!$D$24:$Y$25,MATCH($B22,Inputs_ByYear!$B$24:$B$25,0),MATCH(O$5,Inputs_ByYear!$D$23:$Y$23))*INDEX(Inputs_ByYear!L$29:L$34,MATCH($C22,Inputs_ByYear!$B$29:$B$34,0))*INDEX(Inputs_ByPrg!$F$6:$F$69,MATCH('ABP BlockSize'!$E22,Inputs_ByPrg!$E$6:$E$69,0))</f>
        <v>0</v>
      </c>
      <c r="P22" s="89">
        <f>Inputs_ByYear!M$19*Inputs_ByYear!M$20*INDEX(Inputs_ByYear!$D$24:$Y$25,MATCH($B22,Inputs_ByYear!$B$24:$B$25,0),MATCH(P$5,Inputs_ByYear!$D$23:$Y$23))*INDEX(Inputs_ByYear!M$29:M$34,MATCH($C22,Inputs_ByYear!$B$29:$B$34,0))*INDEX(Inputs_ByPrg!$F$6:$F$69,MATCH('ABP BlockSize'!$E22,Inputs_ByPrg!$E$6:$E$69,0))</f>
        <v>0</v>
      </c>
      <c r="Q22" s="89">
        <f>Inputs_ByYear!N$19*Inputs_ByYear!N$20*INDEX(Inputs_ByYear!$D$24:$Y$25,MATCH($B22,Inputs_ByYear!$B$24:$B$25,0),MATCH(Q$5,Inputs_ByYear!$D$23:$Y$23))*INDEX(Inputs_ByYear!N$29:N$34,MATCH($C22,Inputs_ByYear!$B$29:$B$34,0))*INDEX(Inputs_ByPrg!$F$6:$F$69,MATCH('ABP BlockSize'!$E22,Inputs_ByPrg!$E$6:$E$69,0))</f>
        <v>0</v>
      </c>
      <c r="R22" s="89">
        <f>Inputs_ByYear!O$19*Inputs_ByYear!O$20*INDEX(Inputs_ByYear!$D$24:$Y$25,MATCH($B22,Inputs_ByYear!$B$24:$B$25,0),MATCH(R$5,Inputs_ByYear!$D$23:$Y$23))*INDEX(Inputs_ByYear!O$29:O$34,MATCH($C22,Inputs_ByYear!$B$29:$B$34,0))*INDEX(Inputs_ByPrg!$F$6:$F$69,MATCH('ABP BlockSize'!$E22,Inputs_ByPrg!$E$6:$E$69,0))</f>
        <v>0</v>
      </c>
      <c r="S22" s="89">
        <f>Inputs_ByYear!P$19*Inputs_ByYear!P$20*INDEX(Inputs_ByYear!$D$24:$Y$25,MATCH($B22,Inputs_ByYear!$B$24:$B$25,0),MATCH(S$5,Inputs_ByYear!$D$23:$Y$23))*INDEX(Inputs_ByYear!P$29:P$34,MATCH($C22,Inputs_ByYear!$B$29:$B$34,0))*INDEX(Inputs_ByPrg!$F$6:$F$69,MATCH('ABP BlockSize'!$E22,Inputs_ByPrg!$E$6:$E$69,0))</f>
        <v>0</v>
      </c>
      <c r="T22" s="89">
        <f>Inputs_ByYear!Q$19*Inputs_ByYear!Q$20*INDEX(Inputs_ByYear!$D$24:$Y$25,MATCH($B22,Inputs_ByYear!$B$24:$B$25,0),MATCH(T$5,Inputs_ByYear!$D$23:$Y$23))*INDEX(Inputs_ByYear!Q$29:Q$34,MATCH($C22,Inputs_ByYear!$B$29:$B$34,0))*INDEX(Inputs_ByPrg!$F$6:$F$69,MATCH('ABP BlockSize'!$E22,Inputs_ByPrg!$E$6:$E$69,0))</f>
        <v>0</v>
      </c>
      <c r="U22" s="89">
        <f>Inputs_ByYear!R$19*Inputs_ByYear!R$20*INDEX(Inputs_ByYear!$D$24:$Y$25,MATCH($B22,Inputs_ByYear!$B$24:$B$25,0),MATCH(U$5,Inputs_ByYear!$D$23:$Y$23))*INDEX(Inputs_ByYear!R$29:R$34,MATCH($C22,Inputs_ByYear!$B$29:$B$34,0))*INDEX(Inputs_ByPrg!$F$6:$F$69,MATCH('ABP BlockSize'!$E22,Inputs_ByPrg!$E$6:$E$69,0))</f>
        <v>0</v>
      </c>
      <c r="V22" s="89">
        <f>Inputs_ByYear!S$19*Inputs_ByYear!S$20*INDEX(Inputs_ByYear!$D$24:$Y$25,MATCH($B22,Inputs_ByYear!$B$24:$B$25,0),MATCH(V$5,Inputs_ByYear!$D$23:$Y$23))*INDEX(Inputs_ByYear!S$29:S$34,MATCH($C22,Inputs_ByYear!$B$29:$B$34,0))*INDEX(Inputs_ByPrg!$F$6:$F$69,MATCH('ABP BlockSize'!$E22,Inputs_ByPrg!$E$6:$E$69,0))</f>
        <v>0</v>
      </c>
      <c r="W22" s="89">
        <f>Inputs_ByYear!T$19*Inputs_ByYear!T$20*INDEX(Inputs_ByYear!$D$24:$Y$25,MATCH($B22,Inputs_ByYear!$B$24:$B$25,0),MATCH(W$5,Inputs_ByYear!$D$23:$Y$23))*INDEX(Inputs_ByYear!T$29:T$34,MATCH($C22,Inputs_ByYear!$B$29:$B$34,0))*INDEX(Inputs_ByPrg!$F$6:$F$69,MATCH('ABP BlockSize'!$E22,Inputs_ByPrg!$E$6:$E$69,0))</f>
        <v>0</v>
      </c>
      <c r="X22" s="89">
        <f>Inputs_ByYear!U$19*Inputs_ByYear!U$20*INDEX(Inputs_ByYear!$D$24:$Y$25,MATCH($B22,Inputs_ByYear!$B$24:$B$25,0),MATCH(X$5,Inputs_ByYear!$D$23:$Y$23))*INDEX(Inputs_ByYear!U$29:U$34,MATCH($C22,Inputs_ByYear!$B$29:$B$34,0))*INDEX(Inputs_ByPrg!$F$6:$F$69,MATCH('ABP BlockSize'!$E22,Inputs_ByPrg!$E$6:$E$69,0))</f>
        <v>0</v>
      </c>
      <c r="Y22" s="89">
        <f>Inputs_ByYear!V$19*Inputs_ByYear!V$20*INDEX(Inputs_ByYear!$D$24:$Y$25,MATCH($B22,Inputs_ByYear!$B$24:$B$25,0),MATCH(Y$5,Inputs_ByYear!$D$23:$Y$23))*INDEX(Inputs_ByYear!V$29:V$34,MATCH($C22,Inputs_ByYear!$B$29:$B$34,0))*INDEX(Inputs_ByPrg!$F$6:$F$69,MATCH('ABP BlockSize'!$E22,Inputs_ByPrg!$E$6:$E$69,0))</f>
        <v>0</v>
      </c>
      <c r="Z22" s="89">
        <f>Inputs_ByYear!W$19*Inputs_ByYear!W$20*INDEX(Inputs_ByYear!$D$24:$Y$25,MATCH($B22,Inputs_ByYear!$B$24:$B$25,0),MATCH(Z$5,Inputs_ByYear!$D$23:$Y$23))*INDEX(Inputs_ByYear!W$29:W$34,MATCH($C22,Inputs_ByYear!$B$29:$B$34,0))*INDEX(Inputs_ByPrg!$F$6:$F$69,MATCH('ABP BlockSize'!$E22,Inputs_ByPrg!$E$6:$E$69,0))</f>
        <v>0</v>
      </c>
      <c r="AA22" s="89">
        <f>Inputs_ByYear!X$19*Inputs_ByYear!X$20*INDEX(Inputs_ByYear!$D$24:$Y$25,MATCH($B22,Inputs_ByYear!$B$24:$B$25,0),MATCH(AA$5,Inputs_ByYear!$D$23:$Y$23))*INDEX(Inputs_ByYear!X$29:X$34,MATCH($C22,Inputs_ByYear!$B$29:$B$34,0))*INDEX(Inputs_ByPrg!$F$6:$F$69,MATCH('ABP BlockSize'!$E22,Inputs_ByPrg!$E$6:$E$69,0))</f>
        <v>0</v>
      </c>
      <c r="AB22" s="89">
        <f>Inputs_ByYear!Y$19*Inputs_ByYear!Y$20*INDEX(Inputs_ByYear!$D$24:$Y$25,MATCH($B22,Inputs_ByYear!$B$24:$B$25,0),MATCH(AB$5,Inputs_ByYear!$D$23:$Y$23))*INDEX(Inputs_ByYear!Y$29:Y$34,MATCH($C22,Inputs_ByYear!$B$29:$B$34,0))*INDEX(Inputs_ByPrg!$F$6:$F$69,MATCH('ABP BlockSize'!$E22,Inputs_ByPrg!$E$6:$E$69,0))</f>
        <v>0</v>
      </c>
    </row>
    <row r="23" spans="2:28" ht="14.45" customHeight="1">
      <c r="B23" s="239" t="s">
        <v>230</v>
      </c>
      <c r="C23" s="239" t="s">
        <v>208</v>
      </c>
      <c r="D23" s="239" t="s">
        <v>287</v>
      </c>
      <c r="E23" s="286" t="str">
        <f t="shared" si="0"/>
        <v>A_Traditional Community Solar_&gt;100-200</v>
      </c>
      <c r="F23" s="262" t="s">
        <v>86</v>
      </c>
      <c r="G23" s="89">
        <f>Inputs_ByYear!D$19*Inputs_ByYear!D$20*INDEX(Inputs_ByYear!$D$24:$Y$25,MATCH($B23,Inputs_ByYear!$B$24:$B$25,0),MATCH(G$5,Inputs_ByYear!$D$23:$Y$23))*INDEX(Inputs_ByYear!D$29:D$34,MATCH($C23,Inputs_ByYear!$B$29:$B$34,0))*INDEX(Inputs_ByPrg!$F$6:$F$69,MATCH('ABP BlockSize'!$E23,Inputs_ByPrg!$E$6:$E$69,0))</f>
        <v>0</v>
      </c>
      <c r="H23" s="89">
        <f>Inputs_ByYear!E$19*Inputs_ByYear!E$20*INDEX(Inputs_ByYear!$D$24:$Y$25,MATCH($B23,Inputs_ByYear!$B$24:$B$25,0),MATCH(H$5,Inputs_ByYear!$D$23:$Y$23))*INDEX(Inputs_ByYear!E$29:E$34,MATCH($C23,Inputs_ByYear!$B$29:$B$34,0))*INDEX(Inputs_ByPrg!$F$6:$F$69,MATCH('ABP BlockSize'!$E23,Inputs_ByPrg!$E$6:$E$69,0))</f>
        <v>0</v>
      </c>
      <c r="I23" s="89">
        <f>Inputs_ByYear!F$19*Inputs_ByYear!F$20*INDEX(Inputs_ByYear!$D$24:$Y$25,MATCH($B23,Inputs_ByYear!$B$24:$B$25,0),MATCH(I$5,Inputs_ByYear!$D$23:$Y$23))*INDEX(Inputs_ByYear!F$29:F$34,MATCH($C23,Inputs_ByYear!$B$29:$B$34,0))*INDEX(Inputs_ByPrg!$F$6:$F$69,MATCH('ABP BlockSize'!$E23,Inputs_ByPrg!$E$6:$E$69,0))</f>
        <v>0</v>
      </c>
      <c r="J23" s="89">
        <f>Inputs_ByYear!G$19*Inputs_ByYear!G$20*INDEX(Inputs_ByYear!$D$24:$Y$25,MATCH($B23,Inputs_ByYear!$B$24:$B$25,0),MATCH(J$5,Inputs_ByYear!$D$23:$Y$23))*INDEX(Inputs_ByYear!G$29:G$34,MATCH($C23,Inputs_ByYear!$B$29:$B$34,0))*INDEX(Inputs_ByPrg!$F$6:$F$69,MATCH('ABP BlockSize'!$E23,Inputs_ByPrg!$E$6:$E$69,0))</f>
        <v>0</v>
      </c>
      <c r="K23" s="89">
        <f>Inputs_ByYear!H$19*Inputs_ByYear!H$20*INDEX(Inputs_ByYear!$D$24:$Y$25,MATCH($B23,Inputs_ByYear!$B$24:$B$25,0),MATCH(K$5,Inputs_ByYear!$D$23:$Y$23))*INDEX(Inputs_ByYear!H$29:H$34,MATCH($C23,Inputs_ByYear!$B$29:$B$34,0))*INDEX(Inputs_ByPrg!$F$6:$F$69,MATCH('ABP BlockSize'!$E23,Inputs_ByPrg!$E$6:$E$69,0))</f>
        <v>0</v>
      </c>
      <c r="L23" s="89">
        <f>Inputs_ByYear!I$19*Inputs_ByYear!I$20*INDEX(Inputs_ByYear!$D$24:$Y$25,MATCH($B23,Inputs_ByYear!$B$24:$B$25,0),MATCH(L$5,Inputs_ByYear!$D$23:$Y$23))*INDEX(Inputs_ByYear!I$29:I$34,MATCH($C23,Inputs_ByYear!$B$29:$B$34,0))*INDEX(Inputs_ByPrg!$F$6:$F$69,MATCH('ABP BlockSize'!$E23,Inputs_ByPrg!$E$6:$E$69,0))</f>
        <v>0</v>
      </c>
      <c r="M23" s="89">
        <f>Inputs_ByYear!J$19*Inputs_ByYear!J$20*INDEX(Inputs_ByYear!$D$24:$Y$25,MATCH($B23,Inputs_ByYear!$B$24:$B$25,0),MATCH(M$5,Inputs_ByYear!$D$23:$Y$23))*INDEX(Inputs_ByYear!J$29:J$34,MATCH($C23,Inputs_ByYear!$B$29:$B$34,0))*INDEX(Inputs_ByPrg!$F$6:$F$69,MATCH('ABP BlockSize'!$E23,Inputs_ByPrg!$E$6:$E$69,0))</f>
        <v>0</v>
      </c>
      <c r="N23" s="89">
        <f>Inputs_ByYear!K$19*Inputs_ByYear!K$20*INDEX(Inputs_ByYear!$D$24:$Y$25,MATCH($B23,Inputs_ByYear!$B$24:$B$25,0),MATCH(N$5,Inputs_ByYear!$D$23:$Y$23))*INDEX(Inputs_ByYear!K$29:K$34,MATCH($C23,Inputs_ByYear!$B$29:$B$34,0))*INDEX(Inputs_ByPrg!$F$6:$F$69,MATCH('ABP BlockSize'!$E23,Inputs_ByPrg!$E$6:$E$69,0))</f>
        <v>0</v>
      </c>
      <c r="O23" s="89">
        <f>Inputs_ByYear!L$19*Inputs_ByYear!L$20*INDEX(Inputs_ByYear!$D$24:$Y$25,MATCH($B23,Inputs_ByYear!$B$24:$B$25,0),MATCH(O$5,Inputs_ByYear!$D$23:$Y$23))*INDEX(Inputs_ByYear!L$29:L$34,MATCH($C23,Inputs_ByYear!$B$29:$B$34,0))*INDEX(Inputs_ByPrg!$F$6:$F$69,MATCH('ABP BlockSize'!$E23,Inputs_ByPrg!$E$6:$E$69,0))</f>
        <v>0</v>
      </c>
      <c r="P23" s="89">
        <f>Inputs_ByYear!M$19*Inputs_ByYear!M$20*INDEX(Inputs_ByYear!$D$24:$Y$25,MATCH($B23,Inputs_ByYear!$B$24:$B$25,0),MATCH(P$5,Inputs_ByYear!$D$23:$Y$23))*INDEX(Inputs_ByYear!M$29:M$34,MATCH($C23,Inputs_ByYear!$B$29:$B$34,0))*INDEX(Inputs_ByPrg!$F$6:$F$69,MATCH('ABP BlockSize'!$E23,Inputs_ByPrg!$E$6:$E$69,0))</f>
        <v>0</v>
      </c>
      <c r="Q23" s="89">
        <f>Inputs_ByYear!N$19*Inputs_ByYear!N$20*INDEX(Inputs_ByYear!$D$24:$Y$25,MATCH($B23,Inputs_ByYear!$B$24:$B$25,0),MATCH(Q$5,Inputs_ByYear!$D$23:$Y$23))*INDEX(Inputs_ByYear!N$29:N$34,MATCH($C23,Inputs_ByYear!$B$29:$B$34,0))*INDEX(Inputs_ByPrg!$F$6:$F$69,MATCH('ABP BlockSize'!$E23,Inputs_ByPrg!$E$6:$E$69,0))</f>
        <v>0</v>
      </c>
      <c r="R23" s="89">
        <f>Inputs_ByYear!O$19*Inputs_ByYear!O$20*INDEX(Inputs_ByYear!$D$24:$Y$25,MATCH($B23,Inputs_ByYear!$B$24:$B$25,0),MATCH(R$5,Inputs_ByYear!$D$23:$Y$23))*INDEX(Inputs_ByYear!O$29:O$34,MATCH($C23,Inputs_ByYear!$B$29:$B$34,0))*INDEX(Inputs_ByPrg!$F$6:$F$69,MATCH('ABP BlockSize'!$E23,Inputs_ByPrg!$E$6:$E$69,0))</f>
        <v>0</v>
      </c>
      <c r="S23" s="89">
        <f>Inputs_ByYear!P$19*Inputs_ByYear!P$20*INDEX(Inputs_ByYear!$D$24:$Y$25,MATCH($B23,Inputs_ByYear!$B$24:$B$25,0),MATCH(S$5,Inputs_ByYear!$D$23:$Y$23))*INDEX(Inputs_ByYear!P$29:P$34,MATCH($C23,Inputs_ByYear!$B$29:$B$34,0))*INDEX(Inputs_ByPrg!$F$6:$F$69,MATCH('ABP BlockSize'!$E23,Inputs_ByPrg!$E$6:$E$69,0))</f>
        <v>0</v>
      </c>
      <c r="T23" s="89">
        <f>Inputs_ByYear!Q$19*Inputs_ByYear!Q$20*INDEX(Inputs_ByYear!$D$24:$Y$25,MATCH($B23,Inputs_ByYear!$B$24:$B$25,0),MATCH(T$5,Inputs_ByYear!$D$23:$Y$23))*INDEX(Inputs_ByYear!Q$29:Q$34,MATCH($C23,Inputs_ByYear!$B$29:$B$34,0))*INDEX(Inputs_ByPrg!$F$6:$F$69,MATCH('ABP BlockSize'!$E23,Inputs_ByPrg!$E$6:$E$69,0))</f>
        <v>0</v>
      </c>
      <c r="U23" s="89">
        <f>Inputs_ByYear!R$19*Inputs_ByYear!R$20*INDEX(Inputs_ByYear!$D$24:$Y$25,MATCH($B23,Inputs_ByYear!$B$24:$B$25,0),MATCH(U$5,Inputs_ByYear!$D$23:$Y$23))*INDEX(Inputs_ByYear!R$29:R$34,MATCH($C23,Inputs_ByYear!$B$29:$B$34,0))*INDEX(Inputs_ByPrg!$F$6:$F$69,MATCH('ABP BlockSize'!$E23,Inputs_ByPrg!$E$6:$E$69,0))</f>
        <v>0</v>
      </c>
      <c r="V23" s="89">
        <f>Inputs_ByYear!S$19*Inputs_ByYear!S$20*INDEX(Inputs_ByYear!$D$24:$Y$25,MATCH($B23,Inputs_ByYear!$B$24:$B$25,0),MATCH(V$5,Inputs_ByYear!$D$23:$Y$23))*INDEX(Inputs_ByYear!S$29:S$34,MATCH($C23,Inputs_ByYear!$B$29:$B$34,0))*INDEX(Inputs_ByPrg!$F$6:$F$69,MATCH('ABP BlockSize'!$E23,Inputs_ByPrg!$E$6:$E$69,0))</f>
        <v>0</v>
      </c>
      <c r="W23" s="89">
        <f>Inputs_ByYear!T$19*Inputs_ByYear!T$20*INDEX(Inputs_ByYear!$D$24:$Y$25,MATCH($B23,Inputs_ByYear!$B$24:$B$25,0),MATCH(W$5,Inputs_ByYear!$D$23:$Y$23))*INDEX(Inputs_ByYear!T$29:T$34,MATCH($C23,Inputs_ByYear!$B$29:$B$34,0))*INDEX(Inputs_ByPrg!$F$6:$F$69,MATCH('ABP BlockSize'!$E23,Inputs_ByPrg!$E$6:$E$69,0))</f>
        <v>0</v>
      </c>
      <c r="X23" s="89">
        <f>Inputs_ByYear!U$19*Inputs_ByYear!U$20*INDEX(Inputs_ByYear!$D$24:$Y$25,MATCH($B23,Inputs_ByYear!$B$24:$B$25,0),MATCH(X$5,Inputs_ByYear!$D$23:$Y$23))*INDEX(Inputs_ByYear!U$29:U$34,MATCH($C23,Inputs_ByYear!$B$29:$B$34,0))*INDEX(Inputs_ByPrg!$F$6:$F$69,MATCH('ABP BlockSize'!$E23,Inputs_ByPrg!$E$6:$E$69,0))</f>
        <v>0</v>
      </c>
      <c r="Y23" s="89">
        <f>Inputs_ByYear!V$19*Inputs_ByYear!V$20*INDEX(Inputs_ByYear!$D$24:$Y$25,MATCH($B23,Inputs_ByYear!$B$24:$B$25,0),MATCH(Y$5,Inputs_ByYear!$D$23:$Y$23))*INDEX(Inputs_ByYear!V$29:V$34,MATCH($C23,Inputs_ByYear!$B$29:$B$34,0))*INDEX(Inputs_ByPrg!$F$6:$F$69,MATCH('ABP BlockSize'!$E23,Inputs_ByPrg!$E$6:$E$69,0))</f>
        <v>0</v>
      </c>
      <c r="Z23" s="89">
        <f>Inputs_ByYear!W$19*Inputs_ByYear!W$20*INDEX(Inputs_ByYear!$D$24:$Y$25,MATCH($B23,Inputs_ByYear!$B$24:$B$25,0),MATCH(Z$5,Inputs_ByYear!$D$23:$Y$23))*INDEX(Inputs_ByYear!W$29:W$34,MATCH($C23,Inputs_ByYear!$B$29:$B$34,0))*INDEX(Inputs_ByPrg!$F$6:$F$69,MATCH('ABP BlockSize'!$E23,Inputs_ByPrg!$E$6:$E$69,0))</f>
        <v>0</v>
      </c>
      <c r="AA23" s="89">
        <f>Inputs_ByYear!X$19*Inputs_ByYear!X$20*INDEX(Inputs_ByYear!$D$24:$Y$25,MATCH($B23,Inputs_ByYear!$B$24:$B$25,0),MATCH(AA$5,Inputs_ByYear!$D$23:$Y$23))*INDEX(Inputs_ByYear!X$29:X$34,MATCH($C23,Inputs_ByYear!$B$29:$B$34,0))*INDEX(Inputs_ByPrg!$F$6:$F$69,MATCH('ABP BlockSize'!$E23,Inputs_ByPrg!$E$6:$E$69,0))</f>
        <v>0</v>
      </c>
      <c r="AB23" s="89">
        <f>Inputs_ByYear!Y$19*Inputs_ByYear!Y$20*INDEX(Inputs_ByYear!$D$24:$Y$25,MATCH($B23,Inputs_ByYear!$B$24:$B$25,0),MATCH(AB$5,Inputs_ByYear!$D$23:$Y$23))*INDEX(Inputs_ByYear!Y$29:Y$34,MATCH($C23,Inputs_ByYear!$B$29:$B$34,0))*INDEX(Inputs_ByPrg!$F$6:$F$69,MATCH('ABP BlockSize'!$E23,Inputs_ByPrg!$E$6:$E$69,0))</f>
        <v>0</v>
      </c>
    </row>
    <row r="24" spans="2:28" ht="14.45" customHeight="1">
      <c r="B24" s="239" t="s">
        <v>230</v>
      </c>
      <c r="C24" s="239" t="s">
        <v>208</v>
      </c>
      <c r="D24" s="239" t="s">
        <v>288</v>
      </c>
      <c r="E24" s="286" t="str">
        <f t="shared" si="0"/>
        <v>A_Traditional Community Solar_&gt;200-500</v>
      </c>
      <c r="F24" s="262" t="s">
        <v>86</v>
      </c>
      <c r="G24" s="89">
        <f>Inputs_ByYear!D$19*Inputs_ByYear!D$20*INDEX(Inputs_ByYear!$D$24:$Y$25,MATCH($B24,Inputs_ByYear!$B$24:$B$25,0),MATCH(G$5,Inputs_ByYear!$D$23:$Y$23))*INDEX(Inputs_ByYear!D$29:D$34,MATCH($C24,Inputs_ByYear!$B$29:$B$34,0))*INDEX(Inputs_ByPrg!$F$6:$F$69,MATCH('ABP BlockSize'!$E24,Inputs_ByPrg!$E$6:$E$69,0))</f>
        <v>0</v>
      </c>
      <c r="H24" s="89">
        <f>Inputs_ByYear!E$19*Inputs_ByYear!E$20*INDEX(Inputs_ByYear!$D$24:$Y$25,MATCH($B24,Inputs_ByYear!$B$24:$B$25,0),MATCH(H$5,Inputs_ByYear!$D$23:$Y$23))*INDEX(Inputs_ByYear!E$29:E$34,MATCH($C24,Inputs_ByYear!$B$29:$B$34,0))*INDEX(Inputs_ByPrg!$F$6:$F$69,MATCH('ABP BlockSize'!$E24,Inputs_ByPrg!$E$6:$E$69,0))</f>
        <v>0</v>
      </c>
      <c r="I24" s="89">
        <f>Inputs_ByYear!F$19*Inputs_ByYear!F$20*INDEX(Inputs_ByYear!$D$24:$Y$25,MATCH($B24,Inputs_ByYear!$B$24:$B$25,0),MATCH(I$5,Inputs_ByYear!$D$23:$Y$23))*INDEX(Inputs_ByYear!F$29:F$34,MATCH($C24,Inputs_ByYear!$B$29:$B$34,0))*INDEX(Inputs_ByPrg!$F$6:$F$69,MATCH('ABP BlockSize'!$E24,Inputs_ByPrg!$E$6:$E$69,0))</f>
        <v>0</v>
      </c>
      <c r="J24" s="89">
        <f>Inputs_ByYear!G$19*Inputs_ByYear!G$20*INDEX(Inputs_ByYear!$D$24:$Y$25,MATCH($B24,Inputs_ByYear!$B$24:$B$25,0),MATCH(J$5,Inputs_ByYear!$D$23:$Y$23))*INDEX(Inputs_ByYear!G$29:G$34,MATCH($C24,Inputs_ByYear!$B$29:$B$34,0))*INDEX(Inputs_ByPrg!$F$6:$F$69,MATCH('ABP BlockSize'!$E24,Inputs_ByPrg!$E$6:$E$69,0))</f>
        <v>0</v>
      </c>
      <c r="K24" s="89">
        <f>Inputs_ByYear!H$19*Inputs_ByYear!H$20*INDEX(Inputs_ByYear!$D$24:$Y$25,MATCH($B24,Inputs_ByYear!$B$24:$B$25,0),MATCH(K$5,Inputs_ByYear!$D$23:$Y$23))*INDEX(Inputs_ByYear!H$29:H$34,MATCH($C24,Inputs_ByYear!$B$29:$B$34,0))*INDEX(Inputs_ByPrg!$F$6:$F$69,MATCH('ABP BlockSize'!$E24,Inputs_ByPrg!$E$6:$E$69,0))</f>
        <v>0</v>
      </c>
      <c r="L24" s="89">
        <f>Inputs_ByYear!I$19*Inputs_ByYear!I$20*INDEX(Inputs_ByYear!$D$24:$Y$25,MATCH($B24,Inputs_ByYear!$B$24:$B$25,0),MATCH(L$5,Inputs_ByYear!$D$23:$Y$23))*INDEX(Inputs_ByYear!I$29:I$34,MATCH($C24,Inputs_ByYear!$B$29:$B$34,0))*INDEX(Inputs_ByPrg!$F$6:$F$69,MATCH('ABP BlockSize'!$E24,Inputs_ByPrg!$E$6:$E$69,0))</f>
        <v>0</v>
      </c>
      <c r="M24" s="89">
        <f>Inputs_ByYear!J$19*Inputs_ByYear!J$20*INDEX(Inputs_ByYear!$D$24:$Y$25,MATCH($B24,Inputs_ByYear!$B$24:$B$25,0),MATCH(M$5,Inputs_ByYear!$D$23:$Y$23))*INDEX(Inputs_ByYear!J$29:J$34,MATCH($C24,Inputs_ByYear!$B$29:$B$34,0))*INDEX(Inputs_ByPrg!$F$6:$F$69,MATCH('ABP BlockSize'!$E24,Inputs_ByPrg!$E$6:$E$69,0))</f>
        <v>0</v>
      </c>
      <c r="N24" s="89">
        <f>Inputs_ByYear!K$19*Inputs_ByYear!K$20*INDEX(Inputs_ByYear!$D$24:$Y$25,MATCH($B24,Inputs_ByYear!$B$24:$B$25,0),MATCH(N$5,Inputs_ByYear!$D$23:$Y$23))*INDEX(Inputs_ByYear!K$29:K$34,MATCH($C24,Inputs_ByYear!$B$29:$B$34,0))*INDEX(Inputs_ByPrg!$F$6:$F$69,MATCH('ABP BlockSize'!$E24,Inputs_ByPrg!$E$6:$E$69,0))</f>
        <v>0</v>
      </c>
      <c r="O24" s="89">
        <f>Inputs_ByYear!L$19*Inputs_ByYear!L$20*INDEX(Inputs_ByYear!$D$24:$Y$25,MATCH($B24,Inputs_ByYear!$B$24:$B$25,0),MATCH(O$5,Inputs_ByYear!$D$23:$Y$23))*INDEX(Inputs_ByYear!L$29:L$34,MATCH($C24,Inputs_ByYear!$B$29:$B$34,0))*INDEX(Inputs_ByPrg!$F$6:$F$69,MATCH('ABP BlockSize'!$E24,Inputs_ByPrg!$E$6:$E$69,0))</f>
        <v>0</v>
      </c>
      <c r="P24" s="89">
        <f>Inputs_ByYear!M$19*Inputs_ByYear!M$20*INDEX(Inputs_ByYear!$D$24:$Y$25,MATCH($B24,Inputs_ByYear!$B$24:$B$25,0),MATCH(P$5,Inputs_ByYear!$D$23:$Y$23))*INDEX(Inputs_ByYear!M$29:M$34,MATCH($C24,Inputs_ByYear!$B$29:$B$34,0))*INDEX(Inputs_ByPrg!$F$6:$F$69,MATCH('ABP BlockSize'!$E24,Inputs_ByPrg!$E$6:$E$69,0))</f>
        <v>0</v>
      </c>
      <c r="Q24" s="89">
        <f>Inputs_ByYear!N$19*Inputs_ByYear!N$20*INDEX(Inputs_ByYear!$D$24:$Y$25,MATCH($B24,Inputs_ByYear!$B$24:$B$25,0),MATCH(Q$5,Inputs_ByYear!$D$23:$Y$23))*INDEX(Inputs_ByYear!N$29:N$34,MATCH($C24,Inputs_ByYear!$B$29:$B$34,0))*INDEX(Inputs_ByPrg!$F$6:$F$69,MATCH('ABP BlockSize'!$E24,Inputs_ByPrg!$E$6:$E$69,0))</f>
        <v>0</v>
      </c>
      <c r="R24" s="89">
        <f>Inputs_ByYear!O$19*Inputs_ByYear!O$20*INDEX(Inputs_ByYear!$D$24:$Y$25,MATCH($B24,Inputs_ByYear!$B$24:$B$25,0),MATCH(R$5,Inputs_ByYear!$D$23:$Y$23))*INDEX(Inputs_ByYear!O$29:O$34,MATCH($C24,Inputs_ByYear!$B$29:$B$34,0))*INDEX(Inputs_ByPrg!$F$6:$F$69,MATCH('ABP BlockSize'!$E24,Inputs_ByPrg!$E$6:$E$69,0))</f>
        <v>0</v>
      </c>
      <c r="S24" s="89">
        <f>Inputs_ByYear!P$19*Inputs_ByYear!P$20*INDEX(Inputs_ByYear!$D$24:$Y$25,MATCH($B24,Inputs_ByYear!$B$24:$B$25,0),MATCH(S$5,Inputs_ByYear!$D$23:$Y$23))*INDEX(Inputs_ByYear!P$29:P$34,MATCH($C24,Inputs_ByYear!$B$29:$B$34,0))*INDEX(Inputs_ByPrg!$F$6:$F$69,MATCH('ABP BlockSize'!$E24,Inputs_ByPrg!$E$6:$E$69,0))</f>
        <v>0</v>
      </c>
      <c r="T24" s="89">
        <f>Inputs_ByYear!Q$19*Inputs_ByYear!Q$20*INDEX(Inputs_ByYear!$D$24:$Y$25,MATCH($B24,Inputs_ByYear!$B$24:$B$25,0),MATCH(T$5,Inputs_ByYear!$D$23:$Y$23))*INDEX(Inputs_ByYear!Q$29:Q$34,MATCH($C24,Inputs_ByYear!$B$29:$B$34,0))*INDEX(Inputs_ByPrg!$F$6:$F$69,MATCH('ABP BlockSize'!$E24,Inputs_ByPrg!$E$6:$E$69,0))</f>
        <v>0</v>
      </c>
      <c r="U24" s="89">
        <f>Inputs_ByYear!R$19*Inputs_ByYear!R$20*INDEX(Inputs_ByYear!$D$24:$Y$25,MATCH($B24,Inputs_ByYear!$B$24:$B$25,0),MATCH(U$5,Inputs_ByYear!$D$23:$Y$23))*INDEX(Inputs_ByYear!R$29:R$34,MATCH($C24,Inputs_ByYear!$B$29:$B$34,0))*INDEX(Inputs_ByPrg!$F$6:$F$69,MATCH('ABP BlockSize'!$E24,Inputs_ByPrg!$E$6:$E$69,0))</f>
        <v>0</v>
      </c>
      <c r="V24" s="89">
        <f>Inputs_ByYear!S$19*Inputs_ByYear!S$20*INDEX(Inputs_ByYear!$D$24:$Y$25,MATCH($B24,Inputs_ByYear!$B$24:$B$25,0),MATCH(V$5,Inputs_ByYear!$D$23:$Y$23))*INDEX(Inputs_ByYear!S$29:S$34,MATCH($C24,Inputs_ByYear!$B$29:$B$34,0))*INDEX(Inputs_ByPrg!$F$6:$F$69,MATCH('ABP BlockSize'!$E24,Inputs_ByPrg!$E$6:$E$69,0))</f>
        <v>0</v>
      </c>
      <c r="W24" s="89">
        <f>Inputs_ByYear!T$19*Inputs_ByYear!T$20*INDEX(Inputs_ByYear!$D$24:$Y$25,MATCH($B24,Inputs_ByYear!$B$24:$B$25,0),MATCH(W$5,Inputs_ByYear!$D$23:$Y$23))*INDEX(Inputs_ByYear!T$29:T$34,MATCH($C24,Inputs_ByYear!$B$29:$B$34,0))*INDEX(Inputs_ByPrg!$F$6:$F$69,MATCH('ABP BlockSize'!$E24,Inputs_ByPrg!$E$6:$E$69,0))</f>
        <v>0</v>
      </c>
      <c r="X24" s="89">
        <f>Inputs_ByYear!U$19*Inputs_ByYear!U$20*INDEX(Inputs_ByYear!$D$24:$Y$25,MATCH($B24,Inputs_ByYear!$B$24:$B$25,0),MATCH(X$5,Inputs_ByYear!$D$23:$Y$23))*INDEX(Inputs_ByYear!U$29:U$34,MATCH($C24,Inputs_ByYear!$B$29:$B$34,0))*INDEX(Inputs_ByPrg!$F$6:$F$69,MATCH('ABP BlockSize'!$E24,Inputs_ByPrg!$E$6:$E$69,0))</f>
        <v>0</v>
      </c>
      <c r="Y24" s="89">
        <f>Inputs_ByYear!V$19*Inputs_ByYear!V$20*INDEX(Inputs_ByYear!$D$24:$Y$25,MATCH($B24,Inputs_ByYear!$B$24:$B$25,0),MATCH(Y$5,Inputs_ByYear!$D$23:$Y$23))*INDEX(Inputs_ByYear!V$29:V$34,MATCH($C24,Inputs_ByYear!$B$29:$B$34,0))*INDEX(Inputs_ByPrg!$F$6:$F$69,MATCH('ABP BlockSize'!$E24,Inputs_ByPrg!$E$6:$E$69,0))</f>
        <v>0</v>
      </c>
      <c r="Z24" s="89">
        <f>Inputs_ByYear!W$19*Inputs_ByYear!W$20*INDEX(Inputs_ByYear!$D$24:$Y$25,MATCH($B24,Inputs_ByYear!$B$24:$B$25,0),MATCH(Z$5,Inputs_ByYear!$D$23:$Y$23))*INDEX(Inputs_ByYear!W$29:W$34,MATCH($C24,Inputs_ByYear!$B$29:$B$34,0))*INDEX(Inputs_ByPrg!$F$6:$F$69,MATCH('ABP BlockSize'!$E24,Inputs_ByPrg!$E$6:$E$69,0))</f>
        <v>0</v>
      </c>
      <c r="AA24" s="89">
        <f>Inputs_ByYear!X$19*Inputs_ByYear!X$20*INDEX(Inputs_ByYear!$D$24:$Y$25,MATCH($B24,Inputs_ByYear!$B$24:$B$25,0),MATCH(AA$5,Inputs_ByYear!$D$23:$Y$23))*INDEX(Inputs_ByYear!X$29:X$34,MATCH($C24,Inputs_ByYear!$B$29:$B$34,0))*INDEX(Inputs_ByPrg!$F$6:$F$69,MATCH('ABP BlockSize'!$E24,Inputs_ByPrg!$E$6:$E$69,0))</f>
        <v>0</v>
      </c>
      <c r="AB24" s="89">
        <f>Inputs_ByYear!Y$19*Inputs_ByYear!Y$20*INDEX(Inputs_ByYear!$D$24:$Y$25,MATCH($B24,Inputs_ByYear!$B$24:$B$25,0),MATCH(AB$5,Inputs_ByYear!$D$23:$Y$23))*INDEX(Inputs_ByYear!Y$29:Y$34,MATCH($C24,Inputs_ByYear!$B$29:$B$34,0))*INDEX(Inputs_ByPrg!$F$6:$F$69,MATCH('ABP BlockSize'!$E24,Inputs_ByPrg!$E$6:$E$69,0))</f>
        <v>0</v>
      </c>
    </row>
    <row r="25" spans="2:28" ht="14.45" customHeight="1">
      <c r="B25" s="239" t="s">
        <v>230</v>
      </c>
      <c r="C25" s="239" t="s">
        <v>208</v>
      </c>
      <c r="D25" s="239" t="s">
        <v>289</v>
      </c>
      <c r="E25" s="286" t="str">
        <f t="shared" si="0"/>
        <v>A_Traditional Community Solar_ &gt;500-2000</v>
      </c>
      <c r="F25" s="262" t="s">
        <v>86</v>
      </c>
      <c r="G25" s="89">
        <f>Inputs_ByYear!D$19*Inputs_ByYear!D$20*INDEX(Inputs_ByYear!$D$24:$Y$25,MATCH($B25,Inputs_ByYear!$B$24:$B$25,0),MATCH(G$5,Inputs_ByYear!$D$23:$Y$23))*INDEX(Inputs_ByYear!D$29:D$34,MATCH($C25,Inputs_ByYear!$B$29:$B$34,0))*INDEX(Inputs_ByPrg!$F$6:$F$69,MATCH('ABP BlockSize'!$E25,Inputs_ByPrg!$E$6:$E$69,0))</f>
        <v>64800.000000000007</v>
      </c>
      <c r="H25" s="89">
        <f>Inputs_ByYear!E$19*Inputs_ByYear!E$20*INDEX(Inputs_ByYear!$D$24:$Y$25,MATCH($B25,Inputs_ByYear!$B$24:$B$25,0),MATCH(H$5,Inputs_ByYear!$D$23:$Y$23))*INDEX(Inputs_ByYear!E$29:E$34,MATCH($C25,Inputs_ByYear!$B$29:$B$34,0))*INDEX(Inputs_ByPrg!$F$6:$F$69,MATCH('ABP BlockSize'!$E25,Inputs_ByPrg!$E$6:$E$69,0))</f>
        <v>64800.000000000007</v>
      </c>
      <c r="I25" s="89">
        <f>Inputs_ByYear!F$19*Inputs_ByYear!F$20*INDEX(Inputs_ByYear!$D$24:$Y$25,MATCH($B25,Inputs_ByYear!$B$24:$B$25,0),MATCH(I$5,Inputs_ByYear!$D$23:$Y$23))*INDEX(Inputs_ByYear!F$29:F$34,MATCH($C25,Inputs_ByYear!$B$29:$B$34,0))*INDEX(Inputs_ByPrg!$F$6:$F$69,MATCH('ABP BlockSize'!$E25,Inputs_ByPrg!$E$6:$E$69,0))</f>
        <v>64800.000000000007</v>
      </c>
      <c r="J25" s="89">
        <f>Inputs_ByYear!G$19*Inputs_ByYear!G$20*INDEX(Inputs_ByYear!$D$24:$Y$25,MATCH($B25,Inputs_ByYear!$B$24:$B$25,0),MATCH(J$5,Inputs_ByYear!$D$23:$Y$23))*INDEX(Inputs_ByYear!G$29:G$34,MATCH($C25,Inputs_ByYear!$B$29:$B$34,0))*INDEX(Inputs_ByPrg!$F$6:$F$69,MATCH('ABP BlockSize'!$E25,Inputs_ByPrg!$E$6:$E$69,0))</f>
        <v>64800.000000000007</v>
      </c>
      <c r="K25" s="89">
        <f>Inputs_ByYear!H$19*Inputs_ByYear!H$20*INDEX(Inputs_ByYear!$D$24:$Y$25,MATCH($B25,Inputs_ByYear!$B$24:$B$25,0),MATCH(K$5,Inputs_ByYear!$D$23:$Y$23))*INDEX(Inputs_ByYear!H$29:H$34,MATCH($C25,Inputs_ByYear!$B$29:$B$34,0))*INDEX(Inputs_ByPrg!$F$6:$F$69,MATCH('ABP BlockSize'!$E25,Inputs_ByPrg!$E$6:$E$69,0))</f>
        <v>64800.000000000007</v>
      </c>
      <c r="L25" s="89">
        <f>Inputs_ByYear!I$19*Inputs_ByYear!I$20*INDEX(Inputs_ByYear!$D$24:$Y$25,MATCH($B25,Inputs_ByYear!$B$24:$B$25,0),MATCH(L$5,Inputs_ByYear!$D$23:$Y$23))*INDEX(Inputs_ByYear!I$29:I$34,MATCH($C25,Inputs_ByYear!$B$29:$B$34,0))*INDEX(Inputs_ByPrg!$F$6:$F$69,MATCH('ABP BlockSize'!$E25,Inputs_ByPrg!$E$6:$E$69,0))</f>
        <v>64800.000000000007</v>
      </c>
      <c r="M25" s="89">
        <f>Inputs_ByYear!J$19*Inputs_ByYear!J$20*INDEX(Inputs_ByYear!$D$24:$Y$25,MATCH($B25,Inputs_ByYear!$B$24:$B$25,0),MATCH(M$5,Inputs_ByYear!$D$23:$Y$23))*INDEX(Inputs_ByYear!J$29:J$34,MATCH($C25,Inputs_ByYear!$B$29:$B$34,0))*INDEX(Inputs_ByPrg!$F$6:$F$69,MATCH('ABP BlockSize'!$E25,Inputs_ByPrg!$E$6:$E$69,0))</f>
        <v>64800.000000000007</v>
      </c>
      <c r="N25" s="89">
        <f>Inputs_ByYear!K$19*Inputs_ByYear!K$20*INDEX(Inputs_ByYear!$D$24:$Y$25,MATCH($B25,Inputs_ByYear!$B$24:$B$25,0),MATCH(N$5,Inputs_ByYear!$D$23:$Y$23))*INDEX(Inputs_ByYear!K$29:K$34,MATCH($C25,Inputs_ByYear!$B$29:$B$34,0))*INDEX(Inputs_ByPrg!$F$6:$F$69,MATCH('ABP BlockSize'!$E25,Inputs_ByPrg!$E$6:$E$69,0))</f>
        <v>64800.000000000007</v>
      </c>
      <c r="O25" s="89">
        <f>Inputs_ByYear!L$19*Inputs_ByYear!L$20*INDEX(Inputs_ByYear!$D$24:$Y$25,MATCH($B25,Inputs_ByYear!$B$24:$B$25,0),MATCH(O$5,Inputs_ByYear!$D$23:$Y$23))*INDEX(Inputs_ByYear!L$29:L$34,MATCH($C25,Inputs_ByYear!$B$29:$B$34,0))*INDEX(Inputs_ByPrg!$F$6:$F$69,MATCH('ABP BlockSize'!$E25,Inputs_ByPrg!$E$6:$E$69,0))</f>
        <v>64800.000000000007</v>
      </c>
      <c r="P25" s="89">
        <f>Inputs_ByYear!M$19*Inputs_ByYear!M$20*INDEX(Inputs_ByYear!$D$24:$Y$25,MATCH($B25,Inputs_ByYear!$B$24:$B$25,0),MATCH(P$5,Inputs_ByYear!$D$23:$Y$23))*INDEX(Inputs_ByYear!M$29:M$34,MATCH($C25,Inputs_ByYear!$B$29:$B$34,0))*INDEX(Inputs_ByPrg!$F$6:$F$69,MATCH('ABP BlockSize'!$E25,Inputs_ByPrg!$E$6:$E$69,0))</f>
        <v>32400.000000000004</v>
      </c>
      <c r="Q25" s="89">
        <f>Inputs_ByYear!N$19*Inputs_ByYear!N$20*INDEX(Inputs_ByYear!$D$24:$Y$25,MATCH($B25,Inputs_ByYear!$B$24:$B$25,0),MATCH(Q$5,Inputs_ByYear!$D$23:$Y$23))*INDEX(Inputs_ByYear!N$29:N$34,MATCH($C25,Inputs_ByYear!$B$29:$B$34,0))*INDEX(Inputs_ByPrg!$F$6:$F$69,MATCH('ABP BlockSize'!$E25,Inputs_ByPrg!$E$6:$E$69,0))</f>
        <v>32400.000000000004</v>
      </c>
      <c r="R25" s="89">
        <f>Inputs_ByYear!O$19*Inputs_ByYear!O$20*INDEX(Inputs_ByYear!$D$24:$Y$25,MATCH($B25,Inputs_ByYear!$B$24:$B$25,0),MATCH(R$5,Inputs_ByYear!$D$23:$Y$23))*INDEX(Inputs_ByYear!O$29:O$34,MATCH($C25,Inputs_ByYear!$B$29:$B$34,0))*INDEX(Inputs_ByPrg!$F$6:$F$69,MATCH('ABP BlockSize'!$E25,Inputs_ByPrg!$E$6:$E$69,0))</f>
        <v>32400.000000000004</v>
      </c>
      <c r="S25" s="89">
        <f>Inputs_ByYear!P$19*Inputs_ByYear!P$20*INDEX(Inputs_ByYear!$D$24:$Y$25,MATCH($B25,Inputs_ByYear!$B$24:$B$25,0),MATCH(S$5,Inputs_ByYear!$D$23:$Y$23))*INDEX(Inputs_ByYear!P$29:P$34,MATCH($C25,Inputs_ByYear!$B$29:$B$34,0))*INDEX(Inputs_ByPrg!$F$6:$F$69,MATCH('ABP BlockSize'!$E25,Inputs_ByPrg!$E$6:$E$69,0))</f>
        <v>32400.000000000004</v>
      </c>
      <c r="T25" s="89">
        <f>Inputs_ByYear!Q$19*Inputs_ByYear!Q$20*INDEX(Inputs_ByYear!$D$24:$Y$25,MATCH($B25,Inputs_ByYear!$B$24:$B$25,0),MATCH(T$5,Inputs_ByYear!$D$23:$Y$23))*INDEX(Inputs_ByYear!Q$29:Q$34,MATCH($C25,Inputs_ByYear!$B$29:$B$34,0))*INDEX(Inputs_ByPrg!$F$6:$F$69,MATCH('ABP BlockSize'!$E25,Inputs_ByPrg!$E$6:$E$69,0))</f>
        <v>32400.000000000004</v>
      </c>
      <c r="U25" s="89">
        <f>Inputs_ByYear!R$19*Inputs_ByYear!R$20*INDEX(Inputs_ByYear!$D$24:$Y$25,MATCH($B25,Inputs_ByYear!$B$24:$B$25,0),MATCH(U$5,Inputs_ByYear!$D$23:$Y$23))*INDEX(Inputs_ByYear!R$29:R$34,MATCH($C25,Inputs_ByYear!$B$29:$B$34,0))*INDEX(Inputs_ByPrg!$F$6:$F$69,MATCH('ABP BlockSize'!$E25,Inputs_ByPrg!$E$6:$E$69,0))</f>
        <v>32400.000000000004</v>
      </c>
      <c r="V25" s="89">
        <f>Inputs_ByYear!S$19*Inputs_ByYear!S$20*INDEX(Inputs_ByYear!$D$24:$Y$25,MATCH($B25,Inputs_ByYear!$B$24:$B$25,0),MATCH(V$5,Inputs_ByYear!$D$23:$Y$23))*INDEX(Inputs_ByYear!S$29:S$34,MATCH($C25,Inputs_ByYear!$B$29:$B$34,0))*INDEX(Inputs_ByPrg!$F$6:$F$69,MATCH('ABP BlockSize'!$E25,Inputs_ByPrg!$E$6:$E$69,0))</f>
        <v>32400.000000000004</v>
      </c>
      <c r="W25" s="89">
        <f>Inputs_ByYear!T$19*Inputs_ByYear!T$20*INDEX(Inputs_ByYear!$D$24:$Y$25,MATCH($B25,Inputs_ByYear!$B$24:$B$25,0),MATCH(W$5,Inputs_ByYear!$D$23:$Y$23))*INDEX(Inputs_ByYear!T$29:T$34,MATCH($C25,Inputs_ByYear!$B$29:$B$34,0))*INDEX(Inputs_ByPrg!$F$6:$F$69,MATCH('ABP BlockSize'!$E25,Inputs_ByPrg!$E$6:$E$69,0))</f>
        <v>32400.000000000004</v>
      </c>
      <c r="X25" s="89">
        <f>Inputs_ByYear!U$19*Inputs_ByYear!U$20*INDEX(Inputs_ByYear!$D$24:$Y$25,MATCH($B25,Inputs_ByYear!$B$24:$B$25,0),MATCH(X$5,Inputs_ByYear!$D$23:$Y$23))*INDEX(Inputs_ByYear!U$29:U$34,MATCH($C25,Inputs_ByYear!$B$29:$B$34,0))*INDEX(Inputs_ByPrg!$F$6:$F$69,MATCH('ABP BlockSize'!$E25,Inputs_ByPrg!$E$6:$E$69,0))</f>
        <v>32400.000000000004</v>
      </c>
      <c r="Y25" s="89">
        <f>Inputs_ByYear!V$19*Inputs_ByYear!V$20*INDEX(Inputs_ByYear!$D$24:$Y$25,MATCH($B25,Inputs_ByYear!$B$24:$B$25,0),MATCH(Y$5,Inputs_ByYear!$D$23:$Y$23))*INDEX(Inputs_ByYear!V$29:V$34,MATCH($C25,Inputs_ByYear!$B$29:$B$34,0))*INDEX(Inputs_ByPrg!$F$6:$F$69,MATCH('ABP BlockSize'!$E25,Inputs_ByPrg!$E$6:$E$69,0))</f>
        <v>32400.000000000004</v>
      </c>
      <c r="Z25" s="89">
        <f>Inputs_ByYear!W$19*Inputs_ByYear!W$20*INDEX(Inputs_ByYear!$D$24:$Y$25,MATCH($B25,Inputs_ByYear!$B$24:$B$25,0),MATCH(Z$5,Inputs_ByYear!$D$23:$Y$23))*INDEX(Inputs_ByYear!W$29:W$34,MATCH($C25,Inputs_ByYear!$B$29:$B$34,0))*INDEX(Inputs_ByPrg!$F$6:$F$69,MATCH('ABP BlockSize'!$E25,Inputs_ByPrg!$E$6:$E$69,0))</f>
        <v>32400.000000000004</v>
      </c>
      <c r="AA25" s="89">
        <f>Inputs_ByYear!X$19*Inputs_ByYear!X$20*INDEX(Inputs_ByYear!$D$24:$Y$25,MATCH($B25,Inputs_ByYear!$B$24:$B$25,0),MATCH(AA$5,Inputs_ByYear!$D$23:$Y$23))*INDEX(Inputs_ByYear!X$29:X$34,MATCH($C25,Inputs_ByYear!$B$29:$B$34,0))*INDEX(Inputs_ByPrg!$F$6:$F$69,MATCH('ABP BlockSize'!$E25,Inputs_ByPrg!$E$6:$E$69,0))</f>
        <v>32400.000000000004</v>
      </c>
      <c r="AB25" s="89">
        <f>Inputs_ByYear!Y$19*Inputs_ByYear!Y$20*INDEX(Inputs_ByYear!$D$24:$Y$25,MATCH($B25,Inputs_ByYear!$B$24:$B$25,0),MATCH(AB$5,Inputs_ByYear!$D$23:$Y$23))*INDEX(Inputs_ByYear!Y$29:Y$34,MATCH($C25,Inputs_ByYear!$B$29:$B$34,0))*INDEX(Inputs_ByPrg!$F$6:$F$69,MATCH('ABP BlockSize'!$E25,Inputs_ByPrg!$E$6:$E$69,0))</f>
        <v>32400.000000000004</v>
      </c>
    </row>
    <row r="26" spans="2:28" ht="14.45" customHeight="1">
      <c r="B26" s="239" t="s">
        <v>230</v>
      </c>
      <c r="C26" s="239" t="s">
        <v>208</v>
      </c>
      <c r="D26" s="239" t="s">
        <v>291</v>
      </c>
      <c r="E26" s="286" t="str">
        <f t="shared" si="0"/>
        <v>A_Traditional Community Solar_&gt;2000-5000</v>
      </c>
      <c r="F26" s="262" t="s">
        <v>86</v>
      </c>
      <c r="G26" s="89">
        <f>Inputs_ByYear!D$19*Inputs_ByYear!D$20*INDEX(Inputs_ByYear!$D$24:$Y$25,MATCH($B26,Inputs_ByYear!$B$24:$B$25,0),MATCH(G$5,Inputs_ByYear!$D$23:$Y$23))*INDEX(Inputs_ByYear!D$29:D$34,MATCH($C26,Inputs_ByYear!$B$29:$B$34,0))*INDEX(Inputs_ByPrg!$F$6:$F$69,MATCH('ABP BlockSize'!$E26,Inputs_ByPrg!$E$6:$E$69,0))</f>
        <v>0</v>
      </c>
      <c r="H26" s="89">
        <f>Inputs_ByYear!E$19*Inputs_ByYear!E$20*INDEX(Inputs_ByYear!$D$24:$Y$25,MATCH($B26,Inputs_ByYear!$B$24:$B$25,0),MATCH(H$5,Inputs_ByYear!$D$23:$Y$23))*INDEX(Inputs_ByYear!E$29:E$34,MATCH($C26,Inputs_ByYear!$B$29:$B$34,0))*INDEX(Inputs_ByPrg!$F$6:$F$69,MATCH('ABP BlockSize'!$E26,Inputs_ByPrg!$E$6:$E$69,0))</f>
        <v>0</v>
      </c>
      <c r="I26" s="89">
        <f>Inputs_ByYear!F$19*Inputs_ByYear!F$20*INDEX(Inputs_ByYear!$D$24:$Y$25,MATCH($B26,Inputs_ByYear!$B$24:$B$25,0),MATCH(I$5,Inputs_ByYear!$D$23:$Y$23))*INDEX(Inputs_ByYear!F$29:F$34,MATCH($C26,Inputs_ByYear!$B$29:$B$34,0))*INDEX(Inputs_ByPrg!$F$6:$F$69,MATCH('ABP BlockSize'!$E26,Inputs_ByPrg!$E$6:$E$69,0))</f>
        <v>0</v>
      </c>
      <c r="J26" s="89">
        <f>Inputs_ByYear!G$19*Inputs_ByYear!G$20*INDEX(Inputs_ByYear!$D$24:$Y$25,MATCH($B26,Inputs_ByYear!$B$24:$B$25,0),MATCH(J$5,Inputs_ByYear!$D$23:$Y$23))*INDEX(Inputs_ByYear!G$29:G$34,MATCH($C26,Inputs_ByYear!$B$29:$B$34,0))*INDEX(Inputs_ByPrg!$F$6:$F$69,MATCH('ABP BlockSize'!$E26,Inputs_ByPrg!$E$6:$E$69,0))</f>
        <v>0</v>
      </c>
      <c r="K26" s="89">
        <f>Inputs_ByYear!H$19*Inputs_ByYear!H$20*INDEX(Inputs_ByYear!$D$24:$Y$25,MATCH($B26,Inputs_ByYear!$B$24:$B$25,0),MATCH(K$5,Inputs_ByYear!$D$23:$Y$23))*INDEX(Inputs_ByYear!H$29:H$34,MATCH($C26,Inputs_ByYear!$B$29:$B$34,0))*INDEX(Inputs_ByPrg!$F$6:$F$69,MATCH('ABP BlockSize'!$E26,Inputs_ByPrg!$E$6:$E$69,0))</f>
        <v>0</v>
      </c>
      <c r="L26" s="89">
        <f>Inputs_ByYear!I$19*Inputs_ByYear!I$20*INDEX(Inputs_ByYear!$D$24:$Y$25,MATCH($B26,Inputs_ByYear!$B$24:$B$25,0),MATCH(L$5,Inputs_ByYear!$D$23:$Y$23))*INDEX(Inputs_ByYear!I$29:I$34,MATCH($C26,Inputs_ByYear!$B$29:$B$34,0))*INDEX(Inputs_ByPrg!$F$6:$F$69,MATCH('ABP BlockSize'!$E26,Inputs_ByPrg!$E$6:$E$69,0))</f>
        <v>0</v>
      </c>
      <c r="M26" s="89">
        <f>Inputs_ByYear!J$19*Inputs_ByYear!J$20*INDEX(Inputs_ByYear!$D$24:$Y$25,MATCH($B26,Inputs_ByYear!$B$24:$B$25,0),MATCH(M$5,Inputs_ByYear!$D$23:$Y$23))*INDEX(Inputs_ByYear!J$29:J$34,MATCH($C26,Inputs_ByYear!$B$29:$B$34,0))*INDEX(Inputs_ByPrg!$F$6:$F$69,MATCH('ABP BlockSize'!$E26,Inputs_ByPrg!$E$6:$E$69,0))</f>
        <v>0</v>
      </c>
      <c r="N26" s="89">
        <f>Inputs_ByYear!K$19*Inputs_ByYear!K$20*INDEX(Inputs_ByYear!$D$24:$Y$25,MATCH($B26,Inputs_ByYear!$B$24:$B$25,0),MATCH(N$5,Inputs_ByYear!$D$23:$Y$23))*INDEX(Inputs_ByYear!K$29:K$34,MATCH($C26,Inputs_ByYear!$B$29:$B$34,0))*INDEX(Inputs_ByPrg!$F$6:$F$69,MATCH('ABP BlockSize'!$E26,Inputs_ByPrg!$E$6:$E$69,0))</f>
        <v>0</v>
      </c>
      <c r="O26" s="89">
        <f>Inputs_ByYear!L$19*Inputs_ByYear!L$20*INDEX(Inputs_ByYear!$D$24:$Y$25,MATCH($B26,Inputs_ByYear!$B$24:$B$25,0),MATCH(O$5,Inputs_ByYear!$D$23:$Y$23))*INDEX(Inputs_ByYear!L$29:L$34,MATCH($C26,Inputs_ByYear!$B$29:$B$34,0))*INDEX(Inputs_ByPrg!$F$6:$F$69,MATCH('ABP BlockSize'!$E26,Inputs_ByPrg!$E$6:$E$69,0))</f>
        <v>0</v>
      </c>
      <c r="P26" s="89">
        <f>Inputs_ByYear!M$19*Inputs_ByYear!M$20*INDEX(Inputs_ByYear!$D$24:$Y$25,MATCH($B26,Inputs_ByYear!$B$24:$B$25,0),MATCH(P$5,Inputs_ByYear!$D$23:$Y$23))*INDEX(Inputs_ByYear!M$29:M$34,MATCH($C26,Inputs_ByYear!$B$29:$B$34,0))*INDEX(Inputs_ByPrg!$F$6:$F$69,MATCH('ABP BlockSize'!$E26,Inputs_ByPrg!$E$6:$E$69,0))</f>
        <v>0</v>
      </c>
      <c r="Q26" s="89">
        <f>Inputs_ByYear!N$19*Inputs_ByYear!N$20*INDEX(Inputs_ByYear!$D$24:$Y$25,MATCH($B26,Inputs_ByYear!$B$24:$B$25,0),MATCH(Q$5,Inputs_ByYear!$D$23:$Y$23))*INDEX(Inputs_ByYear!N$29:N$34,MATCH($C26,Inputs_ByYear!$B$29:$B$34,0))*INDEX(Inputs_ByPrg!$F$6:$F$69,MATCH('ABP BlockSize'!$E26,Inputs_ByPrg!$E$6:$E$69,0))</f>
        <v>0</v>
      </c>
      <c r="R26" s="89">
        <f>Inputs_ByYear!O$19*Inputs_ByYear!O$20*INDEX(Inputs_ByYear!$D$24:$Y$25,MATCH($B26,Inputs_ByYear!$B$24:$B$25,0),MATCH(R$5,Inputs_ByYear!$D$23:$Y$23))*INDEX(Inputs_ByYear!O$29:O$34,MATCH($C26,Inputs_ByYear!$B$29:$B$34,0))*INDEX(Inputs_ByPrg!$F$6:$F$69,MATCH('ABP BlockSize'!$E26,Inputs_ByPrg!$E$6:$E$69,0))</f>
        <v>0</v>
      </c>
      <c r="S26" s="89">
        <f>Inputs_ByYear!P$19*Inputs_ByYear!P$20*INDEX(Inputs_ByYear!$D$24:$Y$25,MATCH($B26,Inputs_ByYear!$B$24:$B$25,0),MATCH(S$5,Inputs_ByYear!$D$23:$Y$23))*INDEX(Inputs_ByYear!P$29:P$34,MATCH($C26,Inputs_ByYear!$B$29:$B$34,0))*INDEX(Inputs_ByPrg!$F$6:$F$69,MATCH('ABP BlockSize'!$E26,Inputs_ByPrg!$E$6:$E$69,0))</f>
        <v>0</v>
      </c>
      <c r="T26" s="89">
        <f>Inputs_ByYear!Q$19*Inputs_ByYear!Q$20*INDEX(Inputs_ByYear!$D$24:$Y$25,MATCH($B26,Inputs_ByYear!$B$24:$B$25,0),MATCH(T$5,Inputs_ByYear!$D$23:$Y$23))*INDEX(Inputs_ByYear!Q$29:Q$34,MATCH($C26,Inputs_ByYear!$B$29:$B$34,0))*INDEX(Inputs_ByPrg!$F$6:$F$69,MATCH('ABP BlockSize'!$E26,Inputs_ByPrg!$E$6:$E$69,0))</f>
        <v>0</v>
      </c>
      <c r="U26" s="89">
        <f>Inputs_ByYear!R$19*Inputs_ByYear!R$20*INDEX(Inputs_ByYear!$D$24:$Y$25,MATCH($B26,Inputs_ByYear!$B$24:$B$25,0),MATCH(U$5,Inputs_ByYear!$D$23:$Y$23))*INDEX(Inputs_ByYear!R$29:R$34,MATCH($C26,Inputs_ByYear!$B$29:$B$34,0))*INDEX(Inputs_ByPrg!$F$6:$F$69,MATCH('ABP BlockSize'!$E26,Inputs_ByPrg!$E$6:$E$69,0))</f>
        <v>0</v>
      </c>
      <c r="V26" s="89">
        <f>Inputs_ByYear!S$19*Inputs_ByYear!S$20*INDEX(Inputs_ByYear!$D$24:$Y$25,MATCH($B26,Inputs_ByYear!$B$24:$B$25,0),MATCH(V$5,Inputs_ByYear!$D$23:$Y$23))*INDEX(Inputs_ByYear!S$29:S$34,MATCH($C26,Inputs_ByYear!$B$29:$B$34,0))*INDEX(Inputs_ByPrg!$F$6:$F$69,MATCH('ABP BlockSize'!$E26,Inputs_ByPrg!$E$6:$E$69,0))</f>
        <v>0</v>
      </c>
      <c r="W26" s="89">
        <f>Inputs_ByYear!T$19*Inputs_ByYear!T$20*INDEX(Inputs_ByYear!$D$24:$Y$25,MATCH($B26,Inputs_ByYear!$B$24:$B$25,0),MATCH(W$5,Inputs_ByYear!$D$23:$Y$23))*INDEX(Inputs_ByYear!T$29:T$34,MATCH($C26,Inputs_ByYear!$B$29:$B$34,0))*INDEX(Inputs_ByPrg!$F$6:$F$69,MATCH('ABP BlockSize'!$E26,Inputs_ByPrg!$E$6:$E$69,0))</f>
        <v>0</v>
      </c>
      <c r="X26" s="89">
        <f>Inputs_ByYear!U$19*Inputs_ByYear!U$20*INDEX(Inputs_ByYear!$D$24:$Y$25,MATCH($B26,Inputs_ByYear!$B$24:$B$25,0),MATCH(X$5,Inputs_ByYear!$D$23:$Y$23))*INDEX(Inputs_ByYear!U$29:U$34,MATCH($C26,Inputs_ByYear!$B$29:$B$34,0))*INDEX(Inputs_ByPrg!$F$6:$F$69,MATCH('ABP BlockSize'!$E26,Inputs_ByPrg!$E$6:$E$69,0))</f>
        <v>0</v>
      </c>
      <c r="Y26" s="89">
        <f>Inputs_ByYear!V$19*Inputs_ByYear!V$20*INDEX(Inputs_ByYear!$D$24:$Y$25,MATCH($B26,Inputs_ByYear!$B$24:$B$25,0),MATCH(Y$5,Inputs_ByYear!$D$23:$Y$23))*INDEX(Inputs_ByYear!V$29:V$34,MATCH($C26,Inputs_ByYear!$B$29:$B$34,0))*INDEX(Inputs_ByPrg!$F$6:$F$69,MATCH('ABP BlockSize'!$E26,Inputs_ByPrg!$E$6:$E$69,0))</f>
        <v>0</v>
      </c>
      <c r="Z26" s="89">
        <f>Inputs_ByYear!W$19*Inputs_ByYear!W$20*INDEX(Inputs_ByYear!$D$24:$Y$25,MATCH($B26,Inputs_ByYear!$B$24:$B$25,0),MATCH(Z$5,Inputs_ByYear!$D$23:$Y$23))*INDEX(Inputs_ByYear!W$29:W$34,MATCH($C26,Inputs_ByYear!$B$29:$B$34,0))*INDEX(Inputs_ByPrg!$F$6:$F$69,MATCH('ABP BlockSize'!$E26,Inputs_ByPrg!$E$6:$E$69,0))</f>
        <v>0</v>
      </c>
      <c r="AA26" s="89">
        <f>Inputs_ByYear!X$19*Inputs_ByYear!X$20*INDEX(Inputs_ByYear!$D$24:$Y$25,MATCH($B26,Inputs_ByYear!$B$24:$B$25,0),MATCH(AA$5,Inputs_ByYear!$D$23:$Y$23))*INDEX(Inputs_ByYear!X$29:X$34,MATCH($C26,Inputs_ByYear!$B$29:$B$34,0))*INDEX(Inputs_ByPrg!$F$6:$F$69,MATCH('ABP BlockSize'!$E26,Inputs_ByPrg!$E$6:$E$69,0))</f>
        <v>0</v>
      </c>
      <c r="AB26" s="89">
        <f>Inputs_ByYear!Y$19*Inputs_ByYear!Y$20*INDEX(Inputs_ByYear!$D$24:$Y$25,MATCH($B26,Inputs_ByYear!$B$24:$B$25,0),MATCH(AB$5,Inputs_ByYear!$D$23:$Y$23))*INDEX(Inputs_ByYear!Y$29:Y$34,MATCH($C26,Inputs_ByYear!$B$29:$B$34,0))*INDEX(Inputs_ByPrg!$F$6:$F$69,MATCH('ABP BlockSize'!$E26,Inputs_ByPrg!$E$6:$E$69,0))</f>
        <v>0</v>
      </c>
    </row>
    <row r="27" spans="2:28" ht="14.45" customHeight="1">
      <c r="B27" s="239" t="s">
        <v>231</v>
      </c>
      <c r="C27" s="239" t="s">
        <v>208</v>
      </c>
      <c r="D27" s="239" t="s">
        <v>275</v>
      </c>
      <c r="E27" s="286" t="str">
        <f t="shared" si="0"/>
        <v>B_Traditional Community Solar_ &lt; 10</v>
      </c>
      <c r="F27" s="262" t="s">
        <v>86</v>
      </c>
      <c r="G27" s="89">
        <f>Inputs_ByYear!D$19*Inputs_ByYear!D$20*INDEX(Inputs_ByYear!$D$24:$Y$25,MATCH($B27,Inputs_ByYear!$B$24:$B$25,0),MATCH(G$5,Inputs_ByYear!$D$23:$Y$23))*INDEX(Inputs_ByYear!D$29:D$34,MATCH($C27,Inputs_ByYear!$B$29:$B$34,0))*INDEX(Inputs_ByPrg!$F$6:$F$69,MATCH('ABP BlockSize'!$E27,Inputs_ByPrg!$E$6:$E$69,0))</f>
        <v>0</v>
      </c>
      <c r="H27" s="89">
        <f>Inputs_ByYear!E$19*Inputs_ByYear!E$20*INDEX(Inputs_ByYear!$D$24:$Y$25,MATCH($B27,Inputs_ByYear!$B$24:$B$25,0),MATCH(H$5,Inputs_ByYear!$D$23:$Y$23))*INDEX(Inputs_ByYear!E$29:E$34,MATCH($C27,Inputs_ByYear!$B$29:$B$34,0))*INDEX(Inputs_ByPrg!$F$6:$F$69,MATCH('ABP BlockSize'!$E27,Inputs_ByPrg!$E$6:$E$69,0))</f>
        <v>0</v>
      </c>
      <c r="I27" s="89">
        <f>Inputs_ByYear!F$19*Inputs_ByYear!F$20*INDEX(Inputs_ByYear!$D$24:$Y$25,MATCH($B27,Inputs_ByYear!$B$24:$B$25,0),MATCH(I$5,Inputs_ByYear!$D$23:$Y$23))*INDEX(Inputs_ByYear!F$29:F$34,MATCH($C27,Inputs_ByYear!$B$29:$B$34,0))*INDEX(Inputs_ByPrg!$F$6:$F$69,MATCH('ABP BlockSize'!$E27,Inputs_ByPrg!$E$6:$E$69,0))</f>
        <v>0</v>
      </c>
      <c r="J27" s="89">
        <f>Inputs_ByYear!G$19*Inputs_ByYear!G$20*INDEX(Inputs_ByYear!$D$24:$Y$25,MATCH($B27,Inputs_ByYear!$B$24:$B$25,0),MATCH(J$5,Inputs_ByYear!$D$23:$Y$23))*INDEX(Inputs_ByYear!G$29:G$34,MATCH($C27,Inputs_ByYear!$B$29:$B$34,0))*INDEX(Inputs_ByPrg!$F$6:$F$69,MATCH('ABP BlockSize'!$E27,Inputs_ByPrg!$E$6:$E$69,0))</f>
        <v>0</v>
      </c>
      <c r="K27" s="89">
        <f>Inputs_ByYear!H$19*Inputs_ByYear!H$20*INDEX(Inputs_ByYear!$D$24:$Y$25,MATCH($B27,Inputs_ByYear!$B$24:$B$25,0),MATCH(K$5,Inputs_ByYear!$D$23:$Y$23))*INDEX(Inputs_ByYear!H$29:H$34,MATCH($C27,Inputs_ByYear!$B$29:$B$34,0))*INDEX(Inputs_ByPrg!$F$6:$F$69,MATCH('ABP BlockSize'!$E27,Inputs_ByPrg!$E$6:$E$69,0))</f>
        <v>0</v>
      </c>
      <c r="L27" s="89">
        <f>Inputs_ByYear!I$19*Inputs_ByYear!I$20*INDEX(Inputs_ByYear!$D$24:$Y$25,MATCH($B27,Inputs_ByYear!$B$24:$B$25,0),MATCH(L$5,Inputs_ByYear!$D$23:$Y$23))*INDEX(Inputs_ByYear!I$29:I$34,MATCH($C27,Inputs_ByYear!$B$29:$B$34,0))*INDEX(Inputs_ByPrg!$F$6:$F$69,MATCH('ABP BlockSize'!$E27,Inputs_ByPrg!$E$6:$E$69,0))</f>
        <v>0</v>
      </c>
      <c r="M27" s="89">
        <f>Inputs_ByYear!J$19*Inputs_ByYear!J$20*INDEX(Inputs_ByYear!$D$24:$Y$25,MATCH($B27,Inputs_ByYear!$B$24:$B$25,0),MATCH(M$5,Inputs_ByYear!$D$23:$Y$23))*INDEX(Inputs_ByYear!J$29:J$34,MATCH($C27,Inputs_ByYear!$B$29:$B$34,0))*INDEX(Inputs_ByPrg!$F$6:$F$69,MATCH('ABP BlockSize'!$E27,Inputs_ByPrg!$E$6:$E$69,0))</f>
        <v>0</v>
      </c>
      <c r="N27" s="89">
        <f>Inputs_ByYear!K$19*Inputs_ByYear!K$20*INDEX(Inputs_ByYear!$D$24:$Y$25,MATCH($B27,Inputs_ByYear!$B$24:$B$25,0),MATCH(N$5,Inputs_ByYear!$D$23:$Y$23))*INDEX(Inputs_ByYear!K$29:K$34,MATCH($C27,Inputs_ByYear!$B$29:$B$34,0))*INDEX(Inputs_ByPrg!$F$6:$F$69,MATCH('ABP BlockSize'!$E27,Inputs_ByPrg!$E$6:$E$69,0))</f>
        <v>0</v>
      </c>
      <c r="O27" s="89">
        <f>Inputs_ByYear!L$19*Inputs_ByYear!L$20*INDEX(Inputs_ByYear!$D$24:$Y$25,MATCH($B27,Inputs_ByYear!$B$24:$B$25,0),MATCH(O$5,Inputs_ByYear!$D$23:$Y$23))*INDEX(Inputs_ByYear!L$29:L$34,MATCH($C27,Inputs_ByYear!$B$29:$B$34,0))*INDEX(Inputs_ByPrg!$F$6:$F$69,MATCH('ABP BlockSize'!$E27,Inputs_ByPrg!$E$6:$E$69,0))</f>
        <v>0</v>
      </c>
      <c r="P27" s="89">
        <f>Inputs_ByYear!M$19*Inputs_ByYear!M$20*INDEX(Inputs_ByYear!$D$24:$Y$25,MATCH($B27,Inputs_ByYear!$B$24:$B$25,0),MATCH(P$5,Inputs_ByYear!$D$23:$Y$23))*INDEX(Inputs_ByYear!M$29:M$34,MATCH($C27,Inputs_ByYear!$B$29:$B$34,0))*INDEX(Inputs_ByPrg!$F$6:$F$69,MATCH('ABP BlockSize'!$E27,Inputs_ByPrg!$E$6:$E$69,0))</f>
        <v>0</v>
      </c>
      <c r="Q27" s="89">
        <f>Inputs_ByYear!N$19*Inputs_ByYear!N$20*INDEX(Inputs_ByYear!$D$24:$Y$25,MATCH($B27,Inputs_ByYear!$B$24:$B$25,0),MATCH(Q$5,Inputs_ByYear!$D$23:$Y$23))*INDEX(Inputs_ByYear!N$29:N$34,MATCH($C27,Inputs_ByYear!$B$29:$B$34,0))*INDEX(Inputs_ByPrg!$F$6:$F$69,MATCH('ABP BlockSize'!$E27,Inputs_ByPrg!$E$6:$E$69,0))</f>
        <v>0</v>
      </c>
      <c r="R27" s="89">
        <f>Inputs_ByYear!O$19*Inputs_ByYear!O$20*INDEX(Inputs_ByYear!$D$24:$Y$25,MATCH($B27,Inputs_ByYear!$B$24:$B$25,0),MATCH(R$5,Inputs_ByYear!$D$23:$Y$23))*INDEX(Inputs_ByYear!O$29:O$34,MATCH($C27,Inputs_ByYear!$B$29:$B$34,0))*INDEX(Inputs_ByPrg!$F$6:$F$69,MATCH('ABP BlockSize'!$E27,Inputs_ByPrg!$E$6:$E$69,0))</f>
        <v>0</v>
      </c>
      <c r="S27" s="89">
        <f>Inputs_ByYear!P$19*Inputs_ByYear!P$20*INDEX(Inputs_ByYear!$D$24:$Y$25,MATCH($B27,Inputs_ByYear!$B$24:$B$25,0),MATCH(S$5,Inputs_ByYear!$D$23:$Y$23))*INDEX(Inputs_ByYear!P$29:P$34,MATCH($C27,Inputs_ByYear!$B$29:$B$34,0))*INDEX(Inputs_ByPrg!$F$6:$F$69,MATCH('ABP BlockSize'!$E27,Inputs_ByPrg!$E$6:$E$69,0))</f>
        <v>0</v>
      </c>
      <c r="T27" s="89">
        <f>Inputs_ByYear!Q$19*Inputs_ByYear!Q$20*INDEX(Inputs_ByYear!$D$24:$Y$25,MATCH($B27,Inputs_ByYear!$B$24:$B$25,0),MATCH(T$5,Inputs_ByYear!$D$23:$Y$23))*INDEX(Inputs_ByYear!Q$29:Q$34,MATCH($C27,Inputs_ByYear!$B$29:$B$34,0))*INDEX(Inputs_ByPrg!$F$6:$F$69,MATCH('ABP BlockSize'!$E27,Inputs_ByPrg!$E$6:$E$69,0))</f>
        <v>0</v>
      </c>
      <c r="U27" s="89">
        <f>Inputs_ByYear!R$19*Inputs_ByYear!R$20*INDEX(Inputs_ByYear!$D$24:$Y$25,MATCH($B27,Inputs_ByYear!$B$24:$B$25,0),MATCH(U$5,Inputs_ByYear!$D$23:$Y$23))*INDEX(Inputs_ByYear!R$29:R$34,MATCH($C27,Inputs_ByYear!$B$29:$B$34,0))*INDEX(Inputs_ByPrg!$F$6:$F$69,MATCH('ABP BlockSize'!$E27,Inputs_ByPrg!$E$6:$E$69,0))</f>
        <v>0</v>
      </c>
      <c r="V27" s="89">
        <f>Inputs_ByYear!S$19*Inputs_ByYear!S$20*INDEX(Inputs_ByYear!$D$24:$Y$25,MATCH($B27,Inputs_ByYear!$B$24:$B$25,0),MATCH(V$5,Inputs_ByYear!$D$23:$Y$23))*INDEX(Inputs_ByYear!S$29:S$34,MATCH($C27,Inputs_ByYear!$B$29:$B$34,0))*INDEX(Inputs_ByPrg!$F$6:$F$69,MATCH('ABP BlockSize'!$E27,Inputs_ByPrg!$E$6:$E$69,0))</f>
        <v>0</v>
      </c>
      <c r="W27" s="89">
        <f>Inputs_ByYear!T$19*Inputs_ByYear!T$20*INDEX(Inputs_ByYear!$D$24:$Y$25,MATCH($B27,Inputs_ByYear!$B$24:$B$25,0),MATCH(W$5,Inputs_ByYear!$D$23:$Y$23))*INDEX(Inputs_ByYear!T$29:T$34,MATCH($C27,Inputs_ByYear!$B$29:$B$34,0))*INDEX(Inputs_ByPrg!$F$6:$F$69,MATCH('ABP BlockSize'!$E27,Inputs_ByPrg!$E$6:$E$69,0))</f>
        <v>0</v>
      </c>
      <c r="X27" s="89">
        <f>Inputs_ByYear!U$19*Inputs_ByYear!U$20*INDEX(Inputs_ByYear!$D$24:$Y$25,MATCH($B27,Inputs_ByYear!$B$24:$B$25,0),MATCH(X$5,Inputs_ByYear!$D$23:$Y$23))*INDEX(Inputs_ByYear!U$29:U$34,MATCH($C27,Inputs_ByYear!$B$29:$B$34,0))*INDEX(Inputs_ByPrg!$F$6:$F$69,MATCH('ABP BlockSize'!$E27,Inputs_ByPrg!$E$6:$E$69,0))</f>
        <v>0</v>
      </c>
      <c r="Y27" s="89">
        <f>Inputs_ByYear!V$19*Inputs_ByYear!V$20*INDEX(Inputs_ByYear!$D$24:$Y$25,MATCH($B27,Inputs_ByYear!$B$24:$B$25,0),MATCH(Y$5,Inputs_ByYear!$D$23:$Y$23))*INDEX(Inputs_ByYear!V$29:V$34,MATCH($C27,Inputs_ByYear!$B$29:$B$34,0))*INDEX(Inputs_ByPrg!$F$6:$F$69,MATCH('ABP BlockSize'!$E27,Inputs_ByPrg!$E$6:$E$69,0))</f>
        <v>0</v>
      </c>
      <c r="Z27" s="89">
        <f>Inputs_ByYear!W$19*Inputs_ByYear!W$20*INDEX(Inputs_ByYear!$D$24:$Y$25,MATCH($B27,Inputs_ByYear!$B$24:$B$25,0),MATCH(Z$5,Inputs_ByYear!$D$23:$Y$23))*INDEX(Inputs_ByYear!W$29:W$34,MATCH($C27,Inputs_ByYear!$B$29:$B$34,0))*INDEX(Inputs_ByPrg!$F$6:$F$69,MATCH('ABP BlockSize'!$E27,Inputs_ByPrg!$E$6:$E$69,0))</f>
        <v>0</v>
      </c>
      <c r="AA27" s="89">
        <f>Inputs_ByYear!X$19*Inputs_ByYear!X$20*INDEX(Inputs_ByYear!$D$24:$Y$25,MATCH($B27,Inputs_ByYear!$B$24:$B$25,0),MATCH(AA$5,Inputs_ByYear!$D$23:$Y$23))*INDEX(Inputs_ByYear!X$29:X$34,MATCH($C27,Inputs_ByYear!$B$29:$B$34,0))*INDEX(Inputs_ByPrg!$F$6:$F$69,MATCH('ABP BlockSize'!$E27,Inputs_ByPrg!$E$6:$E$69,0))</f>
        <v>0</v>
      </c>
      <c r="AB27" s="89">
        <f>Inputs_ByYear!Y$19*Inputs_ByYear!Y$20*INDEX(Inputs_ByYear!$D$24:$Y$25,MATCH($B27,Inputs_ByYear!$B$24:$B$25,0),MATCH(AB$5,Inputs_ByYear!$D$23:$Y$23))*INDEX(Inputs_ByYear!Y$29:Y$34,MATCH($C27,Inputs_ByYear!$B$29:$B$34,0))*INDEX(Inputs_ByPrg!$F$6:$F$69,MATCH('ABP BlockSize'!$E27,Inputs_ByPrg!$E$6:$E$69,0))</f>
        <v>0</v>
      </c>
    </row>
    <row r="28" spans="2:28" ht="14.45" customHeight="1">
      <c r="B28" s="239" t="s">
        <v>231</v>
      </c>
      <c r="C28" s="239" t="s">
        <v>208</v>
      </c>
      <c r="D28" s="239" t="s">
        <v>277</v>
      </c>
      <c r="E28" s="286" t="str">
        <f t="shared" si="0"/>
        <v>B_Traditional Community Solar_ &gt;10-25</v>
      </c>
      <c r="F28" s="262" t="s">
        <v>86</v>
      </c>
      <c r="G28" s="89">
        <f>Inputs_ByYear!D$19*Inputs_ByYear!D$20*INDEX(Inputs_ByYear!$D$24:$Y$25,MATCH($B28,Inputs_ByYear!$B$24:$B$25,0),MATCH(G$5,Inputs_ByYear!$D$23:$Y$23))*INDEX(Inputs_ByYear!D$29:D$34,MATCH($C28,Inputs_ByYear!$B$29:$B$34,0))*INDEX(Inputs_ByPrg!$F$6:$F$69,MATCH('ABP BlockSize'!$E28,Inputs_ByPrg!$E$6:$E$69,0))</f>
        <v>0</v>
      </c>
      <c r="H28" s="89">
        <f>Inputs_ByYear!E$19*Inputs_ByYear!E$20*INDEX(Inputs_ByYear!$D$24:$Y$25,MATCH($B28,Inputs_ByYear!$B$24:$B$25,0),MATCH(H$5,Inputs_ByYear!$D$23:$Y$23))*INDEX(Inputs_ByYear!E$29:E$34,MATCH($C28,Inputs_ByYear!$B$29:$B$34,0))*INDEX(Inputs_ByPrg!$F$6:$F$69,MATCH('ABP BlockSize'!$E28,Inputs_ByPrg!$E$6:$E$69,0))</f>
        <v>0</v>
      </c>
      <c r="I28" s="89">
        <f>Inputs_ByYear!F$19*Inputs_ByYear!F$20*INDEX(Inputs_ByYear!$D$24:$Y$25,MATCH($B28,Inputs_ByYear!$B$24:$B$25,0),MATCH(I$5,Inputs_ByYear!$D$23:$Y$23))*INDEX(Inputs_ByYear!F$29:F$34,MATCH($C28,Inputs_ByYear!$B$29:$B$34,0))*INDEX(Inputs_ByPrg!$F$6:$F$69,MATCH('ABP BlockSize'!$E28,Inputs_ByPrg!$E$6:$E$69,0))</f>
        <v>0</v>
      </c>
      <c r="J28" s="89">
        <f>Inputs_ByYear!G$19*Inputs_ByYear!G$20*INDEX(Inputs_ByYear!$D$24:$Y$25,MATCH($B28,Inputs_ByYear!$B$24:$B$25,0),MATCH(J$5,Inputs_ByYear!$D$23:$Y$23))*INDEX(Inputs_ByYear!G$29:G$34,MATCH($C28,Inputs_ByYear!$B$29:$B$34,0))*INDEX(Inputs_ByPrg!$F$6:$F$69,MATCH('ABP BlockSize'!$E28,Inputs_ByPrg!$E$6:$E$69,0))</f>
        <v>0</v>
      </c>
      <c r="K28" s="89">
        <f>Inputs_ByYear!H$19*Inputs_ByYear!H$20*INDEX(Inputs_ByYear!$D$24:$Y$25,MATCH($B28,Inputs_ByYear!$B$24:$B$25,0),MATCH(K$5,Inputs_ByYear!$D$23:$Y$23))*INDEX(Inputs_ByYear!H$29:H$34,MATCH($C28,Inputs_ByYear!$B$29:$B$34,0))*INDEX(Inputs_ByPrg!$F$6:$F$69,MATCH('ABP BlockSize'!$E28,Inputs_ByPrg!$E$6:$E$69,0))</f>
        <v>0</v>
      </c>
      <c r="L28" s="89">
        <f>Inputs_ByYear!I$19*Inputs_ByYear!I$20*INDEX(Inputs_ByYear!$D$24:$Y$25,MATCH($B28,Inputs_ByYear!$B$24:$B$25,0),MATCH(L$5,Inputs_ByYear!$D$23:$Y$23))*INDEX(Inputs_ByYear!I$29:I$34,MATCH($C28,Inputs_ByYear!$B$29:$B$34,0))*INDEX(Inputs_ByPrg!$F$6:$F$69,MATCH('ABP BlockSize'!$E28,Inputs_ByPrg!$E$6:$E$69,0))</f>
        <v>0</v>
      </c>
      <c r="M28" s="89">
        <f>Inputs_ByYear!J$19*Inputs_ByYear!J$20*INDEX(Inputs_ByYear!$D$24:$Y$25,MATCH($B28,Inputs_ByYear!$B$24:$B$25,0),MATCH(M$5,Inputs_ByYear!$D$23:$Y$23))*INDEX(Inputs_ByYear!J$29:J$34,MATCH($C28,Inputs_ByYear!$B$29:$B$34,0))*INDEX(Inputs_ByPrg!$F$6:$F$69,MATCH('ABP BlockSize'!$E28,Inputs_ByPrg!$E$6:$E$69,0))</f>
        <v>0</v>
      </c>
      <c r="N28" s="89">
        <f>Inputs_ByYear!K$19*Inputs_ByYear!K$20*INDEX(Inputs_ByYear!$D$24:$Y$25,MATCH($B28,Inputs_ByYear!$B$24:$B$25,0),MATCH(N$5,Inputs_ByYear!$D$23:$Y$23))*INDEX(Inputs_ByYear!K$29:K$34,MATCH($C28,Inputs_ByYear!$B$29:$B$34,0))*INDEX(Inputs_ByPrg!$F$6:$F$69,MATCH('ABP BlockSize'!$E28,Inputs_ByPrg!$E$6:$E$69,0))</f>
        <v>0</v>
      </c>
      <c r="O28" s="89">
        <f>Inputs_ByYear!L$19*Inputs_ByYear!L$20*INDEX(Inputs_ByYear!$D$24:$Y$25,MATCH($B28,Inputs_ByYear!$B$24:$B$25,0),MATCH(O$5,Inputs_ByYear!$D$23:$Y$23))*INDEX(Inputs_ByYear!L$29:L$34,MATCH($C28,Inputs_ByYear!$B$29:$B$34,0))*INDEX(Inputs_ByPrg!$F$6:$F$69,MATCH('ABP BlockSize'!$E28,Inputs_ByPrg!$E$6:$E$69,0))</f>
        <v>0</v>
      </c>
      <c r="P28" s="89">
        <f>Inputs_ByYear!M$19*Inputs_ByYear!M$20*INDEX(Inputs_ByYear!$D$24:$Y$25,MATCH($B28,Inputs_ByYear!$B$24:$B$25,0),MATCH(P$5,Inputs_ByYear!$D$23:$Y$23))*INDEX(Inputs_ByYear!M$29:M$34,MATCH($C28,Inputs_ByYear!$B$29:$B$34,0))*INDEX(Inputs_ByPrg!$F$6:$F$69,MATCH('ABP BlockSize'!$E28,Inputs_ByPrg!$E$6:$E$69,0))</f>
        <v>0</v>
      </c>
      <c r="Q28" s="89">
        <f>Inputs_ByYear!N$19*Inputs_ByYear!N$20*INDEX(Inputs_ByYear!$D$24:$Y$25,MATCH($B28,Inputs_ByYear!$B$24:$B$25,0),MATCH(Q$5,Inputs_ByYear!$D$23:$Y$23))*INDEX(Inputs_ByYear!N$29:N$34,MATCH($C28,Inputs_ByYear!$B$29:$B$34,0))*INDEX(Inputs_ByPrg!$F$6:$F$69,MATCH('ABP BlockSize'!$E28,Inputs_ByPrg!$E$6:$E$69,0))</f>
        <v>0</v>
      </c>
      <c r="R28" s="89">
        <f>Inputs_ByYear!O$19*Inputs_ByYear!O$20*INDEX(Inputs_ByYear!$D$24:$Y$25,MATCH($B28,Inputs_ByYear!$B$24:$B$25,0),MATCH(R$5,Inputs_ByYear!$D$23:$Y$23))*INDEX(Inputs_ByYear!O$29:O$34,MATCH($C28,Inputs_ByYear!$B$29:$B$34,0))*INDEX(Inputs_ByPrg!$F$6:$F$69,MATCH('ABP BlockSize'!$E28,Inputs_ByPrg!$E$6:$E$69,0))</f>
        <v>0</v>
      </c>
      <c r="S28" s="89">
        <f>Inputs_ByYear!P$19*Inputs_ByYear!P$20*INDEX(Inputs_ByYear!$D$24:$Y$25,MATCH($B28,Inputs_ByYear!$B$24:$B$25,0),MATCH(S$5,Inputs_ByYear!$D$23:$Y$23))*INDEX(Inputs_ByYear!P$29:P$34,MATCH($C28,Inputs_ByYear!$B$29:$B$34,0))*INDEX(Inputs_ByPrg!$F$6:$F$69,MATCH('ABP BlockSize'!$E28,Inputs_ByPrg!$E$6:$E$69,0))</f>
        <v>0</v>
      </c>
      <c r="T28" s="89">
        <f>Inputs_ByYear!Q$19*Inputs_ByYear!Q$20*INDEX(Inputs_ByYear!$D$24:$Y$25,MATCH($B28,Inputs_ByYear!$B$24:$B$25,0),MATCH(T$5,Inputs_ByYear!$D$23:$Y$23))*INDEX(Inputs_ByYear!Q$29:Q$34,MATCH($C28,Inputs_ByYear!$B$29:$B$34,0))*INDEX(Inputs_ByPrg!$F$6:$F$69,MATCH('ABP BlockSize'!$E28,Inputs_ByPrg!$E$6:$E$69,0))</f>
        <v>0</v>
      </c>
      <c r="U28" s="89">
        <f>Inputs_ByYear!R$19*Inputs_ByYear!R$20*INDEX(Inputs_ByYear!$D$24:$Y$25,MATCH($B28,Inputs_ByYear!$B$24:$B$25,0),MATCH(U$5,Inputs_ByYear!$D$23:$Y$23))*INDEX(Inputs_ByYear!R$29:R$34,MATCH($C28,Inputs_ByYear!$B$29:$B$34,0))*INDEX(Inputs_ByPrg!$F$6:$F$69,MATCH('ABP BlockSize'!$E28,Inputs_ByPrg!$E$6:$E$69,0))</f>
        <v>0</v>
      </c>
      <c r="V28" s="89">
        <f>Inputs_ByYear!S$19*Inputs_ByYear!S$20*INDEX(Inputs_ByYear!$D$24:$Y$25,MATCH($B28,Inputs_ByYear!$B$24:$B$25,0),MATCH(V$5,Inputs_ByYear!$D$23:$Y$23))*INDEX(Inputs_ByYear!S$29:S$34,MATCH($C28,Inputs_ByYear!$B$29:$B$34,0))*INDEX(Inputs_ByPrg!$F$6:$F$69,MATCH('ABP BlockSize'!$E28,Inputs_ByPrg!$E$6:$E$69,0))</f>
        <v>0</v>
      </c>
      <c r="W28" s="89">
        <f>Inputs_ByYear!T$19*Inputs_ByYear!T$20*INDEX(Inputs_ByYear!$D$24:$Y$25,MATCH($B28,Inputs_ByYear!$B$24:$B$25,0),MATCH(W$5,Inputs_ByYear!$D$23:$Y$23))*INDEX(Inputs_ByYear!T$29:T$34,MATCH($C28,Inputs_ByYear!$B$29:$B$34,0))*INDEX(Inputs_ByPrg!$F$6:$F$69,MATCH('ABP BlockSize'!$E28,Inputs_ByPrg!$E$6:$E$69,0))</f>
        <v>0</v>
      </c>
      <c r="X28" s="89">
        <f>Inputs_ByYear!U$19*Inputs_ByYear!U$20*INDEX(Inputs_ByYear!$D$24:$Y$25,MATCH($B28,Inputs_ByYear!$B$24:$B$25,0),MATCH(X$5,Inputs_ByYear!$D$23:$Y$23))*INDEX(Inputs_ByYear!U$29:U$34,MATCH($C28,Inputs_ByYear!$B$29:$B$34,0))*INDEX(Inputs_ByPrg!$F$6:$F$69,MATCH('ABP BlockSize'!$E28,Inputs_ByPrg!$E$6:$E$69,0))</f>
        <v>0</v>
      </c>
      <c r="Y28" s="89">
        <f>Inputs_ByYear!V$19*Inputs_ByYear!V$20*INDEX(Inputs_ByYear!$D$24:$Y$25,MATCH($B28,Inputs_ByYear!$B$24:$B$25,0),MATCH(Y$5,Inputs_ByYear!$D$23:$Y$23))*INDEX(Inputs_ByYear!V$29:V$34,MATCH($C28,Inputs_ByYear!$B$29:$B$34,0))*INDEX(Inputs_ByPrg!$F$6:$F$69,MATCH('ABP BlockSize'!$E28,Inputs_ByPrg!$E$6:$E$69,0))</f>
        <v>0</v>
      </c>
      <c r="Z28" s="89">
        <f>Inputs_ByYear!W$19*Inputs_ByYear!W$20*INDEX(Inputs_ByYear!$D$24:$Y$25,MATCH($B28,Inputs_ByYear!$B$24:$B$25,0),MATCH(Z$5,Inputs_ByYear!$D$23:$Y$23))*INDEX(Inputs_ByYear!W$29:W$34,MATCH($C28,Inputs_ByYear!$B$29:$B$34,0))*INDEX(Inputs_ByPrg!$F$6:$F$69,MATCH('ABP BlockSize'!$E28,Inputs_ByPrg!$E$6:$E$69,0))</f>
        <v>0</v>
      </c>
      <c r="AA28" s="89">
        <f>Inputs_ByYear!X$19*Inputs_ByYear!X$20*INDEX(Inputs_ByYear!$D$24:$Y$25,MATCH($B28,Inputs_ByYear!$B$24:$B$25,0),MATCH(AA$5,Inputs_ByYear!$D$23:$Y$23))*INDEX(Inputs_ByYear!X$29:X$34,MATCH($C28,Inputs_ByYear!$B$29:$B$34,0))*INDEX(Inputs_ByPrg!$F$6:$F$69,MATCH('ABP BlockSize'!$E28,Inputs_ByPrg!$E$6:$E$69,0))</f>
        <v>0</v>
      </c>
      <c r="AB28" s="89">
        <f>Inputs_ByYear!Y$19*Inputs_ByYear!Y$20*INDEX(Inputs_ByYear!$D$24:$Y$25,MATCH($B28,Inputs_ByYear!$B$24:$B$25,0),MATCH(AB$5,Inputs_ByYear!$D$23:$Y$23))*INDEX(Inputs_ByYear!Y$29:Y$34,MATCH($C28,Inputs_ByYear!$B$29:$B$34,0))*INDEX(Inputs_ByPrg!$F$6:$F$69,MATCH('ABP BlockSize'!$E28,Inputs_ByPrg!$E$6:$E$69,0))</f>
        <v>0</v>
      </c>
    </row>
    <row r="29" spans="2:28" ht="14.45" customHeight="1">
      <c r="B29" s="239" t="s">
        <v>231</v>
      </c>
      <c r="C29" s="239" t="s">
        <v>208</v>
      </c>
      <c r="D29" s="239" t="s">
        <v>284</v>
      </c>
      <c r="E29" s="286" t="str">
        <f t="shared" si="0"/>
        <v>B_Traditional Community Solar_ &gt;25-100</v>
      </c>
      <c r="F29" s="262" t="s">
        <v>86</v>
      </c>
      <c r="G29" s="89">
        <f>Inputs_ByYear!D$19*Inputs_ByYear!D$20*INDEX(Inputs_ByYear!$D$24:$Y$25,MATCH($B29,Inputs_ByYear!$B$24:$B$25,0),MATCH(G$5,Inputs_ByYear!$D$23:$Y$23))*INDEX(Inputs_ByYear!D$29:D$34,MATCH($C29,Inputs_ByYear!$B$29:$B$34,0))*INDEX(Inputs_ByPrg!$F$6:$F$69,MATCH('ABP BlockSize'!$E29,Inputs_ByPrg!$E$6:$E$69,0))</f>
        <v>0</v>
      </c>
      <c r="H29" s="89">
        <f>Inputs_ByYear!E$19*Inputs_ByYear!E$20*INDEX(Inputs_ByYear!$D$24:$Y$25,MATCH($B29,Inputs_ByYear!$B$24:$B$25,0),MATCH(H$5,Inputs_ByYear!$D$23:$Y$23))*INDEX(Inputs_ByYear!E$29:E$34,MATCH($C29,Inputs_ByYear!$B$29:$B$34,0))*INDEX(Inputs_ByPrg!$F$6:$F$69,MATCH('ABP BlockSize'!$E29,Inputs_ByPrg!$E$6:$E$69,0))</f>
        <v>0</v>
      </c>
      <c r="I29" s="89">
        <f>Inputs_ByYear!F$19*Inputs_ByYear!F$20*INDEX(Inputs_ByYear!$D$24:$Y$25,MATCH($B29,Inputs_ByYear!$B$24:$B$25,0),MATCH(I$5,Inputs_ByYear!$D$23:$Y$23))*INDEX(Inputs_ByYear!F$29:F$34,MATCH($C29,Inputs_ByYear!$B$29:$B$34,0))*INDEX(Inputs_ByPrg!$F$6:$F$69,MATCH('ABP BlockSize'!$E29,Inputs_ByPrg!$E$6:$E$69,0))</f>
        <v>0</v>
      </c>
      <c r="J29" s="89">
        <f>Inputs_ByYear!G$19*Inputs_ByYear!G$20*INDEX(Inputs_ByYear!$D$24:$Y$25,MATCH($B29,Inputs_ByYear!$B$24:$B$25,0),MATCH(J$5,Inputs_ByYear!$D$23:$Y$23))*INDEX(Inputs_ByYear!G$29:G$34,MATCH($C29,Inputs_ByYear!$B$29:$B$34,0))*INDEX(Inputs_ByPrg!$F$6:$F$69,MATCH('ABP BlockSize'!$E29,Inputs_ByPrg!$E$6:$E$69,0))</f>
        <v>0</v>
      </c>
      <c r="K29" s="89">
        <f>Inputs_ByYear!H$19*Inputs_ByYear!H$20*INDEX(Inputs_ByYear!$D$24:$Y$25,MATCH($B29,Inputs_ByYear!$B$24:$B$25,0),MATCH(K$5,Inputs_ByYear!$D$23:$Y$23))*INDEX(Inputs_ByYear!H$29:H$34,MATCH($C29,Inputs_ByYear!$B$29:$B$34,0))*INDEX(Inputs_ByPrg!$F$6:$F$69,MATCH('ABP BlockSize'!$E29,Inputs_ByPrg!$E$6:$E$69,0))</f>
        <v>0</v>
      </c>
      <c r="L29" s="89">
        <f>Inputs_ByYear!I$19*Inputs_ByYear!I$20*INDEX(Inputs_ByYear!$D$24:$Y$25,MATCH($B29,Inputs_ByYear!$B$24:$B$25,0),MATCH(L$5,Inputs_ByYear!$D$23:$Y$23))*INDEX(Inputs_ByYear!I$29:I$34,MATCH($C29,Inputs_ByYear!$B$29:$B$34,0))*INDEX(Inputs_ByPrg!$F$6:$F$69,MATCH('ABP BlockSize'!$E29,Inputs_ByPrg!$E$6:$E$69,0))</f>
        <v>0</v>
      </c>
      <c r="M29" s="89">
        <f>Inputs_ByYear!J$19*Inputs_ByYear!J$20*INDEX(Inputs_ByYear!$D$24:$Y$25,MATCH($B29,Inputs_ByYear!$B$24:$B$25,0),MATCH(M$5,Inputs_ByYear!$D$23:$Y$23))*INDEX(Inputs_ByYear!J$29:J$34,MATCH($C29,Inputs_ByYear!$B$29:$B$34,0))*INDEX(Inputs_ByPrg!$F$6:$F$69,MATCH('ABP BlockSize'!$E29,Inputs_ByPrg!$E$6:$E$69,0))</f>
        <v>0</v>
      </c>
      <c r="N29" s="89">
        <f>Inputs_ByYear!K$19*Inputs_ByYear!K$20*INDEX(Inputs_ByYear!$D$24:$Y$25,MATCH($B29,Inputs_ByYear!$B$24:$B$25,0),MATCH(N$5,Inputs_ByYear!$D$23:$Y$23))*INDEX(Inputs_ByYear!K$29:K$34,MATCH($C29,Inputs_ByYear!$B$29:$B$34,0))*INDEX(Inputs_ByPrg!$F$6:$F$69,MATCH('ABP BlockSize'!$E29,Inputs_ByPrg!$E$6:$E$69,0))</f>
        <v>0</v>
      </c>
      <c r="O29" s="89">
        <f>Inputs_ByYear!L$19*Inputs_ByYear!L$20*INDEX(Inputs_ByYear!$D$24:$Y$25,MATCH($B29,Inputs_ByYear!$B$24:$B$25,0),MATCH(O$5,Inputs_ByYear!$D$23:$Y$23))*INDEX(Inputs_ByYear!L$29:L$34,MATCH($C29,Inputs_ByYear!$B$29:$B$34,0))*INDEX(Inputs_ByPrg!$F$6:$F$69,MATCH('ABP BlockSize'!$E29,Inputs_ByPrg!$E$6:$E$69,0))</f>
        <v>0</v>
      </c>
      <c r="P29" s="89">
        <f>Inputs_ByYear!M$19*Inputs_ByYear!M$20*INDEX(Inputs_ByYear!$D$24:$Y$25,MATCH($B29,Inputs_ByYear!$B$24:$B$25,0),MATCH(P$5,Inputs_ByYear!$D$23:$Y$23))*INDEX(Inputs_ByYear!M$29:M$34,MATCH($C29,Inputs_ByYear!$B$29:$B$34,0))*INDEX(Inputs_ByPrg!$F$6:$F$69,MATCH('ABP BlockSize'!$E29,Inputs_ByPrg!$E$6:$E$69,0))</f>
        <v>0</v>
      </c>
      <c r="Q29" s="89">
        <f>Inputs_ByYear!N$19*Inputs_ByYear!N$20*INDEX(Inputs_ByYear!$D$24:$Y$25,MATCH($B29,Inputs_ByYear!$B$24:$B$25,0),MATCH(Q$5,Inputs_ByYear!$D$23:$Y$23))*INDEX(Inputs_ByYear!N$29:N$34,MATCH($C29,Inputs_ByYear!$B$29:$B$34,0))*INDEX(Inputs_ByPrg!$F$6:$F$69,MATCH('ABP BlockSize'!$E29,Inputs_ByPrg!$E$6:$E$69,0))</f>
        <v>0</v>
      </c>
      <c r="R29" s="89">
        <f>Inputs_ByYear!O$19*Inputs_ByYear!O$20*INDEX(Inputs_ByYear!$D$24:$Y$25,MATCH($B29,Inputs_ByYear!$B$24:$B$25,0),MATCH(R$5,Inputs_ByYear!$D$23:$Y$23))*INDEX(Inputs_ByYear!O$29:O$34,MATCH($C29,Inputs_ByYear!$B$29:$B$34,0))*INDEX(Inputs_ByPrg!$F$6:$F$69,MATCH('ABP BlockSize'!$E29,Inputs_ByPrg!$E$6:$E$69,0))</f>
        <v>0</v>
      </c>
      <c r="S29" s="89">
        <f>Inputs_ByYear!P$19*Inputs_ByYear!P$20*INDEX(Inputs_ByYear!$D$24:$Y$25,MATCH($B29,Inputs_ByYear!$B$24:$B$25,0),MATCH(S$5,Inputs_ByYear!$D$23:$Y$23))*INDEX(Inputs_ByYear!P$29:P$34,MATCH($C29,Inputs_ByYear!$B$29:$B$34,0))*INDEX(Inputs_ByPrg!$F$6:$F$69,MATCH('ABP BlockSize'!$E29,Inputs_ByPrg!$E$6:$E$69,0))</f>
        <v>0</v>
      </c>
      <c r="T29" s="89">
        <f>Inputs_ByYear!Q$19*Inputs_ByYear!Q$20*INDEX(Inputs_ByYear!$D$24:$Y$25,MATCH($B29,Inputs_ByYear!$B$24:$B$25,0),MATCH(T$5,Inputs_ByYear!$D$23:$Y$23))*INDEX(Inputs_ByYear!Q$29:Q$34,MATCH($C29,Inputs_ByYear!$B$29:$B$34,0))*INDEX(Inputs_ByPrg!$F$6:$F$69,MATCH('ABP BlockSize'!$E29,Inputs_ByPrg!$E$6:$E$69,0))</f>
        <v>0</v>
      </c>
      <c r="U29" s="89">
        <f>Inputs_ByYear!R$19*Inputs_ByYear!R$20*INDEX(Inputs_ByYear!$D$24:$Y$25,MATCH($B29,Inputs_ByYear!$B$24:$B$25,0),MATCH(U$5,Inputs_ByYear!$D$23:$Y$23))*INDEX(Inputs_ByYear!R$29:R$34,MATCH($C29,Inputs_ByYear!$B$29:$B$34,0))*INDEX(Inputs_ByPrg!$F$6:$F$69,MATCH('ABP BlockSize'!$E29,Inputs_ByPrg!$E$6:$E$69,0))</f>
        <v>0</v>
      </c>
      <c r="V29" s="89">
        <f>Inputs_ByYear!S$19*Inputs_ByYear!S$20*INDEX(Inputs_ByYear!$D$24:$Y$25,MATCH($B29,Inputs_ByYear!$B$24:$B$25,0),MATCH(V$5,Inputs_ByYear!$D$23:$Y$23))*INDEX(Inputs_ByYear!S$29:S$34,MATCH($C29,Inputs_ByYear!$B$29:$B$34,0))*INDEX(Inputs_ByPrg!$F$6:$F$69,MATCH('ABP BlockSize'!$E29,Inputs_ByPrg!$E$6:$E$69,0))</f>
        <v>0</v>
      </c>
      <c r="W29" s="89">
        <f>Inputs_ByYear!T$19*Inputs_ByYear!T$20*INDEX(Inputs_ByYear!$D$24:$Y$25,MATCH($B29,Inputs_ByYear!$B$24:$B$25,0),MATCH(W$5,Inputs_ByYear!$D$23:$Y$23))*INDEX(Inputs_ByYear!T$29:T$34,MATCH($C29,Inputs_ByYear!$B$29:$B$34,0))*INDEX(Inputs_ByPrg!$F$6:$F$69,MATCH('ABP BlockSize'!$E29,Inputs_ByPrg!$E$6:$E$69,0))</f>
        <v>0</v>
      </c>
      <c r="X29" s="89">
        <f>Inputs_ByYear!U$19*Inputs_ByYear!U$20*INDEX(Inputs_ByYear!$D$24:$Y$25,MATCH($B29,Inputs_ByYear!$B$24:$B$25,0),MATCH(X$5,Inputs_ByYear!$D$23:$Y$23))*INDEX(Inputs_ByYear!U$29:U$34,MATCH($C29,Inputs_ByYear!$B$29:$B$34,0))*INDEX(Inputs_ByPrg!$F$6:$F$69,MATCH('ABP BlockSize'!$E29,Inputs_ByPrg!$E$6:$E$69,0))</f>
        <v>0</v>
      </c>
      <c r="Y29" s="89">
        <f>Inputs_ByYear!V$19*Inputs_ByYear!V$20*INDEX(Inputs_ByYear!$D$24:$Y$25,MATCH($B29,Inputs_ByYear!$B$24:$B$25,0),MATCH(Y$5,Inputs_ByYear!$D$23:$Y$23))*INDEX(Inputs_ByYear!V$29:V$34,MATCH($C29,Inputs_ByYear!$B$29:$B$34,0))*INDEX(Inputs_ByPrg!$F$6:$F$69,MATCH('ABP BlockSize'!$E29,Inputs_ByPrg!$E$6:$E$69,0))</f>
        <v>0</v>
      </c>
      <c r="Z29" s="89">
        <f>Inputs_ByYear!W$19*Inputs_ByYear!W$20*INDEX(Inputs_ByYear!$D$24:$Y$25,MATCH($B29,Inputs_ByYear!$B$24:$B$25,0),MATCH(Z$5,Inputs_ByYear!$D$23:$Y$23))*INDEX(Inputs_ByYear!W$29:W$34,MATCH($C29,Inputs_ByYear!$B$29:$B$34,0))*INDEX(Inputs_ByPrg!$F$6:$F$69,MATCH('ABP BlockSize'!$E29,Inputs_ByPrg!$E$6:$E$69,0))</f>
        <v>0</v>
      </c>
      <c r="AA29" s="89">
        <f>Inputs_ByYear!X$19*Inputs_ByYear!X$20*INDEX(Inputs_ByYear!$D$24:$Y$25,MATCH($B29,Inputs_ByYear!$B$24:$B$25,0),MATCH(AA$5,Inputs_ByYear!$D$23:$Y$23))*INDEX(Inputs_ByYear!X$29:X$34,MATCH($C29,Inputs_ByYear!$B$29:$B$34,0))*INDEX(Inputs_ByPrg!$F$6:$F$69,MATCH('ABP BlockSize'!$E29,Inputs_ByPrg!$E$6:$E$69,0))</f>
        <v>0</v>
      </c>
      <c r="AB29" s="89">
        <f>Inputs_ByYear!Y$19*Inputs_ByYear!Y$20*INDEX(Inputs_ByYear!$D$24:$Y$25,MATCH($B29,Inputs_ByYear!$B$24:$B$25,0),MATCH(AB$5,Inputs_ByYear!$D$23:$Y$23))*INDEX(Inputs_ByYear!Y$29:Y$34,MATCH($C29,Inputs_ByYear!$B$29:$B$34,0))*INDEX(Inputs_ByPrg!$F$6:$F$69,MATCH('ABP BlockSize'!$E29,Inputs_ByPrg!$E$6:$E$69,0))</f>
        <v>0</v>
      </c>
    </row>
    <row r="30" spans="2:28" ht="14.45" customHeight="1">
      <c r="B30" s="239" t="s">
        <v>231</v>
      </c>
      <c r="C30" s="239" t="s">
        <v>208</v>
      </c>
      <c r="D30" s="239" t="s">
        <v>287</v>
      </c>
      <c r="E30" s="286" t="str">
        <f t="shared" si="0"/>
        <v>B_Traditional Community Solar_&gt;100-200</v>
      </c>
      <c r="F30" s="262" t="s">
        <v>86</v>
      </c>
      <c r="G30" s="89">
        <f>Inputs_ByYear!D$19*Inputs_ByYear!D$20*INDEX(Inputs_ByYear!$D$24:$Y$25,MATCH($B30,Inputs_ByYear!$B$24:$B$25,0),MATCH(G$5,Inputs_ByYear!$D$23:$Y$23))*INDEX(Inputs_ByYear!D$29:D$34,MATCH($C30,Inputs_ByYear!$B$29:$B$34,0))*INDEX(Inputs_ByPrg!$F$6:$F$69,MATCH('ABP BlockSize'!$E30,Inputs_ByPrg!$E$6:$E$69,0))</f>
        <v>0</v>
      </c>
      <c r="H30" s="89">
        <f>Inputs_ByYear!E$19*Inputs_ByYear!E$20*INDEX(Inputs_ByYear!$D$24:$Y$25,MATCH($B30,Inputs_ByYear!$B$24:$B$25,0),MATCH(H$5,Inputs_ByYear!$D$23:$Y$23))*INDEX(Inputs_ByYear!E$29:E$34,MATCH($C30,Inputs_ByYear!$B$29:$B$34,0))*INDEX(Inputs_ByPrg!$F$6:$F$69,MATCH('ABP BlockSize'!$E30,Inputs_ByPrg!$E$6:$E$69,0))</f>
        <v>0</v>
      </c>
      <c r="I30" s="89">
        <f>Inputs_ByYear!F$19*Inputs_ByYear!F$20*INDEX(Inputs_ByYear!$D$24:$Y$25,MATCH($B30,Inputs_ByYear!$B$24:$B$25,0),MATCH(I$5,Inputs_ByYear!$D$23:$Y$23))*INDEX(Inputs_ByYear!F$29:F$34,MATCH($C30,Inputs_ByYear!$B$29:$B$34,0))*INDEX(Inputs_ByPrg!$F$6:$F$69,MATCH('ABP BlockSize'!$E30,Inputs_ByPrg!$E$6:$E$69,0))</f>
        <v>0</v>
      </c>
      <c r="J30" s="89">
        <f>Inputs_ByYear!G$19*Inputs_ByYear!G$20*INDEX(Inputs_ByYear!$D$24:$Y$25,MATCH($B30,Inputs_ByYear!$B$24:$B$25,0),MATCH(J$5,Inputs_ByYear!$D$23:$Y$23))*INDEX(Inputs_ByYear!G$29:G$34,MATCH($C30,Inputs_ByYear!$B$29:$B$34,0))*INDEX(Inputs_ByPrg!$F$6:$F$69,MATCH('ABP BlockSize'!$E30,Inputs_ByPrg!$E$6:$E$69,0))</f>
        <v>0</v>
      </c>
      <c r="K30" s="89">
        <f>Inputs_ByYear!H$19*Inputs_ByYear!H$20*INDEX(Inputs_ByYear!$D$24:$Y$25,MATCH($B30,Inputs_ByYear!$B$24:$B$25,0),MATCH(K$5,Inputs_ByYear!$D$23:$Y$23))*INDEX(Inputs_ByYear!H$29:H$34,MATCH($C30,Inputs_ByYear!$B$29:$B$34,0))*INDEX(Inputs_ByPrg!$F$6:$F$69,MATCH('ABP BlockSize'!$E30,Inputs_ByPrg!$E$6:$E$69,0))</f>
        <v>0</v>
      </c>
      <c r="L30" s="89">
        <f>Inputs_ByYear!I$19*Inputs_ByYear!I$20*INDEX(Inputs_ByYear!$D$24:$Y$25,MATCH($B30,Inputs_ByYear!$B$24:$B$25,0),MATCH(L$5,Inputs_ByYear!$D$23:$Y$23))*INDEX(Inputs_ByYear!I$29:I$34,MATCH($C30,Inputs_ByYear!$B$29:$B$34,0))*INDEX(Inputs_ByPrg!$F$6:$F$69,MATCH('ABP BlockSize'!$E30,Inputs_ByPrg!$E$6:$E$69,0))</f>
        <v>0</v>
      </c>
      <c r="M30" s="89">
        <f>Inputs_ByYear!J$19*Inputs_ByYear!J$20*INDEX(Inputs_ByYear!$D$24:$Y$25,MATCH($B30,Inputs_ByYear!$B$24:$B$25,0),MATCH(M$5,Inputs_ByYear!$D$23:$Y$23))*INDEX(Inputs_ByYear!J$29:J$34,MATCH($C30,Inputs_ByYear!$B$29:$B$34,0))*INDEX(Inputs_ByPrg!$F$6:$F$69,MATCH('ABP BlockSize'!$E30,Inputs_ByPrg!$E$6:$E$69,0))</f>
        <v>0</v>
      </c>
      <c r="N30" s="89">
        <f>Inputs_ByYear!K$19*Inputs_ByYear!K$20*INDEX(Inputs_ByYear!$D$24:$Y$25,MATCH($B30,Inputs_ByYear!$B$24:$B$25,0),MATCH(N$5,Inputs_ByYear!$D$23:$Y$23))*INDEX(Inputs_ByYear!K$29:K$34,MATCH($C30,Inputs_ByYear!$B$29:$B$34,0))*INDEX(Inputs_ByPrg!$F$6:$F$69,MATCH('ABP BlockSize'!$E30,Inputs_ByPrg!$E$6:$E$69,0))</f>
        <v>0</v>
      </c>
      <c r="O30" s="89">
        <f>Inputs_ByYear!L$19*Inputs_ByYear!L$20*INDEX(Inputs_ByYear!$D$24:$Y$25,MATCH($B30,Inputs_ByYear!$B$24:$B$25,0),MATCH(O$5,Inputs_ByYear!$D$23:$Y$23))*INDEX(Inputs_ByYear!L$29:L$34,MATCH($C30,Inputs_ByYear!$B$29:$B$34,0))*INDEX(Inputs_ByPrg!$F$6:$F$69,MATCH('ABP BlockSize'!$E30,Inputs_ByPrg!$E$6:$E$69,0))</f>
        <v>0</v>
      </c>
      <c r="P30" s="89">
        <f>Inputs_ByYear!M$19*Inputs_ByYear!M$20*INDEX(Inputs_ByYear!$D$24:$Y$25,MATCH($B30,Inputs_ByYear!$B$24:$B$25,0),MATCH(P$5,Inputs_ByYear!$D$23:$Y$23))*INDEX(Inputs_ByYear!M$29:M$34,MATCH($C30,Inputs_ByYear!$B$29:$B$34,0))*INDEX(Inputs_ByPrg!$F$6:$F$69,MATCH('ABP BlockSize'!$E30,Inputs_ByPrg!$E$6:$E$69,0))</f>
        <v>0</v>
      </c>
      <c r="Q30" s="89">
        <f>Inputs_ByYear!N$19*Inputs_ByYear!N$20*INDEX(Inputs_ByYear!$D$24:$Y$25,MATCH($B30,Inputs_ByYear!$B$24:$B$25,0),MATCH(Q$5,Inputs_ByYear!$D$23:$Y$23))*INDEX(Inputs_ByYear!N$29:N$34,MATCH($C30,Inputs_ByYear!$B$29:$B$34,0))*INDEX(Inputs_ByPrg!$F$6:$F$69,MATCH('ABP BlockSize'!$E30,Inputs_ByPrg!$E$6:$E$69,0))</f>
        <v>0</v>
      </c>
      <c r="R30" s="89">
        <f>Inputs_ByYear!O$19*Inputs_ByYear!O$20*INDEX(Inputs_ByYear!$D$24:$Y$25,MATCH($B30,Inputs_ByYear!$B$24:$B$25,0),MATCH(R$5,Inputs_ByYear!$D$23:$Y$23))*INDEX(Inputs_ByYear!O$29:O$34,MATCH($C30,Inputs_ByYear!$B$29:$B$34,0))*INDEX(Inputs_ByPrg!$F$6:$F$69,MATCH('ABP BlockSize'!$E30,Inputs_ByPrg!$E$6:$E$69,0))</f>
        <v>0</v>
      </c>
      <c r="S30" s="89">
        <f>Inputs_ByYear!P$19*Inputs_ByYear!P$20*INDEX(Inputs_ByYear!$D$24:$Y$25,MATCH($B30,Inputs_ByYear!$B$24:$B$25,0),MATCH(S$5,Inputs_ByYear!$D$23:$Y$23))*INDEX(Inputs_ByYear!P$29:P$34,MATCH($C30,Inputs_ByYear!$B$29:$B$34,0))*INDEX(Inputs_ByPrg!$F$6:$F$69,MATCH('ABP BlockSize'!$E30,Inputs_ByPrg!$E$6:$E$69,0))</f>
        <v>0</v>
      </c>
      <c r="T30" s="89">
        <f>Inputs_ByYear!Q$19*Inputs_ByYear!Q$20*INDEX(Inputs_ByYear!$D$24:$Y$25,MATCH($B30,Inputs_ByYear!$B$24:$B$25,0),MATCH(T$5,Inputs_ByYear!$D$23:$Y$23))*INDEX(Inputs_ByYear!Q$29:Q$34,MATCH($C30,Inputs_ByYear!$B$29:$B$34,0))*INDEX(Inputs_ByPrg!$F$6:$F$69,MATCH('ABP BlockSize'!$E30,Inputs_ByPrg!$E$6:$E$69,0))</f>
        <v>0</v>
      </c>
      <c r="U30" s="89">
        <f>Inputs_ByYear!R$19*Inputs_ByYear!R$20*INDEX(Inputs_ByYear!$D$24:$Y$25,MATCH($B30,Inputs_ByYear!$B$24:$B$25,0),MATCH(U$5,Inputs_ByYear!$D$23:$Y$23))*INDEX(Inputs_ByYear!R$29:R$34,MATCH($C30,Inputs_ByYear!$B$29:$B$34,0))*INDEX(Inputs_ByPrg!$F$6:$F$69,MATCH('ABP BlockSize'!$E30,Inputs_ByPrg!$E$6:$E$69,0))</f>
        <v>0</v>
      </c>
      <c r="V30" s="89">
        <f>Inputs_ByYear!S$19*Inputs_ByYear!S$20*INDEX(Inputs_ByYear!$D$24:$Y$25,MATCH($B30,Inputs_ByYear!$B$24:$B$25,0),MATCH(V$5,Inputs_ByYear!$D$23:$Y$23))*INDEX(Inputs_ByYear!S$29:S$34,MATCH($C30,Inputs_ByYear!$B$29:$B$34,0))*INDEX(Inputs_ByPrg!$F$6:$F$69,MATCH('ABP BlockSize'!$E30,Inputs_ByPrg!$E$6:$E$69,0))</f>
        <v>0</v>
      </c>
      <c r="W30" s="89">
        <f>Inputs_ByYear!T$19*Inputs_ByYear!T$20*INDEX(Inputs_ByYear!$D$24:$Y$25,MATCH($B30,Inputs_ByYear!$B$24:$B$25,0),MATCH(W$5,Inputs_ByYear!$D$23:$Y$23))*INDEX(Inputs_ByYear!T$29:T$34,MATCH($C30,Inputs_ByYear!$B$29:$B$34,0))*INDEX(Inputs_ByPrg!$F$6:$F$69,MATCH('ABP BlockSize'!$E30,Inputs_ByPrg!$E$6:$E$69,0))</f>
        <v>0</v>
      </c>
      <c r="X30" s="89">
        <f>Inputs_ByYear!U$19*Inputs_ByYear!U$20*INDEX(Inputs_ByYear!$D$24:$Y$25,MATCH($B30,Inputs_ByYear!$B$24:$B$25,0),MATCH(X$5,Inputs_ByYear!$D$23:$Y$23))*INDEX(Inputs_ByYear!U$29:U$34,MATCH($C30,Inputs_ByYear!$B$29:$B$34,0))*INDEX(Inputs_ByPrg!$F$6:$F$69,MATCH('ABP BlockSize'!$E30,Inputs_ByPrg!$E$6:$E$69,0))</f>
        <v>0</v>
      </c>
      <c r="Y30" s="89">
        <f>Inputs_ByYear!V$19*Inputs_ByYear!V$20*INDEX(Inputs_ByYear!$D$24:$Y$25,MATCH($B30,Inputs_ByYear!$B$24:$B$25,0),MATCH(Y$5,Inputs_ByYear!$D$23:$Y$23))*INDEX(Inputs_ByYear!V$29:V$34,MATCH($C30,Inputs_ByYear!$B$29:$B$34,0))*INDEX(Inputs_ByPrg!$F$6:$F$69,MATCH('ABP BlockSize'!$E30,Inputs_ByPrg!$E$6:$E$69,0))</f>
        <v>0</v>
      </c>
      <c r="Z30" s="89">
        <f>Inputs_ByYear!W$19*Inputs_ByYear!W$20*INDEX(Inputs_ByYear!$D$24:$Y$25,MATCH($B30,Inputs_ByYear!$B$24:$B$25,0),MATCH(Z$5,Inputs_ByYear!$D$23:$Y$23))*INDEX(Inputs_ByYear!W$29:W$34,MATCH($C30,Inputs_ByYear!$B$29:$B$34,0))*INDEX(Inputs_ByPrg!$F$6:$F$69,MATCH('ABP BlockSize'!$E30,Inputs_ByPrg!$E$6:$E$69,0))</f>
        <v>0</v>
      </c>
      <c r="AA30" s="89">
        <f>Inputs_ByYear!X$19*Inputs_ByYear!X$20*INDEX(Inputs_ByYear!$D$24:$Y$25,MATCH($B30,Inputs_ByYear!$B$24:$B$25,0),MATCH(AA$5,Inputs_ByYear!$D$23:$Y$23))*INDEX(Inputs_ByYear!X$29:X$34,MATCH($C30,Inputs_ByYear!$B$29:$B$34,0))*INDEX(Inputs_ByPrg!$F$6:$F$69,MATCH('ABP BlockSize'!$E30,Inputs_ByPrg!$E$6:$E$69,0))</f>
        <v>0</v>
      </c>
      <c r="AB30" s="89">
        <f>Inputs_ByYear!Y$19*Inputs_ByYear!Y$20*INDEX(Inputs_ByYear!$D$24:$Y$25,MATCH($B30,Inputs_ByYear!$B$24:$B$25,0),MATCH(AB$5,Inputs_ByYear!$D$23:$Y$23))*INDEX(Inputs_ByYear!Y$29:Y$34,MATCH($C30,Inputs_ByYear!$B$29:$B$34,0))*INDEX(Inputs_ByPrg!$F$6:$F$69,MATCH('ABP BlockSize'!$E30,Inputs_ByPrg!$E$6:$E$69,0))</f>
        <v>0</v>
      </c>
    </row>
    <row r="31" spans="2:28" ht="14.45" customHeight="1">
      <c r="B31" s="239" t="s">
        <v>231</v>
      </c>
      <c r="C31" s="239" t="s">
        <v>208</v>
      </c>
      <c r="D31" s="239" t="s">
        <v>288</v>
      </c>
      <c r="E31" s="286" t="str">
        <f t="shared" si="0"/>
        <v>B_Traditional Community Solar_&gt;200-500</v>
      </c>
      <c r="F31" s="262" t="s">
        <v>86</v>
      </c>
      <c r="G31" s="89">
        <f>Inputs_ByYear!D$19*Inputs_ByYear!D$20*INDEX(Inputs_ByYear!$D$24:$Y$25,MATCH($B31,Inputs_ByYear!$B$24:$B$25,0),MATCH(G$5,Inputs_ByYear!$D$23:$Y$23))*INDEX(Inputs_ByYear!D$29:D$34,MATCH($C31,Inputs_ByYear!$B$29:$B$34,0))*INDEX(Inputs_ByPrg!$F$6:$F$69,MATCH('ABP BlockSize'!$E31,Inputs_ByPrg!$E$6:$E$69,0))</f>
        <v>0</v>
      </c>
      <c r="H31" s="89">
        <f>Inputs_ByYear!E$19*Inputs_ByYear!E$20*INDEX(Inputs_ByYear!$D$24:$Y$25,MATCH($B31,Inputs_ByYear!$B$24:$B$25,0),MATCH(H$5,Inputs_ByYear!$D$23:$Y$23))*INDEX(Inputs_ByYear!E$29:E$34,MATCH($C31,Inputs_ByYear!$B$29:$B$34,0))*INDEX(Inputs_ByPrg!$F$6:$F$69,MATCH('ABP BlockSize'!$E31,Inputs_ByPrg!$E$6:$E$69,0))</f>
        <v>0</v>
      </c>
      <c r="I31" s="89">
        <f>Inputs_ByYear!F$19*Inputs_ByYear!F$20*INDEX(Inputs_ByYear!$D$24:$Y$25,MATCH($B31,Inputs_ByYear!$B$24:$B$25,0),MATCH(I$5,Inputs_ByYear!$D$23:$Y$23))*INDEX(Inputs_ByYear!F$29:F$34,MATCH($C31,Inputs_ByYear!$B$29:$B$34,0))*INDEX(Inputs_ByPrg!$F$6:$F$69,MATCH('ABP BlockSize'!$E31,Inputs_ByPrg!$E$6:$E$69,0))</f>
        <v>0</v>
      </c>
      <c r="J31" s="89">
        <f>Inputs_ByYear!G$19*Inputs_ByYear!G$20*INDEX(Inputs_ByYear!$D$24:$Y$25,MATCH($B31,Inputs_ByYear!$B$24:$B$25,0),MATCH(J$5,Inputs_ByYear!$D$23:$Y$23))*INDEX(Inputs_ByYear!G$29:G$34,MATCH($C31,Inputs_ByYear!$B$29:$B$34,0))*INDEX(Inputs_ByPrg!$F$6:$F$69,MATCH('ABP BlockSize'!$E31,Inputs_ByPrg!$E$6:$E$69,0))</f>
        <v>0</v>
      </c>
      <c r="K31" s="89">
        <f>Inputs_ByYear!H$19*Inputs_ByYear!H$20*INDEX(Inputs_ByYear!$D$24:$Y$25,MATCH($B31,Inputs_ByYear!$B$24:$B$25,0),MATCH(K$5,Inputs_ByYear!$D$23:$Y$23))*INDEX(Inputs_ByYear!H$29:H$34,MATCH($C31,Inputs_ByYear!$B$29:$B$34,0))*INDEX(Inputs_ByPrg!$F$6:$F$69,MATCH('ABP BlockSize'!$E31,Inputs_ByPrg!$E$6:$E$69,0))</f>
        <v>0</v>
      </c>
      <c r="L31" s="89">
        <f>Inputs_ByYear!I$19*Inputs_ByYear!I$20*INDEX(Inputs_ByYear!$D$24:$Y$25,MATCH($B31,Inputs_ByYear!$B$24:$B$25,0),MATCH(L$5,Inputs_ByYear!$D$23:$Y$23))*INDEX(Inputs_ByYear!I$29:I$34,MATCH($C31,Inputs_ByYear!$B$29:$B$34,0))*INDEX(Inputs_ByPrg!$F$6:$F$69,MATCH('ABP BlockSize'!$E31,Inputs_ByPrg!$E$6:$E$69,0))</f>
        <v>0</v>
      </c>
      <c r="M31" s="89">
        <f>Inputs_ByYear!J$19*Inputs_ByYear!J$20*INDEX(Inputs_ByYear!$D$24:$Y$25,MATCH($B31,Inputs_ByYear!$B$24:$B$25,0),MATCH(M$5,Inputs_ByYear!$D$23:$Y$23))*INDEX(Inputs_ByYear!J$29:J$34,MATCH($C31,Inputs_ByYear!$B$29:$B$34,0))*INDEX(Inputs_ByPrg!$F$6:$F$69,MATCH('ABP BlockSize'!$E31,Inputs_ByPrg!$E$6:$E$69,0))</f>
        <v>0</v>
      </c>
      <c r="N31" s="89">
        <f>Inputs_ByYear!K$19*Inputs_ByYear!K$20*INDEX(Inputs_ByYear!$D$24:$Y$25,MATCH($B31,Inputs_ByYear!$B$24:$B$25,0),MATCH(N$5,Inputs_ByYear!$D$23:$Y$23))*INDEX(Inputs_ByYear!K$29:K$34,MATCH($C31,Inputs_ByYear!$B$29:$B$34,0))*INDEX(Inputs_ByPrg!$F$6:$F$69,MATCH('ABP BlockSize'!$E31,Inputs_ByPrg!$E$6:$E$69,0))</f>
        <v>0</v>
      </c>
      <c r="O31" s="89">
        <f>Inputs_ByYear!L$19*Inputs_ByYear!L$20*INDEX(Inputs_ByYear!$D$24:$Y$25,MATCH($B31,Inputs_ByYear!$B$24:$B$25,0),MATCH(O$5,Inputs_ByYear!$D$23:$Y$23))*INDEX(Inputs_ByYear!L$29:L$34,MATCH($C31,Inputs_ByYear!$B$29:$B$34,0))*INDEX(Inputs_ByPrg!$F$6:$F$69,MATCH('ABP BlockSize'!$E31,Inputs_ByPrg!$E$6:$E$69,0))</f>
        <v>0</v>
      </c>
      <c r="P31" s="89">
        <f>Inputs_ByYear!M$19*Inputs_ByYear!M$20*INDEX(Inputs_ByYear!$D$24:$Y$25,MATCH($B31,Inputs_ByYear!$B$24:$B$25,0),MATCH(P$5,Inputs_ByYear!$D$23:$Y$23))*INDEX(Inputs_ByYear!M$29:M$34,MATCH($C31,Inputs_ByYear!$B$29:$B$34,0))*INDEX(Inputs_ByPrg!$F$6:$F$69,MATCH('ABP BlockSize'!$E31,Inputs_ByPrg!$E$6:$E$69,0))</f>
        <v>0</v>
      </c>
      <c r="Q31" s="89">
        <f>Inputs_ByYear!N$19*Inputs_ByYear!N$20*INDEX(Inputs_ByYear!$D$24:$Y$25,MATCH($B31,Inputs_ByYear!$B$24:$B$25,0),MATCH(Q$5,Inputs_ByYear!$D$23:$Y$23))*INDEX(Inputs_ByYear!N$29:N$34,MATCH($C31,Inputs_ByYear!$B$29:$B$34,0))*INDEX(Inputs_ByPrg!$F$6:$F$69,MATCH('ABP BlockSize'!$E31,Inputs_ByPrg!$E$6:$E$69,0))</f>
        <v>0</v>
      </c>
      <c r="R31" s="89">
        <f>Inputs_ByYear!O$19*Inputs_ByYear!O$20*INDEX(Inputs_ByYear!$D$24:$Y$25,MATCH($B31,Inputs_ByYear!$B$24:$B$25,0),MATCH(R$5,Inputs_ByYear!$D$23:$Y$23))*INDEX(Inputs_ByYear!O$29:O$34,MATCH($C31,Inputs_ByYear!$B$29:$B$34,0))*INDEX(Inputs_ByPrg!$F$6:$F$69,MATCH('ABP BlockSize'!$E31,Inputs_ByPrg!$E$6:$E$69,0))</f>
        <v>0</v>
      </c>
      <c r="S31" s="89">
        <f>Inputs_ByYear!P$19*Inputs_ByYear!P$20*INDEX(Inputs_ByYear!$D$24:$Y$25,MATCH($B31,Inputs_ByYear!$B$24:$B$25,0),MATCH(S$5,Inputs_ByYear!$D$23:$Y$23))*INDEX(Inputs_ByYear!P$29:P$34,MATCH($C31,Inputs_ByYear!$B$29:$B$34,0))*INDEX(Inputs_ByPrg!$F$6:$F$69,MATCH('ABP BlockSize'!$E31,Inputs_ByPrg!$E$6:$E$69,0))</f>
        <v>0</v>
      </c>
      <c r="T31" s="89">
        <f>Inputs_ByYear!Q$19*Inputs_ByYear!Q$20*INDEX(Inputs_ByYear!$D$24:$Y$25,MATCH($B31,Inputs_ByYear!$B$24:$B$25,0),MATCH(T$5,Inputs_ByYear!$D$23:$Y$23))*INDEX(Inputs_ByYear!Q$29:Q$34,MATCH($C31,Inputs_ByYear!$B$29:$B$34,0))*INDEX(Inputs_ByPrg!$F$6:$F$69,MATCH('ABP BlockSize'!$E31,Inputs_ByPrg!$E$6:$E$69,0))</f>
        <v>0</v>
      </c>
      <c r="U31" s="89">
        <f>Inputs_ByYear!R$19*Inputs_ByYear!R$20*INDEX(Inputs_ByYear!$D$24:$Y$25,MATCH($B31,Inputs_ByYear!$B$24:$B$25,0),MATCH(U$5,Inputs_ByYear!$D$23:$Y$23))*INDEX(Inputs_ByYear!R$29:R$34,MATCH($C31,Inputs_ByYear!$B$29:$B$34,0))*INDEX(Inputs_ByPrg!$F$6:$F$69,MATCH('ABP BlockSize'!$E31,Inputs_ByPrg!$E$6:$E$69,0))</f>
        <v>0</v>
      </c>
      <c r="V31" s="89">
        <f>Inputs_ByYear!S$19*Inputs_ByYear!S$20*INDEX(Inputs_ByYear!$D$24:$Y$25,MATCH($B31,Inputs_ByYear!$B$24:$B$25,0),MATCH(V$5,Inputs_ByYear!$D$23:$Y$23))*INDEX(Inputs_ByYear!S$29:S$34,MATCH($C31,Inputs_ByYear!$B$29:$B$34,0))*INDEX(Inputs_ByPrg!$F$6:$F$69,MATCH('ABP BlockSize'!$E31,Inputs_ByPrg!$E$6:$E$69,0))</f>
        <v>0</v>
      </c>
      <c r="W31" s="89">
        <f>Inputs_ByYear!T$19*Inputs_ByYear!T$20*INDEX(Inputs_ByYear!$D$24:$Y$25,MATCH($B31,Inputs_ByYear!$B$24:$B$25,0),MATCH(W$5,Inputs_ByYear!$D$23:$Y$23))*INDEX(Inputs_ByYear!T$29:T$34,MATCH($C31,Inputs_ByYear!$B$29:$B$34,0))*INDEX(Inputs_ByPrg!$F$6:$F$69,MATCH('ABP BlockSize'!$E31,Inputs_ByPrg!$E$6:$E$69,0))</f>
        <v>0</v>
      </c>
      <c r="X31" s="89">
        <f>Inputs_ByYear!U$19*Inputs_ByYear!U$20*INDEX(Inputs_ByYear!$D$24:$Y$25,MATCH($B31,Inputs_ByYear!$B$24:$B$25,0),MATCH(X$5,Inputs_ByYear!$D$23:$Y$23))*INDEX(Inputs_ByYear!U$29:U$34,MATCH($C31,Inputs_ByYear!$B$29:$B$34,0))*INDEX(Inputs_ByPrg!$F$6:$F$69,MATCH('ABP BlockSize'!$E31,Inputs_ByPrg!$E$6:$E$69,0))</f>
        <v>0</v>
      </c>
      <c r="Y31" s="89">
        <f>Inputs_ByYear!V$19*Inputs_ByYear!V$20*INDEX(Inputs_ByYear!$D$24:$Y$25,MATCH($B31,Inputs_ByYear!$B$24:$B$25,0),MATCH(Y$5,Inputs_ByYear!$D$23:$Y$23))*INDEX(Inputs_ByYear!V$29:V$34,MATCH($C31,Inputs_ByYear!$B$29:$B$34,0))*INDEX(Inputs_ByPrg!$F$6:$F$69,MATCH('ABP BlockSize'!$E31,Inputs_ByPrg!$E$6:$E$69,0))</f>
        <v>0</v>
      </c>
      <c r="Z31" s="89">
        <f>Inputs_ByYear!W$19*Inputs_ByYear!W$20*INDEX(Inputs_ByYear!$D$24:$Y$25,MATCH($B31,Inputs_ByYear!$B$24:$B$25,0),MATCH(Z$5,Inputs_ByYear!$D$23:$Y$23))*INDEX(Inputs_ByYear!W$29:W$34,MATCH($C31,Inputs_ByYear!$B$29:$B$34,0))*INDEX(Inputs_ByPrg!$F$6:$F$69,MATCH('ABP BlockSize'!$E31,Inputs_ByPrg!$E$6:$E$69,0))</f>
        <v>0</v>
      </c>
      <c r="AA31" s="89">
        <f>Inputs_ByYear!X$19*Inputs_ByYear!X$20*INDEX(Inputs_ByYear!$D$24:$Y$25,MATCH($B31,Inputs_ByYear!$B$24:$B$25,0),MATCH(AA$5,Inputs_ByYear!$D$23:$Y$23))*INDEX(Inputs_ByYear!X$29:X$34,MATCH($C31,Inputs_ByYear!$B$29:$B$34,0))*INDEX(Inputs_ByPrg!$F$6:$F$69,MATCH('ABP BlockSize'!$E31,Inputs_ByPrg!$E$6:$E$69,0))</f>
        <v>0</v>
      </c>
      <c r="AB31" s="89">
        <f>Inputs_ByYear!Y$19*Inputs_ByYear!Y$20*INDEX(Inputs_ByYear!$D$24:$Y$25,MATCH($B31,Inputs_ByYear!$B$24:$B$25,0),MATCH(AB$5,Inputs_ByYear!$D$23:$Y$23))*INDEX(Inputs_ByYear!Y$29:Y$34,MATCH($C31,Inputs_ByYear!$B$29:$B$34,0))*INDEX(Inputs_ByPrg!$F$6:$F$69,MATCH('ABP BlockSize'!$E31,Inputs_ByPrg!$E$6:$E$69,0))</f>
        <v>0</v>
      </c>
    </row>
    <row r="32" spans="2:28" ht="14.45" customHeight="1">
      <c r="B32" s="239" t="s">
        <v>231</v>
      </c>
      <c r="C32" s="239" t="s">
        <v>208</v>
      </c>
      <c r="D32" s="239" t="s">
        <v>289</v>
      </c>
      <c r="E32" s="286" t="str">
        <f t="shared" si="0"/>
        <v>B_Traditional Community Solar_ &gt;500-2000</v>
      </c>
      <c r="F32" s="262" t="s">
        <v>86</v>
      </c>
      <c r="G32" s="89">
        <f>Inputs_ByYear!D$19*Inputs_ByYear!D$20*INDEX(Inputs_ByYear!$D$24:$Y$25,MATCH($B32,Inputs_ByYear!$B$24:$B$25,0),MATCH(G$5,Inputs_ByYear!$D$23:$Y$23))*INDEX(Inputs_ByYear!D$29:D$34,MATCH($C32,Inputs_ByYear!$B$29:$B$34,0))*INDEX(Inputs_ByPrg!$F$6:$F$69,MATCH('ABP BlockSize'!$E32,Inputs_ByPrg!$E$6:$E$69,0))</f>
        <v>151200</v>
      </c>
      <c r="H32" s="89">
        <f>Inputs_ByYear!E$19*Inputs_ByYear!E$20*INDEX(Inputs_ByYear!$D$24:$Y$25,MATCH($B32,Inputs_ByYear!$B$24:$B$25,0),MATCH(H$5,Inputs_ByYear!$D$23:$Y$23))*INDEX(Inputs_ByYear!E$29:E$34,MATCH($C32,Inputs_ByYear!$B$29:$B$34,0))*INDEX(Inputs_ByPrg!$F$6:$F$69,MATCH('ABP BlockSize'!$E32,Inputs_ByPrg!$E$6:$E$69,0))</f>
        <v>151200</v>
      </c>
      <c r="I32" s="89">
        <f>Inputs_ByYear!F$19*Inputs_ByYear!F$20*INDEX(Inputs_ByYear!$D$24:$Y$25,MATCH($B32,Inputs_ByYear!$B$24:$B$25,0),MATCH(I$5,Inputs_ByYear!$D$23:$Y$23))*INDEX(Inputs_ByYear!F$29:F$34,MATCH($C32,Inputs_ByYear!$B$29:$B$34,0))*INDEX(Inputs_ByPrg!$F$6:$F$69,MATCH('ABP BlockSize'!$E32,Inputs_ByPrg!$E$6:$E$69,0))</f>
        <v>151200</v>
      </c>
      <c r="J32" s="89">
        <f>Inputs_ByYear!G$19*Inputs_ByYear!G$20*INDEX(Inputs_ByYear!$D$24:$Y$25,MATCH($B32,Inputs_ByYear!$B$24:$B$25,0),MATCH(J$5,Inputs_ByYear!$D$23:$Y$23))*INDEX(Inputs_ByYear!G$29:G$34,MATCH($C32,Inputs_ByYear!$B$29:$B$34,0))*INDEX(Inputs_ByPrg!$F$6:$F$69,MATCH('ABP BlockSize'!$E32,Inputs_ByPrg!$E$6:$E$69,0))</f>
        <v>151200</v>
      </c>
      <c r="K32" s="89">
        <f>Inputs_ByYear!H$19*Inputs_ByYear!H$20*INDEX(Inputs_ByYear!$D$24:$Y$25,MATCH($B32,Inputs_ByYear!$B$24:$B$25,0),MATCH(K$5,Inputs_ByYear!$D$23:$Y$23))*INDEX(Inputs_ByYear!H$29:H$34,MATCH($C32,Inputs_ByYear!$B$29:$B$34,0))*INDEX(Inputs_ByPrg!$F$6:$F$69,MATCH('ABP BlockSize'!$E32,Inputs_ByPrg!$E$6:$E$69,0))</f>
        <v>151200</v>
      </c>
      <c r="L32" s="89">
        <f>Inputs_ByYear!I$19*Inputs_ByYear!I$20*INDEX(Inputs_ByYear!$D$24:$Y$25,MATCH($B32,Inputs_ByYear!$B$24:$B$25,0),MATCH(L$5,Inputs_ByYear!$D$23:$Y$23))*INDEX(Inputs_ByYear!I$29:I$34,MATCH($C32,Inputs_ByYear!$B$29:$B$34,0))*INDEX(Inputs_ByPrg!$F$6:$F$69,MATCH('ABP BlockSize'!$E32,Inputs_ByPrg!$E$6:$E$69,0))</f>
        <v>151200</v>
      </c>
      <c r="M32" s="89">
        <f>Inputs_ByYear!J$19*Inputs_ByYear!J$20*INDEX(Inputs_ByYear!$D$24:$Y$25,MATCH($B32,Inputs_ByYear!$B$24:$B$25,0),MATCH(M$5,Inputs_ByYear!$D$23:$Y$23))*INDEX(Inputs_ByYear!J$29:J$34,MATCH($C32,Inputs_ByYear!$B$29:$B$34,0))*INDEX(Inputs_ByPrg!$F$6:$F$69,MATCH('ABP BlockSize'!$E32,Inputs_ByPrg!$E$6:$E$69,0))</f>
        <v>151200</v>
      </c>
      <c r="N32" s="89">
        <f>Inputs_ByYear!K$19*Inputs_ByYear!K$20*INDEX(Inputs_ByYear!$D$24:$Y$25,MATCH($B32,Inputs_ByYear!$B$24:$B$25,0),MATCH(N$5,Inputs_ByYear!$D$23:$Y$23))*INDEX(Inputs_ByYear!K$29:K$34,MATCH($C32,Inputs_ByYear!$B$29:$B$34,0))*INDEX(Inputs_ByPrg!$F$6:$F$69,MATCH('ABP BlockSize'!$E32,Inputs_ByPrg!$E$6:$E$69,0))</f>
        <v>151200</v>
      </c>
      <c r="O32" s="89">
        <f>Inputs_ByYear!L$19*Inputs_ByYear!L$20*INDEX(Inputs_ByYear!$D$24:$Y$25,MATCH($B32,Inputs_ByYear!$B$24:$B$25,0),MATCH(O$5,Inputs_ByYear!$D$23:$Y$23))*INDEX(Inputs_ByYear!L$29:L$34,MATCH($C32,Inputs_ByYear!$B$29:$B$34,0))*INDEX(Inputs_ByPrg!$F$6:$F$69,MATCH('ABP BlockSize'!$E32,Inputs_ByPrg!$E$6:$E$69,0))</f>
        <v>151200</v>
      </c>
      <c r="P32" s="89">
        <f>Inputs_ByYear!M$19*Inputs_ByYear!M$20*INDEX(Inputs_ByYear!$D$24:$Y$25,MATCH($B32,Inputs_ByYear!$B$24:$B$25,0),MATCH(P$5,Inputs_ByYear!$D$23:$Y$23))*INDEX(Inputs_ByYear!M$29:M$34,MATCH($C32,Inputs_ByYear!$B$29:$B$34,0))*INDEX(Inputs_ByPrg!$F$6:$F$69,MATCH('ABP BlockSize'!$E32,Inputs_ByPrg!$E$6:$E$69,0))</f>
        <v>75600</v>
      </c>
      <c r="Q32" s="89">
        <f>Inputs_ByYear!N$19*Inputs_ByYear!N$20*INDEX(Inputs_ByYear!$D$24:$Y$25,MATCH($B32,Inputs_ByYear!$B$24:$B$25,0),MATCH(Q$5,Inputs_ByYear!$D$23:$Y$23))*INDEX(Inputs_ByYear!N$29:N$34,MATCH($C32,Inputs_ByYear!$B$29:$B$34,0))*INDEX(Inputs_ByPrg!$F$6:$F$69,MATCH('ABP BlockSize'!$E32,Inputs_ByPrg!$E$6:$E$69,0))</f>
        <v>75600</v>
      </c>
      <c r="R32" s="89">
        <f>Inputs_ByYear!O$19*Inputs_ByYear!O$20*INDEX(Inputs_ByYear!$D$24:$Y$25,MATCH($B32,Inputs_ByYear!$B$24:$B$25,0),MATCH(R$5,Inputs_ByYear!$D$23:$Y$23))*INDEX(Inputs_ByYear!O$29:O$34,MATCH($C32,Inputs_ByYear!$B$29:$B$34,0))*INDEX(Inputs_ByPrg!$F$6:$F$69,MATCH('ABP BlockSize'!$E32,Inputs_ByPrg!$E$6:$E$69,0))</f>
        <v>75600</v>
      </c>
      <c r="S32" s="89">
        <f>Inputs_ByYear!P$19*Inputs_ByYear!P$20*INDEX(Inputs_ByYear!$D$24:$Y$25,MATCH($B32,Inputs_ByYear!$B$24:$B$25,0),MATCH(S$5,Inputs_ByYear!$D$23:$Y$23))*INDEX(Inputs_ByYear!P$29:P$34,MATCH($C32,Inputs_ByYear!$B$29:$B$34,0))*INDEX(Inputs_ByPrg!$F$6:$F$69,MATCH('ABP BlockSize'!$E32,Inputs_ByPrg!$E$6:$E$69,0))</f>
        <v>75600</v>
      </c>
      <c r="T32" s="89">
        <f>Inputs_ByYear!Q$19*Inputs_ByYear!Q$20*INDEX(Inputs_ByYear!$D$24:$Y$25,MATCH($B32,Inputs_ByYear!$B$24:$B$25,0),MATCH(T$5,Inputs_ByYear!$D$23:$Y$23))*INDEX(Inputs_ByYear!Q$29:Q$34,MATCH($C32,Inputs_ByYear!$B$29:$B$34,0))*INDEX(Inputs_ByPrg!$F$6:$F$69,MATCH('ABP BlockSize'!$E32,Inputs_ByPrg!$E$6:$E$69,0))</f>
        <v>75600</v>
      </c>
      <c r="U32" s="89">
        <f>Inputs_ByYear!R$19*Inputs_ByYear!R$20*INDEX(Inputs_ByYear!$D$24:$Y$25,MATCH($B32,Inputs_ByYear!$B$24:$B$25,0),MATCH(U$5,Inputs_ByYear!$D$23:$Y$23))*INDEX(Inputs_ByYear!R$29:R$34,MATCH($C32,Inputs_ByYear!$B$29:$B$34,0))*INDEX(Inputs_ByPrg!$F$6:$F$69,MATCH('ABP BlockSize'!$E32,Inputs_ByPrg!$E$6:$E$69,0))</f>
        <v>75600</v>
      </c>
      <c r="V32" s="89">
        <f>Inputs_ByYear!S$19*Inputs_ByYear!S$20*INDEX(Inputs_ByYear!$D$24:$Y$25,MATCH($B32,Inputs_ByYear!$B$24:$B$25,0),MATCH(V$5,Inputs_ByYear!$D$23:$Y$23))*INDEX(Inputs_ByYear!S$29:S$34,MATCH($C32,Inputs_ByYear!$B$29:$B$34,0))*INDEX(Inputs_ByPrg!$F$6:$F$69,MATCH('ABP BlockSize'!$E32,Inputs_ByPrg!$E$6:$E$69,0))</f>
        <v>75600</v>
      </c>
      <c r="W32" s="89">
        <f>Inputs_ByYear!T$19*Inputs_ByYear!T$20*INDEX(Inputs_ByYear!$D$24:$Y$25,MATCH($B32,Inputs_ByYear!$B$24:$B$25,0),MATCH(W$5,Inputs_ByYear!$D$23:$Y$23))*INDEX(Inputs_ByYear!T$29:T$34,MATCH($C32,Inputs_ByYear!$B$29:$B$34,0))*INDEX(Inputs_ByPrg!$F$6:$F$69,MATCH('ABP BlockSize'!$E32,Inputs_ByPrg!$E$6:$E$69,0))</f>
        <v>75600</v>
      </c>
      <c r="X32" s="89">
        <f>Inputs_ByYear!U$19*Inputs_ByYear!U$20*INDEX(Inputs_ByYear!$D$24:$Y$25,MATCH($B32,Inputs_ByYear!$B$24:$B$25,0),MATCH(X$5,Inputs_ByYear!$D$23:$Y$23))*INDEX(Inputs_ByYear!U$29:U$34,MATCH($C32,Inputs_ByYear!$B$29:$B$34,0))*INDEX(Inputs_ByPrg!$F$6:$F$69,MATCH('ABP BlockSize'!$E32,Inputs_ByPrg!$E$6:$E$69,0))</f>
        <v>75600</v>
      </c>
      <c r="Y32" s="89">
        <f>Inputs_ByYear!V$19*Inputs_ByYear!V$20*INDEX(Inputs_ByYear!$D$24:$Y$25,MATCH($B32,Inputs_ByYear!$B$24:$B$25,0),MATCH(Y$5,Inputs_ByYear!$D$23:$Y$23))*INDEX(Inputs_ByYear!V$29:V$34,MATCH($C32,Inputs_ByYear!$B$29:$B$34,0))*INDEX(Inputs_ByPrg!$F$6:$F$69,MATCH('ABP BlockSize'!$E32,Inputs_ByPrg!$E$6:$E$69,0))</f>
        <v>75600</v>
      </c>
      <c r="Z32" s="89">
        <f>Inputs_ByYear!W$19*Inputs_ByYear!W$20*INDEX(Inputs_ByYear!$D$24:$Y$25,MATCH($B32,Inputs_ByYear!$B$24:$B$25,0),MATCH(Z$5,Inputs_ByYear!$D$23:$Y$23))*INDEX(Inputs_ByYear!W$29:W$34,MATCH($C32,Inputs_ByYear!$B$29:$B$34,0))*INDEX(Inputs_ByPrg!$F$6:$F$69,MATCH('ABP BlockSize'!$E32,Inputs_ByPrg!$E$6:$E$69,0))</f>
        <v>75600</v>
      </c>
      <c r="AA32" s="89">
        <f>Inputs_ByYear!X$19*Inputs_ByYear!X$20*INDEX(Inputs_ByYear!$D$24:$Y$25,MATCH($B32,Inputs_ByYear!$B$24:$B$25,0),MATCH(AA$5,Inputs_ByYear!$D$23:$Y$23))*INDEX(Inputs_ByYear!X$29:X$34,MATCH($C32,Inputs_ByYear!$B$29:$B$34,0))*INDEX(Inputs_ByPrg!$F$6:$F$69,MATCH('ABP BlockSize'!$E32,Inputs_ByPrg!$E$6:$E$69,0))</f>
        <v>75600</v>
      </c>
      <c r="AB32" s="89">
        <f>Inputs_ByYear!Y$19*Inputs_ByYear!Y$20*INDEX(Inputs_ByYear!$D$24:$Y$25,MATCH($B32,Inputs_ByYear!$B$24:$B$25,0),MATCH(AB$5,Inputs_ByYear!$D$23:$Y$23))*INDEX(Inputs_ByYear!Y$29:Y$34,MATCH($C32,Inputs_ByYear!$B$29:$B$34,0))*INDEX(Inputs_ByPrg!$F$6:$F$69,MATCH('ABP BlockSize'!$E32,Inputs_ByPrg!$E$6:$E$69,0))</f>
        <v>75600</v>
      </c>
    </row>
    <row r="33" spans="2:28" ht="14.45" customHeight="1">
      <c r="B33" s="239" t="s">
        <v>231</v>
      </c>
      <c r="C33" s="239" t="s">
        <v>208</v>
      </c>
      <c r="D33" s="239" t="s">
        <v>291</v>
      </c>
      <c r="E33" s="286" t="str">
        <f t="shared" si="0"/>
        <v>B_Traditional Community Solar_&gt;2000-5000</v>
      </c>
      <c r="F33" s="262" t="s">
        <v>86</v>
      </c>
      <c r="G33" s="89">
        <f>Inputs_ByYear!D$19*Inputs_ByYear!D$20*INDEX(Inputs_ByYear!$D$24:$Y$25,MATCH($B33,Inputs_ByYear!$B$24:$B$25,0),MATCH(G$5,Inputs_ByYear!$D$23:$Y$23))*INDEX(Inputs_ByYear!D$29:D$34,MATCH($C33,Inputs_ByYear!$B$29:$B$34,0))*INDEX(Inputs_ByPrg!$F$6:$F$69,MATCH('ABP BlockSize'!$E33,Inputs_ByPrg!$E$6:$E$69,0))</f>
        <v>0</v>
      </c>
      <c r="H33" s="89">
        <f>Inputs_ByYear!E$19*Inputs_ByYear!E$20*INDEX(Inputs_ByYear!$D$24:$Y$25,MATCH($B33,Inputs_ByYear!$B$24:$B$25,0),MATCH(H$5,Inputs_ByYear!$D$23:$Y$23))*INDEX(Inputs_ByYear!E$29:E$34,MATCH($C33,Inputs_ByYear!$B$29:$B$34,0))*INDEX(Inputs_ByPrg!$F$6:$F$69,MATCH('ABP BlockSize'!$E33,Inputs_ByPrg!$E$6:$E$69,0))</f>
        <v>0</v>
      </c>
      <c r="I33" s="89">
        <f>Inputs_ByYear!F$19*Inputs_ByYear!F$20*INDEX(Inputs_ByYear!$D$24:$Y$25,MATCH($B33,Inputs_ByYear!$B$24:$B$25,0),MATCH(I$5,Inputs_ByYear!$D$23:$Y$23))*INDEX(Inputs_ByYear!F$29:F$34,MATCH($C33,Inputs_ByYear!$B$29:$B$34,0))*INDEX(Inputs_ByPrg!$F$6:$F$69,MATCH('ABP BlockSize'!$E33,Inputs_ByPrg!$E$6:$E$69,0))</f>
        <v>0</v>
      </c>
      <c r="J33" s="89">
        <f>Inputs_ByYear!G$19*Inputs_ByYear!G$20*INDEX(Inputs_ByYear!$D$24:$Y$25,MATCH($B33,Inputs_ByYear!$B$24:$B$25,0),MATCH(J$5,Inputs_ByYear!$D$23:$Y$23))*INDEX(Inputs_ByYear!G$29:G$34,MATCH($C33,Inputs_ByYear!$B$29:$B$34,0))*INDEX(Inputs_ByPrg!$F$6:$F$69,MATCH('ABP BlockSize'!$E33,Inputs_ByPrg!$E$6:$E$69,0))</f>
        <v>0</v>
      </c>
      <c r="K33" s="89">
        <f>Inputs_ByYear!H$19*Inputs_ByYear!H$20*INDEX(Inputs_ByYear!$D$24:$Y$25,MATCH($B33,Inputs_ByYear!$B$24:$B$25,0),MATCH(K$5,Inputs_ByYear!$D$23:$Y$23))*INDEX(Inputs_ByYear!H$29:H$34,MATCH($C33,Inputs_ByYear!$B$29:$B$34,0))*INDEX(Inputs_ByPrg!$F$6:$F$69,MATCH('ABP BlockSize'!$E33,Inputs_ByPrg!$E$6:$E$69,0))</f>
        <v>0</v>
      </c>
      <c r="L33" s="89">
        <f>Inputs_ByYear!I$19*Inputs_ByYear!I$20*INDEX(Inputs_ByYear!$D$24:$Y$25,MATCH($B33,Inputs_ByYear!$B$24:$B$25,0),MATCH(L$5,Inputs_ByYear!$D$23:$Y$23))*INDEX(Inputs_ByYear!I$29:I$34,MATCH($C33,Inputs_ByYear!$B$29:$B$34,0))*INDEX(Inputs_ByPrg!$F$6:$F$69,MATCH('ABP BlockSize'!$E33,Inputs_ByPrg!$E$6:$E$69,0))</f>
        <v>0</v>
      </c>
      <c r="M33" s="89">
        <f>Inputs_ByYear!J$19*Inputs_ByYear!J$20*INDEX(Inputs_ByYear!$D$24:$Y$25,MATCH($B33,Inputs_ByYear!$B$24:$B$25,0),MATCH(M$5,Inputs_ByYear!$D$23:$Y$23))*INDEX(Inputs_ByYear!J$29:J$34,MATCH($C33,Inputs_ByYear!$B$29:$B$34,0))*INDEX(Inputs_ByPrg!$F$6:$F$69,MATCH('ABP BlockSize'!$E33,Inputs_ByPrg!$E$6:$E$69,0))</f>
        <v>0</v>
      </c>
      <c r="N33" s="89">
        <f>Inputs_ByYear!K$19*Inputs_ByYear!K$20*INDEX(Inputs_ByYear!$D$24:$Y$25,MATCH($B33,Inputs_ByYear!$B$24:$B$25,0),MATCH(N$5,Inputs_ByYear!$D$23:$Y$23))*INDEX(Inputs_ByYear!K$29:K$34,MATCH($C33,Inputs_ByYear!$B$29:$B$34,0))*INDEX(Inputs_ByPrg!$F$6:$F$69,MATCH('ABP BlockSize'!$E33,Inputs_ByPrg!$E$6:$E$69,0))</f>
        <v>0</v>
      </c>
      <c r="O33" s="89">
        <f>Inputs_ByYear!L$19*Inputs_ByYear!L$20*INDEX(Inputs_ByYear!$D$24:$Y$25,MATCH($B33,Inputs_ByYear!$B$24:$B$25,0),MATCH(O$5,Inputs_ByYear!$D$23:$Y$23))*INDEX(Inputs_ByYear!L$29:L$34,MATCH($C33,Inputs_ByYear!$B$29:$B$34,0))*INDEX(Inputs_ByPrg!$F$6:$F$69,MATCH('ABP BlockSize'!$E33,Inputs_ByPrg!$E$6:$E$69,0))</f>
        <v>0</v>
      </c>
      <c r="P33" s="89">
        <f>Inputs_ByYear!M$19*Inputs_ByYear!M$20*INDEX(Inputs_ByYear!$D$24:$Y$25,MATCH($B33,Inputs_ByYear!$B$24:$B$25,0),MATCH(P$5,Inputs_ByYear!$D$23:$Y$23))*INDEX(Inputs_ByYear!M$29:M$34,MATCH($C33,Inputs_ByYear!$B$29:$B$34,0))*INDEX(Inputs_ByPrg!$F$6:$F$69,MATCH('ABP BlockSize'!$E33,Inputs_ByPrg!$E$6:$E$69,0))</f>
        <v>0</v>
      </c>
      <c r="Q33" s="89">
        <f>Inputs_ByYear!N$19*Inputs_ByYear!N$20*INDEX(Inputs_ByYear!$D$24:$Y$25,MATCH($B33,Inputs_ByYear!$B$24:$B$25,0),MATCH(Q$5,Inputs_ByYear!$D$23:$Y$23))*INDEX(Inputs_ByYear!N$29:N$34,MATCH($C33,Inputs_ByYear!$B$29:$B$34,0))*INDEX(Inputs_ByPrg!$F$6:$F$69,MATCH('ABP BlockSize'!$E33,Inputs_ByPrg!$E$6:$E$69,0))</f>
        <v>0</v>
      </c>
      <c r="R33" s="89">
        <f>Inputs_ByYear!O$19*Inputs_ByYear!O$20*INDEX(Inputs_ByYear!$D$24:$Y$25,MATCH($B33,Inputs_ByYear!$B$24:$B$25,0),MATCH(R$5,Inputs_ByYear!$D$23:$Y$23))*INDEX(Inputs_ByYear!O$29:O$34,MATCH($C33,Inputs_ByYear!$B$29:$B$34,0))*INDEX(Inputs_ByPrg!$F$6:$F$69,MATCH('ABP BlockSize'!$E33,Inputs_ByPrg!$E$6:$E$69,0))</f>
        <v>0</v>
      </c>
      <c r="S33" s="89">
        <f>Inputs_ByYear!P$19*Inputs_ByYear!P$20*INDEX(Inputs_ByYear!$D$24:$Y$25,MATCH($B33,Inputs_ByYear!$B$24:$B$25,0),MATCH(S$5,Inputs_ByYear!$D$23:$Y$23))*INDEX(Inputs_ByYear!P$29:P$34,MATCH($C33,Inputs_ByYear!$B$29:$B$34,0))*INDEX(Inputs_ByPrg!$F$6:$F$69,MATCH('ABP BlockSize'!$E33,Inputs_ByPrg!$E$6:$E$69,0))</f>
        <v>0</v>
      </c>
      <c r="T33" s="89">
        <f>Inputs_ByYear!Q$19*Inputs_ByYear!Q$20*INDEX(Inputs_ByYear!$D$24:$Y$25,MATCH($B33,Inputs_ByYear!$B$24:$B$25,0),MATCH(T$5,Inputs_ByYear!$D$23:$Y$23))*INDEX(Inputs_ByYear!Q$29:Q$34,MATCH($C33,Inputs_ByYear!$B$29:$B$34,0))*INDEX(Inputs_ByPrg!$F$6:$F$69,MATCH('ABP BlockSize'!$E33,Inputs_ByPrg!$E$6:$E$69,0))</f>
        <v>0</v>
      </c>
      <c r="U33" s="89">
        <f>Inputs_ByYear!R$19*Inputs_ByYear!R$20*INDEX(Inputs_ByYear!$D$24:$Y$25,MATCH($B33,Inputs_ByYear!$B$24:$B$25,0),MATCH(U$5,Inputs_ByYear!$D$23:$Y$23))*INDEX(Inputs_ByYear!R$29:R$34,MATCH($C33,Inputs_ByYear!$B$29:$B$34,0))*INDEX(Inputs_ByPrg!$F$6:$F$69,MATCH('ABP BlockSize'!$E33,Inputs_ByPrg!$E$6:$E$69,0))</f>
        <v>0</v>
      </c>
      <c r="V33" s="89">
        <f>Inputs_ByYear!S$19*Inputs_ByYear!S$20*INDEX(Inputs_ByYear!$D$24:$Y$25,MATCH($B33,Inputs_ByYear!$B$24:$B$25,0),MATCH(V$5,Inputs_ByYear!$D$23:$Y$23))*INDEX(Inputs_ByYear!S$29:S$34,MATCH($C33,Inputs_ByYear!$B$29:$B$34,0))*INDEX(Inputs_ByPrg!$F$6:$F$69,MATCH('ABP BlockSize'!$E33,Inputs_ByPrg!$E$6:$E$69,0))</f>
        <v>0</v>
      </c>
      <c r="W33" s="89">
        <f>Inputs_ByYear!T$19*Inputs_ByYear!T$20*INDEX(Inputs_ByYear!$D$24:$Y$25,MATCH($B33,Inputs_ByYear!$B$24:$B$25,0),MATCH(W$5,Inputs_ByYear!$D$23:$Y$23))*INDEX(Inputs_ByYear!T$29:T$34,MATCH($C33,Inputs_ByYear!$B$29:$B$34,0))*INDEX(Inputs_ByPrg!$F$6:$F$69,MATCH('ABP BlockSize'!$E33,Inputs_ByPrg!$E$6:$E$69,0))</f>
        <v>0</v>
      </c>
      <c r="X33" s="89">
        <f>Inputs_ByYear!U$19*Inputs_ByYear!U$20*INDEX(Inputs_ByYear!$D$24:$Y$25,MATCH($B33,Inputs_ByYear!$B$24:$B$25,0),MATCH(X$5,Inputs_ByYear!$D$23:$Y$23))*INDEX(Inputs_ByYear!U$29:U$34,MATCH($C33,Inputs_ByYear!$B$29:$B$34,0))*INDEX(Inputs_ByPrg!$F$6:$F$69,MATCH('ABP BlockSize'!$E33,Inputs_ByPrg!$E$6:$E$69,0))</f>
        <v>0</v>
      </c>
      <c r="Y33" s="89">
        <f>Inputs_ByYear!V$19*Inputs_ByYear!V$20*INDEX(Inputs_ByYear!$D$24:$Y$25,MATCH($B33,Inputs_ByYear!$B$24:$B$25,0),MATCH(Y$5,Inputs_ByYear!$D$23:$Y$23))*INDEX(Inputs_ByYear!V$29:V$34,MATCH($C33,Inputs_ByYear!$B$29:$B$34,0))*INDEX(Inputs_ByPrg!$F$6:$F$69,MATCH('ABP BlockSize'!$E33,Inputs_ByPrg!$E$6:$E$69,0))</f>
        <v>0</v>
      </c>
      <c r="Z33" s="89">
        <f>Inputs_ByYear!W$19*Inputs_ByYear!W$20*INDEX(Inputs_ByYear!$D$24:$Y$25,MATCH($B33,Inputs_ByYear!$B$24:$B$25,0),MATCH(Z$5,Inputs_ByYear!$D$23:$Y$23))*INDEX(Inputs_ByYear!W$29:W$34,MATCH($C33,Inputs_ByYear!$B$29:$B$34,0))*INDEX(Inputs_ByPrg!$F$6:$F$69,MATCH('ABP BlockSize'!$E33,Inputs_ByPrg!$E$6:$E$69,0))</f>
        <v>0</v>
      </c>
      <c r="AA33" s="89">
        <f>Inputs_ByYear!X$19*Inputs_ByYear!X$20*INDEX(Inputs_ByYear!$D$24:$Y$25,MATCH($B33,Inputs_ByYear!$B$24:$B$25,0),MATCH(AA$5,Inputs_ByYear!$D$23:$Y$23))*INDEX(Inputs_ByYear!X$29:X$34,MATCH($C33,Inputs_ByYear!$B$29:$B$34,0))*INDEX(Inputs_ByPrg!$F$6:$F$69,MATCH('ABP BlockSize'!$E33,Inputs_ByPrg!$E$6:$E$69,0))</f>
        <v>0</v>
      </c>
      <c r="AB33" s="89">
        <f>Inputs_ByYear!Y$19*Inputs_ByYear!Y$20*INDEX(Inputs_ByYear!$D$24:$Y$25,MATCH($B33,Inputs_ByYear!$B$24:$B$25,0),MATCH(AB$5,Inputs_ByYear!$D$23:$Y$23))*INDEX(Inputs_ByYear!Y$29:Y$34,MATCH($C33,Inputs_ByYear!$B$29:$B$34,0))*INDEX(Inputs_ByPrg!$F$6:$F$69,MATCH('ABP BlockSize'!$E33,Inputs_ByPrg!$E$6:$E$69,0))</f>
        <v>0</v>
      </c>
    </row>
    <row r="34" spans="2:28" ht="14.45" customHeight="1">
      <c r="B34" s="239" t="s">
        <v>230</v>
      </c>
      <c r="C34" s="239" t="s">
        <v>221</v>
      </c>
      <c r="D34" s="239" t="s">
        <v>297</v>
      </c>
      <c r="E34" s="286" t="str">
        <f t="shared" si="0"/>
        <v>A_Public Schools_ &gt; 25</v>
      </c>
      <c r="F34" s="262" t="s">
        <v>86</v>
      </c>
      <c r="G34" s="89">
        <f>Inputs_ByYear!D$19*Inputs_ByYear!D$20*INDEX(Inputs_ByYear!$D$24:$Y$25,MATCH($B34,Inputs_ByYear!$B$24:$B$25,0),MATCH(G$5,Inputs_ByYear!$D$23:$Y$23))*INDEX(Inputs_ByYear!D$29:D$34,MATCH($C34,Inputs_ByYear!$B$29:$B$34,0))*INDEX(Inputs_ByPrg!$F$6:$F$69,MATCH('ABP BlockSize'!$E34,Inputs_ByPrg!$E$6:$E$69,0))</f>
        <v>1444.4444444444443</v>
      </c>
      <c r="H34" s="89">
        <f>Inputs_ByYear!E$19*Inputs_ByYear!E$20*INDEX(Inputs_ByYear!$D$24:$Y$25,MATCH($B34,Inputs_ByYear!$B$24:$B$25,0),MATCH(H$5,Inputs_ByYear!$D$23:$Y$23))*INDEX(Inputs_ByYear!E$29:E$34,MATCH($C34,Inputs_ByYear!$B$29:$B$34,0))*INDEX(Inputs_ByPrg!$F$6:$F$69,MATCH('ABP BlockSize'!$E34,Inputs_ByPrg!$E$6:$E$69,0))</f>
        <v>1444.4444444444443</v>
      </c>
      <c r="I34" s="89">
        <f>Inputs_ByYear!F$19*Inputs_ByYear!F$20*INDEX(Inputs_ByYear!$D$24:$Y$25,MATCH($B34,Inputs_ByYear!$B$24:$B$25,0),MATCH(I$5,Inputs_ByYear!$D$23:$Y$23))*INDEX(Inputs_ByYear!F$29:F$34,MATCH($C34,Inputs_ByYear!$B$29:$B$34,0))*INDEX(Inputs_ByPrg!$F$6:$F$69,MATCH('ABP BlockSize'!$E34,Inputs_ByPrg!$E$6:$E$69,0))</f>
        <v>1444.4444444444443</v>
      </c>
      <c r="J34" s="89">
        <f>Inputs_ByYear!G$19*Inputs_ByYear!G$20*INDEX(Inputs_ByYear!$D$24:$Y$25,MATCH($B34,Inputs_ByYear!$B$24:$B$25,0),MATCH(J$5,Inputs_ByYear!$D$23:$Y$23))*INDEX(Inputs_ByYear!G$29:G$34,MATCH($C34,Inputs_ByYear!$B$29:$B$34,0))*INDEX(Inputs_ByPrg!$F$6:$F$69,MATCH('ABP BlockSize'!$E34,Inputs_ByPrg!$E$6:$E$69,0))</f>
        <v>1444.4444444444443</v>
      </c>
      <c r="K34" s="89">
        <f>Inputs_ByYear!H$19*Inputs_ByYear!H$20*INDEX(Inputs_ByYear!$D$24:$Y$25,MATCH($B34,Inputs_ByYear!$B$24:$B$25,0),MATCH(K$5,Inputs_ByYear!$D$23:$Y$23))*INDEX(Inputs_ByYear!H$29:H$34,MATCH($C34,Inputs_ByYear!$B$29:$B$34,0))*INDEX(Inputs_ByPrg!$F$6:$F$69,MATCH('ABP BlockSize'!$E34,Inputs_ByPrg!$E$6:$E$69,0))</f>
        <v>1444.4444444444443</v>
      </c>
      <c r="L34" s="89">
        <f>Inputs_ByYear!I$19*Inputs_ByYear!I$20*INDEX(Inputs_ByYear!$D$24:$Y$25,MATCH($B34,Inputs_ByYear!$B$24:$B$25,0),MATCH(L$5,Inputs_ByYear!$D$23:$Y$23))*INDEX(Inputs_ByYear!I$29:I$34,MATCH($C34,Inputs_ByYear!$B$29:$B$34,0))*INDEX(Inputs_ByPrg!$F$6:$F$69,MATCH('ABP BlockSize'!$E34,Inputs_ByPrg!$E$6:$E$69,0))</f>
        <v>1444.4444444444443</v>
      </c>
      <c r="M34" s="89">
        <f>Inputs_ByYear!J$19*Inputs_ByYear!J$20*INDEX(Inputs_ByYear!$D$24:$Y$25,MATCH($B34,Inputs_ByYear!$B$24:$B$25,0),MATCH(M$5,Inputs_ByYear!$D$23:$Y$23))*INDEX(Inputs_ByYear!J$29:J$34,MATCH($C34,Inputs_ByYear!$B$29:$B$34,0))*INDEX(Inputs_ByPrg!$F$6:$F$69,MATCH('ABP BlockSize'!$E34,Inputs_ByPrg!$E$6:$E$69,0))</f>
        <v>1444.4444444444443</v>
      </c>
      <c r="N34" s="89">
        <f>Inputs_ByYear!K$19*Inputs_ByYear!K$20*INDEX(Inputs_ByYear!$D$24:$Y$25,MATCH($B34,Inputs_ByYear!$B$24:$B$25,0),MATCH(N$5,Inputs_ByYear!$D$23:$Y$23))*INDEX(Inputs_ByYear!K$29:K$34,MATCH($C34,Inputs_ByYear!$B$29:$B$34,0))*INDEX(Inputs_ByPrg!$F$6:$F$69,MATCH('ABP BlockSize'!$E34,Inputs_ByPrg!$E$6:$E$69,0))</f>
        <v>1444.4444444444443</v>
      </c>
      <c r="O34" s="89">
        <f>Inputs_ByYear!L$19*Inputs_ByYear!L$20*INDEX(Inputs_ByYear!$D$24:$Y$25,MATCH($B34,Inputs_ByYear!$B$24:$B$25,0),MATCH(O$5,Inputs_ByYear!$D$23:$Y$23))*INDEX(Inputs_ByYear!L$29:L$34,MATCH($C34,Inputs_ByYear!$B$29:$B$34,0))*INDEX(Inputs_ByPrg!$F$6:$F$69,MATCH('ABP BlockSize'!$E34,Inputs_ByPrg!$E$6:$E$69,0))</f>
        <v>1444.4444444444443</v>
      </c>
      <c r="P34" s="89">
        <f>Inputs_ByYear!M$19*Inputs_ByYear!M$20*INDEX(Inputs_ByYear!$D$24:$Y$25,MATCH($B34,Inputs_ByYear!$B$24:$B$25,0),MATCH(P$5,Inputs_ByYear!$D$23:$Y$23))*INDEX(Inputs_ByYear!M$29:M$34,MATCH($C34,Inputs_ByYear!$B$29:$B$34,0))*INDEX(Inputs_ByPrg!$F$6:$F$69,MATCH('ABP BlockSize'!$E34,Inputs_ByPrg!$E$6:$E$69,0))</f>
        <v>722.22222222222217</v>
      </c>
      <c r="Q34" s="89">
        <f>Inputs_ByYear!N$19*Inputs_ByYear!N$20*INDEX(Inputs_ByYear!$D$24:$Y$25,MATCH($B34,Inputs_ByYear!$B$24:$B$25,0),MATCH(Q$5,Inputs_ByYear!$D$23:$Y$23))*INDEX(Inputs_ByYear!N$29:N$34,MATCH($C34,Inputs_ByYear!$B$29:$B$34,0))*INDEX(Inputs_ByPrg!$F$6:$F$69,MATCH('ABP BlockSize'!$E34,Inputs_ByPrg!$E$6:$E$69,0))</f>
        <v>722.22222222222217</v>
      </c>
      <c r="R34" s="89">
        <f>Inputs_ByYear!O$19*Inputs_ByYear!O$20*INDEX(Inputs_ByYear!$D$24:$Y$25,MATCH($B34,Inputs_ByYear!$B$24:$B$25,0),MATCH(R$5,Inputs_ByYear!$D$23:$Y$23))*INDEX(Inputs_ByYear!O$29:O$34,MATCH($C34,Inputs_ByYear!$B$29:$B$34,0))*INDEX(Inputs_ByPrg!$F$6:$F$69,MATCH('ABP BlockSize'!$E34,Inputs_ByPrg!$E$6:$E$69,0))</f>
        <v>722.22222222222217</v>
      </c>
      <c r="S34" s="89">
        <f>Inputs_ByYear!P$19*Inputs_ByYear!P$20*INDEX(Inputs_ByYear!$D$24:$Y$25,MATCH($B34,Inputs_ByYear!$B$24:$B$25,0),MATCH(S$5,Inputs_ByYear!$D$23:$Y$23))*INDEX(Inputs_ByYear!P$29:P$34,MATCH($C34,Inputs_ByYear!$B$29:$B$34,0))*INDEX(Inputs_ByPrg!$F$6:$F$69,MATCH('ABP BlockSize'!$E34,Inputs_ByPrg!$E$6:$E$69,0))</f>
        <v>722.22222222222217</v>
      </c>
      <c r="T34" s="89">
        <f>Inputs_ByYear!Q$19*Inputs_ByYear!Q$20*INDEX(Inputs_ByYear!$D$24:$Y$25,MATCH($B34,Inputs_ByYear!$B$24:$B$25,0),MATCH(T$5,Inputs_ByYear!$D$23:$Y$23))*INDEX(Inputs_ByYear!Q$29:Q$34,MATCH($C34,Inputs_ByYear!$B$29:$B$34,0))*INDEX(Inputs_ByPrg!$F$6:$F$69,MATCH('ABP BlockSize'!$E34,Inputs_ByPrg!$E$6:$E$69,0))</f>
        <v>722.22222222222217</v>
      </c>
      <c r="U34" s="89">
        <f>Inputs_ByYear!R$19*Inputs_ByYear!R$20*INDEX(Inputs_ByYear!$D$24:$Y$25,MATCH($B34,Inputs_ByYear!$B$24:$B$25,0),MATCH(U$5,Inputs_ByYear!$D$23:$Y$23))*INDEX(Inputs_ByYear!R$29:R$34,MATCH($C34,Inputs_ByYear!$B$29:$B$34,0))*INDEX(Inputs_ByPrg!$F$6:$F$69,MATCH('ABP BlockSize'!$E34,Inputs_ByPrg!$E$6:$E$69,0))</f>
        <v>722.22222222222217</v>
      </c>
      <c r="V34" s="89">
        <f>Inputs_ByYear!S$19*Inputs_ByYear!S$20*INDEX(Inputs_ByYear!$D$24:$Y$25,MATCH($B34,Inputs_ByYear!$B$24:$B$25,0),MATCH(V$5,Inputs_ByYear!$D$23:$Y$23))*INDEX(Inputs_ByYear!S$29:S$34,MATCH($C34,Inputs_ByYear!$B$29:$B$34,0))*INDEX(Inputs_ByPrg!$F$6:$F$69,MATCH('ABP BlockSize'!$E34,Inputs_ByPrg!$E$6:$E$69,0))</f>
        <v>722.22222222222217</v>
      </c>
      <c r="W34" s="89">
        <f>Inputs_ByYear!T$19*Inputs_ByYear!T$20*INDEX(Inputs_ByYear!$D$24:$Y$25,MATCH($B34,Inputs_ByYear!$B$24:$B$25,0),MATCH(W$5,Inputs_ByYear!$D$23:$Y$23))*INDEX(Inputs_ByYear!T$29:T$34,MATCH($C34,Inputs_ByYear!$B$29:$B$34,0))*INDEX(Inputs_ByPrg!$F$6:$F$69,MATCH('ABP BlockSize'!$E34,Inputs_ByPrg!$E$6:$E$69,0))</f>
        <v>722.22222222222217</v>
      </c>
      <c r="X34" s="89">
        <f>Inputs_ByYear!U$19*Inputs_ByYear!U$20*INDEX(Inputs_ByYear!$D$24:$Y$25,MATCH($B34,Inputs_ByYear!$B$24:$B$25,0),MATCH(X$5,Inputs_ByYear!$D$23:$Y$23))*INDEX(Inputs_ByYear!U$29:U$34,MATCH($C34,Inputs_ByYear!$B$29:$B$34,0))*INDEX(Inputs_ByPrg!$F$6:$F$69,MATCH('ABP BlockSize'!$E34,Inputs_ByPrg!$E$6:$E$69,0))</f>
        <v>722.22222222222217</v>
      </c>
      <c r="Y34" s="89">
        <f>Inputs_ByYear!V$19*Inputs_ByYear!V$20*INDEX(Inputs_ByYear!$D$24:$Y$25,MATCH($B34,Inputs_ByYear!$B$24:$B$25,0),MATCH(Y$5,Inputs_ByYear!$D$23:$Y$23))*INDEX(Inputs_ByYear!V$29:V$34,MATCH($C34,Inputs_ByYear!$B$29:$B$34,0))*INDEX(Inputs_ByPrg!$F$6:$F$69,MATCH('ABP BlockSize'!$E34,Inputs_ByPrg!$E$6:$E$69,0))</f>
        <v>722.22222222222217</v>
      </c>
      <c r="Z34" s="89">
        <f>Inputs_ByYear!W$19*Inputs_ByYear!W$20*INDEX(Inputs_ByYear!$D$24:$Y$25,MATCH($B34,Inputs_ByYear!$B$24:$B$25,0),MATCH(Z$5,Inputs_ByYear!$D$23:$Y$23))*INDEX(Inputs_ByYear!W$29:W$34,MATCH($C34,Inputs_ByYear!$B$29:$B$34,0))*INDEX(Inputs_ByPrg!$F$6:$F$69,MATCH('ABP BlockSize'!$E34,Inputs_ByPrg!$E$6:$E$69,0))</f>
        <v>722.22222222222217</v>
      </c>
      <c r="AA34" s="89">
        <f>Inputs_ByYear!X$19*Inputs_ByYear!X$20*INDEX(Inputs_ByYear!$D$24:$Y$25,MATCH($B34,Inputs_ByYear!$B$24:$B$25,0),MATCH(AA$5,Inputs_ByYear!$D$23:$Y$23))*INDEX(Inputs_ByYear!X$29:X$34,MATCH($C34,Inputs_ByYear!$B$29:$B$34,0))*INDEX(Inputs_ByPrg!$F$6:$F$69,MATCH('ABP BlockSize'!$E34,Inputs_ByPrg!$E$6:$E$69,0))</f>
        <v>722.22222222222217</v>
      </c>
      <c r="AB34" s="89">
        <f>Inputs_ByYear!Y$19*Inputs_ByYear!Y$20*INDEX(Inputs_ByYear!$D$24:$Y$25,MATCH($B34,Inputs_ByYear!$B$24:$B$25,0),MATCH(AB$5,Inputs_ByYear!$D$23:$Y$23))*INDEX(Inputs_ByYear!Y$29:Y$34,MATCH($C34,Inputs_ByYear!$B$29:$B$34,0))*INDEX(Inputs_ByPrg!$F$6:$F$69,MATCH('ABP BlockSize'!$E34,Inputs_ByPrg!$E$6:$E$69,0))</f>
        <v>722.22222222222217</v>
      </c>
    </row>
    <row r="35" spans="2:28" ht="14.45" customHeight="1">
      <c r="B35" s="239" t="s">
        <v>230</v>
      </c>
      <c r="C35" s="239" t="s">
        <v>221</v>
      </c>
      <c r="D35" s="239" t="s">
        <v>284</v>
      </c>
      <c r="E35" s="286" t="str">
        <f t="shared" si="0"/>
        <v>A_Public Schools_ &gt;25-100</v>
      </c>
      <c r="F35" s="262" t="s">
        <v>86</v>
      </c>
      <c r="G35" s="89">
        <f>Inputs_ByYear!D$19*Inputs_ByYear!D$20*INDEX(Inputs_ByYear!$D$24:$Y$25,MATCH($B35,Inputs_ByYear!$B$24:$B$25,0),MATCH(G$5,Inputs_ByYear!$D$23:$Y$23))*INDEX(Inputs_ByYear!D$29:D$34,MATCH($C35,Inputs_ByYear!$B$29:$B$34,0))*INDEX(Inputs_ByPrg!$F$6:$F$69,MATCH('ABP BlockSize'!$E35,Inputs_ByPrg!$E$6:$E$69,0))</f>
        <v>1733.3333333333333</v>
      </c>
      <c r="H35" s="89">
        <f>Inputs_ByYear!E$19*Inputs_ByYear!E$20*INDEX(Inputs_ByYear!$D$24:$Y$25,MATCH($B35,Inputs_ByYear!$B$24:$B$25,0),MATCH(H$5,Inputs_ByYear!$D$23:$Y$23))*INDEX(Inputs_ByYear!E$29:E$34,MATCH($C35,Inputs_ByYear!$B$29:$B$34,0))*INDEX(Inputs_ByPrg!$F$6:$F$69,MATCH('ABP BlockSize'!$E35,Inputs_ByPrg!$E$6:$E$69,0))</f>
        <v>1733.3333333333333</v>
      </c>
      <c r="I35" s="89">
        <f>Inputs_ByYear!F$19*Inputs_ByYear!F$20*INDEX(Inputs_ByYear!$D$24:$Y$25,MATCH($B35,Inputs_ByYear!$B$24:$B$25,0),MATCH(I$5,Inputs_ByYear!$D$23:$Y$23))*INDEX(Inputs_ByYear!F$29:F$34,MATCH($C35,Inputs_ByYear!$B$29:$B$34,0))*INDEX(Inputs_ByPrg!$F$6:$F$69,MATCH('ABP BlockSize'!$E35,Inputs_ByPrg!$E$6:$E$69,0))</f>
        <v>1733.3333333333333</v>
      </c>
      <c r="J35" s="89">
        <f>Inputs_ByYear!G$19*Inputs_ByYear!G$20*INDEX(Inputs_ByYear!$D$24:$Y$25,MATCH($B35,Inputs_ByYear!$B$24:$B$25,0),MATCH(J$5,Inputs_ByYear!$D$23:$Y$23))*INDEX(Inputs_ByYear!G$29:G$34,MATCH($C35,Inputs_ByYear!$B$29:$B$34,0))*INDEX(Inputs_ByPrg!$F$6:$F$69,MATCH('ABP BlockSize'!$E35,Inputs_ByPrg!$E$6:$E$69,0))</f>
        <v>1733.3333333333333</v>
      </c>
      <c r="K35" s="89">
        <f>Inputs_ByYear!H$19*Inputs_ByYear!H$20*INDEX(Inputs_ByYear!$D$24:$Y$25,MATCH($B35,Inputs_ByYear!$B$24:$B$25,0),MATCH(K$5,Inputs_ByYear!$D$23:$Y$23))*INDEX(Inputs_ByYear!H$29:H$34,MATCH($C35,Inputs_ByYear!$B$29:$B$34,0))*INDEX(Inputs_ByPrg!$F$6:$F$69,MATCH('ABP BlockSize'!$E35,Inputs_ByPrg!$E$6:$E$69,0))</f>
        <v>1733.3333333333333</v>
      </c>
      <c r="L35" s="89">
        <f>Inputs_ByYear!I$19*Inputs_ByYear!I$20*INDEX(Inputs_ByYear!$D$24:$Y$25,MATCH($B35,Inputs_ByYear!$B$24:$B$25,0),MATCH(L$5,Inputs_ByYear!$D$23:$Y$23))*INDEX(Inputs_ByYear!I$29:I$34,MATCH($C35,Inputs_ByYear!$B$29:$B$34,0))*INDEX(Inputs_ByPrg!$F$6:$F$69,MATCH('ABP BlockSize'!$E35,Inputs_ByPrg!$E$6:$E$69,0))</f>
        <v>1733.3333333333333</v>
      </c>
      <c r="M35" s="89">
        <f>Inputs_ByYear!J$19*Inputs_ByYear!J$20*INDEX(Inputs_ByYear!$D$24:$Y$25,MATCH($B35,Inputs_ByYear!$B$24:$B$25,0),MATCH(M$5,Inputs_ByYear!$D$23:$Y$23))*INDEX(Inputs_ByYear!J$29:J$34,MATCH($C35,Inputs_ByYear!$B$29:$B$34,0))*INDEX(Inputs_ByPrg!$F$6:$F$69,MATCH('ABP BlockSize'!$E35,Inputs_ByPrg!$E$6:$E$69,0))</f>
        <v>1733.3333333333333</v>
      </c>
      <c r="N35" s="89">
        <f>Inputs_ByYear!K$19*Inputs_ByYear!K$20*INDEX(Inputs_ByYear!$D$24:$Y$25,MATCH($B35,Inputs_ByYear!$B$24:$B$25,0),MATCH(N$5,Inputs_ByYear!$D$23:$Y$23))*INDEX(Inputs_ByYear!K$29:K$34,MATCH($C35,Inputs_ByYear!$B$29:$B$34,0))*INDEX(Inputs_ByPrg!$F$6:$F$69,MATCH('ABP BlockSize'!$E35,Inputs_ByPrg!$E$6:$E$69,0))</f>
        <v>1733.3333333333333</v>
      </c>
      <c r="O35" s="89">
        <f>Inputs_ByYear!L$19*Inputs_ByYear!L$20*INDEX(Inputs_ByYear!$D$24:$Y$25,MATCH($B35,Inputs_ByYear!$B$24:$B$25,0),MATCH(O$5,Inputs_ByYear!$D$23:$Y$23))*INDEX(Inputs_ByYear!L$29:L$34,MATCH($C35,Inputs_ByYear!$B$29:$B$34,0))*INDEX(Inputs_ByPrg!$F$6:$F$69,MATCH('ABP BlockSize'!$E35,Inputs_ByPrg!$E$6:$E$69,0))</f>
        <v>1733.3333333333333</v>
      </c>
      <c r="P35" s="89">
        <f>Inputs_ByYear!M$19*Inputs_ByYear!M$20*INDEX(Inputs_ByYear!$D$24:$Y$25,MATCH($B35,Inputs_ByYear!$B$24:$B$25,0),MATCH(P$5,Inputs_ByYear!$D$23:$Y$23))*INDEX(Inputs_ByYear!M$29:M$34,MATCH($C35,Inputs_ByYear!$B$29:$B$34,0))*INDEX(Inputs_ByPrg!$F$6:$F$69,MATCH('ABP BlockSize'!$E35,Inputs_ByPrg!$E$6:$E$69,0))</f>
        <v>866.66666666666663</v>
      </c>
      <c r="Q35" s="89">
        <f>Inputs_ByYear!N$19*Inputs_ByYear!N$20*INDEX(Inputs_ByYear!$D$24:$Y$25,MATCH($B35,Inputs_ByYear!$B$24:$B$25,0),MATCH(Q$5,Inputs_ByYear!$D$23:$Y$23))*INDEX(Inputs_ByYear!N$29:N$34,MATCH($C35,Inputs_ByYear!$B$29:$B$34,0))*INDEX(Inputs_ByPrg!$F$6:$F$69,MATCH('ABP BlockSize'!$E35,Inputs_ByPrg!$E$6:$E$69,0))</f>
        <v>866.66666666666663</v>
      </c>
      <c r="R35" s="89">
        <f>Inputs_ByYear!O$19*Inputs_ByYear!O$20*INDEX(Inputs_ByYear!$D$24:$Y$25,MATCH($B35,Inputs_ByYear!$B$24:$B$25,0),MATCH(R$5,Inputs_ByYear!$D$23:$Y$23))*INDEX(Inputs_ByYear!O$29:O$34,MATCH($C35,Inputs_ByYear!$B$29:$B$34,0))*INDEX(Inputs_ByPrg!$F$6:$F$69,MATCH('ABP BlockSize'!$E35,Inputs_ByPrg!$E$6:$E$69,0))</f>
        <v>866.66666666666663</v>
      </c>
      <c r="S35" s="89">
        <f>Inputs_ByYear!P$19*Inputs_ByYear!P$20*INDEX(Inputs_ByYear!$D$24:$Y$25,MATCH($B35,Inputs_ByYear!$B$24:$B$25,0),MATCH(S$5,Inputs_ByYear!$D$23:$Y$23))*INDEX(Inputs_ByYear!P$29:P$34,MATCH($C35,Inputs_ByYear!$B$29:$B$34,0))*INDEX(Inputs_ByPrg!$F$6:$F$69,MATCH('ABP BlockSize'!$E35,Inputs_ByPrg!$E$6:$E$69,0))</f>
        <v>866.66666666666663</v>
      </c>
      <c r="T35" s="89">
        <f>Inputs_ByYear!Q$19*Inputs_ByYear!Q$20*INDEX(Inputs_ByYear!$D$24:$Y$25,MATCH($B35,Inputs_ByYear!$B$24:$B$25,0),MATCH(T$5,Inputs_ByYear!$D$23:$Y$23))*INDEX(Inputs_ByYear!Q$29:Q$34,MATCH($C35,Inputs_ByYear!$B$29:$B$34,0))*INDEX(Inputs_ByPrg!$F$6:$F$69,MATCH('ABP BlockSize'!$E35,Inputs_ByPrg!$E$6:$E$69,0))</f>
        <v>866.66666666666663</v>
      </c>
      <c r="U35" s="89">
        <f>Inputs_ByYear!R$19*Inputs_ByYear!R$20*INDEX(Inputs_ByYear!$D$24:$Y$25,MATCH($B35,Inputs_ByYear!$B$24:$B$25,0),MATCH(U$5,Inputs_ByYear!$D$23:$Y$23))*INDEX(Inputs_ByYear!R$29:R$34,MATCH($C35,Inputs_ByYear!$B$29:$B$34,0))*INDEX(Inputs_ByPrg!$F$6:$F$69,MATCH('ABP BlockSize'!$E35,Inputs_ByPrg!$E$6:$E$69,0))</f>
        <v>866.66666666666663</v>
      </c>
      <c r="V35" s="89">
        <f>Inputs_ByYear!S$19*Inputs_ByYear!S$20*INDEX(Inputs_ByYear!$D$24:$Y$25,MATCH($B35,Inputs_ByYear!$B$24:$B$25,0),MATCH(V$5,Inputs_ByYear!$D$23:$Y$23))*INDEX(Inputs_ByYear!S$29:S$34,MATCH($C35,Inputs_ByYear!$B$29:$B$34,0))*INDEX(Inputs_ByPrg!$F$6:$F$69,MATCH('ABP BlockSize'!$E35,Inputs_ByPrg!$E$6:$E$69,0))</f>
        <v>866.66666666666663</v>
      </c>
      <c r="W35" s="89">
        <f>Inputs_ByYear!T$19*Inputs_ByYear!T$20*INDEX(Inputs_ByYear!$D$24:$Y$25,MATCH($B35,Inputs_ByYear!$B$24:$B$25,0),MATCH(W$5,Inputs_ByYear!$D$23:$Y$23))*INDEX(Inputs_ByYear!T$29:T$34,MATCH($C35,Inputs_ByYear!$B$29:$B$34,0))*INDEX(Inputs_ByPrg!$F$6:$F$69,MATCH('ABP BlockSize'!$E35,Inputs_ByPrg!$E$6:$E$69,0))</f>
        <v>866.66666666666663</v>
      </c>
      <c r="X35" s="89">
        <f>Inputs_ByYear!U$19*Inputs_ByYear!U$20*INDEX(Inputs_ByYear!$D$24:$Y$25,MATCH($B35,Inputs_ByYear!$B$24:$B$25,0),MATCH(X$5,Inputs_ByYear!$D$23:$Y$23))*INDEX(Inputs_ByYear!U$29:U$34,MATCH($C35,Inputs_ByYear!$B$29:$B$34,0))*INDEX(Inputs_ByPrg!$F$6:$F$69,MATCH('ABP BlockSize'!$E35,Inputs_ByPrg!$E$6:$E$69,0))</f>
        <v>866.66666666666663</v>
      </c>
      <c r="Y35" s="89">
        <f>Inputs_ByYear!V$19*Inputs_ByYear!V$20*INDEX(Inputs_ByYear!$D$24:$Y$25,MATCH($B35,Inputs_ByYear!$B$24:$B$25,0),MATCH(Y$5,Inputs_ByYear!$D$23:$Y$23))*INDEX(Inputs_ByYear!V$29:V$34,MATCH($C35,Inputs_ByYear!$B$29:$B$34,0))*INDEX(Inputs_ByPrg!$F$6:$F$69,MATCH('ABP BlockSize'!$E35,Inputs_ByPrg!$E$6:$E$69,0))</f>
        <v>866.66666666666663</v>
      </c>
      <c r="Z35" s="89">
        <f>Inputs_ByYear!W$19*Inputs_ByYear!W$20*INDEX(Inputs_ByYear!$D$24:$Y$25,MATCH($B35,Inputs_ByYear!$B$24:$B$25,0),MATCH(Z$5,Inputs_ByYear!$D$23:$Y$23))*INDEX(Inputs_ByYear!W$29:W$34,MATCH($C35,Inputs_ByYear!$B$29:$B$34,0))*INDEX(Inputs_ByPrg!$F$6:$F$69,MATCH('ABP BlockSize'!$E35,Inputs_ByPrg!$E$6:$E$69,0))</f>
        <v>866.66666666666663</v>
      </c>
      <c r="AA35" s="89">
        <f>Inputs_ByYear!X$19*Inputs_ByYear!X$20*INDEX(Inputs_ByYear!$D$24:$Y$25,MATCH($B35,Inputs_ByYear!$B$24:$B$25,0),MATCH(AA$5,Inputs_ByYear!$D$23:$Y$23))*INDEX(Inputs_ByYear!X$29:X$34,MATCH($C35,Inputs_ByYear!$B$29:$B$34,0))*INDEX(Inputs_ByPrg!$F$6:$F$69,MATCH('ABP BlockSize'!$E35,Inputs_ByPrg!$E$6:$E$69,0))</f>
        <v>866.66666666666663</v>
      </c>
      <c r="AB35" s="89">
        <f>Inputs_ByYear!Y$19*Inputs_ByYear!Y$20*INDEX(Inputs_ByYear!$D$24:$Y$25,MATCH($B35,Inputs_ByYear!$B$24:$B$25,0),MATCH(AB$5,Inputs_ByYear!$D$23:$Y$23))*INDEX(Inputs_ByYear!Y$29:Y$34,MATCH($C35,Inputs_ByYear!$B$29:$B$34,0))*INDEX(Inputs_ByPrg!$F$6:$F$69,MATCH('ABP BlockSize'!$E35,Inputs_ByPrg!$E$6:$E$69,0))</f>
        <v>866.66666666666663</v>
      </c>
    </row>
    <row r="36" spans="2:28" ht="14.45" customHeight="1">
      <c r="B36" s="239" t="s">
        <v>230</v>
      </c>
      <c r="C36" s="239" t="s">
        <v>221</v>
      </c>
      <c r="D36" s="239" t="s">
        <v>287</v>
      </c>
      <c r="E36" s="286" t="str">
        <f t="shared" si="0"/>
        <v>A_Public Schools_&gt;100-200</v>
      </c>
      <c r="F36" s="262" t="s">
        <v>86</v>
      </c>
      <c r="G36" s="89">
        <f>Inputs_ByYear!D$19*Inputs_ByYear!D$20*INDEX(Inputs_ByYear!$D$24:$Y$25,MATCH($B36,Inputs_ByYear!$B$24:$B$25,0),MATCH(G$5,Inputs_ByYear!$D$23:$Y$23))*INDEX(Inputs_ByYear!D$29:D$34,MATCH($C36,Inputs_ByYear!$B$29:$B$34,0))*INDEX(Inputs_ByPrg!$F$6:$F$69,MATCH('ABP BlockSize'!$E36,Inputs_ByPrg!$E$6:$E$69,0))</f>
        <v>6644.4444444444443</v>
      </c>
      <c r="H36" s="89">
        <f>Inputs_ByYear!E$19*Inputs_ByYear!E$20*INDEX(Inputs_ByYear!$D$24:$Y$25,MATCH($B36,Inputs_ByYear!$B$24:$B$25,0),MATCH(H$5,Inputs_ByYear!$D$23:$Y$23))*INDEX(Inputs_ByYear!E$29:E$34,MATCH($C36,Inputs_ByYear!$B$29:$B$34,0))*INDEX(Inputs_ByPrg!$F$6:$F$69,MATCH('ABP BlockSize'!$E36,Inputs_ByPrg!$E$6:$E$69,0))</f>
        <v>6644.4444444444443</v>
      </c>
      <c r="I36" s="89">
        <f>Inputs_ByYear!F$19*Inputs_ByYear!F$20*INDEX(Inputs_ByYear!$D$24:$Y$25,MATCH($B36,Inputs_ByYear!$B$24:$B$25,0),MATCH(I$5,Inputs_ByYear!$D$23:$Y$23))*INDEX(Inputs_ByYear!F$29:F$34,MATCH($C36,Inputs_ByYear!$B$29:$B$34,0))*INDEX(Inputs_ByPrg!$F$6:$F$69,MATCH('ABP BlockSize'!$E36,Inputs_ByPrg!$E$6:$E$69,0))</f>
        <v>6644.4444444444443</v>
      </c>
      <c r="J36" s="89">
        <f>Inputs_ByYear!G$19*Inputs_ByYear!G$20*INDEX(Inputs_ByYear!$D$24:$Y$25,MATCH($B36,Inputs_ByYear!$B$24:$B$25,0),MATCH(J$5,Inputs_ByYear!$D$23:$Y$23))*INDEX(Inputs_ByYear!G$29:G$34,MATCH($C36,Inputs_ByYear!$B$29:$B$34,0))*INDEX(Inputs_ByPrg!$F$6:$F$69,MATCH('ABP BlockSize'!$E36,Inputs_ByPrg!$E$6:$E$69,0))</f>
        <v>6644.4444444444443</v>
      </c>
      <c r="K36" s="89">
        <f>Inputs_ByYear!H$19*Inputs_ByYear!H$20*INDEX(Inputs_ByYear!$D$24:$Y$25,MATCH($B36,Inputs_ByYear!$B$24:$B$25,0),MATCH(K$5,Inputs_ByYear!$D$23:$Y$23))*INDEX(Inputs_ByYear!H$29:H$34,MATCH($C36,Inputs_ByYear!$B$29:$B$34,0))*INDEX(Inputs_ByPrg!$F$6:$F$69,MATCH('ABP BlockSize'!$E36,Inputs_ByPrg!$E$6:$E$69,0))</f>
        <v>6644.4444444444443</v>
      </c>
      <c r="L36" s="89">
        <f>Inputs_ByYear!I$19*Inputs_ByYear!I$20*INDEX(Inputs_ByYear!$D$24:$Y$25,MATCH($B36,Inputs_ByYear!$B$24:$B$25,0),MATCH(L$5,Inputs_ByYear!$D$23:$Y$23))*INDEX(Inputs_ByYear!I$29:I$34,MATCH($C36,Inputs_ByYear!$B$29:$B$34,0))*INDEX(Inputs_ByPrg!$F$6:$F$69,MATCH('ABP BlockSize'!$E36,Inputs_ByPrg!$E$6:$E$69,0))</f>
        <v>6644.4444444444443</v>
      </c>
      <c r="M36" s="89">
        <f>Inputs_ByYear!J$19*Inputs_ByYear!J$20*INDEX(Inputs_ByYear!$D$24:$Y$25,MATCH($B36,Inputs_ByYear!$B$24:$B$25,0),MATCH(M$5,Inputs_ByYear!$D$23:$Y$23))*INDEX(Inputs_ByYear!J$29:J$34,MATCH($C36,Inputs_ByYear!$B$29:$B$34,0))*INDEX(Inputs_ByPrg!$F$6:$F$69,MATCH('ABP BlockSize'!$E36,Inputs_ByPrg!$E$6:$E$69,0))</f>
        <v>6644.4444444444443</v>
      </c>
      <c r="N36" s="89">
        <f>Inputs_ByYear!K$19*Inputs_ByYear!K$20*INDEX(Inputs_ByYear!$D$24:$Y$25,MATCH($B36,Inputs_ByYear!$B$24:$B$25,0),MATCH(N$5,Inputs_ByYear!$D$23:$Y$23))*INDEX(Inputs_ByYear!K$29:K$34,MATCH($C36,Inputs_ByYear!$B$29:$B$34,0))*INDEX(Inputs_ByPrg!$F$6:$F$69,MATCH('ABP BlockSize'!$E36,Inputs_ByPrg!$E$6:$E$69,0))</f>
        <v>6644.4444444444443</v>
      </c>
      <c r="O36" s="89">
        <f>Inputs_ByYear!L$19*Inputs_ByYear!L$20*INDEX(Inputs_ByYear!$D$24:$Y$25,MATCH($B36,Inputs_ByYear!$B$24:$B$25,0),MATCH(O$5,Inputs_ByYear!$D$23:$Y$23))*INDEX(Inputs_ByYear!L$29:L$34,MATCH($C36,Inputs_ByYear!$B$29:$B$34,0))*INDEX(Inputs_ByPrg!$F$6:$F$69,MATCH('ABP BlockSize'!$E36,Inputs_ByPrg!$E$6:$E$69,0))</f>
        <v>6644.4444444444443</v>
      </c>
      <c r="P36" s="89">
        <f>Inputs_ByYear!M$19*Inputs_ByYear!M$20*INDEX(Inputs_ByYear!$D$24:$Y$25,MATCH($B36,Inputs_ByYear!$B$24:$B$25,0),MATCH(P$5,Inputs_ByYear!$D$23:$Y$23))*INDEX(Inputs_ByYear!M$29:M$34,MATCH($C36,Inputs_ByYear!$B$29:$B$34,0))*INDEX(Inputs_ByPrg!$F$6:$F$69,MATCH('ABP BlockSize'!$E36,Inputs_ByPrg!$E$6:$E$69,0))</f>
        <v>3322.2222222222222</v>
      </c>
      <c r="Q36" s="89">
        <f>Inputs_ByYear!N$19*Inputs_ByYear!N$20*INDEX(Inputs_ByYear!$D$24:$Y$25,MATCH($B36,Inputs_ByYear!$B$24:$B$25,0),MATCH(Q$5,Inputs_ByYear!$D$23:$Y$23))*INDEX(Inputs_ByYear!N$29:N$34,MATCH($C36,Inputs_ByYear!$B$29:$B$34,0))*INDEX(Inputs_ByPrg!$F$6:$F$69,MATCH('ABP BlockSize'!$E36,Inputs_ByPrg!$E$6:$E$69,0))</f>
        <v>3322.2222222222222</v>
      </c>
      <c r="R36" s="89">
        <f>Inputs_ByYear!O$19*Inputs_ByYear!O$20*INDEX(Inputs_ByYear!$D$24:$Y$25,MATCH($B36,Inputs_ByYear!$B$24:$B$25,0),MATCH(R$5,Inputs_ByYear!$D$23:$Y$23))*INDEX(Inputs_ByYear!O$29:O$34,MATCH($C36,Inputs_ByYear!$B$29:$B$34,0))*INDEX(Inputs_ByPrg!$F$6:$F$69,MATCH('ABP BlockSize'!$E36,Inputs_ByPrg!$E$6:$E$69,0))</f>
        <v>3322.2222222222222</v>
      </c>
      <c r="S36" s="89">
        <f>Inputs_ByYear!P$19*Inputs_ByYear!P$20*INDEX(Inputs_ByYear!$D$24:$Y$25,MATCH($B36,Inputs_ByYear!$B$24:$B$25,0),MATCH(S$5,Inputs_ByYear!$D$23:$Y$23))*INDEX(Inputs_ByYear!P$29:P$34,MATCH($C36,Inputs_ByYear!$B$29:$B$34,0))*INDEX(Inputs_ByPrg!$F$6:$F$69,MATCH('ABP BlockSize'!$E36,Inputs_ByPrg!$E$6:$E$69,0))</f>
        <v>3322.2222222222222</v>
      </c>
      <c r="T36" s="89">
        <f>Inputs_ByYear!Q$19*Inputs_ByYear!Q$20*INDEX(Inputs_ByYear!$D$24:$Y$25,MATCH($B36,Inputs_ByYear!$B$24:$B$25,0),MATCH(T$5,Inputs_ByYear!$D$23:$Y$23))*INDEX(Inputs_ByYear!Q$29:Q$34,MATCH($C36,Inputs_ByYear!$B$29:$B$34,0))*INDEX(Inputs_ByPrg!$F$6:$F$69,MATCH('ABP BlockSize'!$E36,Inputs_ByPrg!$E$6:$E$69,0))</f>
        <v>3322.2222222222222</v>
      </c>
      <c r="U36" s="89">
        <f>Inputs_ByYear!R$19*Inputs_ByYear!R$20*INDEX(Inputs_ByYear!$D$24:$Y$25,MATCH($B36,Inputs_ByYear!$B$24:$B$25,0),MATCH(U$5,Inputs_ByYear!$D$23:$Y$23))*INDEX(Inputs_ByYear!R$29:R$34,MATCH($C36,Inputs_ByYear!$B$29:$B$34,0))*INDEX(Inputs_ByPrg!$F$6:$F$69,MATCH('ABP BlockSize'!$E36,Inputs_ByPrg!$E$6:$E$69,0))</f>
        <v>3322.2222222222222</v>
      </c>
      <c r="V36" s="89">
        <f>Inputs_ByYear!S$19*Inputs_ByYear!S$20*INDEX(Inputs_ByYear!$D$24:$Y$25,MATCH($B36,Inputs_ByYear!$B$24:$B$25,0),MATCH(V$5,Inputs_ByYear!$D$23:$Y$23))*INDEX(Inputs_ByYear!S$29:S$34,MATCH($C36,Inputs_ByYear!$B$29:$B$34,0))*INDEX(Inputs_ByPrg!$F$6:$F$69,MATCH('ABP BlockSize'!$E36,Inputs_ByPrg!$E$6:$E$69,0))</f>
        <v>3322.2222222222222</v>
      </c>
      <c r="W36" s="89">
        <f>Inputs_ByYear!T$19*Inputs_ByYear!T$20*INDEX(Inputs_ByYear!$D$24:$Y$25,MATCH($B36,Inputs_ByYear!$B$24:$B$25,0),MATCH(W$5,Inputs_ByYear!$D$23:$Y$23))*INDEX(Inputs_ByYear!T$29:T$34,MATCH($C36,Inputs_ByYear!$B$29:$B$34,0))*INDEX(Inputs_ByPrg!$F$6:$F$69,MATCH('ABP BlockSize'!$E36,Inputs_ByPrg!$E$6:$E$69,0))</f>
        <v>3322.2222222222222</v>
      </c>
      <c r="X36" s="89">
        <f>Inputs_ByYear!U$19*Inputs_ByYear!U$20*INDEX(Inputs_ByYear!$D$24:$Y$25,MATCH($B36,Inputs_ByYear!$B$24:$B$25,0),MATCH(X$5,Inputs_ByYear!$D$23:$Y$23))*INDEX(Inputs_ByYear!U$29:U$34,MATCH($C36,Inputs_ByYear!$B$29:$B$34,0))*INDEX(Inputs_ByPrg!$F$6:$F$69,MATCH('ABP BlockSize'!$E36,Inputs_ByPrg!$E$6:$E$69,0))</f>
        <v>3322.2222222222222</v>
      </c>
      <c r="Y36" s="89">
        <f>Inputs_ByYear!V$19*Inputs_ByYear!V$20*INDEX(Inputs_ByYear!$D$24:$Y$25,MATCH($B36,Inputs_ByYear!$B$24:$B$25,0),MATCH(Y$5,Inputs_ByYear!$D$23:$Y$23))*INDEX(Inputs_ByYear!V$29:V$34,MATCH($C36,Inputs_ByYear!$B$29:$B$34,0))*INDEX(Inputs_ByPrg!$F$6:$F$69,MATCH('ABP BlockSize'!$E36,Inputs_ByPrg!$E$6:$E$69,0))</f>
        <v>3322.2222222222222</v>
      </c>
      <c r="Z36" s="89">
        <f>Inputs_ByYear!W$19*Inputs_ByYear!W$20*INDEX(Inputs_ByYear!$D$24:$Y$25,MATCH($B36,Inputs_ByYear!$B$24:$B$25,0),MATCH(Z$5,Inputs_ByYear!$D$23:$Y$23))*INDEX(Inputs_ByYear!W$29:W$34,MATCH($C36,Inputs_ByYear!$B$29:$B$34,0))*INDEX(Inputs_ByPrg!$F$6:$F$69,MATCH('ABP BlockSize'!$E36,Inputs_ByPrg!$E$6:$E$69,0))</f>
        <v>3322.2222222222222</v>
      </c>
      <c r="AA36" s="89">
        <f>Inputs_ByYear!X$19*Inputs_ByYear!X$20*INDEX(Inputs_ByYear!$D$24:$Y$25,MATCH($B36,Inputs_ByYear!$B$24:$B$25,0),MATCH(AA$5,Inputs_ByYear!$D$23:$Y$23))*INDEX(Inputs_ByYear!X$29:X$34,MATCH($C36,Inputs_ByYear!$B$29:$B$34,0))*INDEX(Inputs_ByPrg!$F$6:$F$69,MATCH('ABP BlockSize'!$E36,Inputs_ByPrg!$E$6:$E$69,0))</f>
        <v>3322.2222222222222</v>
      </c>
      <c r="AB36" s="89">
        <f>Inputs_ByYear!Y$19*Inputs_ByYear!Y$20*INDEX(Inputs_ByYear!$D$24:$Y$25,MATCH($B36,Inputs_ByYear!$B$24:$B$25,0),MATCH(AB$5,Inputs_ByYear!$D$23:$Y$23))*INDEX(Inputs_ByYear!Y$29:Y$34,MATCH($C36,Inputs_ByYear!$B$29:$B$34,0))*INDEX(Inputs_ByPrg!$F$6:$F$69,MATCH('ABP BlockSize'!$E36,Inputs_ByPrg!$E$6:$E$69,0))</f>
        <v>3322.2222222222222</v>
      </c>
    </row>
    <row r="37" spans="2:28" ht="14.45" customHeight="1">
      <c r="B37" s="239" t="s">
        <v>230</v>
      </c>
      <c r="C37" s="239" t="s">
        <v>221</v>
      </c>
      <c r="D37" s="239" t="s">
        <v>288</v>
      </c>
      <c r="E37" s="286" t="str">
        <f t="shared" si="0"/>
        <v>A_Public Schools_&gt;200-500</v>
      </c>
      <c r="F37" s="262" t="s">
        <v>86</v>
      </c>
      <c r="G37" s="89">
        <f>Inputs_ByYear!D$19*Inputs_ByYear!D$20*INDEX(Inputs_ByYear!$D$24:$Y$25,MATCH($B37,Inputs_ByYear!$B$24:$B$25,0),MATCH(G$5,Inputs_ByYear!$D$23:$Y$23))*INDEX(Inputs_ByYear!D$29:D$34,MATCH($C37,Inputs_ByYear!$B$29:$B$34,0))*INDEX(Inputs_ByPrg!$F$6:$F$69,MATCH('ABP BlockSize'!$E37,Inputs_ByPrg!$E$6:$E$69,0))</f>
        <v>14155.555555555557</v>
      </c>
      <c r="H37" s="89">
        <f>Inputs_ByYear!E$19*Inputs_ByYear!E$20*INDEX(Inputs_ByYear!$D$24:$Y$25,MATCH($B37,Inputs_ByYear!$B$24:$B$25,0),MATCH(H$5,Inputs_ByYear!$D$23:$Y$23))*INDEX(Inputs_ByYear!E$29:E$34,MATCH($C37,Inputs_ByYear!$B$29:$B$34,0))*INDEX(Inputs_ByPrg!$F$6:$F$69,MATCH('ABP BlockSize'!$E37,Inputs_ByPrg!$E$6:$E$69,0))</f>
        <v>14155.555555555557</v>
      </c>
      <c r="I37" s="89">
        <f>Inputs_ByYear!F$19*Inputs_ByYear!F$20*INDEX(Inputs_ByYear!$D$24:$Y$25,MATCH($B37,Inputs_ByYear!$B$24:$B$25,0),MATCH(I$5,Inputs_ByYear!$D$23:$Y$23))*INDEX(Inputs_ByYear!F$29:F$34,MATCH($C37,Inputs_ByYear!$B$29:$B$34,0))*INDEX(Inputs_ByPrg!$F$6:$F$69,MATCH('ABP BlockSize'!$E37,Inputs_ByPrg!$E$6:$E$69,0))</f>
        <v>14155.555555555557</v>
      </c>
      <c r="J37" s="89">
        <f>Inputs_ByYear!G$19*Inputs_ByYear!G$20*INDEX(Inputs_ByYear!$D$24:$Y$25,MATCH($B37,Inputs_ByYear!$B$24:$B$25,0),MATCH(J$5,Inputs_ByYear!$D$23:$Y$23))*INDEX(Inputs_ByYear!G$29:G$34,MATCH($C37,Inputs_ByYear!$B$29:$B$34,0))*INDEX(Inputs_ByPrg!$F$6:$F$69,MATCH('ABP BlockSize'!$E37,Inputs_ByPrg!$E$6:$E$69,0))</f>
        <v>14155.555555555557</v>
      </c>
      <c r="K37" s="89">
        <f>Inputs_ByYear!H$19*Inputs_ByYear!H$20*INDEX(Inputs_ByYear!$D$24:$Y$25,MATCH($B37,Inputs_ByYear!$B$24:$B$25,0),MATCH(K$5,Inputs_ByYear!$D$23:$Y$23))*INDEX(Inputs_ByYear!H$29:H$34,MATCH($C37,Inputs_ByYear!$B$29:$B$34,0))*INDEX(Inputs_ByPrg!$F$6:$F$69,MATCH('ABP BlockSize'!$E37,Inputs_ByPrg!$E$6:$E$69,0))</f>
        <v>14155.555555555557</v>
      </c>
      <c r="L37" s="89">
        <f>Inputs_ByYear!I$19*Inputs_ByYear!I$20*INDEX(Inputs_ByYear!$D$24:$Y$25,MATCH($B37,Inputs_ByYear!$B$24:$B$25,0),MATCH(L$5,Inputs_ByYear!$D$23:$Y$23))*INDEX(Inputs_ByYear!I$29:I$34,MATCH($C37,Inputs_ByYear!$B$29:$B$34,0))*INDEX(Inputs_ByPrg!$F$6:$F$69,MATCH('ABP BlockSize'!$E37,Inputs_ByPrg!$E$6:$E$69,0))</f>
        <v>14155.555555555557</v>
      </c>
      <c r="M37" s="89">
        <f>Inputs_ByYear!J$19*Inputs_ByYear!J$20*INDEX(Inputs_ByYear!$D$24:$Y$25,MATCH($B37,Inputs_ByYear!$B$24:$B$25,0),MATCH(M$5,Inputs_ByYear!$D$23:$Y$23))*INDEX(Inputs_ByYear!J$29:J$34,MATCH($C37,Inputs_ByYear!$B$29:$B$34,0))*INDEX(Inputs_ByPrg!$F$6:$F$69,MATCH('ABP BlockSize'!$E37,Inputs_ByPrg!$E$6:$E$69,0))</f>
        <v>14155.555555555557</v>
      </c>
      <c r="N37" s="89">
        <f>Inputs_ByYear!K$19*Inputs_ByYear!K$20*INDEX(Inputs_ByYear!$D$24:$Y$25,MATCH($B37,Inputs_ByYear!$B$24:$B$25,0),MATCH(N$5,Inputs_ByYear!$D$23:$Y$23))*INDEX(Inputs_ByYear!K$29:K$34,MATCH($C37,Inputs_ByYear!$B$29:$B$34,0))*INDEX(Inputs_ByPrg!$F$6:$F$69,MATCH('ABP BlockSize'!$E37,Inputs_ByPrg!$E$6:$E$69,0))</f>
        <v>14155.555555555557</v>
      </c>
      <c r="O37" s="89">
        <f>Inputs_ByYear!L$19*Inputs_ByYear!L$20*INDEX(Inputs_ByYear!$D$24:$Y$25,MATCH($B37,Inputs_ByYear!$B$24:$B$25,0),MATCH(O$5,Inputs_ByYear!$D$23:$Y$23))*INDEX(Inputs_ByYear!L$29:L$34,MATCH($C37,Inputs_ByYear!$B$29:$B$34,0))*INDEX(Inputs_ByPrg!$F$6:$F$69,MATCH('ABP BlockSize'!$E37,Inputs_ByPrg!$E$6:$E$69,0))</f>
        <v>14155.555555555557</v>
      </c>
      <c r="P37" s="89">
        <f>Inputs_ByYear!M$19*Inputs_ByYear!M$20*INDEX(Inputs_ByYear!$D$24:$Y$25,MATCH($B37,Inputs_ByYear!$B$24:$B$25,0),MATCH(P$5,Inputs_ByYear!$D$23:$Y$23))*INDEX(Inputs_ByYear!M$29:M$34,MATCH($C37,Inputs_ByYear!$B$29:$B$34,0))*INDEX(Inputs_ByPrg!$F$6:$F$69,MATCH('ABP BlockSize'!$E37,Inputs_ByPrg!$E$6:$E$69,0))</f>
        <v>7077.7777777777783</v>
      </c>
      <c r="Q37" s="89">
        <f>Inputs_ByYear!N$19*Inputs_ByYear!N$20*INDEX(Inputs_ByYear!$D$24:$Y$25,MATCH($B37,Inputs_ByYear!$B$24:$B$25,0),MATCH(Q$5,Inputs_ByYear!$D$23:$Y$23))*INDEX(Inputs_ByYear!N$29:N$34,MATCH($C37,Inputs_ByYear!$B$29:$B$34,0))*INDEX(Inputs_ByPrg!$F$6:$F$69,MATCH('ABP BlockSize'!$E37,Inputs_ByPrg!$E$6:$E$69,0))</f>
        <v>7077.7777777777783</v>
      </c>
      <c r="R37" s="89">
        <f>Inputs_ByYear!O$19*Inputs_ByYear!O$20*INDEX(Inputs_ByYear!$D$24:$Y$25,MATCH($B37,Inputs_ByYear!$B$24:$B$25,0),MATCH(R$5,Inputs_ByYear!$D$23:$Y$23))*INDEX(Inputs_ByYear!O$29:O$34,MATCH($C37,Inputs_ByYear!$B$29:$B$34,0))*INDEX(Inputs_ByPrg!$F$6:$F$69,MATCH('ABP BlockSize'!$E37,Inputs_ByPrg!$E$6:$E$69,0))</f>
        <v>7077.7777777777783</v>
      </c>
      <c r="S37" s="89">
        <f>Inputs_ByYear!P$19*Inputs_ByYear!P$20*INDEX(Inputs_ByYear!$D$24:$Y$25,MATCH($B37,Inputs_ByYear!$B$24:$B$25,0),MATCH(S$5,Inputs_ByYear!$D$23:$Y$23))*INDEX(Inputs_ByYear!P$29:P$34,MATCH($C37,Inputs_ByYear!$B$29:$B$34,0))*INDEX(Inputs_ByPrg!$F$6:$F$69,MATCH('ABP BlockSize'!$E37,Inputs_ByPrg!$E$6:$E$69,0))</f>
        <v>7077.7777777777783</v>
      </c>
      <c r="T37" s="89">
        <f>Inputs_ByYear!Q$19*Inputs_ByYear!Q$20*INDEX(Inputs_ByYear!$D$24:$Y$25,MATCH($B37,Inputs_ByYear!$B$24:$B$25,0),MATCH(T$5,Inputs_ByYear!$D$23:$Y$23))*INDEX(Inputs_ByYear!Q$29:Q$34,MATCH($C37,Inputs_ByYear!$B$29:$B$34,0))*INDEX(Inputs_ByPrg!$F$6:$F$69,MATCH('ABP BlockSize'!$E37,Inputs_ByPrg!$E$6:$E$69,0))</f>
        <v>7077.7777777777783</v>
      </c>
      <c r="U37" s="89">
        <f>Inputs_ByYear!R$19*Inputs_ByYear!R$20*INDEX(Inputs_ByYear!$D$24:$Y$25,MATCH($B37,Inputs_ByYear!$B$24:$B$25,0),MATCH(U$5,Inputs_ByYear!$D$23:$Y$23))*INDEX(Inputs_ByYear!R$29:R$34,MATCH($C37,Inputs_ByYear!$B$29:$B$34,0))*INDEX(Inputs_ByPrg!$F$6:$F$69,MATCH('ABP BlockSize'!$E37,Inputs_ByPrg!$E$6:$E$69,0))</f>
        <v>7077.7777777777783</v>
      </c>
      <c r="V37" s="89">
        <f>Inputs_ByYear!S$19*Inputs_ByYear!S$20*INDEX(Inputs_ByYear!$D$24:$Y$25,MATCH($B37,Inputs_ByYear!$B$24:$B$25,0),MATCH(V$5,Inputs_ByYear!$D$23:$Y$23))*INDEX(Inputs_ByYear!S$29:S$34,MATCH($C37,Inputs_ByYear!$B$29:$B$34,0))*INDEX(Inputs_ByPrg!$F$6:$F$69,MATCH('ABP BlockSize'!$E37,Inputs_ByPrg!$E$6:$E$69,0))</f>
        <v>7077.7777777777783</v>
      </c>
      <c r="W37" s="89">
        <f>Inputs_ByYear!T$19*Inputs_ByYear!T$20*INDEX(Inputs_ByYear!$D$24:$Y$25,MATCH($B37,Inputs_ByYear!$B$24:$B$25,0),MATCH(W$5,Inputs_ByYear!$D$23:$Y$23))*INDEX(Inputs_ByYear!T$29:T$34,MATCH($C37,Inputs_ByYear!$B$29:$B$34,0))*INDEX(Inputs_ByPrg!$F$6:$F$69,MATCH('ABP BlockSize'!$E37,Inputs_ByPrg!$E$6:$E$69,0))</f>
        <v>7077.7777777777783</v>
      </c>
      <c r="X37" s="89">
        <f>Inputs_ByYear!U$19*Inputs_ByYear!U$20*INDEX(Inputs_ByYear!$D$24:$Y$25,MATCH($B37,Inputs_ByYear!$B$24:$B$25,0),MATCH(X$5,Inputs_ByYear!$D$23:$Y$23))*INDEX(Inputs_ByYear!U$29:U$34,MATCH($C37,Inputs_ByYear!$B$29:$B$34,0))*INDEX(Inputs_ByPrg!$F$6:$F$69,MATCH('ABP BlockSize'!$E37,Inputs_ByPrg!$E$6:$E$69,0))</f>
        <v>7077.7777777777783</v>
      </c>
      <c r="Y37" s="89">
        <f>Inputs_ByYear!V$19*Inputs_ByYear!V$20*INDEX(Inputs_ByYear!$D$24:$Y$25,MATCH($B37,Inputs_ByYear!$B$24:$B$25,0),MATCH(Y$5,Inputs_ByYear!$D$23:$Y$23))*INDEX(Inputs_ByYear!V$29:V$34,MATCH($C37,Inputs_ByYear!$B$29:$B$34,0))*INDEX(Inputs_ByPrg!$F$6:$F$69,MATCH('ABP BlockSize'!$E37,Inputs_ByPrg!$E$6:$E$69,0))</f>
        <v>7077.7777777777783</v>
      </c>
      <c r="Z37" s="89">
        <f>Inputs_ByYear!W$19*Inputs_ByYear!W$20*INDEX(Inputs_ByYear!$D$24:$Y$25,MATCH($B37,Inputs_ByYear!$B$24:$B$25,0),MATCH(Z$5,Inputs_ByYear!$D$23:$Y$23))*INDEX(Inputs_ByYear!W$29:W$34,MATCH($C37,Inputs_ByYear!$B$29:$B$34,0))*INDEX(Inputs_ByPrg!$F$6:$F$69,MATCH('ABP BlockSize'!$E37,Inputs_ByPrg!$E$6:$E$69,0))</f>
        <v>7077.7777777777783</v>
      </c>
      <c r="AA37" s="89">
        <f>Inputs_ByYear!X$19*Inputs_ByYear!X$20*INDEX(Inputs_ByYear!$D$24:$Y$25,MATCH($B37,Inputs_ByYear!$B$24:$B$25,0),MATCH(AA$5,Inputs_ByYear!$D$23:$Y$23))*INDEX(Inputs_ByYear!X$29:X$34,MATCH($C37,Inputs_ByYear!$B$29:$B$34,0))*INDEX(Inputs_ByPrg!$F$6:$F$69,MATCH('ABP BlockSize'!$E37,Inputs_ByPrg!$E$6:$E$69,0))</f>
        <v>7077.7777777777783</v>
      </c>
      <c r="AB37" s="89">
        <f>Inputs_ByYear!Y$19*Inputs_ByYear!Y$20*INDEX(Inputs_ByYear!$D$24:$Y$25,MATCH($B37,Inputs_ByYear!$B$24:$B$25,0),MATCH(AB$5,Inputs_ByYear!$D$23:$Y$23))*INDEX(Inputs_ByYear!Y$29:Y$34,MATCH($C37,Inputs_ByYear!$B$29:$B$34,0))*INDEX(Inputs_ByPrg!$F$6:$F$69,MATCH('ABP BlockSize'!$E37,Inputs_ByPrg!$E$6:$E$69,0))</f>
        <v>7077.7777777777783</v>
      </c>
    </row>
    <row r="38" spans="2:28" ht="14.45" customHeight="1">
      <c r="B38" s="239" t="s">
        <v>230</v>
      </c>
      <c r="C38" s="239" t="s">
        <v>221</v>
      </c>
      <c r="D38" s="239" t="s">
        <v>290</v>
      </c>
      <c r="E38" s="286" t="str">
        <f t="shared" si="0"/>
        <v>A_Public Schools_&gt;500-2000</v>
      </c>
      <c r="F38" s="262" t="s">
        <v>86</v>
      </c>
      <c r="G38" s="89">
        <f>Inputs_ByYear!D$19*Inputs_ByYear!D$20*INDEX(Inputs_ByYear!$D$24:$Y$25,MATCH($B38,Inputs_ByYear!$B$24:$B$25,0),MATCH(G$5,Inputs_ByYear!$D$23:$Y$23))*INDEX(Inputs_ByYear!D$29:D$34,MATCH($C38,Inputs_ByYear!$B$29:$B$34,0))*INDEX(Inputs_ByPrg!$F$6:$F$69,MATCH('ABP BlockSize'!$E38,Inputs_ByPrg!$E$6:$E$69,0))</f>
        <v>7222.2222222222226</v>
      </c>
      <c r="H38" s="89">
        <f>Inputs_ByYear!E$19*Inputs_ByYear!E$20*INDEX(Inputs_ByYear!$D$24:$Y$25,MATCH($B38,Inputs_ByYear!$B$24:$B$25,0),MATCH(H$5,Inputs_ByYear!$D$23:$Y$23))*INDEX(Inputs_ByYear!E$29:E$34,MATCH($C38,Inputs_ByYear!$B$29:$B$34,0))*INDEX(Inputs_ByPrg!$F$6:$F$69,MATCH('ABP BlockSize'!$E38,Inputs_ByPrg!$E$6:$E$69,0))</f>
        <v>7222.2222222222226</v>
      </c>
      <c r="I38" s="89">
        <f>Inputs_ByYear!F$19*Inputs_ByYear!F$20*INDEX(Inputs_ByYear!$D$24:$Y$25,MATCH($B38,Inputs_ByYear!$B$24:$B$25,0),MATCH(I$5,Inputs_ByYear!$D$23:$Y$23))*INDEX(Inputs_ByYear!F$29:F$34,MATCH($C38,Inputs_ByYear!$B$29:$B$34,0))*INDEX(Inputs_ByPrg!$F$6:$F$69,MATCH('ABP BlockSize'!$E38,Inputs_ByPrg!$E$6:$E$69,0))</f>
        <v>7222.2222222222226</v>
      </c>
      <c r="J38" s="89">
        <f>Inputs_ByYear!G$19*Inputs_ByYear!G$20*INDEX(Inputs_ByYear!$D$24:$Y$25,MATCH($B38,Inputs_ByYear!$B$24:$B$25,0),MATCH(J$5,Inputs_ByYear!$D$23:$Y$23))*INDEX(Inputs_ByYear!G$29:G$34,MATCH($C38,Inputs_ByYear!$B$29:$B$34,0))*INDEX(Inputs_ByPrg!$F$6:$F$69,MATCH('ABP BlockSize'!$E38,Inputs_ByPrg!$E$6:$E$69,0))</f>
        <v>7222.2222222222226</v>
      </c>
      <c r="K38" s="89">
        <f>Inputs_ByYear!H$19*Inputs_ByYear!H$20*INDEX(Inputs_ByYear!$D$24:$Y$25,MATCH($B38,Inputs_ByYear!$B$24:$B$25,0),MATCH(K$5,Inputs_ByYear!$D$23:$Y$23))*INDEX(Inputs_ByYear!H$29:H$34,MATCH($C38,Inputs_ByYear!$B$29:$B$34,0))*INDEX(Inputs_ByPrg!$F$6:$F$69,MATCH('ABP BlockSize'!$E38,Inputs_ByPrg!$E$6:$E$69,0))</f>
        <v>7222.2222222222226</v>
      </c>
      <c r="L38" s="89">
        <f>Inputs_ByYear!I$19*Inputs_ByYear!I$20*INDEX(Inputs_ByYear!$D$24:$Y$25,MATCH($B38,Inputs_ByYear!$B$24:$B$25,0),MATCH(L$5,Inputs_ByYear!$D$23:$Y$23))*INDEX(Inputs_ByYear!I$29:I$34,MATCH($C38,Inputs_ByYear!$B$29:$B$34,0))*INDEX(Inputs_ByPrg!$F$6:$F$69,MATCH('ABP BlockSize'!$E38,Inputs_ByPrg!$E$6:$E$69,0))</f>
        <v>7222.2222222222226</v>
      </c>
      <c r="M38" s="89">
        <f>Inputs_ByYear!J$19*Inputs_ByYear!J$20*INDEX(Inputs_ByYear!$D$24:$Y$25,MATCH($B38,Inputs_ByYear!$B$24:$B$25,0),MATCH(M$5,Inputs_ByYear!$D$23:$Y$23))*INDEX(Inputs_ByYear!J$29:J$34,MATCH($C38,Inputs_ByYear!$B$29:$B$34,0))*INDEX(Inputs_ByPrg!$F$6:$F$69,MATCH('ABP BlockSize'!$E38,Inputs_ByPrg!$E$6:$E$69,0))</f>
        <v>7222.2222222222226</v>
      </c>
      <c r="N38" s="89">
        <f>Inputs_ByYear!K$19*Inputs_ByYear!K$20*INDEX(Inputs_ByYear!$D$24:$Y$25,MATCH($B38,Inputs_ByYear!$B$24:$B$25,0),MATCH(N$5,Inputs_ByYear!$D$23:$Y$23))*INDEX(Inputs_ByYear!K$29:K$34,MATCH($C38,Inputs_ByYear!$B$29:$B$34,0))*INDEX(Inputs_ByPrg!$F$6:$F$69,MATCH('ABP BlockSize'!$E38,Inputs_ByPrg!$E$6:$E$69,0))</f>
        <v>7222.2222222222226</v>
      </c>
      <c r="O38" s="89">
        <f>Inputs_ByYear!L$19*Inputs_ByYear!L$20*INDEX(Inputs_ByYear!$D$24:$Y$25,MATCH($B38,Inputs_ByYear!$B$24:$B$25,0),MATCH(O$5,Inputs_ByYear!$D$23:$Y$23))*INDEX(Inputs_ByYear!L$29:L$34,MATCH($C38,Inputs_ByYear!$B$29:$B$34,0))*INDEX(Inputs_ByPrg!$F$6:$F$69,MATCH('ABP BlockSize'!$E38,Inputs_ByPrg!$E$6:$E$69,0))</f>
        <v>7222.2222222222226</v>
      </c>
      <c r="P38" s="89">
        <f>Inputs_ByYear!M$19*Inputs_ByYear!M$20*INDEX(Inputs_ByYear!$D$24:$Y$25,MATCH($B38,Inputs_ByYear!$B$24:$B$25,0),MATCH(P$5,Inputs_ByYear!$D$23:$Y$23))*INDEX(Inputs_ByYear!M$29:M$34,MATCH($C38,Inputs_ByYear!$B$29:$B$34,0))*INDEX(Inputs_ByPrg!$F$6:$F$69,MATCH('ABP BlockSize'!$E38,Inputs_ByPrg!$E$6:$E$69,0))</f>
        <v>3611.1111111111113</v>
      </c>
      <c r="Q38" s="89">
        <f>Inputs_ByYear!N$19*Inputs_ByYear!N$20*INDEX(Inputs_ByYear!$D$24:$Y$25,MATCH($B38,Inputs_ByYear!$B$24:$B$25,0),MATCH(Q$5,Inputs_ByYear!$D$23:$Y$23))*INDEX(Inputs_ByYear!N$29:N$34,MATCH($C38,Inputs_ByYear!$B$29:$B$34,0))*INDEX(Inputs_ByPrg!$F$6:$F$69,MATCH('ABP BlockSize'!$E38,Inputs_ByPrg!$E$6:$E$69,0))</f>
        <v>3611.1111111111113</v>
      </c>
      <c r="R38" s="89">
        <f>Inputs_ByYear!O$19*Inputs_ByYear!O$20*INDEX(Inputs_ByYear!$D$24:$Y$25,MATCH($B38,Inputs_ByYear!$B$24:$B$25,0),MATCH(R$5,Inputs_ByYear!$D$23:$Y$23))*INDEX(Inputs_ByYear!O$29:O$34,MATCH($C38,Inputs_ByYear!$B$29:$B$34,0))*INDEX(Inputs_ByPrg!$F$6:$F$69,MATCH('ABP BlockSize'!$E38,Inputs_ByPrg!$E$6:$E$69,0))</f>
        <v>3611.1111111111113</v>
      </c>
      <c r="S38" s="89">
        <f>Inputs_ByYear!P$19*Inputs_ByYear!P$20*INDEX(Inputs_ByYear!$D$24:$Y$25,MATCH($B38,Inputs_ByYear!$B$24:$B$25,0),MATCH(S$5,Inputs_ByYear!$D$23:$Y$23))*INDEX(Inputs_ByYear!P$29:P$34,MATCH($C38,Inputs_ByYear!$B$29:$B$34,0))*INDEX(Inputs_ByPrg!$F$6:$F$69,MATCH('ABP BlockSize'!$E38,Inputs_ByPrg!$E$6:$E$69,0))</f>
        <v>3611.1111111111113</v>
      </c>
      <c r="T38" s="89">
        <f>Inputs_ByYear!Q$19*Inputs_ByYear!Q$20*INDEX(Inputs_ByYear!$D$24:$Y$25,MATCH($B38,Inputs_ByYear!$B$24:$B$25,0),MATCH(T$5,Inputs_ByYear!$D$23:$Y$23))*INDEX(Inputs_ByYear!Q$29:Q$34,MATCH($C38,Inputs_ByYear!$B$29:$B$34,0))*INDEX(Inputs_ByPrg!$F$6:$F$69,MATCH('ABP BlockSize'!$E38,Inputs_ByPrg!$E$6:$E$69,0))</f>
        <v>3611.1111111111113</v>
      </c>
      <c r="U38" s="89">
        <f>Inputs_ByYear!R$19*Inputs_ByYear!R$20*INDEX(Inputs_ByYear!$D$24:$Y$25,MATCH($B38,Inputs_ByYear!$B$24:$B$25,0),MATCH(U$5,Inputs_ByYear!$D$23:$Y$23))*INDEX(Inputs_ByYear!R$29:R$34,MATCH($C38,Inputs_ByYear!$B$29:$B$34,0))*INDEX(Inputs_ByPrg!$F$6:$F$69,MATCH('ABP BlockSize'!$E38,Inputs_ByPrg!$E$6:$E$69,0))</f>
        <v>3611.1111111111113</v>
      </c>
      <c r="V38" s="89">
        <f>Inputs_ByYear!S$19*Inputs_ByYear!S$20*INDEX(Inputs_ByYear!$D$24:$Y$25,MATCH($B38,Inputs_ByYear!$B$24:$B$25,0),MATCH(V$5,Inputs_ByYear!$D$23:$Y$23))*INDEX(Inputs_ByYear!S$29:S$34,MATCH($C38,Inputs_ByYear!$B$29:$B$34,0))*INDEX(Inputs_ByPrg!$F$6:$F$69,MATCH('ABP BlockSize'!$E38,Inputs_ByPrg!$E$6:$E$69,0))</f>
        <v>3611.1111111111113</v>
      </c>
      <c r="W38" s="89">
        <f>Inputs_ByYear!T$19*Inputs_ByYear!T$20*INDEX(Inputs_ByYear!$D$24:$Y$25,MATCH($B38,Inputs_ByYear!$B$24:$B$25,0),MATCH(W$5,Inputs_ByYear!$D$23:$Y$23))*INDEX(Inputs_ByYear!T$29:T$34,MATCH($C38,Inputs_ByYear!$B$29:$B$34,0))*INDEX(Inputs_ByPrg!$F$6:$F$69,MATCH('ABP BlockSize'!$E38,Inputs_ByPrg!$E$6:$E$69,0))</f>
        <v>3611.1111111111113</v>
      </c>
      <c r="X38" s="89">
        <f>Inputs_ByYear!U$19*Inputs_ByYear!U$20*INDEX(Inputs_ByYear!$D$24:$Y$25,MATCH($B38,Inputs_ByYear!$B$24:$B$25,0),MATCH(X$5,Inputs_ByYear!$D$23:$Y$23))*INDEX(Inputs_ByYear!U$29:U$34,MATCH($C38,Inputs_ByYear!$B$29:$B$34,0))*INDEX(Inputs_ByPrg!$F$6:$F$69,MATCH('ABP BlockSize'!$E38,Inputs_ByPrg!$E$6:$E$69,0))</f>
        <v>3611.1111111111113</v>
      </c>
      <c r="Y38" s="89">
        <f>Inputs_ByYear!V$19*Inputs_ByYear!V$20*INDEX(Inputs_ByYear!$D$24:$Y$25,MATCH($B38,Inputs_ByYear!$B$24:$B$25,0),MATCH(Y$5,Inputs_ByYear!$D$23:$Y$23))*INDEX(Inputs_ByYear!V$29:V$34,MATCH($C38,Inputs_ByYear!$B$29:$B$34,0))*INDEX(Inputs_ByPrg!$F$6:$F$69,MATCH('ABP BlockSize'!$E38,Inputs_ByPrg!$E$6:$E$69,0))</f>
        <v>3611.1111111111113</v>
      </c>
      <c r="Z38" s="89">
        <f>Inputs_ByYear!W$19*Inputs_ByYear!W$20*INDEX(Inputs_ByYear!$D$24:$Y$25,MATCH($B38,Inputs_ByYear!$B$24:$B$25,0),MATCH(Z$5,Inputs_ByYear!$D$23:$Y$23))*INDEX(Inputs_ByYear!W$29:W$34,MATCH($C38,Inputs_ByYear!$B$29:$B$34,0))*INDEX(Inputs_ByPrg!$F$6:$F$69,MATCH('ABP BlockSize'!$E38,Inputs_ByPrg!$E$6:$E$69,0))</f>
        <v>3611.1111111111113</v>
      </c>
      <c r="AA38" s="89">
        <f>Inputs_ByYear!X$19*Inputs_ByYear!X$20*INDEX(Inputs_ByYear!$D$24:$Y$25,MATCH($B38,Inputs_ByYear!$B$24:$B$25,0),MATCH(AA$5,Inputs_ByYear!$D$23:$Y$23))*INDEX(Inputs_ByYear!X$29:X$34,MATCH($C38,Inputs_ByYear!$B$29:$B$34,0))*INDEX(Inputs_ByPrg!$F$6:$F$69,MATCH('ABP BlockSize'!$E38,Inputs_ByPrg!$E$6:$E$69,0))</f>
        <v>3611.1111111111113</v>
      </c>
      <c r="AB38" s="89">
        <f>Inputs_ByYear!Y$19*Inputs_ByYear!Y$20*INDEX(Inputs_ByYear!$D$24:$Y$25,MATCH($B38,Inputs_ByYear!$B$24:$B$25,0),MATCH(AB$5,Inputs_ByYear!$D$23:$Y$23))*INDEX(Inputs_ByYear!Y$29:Y$34,MATCH($C38,Inputs_ByYear!$B$29:$B$34,0))*INDEX(Inputs_ByPrg!$F$6:$F$69,MATCH('ABP BlockSize'!$E38,Inputs_ByPrg!$E$6:$E$69,0))</f>
        <v>3611.1111111111113</v>
      </c>
    </row>
    <row r="39" spans="2:28" ht="14.45" customHeight="1">
      <c r="B39" s="239" t="s">
        <v>230</v>
      </c>
      <c r="C39" s="239" t="s">
        <v>221</v>
      </c>
      <c r="D39" s="239" t="s">
        <v>292</v>
      </c>
      <c r="E39" s="286" t="str">
        <f t="shared" si="0"/>
        <v>A_Public Schools_&gt; 2000-5000</v>
      </c>
      <c r="F39" s="262" t="s">
        <v>86</v>
      </c>
      <c r="G39" s="89">
        <f>Inputs_ByYear!D$19*Inputs_ByYear!D$20*INDEX(Inputs_ByYear!$D$24:$Y$25,MATCH($B39,Inputs_ByYear!$B$24:$B$25,0),MATCH(G$5,Inputs_ByYear!$D$23:$Y$23))*INDEX(Inputs_ByYear!D$29:D$34,MATCH($C39,Inputs_ByYear!$B$29:$B$34,0))*INDEX(Inputs_ByPrg!$F$6:$F$69,MATCH('ABP BlockSize'!$E39,Inputs_ByPrg!$E$6:$E$69,0))</f>
        <v>0</v>
      </c>
      <c r="H39" s="89">
        <f>Inputs_ByYear!E$19*Inputs_ByYear!E$20*INDEX(Inputs_ByYear!$D$24:$Y$25,MATCH($B39,Inputs_ByYear!$B$24:$B$25,0),MATCH(H$5,Inputs_ByYear!$D$23:$Y$23))*INDEX(Inputs_ByYear!E$29:E$34,MATCH($C39,Inputs_ByYear!$B$29:$B$34,0))*INDEX(Inputs_ByPrg!$F$6:$F$69,MATCH('ABP BlockSize'!$E39,Inputs_ByPrg!$E$6:$E$69,0))</f>
        <v>0</v>
      </c>
      <c r="I39" s="89">
        <f>Inputs_ByYear!F$19*Inputs_ByYear!F$20*INDEX(Inputs_ByYear!$D$24:$Y$25,MATCH($B39,Inputs_ByYear!$B$24:$B$25,0),MATCH(I$5,Inputs_ByYear!$D$23:$Y$23))*INDEX(Inputs_ByYear!F$29:F$34,MATCH($C39,Inputs_ByYear!$B$29:$B$34,0))*INDEX(Inputs_ByPrg!$F$6:$F$69,MATCH('ABP BlockSize'!$E39,Inputs_ByPrg!$E$6:$E$69,0))</f>
        <v>0</v>
      </c>
      <c r="J39" s="89">
        <f>Inputs_ByYear!G$19*Inputs_ByYear!G$20*INDEX(Inputs_ByYear!$D$24:$Y$25,MATCH($B39,Inputs_ByYear!$B$24:$B$25,0),MATCH(J$5,Inputs_ByYear!$D$23:$Y$23))*INDEX(Inputs_ByYear!G$29:G$34,MATCH($C39,Inputs_ByYear!$B$29:$B$34,0))*INDEX(Inputs_ByPrg!$F$6:$F$69,MATCH('ABP BlockSize'!$E39,Inputs_ByPrg!$E$6:$E$69,0))</f>
        <v>0</v>
      </c>
      <c r="K39" s="89">
        <f>Inputs_ByYear!H$19*Inputs_ByYear!H$20*INDEX(Inputs_ByYear!$D$24:$Y$25,MATCH($B39,Inputs_ByYear!$B$24:$B$25,0),MATCH(K$5,Inputs_ByYear!$D$23:$Y$23))*INDEX(Inputs_ByYear!H$29:H$34,MATCH($C39,Inputs_ByYear!$B$29:$B$34,0))*INDEX(Inputs_ByPrg!$F$6:$F$69,MATCH('ABP BlockSize'!$E39,Inputs_ByPrg!$E$6:$E$69,0))</f>
        <v>0</v>
      </c>
      <c r="L39" s="89">
        <f>Inputs_ByYear!I$19*Inputs_ByYear!I$20*INDEX(Inputs_ByYear!$D$24:$Y$25,MATCH($B39,Inputs_ByYear!$B$24:$B$25,0),MATCH(L$5,Inputs_ByYear!$D$23:$Y$23))*INDEX(Inputs_ByYear!I$29:I$34,MATCH($C39,Inputs_ByYear!$B$29:$B$34,0))*INDEX(Inputs_ByPrg!$F$6:$F$69,MATCH('ABP BlockSize'!$E39,Inputs_ByPrg!$E$6:$E$69,0))</f>
        <v>0</v>
      </c>
      <c r="M39" s="89">
        <f>Inputs_ByYear!J$19*Inputs_ByYear!J$20*INDEX(Inputs_ByYear!$D$24:$Y$25,MATCH($B39,Inputs_ByYear!$B$24:$B$25,0),MATCH(M$5,Inputs_ByYear!$D$23:$Y$23))*INDEX(Inputs_ByYear!J$29:J$34,MATCH($C39,Inputs_ByYear!$B$29:$B$34,0))*INDEX(Inputs_ByPrg!$F$6:$F$69,MATCH('ABP BlockSize'!$E39,Inputs_ByPrg!$E$6:$E$69,0))</f>
        <v>0</v>
      </c>
      <c r="N39" s="89">
        <f>Inputs_ByYear!K$19*Inputs_ByYear!K$20*INDEX(Inputs_ByYear!$D$24:$Y$25,MATCH($B39,Inputs_ByYear!$B$24:$B$25,0),MATCH(N$5,Inputs_ByYear!$D$23:$Y$23))*INDEX(Inputs_ByYear!K$29:K$34,MATCH($C39,Inputs_ByYear!$B$29:$B$34,0))*INDEX(Inputs_ByPrg!$F$6:$F$69,MATCH('ABP BlockSize'!$E39,Inputs_ByPrg!$E$6:$E$69,0))</f>
        <v>0</v>
      </c>
      <c r="O39" s="89">
        <f>Inputs_ByYear!L$19*Inputs_ByYear!L$20*INDEX(Inputs_ByYear!$D$24:$Y$25,MATCH($B39,Inputs_ByYear!$B$24:$B$25,0),MATCH(O$5,Inputs_ByYear!$D$23:$Y$23))*INDEX(Inputs_ByYear!L$29:L$34,MATCH($C39,Inputs_ByYear!$B$29:$B$34,0))*INDEX(Inputs_ByPrg!$F$6:$F$69,MATCH('ABP BlockSize'!$E39,Inputs_ByPrg!$E$6:$E$69,0))</f>
        <v>0</v>
      </c>
      <c r="P39" s="89">
        <f>Inputs_ByYear!M$19*Inputs_ByYear!M$20*INDEX(Inputs_ByYear!$D$24:$Y$25,MATCH($B39,Inputs_ByYear!$B$24:$B$25,0),MATCH(P$5,Inputs_ByYear!$D$23:$Y$23))*INDEX(Inputs_ByYear!M$29:M$34,MATCH($C39,Inputs_ByYear!$B$29:$B$34,0))*INDEX(Inputs_ByPrg!$F$6:$F$69,MATCH('ABP BlockSize'!$E39,Inputs_ByPrg!$E$6:$E$69,0))</f>
        <v>0</v>
      </c>
      <c r="Q39" s="89">
        <f>Inputs_ByYear!N$19*Inputs_ByYear!N$20*INDEX(Inputs_ByYear!$D$24:$Y$25,MATCH($B39,Inputs_ByYear!$B$24:$B$25,0),MATCH(Q$5,Inputs_ByYear!$D$23:$Y$23))*INDEX(Inputs_ByYear!N$29:N$34,MATCH($C39,Inputs_ByYear!$B$29:$B$34,0))*INDEX(Inputs_ByPrg!$F$6:$F$69,MATCH('ABP BlockSize'!$E39,Inputs_ByPrg!$E$6:$E$69,0))</f>
        <v>0</v>
      </c>
      <c r="R39" s="89">
        <f>Inputs_ByYear!O$19*Inputs_ByYear!O$20*INDEX(Inputs_ByYear!$D$24:$Y$25,MATCH($B39,Inputs_ByYear!$B$24:$B$25,0),MATCH(R$5,Inputs_ByYear!$D$23:$Y$23))*INDEX(Inputs_ByYear!O$29:O$34,MATCH($C39,Inputs_ByYear!$B$29:$B$34,0))*INDEX(Inputs_ByPrg!$F$6:$F$69,MATCH('ABP BlockSize'!$E39,Inputs_ByPrg!$E$6:$E$69,0))</f>
        <v>0</v>
      </c>
      <c r="S39" s="89">
        <f>Inputs_ByYear!P$19*Inputs_ByYear!P$20*INDEX(Inputs_ByYear!$D$24:$Y$25,MATCH($B39,Inputs_ByYear!$B$24:$B$25,0),MATCH(S$5,Inputs_ByYear!$D$23:$Y$23))*INDEX(Inputs_ByYear!P$29:P$34,MATCH($C39,Inputs_ByYear!$B$29:$B$34,0))*INDEX(Inputs_ByPrg!$F$6:$F$69,MATCH('ABP BlockSize'!$E39,Inputs_ByPrg!$E$6:$E$69,0))</f>
        <v>0</v>
      </c>
      <c r="T39" s="89">
        <f>Inputs_ByYear!Q$19*Inputs_ByYear!Q$20*INDEX(Inputs_ByYear!$D$24:$Y$25,MATCH($B39,Inputs_ByYear!$B$24:$B$25,0),MATCH(T$5,Inputs_ByYear!$D$23:$Y$23))*INDEX(Inputs_ByYear!Q$29:Q$34,MATCH($C39,Inputs_ByYear!$B$29:$B$34,0))*INDEX(Inputs_ByPrg!$F$6:$F$69,MATCH('ABP BlockSize'!$E39,Inputs_ByPrg!$E$6:$E$69,0))</f>
        <v>0</v>
      </c>
      <c r="U39" s="89">
        <f>Inputs_ByYear!R$19*Inputs_ByYear!R$20*INDEX(Inputs_ByYear!$D$24:$Y$25,MATCH($B39,Inputs_ByYear!$B$24:$B$25,0),MATCH(U$5,Inputs_ByYear!$D$23:$Y$23))*INDEX(Inputs_ByYear!R$29:R$34,MATCH($C39,Inputs_ByYear!$B$29:$B$34,0))*INDEX(Inputs_ByPrg!$F$6:$F$69,MATCH('ABP BlockSize'!$E39,Inputs_ByPrg!$E$6:$E$69,0))</f>
        <v>0</v>
      </c>
      <c r="V39" s="89">
        <f>Inputs_ByYear!S$19*Inputs_ByYear!S$20*INDEX(Inputs_ByYear!$D$24:$Y$25,MATCH($B39,Inputs_ByYear!$B$24:$B$25,0),MATCH(V$5,Inputs_ByYear!$D$23:$Y$23))*INDEX(Inputs_ByYear!S$29:S$34,MATCH($C39,Inputs_ByYear!$B$29:$B$34,0))*INDEX(Inputs_ByPrg!$F$6:$F$69,MATCH('ABP BlockSize'!$E39,Inputs_ByPrg!$E$6:$E$69,0))</f>
        <v>0</v>
      </c>
      <c r="W39" s="89">
        <f>Inputs_ByYear!T$19*Inputs_ByYear!T$20*INDEX(Inputs_ByYear!$D$24:$Y$25,MATCH($B39,Inputs_ByYear!$B$24:$B$25,0),MATCH(W$5,Inputs_ByYear!$D$23:$Y$23))*INDEX(Inputs_ByYear!T$29:T$34,MATCH($C39,Inputs_ByYear!$B$29:$B$34,0))*INDEX(Inputs_ByPrg!$F$6:$F$69,MATCH('ABP BlockSize'!$E39,Inputs_ByPrg!$E$6:$E$69,0))</f>
        <v>0</v>
      </c>
      <c r="X39" s="89">
        <f>Inputs_ByYear!U$19*Inputs_ByYear!U$20*INDEX(Inputs_ByYear!$D$24:$Y$25,MATCH($B39,Inputs_ByYear!$B$24:$B$25,0),MATCH(X$5,Inputs_ByYear!$D$23:$Y$23))*INDEX(Inputs_ByYear!U$29:U$34,MATCH($C39,Inputs_ByYear!$B$29:$B$34,0))*INDEX(Inputs_ByPrg!$F$6:$F$69,MATCH('ABP BlockSize'!$E39,Inputs_ByPrg!$E$6:$E$69,0))</f>
        <v>0</v>
      </c>
      <c r="Y39" s="89">
        <f>Inputs_ByYear!V$19*Inputs_ByYear!V$20*INDEX(Inputs_ByYear!$D$24:$Y$25,MATCH($B39,Inputs_ByYear!$B$24:$B$25,0),MATCH(Y$5,Inputs_ByYear!$D$23:$Y$23))*INDEX(Inputs_ByYear!V$29:V$34,MATCH($C39,Inputs_ByYear!$B$29:$B$34,0))*INDEX(Inputs_ByPrg!$F$6:$F$69,MATCH('ABP BlockSize'!$E39,Inputs_ByPrg!$E$6:$E$69,0))</f>
        <v>0</v>
      </c>
      <c r="Z39" s="89">
        <f>Inputs_ByYear!W$19*Inputs_ByYear!W$20*INDEX(Inputs_ByYear!$D$24:$Y$25,MATCH($B39,Inputs_ByYear!$B$24:$B$25,0),MATCH(Z$5,Inputs_ByYear!$D$23:$Y$23))*INDEX(Inputs_ByYear!W$29:W$34,MATCH($C39,Inputs_ByYear!$B$29:$B$34,0))*INDEX(Inputs_ByPrg!$F$6:$F$69,MATCH('ABP BlockSize'!$E39,Inputs_ByPrg!$E$6:$E$69,0))</f>
        <v>0</v>
      </c>
      <c r="AA39" s="89">
        <f>Inputs_ByYear!X$19*Inputs_ByYear!X$20*INDEX(Inputs_ByYear!$D$24:$Y$25,MATCH($B39,Inputs_ByYear!$B$24:$B$25,0),MATCH(AA$5,Inputs_ByYear!$D$23:$Y$23))*INDEX(Inputs_ByYear!X$29:X$34,MATCH($C39,Inputs_ByYear!$B$29:$B$34,0))*INDEX(Inputs_ByPrg!$F$6:$F$69,MATCH('ABP BlockSize'!$E39,Inputs_ByPrg!$E$6:$E$69,0))</f>
        <v>0</v>
      </c>
      <c r="AB39" s="89">
        <f>Inputs_ByYear!Y$19*Inputs_ByYear!Y$20*INDEX(Inputs_ByYear!$D$24:$Y$25,MATCH($B39,Inputs_ByYear!$B$24:$B$25,0),MATCH(AB$5,Inputs_ByYear!$D$23:$Y$23))*INDEX(Inputs_ByYear!Y$29:Y$34,MATCH($C39,Inputs_ByYear!$B$29:$B$34,0))*INDEX(Inputs_ByPrg!$F$6:$F$69,MATCH('ABP BlockSize'!$E39,Inputs_ByPrg!$E$6:$E$69,0))</f>
        <v>0</v>
      </c>
    </row>
    <row r="40" spans="2:28" ht="14.45" customHeight="1">
      <c r="B40" s="239" t="s">
        <v>231</v>
      </c>
      <c r="C40" s="239" t="s">
        <v>221</v>
      </c>
      <c r="D40" s="239" t="s">
        <v>297</v>
      </c>
      <c r="E40" s="286" t="str">
        <f t="shared" si="0"/>
        <v>B_Public Schools_ &gt; 25</v>
      </c>
      <c r="F40" s="262" t="s">
        <v>86</v>
      </c>
      <c r="G40" s="89">
        <f>Inputs_ByYear!D$19*Inputs_ByYear!D$20*INDEX(Inputs_ByYear!$D$24:$Y$25,MATCH($B40,Inputs_ByYear!$B$24:$B$25,0),MATCH(G$5,Inputs_ByYear!$D$23:$Y$23))*INDEX(Inputs_ByYear!D$29:D$34,MATCH($C40,Inputs_ByYear!$B$29:$B$34,0))*INDEX(Inputs_ByPrg!$F$6:$F$69,MATCH('ABP BlockSize'!$E40,Inputs_ByPrg!$E$6:$E$69,0))</f>
        <v>3370.37037037037</v>
      </c>
      <c r="H40" s="89">
        <f>Inputs_ByYear!E$19*Inputs_ByYear!E$20*INDEX(Inputs_ByYear!$D$24:$Y$25,MATCH($B40,Inputs_ByYear!$B$24:$B$25,0),MATCH(H$5,Inputs_ByYear!$D$23:$Y$23))*INDEX(Inputs_ByYear!E$29:E$34,MATCH($C40,Inputs_ByYear!$B$29:$B$34,0))*INDEX(Inputs_ByPrg!$F$6:$F$69,MATCH('ABP BlockSize'!$E40,Inputs_ByPrg!$E$6:$E$69,0))</f>
        <v>3370.37037037037</v>
      </c>
      <c r="I40" s="89">
        <f>Inputs_ByYear!F$19*Inputs_ByYear!F$20*INDEX(Inputs_ByYear!$D$24:$Y$25,MATCH($B40,Inputs_ByYear!$B$24:$B$25,0),MATCH(I$5,Inputs_ByYear!$D$23:$Y$23))*INDEX(Inputs_ByYear!F$29:F$34,MATCH($C40,Inputs_ByYear!$B$29:$B$34,0))*INDEX(Inputs_ByPrg!$F$6:$F$69,MATCH('ABP BlockSize'!$E40,Inputs_ByPrg!$E$6:$E$69,0))</f>
        <v>3370.37037037037</v>
      </c>
      <c r="J40" s="89">
        <f>Inputs_ByYear!G$19*Inputs_ByYear!G$20*INDEX(Inputs_ByYear!$D$24:$Y$25,MATCH($B40,Inputs_ByYear!$B$24:$B$25,0),MATCH(J$5,Inputs_ByYear!$D$23:$Y$23))*INDEX(Inputs_ByYear!G$29:G$34,MATCH($C40,Inputs_ByYear!$B$29:$B$34,0))*INDEX(Inputs_ByPrg!$F$6:$F$69,MATCH('ABP BlockSize'!$E40,Inputs_ByPrg!$E$6:$E$69,0))</f>
        <v>3370.37037037037</v>
      </c>
      <c r="K40" s="89">
        <f>Inputs_ByYear!H$19*Inputs_ByYear!H$20*INDEX(Inputs_ByYear!$D$24:$Y$25,MATCH($B40,Inputs_ByYear!$B$24:$B$25,0),MATCH(K$5,Inputs_ByYear!$D$23:$Y$23))*INDEX(Inputs_ByYear!H$29:H$34,MATCH($C40,Inputs_ByYear!$B$29:$B$34,0))*INDEX(Inputs_ByPrg!$F$6:$F$69,MATCH('ABP BlockSize'!$E40,Inputs_ByPrg!$E$6:$E$69,0))</f>
        <v>3370.37037037037</v>
      </c>
      <c r="L40" s="89">
        <f>Inputs_ByYear!I$19*Inputs_ByYear!I$20*INDEX(Inputs_ByYear!$D$24:$Y$25,MATCH($B40,Inputs_ByYear!$B$24:$B$25,0),MATCH(L$5,Inputs_ByYear!$D$23:$Y$23))*INDEX(Inputs_ByYear!I$29:I$34,MATCH($C40,Inputs_ByYear!$B$29:$B$34,0))*INDEX(Inputs_ByPrg!$F$6:$F$69,MATCH('ABP BlockSize'!$E40,Inputs_ByPrg!$E$6:$E$69,0))</f>
        <v>3370.37037037037</v>
      </c>
      <c r="M40" s="89">
        <f>Inputs_ByYear!J$19*Inputs_ByYear!J$20*INDEX(Inputs_ByYear!$D$24:$Y$25,MATCH($B40,Inputs_ByYear!$B$24:$B$25,0),MATCH(M$5,Inputs_ByYear!$D$23:$Y$23))*INDEX(Inputs_ByYear!J$29:J$34,MATCH($C40,Inputs_ByYear!$B$29:$B$34,0))*INDEX(Inputs_ByPrg!$F$6:$F$69,MATCH('ABP BlockSize'!$E40,Inputs_ByPrg!$E$6:$E$69,0))</f>
        <v>3370.37037037037</v>
      </c>
      <c r="N40" s="89">
        <f>Inputs_ByYear!K$19*Inputs_ByYear!K$20*INDEX(Inputs_ByYear!$D$24:$Y$25,MATCH($B40,Inputs_ByYear!$B$24:$B$25,0),MATCH(N$5,Inputs_ByYear!$D$23:$Y$23))*INDEX(Inputs_ByYear!K$29:K$34,MATCH($C40,Inputs_ByYear!$B$29:$B$34,0))*INDEX(Inputs_ByPrg!$F$6:$F$69,MATCH('ABP BlockSize'!$E40,Inputs_ByPrg!$E$6:$E$69,0))</f>
        <v>3370.37037037037</v>
      </c>
      <c r="O40" s="89">
        <f>Inputs_ByYear!L$19*Inputs_ByYear!L$20*INDEX(Inputs_ByYear!$D$24:$Y$25,MATCH($B40,Inputs_ByYear!$B$24:$B$25,0),MATCH(O$5,Inputs_ByYear!$D$23:$Y$23))*INDEX(Inputs_ByYear!L$29:L$34,MATCH($C40,Inputs_ByYear!$B$29:$B$34,0))*INDEX(Inputs_ByPrg!$F$6:$F$69,MATCH('ABP BlockSize'!$E40,Inputs_ByPrg!$E$6:$E$69,0))</f>
        <v>3370.37037037037</v>
      </c>
      <c r="P40" s="89">
        <f>Inputs_ByYear!M$19*Inputs_ByYear!M$20*INDEX(Inputs_ByYear!$D$24:$Y$25,MATCH($B40,Inputs_ByYear!$B$24:$B$25,0),MATCH(P$5,Inputs_ByYear!$D$23:$Y$23))*INDEX(Inputs_ByYear!M$29:M$34,MATCH($C40,Inputs_ByYear!$B$29:$B$34,0))*INDEX(Inputs_ByPrg!$F$6:$F$69,MATCH('ABP BlockSize'!$E40,Inputs_ByPrg!$E$6:$E$69,0))</f>
        <v>1685.185185185185</v>
      </c>
      <c r="Q40" s="89">
        <f>Inputs_ByYear!N$19*Inputs_ByYear!N$20*INDEX(Inputs_ByYear!$D$24:$Y$25,MATCH($B40,Inputs_ByYear!$B$24:$B$25,0),MATCH(Q$5,Inputs_ByYear!$D$23:$Y$23))*INDEX(Inputs_ByYear!N$29:N$34,MATCH($C40,Inputs_ByYear!$B$29:$B$34,0))*INDEX(Inputs_ByPrg!$F$6:$F$69,MATCH('ABP BlockSize'!$E40,Inputs_ByPrg!$E$6:$E$69,0))</f>
        <v>1685.185185185185</v>
      </c>
      <c r="R40" s="89">
        <f>Inputs_ByYear!O$19*Inputs_ByYear!O$20*INDEX(Inputs_ByYear!$D$24:$Y$25,MATCH($B40,Inputs_ByYear!$B$24:$B$25,0),MATCH(R$5,Inputs_ByYear!$D$23:$Y$23))*INDEX(Inputs_ByYear!O$29:O$34,MATCH($C40,Inputs_ByYear!$B$29:$B$34,0))*INDEX(Inputs_ByPrg!$F$6:$F$69,MATCH('ABP BlockSize'!$E40,Inputs_ByPrg!$E$6:$E$69,0))</f>
        <v>1685.185185185185</v>
      </c>
      <c r="S40" s="89">
        <f>Inputs_ByYear!P$19*Inputs_ByYear!P$20*INDEX(Inputs_ByYear!$D$24:$Y$25,MATCH($B40,Inputs_ByYear!$B$24:$B$25,0),MATCH(S$5,Inputs_ByYear!$D$23:$Y$23))*INDEX(Inputs_ByYear!P$29:P$34,MATCH($C40,Inputs_ByYear!$B$29:$B$34,0))*INDEX(Inputs_ByPrg!$F$6:$F$69,MATCH('ABP BlockSize'!$E40,Inputs_ByPrg!$E$6:$E$69,0))</f>
        <v>1685.185185185185</v>
      </c>
      <c r="T40" s="89">
        <f>Inputs_ByYear!Q$19*Inputs_ByYear!Q$20*INDEX(Inputs_ByYear!$D$24:$Y$25,MATCH($B40,Inputs_ByYear!$B$24:$B$25,0),MATCH(T$5,Inputs_ByYear!$D$23:$Y$23))*INDEX(Inputs_ByYear!Q$29:Q$34,MATCH($C40,Inputs_ByYear!$B$29:$B$34,0))*INDEX(Inputs_ByPrg!$F$6:$F$69,MATCH('ABP BlockSize'!$E40,Inputs_ByPrg!$E$6:$E$69,0))</f>
        <v>1685.185185185185</v>
      </c>
      <c r="U40" s="89">
        <f>Inputs_ByYear!R$19*Inputs_ByYear!R$20*INDEX(Inputs_ByYear!$D$24:$Y$25,MATCH($B40,Inputs_ByYear!$B$24:$B$25,0),MATCH(U$5,Inputs_ByYear!$D$23:$Y$23))*INDEX(Inputs_ByYear!R$29:R$34,MATCH($C40,Inputs_ByYear!$B$29:$B$34,0))*INDEX(Inputs_ByPrg!$F$6:$F$69,MATCH('ABP BlockSize'!$E40,Inputs_ByPrg!$E$6:$E$69,0))</f>
        <v>1685.185185185185</v>
      </c>
      <c r="V40" s="89">
        <f>Inputs_ByYear!S$19*Inputs_ByYear!S$20*INDEX(Inputs_ByYear!$D$24:$Y$25,MATCH($B40,Inputs_ByYear!$B$24:$B$25,0),MATCH(V$5,Inputs_ByYear!$D$23:$Y$23))*INDEX(Inputs_ByYear!S$29:S$34,MATCH($C40,Inputs_ByYear!$B$29:$B$34,0))*INDEX(Inputs_ByPrg!$F$6:$F$69,MATCH('ABP BlockSize'!$E40,Inputs_ByPrg!$E$6:$E$69,0))</f>
        <v>1685.185185185185</v>
      </c>
      <c r="W40" s="89">
        <f>Inputs_ByYear!T$19*Inputs_ByYear!T$20*INDEX(Inputs_ByYear!$D$24:$Y$25,MATCH($B40,Inputs_ByYear!$B$24:$B$25,0),MATCH(W$5,Inputs_ByYear!$D$23:$Y$23))*INDEX(Inputs_ByYear!T$29:T$34,MATCH($C40,Inputs_ByYear!$B$29:$B$34,0))*INDEX(Inputs_ByPrg!$F$6:$F$69,MATCH('ABP BlockSize'!$E40,Inputs_ByPrg!$E$6:$E$69,0))</f>
        <v>1685.185185185185</v>
      </c>
      <c r="X40" s="89">
        <f>Inputs_ByYear!U$19*Inputs_ByYear!U$20*INDEX(Inputs_ByYear!$D$24:$Y$25,MATCH($B40,Inputs_ByYear!$B$24:$B$25,0),MATCH(X$5,Inputs_ByYear!$D$23:$Y$23))*INDEX(Inputs_ByYear!U$29:U$34,MATCH($C40,Inputs_ByYear!$B$29:$B$34,0))*INDEX(Inputs_ByPrg!$F$6:$F$69,MATCH('ABP BlockSize'!$E40,Inputs_ByPrg!$E$6:$E$69,0))</f>
        <v>1685.185185185185</v>
      </c>
      <c r="Y40" s="89">
        <f>Inputs_ByYear!V$19*Inputs_ByYear!V$20*INDEX(Inputs_ByYear!$D$24:$Y$25,MATCH($B40,Inputs_ByYear!$B$24:$B$25,0),MATCH(Y$5,Inputs_ByYear!$D$23:$Y$23))*INDEX(Inputs_ByYear!V$29:V$34,MATCH($C40,Inputs_ByYear!$B$29:$B$34,0))*INDEX(Inputs_ByPrg!$F$6:$F$69,MATCH('ABP BlockSize'!$E40,Inputs_ByPrg!$E$6:$E$69,0))</f>
        <v>1685.185185185185</v>
      </c>
      <c r="Z40" s="89">
        <f>Inputs_ByYear!W$19*Inputs_ByYear!W$20*INDEX(Inputs_ByYear!$D$24:$Y$25,MATCH($B40,Inputs_ByYear!$B$24:$B$25,0),MATCH(Z$5,Inputs_ByYear!$D$23:$Y$23))*INDEX(Inputs_ByYear!W$29:W$34,MATCH($C40,Inputs_ByYear!$B$29:$B$34,0))*INDEX(Inputs_ByPrg!$F$6:$F$69,MATCH('ABP BlockSize'!$E40,Inputs_ByPrg!$E$6:$E$69,0))</f>
        <v>1685.185185185185</v>
      </c>
      <c r="AA40" s="89">
        <f>Inputs_ByYear!X$19*Inputs_ByYear!X$20*INDEX(Inputs_ByYear!$D$24:$Y$25,MATCH($B40,Inputs_ByYear!$B$24:$B$25,0),MATCH(AA$5,Inputs_ByYear!$D$23:$Y$23))*INDEX(Inputs_ByYear!X$29:X$34,MATCH($C40,Inputs_ByYear!$B$29:$B$34,0))*INDEX(Inputs_ByPrg!$F$6:$F$69,MATCH('ABP BlockSize'!$E40,Inputs_ByPrg!$E$6:$E$69,0))</f>
        <v>1685.185185185185</v>
      </c>
      <c r="AB40" s="89">
        <f>Inputs_ByYear!Y$19*Inputs_ByYear!Y$20*INDEX(Inputs_ByYear!$D$24:$Y$25,MATCH($B40,Inputs_ByYear!$B$24:$B$25,0),MATCH(AB$5,Inputs_ByYear!$D$23:$Y$23))*INDEX(Inputs_ByYear!Y$29:Y$34,MATCH($C40,Inputs_ByYear!$B$29:$B$34,0))*INDEX(Inputs_ByPrg!$F$6:$F$69,MATCH('ABP BlockSize'!$E40,Inputs_ByPrg!$E$6:$E$69,0))</f>
        <v>1685.185185185185</v>
      </c>
    </row>
    <row r="41" spans="2:28" ht="14.45" customHeight="1">
      <c r="B41" s="239" t="s">
        <v>231</v>
      </c>
      <c r="C41" s="239" t="s">
        <v>221</v>
      </c>
      <c r="D41" s="239" t="s">
        <v>284</v>
      </c>
      <c r="E41" s="286" t="str">
        <f t="shared" si="0"/>
        <v>B_Public Schools_ &gt;25-100</v>
      </c>
      <c r="F41" s="262" t="s">
        <v>86</v>
      </c>
      <c r="G41" s="89">
        <f>Inputs_ByYear!D$19*Inputs_ByYear!D$20*INDEX(Inputs_ByYear!$D$24:$Y$25,MATCH($B41,Inputs_ByYear!$B$24:$B$25,0),MATCH(G$5,Inputs_ByYear!$D$23:$Y$23))*INDEX(Inputs_ByYear!D$29:D$34,MATCH($C41,Inputs_ByYear!$B$29:$B$34,0))*INDEX(Inputs_ByPrg!$F$6:$F$69,MATCH('ABP BlockSize'!$E41,Inputs_ByPrg!$E$6:$E$69,0))</f>
        <v>4044.4444444444443</v>
      </c>
      <c r="H41" s="89">
        <f>Inputs_ByYear!E$19*Inputs_ByYear!E$20*INDEX(Inputs_ByYear!$D$24:$Y$25,MATCH($B41,Inputs_ByYear!$B$24:$B$25,0),MATCH(H$5,Inputs_ByYear!$D$23:$Y$23))*INDEX(Inputs_ByYear!E$29:E$34,MATCH($C41,Inputs_ByYear!$B$29:$B$34,0))*INDEX(Inputs_ByPrg!$F$6:$F$69,MATCH('ABP BlockSize'!$E41,Inputs_ByPrg!$E$6:$E$69,0))</f>
        <v>4044.4444444444443</v>
      </c>
      <c r="I41" s="89">
        <f>Inputs_ByYear!F$19*Inputs_ByYear!F$20*INDEX(Inputs_ByYear!$D$24:$Y$25,MATCH($B41,Inputs_ByYear!$B$24:$B$25,0),MATCH(I$5,Inputs_ByYear!$D$23:$Y$23))*INDEX(Inputs_ByYear!F$29:F$34,MATCH($C41,Inputs_ByYear!$B$29:$B$34,0))*INDEX(Inputs_ByPrg!$F$6:$F$69,MATCH('ABP BlockSize'!$E41,Inputs_ByPrg!$E$6:$E$69,0))</f>
        <v>4044.4444444444443</v>
      </c>
      <c r="J41" s="89">
        <f>Inputs_ByYear!G$19*Inputs_ByYear!G$20*INDEX(Inputs_ByYear!$D$24:$Y$25,MATCH($B41,Inputs_ByYear!$B$24:$B$25,0),MATCH(J$5,Inputs_ByYear!$D$23:$Y$23))*INDEX(Inputs_ByYear!G$29:G$34,MATCH($C41,Inputs_ByYear!$B$29:$B$34,0))*INDEX(Inputs_ByPrg!$F$6:$F$69,MATCH('ABP BlockSize'!$E41,Inputs_ByPrg!$E$6:$E$69,0))</f>
        <v>4044.4444444444443</v>
      </c>
      <c r="K41" s="89">
        <f>Inputs_ByYear!H$19*Inputs_ByYear!H$20*INDEX(Inputs_ByYear!$D$24:$Y$25,MATCH($B41,Inputs_ByYear!$B$24:$B$25,0),MATCH(K$5,Inputs_ByYear!$D$23:$Y$23))*INDEX(Inputs_ByYear!H$29:H$34,MATCH($C41,Inputs_ByYear!$B$29:$B$34,0))*INDEX(Inputs_ByPrg!$F$6:$F$69,MATCH('ABP BlockSize'!$E41,Inputs_ByPrg!$E$6:$E$69,0))</f>
        <v>4044.4444444444443</v>
      </c>
      <c r="L41" s="89">
        <f>Inputs_ByYear!I$19*Inputs_ByYear!I$20*INDEX(Inputs_ByYear!$D$24:$Y$25,MATCH($B41,Inputs_ByYear!$B$24:$B$25,0),MATCH(L$5,Inputs_ByYear!$D$23:$Y$23))*INDEX(Inputs_ByYear!I$29:I$34,MATCH($C41,Inputs_ByYear!$B$29:$B$34,0))*INDEX(Inputs_ByPrg!$F$6:$F$69,MATCH('ABP BlockSize'!$E41,Inputs_ByPrg!$E$6:$E$69,0))</f>
        <v>4044.4444444444443</v>
      </c>
      <c r="M41" s="89">
        <f>Inputs_ByYear!J$19*Inputs_ByYear!J$20*INDEX(Inputs_ByYear!$D$24:$Y$25,MATCH($B41,Inputs_ByYear!$B$24:$B$25,0),MATCH(M$5,Inputs_ByYear!$D$23:$Y$23))*INDEX(Inputs_ByYear!J$29:J$34,MATCH($C41,Inputs_ByYear!$B$29:$B$34,0))*INDEX(Inputs_ByPrg!$F$6:$F$69,MATCH('ABP BlockSize'!$E41,Inputs_ByPrg!$E$6:$E$69,0))</f>
        <v>4044.4444444444443</v>
      </c>
      <c r="N41" s="89">
        <f>Inputs_ByYear!K$19*Inputs_ByYear!K$20*INDEX(Inputs_ByYear!$D$24:$Y$25,MATCH($B41,Inputs_ByYear!$B$24:$B$25,0),MATCH(N$5,Inputs_ByYear!$D$23:$Y$23))*INDEX(Inputs_ByYear!K$29:K$34,MATCH($C41,Inputs_ByYear!$B$29:$B$34,0))*INDEX(Inputs_ByPrg!$F$6:$F$69,MATCH('ABP BlockSize'!$E41,Inputs_ByPrg!$E$6:$E$69,0))</f>
        <v>4044.4444444444443</v>
      </c>
      <c r="O41" s="89">
        <f>Inputs_ByYear!L$19*Inputs_ByYear!L$20*INDEX(Inputs_ByYear!$D$24:$Y$25,MATCH($B41,Inputs_ByYear!$B$24:$B$25,0),MATCH(O$5,Inputs_ByYear!$D$23:$Y$23))*INDEX(Inputs_ByYear!L$29:L$34,MATCH($C41,Inputs_ByYear!$B$29:$B$34,0))*INDEX(Inputs_ByPrg!$F$6:$F$69,MATCH('ABP BlockSize'!$E41,Inputs_ByPrg!$E$6:$E$69,0))</f>
        <v>4044.4444444444443</v>
      </c>
      <c r="P41" s="89">
        <f>Inputs_ByYear!M$19*Inputs_ByYear!M$20*INDEX(Inputs_ByYear!$D$24:$Y$25,MATCH($B41,Inputs_ByYear!$B$24:$B$25,0),MATCH(P$5,Inputs_ByYear!$D$23:$Y$23))*INDEX(Inputs_ByYear!M$29:M$34,MATCH($C41,Inputs_ByYear!$B$29:$B$34,0))*INDEX(Inputs_ByPrg!$F$6:$F$69,MATCH('ABP BlockSize'!$E41,Inputs_ByPrg!$E$6:$E$69,0))</f>
        <v>2022.2222222222222</v>
      </c>
      <c r="Q41" s="89">
        <f>Inputs_ByYear!N$19*Inputs_ByYear!N$20*INDEX(Inputs_ByYear!$D$24:$Y$25,MATCH($B41,Inputs_ByYear!$B$24:$B$25,0),MATCH(Q$5,Inputs_ByYear!$D$23:$Y$23))*INDEX(Inputs_ByYear!N$29:N$34,MATCH($C41,Inputs_ByYear!$B$29:$B$34,0))*INDEX(Inputs_ByPrg!$F$6:$F$69,MATCH('ABP BlockSize'!$E41,Inputs_ByPrg!$E$6:$E$69,0))</f>
        <v>2022.2222222222222</v>
      </c>
      <c r="R41" s="89">
        <f>Inputs_ByYear!O$19*Inputs_ByYear!O$20*INDEX(Inputs_ByYear!$D$24:$Y$25,MATCH($B41,Inputs_ByYear!$B$24:$B$25,0),MATCH(R$5,Inputs_ByYear!$D$23:$Y$23))*INDEX(Inputs_ByYear!O$29:O$34,MATCH($C41,Inputs_ByYear!$B$29:$B$34,0))*INDEX(Inputs_ByPrg!$F$6:$F$69,MATCH('ABP BlockSize'!$E41,Inputs_ByPrg!$E$6:$E$69,0))</f>
        <v>2022.2222222222222</v>
      </c>
      <c r="S41" s="89">
        <f>Inputs_ByYear!P$19*Inputs_ByYear!P$20*INDEX(Inputs_ByYear!$D$24:$Y$25,MATCH($B41,Inputs_ByYear!$B$24:$B$25,0),MATCH(S$5,Inputs_ByYear!$D$23:$Y$23))*INDEX(Inputs_ByYear!P$29:P$34,MATCH($C41,Inputs_ByYear!$B$29:$B$34,0))*INDEX(Inputs_ByPrg!$F$6:$F$69,MATCH('ABP BlockSize'!$E41,Inputs_ByPrg!$E$6:$E$69,0))</f>
        <v>2022.2222222222222</v>
      </c>
      <c r="T41" s="89">
        <f>Inputs_ByYear!Q$19*Inputs_ByYear!Q$20*INDEX(Inputs_ByYear!$D$24:$Y$25,MATCH($B41,Inputs_ByYear!$B$24:$B$25,0),MATCH(T$5,Inputs_ByYear!$D$23:$Y$23))*INDEX(Inputs_ByYear!Q$29:Q$34,MATCH($C41,Inputs_ByYear!$B$29:$B$34,0))*INDEX(Inputs_ByPrg!$F$6:$F$69,MATCH('ABP BlockSize'!$E41,Inputs_ByPrg!$E$6:$E$69,0))</f>
        <v>2022.2222222222222</v>
      </c>
      <c r="U41" s="89">
        <f>Inputs_ByYear!R$19*Inputs_ByYear!R$20*INDEX(Inputs_ByYear!$D$24:$Y$25,MATCH($B41,Inputs_ByYear!$B$24:$B$25,0),MATCH(U$5,Inputs_ByYear!$D$23:$Y$23))*INDEX(Inputs_ByYear!R$29:R$34,MATCH($C41,Inputs_ByYear!$B$29:$B$34,0))*INDEX(Inputs_ByPrg!$F$6:$F$69,MATCH('ABP BlockSize'!$E41,Inputs_ByPrg!$E$6:$E$69,0))</f>
        <v>2022.2222222222222</v>
      </c>
      <c r="V41" s="89">
        <f>Inputs_ByYear!S$19*Inputs_ByYear!S$20*INDEX(Inputs_ByYear!$D$24:$Y$25,MATCH($B41,Inputs_ByYear!$B$24:$B$25,0),MATCH(V$5,Inputs_ByYear!$D$23:$Y$23))*INDEX(Inputs_ByYear!S$29:S$34,MATCH($C41,Inputs_ByYear!$B$29:$B$34,0))*INDEX(Inputs_ByPrg!$F$6:$F$69,MATCH('ABP BlockSize'!$E41,Inputs_ByPrg!$E$6:$E$69,0))</f>
        <v>2022.2222222222222</v>
      </c>
      <c r="W41" s="89">
        <f>Inputs_ByYear!T$19*Inputs_ByYear!T$20*INDEX(Inputs_ByYear!$D$24:$Y$25,MATCH($B41,Inputs_ByYear!$B$24:$B$25,0),MATCH(W$5,Inputs_ByYear!$D$23:$Y$23))*INDEX(Inputs_ByYear!T$29:T$34,MATCH($C41,Inputs_ByYear!$B$29:$B$34,0))*INDEX(Inputs_ByPrg!$F$6:$F$69,MATCH('ABP BlockSize'!$E41,Inputs_ByPrg!$E$6:$E$69,0))</f>
        <v>2022.2222222222222</v>
      </c>
      <c r="X41" s="89">
        <f>Inputs_ByYear!U$19*Inputs_ByYear!U$20*INDEX(Inputs_ByYear!$D$24:$Y$25,MATCH($B41,Inputs_ByYear!$B$24:$B$25,0),MATCH(X$5,Inputs_ByYear!$D$23:$Y$23))*INDEX(Inputs_ByYear!U$29:U$34,MATCH($C41,Inputs_ByYear!$B$29:$B$34,0))*INDEX(Inputs_ByPrg!$F$6:$F$69,MATCH('ABP BlockSize'!$E41,Inputs_ByPrg!$E$6:$E$69,0))</f>
        <v>2022.2222222222222</v>
      </c>
      <c r="Y41" s="89">
        <f>Inputs_ByYear!V$19*Inputs_ByYear!V$20*INDEX(Inputs_ByYear!$D$24:$Y$25,MATCH($B41,Inputs_ByYear!$B$24:$B$25,0),MATCH(Y$5,Inputs_ByYear!$D$23:$Y$23))*INDEX(Inputs_ByYear!V$29:V$34,MATCH($C41,Inputs_ByYear!$B$29:$B$34,0))*INDEX(Inputs_ByPrg!$F$6:$F$69,MATCH('ABP BlockSize'!$E41,Inputs_ByPrg!$E$6:$E$69,0))</f>
        <v>2022.2222222222222</v>
      </c>
      <c r="Z41" s="89">
        <f>Inputs_ByYear!W$19*Inputs_ByYear!W$20*INDEX(Inputs_ByYear!$D$24:$Y$25,MATCH($B41,Inputs_ByYear!$B$24:$B$25,0),MATCH(Z$5,Inputs_ByYear!$D$23:$Y$23))*INDEX(Inputs_ByYear!W$29:W$34,MATCH($C41,Inputs_ByYear!$B$29:$B$34,0))*INDEX(Inputs_ByPrg!$F$6:$F$69,MATCH('ABP BlockSize'!$E41,Inputs_ByPrg!$E$6:$E$69,0))</f>
        <v>2022.2222222222222</v>
      </c>
      <c r="AA41" s="89">
        <f>Inputs_ByYear!X$19*Inputs_ByYear!X$20*INDEX(Inputs_ByYear!$D$24:$Y$25,MATCH($B41,Inputs_ByYear!$B$24:$B$25,0),MATCH(AA$5,Inputs_ByYear!$D$23:$Y$23))*INDEX(Inputs_ByYear!X$29:X$34,MATCH($C41,Inputs_ByYear!$B$29:$B$34,0))*INDEX(Inputs_ByPrg!$F$6:$F$69,MATCH('ABP BlockSize'!$E41,Inputs_ByPrg!$E$6:$E$69,0))</f>
        <v>2022.2222222222222</v>
      </c>
      <c r="AB41" s="89">
        <f>Inputs_ByYear!Y$19*Inputs_ByYear!Y$20*INDEX(Inputs_ByYear!$D$24:$Y$25,MATCH($B41,Inputs_ByYear!$B$24:$B$25,0),MATCH(AB$5,Inputs_ByYear!$D$23:$Y$23))*INDEX(Inputs_ByYear!Y$29:Y$34,MATCH($C41,Inputs_ByYear!$B$29:$B$34,0))*INDEX(Inputs_ByPrg!$F$6:$F$69,MATCH('ABP BlockSize'!$E41,Inputs_ByPrg!$E$6:$E$69,0))</f>
        <v>2022.2222222222222</v>
      </c>
    </row>
    <row r="42" spans="2:28" ht="14.45" customHeight="1">
      <c r="B42" s="239" t="s">
        <v>231</v>
      </c>
      <c r="C42" s="239" t="s">
        <v>221</v>
      </c>
      <c r="D42" s="239" t="s">
        <v>287</v>
      </c>
      <c r="E42" s="286" t="str">
        <f t="shared" si="0"/>
        <v>B_Public Schools_&gt;100-200</v>
      </c>
      <c r="F42" s="262" t="s">
        <v>86</v>
      </c>
      <c r="G42" s="89">
        <f>Inputs_ByYear!D$19*Inputs_ByYear!D$20*INDEX(Inputs_ByYear!$D$24:$Y$25,MATCH($B42,Inputs_ByYear!$B$24:$B$25,0),MATCH(G$5,Inputs_ByYear!$D$23:$Y$23))*INDEX(Inputs_ByYear!D$29:D$34,MATCH($C42,Inputs_ByYear!$B$29:$B$34,0))*INDEX(Inputs_ByPrg!$F$6:$F$69,MATCH('ABP BlockSize'!$E42,Inputs_ByPrg!$E$6:$E$69,0))</f>
        <v>15503.703703703704</v>
      </c>
      <c r="H42" s="89">
        <f>Inputs_ByYear!E$19*Inputs_ByYear!E$20*INDEX(Inputs_ByYear!$D$24:$Y$25,MATCH($B42,Inputs_ByYear!$B$24:$B$25,0),MATCH(H$5,Inputs_ByYear!$D$23:$Y$23))*INDEX(Inputs_ByYear!E$29:E$34,MATCH($C42,Inputs_ByYear!$B$29:$B$34,0))*INDEX(Inputs_ByPrg!$F$6:$F$69,MATCH('ABP BlockSize'!$E42,Inputs_ByPrg!$E$6:$E$69,0))</f>
        <v>15503.703703703704</v>
      </c>
      <c r="I42" s="89">
        <f>Inputs_ByYear!F$19*Inputs_ByYear!F$20*INDEX(Inputs_ByYear!$D$24:$Y$25,MATCH($B42,Inputs_ByYear!$B$24:$B$25,0),MATCH(I$5,Inputs_ByYear!$D$23:$Y$23))*INDEX(Inputs_ByYear!F$29:F$34,MATCH($C42,Inputs_ByYear!$B$29:$B$34,0))*INDEX(Inputs_ByPrg!$F$6:$F$69,MATCH('ABP BlockSize'!$E42,Inputs_ByPrg!$E$6:$E$69,0))</f>
        <v>15503.703703703704</v>
      </c>
      <c r="J42" s="89">
        <f>Inputs_ByYear!G$19*Inputs_ByYear!G$20*INDEX(Inputs_ByYear!$D$24:$Y$25,MATCH($B42,Inputs_ByYear!$B$24:$B$25,0),MATCH(J$5,Inputs_ByYear!$D$23:$Y$23))*INDEX(Inputs_ByYear!G$29:G$34,MATCH($C42,Inputs_ByYear!$B$29:$B$34,0))*INDEX(Inputs_ByPrg!$F$6:$F$69,MATCH('ABP BlockSize'!$E42,Inputs_ByPrg!$E$6:$E$69,0))</f>
        <v>15503.703703703704</v>
      </c>
      <c r="K42" s="89">
        <f>Inputs_ByYear!H$19*Inputs_ByYear!H$20*INDEX(Inputs_ByYear!$D$24:$Y$25,MATCH($B42,Inputs_ByYear!$B$24:$B$25,0),MATCH(K$5,Inputs_ByYear!$D$23:$Y$23))*INDEX(Inputs_ByYear!H$29:H$34,MATCH($C42,Inputs_ByYear!$B$29:$B$34,0))*INDEX(Inputs_ByPrg!$F$6:$F$69,MATCH('ABP BlockSize'!$E42,Inputs_ByPrg!$E$6:$E$69,0))</f>
        <v>15503.703703703704</v>
      </c>
      <c r="L42" s="89">
        <f>Inputs_ByYear!I$19*Inputs_ByYear!I$20*INDEX(Inputs_ByYear!$D$24:$Y$25,MATCH($B42,Inputs_ByYear!$B$24:$B$25,0),MATCH(L$5,Inputs_ByYear!$D$23:$Y$23))*INDEX(Inputs_ByYear!I$29:I$34,MATCH($C42,Inputs_ByYear!$B$29:$B$34,0))*INDEX(Inputs_ByPrg!$F$6:$F$69,MATCH('ABP BlockSize'!$E42,Inputs_ByPrg!$E$6:$E$69,0))</f>
        <v>15503.703703703704</v>
      </c>
      <c r="M42" s="89">
        <f>Inputs_ByYear!J$19*Inputs_ByYear!J$20*INDEX(Inputs_ByYear!$D$24:$Y$25,MATCH($B42,Inputs_ByYear!$B$24:$B$25,0),MATCH(M$5,Inputs_ByYear!$D$23:$Y$23))*INDEX(Inputs_ByYear!J$29:J$34,MATCH($C42,Inputs_ByYear!$B$29:$B$34,0))*INDEX(Inputs_ByPrg!$F$6:$F$69,MATCH('ABP BlockSize'!$E42,Inputs_ByPrg!$E$6:$E$69,0))</f>
        <v>15503.703703703704</v>
      </c>
      <c r="N42" s="89">
        <f>Inputs_ByYear!K$19*Inputs_ByYear!K$20*INDEX(Inputs_ByYear!$D$24:$Y$25,MATCH($B42,Inputs_ByYear!$B$24:$B$25,0),MATCH(N$5,Inputs_ByYear!$D$23:$Y$23))*INDEX(Inputs_ByYear!K$29:K$34,MATCH($C42,Inputs_ByYear!$B$29:$B$34,0))*INDEX(Inputs_ByPrg!$F$6:$F$69,MATCH('ABP BlockSize'!$E42,Inputs_ByPrg!$E$6:$E$69,0))</f>
        <v>15503.703703703704</v>
      </c>
      <c r="O42" s="89">
        <f>Inputs_ByYear!L$19*Inputs_ByYear!L$20*INDEX(Inputs_ByYear!$D$24:$Y$25,MATCH($B42,Inputs_ByYear!$B$24:$B$25,0),MATCH(O$5,Inputs_ByYear!$D$23:$Y$23))*INDEX(Inputs_ByYear!L$29:L$34,MATCH($C42,Inputs_ByYear!$B$29:$B$34,0))*INDEX(Inputs_ByPrg!$F$6:$F$69,MATCH('ABP BlockSize'!$E42,Inputs_ByPrg!$E$6:$E$69,0))</f>
        <v>15503.703703703704</v>
      </c>
      <c r="P42" s="89">
        <f>Inputs_ByYear!M$19*Inputs_ByYear!M$20*INDEX(Inputs_ByYear!$D$24:$Y$25,MATCH($B42,Inputs_ByYear!$B$24:$B$25,0),MATCH(P$5,Inputs_ByYear!$D$23:$Y$23))*INDEX(Inputs_ByYear!M$29:M$34,MATCH($C42,Inputs_ByYear!$B$29:$B$34,0))*INDEX(Inputs_ByPrg!$F$6:$F$69,MATCH('ABP BlockSize'!$E42,Inputs_ByPrg!$E$6:$E$69,0))</f>
        <v>7751.8518518518522</v>
      </c>
      <c r="Q42" s="89">
        <f>Inputs_ByYear!N$19*Inputs_ByYear!N$20*INDEX(Inputs_ByYear!$D$24:$Y$25,MATCH($B42,Inputs_ByYear!$B$24:$B$25,0),MATCH(Q$5,Inputs_ByYear!$D$23:$Y$23))*INDEX(Inputs_ByYear!N$29:N$34,MATCH($C42,Inputs_ByYear!$B$29:$B$34,0))*INDEX(Inputs_ByPrg!$F$6:$F$69,MATCH('ABP BlockSize'!$E42,Inputs_ByPrg!$E$6:$E$69,0))</f>
        <v>7751.8518518518522</v>
      </c>
      <c r="R42" s="89">
        <f>Inputs_ByYear!O$19*Inputs_ByYear!O$20*INDEX(Inputs_ByYear!$D$24:$Y$25,MATCH($B42,Inputs_ByYear!$B$24:$B$25,0),MATCH(R$5,Inputs_ByYear!$D$23:$Y$23))*INDEX(Inputs_ByYear!O$29:O$34,MATCH($C42,Inputs_ByYear!$B$29:$B$34,0))*INDEX(Inputs_ByPrg!$F$6:$F$69,MATCH('ABP BlockSize'!$E42,Inputs_ByPrg!$E$6:$E$69,0))</f>
        <v>7751.8518518518522</v>
      </c>
      <c r="S42" s="89">
        <f>Inputs_ByYear!P$19*Inputs_ByYear!P$20*INDEX(Inputs_ByYear!$D$24:$Y$25,MATCH($B42,Inputs_ByYear!$B$24:$B$25,0),MATCH(S$5,Inputs_ByYear!$D$23:$Y$23))*INDEX(Inputs_ByYear!P$29:P$34,MATCH($C42,Inputs_ByYear!$B$29:$B$34,0))*INDEX(Inputs_ByPrg!$F$6:$F$69,MATCH('ABP BlockSize'!$E42,Inputs_ByPrg!$E$6:$E$69,0))</f>
        <v>7751.8518518518522</v>
      </c>
      <c r="T42" s="89">
        <f>Inputs_ByYear!Q$19*Inputs_ByYear!Q$20*INDEX(Inputs_ByYear!$D$24:$Y$25,MATCH($B42,Inputs_ByYear!$B$24:$B$25,0),MATCH(T$5,Inputs_ByYear!$D$23:$Y$23))*INDEX(Inputs_ByYear!Q$29:Q$34,MATCH($C42,Inputs_ByYear!$B$29:$B$34,0))*INDEX(Inputs_ByPrg!$F$6:$F$69,MATCH('ABP BlockSize'!$E42,Inputs_ByPrg!$E$6:$E$69,0))</f>
        <v>7751.8518518518522</v>
      </c>
      <c r="U42" s="89">
        <f>Inputs_ByYear!R$19*Inputs_ByYear!R$20*INDEX(Inputs_ByYear!$D$24:$Y$25,MATCH($B42,Inputs_ByYear!$B$24:$B$25,0),MATCH(U$5,Inputs_ByYear!$D$23:$Y$23))*INDEX(Inputs_ByYear!R$29:R$34,MATCH($C42,Inputs_ByYear!$B$29:$B$34,0))*INDEX(Inputs_ByPrg!$F$6:$F$69,MATCH('ABP BlockSize'!$E42,Inputs_ByPrg!$E$6:$E$69,0))</f>
        <v>7751.8518518518522</v>
      </c>
      <c r="V42" s="89">
        <f>Inputs_ByYear!S$19*Inputs_ByYear!S$20*INDEX(Inputs_ByYear!$D$24:$Y$25,MATCH($B42,Inputs_ByYear!$B$24:$B$25,0),MATCH(V$5,Inputs_ByYear!$D$23:$Y$23))*INDEX(Inputs_ByYear!S$29:S$34,MATCH($C42,Inputs_ByYear!$B$29:$B$34,0))*INDEX(Inputs_ByPrg!$F$6:$F$69,MATCH('ABP BlockSize'!$E42,Inputs_ByPrg!$E$6:$E$69,0))</f>
        <v>7751.8518518518522</v>
      </c>
      <c r="W42" s="89">
        <f>Inputs_ByYear!T$19*Inputs_ByYear!T$20*INDEX(Inputs_ByYear!$D$24:$Y$25,MATCH($B42,Inputs_ByYear!$B$24:$B$25,0),MATCH(W$5,Inputs_ByYear!$D$23:$Y$23))*INDEX(Inputs_ByYear!T$29:T$34,MATCH($C42,Inputs_ByYear!$B$29:$B$34,0))*INDEX(Inputs_ByPrg!$F$6:$F$69,MATCH('ABP BlockSize'!$E42,Inputs_ByPrg!$E$6:$E$69,0))</f>
        <v>7751.8518518518522</v>
      </c>
      <c r="X42" s="89">
        <f>Inputs_ByYear!U$19*Inputs_ByYear!U$20*INDEX(Inputs_ByYear!$D$24:$Y$25,MATCH($B42,Inputs_ByYear!$B$24:$B$25,0),MATCH(X$5,Inputs_ByYear!$D$23:$Y$23))*INDEX(Inputs_ByYear!U$29:U$34,MATCH($C42,Inputs_ByYear!$B$29:$B$34,0))*INDEX(Inputs_ByPrg!$F$6:$F$69,MATCH('ABP BlockSize'!$E42,Inputs_ByPrg!$E$6:$E$69,0))</f>
        <v>7751.8518518518522</v>
      </c>
      <c r="Y42" s="89">
        <f>Inputs_ByYear!V$19*Inputs_ByYear!V$20*INDEX(Inputs_ByYear!$D$24:$Y$25,MATCH($B42,Inputs_ByYear!$B$24:$B$25,0),MATCH(Y$5,Inputs_ByYear!$D$23:$Y$23))*INDEX(Inputs_ByYear!V$29:V$34,MATCH($C42,Inputs_ByYear!$B$29:$B$34,0))*INDEX(Inputs_ByPrg!$F$6:$F$69,MATCH('ABP BlockSize'!$E42,Inputs_ByPrg!$E$6:$E$69,0))</f>
        <v>7751.8518518518522</v>
      </c>
      <c r="Z42" s="89">
        <f>Inputs_ByYear!W$19*Inputs_ByYear!W$20*INDEX(Inputs_ByYear!$D$24:$Y$25,MATCH($B42,Inputs_ByYear!$B$24:$B$25,0),MATCH(Z$5,Inputs_ByYear!$D$23:$Y$23))*INDEX(Inputs_ByYear!W$29:W$34,MATCH($C42,Inputs_ByYear!$B$29:$B$34,0))*INDEX(Inputs_ByPrg!$F$6:$F$69,MATCH('ABP BlockSize'!$E42,Inputs_ByPrg!$E$6:$E$69,0))</f>
        <v>7751.8518518518522</v>
      </c>
      <c r="AA42" s="89">
        <f>Inputs_ByYear!X$19*Inputs_ByYear!X$20*INDEX(Inputs_ByYear!$D$24:$Y$25,MATCH($B42,Inputs_ByYear!$B$24:$B$25,0),MATCH(AA$5,Inputs_ByYear!$D$23:$Y$23))*INDEX(Inputs_ByYear!X$29:X$34,MATCH($C42,Inputs_ByYear!$B$29:$B$34,0))*INDEX(Inputs_ByPrg!$F$6:$F$69,MATCH('ABP BlockSize'!$E42,Inputs_ByPrg!$E$6:$E$69,0))</f>
        <v>7751.8518518518522</v>
      </c>
      <c r="AB42" s="89">
        <f>Inputs_ByYear!Y$19*Inputs_ByYear!Y$20*INDEX(Inputs_ByYear!$D$24:$Y$25,MATCH($B42,Inputs_ByYear!$B$24:$B$25,0),MATCH(AB$5,Inputs_ByYear!$D$23:$Y$23))*INDEX(Inputs_ByYear!Y$29:Y$34,MATCH($C42,Inputs_ByYear!$B$29:$B$34,0))*INDEX(Inputs_ByPrg!$F$6:$F$69,MATCH('ABP BlockSize'!$E42,Inputs_ByPrg!$E$6:$E$69,0))</f>
        <v>7751.8518518518522</v>
      </c>
    </row>
    <row r="43" spans="2:28" ht="14.45" customHeight="1">
      <c r="B43" s="239" t="s">
        <v>231</v>
      </c>
      <c r="C43" s="239" t="s">
        <v>221</v>
      </c>
      <c r="D43" s="239" t="s">
        <v>288</v>
      </c>
      <c r="E43" s="286" t="str">
        <f t="shared" si="0"/>
        <v>B_Public Schools_&gt;200-500</v>
      </c>
      <c r="F43" s="262" t="s">
        <v>86</v>
      </c>
      <c r="G43" s="89">
        <f>Inputs_ByYear!D$19*Inputs_ByYear!D$20*INDEX(Inputs_ByYear!$D$24:$Y$25,MATCH($B43,Inputs_ByYear!$B$24:$B$25,0),MATCH(G$5,Inputs_ByYear!$D$23:$Y$23))*INDEX(Inputs_ByYear!D$29:D$34,MATCH($C43,Inputs_ByYear!$B$29:$B$34,0))*INDEX(Inputs_ByPrg!$F$6:$F$69,MATCH('ABP BlockSize'!$E43,Inputs_ByPrg!$E$6:$E$69,0))</f>
        <v>33029.629629629628</v>
      </c>
      <c r="H43" s="89">
        <f>Inputs_ByYear!E$19*Inputs_ByYear!E$20*INDEX(Inputs_ByYear!$D$24:$Y$25,MATCH($B43,Inputs_ByYear!$B$24:$B$25,0),MATCH(H$5,Inputs_ByYear!$D$23:$Y$23))*INDEX(Inputs_ByYear!E$29:E$34,MATCH($C43,Inputs_ByYear!$B$29:$B$34,0))*INDEX(Inputs_ByPrg!$F$6:$F$69,MATCH('ABP BlockSize'!$E43,Inputs_ByPrg!$E$6:$E$69,0))</f>
        <v>33029.629629629628</v>
      </c>
      <c r="I43" s="89">
        <f>Inputs_ByYear!F$19*Inputs_ByYear!F$20*INDEX(Inputs_ByYear!$D$24:$Y$25,MATCH($B43,Inputs_ByYear!$B$24:$B$25,0),MATCH(I$5,Inputs_ByYear!$D$23:$Y$23))*INDEX(Inputs_ByYear!F$29:F$34,MATCH($C43,Inputs_ByYear!$B$29:$B$34,0))*INDEX(Inputs_ByPrg!$F$6:$F$69,MATCH('ABP BlockSize'!$E43,Inputs_ByPrg!$E$6:$E$69,0))</f>
        <v>33029.629629629628</v>
      </c>
      <c r="J43" s="89">
        <f>Inputs_ByYear!G$19*Inputs_ByYear!G$20*INDEX(Inputs_ByYear!$D$24:$Y$25,MATCH($B43,Inputs_ByYear!$B$24:$B$25,0),MATCH(J$5,Inputs_ByYear!$D$23:$Y$23))*INDEX(Inputs_ByYear!G$29:G$34,MATCH($C43,Inputs_ByYear!$B$29:$B$34,0))*INDEX(Inputs_ByPrg!$F$6:$F$69,MATCH('ABP BlockSize'!$E43,Inputs_ByPrg!$E$6:$E$69,0))</f>
        <v>33029.629629629628</v>
      </c>
      <c r="K43" s="89">
        <f>Inputs_ByYear!H$19*Inputs_ByYear!H$20*INDEX(Inputs_ByYear!$D$24:$Y$25,MATCH($B43,Inputs_ByYear!$B$24:$B$25,0),MATCH(K$5,Inputs_ByYear!$D$23:$Y$23))*INDEX(Inputs_ByYear!H$29:H$34,MATCH($C43,Inputs_ByYear!$B$29:$B$34,0))*INDEX(Inputs_ByPrg!$F$6:$F$69,MATCH('ABP BlockSize'!$E43,Inputs_ByPrg!$E$6:$E$69,0))</f>
        <v>33029.629629629628</v>
      </c>
      <c r="L43" s="89">
        <f>Inputs_ByYear!I$19*Inputs_ByYear!I$20*INDEX(Inputs_ByYear!$D$24:$Y$25,MATCH($B43,Inputs_ByYear!$B$24:$B$25,0),MATCH(L$5,Inputs_ByYear!$D$23:$Y$23))*INDEX(Inputs_ByYear!I$29:I$34,MATCH($C43,Inputs_ByYear!$B$29:$B$34,0))*INDEX(Inputs_ByPrg!$F$6:$F$69,MATCH('ABP BlockSize'!$E43,Inputs_ByPrg!$E$6:$E$69,0))</f>
        <v>33029.629629629628</v>
      </c>
      <c r="M43" s="89">
        <f>Inputs_ByYear!J$19*Inputs_ByYear!J$20*INDEX(Inputs_ByYear!$D$24:$Y$25,MATCH($B43,Inputs_ByYear!$B$24:$B$25,0),MATCH(M$5,Inputs_ByYear!$D$23:$Y$23))*INDEX(Inputs_ByYear!J$29:J$34,MATCH($C43,Inputs_ByYear!$B$29:$B$34,0))*INDEX(Inputs_ByPrg!$F$6:$F$69,MATCH('ABP BlockSize'!$E43,Inputs_ByPrg!$E$6:$E$69,0))</f>
        <v>33029.629629629628</v>
      </c>
      <c r="N43" s="89">
        <f>Inputs_ByYear!K$19*Inputs_ByYear!K$20*INDEX(Inputs_ByYear!$D$24:$Y$25,MATCH($B43,Inputs_ByYear!$B$24:$B$25,0),MATCH(N$5,Inputs_ByYear!$D$23:$Y$23))*INDEX(Inputs_ByYear!K$29:K$34,MATCH($C43,Inputs_ByYear!$B$29:$B$34,0))*INDEX(Inputs_ByPrg!$F$6:$F$69,MATCH('ABP BlockSize'!$E43,Inputs_ByPrg!$E$6:$E$69,0))</f>
        <v>33029.629629629628</v>
      </c>
      <c r="O43" s="89">
        <f>Inputs_ByYear!L$19*Inputs_ByYear!L$20*INDEX(Inputs_ByYear!$D$24:$Y$25,MATCH($B43,Inputs_ByYear!$B$24:$B$25,0),MATCH(O$5,Inputs_ByYear!$D$23:$Y$23))*INDEX(Inputs_ByYear!L$29:L$34,MATCH($C43,Inputs_ByYear!$B$29:$B$34,0))*INDEX(Inputs_ByPrg!$F$6:$F$69,MATCH('ABP BlockSize'!$E43,Inputs_ByPrg!$E$6:$E$69,0))</f>
        <v>33029.629629629628</v>
      </c>
      <c r="P43" s="89">
        <f>Inputs_ByYear!M$19*Inputs_ByYear!M$20*INDEX(Inputs_ByYear!$D$24:$Y$25,MATCH($B43,Inputs_ByYear!$B$24:$B$25,0),MATCH(P$5,Inputs_ByYear!$D$23:$Y$23))*INDEX(Inputs_ByYear!M$29:M$34,MATCH($C43,Inputs_ByYear!$B$29:$B$34,0))*INDEX(Inputs_ByPrg!$F$6:$F$69,MATCH('ABP BlockSize'!$E43,Inputs_ByPrg!$E$6:$E$69,0))</f>
        <v>16514.814814814814</v>
      </c>
      <c r="Q43" s="89">
        <f>Inputs_ByYear!N$19*Inputs_ByYear!N$20*INDEX(Inputs_ByYear!$D$24:$Y$25,MATCH($B43,Inputs_ByYear!$B$24:$B$25,0),MATCH(Q$5,Inputs_ByYear!$D$23:$Y$23))*INDEX(Inputs_ByYear!N$29:N$34,MATCH($C43,Inputs_ByYear!$B$29:$B$34,0))*INDEX(Inputs_ByPrg!$F$6:$F$69,MATCH('ABP BlockSize'!$E43,Inputs_ByPrg!$E$6:$E$69,0))</f>
        <v>16514.814814814814</v>
      </c>
      <c r="R43" s="89">
        <f>Inputs_ByYear!O$19*Inputs_ByYear!O$20*INDEX(Inputs_ByYear!$D$24:$Y$25,MATCH($B43,Inputs_ByYear!$B$24:$B$25,0),MATCH(R$5,Inputs_ByYear!$D$23:$Y$23))*INDEX(Inputs_ByYear!O$29:O$34,MATCH($C43,Inputs_ByYear!$B$29:$B$34,0))*INDEX(Inputs_ByPrg!$F$6:$F$69,MATCH('ABP BlockSize'!$E43,Inputs_ByPrg!$E$6:$E$69,0))</f>
        <v>16514.814814814814</v>
      </c>
      <c r="S43" s="89">
        <f>Inputs_ByYear!P$19*Inputs_ByYear!P$20*INDEX(Inputs_ByYear!$D$24:$Y$25,MATCH($B43,Inputs_ByYear!$B$24:$B$25,0),MATCH(S$5,Inputs_ByYear!$D$23:$Y$23))*INDEX(Inputs_ByYear!P$29:P$34,MATCH($C43,Inputs_ByYear!$B$29:$B$34,0))*INDEX(Inputs_ByPrg!$F$6:$F$69,MATCH('ABP BlockSize'!$E43,Inputs_ByPrg!$E$6:$E$69,0))</f>
        <v>16514.814814814814</v>
      </c>
      <c r="T43" s="89">
        <f>Inputs_ByYear!Q$19*Inputs_ByYear!Q$20*INDEX(Inputs_ByYear!$D$24:$Y$25,MATCH($B43,Inputs_ByYear!$B$24:$B$25,0),MATCH(T$5,Inputs_ByYear!$D$23:$Y$23))*INDEX(Inputs_ByYear!Q$29:Q$34,MATCH($C43,Inputs_ByYear!$B$29:$B$34,0))*INDEX(Inputs_ByPrg!$F$6:$F$69,MATCH('ABP BlockSize'!$E43,Inputs_ByPrg!$E$6:$E$69,0))</f>
        <v>16514.814814814814</v>
      </c>
      <c r="U43" s="89">
        <f>Inputs_ByYear!R$19*Inputs_ByYear!R$20*INDEX(Inputs_ByYear!$D$24:$Y$25,MATCH($B43,Inputs_ByYear!$B$24:$B$25,0),MATCH(U$5,Inputs_ByYear!$D$23:$Y$23))*INDEX(Inputs_ByYear!R$29:R$34,MATCH($C43,Inputs_ByYear!$B$29:$B$34,0))*INDEX(Inputs_ByPrg!$F$6:$F$69,MATCH('ABP BlockSize'!$E43,Inputs_ByPrg!$E$6:$E$69,0))</f>
        <v>16514.814814814814</v>
      </c>
      <c r="V43" s="89">
        <f>Inputs_ByYear!S$19*Inputs_ByYear!S$20*INDEX(Inputs_ByYear!$D$24:$Y$25,MATCH($B43,Inputs_ByYear!$B$24:$B$25,0),MATCH(V$5,Inputs_ByYear!$D$23:$Y$23))*INDEX(Inputs_ByYear!S$29:S$34,MATCH($C43,Inputs_ByYear!$B$29:$B$34,0))*INDEX(Inputs_ByPrg!$F$6:$F$69,MATCH('ABP BlockSize'!$E43,Inputs_ByPrg!$E$6:$E$69,0))</f>
        <v>16514.814814814814</v>
      </c>
      <c r="W43" s="89">
        <f>Inputs_ByYear!T$19*Inputs_ByYear!T$20*INDEX(Inputs_ByYear!$D$24:$Y$25,MATCH($B43,Inputs_ByYear!$B$24:$B$25,0),MATCH(W$5,Inputs_ByYear!$D$23:$Y$23))*INDEX(Inputs_ByYear!T$29:T$34,MATCH($C43,Inputs_ByYear!$B$29:$B$34,0))*INDEX(Inputs_ByPrg!$F$6:$F$69,MATCH('ABP BlockSize'!$E43,Inputs_ByPrg!$E$6:$E$69,0))</f>
        <v>16514.814814814814</v>
      </c>
      <c r="X43" s="89">
        <f>Inputs_ByYear!U$19*Inputs_ByYear!U$20*INDEX(Inputs_ByYear!$D$24:$Y$25,MATCH($B43,Inputs_ByYear!$B$24:$B$25,0),MATCH(X$5,Inputs_ByYear!$D$23:$Y$23))*INDEX(Inputs_ByYear!U$29:U$34,MATCH($C43,Inputs_ByYear!$B$29:$B$34,0))*INDEX(Inputs_ByPrg!$F$6:$F$69,MATCH('ABP BlockSize'!$E43,Inputs_ByPrg!$E$6:$E$69,0))</f>
        <v>16514.814814814814</v>
      </c>
      <c r="Y43" s="89">
        <f>Inputs_ByYear!V$19*Inputs_ByYear!V$20*INDEX(Inputs_ByYear!$D$24:$Y$25,MATCH($B43,Inputs_ByYear!$B$24:$B$25,0),MATCH(Y$5,Inputs_ByYear!$D$23:$Y$23))*INDEX(Inputs_ByYear!V$29:V$34,MATCH($C43,Inputs_ByYear!$B$29:$B$34,0))*INDEX(Inputs_ByPrg!$F$6:$F$69,MATCH('ABP BlockSize'!$E43,Inputs_ByPrg!$E$6:$E$69,0))</f>
        <v>16514.814814814814</v>
      </c>
      <c r="Z43" s="89">
        <f>Inputs_ByYear!W$19*Inputs_ByYear!W$20*INDEX(Inputs_ByYear!$D$24:$Y$25,MATCH($B43,Inputs_ByYear!$B$24:$B$25,0),MATCH(Z$5,Inputs_ByYear!$D$23:$Y$23))*INDEX(Inputs_ByYear!W$29:W$34,MATCH($C43,Inputs_ByYear!$B$29:$B$34,0))*INDEX(Inputs_ByPrg!$F$6:$F$69,MATCH('ABP BlockSize'!$E43,Inputs_ByPrg!$E$6:$E$69,0))</f>
        <v>16514.814814814814</v>
      </c>
      <c r="AA43" s="89">
        <f>Inputs_ByYear!X$19*Inputs_ByYear!X$20*INDEX(Inputs_ByYear!$D$24:$Y$25,MATCH($B43,Inputs_ByYear!$B$24:$B$25,0),MATCH(AA$5,Inputs_ByYear!$D$23:$Y$23))*INDEX(Inputs_ByYear!X$29:X$34,MATCH($C43,Inputs_ByYear!$B$29:$B$34,0))*INDEX(Inputs_ByPrg!$F$6:$F$69,MATCH('ABP BlockSize'!$E43,Inputs_ByPrg!$E$6:$E$69,0))</f>
        <v>16514.814814814814</v>
      </c>
      <c r="AB43" s="89">
        <f>Inputs_ByYear!Y$19*Inputs_ByYear!Y$20*INDEX(Inputs_ByYear!$D$24:$Y$25,MATCH($B43,Inputs_ByYear!$B$24:$B$25,0),MATCH(AB$5,Inputs_ByYear!$D$23:$Y$23))*INDEX(Inputs_ByYear!Y$29:Y$34,MATCH($C43,Inputs_ByYear!$B$29:$B$34,0))*INDEX(Inputs_ByPrg!$F$6:$F$69,MATCH('ABP BlockSize'!$E43,Inputs_ByPrg!$E$6:$E$69,0))</f>
        <v>16514.814814814814</v>
      </c>
    </row>
    <row r="44" spans="2:28" ht="14.45" customHeight="1">
      <c r="B44" s="239" t="s">
        <v>231</v>
      </c>
      <c r="C44" s="239" t="s">
        <v>221</v>
      </c>
      <c r="D44" s="239" t="s">
        <v>290</v>
      </c>
      <c r="E44" s="286" t="str">
        <f t="shared" si="0"/>
        <v>B_Public Schools_&gt;500-2000</v>
      </c>
      <c r="F44" s="262" t="s">
        <v>86</v>
      </c>
      <c r="G44" s="89">
        <f>Inputs_ByYear!D$19*Inputs_ByYear!D$20*INDEX(Inputs_ByYear!$D$24:$Y$25,MATCH($B44,Inputs_ByYear!$B$24:$B$25,0),MATCH(G$5,Inputs_ByYear!$D$23:$Y$23))*INDEX(Inputs_ByYear!D$29:D$34,MATCH($C44,Inputs_ByYear!$B$29:$B$34,0))*INDEX(Inputs_ByPrg!$F$6:$F$69,MATCH('ABP BlockSize'!$E44,Inputs_ByPrg!$E$6:$E$69,0))</f>
        <v>16851.85185185185</v>
      </c>
      <c r="H44" s="89">
        <f>Inputs_ByYear!E$19*Inputs_ByYear!E$20*INDEX(Inputs_ByYear!$D$24:$Y$25,MATCH($B44,Inputs_ByYear!$B$24:$B$25,0),MATCH(H$5,Inputs_ByYear!$D$23:$Y$23))*INDEX(Inputs_ByYear!E$29:E$34,MATCH($C44,Inputs_ByYear!$B$29:$B$34,0))*INDEX(Inputs_ByPrg!$F$6:$F$69,MATCH('ABP BlockSize'!$E44,Inputs_ByPrg!$E$6:$E$69,0))</f>
        <v>16851.85185185185</v>
      </c>
      <c r="I44" s="89">
        <f>Inputs_ByYear!F$19*Inputs_ByYear!F$20*INDEX(Inputs_ByYear!$D$24:$Y$25,MATCH($B44,Inputs_ByYear!$B$24:$B$25,0),MATCH(I$5,Inputs_ByYear!$D$23:$Y$23))*INDEX(Inputs_ByYear!F$29:F$34,MATCH($C44,Inputs_ByYear!$B$29:$B$34,0))*INDEX(Inputs_ByPrg!$F$6:$F$69,MATCH('ABP BlockSize'!$E44,Inputs_ByPrg!$E$6:$E$69,0))</f>
        <v>16851.85185185185</v>
      </c>
      <c r="J44" s="89">
        <f>Inputs_ByYear!G$19*Inputs_ByYear!G$20*INDEX(Inputs_ByYear!$D$24:$Y$25,MATCH($B44,Inputs_ByYear!$B$24:$B$25,0),MATCH(J$5,Inputs_ByYear!$D$23:$Y$23))*INDEX(Inputs_ByYear!G$29:G$34,MATCH($C44,Inputs_ByYear!$B$29:$B$34,0))*INDEX(Inputs_ByPrg!$F$6:$F$69,MATCH('ABP BlockSize'!$E44,Inputs_ByPrg!$E$6:$E$69,0))</f>
        <v>16851.85185185185</v>
      </c>
      <c r="K44" s="89">
        <f>Inputs_ByYear!H$19*Inputs_ByYear!H$20*INDEX(Inputs_ByYear!$D$24:$Y$25,MATCH($B44,Inputs_ByYear!$B$24:$B$25,0),MATCH(K$5,Inputs_ByYear!$D$23:$Y$23))*INDEX(Inputs_ByYear!H$29:H$34,MATCH($C44,Inputs_ByYear!$B$29:$B$34,0))*INDEX(Inputs_ByPrg!$F$6:$F$69,MATCH('ABP BlockSize'!$E44,Inputs_ByPrg!$E$6:$E$69,0))</f>
        <v>16851.85185185185</v>
      </c>
      <c r="L44" s="89">
        <f>Inputs_ByYear!I$19*Inputs_ByYear!I$20*INDEX(Inputs_ByYear!$D$24:$Y$25,MATCH($B44,Inputs_ByYear!$B$24:$B$25,0),MATCH(L$5,Inputs_ByYear!$D$23:$Y$23))*INDEX(Inputs_ByYear!I$29:I$34,MATCH($C44,Inputs_ByYear!$B$29:$B$34,0))*INDEX(Inputs_ByPrg!$F$6:$F$69,MATCH('ABP BlockSize'!$E44,Inputs_ByPrg!$E$6:$E$69,0))</f>
        <v>16851.85185185185</v>
      </c>
      <c r="M44" s="89">
        <f>Inputs_ByYear!J$19*Inputs_ByYear!J$20*INDEX(Inputs_ByYear!$D$24:$Y$25,MATCH($B44,Inputs_ByYear!$B$24:$B$25,0),MATCH(M$5,Inputs_ByYear!$D$23:$Y$23))*INDEX(Inputs_ByYear!J$29:J$34,MATCH($C44,Inputs_ByYear!$B$29:$B$34,0))*INDEX(Inputs_ByPrg!$F$6:$F$69,MATCH('ABP BlockSize'!$E44,Inputs_ByPrg!$E$6:$E$69,0))</f>
        <v>16851.85185185185</v>
      </c>
      <c r="N44" s="89">
        <f>Inputs_ByYear!K$19*Inputs_ByYear!K$20*INDEX(Inputs_ByYear!$D$24:$Y$25,MATCH($B44,Inputs_ByYear!$B$24:$B$25,0),MATCH(N$5,Inputs_ByYear!$D$23:$Y$23))*INDEX(Inputs_ByYear!K$29:K$34,MATCH($C44,Inputs_ByYear!$B$29:$B$34,0))*INDEX(Inputs_ByPrg!$F$6:$F$69,MATCH('ABP BlockSize'!$E44,Inputs_ByPrg!$E$6:$E$69,0))</f>
        <v>16851.85185185185</v>
      </c>
      <c r="O44" s="89">
        <f>Inputs_ByYear!L$19*Inputs_ByYear!L$20*INDEX(Inputs_ByYear!$D$24:$Y$25,MATCH($B44,Inputs_ByYear!$B$24:$B$25,0),MATCH(O$5,Inputs_ByYear!$D$23:$Y$23))*INDEX(Inputs_ByYear!L$29:L$34,MATCH($C44,Inputs_ByYear!$B$29:$B$34,0))*INDEX(Inputs_ByPrg!$F$6:$F$69,MATCH('ABP BlockSize'!$E44,Inputs_ByPrg!$E$6:$E$69,0))</f>
        <v>16851.85185185185</v>
      </c>
      <c r="P44" s="89">
        <f>Inputs_ByYear!M$19*Inputs_ByYear!M$20*INDEX(Inputs_ByYear!$D$24:$Y$25,MATCH($B44,Inputs_ByYear!$B$24:$B$25,0),MATCH(P$5,Inputs_ByYear!$D$23:$Y$23))*INDEX(Inputs_ByYear!M$29:M$34,MATCH($C44,Inputs_ByYear!$B$29:$B$34,0))*INDEX(Inputs_ByPrg!$F$6:$F$69,MATCH('ABP BlockSize'!$E44,Inputs_ByPrg!$E$6:$E$69,0))</f>
        <v>8425.9259259259252</v>
      </c>
      <c r="Q44" s="89">
        <f>Inputs_ByYear!N$19*Inputs_ByYear!N$20*INDEX(Inputs_ByYear!$D$24:$Y$25,MATCH($B44,Inputs_ByYear!$B$24:$B$25,0),MATCH(Q$5,Inputs_ByYear!$D$23:$Y$23))*INDEX(Inputs_ByYear!N$29:N$34,MATCH($C44,Inputs_ByYear!$B$29:$B$34,0))*INDEX(Inputs_ByPrg!$F$6:$F$69,MATCH('ABP BlockSize'!$E44,Inputs_ByPrg!$E$6:$E$69,0))</f>
        <v>8425.9259259259252</v>
      </c>
      <c r="R44" s="89">
        <f>Inputs_ByYear!O$19*Inputs_ByYear!O$20*INDEX(Inputs_ByYear!$D$24:$Y$25,MATCH($B44,Inputs_ByYear!$B$24:$B$25,0),MATCH(R$5,Inputs_ByYear!$D$23:$Y$23))*INDEX(Inputs_ByYear!O$29:O$34,MATCH($C44,Inputs_ByYear!$B$29:$B$34,0))*INDEX(Inputs_ByPrg!$F$6:$F$69,MATCH('ABP BlockSize'!$E44,Inputs_ByPrg!$E$6:$E$69,0))</f>
        <v>8425.9259259259252</v>
      </c>
      <c r="S44" s="89">
        <f>Inputs_ByYear!P$19*Inputs_ByYear!P$20*INDEX(Inputs_ByYear!$D$24:$Y$25,MATCH($B44,Inputs_ByYear!$B$24:$B$25,0),MATCH(S$5,Inputs_ByYear!$D$23:$Y$23))*INDEX(Inputs_ByYear!P$29:P$34,MATCH($C44,Inputs_ByYear!$B$29:$B$34,0))*INDEX(Inputs_ByPrg!$F$6:$F$69,MATCH('ABP BlockSize'!$E44,Inputs_ByPrg!$E$6:$E$69,0))</f>
        <v>8425.9259259259252</v>
      </c>
      <c r="T44" s="89">
        <f>Inputs_ByYear!Q$19*Inputs_ByYear!Q$20*INDEX(Inputs_ByYear!$D$24:$Y$25,MATCH($B44,Inputs_ByYear!$B$24:$B$25,0),MATCH(T$5,Inputs_ByYear!$D$23:$Y$23))*INDEX(Inputs_ByYear!Q$29:Q$34,MATCH($C44,Inputs_ByYear!$B$29:$B$34,0))*INDEX(Inputs_ByPrg!$F$6:$F$69,MATCH('ABP BlockSize'!$E44,Inputs_ByPrg!$E$6:$E$69,0))</f>
        <v>8425.9259259259252</v>
      </c>
      <c r="U44" s="89">
        <f>Inputs_ByYear!R$19*Inputs_ByYear!R$20*INDEX(Inputs_ByYear!$D$24:$Y$25,MATCH($B44,Inputs_ByYear!$B$24:$B$25,0),MATCH(U$5,Inputs_ByYear!$D$23:$Y$23))*INDEX(Inputs_ByYear!R$29:R$34,MATCH($C44,Inputs_ByYear!$B$29:$B$34,0))*INDEX(Inputs_ByPrg!$F$6:$F$69,MATCH('ABP BlockSize'!$E44,Inputs_ByPrg!$E$6:$E$69,0))</f>
        <v>8425.9259259259252</v>
      </c>
      <c r="V44" s="89">
        <f>Inputs_ByYear!S$19*Inputs_ByYear!S$20*INDEX(Inputs_ByYear!$D$24:$Y$25,MATCH($B44,Inputs_ByYear!$B$24:$B$25,0),MATCH(V$5,Inputs_ByYear!$D$23:$Y$23))*INDEX(Inputs_ByYear!S$29:S$34,MATCH($C44,Inputs_ByYear!$B$29:$B$34,0))*INDEX(Inputs_ByPrg!$F$6:$F$69,MATCH('ABP BlockSize'!$E44,Inputs_ByPrg!$E$6:$E$69,0))</f>
        <v>8425.9259259259252</v>
      </c>
      <c r="W44" s="89">
        <f>Inputs_ByYear!T$19*Inputs_ByYear!T$20*INDEX(Inputs_ByYear!$D$24:$Y$25,MATCH($B44,Inputs_ByYear!$B$24:$B$25,0),MATCH(W$5,Inputs_ByYear!$D$23:$Y$23))*INDEX(Inputs_ByYear!T$29:T$34,MATCH($C44,Inputs_ByYear!$B$29:$B$34,0))*INDEX(Inputs_ByPrg!$F$6:$F$69,MATCH('ABP BlockSize'!$E44,Inputs_ByPrg!$E$6:$E$69,0))</f>
        <v>8425.9259259259252</v>
      </c>
      <c r="X44" s="89">
        <f>Inputs_ByYear!U$19*Inputs_ByYear!U$20*INDEX(Inputs_ByYear!$D$24:$Y$25,MATCH($B44,Inputs_ByYear!$B$24:$B$25,0),MATCH(X$5,Inputs_ByYear!$D$23:$Y$23))*INDEX(Inputs_ByYear!U$29:U$34,MATCH($C44,Inputs_ByYear!$B$29:$B$34,0))*INDEX(Inputs_ByPrg!$F$6:$F$69,MATCH('ABP BlockSize'!$E44,Inputs_ByPrg!$E$6:$E$69,0))</f>
        <v>8425.9259259259252</v>
      </c>
      <c r="Y44" s="89">
        <f>Inputs_ByYear!V$19*Inputs_ByYear!V$20*INDEX(Inputs_ByYear!$D$24:$Y$25,MATCH($B44,Inputs_ByYear!$B$24:$B$25,0),MATCH(Y$5,Inputs_ByYear!$D$23:$Y$23))*INDEX(Inputs_ByYear!V$29:V$34,MATCH($C44,Inputs_ByYear!$B$29:$B$34,0))*INDEX(Inputs_ByPrg!$F$6:$F$69,MATCH('ABP BlockSize'!$E44,Inputs_ByPrg!$E$6:$E$69,0))</f>
        <v>8425.9259259259252</v>
      </c>
      <c r="Z44" s="89">
        <f>Inputs_ByYear!W$19*Inputs_ByYear!W$20*INDEX(Inputs_ByYear!$D$24:$Y$25,MATCH($B44,Inputs_ByYear!$B$24:$B$25,0),MATCH(Z$5,Inputs_ByYear!$D$23:$Y$23))*INDEX(Inputs_ByYear!W$29:W$34,MATCH($C44,Inputs_ByYear!$B$29:$B$34,0))*INDEX(Inputs_ByPrg!$F$6:$F$69,MATCH('ABP BlockSize'!$E44,Inputs_ByPrg!$E$6:$E$69,0))</f>
        <v>8425.9259259259252</v>
      </c>
      <c r="AA44" s="89">
        <f>Inputs_ByYear!X$19*Inputs_ByYear!X$20*INDEX(Inputs_ByYear!$D$24:$Y$25,MATCH($B44,Inputs_ByYear!$B$24:$B$25,0),MATCH(AA$5,Inputs_ByYear!$D$23:$Y$23))*INDEX(Inputs_ByYear!X$29:X$34,MATCH($C44,Inputs_ByYear!$B$29:$B$34,0))*INDEX(Inputs_ByPrg!$F$6:$F$69,MATCH('ABP BlockSize'!$E44,Inputs_ByPrg!$E$6:$E$69,0))</f>
        <v>8425.9259259259252</v>
      </c>
      <c r="AB44" s="89">
        <f>Inputs_ByYear!Y$19*Inputs_ByYear!Y$20*INDEX(Inputs_ByYear!$D$24:$Y$25,MATCH($B44,Inputs_ByYear!$B$24:$B$25,0),MATCH(AB$5,Inputs_ByYear!$D$23:$Y$23))*INDEX(Inputs_ByYear!Y$29:Y$34,MATCH($C44,Inputs_ByYear!$B$29:$B$34,0))*INDEX(Inputs_ByPrg!$F$6:$F$69,MATCH('ABP BlockSize'!$E44,Inputs_ByPrg!$E$6:$E$69,0))</f>
        <v>8425.9259259259252</v>
      </c>
    </row>
    <row r="45" spans="2:28" ht="14.45" customHeight="1">
      <c r="B45" s="239" t="s">
        <v>231</v>
      </c>
      <c r="C45" s="239" t="s">
        <v>221</v>
      </c>
      <c r="D45" s="239" t="s">
        <v>292</v>
      </c>
      <c r="E45" s="286" t="str">
        <f t="shared" si="0"/>
        <v>B_Public Schools_&gt; 2000-5000</v>
      </c>
      <c r="F45" s="262" t="s">
        <v>86</v>
      </c>
      <c r="G45" s="89">
        <f>Inputs_ByYear!D$19*Inputs_ByYear!D$20*INDEX(Inputs_ByYear!$D$24:$Y$25,MATCH($B45,Inputs_ByYear!$B$24:$B$25,0),MATCH(G$5,Inputs_ByYear!$D$23:$Y$23))*INDEX(Inputs_ByYear!D$29:D$34,MATCH($C45,Inputs_ByYear!$B$29:$B$34,0))*INDEX(Inputs_ByPrg!$F$6:$F$69,MATCH('ABP BlockSize'!$E45,Inputs_ByPrg!$E$6:$E$69,0))</f>
        <v>0</v>
      </c>
      <c r="H45" s="89">
        <f>Inputs_ByYear!E$19*Inputs_ByYear!E$20*INDEX(Inputs_ByYear!$D$24:$Y$25,MATCH($B45,Inputs_ByYear!$B$24:$B$25,0),MATCH(H$5,Inputs_ByYear!$D$23:$Y$23))*INDEX(Inputs_ByYear!E$29:E$34,MATCH($C45,Inputs_ByYear!$B$29:$B$34,0))*INDEX(Inputs_ByPrg!$F$6:$F$69,MATCH('ABP BlockSize'!$E45,Inputs_ByPrg!$E$6:$E$69,0))</f>
        <v>0</v>
      </c>
      <c r="I45" s="89">
        <f>Inputs_ByYear!F$19*Inputs_ByYear!F$20*INDEX(Inputs_ByYear!$D$24:$Y$25,MATCH($B45,Inputs_ByYear!$B$24:$B$25,0),MATCH(I$5,Inputs_ByYear!$D$23:$Y$23))*INDEX(Inputs_ByYear!F$29:F$34,MATCH($C45,Inputs_ByYear!$B$29:$B$34,0))*INDEX(Inputs_ByPrg!$F$6:$F$69,MATCH('ABP BlockSize'!$E45,Inputs_ByPrg!$E$6:$E$69,0))</f>
        <v>0</v>
      </c>
      <c r="J45" s="89">
        <f>Inputs_ByYear!G$19*Inputs_ByYear!G$20*INDEX(Inputs_ByYear!$D$24:$Y$25,MATCH($B45,Inputs_ByYear!$B$24:$B$25,0),MATCH(J$5,Inputs_ByYear!$D$23:$Y$23))*INDEX(Inputs_ByYear!G$29:G$34,MATCH($C45,Inputs_ByYear!$B$29:$B$34,0))*INDEX(Inputs_ByPrg!$F$6:$F$69,MATCH('ABP BlockSize'!$E45,Inputs_ByPrg!$E$6:$E$69,0))</f>
        <v>0</v>
      </c>
      <c r="K45" s="89">
        <f>Inputs_ByYear!H$19*Inputs_ByYear!H$20*INDEX(Inputs_ByYear!$D$24:$Y$25,MATCH($B45,Inputs_ByYear!$B$24:$B$25,0),MATCH(K$5,Inputs_ByYear!$D$23:$Y$23))*INDEX(Inputs_ByYear!H$29:H$34,MATCH($C45,Inputs_ByYear!$B$29:$B$34,0))*INDEX(Inputs_ByPrg!$F$6:$F$69,MATCH('ABP BlockSize'!$E45,Inputs_ByPrg!$E$6:$E$69,0))</f>
        <v>0</v>
      </c>
      <c r="L45" s="89">
        <f>Inputs_ByYear!I$19*Inputs_ByYear!I$20*INDEX(Inputs_ByYear!$D$24:$Y$25,MATCH($B45,Inputs_ByYear!$B$24:$B$25,0),MATCH(L$5,Inputs_ByYear!$D$23:$Y$23))*INDEX(Inputs_ByYear!I$29:I$34,MATCH($C45,Inputs_ByYear!$B$29:$B$34,0))*INDEX(Inputs_ByPrg!$F$6:$F$69,MATCH('ABP BlockSize'!$E45,Inputs_ByPrg!$E$6:$E$69,0))</f>
        <v>0</v>
      </c>
      <c r="M45" s="89">
        <f>Inputs_ByYear!J$19*Inputs_ByYear!J$20*INDEX(Inputs_ByYear!$D$24:$Y$25,MATCH($B45,Inputs_ByYear!$B$24:$B$25,0),MATCH(M$5,Inputs_ByYear!$D$23:$Y$23))*INDEX(Inputs_ByYear!J$29:J$34,MATCH($C45,Inputs_ByYear!$B$29:$B$34,0))*INDEX(Inputs_ByPrg!$F$6:$F$69,MATCH('ABP BlockSize'!$E45,Inputs_ByPrg!$E$6:$E$69,0))</f>
        <v>0</v>
      </c>
      <c r="N45" s="89">
        <f>Inputs_ByYear!K$19*Inputs_ByYear!K$20*INDEX(Inputs_ByYear!$D$24:$Y$25,MATCH($B45,Inputs_ByYear!$B$24:$B$25,0),MATCH(N$5,Inputs_ByYear!$D$23:$Y$23))*INDEX(Inputs_ByYear!K$29:K$34,MATCH($C45,Inputs_ByYear!$B$29:$B$34,0))*INDEX(Inputs_ByPrg!$F$6:$F$69,MATCH('ABP BlockSize'!$E45,Inputs_ByPrg!$E$6:$E$69,0))</f>
        <v>0</v>
      </c>
      <c r="O45" s="89">
        <f>Inputs_ByYear!L$19*Inputs_ByYear!L$20*INDEX(Inputs_ByYear!$D$24:$Y$25,MATCH($B45,Inputs_ByYear!$B$24:$B$25,0),MATCH(O$5,Inputs_ByYear!$D$23:$Y$23))*INDEX(Inputs_ByYear!L$29:L$34,MATCH($C45,Inputs_ByYear!$B$29:$B$34,0))*INDEX(Inputs_ByPrg!$F$6:$F$69,MATCH('ABP BlockSize'!$E45,Inputs_ByPrg!$E$6:$E$69,0))</f>
        <v>0</v>
      </c>
      <c r="P45" s="89">
        <f>Inputs_ByYear!M$19*Inputs_ByYear!M$20*INDEX(Inputs_ByYear!$D$24:$Y$25,MATCH($B45,Inputs_ByYear!$B$24:$B$25,0),MATCH(P$5,Inputs_ByYear!$D$23:$Y$23))*INDEX(Inputs_ByYear!M$29:M$34,MATCH($C45,Inputs_ByYear!$B$29:$B$34,0))*INDEX(Inputs_ByPrg!$F$6:$F$69,MATCH('ABP BlockSize'!$E45,Inputs_ByPrg!$E$6:$E$69,0))</f>
        <v>0</v>
      </c>
      <c r="Q45" s="89">
        <f>Inputs_ByYear!N$19*Inputs_ByYear!N$20*INDEX(Inputs_ByYear!$D$24:$Y$25,MATCH($B45,Inputs_ByYear!$B$24:$B$25,0),MATCH(Q$5,Inputs_ByYear!$D$23:$Y$23))*INDEX(Inputs_ByYear!N$29:N$34,MATCH($C45,Inputs_ByYear!$B$29:$B$34,0))*INDEX(Inputs_ByPrg!$F$6:$F$69,MATCH('ABP BlockSize'!$E45,Inputs_ByPrg!$E$6:$E$69,0))</f>
        <v>0</v>
      </c>
      <c r="R45" s="89">
        <f>Inputs_ByYear!O$19*Inputs_ByYear!O$20*INDEX(Inputs_ByYear!$D$24:$Y$25,MATCH($B45,Inputs_ByYear!$B$24:$B$25,0),MATCH(R$5,Inputs_ByYear!$D$23:$Y$23))*INDEX(Inputs_ByYear!O$29:O$34,MATCH($C45,Inputs_ByYear!$B$29:$B$34,0))*INDEX(Inputs_ByPrg!$F$6:$F$69,MATCH('ABP BlockSize'!$E45,Inputs_ByPrg!$E$6:$E$69,0))</f>
        <v>0</v>
      </c>
      <c r="S45" s="89">
        <f>Inputs_ByYear!P$19*Inputs_ByYear!P$20*INDEX(Inputs_ByYear!$D$24:$Y$25,MATCH($B45,Inputs_ByYear!$B$24:$B$25,0),MATCH(S$5,Inputs_ByYear!$D$23:$Y$23))*INDEX(Inputs_ByYear!P$29:P$34,MATCH($C45,Inputs_ByYear!$B$29:$B$34,0))*INDEX(Inputs_ByPrg!$F$6:$F$69,MATCH('ABP BlockSize'!$E45,Inputs_ByPrg!$E$6:$E$69,0))</f>
        <v>0</v>
      </c>
      <c r="T45" s="89">
        <f>Inputs_ByYear!Q$19*Inputs_ByYear!Q$20*INDEX(Inputs_ByYear!$D$24:$Y$25,MATCH($B45,Inputs_ByYear!$B$24:$B$25,0),MATCH(T$5,Inputs_ByYear!$D$23:$Y$23))*INDEX(Inputs_ByYear!Q$29:Q$34,MATCH($C45,Inputs_ByYear!$B$29:$B$34,0))*INDEX(Inputs_ByPrg!$F$6:$F$69,MATCH('ABP BlockSize'!$E45,Inputs_ByPrg!$E$6:$E$69,0))</f>
        <v>0</v>
      </c>
      <c r="U45" s="89">
        <f>Inputs_ByYear!R$19*Inputs_ByYear!R$20*INDEX(Inputs_ByYear!$D$24:$Y$25,MATCH($B45,Inputs_ByYear!$B$24:$B$25,0),MATCH(U$5,Inputs_ByYear!$D$23:$Y$23))*INDEX(Inputs_ByYear!R$29:R$34,MATCH($C45,Inputs_ByYear!$B$29:$B$34,0))*INDEX(Inputs_ByPrg!$F$6:$F$69,MATCH('ABP BlockSize'!$E45,Inputs_ByPrg!$E$6:$E$69,0))</f>
        <v>0</v>
      </c>
      <c r="V45" s="89">
        <f>Inputs_ByYear!S$19*Inputs_ByYear!S$20*INDEX(Inputs_ByYear!$D$24:$Y$25,MATCH($B45,Inputs_ByYear!$B$24:$B$25,0),MATCH(V$5,Inputs_ByYear!$D$23:$Y$23))*INDEX(Inputs_ByYear!S$29:S$34,MATCH($C45,Inputs_ByYear!$B$29:$B$34,0))*INDEX(Inputs_ByPrg!$F$6:$F$69,MATCH('ABP BlockSize'!$E45,Inputs_ByPrg!$E$6:$E$69,0))</f>
        <v>0</v>
      </c>
      <c r="W45" s="89">
        <f>Inputs_ByYear!T$19*Inputs_ByYear!T$20*INDEX(Inputs_ByYear!$D$24:$Y$25,MATCH($B45,Inputs_ByYear!$B$24:$B$25,0),MATCH(W$5,Inputs_ByYear!$D$23:$Y$23))*INDEX(Inputs_ByYear!T$29:T$34,MATCH($C45,Inputs_ByYear!$B$29:$B$34,0))*INDEX(Inputs_ByPrg!$F$6:$F$69,MATCH('ABP BlockSize'!$E45,Inputs_ByPrg!$E$6:$E$69,0))</f>
        <v>0</v>
      </c>
      <c r="X45" s="89">
        <f>Inputs_ByYear!U$19*Inputs_ByYear!U$20*INDEX(Inputs_ByYear!$D$24:$Y$25,MATCH($B45,Inputs_ByYear!$B$24:$B$25,0),MATCH(X$5,Inputs_ByYear!$D$23:$Y$23))*INDEX(Inputs_ByYear!U$29:U$34,MATCH($C45,Inputs_ByYear!$B$29:$B$34,0))*INDEX(Inputs_ByPrg!$F$6:$F$69,MATCH('ABP BlockSize'!$E45,Inputs_ByPrg!$E$6:$E$69,0))</f>
        <v>0</v>
      </c>
      <c r="Y45" s="89">
        <f>Inputs_ByYear!V$19*Inputs_ByYear!V$20*INDEX(Inputs_ByYear!$D$24:$Y$25,MATCH($B45,Inputs_ByYear!$B$24:$B$25,0),MATCH(Y$5,Inputs_ByYear!$D$23:$Y$23))*INDEX(Inputs_ByYear!V$29:V$34,MATCH($C45,Inputs_ByYear!$B$29:$B$34,0))*INDEX(Inputs_ByPrg!$F$6:$F$69,MATCH('ABP BlockSize'!$E45,Inputs_ByPrg!$E$6:$E$69,0))</f>
        <v>0</v>
      </c>
      <c r="Z45" s="89">
        <f>Inputs_ByYear!W$19*Inputs_ByYear!W$20*INDEX(Inputs_ByYear!$D$24:$Y$25,MATCH($B45,Inputs_ByYear!$B$24:$B$25,0),MATCH(Z$5,Inputs_ByYear!$D$23:$Y$23))*INDEX(Inputs_ByYear!W$29:W$34,MATCH($C45,Inputs_ByYear!$B$29:$B$34,0))*INDEX(Inputs_ByPrg!$F$6:$F$69,MATCH('ABP BlockSize'!$E45,Inputs_ByPrg!$E$6:$E$69,0))</f>
        <v>0</v>
      </c>
      <c r="AA45" s="89">
        <f>Inputs_ByYear!X$19*Inputs_ByYear!X$20*INDEX(Inputs_ByYear!$D$24:$Y$25,MATCH($B45,Inputs_ByYear!$B$24:$B$25,0),MATCH(AA$5,Inputs_ByYear!$D$23:$Y$23))*INDEX(Inputs_ByYear!X$29:X$34,MATCH($C45,Inputs_ByYear!$B$29:$B$34,0))*INDEX(Inputs_ByPrg!$F$6:$F$69,MATCH('ABP BlockSize'!$E45,Inputs_ByPrg!$E$6:$E$69,0))</f>
        <v>0</v>
      </c>
      <c r="AB45" s="89">
        <f>Inputs_ByYear!Y$19*Inputs_ByYear!Y$20*INDEX(Inputs_ByYear!$D$24:$Y$25,MATCH($B45,Inputs_ByYear!$B$24:$B$25,0),MATCH(AB$5,Inputs_ByYear!$D$23:$Y$23))*INDEX(Inputs_ByYear!Y$29:Y$34,MATCH($C45,Inputs_ByYear!$B$29:$B$34,0))*INDEX(Inputs_ByPrg!$F$6:$F$69,MATCH('ABP BlockSize'!$E45,Inputs_ByPrg!$E$6:$E$69,0))</f>
        <v>0</v>
      </c>
    </row>
    <row r="46" spans="2:28" ht="14.45" customHeight="1">
      <c r="B46" s="239" t="s">
        <v>230</v>
      </c>
      <c r="C46" s="239" t="s">
        <v>210</v>
      </c>
      <c r="D46" s="239" t="s">
        <v>275</v>
      </c>
      <c r="E46" s="286" t="str">
        <f t="shared" si="0"/>
        <v>A_Community Driven Community Solar_ &lt; 10</v>
      </c>
      <c r="F46" s="262" t="s">
        <v>86</v>
      </c>
      <c r="G46" s="89">
        <f>Inputs_ByYear!D$19*Inputs_ByYear!D$20*INDEX(Inputs_ByYear!$D$24:$Y$25,MATCH($B46,Inputs_ByYear!$B$24:$B$25,0),MATCH(G$5,Inputs_ByYear!$D$23:$Y$23))*INDEX(Inputs_ByYear!D$29:D$34,MATCH($C46,Inputs_ByYear!$B$29:$B$34,0))*INDEX(Inputs_ByPrg!$F$6:$F$69,MATCH('ABP BlockSize'!$E46,Inputs_ByPrg!$E$6:$E$69,0))</f>
        <v>0</v>
      </c>
      <c r="H46" s="89">
        <f>Inputs_ByYear!E$19*Inputs_ByYear!E$20*INDEX(Inputs_ByYear!$D$24:$Y$25,MATCH($B46,Inputs_ByYear!$B$24:$B$25,0),MATCH(H$5,Inputs_ByYear!$D$23:$Y$23))*INDEX(Inputs_ByYear!E$29:E$34,MATCH($C46,Inputs_ByYear!$B$29:$B$34,0))*INDEX(Inputs_ByPrg!$F$6:$F$69,MATCH('ABP BlockSize'!$E46,Inputs_ByPrg!$E$6:$E$69,0))</f>
        <v>0</v>
      </c>
      <c r="I46" s="89">
        <f>Inputs_ByYear!F$19*Inputs_ByYear!F$20*INDEX(Inputs_ByYear!$D$24:$Y$25,MATCH($B46,Inputs_ByYear!$B$24:$B$25,0),MATCH(I$5,Inputs_ByYear!$D$23:$Y$23))*INDEX(Inputs_ByYear!F$29:F$34,MATCH($C46,Inputs_ByYear!$B$29:$B$34,0))*INDEX(Inputs_ByPrg!$F$6:$F$69,MATCH('ABP BlockSize'!$E46,Inputs_ByPrg!$E$6:$E$69,0))</f>
        <v>0</v>
      </c>
      <c r="J46" s="89">
        <f>Inputs_ByYear!G$19*Inputs_ByYear!G$20*INDEX(Inputs_ByYear!$D$24:$Y$25,MATCH($B46,Inputs_ByYear!$B$24:$B$25,0),MATCH(J$5,Inputs_ByYear!$D$23:$Y$23))*INDEX(Inputs_ByYear!G$29:G$34,MATCH($C46,Inputs_ByYear!$B$29:$B$34,0))*INDEX(Inputs_ByPrg!$F$6:$F$69,MATCH('ABP BlockSize'!$E46,Inputs_ByPrg!$E$6:$E$69,0))</f>
        <v>0</v>
      </c>
      <c r="K46" s="89">
        <f>Inputs_ByYear!H$19*Inputs_ByYear!H$20*INDEX(Inputs_ByYear!$D$24:$Y$25,MATCH($B46,Inputs_ByYear!$B$24:$B$25,0),MATCH(K$5,Inputs_ByYear!$D$23:$Y$23))*INDEX(Inputs_ByYear!H$29:H$34,MATCH($C46,Inputs_ByYear!$B$29:$B$34,0))*INDEX(Inputs_ByPrg!$F$6:$F$69,MATCH('ABP BlockSize'!$E46,Inputs_ByPrg!$E$6:$E$69,0))</f>
        <v>0</v>
      </c>
      <c r="L46" s="89">
        <f>Inputs_ByYear!I$19*Inputs_ByYear!I$20*INDEX(Inputs_ByYear!$D$24:$Y$25,MATCH($B46,Inputs_ByYear!$B$24:$B$25,0),MATCH(L$5,Inputs_ByYear!$D$23:$Y$23))*INDEX(Inputs_ByYear!I$29:I$34,MATCH($C46,Inputs_ByYear!$B$29:$B$34,0))*INDEX(Inputs_ByPrg!$F$6:$F$69,MATCH('ABP BlockSize'!$E46,Inputs_ByPrg!$E$6:$E$69,0))</f>
        <v>0</v>
      </c>
      <c r="M46" s="89">
        <f>Inputs_ByYear!J$19*Inputs_ByYear!J$20*INDEX(Inputs_ByYear!$D$24:$Y$25,MATCH($B46,Inputs_ByYear!$B$24:$B$25,0),MATCH(M$5,Inputs_ByYear!$D$23:$Y$23))*INDEX(Inputs_ByYear!J$29:J$34,MATCH($C46,Inputs_ByYear!$B$29:$B$34,0))*INDEX(Inputs_ByPrg!$F$6:$F$69,MATCH('ABP BlockSize'!$E46,Inputs_ByPrg!$E$6:$E$69,0))</f>
        <v>0</v>
      </c>
      <c r="N46" s="89">
        <f>Inputs_ByYear!K$19*Inputs_ByYear!K$20*INDEX(Inputs_ByYear!$D$24:$Y$25,MATCH($B46,Inputs_ByYear!$B$24:$B$25,0),MATCH(N$5,Inputs_ByYear!$D$23:$Y$23))*INDEX(Inputs_ByYear!K$29:K$34,MATCH($C46,Inputs_ByYear!$B$29:$B$34,0))*INDEX(Inputs_ByPrg!$F$6:$F$69,MATCH('ABP BlockSize'!$E46,Inputs_ByPrg!$E$6:$E$69,0))</f>
        <v>0</v>
      </c>
      <c r="O46" s="89">
        <f>Inputs_ByYear!L$19*Inputs_ByYear!L$20*INDEX(Inputs_ByYear!$D$24:$Y$25,MATCH($B46,Inputs_ByYear!$B$24:$B$25,0),MATCH(O$5,Inputs_ByYear!$D$23:$Y$23))*INDEX(Inputs_ByYear!L$29:L$34,MATCH($C46,Inputs_ByYear!$B$29:$B$34,0))*INDEX(Inputs_ByPrg!$F$6:$F$69,MATCH('ABP BlockSize'!$E46,Inputs_ByPrg!$E$6:$E$69,0))</f>
        <v>0</v>
      </c>
      <c r="P46" s="89">
        <f>Inputs_ByYear!M$19*Inputs_ByYear!M$20*INDEX(Inputs_ByYear!$D$24:$Y$25,MATCH($B46,Inputs_ByYear!$B$24:$B$25,0),MATCH(P$5,Inputs_ByYear!$D$23:$Y$23))*INDEX(Inputs_ByYear!M$29:M$34,MATCH($C46,Inputs_ByYear!$B$29:$B$34,0))*INDEX(Inputs_ByPrg!$F$6:$F$69,MATCH('ABP BlockSize'!$E46,Inputs_ByPrg!$E$6:$E$69,0))</f>
        <v>0</v>
      </c>
      <c r="Q46" s="89">
        <f>Inputs_ByYear!N$19*Inputs_ByYear!N$20*INDEX(Inputs_ByYear!$D$24:$Y$25,MATCH($B46,Inputs_ByYear!$B$24:$B$25,0),MATCH(Q$5,Inputs_ByYear!$D$23:$Y$23))*INDEX(Inputs_ByYear!N$29:N$34,MATCH($C46,Inputs_ByYear!$B$29:$B$34,0))*INDEX(Inputs_ByPrg!$F$6:$F$69,MATCH('ABP BlockSize'!$E46,Inputs_ByPrg!$E$6:$E$69,0))</f>
        <v>0</v>
      </c>
      <c r="R46" s="89">
        <f>Inputs_ByYear!O$19*Inputs_ByYear!O$20*INDEX(Inputs_ByYear!$D$24:$Y$25,MATCH($B46,Inputs_ByYear!$B$24:$B$25,0),MATCH(R$5,Inputs_ByYear!$D$23:$Y$23))*INDEX(Inputs_ByYear!O$29:O$34,MATCH($C46,Inputs_ByYear!$B$29:$B$34,0))*INDEX(Inputs_ByPrg!$F$6:$F$69,MATCH('ABP BlockSize'!$E46,Inputs_ByPrg!$E$6:$E$69,0))</f>
        <v>0</v>
      </c>
      <c r="S46" s="89">
        <f>Inputs_ByYear!P$19*Inputs_ByYear!P$20*INDEX(Inputs_ByYear!$D$24:$Y$25,MATCH($B46,Inputs_ByYear!$B$24:$B$25,0),MATCH(S$5,Inputs_ByYear!$D$23:$Y$23))*INDEX(Inputs_ByYear!P$29:P$34,MATCH($C46,Inputs_ByYear!$B$29:$B$34,0))*INDEX(Inputs_ByPrg!$F$6:$F$69,MATCH('ABP BlockSize'!$E46,Inputs_ByPrg!$E$6:$E$69,0))</f>
        <v>0</v>
      </c>
      <c r="T46" s="89">
        <f>Inputs_ByYear!Q$19*Inputs_ByYear!Q$20*INDEX(Inputs_ByYear!$D$24:$Y$25,MATCH($B46,Inputs_ByYear!$B$24:$B$25,0),MATCH(T$5,Inputs_ByYear!$D$23:$Y$23))*INDEX(Inputs_ByYear!Q$29:Q$34,MATCH($C46,Inputs_ByYear!$B$29:$B$34,0))*INDEX(Inputs_ByPrg!$F$6:$F$69,MATCH('ABP BlockSize'!$E46,Inputs_ByPrg!$E$6:$E$69,0))</f>
        <v>0</v>
      </c>
      <c r="U46" s="89">
        <f>Inputs_ByYear!R$19*Inputs_ByYear!R$20*INDEX(Inputs_ByYear!$D$24:$Y$25,MATCH($B46,Inputs_ByYear!$B$24:$B$25,0),MATCH(U$5,Inputs_ByYear!$D$23:$Y$23))*INDEX(Inputs_ByYear!R$29:R$34,MATCH($C46,Inputs_ByYear!$B$29:$B$34,0))*INDEX(Inputs_ByPrg!$F$6:$F$69,MATCH('ABP BlockSize'!$E46,Inputs_ByPrg!$E$6:$E$69,0))</f>
        <v>0</v>
      </c>
      <c r="V46" s="89">
        <f>Inputs_ByYear!S$19*Inputs_ByYear!S$20*INDEX(Inputs_ByYear!$D$24:$Y$25,MATCH($B46,Inputs_ByYear!$B$24:$B$25,0),MATCH(V$5,Inputs_ByYear!$D$23:$Y$23))*INDEX(Inputs_ByYear!S$29:S$34,MATCH($C46,Inputs_ByYear!$B$29:$B$34,0))*INDEX(Inputs_ByPrg!$F$6:$F$69,MATCH('ABP BlockSize'!$E46,Inputs_ByPrg!$E$6:$E$69,0))</f>
        <v>0</v>
      </c>
      <c r="W46" s="89">
        <f>Inputs_ByYear!T$19*Inputs_ByYear!T$20*INDEX(Inputs_ByYear!$D$24:$Y$25,MATCH($B46,Inputs_ByYear!$B$24:$B$25,0),MATCH(W$5,Inputs_ByYear!$D$23:$Y$23))*INDEX(Inputs_ByYear!T$29:T$34,MATCH($C46,Inputs_ByYear!$B$29:$B$34,0))*INDEX(Inputs_ByPrg!$F$6:$F$69,MATCH('ABP BlockSize'!$E46,Inputs_ByPrg!$E$6:$E$69,0))</f>
        <v>0</v>
      </c>
      <c r="X46" s="89">
        <f>Inputs_ByYear!U$19*Inputs_ByYear!U$20*INDEX(Inputs_ByYear!$D$24:$Y$25,MATCH($B46,Inputs_ByYear!$B$24:$B$25,0),MATCH(X$5,Inputs_ByYear!$D$23:$Y$23))*INDEX(Inputs_ByYear!U$29:U$34,MATCH($C46,Inputs_ByYear!$B$29:$B$34,0))*INDEX(Inputs_ByPrg!$F$6:$F$69,MATCH('ABP BlockSize'!$E46,Inputs_ByPrg!$E$6:$E$69,0))</f>
        <v>0</v>
      </c>
      <c r="Y46" s="89">
        <f>Inputs_ByYear!V$19*Inputs_ByYear!V$20*INDEX(Inputs_ByYear!$D$24:$Y$25,MATCH($B46,Inputs_ByYear!$B$24:$B$25,0),MATCH(Y$5,Inputs_ByYear!$D$23:$Y$23))*INDEX(Inputs_ByYear!V$29:V$34,MATCH($C46,Inputs_ByYear!$B$29:$B$34,0))*INDEX(Inputs_ByPrg!$F$6:$F$69,MATCH('ABP BlockSize'!$E46,Inputs_ByPrg!$E$6:$E$69,0))</f>
        <v>0</v>
      </c>
      <c r="Z46" s="89">
        <f>Inputs_ByYear!W$19*Inputs_ByYear!W$20*INDEX(Inputs_ByYear!$D$24:$Y$25,MATCH($B46,Inputs_ByYear!$B$24:$B$25,0),MATCH(Z$5,Inputs_ByYear!$D$23:$Y$23))*INDEX(Inputs_ByYear!W$29:W$34,MATCH($C46,Inputs_ByYear!$B$29:$B$34,0))*INDEX(Inputs_ByPrg!$F$6:$F$69,MATCH('ABP BlockSize'!$E46,Inputs_ByPrg!$E$6:$E$69,0))</f>
        <v>0</v>
      </c>
      <c r="AA46" s="89">
        <f>Inputs_ByYear!X$19*Inputs_ByYear!X$20*INDEX(Inputs_ByYear!$D$24:$Y$25,MATCH($B46,Inputs_ByYear!$B$24:$B$25,0),MATCH(AA$5,Inputs_ByYear!$D$23:$Y$23))*INDEX(Inputs_ByYear!X$29:X$34,MATCH($C46,Inputs_ByYear!$B$29:$B$34,0))*INDEX(Inputs_ByPrg!$F$6:$F$69,MATCH('ABP BlockSize'!$E46,Inputs_ByPrg!$E$6:$E$69,0))</f>
        <v>0</v>
      </c>
      <c r="AB46" s="89">
        <f>Inputs_ByYear!Y$19*Inputs_ByYear!Y$20*INDEX(Inputs_ByYear!$D$24:$Y$25,MATCH($B46,Inputs_ByYear!$B$24:$B$25,0),MATCH(AB$5,Inputs_ByYear!$D$23:$Y$23))*INDEX(Inputs_ByYear!Y$29:Y$34,MATCH($C46,Inputs_ByYear!$B$29:$B$34,0))*INDEX(Inputs_ByPrg!$F$6:$F$69,MATCH('ABP BlockSize'!$E46,Inputs_ByPrg!$E$6:$E$69,0))</f>
        <v>0</v>
      </c>
    </row>
    <row r="47" spans="2:28" ht="14.45" customHeight="1">
      <c r="B47" s="239" t="s">
        <v>230</v>
      </c>
      <c r="C47" s="239" t="s">
        <v>210</v>
      </c>
      <c r="D47" s="239" t="s">
        <v>277</v>
      </c>
      <c r="E47" s="286" t="str">
        <f t="shared" si="0"/>
        <v>A_Community Driven Community Solar_ &gt;10-25</v>
      </c>
      <c r="F47" s="262" t="s">
        <v>86</v>
      </c>
      <c r="G47" s="89">
        <f>Inputs_ByYear!D$19*Inputs_ByYear!D$20*INDEX(Inputs_ByYear!$D$24:$Y$25,MATCH($B47,Inputs_ByYear!$B$24:$B$25,0),MATCH(G$5,Inputs_ByYear!$D$23:$Y$23))*INDEX(Inputs_ByYear!D$29:D$34,MATCH($C47,Inputs_ByYear!$B$29:$B$34,0))*INDEX(Inputs_ByPrg!$F$6:$F$69,MATCH('ABP BlockSize'!$E47,Inputs_ByPrg!$E$6:$E$69,0))</f>
        <v>0</v>
      </c>
      <c r="H47" s="89">
        <f>Inputs_ByYear!E$19*Inputs_ByYear!E$20*INDEX(Inputs_ByYear!$D$24:$Y$25,MATCH($B47,Inputs_ByYear!$B$24:$B$25,0),MATCH(H$5,Inputs_ByYear!$D$23:$Y$23))*INDEX(Inputs_ByYear!E$29:E$34,MATCH($C47,Inputs_ByYear!$B$29:$B$34,0))*INDEX(Inputs_ByPrg!$F$6:$F$69,MATCH('ABP BlockSize'!$E47,Inputs_ByPrg!$E$6:$E$69,0))</f>
        <v>0</v>
      </c>
      <c r="I47" s="89">
        <f>Inputs_ByYear!F$19*Inputs_ByYear!F$20*INDEX(Inputs_ByYear!$D$24:$Y$25,MATCH($B47,Inputs_ByYear!$B$24:$B$25,0),MATCH(I$5,Inputs_ByYear!$D$23:$Y$23))*INDEX(Inputs_ByYear!F$29:F$34,MATCH($C47,Inputs_ByYear!$B$29:$B$34,0))*INDEX(Inputs_ByPrg!$F$6:$F$69,MATCH('ABP BlockSize'!$E47,Inputs_ByPrg!$E$6:$E$69,0))</f>
        <v>0</v>
      </c>
      <c r="J47" s="89">
        <f>Inputs_ByYear!G$19*Inputs_ByYear!G$20*INDEX(Inputs_ByYear!$D$24:$Y$25,MATCH($B47,Inputs_ByYear!$B$24:$B$25,0),MATCH(J$5,Inputs_ByYear!$D$23:$Y$23))*INDEX(Inputs_ByYear!G$29:G$34,MATCH($C47,Inputs_ByYear!$B$29:$B$34,0))*INDEX(Inputs_ByPrg!$F$6:$F$69,MATCH('ABP BlockSize'!$E47,Inputs_ByPrg!$E$6:$E$69,0))</f>
        <v>0</v>
      </c>
      <c r="K47" s="89">
        <f>Inputs_ByYear!H$19*Inputs_ByYear!H$20*INDEX(Inputs_ByYear!$D$24:$Y$25,MATCH($B47,Inputs_ByYear!$B$24:$B$25,0),MATCH(K$5,Inputs_ByYear!$D$23:$Y$23))*INDEX(Inputs_ByYear!H$29:H$34,MATCH($C47,Inputs_ByYear!$B$29:$B$34,0))*INDEX(Inputs_ByPrg!$F$6:$F$69,MATCH('ABP BlockSize'!$E47,Inputs_ByPrg!$E$6:$E$69,0))</f>
        <v>0</v>
      </c>
      <c r="L47" s="89">
        <f>Inputs_ByYear!I$19*Inputs_ByYear!I$20*INDEX(Inputs_ByYear!$D$24:$Y$25,MATCH($B47,Inputs_ByYear!$B$24:$B$25,0),MATCH(L$5,Inputs_ByYear!$D$23:$Y$23))*INDEX(Inputs_ByYear!I$29:I$34,MATCH($C47,Inputs_ByYear!$B$29:$B$34,0))*INDEX(Inputs_ByPrg!$F$6:$F$69,MATCH('ABP BlockSize'!$E47,Inputs_ByPrg!$E$6:$E$69,0))</f>
        <v>0</v>
      </c>
      <c r="M47" s="89">
        <f>Inputs_ByYear!J$19*Inputs_ByYear!J$20*INDEX(Inputs_ByYear!$D$24:$Y$25,MATCH($B47,Inputs_ByYear!$B$24:$B$25,0),MATCH(M$5,Inputs_ByYear!$D$23:$Y$23))*INDEX(Inputs_ByYear!J$29:J$34,MATCH($C47,Inputs_ByYear!$B$29:$B$34,0))*INDEX(Inputs_ByPrg!$F$6:$F$69,MATCH('ABP BlockSize'!$E47,Inputs_ByPrg!$E$6:$E$69,0))</f>
        <v>0</v>
      </c>
      <c r="N47" s="89">
        <f>Inputs_ByYear!K$19*Inputs_ByYear!K$20*INDEX(Inputs_ByYear!$D$24:$Y$25,MATCH($B47,Inputs_ByYear!$B$24:$B$25,0),MATCH(N$5,Inputs_ByYear!$D$23:$Y$23))*INDEX(Inputs_ByYear!K$29:K$34,MATCH($C47,Inputs_ByYear!$B$29:$B$34,0))*INDEX(Inputs_ByPrg!$F$6:$F$69,MATCH('ABP BlockSize'!$E47,Inputs_ByPrg!$E$6:$E$69,0))</f>
        <v>0</v>
      </c>
      <c r="O47" s="89">
        <f>Inputs_ByYear!L$19*Inputs_ByYear!L$20*INDEX(Inputs_ByYear!$D$24:$Y$25,MATCH($B47,Inputs_ByYear!$B$24:$B$25,0),MATCH(O$5,Inputs_ByYear!$D$23:$Y$23))*INDEX(Inputs_ByYear!L$29:L$34,MATCH($C47,Inputs_ByYear!$B$29:$B$34,0))*INDEX(Inputs_ByPrg!$F$6:$F$69,MATCH('ABP BlockSize'!$E47,Inputs_ByPrg!$E$6:$E$69,0))</f>
        <v>0</v>
      </c>
      <c r="P47" s="89">
        <f>Inputs_ByYear!M$19*Inputs_ByYear!M$20*INDEX(Inputs_ByYear!$D$24:$Y$25,MATCH($B47,Inputs_ByYear!$B$24:$B$25,0),MATCH(P$5,Inputs_ByYear!$D$23:$Y$23))*INDEX(Inputs_ByYear!M$29:M$34,MATCH($C47,Inputs_ByYear!$B$29:$B$34,0))*INDEX(Inputs_ByPrg!$F$6:$F$69,MATCH('ABP BlockSize'!$E47,Inputs_ByPrg!$E$6:$E$69,0))</f>
        <v>0</v>
      </c>
      <c r="Q47" s="89">
        <f>Inputs_ByYear!N$19*Inputs_ByYear!N$20*INDEX(Inputs_ByYear!$D$24:$Y$25,MATCH($B47,Inputs_ByYear!$B$24:$B$25,0),MATCH(Q$5,Inputs_ByYear!$D$23:$Y$23))*INDEX(Inputs_ByYear!N$29:N$34,MATCH($C47,Inputs_ByYear!$B$29:$B$34,0))*INDEX(Inputs_ByPrg!$F$6:$F$69,MATCH('ABP BlockSize'!$E47,Inputs_ByPrg!$E$6:$E$69,0))</f>
        <v>0</v>
      </c>
      <c r="R47" s="89">
        <f>Inputs_ByYear!O$19*Inputs_ByYear!O$20*INDEX(Inputs_ByYear!$D$24:$Y$25,MATCH($B47,Inputs_ByYear!$B$24:$B$25,0),MATCH(R$5,Inputs_ByYear!$D$23:$Y$23))*INDEX(Inputs_ByYear!O$29:O$34,MATCH($C47,Inputs_ByYear!$B$29:$B$34,0))*INDEX(Inputs_ByPrg!$F$6:$F$69,MATCH('ABP BlockSize'!$E47,Inputs_ByPrg!$E$6:$E$69,0))</f>
        <v>0</v>
      </c>
      <c r="S47" s="89">
        <f>Inputs_ByYear!P$19*Inputs_ByYear!P$20*INDEX(Inputs_ByYear!$D$24:$Y$25,MATCH($B47,Inputs_ByYear!$B$24:$B$25,0),MATCH(S$5,Inputs_ByYear!$D$23:$Y$23))*INDEX(Inputs_ByYear!P$29:P$34,MATCH($C47,Inputs_ByYear!$B$29:$B$34,0))*INDEX(Inputs_ByPrg!$F$6:$F$69,MATCH('ABP BlockSize'!$E47,Inputs_ByPrg!$E$6:$E$69,0))</f>
        <v>0</v>
      </c>
      <c r="T47" s="89">
        <f>Inputs_ByYear!Q$19*Inputs_ByYear!Q$20*INDEX(Inputs_ByYear!$D$24:$Y$25,MATCH($B47,Inputs_ByYear!$B$24:$B$25,0),MATCH(T$5,Inputs_ByYear!$D$23:$Y$23))*INDEX(Inputs_ByYear!Q$29:Q$34,MATCH($C47,Inputs_ByYear!$B$29:$B$34,0))*INDEX(Inputs_ByPrg!$F$6:$F$69,MATCH('ABP BlockSize'!$E47,Inputs_ByPrg!$E$6:$E$69,0))</f>
        <v>0</v>
      </c>
      <c r="U47" s="89">
        <f>Inputs_ByYear!R$19*Inputs_ByYear!R$20*INDEX(Inputs_ByYear!$D$24:$Y$25,MATCH($B47,Inputs_ByYear!$B$24:$B$25,0),MATCH(U$5,Inputs_ByYear!$D$23:$Y$23))*INDEX(Inputs_ByYear!R$29:R$34,MATCH($C47,Inputs_ByYear!$B$29:$B$34,0))*INDEX(Inputs_ByPrg!$F$6:$F$69,MATCH('ABP BlockSize'!$E47,Inputs_ByPrg!$E$6:$E$69,0))</f>
        <v>0</v>
      </c>
      <c r="V47" s="89">
        <f>Inputs_ByYear!S$19*Inputs_ByYear!S$20*INDEX(Inputs_ByYear!$D$24:$Y$25,MATCH($B47,Inputs_ByYear!$B$24:$B$25,0),MATCH(V$5,Inputs_ByYear!$D$23:$Y$23))*INDEX(Inputs_ByYear!S$29:S$34,MATCH($C47,Inputs_ByYear!$B$29:$B$34,0))*INDEX(Inputs_ByPrg!$F$6:$F$69,MATCH('ABP BlockSize'!$E47,Inputs_ByPrg!$E$6:$E$69,0))</f>
        <v>0</v>
      </c>
      <c r="W47" s="89">
        <f>Inputs_ByYear!T$19*Inputs_ByYear!T$20*INDEX(Inputs_ByYear!$D$24:$Y$25,MATCH($B47,Inputs_ByYear!$B$24:$B$25,0),MATCH(W$5,Inputs_ByYear!$D$23:$Y$23))*INDEX(Inputs_ByYear!T$29:T$34,MATCH($C47,Inputs_ByYear!$B$29:$B$34,0))*INDEX(Inputs_ByPrg!$F$6:$F$69,MATCH('ABP BlockSize'!$E47,Inputs_ByPrg!$E$6:$E$69,0))</f>
        <v>0</v>
      </c>
      <c r="X47" s="89">
        <f>Inputs_ByYear!U$19*Inputs_ByYear!U$20*INDEX(Inputs_ByYear!$D$24:$Y$25,MATCH($B47,Inputs_ByYear!$B$24:$B$25,0),MATCH(X$5,Inputs_ByYear!$D$23:$Y$23))*INDEX(Inputs_ByYear!U$29:U$34,MATCH($C47,Inputs_ByYear!$B$29:$B$34,0))*INDEX(Inputs_ByPrg!$F$6:$F$69,MATCH('ABP BlockSize'!$E47,Inputs_ByPrg!$E$6:$E$69,0))</f>
        <v>0</v>
      </c>
      <c r="Y47" s="89">
        <f>Inputs_ByYear!V$19*Inputs_ByYear!V$20*INDEX(Inputs_ByYear!$D$24:$Y$25,MATCH($B47,Inputs_ByYear!$B$24:$B$25,0),MATCH(Y$5,Inputs_ByYear!$D$23:$Y$23))*INDEX(Inputs_ByYear!V$29:V$34,MATCH($C47,Inputs_ByYear!$B$29:$B$34,0))*INDEX(Inputs_ByPrg!$F$6:$F$69,MATCH('ABP BlockSize'!$E47,Inputs_ByPrg!$E$6:$E$69,0))</f>
        <v>0</v>
      </c>
      <c r="Z47" s="89">
        <f>Inputs_ByYear!W$19*Inputs_ByYear!W$20*INDEX(Inputs_ByYear!$D$24:$Y$25,MATCH($B47,Inputs_ByYear!$B$24:$B$25,0),MATCH(Z$5,Inputs_ByYear!$D$23:$Y$23))*INDEX(Inputs_ByYear!W$29:W$34,MATCH($C47,Inputs_ByYear!$B$29:$B$34,0))*INDEX(Inputs_ByPrg!$F$6:$F$69,MATCH('ABP BlockSize'!$E47,Inputs_ByPrg!$E$6:$E$69,0))</f>
        <v>0</v>
      </c>
      <c r="AA47" s="89">
        <f>Inputs_ByYear!X$19*Inputs_ByYear!X$20*INDEX(Inputs_ByYear!$D$24:$Y$25,MATCH($B47,Inputs_ByYear!$B$24:$B$25,0),MATCH(AA$5,Inputs_ByYear!$D$23:$Y$23))*INDEX(Inputs_ByYear!X$29:X$34,MATCH($C47,Inputs_ByYear!$B$29:$B$34,0))*INDEX(Inputs_ByPrg!$F$6:$F$69,MATCH('ABP BlockSize'!$E47,Inputs_ByPrg!$E$6:$E$69,0))</f>
        <v>0</v>
      </c>
      <c r="AB47" s="89">
        <f>Inputs_ByYear!Y$19*Inputs_ByYear!Y$20*INDEX(Inputs_ByYear!$D$24:$Y$25,MATCH($B47,Inputs_ByYear!$B$24:$B$25,0),MATCH(AB$5,Inputs_ByYear!$D$23:$Y$23))*INDEX(Inputs_ByYear!Y$29:Y$34,MATCH($C47,Inputs_ByYear!$B$29:$B$34,0))*INDEX(Inputs_ByPrg!$F$6:$F$69,MATCH('ABP BlockSize'!$E47,Inputs_ByPrg!$E$6:$E$69,0))</f>
        <v>0</v>
      </c>
    </row>
    <row r="48" spans="2:28" ht="14.45" customHeight="1">
      <c r="B48" s="239" t="s">
        <v>230</v>
      </c>
      <c r="C48" s="239" t="s">
        <v>210</v>
      </c>
      <c r="D48" s="239" t="s">
        <v>284</v>
      </c>
      <c r="E48" s="286" t="str">
        <f t="shared" si="0"/>
        <v>A_Community Driven Community Solar_ &gt;25-100</v>
      </c>
      <c r="F48" s="262" t="s">
        <v>86</v>
      </c>
      <c r="G48" s="89">
        <f>Inputs_ByYear!D$19*Inputs_ByYear!D$20*INDEX(Inputs_ByYear!$D$24:$Y$25,MATCH($B48,Inputs_ByYear!$B$24:$B$25,0),MATCH(G$5,Inputs_ByYear!$D$23:$Y$23))*INDEX(Inputs_ByYear!D$29:D$34,MATCH($C48,Inputs_ByYear!$B$29:$B$34,0))*INDEX(Inputs_ByPrg!$F$6:$F$69,MATCH('ABP BlockSize'!$E48,Inputs_ByPrg!$E$6:$E$69,0))</f>
        <v>0</v>
      </c>
      <c r="H48" s="89">
        <f>Inputs_ByYear!E$19*Inputs_ByYear!E$20*INDEX(Inputs_ByYear!$D$24:$Y$25,MATCH($B48,Inputs_ByYear!$B$24:$B$25,0),MATCH(H$5,Inputs_ByYear!$D$23:$Y$23))*INDEX(Inputs_ByYear!E$29:E$34,MATCH($C48,Inputs_ByYear!$B$29:$B$34,0))*INDEX(Inputs_ByPrg!$F$6:$F$69,MATCH('ABP BlockSize'!$E48,Inputs_ByPrg!$E$6:$E$69,0))</f>
        <v>0</v>
      </c>
      <c r="I48" s="89">
        <f>Inputs_ByYear!F$19*Inputs_ByYear!F$20*INDEX(Inputs_ByYear!$D$24:$Y$25,MATCH($B48,Inputs_ByYear!$B$24:$B$25,0),MATCH(I$5,Inputs_ByYear!$D$23:$Y$23))*INDEX(Inputs_ByYear!F$29:F$34,MATCH($C48,Inputs_ByYear!$B$29:$B$34,0))*INDEX(Inputs_ByPrg!$F$6:$F$69,MATCH('ABP BlockSize'!$E48,Inputs_ByPrg!$E$6:$E$69,0))</f>
        <v>0</v>
      </c>
      <c r="J48" s="89">
        <f>Inputs_ByYear!G$19*Inputs_ByYear!G$20*INDEX(Inputs_ByYear!$D$24:$Y$25,MATCH($B48,Inputs_ByYear!$B$24:$B$25,0),MATCH(J$5,Inputs_ByYear!$D$23:$Y$23))*INDEX(Inputs_ByYear!G$29:G$34,MATCH($C48,Inputs_ByYear!$B$29:$B$34,0))*INDEX(Inputs_ByPrg!$F$6:$F$69,MATCH('ABP BlockSize'!$E48,Inputs_ByPrg!$E$6:$E$69,0))</f>
        <v>0</v>
      </c>
      <c r="K48" s="89">
        <f>Inputs_ByYear!H$19*Inputs_ByYear!H$20*INDEX(Inputs_ByYear!$D$24:$Y$25,MATCH($B48,Inputs_ByYear!$B$24:$B$25,0),MATCH(K$5,Inputs_ByYear!$D$23:$Y$23))*INDEX(Inputs_ByYear!H$29:H$34,MATCH($C48,Inputs_ByYear!$B$29:$B$34,0))*INDEX(Inputs_ByPrg!$F$6:$F$69,MATCH('ABP BlockSize'!$E48,Inputs_ByPrg!$E$6:$E$69,0))</f>
        <v>0</v>
      </c>
      <c r="L48" s="89">
        <f>Inputs_ByYear!I$19*Inputs_ByYear!I$20*INDEX(Inputs_ByYear!$D$24:$Y$25,MATCH($B48,Inputs_ByYear!$B$24:$B$25,0),MATCH(L$5,Inputs_ByYear!$D$23:$Y$23))*INDEX(Inputs_ByYear!I$29:I$34,MATCH($C48,Inputs_ByYear!$B$29:$B$34,0))*INDEX(Inputs_ByPrg!$F$6:$F$69,MATCH('ABP BlockSize'!$E48,Inputs_ByPrg!$E$6:$E$69,0))</f>
        <v>0</v>
      </c>
      <c r="M48" s="89">
        <f>Inputs_ByYear!J$19*Inputs_ByYear!J$20*INDEX(Inputs_ByYear!$D$24:$Y$25,MATCH($B48,Inputs_ByYear!$B$24:$B$25,0),MATCH(M$5,Inputs_ByYear!$D$23:$Y$23))*INDEX(Inputs_ByYear!J$29:J$34,MATCH($C48,Inputs_ByYear!$B$29:$B$34,0))*INDEX(Inputs_ByPrg!$F$6:$F$69,MATCH('ABP BlockSize'!$E48,Inputs_ByPrg!$E$6:$E$69,0))</f>
        <v>0</v>
      </c>
      <c r="N48" s="89">
        <f>Inputs_ByYear!K$19*Inputs_ByYear!K$20*INDEX(Inputs_ByYear!$D$24:$Y$25,MATCH($B48,Inputs_ByYear!$B$24:$B$25,0),MATCH(N$5,Inputs_ByYear!$D$23:$Y$23))*INDEX(Inputs_ByYear!K$29:K$34,MATCH($C48,Inputs_ByYear!$B$29:$B$34,0))*INDEX(Inputs_ByPrg!$F$6:$F$69,MATCH('ABP BlockSize'!$E48,Inputs_ByPrg!$E$6:$E$69,0))</f>
        <v>0</v>
      </c>
      <c r="O48" s="89">
        <f>Inputs_ByYear!L$19*Inputs_ByYear!L$20*INDEX(Inputs_ByYear!$D$24:$Y$25,MATCH($B48,Inputs_ByYear!$B$24:$B$25,0),MATCH(O$5,Inputs_ByYear!$D$23:$Y$23))*INDEX(Inputs_ByYear!L$29:L$34,MATCH($C48,Inputs_ByYear!$B$29:$B$34,0))*INDEX(Inputs_ByPrg!$F$6:$F$69,MATCH('ABP BlockSize'!$E48,Inputs_ByPrg!$E$6:$E$69,0))</f>
        <v>0</v>
      </c>
      <c r="P48" s="89">
        <f>Inputs_ByYear!M$19*Inputs_ByYear!M$20*INDEX(Inputs_ByYear!$D$24:$Y$25,MATCH($B48,Inputs_ByYear!$B$24:$B$25,0),MATCH(P$5,Inputs_ByYear!$D$23:$Y$23))*INDEX(Inputs_ByYear!M$29:M$34,MATCH($C48,Inputs_ByYear!$B$29:$B$34,0))*INDEX(Inputs_ByPrg!$F$6:$F$69,MATCH('ABP BlockSize'!$E48,Inputs_ByPrg!$E$6:$E$69,0))</f>
        <v>0</v>
      </c>
      <c r="Q48" s="89">
        <f>Inputs_ByYear!N$19*Inputs_ByYear!N$20*INDEX(Inputs_ByYear!$D$24:$Y$25,MATCH($B48,Inputs_ByYear!$B$24:$B$25,0),MATCH(Q$5,Inputs_ByYear!$D$23:$Y$23))*INDEX(Inputs_ByYear!N$29:N$34,MATCH($C48,Inputs_ByYear!$B$29:$B$34,0))*INDEX(Inputs_ByPrg!$F$6:$F$69,MATCH('ABP BlockSize'!$E48,Inputs_ByPrg!$E$6:$E$69,0))</f>
        <v>0</v>
      </c>
      <c r="R48" s="89">
        <f>Inputs_ByYear!O$19*Inputs_ByYear!O$20*INDEX(Inputs_ByYear!$D$24:$Y$25,MATCH($B48,Inputs_ByYear!$B$24:$B$25,0),MATCH(R$5,Inputs_ByYear!$D$23:$Y$23))*INDEX(Inputs_ByYear!O$29:O$34,MATCH($C48,Inputs_ByYear!$B$29:$B$34,0))*INDEX(Inputs_ByPrg!$F$6:$F$69,MATCH('ABP BlockSize'!$E48,Inputs_ByPrg!$E$6:$E$69,0))</f>
        <v>0</v>
      </c>
      <c r="S48" s="89">
        <f>Inputs_ByYear!P$19*Inputs_ByYear!P$20*INDEX(Inputs_ByYear!$D$24:$Y$25,MATCH($B48,Inputs_ByYear!$B$24:$B$25,0),MATCH(S$5,Inputs_ByYear!$D$23:$Y$23))*INDEX(Inputs_ByYear!P$29:P$34,MATCH($C48,Inputs_ByYear!$B$29:$B$34,0))*INDEX(Inputs_ByPrg!$F$6:$F$69,MATCH('ABP BlockSize'!$E48,Inputs_ByPrg!$E$6:$E$69,0))</f>
        <v>0</v>
      </c>
      <c r="T48" s="89">
        <f>Inputs_ByYear!Q$19*Inputs_ByYear!Q$20*INDEX(Inputs_ByYear!$D$24:$Y$25,MATCH($B48,Inputs_ByYear!$B$24:$B$25,0),MATCH(T$5,Inputs_ByYear!$D$23:$Y$23))*INDEX(Inputs_ByYear!Q$29:Q$34,MATCH($C48,Inputs_ByYear!$B$29:$B$34,0))*INDEX(Inputs_ByPrg!$F$6:$F$69,MATCH('ABP BlockSize'!$E48,Inputs_ByPrg!$E$6:$E$69,0))</f>
        <v>0</v>
      </c>
      <c r="U48" s="89">
        <f>Inputs_ByYear!R$19*Inputs_ByYear!R$20*INDEX(Inputs_ByYear!$D$24:$Y$25,MATCH($B48,Inputs_ByYear!$B$24:$B$25,0),MATCH(U$5,Inputs_ByYear!$D$23:$Y$23))*INDEX(Inputs_ByYear!R$29:R$34,MATCH($C48,Inputs_ByYear!$B$29:$B$34,0))*INDEX(Inputs_ByPrg!$F$6:$F$69,MATCH('ABP BlockSize'!$E48,Inputs_ByPrg!$E$6:$E$69,0))</f>
        <v>0</v>
      </c>
      <c r="V48" s="89">
        <f>Inputs_ByYear!S$19*Inputs_ByYear!S$20*INDEX(Inputs_ByYear!$D$24:$Y$25,MATCH($B48,Inputs_ByYear!$B$24:$B$25,0),MATCH(V$5,Inputs_ByYear!$D$23:$Y$23))*INDEX(Inputs_ByYear!S$29:S$34,MATCH($C48,Inputs_ByYear!$B$29:$B$34,0))*INDEX(Inputs_ByPrg!$F$6:$F$69,MATCH('ABP BlockSize'!$E48,Inputs_ByPrg!$E$6:$E$69,0))</f>
        <v>0</v>
      </c>
      <c r="W48" s="89">
        <f>Inputs_ByYear!T$19*Inputs_ByYear!T$20*INDEX(Inputs_ByYear!$D$24:$Y$25,MATCH($B48,Inputs_ByYear!$B$24:$B$25,0),MATCH(W$5,Inputs_ByYear!$D$23:$Y$23))*INDEX(Inputs_ByYear!T$29:T$34,MATCH($C48,Inputs_ByYear!$B$29:$B$34,0))*INDEX(Inputs_ByPrg!$F$6:$F$69,MATCH('ABP BlockSize'!$E48,Inputs_ByPrg!$E$6:$E$69,0))</f>
        <v>0</v>
      </c>
      <c r="X48" s="89">
        <f>Inputs_ByYear!U$19*Inputs_ByYear!U$20*INDEX(Inputs_ByYear!$D$24:$Y$25,MATCH($B48,Inputs_ByYear!$B$24:$B$25,0),MATCH(X$5,Inputs_ByYear!$D$23:$Y$23))*INDEX(Inputs_ByYear!U$29:U$34,MATCH($C48,Inputs_ByYear!$B$29:$B$34,0))*INDEX(Inputs_ByPrg!$F$6:$F$69,MATCH('ABP BlockSize'!$E48,Inputs_ByPrg!$E$6:$E$69,0))</f>
        <v>0</v>
      </c>
      <c r="Y48" s="89">
        <f>Inputs_ByYear!V$19*Inputs_ByYear!V$20*INDEX(Inputs_ByYear!$D$24:$Y$25,MATCH($B48,Inputs_ByYear!$B$24:$B$25,0),MATCH(Y$5,Inputs_ByYear!$D$23:$Y$23))*INDEX(Inputs_ByYear!V$29:V$34,MATCH($C48,Inputs_ByYear!$B$29:$B$34,0))*INDEX(Inputs_ByPrg!$F$6:$F$69,MATCH('ABP BlockSize'!$E48,Inputs_ByPrg!$E$6:$E$69,0))</f>
        <v>0</v>
      </c>
      <c r="Z48" s="89">
        <f>Inputs_ByYear!W$19*Inputs_ByYear!W$20*INDEX(Inputs_ByYear!$D$24:$Y$25,MATCH($B48,Inputs_ByYear!$B$24:$B$25,0),MATCH(Z$5,Inputs_ByYear!$D$23:$Y$23))*INDEX(Inputs_ByYear!W$29:W$34,MATCH($C48,Inputs_ByYear!$B$29:$B$34,0))*INDEX(Inputs_ByPrg!$F$6:$F$69,MATCH('ABP BlockSize'!$E48,Inputs_ByPrg!$E$6:$E$69,0))</f>
        <v>0</v>
      </c>
      <c r="AA48" s="89">
        <f>Inputs_ByYear!X$19*Inputs_ByYear!X$20*INDEX(Inputs_ByYear!$D$24:$Y$25,MATCH($B48,Inputs_ByYear!$B$24:$B$25,0),MATCH(AA$5,Inputs_ByYear!$D$23:$Y$23))*INDEX(Inputs_ByYear!X$29:X$34,MATCH($C48,Inputs_ByYear!$B$29:$B$34,0))*INDEX(Inputs_ByPrg!$F$6:$F$69,MATCH('ABP BlockSize'!$E48,Inputs_ByPrg!$E$6:$E$69,0))</f>
        <v>0</v>
      </c>
      <c r="AB48" s="89">
        <f>Inputs_ByYear!Y$19*Inputs_ByYear!Y$20*INDEX(Inputs_ByYear!$D$24:$Y$25,MATCH($B48,Inputs_ByYear!$B$24:$B$25,0),MATCH(AB$5,Inputs_ByYear!$D$23:$Y$23))*INDEX(Inputs_ByYear!Y$29:Y$34,MATCH($C48,Inputs_ByYear!$B$29:$B$34,0))*INDEX(Inputs_ByPrg!$F$6:$F$69,MATCH('ABP BlockSize'!$E48,Inputs_ByPrg!$E$6:$E$69,0))</f>
        <v>0</v>
      </c>
    </row>
    <row r="49" spans="2:28" ht="14.45" customHeight="1">
      <c r="B49" s="239" t="s">
        <v>230</v>
      </c>
      <c r="C49" s="239" t="s">
        <v>210</v>
      </c>
      <c r="D49" s="239" t="s">
        <v>287</v>
      </c>
      <c r="E49" s="286" t="str">
        <f t="shared" si="0"/>
        <v>A_Community Driven Community Solar_&gt;100-200</v>
      </c>
      <c r="F49" s="262" t="s">
        <v>86</v>
      </c>
      <c r="G49" s="89">
        <f>Inputs_ByYear!D$19*Inputs_ByYear!D$20*INDEX(Inputs_ByYear!$D$24:$Y$25,MATCH($B49,Inputs_ByYear!$B$24:$B$25,0),MATCH(G$5,Inputs_ByYear!$D$23:$Y$23))*INDEX(Inputs_ByYear!D$29:D$34,MATCH($C49,Inputs_ByYear!$B$29:$B$34,0))*INDEX(Inputs_ByPrg!$F$6:$F$69,MATCH('ABP BlockSize'!$E49,Inputs_ByPrg!$E$6:$E$69,0))</f>
        <v>0</v>
      </c>
      <c r="H49" s="89">
        <f>Inputs_ByYear!E$19*Inputs_ByYear!E$20*INDEX(Inputs_ByYear!$D$24:$Y$25,MATCH($B49,Inputs_ByYear!$B$24:$B$25,0),MATCH(H$5,Inputs_ByYear!$D$23:$Y$23))*INDEX(Inputs_ByYear!E$29:E$34,MATCH($C49,Inputs_ByYear!$B$29:$B$34,0))*INDEX(Inputs_ByPrg!$F$6:$F$69,MATCH('ABP BlockSize'!$E49,Inputs_ByPrg!$E$6:$E$69,0))</f>
        <v>0</v>
      </c>
      <c r="I49" s="89">
        <f>Inputs_ByYear!F$19*Inputs_ByYear!F$20*INDEX(Inputs_ByYear!$D$24:$Y$25,MATCH($B49,Inputs_ByYear!$B$24:$B$25,0),MATCH(I$5,Inputs_ByYear!$D$23:$Y$23))*INDEX(Inputs_ByYear!F$29:F$34,MATCH($C49,Inputs_ByYear!$B$29:$B$34,0))*INDEX(Inputs_ByPrg!$F$6:$F$69,MATCH('ABP BlockSize'!$E49,Inputs_ByPrg!$E$6:$E$69,0))</f>
        <v>0</v>
      </c>
      <c r="J49" s="89">
        <f>Inputs_ByYear!G$19*Inputs_ByYear!G$20*INDEX(Inputs_ByYear!$D$24:$Y$25,MATCH($B49,Inputs_ByYear!$B$24:$B$25,0),MATCH(J$5,Inputs_ByYear!$D$23:$Y$23))*INDEX(Inputs_ByYear!G$29:G$34,MATCH($C49,Inputs_ByYear!$B$29:$B$34,0))*INDEX(Inputs_ByPrg!$F$6:$F$69,MATCH('ABP BlockSize'!$E49,Inputs_ByPrg!$E$6:$E$69,0))</f>
        <v>0</v>
      </c>
      <c r="K49" s="89">
        <f>Inputs_ByYear!H$19*Inputs_ByYear!H$20*INDEX(Inputs_ByYear!$D$24:$Y$25,MATCH($B49,Inputs_ByYear!$B$24:$B$25,0),MATCH(K$5,Inputs_ByYear!$D$23:$Y$23))*INDEX(Inputs_ByYear!H$29:H$34,MATCH($C49,Inputs_ByYear!$B$29:$B$34,0))*INDEX(Inputs_ByPrg!$F$6:$F$69,MATCH('ABP BlockSize'!$E49,Inputs_ByPrg!$E$6:$E$69,0))</f>
        <v>0</v>
      </c>
      <c r="L49" s="89">
        <f>Inputs_ByYear!I$19*Inputs_ByYear!I$20*INDEX(Inputs_ByYear!$D$24:$Y$25,MATCH($B49,Inputs_ByYear!$B$24:$B$25,0),MATCH(L$5,Inputs_ByYear!$D$23:$Y$23))*INDEX(Inputs_ByYear!I$29:I$34,MATCH($C49,Inputs_ByYear!$B$29:$B$34,0))*INDEX(Inputs_ByPrg!$F$6:$F$69,MATCH('ABP BlockSize'!$E49,Inputs_ByPrg!$E$6:$E$69,0))</f>
        <v>0</v>
      </c>
      <c r="M49" s="89">
        <f>Inputs_ByYear!J$19*Inputs_ByYear!J$20*INDEX(Inputs_ByYear!$D$24:$Y$25,MATCH($B49,Inputs_ByYear!$B$24:$B$25,0),MATCH(M$5,Inputs_ByYear!$D$23:$Y$23))*INDEX(Inputs_ByYear!J$29:J$34,MATCH($C49,Inputs_ByYear!$B$29:$B$34,0))*INDEX(Inputs_ByPrg!$F$6:$F$69,MATCH('ABP BlockSize'!$E49,Inputs_ByPrg!$E$6:$E$69,0))</f>
        <v>0</v>
      </c>
      <c r="N49" s="89">
        <f>Inputs_ByYear!K$19*Inputs_ByYear!K$20*INDEX(Inputs_ByYear!$D$24:$Y$25,MATCH($B49,Inputs_ByYear!$B$24:$B$25,0),MATCH(N$5,Inputs_ByYear!$D$23:$Y$23))*INDEX(Inputs_ByYear!K$29:K$34,MATCH($C49,Inputs_ByYear!$B$29:$B$34,0))*INDEX(Inputs_ByPrg!$F$6:$F$69,MATCH('ABP BlockSize'!$E49,Inputs_ByPrg!$E$6:$E$69,0))</f>
        <v>0</v>
      </c>
      <c r="O49" s="89">
        <f>Inputs_ByYear!L$19*Inputs_ByYear!L$20*INDEX(Inputs_ByYear!$D$24:$Y$25,MATCH($B49,Inputs_ByYear!$B$24:$B$25,0),MATCH(O$5,Inputs_ByYear!$D$23:$Y$23))*INDEX(Inputs_ByYear!L$29:L$34,MATCH($C49,Inputs_ByYear!$B$29:$B$34,0))*INDEX(Inputs_ByPrg!$F$6:$F$69,MATCH('ABP BlockSize'!$E49,Inputs_ByPrg!$E$6:$E$69,0))</f>
        <v>0</v>
      </c>
      <c r="P49" s="89">
        <f>Inputs_ByYear!M$19*Inputs_ByYear!M$20*INDEX(Inputs_ByYear!$D$24:$Y$25,MATCH($B49,Inputs_ByYear!$B$24:$B$25,0),MATCH(P$5,Inputs_ByYear!$D$23:$Y$23))*INDEX(Inputs_ByYear!M$29:M$34,MATCH($C49,Inputs_ByYear!$B$29:$B$34,0))*INDEX(Inputs_ByPrg!$F$6:$F$69,MATCH('ABP BlockSize'!$E49,Inputs_ByPrg!$E$6:$E$69,0))</f>
        <v>0</v>
      </c>
      <c r="Q49" s="89">
        <f>Inputs_ByYear!N$19*Inputs_ByYear!N$20*INDEX(Inputs_ByYear!$D$24:$Y$25,MATCH($B49,Inputs_ByYear!$B$24:$B$25,0),MATCH(Q$5,Inputs_ByYear!$D$23:$Y$23))*INDEX(Inputs_ByYear!N$29:N$34,MATCH($C49,Inputs_ByYear!$B$29:$B$34,0))*INDEX(Inputs_ByPrg!$F$6:$F$69,MATCH('ABP BlockSize'!$E49,Inputs_ByPrg!$E$6:$E$69,0))</f>
        <v>0</v>
      </c>
      <c r="R49" s="89">
        <f>Inputs_ByYear!O$19*Inputs_ByYear!O$20*INDEX(Inputs_ByYear!$D$24:$Y$25,MATCH($B49,Inputs_ByYear!$B$24:$B$25,0),MATCH(R$5,Inputs_ByYear!$D$23:$Y$23))*INDEX(Inputs_ByYear!O$29:O$34,MATCH($C49,Inputs_ByYear!$B$29:$B$34,0))*INDEX(Inputs_ByPrg!$F$6:$F$69,MATCH('ABP BlockSize'!$E49,Inputs_ByPrg!$E$6:$E$69,0))</f>
        <v>0</v>
      </c>
      <c r="S49" s="89">
        <f>Inputs_ByYear!P$19*Inputs_ByYear!P$20*INDEX(Inputs_ByYear!$D$24:$Y$25,MATCH($B49,Inputs_ByYear!$B$24:$B$25,0),MATCH(S$5,Inputs_ByYear!$D$23:$Y$23))*INDEX(Inputs_ByYear!P$29:P$34,MATCH($C49,Inputs_ByYear!$B$29:$B$34,0))*INDEX(Inputs_ByPrg!$F$6:$F$69,MATCH('ABP BlockSize'!$E49,Inputs_ByPrg!$E$6:$E$69,0))</f>
        <v>0</v>
      </c>
      <c r="T49" s="89">
        <f>Inputs_ByYear!Q$19*Inputs_ByYear!Q$20*INDEX(Inputs_ByYear!$D$24:$Y$25,MATCH($B49,Inputs_ByYear!$B$24:$B$25,0),MATCH(T$5,Inputs_ByYear!$D$23:$Y$23))*INDEX(Inputs_ByYear!Q$29:Q$34,MATCH($C49,Inputs_ByYear!$B$29:$B$34,0))*INDEX(Inputs_ByPrg!$F$6:$F$69,MATCH('ABP BlockSize'!$E49,Inputs_ByPrg!$E$6:$E$69,0))</f>
        <v>0</v>
      </c>
      <c r="U49" s="89">
        <f>Inputs_ByYear!R$19*Inputs_ByYear!R$20*INDEX(Inputs_ByYear!$D$24:$Y$25,MATCH($B49,Inputs_ByYear!$B$24:$B$25,0),MATCH(U$5,Inputs_ByYear!$D$23:$Y$23))*INDEX(Inputs_ByYear!R$29:R$34,MATCH($C49,Inputs_ByYear!$B$29:$B$34,0))*INDEX(Inputs_ByPrg!$F$6:$F$69,MATCH('ABP BlockSize'!$E49,Inputs_ByPrg!$E$6:$E$69,0))</f>
        <v>0</v>
      </c>
      <c r="V49" s="89">
        <f>Inputs_ByYear!S$19*Inputs_ByYear!S$20*INDEX(Inputs_ByYear!$D$24:$Y$25,MATCH($B49,Inputs_ByYear!$B$24:$B$25,0),MATCH(V$5,Inputs_ByYear!$D$23:$Y$23))*INDEX(Inputs_ByYear!S$29:S$34,MATCH($C49,Inputs_ByYear!$B$29:$B$34,0))*INDEX(Inputs_ByPrg!$F$6:$F$69,MATCH('ABP BlockSize'!$E49,Inputs_ByPrg!$E$6:$E$69,0))</f>
        <v>0</v>
      </c>
      <c r="W49" s="89">
        <f>Inputs_ByYear!T$19*Inputs_ByYear!T$20*INDEX(Inputs_ByYear!$D$24:$Y$25,MATCH($B49,Inputs_ByYear!$B$24:$B$25,0),MATCH(W$5,Inputs_ByYear!$D$23:$Y$23))*INDEX(Inputs_ByYear!T$29:T$34,MATCH($C49,Inputs_ByYear!$B$29:$B$34,0))*INDEX(Inputs_ByPrg!$F$6:$F$69,MATCH('ABP BlockSize'!$E49,Inputs_ByPrg!$E$6:$E$69,0))</f>
        <v>0</v>
      </c>
      <c r="X49" s="89">
        <f>Inputs_ByYear!U$19*Inputs_ByYear!U$20*INDEX(Inputs_ByYear!$D$24:$Y$25,MATCH($B49,Inputs_ByYear!$B$24:$B$25,0),MATCH(X$5,Inputs_ByYear!$D$23:$Y$23))*INDEX(Inputs_ByYear!U$29:U$34,MATCH($C49,Inputs_ByYear!$B$29:$B$34,0))*INDEX(Inputs_ByPrg!$F$6:$F$69,MATCH('ABP BlockSize'!$E49,Inputs_ByPrg!$E$6:$E$69,0))</f>
        <v>0</v>
      </c>
      <c r="Y49" s="89">
        <f>Inputs_ByYear!V$19*Inputs_ByYear!V$20*INDEX(Inputs_ByYear!$D$24:$Y$25,MATCH($B49,Inputs_ByYear!$B$24:$B$25,0),MATCH(Y$5,Inputs_ByYear!$D$23:$Y$23))*INDEX(Inputs_ByYear!V$29:V$34,MATCH($C49,Inputs_ByYear!$B$29:$B$34,0))*INDEX(Inputs_ByPrg!$F$6:$F$69,MATCH('ABP BlockSize'!$E49,Inputs_ByPrg!$E$6:$E$69,0))</f>
        <v>0</v>
      </c>
      <c r="Z49" s="89">
        <f>Inputs_ByYear!W$19*Inputs_ByYear!W$20*INDEX(Inputs_ByYear!$D$24:$Y$25,MATCH($B49,Inputs_ByYear!$B$24:$B$25,0),MATCH(Z$5,Inputs_ByYear!$D$23:$Y$23))*INDEX(Inputs_ByYear!W$29:W$34,MATCH($C49,Inputs_ByYear!$B$29:$B$34,0))*INDEX(Inputs_ByPrg!$F$6:$F$69,MATCH('ABP BlockSize'!$E49,Inputs_ByPrg!$E$6:$E$69,0))</f>
        <v>0</v>
      </c>
      <c r="AA49" s="89">
        <f>Inputs_ByYear!X$19*Inputs_ByYear!X$20*INDEX(Inputs_ByYear!$D$24:$Y$25,MATCH($B49,Inputs_ByYear!$B$24:$B$25,0),MATCH(AA$5,Inputs_ByYear!$D$23:$Y$23))*INDEX(Inputs_ByYear!X$29:X$34,MATCH($C49,Inputs_ByYear!$B$29:$B$34,0))*INDEX(Inputs_ByPrg!$F$6:$F$69,MATCH('ABP BlockSize'!$E49,Inputs_ByPrg!$E$6:$E$69,0))</f>
        <v>0</v>
      </c>
      <c r="AB49" s="89">
        <f>Inputs_ByYear!Y$19*Inputs_ByYear!Y$20*INDEX(Inputs_ByYear!$D$24:$Y$25,MATCH($B49,Inputs_ByYear!$B$24:$B$25,0),MATCH(AB$5,Inputs_ByYear!$D$23:$Y$23))*INDEX(Inputs_ByYear!Y$29:Y$34,MATCH($C49,Inputs_ByYear!$B$29:$B$34,0))*INDEX(Inputs_ByPrg!$F$6:$F$69,MATCH('ABP BlockSize'!$E49,Inputs_ByPrg!$E$6:$E$69,0))</f>
        <v>0</v>
      </c>
    </row>
    <row r="50" spans="2:28" ht="14.45" customHeight="1">
      <c r="B50" s="239" t="s">
        <v>230</v>
      </c>
      <c r="C50" s="239" t="s">
        <v>210</v>
      </c>
      <c r="D50" s="239" t="s">
        <v>288</v>
      </c>
      <c r="E50" s="286" t="str">
        <f t="shared" si="0"/>
        <v>A_Community Driven Community Solar_&gt;200-500</v>
      </c>
      <c r="F50" s="262" t="s">
        <v>86</v>
      </c>
      <c r="G50" s="89">
        <f>Inputs_ByYear!D$19*Inputs_ByYear!D$20*INDEX(Inputs_ByYear!$D$24:$Y$25,MATCH($B50,Inputs_ByYear!$B$24:$B$25,0),MATCH(G$5,Inputs_ByYear!$D$23:$Y$23))*INDEX(Inputs_ByYear!D$29:D$34,MATCH($C50,Inputs_ByYear!$B$29:$B$34,0))*INDEX(Inputs_ByPrg!$F$6:$F$69,MATCH('ABP BlockSize'!$E50,Inputs_ByPrg!$E$6:$E$69,0))</f>
        <v>0</v>
      </c>
      <c r="H50" s="89">
        <f>Inputs_ByYear!E$19*Inputs_ByYear!E$20*INDEX(Inputs_ByYear!$D$24:$Y$25,MATCH($B50,Inputs_ByYear!$B$24:$B$25,0),MATCH(H$5,Inputs_ByYear!$D$23:$Y$23))*INDEX(Inputs_ByYear!E$29:E$34,MATCH($C50,Inputs_ByYear!$B$29:$B$34,0))*INDEX(Inputs_ByPrg!$F$6:$F$69,MATCH('ABP BlockSize'!$E50,Inputs_ByPrg!$E$6:$E$69,0))</f>
        <v>0</v>
      </c>
      <c r="I50" s="89">
        <f>Inputs_ByYear!F$19*Inputs_ByYear!F$20*INDEX(Inputs_ByYear!$D$24:$Y$25,MATCH($B50,Inputs_ByYear!$B$24:$B$25,0),MATCH(I$5,Inputs_ByYear!$D$23:$Y$23))*INDEX(Inputs_ByYear!F$29:F$34,MATCH($C50,Inputs_ByYear!$B$29:$B$34,0))*INDEX(Inputs_ByPrg!$F$6:$F$69,MATCH('ABP BlockSize'!$E50,Inputs_ByPrg!$E$6:$E$69,0))</f>
        <v>0</v>
      </c>
      <c r="J50" s="89">
        <f>Inputs_ByYear!G$19*Inputs_ByYear!G$20*INDEX(Inputs_ByYear!$D$24:$Y$25,MATCH($B50,Inputs_ByYear!$B$24:$B$25,0),MATCH(J$5,Inputs_ByYear!$D$23:$Y$23))*INDEX(Inputs_ByYear!G$29:G$34,MATCH($C50,Inputs_ByYear!$B$29:$B$34,0))*INDEX(Inputs_ByPrg!$F$6:$F$69,MATCH('ABP BlockSize'!$E50,Inputs_ByPrg!$E$6:$E$69,0))</f>
        <v>0</v>
      </c>
      <c r="K50" s="89">
        <f>Inputs_ByYear!H$19*Inputs_ByYear!H$20*INDEX(Inputs_ByYear!$D$24:$Y$25,MATCH($B50,Inputs_ByYear!$B$24:$B$25,0),MATCH(K$5,Inputs_ByYear!$D$23:$Y$23))*INDEX(Inputs_ByYear!H$29:H$34,MATCH($C50,Inputs_ByYear!$B$29:$B$34,0))*INDEX(Inputs_ByPrg!$F$6:$F$69,MATCH('ABP BlockSize'!$E50,Inputs_ByPrg!$E$6:$E$69,0))</f>
        <v>0</v>
      </c>
      <c r="L50" s="89">
        <f>Inputs_ByYear!I$19*Inputs_ByYear!I$20*INDEX(Inputs_ByYear!$D$24:$Y$25,MATCH($B50,Inputs_ByYear!$B$24:$B$25,0),MATCH(L$5,Inputs_ByYear!$D$23:$Y$23))*INDEX(Inputs_ByYear!I$29:I$34,MATCH($C50,Inputs_ByYear!$B$29:$B$34,0))*INDEX(Inputs_ByPrg!$F$6:$F$69,MATCH('ABP BlockSize'!$E50,Inputs_ByPrg!$E$6:$E$69,0))</f>
        <v>0</v>
      </c>
      <c r="M50" s="89">
        <f>Inputs_ByYear!J$19*Inputs_ByYear!J$20*INDEX(Inputs_ByYear!$D$24:$Y$25,MATCH($B50,Inputs_ByYear!$B$24:$B$25,0),MATCH(M$5,Inputs_ByYear!$D$23:$Y$23))*INDEX(Inputs_ByYear!J$29:J$34,MATCH($C50,Inputs_ByYear!$B$29:$B$34,0))*INDEX(Inputs_ByPrg!$F$6:$F$69,MATCH('ABP BlockSize'!$E50,Inputs_ByPrg!$E$6:$E$69,0))</f>
        <v>0</v>
      </c>
      <c r="N50" s="89">
        <f>Inputs_ByYear!K$19*Inputs_ByYear!K$20*INDEX(Inputs_ByYear!$D$24:$Y$25,MATCH($B50,Inputs_ByYear!$B$24:$B$25,0),MATCH(N$5,Inputs_ByYear!$D$23:$Y$23))*INDEX(Inputs_ByYear!K$29:K$34,MATCH($C50,Inputs_ByYear!$B$29:$B$34,0))*INDEX(Inputs_ByPrg!$F$6:$F$69,MATCH('ABP BlockSize'!$E50,Inputs_ByPrg!$E$6:$E$69,0))</f>
        <v>0</v>
      </c>
      <c r="O50" s="89">
        <f>Inputs_ByYear!L$19*Inputs_ByYear!L$20*INDEX(Inputs_ByYear!$D$24:$Y$25,MATCH($B50,Inputs_ByYear!$B$24:$B$25,0),MATCH(O$5,Inputs_ByYear!$D$23:$Y$23))*INDEX(Inputs_ByYear!L$29:L$34,MATCH($C50,Inputs_ByYear!$B$29:$B$34,0))*INDEX(Inputs_ByPrg!$F$6:$F$69,MATCH('ABP BlockSize'!$E50,Inputs_ByPrg!$E$6:$E$69,0))</f>
        <v>0</v>
      </c>
      <c r="P50" s="89">
        <f>Inputs_ByYear!M$19*Inputs_ByYear!M$20*INDEX(Inputs_ByYear!$D$24:$Y$25,MATCH($B50,Inputs_ByYear!$B$24:$B$25,0),MATCH(P$5,Inputs_ByYear!$D$23:$Y$23))*INDEX(Inputs_ByYear!M$29:M$34,MATCH($C50,Inputs_ByYear!$B$29:$B$34,0))*INDEX(Inputs_ByPrg!$F$6:$F$69,MATCH('ABP BlockSize'!$E50,Inputs_ByPrg!$E$6:$E$69,0))</f>
        <v>0</v>
      </c>
      <c r="Q50" s="89">
        <f>Inputs_ByYear!N$19*Inputs_ByYear!N$20*INDEX(Inputs_ByYear!$D$24:$Y$25,MATCH($B50,Inputs_ByYear!$B$24:$B$25,0),MATCH(Q$5,Inputs_ByYear!$D$23:$Y$23))*INDEX(Inputs_ByYear!N$29:N$34,MATCH($C50,Inputs_ByYear!$B$29:$B$34,0))*INDEX(Inputs_ByPrg!$F$6:$F$69,MATCH('ABP BlockSize'!$E50,Inputs_ByPrg!$E$6:$E$69,0))</f>
        <v>0</v>
      </c>
      <c r="R50" s="89">
        <f>Inputs_ByYear!O$19*Inputs_ByYear!O$20*INDEX(Inputs_ByYear!$D$24:$Y$25,MATCH($B50,Inputs_ByYear!$B$24:$B$25,0),MATCH(R$5,Inputs_ByYear!$D$23:$Y$23))*INDEX(Inputs_ByYear!O$29:O$34,MATCH($C50,Inputs_ByYear!$B$29:$B$34,0))*INDEX(Inputs_ByPrg!$F$6:$F$69,MATCH('ABP BlockSize'!$E50,Inputs_ByPrg!$E$6:$E$69,0))</f>
        <v>0</v>
      </c>
      <c r="S50" s="89">
        <f>Inputs_ByYear!P$19*Inputs_ByYear!P$20*INDEX(Inputs_ByYear!$D$24:$Y$25,MATCH($B50,Inputs_ByYear!$B$24:$B$25,0),MATCH(S$5,Inputs_ByYear!$D$23:$Y$23))*INDEX(Inputs_ByYear!P$29:P$34,MATCH($C50,Inputs_ByYear!$B$29:$B$34,0))*INDEX(Inputs_ByPrg!$F$6:$F$69,MATCH('ABP BlockSize'!$E50,Inputs_ByPrg!$E$6:$E$69,0))</f>
        <v>0</v>
      </c>
      <c r="T50" s="89">
        <f>Inputs_ByYear!Q$19*Inputs_ByYear!Q$20*INDEX(Inputs_ByYear!$D$24:$Y$25,MATCH($B50,Inputs_ByYear!$B$24:$B$25,0),MATCH(T$5,Inputs_ByYear!$D$23:$Y$23))*INDEX(Inputs_ByYear!Q$29:Q$34,MATCH($C50,Inputs_ByYear!$B$29:$B$34,0))*INDEX(Inputs_ByPrg!$F$6:$F$69,MATCH('ABP BlockSize'!$E50,Inputs_ByPrg!$E$6:$E$69,0))</f>
        <v>0</v>
      </c>
      <c r="U50" s="89">
        <f>Inputs_ByYear!R$19*Inputs_ByYear!R$20*INDEX(Inputs_ByYear!$D$24:$Y$25,MATCH($B50,Inputs_ByYear!$B$24:$B$25,0),MATCH(U$5,Inputs_ByYear!$D$23:$Y$23))*INDEX(Inputs_ByYear!R$29:R$34,MATCH($C50,Inputs_ByYear!$B$29:$B$34,0))*INDEX(Inputs_ByPrg!$F$6:$F$69,MATCH('ABP BlockSize'!$E50,Inputs_ByPrg!$E$6:$E$69,0))</f>
        <v>0</v>
      </c>
      <c r="V50" s="89">
        <f>Inputs_ByYear!S$19*Inputs_ByYear!S$20*INDEX(Inputs_ByYear!$D$24:$Y$25,MATCH($B50,Inputs_ByYear!$B$24:$B$25,0),MATCH(V$5,Inputs_ByYear!$D$23:$Y$23))*INDEX(Inputs_ByYear!S$29:S$34,MATCH($C50,Inputs_ByYear!$B$29:$B$34,0))*INDEX(Inputs_ByPrg!$F$6:$F$69,MATCH('ABP BlockSize'!$E50,Inputs_ByPrg!$E$6:$E$69,0))</f>
        <v>0</v>
      </c>
      <c r="W50" s="89">
        <f>Inputs_ByYear!T$19*Inputs_ByYear!T$20*INDEX(Inputs_ByYear!$D$24:$Y$25,MATCH($B50,Inputs_ByYear!$B$24:$B$25,0),MATCH(W$5,Inputs_ByYear!$D$23:$Y$23))*INDEX(Inputs_ByYear!T$29:T$34,MATCH($C50,Inputs_ByYear!$B$29:$B$34,0))*INDEX(Inputs_ByPrg!$F$6:$F$69,MATCH('ABP BlockSize'!$E50,Inputs_ByPrg!$E$6:$E$69,0))</f>
        <v>0</v>
      </c>
      <c r="X50" s="89">
        <f>Inputs_ByYear!U$19*Inputs_ByYear!U$20*INDEX(Inputs_ByYear!$D$24:$Y$25,MATCH($B50,Inputs_ByYear!$B$24:$B$25,0),MATCH(X$5,Inputs_ByYear!$D$23:$Y$23))*INDEX(Inputs_ByYear!U$29:U$34,MATCH($C50,Inputs_ByYear!$B$29:$B$34,0))*INDEX(Inputs_ByPrg!$F$6:$F$69,MATCH('ABP BlockSize'!$E50,Inputs_ByPrg!$E$6:$E$69,0))</f>
        <v>0</v>
      </c>
      <c r="Y50" s="89">
        <f>Inputs_ByYear!V$19*Inputs_ByYear!V$20*INDEX(Inputs_ByYear!$D$24:$Y$25,MATCH($B50,Inputs_ByYear!$B$24:$B$25,0),MATCH(Y$5,Inputs_ByYear!$D$23:$Y$23))*INDEX(Inputs_ByYear!V$29:V$34,MATCH($C50,Inputs_ByYear!$B$29:$B$34,0))*INDEX(Inputs_ByPrg!$F$6:$F$69,MATCH('ABP BlockSize'!$E50,Inputs_ByPrg!$E$6:$E$69,0))</f>
        <v>0</v>
      </c>
      <c r="Z50" s="89">
        <f>Inputs_ByYear!W$19*Inputs_ByYear!W$20*INDEX(Inputs_ByYear!$D$24:$Y$25,MATCH($B50,Inputs_ByYear!$B$24:$B$25,0),MATCH(Z$5,Inputs_ByYear!$D$23:$Y$23))*INDEX(Inputs_ByYear!W$29:W$34,MATCH($C50,Inputs_ByYear!$B$29:$B$34,0))*INDEX(Inputs_ByPrg!$F$6:$F$69,MATCH('ABP BlockSize'!$E50,Inputs_ByPrg!$E$6:$E$69,0))</f>
        <v>0</v>
      </c>
      <c r="AA50" s="89">
        <f>Inputs_ByYear!X$19*Inputs_ByYear!X$20*INDEX(Inputs_ByYear!$D$24:$Y$25,MATCH($B50,Inputs_ByYear!$B$24:$B$25,0),MATCH(AA$5,Inputs_ByYear!$D$23:$Y$23))*INDEX(Inputs_ByYear!X$29:X$34,MATCH($C50,Inputs_ByYear!$B$29:$B$34,0))*INDEX(Inputs_ByPrg!$F$6:$F$69,MATCH('ABP BlockSize'!$E50,Inputs_ByPrg!$E$6:$E$69,0))</f>
        <v>0</v>
      </c>
      <c r="AB50" s="89">
        <f>Inputs_ByYear!Y$19*Inputs_ByYear!Y$20*INDEX(Inputs_ByYear!$D$24:$Y$25,MATCH($B50,Inputs_ByYear!$B$24:$B$25,0),MATCH(AB$5,Inputs_ByYear!$D$23:$Y$23))*INDEX(Inputs_ByYear!Y$29:Y$34,MATCH($C50,Inputs_ByYear!$B$29:$B$34,0))*INDEX(Inputs_ByPrg!$F$6:$F$69,MATCH('ABP BlockSize'!$E50,Inputs_ByPrg!$E$6:$E$69,0))</f>
        <v>0</v>
      </c>
    </row>
    <row r="51" spans="2:28" ht="14.45" customHeight="1">
      <c r="B51" s="239" t="s">
        <v>230</v>
      </c>
      <c r="C51" s="239" t="s">
        <v>210</v>
      </c>
      <c r="D51" s="239" t="s">
        <v>289</v>
      </c>
      <c r="E51" s="286" t="str">
        <f t="shared" si="0"/>
        <v>A_Community Driven Community Solar_ &gt;500-2000</v>
      </c>
      <c r="F51" s="262" t="s">
        <v>86</v>
      </c>
      <c r="G51" s="89">
        <f>Inputs_ByYear!D$19*Inputs_ByYear!D$20*INDEX(Inputs_ByYear!$D$24:$Y$25,MATCH($B51,Inputs_ByYear!$B$24:$B$25,0),MATCH(G$5,Inputs_ByYear!$D$23:$Y$23))*INDEX(Inputs_ByYear!D$29:D$34,MATCH($C51,Inputs_ByYear!$B$29:$B$34,0))*INDEX(Inputs_ByPrg!$F$6:$F$69,MATCH('ABP BlockSize'!$E51,Inputs_ByPrg!$E$6:$E$69,0))</f>
        <v>9600</v>
      </c>
      <c r="H51" s="89">
        <f>Inputs_ByYear!E$19*Inputs_ByYear!E$20*INDEX(Inputs_ByYear!$D$24:$Y$25,MATCH($B51,Inputs_ByYear!$B$24:$B$25,0),MATCH(H$5,Inputs_ByYear!$D$23:$Y$23))*INDEX(Inputs_ByYear!E$29:E$34,MATCH($C51,Inputs_ByYear!$B$29:$B$34,0))*INDEX(Inputs_ByPrg!$F$6:$F$69,MATCH('ABP BlockSize'!$E51,Inputs_ByPrg!$E$6:$E$69,0))</f>
        <v>9600</v>
      </c>
      <c r="I51" s="89">
        <f>Inputs_ByYear!F$19*Inputs_ByYear!F$20*INDEX(Inputs_ByYear!$D$24:$Y$25,MATCH($B51,Inputs_ByYear!$B$24:$B$25,0),MATCH(I$5,Inputs_ByYear!$D$23:$Y$23))*INDEX(Inputs_ByYear!F$29:F$34,MATCH($C51,Inputs_ByYear!$B$29:$B$34,0))*INDEX(Inputs_ByPrg!$F$6:$F$69,MATCH('ABP BlockSize'!$E51,Inputs_ByPrg!$E$6:$E$69,0))</f>
        <v>9600</v>
      </c>
      <c r="J51" s="89">
        <f>Inputs_ByYear!G$19*Inputs_ByYear!G$20*INDEX(Inputs_ByYear!$D$24:$Y$25,MATCH($B51,Inputs_ByYear!$B$24:$B$25,0),MATCH(J$5,Inputs_ByYear!$D$23:$Y$23))*INDEX(Inputs_ByYear!G$29:G$34,MATCH($C51,Inputs_ByYear!$B$29:$B$34,0))*INDEX(Inputs_ByPrg!$F$6:$F$69,MATCH('ABP BlockSize'!$E51,Inputs_ByPrg!$E$6:$E$69,0))</f>
        <v>9600</v>
      </c>
      <c r="K51" s="89">
        <f>Inputs_ByYear!H$19*Inputs_ByYear!H$20*INDEX(Inputs_ByYear!$D$24:$Y$25,MATCH($B51,Inputs_ByYear!$B$24:$B$25,0),MATCH(K$5,Inputs_ByYear!$D$23:$Y$23))*INDEX(Inputs_ByYear!H$29:H$34,MATCH($C51,Inputs_ByYear!$B$29:$B$34,0))*INDEX(Inputs_ByPrg!$F$6:$F$69,MATCH('ABP BlockSize'!$E51,Inputs_ByPrg!$E$6:$E$69,0))</f>
        <v>9600</v>
      </c>
      <c r="L51" s="89">
        <f>Inputs_ByYear!I$19*Inputs_ByYear!I$20*INDEX(Inputs_ByYear!$D$24:$Y$25,MATCH($B51,Inputs_ByYear!$B$24:$B$25,0),MATCH(L$5,Inputs_ByYear!$D$23:$Y$23))*INDEX(Inputs_ByYear!I$29:I$34,MATCH($C51,Inputs_ByYear!$B$29:$B$34,0))*INDEX(Inputs_ByPrg!$F$6:$F$69,MATCH('ABP BlockSize'!$E51,Inputs_ByPrg!$E$6:$E$69,0))</f>
        <v>9600</v>
      </c>
      <c r="M51" s="89">
        <f>Inputs_ByYear!J$19*Inputs_ByYear!J$20*INDEX(Inputs_ByYear!$D$24:$Y$25,MATCH($B51,Inputs_ByYear!$B$24:$B$25,0),MATCH(M$5,Inputs_ByYear!$D$23:$Y$23))*INDEX(Inputs_ByYear!J$29:J$34,MATCH($C51,Inputs_ByYear!$B$29:$B$34,0))*INDEX(Inputs_ByPrg!$F$6:$F$69,MATCH('ABP BlockSize'!$E51,Inputs_ByPrg!$E$6:$E$69,0))</f>
        <v>9600</v>
      </c>
      <c r="N51" s="89">
        <f>Inputs_ByYear!K$19*Inputs_ByYear!K$20*INDEX(Inputs_ByYear!$D$24:$Y$25,MATCH($B51,Inputs_ByYear!$B$24:$B$25,0),MATCH(N$5,Inputs_ByYear!$D$23:$Y$23))*INDEX(Inputs_ByYear!K$29:K$34,MATCH($C51,Inputs_ByYear!$B$29:$B$34,0))*INDEX(Inputs_ByPrg!$F$6:$F$69,MATCH('ABP BlockSize'!$E51,Inputs_ByPrg!$E$6:$E$69,0))</f>
        <v>9600</v>
      </c>
      <c r="O51" s="89">
        <f>Inputs_ByYear!L$19*Inputs_ByYear!L$20*INDEX(Inputs_ByYear!$D$24:$Y$25,MATCH($B51,Inputs_ByYear!$B$24:$B$25,0),MATCH(O$5,Inputs_ByYear!$D$23:$Y$23))*INDEX(Inputs_ByYear!L$29:L$34,MATCH($C51,Inputs_ByYear!$B$29:$B$34,0))*INDEX(Inputs_ByPrg!$F$6:$F$69,MATCH('ABP BlockSize'!$E51,Inputs_ByPrg!$E$6:$E$69,0))</f>
        <v>9600</v>
      </c>
      <c r="P51" s="89">
        <f>Inputs_ByYear!M$19*Inputs_ByYear!M$20*INDEX(Inputs_ByYear!$D$24:$Y$25,MATCH($B51,Inputs_ByYear!$B$24:$B$25,0),MATCH(P$5,Inputs_ByYear!$D$23:$Y$23))*INDEX(Inputs_ByYear!M$29:M$34,MATCH($C51,Inputs_ByYear!$B$29:$B$34,0))*INDEX(Inputs_ByPrg!$F$6:$F$69,MATCH('ABP BlockSize'!$E51,Inputs_ByPrg!$E$6:$E$69,0))</f>
        <v>4800</v>
      </c>
      <c r="Q51" s="89">
        <f>Inputs_ByYear!N$19*Inputs_ByYear!N$20*INDEX(Inputs_ByYear!$D$24:$Y$25,MATCH($B51,Inputs_ByYear!$B$24:$B$25,0),MATCH(Q$5,Inputs_ByYear!$D$23:$Y$23))*INDEX(Inputs_ByYear!N$29:N$34,MATCH($C51,Inputs_ByYear!$B$29:$B$34,0))*INDEX(Inputs_ByPrg!$F$6:$F$69,MATCH('ABP BlockSize'!$E51,Inputs_ByPrg!$E$6:$E$69,0))</f>
        <v>4800</v>
      </c>
      <c r="R51" s="89">
        <f>Inputs_ByYear!O$19*Inputs_ByYear!O$20*INDEX(Inputs_ByYear!$D$24:$Y$25,MATCH($B51,Inputs_ByYear!$B$24:$B$25,0),MATCH(R$5,Inputs_ByYear!$D$23:$Y$23))*INDEX(Inputs_ByYear!O$29:O$34,MATCH($C51,Inputs_ByYear!$B$29:$B$34,0))*INDEX(Inputs_ByPrg!$F$6:$F$69,MATCH('ABP BlockSize'!$E51,Inputs_ByPrg!$E$6:$E$69,0))</f>
        <v>4800</v>
      </c>
      <c r="S51" s="89">
        <f>Inputs_ByYear!P$19*Inputs_ByYear!P$20*INDEX(Inputs_ByYear!$D$24:$Y$25,MATCH($B51,Inputs_ByYear!$B$24:$B$25,0),MATCH(S$5,Inputs_ByYear!$D$23:$Y$23))*INDEX(Inputs_ByYear!P$29:P$34,MATCH($C51,Inputs_ByYear!$B$29:$B$34,0))*INDEX(Inputs_ByPrg!$F$6:$F$69,MATCH('ABP BlockSize'!$E51,Inputs_ByPrg!$E$6:$E$69,0))</f>
        <v>4800</v>
      </c>
      <c r="T51" s="89">
        <f>Inputs_ByYear!Q$19*Inputs_ByYear!Q$20*INDEX(Inputs_ByYear!$D$24:$Y$25,MATCH($B51,Inputs_ByYear!$B$24:$B$25,0),MATCH(T$5,Inputs_ByYear!$D$23:$Y$23))*INDEX(Inputs_ByYear!Q$29:Q$34,MATCH($C51,Inputs_ByYear!$B$29:$B$34,0))*INDEX(Inputs_ByPrg!$F$6:$F$69,MATCH('ABP BlockSize'!$E51,Inputs_ByPrg!$E$6:$E$69,0))</f>
        <v>4800</v>
      </c>
      <c r="U51" s="89">
        <f>Inputs_ByYear!R$19*Inputs_ByYear!R$20*INDEX(Inputs_ByYear!$D$24:$Y$25,MATCH($B51,Inputs_ByYear!$B$24:$B$25,0),MATCH(U$5,Inputs_ByYear!$D$23:$Y$23))*INDEX(Inputs_ByYear!R$29:R$34,MATCH($C51,Inputs_ByYear!$B$29:$B$34,0))*INDEX(Inputs_ByPrg!$F$6:$F$69,MATCH('ABP BlockSize'!$E51,Inputs_ByPrg!$E$6:$E$69,0))</f>
        <v>4800</v>
      </c>
      <c r="V51" s="89">
        <f>Inputs_ByYear!S$19*Inputs_ByYear!S$20*INDEX(Inputs_ByYear!$D$24:$Y$25,MATCH($B51,Inputs_ByYear!$B$24:$B$25,0),MATCH(V$5,Inputs_ByYear!$D$23:$Y$23))*INDEX(Inputs_ByYear!S$29:S$34,MATCH($C51,Inputs_ByYear!$B$29:$B$34,0))*INDEX(Inputs_ByPrg!$F$6:$F$69,MATCH('ABP BlockSize'!$E51,Inputs_ByPrg!$E$6:$E$69,0))</f>
        <v>4800</v>
      </c>
      <c r="W51" s="89">
        <f>Inputs_ByYear!T$19*Inputs_ByYear!T$20*INDEX(Inputs_ByYear!$D$24:$Y$25,MATCH($B51,Inputs_ByYear!$B$24:$B$25,0),MATCH(W$5,Inputs_ByYear!$D$23:$Y$23))*INDEX(Inputs_ByYear!T$29:T$34,MATCH($C51,Inputs_ByYear!$B$29:$B$34,0))*INDEX(Inputs_ByPrg!$F$6:$F$69,MATCH('ABP BlockSize'!$E51,Inputs_ByPrg!$E$6:$E$69,0))</f>
        <v>4800</v>
      </c>
      <c r="X51" s="89">
        <f>Inputs_ByYear!U$19*Inputs_ByYear!U$20*INDEX(Inputs_ByYear!$D$24:$Y$25,MATCH($B51,Inputs_ByYear!$B$24:$B$25,0),MATCH(X$5,Inputs_ByYear!$D$23:$Y$23))*INDEX(Inputs_ByYear!U$29:U$34,MATCH($C51,Inputs_ByYear!$B$29:$B$34,0))*INDEX(Inputs_ByPrg!$F$6:$F$69,MATCH('ABP BlockSize'!$E51,Inputs_ByPrg!$E$6:$E$69,0))</f>
        <v>4800</v>
      </c>
      <c r="Y51" s="89">
        <f>Inputs_ByYear!V$19*Inputs_ByYear!V$20*INDEX(Inputs_ByYear!$D$24:$Y$25,MATCH($B51,Inputs_ByYear!$B$24:$B$25,0),MATCH(Y$5,Inputs_ByYear!$D$23:$Y$23))*INDEX(Inputs_ByYear!V$29:V$34,MATCH($C51,Inputs_ByYear!$B$29:$B$34,0))*INDEX(Inputs_ByPrg!$F$6:$F$69,MATCH('ABP BlockSize'!$E51,Inputs_ByPrg!$E$6:$E$69,0))</f>
        <v>4800</v>
      </c>
      <c r="Z51" s="89">
        <f>Inputs_ByYear!W$19*Inputs_ByYear!W$20*INDEX(Inputs_ByYear!$D$24:$Y$25,MATCH($B51,Inputs_ByYear!$B$24:$B$25,0),MATCH(Z$5,Inputs_ByYear!$D$23:$Y$23))*INDEX(Inputs_ByYear!W$29:W$34,MATCH($C51,Inputs_ByYear!$B$29:$B$34,0))*INDEX(Inputs_ByPrg!$F$6:$F$69,MATCH('ABP BlockSize'!$E51,Inputs_ByPrg!$E$6:$E$69,0))</f>
        <v>4800</v>
      </c>
      <c r="AA51" s="89">
        <f>Inputs_ByYear!X$19*Inputs_ByYear!X$20*INDEX(Inputs_ByYear!$D$24:$Y$25,MATCH($B51,Inputs_ByYear!$B$24:$B$25,0),MATCH(AA$5,Inputs_ByYear!$D$23:$Y$23))*INDEX(Inputs_ByYear!X$29:X$34,MATCH($C51,Inputs_ByYear!$B$29:$B$34,0))*INDEX(Inputs_ByPrg!$F$6:$F$69,MATCH('ABP BlockSize'!$E51,Inputs_ByPrg!$E$6:$E$69,0))</f>
        <v>4800</v>
      </c>
      <c r="AB51" s="89">
        <f>Inputs_ByYear!Y$19*Inputs_ByYear!Y$20*INDEX(Inputs_ByYear!$D$24:$Y$25,MATCH($B51,Inputs_ByYear!$B$24:$B$25,0),MATCH(AB$5,Inputs_ByYear!$D$23:$Y$23))*INDEX(Inputs_ByYear!Y$29:Y$34,MATCH($C51,Inputs_ByYear!$B$29:$B$34,0))*INDEX(Inputs_ByPrg!$F$6:$F$69,MATCH('ABP BlockSize'!$E51,Inputs_ByPrg!$E$6:$E$69,0))</f>
        <v>4800</v>
      </c>
    </row>
    <row r="52" spans="2:28" ht="14.45" customHeight="1">
      <c r="B52" s="239" t="s">
        <v>230</v>
      </c>
      <c r="C52" s="239" t="s">
        <v>210</v>
      </c>
      <c r="D52" s="239" t="s">
        <v>291</v>
      </c>
      <c r="E52" s="286" t="str">
        <f t="shared" si="0"/>
        <v>A_Community Driven Community Solar_&gt;2000-5000</v>
      </c>
      <c r="F52" s="262" t="s">
        <v>86</v>
      </c>
      <c r="G52" s="89">
        <f>Inputs_ByYear!D$19*Inputs_ByYear!D$20*INDEX(Inputs_ByYear!$D$24:$Y$25,MATCH($B52,Inputs_ByYear!$B$24:$B$25,0),MATCH(G$5,Inputs_ByYear!$D$23:$Y$23))*INDEX(Inputs_ByYear!D$29:D$34,MATCH($C52,Inputs_ByYear!$B$29:$B$34,0))*INDEX(Inputs_ByPrg!$F$6:$F$69,MATCH('ABP BlockSize'!$E52,Inputs_ByPrg!$E$6:$E$69,0))</f>
        <v>0</v>
      </c>
      <c r="H52" s="89">
        <f>Inputs_ByYear!E$19*Inputs_ByYear!E$20*INDEX(Inputs_ByYear!$D$24:$Y$25,MATCH($B52,Inputs_ByYear!$B$24:$B$25,0),MATCH(H$5,Inputs_ByYear!$D$23:$Y$23))*INDEX(Inputs_ByYear!E$29:E$34,MATCH($C52,Inputs_ByYear!$B$29:$B$34,0))*INDEX(Inputs_ByPrg!$F$6:$F$69,MATCH('ABP BlockSize'!$E52,Inputs_ByPrg!$E$6:$E$69,0))</f>
        <v>0</v>
      </c>
      <c r="I52" s="89">
        <f>Inputs_ByYear!F$19*Inputs_ByYear!F$20*INDEX(Inputs_ByYear!$D$24:$Y$25,MATCH($B52,Inputs_ByYear!$B$24:$B$25,0),MATCH(I$5,Inputs_ByYear!$D$23:$Y$23))*INDEX(Inputs_ByYear!F$29:F$34,MATCH($C52,Inputs_ByYear!$B$29:$B$34,0))*INDEX(Inputs_ByPrg!$F$6:$F$69,MATCH('ABP BlockSize'!$E52,Inputs_ByPrg!$E$6:$E$69,0))</f>
        <v>0</v>
      </c>
      <c r="J52" s="89">
        <f>Inputs_ByYear!G$19*Inputs_ByYear!G$20*INDEX(Inputs_ByYear!$D$24:$Y$25,MATCH($B52,Inputs_ByYear!$B$24:$B$25,0),MATCH(J$5,Inputs_ByYear!$D$23:$Y$23))*INDEX(Inputs_ByYear!G$29:G$34,MATCH($C52,Inputs_ByYear!$B$29:$B$34,0))*INDEX(Inputs_ByPrg!$F$6:$F$69,MATCH('ABP BlockSize'!$E52,Inputs_ByPrg!$E$6:$E$69,0))</f>
        <v>0</v>
      </c>
      <c r="K52" s="89">
        <f>Inputs_ByYear!H$19*Inputs_ByYear!H$20*INDEX(Inputs_ByYear!$D$24:$Y$25,MATCH($B52,Inputs_ByYear!$B$24:$B$25,0),MATCH(K$5,Inputs_ByYear!$D$23:$Y$23))*INDEX(Inputs_ByYear!H$29:H$34,MATCH($C52,Inputs_ByYear!$B$29:$B$34,0))*INDEX(Inputs_ByPrg!$F$6:$F$69,MATCH('ABP BlockSize'!$E52,Inputs_ByPrg!$E$6:$E$69,0))</f>
        <v>0</v>
      </c>
      <c r="L52" s="89">
        <f>Inputs_ByYear!I$19*Inputs_ByYear!I$20*INDEX(Inputs_ByYear!$D$24:$Y$25,MATCH($B52,Inputs_ByYear!$B$24:$B$25,0),MATCH(L$5,Inputs_ByYear!$D$23:$Y$23))*INDEX(Inputs_ByYear!I$29:I$34,MATCH($C52,Inputs_ByYear!$B$29:$B$34,0))*INDEX(Inputs_ByPrg!$F$6:$F$69,MATCH('ABP BlockSize'!$E52,Inputs_ByPrg!$E$6:$E$69,0))</f>
        <v>0</v>
      </c>
      <c r="M52" s="89">
        <f>Inputs_ByYear!J$19*Inputs_ByYear!J$20*INDEX(Inputs_ByYear!$D$24:$Y$25,MATCH($B52,Inputs_ByYear!$B$24:$B$25,0),MATCH(M$5,Inputs_ByYear!$D$23:$Y$23))*INDEX(Inputs_ByYear!J$29:J$34,MATCH($C52,Inputs_ByYear!$B$29:$B$34,0))*INDEX(Inputs_ByPrg!$F$6:$F$69,MATCH('ABP BlockSize'!$E52,Inputs_ByPrg!$E$6:$E$69,0))</f>
        <v>0</v>
      </c>
      <c r="N52" s="89">
        <f>Inputs_ByYear!K$19*Inputs_ByYear!K$20*INDEX(Inputs_ByYear!$D$24:$Y$25,MATCH($B52,Inputs_ByYear!$B$24:$B$25,0),MATCH(N$5,Inputs_ByYear!$D$23:$Y$23))*INDEX(Inputs_ByYear!K$29:K$34,MATCH($C52,Inputs_ByYear!$B$29:$B$34,0))*INDEX(Inputs_ByPrg!$F$6:$F$69,MATCH('ABP BlockSize'!$E52,Inputs_ByPrg!$E$6:$E$69,0))</f>
        <v>0</v>
      </c>
      <c r="O52" s="89">
        <f>Inputs_ByYear!L$19*Inputs_ByYear!L$20*INDEX(Inputs_ByYear!$D$24:$Y$25,MATCH($B52,Inputs_ByYear!$B$24:$B$25,0),MATCH(O$5,Inputs_ByYear!$D$23:$Y$23))*INDEX(Inputs_ByYear!L$29:L$34,MATCH($C52,Inputs_ByYear!$B$29:$B$34,0))*INDEX(Inputs_ByPrg!$F$6:$F$69,MATCH('ABP BlockSize'!$E52,Inputs_ByPrg!$E$6:$E$69,0))</f>
        <v>0</v>
      </c>
      <c r="P52" s="89">
        <f>Inputs_ByYear!M$19*Inputs_ByYear!M$20*INDEX(Inputs_ByYear!$D$24:$Y$25,MATCH($B52,Inputs_ByYear!$B$24:$B$25,0),MATCH(P$5,Inputs_ByYear!$D$23:$Y$23))*INDEX(Inputs_ByYear!M$29:M$34,MATCH($C52,Inputs_ByYear!$B$29:$B$34,0))*INDEX(Inputs_ByPrg!$F$6:$F$69,MATCH('ABP BlockSize'!$E52,Inputs_ByPrg!$E$6:$E$69,0))</f>
        <v>0</v>
      </c>
      <c r="Q52" s="89">
        <f>Inputs_ByYear!N$19*Inputs_ByYear!N$20*INDEX(Inputs_ByYear!$D$24:$Y$25,MATCH($B52,Inputs_ByYear!$B$24:$B$25,0),MATCH(Q$5,Inputs_ByYear!$D$23:$Y$23))*INDEX(Inputs_ByYear!N$29:N$34,MATCH($C52,Inputs_ByYear!$B$29:$B$34,0))*INDEX(Inputs_ByPrg!$F$6:$F$69,MATCH('ABP BlockSize'!$E52,Inputs_ByPrg!$E$6:$E$69,0))</f>
        <v>0</v>
      </c>
      <c r="R52" s="89">
        <f>Inputs_ByYear!O$19*Inputs_ByYear!O$20*INDEX(Inputs_ByYear!$D$24:$Y$25,MATCH($B52,Inputs_ByYear!$B$24:$B$25,0),MATCH(R$5,Inputs_ByYear!$D$23:$Y$23))*INDEX(Inputs_ByYear!O$29:O$34,MATCH($C52,Inputs_ByYear!$B$29:$B$34,0))*INDEX(Inputs_ByPrg!$F$6:$F$69,MATCH('ABP BlockSize'!$E52,Inputs_ByPrg!$E$6:$E$69,0))</f>
        <v>0</v>
      </c>
      <c r="S52" s="89">
        <f>Inputs_ByYear!P$19*Inputs_ByYear!P$20*INDEX(Inputs_ByYear!$D$24:$Y$25,MATCH($B52,Inputs_ByYear!$B$24:$B$25,0),MATCH(S$5,Inputs_ByYear!$D$23:$Y$23))*INDEX(Inputs_ByYear!P$29:P$34,MATCH($C52,Inputs_ByYear!$B$29:$B$34,0))*INDEX(Inputs_ByPrg!$F$6:$F$69,MATCH('ABP BlockSize'!$E52,Inputs_ByPrg!$E$6:$E$69,0))</f>
        <v>0</v>
      </c>
      <c r="T52" s="89">
        <f>Inputs_ByYear!Q$19*Inputs_ByYear!Q$20*INDEX(Inputs_ByYear!$D$24:$Y$25,MATCH($B52,Inputs_ByYear!$B$24:$B$25,0),MATCH(T$5,Inputs_ByYear!$D$23:$Y$23))*INDEX(Inputs_ByYear!Q$29:Q$34,MATCH($C52,Inputs_ByYear!$B$29:$B$34,0))*INDEX(Inputs_ByPrg!$F$6:$F$69,MATCH('ABP BlockSize'!$E52,Inputs_ByPrg!$E$6:$E$69,0))</f>
        <v>0</v>
      </c>
      <c r="U52" s="89">
        <f>Inputs_ByYear!R$19*Inputs_ByYear!R$20*INDEX(Inputs_ByYear!$D$24:$Y$25,MATCH($B52,Inputs_ByYear!$B$24:$B$25,0),MATCH(U$5,Inputs_ByYear!$D$23:$Y$23))*INDEX(Inputs_ByYear!R$29:R$34,MATCH($C52,Inputs_ByYear!$B$29:$B$34,0))*INDEX(Inputs_ByPrg!$F$6:$F$69,MATCH('ABP BlockSize'!$E52,Inputs_ByPrg!$E$6:$E$69,0))</f>
        <v>0</v>
      </c>
      <c r="V52" s="89">
        <f>Inputs_ByYear!S$19*Inputs_ByYear!S$20*INDEX(Inputs_ByYear!$D$24:$Y$25,MATCH($B52,Inputs_ByYear!$B$24:$B$25,0),MATCH(V$5,Inputs_ByYear!$D$23:$Y$23))*INDEX(Inputs_ByYear!S$29:S$34,MATCH($C52,Inputs_ByYear!$B$29:$B$34,0))*INDEX(Inputs_ByPrg!$F$6:$F$69,MATCH('ABP BlockSize'!$E52,Inputs_ByPrg!$E$6:$E$69,0))</f>
        <v>0</v>
      </c>
      <c r="W52" s="89">
        <f>Inputs_ByYear!T$19*Inputs_ByYear!T$20*INDEX(Inputs_ByYear!$D$24:$Y$25,MATCH($B52,Inputs_ByYear!$B$24:$B$25,0),MATCH(W$5,Inputs_ByYear!$D$23:$Y$23))*INDEX(Inputs_ByYear!T$29:T$34,MATCH($C52,Inputs_ByYear!$B$29:$B$34,0))*INDEX(Inputs_ByPrg!$F$6:$F$69,MATCH('ABP BlockSize'!$E52,Inputs_ByPrg!$E$6:$E$69,0))</f>
        <v>0</v>
      </c>
      <c r="X52" s="89">
        <f>Inputs_ByYear!U$19*Inputs_ByYear!U$20*INDEX(Inputs_ByYear!$D$24:$Y$25,MATCH($B52,Inputs_ByYear!$B$24:$B$25,0),MATCH(X$5,Inputs_ByYear!$D$23:$Y$23))*INDEX(Inputs_ByYear!U$29:U$34,MATCH($C52,Inputs_ByYear!$B$29:$B$34,0))*INDEX(Inputs_ByPrg!$F$6:$F$69,MATCH('ABP BlockSize'!$E52,Inputs_ByPrg!$E$6:$E$69,0))</f>
        <v>0</v>
      </c>
      <c r="Y52" s="89">
        <f>Inputs_ByYear!V$19*Inputs_ByYear!V$20*INDEX(Inputs_ByYear!$D$24:$Y$25,MATCH($B52,Inputs_ByYear!$B$24:$B$25,0),MATCH(Y$5,Inputs_ByYear!$D$23:$Y$23))*INDEX(Inputs_ByYear!V$29:V$34,MATCH($C52,Inputs_ByYear!$B$29:$B$34,0))*INDEX(Inputs_ByPrg!$F$6:$F$69,MATCH('ABP BlockSize'!$E52,Inputs_ByPrg!$E$6:$E$69,0))</f>
        <v>0</v>
      </c>
      <c r="Z52" s="89">
        <f>Inputs_ByYear!W$19*Inputs_ByYear!W$20*INDEX(Inputs_ByYear!$D$24:$Y$25,MATCH($B52,Inputs_ByYear!$B$24:$B$25,0),MATCH(Z$5,Inputs_ByYear!$D$23:$Y$23))*INDEX(Inputs_ByYear!W$29:W$34,MATCH($C52,Inputs_ByYear!$B$29:$B$34,0))*INDEX(Inputs_ByPrg!$F$6:$F$69,MATCH('ABP BlockSize'!$E52,Inputs_ByPrg!$E$6:$E$69,0))</f>
        <v>0</v>
      </c>
      <c r="AA52" s="89">
        <f>Inputs_ByYear!X$19*Inputs_ByYear!X$20*INDEX(Inputs_ByYear!$D$24:$Y$25,MATCH($B52,Inputs_ByYear!$B$24:$B$25,0),MATCH(AA$5,Inputs_ByYear!$D$23:$Y$23))*INDEX(Inputs_ByYear!X$29:X$34,MATCH($C52,Inputs_ByYear!$B$29:$B$34,0))*INDEX(Inputs_ByPrg!$F$6:$F$69,MATCH('ABP BlockSize'!$E52,Inputs_ByPrg!$E$6:$E$69,0))</f>
        <v>0</v>
      </c>
      <c r="AB52" s="89">
        <f>Inputs_ByYear!Y$19*Inputs_ByYear!Y$20*INDEX(Inputs_ByYear!$D$24:$Y$25,MATCH($B52,Inputs_ByYear!$B$24:$B$25,0),MATCH(AB$5,Inputs_ByYear!$D$23:$Y$23))*INDEX(Inputs_ByYear!Y$29:Y$34,MATCH($C52,Inputs_ByYear!$B$29:$B$34,0))*INDEX(Inputs_ByPrg!$F$6:$F$69,MATCH('ABP BlockSize'!$E52,Inputs_ByPrg!$E$6:$E$69,0))</f>
        <v>0</v>
      </c>
    </row>
    <row r="53" spans="2:28" ht="14.45" customHeight="1">
      <c r="B53" s="239" t="s">
        <v>231</v>
      </c>
      <c r="C53" s="239" t="s">
        <v>210</v>
      </c>
      <c r="D53" s="239" t="s">
        <v>275</v>
      </c>
      <c r="E53" s="286" t="str">
        <f t="shared" si="0"/>
        <v>B_Community Driven Community Solar_ &lt; 10</v>
      </c>
      <c r="F53" s="262" t="s">
        <v>86</v>
      </c>
      <c r="G53" s="89">
        <f>Inputs_ByYear!D$19*Inputs_ByYear!D$20*INDEX(Inputs_ByYear!$D$24:$Y$25,MATCH($B53,Inputs_ByYear!$B$24:$B$25,0),MATCH(G$5,Inputs_ByYear!$D$23:$Y$23))*INDEX(Inputs_ByYear!D$29:D$34,MATCH($C53,Inputs_ByYear!$B$29:$B$34,0))*INDEX(Inputs_ByPrg!$F$6:$F$69,MATCH('ABP BlockSize'!$E53,Inputs_ByPrg!$E$6:$E$69,0))</f>
        <v>0</v>
      </c>
      <c r="H53" s="89">
        <f>Inputs_ByYear!E$19*Inputs_ByYear!E$20*INDEX(Inputs_ByYear!$D$24:$Y$25,MATCH($B53,Inputs_ByYear!$B$24:$B$25,0),MATCH(H$5,Inputs_ByYear!$D$23:$Y$23))*INDEX(Inputs_ByYear!E$29:E$34,MATCH($C53,Inputs_ByYear!$B$29:$B$34,0))*INDEX(Inputs_ByPrg!$F$6:$F$69,MATCH('ABP BlockSize'!$E53,Inputs_ByPrg!$E$6:$E$69,0))</f>
        <v>0</v>
      </c>
      <c r="I53" s="89">
        <f>Inputs_ByYear!F$19*Inputs_ByYear!F$20*INDEX(Inputs_ByYear!$D$24:$Y$25,MATCH($B53,Inputs_ByYear!$B$24:$B$25,0),MATCH(I$5,Inputs_ByYear!$D$23:$Y$23))*INDEX(Inputs_ByYear!F$29:F$34,MATCH($C53,Inputs_ByYear!$B$29:$B$34,0))*INDEX(Inputs_ByPrg!$F$6:$F$69,MATCH('ABP BlockSize'!$E53,Inputs_ByPrg!$E$6:$E$69,0))</f>
        <v>0</v>
      </c>
      <c r="J53" s="89">
        <f>Inputs_ByYear!G$19*Inputs_ByYear!G$20*INDEX(Inputs_ByYear!$D$24:$Y$25,MATCH($B53,Inputs_ByYear!$B$24:$B$25,0),MATCH(J$5,Inputs_ByYear!$D$23:$Y$23))*INDEX(Inputs_ByYear!G$29:G$34,MATCH($C53,Inputs_ByYear!$B$29:$B$34,0))*INDEX(Inputs_ByPrg!$F$6:$F$69,MATCH('ABP BlockSize'!$E53,Inputs_ByPrg!$E$6:$E$69,0))</f>
        <v>0</v>
      </c>
      <c r="K53" s="89">
        <f>Inputs_ByYear!H$19*Inputs_ByYear!H$20*INDEX(Inputs_ByYear!$D$24:$Y$25,MATCH($B53,Inputs_ByYear!$B$24:$B$25,0),MATCH(K$5,Inputs_ByYear!$D$23:$Y$23))*INDEX(Inputs_ByYear!H$29:H$34,MATCH($C53,Inputs_ByYear!$B$29:$B$34,0))*INDEX(Inputs_ByPrg!$F$6:$F$69,MATCH('ABP BlockSize'!$E53,Inputs_ByPrg!$E$6:$E$69,0))</f>
        <v>0</v>
      </c>
      <c r="L53" s="89">
        <f>Inputs_ByYear!I$19*Inputs_ByYear!I$20*INDEX(Inputs_ByYear!$D$24:$Y$25,MATCH($B53,Inputs_ByYear!$B$24:$B$25,0),MATCH(L$5,Inputs_ByYear!$D$23:$Y$23))*INDEX(Inputs_ByYear!I$29:I$34,MATCH($C53,Inputs_ByYear!$B$29:$B$34,0))*INDEX(Inputs_ByPrg!$F$6:$F$69,MATCH('ABP BlockSize'!$E53,Inputs_ByPrg!$E$6:$E$69,0))</f>
        <v>0</v>
      </c>
      <c r="M53" s="89">
        <f>Inputs_ByYear!J$19*Inputs_ByYear!J$20*INDEX(Inputs_ByYear!$D$24:$Y$25,MATCH($B53,Inputs_ByYear!$B$24:$B$25,0),MATCH(M$5,Inputs_ByYear!$D$23:$Y$23))*INDEX(Inputs_ByYear!J$29:J$34,MATCH($C53,Inputs_ByYear!$B$29:$B$34,0))*INDEX(Inputs_ByPrg!$F$6:$F$69,MATCH('ABP BlockSize'!$E53,Inputs_ByPrg!$E$6:$E$69,0))</f>
        <v>0</v>
      </c>
      <c r="N53" s="89">
        <f>Inputs_ByYear!K$19*Inputs_ByYear!K$20*INDEX(Inputs_ByYear!$D$24:$Y$25,MATCH($B53,Inputs_ByYear!$B$24:$B$25,0),MATCH(N$5,Inputs_ByYear!$D$23:$Y$23))*INDEX(Inputs_ByYear!K$29:K$34,MATCH($C53,Inputs_ByYear!$B$29:$B$34,0))*INDEX(Inputs_ByPrg!$F$6:$F$69,MATCH('ABP BlockSize'!$E53,Inputs_ByPrg!$E$6:$E$69,0))</f>
        <v>0</v>
      </c>
      <c r="O53" s="89">
        <f>Inputs_ByYear!L$19*Inputs_ByYear!L$20*INDEX(Inputs_ByYear!$D$24:$Y$25,MATCH($B53,Inputs_ByYear!$B$24:$B$25,0),MATCH(O$5,Inputs_ByYear!$D$23:$Y$23))*INDEX(Inputs_ByYear!L$29:L$34,MATCH($C53,Inputs_ByYear!$B$29:$B$34,0))*INDEX(Inputs_ByPrg!$F$6:$F$69,MATCH('ABP BlockSize'!$E53,Inputs_ByPrg!$E$6:$E$69,0))</f>
        <v>0</v>
      </c>
      <c r="P53" s="89">
        <f>Inputs_ByYear!M$19*Inputs_ByYear!M$20*INDEX(Inputs_ByYear!$D$24:$Y$25,MATCH($B53,Inputs_ByYear!$B$24:$B$25,0),MATCH(P$5,Inputs_ByYear!$D$23:$Y$23))*INDEX(Inputs_ByYear!M$29:M$34,MATCH($C53,Inputs_ByYear!$B$29:$B$34,0))*INDEX(Inputs_ByPrg!$F$6:$F$69,MATCH('ABP BlockSize'!$E53,Inputs_ByPrg!$E$6:$E$69,0))</f>
        <v>0</v>
      </c>
      <c r="Q53" s="89">
        <f>Inputs_ByYear!N$19*Inputs_ByYear!N$20*INDEX(Inputs_ByYear!$D$24:$Y$25,MATCH($B53,Inputs_ByYear!$B$24:$B$25,0),MATCH(Q$5,Inputs_ByYear!$D$23:$Y$23))*INDEX(Inputs_ByYear!N$29:N$34,MATCH($C53,Inputs_ByYear!$B$29:$B$34,0))*INDEX(Inputs_ByPrg!$F$6:$F$69,MATCH('ABP BlockSize'!$E53,Inputs_ByPrg!$E$6:$E$69,0))</f>
        <v>0</v>
      </c>
      <c r="R53" s="89">
        <f>Inputs_ByYear!O$19*Inputs_ByYear!O$20*INDEX(Inputs_ByYear!$D$24:$Y$25,MATCH($B53,Inputs_ByYear!$B$24:$B$25,0),MATCH(R$5,Inputs_ByYear!$D$23:$Y$23))*INDEX(Inputs_ByYear!O$29:O$34,MATCH($C53,Inputs_ByYear!$B$29:$B$34,0))*INDEX(Inputs_ByPrg!$F$6:$F$69,MATCH('ABP BlockSize'!$E53,Inputs_ByPrg!$E$6:$E$69,0))</f>
        <v>0</v>
      </c>
      <c r="S53" s="89">
        <f>Inputs_ByYear!P$19*Inputs_ByYear!P$20*INDEX(Inputs_ByYear!$D$24:$Y$25,MATCH($B53,Inputs_ByYear!$B$24:$B$25,0),MATCH(S$5,Inputs_ByYear!$D$23:$Y$23))*INDEX(Inputs_ByYear!P$29:P$34,MATCH($C53,Inputs_ByYear!$B$29:$B$34,0))*INDEX(Inputs_ByPrg!$F$6:$F$69,MATCH('ABP BlockSize'!$E53,Inputs_ByPrg!$E$6:$E$69,0))</f>
        <v>0</v>
      </c>
      <c r="T53" s="89">
        <f>Inputs_ByYear!Q$19*Inputs_ByYear!Q$20*INDEX(Inputs_ByYear!$D$24:$Y$25,MATCH($B53,Inputs_ByYear!$B$24:$B$25,0),MATCH(T$5,Inputs_ByYear!$D$23:$Y$23))*INDEX(Inputs_ByYear!Q$29:Q$34,MATCH($C53,Inputs_ByYear!$B$29:$B$34,0))*INDEX(Inputs_ByPrg!$F$6:$F$69,MATCH('ABP BlockSize'!$E53,Inputs_ByPrg!$E$6:$E$69,0))</f>
        <v>0</v>
      </c>
      <c r="U53" s="89">
        <f>Inputs_ByYear!R$19*Inputs_ByYear!R$20*INDEX(Inputs_ByYear!$D$24:$Y$25,MATCH($B53,Inputs_ByYear!$B$24:$B$25,0),MATCH(U$5,Inputs_ByYear!$D$23:$Y$23))*INDEX(Inputs_ByYear!R$29:R$34,MATCH($C53,Inputs_ByYear!$B$29:$B$34,0))*INDEX(Inputs_ByPrg!$F$6:$F$69,MATCH('ABP BlockSize'!$E53,Inputs_ByPrg!$E$6:$E$69,0))</f>
        <v>0</v>
      </c>
      <c r="V53" s="89">
        <f>Inputs_ByYear!S$19*Inputs_ByYear!S$20*INDEX(Inputs_ByYear!$D$24:$Y$25,MATCH($B53,Inputs_ByYear!$B$24:$B$25,0),MATCH(V$5,Inputs_ByYear!$D$23:$Y$23))*INDEX(Inputs_ByYear!S$29:S$34,MATCH($C53,Inputs_ByYear!$B$29:$B$34,0))*INDEX(Inputs_ByPrg!$F$6:$F$69,MATCH('ABP BlockSize'!$E53,Inputs_ByPrg!$E$6:$E$69,0))</f>
        <v>0</v>
      </c>
      <c r="W53" s="89">
        <f>Inputs_ByYear!T$19*Inputs_ByYear!T$20*INDEX(Inputs_ByYear!$D$24:$Y$25,MATCH($B53,Inputs_ByYear!$B$24:$B$25,0),MATCH(W$5,Inputs_ByYear!$D$23:$Y$23))*INDEX(Inputs_ByYear!T$29:T$34,MATCH($C53,Inputs_ByYear!$B$29:$B$34,0))*INDEX(Inputs_ByPrg!$F$6:$F$69,MATCH('ABP BlockSize'!$E53,Inputs_ByPrg!$E$6:$E$69,0))</f>
        <v>0</v>
      </c>
      <c r="X53" s="89">
        <f>Inputs_ByYear!U$19*Inputs_ByYear!U$20*INDEX(Inputs_ByYear!$D$24:$Y$25,MATCH($B53,Inputs_ByYear!$B$24:$B$25,0),MATCH(X$5,Inputs_ByYear!$D$23:$Y$23))*INDEX(Inputs_ByYear!U$29:U$34,MATCH($C53,Inputs_ByYear!$B$29:$B$34,0))*INDEX(Inputs_ByPrg!$F$6:$F$69,MATCH('ABP BlockSize'!$E53,Inputs_ByPrg!$E$6:$E$69,0))</f>
        <v>0</v>
      </c>
      <c r="Y53" s="89">
        <f>Inputs_ByYear!V$19*Inputs_ByYear!V$20*INDEX(Inputs_ByYear!$D$24:$Y$25,MATCH($B53,Inputs_ByYear!$B$24:$B$25,0),MATCH(Y$5,Inputs_ByYear!$D$23:$Y$23))*INDEX(Inputs_ByYear!V$29:V$34,MATCH($C53,Inputs_ByYear!$B$29:$B$34,0))*INDEX(Inputs_ByPrg!$F$6:$F$69,MATCH('ABP BlockSize'!$E53,Inputs_ByPrg!$E$6:$E$69,0))</f>
        <v>0</v>
      </c>
      <c r="Z53" s="89">
        <f>Inputs_ByYear!W$19*Inputs_ByYear!W$20*INDEX(Inputs_ByYear!$D$24:$Y$25,MATCH($B53,Inputs_ByYear!$B$24:$B$25,0),MATCH(Z$5,Inputs_ByYear!$D$23:$Y$23))*INDEX(Inputs_ByYear!W$29:W$34,MATCH($C53,Inputs_ByYear!$B$29:$B$34,0))*INDEX(Inputs_ByPrg!$F$6:$F$69,MATCH('ABP BlockSize'!$E53,Inputs_ByPrg!$E$6:$E$69,0))</f>
        <v>0</v>
      </c>
      <c r="AA53" s="89">
        <f>Inputs_ByYear!X$19*Inputs_ByYear!X$20*INDEX(Inputs_ByYear!$D$24:$Y$25,MATCH($B53,Inputs_ByYear!$B$24:$B$25,0),MATCH(AA$5,Inputs_ByYear!$D$23:$Y$23))*INDEX(Inputs_ByYear!X$29:X$34,MATCH($C53,Inputs_ByYear!$B$29:$B$34,0))*INDEX(Inputs_ByPrg!$F$6:$F$69,MATCH('ABP BlockSize'!$E53,Inputs_ByPrg!$E$6:$E$69,0))</f>
        <v>0</v>
      </c>
      <c r="AB53" s="89">
        <f>Inputs_ByYear!Y$19*Inputs_ByYear!Y$20*INDEX(Inputs_ByYear!$D$24:$Y$25,MATCH($B53,Inputs_ByYear!$B$24:$B$25,0),MATCH(AB$5,Inputs_ByYear!$D$23:$Y$23))*INDEX(Inputs_ByYear!Y$29:Y$34,MATCH($C53,Inputs_ByYear!$B$29:$B$34,0))*INDEX(Inputs_ByPrg!$F$6:$F$69,MATCH('ABP BlockSize'!$E53,Inputs_ByPrg!$E$6:$E$69,0))</f>
        <v>0</v>
      </c>
    </row>
    <row r="54" spans="2:28" ht="14.45" customHeight="1">
      <c r="B54" s="239" t="s">
        <v>231</v>
      </c>
      <c r="C54" s="239" t="s">
        <v>210</v>
      </c>
      <c r="D54" s="239" t="s">
        <v>277</v>
      </c>
      <c r="E54" s="286" t="str">
        <f t="shared" si="0"/>
        <v>B_Community Driven Community Solar_ &gt;10-25</v>
      </c>
      <c r="F54" s="262" t="s">
        <v>86</v>
      </c>
      <c r="G54" s="89">
        <f>Inputs_ByYear!D$19*Inputs_ByYear!D$20*INDEX(Inputs_ByYear!$D$24:$Y$25,MATCH($B54,Inputs_ByYear!$B$24:$B$25,0),MATCH(G$5,Inputs_ByYear!$D$23:$Y$23))*INDEX(Inputs_ByYear!D$29:D$34,MATCH($C54,Inputs_ByYear!$B$29:$B$34,0))*INDEX(Inputs_ByPrg!$F$6:$F$69,MATCH('ABP BlockSize'!$E54,Inputs_ByPrg!$E$6:$E$69,0))</f>
        <v>0</v>
      </c>
      <c r="H54" s="89">
        <f>Inputs_ByYear!E$19*Inputs_ByYear!E$20*INDEX(Inputs_ByYear!$D$24:$Y$25,MATCH($B54,Inputs_ByYear!$B$24:$B$25,0),MATCH(H$5,Inputs_ByYear!$D$23:$Y$23))*INDEX(Inputs_ByYear!E$29:E$34,MATCH($C54,Inputs_ByYear!$B$29:$B$34,0))*INDEX(Inputs_ByPrg!$F$6:$F$69,MATCH('ABP BlockSize'!$E54,Inputs_ByPrg!$E$6:$E$69,0))</f>
        <v>0</v>
      </c>
      <c r="I54" s="89">
        <f>Inputs_ByYear!F$19*Inputs_ByYear!F$20*INDEX(Inputs_ByYear!$D$24:$Y$25,MATCH($B54,Inputs_ByYear!$B$24:$B$25,0),MATCH(I$5,Inputs_ByYear!$D$23:$Y$23))*INDEX(Inputs_ByYear!F$29:F$34,MATCH($C54,Inputs_ByYear!$B$29:$B$34,0))*INDEX(Inputs_ByPrg!$F$6:$F$69,MATCH('ABP BlockSize'!$E54,Inputs_ByPrg!$E$6:$E$69,0))</f>
        <v>0</v>
      </c>
      <c r="J54" s="89">
        <f>Inputs_ByYear!G$19*Inputs_ByYear!G$20*INDEX(Inputs_ByYear!$D$24:$Y$25,MATCH($B54,Inputs_ByYear!$B$24:$B$25,0),MATCH(J$5,Inputs_ByYear!$D$23:$Y$23))*INDEX(Inputs_ByYear!G$29:G$34,MATCH($C54,Inputs_ByYear!$B$29:$B$34,0))*INDEX(Inputs_ByPrg!$F$6:$F$69,MATCH('ABP BlockSize'!$E54,Inputs_ByPrg!$E$6:$E$69,0))</f>
        <v>0</v>
      </c>
      <c r="K54" s="89">
        <f>Inputs_ByYear!H$19*Inputs_ByYear!H$20*INDEX(Inputs_ByYear!$D$24:$Y$25,MATCH($B54,Inputs_ByYear!$B$24:$B$25,0),MATCH(K$5,Inputs_ByYear!$D$23:$Y$23))*INDEX(Inputs_ByYear!H$29:H$34,MATCH($C54,Inputs_ByYear!$B$29:$B$34,0))*INDEX(Inputs_ByPrg!$F$6:$F$69,MATCH('ABP BlockSize'!$E54,Inputs_ByPrg!$E$6:$E$69,0))</f>
        <v>0</v>
      </c>
      <c r="L54" s="89">
        <f>Inputs_ByYear!I$19*Inputs_ByYear!I$20*INDEX(Inputs_ByYear!$D$24:$Y$25,MATCH($B54,Inputs_ByYear!$B$24:$B$25,0),MATCH(L$5,Inputs_ByYear!$D$23:$Y$23))*INDEX(Inputs_ByYear!I$29:I$34,MATCH($C54,Inputs_ByYear!$B$29:$B$34,0))*INDEX(Inputs_ByPrg!$F$6:$F$69,MATCH('ABP BlockSize'!$E54,Inputs_ByPrg!$E$6:$E$69,0))</f>
        <v>0</v>
      </c>
      <c r="M54" s="89">
        <f>Inputs_ByYear!J$19*Inputs_ByYear!J$20*INDEX(Inputs_ByYear!$D$24:$Y$25,MATCH($B54,Inputs_ByYear!$B$24:$B$25,0),MATCH(M$5,Inputs_ByYear!$D$23:$Y$23))*INDEX(Inputs_ByYear!J$29:J$34,MATCH($C54,Inputs_ByYear!$B$29:$B$34,0))*INDEX(Inputs_ByPrg!$F$6:$F$69,MATCH('ABP BlockSize'!$E54,Inputs_ByPrg!$E$6:$E$69,0))</f>
        <v>0</v>
      </c>
      <c r="N54" s="89">
        <f>Inputs_ByYear!K$19*Inputs_ByYear!K$20*INDEX(Inputs_ByYear!$D$24:$Y$25,MATCH($B54,Inputs_ByYear!$B$24:$B$25,0),MATCH(N$5,Inputs_ByYear!$D$23:$Y$23))*INDEX(Inputs_ByYear!K$29:K$34,MATCH($C54,Inputs_ByYear!$B$29:$B$34,0))*INDEX(Inputs_ByPrg!$F$6:$F$69,MATCH('ABP BlockSize'!$E54,Inputs_ByPrg!$E$6:$E$69,0))</f>
        <v>0</v>
      </c>
      <c r="O54" s="89">
        <f>Inputs_ByYear!L$19*Inputs_ByYear!L$20*INDEX(Inputs_ByYear!$D$24:$Y$25,MATCH($B54,Inputs_ByYear!$B$24:$B$25,0),MATCH(O$5,Inputs_ByYear!$D$23:$Y$23))*INDEX(Inputs_ByYear!L$29:L$34,MATCH($C54,Inputs_ByYear!$B$29:$B$34,0))*INDEX(Inputs_ByPrg!$F$6:$F$69,MATCH('ABP BlockSize'!$E54,Inputs_ByPrg!$E$6:$E$69,0))</f>
        <v>0</v>
      </c>
      <c r="P54" s="89">
        <f>Inputs_ByYear!M$19*Inputs_ByYear!M$20*INDEX(Inputs_ByYear!$D$24:$Y$25,MATCH($B54,Inputs_ByYear!$B$24:$B$25,0),MATCH(P$5,Inputs_ByYear!$D$23:$Y$23))*INDEX(Inputs_ByYear!M$29:M$34,MATCH($C54,Inputs_ByYear!$B$29:$B$34,0))*INDEX(Inputs_ByPrg!$F$6:$F$69,MATCH('ABP BlockSize'!$E54,Inputs_ByPrg!$E$6:$E$69,0))</f>
        <v>0</v>
      </c>
      <c r="Q54" s="89">
        <f>Inputs_ByYear!N$19*Inputs_ByYear!N$20*INDEX(Inputs_ByYear!$D$24:$Y$25,MATCH($B54,Inputs_ByYear!$B$24:$B$25,0),MATCH(Q$5,Inputs_ByYear!$D$23:$Y$23))*INDEX(Inputs_ByYear!N$29:N$34,MATCH($C54,Inputs_ByYear!$B$29:$B$34,0))*INDEX(Inputs_ByPrg!$F$6:$F$69,MATCH('ABP BlockSize'!$E54,Inputs_ByPrg!$E$6:$E$69,0))</f>
        <v>0</v>
      </c>
      <c r="R54" s="89">
        <f>Inputs_ByYear!O$19*Inputs_ByYear!O$20*INDEX(Inputs_ByYear!$D$24:$Y$25,MATCH($B54,Inputs_ByYear!$B$24:$B$25,0),MATCH(R$5,Inputs_ByYear!$D$23:$Y$23))*INDEX(Inputs_ByYear!O$29:O$34,MATCH($C54,Inputs_ByYear!$B$29:$B$34,0))*INDEX(Inputs_ByPrg!$F$6:$F$69,MATCH('ABP BlockSize'!$E54,Inputs_ByPrg!$E$6:$E$69,0))</f>
        <v>0</v>
      </c>
      <c r="S54" s="89">
        <f>Inputs_ByYear!P$19*Inputs_ByYear!P$20*INDEX(Inputs_ByYear!$D$24:$Y$25,MATCH($B54,Inputs_ByYear!$B$24:$B$25,0),MATCH(S$5,Inputs_ByYear!$D$23:$Y$23))*INDEX(Inputs_ByYear!P$29:P$34,MATCH($C54,Inputs_ByYear!$B$29:$B$34,0))*INDEX(Inputs_ByPrg!$F$6:$F$69,MATCH('ABP BlockSize'!$E54,Inputs_ByPrg!$E$6:$E$69,0))</f>
        <v>0</v>
      </c>
      <c r="T54" s="89">
        <f>Inputs_ByYear!Q$19*Inputs_ByYear!Q$20*INDEX(Inputs_ByYear!$D$24:$Y$25,MATCH($B54,Inputs_ByYear!$B$24:$B$25,0),MATCH(T$5,Inputs_ByYear!$D$23:$Y$23))*INDEX(Inputs_ByYear!Q$29:Q$34,MATCH($C54,Inputs_ByYear!$B$29:$B$34,0))*INDEX(Inputs_ByPrg!$F$6:$F$69,MATCH('ABP BlockSize'!$E54,Inputs_ByPrg!$E$6:$E$69,0))</f>
        <v>0</v>
      </c>
      <c r="U54" s="89">
        <f>Inputs_ByYear!R$19*Inputs_ByYear!R$20*INDEX(Inputs_ByYear!$D$24:$Y$25,MATCH($B54,Inputs_ByYear!$B$24:$B$25,0),MATCH(U$5,Inputs_ByYear!$D$23:$Y$23))*INDEX(Inputs_ByYear!R$29:R$34,MATCH($C54,Inputs_ByYear!$B$29:$B$34,0))*INDEX(Inputs_ByPrg!$F$6:$F$69,MATCH('ABP BlockSize'!$E54,Inputs_ByPrg!$E$6:$E$69,0))</f>
        <v>0</v>
      </c>
      <c r="V54" s="89">
        <f>Inputs_ByYear!S$19*Inputs_ByYear!S$20*INDEX(Inputs_ByYear!$D$24:$Y$25,MATCH($B54,Inputs_ByYear!$B$24:$B$25,0),MATCH(V$5,Inputs_ByYear!$D$23:$Y$23))*INDEX(Inputs_ByYear!S$29:S$34,MATCH($C54,Inputs_ByYear!$B$29:$B$34,0))*INDEX(Inputs_ByPrg!$F$6:$F$69,MATCH('ABP BlockSize'!$E54,Inputs_ByPrg!$E$6:$E$69,0))</f>
        <v>0</v>
      </c>
      <c r="W54" s="89">
        <f>Inputs_ByYear!T$19*Inputs_ByYear!T$20*INDEX(Inputs_ByYear!$D$24:$Y$25,MATCH($B54,Inputs_ByYear!$B$24:$B$25,0),MATCH(W$5,Inputs_ByYear!$D$23:$Y$23))*INDEX(Inputs_ByYear!T$29:T$34,MATCH($C54,Inputs_ByYear!$B$29:$B$34,0))*INDEX(Inputs_ByPrg!$F$6:$F$69,MATCH('ABP BlockSize'!$E54,Inputs_ByPrg!$E$6:$E$69,0))</f>
        <v>0</v>
      </c>
      <c r="X54" s="89">
        <f>Inputs_ByYear!U$19*Inputs_ByYear!U$20*INDEX(Inputs_ByYear!$D$24:$Y$25,MATCH($B54,Inputs_ByYear!$B$24:$B$25,0),MATCH(X$5,Inputs_ByYear!$D$23:$Y$23))*INDEX(Inputs_ByYear!U$29:U$34,MATCH($C54,Inputs_ByYear!$B$29:$B$34,0))*INDEX(Inputs_ByPrg!$F$6:$F$69,MATCH('ABP BlockSize'!$E54,Inputs_ByPrg!$E$6:$E$69,0))</f>
        <v>0</v>
      </c>
      <c r="Y54" s="89">
        <f>Inputs_ByYear!V$19*Inputs_ByYear!V$20*INDEX(Inputs_ByYear!$D$24:$Y$25,MATCH($B54,Inputs_ByYear!$B$24:$B$25,0),MATCH(Y$5,Inputs_ByYear!$D$23:$Y$23))*INDEX(Inputs_ByYear!V$29:V$34,MATCH($C54,Inputs_ByYear!$B$29:$B$34,0))*INDEX(Inputs_ByPrg!$F$6:$F$69,MATCH('ABP BlockSize'!$E54,Inputs_ByPrg!$E$6:$E$69,0))</f>
        <v>0</v>
      </c>
      <c r="Z54" s="89">
        <f>Inputs_ByYear!W$19*Inputs_ByYear!W$20*INDEX(Inputs_ByYear!$D$24:$Y$25,MATCH($B54,Inputs_ByYear!$B$24:$B$25,0),MATCH(Z$5,Inputs_ByYear!$D$23:$Y$23))*INDEX(Inputs_ByYear!W$29:W$34,MATCH($C54,Inputs_ByYear!$B$29:$B$34,0))*INDEX(Inputs_ByPrg!$F$6:$F$69,MATCH('ABP BlockSize'!$E54,Inputs_ByPrg!$E$6:$E$69,0))</f>
        <v>0</v>
      </c>
      <c r="AA54" s="89">
        <f>Inputs_ByYear!X$19*Inputs_ByYear!X$20*INDEX(Inputs_ByYear!$D$24:$Y$25,MATCH($B54,Inputs_ByYear!$B$24:$B$25,0),MATCH(AA$5,Inputs_ByYear!$D$23:$Y$23))*INDEX(Inputs_ByYear!X$29:X$34,MATCH($C54,Inputs_ByYear!$B$29:$B$34,0))*INDEX(Inputs_ByPrg!$F$6:$F$69,MATCH('ABP BlockSize'!$E54,Inputs_ByPrg!$E$6:$E$69,0))</f>
        <v>0</v>
      </c>
      <c r="AB54" s="89">
        <f>Inputs_ByYear!Y$19*Inputs_ByYear!Y$20*INDEX(Inputs_ByYear!$D$24:$Y$25,MATCH($B54,Inputs_ByYear!$B$24:$B$25,0),MATCH(AB$5,Inputs_ByYear!$D$23:$Y$23))*INDEX(Inputs_ByYear!Y$29:Y$34,MATCH($C54,Inputs_ByYear!$B$29:$B$34,0))*INDEX(Inputs_ByPrg!$F$6:$F$69,MATCH('ABP BlockSize'!$E54,Inputs_ByPrg!$E$6:$E$69,0))</f>
        <v>0</v>
      </c>
    </row>
    <row r="55" spans="2:28" ht="14.45" customHeight="1">
      <c r="B55" s="239" t="s">
        <v>231</v>
      </c>
      <c r="C55" s="239" t="s">
        <v>210</v>
      </c>
      <c r="D55" s="239" t="s">
        <v>284</v>
      </c>
      <c r="E55" s="286" t="str">
        <f t="shared" si="0"/>
        <v>B_Community Driven Community Solar_ &gt;25-100</v>
      </c>
      <c r="F55" s="262" t="s">
        <v>86</v>
      </c>
      <c r="G55" s="89">
        <f>Inputs_ByYear!D$19*Inputs_ByYear!D$20*INDEX(Inputs_ByYear!$D$24:$Y$25,MATCH($B55,Inputs_ByYear!$B$24:$B$25,0),MATCH(G$5,Inputs_ByYear!$D$23:$Y$23))*INDEX(Inputs_ByYear!D$29:D$34,MATCH($C55,Inputs_ByYear!$B$29:$B$34,0))*INDEX(Inputs_ByPrg!$F$6:$F$69,MATCH('ABP BlockSize'!$E55,Inputs_ByPrg!$E$6:$E$69,0))</f>
        <v>0</v>
      </c>
      <c r="H55" s="89">
        <f>Inputs_ByYear!E$19*Inputs_ByYear!E$20*INDEX(Inputs_ByYear!$D$24:$Y$25,MATCH($B55,Inputs_ByYear!$B$24:$B$25,0),MATCH(H$5,Inputs_ByYear!$D$23:$Y$23))*INDEX(Inputs_ByYear!E$29:E$34,MATCH($C55,Inputs_ByYear!$B$29:$B$34,0))*INDEX(Inputs_ByPrg!$F$6:$F$69,MATCH('ABP BlockSize'!$E55,Inputs_ByPrg!$E$6:$E$69,0))</f>
        <v>0</v>
      </c>
      <c r="I55" s="89">
        <f>Inputs_ByYear!F$19*Inputs_ByYear!F$20*INDEX(Inputs_ByYear!$D$24:$Y$25,MATCH($B55,Inputs_ByYear!$B$24:$B$25,0),MATCH(I$5,Inputs_ByYear!$D$23:$Y$23))*INDEX(Inputs_ByYear!F$29:F$34,MATCH($C55,Inputs_ByYear!$B$29:$B$34,0))*INDEX(Inputs_ByPrg!$F$6:$F$69,MATCH('ABP BlockSize'!$E55,Inputs_ByPrg!$E$6:$E$69,0))</f>
        <v>0</v>
      </c>
      <c r="J55" s="89">
        <f>Inputs_ByYear!G$19*Inputs_ByYear!G$20*INDEX(Inputs_ByYear!$D$24:$Y$25,MATCH($B55,Inputs_ByYear!$B$24:$B$25,0),MATCH(J$5,Inputs_ByYear!$D$23:$Y$23))*INDEX(Inputs_ByYear!G$29:G$34,MATCH($C55,Inputs_ByYear!$B$29:$B$34,0))*INDEX(Inputs_ByPrg!$F$6:$F$69,MATCH('ABP BlockSize'!$E55,Inputs_ByPrg!$E$6:$E$69,0))</f>
        <v>0</v>
      </c>
      <c r="K55" s="89">
        <f>Inputs_ByYear!H$19*Inputs_ByYear!H$20*INDEX(Inputs_ByYear!$D$24:$Y$25,MATCH($B55,Inputs_ByYear!$B$24:$B$25,0),MATCH(K$5,Inputs_ByYear!$D$23:$Y$23))*INDEX(Inputs_ByYear!H$29:H$34,MATCH($C55,Inputs_ByYear!$B$29:$B$34,0))*INDEX(Inputs_ByPrg!$F$6:$F$69,MATCH('ABP BlockSize'!$E55,Inputs_ByPrg!$E$6:$E$69,0))</f>
        <v>0</v>
      </c>
      <c r="L55" s="89">
        <f>Inputs_ByYear!I$19*Inputs_ByYear!I$20*INDEX(Inputs_ByYear!$D$24:$Y$25,MATCH($B55,Inputs_ByYear!$B$24:$B$25,0),MATCH(L$5,Inputs_ByYear!$D$23:$Y$23))*INDEX(Inputs_ByYear!I$29:I$34,MATCH($C55,Inputs_ByYear!$B$29:$B$34,0))*INDEX(Inputs_ByPrg!$F$6:$F$69,MATCH('ABP BlockSize'!$E55,Inputs_ByPrg!$E$6:$E$69,0))</f>
        <v>0</v>
      </c>
      <c r="M55" s="89">
        <f>Inputs_ByYear!J$19*Inputs_ByYear!J$20*INDEX(Inputs_ByYear!$D$24:$Y$25,MATCH($B55,Inputs_ByYear!$B$24:$B$25,0),MATCH(M$5,Inputs_ByYear!$D$23:$Y$23))*INDEX(Inputs_ByYear!J$29:J$34,MATCH($C55,Inputs_ByYear!$B$29:$B$34,0))*INDEX(Inputs_ByPrg!$F$6:$F$69,MATCH('ABP BlockSize'!$E55,Inputs_ByPrg!$E$6:$E$69,0))</f>
        <v>0</v>
      </c>
      <c r="N55" s="89">
        <f>Inputs_ByYear!K$19*Inputs_ByYear!K$20*INDEX(Inputs_ByYear!$D$24:$Y$25,MATCH($B55,Inputs_ByYear!$B$24:$B$25,0),MATCH(N$5,Inputs_ByYear!$D$23:$Y$23))*INDEX(Inputs_ByYear!K$29:K$34,MATCH($C55,Inputs_ByYear!$B$29:$B$34,0))*INDEX(Inputs_ByPrg!$F$6:$F$69,MATCH('ABP BlockSize'!$E55,Inputs_ByPrg!$E$6:$E$69,0))</f>
        <v>0</v>
      </c>
      <c r="O55" s="89">
        <f>Inputs_ByYear!L$19*Inputs_ByYear!L$20*INDEX(Inputs_ByYear!$D$24:$Y$25,MATCH($B55,Inputs_ByYear!$B$24:$B$25,0),MATCH(O$5,Inputs_ByYear!$D$23:$Y$23))*INDEX(Inputs_ByYear!L$29:L$34,MATCH($C55,Inputs_ByYear!$B$29:$B$34,0))*INDEX(Inputs_ByPrg!$F$6:$F$69,MATCH('ABP BlockSize'!$E55,Inputs_ByPrg!$E$6:$E$69,0))</f>
        <v>0</v>
      </c>
      <c r="P55" s="89">
        <f>Inputs_ByYear!M$19*Inputs_ByYear!M$20*INDEX(Inputs_ByYear!$D$24:$Y$25,MATCH($B55,Inputs_ByYear!$B$24:$B$25,0),MATCH(P$5,Inputs_ByYear!$D$23:$Y$23))*INDEX(Inputs_ByYear!M$29:M$34,MATCH($C55,Inputs_ByYear!$B$29:$B$34,0))*INDEX(Inputs_ByPrg!$F$6:$F$69,MATCH('ABP BlockSize'!$E55,Inputs_ByPrg!$E$6:$E$69,0))</f>
        <v>0</v>
      </c>
      <c r="Q55" s="89">
        <f>Inputs_ByYear!N$19*Inputs_ByYear!N$20*INDEX(Inputs_ByYear!$D$24:$Y$25,MATCH($B55,Inputs_ByYear!$B$24:$B$25,0),MATCH(Q$5,Inputs_ByYear!$D$23:$Y$23))*INDEX(Inputs_ByYear!N$29:N$34,MATCH($C55,Inputs_ByYear!$B$29:$B$34,0))*INDEX(Inputs_ByPrg!$F$6:$F$69,MATCH('ABP BlockSize'!$E55,Inputs_ByPrg!$E$6:$E$69,0))</f>
        <v>0</v>
      </c>
      <c r="R55" s="89">
        <f>Inputs_ByYear!O$19*Inputs_ByYear!O$20*INDEX(Inputs_ByYear!$D$24:$Y$25,MATCH($B55,Inputs_ByYear!$B$24:$B$25,0),MATCH(R$5,Inputs_ByYear!$D$23:$Y$23))*INDEX(Inputs_ByYear!O$29:O$34,MATCH($C55,Inputs_ByYear!$B$29:$B$34,0))*INDEX(Inputs_ByPrg!$F$6:$F$69,MATCH('ABP BlockSize'!$E55,Inputs_ByPrg!$E$6:$E$69,0))</f>
        <v>0</v>
      </c>
      <c r="S55" s="89">
        <f>Inputs_ByYear!P$19*Inputs_ByYear!P$20*INDEX(Inputs_ByYear!$D$24:$Y$25,MATCH($B55,Inputs_ByYear!$B$24:$B$25,0),MATCH(S$5,Inputs_ByYear!$D$23:$Y$23))*INDEX(Inputs_ByYear!P$29:P$34,MATCH($C55,Inputs_ByYear!$B$29:$B$34,0))*INDEX(Inputs_ByPrg!$F$6:$F$69,MATCH('ABP BlockSize'!$E55,Inputs_ByPrg!$E$6:$E$69,0))</f>
        <v>0</v>
      </c>
      <c r="T55" s="89">
        <f>Inputs_ByYear!Q$19*Inputs_ByYear!Q$20*INDEX(Inputs_ByYear!$D$24:$Y$25,MATCH($B55,Inputs_ByYear!$B$24:$B$25,0),MATCH(T$5,Inputs_ByYear!$D$23:$Y$23))*INDEX(Inputs_ByYear!Q$29:Q$34,MATCH($C55,Inputs_ByYear!$B$29:$B$34,0))*INDEX(Inputs_ByPrg!$F$6:$F$69,MATCH('ABP BlockSize'!$E55,Inputs_ByPrg!$E$6:$E$69,0))</f>
        <v>0</v>
      </c>
      <c r="U55" s="89">
        <f>Inputs_ByYear!R$19*Inputs_ByYear!R$20*INDEX(Inputs_ByYear!$D$24:$Y$25,MATCH($B55,Inputs_ByYear!$B$24:$B$25,0),MATCH(U$5,Inputs_ByYear!$D$23:$Y$23))*INDEX(Inputs_ByYear!R$29:R$34,MATCH($C55,Inputs_ByYear!$B$29:$B$34,0))*INDEX(Inputs_ByPrg!$F$6:$F$69,MATCH('ABP BlockSize'!$E55,Inputs_ByPrg!$E$6:$E$69,0))</f>
        <v>0</v>
      </c>
      <c r="V55" s="89">
        <f>Inputs_ByYear!S$19*Inputs_ByYear!S$20*INDEX(Inputs_ByYear!$D$24:$Y$25,MATCH($B55,Inputs_ByYear!$B$24:$B$25,0),MATCH(V$5,Inputs_ByYear!$D$23:$Y$23))*INDEX(Inputs_ByYear!S$29:S$34,MATCH($C55,Inputs_ByYear!$B$29:$B$34,0))*INDEX(Inputs_ByPrg!$F$6:$F$69,MATCH('ABP BlockSize'!$E55,Inputs_ByPrg!$E$6:$E$69,0))</f>
        <v>0</v>
      </c>
      <c r="W55" s="89">
        <f>Inputs_ByYear!T$19*Inputs_ByYear!T$20*INDEX(Inputs_ByYear!$D$24:$Y$25,MATCH($B55,Inputs_ByYear!$B$24:$B$25,0),MATCH(W$5,Inputs_ByYear!$D$23:$Y$23))*INDEX(Inputs_ByYear!T$29:T$34,MATCH($C55,Inputs_ByYear!$B$29:$B$34,0))*INDEX(Inputs_ByPrg!$F$6:$F$69,MATCH('ABP BlockSize'!$E55,Inputs_ByPrg!$E$6:$E$69,0))</f>
        <v>0</v>
      </c>
      <c r="X55" s="89">
        <f>Inputs_ByYear!U$19*Inputs_ByYear!U$20*INDEX(Inputs_ByYear!$D$24:$Y$25,MATCH($B55,Inputs_ByYear!$B$24:$B$25,0),MATCH(X$5,Inputs_ByYear!$D$23:$Y$23))*INDEX(Inputs_ByYear!U$29:U$34,MATCH($C55,Inputs_ByYear!$B$29:$B$34,0))*INDEX(Inputs_ByPrg!$F$6:$F$69,MATCH('ABP BlockSize'!$E55,Inputs_ByPrg!$E$6:$E$69,0))</f>
        <v>0</v>
      </c>
      <c r="Y55" s="89">
        <f>Inputs_ByYear!V$19*Inputs_ByYear!V$20*INDEX(Inputs_ByYear!$D$24:$Y$25,MATCH($B55,Inputs_ByYear!$B$24:$B$25,0),MATCH(Y$5,Inputs_ByYear!$D$23:$Y$23))*INDEX(Inputs_ByYear!V$29:V$34,MATCH($C55,Inputs_ByYear!$B$29:$B$34,0))*INDEX(Inputs_ByPrg!$F$6:$F$69,MATCH('ABP BlockSize'!$E55,Inputs_ByPrg!$E$6:$E$69,0))</f>
        <v>0</v>
      </c>
      <c r="Z55" s="89">
        <f>Inputs_ByYear!W$19*Inputs_ByYear!W$20*INDEX(Inputs_ByYear!$D$24:$Y$25,MATCH($B55,Inputs_ByYear!$B$24:$B$25,0),MATCH(Z$5,Inputs_ByYear!$D$23:$Y$23))*INDEX(Inputs_ByYear!W$29:W$34,MATCH($C55,Inputs_ByYear!$B$29:$B$34,0))*INDEX(Inputs_ByPrg!$F$6:$F$69,MATCH('ABP BlockSize'!$E55,Inputs_ByPrg!$E$6:$E$69,0))</f>
        <v>0</v>
      </c>
      <c r="AA55" s="89">
        <f>Inputs_ByYear!X$19*Inputs_ByYear!X$20*INDEX(Inputs_ByYear!$D$24:$Y$25,MATCH($B55,Inputs_ByYear!$B$24:$B$25,0),MATCH(AA$5,Inputs_ByYear!$D$23:$Y$23))*INDEX(Inputs_ByYear!X$29:X$34,MATCH($C55,Inputs_ByYear!$B$29:$B$34,0))*INDEX(Inputs_ByPrg!$F$6:$F$69,MATCH('ABP BlockSize'!$E55,Inputs_ByPrg!$E$6:$E$69,0))</f>
        <v>0</v>
      </c>
      <c r="AB55" s="89">
        <f>Inputs_ByYear!Y$19*Inputs_ByYear!Y$20*INDEX(Inputs_ByYear!$D$24:$Y$25,MATCH($B55,Inputs_ByYear!$B$24:$B$25,0),MATCH(AB$5,Inputs_ByYear!$D$23:$Y$23))*INDEX(Inputs_ByYear!Y$29:Y$34,MATCH($C55,Inputs_ByYear!$B$29:$B$34,0))*INDEX(Inputs_ByPrg!$F$6:$F$69,MATCH('ABP BlockSize'!$E55,Inputs_ByPrg!$E$6:$E$69,0))</f>
        <v>0</v>
      </c>
    </row>
    <row r="56" spans="2:28" ht="14.45" customHeight="1">
      <c r="B56" s="239" t="s">
        <v>231</v>
      </c>
      <c r="C56" s="239" t="s">
        <v>210</v>
      </c>
      <c r="D56" s="239" t="s">
        <v>287</v>
      </c>
      <c r="E56" s="286" t="str">
        <f t="shared" si="0"/>
        <v>B_Community Driven Community Solar_&gt;100-200</v>
      </c>
      <c r="F56" s="262" t="s">
        <v>86</v>
      </c>
      <c r="G56" s="89">
        <f>Inputs_ByYear!D$19*Inputs_ByYear!D$20*INDEX(Inputs_ByYear!$D$24:$Y$25,MATCH($B56,Inputs_ByYear!$B$24:$B$25,0),MATCH(G$5,Inputs_ByYear!$D$23:$Y$23))*INDEX(Inputs_ByYear!D$29:D$34,MATCH($C56,Inputs_ByYear!$B$29:$B$34,0))*INDEX(Inputs_ByPrg!$F$6:$F$69,MATCH('ABP BlockSize'!$E56,Inputs_ByPrg!$E$6:$E$69,0))</f>
        <v>0</v>
      </c>
      <c r="H56" s="89">
        <f>Inputs_ByYear!E$19*Inputs_ByYear!E$20*INDEX(Inputs_ByYear!$D$24:$Y$25,MATCH($B56,Inputs_ByYear!$B$24:$B$25,0),MATCH(H$5,Inputs_ByYear!$D$23:$Y$23))*INDEX(Inputs_ByYear!E$29:E$34,MATCH($C56,Inputs_ByYear!$B$29:$B$34,0))*INDEX(Inputs_ByPrg!$F$6:$F$69,MATCH('ABP BlockSize'!$E56,Inputs_ByPrg!$E$6:$E$69,0))</f>
        <v>0</v>
      </c>
      <c r="I56" s="89">
        <f>Inputs_ByYear!F$19*Inputs_ByYear!F$20*INDEX(Inputs_ByYear!$D$24:$Y$25,MATCH($B56,Inputs_ByYear!$B$24:$B$25,0),MATCH(I$5,Inputs_ByYear!$D$23:$Y$23))*INDEX(Inputs_ByYear!F$29:F$34,MATCH($C56,Inputs_ByYear!$B$29:$B$34,0))*INDEX(Inputs_ByPrg!$F$6:$F$69,MATCH('ABP BlockSize'!$E56,Inputs_ByPrg!$E$6:$E$69,0))</f>
        <v>0</v>
      </c>
      <c r="J56" s="89">
        <f>Inputs_ByYear!G$19*Inputs_ByYear!G$20*INDEX(Inputs_ByYear!$D$24:$Y$25,MATCH($B56,Inputs_ByYear!$B$24:$B$25,0),MATCH(J$5,Inputs_ByYear!$D$23:$Y$23))*INDEX(Inputs_ByYear!G$29:G$34,MATCH($C56,Inputs_ByYear!$B$29:$B$34,0))*INDEX(Inputs_ByPrg!$F$6:$F$69,MATCH('ABP BlockSize'!$E56,Inputs_ByPrg!$E$6:$E$69,0))</f>
        <v>0</v>
      </c>
      <c r="K56" s="89">
        <f>Inputs_ByYear!H$19*Inputs_ByYear!H$20*INDEX(Inputs_ByYear!$D$24:$Y$25,MATCH($B56,Inputs_ByYear!$B$24:$B$25,0),MATCH(K$5,Inputs_ByYear!$D$23:$Y$23))*INDEX(Inputs_ByYear!H$29:H$34,MATCH($C56,Inputs_ByYear!$B$29:$B$34,0))*INDEX(Inputs_ByPrg!$F$6:$F$69,MATCH('ABP BlockSize'!$E56,Inputs_ByPrg!$E$6:$E$69,0))</f>
        <v>0</v>
      </c>
      <c r="L56" s="89">
        <f>Inputs_ByYear!I$19*Inputs_ByYear!I$20*INDEX(Inputs_ByYear!$D$24:$Y$25,MATCH($B56,Inputs_ByYear!$B$24:$B$25,0),MATCH(L$5,Inputs_ByYear!$D$23:$Y$23))*INDEX(Inputs_ByYear!I$29:I$34,MATCH($C56,Inputs_ByYear!$B$29:$B$34,0))*INDEX(Inputs_ByPrg!$F$6:$F$69,MATCH('ABP BlockSize'!$E56,Inputs_ByPrg!$E$6:$E$69,0))</f>
        <v>0</v>
      </c>
      <c r="M56" s="89">
        <f>Inputs_ByYear!J$19*Inputs_ByYear!J$20*INDEX(Inputs_ByYear!$D$24:$Y$25,MATCH($B56,Inputs_ByYear!$B$24:$B$25,0),MATCH(M$5,Inputs_ByYear!$D$23:$Y$23))*INDEX(Inputs_ByYear!J$29:J$34,MATCH($C56,Inputs_ByYear!$B$29:$B$34,0))*INDEX(Inputs_ByPrg!$F$6:$F$69,MATCH('ABP BlockSize'!$E56,Inputs_ByPrg!$E$6:$E$69,0))</f>
        <v>0</v>
      </c>
      <c r="N56" s="89">
        <f>Inputs_ByYear!K$19*Inputs_ByYear!K$20*INDEX(Inputs_ByYear!$D$24:$Y$25,MATCH($B56,Inputs_ByYear!$B$24:$B$25,0),MATCH(N$5,Inputs_ByYear!$D$23:$Y$23))*INDEX(Inputs_ByYear!K$29:K$34,MATCH($C56,Inputs_ByYear!$B$29:$B$34,0))*INDEX(Inputs_ByPrg!$F$6:$F$69,MATCH('ABP BlockSize'!$E56,Inputs_ByPrg!$E$6:$E$69,0))</f>
        <v>0</v>
      </c>
      <c r="O56" s="89">
        <f>Inputs_ByYear!L$19*Inputs_ByYear!L$20*INDEX(Inputs_ByYear!$D$24:$Y$25,MATCH($B56,Inputs_ByYear!$B$24:$B$25,0),MATCH(O$5,Inputs_ByYear!$D$23:$Y$23))*INDEX(Inputs_ByYear!L$29:L$34,MATCH($C56,Inputs_ByYear!$B$29:$B$34,0))*INDEX(Inputs_ByPrg!$F$6:$F$69,MATCH('ABP BlockSize'!$E56,Inputs_ByPrg!$E$6:$E$69,0))</f>
        <v>0</v>
      </c>
      <c r="P56" s="89">
        <f>Inputs_ByYear!M$19*Inputs_ByYear!M$20*INDEX(Inputs_ByYear!$D$24:$Y$25,MATCH($B56,Inputs_ByYear!$B$24:$B$25,0),MATCH(P$5,Inputs_ByYear!$D$23:$Y$23))*INDEX(Inputs_ByYear!M$29:M$34,MATCH($C56,Inputs_ByYear!$B$29:$B$34,0))*INDEX(Inputs_ByPrg!$F$6:$F$69,MATCH('ABP BlockSize'!$E56,Inputs_ByPrg!$E$6:$E$69,0))</f>
        <v>0</v>
      </c>
      <c r="Q56" s="89">
        <f>Inputs_ByYear!N$19*Inputs_ByYear!N$20*INDEX(Inputs_ByYear!$D$24:$Y$25,MATCH($B56,Inputs_ByYear!$B$24:$B$25,0),MATCH(Q$5,Inputs_ByYear!$D$23:$Y$23))*INDEX(Inputs_ByYear!N$29:N$34,MATCH($C56,Inputs_ByYear!$B$29:$B$34,0))*INDEX(Inputs_ByPrg!$F$6:$F$69,MATCH('ABP BlockSize'!$E56,Inputs_ByPrg!$E$6:$E$69,0))</f>
        <v>0</v>
      </c>
      <c r="R56" s="89">
        <f>Inputs_ByYear!O$19*Inputs_ByYear!O$20*INDEX(Inputs_ByYear!$D$24:$Y$25,MATCH($B56,Inputs_ByYear!$B$24:$B$25,0),MATCH(R$5,Inputs_ByYear!$D$23:$Y$23))*INDEX(Inputs_ByYear!O$29:O$34,MATCH($C56,Inputs_ByYear!$B$29:$B$34,0))*INDEX(Inputs_ByPrg!$F$6:$F$69,MATCH('ABP BlockSize'!$E56,Inputs_ByPrg!$E$6:$E$69,0))</f>
        <v>0</v>
      </c>
      <c r="S56" s="89">
        <f>Inputs_ByYear!P$19*Inputs_ByYear!P$20*INDEX(Inputs_ByYear!$D$24:$Y$25,MATCH($B56,Inputs_ByYear!$B$24:$B$25,0),MATCH(S$5,Inputs_ByYear!$D$23:$Y$23))*INDEX(Inputs_ByYear!P$29:P$34,MATCH($C56,Inputs_ByYear!$B$29:$B$34,0))*INDEX(Inputs_ByPrg!$F$6:$F$69,MATCH('ABP BlockSize'!$E56,Inputs_ByPrg!$E$6:$E$69,0))</f>
        <v>0</v>
      </c>
      <c r="T56" s="89">
        <f>Inputs_ByYear!Q$19*Inputs_ByYear!Q$20*INDEX(Inputs_ByYear!$D$24:$Y$25,MATCH($B56,Inputs_ByYear!$B$24:$B$25,0),MATCH(T$5,Inputs_ByYear!$D$23:$Y$23))*INDEX(Inputs_ByYear!Q$29:Q$34,MATCH($C56,Inputs_ByYear!$B$29:$B$34,0))*INDEX(Inputs_ByPrg!$F$6:$F$69,MATCH('ABP BlockSize'!$E56,Inputs_ByPrg!$E$6:$E$69,0))</f>
        <v>0</v>
      </c>
      <c r="U56" s="89">
        <f>Inputs_ByYear!R$19*Inputs_ByYear!R$20*INDEX(Inputs_ByYear!$D$24:$Y$25,MATCH($B56,Inputs_ByYear!$B$24:$B$25,0),MATCH(U$5,Inputs_ByYear!$D$23:$Y$23))*INDEX(Inputs_ByYear!R$29:R$34,MATCH($C56,Inputs_ByYear!$B$29:$B$34,0))*INDEX(Inputs_ByPrg!$F$6:$F$69,MATCH('ABP BlockSize'!$E56,Inputs_ByPrg!$E$6:$E$69,0))</f>
        <v>0</v>
      </c>
      <c r="V56" s="89">
        <f>Inputs_ByYear!S$19*Inputs_ByYear!S$20*INDEX(Inputs_ByYear!$D$24:$Y$25,MATCH($B56,Inputs_ByYear!$B$24:$B$25,0),MATCH(V$5,Inputs_ByYear!$D$23:$Y$23))*INDEX(Inputs_ByYear!S$29:S$34,MATCH($C56,Inputs_ByYear!$B$29:$B$34,0))*INDEX(Inputs_ByPrg!$F$6:$F$69,MATCH('ABP BlockSize'!$E56,Inputs_ByPrg!$E$6:$E$69,0))</f>
        <v>0</v>
      </c>
      <c r="W56" s="89">
        <f>Inputs_ByYear!T$19*Inputs_ByYear!T$20*INDEX(Inputs_ByYear!$D$24:$Y$25,MATCH($B56,Inputs_ByYear!$B$24:$B$25,0),MATCH(W$5,Inputs_ByYear!$D$23:$Y$23))*INDEX(Inputs_ByYear!T$29:T$34,MATCH($C56,Inputs_ByYear!$B$29:$B$34,0))*INDEX(Inputs_ByPrg!$F$6:$F$69,MATCH('ABP BlockSize'!$E56,Inputs_ByPrg!$E$6:$E$69,0))</f>
        <v>0</v>
      </c>
      <c r="X56" s="89">
        <f>Inputs_ByYear!U$19*Inputs_ByYear!U$20*INDEX(Inputs_ByYear!$D$24:$Y$25,MATCH($B56,Inputs_ByYear!$B$24:$B$25,0),MATCH(X$5,Inputs_ByYear!$D$23:$Y$23))*INDEX(Inputs_ByYear!U$29:U$34,MATCH($C56,Inputs_ByYear!$B$29:$B$34,0))*INDEX(Inputs_ByPrg!$F$6:$F$69,MATCH('ABP BlockSize'!$E56,Inputs_ByPrg!$E$6:$E$69,0))</f>
        <v>0</v>
      </c>
      <c r="Y56" s="89">
        <f>Inputs_ByYear!V$19*Inputs_ByYear!V$20*INDEX(Inputs_ByYear!$D$24:$Y$25,MATCH($B56,Inputs_ByYear!$B$24:$B$25,0),MATCH(Y$5,Inputs_ByYear!$D$23:$Y$23))*INDEX(Inputs_ByYear!V$29:V$34,MATCH($C56,Inputs_ByYear!$B$29:$B$34,0))*INDEX(Inputs_ByPrg!$F$6:$F$69,MATCH('ABP BlockSize'!$E56,Inputs_ByPrg!$E$6:$E$69,0))</f>
        <v>0</v>
      </c>
      <c r="Z56" s="89">
        <f>Inputs_ByYear!W$19*Inputs_ByYear!W$20*INDEX(Inputs_ByYear!$D$24:$Y$25,MATCH($B56,Inputs_ByYear!$B$24:$B$25,0),MATCH(Z$5,Inputs_ByYear!$D$23:$Y$23))*INDEX(Inputs_ByYear!W$29:W$34,MATCH($C56,Inputs_ByYear!$B$29:$B$34,0))*INDEX(Inputs_ByPrg!$F$6:$F$69,MATCH('ABP BlockSize'!$E56,Inputs_ByPrg!$E$6:$E$69,0))</f>
        <v>0</v>
      </c>
      <c r="AA56" s="89">
        <f>Inputs_ByYear!X$19*Inputs_ByYear!X$20*INDEX(Inputs_ByYear!$D$24:$Y$25,MATCH($B56,Inputs_ByYear!$B$24:$B$25,0),MATCH(AA$5,Inputs_ByYear!$D$23:$Y$23))*INDEX(Inputs_ByYear!X$29:X$34,MATCH($C56,Inputs_ByYear!$B$29:$B$34,0))*INDEX(Inputs_ByPrg!$F$6:$F$69,MATCH('ABP BlockSize'!$E56,Inputs_ByPrg!$E$6:$E$69,0))</f>
        <v>0</v>
      </c>
      <c r="AB56" s="89">
        <f>Inputs_ByYear!Y$19*Inputs_ByYear!Y$20*INDEX(Inputs_ByYear!$D$24:$Y$25,MATCH($B56,Inputs_ByYear!$B$24:$B$25,0),MATCH(AB$5,Inputs_ByYear!$D$23:$Y$23))*INDEX(Inputs_ByYear!Y$29:Y$34,MATCH($C56,Inputs_ByYear!$B$29:$B$34,0))*INDEX(Inputs_ByPrg!$F$6:$F$69,MATCH('ABP BlockSize'!$E56,Inputs_ByPrg!$E$6:$E$69,0))</f>
        <v>0</v>
      </c>
    </row>
    <row r="57" spans="2:28" ht="14.45" customHeight="1">
      <c r="B57" s="239" t="s">
        <v>231</v>
      </c>
      <c r="C57" s="239" t="s">
        <v>210</v>
      </c>
      <c r="D57" s="239" t="s">
        <v>288</v>
      </c>
      <c r="E57" s="286" t="str">
        <f t="shared" si="0"/>
        <v>B_Community Driven Community Solar_&gt;200-500</v>
      </c>
      <c r="F57" s="262" t="s">
        <v>86</v>
      </c>
      <c r="G57" s="89">
        <f>Inputs_ByYear!D$19*Inputs_ByYear!D$20*INDEX(Inputs_ByYear!$D$24:$Y$25,MATCH($B57,Inputs_ByYear!$B$24:$B$25,0),MATCH(G$5,Inputs_ByYear!$D$23:$Y$23))*INDEX(Inputs_ByYear!D$29:D$34,MATCH($C57,Inputs_ByYear!$B$29:$B$34,0))*INDEX(Inputs_ByPrg!$F$6:$F$69,MATCH('ABP BlockSize'!$E57,Inputs_ByPrg!$E$6:$E$69,0))</f>
        <v>0</v>
      </c>
      <c r="H57" s="89">
        <f>Inputs_ByYear!E$19*Inputs_ByYear!E$20*INDEX(Inputs_ByYear!$D$24:$Y$25,MATCH($B57,Inputs_ByYear!$B$24:$B$25,0),MATCH(H$5,Inputs_ByYear!$D$23:$Y$23))*INDEX(Inputs_ByYear!E$29:E$34,MATCH($C57,Inputs_ByYear!$B$29:$B$34,0))*INDEX(Inputs_ByPrg!$F$6:$F$69,MATCH('ABP BlockSize'!$E57,Inputs_ByPrg!$E$6:$E$69,0))</f>
        <v>0</v>
      </c>
      <c r="I57" s="89">
        <f>Inputs_ByYear!F$19*Inputs_ByYear!F$20*INDEX(Inputs_ByYear!$D$24:$Y$25,MATCH($B57,Inputs_ByYear!$B$24:$B$25,0),MATCH(I$5,Inputs_ByYear!$D$23:$Y$23))*INDEX(Inputs_ByYear!F$29:F$34,MATCH($C57,Inputs_ByYear!$B$29:$B$34,0))*INDEX(Inputs_ByPrg!$F$6:$F$69,MATCH('ABP BlockSize'!$E57,Inputs_ByPrg!$E$6:$E$69,0))</f>
        <v>0</v>
      </c>
      <c r="J57" s="89">
        <f>Inputs_ByYear!G$19*Inputs_ByYear!G$20*INDEX(Inputs_ByYear!$D$24:$Y$25,MATCH($B57,Inputs_ByYear!$B$24:$B$25,0),MATCH(J$5,Inputs_ByYear!$D$23:$Y$23))*INDEX(Inputs_ByYear!G$29:G$34,MATCH($C57,Inputs_ByYear!$B$29:$B$34,0))*INDEX(Inputs_ByPrg!$F$6:$F$69,MATCH('ABP BlockSize'!$E57,Inputs_ByPrg!$E$6:$E$69,0))</f>
        <v>0</v>
      </c>
      <c r="K57" s="89">
        <f>Inputs_ByYear!H$19*Inputs_ByYear!H$20*INDEX(Inputs_ByYear!$D$24:$Y$25,MATCH($B57,Inputs_ByYear!$B$24:$B$25,0),MATCH(K$5,Inputs_ByYear!$D$23:$Y$23))*INDEX(Inputs_ByYear!H$29:H$34,MATCH($C57,Inputs_ByYear!$B$29:$B$34,0))*INDEX(Inputs_ByPrg!$F$6:$F$69,MATCH('ABP BlockSize'!$E57,Inputs_ByPrg!$E$6:$E$69,0))</f>
        <v>0</v>
      </c>
      <c r="L57" s="89">
        <f>Inputs_ByYear!I$19*Inputs_ByYear!I$20*INDEX(Inputs_ByYear!$D$24:$Y$25,MATCH($B57,Inputs_ByYear!$B$24:$B$25,0),MATCH(L$5,Inputs_ByYear!$D$23:$Y$23))*INDEX(Inputs_ByYear!I$29:I$34,MATCH($C57,Inputs_ByYear!$B$29:$B$34,0))*INDEX(Inputs_ByPrg!$F$6:$F$69,MATCH('ABP BlockSize'!$E57,Inputs_ByPrg!$E$6:$E$69,0))</f>
        <v>0</v>
      </c>
      <c r="M57" s="89">
        <f>Inputs_ByYear!J$19*Inputs_ByYear!J$20*INDEX(Inputs_ByYear!$D$24:$Y$25,MATCH($B57,Inputs_ByYear!$B$24:$B$25,0),MATCH(M$5,Inputs_ByYear!$D$23:$Y$23))*INDEX(Inputs_ByYear!J$29:J$34,MATCH($C57,Inputs_ByYear!$B$29:$B$34,0))*INDEX(Inputs_ByPrg!$F$6:$F$69,MATCH('ABP BlockSize'!$E57,Inputs_ByPrg!$E$6:$E$69,0))</f>
        <v>0</v>
      </c>
      <c r="N57" s="89">
        <f>Inputs_ByYear!K$19*Inputs_ByYear!K$20*INDEX(Inputs_ByYear!$D$24:$Y$25,MATCH($B57,Inputs_ByYear!$B$24:$B$25,0),MATCH(N$5,Inputs_ByYear!$D$23:$Y$23))*INDEX(Inputs_ByYear!K$29:K$34,MATCH($C57,Inputs_ByYear!$B$29:$B$34,0))*INDEX(Inputs_ByPrg!$F$6:$F$69,MATCH('ABP BlockSize'!$E57,Inputs_ByPrg!$E$6:$E$69,0))</f>
        <v>0</v>
      </c>
      <c r="O57" s="89">
        <f>Inputs_ByYear!L$19*Inputs_ByYear!L$20*INDEX(Inputs_ByYear!$D$24:$Y$25,MATCH($B57,Inputs_ByYear!$B$24:$B$25,0),MATCH(O$5,Inputs_ByYear!$D$23:$Y$23))*INDEX(Inputs_ByYear!L$29:L$34,MATCH($C57,Inputs_ByYear!$B$29:$B$34,0))*INDEX(Inputs_ByPrg!$F$6:$F$69,MATCH('ABP BlockSize'!$E57,Inputs_ByPrg!$E$6:$E$69,0))</f>
        <v>0</v>
      </c>
      <c r="P57" s="89">
        <f>Inputs_ByYear!M$19*Inputs_ByYear!M$20*INDEX(Inputs_ByYear!$D$24:$Y$25,MATCH($B57,Inputs_ByYear!$B$24:$B$25,0),MATCH(P$5,Inputs_ByYear!$D$23:$Y$23))*INDEX(Inputs_ByYear!M$29:M$34,MATCH($C57,Inputs_ByYear!$B$29:$B$34,0))*INDEX(Inputs_ByPrg!$F$6:$F$69,MATCH('ABP BlockSize'!$E57,Inputs_ByPrg!$E$6:$E$69,0))</f>
        <v>0</v>
      </c>
      <c r="Q57" s="89">
        <f>Inputs_ByYear!N$19*Inputs_ByYear!N$20*INDEX(Inputs_ByYear!$D$24:$Y$25,MATCH($B57,Inputs_ByYear!$B$24:$B$25,0),MATCH(Q$5,Inputs_ByYear!$D$23:$Y$23))*INDEX(Inputs_ByYear!N$29:N$34,MATCH($C57,Inputs_ByYear!$B$29:$B$34,0))*INDEX(Inputs_ByPrg!$F$6:$F$69,MATCH('ABP BlockSize'!$E57,Inputs_ByPrg!$E$6:$E$69,0))</f>
        <v>0</v>
      </c>
      <c r="R57" s="89">
        <f>Inputs_ByYear!O$19*Inputs_ByYear!O$20*INDEX(Inputs_ByYear!$D$24:$Y$25,MATCH($B57,Inputs_ByYear!$B$24:$B$25,0),MATCH(R$5,Inputs_ByYear!$D$23:$Y$23))*INDEX(Inputs_ByYear!O$29:O$34,MATCH($C57,Inputs_ByYear!$B$29:$B$34,0))*INDEX(Inputs_ByPrg!$F$6:$F$69,MATCH('ABP BlockSize'!$E57,Inputs_ByPrg!$E$6:$E$69,0))</f>
        <v>0</v>
      </c>
      <c r="S57" s="89">
        <f>Inputs_ByYear!P$19*Inputs_ByYear!P$20*INDEX(Inputs_ByYear!$D$24:$Y$25,MATCH($B57,Inputs_ByYear!$B$24:$B$25,0),MATCH(S$5,Inputs_ByYear!$D$23:$Y$23))*INDEX(Inputs_ByYear!P$29:P$34,MATCH($C57,Inputs_ByYear!$B$29:$B$34,0))*INDEX(Inputs_ByPrg!$F$6:$F$69,MATCH('ABP BlockSize'!$E57,Inputs_ByPrg!$E$6:$E$69,0))</f>
        <v>0</v>
      </c>
      <c r="T57" s="89">
        <f>Inputs_ByYear!Q$19*Inputs_ByYear!Q$20*INDEX(Inputs_ByYear!$D$24:$Y$25,MATCH($B57,Inputs_ByYear!$B$24:$B$25,0),MATCH(T$5,Inputs_ByYear!$D$23:$Y$23))*INDEX(Inputs_ByYear!Q$29:Q$34,MATCH($C57,Inputs_ByYear!$B$29:$B$34,0))*INDEX(Inputs_ByPrg!$F$6:$F$69,MATCH('ABP BlockSize'!$E57,Inputs_ByPrg!$E$6:$E$69,0))</f>
        <v>0</v>
      </c>
      <c r="U57" s="89">
        <f>Inputs_ByYear!R$19*Inputs_ByYear!R$20*INDEX(Inputs_ByYear!$D$24:$Y$25,MATCH($B57,Inputs_ByYear!$B$24:$B$25,0),MATCH(U$5,Inputs_ByYear!$D$23:$Y$23))*INDEX(Inputs_ByYear!R$29:R$34,MATCH($C57,Inputs_ByYear!$B$29:$B$34,0))*INDEX(Inputs_ByPrg!$F$6:$F$69,MATCH('ABP BlockSize'!$E57,Inputs_ByPrg!$E$6:$E$69,0))</f>
        <v>0</v>
      </c>
      <c r="V57" s="89">
        <f>Inputs_ByYear!S$19*Inputs_ByYear!S$20*INDEX(Inputs_ByYear!$D$24:$Y$25,MATCH($B57,Inputs_ByYear!$B$24:$B$25,0),MATCH(V$5,Inputs_ByYear!$D$23:$Y$23))*INDEX(Inputs_ByYear!S$29:S$34,MATCH($C57,Inputs_ByYear!$B$29:$B$34,0))*INDEX(Inputs_ByPrg!$F$6:$F$69,MATCH('ABP BlockSize'!$E57,Inputs_ByPrg!$E$6:$E$69,0))</f>
        <v>0</v>
      </c>
      <c r="W57" s="89">
        <f>Inputs_ByYear!T$19*Inputs_ByYear!T$20*INDEX(Inputs_ByYear!$D$24:$Y$25,MATCH($B57,Inputs_ByYear!$B$24:$B$25,0),MATCH(W$5,Inputs_ByYear!$D$23:$Y$23))*INDEX(Inputs_ByYear!T$29:T$34,MATCH($C57,Inputs_ByYear!$B$29:$B$34,0))*INDEX(Inputs_ByPrg!$F$6:$F$69,MATCH('ABP BlockSize'!$E57,Inputs_ByPrg!$E$6:$E$69,0))</f>
        <v>0</v>
      </c>
      <c r="X57" s="89">
        <f>Inputs_ByYear!U$19*Inputs_ByYear!U$20*INDEX(Inputs_ByYear!$D$24:$Y$25,MATCH($B57,Inputs_ByYear!$B$24:$B$25,0),MATCH(X$5,Inputs_ByYear!$D$23:$Y$23))*INDEX(Inputs_ByYear!U$29:U$34,MATCH($C57,Inputs_ByYear!$B$29:$B$34,0))*INDEX(Inputs_ByPrg!$F$6:$F$69,MATCH('ABP BlockSize'!$E57,Inputs_ByPrg!$E$6:$E$69,0))</f>
        <v>0</v>
      </c>
      <c r="Y57" s="89">
        <f>Inputs_ByYear!V$19*Inputs_ByYear!V$20*INDEX(Inputs_ByYear!$D$24:$Y$25,MATCH($B57,Inputs_ByYear!$B$24:$B$25,0),MATCH(Y$5,Inputs_ByYear!$D$23:$Y$23))*INDEX(Inputs_ByYear!V$29:V$34,MATCH($C57,Inputs_ByYear!$B$29:$B$34,0))*INDEX(Inputs_ByPrg!$F$6:$F$69,MATCH('ABP BlockSize'!$E57,Inputs_ByPrg!$E$6:$E$69,0))</f>
        <v>0</v>
      </c>
      <c r="Z57" s="89">
        <f>Inputs_ByYear!W$19*Inputs_ByYear!W$20*INDEX(Inputs_ByYear!$D$24:$Y$25,MATCH($B57,Inputs_ByYear!$B$24:$B$25,0),MATCH(Z$5,Inputs_ByYear!$D$23:$Y$23))*INDEX(Inputs_ByYear!W$29:W$34,MATCH($C57,Inputs_ByYear!$B$29:$B$34,0))*INDEX(Inputs_ByPrg!$F$6:$F$69,MATCH('ABP BlockSize'!$E57,Inputs_ByPrg!$E$6:$E$69,0))</f>
        <v>0</v>
      </c>
      <c r="AA57" s="89">
        <f>Inputs_ByYear!X$19*Inputs_ByYear!X$20*INDEX(Inputs_ByYear!$D$24:$Y$25,MATCH($B57,Inputs_ByYear!$B$24:$B$25,0),MATCH(AA$5,Inputs_ByYear!$D$23:$Y$23))*INDEX(Inputs_ByYear!X$29:X$34,MATCH($C57,Inputs_ByYear!$B$29:$B$34,0))*INDEX(Inputs_ByPrg!$F$6:$F$69,MATCH('ABP BlockSize'!$E57,Inputs_ByPrg!$E$6:$E$69,0))</f>
        <v>0</v>
      </c>
      <c r="AB57" s="89">
        <f>Inputs_ByYear!Y$19*Inputs_ByYear!Y$20*INDEX(Inputs_ByYear!$D$24:$Y$25,MATCH($B57,Inputs_ByYear!$B$24:$B$25,0),MATCH(AB$5,Inputs_ByYear!$D$23:$Y$23))*INDEX(Inputs_ByYear!Y$29:Y$34,MATCH($C57,Inputs_ByYear!$B$29:$B$34,0))*INDEX(Inputs_ByPrg!$F$6:$F$69,MATCH('ABP BlockSize'!$E57,Inputs_ByPrg!$E$6:$E$69,0))</f>
        <v>0</v>
      </c>
    </row>
    <row r="58" spans="2:28" ht="14.45" customHeight="1">
      <c r="B58" s="239" t="s">
        <v>231</v>
      </c>
      <c r="C58" s="239" t="s">
        <v>210</v>
      </c>
      <c r="D58" s="239" t="s">
        <v>289</v>
      </c>
      <c r="E58" s="286" t="str">
        <f t="shared" si="0"/>
        <v>B_Community Driven Community Solar_ &gt;500-2000</v>
      </c>
      <c r="F58" s="262" t="s">
        <v>86</v>
      </c>
      <c r="G58" s="89">
        <f>Inputs_ByYear!D$19*Inputs_ByYear!D$20*INDEX(Inputs_ByYear!$D$24:$Y$25,MATCH($B58,Inputs_ByYear!$B$24:$B$25,0),MATCH(G$5,Inputs_ByYear!$D$23:$Y$23))*INDEX(Inputs_ByYear!D$29:D$34,MATCH($C58,Inputs_ByYear!$B$29:$B$34,0))*INDEX(Inputs_ByPrg!$F$6:$F$69,MATCH('ABP BlockSize'!$E58,Inputs_ByPrg!$E$6:$E$69,0))</f>
        <v>22400</v>
      </c>
      <c r="H58" s="89">
        <f>Inputs_ByYear!E$19*Inputs_ByYear!E$20*INDEX(Inputs_ByYear!$D$24:$Y$25,MATCH($B58,Inputs_ByYear!$B$24:$B$25,0),MATCH(H$5,Inputs_ByYear!$D$23:$Y$23))*INDEX(Inputs_ByYear!E$29:E$34,MATCH($C58,Inputs_ByYear!$B$29:$B$34,0))*INDEX(Inputs_ByPrg!$F$6:$F$69,MATCH('ABP BlockSize'!$E58,Inputs_ByPrg!$E$6:$E$69,0))</f>
        <v>22400</v>
      </c>
      <c r="I58" s="89">
        <f>Inputs_ByYear!F$19*Inputs_ByYear!F$20*INDEX(Inputs_ByYear!$D$24:$Y$25,MATCH($B58,Inputs_ByYear!$B$24:$B$25,0),MATCH(I$5,Inputs_ByYear!$D$23:$Y$23))*INDEX(Inputs_ByYear!F$29:F$34,MATCH($C58,Inputs_ByYear!$B$29:$B$34,0))*INDEX(Inputs_ByPrg!$F$6:$F$69,MATCH('ABP BlockSize'!$E58,Inputs_ByPrg!$E$6:$E$69,0))</f>
        <v>22400</v>
      </c>
      <c r="J58" s="89">
        <f>Inputs_ByYear!G$19*Inputs_ByYear!G$20*INDEX(Inputs_ByYear!$D$24:$Y$25,MATCH($B58,Inputs_ByYear!$B$24:$B$25,0),MATCH(J$5,Inputs_ByYear!$D$23:$Y$23))*INDEX(Inputs_ByYear!G$29:G$34,MATCH($C58,Inputs_ByYear!$B$29:$B$34,0))*INDEX(Inputs_ByPrg!$F$6:$F$69,MATCH('ABP BlockSize'!$E58,Inputs_ByPrg!$E$6:$E$69,0))</f>
        <v>22400</v>
      </c>
      <c r="K58" s="89">
        <f>Inputs_ByYear!H$19*Inputs_ByYear!H$20*INDEX(Inputs_ByYear!$D$24:$Y$25,MATCH($B58,Inputs_ByYear!$B$24:$B$25,0),MATCH(K$5,Inputs_ByYear!$D$23:$Y$23))*INDEX(Inputs_ByYear!H$29:H$34,MATCH($C58,Inputs_ByYear!$B$29:$B$34,0))*INDEX(Inputs_ByPrg!$F$6:$F$69,MATCH('ABP BlockSize'!$E58,Inputs_ByPrg!$E$6:$E$69,0))</f>
        <v>22400</v>
      </c>
      <c r="L58" s="89">
        <f>Inputs_ByYear!I$19*Inputs_ByYear!I$20*INDEX(Inputs_ByYear!$D$24:$Y$25,MATCH($B58,Inputs_ByYear!$B$24:$B$25,0),MATCH(L$5,Inputs_ByYear!$D$23:$Y$23))*INDEX(Inputs_ByYear!I$29:I$34,MATCH($C58,Inputs_ByYear!$B$29:$B$34,0))*INDEX(Inputs_ByPrg!$F$6:$F$69,MATCH('ABP BlockSize'!$E58,Inputs_ByPrg!$E$6:$E$69,0))</f>
        <v>22400</v>
      </c>
      <c r="M58" s="89">
        <f>Inputs_ByYear!J$19*Inputs_ByYear!J$20*INDEX(Inputs_ByYear!$D$24:$Y$25,MATCH($B58,Inputs_ByYear!$B$24:$B$25,0),MATCH(M$5,Inputs_ByYear!$D$23:$Y$23))*INDEX(Inputs_ByYear!J$29:J$34,MATCH($C58,Inputs_ByYear!$B$29:$B$34,0))*INDEX(Inputs_ByPrg!$F$6:$F$69,MATCH('ABP BlockSize'!$E58,Inputs_ByPrg!$E$6:$E$69,0))</f>
        <v>22400</v>
      </c>
      <c r="N58" s="89">
        <f>Inputs_ByYear!K$19*Inputs_ByYear!K$20*INDEX(Inputs_ByYear!$D$24:$Y$25,MATCH($B58,Inputs_ByYear!$B$24:$B$25,0),MATCH(N$5,Inputs_ByYear!$D$23:$Y$23))*INDEX(Inputs_ByYear!K$29:K$34,MATCH($C58,Inputs_ByYear!$B$29:$B$34,0))*INDEX(Inputs_ByPrg!$F$6:$F$69,MATCH('ABP BlockSize'!$E58,Inputs_ByPrg!$E$6:$E$69,0))</f>
        <v>22400</v>
      </c>
      <c r="O58" s="89">
        <f>Inputs_ByYear!L$19*Inputs_ByYear!L$20*INDEX(Inputs_ByYear!$D$24:$Y$25,MATCH($B58,Inputs_ByYear!$B$24:$B$25,0),MATCH(O$5,Inputs_ByYear!$D$23:$Y$23))*INDEX(Inputs_ByYear!L$29:L$34,MATCH($C58,Inputs_ByYear!$B$29:$B$34,0))*INDEX(Inputs_ByPrg!$F$6:$F$69,MATCH('ABP BlockSize'!$E58,Inputs_ByPrg!$E$6:$E$69,0))</f>
        <v>22400</v>
      </c>
      <c r="P58" s="89">
        <f>Inputs_ByYear!M$19*Inputs_ByYear!M$20*INDEX(Inputs_ByYear!$D$24:$Y$25,MATCH($B58,Inputs_ByYear!$B$24:$B$25,0),MATCH(P$5,Inputs_ByYear!$D$23:$Y$23))*INDEX(Inputs_ByYear!M$29:M$34,MATCH($C58,Inputs_ByYear!$B$29:$B$34,0))*INDEX(Inputs_ByPrg!$F$6:$F$69,MATCH('ABP BlockSize'!$E58,Inputs_ByPrg!$E$6:$E$69,0))</f>
        <v>11200</v>
      </c>
      <c r="Q58" s="89">
        <f>Inputs_ByYear!N$19*Inputs_ByYear!N$20*INDEX(Inputs_ByYear!$D$24:$Y$25,MATCH($B58,Inputs_ByYear!$B$24:$B$25,0),MATCH(Q$5,Inputs_ByYear!$D$23:$Y$23))*INDEX(Inputs_ByYear!N$29:N$34,MATCH($C58,Inputs_ByYear!$B$29:$B$34,0))*INDEX(Inputs_ByPrg!$F$6:$F$69,MATCH('ABP BlockSize'!$E58,Inputs_ByPrg!$E$6:$E$69,0))</f>
        <v>11200</v>
      </c>
      <c r="R58" s="89">
        <f>Inputs_ByYear!O$19*Inputs_ByYear!O$20*INDEX(Inputs_ByYear!$D$24:$Y$25,MATCH($B58,Inputs_ByYear!$B$24:$B$25,0),MATCH(R$5,Inputs_ByYear!$D$23:$Y$23))*INDEX(Inputs_ByYear!O$29:O$34,MATCH($C58,Inputs_ByYear!$B$29:$B$34,0))*INDEX(Inputs_ByPrg!$F$6:$F$69,MATCH('ABP BlockSize'!$E58,Inputs_ByPrg!$E$6:$E$69,0))</f>
        <v>11200</v>
      </c>
      <c r="S58" s="89">
        <f>Inputs_ByYear!P$19*Inputs_ByYear!P$20*INDEX(Inputs_ByYear!$D$24:$Y$25,MATCH($B58,Inputs_ByYear!$B$24:$B$25,0),MATCH(S$5,Inputs_ByYear!$D$23:$Y$23))*INDEX(Inputs_ByYear!P$29:P$34,MATCH($C58,Inputs_ByYear!$B$29:$B$34,0))*INDEX(Inputs_ByPrg!$F$6:$F$69,MATCH('ABP BlockSize'!$E58,Inputs_ByPrg!$E$6:$E$69,0))</f>
        <v>11200</v>
      </c>
      <c r="T58" s="89">
        <f>Inputs_ByYear!Q$19*Inputs_ByYear!Q$20*INDEX(Inputs_ByYear!$D$24:$Y$25,MATCH($B58,Inputs_ByYear!$B$24:$B$25,0),MATCH(T$5,Inputs_ByYear!$D$23:$Y$23))*INDEX(Inputs_ByYear!Q$29:Q$34,MATCH($C58,Inputs_ByYear!$B$29:$B$34,0))*INDEX(Inputs_ByPrg!$F$6:$F$69,MATCH('ABP BlockSize'!$E58,Inputs_ByPrg!$E$6:$E$69,0))</f>
        <v>11200</v>
      </c>
      <c r="U58" s="89">
        <f>Inputs_ByYear!R$19*Inputs_ByYear!R$20*INDEX(Inputs_ByYear!$D$24:$Y$25,MATCH($B58,Inputs_ByYear!$B$24:$B$25,0),MATCH(U$5,Inputs_ByYear!$D$23:$Y$23))*INDEX(Inputs_ByYear!R$29:R$34,MATCH($C58,Inputs_ByYear!$B$29:$B$34,0))*INDEX(Inputs_ByPrg!$F$6:$F$69,MATCH('ABP BlockSize'!$E58,Inputs_ByPrg!$E$6:$E$69,0))</f>
        <v>11200</v>
      </c>
      <c r="V58" s="89">
        <f>Inputs_ByYear!S$19*Inputs_ByYear!S$20*INDEX(Inputs_ByYear!$D$24:$Y$25,MATCH($B58,Inputs_ByYear!$B$24:$B$25,0),MATCH(V$5,Inputs_ByYear!$D$23:$Y$23))*INDEX(Inputs_ByYear!S$29:S$34,MATCH($C58,Inputs_ByYear!$B$29:$B$34,0))*INDEX(Inputs_ByPrg!$F$6:$F$69,MATCH('ABP BlockSize'!$E58,Inputs_ByPrg!$E$6:$E$69,0))</f>
        <v>11200</v>
      </c>
      <c r="W58" s="89">
        <f>Inputs_ByYear!T$19*Inputs_ByYear!T$20*INDEX(Inputs_ByYear!$D$24:$Y$25,MATCH($B58,Inputs_ByYear!$B$24:$B$25,0),MATCH(W$5,Inputs_ByYear!$D$23:$Y$23))*INDEX(Inputs_ByYear!T$29:T$34,MATCH($C58,Inputs_ByYear!$B$29:$B$34,0))*INDEX(Inputs_ByPrg!$F$6:$F$69,MATCH('ABP BlockSize'!$E58,Inputs_ByPrg!$E$6:$E$69,0))</f>
        <v>11200</v>
      </c>
      <c r="X58" s="89">
        <f>Inputs_ByYear!U$19*Inputs_ByYear!U$20*INDEX(Inputs_ByYear!$D$24:$Y$25,MATCH($B58,Inputs_ByYear!$B$24:$B$25,0),MATCH(X$5,Inputs_ByYear!$D$23:$Y$23))*INDEX(Inputs_ByYear!U$29:U$34,MATCH($C58,Inputs_ByYear!$B$29:$B$34,0))*INDEX(Inputs_ByPrg!$F$6:$F$69,MATCH('ABP BlockSize'!$E58,Inputs_ByPrg!$E$6:$E$69,0))</f>
        <v>11200</v>
      </c>
      <c r="Y58" s="89">
        <f>Inputs_ByYear!V$19*Inputs_ByYear!V$20*INDEX(Inputs_ByYear!$D$24:$Y$25,MATCH($B58,Inputs_ByYear!$B$24:$B$25,0),MATCH(Y$5,Inputs_ByYear!$D$23:$Y$23))*INDEX(Inputs_ByYear!V$29:V$34,MATCH($C58,Inputs_ByYear!$B$29:$B$34,0))*INDEX(Inputs_ByPrg!$F$6:$F$69,MATCH('ABP BlockSize'!$E58,Inputs_ByPrg!$E$6:$E$69,0))</f>
        <v>11200</v>
      </c>
      <c r="Z58" s="89">
        <f>Inputs_ByYear!W$19*Inputs_ByYear!W$20*INDEX(Inputs_ByYear!$D$24:$Y$25,MATCH($B58,Inputs_ByYear!$B$24:$B$25,0),MATCH(Z$5,Inputs_ByYear!$D$23:$Y$23))*INDEX(Inputs_ByYear!W$29:W$34,MATCH($C58,Inputs_ByYear!$B$29:$B$34,0))*INDEX(Inputs_ByPrg!$F$6:$F$69,MATCH('ABP BlockSize'!$E58,Inputs_ByPrg!$E$6:$E$69,0))</f>
        <v>11200</v>
      </c>
      <c r="AA58" s="89">
        <f>Inputs_ByYear!X$19*Inputs_ByYear!X$20*INDEX(Inputs_ByYear!$D$24:$Y$25,MATCH($B58,Inputs_ByYear!$B$24:$B$25,0),MATCH(AA$5,Inputs_ByYear!$D$23:$Y$23))*INDEX(Inputs_ByYear!X$29:X$34,MATCH($C58,Inputs_ByYear!$B$29:$B$34,0))*INDEX(Inputs_ByPrg!$F$6:$F$69,MATCH('ABP BlockSize'!$E58,Inputs_ByPrg!$E$6:$E$69,0))</f>
        <v>11200</v>
      </c>
      <c r="AB58" s="89">
        <f>Inputs_ByYear!Y$19*Inputs_ByYear!Y$20*INDEX(Inputs_ByYear!$D$24:$Y$25,MATCH($B58,Inputs_ByYear!$B$24:$B$25,0),MATCH(AB$5,Inputs_ByYear!$D$23:$Y$23))*INDEX(Inputs_ByYear!Y$29:Y$34,MATCH($C58,Inputs_ByYear!$B$29:$B$34,0))*INDEX(Inputs_ByPrg!$F$6:$F$69,MATCH('ABP BlockSize'!$E58,Inputs_ByPrg!$E$6:$E$69,0))</f>
        <v>11200</v>
      </c>
    </row>
    <row r="59" spans="2:28" ht="14.45" customHeight="1">
      <c r="B59" s="239" t="s">
        <v>231</v>
      </c>
      <c r="C59" s="239" t="s">
        <v>210</v>
      </c>
      <c r="D59" s="239" t="s">
        <v>291</v>
      </c>
      <c r="E59" s="286" t="str">
        <f t="shared" si="0"/>
        <v>B_Community Driven Community Solar_&gt;2000-5000</v>
      </c>
      <c r="F59" s="262" t="s">
        <v>86</v>
      </c>
      <c r="G59" s="89">
        <f>Inputs_ByYear!D$19*Inputs_ByYear!D$20*INDEX(Inputs_ByYear!$D$24:$Y$25,MATCH($B59,Inputs_ByYear!$B$24:$B$25,0),MATCH(G$5,Inputs_ByYear!$D$23:$Y$23))*INDEX(Inputs_ByYear!D$29:D$34,MATCH($C59,Inputs_ByYear!$B$29:$B$34,0))*INDEX(Inputs_ByPrg!$F$6:$F$69,MATCH('ABP BlockSize'!$E59,Inputs_ByPrg!$E$6:$E$69,0))</f>
        <v>0</v>
      </c>
      <c r="H59" s="89">
        <f>Inputs_ByYear!E$19*Inputs_ByYear!E$20*INDEX(Inputs_ByYear!$D$24:$Y$25,MATCH($B59,Inputs_ByYear!$B$24:$B$25,0),MATCH(H$5,Inputs_ByYear!$D$23:$Y$23))*INDEX(Inputs_ByYear!E$29:E$34,MATCH($C59,Inputs_ByYear!$B$29:$B$34,0))*INDEX(Inputs_ByPrg!$F$6:$F$69,MATCH('ABP BlockSize'!$E59,Inputs_ByPrg!$E$6:$E$69,0))</f>
        <v>0</v>
      </c>
      <c r="I59" s="89">
        <f>Inputs_ByYear!F$19*Inputs_ByYear!F$20*INDEX(Inputs_ByYear!$D$24:$Y$25,MATCH($B59,Inputs_ByYear!$B$24:$B$25,0),MATCH(I$5,Inputs_ByYear!$D$23:$Y$23))*INDEX(Inputs_ByYear!F$29:F$34,MATCH($C59,Inputs_ByYear!$B$29:$B$34,0))*INDEX(Inputs_ByPrg!$F$6:$F$69,MATCH('ABP BlockSize'!$E59,Inputs_ByPrg!$E$6:$E$69,0))</f>
        <v>0</v>
      </c>
      <c r="J59" s="89">
        <f>Inputs_ByYear!G$19*Inputs_ByYear!G$20*INDEX(Inputs_ByYear!$D$24:$Y$25,MATCH($B59,Inputs_ByYear!$B$24:$B$25,0),MATCH(J$5,Inputs_ByYear!$D$23:$Y$23))*INDEX(Inputs_ByYear!G$29:G$34,MATCH($C59,Inputs_ByYear!$B$29:$B$34,0))*INDEX(Inputs_ByPrg!$F$6:$F$69,MATCH('ABP BlockSize'!$E59,Inputs_ByPrg!$E$6:$E$69,0))</f>
        <v>0</v>
      </c>
      <c r="K59" s="89">
        <f>Inputs_ByYear!H$19*Inputs_ByYear!H$20*INDEX(Inputs_ByYear!$D$24:$Y$25,MATCH($B59,Inputs_ByYear!$B$24:$B$25,0),MATCH(K$5,Inputs_ByYear!$D$23:$Y$23))*INDEX(Inputs_ByYear!H$29:H$34,MATCH($C59,Inputs_ByYear!$B$29:$B$34,0))*INDEX(Inputs_ByPrg!$F$6:$F$69,MATCH('ABP BlockSize'!$E59,Inputs_ByPrg!$E$6:$E$69,0))</f>
        <v>0</v>
      </c>
      <c r="L59" s="89">
        <f>Inputs_ByYear!I$19*Inputs_ByYear!I$20*INDEX(Inputs_ByYear!$D$24:$Y$25,MATCH($B59,Inputs_ByYear!$B$24:$B$25,0),MATCH(L$5,Inputs_ByYear!$D$23:$Y$23))*INDEX(Inputs_ByYear!I$29:I$34,MATCH($C59,Inputs_ByYear!$B$29:$B$34,0))*INDEX(Inputs_ByPrg!$F$6:$F$69,MATCH('ABP BlockSize'!$E59,Inputs_ByPrg!$E$6:$E$69,0))</f>
        <v>0</v>
      </c>
      <c r="M59" s="89">
        <f>Inputs_ByYear!J$19*Inputs_ByYear!J$20*INDEX(Inputs_ByYear!$D$24:$Y$25,MATCH($B59,Inputs_ByYear!$B$24:$B$25,0),MATCH(M$5,Inputs_ByYear!$D$23:$Y$23))*INDEX(Inputs_ByYear!J$29:J$34,MATCH($C59,Inputs_ByYear!$B$29:$B$34,0))*INDEX(Inputs_ByPrg!$F$6:$F$69,MATCH('ABP BlockSize'!$E59,Inputs_ByPrg!$E$6:$E$69,0))</f>
        <v>0</v>
      </c>
      <c r="N59" s="89">
        <f>Inputs_ByYear!K$19*Inputs_ByYear!K$20*INDEX(Inputs_ByYear!$D$24:$Y$25,MATCH($B59,Inputs_ByYear!$B$24:$B$25,0),MATCH(N$5,Inputs_ByYear!$D$23:$Y$23))*INDEX(Inputs_ByYear!K$29:K$34,MATCH($C59,Inputs_ByYear!$B$29:$B$34,0))*INDEX(Inputs_ByPrg!$F$6:$F$69,MATCH('ABP BlockSize'!$E59,Inputs_ByPrg!$E$6:$E$69,0))</f>
        <v>0</v>
      </c>
      <c r="O59" s="89">
        <f>Inputs_ByYear!L$19*Inputs_ByYear!L$20*INDEX(Inputs_ByYear!$D$24:$Y$25,MATCH($B59,Inputs_ByYear!$B$24:$B$25,0),MATCH(O$5,Inputs_ByYear!$D$23:$Y$23))*INDEX(Inputs_ByYear!L$29:L$34,MATCH($C59,Inputs_ByYear!$B$29:$B$34,0))*INDEX(Inputs_ByPrg!$F$6:$F$69,MATCH('ABP BlockSize'!$E59,Inputs_ByPrg!$E$6:$E$69,0))</f>
        <v>0</v>
      </c>
      <c r="P59" s="89">
        <f>Inputs_ByYear!M$19*Inputs_ByYear!M$20*INDEX(Inputs_ByYear!$D$24:$Y$25,MATCH($B59,Inputs_ByYear!$B$24:$B$25,0),MATCH(P$5,Inputs_ByYear!$D$23:$Y$23))*INDEX(Inputs_ByYear!M$29:M$34,MATCH($C59,Inputs_ByYear!$B$29:$B$34,0))*INDEX(Inputs_ByPrg!$F$6:$F$69,MATCH('ABP BlockSize'!$E59,Inputs_ByPrg!$E$6:$E$69,0))</f>
        <v>0</v>
      </c>
      <c r="Q59" s="89">
        <f>Inputs_ByYear!N$19*Inputs_ByYear!N$20*INDEX(Inputs_ByYear!$D$24:$Y$25,MATCH($B59,Inputs_ByYear!$B$24:$B$25,0),MATCH(Q$5,Inputs_ByYear!$D$23:$Y$23))*INDEX(Inputs_ByYear!N$29:N$34,MATCH($C59,Inputs_ByYear!$B$29:$B$34,0))*INDEX(Inputs_ByPrg!$F$6:$F$69,MATCH('ABP BlockSize'!$E59,Inputs_ByPrg!$E$6:$E$69,0))</f>
        <v>0</v>
      </c>
      <c r="R59" s="89">
        <f>Inputs_ByYear!O$19*Inputs_ByYear!O$20*INDEX(Inputs_ByYear!$D$24:$Y$25,MATCH($B59,Inputs_ByYear!$B$24:$B$25,0),MATCH(R$5,Inputs_ByYear!$D$23:$Y$23))*INDEX(Inputs_ByYear!O$29:O$34,MATCH($C59,Inputs_ByYear!$B$29:$B$34,0))*INDEX(Inputs_ByPrg!$F$6:$F$69,MATCH('ABP BlockSize'!$E59,Inputs_ByPrg!$E$6:$E$69,0))</f>
        <v>0</v>
      </c>
      <c r="S59" s="89">
        <f>Inputs_ByYear!P$19*Inputs_ByYear!P$20*INDEX(Inputs_ByYear!$D$24:$Y$25,MATCH($B59,Inputs_ByYear!$B$24:$B$25,0),MATCH(S$5,Inputs_ByYear!$D$23:$Y$23))*INDEX(Inputs_ByYear!P$29:P$34,MATCH($C59,Inputs_ByYear!$B$29:$B$34,0))*INDEX(Inputs_ByPrg!$F$6:$F$69,MATCH('ABP BlockSize'!$E59,Inputs_ByPrg!$E$6:$E$69,0))</f>
        <v>0</v>
      </c>
      <c r="T59" s="89">
        <f>Inputs_ByYear!Q$19*Inputs_ByYear!Q$20*INDEX(Inputs_ByYear!$D$24:$Y$25,MATCH($B59,Inputs_ByYear!$B$24:$B$25,0),MATCH(T$5,Inputs_ByYear!$D$23:$Y$23))*INDEX(Inputs_ByYear!Q$29:Q$34,MATCH($C59,Inputs_ByYear!$B$29:$B$34,0))*INDEX(Inputs_ByPrg!$F$6:$F$69,MATCH('ABP BlockSize'!$E59,Inputs_ByPrg!$E$6:$E$69,0))</f>
        <v>0</v>
      </c>
      <c r="U59" s="89">
        <f>Inputs_ByYear!R$19*Inputs_ByYear!R$20*INDEX(Inputs_ByYear!$D$24:$Y$25,MATCH($B59,Inputs_ByYear!$B$24:$B$25,0),MATCH(U$5,Inputs_ByYear!$D$23:$Y$23))*INDEX(Inputs_ByYear!R$29:R$34,MATCH($C59,Inputs_ByYear!$B$29:$B$34,0))*INDEX(Inputs_ByPrg!$F$6:$F$69,MATCH('ABP BlockSize'!$E59,Inputs_ByPrg!$E$6:$E$69,0))</f>
        <v>0</v>
      </c>
      <c r="V59" s="89">
        <f>Inputs_ByYear!S$19*Inputs_ByYear!S$20*INDEX(Inputs_ByYear!$D$24:$Y$25,MATCH($B59,Inputs_ByYear!$B$24:$B$25,0),MATCH(V$5,Inputs_ByYear!$D$23:$Y$23))*INDEX(Inputs_ByYear!S$29:S$34,MATCH($C59,Inputs_ByYear!$B$29:$B$34,0))*INDEX(Inputs_ByPrg!$F$6:$F$69,MATCH('ABP BlockSize'!$E59,Inputs_ByPrg!$E$6:$E$69,0))</f>
        <v>0</v>
      </c>
      <c r="W59" s="89">
        <f>Inputs_ByYear!T$19*Inputs_ByYear!T$20*INDEX(Inputs_ByYear!$D$24:$Y$25,MATCH($B59,Inputs_ByYear!$B$24:$B$25,0),MATCH(W$5,Inputs_ByYear!$D$23:$Y$23))*INDEX(Inputs_ByYear!T$29:T$34,MATCH($C59,Inputs_ByYear!$B$29:$B$34,0))*INDEX(Inputs_ByPrg!$F$6:$F$69,MATCH('ABP BlockSize'!$E59,Inputs_ByPrg!$E$6:$E$69,0))</f>
        <v>0</v>
      </c>
      <c r="X59" s="89">
        <f>Inputs_ByYear!U$19*Inputs_ByYear!U$20*INDEX(Inputs_ByYear!$D$24:$Y$25,MATCH($B59,Inputs_ByYear!$B$24:$B$25,0),MATCH(X$5,Inputs_ByYear!$D$23:$Y$23))*INDEX(Inputs_ByYear!U$29:U$34,MATCH($C59,Inputs_ByYear!$B$29:$B$34,0))*INDEX(Inputs_ByPrg!$F$6:$F$69,MATCH('ABP BlockSize'!$E59,Inputs_ByPrg!$E$6:$E$69,0))</f>
        <v>0</v>
      </c>
      <c r="Y59" s="89">
        <f>Inputs_ByYear!V$19*Inputs_ByYear!V$20*INDEX(Inputs_ByYear!$D$24:$Y$25,MATCH($B59,Inputs_ByYear!$B$24:$B$25,0),MATCH(Y$5,Inputs_ByYear!$D$23:$Y$23))*INDEX(Inputs_ByYear!V$29:V$34,MATCH($C59,Inputs_ByYear!$B$29:$B$34,0))*INDEX(Inputs_ByPrg!$F$6:$F$69,MATCH('ABP BlockSize'!$E59,Inputs_ByPrg!$E$6:$E$69,0))</f>
        <v>0</v>
      </c>
      <c r="Z59" s="89">
        <f>Inputs_ByYear!W$19*Inputs_ByYear!W$20*INDEX(Inputs_ByYear!$D$24:$Y$25,MATCH($B59,Inputs_ByYear!$B$24:$B$25,0),MATCH(Z$5,Inputs_ByYear!$D$23:$Y$23))*INDEX(Inputs_ByYear!W$29:W$34,MATCH($C59,Inputs_ByYear!$B$29:$B$34,0))*INDEX(Inputs_ByPrg!$F$6:$F$69,MATCH('ABP BlockSize'!$E59,Inputs_ByPrg!$E$6:$E$69,0))</f>
        <v>0</v>
      </c>
      <c r="AA59" s="89">
        <f>Inputs_ByYear!X$19*Inputs_ByYear!X$20*INDEX(Inputs_ByYear!$D$24:$Y$25,MATCH($B59,Inputs_ByYear!$B$24:$B$25,0),MATCH(AA$5,Inputs_ByYear!$D$23:$Y$23))*INDEX(Inputs_ByYear!X$29:X$34,MATCH($C59,Inputs_ByYear!$B$29:$B$34,0))*INDEX(Inputs_ByPrg!$F$6:$F$69,MATCH('ABP BlockSize'!$E59,Inputs_ByPrg!$E$6:$E$69,0))</f>
        <v>0</v>
      </c>
      <c r="AB59" s="89">
        <f>Inputs_ByYear!Y$19*Inputs_ByYear!Y$20*INDEX(Inputs_ByYear!$D$24:$Y$25,MATCH($B59,Inputs_ByYear!$B$24:$B$25,0),MATCH(AB$5,Inputs_ByYear!$D$23:$Y$23))*INDEX(Inputs_ByYear!Y$29:Y$34,MATCH($C59,Inputs_ByYear!$B$29:$B$34,0))*INDEX(Inputs_ByPrg!$F$6:$F$69,MATCH('ABP BlockSize'!$E59,Inputs_ByPrg!$E$6:$E$69,0))</f>
        <v>0</v>
      </c>
    </row>
    <row r="60" spans="2:28" ht="14.45" customHeight="1">
      <c r="B60" s="239" t="s">
        <v>230</v>
      </c>
      <c r="C60" s="239" t="s">
        <v>211</v>
      </c>
      <c r="D60" s="239" t="s">
        <v>286</v>
      </c>
      <c r="E60" s="286" t="str">
        <f t="shared" si="0"/>
        <v>A_Equity Eligible Contractor_&gt;25-100</v>
      </c>
      <c r="F60" s="262" t="s">
        <v>86</v>
      </c>
      <c r="G60" s="89">
        <f>Inputs_ByYear!D$19*Inputs_ByYear!D$20*INDEX(Inputs_ByYear!$D$24:$Y$25,MATCH($B60,Inputs_ByYear!$B$24:$B$25,0),MATCH(G$5,Inputs_ByYear!$D$23:$Y$23))*INDEX(Inputs_ByYear!D$29:D$34,MATCH($C60,Inputs_ByYear!$B$29:$B$34,0))*INDEX(Inputs_ByPrg!$F$6:$F$69,MATCH('ABP BlockSize'!$E60,Inputs_ByPrg!$E$6:$E$69,0))</f>
        <v>3964.3131879195826</v>
      </c>
      <c r="H60" s="89">
        <f>Inputs_ByYear!E$19*Inputs_ByYear!E$20*INDEX(Inputs_ByYear!$D$24:$Y$25,MATCH($B60,Inputs_ByYear!$B$24:$B$25,0),MATCH(H$5,Inputs_ByYear!$D$23:$Y$23))*INDEX(Inputs_ByYear!E$29:E$34,MATCH($C60,Inputs_ByYear!$B$29:$B$34,0))*INDEX(Inputs_ByPrg!$F$6:$F$69,MATCH('ABP BlockSize'!$E60,Inputs_ByPrg!$E$6:$E$69,0))</f>
        <v>3964.3131879195826</v>
      </c>
      <c r="I60" s="89">
        <f>Inputs_ByYear!F$19*Inputs_ByYear!F$20*INDEX(Inputs_ByYear!$D$24:$Y$25,MATCH($B60,Inputs_ByYear!$B$24:$B$25,0),MATCH(I$5,Inputs_ByYear!$D$23:$Y$23))*INDEX(Inputs_ByYear!F$29:F$34,MATCH($C60,Inputs_ByYear!$B$29:$B$34,0))*INDEX(Inputs_ByPrg!$F$6:$F$69,MATCH('ABP BlockSize'!$E60,Inputs_ByPrg!$E$6:$E$69,0))</f>
        <v>3964.3131879195826</v>
      </c>
      <c r="J60" s="89">
        <f>Inputs_ByYear!G$19*Inputs_ByYear!G$20*INDEX(Inputs_ByYear!$D$24:$Y$25,MATCH($B60,Inputs_ByYear!$B$24:$B$25,0),MATCH(J$5,Inputs_ByYear!$D$23:$Y$23))*INDEX(Inputs_ByYear!G$29:G$34,MATCH($C60,Inputs_ByYear!$B$29:$B$34,0))*INDEX(Inputs_ByPrg!$F$6:$F$69,MATCH('ABP BlockSize'!$E60,Inputs_ByPrg!$E$6:$E$69,0))</f>
        <v>3964.3131879195826</v>
      </c>
      <c r="K60" s="89">
        <f>Inputs_ByYear!H$19*Inputs_ByYear!H$20*INDEX(Inputs_ByYear!$D$24:$Y$25,MATCH($B60,Inputs_ByYear!$B$24:$B$25,0),MATCH(K$5,Inputs_ByYear!$D$23:$Y$23))*INDEX(Inputs_ByYear!H$29:H$34,MATCH($C60,Inputs_ByYear!$B$29:$B$34,0))*INDEX(Inputs_ByPrg!$F$6:$F$69,MATCH('ABP BlockSize'!$E60,Inputs_ByPrg!$E$6:$E$69,0))</f>
        <v>3964.3131879195826</v>
      </c>
      <c r="L60" s="89">
        <f>Inputs_ByYear!I$19*Inputs_ByYear!I$20*INDEX(Inputs_ByYear!$D$24:$Y$25,MATCH($B60,Inputs_ByYear!$B$24:$B$25,0),MATCH(L$5,Inputs_ByYear!$D$23:$Y$23))*INDEX(Inputs_ByYear!I$29:I$34,MATCH($C60,Inputs_ByYear!$B$29:$B$34,0))*INDEX(Inputs_ByPrg!$F$6:$F$69,MATCH('ABP BlockSize'!$E60,Inputs_ByPrg!$E$6:$E$69,0))</f>
        <v>3964.3131879195826</v>
      </c>
      <c r="M60" s="89">
        <f>Inputs_ByYear!J$19*Inputs_ByYear!J$20*INDEX(Inputs_ByYear!$D$24:$Y$25,MATCH($B60,Inputs_ByYear!$B$24:$B$25,0),MATCH(M$5,Inputs_ByYear!$D$23:$Y$23))*INDEX(Inputs_ByYear!J$29:J$34,MATCH($C60,Inputs_ByYear!$B$29:$B$34,0))*INDEX(Inputs_ByPrg!$F$6:$F$69,MATCH('ABP BlockSize'!$E60,Inputs_ByPrg!$E$6:$E$69,0))</f>
        <v>3964.3131879195826</v>
      </c>
      <c r="N60" s="89">
        <f>Inputs_ByYear!K$19*Inputs_ByYear!K$20*INDEX(Inputs_ByYear!$D$24:$Y$25,MATCH($B60,Inputs_ByYear!$B$24:$B$25,0),MATCH(N$5,Inputs_ByYear!$D$23:$Y$23))*INDEX(Inputs_ByYear!K$29:K$34,MATCH($C60,Inputs_ByYear!$B$29:$B$34,0))*INDEX(Inputs_ByPrg!$F$6:$F$69,MATCH('ABP BlockSize'!$E60,Inputs_ByPrg!$E$6:$E$69,0))</f>
        <v>3964.3131879195826</v>
      </c>
      <c r="O60" s="89">
        <f>Inputs_ByYear!L$19*Inputs_ByYear!L$20*INDEX(Inputs_ByYear!$D$24:$Y$25,MATCH($B60,Inputs_ByYear!$B$24:$B$25,0),MATCH(O$5,Inputs_ByYear!$D$23:$Y$23))*INDEX(Inputs_ByYear!L$29:L$34,MATCH($C60,Inputs_ByYear!$B$29:$B$34,0))*INDEX(Inputs_ByPrg!$F$6:$F$69,MATCH('ABP BlockSize'!$E60,Inputs_ByPrg!$E$6:$E$69,0))</f>
        <v>3964.3131879195826</v>
      </c>
      <c r="P60" s="89">
        <f>Inputs_ByYear!M$19*Inputs_ByYear!M$20*INDEX(Inputs_ByYear!$D$24:$Y$25,MATCH($B60,Inputs_ByYear!$B$24:$B$25,0),MATCH(P$5,Inputs_ByYear!$D$23:$Y$23))*INDEX(Inputs_ByYear!M$29:M$34,MATCH($C60,Inputs_ByYear!$B$29:$B$34,0))*INDEX(Inputs_ByPrg!$F$6:$F$69,MATCH('ABP BlockSize'!$E60,Inputs_ByPrg!$E$6:$E$69,0))</f>
        <v>1982.1565939597913</v>
      </c>
      <c r="Q60" s="89">
        <f>Inputs_ByYear!N$19*Inputs_ByYear!N$20*INDEX(Inputs_ByYear!$D$24:$Y$25,MATCH($B60,Inputs_ByYear!$B$24:$B$25,0),MATCH(Q$5,Inputs_ByYear!$D$23:$Y$23))*INDEX(Inputs_ByYear!N$29:N$34,MATCH($C60,Inputs_ByYear!$B$29:$B$34,0))*INDEX(Inputs_ByPrg!$F$6:$F$69,MATCH('ABP BlockSize'!$E60,Inputs_ByPrg!$E$6:$E$69,0))</f>
        <v>1982.1565939597913</v>
      </c>
      <c r="R60" s="89">
        <f>Inputs_ByYear!O$19*Inputs_ByYear!O$20*INDEX(Inputs_ByYear!$D$24:$Y$25,MATCH($B60,Inputs_ByYear!$B$24:$B$25,0),MATCH(R$5,Inputs_ByYear!$D$23:$Y$23))*INDEX(Inputs_ByYear!O$29:O$34,MATCH($C60,Inputs_ByYear!$B$29:$B$34,0))*INDEX(Inputs_ByPrg!$F$6:$F$69,MATCH('ABP BlockSize'!$E60,Inputs_ByPrg!$E$6:$E$69,0))</f>
        <v>1982.1565939597913</v>
      </c>
      <c r="S60" s="89">
        <f>Inputs_ByYear!P$19*Inputs_ByYear!P$20*INDEX(Inputs_ByYear!$D$24:$Y$25,MATCH($B60,Inputs_ByYear!$B$24:$B$25,0),MATCH(S$5,Inputs_ByYear!$D$23:$Y$23))*INDEX(Inputs_ByYear!P$29:P$34,MATCH($C60,Inputs_ByYear!$B$29:$B$34,0))*INDEX(Inputs_ByPrg!$F$6:$F$69,MATCH('ABP BlockSize'!$E60,Inputs_ByPrg!$E$6:$E$69,0))</f>
        <v>1982.1565939597913</v>
      </c>
      <c r="T60" s="89">
        <f>Inputs_ByYear!Q$19*Inputs_ByYear!Q$20*INDEX(Inputs_ByYear!$D$24:$Y$25,MATCH($B60,Inputs_ByYear!$B$24:$B$25,0),MATCH(T$5,Inputs_ByYear!$D$23:$Y$23))*INDEX(Inputs_ByYear!Q$29:Q$34,MATCH($C60,Inputs_ByYear!$B$29:$B$34,0))*INDEX(Inputs_ByPrg!$F$6:$F$69,MATCH('ABP BlockSize'!$E60,Inputs_ByPrg!$E$6:$E$69,0))</f>
        <v>1982.1565939597913</v>
      </c>
      <c r="U60" s="89">
        <f>Inputs_ByYear!R$19*Inputs_ByYear!R$20*INDEX(Inputs_ByYear!$D$24:$Y$25,MATCH($B60,Inputs_ByYear!$B$24:$B$25,0),MATCH(U$5,Inputs_ByYear!$D$23:$Y$23))*INDEX(Inputs_ByYear!R$29:R$34,MATCH($C60,Inputs_ByYear!$B$29:$B$34,0))*INDEX(Inputs_ByPrg!$F$6:$F$69,MATCH('ABP BlockSize'!$E60,Inputs_ByPrg!$E$6:$E$69,0))</f>
        <v>1982.1565939597913</v>
      </c>
      <c r="V60" s="89">
        <f>Inputs_ByYear!S$19*Inputs_ByYear!S$20*INDEX(Inputs_ByYear!$D$24:$Y$25,MATCH($B60,Inputs_ByYear!$B$24:$B$25,0),MATCH(V$5,Inputs_ByYear!$D$23:$Y$23))*INDEX(Inputs_ByYear!S$29:S$34,MATCH($C60,Inputs_ByYear!$B$29:$B$34,0))*INDEX(Inputs_ByPrg!$F$6:$F$69,MATCH('ABP BlockSize'!$E60,Inputs_ByPrg!$E$6:$E$69,0))</f>
        <v>1982.1565939597913</v>
      </c>
      <c r="W60" s="89">
        <f>Inputs_ByYear!T$19*Inputs_ByYear!T$20*INDEX(Inputs_ByYear!$D$24:$Y$25,MATCH($B60,Inputs_ByYear!$B$24:$B$25,0),MATCH(W$5,Inputs_ByYear!$D$23:$Y$23))*INDEX(Inputs_ByYear!T$29:T$34,MATCH($C60,Inputs_ByYear!$B$29:$B$34,0))*INDEX(Inputs_ByPrg!$F$6:$F$69,MATCH('ABP BlockSize'!$E60,Inputs_ByPrg!$E$6:$E$69,0))</f>
        <v>1982.1565939597913</v>
      </c>
      <c r="X60" s="89">
        <f>Inputs_ByYear!U$19*Inputs_ByYear!U$20*INDEX(Inputs_ByYear!$D$24:$Y$25,MATCH($B60,Inputs_ByYear!$B$24:$B$25,0),MATCH(X$5,Inputs_ByYear!$D$23:$Y$23))*INDEX(Inputs_ByYear!U$29:U$34,MATCH($C60,Inputs_ByYear!$B$29:$B$34,0))*INDEX(Inputs_ByPrg!$F$6:$F$69,MATCH('ABP BlockSize'!$E60,Inputs_ByPrg!$E$6:$E$69,0))</f>
        <v>1982.1565939597913</v>
      </c>
      <c r="Y60" s="89">
        <f>Inputs_ByYear!V$19*Inputs_ByYear!V$20*INDEX(Inputs_ByYear!$D$24:$Y$25,MATCH($B60,Inputs_ByYear!$B$24:$B$25,0),MATCH(Y$5,Inputs_ByYear!$D$23:$Y$23))*INDEX(Inputs_ByYear!V$29:V$34,MATCH($C60,Inputs_ByYear!$B$29:$B$34,0))*INDEX(Inputs_ByPrg!$F$6:$F$69,MATCH('ABP BlockSize'!$E60,Inputs_ByPrg!$E$6:$E$69,0))</f>
        <v>1982.1565939597913</v>
      </c>
      <c r="Z60" s="89">
        <f>Inputs_ByYear!W$19*Inputs_ByYear!W$20*INDEX(Inputs_ByYear!$D$24:$Y$25,MATCH($B60,Inputs_ByYear!$B$24:$B$25,0),MATCH(Z$5,Inputs_ByYear!$D$23:$Y$23))*INDEX(Inputs_ByYear!W$29:W$34,MATCH($C60,Inputs_ByYear!$B$29:$B$34,0))*INDEX(Inputs_ByPrg!$F$6:$F$69,MATCH('ABP BlockSize'!$E60,Inputs_ByPrg!$E$6:$E$69,0))</f>
        <v>1982.1565939597913</v>
      </c>
      <c r="AA60" s="89">
        <f>Inputs_ByYear!X$19*Inputs_ByYear!X$20*INDEX(Inputs_ByYear!$D$24:$Y$25,MATCH($B60,Inputs_ByYear!$B$24:$B$25,0),MATCH(AA$5,Inputs_ByYear!$D$23:$Y$23))*INDEX(Inputs_ByYear!X$29:X$34,MATCH($C60,Inputs_ByYear!$B$29:$B$34,0))*INDEX(Inputs_ByPrg!$F$6:$F$69,MATCH('ABP BlockSize'!$E60,Inputs_ByPrg!$E$6:$E$69,0))</f>
        <v>1982.1565939597913</v>
      </c>
      <c r="AB60" s="89">
        <f>Inputs_ByYear!Y$19*Inputs_ByYear!Y$20*INDEX(Inputs_ByYear!$D$24:$Y$25,MATCH($B60,Inputs_ByYear!$B$24:$B$25,0),MATCH(AB$5,Inputs_ByYear!$D$23:$Y$23))*INDEX(Inputs_ByYear!Y$29:Y$34,MATCH($C60,Inputs_ByYear!$B$29:$B$34,0))*INDEX(Inputs_ByPrg!$F$6:$F$69,MATCH('ABP BlockSize'!$E60,Inputs_ByPrg!$E$6:$E$69,0))</f>
        <v>1982.1565939597913</v>
      </c>
    </row>
    <row r="61" spans="2:28" ht="14.45" customHeight="1">
      <c r="B61" s="239" t="s">
        <v>230</v>
      </c>
      <c r="C61" s="239" t="s">
        <v>211</v>
      </c>
      <c r="D61" s="239" t="s">
        <v>287</v>
      </c>
      <c r="E61" s="286" t="str">
        <f t="shared" si="0"/>
        <v>A_Equity Eligible Contractor_&gt;100-200</v>
      </c>
      <c r="F61" s="262" t="s">
        <v>86</v>
      </c>
      <c r="G61" s="89">
        <f>Inputs_ByYear!D$19*Inputs_ByYear!D$20*INDEX(Inputs_ByYear!$D$24:$Y$25,MATCH($B61,Inputs_ByYear!$B$24:$B$25,0),MATCH(G$5,Inputs_ByYear!$D$23:$Y$23))*INDEX(Inputs_ByYear!D$29:D$34,MATCH($C61,Inputs_ByYear!$B$29:$B$34,0))*INDEX(Inputs_ByPrg!$F$6:$F$69,MATCH('ABP BlockSize'!$E61,Inputs_ByPrg!$E$6:$E$69,0))</f>
        <v>3062.2429103277341</v>
      </c>
      <c r="H61" s="89">
        <f>Inputs_ByYear!E$19*Inputs_ByYear!E$20*INDEX(Inputs_ByYear!$D$24:$Y$25,MATCH($B61,Inputs_ByYear!$B$24:$B$25,0),MATCH(H$5,Inputs_ByYear!$D$23:$Y$23))*INDEX(Inputs_ByYear!E$29:E$34,MATCH($C61,Inputs_ByYear!$B$29:$B$34,0))*INDEX(Inputs_ByPrg!$F$6:$F$69,MATCH('ABP BlockSize'!$E61,Inputs_ByPrg!$E$6:$E$69,0))</f>
        <v>3062.2429103277341</v>
      </c>
      <c r="I61" s="89">
        <f>Inputs_ByYear!F$19*Inputs_ByYear!F$20*INDEX(Inputs_ByYear!$D$24:$Y$25,MATCH($B61,Inputs_ByYear!$B$24:$B$25,0),MATCH(I$5,Inputs_ByYear!$D$23:$Y$23))*INDEX(Inputs_ByYear!F$29:F$34,MATCH($C61,Inputs_ByYear!$B$29:$B$34,0))*INDEX(Inputs_ByPrg!$F$6:$F$69,MATCH('ABP BlockSize'!$E61,Inputs_ByPrg!$E$6:$E$69,0))</f>
        <v>3062.2429103277341</v>
      </c>
      <c r="J61" s="89">
        <f>Inputs_ByYear!G$19*Inputs_ByYear!G$20*INDEX(Inputs_ByYear!$D$24:$Y$25,MATCH($B61,Inputs_ByYear!$B$24:$B$25,0),MATCH(J$5,Inputs_ByYear!$D$23:$Y$23))*INDEX(Inputs_ByYear!G$29:G$34,MATCH($C61,Inputs_ByYear!$B$29:$B$34,0))*INDEX(Inputs_ByPrg!$F$6:$F$69,MATCH('ABP BlockSize'!$E61,Inputs_ByPrg!$E$6:$E$69,0))</f>
        <v>3062.2429103277341</v>
      </c>
      <c r="K61" s="89">
        <f>Inputs_ByYear!H$19*Inputs_ByYear!H$20*INDEX(Inputs_ByYear!$D$24:$Y$25,MATCH($B61,Inputs_ByYear!$B$24:$B$25,0),MATCH(K$5,Inputs_ByYear!$D$23:$Y$23))*INDEX(Inputs_ByYear!H$29:H$34,MATCH($C61,Inputs_ByYear!$B$29:$B$34,0))*INDEX(Inputs_ByPrg!$F$6:$F$69,MATCH('ABP BlockSize'!$E61,Inputs_ByPrg!$E$6:$E$69,0))</f>
        <v>3062.2429103277341</v>
      </c>
      <c r="L61" s="89">
        <f>Inputs_ByYear!I$19*Inputs_ByYear!I$20*INDEX(Inputs_ByYear!$D$24:$Y$25,MATCH($B61,Inputs_ByYear!$B$24:$B$25,0),MATCH(L$5,Inputs_ByYear!$D$23:$Y$23))*INDEX(Inputs_ByYear!I$29:I$34,MATCH($C61,Inputs_ByYear!$B$29:$B$34,0))*INDEX(Inputs_ByPrg!$F$6:$F$69,MATCH('ABP BlockSize'!$E61,Inputs_ByPrg!$E$6:$E$69,0))</f>
        <v>3062.2429103277341</v>
      </c>
      <c r="M61" s="89">
        <f>Inputs_ByYear!J$19*Inputs_ByYear!J$20*INDEX(Inputs_ByYear!$D$24:$Y$25,MATCH($B61,Inputs_ByYear!$B$24:$B$25,0),MATCH(M$5,Inputs_ByYear!$D$23:$Y$23))*INDEX(Inputs_ByYear!J$29:J$34,MATCH($C61,Inputs_ByYear!$B$29:$B$34,0))*INDEX(Inputs_ByPrg!$F$6:$F$69,MATCH('ABP BlockSize'!$E61,Inputs_ByPrg!$E$6:$E$69,0))</f>
        <v>3062.2429103277341</v>
      </c>
      <c r="N61" s="89">
        <f>Inputs_ByYear!K$19*Inputs_ByYear!K$20*INDEX(Inputs_ByYear!$D$24:$Y$25,MATCH($B61,Inputs_ByYear!$B$24:$B$25,0),MATCH(N$5,Inputs_ByYear!$D$23:$Y$23))*INDEX(Inputs_ByYear!K$29:K$34,MATCH($C61,Inputs_ByYear!$B$29:$B$34,0))*INDEX(Inputs_ByPrg!$F$6:$F$69,MATCH('ABP BlockSize'!$E61,Inputs_ByPrg!$E$6:$E$69,0))</f>
        <v>3062.2429103277341</v>
      </c>
      <c r="O61" s="89">
        <f>Inputs_ByYear!L$19*Inputs_ByYear!L$20*INDEX(Inputs_ByYear!$D$24:$Y$25,MATCH($B61,Inputs_ByYear!$B$24:$B$25,0),MATCH(O$5,Inputs_ByYear!$D$23:$Y$23))*INDEX(Inputs_ByYear!L$29:L$34,MATCH($C61,Inputs_ByYear!$B$29:$B$34,0))*INDEX(Inputs_ByPrg!$F$6:$F$69,MATCH('ABP BlockSize'!$E61,Inputs_ByPrg!$E$6:$E$69,0))</f>
        <v>3062.2429103277341</v>
      </c>
      <c r="P61" s="89">
        <f>Inputs_ByYear!M$19*Inputs_ByYear!M$20*INDEX(Inputs_ByYear!$D$24:$Y$25,MATCH($B61,Inputs_ByYear!$B$24:$B$25,0),MATCH(P$5,Inputs_ByYear!$D$23:$Y$23))*INDEX(Inputs_ByYear!M$29:M$34,MATCH($C61,Inputs_ByYear!$B$29:$B$34,0))*INDEX(Inputs_ByPrg!$F$6:$F$69,MATCH('ABP BlockSize'!$E61,Inputs_ByPrg!$E$6:$E$69,0))</f>
        <v>1531.121455163867</v>
      </c>
      <c r="Q61" s="89">
        <f>Inputs_ByYear!N$19*Inputs_ByYear!N$20*INDEX(Inputs_ByYear!$D$24:$Y$25,MATCH($B61,Inputs_ByYear!$B$24:$B$25,0),MATCH(Q$5,Inputs_ByYear!$D$23:$Y$23))*INDEX(Inputs_ByYear!N$29:N$34,MATCH($C61,Inputs_ByYear!$B$29:$B$34,0))*INDEX(Inputs_ByPrg!$F$6:$F$69,MATCH('ABP BlockSize'!$E61,Inputs_ByPrg!$E$6:$E$69,0))</f>
        <v>1531.121455163867</v>
      </c>
      <c r="R61" s="89">
        <f>Inputs_ByYear!O$19*Inputs_ByYear!O$20*INDEX(Inputs_ByYear!$D$24:$Y$25,MATCH($B61,Inputs_ByYear!$B$24:$B$25,0),MATCH(R$5,Inputs_ByYear!$D$23:$Y$23))*INDEX(Inputs_ByYear!O$29:O$34,MATCH($C61,Inputs_ByYear!$B$29:$B$34,0))*INDEX(Inputs_ByPrg!$F$6:$F$69,MATCH('ABP BlockSize'!$E61,Inputs_ByPrg!$E$6:$E$69,0))</f>
        <v>1531.121455163867</v>
      </c>
      <c r="S61" s="89">
        <f>Inputs_ByYear!P$19*Inputs_ByYear!P$20*INDEX(Inputs_ByYear!$D$24:$Y$25,MATCH($B61,Inputs_ByYear!$B$24:$B$25,0),MATCH(S$5,Inputs_ByYear!$D$23:$Y$23))*INDEX(Inputs_ByYear!P$29:P$34,MATCH($C61,Inputs_ByYear!$B$29:$B$34,0))*INDEX(Inputs_ByPrg!$F$6:$F$69,MATCH('ABP BlockSize'!$E61,Inputs_ByPrg!$E$6:$E$69,0))</f>
        <v>1531.121455163867</v>
      </c>
      <c r="T61" s="89">
        <f>Inputs_ByYear!Q$19*Inputs_ByYear!Q$20*INDEX(Inputs_ByYear!$D$24:$Y$25,MATCH($B61,Inputs_ByYear!$B$24:$B$25,0),MATCH(T$5,Inputs_ByYear!$D$23:$Y$23))*INDEX(Inputs_ByYear!Q$29:Q$34,MATCH($C61,Inputs_ByYear!$B$29:$B$34,0))*INDEX(Inputs_ByPrg!$F$6:$F$69,MATCH('ABP BlockSize'!$E61,Inputs_ByPrg!$E$6:$E$69,0))</f>
        <v>1531.121455163867</v>
      </c>
      <c r="U61" s="89">
        <f>Inputs_ByYear!R$19*Inputs_ByYear!R$20*INDEX(Inputs_ByYear!$D$24:$Y$25,MATCH($B61,Inputs_ByYear!$B$24:$B$25,0),MATCH(U$5,Inputs_ByYear!$D$23:$Y$23))*INDEX(Inputs_ByYear!R$29:R$34,MATCH($C61,Inputs_ByYear!$B$29:$B$34,0))*INDEX(Inputs_ByPrg!$F$6:$F$69,MATCH('ABP BlockSize'!$E61,Inputs_ByPrg!$E$6:$E$69,0))</f>
        <v>1531.121455163867</v>
      </c>
      <c r="V61" s="89">
        <f>Inputs_ByYear!S$19*Inputs_ByYear!S$20*INDEX(Inputs_ByYear!$D$24:$Y$25,MATCH($B61,Inputs_ByYear!$B$24:$B$25,0),MATCH(V$5,Inputs_ByYear!$D$23:$Y$23))*INDEX(Inputs_ByYear!S$29:S$34,MATCH($C61,Inputs_ByYear!$B$29:$B$34,0))*INDEX(Inputs_ByPrg!$F$6:$F$69,MATCH('ABP BlockSize'!$E61,Inputs_ByPrg!$E$6:$E$69,0))</f>
        <v>1531.121455163867</v>
      </c>
      <c r="W61" s="89">
        <f>Inputs_ByYear!T$19*Inputs_ByYear!T$20*INDEX(Inputs_ByYear!$D$24:$Y$25,MATCH($B61,Inputs_ByYear!$B$24:$B$25,0),MATCH(W$5,Inputs_ByYear!$D$23:$Y$23))*INDEX(Inputs_ByYear!T$29:T$34,MATCH($C61,Inputs_ByYear!$B$29:$B$34,0))*INDEX(Inputs_ByPrg!$F$6:$F$69,MATCH('ABP BlockSize'!$E61,Inputs_ByPrg!$E$6:$E$69,0))</f>
        <v>1531.121455163867</v>
      </c>
      <c r="X61" s="89">
        <f>Inputs_ByYear!U$19*Inputs_ByYear!U$20*INDEX(Inputs_ByYear!$D$24:$Y$25,MATCH($B61,Inputs_ByYear!$B$24:$B$25,0),MATCH(X$5,Inputs_ByYear!$D$23:$Y$23))*INDEX(Inputs_ByYear!U$29:U$34,MATCH($C61,Inputs_ByYear!$B$29:$B$34,0))*INDEX(Inputs_ByPrg!$F$6:$F$69,MATCH('ABP BlockSize'!$E61,Inputs_ByPrg!$E$6:$E$69,0))</f>
        <v>1531.121455163867</v>
      </c>
      <c r="Y61" s="89">
        <f>Inputs_ByYear!V$19*Inputs_ByYear!V$20*INDEX(Inputs_ByYear!$D$24:$Y$25,MATCH($B61,Inputs_ByYear!$B$24:$B$25,0),MATCH(Y$5,Inputs_ByYear!$D$23:$Y$23))*INDEX(Inputs_ByYear!V$29:V$34,MATCH($C61,Inputs_ByYear!$B$29:$B$34,0))*INDEX(Inputs_ByPrg!$F$6:$F$69,MATCH('ABP BlockSize'!$E61,Inputs_ByPrg!$E$6:$E$69,0))</f>
        <v>1531.121455163867</v>
      </c>
      <c r="Z61" s="89">
        <f>Inputs_ByYear!W$19*Inputs_ByYear!W$20*INDEX(Inputs_ByYear!$D$24:$Y$25,MATCH($B61,Inputs_ByYear!$B$24:$B$25,0),MATCH(Z$5,Inputs_ByYear!$D$23:$Y$23))*INDEX(Inputs_ByYear!W$29:W$34,MATCH($C61,Inputs_ByYear!$B$29:$B$34,0))*INDEX(Inputs_ByPrg!$F$6:$F$69,MATCH('ABP BlockSize'!$E61,Inputs_ByPrg!$E$6:$E$69,0))</f>
        <v>1531.121455163867</v>
      </c>
      <c r="AA61" s="89">
        <f>Inputs_ByYear!X$19*Inputs_ByYear!X$20*INDEX(Inputs_ByYear!$D$24:$Y$25,MATCH($B61,Inputs_ByYear!$B$24:$B$25,0),MATCH(AA$5,Inputs_ByYear!$D$23:$Y$23))*INDEX(Inputs_ByYear!X$29:X$34,MATCH($C61,Inputs_ByYear!$B$29:$B$34,0))*INDEX(Inputs_ByPrg!$F$6:$F$69,MATCH('ABP BlockSize'!$E61,Inputs_ByPrg!$E$6:$E$69,0))</f>
        <v>1531.121455163867</v>
      </c>
      <c r="AB61" s="89">
        <f>Inputs_ByYear!Y$19*Inputs_ByYear!Y$20*INDEX(Inputs_ByYear!$D$24:$Y$25,MATCH($B61,Inputs_ByYear!$B$24:$B$25,0),MATCH(AB$5,Inputs_ByYear!$D$23:$Y$23))*INDEX(Inputs_ByYear!Y$29:Y$34,MATCH($C61,Inputs_ByYear!$B$29:$B$34,0))*INDEX(Inputs_ByPrg!$F$6:$F$69,MATCH('ABP BlockSize'!$E61,Inputs_ByPrg!$E$6:$E$69,0))</f>
        <v>1531.121455163867</v>
      </c>
    </row>
    <row r="62" spans="2:28" ht="14.45" customHeight="1">
      <c r="B62" s="239" t="s">
        <v>230</v>
      </c>
      <c r="C62" s="239" t="s">
        <v>211</v>
      </c>
      <c r="D62" s="239" t="s">
        <v>288</v>
      </c>
      <c r="E62" s="286" t="str">
        <f t="shared" si="0"/>
        <v>A_Equity Eligible Contractor_&gt;200-500</v>
      </c>
      <c r="F62" s="262" t="s">
        <v>86</v>
      </c>
      <c r="G62" s="89">
        <f>Inputs_ByYear!D$19*Inputs_ByYear!D$20*INDEX(Inputs_ByYear!$D$24:$Y$25,MATCH($B62,Inputs_ByYear!$B$24:$B$25,0),MATCH(G$5,Inputs_ByYear!$D$23:$Y$23))*INDEX(Inputs_ByYear!D$29:D$34,MATCH($C62,Inputs_ByYear!$B$29:$B$34,0))*INDEX(Inputs_ByPrg!$F$6:$F$69,MATCH('ABP BlockSize'!$E62,Inputs_ByPrg!$E$6:$E$69,0))</f>
        <v>7108.431241305022</v>
      </c>
      <c r="H62" s="89">
        <f>Inputs_ByYear!E$19*Inputs_ByYear!E$20*INDEX(Inputs_ByYear!$D$24:$Y$25,MATCH($B62,Inputs_ByYear!$B$24:$B$25,0),MATCH(H$5,Inputs_ByYear!$D$23:$Y$23))*INDEX(Inputs_ByYear!E$29:E$34,MATCH($C62,Inputs_ByYear!$B$29:$B$34,0))*INDEX(Inputs_ByPrg!$F$6:$F$69,MATCH('ABP BlockSize'!$E62,Inputs_ByPrg!$E$6:$E$69,0))</f>
        <v>7108.431241305022</v>
      </c>
      <c r="I62" s="89">
        <f>Inputs_ByYear!F$19*Inputs_ByYear!F$20*INDEX(Inputs_ByYear!$D$24:$Y$25,MATCH($B62,Inputs_ByYear!$B$24:$B$25,0),MATCH(I$5,Inputs_ByYear!$D$23:$Y$23))*INDEX(Inputs_ByYear!F$29:F$34,MATCH($C62,Inputs_ByYear!$B$29:$B$34,0))*INDEX(Inputs_ByPrg!$F$6:$F$69,MATCH('ABP BlockSize'!$E62,Inputs_ByPrg!$E$6:$E$69,0))</f>
        <v>7108.431241305022</v>
      </c>
      <c r="J62" s="89">
        <f>Inputs_ByYear!G$19*Inputs_ByYear!G$20*INDEX(Inputs_ByYear!$D$24:$Y$25,MATCH($B62,Inputs_ByYear!$B$24:$B$25,0),MATCH(J$5,Inputs_ByYear!$D$23:$Y$23))*INDEX(Inputs_ByYear!G$29:G$34,MATCH($C62,Inputs_ByYear!$B$29:$B$34,0))*INDEX(Inputs_ByPrg!$F$6:$F$69,MATCH('ABP BlockSize'!$E62,Inputs_ByPrg!$E$6:$E$69,0))</f>
        <v>7108.431241305022</v>
      </c>
      <c r="K62" s="89">
        <f>Inputs_ByYear!H$19*Inputs_ByYear!H$20*INDEX(Inputs_ByYear!$D$24:$Y$25,MATCH($B62,Inputs_ByYear!$B$24:$B$25,0),MATCH(K$5,Inputs_ByYear!$D$23:$Y$23))*INDEX(Inputs_ByYear!H$29:H$34,MATCH($C62,Inputs_ByYear!$B$29:$B$34,0))*INDEX(Inputs_ByPrg!$F$6:$F$69,MATCH('ABP BlockSize'!$E62,Inputs_ByPrg!$E$6:$E$69,0))</f>
        <v>7108.431241305022</v>
      </c>
      <c r="L62" s="89">
        <f>Inputs_ByYear!I$19*Inputs_ByYear!I$20*INDEX(Inputs_ByYear!$D$24:$Y$25,MATCH($B62,Inputs_ByYear!$B$24:$B$25,0),MATCH(L$5,Inputs_ByYear!$D$23:$Y$23))*INDEX(Inputs_ByYear!I$29:I$34,MATCH($C62,Inputs_ByYear!$B$29:$B$34,0))*INDEX(Inputs_ByPrg!$F$6:$F$69,MATCH('ABP BlockSize'!$E62,Inputs_ByPrg!$E$6:$E$69,0))</f>
        <v>7108.431241305022</v>
      </c>
      <c r="M62" s="89">
        <f>Inputs_ByYear!J$19*Inputs_ByYear!J$20*INDEX(Inputs_ByYear!$D$24:$Y$25,MATCH($B62,Inputs_ByYear!$B$24:$B$25,0),MATCH(M$5,Inputs_ByYear!$D$23:$Y$23))*INDEX(Inputs_ByYear!J$29:J$34,MATCH($C62,Inputs_ByYear!$B$29:$B$34,0))*INDEX(Inputs_ByPrg!$F$6:$F$69,MATCH('ABP BlockSize'!$E62,Inputs_ByPrg!$E$6:$E$69,0))</f>
        <v>7108.431241305022</v>
      </c>
      <c r="N62" s="89">
        <f>Inputs_ByYear!K$19*Inputs_ByYear!K$20*INDEX(Inputs_ByYear!$D$24:$Y$25,MATCH($B62,Inputs_ByYear!$B$24:$B$25,0),MATCH(N$5,Inputs_ByYear!$D$23:$Y$23))*INDEX(Inputs_ByYear!K$29:K$34,MATCH($C62,Inputs_ByYear!$B$29:$B$34,0))*INDEX(Inputs_ByPrg!$F$6:$F$69,MATCH('ABP BlockSize'!$E62,Inputs_ByPrg!$E$6:$E$69,0))</f>
        <v>7108.431241305022</v>
      </c>
      <c r="O62" s="89">
        <f>Inputs_ByYear!L$19*Inputs_ByYear!L$20*INDEX(Inputs_ByYear!$D$24:$Y$25,MATCH($B62,Inputs_ByYear!$B$24:$B$25,0),MATCH(O$5,Inputs_ByYear!$D$23:$Y$23))*INDEX(Inputs_ByYear!L$29:L$34,MATCH($C62,Inputs_ByYear!$B$29:$B$34,0))*INDEX(Inputs_ByPrg!$F$6:$F$69,MATCH('ABP BlockSize'!$E62,Inputs_ByPrg!$E$6:$E$69,0))</f>
        <v>7108.431241305022</v>
      </c>
      <c r="P62" s="89">
        <f>Inputs_ByYear!M$19*Inputs_ByYear!M$20*INDEX(Inputs_ByYear!$D$24:$Y$25,MATCH($B62,Inputs_ByYear!$B$24:$B$25,0),MATCH(P$5,Inputs_ByYear!$D$23:$Y$23))*INDEX(Inputs_ByYear!M$29:M$34,MATCH($C62,Inputs_ByYear!$B$29:$B$34,0))*INDEX(Inputs_ByPrg!$F$6:$F$69,MATCH('ABP BlockSize'!$E62,Inputs_ByPrg!$E$6:$E$69,0))</f>
        <v>3554.215620652511</v>
      </c>
      <c r="Q62" s="89">
        <f>Inputs_ByYear!N$19*Inputs_ByYear!N$20*INDEX(Inputs_ByYear!$D$24:$Y$25,MATCH($B62,Inputs_ByYear!$B$24:$B$25,0),MATCH(Q$5,Inputs_ByYear!$D$23:$Y$23))*INDEX(Inputs_ByYear!N$29:N$34,MATCH($C62,Inputs_ByYear!$B$29:$B$34,0))*INDEX(Inputs_ByPrg!$F$6:$F$69,MATCH('ABP BlockSize'!$E62,Inputs_ByPrg!$E$6:$E$69,0))</f>
        <v>3554.215620652511</v>
      </c>
      <c r="R62" s="89">
        <f>Inputs_ByYear!O$19*Inputs_ByYear!O$20*INDEX(Inputs_ByYear!$D$24:$Y$25,MATCH($B62,Inputs_ByYear!$B$24:$B$25,0),MATCH(R$5,Inputs_ByYear!$D$23:$Y$23))*INDEX(Inputs_ByYear!O$29:O$34,MATCH($C62,Inputs_ByYear!$B$29:$B$34,0))*INDEX(Inputs_ByPrg!$F$6:$F$69,MATCH('ABP BlockSize'!$E62,Inputs_ByPrg!$E$6:$E$69,0))</f>
        <v>3554.215620652511</v>
      </c>
      <c r="S62" s="89">
        <f>Inputs_ByYear!P$19*Inputs_ByYear!P$20*INDEX(Inputs_ByYear!$D$24:$Y$25,MATCH($B62,Inputs_ByYear!$B$24:$B$25,0),MATCH(S$5,Inputs_ByYear!$D$23:$Y$23))*INDEX(Inputs_ByYear!P$29:P$34,MATCH($C62,Inputs_ByYear!$B$29:$B$34,0))*INDEX(Inputs_ByPrg!$F$6:$F$69,MATCH('ABP BlockSize'!$E62,Inputs_ByPrg!$E$6:$E$69,0))</f>
        <v>3554.215620652511</v>
      </c>
      <c r="T62" s="89">
        <f>Inputs_ByYear!Q$19*Inputs_ByYear!Q$20*INDEX(Inputs_ByYear!$D$24:$Y$25,MATCH($B62,Inputs_ByYear!$B$24:$B$25,0),MATCH(T$5,Inputs_ByYear!$D$23:$Y$23))*INDEX(Inputs_ByYear!Q$29:Q$34,MATCH($C62,Inputs_ByYear!$B$29:$B$34,0))*INDEX(Inputs_ByPrg!$F$6:$F$69,MATCH('ABP BlockSize'!$E62,Inputs_ByPrg!$E$6:$E$69,0))</f>
        <v>3554.215620652511</v>
      </c>
      <c r="U62" s="89">
        <f>Inputs_ByYear!R$19*Inputs_ByYear!R$20*INDEX(Inputs_ByYear!$D$24:$Y$25,MATCH($B62,Inputs_ByYear!$B$24:$B$25,0),MATCH(U$5,Inputs_ByYear!$D$23:$Y$23))*INDEX(Inputs_ByYear!R$29:R$34,MATCH($C62,Inputs_ByYear!$B$29:$B$34,0))*INDEX(Inputs_ByPrg!$F$6:$F$69,MATCH('ABP BlockSize'!$E62,Inputs_ByPrg!$E$6:$E$69,0))</f>
        <v>3554.215620652511</v>
      </c>
      <c r="V62" s="89">
        <f>Inputs_ByYear!S$19*Inputs_ByYear!S$20*INDEX(Inputs_ByYear!$D$24:$Y$25,MATCH($B62,Inputs_ByYear!$B$24:$B$25,0),MATCH(V$5,Inputs_ByYear!$D$23:$Y$23))*INDEX(Inputs_ByYear!S$29:S$34,MATCH($C62,Inputs_ByYear!$B$29:$B$34,0))*INDEX(Inputs_ByPrg!$F$6:$F$69,MATCH('ABP BlockSize'!$E62,Inputs_ByPrg!$E$6:$E$69,0))</f>
        <v>3554.215620652511</v>
      </c>
      <c r="W62" s="89">
        <f>Inputs_ByYear!T$19*Inputs_ByYear!T$20*INDEX(Inputs_ByYear!$D$24:$Y$25,MATCH($B62,Inputs_ByYear!$B$24:$B$25,0),MATCH(W$5,Inputs_ByYear!$D$23:$Y$23))*INDEX(Inputs_ByYear!T$29:T$34,MATCH($C62,Inputs_ByYear!$B$29:$B$34,0))*INDEX(Inputs_ByPrg!$F$6:$F$69,MATCH('ABP BlockSize'!$E62,Inputs_ByPrg!$E$6:$E$69,0))</f>
        <v>3554.215620652511</v>
      </c>
      <c r="X62" s="89">
        <f>Inputs_ByYear!U$19*Inputs_ByYear!U$20*INDEX(Inputs_ByYear!$D$24:$Y$25,MATCH($B62,Inputs_ByYear!$B$24:$B$25,0),MATCH(X$5,Inputs_ByYear!$D$23:$Y$23))*INDEX(Inputs_ByYear!U$29:U$34,MATCH($C62,Inputs_ByYear!$B$29:$B$34,0))*INDEX(Inputs_ByPrg!$F$6:$F$69,MATCH('ABP BlockSize'!$E62,Inputs_ByPrg!$E$6:$E$69,0))</f>
        <v>3554.215620652511</v>
      </c>
      <c r="Y62" s="89">
        <f>Inputs_ByYear!V$19*Inputs_ByYear!V$20*INDEX(Inputs_ByYear!$D$24:$Y$25,MATCH($B62,Inputs_ByYear!$B$24:$B$25,0),MATCH(Y$5,Inputs_ByYear!$D$23:$Y$23))*INDEX(Inputs_ByYear!V$29:V$34,MATCH($C62,Inputs_ByYear!$B$29:$B$34,0))*INDEX(Inputs_ByPrg!$F$6:$F$69,MATCH('ABP BlockSize'!$E62,Inputs_ByPrg!$E$6:$E$69,0))</f>
        <v>3554.215620652511</v>
      </c>
      <c r="Z62" s="89">
        <f>Inputs_ByYear!W$19*Inputs_ByYear!W$20*INDEX(Inputs_ByYear!$D$24:$Y$25,MATCH($B62,Inputs_ByYear!$B$24:$B$25,0),MATCH(Z$5,Inputs_ByYear!$D$23:$Y$23))*INDEX(Inputs_ByYear!W$29:W$34,MATCH($C62,Inputs_ByYear!$B$29:$B$34,0))*INDEX(Inputs_ByPrg!$F$6:$F$69,MATCH('ABP BlockSize'!$E62,Inputs_ByPrg!$E$6:$E$69,0))</f>
        <v>3554.215620652511</v>
      </c>
      <c r="AA62" s="89">
        <f>Inputs_ByYear!X$19*Inputs_ByYear!X$20*INDEX(Inputs_ByYear!$D$24:$Y$25,MATCH($B62,Inputs_ByYear!$B$24:$B$25,0),MATCH(AA$5,Inputs_ByYear!$D$23:$Y$23))*INDEX(Inputs_ByYear!X$29:X$34,MATCH($C62,Inputs_ByYear!$B$29:$B$34,0))*INDEX(Inputs_ByPrg!$F$6:$F$69,MATCH('ABP BlockSize'!$E62,Inputs_ByPrg!$E$6:$E$69,0))</f>
        <v>3554.215620652511</v>
      </c>
      <c r="AB62" s="89">
        <f>Inputs_ByYear!Y$19*Inputs_ByYear!Y$20*INDEX(Inputs_ByYear!$D$24:$Y$25,MATCH($B62,Inputs_ByYear!$B$24:$B$25,0),MATCH(AB$5,Inputs_ByYear!$D$23:$Y$23))*INDEX(Inputs_ByYear!Y$29:Y$34,MATCH($C62,Inputs_ByYear!$B$29:$B$34,0))*INDEX(Inputs_ByPrg!$F$6:$F$69,MATCH('ABP BlockSize'!$E62,Inputs_ByPrg!$E$6:$E$69,0))</f>
        <v>3554.215620652511</v>
      </c>
    </row>
    <row r="63" spans="2:28" ht="14.45" customHeight="1">
      <c r="B63" s="239" t="s">
        <v>230</v>
      </c>
      <c r="C63" s="239" t="s">
        <v>211</v>
      </c>
      <c r="D63" s="239" t="s">
        <v>290</v>
      </c>
      <c r="E63" s="286" t="str">
        <f t="shared" si="0"/>
        <v>A_Equity Eligible Contractor_&gt;500-2000</v>
      </c>
      <c r="F63" s="262" t="s">
        <v>86</v>
      </c>
      <c r="G63" s="89">
        <f>Inputs_ByYear!D$19*Inputs_ByYear!D$20*INDEX(Inputs_ByYear!$D$24:$Y$25,MATCH($B63,Inputs_ByYear!$B$24:$B$25,0),MATCH(G$5,Inputs_ByYear!$D$23:$Y$23))*INDEX(Inputs_ByYear!D$29:D$34,MATCH($C63,Inputs_ByYear!$B$29:$B$34,0))*INDEX(Inputs_ByPrg!$F$6:$F$69,MATCH('ABP BlockSize'!$E63,Inputs_ByPrg!$E$6:$E$69,0))</f>
        <v>33864.91478221328</v>
      </c>
      <c r="H63" s="89">
        <f>Inputs_ByYear!E$19*Inputs_ByYear!E$20*INDEX(Inputs_ByYear!$D$24:$Y$25,MATCH($B63,Inputs_ByYear!$B$24:$B$25,0),MATCH(H$5,Inputs_ByYear!$D$23:$Y$23))*INDEX(Inputs_ByYear!E$29:E$34,MATCH($C63,Inputs_ByYear!$B$29:$B$34,0))*INDEX(Inputs_ByPrg!$F$6:$F$69,MATCH('ABP BlockSize'!$E63,Inputs_ByPrg!$E$6:$E$69,0))</f>
        <v>33864.91478221328</v>
      </c>
      <c r="I63" s="89">
        <f>Inputs_ByYear!F$19*Inputs_ByYear!F$20*INDEX(Inputs_ByYear!$D$24:$Y$25,MATCH($B63,Inputs_ByYear!$B$24:$B$25,0),MATCH(I$5,Inputs_ByYear!$D$23:$Y$23))*INDEX(Inputs_ByYear!F$29:F$34,MATCH($C63,Inputs_ByYear!$B$29:$B$34,0))*INDEX(Inputs_ByPrg!$F$6:$F$69,MATCH('ABP BlockSize'!$E63,Inputs_ByPrg!$E$6:$E$69,0))</f>
        <v>33864.91478221328</v>
      </c>
      <c r="J63" s="89">
        <f>Inputs_ByYear!G$19*Inputs_ByYear!G$20*INDEX(Inputs_ByYear!$D$24:$Y$25,MATCH($B63,Inputs_ByYear!$B$24:$B$25,0),MATCH(J$5,Inputs_ByYear!$D$23:$Y$23))*INDEX(Inputs_ByYear!G$29:G$34,MATCH($C63,Inputs_ByYear!$B$29:$B$34,0))*INDEX(Inputs_ByPrg!$F$6:$F$69,MATCH('ABP BlockSize'!$E63,Inputs_ByPrg!$E$6:$E$69,0))</f>
        <v>33864.91478221328</v>
      </c>
      <c r="K63" s="89">
        <f>Inputs_ByYear!H$19*Inputs_ByYear!H$20*INDEX(Inputs_ByYear!$D$24:$Y$25,MATCH($B63,Inputs_ByYear!$B$24:$B$25,0),MATCH(K$5,Inputs_ByYear!$D$23:$Y$23))*INDEX(Inputs_ByYear!H$29:H$34,MATCH($C63,Inputs_ByYear!$B$29:$B$34,0))*INDEX(Inputs_ByPrg!$F$6:$F$69,MATCH('ABP BlockSize'!$E63,Inputs_ByPrg!$E$6:$E$69,0))</f>
        <v>33864.91478221328</v>
      </c>
      <c r="L63" s="89">
        <f>Inputs_ByYear!I$19*Inputs_ByYear!I$20*INDEX(Inputs_ByYear!$D$24:$Y$25,MATCH($B63,Inputs_ByYear!$B$24:$B$25,0),MATCH(L$5,Inputs_ByYear!$D$23:$Y$23))*INDEX(Inputs_ByYear!I$29:I$34,MATCH($C63,Inputs_ByYear!$B$29:$B$34,0))*INDEX(Inputs_ByPrg!$F$6:$F$69,MATCH('ABP BlockSize'!$E63,Inputs_ByPrg!$E$6:$E$69,0))</f>
        <v>33864.91478221328</v>
      </c>
      <c r="M63" s="89">
        <f>Inputs_ByYear!J$19*Inputs_ByYear!J$20*INDEX(Inputs_ByYear!$D$24:$Y$25,MATCH($B63,Inputs_ByYear!$B$24:$B$25,0),MATCH(M$5,Inputs_ByYear!$D$23:$Y$23))*INDEX(Inputs_ByYear!J$29:J$34,MATCH($C63,Inputs_ByYear!$B$29:$B$34,0))*INDEX(Inputs_ByPrg!$F$6:$F$69,MATCH('ABP BlockSize'!$E63,Inputs_ByPrg!$E$6:$E$69,0))</f>
        <v>33864.91478221328</v>
      </c>
      <c r="N63" s="89">
        <f>Inputs_ByYear!K$19*Inputs_ByYear!K$20*INDEX(Inputs_ByYear!$D$24:$Y$25,MATCH($B63,Inputs_ByYear!$B$24:$B$25,0),MATCH(N$5,Inputs_ByYear!$D$23:$Y$23))*INDEX(Inputs_ByYear!K$29:K$34,MATCH($C63,Inputs_ByYear!$B$29:$B$34,0))*INDEX(Inputs_ByPrg!$F$6:$F$69,MATCH('ABP BlockSize'!$E63,Inputs_ByPrg!$E$6:$E$69,0))</f>
        <v>33864.91478221328</v>
      </c>
      <c r="O63" s="89">
        <f>Inputs_ByYear!L$19*Inputs_ByYear!L$20*INDEX(Inputs_ByYear!$D$24:$Y$25,MATCH($B63,Inputs_ByYear!$B$24:$B$25,0),MATCH(O$5,Inputs_ByYear!$D$23:$Y$23))*INDEX(Inputs_ByYear!L$29:L$34,MATCH($C63,Inputs_ByYear!$B$29:$B$34,0))*INDEX(Inputs_ByPrg!$F$6:$F$69,MATCH('ABP BlockSize'!$E63,Inputs_ByPrg!$E$6:$E$69,0))</f>
        <v>33864.91478221328</v>
      </c>
      <c r="P63" s="89">
        <f>Inputs_ByYear!M$19*Inputs_ByYear!M$20*INDEX(Inputs_ByYear!$D$24:$Y$25,MATCH($B63,Inputs_ByYear!$B$24:$B$25,0),MATCH(P$5,Inputs_ByYear!$D$23:$Y$23))*INDEX(Inputs_ByYear!M$29:M$34,MATCH($C63,Inputs_ByYear!$B$29:$B$34,0))*INDEX(Inputs_ByPrg!$F$6:$F$69,MATCH('ABP BlockSize'!$E63,Inputs_ByPrg!$E$6:$E$69,0))</f>
        <v>16932.45739110664</v>
      </c>
      <c r="Q63" s="89">
        <f>Inputs_ByYear!N$19*Inputs_ByYear!N$20*INDEX(Inputs_ByYear!$D$24:$Y$25,MATCH($B63,Inputs_ByYear!$B$24:$B$25,0),MATCH(Q$5,Inputs_ByYear!$D$23:$Y$23))*INDEX(Inputs_ByYear!N$29:N$34,MATCH($C63,Inputs_ByYear!$B$29:$B$34,0))*INDEX(Inputs_ByPrg!$F$6:$F$69,MATCH('ABP BlockSize'!$E63,Inputs_ByPrg!$E$6:$E$69,0))</f>
        <v>16932.45739110664</v>
      </c>
      <c r="R63" s="89">
        <f>Inputs_ByYear!O$19*Inputs_ByYear!O$20*INDEX(Inputs_ByYear!$D$24:$Y$25,MATCH($B63,Inputs_ByYear!$B$24:$B$25,0),MATCH(R$5,Inputs_ByYear!$D$23:$Y$23))*INDEX(Inputs_ByYear!O$29:O$34,MATCH($C63,Inputs_ByYear!$B$29:$B$34,0))*INDEX(Inputs_ByPrg!$F$6:$F$69,MATCH('ABP BlockSize'!$E63,Inputs_ByPrg!$E$6:$E$69,0))</f>
        <v>16932.45739110664</v>
      </c>
      <c r="S63" s="89">
        <f>Inputs_ByYear!P$19*Inputs_ByYear!P$20*INDEX(Inputs_ByYear!$D$24:$Y$25,MATCH($B63,Inputs_ByYear!$B$24:$B$25,0),MATCH(S$5,Inputs_ByYear!$D$23:$Y$23))*INDEX(Inputs_ByYear!P$29:P$34,MATCH($C63,Inputs_ByYear!$B$29:$B$34,0))*INDEX(Inputs_ByPrg!$F$6:$F$69,MATCH('ABP BlockSize'!$E63,Inputs_ByPrg!$E$6:$E$69,0))</f>
        <v>16932.45739110664</v>
      </c>
      <c r="T63" s="89">
        <f>Inputs_ByYear!Q$19*Inputs_ByYear!Q$20*INDEX(Inputs_ByYear!$D$24:$Y$25,MATCH($B63,Inputs_ByYear!$B$24:$B$25,0),MATCH(T$5,Inputs_ByYear!$D$23:$Y$23))*INDEX(Inputs_ByYear!Q$29:Q$34,MATCH($C63,Inputs_ByYear!$B$29:$B$34,0))*INDEX(Inputs_ByPrg!$F$6:$F$69,MATCH('ABP BlockSize'!$E63,Inputs_ByPrg!$E$6:$E$69,0))</f>
        <v>16932.45739110664</v>
      </c>
      <c r="U63" s="89">
        <f>Inputs_ByYear!R$19*Inputs_ByYear!R$20*INDEX(Inputs_ByYear!$D$24:$Y$25,MATCH($B63,Inputs_ByYear!$B$24:$B$25,0),MATCH(U$5,Inputs_ByYear!$D$23:$Y$23))*INDEX(Inputs_ByYear!R$29:R$34,MATCH($C63,Inputs_ByYear!$B$29:$B$34,0))*INDEX(Inputs_ByPrg!$F$6:$F$69,MATCH('ABP BlockSize'!$E63,Inputs_ByPrg!$E$6:$E$69,0))</f>
        <v>16932.45739110664</v>
      </c>
      <c r="V63" s="89">
        <f>Inputs_ByYear!S$19*Inputs_ByYear!S$20*INDEX(Inputs_ByYear!$D$24:$Y$25,MATCH($B63,Inputs_ByYear!$B$24:$B$25,0),MATCH(V$5,Inputs_ByYear!$D$23:$Y$23))*INDEX(Inputs_ByYear!S$29:S$34,MATCH($C63,Inputs_ByYear!$B$29:$B$34,0))*INDEX(Inputs_ByPrg!$F$6:$F$69,MATCH('ABP BlockSize'!$E63,Inputs_ByPrg!$E$6:$E$69,0))</f>
        <v>16932.45739110664</v>
      </c>
      <c r="W63" s="89">
        <f>Inputs_ByYear!T$19*Inputs_ByYear!T$20*INDEX(Inputs_ByYear!$D$24:$Y$25,MATCH($B63,Inputs_ByYear!$B$24:$B$25,0),MATCH(W$5,Inputs_ByYear!$D$23:$Y$23))*INDEX(Inputs_ByYear!T$29:T$34,MATCH($C63,Inputs_ByYear!$B$29:$B$34,0))*INDEX(Inputs_ByPrg!$F$6:$F$69,MATCH('ABP BlockSize'!$E63,Inputs_ByPrg!$E$6:$E$69,0))</f>
        <v>16932.45739110664</v>
      </c>
      <c r="X63" s="89">
        <f>Inputs_ByYear!U$19*Inputs_ByYear!U$20*INDEX(Inputs_ByYear!$D$24:$Y$25,MATCH($B63,Inputs_ByYear!$B$24:$B$25,0),MATCH(X$5,Inputs_ByYear!$D$23:$Y$23))*INDEX(Inputs_ByYear!U$29:U$34,MATCH($C63,Inputs_ByYear!$B$29:$B$34,0))*INDEX(Inputs_ByPrg!$F$6:$F$69,MATCH('ABP BlockSize'!$E63,Inputs_ByPrg!$E$6:$E$69,0))</f>
        <v>16932.45739110664</v>
      </c>
      <c r="Y63" s="89">
        <f>Inputs_ByYear!V$19*Inputs_ByYear!V$20*INDEX(Inputs_ByYear!$D$24:$Y$25,MATCH($B63,Inputs_ByYear!$B$24:$B$25,0),MATCH(Y$5,Inputs_ByYear!$D$23:$Y$23))*INDEX(Inputs_ByYear!V$29:V$34,MATCH($C63,Inputs_ByYear!$B$29:$B$34,0))*INDEX(Inputs_ByPrg!$F$6:$F$69,MATCH('ABP BlockSize'!$E63,Inputs_ByPrg!$E$6:$E$69,0))</f>
        <v>16932.45739110664</v>
      </c>
      <c r="Z63" s="89">
        <f>Inputs_ByYear!W$19*Inputs_ByYear!W$20*INDEX(Inputs_ByYear!$D$24:$Y$25,MATCH($B63,Inputs_ByYear!$B$24:$B$25,0),MATCH(Z$5,Inputs_ByYear!$D$23:$Y$23))*INDEX(Inputs_ByYear!W$29:W$34,MATCH($C63,Inputs_ByYear!$B$29:$B$34,0))*INDEX(Inputs_ByPrg!$F$6:$F$69,MATCH('ABP BlockSize'!$E63,Inputs_ByPrg!$E$6:$E$69,0))</f>
        <v>16932.45739110664</v>
      </c>
      <c r="AA63" s="89">
        <f>Inputs_ByYear!X$19*Inputs_ByYear!X$20*INDEX(Inputs_ByYear!$D$24:$Y$25,MATCH($B63,Inputs_ByYear!$B$24:$B$25,0),MATCH(AA$5,Inputs_ByYear!$D$23:$Y$23))*INDEX(Inputs_ByYear!X$29:X$34,MATCH($C63,Inputs_ByYear!$B$29:$B$34,0))*INDEX(Inputs_ByPrg!$F$6:$F$69,MATCH('ABP BlockSize'!$E63,Inputs_ByPrg!$E$6:$E$69,0))</f>
        <v>16932.45739110664</v>
      </c>
      <c r="AB63" s="89">
        <f>Inputs_ByYear!Y$19*Inputs_ByYear!Y$20*INDEX(Inputs_ByYear!$D$24:$Y$25,MATCH($B63,Inputs_ByYear!$B$24:$B$25,0),MATCH(AB$5,Inputs_ByYear!$D$23:$Y$23))*INDEX(Inputs_ByYear!Y$29:Y$34,MATCH($C63,Inputs_ByYear!$B$29:$B$34,0))*INDEX(Inputs_ByPrg!$F$6:$F$69,MATCH('ABP BlockSize'!$E63,Inputs_ByPrg!$E$6:$E$69,0))</f>
        <v>16932.45739110664</v>
      </c>
    </row>
    <row r="64" spans="2:28" ht="14.45" customHeight="1">
      <c r="B64" s="239" t="s">
        <v>230</v>
      </c>
      <c r="C64" s="239" t="s">
        <v>211</v>
      </c>
      <c r="D64" s="239" t="s">
        <v>292</v>
      </c>
      <c r="E64" s="286" t="str">
        <f t="shared" si="0"/>
        <v>A_Equity Eligible Contractor_&gt; 2000-5000</v>
      </c>
      <c r="F64" s="262" t="s">
        <v>86</v>
      </c>
      <c r="G64" s="89">
        <f>Inputs_ByYear!D$19*Inputs_ByYear!D$20*INDEX(Inputs_ByYear!$D$24:$Y$25,MATCH($B64,Inputs_ByYear!$B$24:$B$25,0),MATCH(G$5,Inputs_ByYear!$D$23:$Y$23))*INDEX(Inputs_ByYear!D$29:D$34,MATCH($C64,Inputs_ByYear!$B$29:$B$34,0))*INDEX(Inputs_ByPrg!$F$6:$F$69,MATCH('ABP BlockSize'!$E64,Inputs_ByPrg!$E$6:$E$69,0))</f>
        <v>0</v>
      </c>
      <c r="H64" s="89">
        <f>Inputs_ByYear!E$19*Inputs_ByYear!E$20*INDEX(Inputs_ByYear!$D$24:$Y$25,MATCH($B64,Inputs_ByYear!$B$24:$B$25,0),MATCH(H$5,Inputs_ByYear!$D$23:$Y$23))*INDEX(Inputs_ByYear!E$29:E$34,MATCH($C64,Inputs_ByYear!$B$29:$B$34,0))*INDEX(Inputs_ByPrg!$F$6:$F$69,MATCH('ABP BlockSize'!$E64,Inputs_ByPrg!$E$6:$E$69,0))</f>
        <v>0</v>
      </c>
      <c r="I64" s="89">
        <f>Inputs_ByYear!F$19*Inputs_ByYear!F$20*INDEX(Inputs_ByYear!$D$24:$Y$25,MATCH($B64,Inputs_ByYear!$B$24:$B$25,0),MATCH(I$5,Inputs_ByYear!$D$23:$Y$23))*INDEX(Inputs_ByYear!F$29:F$34,MATCH($C64,Inputs_ByYear!$B$29:$B$34,0))*INDEX(Inputs_ByPrg!$F$6:$F$69,MATCH('ABP BlockSize'!$E64,Inputs_ByPrg!$E$6:$E$69,0))</f>
        <v>0</v>
      </c>
      <c r="J64" s="89">
        <f>Inputs_ByYear!G$19*Inputs_ByYear!G$20*INDEX(Inputs_ByYear!$D$24:$Y$25,MATCH($B64,Inputs_ByYear!$B$24:$B$25,0),MATCH(J$5,Inputs_ByYear!$D$23:$Y$23))*INDEX(Inputs_ByYear!G$29:G$34,MATCH($C64,Inputs_ByYear!$B$29:$B$34,0))*INDEX(Inputs_ByPrg!$F$6:$F$69,MATCH('ABP BlockSize'!$E64,Inputs_ByPrg!$E$6:$E$69,0))</f>
        <v>0</v>
      </c>
      <c r="K64" s="89">
        <f>Inputs_ByYear!H$19*Inputs_ByYear!H$20*INDEX(Inputs_ByYear!$D$24:$Y$25,MATCH($B64,Inputs_ByYear!$B$24:$B$25,0),MATCH(K$5,Inputs_ByYear!$D$23:$Y$23))*INDEX(Inputs_ByYear!H$29:H$34,MATCH($C64,Inputs_ByYear!$B$29:$B$34,0))*INDEX(Inputs_ByPrg!$F$6:$F$69,MATCH('ABP BlockSize'!$E64,Inputs_ByPrg!$E$6:$E$69,0))</f>
        <v>0</v>
      </c>
      <c r="L64" s="89">
        <f>Inputs_ByYear!I$19*Inputs_ByYear!I$20*INDEX(Inputs_ByYear!$D$24:$Y$25,MATCH($B64,Inputs_ByYear!$B$24:$B$25,0),MATCH(L$5,Inputs_ByYear!$D$23:$Y$23))*INDEX(Inputs_ByYear!I$29:I$34,MATCH($C64,Inputs_ByYear!$B$29:$B$34,0))*INDEX(Inputs_ByPrg!$F$6:$F$69,MATCH('ABP BlockSize'!$E64,Inputs_ByPrg!$E$6:$E$69,0))</f>
        <v>0</v>
      </c>
      <c r="M64" s="89">
        <f>Inputs_ByYear!J$19*Inputs_ByYear!J$20*INDEX(Inputs_ByYear!$D$24:$Y$25,MATCH($B64,Inputs_ByYear!$B$24:$B$25,0),MATCH(M$5,Inputs_ByYear!$D$23:$Y$23))*INDEX(Inputs_ByYear!J$29:J$34,MATCH($C64,Inputs_ByYear!$B$29:$B$34,0))*INDEX(Inputs_ByPrg!$F$6:$F$69,MATCH('ABP BlockSize'!$E64,Inputs_ByPrg!$E$6:$E$69,0))</f>
        <v>0</v>
      </c>
      <c r="N64" s="89">
        <f>Inputs_ByYear!K$19*Inputs_ByYear!K$20*INDEX(Inputs_ByYear!$D$24:$Y$25,MATCH($B64,Inputs_ByYear!$B$24:$B$25,0),MATCH(N$5,Inputs_ByYear!$D$23:$Y$23))*INDEX(Inputs_ByYear!K$29:K$34,MATCH($C64,Inputs_ByYear!$B$29:$B$34,0))*INDEX(Inputs_ByPrg!$F$6:$F$69,MATCH('ABP BlockSize'!$E64,Inputs_ByPrg!$E$6:$E$69,0))</f>
        <v>0</v>
      </c>
      <c r="O64" s="89">
        <f>Inputs_ByYear!L$19*Inputs_ByYear!L$20*INDEX(Inputs_ByYear!$D$24:$Y$25,MATCH($B64,Inputs_ByYear!$B$24:$B$25,0),MATCH(O$5,Inputs_ByYear!$D$23:$Y$23))*INDEX(Inputs_ByYear!L$29:L$34,MATCH($C64,Inputs_ByYear!$B$29:$B$34,0))*INDEX(Inputs_ByPrg!$F$6:$F$69,MATCH('ABP BlockSize'!$E64,Inputs_ByPrg!$E$6:$E$69,0))</f>
        <v>0</v>
      </c>
      <c r="P64" s="89">
        <f>Inputs_ByYear!M$19*Inputs_ByYear!M$20*INDEX(Inputs_ByYear!$D$24:$Y$25,MATCH($B64,Inputs_ByYear!$B$24:$B$25,0),MATCH(P$5,Inputs_ByYear!$D$23:$Y$23))*INDEX(Inputs_ByYear!M$29:M$34,MATCH($C64,Inputs_ByYear!$B$29:$B$34,0))*INDEX(Inputs_ByPrg!$F$6:$F$69,MATCH('ABP BlockSize'!$E64,Inputs_ByPrg!$E$6:$E$69,0))</f>
        <v>0</v>
      </c>
      <c r="Q64" s="89">
        <f>Inputs_ByYear!N$19*Inputs_ByYear!N$20*INDEX(Inputs_ByYear!$D$24:$Y$25,MATCH($B64,Inputs_ByYear!$B$24:$B$25,0),MATCH(Q$5,Inputs_ByYear!$D$23:$Y$23))*INDEX(Inputs_ByYear!N$29:N$34,MATCH($C64,Inputs_ByYear!$B$29:$B$34,0))*INDEX(Inputs_ByPrg!$F$6:$F$69,MATCH('ABP BlockSize'!$E64,Inputs_ByPrg!$E$6:$E$69,0))</f>
        <v>0</v>
      </c>
      <c r="R64" s="89">
        <f>Inputs_ByYear!O$19*Inputs_ByYear!O$20*INDEX(Inputs_ByYear!$D$24:$Y$25,MATCH($B64,Inputs_ByYear!$B$24:$B$25,0),MATCH(R$5,Inputs_ByYear!$D$23:$Y$23))*INDEX(Inputs_ByYear!O$29:O$34,MATCH($C64,Inputs_ByYear!$B$29:$B$34,0))*INDEX(Inputs_ByPrg!$F$6:$F$69,MATCH('ABP BlockSize'!$E64,Inputs_ByPrg!$E$6:$E$69,0))</f>
        <v>0</v>
      </c>
      <c r="S64" s="89">
        <f>Inputs_ByYear!P$19*Inputs_ByYear!P$20*INDEX(Inputs_ByYear!$D$24:$Y$25,MATCH($B64,Inputs_ByYear!$B$24:$B$25,0),MATCH(S$5,Inputs_ByYear!$D$23:$Y$23))*INDEX(Inputs_ByYear!P$29:P$34,MATCH($C64,Inputs_ByYear!$B$29:$B$34,0))*INDEX(Inputs_ByPrg!$F$6:$F$69,MATCH('ABP BlockSize'!$E64,Inputs_ByPrg!$E$6:$E$69,0))</f>
        <v>0</v>
      </c>
      <c r="T64" s="89">
        <f>Inputs_ByYear!Q$19*Inputs_ByYear!Q$20*INDEX(Inputs_ByYear!$D$24:$Y$25,MATCH($B64,Inputs_ByYear!$B$24:$B$25,0),MATCH(T$5,Inputs_ByYear!$D$23:$Y$23))*INDEX(Inputs_ByYear!Q$29:Q$34,MATCH($C64,Inputs_ByYear!$B$29:$B$34,0))*INDEX(Inputs_ByPrg!$F$6:$F$69,MATCH('ABP BlockSize'!$E64,Inputs_ByPrg!$E$6:$E$69,0))</f>
        <v>0</v>
      </c>
      <c r="U64" s="89">
        <f>Inputs_ByYear!R$19*Inputs_ByYear!R$20*INDEX(Inputs_ByYear!$D$24:$Y$25,MATCH($B64,Inputs_ByYear!$B$24:$B$25,0),MATCH(U$5,Inputs_ByYear!$D$23:$Y$23))*INDEX(Inputs_ByYear!R$29:R$34,MATCH($C64,Inputs_ByYear!$B$29:$B$34,0))*INDEX(Inputs_ByPrg!$F$6:$F$69,MATCH('ABP BlockSize'!$E64,Inputs_ByPrg!$E$6:$E$69,0))</f>
        <v>0</v>
      </c>
      <c r="V64" s="89">
        <f>Inputs_ByYear!S$19*Inputs_ByYear!S$20*INDEX(Inputs_ByYear!$D$24:$Y$25,MATCH($B64,Inputs_ByYear!$B$24:$B$25,0),MATCH(V$5,Inputs_ByYear!$D$23:$Y$23))*INDEX(Inputs_ByYear!S$29:S$34,MATCH($C64,Inputs_ByYear!$B$29:$B$34,0))*INDEX(Inputs_ByPrg!$F$6:$F$69,MATCH('ABP BlockSize'!$E64,Inputs_ByPrg!$E$6:$E$69,0))</f>
        <v>0</v>
      </c>
      <c r="W64" s="89">
        <f>Inputs_ByYear!T$19*Inputs_ByYear!T$20*INDEX(Inputs_ByYear!$D$24:$Y$25,MATCH($B64,Inputs_ByYear!$B$24:$B$25,0),MATCH(W$5,Inputs_ByYear!$D$23:$Y$23))*INDEX(Inputs_ByYear!T$29:T$34,MATCH($C64,Inputs_ByYear!$B$29:$B$34,0))*INDEX(Inputs_ByPrg!$F$6:$F$69,MATCH('ABP BlockSize'!$E64,Inputs_ByPrg!$E$6:$E$69,0))</f>
        <v>0</v>
      </c>
      <c r="X64" s="89">
        <f>Inputs_ByYear!U$19*Inputs_ByYear!U$20*INDEX(Inputs_ByYear!$D$24:$Y$25,MATCH($B64,Inputs_ByYear!$B$24:$B$25,0),MATCH(X$5,Inputs_ByYear!$D$23:$Y$23))*INDEX(Inputs_ByYear!U$29:U$34,MATCH($C64,Inputs_ByYear!$B$29:$B$34,0))*INDEX(Inputs_ByPrg!$F$6:$F$69,MATCH('ABP BlockSize'!$E64,Inputs_ByPrg!$E$6:$E$69,0))</f>
        <v>0</v>
      </c>
      <c r="Y64" s="89">
        <f>Inputs_ByYear!V$19*Inputs_ByYear!V$20*INDEX(Inputs_ByYear!$D$24:$Y$25,MATCH($B64,Inputs_ByYear!$B$24:$B$25,0),MATCH(Y$5,Inputs_ByYear!$D$23:$Y$23))*INDEX(Inputs_ByYear!V$29:V$34,MATCH($C64,Inputs_ByYear!$B$29:$B$34,0))*INDEX(Inputs_ByPrg!$F$6:$F$69,MATCH('ABP BlockSize'!$E64,Inputs_ByPrg!$E$6:$E$69,0))</f>
        <v>0</v>
      </c>
      <c r="Z64" s="89">
        <f>Inputs_ByYear!W$19*Inputs_ByYear!W$20*INDEX(Inputs_ByYear!$D$24:$Y$25,MATCH($B64,Inputs_ByYear!$B$24:$B$25,0),MATCH(Z$5,Inputs_ByYear!$D$23:$Y$23))*INDEX(Inputs_ByYear!W$29:W$34,MATCH($C64,Inputs_ByYear!$B$29:$B$34,0))*INDEX(Inputs_ByPrg!$F$6:$F$69,MATCH('ABP BlockSize'!$E64,Inputs_ByPrg!$E$6:$E$69,0))</f>
        <v>0</v>
      </c>
      <c r="AA64" s="89">
        <f>Inputs_ByYear!X$19*Inputs_ByYear!X$20*INDEX(Inputs_ByYear!$D$24:$Y$25,MATCH($B64,Inputs_ByYear!$B$24:$B$25,0),MATCH(AA$5,Inputs_ByYear!$D$23:$Y$23))*INDEX(Inputs_ByYear!X$29:X$34,MATCH($C64,Inputs_ByYear!$B$29:$B$34,0))*INDEX(Inputs_ByPrg!$F$6:$F$69,MATCH('ABP BlockSize'!$E64,Inputs_ByPrg!$E$6:$E$69,0))</f>
        <v>0</v>
      </c>
      <c r="AB64" s="89">
        <f>Inputs_ByYear!Y$19*Inputs_ByYear!Y$20*INDEX(Inputs_ByYear!$D$24:$Y$25,MATCH($B64,Inputs_ByYear!$B$24:$B$25,0),MATCH(AB$5,Inputs_ByYear!$D$23:$Y$23))*INDEX(Inputs_ByYear!Y$29:Y$34,MATCH($C64,Inputs_ByYear!$B$29:$B$34,0))*INDEX(Inputs_ByPrg!$F$6:$F$69,MATCH('ABP BlockSize'!$E64,Inputs_ByPrg!$E$6:$E$69,0))</f>
        <v>0</v>
      </c>
    </row>
    <row r="65" spans="2:28" ht="14.45" customHeight="1">
      <c r="B65" s="239" t="s">
        <v>231</v>
      </c>
      <c r="C65" s="239" t="s">
        <v>211</v>
      </c>
      <c r="D65" s="239" t="s">
        <v>284</v>
      </c>
      <c r="E65" s="286" t="str">
        <f t="shared" si="0"/>
        <v>B_Equity Eligible Contractor_ &gt;25-100</v>
      </c>
      <c r="F65" s="262" t="s">
        <v>86</v>
      </c>
      <c r="G65" s="89">
        <f>Inputs_ByYear!D$19*Inputs_ByYear!D$20*INDEX(Inputs_ByYear!$D$24:$Y$25,MATCH($B65,Inputs_ByYear!$B$24:$B$25,0),MATCH(G$5,Inputs_ByYear!$D$23:$Y$23))*INDEX(Inputs_ByYear!D$29:D$34,MATCH($C65,Inputs_ByYear!$B$29:$B$34,0))*INDEX(Inputs_ByPrg!$F$6:$F$69,MATCH('ABP BlockSize'!$E65,Inputs_ByPrg!$E$6:$E$69,0))</f>
        <v>4235.6280774409306</v>
      </c>
      <c r="H65" s="89">
        <f>Inputs_ByYear!E$19*Inputs_ByYear!E$20*INDEX(Inputs_ByYear!$D$24:$Y$25,MATCH($B65,Inputs_ByYear!$B$24:$B$25,0),MATCH(H$5,Inputs_ByYear!$D$23:$Y$23))*INDEX(Inputs_ByYear!E$29:E$34,MATCH($C65,Inputs_ByYear!$B$29:$B$34,0))*INDEX(Inputs_ByPrg!$F$6:$F$69,MATCH('ABP BlockSize'!$E65,Inputs_ByPrg!$E$6:$E$69,0))</f>
        <v>4235.6280774409306</v>
      </c>
      <c r="I65" s="89">
        <f>Inputs_ByYear!F$19*Inputs_ByYear!F$20*INDEX(Inputs_ByYear!$D$24:$Y$25,MATCH($B65,Inputs_ByYear!$B$24:$B$25,0),MATCH(I$5,Inputs_ByYear!$D$23:$Y$23))*INDEX(Inputs_ByYear!F$29:F$34,MATCH($C65,Inputs_ByYear!$B$29:$B$34,0))*INDEX(Inputs_ByPrg!$F$6:$F$69,MATCH('ABP BlockSize'!$E65,Inputs_ByPrg!$E$6:$E$69,0))</f>
        <v>4235.6280774409306</v>
      </c>
      <c r="J65" s="89">
        <f>Inputs_ByYear!G$19*Inputs_ByYear!G$20*INDEX(Inputs_ByYear!$D$24:$Y$25,MATCH($B65,Inputs_ByYear!$B$24:$B$25,0),MATCH(J$5,Inputs_ByYear!$D$23:$Y$23))*INDEX(Inputs_ByYear!G$29:G$34,MATCH($C65,Inputs_ByYear!$B$29:$B$34,0))*INDEX(Inputs_ByPrg!$F$6:$F$69,MATCH('ABP BlockSize'!$E65,Inputs_ByPrg!$E$6:$E$69,0))</f>
        <v>4235.6280774409306</v>
      </c>
      <c r="K65" s="89">
        <f>Inputs_ByYear!H$19*Inputs_ByYear!H$20*INDEX(Inputs_ByYear!$D$24:$Y$25,MATCH($B65,Inputs_ByYear!$B$24:$B$25,0),MATCH(K$5,Inputs_ByYear!$D$23:$Y$23))*INDEX(Inputs_ByYear!H$29:H$34,MATCH($C65,Inputs_ByYear!$B$29:$B$34,0))*INDEX(Inputs_ByPrg!$F$6:$F$69,MATCH('ABP BlockSize'!$E65,Inputs_ByPrg!$E$6:$E$69,0))</f>
        <v>4235.6280774409306</v>
      </c>
      <c r="L65" s="89">
        <f>Inputs_ByYear!I$19*Inputs_ByYear!I$20*INDEX(Inputs_ByYear!$D$24:$Y$25,MATCH($B65,Inputs_ByYear!$B$24:$B$25,0),MATCH(L$5,Inputs_ByYear!$D$23:$Y$23))*INDEX(Inputs_ByYear!I$29:I$34,MATCH($C65,Inputs_ByYear!$B$29:$B$34,0))*INDEX(Inputs_ByPrg!$F$6:$F$69,MATCH('ABP BlockSize'!$E65,Inputs_ByPrg!$E$6:$E$69,0))</f>
        <v>4235.6280774409306</v>
      </c>
      <c r="M65" s="89">
        <f>Inputs_ByYear!J$19*Inputs_ByYear!J$20*INDEX(Inputs_ByYear!$D$24:$Y$25,MATCH($B65,Inputs_ByYear!$B$24:$B$25,0),MATCH(M$5,Inputs_ByYear!$D$23:$Y$23))*INDEX(Inputs_ByYear!J$29:J$34,MATCH($C65,Inputs_ByYear!$B$29:$B$34,0))*INDEX(Inputs_ByPrg!$F$6:$F$69,MATCH('ABP BlockSize'!$E65,Inputs_ByPrg!$E$6:$E$69,0))</f>
        <v>4235.6280774409306</v>
      </c>
      <c r="N65" s="89">
        <f>Inputs_ByYear!K$19*Inputs_ByYear!K$20*INDEX(Inputs_ByYear!$D$24:$Y$25,MATCH($B65,Inputs_ByYear!$B$24:$B$25,0),MATCH(N$5,Inputs_ByYear!$D$23:$Y$23))*INDEX(Inputs_ByYear!K$29:K$34,MATCH($C65,Inputs_ByYear!$B$29:$B$34,0))*INDEX(Inputs_ByPrg!$F$6:$F$69,MATCH('ABP BlockSize'!$E65,Inputs_ByPrg!$E$6:$E$69,0))</f>
        <v>4235.6280774409306</v>
      </c>
      <c r="O65" s="89">
        <f>Inputs_ByYear!L$19*Inputs_ByYear!L$20*INDEX(Inputs_ByYear!$D$24:$Y$25,MATCH($B65,Inputs_ByYear!$B$24:$B$25,0),MATCH(O$5,Inputs_ByYear!$D$23:$Y$23))*INDEX(Inputs_ByYear!L$29:L$34,MATCH($C65,Inputs_ByYear!$B$29:$B$34,0))*INDEX(Inputs_ByPrg!$F$6:$F$69,MATCH('ABP BlockSize'!$E65,Inputs_ByPrg!$E$6:$E$69,0))</f>
        <v>4235.6280774409306</v>
      </c>
      <c r="P65" s="89">
        <f>Inputs_ByYear!M$19*Inputs_ByYear!M$20*INDEX(Inputs_ByYear!$D$24:$Y$25,MATCH($B65,Inputs_ByYear!$B$24:$B$25,0),MATCH(P$5,Inputs_ByYear!$D$23:$Y$23))*INDEX(Inputs_ByYear!M$29:M$34,MATCH($C65,Inputs_ByYear!$B$29:$B$34,0))*INDEX(Inputs_ByPrg!$F$6:$F$69,MATCH('ABP BlockSize'!$E65,Inputs_ByPrg!$E$6:$E$69,0))</f>
        <v>2117.8140387204653</v>
      </c>
      <c r="Q65" s="89">
        <f>Inputs_ByYear!N$19*Inputs_ByYear!N$20*INDEX(Inputs_ByYear!$D$24:$Y$25,MATCH($B65,Inputs_ByYear!$B$24:$B$25,0),MATCH(Q$5,Inputs_ByYear!$D$23:$Y$23))*INDEX(Inputs_ByYear!N$29:N$34,MATCH($C65,Inputs_ByYear!$B$29:$B$34,0))*INDEX(Inputs_ByPrg!$F$6:$F$69,MATCH('ABP BlockSize'!$E65,Inputs_ByPrg!$E$6:$E$69,0))</f>
        <v>2117.8140387204653</v>
      </c>
      <c r="R65" s="89">
        <f>Inputs_ByYear!O$19*Inputs_ByYear!O$20*INDEX(Inputs_ByYear!$D$24:$Y$25,MATCH($B65,Inputs_ByYear!$B$24:$B$25,0),MATCH(R$5,Inputs_ByYear!$D$23:$Y$23))*INDEX(Inputs_ByYear!O$29:O$34,MATCH($C65,Inputs_ByYear!$B$29:$B$34,0))*INDEX(Inputs_ByPrg!$F$6:$F$69,MATCH('ABP BlockSize'!$E65,Inputs_ByPrg!$E$6:$E$69,0))</f>
        <v>2117.8140387204653</v>
      </c>
      <c r="S65" s="89">
        <f>Inputs_ByYear!P$19*Inputs_ByYear!P$20*INDEX(Inputs_ByYear!$D$24:$Y$25,MATCH($B65,Inputs_ByYear!$B$24:$B$25,0),MATCH(S$5,Inputs_ByYear!$D$23:$Y$23))*INDEX(Inputs_ByYear!P$29:P$34,MATCH($C65,Inputs_ByYear!$B$29:$B$34,0))*INDEX(Inputs_ByPrg!$F$6:$F$69,MATCH('ABP BlockSize'!$E65,Inputs_ByPrg!$E$6:$E$69,0))</f>
        <v>2117.8140387204653</v>
      </c>
      <c r="T65" s="89">
        <f>Inputs_ByYear!Q$19*Inputs_ByYear!Q$20*INDEX(Inputs_ByYear!$D$24:$Y$25,MATCH($B65,Inputs_ByYear!$B$24:$B$25,0),MATCH(T$5,Inputs_ByYear!$D$23:$Y$23))*INDEX(Inputs_ByYear!Q$29:Q$34,MATCH($C65,Inputs_ByYear!$B$29:$B$34,0))*INDEX(Inputs_ByPrg!$F$6:$F$69,MATCH('ABP BlockSize'!$E65,Inputs_ByPrg!$E$6:$E$69,0))</f>
        <v>2117.8140387204653</v>
      </c>
      <c r="U65" s="89">
        <f>Inputs_ByYear!R$19*Inputs_ByYear!R$20*INDEX(Inputs_ByYear!$D$24:$Y$25,MATCH($B65,Inputs_ByYear!$B$24:$B$25,0),MATCH(U$5,Inputs_ByYear!$D$23:$Y$23))*INDEX(Inputs_ByYear!R$29:R$34,MATCH($C65,Inputs_ByYear!$B$29:$B$34,0))*INDEX(Inputs_ByPrg!$F$6:$F$69,MATCH('ABP BlockSize'!$E65,Inputs_ByPrg!$E$6:$E$69,0))</f>
        <v>2117.8140387204653</v>
      </c>
      <c r="V65" s="89">
        <f>Inputs_ByYear!S$19*Inputs_ByYear!S$20*INDEX(Inputs_ByYear!$D$24:$Y$25,MATCH($B65,Inputs_ByYear!$B$24:$B$25,0),MATCH(V$5,Inputs_ByYear!$D$23:$Y$23))*INDEX(Inputs_ByYear!S$29:S$34,MATCH($C65,Inputs_ByYear!$B$29:$B$34,0))*INDEX(Inputs_ByPrg!$F$6:$F$69,MATCH('ABP BlockSize'!$E65,Inputs_ByPrg!$E$6:$E$69,0))</f>
        <v>2117.8140387204653</v>
      </c>
      <c r="W65" s="89">
        <f>Inputs_ByYear!T$19*Inputs_ByYear!T$20*INDEX(Inputs_ByYear!$D$24:$Y$25,MATCH($B65,Inputs_ByYear!$B$24:$B$25,0),MATCH(W$5,Inputs_ByYear!$D$23:$Y$23))*INDEX(Inputs_ByYear!T$29:T$34,MATCH($C65,Inputs_ByYear!$B$29:$B$34,0))*INDEX(Inputs_ByPrg!$F$6:$F$69,MATCH('ABP BlockSize'!$E65,Inputs_ByPrg!$E$6:$E$69,0))</f>
        <v>2117.8140387204653</v>
      </c>
      <c r="X65" s="89">
        <f>Inputs_ByYear!U$19*Inputs_ByYear!U$20*INDEX(Inputs_ByYear!$D$24:$Y$25,MATCH($B65,Inputs_ByYear!$B$24:$B$25,0),MATCH(X$5,Inputs_ByYear!$D$23:$Y$23))*INDEX(Inputs_ByYear!U$29:U$34,MATCH($C65,Inputs_ByYear!$B$29:$B$34,0))*INDEX(Inputs_ByPrg!$F$6:$F$69,MATCH('ABP BlockSize'!$E65,Inputs_ByPrg!$E$6:$E$69,0))</f>
        <v>2117.8140387204653</v>
      </c>
      <c r="Y65" s="89">
        <f>Inputs_ByYear!V$19*Inputs_ByYear!V$20*INDEX(Inputs_ByYear!$D$24:$Y$25,MATCH($B65,Inputs_ByYear!$B$24:$B$25,0),MATCH(Y$5,Inputs_ByYear!$D$23:$Y$23))*INDEX(Inputs_ByYear!V$29:V$34,MATCH($C65,Inputs_ByYear!$B$29:$B$34,0))*INDEX(Inputs_ByPrg!$F$6:$F$69,MATCH('ABP BlockSize'!$E65,Inputs_ByPrg!$E$6:$E$69,0))</f>
        <v>2117.8140387204653</v>
      </c>
      <c r="Z65" s="89">
        <f>Inputs_ByYear!W$19*Inputs_ByYear!W$20*INDEX(Inputs_ByYear!$D$24:$Y$25,MATCH($B65,Inputs_ByYear!$B$24:$B$25,0),MATCH(Z$5,Inputs_ByYear!$D$23:$Y$23))*INDEX(Inputs_ByYear!W$29:W$34,MATCH($C65,Inputs_ByYear!$B$29:$B$34,0))*INDEX(Inputs_ByPrg!$F$6:$F$69,MATCH('ABP BlockSize'!$E65,Inputs_ByPrg!$E$6:$E$69,0))</f>
        <v>2117.8140387204653</v>
      </c>
      <c r="AA65" s="89">
        <f>Inputs_ByYear!X$19*Inputs_ByYear!X$20*INDEX(Inputs_ByYear!$D$24:$Y$25,MATCH($B65,Inputs_ByYear!$B$24:$B$25,0),MATCH(AA$5,Inputs_ByYear!$D$23:$Y$23))*INDEX(Inputs_ByYear!X$29:X$34,MATCH($C65,Inputs_ByYear!$B$29:$B$34,0))*INDEX(Inputs_ByPrg!$F$6:$F$69,MATCH('ABP BlockSize'!$E65,Inputs_ByPrg!$E$6:$E$69,0))</f>
        <v>2117.8140387204653</v>
      </c>
      <c r="AB65" s="89">
        <f>Inputs_ByYear!Y$19*Inputs_ByYear!Y$20*INDEX(Inputs_ByYear!$D$24:$Y$25,MATCH($B65,Inputs_ByYear!$B$24:$B$25,0),MATCH(AB$5,Inputs_ByYear!$D$23:$Y$23))*INDEX(Inputs_ByYear!Y$29:Y$34,MATCH($C65,Inputs_ByYear!$B$29:$B$34,0))*INDEX(Inputs_ByPrg!$F$6:$F$69,MATCH('ABP BlockSize'!$E65,Inputs_ByPrg!$E$6:$E$69,0))</f>
        <v>2117.8140387204653</v>
      </c>
    </row>
    <row r="66" spans="2:28" ht="14.45" customHeight="1">
      <c r="B66" s="239" t="s">
        <v>231</v>
      </c>
      <c r="C66" s="239" t="s">
        <v>211</v>
      </c>
      <c r="D66" s="239" t="s">
        <v>287</v>
      </c>
      <c r="E66" s="286" t="str">
        <f t="shared" si="0"/>
        <v>B_Equity Eligible Contractor_&gt;100-200</v>
      </c>
      <c r="F66" s="262" t="s">
        <v>86</v>
      </c>
      <c r="G66" s="89">
        <f>Inputs_ByYear!D$19*Inputs_ByYear!D$20*INDEX(Inputs_ByYear!$D$24:$Y$25,MATCH($B66,Inputs_ByYear!$B$24:$B$25,0),MATCH(G$5,Inputs_ByYear!$D$23:$Y$23))*INDEX(Inputs_ByYear!D$29:D$34,MATCH($C66,Inputs_ByYear!$B$29:$B$34,0))*INDEX(Inputs_ByPrg!$F$6:$F$69,MATCH('ABP BlockSize'!$E66,Inputs_ByPrg!$E$6:$E$69,0))</f>
        <v>3298.2875696905185</v>
      </c>
      <c r="H66" s="89">
        <f>Inputs_ByYear!E$19*Inputs_ByYear!E$20*INDEX(Inputs_ByYear!$D$24:$Y$25,MATCH($B66,Inputs_ByYear!$B$24:$B$25,0),MATCH(H$5,Inputs_ByYear!$D$23:$Y$23))*INDEX(Inputs_ByYear!E$29:E$34,MATCH($C66,Inputs_ByYear!$B$29:$B$34,0))*INDEX(Inputs_ByPrg!$F$6:$F$69,MATCH('ABP BlockSize'!$E66,Inputs_ByPrg!$E$6:$E$69,0))</f>
        <v>3298.2875696905185</v>
      </c>
      <c r="I66" s="89">
        <f>Inputs_ByYear!F$19*Inputs_ByYear!F$20*INDEX(Inputs_ByYear!$D$24:$Y$25,MATCH($B66,Inputs_ByYear!$B$24:$B$25,0),MATCH(I$5,Inputs_ByYear!$D$23:$Y$23))*INDEX(Inputs_ByYear!F$29:F$34,MATCH($C66,Inputs_ByYear!$B$29:$B$34,0))*INDEX(Inputs_ByPrg!$F$6:$F$69,MATCH('ABP BlockSize'!$E66,Inputs_ByPrg!$E$6:$E$69,0))</f>
        <v>3298.2875696905185</v>
      </c>
      <c r="J66" s="89">
        <f>Inputs_ByYear!G$19*Inputs_ByYear!G$20*INDEX(Inputs_ByYear!$D$24:$Y$25,MATCH($B66,Inputs_ByYear!$B$24:$B$25,0),MATCH(J$5,Inputs_ByYear!$D$23:$Y$23))*INDEX(Inputs_ByYear!G$29:G$34,MATCH($C66,Inputs_ByYear!$B$29:$B$34,0))*INDEX(Inputs_ByPrg!$F$6:$F$69,MATCH('ABP BlockSize'!$E66,Inputs_ByPrg!$E$6:$E$69,0))</f>
        <v>3298.2875696905185</v>
      </c>
      <c r="K66" s="89">
        <f>Inputs_ByYear!H$19*Inputs_ByYear!H$20*INDEX(Inputs_ByYear!$D$24:$Y$25,MATCH($B66,Inputs_ByYear!$B$24:$B$25,0),MATCH(K$5,Inputs_ByYear!$D$23:$Y$23))*INDEX(Inputs_ByYear!H$29:H$34,MATCH($C66,Inputs_ByYear!$B$29:$B$34,0))*INDEX(Inputs_ByPrg!$F$6:$F$69,MATCH('ABP BlockSize'!$E66,Inputs_ByPrg!$E$6:$E$69,0))</f>
        <v>3298.2875696905185</v>
      </c>
      <c r="L66" s="89">
        <f>Inputs_ByYear!I$19*Inputs_ByYear!I$20*INDEX(Inputs_ByYear!$D$24:$Y$25,MATCH($B66,Inputs_ByYear!$B$24:$B$25,0),MATCH(L$5,Inputs_ByYear!$D$23:$Y$23))*INDEX(Inputs_ByYear!I$29:I$34,MATCH($C66,Inputs_ByYear!$B$29:$B$34,0))*INDEX(Inputs_ByPrg!$F$6:$F$69,MATCH('ABP BlockSize'!$E66,Inputs_ByPrg!$E$6:$E$69,0))</f>
        <v>3298.2875696905185</v>
      </c>
      <c r="M66" s="89">
        <f>Inputs_ByYear!J$19*Inputs_ByYear!J$20*INDEX(Inputs_ByYear!$D$24:$Y$25,MATCH($B66,Inputs_ByYear!$B$24:$B$25,0),MATCH(M$5,Inputs_ByYear!$D$23:$Y$23))*INDEX(Inputs_ByYear!J$29:J$34,MATCH($C66,Inputs_ByYear!$B$29:$B$34,0))*INDEX(Inputs_ByPrg!$F$6:$F$69,MATCH('ABP BlockSize'!$E66,Inputs_ByPrg!$E$6:$E$69,0))</f>
        <v>3298.2875696905185</v>
      </c>
      <c r="N66" s="89">
        <f>Inputs_ByYear!K$19*Inputs_ByYear!K$20*INDEX(Inputs_ByYear!$D$24:$Y$25,MATCH($B66,Inputs_ByYear!$B$24:$B$25,0),MATCH(N$5,Inputs_ByYear!$D$23:$Y$23))*INDEX(Inputs_ByYear!K$29:K$34,MATCH($C66,Inputs_ByYear!$B$29:$B$34,0))*INDEX(Inputs_ByPrg!$F$6:$F$69,MATCH('ABP BlockSize'!$E66,Inputs_ByPrg!$E$6:$E$69,0))</f>
        <v>3298.2875696905185</v>
      </c>
      <c r="O66" s="89">
        <f>Inputs_ByYear!L$19*Inputs_ByYear!L$20*INDEX(Inputs_ByYear!$D$24:$Y$25,MATCH($B66,Inputs_ByYear!$B$24:$B$25,0),MATCH(O$5,Inputs_ByYear!$D$23:$Y$23))*INDEX(Inputs_ByYear!L$29:L$34,MATCH($C66,Inputs_ByYear!$B$29:$B$34,0))*INDEX(Inputs_ByPrg!$F$6:$F$69,MATCH('ABP BlockSize'!$E66,Inputs_ByPrg!$E$6:$E$69,0))</f>
        <v>3298.2875696905185</v>
      </c>
      <c r="P66" s="89">
        <f>Inputs_ByYear!M$19*Inputs_ByYear!M$20*INDEX(Inputs_ByYear!$D$24:$Y$25,MATCH($B66,Inputs_ByYear!$B$24:$B$25,0),MATCH(P$5,Inputs_ByYear!$D$23:$Y$23))*INDEX(Inputs_ByYear!M$29:M$34,MATCH($C66,Inputs_ByYear!$B$29:$B$34,0))*INDEX(Inputs_ByPrg!$F$6:$F$69,MATCH('ABP BlockSize'!$E66,Inputs_ByPrg!$E$6:$E$69,0))</f>
        <v>1649.1437848452592</v>
      </c>
      <c r="Q66" s="89">
        <f>Inputs_ByYear!N$19*Inputs_ByYear!N$20*INDEX(Inputs_ByYear!$D$24:$Y$25,MATCH($B66,Inputs_ByYear!$B$24:$B$25,0),MATCH(Q$5,Inputs_ByYear!$D$23:$Y$23))*INDEX(Inputs_ByYear!N$29:N$34,MATCH($C66,Inputs_ByYear!$B$29:$B$34,0))*INDEX(Inputs_ByPrg!$F$6:$F$69,MATCH('ABP BlockSize'!$E66,Inputs_ByPrg!$E$6:$E$69,0))</f>
        <v>1649.1437848452592</v>
      </c>
      <c r="R66" s="89">
        <f>Inputs_ByYear!O$19*Inputs_ByYear!O$20*INDEX(Inputs_ByYear!$D$24:$Y$25,MATCH($B66,Inputs_ByYear!$B$24:$B$25,0),MATCH(R$5,Inputs_ByYear!$D$23:$Y$23))*INDEX(Inputs_ByYear!O$29:O$34,MATCH($C66,Inputs_ByYear!$B$29:$B$34,0))*INDEX(Inputs_ByPrg!$F$6:$F$69,MATCH('ABP BlockSize'!$E66,Inputs_ByPrg!$E$6:$E$69,0))</f>
        <v>1649.1437848452592</v>
      </c>
      <c r="S66" s="89">
        <f>Inputs_ByYear!P$19*Inputs_ByYear!P$20*INDEX(Inputs_ByYear!$D$24:$Y$25,MATCH($B66,Inputs_ByYear!$B$24:$B$25,0),MATCH(S$5,Inputs_ByYear!$D$23:$Y$23))*INDEX(Inputs_ByYear!P$29:P$34,MATCH($C66,Inputs_ByYear!$B$29:$B$34,0))*INDEX(Inputs_ByPrg!$F$6:$F$69,MATCH('ABP BlockSize'!$E66,Inputs_ByPrg!$E$6:$E$69,0))</f>
        <v>1649.1437848452592</v>
      </c>
      <c r="T66" s="89">
        <f>Inputs_ByYear!Q$19*Inputs_ByYear!Q$20*INDEX(Inputs_ByYear!$D$24:$Y$25,MATCH($B66,Inputs_ByYear!$B$24:$B$25,0),MATCH(T$5,Inputs_ByYear!$D$23:$Y$23))*INDEX(Inputs_ByYear!Q$29:Q$34,MATCH($C66,Inputs_ByYear!$B$29:$B$34,0))*INDEX(Inputs_ByPrg!$F$6:$F$69,MATCH('ABP BlockSize'!$E66,Inputs_ByPrg!$E$6:$E$69,0))</f>
        <v>1649.1437848452592</v>
      </c>
      <c r="U66" s="89">
        <f>Inputs_ByYear!R$19*Inputs_ByYear!R$20*INDEX(Inputs_ByYear!$D$24:$Y$25,MATCH($B66,Inputs_ByYear!$B$24:$B$25,0),MATCH(U$5,Inputs_ByYear!$D$23:$Y$23))*INDEX(Inputs_ByYear!R$29:R$34,MATCH($C66,Inputs_ByYear!$B$29:$B$34,0))*INDEX(Inputs_ByPrg!$F$6:$F$69,MATCH('ABP BlockSize'!$E66,Inputs_ByPrg!$E$6:$E$69,0))</f>
        <v>1649.1437848452592</v>
      </c>
      <c r="V66" s="89">
        <f>Inputs_ByYear!S$19*Inputs_ByYear!S$20*INDEX(Inputs_ByYear!$D$24:$Y$25,MATCH($B66,Inputs_ByYear!$B$24:$B$25,0),MATCH(V$5,Inputs_ByYear!$D$23:$Y$23))*INDEX(Inputs_ByYear!S$29:S$34,MATCH($C66,Inputs_ByYear!$B$29:$B$34,0))*INDEX(Inputs_ByPrg!$F$6:$F$69,MATCH('ABP BlockSize'!$E66,Inputs_ByPrg!$E$6:$E$69,0))</f>
        <v>1649.1437848452592</v>
      </c>
      <c r="W66" s="89">
        <f>Inputs_ByYear!T$19*Inputs_ByYear!T$20*INDEX(Inputs_ByYear!$D$24:$Y$25,MATCH($B66,Inputs_ByYear!$B$24:$B$25,0),MATCH(W$5,Inputs_ByYear!$D$23:$Y$23))*INDEX(Inputs_ByYear!T$29:T$34,MATCH($C66,Inputs_ByYear!$B$29:$B$34,0))*INDEX(Inputs_ByPrg!$F$6:$F$69,MATCH('ABP BlockSize'!$E66,Inputs_ByPrg!$E$6:$E$69,0))</f>
        <v>1649.1437848452592</v>
      </c>
      <c r="X66" s="89">
        <f>Inputs_ByYear!U$19*Inputs_ByYear!U$20*INDEX(Inputs_ByYear!$D$24:$Y$25,MATCH($B66,Inputs_ByYear!$B$24:$B$25,0),MATCH(X$5,Inputs_ByYear!$D$23:$Y$23))*INDEX(Inputs_ByYear!U$29:U$34,MATCH($C66,Inputs_ByYear!$B$29:$B$34,0))*INDEX(Inputs_ByPrg!$F$6:$F$69,MATCH('ABP BlockSize'!$E66,Inputs_ByPrg!$E$6:$E$69,0))</f>
        <v>1649.1437848452592</v>
      </c>
      <c r="Y66" s="89">
        <f>Inputs_ByYear!V$19*Inputs_ByYear!V$20*INDEX(Inputs_ByYear!$D$24:$Y$25,MATCH($B66,Inputs_ByYear!$B$24:$B$25,0),MATCH(Y$5,Inputs_ByYear!$D$23:$Y$23))*INDEX(Inputs_ByYear!V$29:V$34,MATCH($C66,Inputs_ByYear!$B$29:$B$34,0))*INDEX(Inputs_ByPrg!$F$6:$F$69,MATCH('ABP BlockSize'!$E66,Inputs_ByPrg!$E$6:$E$69,0))</f>
        <v>1649.1437848452592</v>
      </c>
      <c r="Z66" s="89">
        <f>Inputs_ByYear!W$19*Inputs_ByYear!W$20*INDEX(Inputs_ByYear!$D$24:$Y$25,MATCH($B66,Inputs_ByYear!$B$24:$B$25,0),MATCH(Z$5,Inputs_ByYear!$D$23:$Y$23))*INDEX(Inputs_ByYear!W$29:W$34,MATCH($C66,Inputs_ByYear!$B$29:$B$34,0))*INDEX(Inputs_ByPrg!$F$6:$F$69,MATCH('ABP BlockSize'!$E66,Inputs_ByPrg!$E$6:$E$69,0))</f>
        <v>1649.1437848452592</v>
      </c>
      <c r="AA66" s="89">
        <f>Inputs_ByYear!X$19*Inputs_ByYear!X$20*INDEX(Inputs_ByYear!$D$24:$Y$25,MATCH($B66,Inputs_ByYear!$B$24:$B$25,0),MATCH(AA$5,Inputs_ByYear!$D$23:$Y$23))*INDEX(Inputs_ByYear!X$29:X$34,MATCH($C66,Inputs_ByYear!$B$29:$B$34,0))*INDEX(Inputs_ByPrg!$F$6:$F$69,MATCH('ABP BlockSize'!$E66,Inputs_ByPrg!$E$6:$E$69,0))</f>
        <v>1649.1437848452592</v>
      </c>
      <c r="AB66" s="89">
        <f>Inputs_ByYear!Y$19*Inputs_ByYear!Y$20*INDEX(Inputs_ByYear!$D$24:$Y$25,MATCH($B66,Inputs_ByYear!$B$24:$B$25,0),MATCH(AB$5,Inputs_ByYear!$D$23:$Y$23))*INDEX(Inputs_ByYear!Y$29:Y$34,MATCH($C66,Inputs_ByYear!$B$29:$B$34,0))*INDEX(Inputs_ByPrg!$F$6:$F$69,MATCH('ABP BlockSize'!$E66,Inputs_ByPrg!$E$6:$E$69,0))</f>
        <v>1649.1437848452592</v>
      </c>
    </row>
    <row r="67" spans="2:28" ht="14.45" customHeight="1">
      <c r="B67" s="239" t="s">
        <v>231</v>
      </c>
      <c r="C67" s="239" t="s">
        <v>211</v>
      </c>
      <c r="D67" s="239" t="s">
        <v>288</v>
      </c>
      <c r="E67" s="286" t="str">
        <f t="shared" si="0"/>
        <v>B_Equity Eligible Contractor_&gt;200-500</v>
      </c>
      <c r="F67" s="262" t="s">
        <v>86</v>
      </c>
      <c r="G67" s="89">
        <f>Inputs_ByYear!D$19*Inputs_ByYear!D$20*INDEX(Inputs_ByYear!$D$24:$Y$25,MATCH($B67,Inputs_ByYear!$B$24:$B$25,0),MATCH(G$5,Inputs_ByYear!$D$23:$Y$23))*INDEX(Inputs_ByYear!D$29:D$34,MATCH($C67,Inputs_ByYear!$B$29:$B$34,0))*INDEX(Inputs_ByPrg!$F$6:$F$69,MATCH('ABP BlockSize'!$E67,Inputs_ByPrg!$E$6:$E$69,0))</f>
        <v>12224.701187472961</v>
      </c>
      <c r="H67" s="89">
        <f>Inputs_ByYear!E$19*Inputs_ByYear!E$20*INDEX(Inputs_ByYear!$D$24:$Y$25,MATCH($B67,Inputs_ByYear!$B$24:$B$25,0),MATCH(H$5,Inputs_ByYear!$D$23:$Y$23))*INDEX(Inputs_ByYear!E$29:E$34,MATCH($C67,Inputs_ByYear!$B$29:$B$34,0))*INDEX(Inputs_ByPrg!$F$6:$F$69,MATCH('ABP BlockSize'!$E67,Inputs_ByPrg!$E$6:$E$69,0))</f>
        <v>12224.701187472961</v>
      </c>
      <c r="I67" s="89">
        <f>Inputs_ByYear!F$19*Inputs_ByYear!F$20*INDEX(Inputs_ByYear!$D$24:$Y$25,MATCH($B67,Inputs_ByYear!$B$24:$B$25,0),MATCH(I$5,Inputs_ByYear!$D$23:$Y$23))*INDEX(Inputs_ByYear!F$29:F$34,MATCH($C67,Inputs_ByYear!$B$29:$B$34,0))*INDEX(Inputs_ByPrg!$F$6:$F$69,MATCH('ABP BlockSize'!$E67,Inputs_ByPrg!$E$6:$E$69,0))</f>
        <v>12224.701187472961</v>
      </c>
      <c r="J67" s="89">
        <f>Inputs_ByYear!G$19*Inputs_ByYear!G$20*INDEX(Inputs_ByYear!$D$24:$Y$25,MATCH($B67,Inputs_ByYear!$B$24:$B$25,0),MATCH(J$5,Inputs_ByYear!$D$23:$Y$23))*INDEX(Inputs_ByYear!G$29:G$34,MATCH($C67,Inputs_ByYear!$B$29:$B$34,0))*INDEX(Inputs_ByPrg!$F$6:$F$69,MATCH('ABP BlockSize'!$E67,Inputs_ByPrg!$E$6:$E$69,0))</f>
        <v>12224.701187472961</v>
      </c>
      <c r="K67" s="89">
        <f>Inputs_ByYear!H$19*Inputs_ByYear!H$20*INDEX(Inputs_ByYear!$D$24:$Y$25,MATCH($B67,Inputs_ByYear!$B$24:$B$25,0),MATCH(K$5,Inputs_ByYear!$D$23:$Y$23))*INDEX(Inputs_ByYear!H$29:H$34,MATCH($C67,Inputs_ByYear!$B$29:$B$34,0))*INDEX(Inputs_ByPrg!$F$6:$F$69,MATCH('ABP BlockSize'!$E67,Inputs_ByPrg!$E$6:$E$69,0))</f>
        <v>12224.701187472961</v>
      </c>
      <c r="L67" s="89">
        <f>Inputs_ByYear!I$19*Inputs_ByYear!I$20*INDEX(Inputs_ByYear!$D$24:$Y$25,MATCH($B67,Inputs_ByYear!$B$24:$B$25,0),MATCH(L$5,Inputs_ByYear!$D$23:$Y$23))*INDEX(Inputs_ByYear!I$29:I$34,MATCH($C67,Inputs_ByYear!$B$29:$B$34,0))*INDEX(Inputs_ByPrg!$F$6:$F$69,MATCH('ABP BlockSize'!$E67,Inputs_ByPrg!$E$6:$E$69,0))</f>
        <v>12224.701187472961</v>
      </c>
      <c r="M67" s="89">
        <f>Inputs_ByYear!J$19*Inputs_ByYear!J$20*INDEX(Inputs_ByYear!$D$24:$Y$25,MATCH($B67,Inputs_ByYear!$B$24:$B$25,0),MATCH(M$5,Inputs_ByYear!$D$23:$Y$23))*INDEX(Inputs_ByYear!J$29:J$34,MATCH($C67,Inputs_ByYear!$B$29:$B$34,0))*INDEX(Inputs_ByPrg!$F$6:$F$69,MATCH('ABP BlockSize'!$E67,Inputs_ByPrg!$E$6:$E$69,0))</f>
        <v>12224.701187472961</v>
      </c>
      <c r="N67" s="89">
        <f>Inputs_ByYear!K$19*Inputs_ByYear!K$20*INDEX(Inputs_ByYear!$D$24:$Y$25,MATCH($B67,Inputs_ByYear!$B$24:$B$25,0),MATCH(N$5,Inputs_ByYear!$D$23:$Y$23))*INDEX(Inputs_ByYear!K$29:K$34,MATCH($C67,Inputs_ByYear!$B$29:$B$34,0))*INDEX(Inputs_ByPrg!$F$6:$F$69,MATCH('ABP BlockSize'!$E67,Inputs_ByPrg!$E$6:$E$69,0))</f>
        <v>12224.701187472961</v>
      </c>
      <c r="O67" s="89">
        <f>Inputs_ByYear!L$19*Inputs_ByYear!L$20*INDEX(Inputs_ByYear!$D$24:$Y$25,MATCH($B67,Inputs_ByYear!$B$24:$B$25,0),MATCH(O$5,Inputs_ByYear!$D$23:$Y$23))*INDEX(Inputs_ByYear!L$29:L$34,MATCH($C67,Inputs_ByYear!$B$29:$B$34,0))*INDEX(Inputs_ByPrg!$F$6:$F$69,MATCH('ABP BlockSize'!$E67,Inputs_ByPrg!$E$6:$E$69,0))</f>
        <v>12224.701187472961</v>
      </c>
      <c r="P67" s="89">
        <f>Inputs_ByYear!M$19*Inputs_ByYear!M$20*INDEX(Inputs_ByYear!$D$24:$Y$25,MATCH($B67,Inputs_ByYear!$B$24:$B$25,0),MATCH(P$5,Inputs_ByYear!$D$23:$Y$23))*INDEX(Inputs_ByYear!M$29:M$34,MATCH($C67,Inputs_ByYear!$B$29:$B$34,0))*INDEX(Inputs_ByPrg!$F$6:$F$69,MATCH('ABP BlockSize'!$E67,Inputs_ByPrg!$E$6:$E$69,0))</f>
        <v>6112.3505937364807</v>
      </c>
      <c r="Q67" s="89">
        <f>Inputs_ByYear!N$19*Inputs_ByYear!N$20*INDEX(Inputs_ByYear!$D$24:$Y$25,MATCH($B67,Inputs_ByYear!$B$24:$B$25,0),MATCH(Q$5,Inputs_ByYear!$D$23:$Y$23))*INDEX(Inputs_ByYear!N$29:N$34,MATCH($C67,Inputs_ByYear!$B$29:$B$34,0))*INDEX(Inputs_ByPrg!$F$6:$F$69,MATCH('ABP BlockSize'!$E67,Inputs_ByPrg!$E$6:$E$69,0))</f>
        <v>6112.3505937364807</v>
      </c>
      <c r="R67" s="89">
        <f>Inputs_ByYear!O$19*Inputs_ByYear!O$20*INDEX(Inputs_ByYear!$D$24:$Y$25,MATCH($B67,Inputs_ByYear!$B$24:$B$25,0),MATCH(R$5,Inputs_ByYear!$D$23:$Y$23))*INDEX(Inputs_ByYear!O$29:O$34,MATCH($C67,Inputs_ByYear!$B$29:$B$34,0))*INDEX(Inputs_ByPrg!$F$6:$F$69,MATCH('ABP BlockSize'!$E67,Inputs_ByPrg!$E$6:$E$69,0))</f>
        <v>6112.3505937364807</v>
      </c>
      <c r="S67" s="89">
        <f>Inputs_ByYear!P$19*Inputs_ByYear!P$20*INDEX(Inputs_ByYear!$D$24:$Y$25,MATCH($B67,Inputs_ByYear!$B$24:$B$25,0),MATCH(S$5,Inputs_ByYear!$D$23:$Y$23))*INDEX(Inputs_ByYear!P$29:P$34,MATCH($C67,Inputs_ByYear!$B$29:$B$34,0))*INDEX(Inputs_ByPrg!$F$6:$F$69,MATCH('ABP BlockSize'!$E67,Inputs_ByPrg!$E$6:$E$69,0))</f>
        <v>6112.3505937364807</v>
      </c>
      <c r="T67" s="89">
        <f>Inputs_ByYear!Q$19*Inputs_ByYear!Q$20*INDEX(Inputs_ByYear!$D$24:$Y$25,MATCH($B67,Inputs_ByYear!$B$24:$B$25,0),MATCH(T$5,Inputs_ByYear!$D$23:$Y$23))*INDEX(Inputs_ByYear!Q$29:Q$34,MATCH($C67,Inputs_ByYear!$B$29:$B$34,0))*INDEX(Inputs_ByPrg!$F$6:$F$69,MATCH('ABP BlockSize'!$E67,Inputs_ByPrg!$E$6:$E$69,0))</f>
        <v>6112.3505937364807</v>
      </c>
      <c r="U67" s="89">
        <f>Inputs_ByYear!R$19*Inputs_ByYear!R$20*INDEX(Inputs_ByYear!$D$24:$Y$25,MATCH($B67,Inputs_ByYear!$B$24:$B$25,0),MATCH(U$5,Inputs_ByYear!$D$23:$Y$23))*INDEX(Inputs_ByYear!R$29:R$34,MATCH($C67,Inputs_ByYear!$B$29:$B$34,0))*INDEX(Inputs_ByPrg!$F$6:$F$69,MATCH('ABP BlockSize'!$E67,Inputs_ByPrg!$E$6:$E$69,0))</f>
        <v>6112.3505937364807</v>
      </c>
      <c r="V67" s="89">
        <f>Inputs_ByYear!S$19*Inputs_ByYear!S$20*INDEX(Inputs_ByYear!$D$24:$Y$25,MATCH($B67,Inputs_ByYear!$B$24:$B$25,0),MATCH(V$5,Inputs_ByYear!$D$23:$Y$23))*INDEX(Inputs_ByYear!S$29:S$34,MATCH($C67,Inputs_ByYear!$B$29:$B$34,0))*INDEX(Inputs_ByPrg!$F$6:$F$69,MATCH('ABP BlockSize'!$E67,Inputs_ByPrg!$E$6:$E$69,0))</f>
        <v>6112.3505937364807</v>
      </c>
      <c r="W67" s="89">
        <f>Inputs_ByYear!T$19*Inputs_ByYear!T$20*INDEX(Inputs_ByYear!$D$24:$Y$25,MATCH($B67,Inputs_ByYear!$B$24:$B$25,0),MATCH(W$5,Inputs_ByYear!$D$23:$Y$23))*INDEX(Inputs_ByYear!T$29:T$34,MATCH($C67,Inputs_ByYear!$B$29:$B$34,0))*INDEX(Inputs_ByPrg!$F$6:$F$69,MATCH('ABP BlockSize'!$E67,Inputs_ByPrg!$E$6:$E$69,0))</f>
        <v>6112.3505937364807</v>
      </c>
      <c r="X67" s="89">
        <f>Inputs_ByYear!U$19*Inputs_ByYear!U$20*INDEX(Inputs_ByYear!$D$24:$Y$25,MATCH($B67,Inputs_ByYear!$B$24:$B$25,0),MATCH(X$5,Inputs_ByYear!$D$23:$Y$23))*INDEX(Inputs_ByYear!U$29:U$34,MATCH($C67,Inputs_ByYear!$B$29:$B$34,0))*INDEX(Inputs_ByPrg!$F$6:$F$69,MATCH('ABP BlockSize'!$E67,Inputs_ByPrg!$E$6:$E$69,0))</f>
        <v>6112.3505937364807</v>
      </c>
      <c r="Y67" s="89">
        <f>Inputs_ByYear!V$19*Inputs_ByYear!V$20*INDEX(Inputs_ByYear!$D$24:$Y$25,MATCH($B67,Inputs_ByYear!$B$24:$B$25,0),MATCH(Y$5,Inputs_ByYear!$D$23:$Y$23))*INDEX(Inputs_ByYear!V$29:V$34,MATCH($C67,Inputs_ByYear!$B$29:$B$34,0))*INDEX(Inputs_ByPrg!$F$6:$F$69,MATCH('ABP BlockSize'!$E67,Inputs_ByPrg!$E$6:$E$69,0))</f>
        <v>6112.3505937364807</v>
      </c>
      <c r="Z67" s="89">
        <f>Inputs_ByYear!W$19*Inputs_ByYear!W$20*INDEX(Inputs_ByYear!$D$24:$Y$25,MATCH($B67,Inputs_ByYear!$B$24:$B$25,0),MATCH(Z$5,Inputs_ByYear!$D$23:$Y$23))*INDEX(Inputs_ByYear!W$29:W$34,MATCH($C67,Inputs_ByYear!$B$29:$B$34,0))*INDEX(Inputs_ByPrg!$F$6:$F$69,MATCH('ABP BlockSize'!$E67,Inputs_ByPrg!$E$6:$E$69,0))</f>
        <v>6112.3505937364807</v>
      </c>
      <c r="AA67" s="89">
        <f>Inputs_ByYear!X$19*Inputs_ByYear!X$20*INDEX(Inputs_ByYear!$D$24:$Y$25,MATCH($B67,Inputs_ByYear!$B$24:$B$25,0),MATCH(AA$5,Inputs_ByYear!$D$23:$Y$23))*INDEX(Inputs_ByYear!X$29:X$34,MATCH($C67,Inputs_ByYear!$B$29:$B$34,0))*INDEX(Inputs_ByPrg!$F$6:$F$69,MATCH('ABP BlockSize'!$E67,Inputs_ByPrg!$E$6:$E$69,0))</f>
        <v>6112.3505937364807</v>
      </c>
      <c r="AB67" s="89">
        <f>Inputs_ByYear!Y$19*Inputs_ByYear!Y$20*INDEX(Inputs_ByYear!$D$24:$Y$25,MATCH($B67,Inputs_ByYear!$B$24:$B$25,0),MATCH(AB$5,Inputs_ByYear!$D$23:$Y$23))*INDEX(Inputs_ByYear!Y$29:Y$34,MATCH($C67,Inputs_ByYear!$B$29:$B$34,0))*INDEX(Inputs_ByPrg!$F$6:$F$69,MATCH('ABP BlockSize'!$E67,Inputs_ByPrg!$E$6:$E$69,0))</f>
        <v>6112.3505937364807</v>
      </c>
    </row>
    <row r="68" spans="2:28" ht="14.45" customHeight="1">
      <c r="B68" s="239" t="s">
        <v>231</v>
      </c>
      <c r="C68" s="239" t="s">
        <v>211</v>
      </c>
      <c r="D68" s="239" t="s">
        <v>290</v>
      </c>
      <c r="E68" s="286" t="str">
        <f t="shared" si="0"/>
        <v>B_Equity Eligible Contractor_&gt;500-2000</v>
      </c>
      <c r="F68" s="262" t="s">
        <v>86</v>
      </c>
      <c r="G68" s="89">
        <f>Inputs_ByYear!D$19*Inputs_ByYear!D$20*INDEX(Inputs_ByYear!$D$24:$Y$25,MATCH($B68,Inputs_ByYear!$B$24:$B$25,0),MATCH(G$5,Inputs_ByYear!$D$23:$Y$23))*INDEX(Inputs_ByYear!D$29:D$34,MATCH($C68,Inputs_ByYear!$B$29:$B$34,0))*INDEX(Inputs_ByPrg!$F$6:$F$69,MATCH('ABP BlockSize'!$E68,Inputs_ByPrg!$E$6:$E$69,0))</f>
        <v>92241.344279666169</v>
      </c>
      <c r="H68" s="89">
        <f>Inputs_ByYear!E$19*Inputs_ByYear!E$20*INDEX(Inputs_ByYear!$D$24:$Y$25,MATCH($B68,Inputs_ByYear!$B$24:$B$25,0),MATCH(H$5,Inputs_ByYear!$D$23:$Y$23))*INDEX(Inputs_ByYear!E$29:E$34,MATCH($C68,Inputs_ByYear!$B$29:$B$34,0))*INDEX(Inputs_ByPrg!$F$6:$F$69,MATCH('ABP BlockSize'!$E68,Inputs_ByPrg!$E$6:$E$69,0))</f>
        <v>92241.344279666169</v>
      </c>
      <c r="I68" s="89">
        <f>Inputs_ByYear!F$19*Inputs_ByYear!F$20*INDEX(Inputs_ByYear!$D$24:$Y$25,MATCH($B68,Inputs_ByYear!$B$24:$B$25,0),MATCH(I$5,Inputs_ByYear!$D$23:$Y$23))*INDEX(Inputs_ByYear!F$29:F$34,MATCH($C68,Inputs_ByYear!$B$29:$B$34,0))*INDEX(Inputs_ByPrg!$F$6:$F$69,MATCH('ABP BlockSize'!$E68,Inputs_ByPrg!$E$6:$E$69,0))</f>
        <v>92241.344279666169</v>
      </c>
      <c r="J68" s="89">
        <f>Inputs_ByYear!G$19*Inputs_ByYear!G$20*INDEX(Inputs_ByYear!$D$24:$Y$25,MATCH($B68,Inputs_ByYear!$B$24:$B$25,0),MATCH(J$5,Inputs_ByYear!$D$23:$Y$23))*INDEX(Inputs_ByYear!G$29:G$34,MATCH($C68,Inputs_ByYear!$B$29:$B$34,0))*INDEX(Inputs_ByPrg!$F$6:$F$69,MATCH('ABP BlockSize'!$E68,Inputs_ByPrg!$E$6:$E$69,0))</f>
        <v>92241.344279666169</v>
      </c>
      <c r="K68" s="89">
        <f>Inputs_ByYear!H$19*Inputs_ByYear!H$20*INDEX(Inputs_ByYear!$D$24:$Y$25,MATCH($B68,Inputs_ByYear!$B$24:$B$25,0),MATCH(K$5,Inputs_ByYear!$D$23:$Y$23))*INDEX(Inputs_ByYear!H$29:H$34,MATCH($C68,Inputs_ByYear!$B$29:$B$34,0))*INDEX(Inputs_ByPrg!$F$6:$F$69,MATCH('ABP BlockSize'!$E68,Inputs_ByPrg!$E$6:$E$69,0))</f>
        <v>92241.344279666169</v>
      </c>
      <c r="L68" s="89">
        <f>Inputs_ByYear!I$19*Inputs_ByYear!I$20*INDEX(Inputs_ByYear!$D$24:$Y$25,MATCH($B68,Inputs_ByYear!$B$24:$B$25,0),MATCH(L$5,Inputs_ByYear!$D$23:$Y$23))*INDEX(Inputs_ByYear!I$29:I$34,MATCH($C68,Inputs_ByYear!$B$29:$B$34,0))*INDEX(Inputs_ByPrg!$F$6:$F$69,MATCH('ABP BlockSize'!$E68,Inputs_ByPrg!$E$6:$E$69,0))</f>
        <v>92241.344279666169</v>
      </c>
      <c r="M68" s="89">
        <f>Inputs_ByYear!J$19*Inputs_ByYear!J$20*INDEX(Inputs_ByYear!$D$24:$Y$25,MATCH($B68,Inputs_ByYear!$B$24:$B$25,0),MATCH(M$5,Inputs_ByYear!$D$23:$Y$23))*INDEX(Inputs_ByYear!J$29:J$34,MATCH($C68,Inputs_ByYear!$B$29:$B$34,0))*INDEX(Inputs_ByPrg!$F$6:$F$69,MATCH('ABP BlockSize'!$E68,Inputs_ByPrg!$E$6:$E$69,0))</f>
        <v>92241.344279666169</v>
      </c>
      <c r="N68" s="89">
        <f>Inputs_ByYear!K$19*Inputs_ByYear!K$20*INDEX(Inputs_ByYear!$D$24:$Y$25,MATCH($B68,Inputs_ByYear!$B$24:$B$25,0),MATCH(N$5,Inputs_ByYear!$D$23:$Y$23))*INDEX(Inputs_ByYear!K$29:K$34,MATCH($C68,Inputs_ByYear!$B$29:$B$34,0))*INDEX(Inputs_ByPrg!$F$6:$F$69,MATCH('ABP BlockSize'!$E68,Inputs_ByPrg!$E$6:$E$69,0))</f>
        <v>92241.344279666169</v>
      </c>
      <c r="O68" s="89">
        <f>Inputs_ByYear!L$19*Inputs_ByYear!L$20*INDEX(Inputs_ByYear!$D$24:$Y$25,MATCH($B68,Inputs_ByYear!$B$24:$B$25,0),MATCH(O$5,Inputs_ByYear!$D$23:$Y$23))*INDEX(Inputs_ByYear!L$29:L$34,MATCH($C68,Inputs_ByYear!$B$29:$B$34,0))*INDEX(Inputs_ByPrg!$F$6:$F$69,MATCH('ABP BlockSize'!$E68,Inputs_ByPrg!$E$6:$E$69,0))</f>
        <v>92241.344279666169</v>
      </c>
      <c r="P68" s="89">
        <f>Inputs_ByYear!M$19*Inputs_ByYear!M$20*INDEX(Inputs_ByYear!$D$24:$Y$25,MATCH($B68,Inputs_ByYear!$B$24:$B$25,0),MATCH(P$5,Inputs_ByYear!$D$23:$Y$23))*INDEX(Inputs_ByYear!M$29:M$34,MATCH($C68,Inputs_ByYear!$B$29:$B$34,0))*INDEX(Inputs_ByPrg!$F$6:$F$69,MATCH('ABP BlockSize'!$E68,Inputs_ByPrg!$E$6:$E$69,0))</f>
        <v>46120.672139833085</v>
      </c>
      <c r="Q68" s="89">
        <f>Inputs_ByYear!N$19*Inputs_ByYear!N$20*INDEX(Inputs_ByYear!$D$24:$Y$25,MATCH($B68,Inputs_ByYear!$B$24:$B$25,0),MATCH(Q$5,Inputs_ByYear!$D$23:$Y$23))*INDEX(Inputs_ByYear!N$29:N$34,MATCH($C68,Inputs_ByYear!$B$29:$B$34,0))*INDEX(Inputs_ByPrg!$F$6:$F$69,MATCH('ABP BlockSize'!$E68,Inputs_ByPrg!$E$6:$E$69,0))</f>
        <v>46120.672139833085</v>
      </c>
      <c r="R68" s="89">
        <f>Inputs_ByYear!O$19*Inputs_ByYear!O$20*INDEX(Inputs_ByYear!$D$24:$Y$25,MATCH($B68,Inputs_ByYear!$B$24:$B$25,0),MATCH(R$5,Inputs_ByYear!$D$23:$Y$23))*INDEX(Inputs_ByYear!O$29:O$34,MATCH($C68,Inputs_ByYear!$B$29:$B$34,0))*INDEX(Inputs_ByPrg!$F$6:$F$69,MATCH('ABP BlockSize'!$E68,Inputs_ByPrg!$E$6:$E$69,0))</f>
        <v>46120.672139833085</v>
      </c>
      <c r="S68" s="89">
        <f>Inputs_ByYear!P$19*Inputs_ByYear!P$20*INDEX(Inputs_ByYear!$D$24:$Y$25,MATCH($B68,Inputs_ByYear!$B$24:$B$25,0),MATCH(S$5,Inputs_ByYear!$D$23:$Y$23))*INDEX(Inputs_ByYear!P$29:P$34,MATCH($C68,Inputs_ByYear!$B$29:$B$34,0))*INDEX(Inputs_ByPrg!$F$6:$F$69,MATCH('ABP BlockSize'!$E68,Inputs_ByPrg!$E$6:$E$69,0))</f>
        <v>46120.672139833085</v>
      </c>
      <c r="T68" s="89">
        <f>Inputs_ByYear!Q$19*Inputs_ByYear!Q$20*INDEX(Inputs_ByYear!$D$24:$Y$25,MATCH($B68,Inputs_ByYear!$B$24:$B$25,0),MATCH(T$5,Inputs_ByYear!$D$23:$Y$23))*INDEX(Inputs_ByYear!Q$29:Q$34,MATCH($C68,Inputs_ByYear!$B$29:$B$34,0))*INDEX(Inputs_ByPrg!$F$6:$F$69,MATCH('ABP BlockSize'!$E68,Inputs_ByPrg!$E$6:$E$69,0))</f>
        <v>46120.672139833085</v>
      </c>
      <c r="U68" s="89">
        <f>Inputs_ByYear!R$19*Inputs_ByYear!R$20*INDEX(Inputs_ByYear!$D$24:$Y$25,MATCH($B68,Inputs_ByYear!$B$24:$B$25,0),MATCH(U$5,Inputs_ByYear!$D$23:$Y$23))*INDEX(Inputs_ByYear!R$29:R$34,MATCH($C68,Inputs_ByYear!$B$29:$B$34,0))*INDEX(Inputs_ByPrg!$F$6:$F$69,MATCH('ABP BlockSize'!$E68,Inputs_ByPrg!$E$6:$E$69,0))</f>
        <v>46120.672139833085</v>
      </c>
      <c r="V68" s="89">
        <f>Inputs_ByYear!S$19*Inputs_ByYear!S$20*INDEX(Inputs_ByYear!$D$24:$Y$25,MATCH($B68,Inputs_ByYear!$B$24:$B$25,0),MATCH(V$5,Inputs_ByYear!$D$23:$Y$23))*INDEX(Inputs_ByYear!S$29:S$34,MATCH($C68,Inputs_ByYear!$B$29:$B$34,0))*INDEX(Inputs_ByPrg!$F$6:$F$69,MATCH('ABP BlockSize'!$E68,Inputs_ByPrg!$E$6:$E$69,0))</f>
        <v>46120.672139833085</v>
      </c>
      <c r="W68" s="89">
        <f>Inputs_ByYear!T$19*Inputs_ByYear!T$20*INDEX(Inputs_ByYear!$D$24:$Y$25,MATCH($B68,Inputs_ByYear!$B$24:$B$25,0),MATCH(W$5,Inputs_ByYear!$D$23:$Y$23))*INDEX(Inputs_ByYear!T$29:T$34,MATCH($C68,Inputs_ByYear!$B$29:$B$34,0))*INDEX(Inputs_ByPrg!$F$6:$F$69,MATCH('ABP BlockSize'!$E68,Inputs_ByPrg!$E$6:$E$69,0))</f>
        <v>46120.672139833085</v>
      </c>
      <c r="X68" s="89">
        <f>Inputs_ByYear!U$19*Inputs_ByYear!U$20*INDEX(Inputs_ByYear!$D$24:$Y$25,MATCH($B68,Inputs_ByYear!$B$24:$B$25,0),MATCH(X$5,Inputs_ByYear!$D$23:$Y$23))*INDEX(Inputs_ByYear!U$29:U$34,MATCH($C68,Inputs_ByYear!$B$29:$B$34,0))*INDEX(Inputs_ByPrg!$F$6:$F$69,MATCH('ABP BlockSize'!$E68,Inputs_ByPrg!$E$6:$E$69,0))</f>
        <v>46120.672139833085</v>
      </c>
      <c r="Y68" s="89">
        <f>Inputs_ByYear!V$19*Inputs_ByYear!V$20*INDEX(Inputs_ByYear!$D$24:$Y$25,MATCH($B68,Inputs_ByYear!$B$24:$B$25,0),MATCH(Y$5,Inputs_ByYear!$D$23:$Y$23))*INDEX(Inputs_ByYear!V$29:V$34,MATCH($C68,Inputs_ByYear!$B$29:$B$34,0))*INDEX(Inputs_ByPrg!$F$6:$F$69,MATCH('ABP BlockSize'!$E68,Inputs_ByPrg!$E$6:$E$69,0))</f>
        <v>46120.672139833085</v>
      </c>
      <c r="Z68" s="89">
        <f>Inputs_ByYear!W$19*Inputs_ByYear!W$20*INDEX(Inputs_ByYear!$D$24:$Y$25,MATCH($B68,Inputs_ByYear!$B$24:$B$25,0),MATCH(Z$5,Inputs_ByYear!$D$23:$Y$23))*INDEX(Inputs_ByYear!W$29:W$34,MATCH($C68,Inputs_ByYear!$B$29:$B$34,0))*INDEX(Inputs_ByPrg!$F$6:$F$69,MATCH('ABP BlockSize'!$E68,Inputs_ByPrg!$E$6:$E$69,0))</f>
        <v>46120.672139833085</v>
      </c>
      <c r="AA68" s="89">
        <f>Inputs_ByYear!X$19*Inputs_ByYear!X$20*INDEX(Inputs_ByYear!$D$24:$Y$25,MATCH($B68,Inputs_ByYear!$B$24:$B$25,0),MATCH(AA$5,Inputs_ByYear!$D$23:$Y$23))*INDEX(Inputs_ByYear!X$29:X$34,MATCH($C68,Inputs_ByYear!$B$29:$B$34,0))*INDEX(Inputs_ByPrg!$F$6:$F$69,MATCH('ABP BlockSize'!$E68,Inputs_ByPrg!$E$6:$E$69,0))</f>
        <v>46120.672139833085</v>
      </c>
      <c r="AB68" s="89">
        <f>Inputs_ByYear!Y$19*Inputs_ByYear!Y$20*INDEX(Inputs_ByYear!$D$24:$Y$25,MATCH($B68,Inputs_ByYear!$B$24:$B$25,0),MATCH(AB$5,Inputs_ByYear!$D$23:$Y$23))*INDEX(Inputs_ByYear!Y$29:Y$34,MATCH($C68,Inputs_ByYear!$B$29:$B$34,0))*INDEX(Inputs_ByPrg!$F$6:$F$69,MATCH('ABP BlockSize'!$E68,Inputs_ByPrg!$E$6:$E$69,0))</f>
        <v>46120.672139833085</v>
      </c>
    </row>
    <row r="69" spans="2:28" ht="14.45" customHeight="1">
      <c r="B69" s="239" t="s">
        <v>231</v>
      </c>
      <c r="C69" s="239" t="s">
        <v>211</v>
      </c>
      <c r="D69" s="239" t="s">
        <v>292</v>
      </c>
      <c r="E69" s="286" t="str">
        <f t="shared" si="0"/>
        <v>B_Equity Eligible Contractor_&gt; 2000-5000</v>
      </c>
      <c r="F69" s="262" t="s">
        <v>86</v>
      </c>
      <c r="G69" s="89">
        <f>Inputs_ByYear!D$19*Inputs_ByYear!D$20*INDEX(Inputs_ByYear!$D$24:$Y$25,MATCH($B69,Inputs_ByYear!$B$24:$B$25,0),MATCH(G$5,Inputs_ByYear!$D$23:$Y$23))*INDEX(Inputs_ByYear!D$29:D$34,MATCH($C69,Inputs_ByYear!$B$29:$B$34,0))*INDEX(Inputs_ByPrg!$F$6:$F$69,MATCH('ABP BlockSize'!$E69,Inputs_ByPrg!$E$6:$E$69,0))</f>
        <v>0</v>
      </c>
      <c r="H69" s="89">
        <f>Inputs_ByYear!E$19*Inputs_ByYear!E$20*INDEX(Inputs_ByYear!$D$24:$Y$25,MATCH($B69,Inputs_ByYear!$B$24:$B$25,0),MATCH(H$5,Inputs_ByYear!$D$23:$Y$23))*INDEX(Inputs_ByYear!E$29:E$34,MATCH($C69,Inputs_ByYear!$B$29:$B$34,0))*INDEX(Inputs_ByPrg!$F$6:$F$69,MATCH('ABP BlockSize'!$E69,Inputs_ByPrg!$E$6:$E$69,0))</f>
        <v>0</v>
      </c>
      <c r="I69" s="89">
        <f>Inputs_ByYear!F$19*Inputs_ByYear!F$20*INDEX(Inputs_ByYear!$D$24:$Y$25,MATCH($B69,Inputs_ByYear!$B$24:$B$25,0),MATCH(I$5,Inputs_ByYear!$D$23:$Y$23))*INDEX(Inputs_ByYear!F$29:F$34,MATCH($C69,Inputs_ByYear!$B$29:$B$34,0))*INDEX(Inputs_ByPrg!$F$6:$F$69,MATCH('ABP BlockSize'!$E69,Inputs_ByPrg!$E$6:$E$69,0))</f>
        <v>0</v>
      </c>
      <c r="J69" s="89">
        <f>Inputs_ByYear!G$19*Inputs_ByYear!G$20*INDEX(Inputs_ByYear!$D$24:$Y$25,MATCH($B69,Inputs_ByYear!$B$24:$B$25,0),MATCH(J$5,Inputs_ByYear!$D$23:$Y$23))*INDEX(Inputs_ByYear!G$29:G$34,MATCH($C69,Inputs_ByYear!$B$29:$B$34,0))*INDEX(Inputs_ByPrg!$F$6:$F$69,MATCH('ABP BlockSize'!$E69,Inputs_ByPrg!$E$6:$E$69,0))</f>
        <v>0</v>
      </c>
      <c r="K69" s="89">
        <f>Inputs_ByYear!H$19*Inputs_ByYear!H$20*INDEX(Inputs_ByYear!$D$24:$Y$25,MATCH($B69,Inputs_ByYear!$B$24:$B$25,0),MATCH(K$5,Inputs_ByYear!$D$23:$Y$23))*INDEX(Inputs_ByYear!H$29:H$34,MATCH($C69,Inputs_ByYear!$B$29:$B$34,0))*INDEX(Inputs_ByPrg!$F$6:$F$69,MATCH('ABP BlockSize'!$E69,Inputs_ByPrg!$E$6:$E$69,0))</f>
        <v>0</v>
      </c>
      <c r="L69" s="89">
        <f>Inputs_ByYear!I$19*Inputs_ByYear!I$20*INDEX(Inputs_ByYear!$D$24:$Y$25,MATCH($B69,Inputs_ByYear!$B$24:$B$25,0),MATCH(L$5,Inputs_ByYear!$D$23:$Y$23))*INDEX(Inputs_ByYear!I$29:I$34,MATCH($C69,Inputs_ByYear!$B$29:$B$34,0))*INDEX(Inputs_ByPrg!$F$6:$F$69,MATCH('ABP BlockSize'!$E69,Inputs_ByPrg!$E$6:$E$69,0))</f>
        <v>0</v>
      </c>
      <c r="M69" s="89">
        <f>Inputs_ByYear!J$19*Inputs_ByYear!J$20*INDEX(Inputs_ByYear!$D$24:$Y$25,MATCH($B69,Inputs_ByYear!$B$24:$B$25,0),MATCH(M$5,Inputs_ByYear!$D$23:$Y$23))*INDEX(Inputs_ByYear!J$29:J$34,MATCH($C69,Inputs_ByYear!$B$29:$B$34,0))*INDEX(Inputs_ByPrg!$F$6:$F$69,MATCH('ABP BlockSize'!$E69,Inputs_ByPrg!$E$6:$E$69,0))</f>
        <v>0</v>
      </c>
      <c r="N69" s="89">
        <f>Inputs_ByYear!K$19*Inputs_ByYear!K$20*INDEX(Inputs_ByYear!$D$24:$Y$25,MATCH($B69,Inputs_ByYear!$B$24:$B$25,0),MATCH(N$5,Inputs_ByYear!$D$23:$Y$23))*INDEX(Inputs_ByYear!K$29:K$34,MATCH($C69,Inputs_ByYear!$B$29:$B$34,0))*INDEX(Inputs_ByPrg!$F$6:$F$69,MATCH('ABP BlockSize'!$E69,Inputs_ByPrg!$E$6:$E$69,0))</f>
        <v>0</v>
      </c>
      <c r="O69" s="89">
        <f>Inputs_ByYear!L$19*Inputs_ByYear!L$20*INDEX(Inputs_ByYear!$D$24:$Y$25,MATCH($B69,Inputs_ByYear!$B$24:$B$25,0),MATCH(O$5,Inputs_ByYear!$D$23:$Y$23))*INDEX(Inputs_ByYear!L$29:L$34,MATCH($C69,Inputs_ByYear!$B$29:$B$34,0))*INDEX(Inputs_ByPrg!$F$6:$F$69,MATCH('ABP BlockSize'!$E69,Inputs_ByPrg!$E$6:$E$69,0))</f>
        <v>0</v>
      </c>
      <c r="P69" s="89">
        <f>Inputs_ByYear!M$19*Inputs_ByYear!M$20*INDEX(Inputs_ByYear!$D$24:$Y$25,MATCH($B69,Inputs_ByYear!$B$24:$B$25,0),MATCH(P$5,Inputs_ByYear!$D$23:$Y$23))*INDEX(Inputs_ByYear!M$29:M$34,MATCH($C69,Inputs_ByYear!$B$29:$B$34,0))*INDEX(Inputs_ByPrg!$F$6:$F$69,MATCH('ABP BlockSize'!$E69,Inputs_ByPrg!$E$6:$E$69,0))</f>
        <v>0</v>
      </c>
      <c r="Q69" s="89">
        <f>Inputs_ByYear!N$19*Inputs_ByYear!N$20*INDEX(Inputs_ByYear!$D$24:$Y$25,MATCH($B69,Inputs_ByYear!$B$24:$B$25,0),MATCH(Q$5,Inputs_ByYear!$D$23:$Y$23))*INDEX(Inputs_ByYear!N$29:N$34,MATCH($C69,Inputs_ByYear!$B$29:$B$34,0))*INDEX(Inputs_ByPrg!$F$6:$F$69,MATCH('ABP BlockSize'!$E69,Inputs_ByPrg!$E$6:$E$69,0))</f>
        <v>0</v>
      </c>
      <c r="R69" s="89">
        <f>Inputs_ByYear!O$19*Inputs_ByYear!O$20*INDEX(Inputs_ByYear!$D$24:$Y$25,MATCH($B69,Inputs_ByYear!$B$24:$B$25,0),MATCH(R$5,Inputs_ByYear!$D$23:$Y$23))*INDEX(Inputs_ByYear!O$29:O$34,MATCH($C69,Inputs_ByYear!$B$29:$B$34,0))*INDEX(Inputs_ByPrg!$F$6:$F$69,MATCH('ABP BlockSize'!$E69,Inputs_ByPrg!$E$6:$E$69,0))</f>
        <v>0</v>
      </c>
      <c r="S69" s="89">
        <f>Inputs_ByYear!P$19*Inputs_ByYear!P$20*INDEX(Inputs_ByYear!$D$24:$Y$25,MATCH($B69,Inputs_ByYear!$B$24:$B$25,0),MATCH(S$5,Inputs_ByYear!$D$23:$Y$23))*INDEX(Inputs_ByYear!P$29:P$34,MATCH($C69,Inputs_ByYear!$B$29:$B$34,0))*INDEX(Inputs_ByPrg!$F$6:$F$69,MATCH('ABP BlockSize'!$E69,Inputs_ByPrg!$E$6:$E$69,0))</f>
        <v>0</v>
      </c>
      <c r="T69" s="89">
        <f>Inputs_ByYear!Q$19*Inputs_ByYear!Q$20*INDEX(Inputs_ByYear!$D$24:$Y$25,MATCH($B69,Inputs_ByYear!$B$24:$B$25,0),MATCH(T$5,Inputs_ByYear!$D$23:$Y$23))*INDEX(Inputs_ByYear!Q$29:Q$34,MATCH($C69,Inputs_ByYear!$B$29:$B$34,0))*INDEX(Inputs_ByPrg!$F$6:$F$69,MATCH('ABP BlockSize'!$E69,Inputs_ByPrg!$E$6:$E$69,0))</f>
        <v>0</v>
      </c>
      <c r="U69" s="89">
        <f>Inputs_ByYear!R$19*Inputs_ByYear!R$20*INDEX(Inputs_ByYear!$D$24:$Y$25,MATCH($B69,Inputs_ByYear!$B$24:$B$25,0),MATCH(U$5,Inputs_ByYear!$D$23:$Y$23))*INDEX(Inputs_ByYear!R$29:R$34,MATCH($C69,Inputs_ByYear!$B$29:$B$34,0))*INDEX(Inputs_ByPrg!$F$6:$F$69,MATCH('ABP BlockSize'!$E69,Inputs_ByPrg!$E$6:$E$69,0))</f>
        <v>0</v>
      </c>
      <c r="V69" s="89">
        <f>Inputs_ByYear!S$19*Inputs_ByYear!S$20*INDEX(Inputs_ByYear!$D$24:$Y$25,MATCH($B69,Inputs_ByYear!$B$24:$B$25,0),MATCH(V$5,Inputs_ByYear!$D$23:$Y$23))*INDEX(Inputs_ByYear!S$29:S$34,MATCH($C69,Inputs_ByYear!$B$29:$B$34,0))*INDEX(Inputs_ByPrg!$F$6:$F$69,MATCH('ABP BlockSize'!$E69,Inputs_ByPrg!$E$6:$E$69,0))</f>
        <v>0</v>
      </c>
      <c r="W69" s="89">
        <f>Inputs_ByYear!T$19*Inputs_ByYear!T$20*INDEX(Inputs_ByYear!$D$24:$Y$25,MATCH($B69,Inputs_ByYear!$B$24:$B$25,0),MATCH(W$5,Inputs_ByYear!$D$23:$Y$23))*INDEX(Inputs_ByYear!T$29:T$34,MATCH($C69,Inputs_ByYear!$B$29:$B$34,0))*INDEX(Inputs_ByPrg!$F$6:$F$69,MATCH('ABP BlockSize'!$E69,Inputs_ByPrg!$E$6:$E$69,0))</f>
        <v>0</v>
      </c>
      <c r="X69" s="89">
        <f>Inputs_ByYear!U$19*Inputs_ByYear!U$20*INDEX(Inputs_ByYear!$D$24:$Y$25,MATCH($B69,Inputs_ByYear!$B$24:$B$25,0),MATCH(X$5,Inputs_ByYear!$D$23:$Y$23))*INDEX(Inputs_ByYear!U$29:U$34,MATCH($C69,Inputs_ByYear!$B$29:$B$34,0))*INDEX(Inputs_ByPrg!$F$6:$F$69,MATCH('ABP BlockSize'!$E69,Inputs_ByPrg!$E$6:$E$69,0))</f>
        <v>0</v>
      </c>
      <c r="Y69" s="89">
        <f>Inputs_ByYear!V$19*Inputs_ByYear!V$20*INDEX(Inputs_ByYear!$D$24:$Y$25,MATCH($B69,Inputs_ByYear!$B$24:$B$25,0),MATCH(Y$5,Inputs_ByYear!$D$23:$Y$23))*INDEX(Inputs_ByYear!V$29:V$34,MATCH($C69,Inputs_ByYear!$B$29:$B$34,0))*INDEX(Inputs_ByPrg!$F$6:$F$69,MATCH('ABP BlockSize'!$E69,Inputs_ByPrg!$E$6:$E$69,0))</f>
        <v>0</v>
      </c>
      <c r="Z69" s="89">
        <f>Inputs_ByYear!W$19*Inputs_ByYear!W$20*INDEX(Inputs_ByYear!$D$24:$Y$25,MATCH($B69,Inputs_ByYear!$B$24:$B$25,0),MATCH(Z$5,Inputs_ByYear!$D$23:$Y$23))*INDEX(Inputs_ByYear!W$29:W$34,MATCH($C69,Inputs_ByYear!$B$29:$B$34,0))*INDEX(Inputs_ByPrg!$F$6:$F$69,MATCH('ABP BlockSize'!$E69,Inputs_ByPrg!$E$6:$E$69,0))</f>
        <v>0</v>
      </c>
      <c r="AA69" s="89">
        <f>Inputs_ByYear!X$19*Inputs_ByYear!X$20*INDEX(Inputs_ByYear!$D$24:$Y$25,MATCH($B69,Inputs_ByYear!$B$24:$B$25,0),MATCH(AA$5,Inputs_ByYear!$D$23:$Y$23))*INDEX(Inputs_ByYear!X$29:X$34,MATCH($C69,Inputs_ByYear!$B$29:$B$34,0))*INDEX(Inputs_ByPrg!$F$6:$F$69,MATCH('ABP BlockSize'!$E69,Inputs_ByPrg!$E$6:$E$69,0))</f>
        <v>0</v>
      </c>
      <c r="AB69" s="89">
        <f>Inputs_ByYear!Y$19*Inputs_ByYear!Y$20*INDEX(Inputs_ByYear!$D$24:$Y$25,MATCH($B69,Inputs_ByYear!$B$24:$B$25,0),MATCH(AB$5,Inputs_ByYear!$D$23:$Y$23))*INDEX(Inputs_ByYear!Y$29:Y$34,MATCH($C69,Inputs_ByYear!$B$29:$B$34,0))*INDEX(Inputs_ByPrg!$F$6:$F$69,MATCH('ABP BlockSize'!$E69,Inputs_ByPrg!$E$6:$E$69,0))</f>
        <v>0</v>
      </c>
    </row>
    <row r="70" spans="2:28" ht="14.45" customHeight="1"/>
    <row r="71" spans="2:28" ht="14.45" customHeight="1" thickBot="1">
      <c r="B71" s="287"/>
      <c r="C71" s="287"/>
      <c r="D71" s="287"/>
      <c r="E71" s="287" t="s">
        <v>326</v>
      </c>
      <c r="F71" s="288" t="s">
        <v>86</v>
      </c>
      <c r="G71" s="289">
        <f>SUM(G6:G69)</f>
        <v>799999.74014846876</v>
      </c>
      <c r="H71" s="289">
        <f t="shared" ref="H71:AB71" si="1">SUM(H6:H69)</f>
        <v>799999.74014846876</v>
      </c>
      <c r="I71" s="289">
        <f t="shared" si="1"/>
        <v>799999.74014846876</v>
      </c>
      <c r="J71" s="289">
        <f t="shared" si="1"/>
        <v>799999.74014846876</v>
      </c>
      <c r="K71" s="289">
        <f t="shared" si="1"/>
        <v>799999.74014846876</v>
      </c>
      <c r="L71" s="289">
        <f t="shared" si="1"/>
        <v>799999.74014846876</v>
      </c>
      <c r="M71" s="289">
        <f t="shared" si="1"/>
        <v>799999.74014846876</v>
      </c>
      <c r="N71" s="289">
        <f t="shared" si="1"/>
        <v>799999.74014846876</v>
      </c>
      <c r="O71" s="289">
        <f t="shared" si="1"/>
        <v>799999.74014846876</v>
      </c>
      <c r="P71" s="289">
        <f t="shared" si="1"/>
        <v>399999.87007423438</v>
      </c>
      <c r="Q71" s="289">
        <f t="shared" si="1"/>
        <v>399999.87007423438</v>
      </c>
      <c r="R71" s="289">
        <f t="shared" si="1"/>
        <v>399999.87007423438</v>
      </c>
      <c r="S71" s="289">
        <f t="shared" si="1"/>
        <v>399999.87007423438</v>
      </c>
      <c r="T71" s="289">
        <f t="shared" si="1"/>
        <v>399999.87007423438</v>
      </c>
      <c r="U71" s="289">
        <f t="shared" si="1"/>
        <v>399999.87007423438</v>
      </c>
      <c r="V71" s="289">
        <f t="shared" si="1"/>
        <v>399999.87007423438</v>
      </c>
      <c r="W71" s="289">
        <f t="shared" si="1"/>
        <v>399999.87007423438</v>
      </c>
      <c r="X71" s="289">
        <f t="shared" si="1"/>
        <v>399999.87007423438</v>
      </c>
      <c r="Y71" s="289">
        <f t="shared" si="1"/>
        <v>399999.87007423438</v>
      </c>
      <c r="Z71" s="289">
        <f t="shared" si="1"/>
        <v>399999.87007423438</v>
      </c>
      <c r="AA71" s="289">
        <f t="shared" si="1"/>
        <v>399999.87007423438</v>
      </c>
      <c r="AB71" s="289">
        <f t="shared" si="1"/>
        <v>399999.87007423438</v>
      </c>
    </row>
    <row r="72" spans="2:28" ht="14.45" customHeight="1" thickTop="1"/>
    <row r="73" spans="2:28" ht="14.45" customHeight="1">
      <c r="E73" s="299" t="s">
        <v>330</v>
      </c>
      <c r="G73" s="268" t="s">
        <v>318</v>
      </c>
    </row>
    <row r="74" spans="2:28" ht="14.45" customHeight="1">
      <c r="B74" s="284" t="s">
        <v>319</v>
      </c>
      <c r="C74" s="284" t="s">
        <v>165</v>
      </c>
      <c r="D74" s="284" t="s">
        <v>320</v>
      </c>
      <c r="E74" s="298" t="s">
        <v>321</v>
      </c>
      <c r="F74" s="285" t="s">
        <v>14</v>
      </c>
      <c r="G74" s="296" t="s">
        <v>22</v>
      </c>
      <c r="H74" s="296" t="s">
        <v>23</v>
      </c>
      <c r="I74" s="296" t="s">
        <v>24</v>
      </c>
      <c r="J74" s="296" t="s">
        <v>25</v>
      </c>
      <c r="K74" s="296" t="s">
        <v>26</v>
      </c>
      <c r="L74" s="296" t="s">
        <v>27</v>
      </c>
      <c r="M74" s="296" t="s">
        <v>28</v>
      </c>
      <c r="N74" s="296" t="s">
        <v>29</v>
      </c>
      <c r="O74" s="296" t="s">
        <v>30</v>
      </c>
      <c r="P74" s="296" t="s">
        <v>31</v>
      </c>
      <c r="Q74" s="296" t="s">
        <v>32</v>
      </c>
      <c r="R74" s="296" t="s">
        <v>33</v>
      </c>
      <c r="S74" s="296" t="s">
        <v>34</v>
      </c>
      <c r="T74" s="296" t="s">
        <v>35</v>
      </c>
      <c r="U74" s="296" t="s">
        <v>36</v>
      </c>
      <c r="V74" s="296" t="s">
        <v>37</v>
      </c>
      <c r="W74" s="296" t="s">
        <v>38</v>
      </c>
      <c r="X74" s="296" t="s">
        <v>39</v>
      </c>
      <c r="Y74" s="296" t="s">
        <v>40</v>
      </c>
      <c r="Z74" s="296" t="s">
        <v>41</v>
      </c>
      <c r="AA74" s="296" t="s">
        <v>42</v>
      </c>
      <c r="AB74" s="296" t="s">
        <v>43</v>
      </c>
    </row>
    <row r="75" spans="2:28" ht="14.45" customHeight="1">
      <c r="B75" s="239" t="s">
        <v>230</v>
      </c>
      <c r="C75" s="239" t="s">
        <v>206</v>
      </c>
      <c r="D75" s="239" t="s">
        <v>274</v>
      </c>
      <c r="E75" s="286" t="str">
        <f>B75&amp;"_"&amp;C75&amp;"_"&amp;D75</f>
        <v>A_Small DG_&lt; 10</v>
      </c>
      <c r="F75" s="262" t="s">
        <v>85</v>
      </c>
      <c r="G75" s="89">
        <f>G6*INDEX(Inputs_ByPrg!$I$6:$AD$69,MATCH('ABP BlockSize'!$E75,Inputs_ByPrg!$E$6:$E$69,0),MATCH('ABP BlockSize'!G$5,Inputs_ByPrg!$I$5:$AD$5,0))*8760/1000</f>
        <v>21403.811174400002</v>
      </c>
      <c r="H75" s="89">
        <f>H6*INDEX(Inputs_ByPrg!$I$6:$AD$69,MATCH('ABP BlockSize'!$E75,Inputs_ByPrg!$E$6:$E$69,0),MATCH('ABP BlockSize'!H$5,Inputs_ByPrg!$I$5:$AD$5,0))*8760/1000</f>
        <v>21403.811174400002</v>
      </c>
      <c r="I75" s="89">
        <f>I6*INDEX(Inputs_ByPrg!$I$6:$AD$69,MATCH('ABP BlockSize'!$E75,Inputs_ByPrg!$E$6:$E$69,0),MATCH('ABP BlockSize'!I$5,Inputs_ByPrg!$I$5:$AD$5,0))*8760/1000</f>
        <v>21403.811174400002</v>
      </c>
      <c r="J75" s="89">
        <f>J6*INDEX(Inputs_ByPrg!$I$6:$AD$69,MATCH('ABP BlockSize'!$E75,Inputs_ByPrg!$E$6:$E$69,0),MATCH('ABP BlockSize'!J$5,Inputs_ByPrg!$I$5:$AD$5,0))*8760/1000</f>
        <v>21403.811174400002</v>
      </c>
      <c r="K75" s="89">
        <f>K6*INDEX(Inputs_ByPrg!$I$6:$AD$69,MATCH('ABP BlockSize'!$E75,Inputs_ByPrg!$E$6:$E$69,0),MATCH('ABP BlockSize'!K$5,Inputs_ByPrg!$I$5:$AD$5,0))*8760/1000</f>
        <v>21403.811174400002</v>
      </c>
      <c r="L75" s="89">
        <f>L6*INDEX(Inputs_ByPrg!$I$6:$AD$69,MATCH('ABP BlockSize'!$E75,Inputs_ByPrg!$E$6:$E$69,0),MATCH('ABP BlockSize'!L$5,Inputs_ByPrg!$I$5:$AD$5,0))*8760/1000</f>
        <v>21403.811174400002</v>
      </c>
      <c r="M75" s="89">
        <f>M6*INDEX(Inputs_ByPrg!$I$6:$AD$69,MATCH('ABP BlockSize'!$E75,Inputs_ByPrg!$E$6:$E$69,0),MATCH('ABP BlockSize'!M$5,Inputs_ByPrg!$I$5:$AD$5,0))*8760/1000</f>
        <v>21403.811174400002</v>
      </c>
      <c r="N75" s="89">
        <f>N6*INDEX(Inputs_ByPrg!$I$6:$AD$69,MATCH('ABP BlockSize'!$E75,Inputs_ByPrg!$E$6:$E$69,0),MATCH('ABP BlockSize'!N$5,Inputs_ByPrg!$I$5:$AD$5,0))*8760/1000</f>
        <v>21403.811174400002</v>
      </c>
      <c r="O75" s="89">
        <f>O6*INDEX(Inputs_ByPrg!$I$6:$AD$69,MATCH('ABP BlockSize'!$E75,Inputs_ByPrg!$E$6:$E$69,0),MATCH('ABP BlockSize'!O$5,Inputs_ByPrg!$I$5:$AD$5,0))*8760/1000</f>
        <v>21403.811174400002</v>
      </c>
      <c r="P75" s="89">
        <f>P6*INDEX(Inputs_ByPrg!$I$6:$AD$69,MATCH('ABP BlockSize'!$E75,Inputs_ByPrg!$E$6:$E$69,0),MATCH('ABP BlockSize'!P$5,Inputs_ByPrg!$I$5:$AD$5,0))*8760/1000</f>
        <v>10701.905587200001</v>
      </c>
      <c r="Q75" s="89">
        <f>Q6*INDEX(Inputs_ByPrg!$I$6:$AD$69,MATCH('ABP BlockSize'!$E75,Inputs_ByPrg!$E$6:$E$69,0),MATCH('ABP BlockSize'!Q$5,Inputs_ByPrg!$I$5:$AD$5,0))*8760/1000</f>
        <v>10701.905587200001</v>
      </c>
      <c r="R75" s="89">
        <f>R6*INDEX(Inputs_ByPrg!$I$6:$AD$69,MATCH('ABP BlockSize'!$E75,Inputs_ByPrg!$E$6:$E$69,0),MATCH('ABP BlockSize'!R$5,Inputs_ByPrg!$I$5:$AD$5,0))*8760/1000</f>
        <v>10701.905587200001</v>
      </c>
      <c r="S75" s="89">
        <f>S6*INDEX(Inputs_ByPrg!$I$6:$AD$69,MATCH('ABP BlockSize'!$E75,Inputs_ByPrg!$E$6:$E$69,0),MATCH('ABP BlockSize'!S$5,Inputs_ByPrg!$I$5:$AD$5,0))*8760/1000</f>
        <v>10701.905587200001</v>
      </c>
      <c r="T75" s="89">
        <f>T6*INDEX(Inputs_ByPrg!$I$6:$AD$69,MATCH('ABP BlockSize'!$E75,Inputs_ByPrg!$E$6:$E$69,0),MATCH('ABP BlockSize'!T$5,Inputs_ByPrg!$I$5:$AD$5,0))*8760/1000</f>
        <v>10701.905587200001</v>
      </c>
      <c r="U75" s="89">
        <f>U6*INDEX(Inputs_ByPrg!$I$6:$AD$69,MATCH('ABP BlockSize'!$E75,Inputs_ByPrg!$E$6:$E$69,0),MATCH('ABP BlockSize'!U$5,Inputs_ByPrg!$I$5:$AD$5,0))*8760/1000</f>
        <v>10701.905587200001</v>
      </c>
      <c r="V75" s="89">
        <f>V6*INDEX(Inputs_ByPrg!$I$6:$AD$69,MATCH('ABP BlockSize'!$E75,Inputs_ByPrg!$E$6:$E$69,0),MATCH('ABP BlockSize'!V$5,Inputs_ByPrg!$I$5:$AD$5,0))*8760/1000</f>
        <v>10701.905587200001</v>
      </c>
      <c r="W75" s="89">
        <f>W6*INDEX(Inputs_ByPrg!$I$6:$AD$69,MATCH('ABP BlockSize'!$E75,Inputs_ByPrg!$E$6:$E$69,0),MATCH('ABP BlockSize'!W$5,Inputs_ByPrg!$I$5:$AD$5,0))*8760/1000</f>
        <v>10701.905587200001</v>
      </c>
      <c r="X75" s="89">
        <f>X6*INDEX(Inputs_ByPrg!$I$6:$AD$69,MATCH('ABP BlockSize'!$E75,Inputs_ByPrg!$E$6:$E$69,0),MATCH('ABP BlockSize'!X$5,Inputs_ByPrg!$I$5:$AD$5,0))*8760/1000</f>
        <v>10701.905587200001</v>
      </c>
      <c r="Y75" s="89">
        <f>Y6*INDEX(Inputs_ByPrg!$I$6:$AD$69,MATCH('ABP BlockSize'!$E75,Inputs_ByPrg!$E$6:$E$69,0),MATCH('ABP BlockSize'!Y$5,Inputs_ByPrg!$I$5:$AD$5,0))*8760/1000</f>
        <v>10701.905587200001</v>
      </c>
      <c r="Z75" s="89">
        <f>Z6*INDEX(Inputs_ByPrg!$I$6:$AD$69,MATCH('ABP BlockSize'!$E75,Inputs_ByPrg!$E$6:$E$69,0),MATCH('ABP BlockSize'!Z$5,Inputs_ByPrg!$I$5:$AD$5,0))*8760/1000</f>
        <v>10701.905587200001</v>
      </c>
      <c r="AA75" s="89">
        <f>AA6*INDEX(Inputs_ByPrg!$I$6:$AD$69,MATCH('ABP BlockSize'!$E75,Inputs_ByPrg!$E$6:$E$69,0),MATCH('ABP BlockSize'!AA$5,Inputs_ByPrg!$I$5:$AD$5,0))*8760/1000</f>
        <v>10701.905587200001</v>
      </c>
      <c r="AB75" s="89">
        <f>AB6*INDEX(Inputs_ByPrg!$I$6:$AD$69,MATCH('ABP BlockSize'!$E75,Inputs_ByPrg!$E$6:$E$69,0),MATCH('ABP BlockSize'!AB$5,Inputs_ByPrg!$I$5:$AD$5,0))*8760/1000</f>
        <v>10701.905587200001</v>
      </c>
    </row>
    <row r="76" spans="2:28" ht="14.45" customHeight="1">
      <c r="B76" s="239" t="s">
        <v>230</v>
      </c>
      <c r="C76" s="239" t="s">
        <v>206</v>
      </c>
      <c r="D76" s="239" t="s">
        <v>276</v>
      </c>
      <c r="E76" s="286" t="str">
        <f t="shared" ref="E76:E138" si="2">B76&amp;"_"&amp;C76&amp;"_"&amp;D76</f>
        <v>A_Small DG_10–25</v>
      </c>
      <c r="F76" s="262" t="s">
        <v>85</v>
      </c>
      <c r="G76" s="89">
        <f>G7*INDEX(Inputs_ByPrg!$I$6:$AD$69,MATCH('ABP BlockSize'!$E76,Inputs_ByPrg!$E$6:$E$69,0),MATCH('ABP BlockSize'!G$5,Inputs_ByPrg!$I$5:$AD$5,0))*8760/1000</f>
        <v>35499.192192000002</v>
      </c>
      <c r="H76" s="89">
        <f>H7*INDEX(Inputs_ByPrg!$I$6:$AD$69,MATCH('ABP BlockSize'!$E76,Inputs_ByPrg!$E$6:$E$69,0),MATCH('ABP BlockSize'!H$5,Inputs_ByPrg!$I$5:$AD$5,0))*8760/1000</f>
        <v>35499.192192000002</v>
      </c>
      <c r="I76" s="89">
        <f>I7*INDEX(Inputs_ByPrg!$I$6:$AD$69,MATCH('ABP BlockSize'!$E76,Inputs_ByPrg!$E$6:$E$69,0),MATCH('ABP BlockSize'!I$5,Inputs_ByPrg!$I$5:$AD$5,0))*8760/1000</f>
        <v>35499.192192000002</v>
      </c>
      <c r="J76" s="89">
        <f>J7*INDEX(Inputs_ByPrg!$I$6:$AD$69,MATCH('ABP BlockSize'!$E76,Inputs_ByPrg!$E$6:$E$69,0),MATCH('ABP BlockSize'!J$5,Inputs_ByPrg!$I$5:$AD$5,0))*8760/1000</f>
        <v>35499.192192000002</v>
      </c>
      <c r="K76" s="89">
        <f>K7*INDEX(Inputs_ByPrg!$I$6:$AD$69,MATCH('ABP BlockSize'!$E76,Inputs_ByPrg!$E$6:$E$69,0),MATCH('ABP BlockSize'!K$5,Inputs_ByPrg!$I$5:$AD$5,0))*8760/1000</f>
        <v>35499.192192000002</v>
      </c>
      <c r="L76" s="89">
        <f>L7*INDEX(Inputs_ByPrg!$I$6:$AD$69,MATCH('ABP BlockSize'!$E76,Inputs_ByPrg!$E$6:$E$69,0),MATCH('ABP BlockSize'!L$5,Inputs_ByPrg!$I$5:$AD$5,0))*8760/1000</f>
        <v>35499.192192000002</v>
      </c>
      <c r="M76" s="89">
        <f>M7*INDEX(Inputs_ByPrg!$I$6:$AD$69,MATCH('ABP BlockSize'!$E76,Inputs_ByPrg!$E$6:$E$69,0),MATCH('ABP BlockSize'!M$5,Inputs_ByPrg!$I$5:$AD$5,0))*8760/1000</f>
        <v>35499.192192000002</v>
      </c>
      <c r="N76" s="89">
        <f>N7*INDEX(Inputs_ByPrg!$I$6:$AD$69,MATCH('ABP BlockSize'!$E76,Inputs_ByPrg!$E$6:$E$69,0),MATCH('ABP BlockSize'!N$5,Inputs_ByPrg!$I$5:$AD$5,0))*8760/1000</f>
        <v>35499.192192000002</v>
      </c>
      <c r="O76" s="89">
        <f>O7*INDEX(Inputs_ByPrg!$I$6:$AD$69,MATCH('ABP BlockSize'!$E76,Inputs_ByPrg!$E$6:$E$69,0),MATCH('ABP BlockSize'!O$5,Inputs_ByPrg!$I$5:$AD$5,0))*8760/1000</f>
        <v>35499.192192000002</v>
      </c>
      <c r="P76" s="89">
        <f>P7*INDEX(Inputs_ByPrg!$I$6:$AD$69,MATCH('ABP BlockSize'!$E76,Inputs_ByPrg!$E$6:$E$69,0),MATCH('ABP BlockSize'!P$5,Inputs_ByPrg!$I$5:$AD$5,0))*8760/1000</f>
        <v>17749.596096000001</v>
      </c>
      <c r="Q76" s="89">
        <f>Q7*INDEX(Inputs_ByPrg!$I$6:$AD$69,MATCH('ABP BlockSize'!$E76,Inputs_ByPrg!$E$6:$E$69,0),MATCH('ABP BlockSize'!Q$5,Inputs_ByPrg!$I$5:$AD$5,0))*8760/1000</f>
        <v>17749.596096000001</v>
      </c>
      <c r="R76" s="89">
        <f>R7*INDEX(Inputs_ByPrg!$I$6:$AD$69,MATCH('ABP BlockSize'!$E76,Inputs_ByPrg!$E$6:$E$69,0),MATCH('ABP BlockSize'!R$5,Inputs_ByPrg!$I$5:$AD$5,0))*8760/1000</f>
        <v>17749.596096000001</v>
      </c>
      <c r="S76" s="89">
        <f>S7*INDEX(Inputs_ByPrg!$I$6:$AD$69,MATCH('ABP BlockSize'!$E76,Inputs_ByPrg!$E$6:$E$69,0),MATCH('ABP BlockSize'!S$5,Inputs_ByPrg!$I$5:$AD$5,0))*8760/1000</f>
        <v>17749.596096000001</v>
      </c>
      <c r="T76" s="89">
        <f>T7*INDEX(Inputs_ByPrg!$I$6:$AD$69,MATCH('ABP BlockSize'!$E76,Inputs_ByPrg!$E$6:$E$69,0),MATCH('ABP BlockSize'!T$5,Inputs_ByPrg!$I$5:$AD$5,0))*8760/1000</f>
        <v>17749.596096000001</v>
      </c>
      <c r="U76" s="89">
        <f>U7*INDEX(Inputs_ByPrg!$I$6:$AD$69,MATCH('ABP BlockSize'!$E76,Inputs_ByPrg!$E$6:$E$69,0),MATCH('ABP BlockSize'!U$5,Inputs_ByPrg!$I$5:$AD$5,0))*8760/1000</f>
        <v>17749.596096000001</v>
      </c>
      <c r="V76" s="89">
        <f>V7*INDEX(Inputs_ByPrg!$I$6:$AD$69,MATCH('ABP BlockSize'!$E76,Inputs_ByPrg!$E$6:$E$69,0),MATCH('ABP BlockSize'!V$5,Inputs_ByPrg!$I$5:$AD$5,0))*8760/1000</f>
        <v>17749.596096000001</v>
      </c>
      <c r="W76" s="89">
        <f>W7*INDEX(Inputs_ByPrg!$I$6:$AD$69,MATCH('ABP BlockSize'!$E76,Inputs_ByPrg!$E$6:$E$69,0),MATCH('ABP BlockSize'!W$5,Inputs_ByPrg!$I$5:$AD$5,0))*8760/1000</f>
        <v>17749.596096000001</v>
      </c>
      <c r="X76" s="89">
        <f>X7*INDEX(Inputs_ByPrg!$I$6:$AD$69,MATCH('ABP BlockSize'!$E76,Inputs_ByPrg!$E$6:$E$69,0),MATCH('ABP BlockSize'!X$5,Inputs_ByPrg!$I$5:$AD$5,0))*8760/1000</f>
        <v>17749.596096000001</v>
      </c>
      <c r="Y76" s="89">
        <f>Y7*INDEX(Inputs_ByPrg!$I$6:$AD$69,MATCH('ABP BlockSize'!$E76,Inputs_ByPrg!$E$6:$E$69,0),MATCH('ABP BlockSize'!Y$5,Inputs_ByPrg!$I$5:$AD$5,0))*8760/1000</f>
        <v>17749.596096000001</v>
      </c>
      <c r="Z76" s="89">
        <f>Z7*INDEX(Inputs_ByPrg!$I$6:$AD$69,MATCH('ABP BlockSize'!$E76,Inputs_ByPrg!$E$6:$E$69,0),MATCH('ABP BlockSize'!Z$5,Inputs_ByPrg!$I$5:$AD$5,0))*8760/1000</f>
        <v>17749.596096000001</v>
      </c>
      <c r="AA76" s="89">
        <f>AA7*INDEX(Inputs_ByPrg!$I$6:$AD$69,MATCH('ABP BlockSize'!$E76,Inputs_ByPrg!$E$6:$E$69,0),MATCH('ABP BlockSize'!AA$5,Inputs_ByPrg!$I$5:$AD$5,0))*8760/1000</f>
        <v>17749.596096000001</v>
      </c>
      <c r="AB76" s="89">
        <f>AB7*INDEX(Inputs_ByPrg!$I$6:$AD$69,MATCH('ABP BlockSize'!$E76,Inputs_ByPrg!$E$6:$E$69,0),MATCH('ABP BlockSize'!AB$5,Inputs_ByPrg!$I$5:$AD$5,0))*8760/1000</f>
        <v>17749.596096000001</v>
      </c>
    </row>
    <row r="77" spans="2:28" ht="14.45" customHeight="1">
      <c r="B77" s="239" t="s">
        <v>231</v>
      </c>
      <c r="C77" s="239" t="s">
        <v>206</v>
      </c>
      <c r="D77" s="239" t="s">
        <v>274</v>
      </c>
      <c r="E77" s="286" t="str">
        <f t="shared" si="2"/>
        <v>B_Small DG_&lt; 10</v>
      </c>
      <c r="F77" s="262" t="s">
        <v>85</v>
      </c>
      <c r="G77" s="89">
        <f>G8*INDEX(Inputs_ByPrg!$I$6:$AD$69,MATCH('ABP BlockSize'!$E77,Inputs_ByPrg!$E$6:$E$69,0),MATCH('ABP BlockSize'!G$5,Inputs_ByPrg!$I$5:$AD$5,0))*8760/1000</f>
        <v>45180.870336</v>
      </c>
      <c r="H77" s="89">
        <f>H8*INDEX(Inputs_ByPrg!$I$6:$AD$69,MATCH('ABP BlockSize'!$E77,Inputs_ByPrg!$E$6:$E$69,0),MATCH('ABP BlockSize'!H$5,Inputs_ByPrg!$I$5:$AD$5,0))*8760/1000</f>
        <v>45180.870336</v>
      </c>
      <c r="I77" s="89">
        <f>I8*INDEX(Inputs_ByPrg!$I$6:$AD$69,MATCH('ABP BlockSize'!$E77,Inputs_ByPrg!$E$6:$E$69,0),MATCH('ABP BlockSize'!I$5,Inputs_ByPrg!$I$5:$AD$5,0))*8760/1000</f>
        <v>45180.870336</v>
      </c>
      <c r="J77" s="89">
        <f>J8*INDEX(Inputs_ByPrg!$I$6:$AD$69,MATCH('ABP BlockSize'!$E77,Inputs_ByPrg!$E$6:$E$69,0),MATCH('ABP BlockSize'!J$5,Inputs_ByPrg!$I$5:$AD$5,0))*8760/1000</f>
        <v>45180.870336</v>
      </c>
      <c r="K77" s="89">
        <f>K8*INDEX(Inputs_ByPrg!$I$6:$AD$69,MATCH('ABP BlockSize'!$E77,Inputs_ByPrg!$E$6:$E$69,0),MATCH('ABP BlockSize'!K$5,Inputs_ByPrg!$I$5:$AD$5,0))*8760/1000</f>
        <v>45180.870336</v>
      </c>
      <c r="L77" s="89">
        <f>L8*INDEX(Inputs_ByPrg!$I$6:$AD$69,MATCH('ABP BlockSize'!$E77,Inputs_ByPrg!$E$6:$E$69,0),MATCH('ABP BlockSize'!L$5,Inputs_ByPrg!$I$5:$AD$5,0))*8760/1000</f>
        <v>45180.870336</v>
      </c>
      <c r="M77" s="89">
        <f>M8*INDEX(Inputs_ByPrg!$I$6:$AD$69,MATCH('ABP BlockSize'!$E77,Inputs_ByPrg!$E$6:$E$69,0),MATCH('ABP BlockSize'!M$5,Inputs_ByPrg!$I$5:$AD$5,0))*8760/1000</f>
        <v>45180.870336</v>
      </c>
      <c r="N77" s="89">
        <f>N8*INDEX(Inputs_ByPrg!$I$6:$AD$69,MATCH('ABP BlockSize'!$E77,Inputs_ByPrg!$E$6:$E$69,0),MATCH('ABP BlockSize'!N$5,Inputs_ByPrg!$I$5:$AD$5,0))*8760/1000</f>
        <v>45180.870336</v>
      </c>
      <c r="O77" s="89">
        <f>O8*INDEX(Inputs_ByPrg!$I$6:$AD$69,MATCH('ABP BlockSize'!$E77,Inputs_ByPrg!$E$6:$E$69,0),MATCH('ABP BlockSize'!O$5,Inputs_ByPrg!$I$5:$AD$5,0))*8760/1000</f>
        <v>45180.870336</v>
      </c>
      <c r="P77" s="89">
        <f>P8*INDEX(Inputs_ByPrg!$I$6:$AD$69,MATCH('ABP BlockSize'!$E77,Inputs_ByPrg!$E$6:$E$69,0),MATCH('ABP BlockSize'!P$5,Inputs_ByPrg!$I$5:$AD$5,0))*8760/1000</f>
        <v>22590.435168</v>
      </c>
      <c r="Q77" s="89">
        <f>Q8*INDEX(Inputs_ByPrg!$I$6:$AD$69,MATCH('ABP BlockSize'!$E77,Inputs_ByPrg!$E$6:$E$69,0),MATCH('ABP BlockSize'!Q$5,Inputs_ByPrg!$I$5:$AD$5,0))*8760/1000</f>
        <v>22590.435168</v>
      </c>
      <c r="R77" s="89">
        <f>R8*INDEX(Inputs_ByPrg!$I$6:$AD$69,MATCH('ABP BlockSize'!$E77,Inputs_ByPrg!$E$6:$E$69,0),MATCH('ABP BlockSize'!R$5,Inputs_ByPrg!$I$5:$AD$5,0))*8760/1000</f>
        <v>22590.435168</v>
      </c>
      <c r="S77" s="89">
        <f>S8*INDEX(Inputs_ByPrg!$I$6:$AD$69,MATCH('ABP BlockSize'!$E77,Inputs_ByPrg!$E$6:$E$69,0),MATCH('ABP BlockSize'!S$5,Inputs_ByPrg!$I$5:$AD$5,0))*8760/1000</f>
        <v>22590.435168</v>
      </c>
      <c r="T77" s="89">
        <f>T8*INDEX(Inputs_ByPrg!$I$6:$AD$69,MATCH('ABP BlockSize'!$E77,Inputs_ByPrg!$E$6:$E$69,0),MATCH('ABP BlockSize'!T$5,Inputs_ByPrg!$I$5:$AD$5,0))*8760/1000</f>
        <v>22590.435168</v>
      </c>
      <c r="U77" s="89">
        <f>U8*INDEX(Inputs_ByPrg!$I$6:$AD$69,MATCH('ABP BlockSize'!$E77,Inputs_ByPrg!$E$6:$E$69,0),MATCH('ABP BlockSize'!U$5,Inputs_ByPrg!$I$5:$AD$5,0))*8760/1000</f>
        <v>22590.435168</v>
      </c>
      <c r="V77" s="89">
        <f>V8*INDEX(Inputs_ByPrg!$I$6:$AD$69,MATCH('ABP BlockSize'!$E77,Inputs_ByPrg!$E$6:$E$69,0),MATCH('ABP BlockSize'!V$5,Inputs_ByPrg!$I$5:$AD$5,0))*8760/1000</f>
        <v>22590.435168</v>
      </c>
      <c r="W77" s="89">
        <f>W8*INDEX(Inputs_ByPrg!$I$6:$AD$69,MATCH('ABP BlockSize'!$E77,Inputs_ByPrg!$E$6:$E$69,0),MATCH('ABP BlockSize'!W$5,Inputs_ByPrg!$I$5:$AD$5,0))*8760/1000</f>
        <v>22590.435168</v>
      </c>
      <c r="X77" s="89">
        <f>X8*INDEX(Inputs_ByPrg!$I$6:$AD$69,MATCH('ABP BlockSize'!$E77,Inputs_ByPrg!$E$6:$E$69,0),MATCH('ABP BlockSize'!X$5,Inputs_ByPrg!$I$5:$AD$5,0))*8760/1000</f>
        <v>22590.435168</v>
      </c>
      <c r="Y77" s="89">
        <f>Y8*INDEX(Inputs_ByPrg!$I$6:$AD$69,MATCH('ABP BlockSize'!$E77,Inputs_ByPrg!$E$6:$E$69,0),MATCH('ABP BlockSize'!Y$5,Inputs_ByPrg!$I$5:$AD$5,0))*8760/1000</f>
        <v>22590.435168</v>
      </c>
      <c r="Z77" s="89">
        <f>Z8*INDEX(Inputs_ByPrg!$I$6:$AD$69,MATCH('ABP BlockSize'!$E77,Inputs_ByPrg!$E$6:$E$69,0),MATCH('ABP BlockSize'!Z$5,Inputs_ByPrg!$I$5:$AD$5,0))*8760/1000</f>
        <v>22590.435168</v>
      </c>
      <c r="AA77" s="89">
        <f>AA8*INDEX(Inputs_ByPrg!$I$6:$AD$69,MATCH('ABP BlockSize'!$E77,Inputs_ByPrg!$E$6:$E$69,0),MATCH('ABP BlockSize'!AA$5,Inputs_ByPrg!$I$5:$AD$5,0))*8760/1000</f>
        <v>22590.435168</v>
      </c>
      <c r="AB77" s="89">
        <f>AB8*INDEX(Inputs_ByPrg!$I$6:$AD$69,MATCH('ABP BlockSize'!$E77,Inputs_ByPrg!$E$6:$E$69,0),MATCH('ABP BlockSize'!AB$5,Inputs_ByPrg!$I$5:$AD$5,0))*8760/1000</f>
        <v>22590.435168</v>
      </c>
    </row>
    <row r="78" spans="2:28" ht="14.45" customHeight="1">
      <c r="B78" s="239" t="s">
        <v>231</v>
      </c>
      <c r="C78" s="239" t="s">
        <v>206</v>
      </c>
      <c r="D78" s="239" t="s">
        <v>276</v>
      </c>
      <c r="E78" s="286" t="str">
        <f t="shared" si="2"/>
        <v>B_Small DG_10–25</v>
      </c>
      <c r="F78" s="262" t="s">
        <v>85</v>
      </c>
      <c r="G78" s="89">
        <f>G9*INDEX(Inputs_ByPrg!$I$6:$AD$69,MATCH('ABP BlockSize'!$E78,Inputs_ByPrg!$E$6:$E$69,0),MATCH('ABP BlockSize'!G$5,Inputs_ByPrg!$I$5:$AD$5,0))*8760/1000</f>
        <v>72916.858022400003</v>
      </c>
      <c r="H78" s="89">
        <f>H9*INDEX(Inputs_ByPrg!$I$6:$AD$69,MATCH('ABP BlockSize'!$E78,Inputs_ByPrg!$E$6:$E$69,0),MATCH('ABP BlockSize'!H$5,Inputs_ByPrg!$I$5:$AD$5,0))*8760/1000</f>
        <v>72916.858022400003</v>
      </c>
      <c r="I78" s="89">
        <f>I9*INDEX(Inputs_ByPrg!$I$6:$AD$69,MATCH('ABP BlockSize'!$E78,Inputs_ByPrg!$E$6:$E$69,0),MATCH('ABP BlockSize'!I$5,Inputs_ByPrg!$I$5:$AD$5,0))*8760/1000</f>
        <v>72916.858022400003</v>
      </c>
      <c r="J78" s="89">
        <f>J9*INDEX(Inputs_ByPrg!$I$6:$AD$69,MATCH('ABP BlockSize'!$E78,Inputs_ByPrg!$E$6:$E$69,0),MATCH('ABP BlockSize'!J$5,Inputs_ByPrg!$I$5:$AD$5,0))*8760/1000</f>
        <v>72916.858022400003</v>
      </c>
      <c r="K78" s="89">
        <f>K9*INDEX(Inputs_ByPrg!$I$6:$AD$69,MATCH('ABP BlockSize'!$E78,Inputs_ByPrg!$E$6:$E$69,0),MATCH('ABP BlockSize'!K$5,Inputs_ByPrg!$I$5:$AD$5,0))*8760/1000</f>
        <v>72916.858022400003</v>
      </c>
      <c r="L78" s="89">
        <f>L9*INDEX(Inputs_ByPrg!$I$6:$AD$69,MATCH('ABP BlockSize'!$E78,Inputs_ByPrg!$E$6:$E$69,0),MATCH('ABP BlockSize'!L$5,Inputs_ByPrg!$I$5:$AD$5,0))*8760/1000</f>
        <v>72916.858022400003</v>
      </c>
      <c r="M78" s="89">
        <f>M9*INDEX(Inputs_ByPrg!$I$6:$AD$69,MATCH('ABP BlockSize'!$E78,Inputs_ByPrg!$E$6:$E$69,0),MATCH('ABP BlockSize'!M$5,Inputs_ByPrg!$I$5:$AD$5,0))*8760/1000</f>
        <v>72916.858022400003</v>
      </c>
      <c r="N78" s="89">
        <f>N9*INDEX(Inputs_ByPrg!$I$6:$AD$69,MATCH('ABP BlockSize'!$E78,Inputs_ByPrg!$E$6:$E$69,0),MATCH('ABP BlockSize'!N$5,Inputs_ByPrg!$I$5:$AD$5,0))*8760/1000</f>
        <v>72916.858022400003</v>
      </c>
      <c r="O78" s="89">
        <f>O9*INDEX(Inputs_ByPrg!$I$6:$AD$69,MATCH('ABP BlockSize'!$E78,Inputs_ByPrg!$E$6:$E$69,0),MATCH('ABP BlockSize'!O$5,Inputs_ByPrg!$I$5:$AD$5,0))*8760/1000</f>
        <v>72916.858022400003</v>
      </c>
      <c r="P78" s="89">
        <f>P9*INDEX(Inputs_ByPrg!$I$6:$AD$69,MATCH('ABP BlockSize'!$E78,Inputs_ByPrg!$E$6:$E$69,0),MATCH('ABP BlockSize'!P$5,Inputs_ByPrg!$I$5:$AD$5,0))*8760/1000</f>
        <v>36458.429011200002</v>
      </c>
      <c r="Q78" s="89">
        <f>Q9*INDEX(Inputs_ByPrg!$I$6:$AD$69,MATCH('ABP BlockSize'!$E78,Inputs_ByPrg!$E$6:$E$69,0),MATCH('ABP BlockSize'!Q$5,Inputs_ByPrg!$I$5:$AD$5,0))*8760/1000</f>
        <v>36458.429011200002</v>
      </c>
      <c r="R78" s="89">
        <f>R9*INDEX(Inputs_ByPrg!$I$6:$AD$69,MATCH('ABP BlockSize'!$E78,Inputs_ByPrg!$E$6:$E$69,0),MATCH('ABP BlockSize'!R$5,Inputs_ByPrg!$I$5:$AD$5,0))*8760/1000</f>
        <v>36458.429011200002</v>
      </c>
      <c r="S78" s="89">
        <f>S9*INDEX(Inputs_ByPrg!$I$6:$AD$69,MATCH('ABP BlockSize'!$E78,Inputs_ByPrg!$E$6:$E$69,0),MATCH('ABP BlockSize'!S$5,Inputs_ByPrg!$I$5:$AD$5,0))*8760/1000</f>
        <v>36458.429011200002</v>
      </c>
      <c r="T78" s="89">
        <f>T9*INDEX(Inputs_ByPrg!$I$6:$AD$69,MATCH('ABP BlockSize'!$E78,Inputs_ByPrg!$E$6:$E$69,0),MATCH('ABP BlockSize'!T$5,Inputs_ByPrg!$I$5:$AD$5,0))*8760/1000</f>
        <v>36458.429011200002</v>
      </c>
      <c r="U78" s="89">
        <f>U9*INDEX(Inputs_ByPrg!$I$6:$AD$69,MATCH('ABP BlockSize'!$E78,Inputs_ByPrg!$E$6:$E$69,0),MATCH('ABP BlockSize'!U$5,Inputs_ByPrg!$I$5:$AD$5,0))*8760/1000</f>
        <v>36458.429011200002</v>
      </c>
      <c r="V78" s="89">
        <f>V9*INDEX(Inputs_ByPrg!$I$6:$AD$69,MATCH('ABP BlockSize'!$E78,Inputs_ByPrg!$E$6:$E$69,0),MATCH('ABP BlockSize'!V$5,Inputs_ByPrg!$I$5:$AD$5,0))*8760/1000</f>
        <v>36458.429011200002</v>
      </c>
      <c r="W78" s="89">
        <f>W9*INDEX(Inputs_ByPrg!$I$6:$AD$69,MATCH('ABP BlockSize'!$E78,Inputs_ByPrg!$E$6:$E$69,0),MATCH('ABP BlockSize'!W$5,Inputs_ByPrg!$I$5:$AD$5,0))*8760/1000</f>
        <v>36458.429011200002</v>
      </c>
      <c r="X78" s="89">
        <f>X9*INDEX(Inputs_ByPrg!$I$6:$AD$69,MATCH('ABP BlockSize'!$E78,Inputs_ByPrg!$E$6:$E$69,0),MATCH('ABP BlockSize'!X$5,Inputs_ByPrg!$I$5:$AD$5,0))*8760/1000</f>
        <v>36458.429011200002</v>
      </c>
      <c r="Y78" s="89">
        <f>Y9*INDEX(Inputs_ByPrg!$I$6:$AD$69,MATCH('ABP BlockSize'!$E78,Inputs_ByPrg!$E$6:$E$69,0),MATCH('ABP BlockSize'!Y$5,Inputs_ByPrg!$I$5:$AD$5,0))*8760/1000</f>
        <v>36458.429011200002</v>
      </c>
      <c r="Z78" s="89">
        <f>Z9*INDEX(Inputs_ByPrg!$I$6:$AD$69,MATCH('ABP BlockSize'!$E78,Inputs_ByPrg!$E$6:$E$69,0),MATCH('ABP BlockSize'!Z$5,Inputs_ByPrg!$I$5:$AD$5,0))*8760/1000</f>
        <v>36458.429011200002</v>
      </c>
      <c r="AA78" s="89">
        <f>AA9*INDEX(Inputs_ByPrg!$I$6:$AD$69,MATCH('ABP BlockSize'!$E78,Inputs_ByPrg!$E$6:$E$69,0),MATCH('ABP BlockSize'!AA$5,Inputs_ByPrg!$I$5:$AD$5,0))*8760/1000</f>
        <v>36458.429011200002</v>
      </c>
      <c r="AB78" s="89">
        <f>AB9*INDEX(Inputs_ByPrg!$I$6:$AD$69,MATCH('ABP BlockSize'!$E78,Inputs_ByPrg!$E$6:$E$69,0),MATCH('ABP BlockSize'!AB$5,Inputs_ByPrg!$I$5:$AD$5,0))*8760/1000</f>
        <v>36458.429011200002</v>
      </c>
    </row>
    <row r="79" spans="2:28" ht="14.45" customHeight="1">
      <c r="B79" s="239" t="s">
        <v>230</v>
      </c>
      <c r="C79" s="239" t="s">
        <v>207</v>
      </c>
      <c r="D79" s="239" t="s">
        <v>286</v>
      </c>
      <c r="E79" s="286" t="str">
        <f t="shared" si="2"/>
        <v>A_Large DG_&gt;25-100</v>
      </c>
      <c r="F79" s="262" t="s">
        <v>85</v>
      </c>
      <c r="G79" s="89">
        <f>G10*INDEX(Inputs_ByPrg!$I$6:$AD$69,MATCH('ABP BlockSize'!$E79,Inputs_ByPrg!$E$6:$E$69,0),MATCH('ABP BlockSize'!G$5,Inputs_ByPrg!$I$5:$AD$5,0))*8760/1000</f>
        <v>4749.7684270256077</v>
      </c>
      <c r="H79" s="89">
        <f>H10*INDEX(Inputs_ByPrg!$I$6:$AD$69,MATCH('ABP BlockSize'!$E79,Inputs_ByPrg!$E$6:$E$69,0),MATCH('ABP BlockSize'!H$5,Inputs_ByPrg!$I$5:$AD$5,0))*8760/1000</f>
        <v>4749.7684270256077</v>
      </c>
      <c r="I79" s="89">
        <f>I10*INDEX(Inputs_ByPrg!$I$6:$AD$69,MATCH('ABP BlockSize'!$E79,Inputs_ByPrg!$E$6:$E$69,0),MATCH('ABP BlockSize'!I$5,Inputs_ByPrg!$I$5:$AD$5,0))*8760/1000</f>
        <v>4749.7684270256077</v>
      </c>
      <c r="J79" s="89">
        <f>J10*INDEX(Inputs_ByPrg!$I$6:$AD$69,MATCH('ABP BlockSize'!$E79,Inputs_ByPrg!$E$6:$E$69,0),MATCH('ABP BlockSize'!J$5,Inputs_ByPrg!$I$5:$AD$5,0))*8760/1000</f>
        <v>4749.7684270256077</v>
      </c>
      <c r="K79" s="89">
        <f>K10*INDEX(Inputs_ByPrg!$I$6:$AD$69,MATCH('ABP BlockSize'!$E79,Inputs_ByPrg!$E$6:$E$69,0),MATCH('ABP BlockSize'!K$5,Inputs_ByPrg!$I$5:$AD$5,0))*8760/1000</f>
        <v>4749.7684270256077</v>
      </c>
      <c r="L79" s="89">
        <f>L10*INDEX(Inputs_ByPrg!$I$6:$AD$69,MATCH('ABP BlockSize'!$E79,Inputs_ByPrg!$E$6:$E$69,0),MATCH('ABP BlockSize'!L$5,Inputs_ByPrg!$I$5:$AD$5,0))*8760/1000</f>
        <v>4749.7684270256077</v>
      </c>
      <c r="M79" s="89">
        <f>M10*INDEX(Inputs_ByPrg!$I$6:$AD$69,MATCH('ABP BlockSize'!$E79,Inputs_ByPrg!$E$6:$E$69,0),MATCH('ABP BlockSize'!M$5,Inputs_ByPrg!$I$5:$AD$5,0))*8760/1000</f>
        <v>4749.7684270256077</v>
      </c>
      <c r="N79" s="89">
        <f>N10*INDEX(Inputs_ByPrg!$I$6:$AD$69,MATCH('ABP BlockSize'!$E79,Inputs_ByPrg!$E$6:$E$69,0),MATCH('ABP BlockSize'!N$5,Inputs_ByPrg!$I$5:$AD$5,0))*8760/1000</f>
        <v>4749.7684270256077</v>
      </c>
      <c r="O79" s="89">
        <f>O10*INDEX(Inputs_ByPrg!$I$6:$AD$69,MATCH('ABP BlockSize'!$E79,Inputs_ByPrg!$E$6:$E$69,0),MATCH('ABP BlockSize'!O$5,Inputs_ByPrg!$I$5:$AD$5,0))*8760/1000</f>
        <v>4749.7684270256077</v>
      </c>
      <c r="P79" s="89">
        <f>P10*INDEX(Inputs_ByPrg!$I$6:$AD$69,MATCH('ABP BlockSize'!$E79,Inputs_ByPrg!$E$6:$E$69,0),MATCH('ABP BlockSize'!P$5,Inputs_ByPrg!$I$5:$AD$5,0))*8760/1000</f>
        <v>2374.8842135128039</v>
      </c>
      <c r="Q79" s="89">
        <f>Q10*INDEX(Inputs_ByPrg!$I$6:$AD$69,MATCH('ABP BlockSize'!$E79,Inputs_ByPrg!$E$6:$E$69,0),MATCH('ABP BlockSize'!Q$5,Inputs_ByPrg!$I$5:$AD$5,0))*8760/1000</f>
        <v>2374.8842135128039</v>
      </c>
      <c r="R79" s="89">
        <f>R10*INDEX(Inputs_ByPrg!$I$6:$AD$69,MATCH('ABP BlockSize'!$E79,Inputs_ByPrg!$E$6:$E$69,0),MATCH('ABP BlockSize'!R$5,Inputs_ByPrg!$I$5:$AD$5,0))*8760/1000</f>
        <v>2374.8842135128039</v>
      </c>
      <c r="S79" s="89">
        <f>S10*INDEX(Inputs_ByPrg!$I$6:$AD$69,MATCH('ABP BlockSize'!$E79,Inputs_ByPrg!$E$6:$E$69,0),MATCH('ABP BlockSize'!S$5,Inputs_ByPrg!$I$5:$AD$5,0))*8760/1000</f>
        <v>2374.8842135128039</v>
      </c>
      <c r="T79" s="89">
        <f>T10*INDEX(Inputs_ByPrg!$I$6:$AD$69,MATCH('ABP BlockSize'!$E79,Inputs_ByPrg!$E$6:$E$69,0),MATCH('ABP BlockSize'!T$5,Inputs_ByPrg!$I$5:$AD$5,0))*8760/1000</f>
        <v>2374.8842135128039</v>
      </c>
      <c r="U79" s="89">
        <f>U10*INDEX(Inputs_ByPrg!$I$6:$AD$69,MATCH('ABP BlockSize'!$E79,Inputs_ByPrg!$E$6:$E$69,0),MATCH('ABP BlockSize'!U$5,Inputs_ByPrg!$I$5:$AD$5,0))*8760/1000</f>
        <v>2374.8842135128039</v>
      </c>
      <c r="V79" s="89">
        <f>V10*INDEX(Inputs_ByPrg!$I$6:$AD$69,MATCH('ABP BlockSize'!$E79,Inputs_ByPrg!$E$6:$E$69,0),MATCH('ABP BlockSize'!V$5,Inputs_ByPrg!$I$5:$AD$5,0))*8760/1000</f>
        <v>2374.8842135128039</v>
      </c>
      <c r="W79" s="89">
        <f>W10*INDEX(Inputs_ByPrg!$I$6:$AD$69,MATCH('ABP BlockSize'!$E79,Inputs_ByPrg!$E$6:$E$69,0),MATCH('ABP BlockSize'!W$5,Inputs_ByPrg!$I$5:$AD$5,0))*8760/1000</f>
        <v>2374.8842135128039</v>
      </c>
      <c r="X79" s="89">
        <f>X10*INDEX(Inputs_ByPrg!$I$6:$AD$69,MATCH('ABP BlockSize'!$E79,Inputs_ByPrg!$E$6:$E$69,0),MATCH('ABP BlockSize'!X$5,Inputs_ByPrg!$I$5:$AD$5,0))*8760/1000</f>
        <v>2374.8842135128039</v>
      </c>
      <c r="Y79" s="89">
        <f>Y10*INDEX(Inputs_ByPrg!$I$6:$AD$69,MATCH('ABP BlockSize'!$E79,Inputs_ByPrg!$E$6:$E$69,0),MATCH('ABP BlockSize'!Y$5,Inputs_ByPrg!$I$5:$AD$5,0))*8760/1000</f>
        <v>2374.8842135128039</v>
      </c>
      <c r="Z79" s="89">
        <f>Z10*INDEX(Inputs_ByPrg!$I$6:$AD$69,MATCH('ABP BlockSize'!$E79,Inputs_ByPrg!$E$6:$E$69,0),MATCH('ABP BlockSize'!Z$5,Inputs_ByPrg!$I$5:$AD$5,0))*8760/1000</f>
        <v>2374.8842135128039</v>
      </c>
      <c r="AA79" s="89">
        <f>AA10*INDEX(Inputs_ByPrg!$I$6:$AD$69,MATCH('ABP BlockSize'!$E79,Inputs_ByPrg!$E$6:$E$69,0),MATCH('ABP BlockSize'!AA$5,Inputs_ByPrg!$I$5:$AD$5,0))*8760/1000</f>
        <v>2374.8842135128039</v>
      </c>
      <c r="AB79" s="89">
        <f>AB10*INDEX(Inputs_ByPrg!$I$6:$AD$69,MATCH('ABP BlockSize'!$E79,Inputs_ByPrg!$E$6:$E$69,0),MATCH('ABP BlockSize'!AB$5,Inputs_ByPrg!$I$5:$AD$5,0))*8760/1000</f>
        <v>2374.8842135128039</v>
      </c>
    </row>
    <row r="80" spans="2:28" ht="14.45" customHeight="1">
      <c r="B80" s="239" t="s">
        <v>230</v>
      </c>
      <c r="C80" s="239" t="s">
        <v>207</v>
      </c>
      <c r="D80" s="239" t="s">
        <v>287</v>
      </c>
      <c r="E80" s="286" t="str">
        <f t="shared" si="2"/>
        <v>A_Large DG_&gt;100-200</v>
      </c>
      <c r="F80" s="262" t="s">
        <v>85</v>
      </c>
      <c r="G80" s="89">
        <f>G11*INDEX(Inputs_ByPrg!$I$6:$AD$69,MATCH('ABP BlockSize'!$E80,Inputs_ByPrg!$E$6:$E$69,0),MATCH('ABP BlockSize'!G$5,Inputs_ByPrg!$I$5:$AD$5,0))*8760/1000</f>
        <v>3577.710136933486</v>
      </c>
      <c r="H80" s="89">
        <f>H11*INDEX(Inputs_ByPrg!$I$6:$AD$69,MATCH('ABP BlockSize'!$E80,Inputs_ByPrg!$E$6:$E$69,0),MATCH('ABP BlockSize'!H$5,Inputs_ByPrg!$I$5:$AD$5,0))*8760/1000</f>
        <v>3577.710136933486</v>
      </c>
      <c r="I80" s="89">
        <f>I11*INDEX(Inputs_ByPrg!$I$6:$AD$69,MATCH('ABP BlockSize'!$E80,Inputs_ByPrg!$E$6:$E$69,0),MATCH('ABP BlockSize'!I$5,Inputs_ByPrg!$I$5:$AD$5,0))*8760/1000</f>
        <v>3577.710136933486</v>
      </c>
      <c r="J80" s="89">
        <f>J11*INDEX(Inputs_ByPrg!$I$6:$AD$69,MATCH('ABP BlockSize'!$E80,Inputs_ByPrg!$E$6:$E$69,0),MATCH('ABP BlockSize'!J$5,Inputs_ByPrg!$I$5:$AD$5,0))*8760/1000</f>
        <v>3577.710136933486</v>
      </c>
      <c r="K80" s="89">
        <f>K11*INDEX(Inputs_ByPrg!$I$6:$AD$69,MATCH('ABP BlockSize'!$E80,Inputs_ByPrg!$E$6:$E$69,0),MATCH('ABP BlockSize'!K$5,Inputs_ByPrg!$I$5:$AD$5,0))*8760/1000</f>
        <v>3577.710136933486</v>
      </c>
      <c r="L80" s="89">
        <f>L11*INDEX(Inputs_ByPrg!$I$6:$AD$69,MATCH('ABP BlockSize'!$E80,Inputs_ByPrg!$E$6:$E$69,0),MATCH('ABP BlockSize'!L$5,Inputs_ByPrg!$I$5:$AD$5,0))*8760/1000</f>
        <v>3577.710136933486</v>
      </c>
      <c r="M80" s="89">
        <f>M11*INDEX(Inputs_ByPrg!$I$6:$AD$69,MATCH('ABP BlockSize'!$E80,Inputs_ByPrg!$E$6:$E$69,0),MATCH('ABP BlockSize'!M$5,Inputs_ByPrg!$I$5:$AD$5,0))*8760/1000</f>
        <v>3577.710136933486</v>
      </c>
      <c r="N80" s="89">
        <f>N11*INDEX(Inputs_ByPrg!$I$6:$AD$69,MATCH('ABP BlockSize'!$E80,Inputs_ByPrg!$E$6:$E$69,0),MATCH('ABP BlockSize'!N$5,Inputs_ByPrg!$I$5:$AD$5,0))*8760/1000</f>
        <v>3577.710136933486</v>
      </c>
      <c r="O80" s="89">
        <f>O11*INDEX(Inputs_ByPrg!$I$6:$AD$69,MATCH('ABP BlockSize'!$E80,Inputs_ByPrg!$E$6:$E$69,0),MATCH('ABP BlockSize'!O$5,Inputs_ByPrg!$I$5:$AD$5,0))*8760/1000</f>
        <v>3577.710136933486</v>
      </c>
      <c r="P80" s="89">
        <f>P11*INDEX(Inputs_ByPrg!$I$6:$AD$69,MATCH('ABP BlockSize'!$E80,Inputs_ByPrg!$E$6:$E$69,0),MATCH('ABP BlockSize'!P$5,Inputs_ByPrg!$I$5:$AD$5,0))*8760/1000</f>
        <v>1788.855068466743</v>
      </c>
      <c r="Q80" s="89">
        <f>Q11*INDEX(Inputs_ByPrg!$I$6:$AD$69,MATCH('ABP BlockSize'!$E80,Inputs_ByPrg!$E$6:$E$69,0),MATCH('ABP BlockSize'!Q$5,Inputs_ByPrg!$I$5:$AD$5,0))*8760/1000</f>
        <v>1788.855068466743</v>
      </c>
      <c r="R80" s="89">
        <f>R11*INDEX(Inputs_ByPrg!$I$6:$AD$69,MATCH('ABP BlockSize'!$E80,Inputs_ByPrg!$E$6:$E$69,0),MATCH('ABP BlockSize'!R$5,Inputs_ByPrg!$I$5:$AD$5,0))*8760/1000</f>
        <v>1788.855068466743</v>
      </c>
      <c r="S80" s="89">
        <f>S11*INDEX(Inputs_ByPrg!$I$6:$AD$69,MATCH('ABP BlockSize'!$E80,Inputs_ByPrg!$E$6:$E$69,0),MATCH('ABP BlockSize'!S$5,Inputs_ByPrg!$I$5:$AD$5,0))*8760/1000</f>
        <v>1788.855068466743</v>
      </c>
      <c r="T80" s="89">
        <f>T11*INDEX(Inputs_ByPrg!$I$6:$AD$69,MATCH('ABP BlockSize'!$E80,Inputs_ByPrg!$E$6:$E$69,0),MATCH('ABP BlockSize'!T$5,Inputs_ByPrg!$I$5:$AD$5,0))*8760/1000</f>
        <v>1788.855068466743</v>
      </c>
      <c r="U80" s="89">
        <f>U11*INDEX(Inputs_ByPrg!$I$6:$AD$69,MATCH('ABP BlockSize'!$E80,Inputs_ByPrg!$E$6:$E$69,0),MATCH('ABP BlockSize'!U$5,Inputs_ByPrg!$I$5:$AD$5,0))*8760/1000</f>
        <v>1788.855068466743</v>
      </c>
      <c r="V80" s="89">
        <f>V11*INDEX(Inputs_ByPrg!$I$6:$AD$69,MATCH('ABP BlockSize'!$E80,Inputs_ByPrg!$E$6:$E$69,0),MATCH('ABP BlockSize'!V$5,Inputs_ByPrg!$I$5:$AD$5,0))*8760/1000</f>
        <v>1788.855068466743</v>
      </c>
      <c r="W80" s="89">
        <f>W11*INDEX(Inputs_ByPrg!$I$6:$AD$69,MATCH('ABP BlockSize'!$E80,Inputs_ByPrg!$E$6:$E$69,0),MATCH('ABP BlockSize'!W$5,Inputs_ByPrg!$I$5:$AD$5,0))*8760/1000</f>
        <v>1788.855068466743</v>
      </c>
      <c r="X80" s="89">
        <f>X11*INDEX(Inputs_ByPrg!$I$6:$AD$69,MATCH('ABP BlockSize'!$E80,Inputs_ByPrg!$E$6:$E$69,0),MATCH('ABP BlockSize'!X$5,Inputs_ByPrg!$I$5:$AD$5,0))*8760/1000</f>
        <v>1788.855068466743</v>
      </c>
      <c r="Y80" s="89">
        <f>Y11*INDEX(Inputs_ByPrg!$I$6:$AD$69,MATCH('ABP BlockSize'!$E80,Inputs_ByPrg!$E$6:$E$69,0),MATCH('ABP BlockSize'!Y$5,Inputs_ByPrg!$I$5:$AD$5,0))*8760/1000</f>
        <v>1788.855068466743</v>
      </c>
      <c r="Z80" s="89">
        <f>Z11*INDEX(Inputs_ByPrg!$I$6:$AD$69,MATCH('ABP BlockSize'!$E80,Inputs_ByPrg!$E$6:$E$69,0),MATCH('ABP BlockSize'!Z$5,Inputs_ByPrg!$I$5:$AD$5,0))*8760/1000</f>
        <v>1788.855068466743</v>
      </c>
      <c r="AA80" s="89">
        <f>AA11*INDEX(Inputs_ByPrg!$I$6:$AD$69,MATCH('ABP BlockSize'!$E80,Inputs_ByPrg!$E$6:$E$69,0),MATCH('ABP BlockSize'!AA$5,Inputs_ByPrg!$I$5:$AD$5,0))*8760/1000</f>
        <v>1788.855068466743</v>
      </c>
      <c r="AB80" s="89">
        <f>AB11*INDEX(Inputs_ByPrg!$I$6:$AD$69,MATCH('ABP BlockSize'!$E80,Inputs_ByPrg!$E$6:$E$69,0),MATCH('ABP BlockSize'!AB$5,Inputs_ByPrg!$I$5:$AD$5,0))*8760/1000</f>
        <v>1788.855068466743</v>
      </c>
    </row>
    <row r="81" spans="2:28" ht="14.45" customHeight="1">
      <c r="B81" s="239" t="s">
        <v>230</v>
      </c>
      <c r="C81" s="239" t="s">
        <v>207</v>
      </c>
      <c r="D81" s="239" t="s">
        <v>288</v>
      </c>
      <c r="E81" s="286" t="str">
        <f t="shared" si="2"/>
        <v>A_Large DG_&gt;200-500</v>
      </c>
      <c r="F81" s="262" t="s">
        <v>85</v>
      </c>
      <c r="G81" s="89">
        <f>G12*INDEX(Inputs_ByPrg!$I$6:$AD$69,MATCH('ABP BlockSize'!$E81,Inputs_ByPrg!$E$6:$E$69,0),MATCH('ABP BlockSize'!G$5,Inputs_ByPrg!$I$5:$AD$5,0))*8760/1000</f>
        <v>8576.2406878438596</v>
      </c>
      <c r="H81" s="89">
        <f>H12*INDEX(Inputs_ByPrg!$I$6:$AD$69,MATCH('ABP BlockSize'!$E81,Inputs_ByPrg!$E$6:$E$69,0),MATCH('ABP BlockSize'!H$5,Inputs_ByPrg!$I$5:$AD$5,0))*8760/1000</f>
        <v>8576.2406878438596</v>
      </c>
      <c r="I81" s="89">
        <f>I12*INDEX(Inputs_ByPrg!$I$6:$AD$69,MATCH('ABP BlockSize'!$E81,Inputs_ByPrg!$E$6:$E$69,0),MATCH('ABP BlockSize'!I$5,Inputs_ByPrg!$I$5:$AD$5,0))*8760/1000</f>
        <v>8576.2406878438596</v>
      </c>
      <c r="J81" s="89">
        <f>J12*INDEX(Inputs_ByPrg!$I$6:$AD$69,MATCH('ABP BlockSize'!$E81,Inputs_ByPrg!$E$6:$E$69,0),MATCH('ABP BlockSize'!J$5,Inputs_ByPrg!$I$5:$AD$5,0))*8760/1000</f>
        <v>8576.2406878438596</v>
      </c>
      <c r="K81" s="89">
        <f>K12*INDEX(Inputs_ByPrg!$I$6:$AD$69,MATCH('ABP BlockSize'!$E81,Inputs_ByPrg!$E$6:$E$69,0),MATCH('ABP BlockSize'!K$5,Inputs_ByPrg!$I$5:$AD$5,0))*8760/1000</f>
        <v>8576.2406878438596</v>
      </c>
      <c r="L81" s="89">
        <f>L12*INDEX(Inputs_ByPrg!$I$6:$AD$69,MATCH('ABP BlockSize'!$E81,Inputs_ByPrg!$E$6:$E$69,0),MATCH('ABP BlockSize'!L$5,Inputs_ByPrg!$I$5:$AD$5,0))*8760/1000</f>
        <v>8576.2406878438596</v>
      </c>
      <c r="M81" s="89">
        <f>M12*INDEX(Inputs_ByPrg!$I$6:$AD$69,MATCH('ABP BlockSize'!$E81,Inputs_ByPrg!$E$6:$E$69,0),MATCH('ABP BlockSize'!M$5,Inputs_ByPrg!$I$5:$AD$5,0))*8760/1000</f>
        <v>8576.2406878438596</v>
      </c>
      <c r="N81" s="89">
        <f>N12*INDEX(Inputs_ByPrg!$I$6:$AD$69,MATCH('ABP BlockSize'!$E81,Inputs_ByPrg!$E$6:$E$69,0),MATCH('ABP BlockSize'!N$5,Inputs_ByPrg!$I$5:$AD$5,0))*8760/1000</f>
        <v>8576.2406878438596</v>
      </c>
      <c r="O81" s="89">
        <f>O12*INDEX(Inputs_ByPrg!$I$6:$AD$69,MATCH('ABP BlockSize'!$E81,Inputs_ByPrg!$E$6:$E$69,0),MATCH('ABP BlockSize'!O$5,Inputs_ByPrg!$I$5:$AD$5,0))*8760/1000</f>
        <v>8576.2406878438596</v>
      </c>
      <c r="P81" s="89">
        <f>P12*INDEX(Inputs_ByPrg!$I$6:$AD$69,MATCH('ABP BlockSize'!$E81,Inputs_ByPrg!$E$6:$E$69,0),MATCH('ABP BlockSize'!P$5,Inputs_ByPrg!$I$5:$AD$5,0))*8760/1000</f>
        <v>4288.1203439219298</v>
      </c>
      <c r="Q81" s="89">
        <f>Q12*INDEX(Inputs_ByPrg!$I$6:$AD$69,MATCH('ABP BlockSize'!$E81,Inputs_ByPrg!$E$6:$E$69,0),MATCH('ABP BlockSize'!Q$5,Inputs_ByPrg!$I$5:$AD$5,0))*8760/1000</f>
        <v>4288.1203439219298</v>
      </c>
      <c r="R81" s="89">
        <f>R12*INDEX(Inputs_ByPrg!$I$6:$AD$69,MATCH('ABP BlockSize'!$E81,Inputs_ByPrg!$E$6:$E$69,0),MATCH('ABP BlockSize'!R$5,Inputs_ByPrg!$I$5:$AD$5,0))*8760/1000</f>
        <v>4288.1203439219298</v>
      </c>
      <c r="S81" s="89">
        <f>S12*INDEX(Inputs_ByPrg!$I$6:$AD$69,MATCH('ABP BlockSize'!$E81,Inputs_ByPrg!$E$6:$E$69,0),MATCH('ABP BlockSize'!S$5,Inputs_ByPrg!$I$5:$AD$5,0))*8760/1000</f>
        <v>4288.1203439219298</v>
      </c>
      <c r="T81" s="89">
        <f>T12*INDEX(Inputs_ByPrg!$I$6:$AD$69,MATCH('ABP BlockSize'!$E81,Inputs_ByPrg!$E$6:$E$69,0),MATCH('ABP BlockSize'!T$5,Inputs_ByPrg!$I$5:$AD$5,0))*8760/1000</f>
        <v>4288.1203439219298</v>
      </c>
      <c r="U81" s="89">
        <f>U12*INDEX(Inputs_ByPrg!$I$6:$AD$69,MATCH('ABP BlockSize'!$E81,Inputs_ByPrg!$E$6:$E$69,0),MATCH('ABP BlockSize'!U$5,Inputs_ByPrg!$I$5:$AD$5,0))*8760/1000</f>
        <v>4288.1203439219298</v>
      </c>
      <c r="V81" s="89">
        <f>V12*INDEX(Inputs_ByPrg!$I$6:$AD$69,MATCH('ABP BlockSize'!$E81,Inputs_ByPrg!$E$6:$E$69,0),MATCH('ABP BlockSize'!V$5,Inputs_ByPrg!$I$5:$AD$5,0))*8760/1000</f>
        <v>4288.1203439219298</v>
      </c>
      <c r="W81" s="89">
        <f>W12*INDEX(Inputs_ByPrg!$I$6:$AD$69,MATCH('ABP BlockSize'!$E81,Inputs_ByPrg!$E$6:$E$69,0),MATCH('ABP BlockSize'!W$5,Inputs_ByPrg!$I$5:$AD$5,0))*8760/1000</f>
        <v>4288.1203439219298</v>
      </c>
      <c r="X81" s="89">
        <f>X12*INDEX(Inputs_ByPrg!$I$6:$AD$69,MATCH('ABP BlockSize'!$E81,Inputs_ByPrg!$E$6:$E$69,0),MATCH('ABP BlockSize'!X$5,Inputs_ByPrg!$I$5:$AD$5,0))*8760/1000</f>
        <v>4288.1203439219298</v>
      </c>
      <c r="Y81" s="89">
        <f>Y12*INDEX(Inputs_ByPrg!$I$6:$AD$69,MATCH('ABP BlockSize'!$E81,Inputs_ByPrg!$E$6:$E$69,0),MATCH('ABP BlockSize'!Y$5,Inputs_ByPrg!$I$5:$AD$5,0))*8760/1000</f>
        <v>4288.1203439219298</v>
      </c>
      <c r="Z81" s="89">
        <f>Z12*INDEX(Inputs_ByPrg!$I$6:$AD$69,MATCH('ABP BlockSize'!$E81,Inputs_ByPrg!$E$6:$E$69,0),MATCH('ABP BlockSize'!Z$5,Inputs_ByPrg!$I$5:$AD$5,0))*8760/1000</f>
        <v>4288.1203439219298</v>
      </c>
      <c r="AA81" s="89">
        <f>AA12*INDEX(Inputs_ByPrg!$I$6:$AD$69,MATCH('ABP BlockSize'!$E81,Inputs_ByPrg!$E$6:$E$69,0),MATCH('ABP BlockSize'!AA$5,Inputs_ByPrg!$I$5:$AD$5,0))*8760/1000</f>
        <v>4288.1203439219298</v>
      </c>
      <c r="AB81" s="89">
        <f>AB12*INDEX(Inputs_ByPrg!$I$6:$AD$69,MATCH('ABP BlockSize'!$E81,Inputs_ByPrg!$E$6:$E$69,0),MATCH('ABP BlockSize'!AB$5,Inputs_ByPrg!$I$5:$AD$5,0))*8760/1000</f>
        <v>4288.1203439219298</v>
      </c>
    </row>
    <row r="82" spans="2:28" ht="14.45" customHeight="1">
      <c r="B82" s="239" t="s">
        <v>230</v>
      </c>
      <c r="C82" s="239" t="s">
        <v>207</v>
      </c>
      <c r="D82" s="239" t="s">
        <v>290</v>
      </c>
      <c r="E82" s="286" t="str">
        <f t="shared" si="2"/>
        <v>A_Large DG_&gt;500-2000</v>
      </c>
      <c r="F82" s="262" t="s">
        <v>85</v>
      </c>
      <c r="G82" s="89">
        <f>G13*INDEX(Inputs_ByPrg!$I$6:$AD$69,MATCH('ABP BlockSize'!$E82,Inputs_ByPrg!$E$6:$E$69,0),MATCH('ABP BlockSize'!G$5,Inputs_ByPrg!$I$5:$AD$5,0))*8760/1000</f>
        <v>38476.071301283329</v>
      </c>
      <c r="H82" s="89">
        <f>H13*INDEX(Inputs_ByPrg!$I$6:$AD$69,MATCH('ABP BlockSize'!$E82,Inputs_ByPrg!$E$6:$E$69,0),MATCH('ABP BlockSize'!H$5,Inputs_ByPrg!$I$5:$AD$5,0))*8760/1000</f>
        <v>38476.071301283329</v>
      </c>
      <c r="I82" s="89">
        <f>I13*INDEX(Inputs_ByPrg!$I$6:$AD$69,MATCH('ABP BlockSize'!$E82,Inputs_ByPrg!$E$6:$E$69,0),MATCH('ABP BlockSize'!I$5,Inputs_ByPrg!$I$5:$AD$5,0))*8760/1000</f>
        <v>38476.071301283329</v>
      </c>
      <c r="J82" s="89">
        <f>J13*INDEX(Inputs_ByPrg!$I$6:$AD$69,MATCH('ABP BlockSize'!$E82,Inputs_ByPrg!$E$6:$E$69,0),MATCH('ABP BlockSize'!J$5,Inputs_ByPrg!$I$5:$AD$5,0))*8760/1000</f>
        <v>38476.071301283329</v>
      </c>
      <c r="K82" s="89">
        <f>K13*INDEX(Inputs_ByPrg!$I$6:$AD$69,MATCH('ABP BlockSize'!$E82,Inputs_ByPrg!$E$6:$E$69,0),MATCH('ABP BlockSize'!K$5,Inputs_ByPrg!$I$5:$AD$5,0))*8760/1000</f>
        <v>38476.071301283329</v>
      </c>
      <c r="L82" s="89">
        <f>L13*INDEX(Inputs_ByPrg!$I$6:$AD$69,MATCH('ABP BlockSize'!$E82,Inputs_ByPrg!$E$6:$E$69,0),MATCH('ABP BlockSize'!L$5,Inputs_ByPrg!$I$5:$AD$5,0))*8760/1000</f>
        <v>38476.071301283329</v>
      </c>
      <c r="M82" s="89">
        <f>M13*INDEX(Inputs_ByPrg!$I$6:$AD$69,MATCH('ABP BlockSize'!$E82,Inputs_ByPrg!$E$6:$E$69,0),MATCH('ABP BlockSize'!M$5,Inputs_ByPrg!$I$5:$AD$5,0))*8760/1000</f>
        <v>38476.071301283329</v>
      </c>
      <c r="N82" s="89">
        <f>N13*INDEX(Inputs_ByPrg!$I$6:$AD$69,MATCH('ABP BlockSize'!$E82,Inputs_ByPrg!$E$6:$E$69,0),MATCH('ABP BlockSize'!N$5,Inputs_ByPrg!$I$5:$AD$5,0))*8760/1000</f>
        <v>38476.071301283329</v>
      </c>
      <c r="O82" s="89">
        <f>O13*INDEX(Inputs_ByPrg!$I$6:$AD$69,MATCH('ABP BlockSize'!$E82,Inputs_ByPrg!$E$6:$E$69,0),MATCH('ABP BlockSize'!O$5,Inputs_ByPrg!$I$5:$AD$5,0))*8760/1000</f>
        <v>38476.071301283329</v>
      </c>
      <c r="P82" s="89">
        <f>P13*INDEX(Inputs_ByPrg!$I$6:$AD$69,MATCH('ABP BlockSize'!$E82,Inputs_ByPrg!$E$6:$E$69,0),MATCH('ABP BlockSize'!P$5,Inputs_ByPrg!$I$5:$AD$5,0))*8760/1000</f>
        <v>19238.035650641665</v>
      </c>
      <c r="Q82" s="89">
        <f>Q13*INDEX(Inputs_ByPrg!$I$6:$AD$69,MATCH('ABP BlockSize'!$E82,Inputs_ByPrg!$E$6:$E$69,0),MATCH('ABP BlockSize'!Q$5,Inputs_ByPrg!$I$5:$AD$5,0))*8760/1000</f>
        <v>19238.035650641665</v>
      </c>
      <c r="R82" s="89">
        <f>R13*INDEX(Inputs_ByPrg!$I$6:$AD$69,MATCH('ABP BlockSize'!$E82,Inputs_ByPrg!$E$6:$E$69,0),MATCH('ABP BlockSize'!R$5,Inputs_ByPrg!$I$5:$AD$5,0))*8760/1000</f>
        <v>19238.035650641665</v>
      </c>
      <c r="S82" s="89">
        <f>S13*INDEX(Inputs_ByPrg!$I$6:$AD$69,MATCH('ABP BlockSize'!$E82,Inputs_ByPrg!$E$6:$E$69,0),MATCH('ABP BlockSize'!S$5,Inputs_ByPrg!$I$5:$AD$5,0))*8760/1000</f>
        <v>19238.035650641665</v>
      </c>
      <c r="T82" s="89">
        <f>T13*INDEX(Inputs_ByPrg!$I$6:$AD$69,MATCH('ABP BlockSize'!$E82,Inputs_ByPrg!$E$6:$E$69,0),MATCH('ABP BlockSize'!T$5,Inputs_ByPrg!$I$5:$AD$5,0))*8760/1000</f>
        <v>19238.035650641665</v>
      </c>
      <c r="U82" s="89">
        <f>U13*INDEX(Inputs_ByPrg!$I$6:$AD$69,MATCH('ABP BlockSize'!$E82,Inputs_ByPrg!$E$6:$E$69,0),MATCH('ABP BlockSize'!U$5,Inputs_ByPrg!$I$5:$AD$5,0))*8760/1000</f>
        <v>19238.035650641665</v>
      </c>
      <c r="V82" s="89">
        <f>V13*INDEX(Inputs_ByPrg!$I$6:$AD$69,MATCH('ABP BlockSize'!$E82,Inputs_ByPrg!$E$6:$E$69,0),MATCH('ABP BlockSize'!V$5,Inputs_ByPrg!$I$5:$AD$5,0))*8760/1000</f>
        <v>19238.035650641665</v>
      </c>
      <c r="W82" s="89">
        <f>W13*INDEX(Inputs_ByPrg!$I$6:$AD$69,MATCH('ABP BlockSize'!$E82,Inputs_ByPrg!$E$6:$E$69,0),MATCH('ABP BlockSize'!W$5,Inputs_ByPrg!$I$5:$AD$5,0))*8760/1000</f>
        <v>19238.035650641665</v>
      </c>
      <c r="X82" s="89">
        <f>X13*INDEX(Inputs_ByPrg!$I$6:$AD$69,MATCH('ABP BlockSize'!$E82,Inputs_ByPrg!$E$6:$E$69,0),MATCH('ABP BlockSize'!X$5,Inputs_ByPrg!$I$5:$AD$5,0))*8760/1000</f>
        <v>19238.035650641665</v>
      </c>
      <c r="Y82" s="89">
        <f>Y13*INDEX(Inputs_ByPrg!$I$6:$AD$69,MATCH('ABP BlockSize'!$E82,Inputs_ByPrg!$E$6:$E$69,0),MATCH('ABP BlockSize'!Y$5,Inputs_ByPrg!$I$5:$AD$5,0))*8760/1000</f>
        <v>19238.035650641665</v>
      </c>
      <c r="Z82" s="89">
        <f>Z13*INDEX(Inputs_ByPrg!$I$6:$AD$69,MATCH('ABP BlockSize'!$E82,Inputs_ByPrg!$E$6:$E$69,0),MATCH('ABP BlockSize'!Z$5,Inputs_ByPrg!$I$5:$AD$5,0))*8760/1000</f>
        <v>19238.035650641665</v>
      </c>
      <c r="AA82" s="89">
        <f>AA13*INDEX(Inputs_ByPrg!$I$6:$AD$69,MATCH('ABP BlockSize'!$E82,Inputs_ByPrg!$E$6:$E$69,0),MATCH('ABP BlockSize'!AA$5,Inputs_ByPrg!$I$5:$AD$5,0))*8760/1000</f>
        <v>19238.035650641665</v>
      </c>
      <c r="AB82" s="89">
        <f>AB13*INDEX(Inputs_ByPrg!$I$6:$AD$69,MATCH('ABP BlockSize'!$E82,Inputs_ByPrg!$E$6:$E$69,0),MATCH('ABP BlockSize'!AB$5,Inputs_ByPrg!$I$5:$AD$5,0))*8760/1000</f>
        <v>19238.035650641665</v>
      </c>
    </row>
    <row r="83" spans="2:28" ht="14.45" customHeight="1">
      <c r="B83" s="239" t="s">
        <v>230</v>
      </c>
      <c r="C83" s="239" t="s">
        <v>207</v>
      </c>
      <c r="D83" s="239" t="s">
        <v>292</v>
      </c>
      <c r="E83" s="286" t="str">
        <f t="shared" si="2"/>
        <v>A_Large DG_&gt; 2000-5000</v>
      </c>
      <c r="F83" s="262" t="s">
        <v>85</v>
      </c>
      <c r="G83" s="89">
        <f>G14*INDEX(Inputs_ByPrg!$I$6:$AD$69,MATCH('ABP BlockSize'!$E83,Inputs_ByPrg!$E$6:$E$69,0),MATCH('ABP BlockSize'!G$5,Inputs_ByPrg!$I$5:$AD$5,0))*8760/1000</f>
        <v>0</v>
      </c>
      <c r="H83" s="89">
        <f>H14*INDEX(Inputs_ByPrg!$I$6:$AD$69,MATCH('ABP BlockSize'!$E83,Inputs_ByPrg!$E$6:$E$69,0),MATCH('ABP BlockSize'!H$5,Inputs_ByPrg!$I$5:$AD$5,0))*8760/1000</f>
        <v>0</v>
      </c>
      <c r="I83" s="89">
        <f>I14*INDEX(Inputs_ByPrg!$I$6:$AD$69,MATCH('ABP BlockSize'!$E83,Inputs_ByPrg!$E$6:$E$69,0),MATCH('ABP BlockSize'!I$5,Inputs_ByPrg!$I$5:$AD$5,0))*8760/1000</f>
        <v>0</v>
      </c>
      <c r="J83" s="89">
        <f>J14*INDEX(Inputs_ByPrg!$I$6:$AD$69,MATCH('ABP BlockSize'!$E83,Inputs_ByPrg!$E$6:$E$69,0),MATCH('ABP BlockSize'!J$5,Inputs_ByPrg!$I$5:$AD$5,0))*8760/1000</f>
        <v>0</v>
      </c>
      <c r="K83" s="89">
        <f>K14*INDEX(Inputs_ByPrg!$I$6:$AD$69,MATCH('ABP BlockSize'!$E83,Inputs_ByPrg!$E$6:$E$69,0),MATCH('ABP BlockSize'!K$5,Inputs_ByPrg!$I$5:$AD$5,0))*8760/1000</f>
        <v>0</v>
      </c>
      <c r="L83" s="89">
        <f>L14*INDEX(Inputs_ByPrg!$I$6:$AD$69,MATCH('ABP BlockSize'!$E83,Inputs_ByPrg!$E$6:$E$69,0),MATCH('ABP BlockSize'!L$5,Inputs_ByPrg!$I$5:$AD$5,0))*8760/1000</f>
        <v>0</v>
      </c>
      <c r="M83" s="89">
        <f>M14*INDEX(Inputs_ByPrg!$I$6:$AD$69,MATCH('ABP BlockSize'!$E83,Inputs_ByPrg!$E$6:$E$69,0),MATCH('ABP BlockSize'!M$5,Inputs_ByPrg!$I$5:$AD$5,0))*8760/1000</f>
        <v>0</v>
      </c>
      <c r="N83" s="89">
        <f>N14*INDEX(Inputs_ByPrg!$I$6:$AD$69,MATCH('ABP BlockSize'!$E83,Inputs_ByPrg!$E$6:$E$69,0),MATCH('ABP BlockSize'!N$5,Inputs_ByPrg!$I$5:$AD$5,0))*8760/1000</f>
        <v>0</v>
      </c>
      <c r="O83" s="89">
        <f>O14*INDEX(Inputs_ByPrg!$I$6:$AD$69,MATCH('ABP BlockSize'!$E83,Inputs_ByPrg!$E$6:$E$69,0),MATCH('ABP BlockSize'!O$5,Inputs_ByPrg!$I$5:$AD$5,0))*8760/1000</f>
        <v>0</v>
      </c>
      <c r="P83" s="89">
        <f>P14*INDEX(Inputs_ByPrg!$I$6:$AD$69,MATCH('ABP BlockSize'!$E83,Inputs_ByPrg!$E$6:$E$69,0),MATCH('ABP BlockSize'!P$5,Inputs_ByPrg!$I$5:$AD$5,0))*8760/1000</f>
        <v>0</v>
      </c>
      <c r="Q83" s="89">
        <f>Q14*INDEX(Inputs_ByPrg!$I$6:$AD$69,MATCH('ABP BlockSize'!$E83,Inputs_ByPrg!$E$6:$E$69,0),MATCH('ABP BlockSize'!Q$5,Inputs_ByPrg!$I$5:$AD$5,0))*8760/1000</f>
        <v>0</v>
      </c>
      <c r="R83" s="89">
        <f>R14*INDEX(Inputs_ByPrg!$I$6:$AD$69,MATCH('ABP BlockSize'!$E83,Inputs_ByPrg!$E$6:$E$69,0),MATCH('ABP BlockSize'!R$5,Inputs_ByPrg!$I$5:$AD$5,0))*8760/1000</f>
        <v>0</v>
      </c>
      <c r="S83" s="89">
        <f>S14*INDEX(Inputs_ByPrg!$I$6:$AD$69,MATCH('ABP BlockSize'!$E83,Inputs_ByPrg!$E$6:$E$69,0),MATCH('ABP BlockSize'!S$5,Inputs_ByPrg!$I$5:$AD$5,0))*8760/1000</f>
        <v>0</v>
      </c>
      <c r="T83" s="89">
        <f>T14*INDEX(Inputs_ByPrg!$I$6:$AD$69,MATCH('ABP BlockSize'!$E83,Inputs_ByPrg!$E$6:$E$69,0),MATCH('ABP BlockSize'!T$5,Inputs_ByPrg!$I$5:$AD$5,0))*8760/1000</f>
        <v>0</v>
      </c>
      <c r="U83" s="89">
        <f>U14*INDEX(Inputs_ByPrg!$I$6:$AD$69,MATCH('ABP BlockSize'!$E83,Inputs_ByPrg!$E$6:$E$69,0),MATCH('ABP BlockSize'!U$5,Inputs_ByPrg!$I$5:$AD$5,0))*8760/1000</f>
        <v>0</v>
      </c>
      <c r="V83" s="89">
        <f>V14*INDEX(Inputs_ByPrg!$I$6:$AD$69,MATCH('ABP BlockSize'!$E83,Inputs_ByPrg!$E$6:$E$69,0),MATCH('ABP BlockSize'!V$5,Inputs_ByPrg!$I$5:$AD$5,0))*8760/1000</f>
        <v>0</v>
      </c>
      <c r="W83" s="89">
        <f>W14*INDEX(Inputs_ByPrg!$I$6:$AD$69,MATCH('ABP BlockSize'!$E83,Inputs_ByPrg!$E$6:$E$69,0),MATCH('ABP BlockSize'!W$5,Inputs_ByPrg!$I$5:$AD$5,0))*8760/1000</f>
        <v>0</v>
      </c>
      <c r="X83" s="89">
        <f>X14*INDEX(Inputs_ByPrg!$I$6:$AD$69,MATCH('ABP BlockSize'!$E83,Inputs_ByPrg!$E$6:$E$69,0),MATCH('ABP BlockSize'!X$5,Inputs_ByPrg!$I$5:$AD$5,0))*8760/1000</f>
        <v>0</v>
      </c>
      <c r="Y83" s="89">
        <f>Y14*INDEX(Inputs_ByPrg!$I$6:$AD$69,MATCH('ABP BlockSize'!$E83,Inputs_ByPrg!$E$6:$E$69,0),MATCH('ABP BlockSize'!Y$5,Inputs_ByPrg!$I$5:$AD$5,0))*8760/1000</f>
        <v>0</v>
      </c>
      <c r="Z83" s="89">
        <f>Z14*INDEX(Inputs_ByPrg!$I$6:$AD$69,MATCH('ABP BlockSize'!$E83,Inputs_ByPrg!$E$6:$E$69,0),MATCH('ABP BlockSize'!Z$5,Inputs_ByPrg!$I$5:$AD$5,0))*8760/1000</f>
        <v>0</v>
      </c>
      <c r="AA83" s="89">
        <f>AA14*INDEX(Inputs_ByPrg!$I$6:$AD$69,MATCH('ABP BlockSize'!$E83,Inputs_ByPrg!$E$6:$E$69,0),MATCH('ABP BlockSize'!AA$5,Inputs_ByPrg!$I$5:$AD$5,0))*8760/1000</f>
        <v>0</v>
      </c>
      <c r="AB83" s="89">
        <f>AB14*INDEX(Inputs_ByPrg!$I$6:$AD$69,MATCH('ABP BlockSize'!$E83,Inputs_ByPrg!$E$6:$E$69,0),MATCH('ABP BlockSize'!AB$5,Inputs_ByPrg!$I$5:$AD$5,0))*8760/1000</f>
        <v>0</v>
      </c>
    </row>
    <row r="84" spans="2:28" ht="14.45" customHeight="1">
      <c r="B84" s="239" t="s">
        <v>231</v>
      </c>
      <c r="C84" s="239" t="s">
        <v>207</v>
      </c>
      <c r="D84" s="239" t="s">
        <v>286</v>
      </c>
      <c r="E84" s="286" t="str">
        <f t="shared" si="2"/>
        <v>B_Large DG_&gt;25-100</v>
      </c>
      <c r="F84" s="262" t="s">
        <v>85</v>
      </c>
      <c r="G84" s="89">
        <f>G15*INDEX(Inputs_ByPrg!$I$6:$AD$69,MATCH('ABP BlockSize'!$E84,Inputs_ByPrg!$E$6:$E$69,0),MATCH('ABP BlockSize'!G$5,Inputs_ByPrg!$I$5:$AD$5,0))*8760/1000</f>
        <v>4777.3015435495863</v>
      </c>
      <c r="H84" s="89">
        <f>H15*INDEX(Inputs_ByPrg!$I$6:$AD$69,MATCH('ABP BlockSize'!$E84,Inputs_ByPrg!$E$6:$E$69,0),MATCH('ABP BlockSize'!H$5,Inputs_ByPrg!$I$5:$AD$5,0))*8760/1000</f>
        <v>4777.3015435495863</v>
      </c>
      <c r="I84" s="89">
        <f>I15*INDEX(Inputs_ByPrg!$I$6:$AD$69,MATCH('ABP BlockSize'!$E84,Inputs_ByPrg!$E$6:$E$69,0),MATCH('ABP BlockSize'!I$5,Inputs_ByPrg!$I$5:$AD$5,0))*8760/1000</f>
        <v>4777.3015435495863</v>
      </c>
      <c r="J84" s="89">
        <f>J15*INDEX(Inputs_ByPrg!$I$6:$AD$69,MATCH('ABP BlockSize'!$E84,Inputs_ByPrg!$E$6:$E$69,0),MATCH('ABP BlockSize'!J$5,Inputs_ByPrg!$I$5:$AD$5,0))*8760/1000</f>
        <v>4777.3015435495863</v>
      </c>
      <c r="K84" s="89">
        <f>K15*INDEX(Inputs_ByPrg!$I$6:$AD$69,MATCH('ABP BlockSize'!$E84,Inputs_ByPrg!$E$6:$E$69,0),MATCH('ABP BlockSize'!K$5,Inputs_ByPrg!$I$5:$AD$5,0))*8760/1000</f>
        <v>4777.3015435495863</v>
      </c>
      <c r="L84" s="89">
        <f>L15*INDEX(Inputs_ByPrg!$I$6:$AD$69,MATCH('ABP BlockSize'!$E84,Inputs_ByPrg!$E$6:$E$69,0),MATCH('ABP BlockSize'!L$5,Inputs_ByPrg!$I$5:$AD$5,0))*8760/1000</f>
        <v>4777.3015435495863</v>
      </c>
      <c r="M84" s="89">
        <f>M15*INDEX(Inputs_ByPrg!$I$6:$AD$69,MATCH('ABP BlockSize'!$E84,Inputs_ByPrg!$E$6:$E$69,0),MATCH('ABP BlockSize'!M$5,Inputs_ByPrg!$I$5:$AD$5,0))*8760/1000</f>
        <v>4777.3015435495863</v>
      </c>
      <c r="N84" s="89">
        <f>N15*INDEX(Inputs_ByPrg!$I$6:$AD$69,MATCH('ABP BlockSize'!$E84,Inputs_ByPrg!$E$6:$E$69,0),MATCH('ABP BlockSize'!N$5,Inputs_ByPrg!$I$5:$AD$5,0))*8760/1000</f>
        <v>4777.3015435495863</v>
      </c>
      <c r="O84" s="89">
        <f>O15*INDEX(Inputs_ByPrg!$I$6:$AD$69,MATCH('ABP BlockSize'!$E84,Inputs_ByPrg!$E$6:$E$69,0),MATCH('ABP BlockSize'!O$5,Inputs_ByPrg!$I$5:$AD$5,0))*8760/1000</f>
        <v>4777.3015435495863</v>
      </c>
      <c r="P84" s="89">
        <f>P15*INDEX(Inputs_ByPrg!$I$6:$AD$69,MATCH('ABP BlockSize'!$E84,Inputs_ByPrg!$E$6:$E$69,0),MATCH('ABP BlockSize'!P$5,Inputs_ByPrg!$I$5:$AD$5,0))*8760/1000</f>
        <v>2388.6507717747932</v>
      </c>
      <c r="Q84" s="89">
        <f>Q15*INDEX(Inputs_ByPrg!$I$6:$AD$69,MATCH('ABP BlockSize'!$E84,Inputs_ByPrg!$E$6:$E$69,0),MATCH('ABP BlockSize'!Q$5,Inputs_ByPrg!$I$5:$AD$5,0))*8760/1000</f>
        <v>2388.6507717747932</v>
      </c>
      <c r="R84" s="89">
        <f>R15*INDEX(Inputs_ByPrg!$I$6:$AD$69,MATCH('ABP BlockSize'!$E84,Inputs_ByPrg!$E$6:$E$69,0),MATCH('ABP BlockSize'!R$5,Inputs_ByPrg!$I$5:$AD$5,0))*8760/1000</f>
        <v>2388.6507717747932</v>
      </c>
      <c r="S84" s="89">
        <f>S15*INDEX(Inputs_ByPrg!$I$6:$AD$69,MATCH('ABP BlockSize'!$E84,Inputs_ByPrg!$E$6:$E$69,0),MATCH('ABP BlockSize'!S$5,Inputs_ByPrg!$I$5:$AD$5,0))*8760/1000</f>
        <v>2388.6507717747932</v>
      </c>
      <c r="T84" s="89">
        <f>T15*INDEX(Inputs_ByPrg!$I$6:$AD$69,MATCH('ABP BlockSize'!$E84,Inputs_ByPrg!$E$6:$E$69,0),MATCH('ABP BlockSize'!T$5,Inputs_ByPrg!$I$5:$AD$5,0))*8760/1000</f>
        <v>2388.6507717747932</v>
      </c>
      <c r="U84" s="89">
        <f>U15*INDEX(Inputs_ByPrg!$I$6:$AD$69,MATCH('ABP BlockSize'!$E84,Inputs_ByPrg!$E$6:$E$69,0),MATCH('ABP BlockSize'!U$5,Inputs_ByPrg!$I$5:$AD$5,0))*8760/1000</f>
        <v>2388.6507717747932</v>
      </c>
      <c r="V84" s="89">
        <f>V15*INDEX(Inputs_ByPrg!$I$6:$AD$69,MATCH('ABP BlockSize'!$E84,Inputs_ByPrg!$E$6:$E$69,0),MATCH('ABP BlockSize'!V$5,Inputs_ByPrg!$I$5:$AD$5,0))*8760/1000</f>
        <v>2388.6507717747932</v>
      </c>
      <c r="W84" s="89">
        <f>W15*INDEX(Inputs_ByPrg!$I$6:$AD$69,MATCH('ABP BlockSize'!$E84,Inputs_ByPrg!$E$6:$E$69,0),MATCH('ABP BlockSize'!W$5,Inputs_ByPrg!$I$5:$AD$5,0))*8760/1000</f>
        <v>2388.6507717747932</v>
      </c>
      <c r="X84" s="89">
        <f>X15*INDEX(Inputs_ByPrg!$I$6:$AD$69,MATCH('ABP BlockSize'!$E84,Inputs_ByPrg!$E$6:$E$69,0),MATCH('ABP BlockSize'!X$5,Inputs_ByPrg!$I$5:$AD$5,0))*8760/1000</f>
        <v>2388.6507717747932</v>
      </c>
      <c r="Y84" s="89">
        <f>Y15*INDEX(Inputs_ByPrg!$I$6:$AD$69,MATCH('ABP BlockSize'!$E84,Inputs_ByPrg!$E$6:$E$69,0),MATCH('ABP BlockSize'!Y$5,Inputs_ByPrg!$I$5:$AD$5,0))*8760/1000</f>
        <v>2388.6507717747932</v>
      </c>
      <c r="Z84" s="89">
        <f>Z15*INDEX(Inputs_ByPrg!$I$6:$AD$69,MATCH('ABP BlockSize'!$E84,Inputs_ByPrg!$E$6:$E$69,0),MATCH('ABP BlockSize'!Z$5,Inputs_ByPrg!$I$5:$AD$5,0))*8760/1000</f>
        <v>2388.6507717747932</v>
      </c>
      <c r="AA84" s="89">
        <f>AA15*INDEX(Inputs_ByPrg!$I$6:$AD$69,MATCH('ABP BlockSize'!$E84,Inputs_ByPrg!$E$6:$E$69,0),MATCH('ABP BlockSize'!AA$5,Inputs_ByPrg!$I$5:$AD$5,0))*8760/1000</f>
        <v>2388.6507717747932</v>
      </c>
      <c r="AB84" s="89">
        <f>AB15*INDEX(Inputs_ByPrg!$I$6:$AD$69,MATCH('ABP BlockSize'!$E84,Inputs_ByPrg!$E$6:$E$69,0),MATCH('ABP BlockSize'!AB$5,Inputs_ByPrg!$I$5:$AD$5,0))*8760/1000</f>
        <v>2388.6507717747932</v>
      </c>
    </row>
    <row r="85" spans="2:28" ht="14.45" customHeight="1">
      <c r="B85" s="239" t="s">
        <v>231</v>
      </c>
      <c r="C85" s="239" t="s">
        <v>207</v>
      </c>
      <c r="D85" s="239" t="s">
        <v>287</v>
      </c>
      <c r="E85" s="286" t="str">
        <f t="shared" si="2"/>
        <v>B_Large DG_&gt;100-200</v>
      </c>
      <c r="F85" s="262" t="s">
        <v>85</v>
      </c>
      <c r="G85" s="89">
        <f>G16*INDEX(Inputs_ByPrg!$I$6:$AD$69,MATCH('ABP BlockSize'!$E85,Inputs_ByPrg!$E$6:$E$69,0),MATCH('ABP BlockSize'!G$5,Inputs_ByPrg!$I$5:$AD$5,0))*8760/1000</f>
        <v>3686.284398512621</v>
      </c>
      <c r="H85" s="89">
        <f>H16*INDEX(Inputs_ByPrg!$I$6:$AD$69,MATCH('ABP BlockSize'!$E85,Inputs_ByPrg!$E$6:$E$69,0),MATCH('ABP BlockSize'!H$5,Inputs_ByPrg!$I$5:$AD$5,0))*8760/1000</f>
        <v>3686.284398512621</v>
      </c>
      <c r="I85" s="89">
        <f>I16*INDEX(Inputs_ByPrg!$I$6:$AD$69,MATCH('ABP BlockSize'!$E85,Inputs_ByPrg!$E$6:$E$69,0),MATCH('ABP BlockSize'!I$5,Inputs_ByPrg!$I$5:$AD$5,0))*8760/1000</f>
        <v>3686.284398512621</v>
      </c>
      <c r="J85" s="89">
        <f>J16*INDEX(Inputs_ByPrg!$I$6:$AD$69,MATCH('ABP BlockSize'!$E85,Inputs_ByPrg!$E$6:$E$69,0),MATCH('ABP BlockSize'!J$5,Inputs_ByPrg!$I$5:$AD$5,0))*8760/1000</f>
        <v>3686.284398512621</v>
      </c>
      <c r="K85" s="89">
        <f>K16*INDEX(Inputs_ByPrg!$I$6:$AD$69,MATCH('ABP BlockSize'!$E85,Inputs_ByPrg!$E$6:$E$69,0),MATCH('ABP BlockSize'!K$5,Inputs_ByPrg!$I$5:$AD$5,0))*8760/1000</f>
        <v>3686.284398512621</v>
      </c>
      <c r="L85" s="89">
        <f>L16*INDEX(Inputs_ByPrg!$I$6:$AD$69,MATCH('ABP BlockSize'!$E85,Inputs_ByPrg!$E$6:$E$69,0),MATCH('ABP BlockSize'!L$5,Inputs_ByPrg!$I$5:$AD$5,0))*8760/1000</f>
        <v>3686.284398512621</v>
      </c>
      <c r="M85" s="89">
        <f>M16*INDEX(Inputs_ByPrg!$I$6:$AD$69,MATCH('ABP BlockSize'!$E85,Inputs_ByPrg!$E$6:$E$69,0),MATCH('ABP BlockSize'!M$5,Inputs_ByPrg!$I$5:$AD$5,0))*8760/1000</f>
        <v>3686.284398512621</v>
      </c>
      <c r="N85" s="89">
        <f>N16*INDEX(Inputs_ByPrg!$I$6:$AD$69,MATCH('ABP BlockSize'!$E85,Inputs_ByPrg!$E$6:$E$69,0),MATCH('ABP BlockSize'!N$5,Inputs_ByPrg!$I$5:$AD$5,0))*8760/1000</f>
        <v>3686.284398512621</v>
      </c>
      <c r="O85" s="89">
        <f>O16*INDEX(Inputs_ByPrg!$I$6:$AD$69,MATCH('ABP BlockSize'!$E85,Inputs_ByPrg!$E$6:$E$69,0),MATCH('ABP BlockSize'!O$5,Inputs_ByPrg!$I$5:$AD$5,0))*8760/1000</f>
        <v>3686.284398512621</v>
      </c>
      <c r="P85" s="89">
        <f>P16*INDEX(Inputs_ByPrg!$I$6:$AD$69,MATCH('ABP BlockSize'!$E85,Inputs_ByPrg!$E$6:$E$69,0),MATCH('ABP BlockSize'!P$5,Inputs_ByPrg!$I$5:$AD$5,0))*8760/1000</f>
        <v>1843.1421992563105</v>
      </c>
      <c r="Q85" s="89">
        <f>Q16*INDEX(Inputs_ByPrg!$I$6:$AD$69,MATCH('ABP BlockSize'!$E85,Inputs_ByPrg!$E$6:$E$69,0),MATCH('ABP BlockSize'!Q$5,Inputs_ByPrg!$I$5:$AD$5,0))*8760/1000</f>
        <v>1843.1421992563105</v>
      </c>
      <c r="R85" s="89">
        <f>R16*INDEX(Inputs_ByPrg!$I$6:$AD$69,MATCH('ABP BlockSize'!$E85,Inputs_ByPrg!$E$6:$E$69,0),MATCH('ABP BlockSize'!R$5,Inputs_ByPrg!$I$5:$AD$5,0))*8760/1000</f>
        <v>1843.1421992563105</v>
      </c>
      <c r="S85" s="89">
        <f>S16*INDEX(Inputs_ByPrg!$I$6:$AD$69,MATCH('ABP BlockSize'!$E85,Inputs_ByPrg!$E$6:$E$69,0),MATCH('ABP BlockSize'!S$5,Inputs_ByPrg!$I$5:$AD$5,0))*8760/1000</f>
        <v>1843.1421992563105</v>
      </c>
      <c r="T85" s="89">
        <f>T16*INDEX(Inputs_ByPrg!$I$6:$AD$69,MATCH('ABP BlockSize'!$E85,Inputs_ByPrg!$E$6:$E$69,0),MATCH('ABP BlockSize'!T$5,Inputs_ByPrg!$I$5:$AD$5,0))*8760/1000</f>
        <v>1843.1421992563105</v>
      </c>
      <c r="U85" s="89">
        <f>U16*INDEX(Inputs_ByPrg!$I$6:$AD$69,MATCH('ABP BlockSize'!$E85,Inputs_ByPrg!$E$6:$E$69,0),MATCH('ABP BlockSize'!U$5,Inputs_ByPrg!$I$5:$AD$5,0))*8760/1000</f>
        <v>1843.1421992563105</v>
      </c>
      <c r="V85" s="89">
        <f>V16*INDEX(Inputs_ByPrg!$I$6:$AD$69,MATCH('ABP BlockSize'!$E85,Inputs_ByPrg!$E$6:$E$69,0),MATCH('ABP BlockSize'!V$5,Inputs_ByPrg!$I$5:$AD$5,0))*8760/1000</f>
        <v>1843.1421992563105</v>
      </c>
      <c r="W85" s="89">
        <f>W16*INDEX(Inputs_ByPrg!$I$6:$AD$69,MATCH('ABP BlockSize'!$E85,Inputs_ByPrg!$E$6:$E$69,0),MATCH('ABP BlockSize'!W$5,Inputs_ByPrg!$I$5:$AD$5,0))*8760/1000</f>
        <v>1843.1421992563105</v>
      </c>
      <c r="X85" s="89">
        <f>X16*INDEX(Inputs_ByPrg!$I$6:$AD$69,MATCH('ABP BlockSize'!$E85,Inputs_ByPrg!$E$6:$E$69,0),MATCH('ABP BlockSize'!X$5,Inputs_ByPrg!$I$5:$AD$5,0))*8760/1000</f>
        <v>1843.1421992563105</v>
      </c>
      <c r="Y85" s="89">
        <f>Y16*INDEX(Inputs_ByPrg!$I$6:$AD$69,MATCH('ABP BlockSize'!$E85,Inputs_ByPrg!$E$6:$E$69,0),MATCH('ABP BlockSize'!Y$5,Inputs_ByPrg!$I$5:$AD$5,0))*8760/1000</f>
        <v>1843.1421992563105</v>
      </c>
      <c r="Z85" s="89">
        <f>Z16*INDEX(Inputs_ByPrg!$I$6:$AD$69,MATCH('ABP BlockSize'!$E85,Inputs_ByPrg!$E$6:$E$69,0),MATCH('ABP BlockSize'!Z$5,Inputs_ByPrg!$I$5:$AD$5,0))*8760/1000</f>
        <v>1843.1421992563105</v>
      </c>
      <c r="AA85" s="89">
        <f>AA16*INDEX(Inputs_ByPrg!$I$6:$AD$69,MATCH('ABP BlockSize'!$E85,Inputs_ByPrg!$E$6:$E$69,0),MATCH('ABP BlockSize'!AA$5,Inputs_ByPrg!$I$5:$AD$5,0))*8760/1000</f>
        <v>1843.1421992563105</v>
      </c>
      <c r="AB85" s="89">
        <f>AB16*INDEX(Inputs_ByPrg!$I$6:$AD$69,MATCH('ABP BlockSize'!$E85,Inputs_ByPrg!$E$6:$E$69,0),MATCH('ABP BlockSize'!AB$5,Inputs_ByPrg!$I$5:$AD$5,0))*8760/1000</f>
        <v>1843.1421992563105</v>
      </c>
    </row>
    <row r="86" spans="2:28" ht="14.45" customHeight="1">
      <c r="B86" s="239" t="s">
        <v>231</v>
      </c>
      <c r="C86" s="239" t="s">
        <v>207</v>
      </c>
      <c r="D86" s="239" t="s">
        <v>288</v>
      </c>
      <c r="E86" s="286" t="str">
        <f t="shared" si="2"/>
        <v>B_Large DG_&gt;200-500</v>
      </c>
      <c r="F86" s="262" t="s">
        <v>85</v>
      </c>
      <c r="G86" s="89">
        <f>G17*INDEX(Inputs_ByPrg!$I$6:$AD$69,MATCH('ABP BlockSize'!$E86,Inputs_ByPrg!$E$6:$E$69,0),MATCH('ABP BlockSize'!G$5,Inputs_ByPrg!$I$5:$AD$5,0))*8760/1000</f>
        <v>13607.82784023798</v>
      </c>
      <c r="H86" s="89">
        <f>H17*INDEX(Inputs_ByPrg!$I$6:$AD$69,MATCH('ABP BlockSize'!$E86,Inputs_ByPrg!$E$6:$E$69,0),MATCH('ABP BlockSize'!H$5,Inputs_ByPrg!$I$5:$AD$5,0))*8760/1000</f>
        <v>13607.82784023798</v>
      </c>
      <c r="I86" s="89">
        <f>I17*INDEX(Inputs_ByPrg!$I$6:$AD$69,MATCH('ABP BlockSize'!$E86,Inputs_ByPrg!$E$6:$E$69,0),MATCH('ABP BlockSize'!I$5,Inputs_ByPrg!$I$5:$AD$5,0))*8760/1000</f>
        <v>13607.82784023798</v>
      </c>
      <c r="J86" s="89">
        <f>J17*INDEX(Inputs_ByPrg!$I$6:$AD$69,MATCH('ABP BlockSize'!$E86,Inputs_ByPrg!$E$6:$E$69,0),MATCH('ABP BlockSize'!J$5,Inputs_ByPrg!$I$5:$AD$5,0))*8760/1000</f>
        <v>13607.82784023798</v>
      </c>
      <c r="K86" s="89">
        <f>K17*INDEX(Inputs_ByPrg!$I$6:$AD$69,MATCH('ABP BlockSize'!$E86,Inputs_ByPrg!$E$6:$E$69,0),MATCH('ABP BlockSize'!K$5,Inputs_ByPrg!$I$5:$AD$5,0))*8760/1000</f>
        <v>13607.82784023798</v>
      </c>
      <c r="L86" s="89">
        <f>L17*INDEX(Inputs_ByPrg!$I$6:$AD$69,MATCH('ABP BlockSize'!$E86,Inputs_ByPrg!$E$6:$E$69,0),MATCH('ABP BlockSize'!L$5,Inputs_ByPrg!$I$5:$AD$5,0))*8760/1000</f>
        <v>13607.82784023798</v>
      </c>
      <c r="M86" s="89">
        <f>M17*INDEX(Inputs_ByPrg!$I$6:$AD$69,MATCH('ABP BlockSize'!$E86,Inputs_ByPrg!$E$6:$E$69,0),MATCH('ABP BlockSize'!M$5,Inputs_ByPrg!$I$5:$AD$5,0))*8760/1000</f>
        <v>13607.82784023798</v>
      </c>
      <c r="N86" s="89">
        <f>N17*INDEX(Inputs_ByPrg!$I$6:$AD$69,MATCH('ABP BlockSize'!$E86,Inputs_ByPrg!$E$6:$E$69,0),MATCH('ABP BlockSize'!N$5,Inputs_ByPrg!$I$5:$AD$5,0))*8760/1000</f>
        <v>13607.82784023798</v>
      </c>
      <c r="O86" s="89">
        <f>O17*INDEX(Inputs_ByPrg!$I$6:$AD$69,MATCH('ABP BlockSize'!$E86,Inputs_ByPrg!$E$6:$E$69,0),MATCH('ABP BlockSize'!O$5,Inputs_ByPrg!$I$5:$AD$5,0))*8760/1000</f>
        <v>13607.82784023798</v>
      </c>
      <c r="P86" s="89">
        <f>P17*INDEX(Inputs_ByPrg!$I$6:$AD$69,MATCH('ABP BlockSize'!$E86,Inputs_ByPrg!$E$6:$E$69,0),MATCH('ABP BlockSize'!P$5,Inputs_ByPrg!$I$5:$AD$5,0))*8760/1000</f>
        <v>6803.9139201189901</v>
      </c>
      <c r="Q86" s="89">
        <f>Q17*INDEX(Inputs_ByPrg!$I$6:$AD$69,MATCH('ABP BlockSize'!$E86,Inputs_ByPrg!$E$6:$E$69,0),MATCH('ABP BlockSize'!Q$5,Inputs_ByPrg!$I$5:$AD$5,0))*8760/1000</f>
        <v>6803.9139201189901</v>
      </c>
      <c r="R86" s="89">
        <f>R17*INDEX(Inputs_ByPrg!$I$6:$AD$69,MATCH('ABP BlockSize'!$E86,Inputs_ByPrg!$E$6:$E$69,0),MATCH('ABP BlockSize'!R$5,Inputs_ByPrg!$I$5:$AD$5,0))*8760/1000</f>
        <v>6803.9139201189901</v>
      </c>
      <c r="S86" s="89">
        <f>S17*INDEX(Inputs_ByPrg!$I$6:$AD$69,MATCH('ABP BlockSize'!$E86,Inputs_ByPrg!$E$6:$E$69,0),MATCH('ABP BlockSize'!S$5,Inputs_ByPrg!$I$5:$AD$5,0))*8760/1000</f>
        <v>6803.9139201189901</v>
      </c>
      <c r="T86" s="89">
        <f>T17*INDEX(Inputs_ByPrg!$I$6:$AD$69,MATCH('ABP BlockSize'!$E86,Inputs_ByPrg!$E$6:$E$69,0),MATCH('ABP BlockSize'!T$5,Inputs_ByPrg!$I$5:$AD$5,0))*8760/1000</f>
        <v>6803.9139201189901</v>
      </c>
      <c r="U86" s="89">
        <f>U17*INDEX(Inputs_ByPrg!$I$6:$AD$69,MATCH('ABP BlockSize'!$E86,Inputs_ByPrg!$E$6:$E$69,0),MATCH('ABP BlockSize'!U$5,Inputs_ByPrg!$I$5:$AD$5,0))*8760/1000</f>
        <v>6803.9139201189901</v>
      </c>
      <c r="V86" s="89">
        <f>V17*INDEX(Inputs_ByPrg!$I$6:$AD$69,MATCH('ABP BlockSize'!$E86,Inputs_ByPrg!$E$6:$E$69,0),MATCH('ABP BlockSize'!V$5,Inputs_ByPrg!$I$5:$AD$5,0))*8760/1000</f>
        <v>6803.9139201189901</v>
      </c>
      <c r="W86" s="89">
        <f>W17*INDEX(Inputs_ByPrg!$I$6:$AD$69,MATCH('ABP BlockSize'!$E86,Inputs_ByPrg!$E$6:$E$69,0),MATCH('ABP BlockSize'!W$5,Inputs_ByPrg!$I$5:$AD$5,0))*8760/1000</f>
        <v>6803.9139201189901</v>
      </c>
      <c r="X86" s="89">
        <f>X17*INDEX(Inputs_ByPrg!$I$6:$AD$69,MATCH('ABP BlockSize'!$E86,Inputs_ByPrg!$E$6:$E$69,0),MATCH('ABP BlockSize'!X$5,Inputs_ByPrg!$I$5:$AD$5,0))*8760/1000</f>
        <v>6803.9139201189901</v>
      </c>
      <c r="Y86" s="89">
        <f>Y17*INDEX(Inputs_ByPrg!$I$6:$AD$69,MATCH('ABP BlockSize'!$E86,Inputs_ByPrg!$E$6:$E$69,0),MATCH('ABP BlockSize'!Y$5,Inputs_ByPrg!$I$5:$AD$5,0))*8760/1000</f>
        <v>6803.9139201189901</v>
      </c>
      <c r="Z86" s="89">
        <f>Z17*INDEX(Inputs_ByPrg!$I$6:$AD$69,MATCH('ABP BlockSize'!$E86,Inputs_ByPrg!$E$6:$E$69,0),MATCH('ABP BlockSize'!Z$5,Inputs_ByPrg!$I$5:$AD$5,0))*8760/1000</f>
        <v>6803.9139201189901</v>
      </c>
      <c r="AA86" s="89">
        <f>AA17*INDEX(Inputs_ByPrg!$I$6:$AD$69,MATCH('ABP BlockSize'!$E86,Inputs_ByPrg!$E$6:$E$69,0),MATCH('ABP BlockSize'!AA$5,Inputs_ByPrg!$I$5:$AD$5,0))*8760/1000</f>
        <v>6803.9139201189901</v>
      </c>
      <c r="AB86" s="89">
        <f>AB17*INDEX(Inputs_ByPrg!$I$6:$AD$69,MATCH('ABP BlockSize'!$E86,Inputs_ByPrg!$E$6:$E$69,0),MATCH('ABP BlockSize'!AB$5,Inputs_ByPrg!$I$5:$AD$5,0))*8760/1000</f>
        <v>6803.9139201189901</v>
      </c>
    </row>
    <row r="87" spans="2:28" ht="14.45" customHeight="1">
      <c r="B87" s="239" t="s">
        <v>231</v>
      </c>
      <c r="C87" s="239" t="s">
        <v>207</v>
      </c>
      <c r="D87" s="239" t="s">
        <v>290</v>
      </c>
      <c r="E87" s="286" t="str">
        <f t="shared" si="2"/>
        <v>B_Large DG_&gt;500-2000</v>
      </c>
      <c r="F87" s="262" t="s">
        <v>85</v>
      </c>
      <c r="G87" s="89">
        <f>G18*INDEX(Inputs_ByPrg!$I$6:$AD$69,MATCH('ABP BlockSize'!$E87,Inputs_ByPrg!$E$6:$E$69,0),MATCH('ABP BlockSize'!G$5,Inputs_ByPrg!$I$5:$AD$5,0))*8760/1000</f>
        <v>108866.44451764294</v>
      </c>
      <c r="H87" s="89">
        <f>H18*INDEX(Inputs_ByPrg!$I$6:$AD$69,MATCH('ABP BlockSize'!$E87,Inputs_ByPrg!$E$6:$E$69,0),MATCH('ABP BlockSize'!H$5,Inputs_ByPrg!$I$5:$AD$5,0))*8760/1000</f>
        <v>108866.44451764294</v>
      </c>
      <c r="I87" s="89">
        <f>I18*INDEX(Inputs_ByPrg!$I$6:$AD$69,MATCH('ABP BlockSize'!$E87,Inputs_ByPrg!$E$6:$E$69,0),MATCH('ABP BlockSize'!I$5,Inputs_ByPrg!$I$5:$AD$5,0))*8760/1000</f>
        <v>108866.44451764294</v>
      </c>
      <c r="J87" s="89">
        <f>J18*INDEX(Inputs_ByPrg!$I$6:$AD$69,MATCH('ABP BlockSize'!$E87,Inputs_ByPrg!$E$6:$E$69,0),MATCH('ABP BlockSize'!J$5,Inputs_ByPrg!$I$5:$AD$5,0))*8760/1000</f>
        <v>108866.44451764294</v>
      </c>
      <c r="K87" s="89">
        <f>K18*INDEX(Inputs_ByPrg!$I$6:$AD$69,MATCH('ABP BlockSize'!$E87,Inputs_ByPrg!$E$6:$E$69,0),MATCH('ABP BlockSize'!K$5,Inputs_ByPrg!$I$5:$AD$5,0))*8760/1000</f>
        <v>108866.44451764294</v>
      </c>
      <c r="L87" s="89">
        <f>L18*INDEX(Inputs_ByPrg!$I$6:$AD$69,MATCH('ABP BlockSize'!$E87,Inputs_ByPrg!$E$6:$E$69,0),MATCH('ABP BlockSize'!L$5,Inputs_ByPrg!$I$5:$AD$5,0))*8760/1000</f>
        <v>108866.44451764294</v>
      </c>
      <c r="M87" s="89">
        <f>M18*INDEX(Inputs_ByPrg!$I$6:$AD$69,MATCH('ABP BlockSize'!$E87,Inputs_ByPrg!$E$6:$E$69,0),MATCH('ABP BlockSize'!M$5,Inputs_ByPrg!$I$5:$AD$5,0))*8760/1000</f>
        <v>108866.44451764294</v>
      </c>
      <c r="N87" s="89">
        <f>N18*INDEX(Inputs_ByPrg!$I$6:$AD$69,MATCH('ABP BlockSize'!$E87,Inputs_ByPrg!$E$6:$E$69,0),MATCH('ABP BlockSize'!N$5,Inputs_ByPrg!$I$5:$AD$5,0))*8760/1000</f>
        <v>108866.44451764294</v>
      </c>
      <c r="O87" s="89">
        <f>O18*INDEX(Inputs_ByPrg!$I$6:$AD$69,MATCH('ABP BlockSize'!$E87,Inputs_ByPrg!$E$6:$E$69,0),MATCH('ABP BlockSize'!O$5,Inputs_ByPrg!$I$5:$AD$5,0))*8760/1000</f>
        <v>108866.44451764294</v>
      </c>
      <c r="P87" s="89">
        <f>P18*INDEX(Inputs_ByPrg!$I$6:$AD$69,MATCH('ABP BlockSize'!$E87,Inputs_ByPrg!$E$6:$E$69,0),MATCH('ABP BlockSize'!P$5,Inputs_ByPrg!$I$5:$AD$5,0))*8760/1000</f>
        <v>54433.222258821472</v>
      </c>
      <c r="Q87" s="89">
        <f>Q18*INDEX(Inputs_ByPrg!$I$6:$AD$69,MATCH('ABP BlockSize'!$E87,Inputs_ByPrg!$E$6:$E$69,0),MATCH('ABP BlockSize'!Q$5,Inputs_ByPrg!$I$5:$AD$5,0))*8760/1000</f>
        <v>54433.222258821472</v>
      </c>
      <c r="R87" s="89">
        <f>R18*INDEX(Inputs_ByPrg!$I$6:$AD$69,MATCH('ABP BlockSize'!$E87,Inputs_ByPrg!$E$6:$E$69,0),MATCH('ABP BlockSize'!R$5,Inputs_ByPrg!$I$5:$AD$5,0))*8760/1000</f>
        <v>54433.222258821472</v>
      </c>
      <c r="S87" s="89">
        <f>S18*INDEX(Inputs_ByPrg!$I$6:$AD$69,MATCH('ABP BlockSize'!$E87,Inputs_ByPrg!$E$6:$E$69,0),MATCH('ABP BlockSize'!S$5,Inputs_ByPrg!$I$5:$AD$5,0))*8760/1000</f>
        <v>54433.222258821472</v>
      </c>
      <c r="T87" s="89">
        <f>T18*INDEX(Inputs_ByPrg!$I$6:$AD$69,MATCH('ABP BlockSize'!$E87,Inputs_ByPrg!$E$6:$E$69,0),MATCH('ABP BlockSize'!T$5,Inputs_ByPrg!$I$5:$AD$5,0))*8760/1000</f>
        <v>54433.222258821472</v>
      </c>
      <c r="U87" s="89">
        <f>U18*INDEX(Inputs_ByPrg!$I$6:$AD$69,MATCH('ABP BlockSize'!$E87,Inputs_ByPrg!$E$6:$E$69,0),MATCH('ABP BlockSize'!U$5,Inputs_ByPrg!$I$5:$AD$5,0))*8760/1000</f>
        <v>54433.222258821472</v>
      </c>
      <c r="V87" s="89">
        <f>V18*INDEX(Inputs_ByPrg!$I$6:$AD$69,MATCH('ABP BlockSize'!$E87,Inputs_ByPrg!$E$6:$E$69,0),MATCH('ABP BlockSize'!V$5,Inputs_ByPrg!$I$5:$AD$5,0))*8760/1000</f>
        <v>54433.222258821472</v>
      </c>
      <c r="W87" s="89">
        <f>W18*INDEX(Inputs_ByPrg!$I$6:$AD$69,MATCH('ABP BlockSize'!$E87,Inputs_ByPrg!$E$6:$E$69,0),MATCH('ABP BlockSize'!W$5,Inputs_ByPrg!$I$5:$AD$5,0))*8760/1000</f>
        <v>54433.222258821472</v>
      </c>
      <c r="X87" s="89">
        <f>X18*INDEX(Inputs_ByPrg!$I$6:$AD$69,MATCH('ABP BlockSize'!$E87,Inputs_ByPrg!$E$6:$E$69,0),MATCH('ABP BlockSize'!X$5,Inputs_ByPrg!$I$5:$AD$5,0))*8760/1000</f>
        <v>54433.222258821472</v>
      </c>
      <c r="Y87" s="89">
        <f>Y18*INDEX(Inputs_ByPrg!$I$6:$AD$69,MATCH('ABP BlockSize'!$E87,Inputs_ByPrg!$E$6:$E$69,0),MATCH('ABP BlockSize'!Y$5,Inputs_ByPrg!$I$5:$AD$5,0))*8760/1000</f>
        <v>54433.222258821472</v>
      </c>
      <c r="Z87" s="89">
        <f>Z18*INDEX(Inputs_ByPrg!$I$6:$AD$69,MATCH('ABP BlockSize'!$E87,Inputs_ByPrg!$E$6:$E$69,0),MATCH('ABP BlockSize'!Z$5,Inputs_ByPrg!$I$5:$AD$5,0))*8760/1000</f>
        <v>54433.222258821472</v>
      </c>
      <c r="AA87" s="89">
        <f>AA18*INDEX(Inputs_ByPrg!$I$6:$AD$69,MATCH('ABP BlockSize'!$E87,Inputs_ByPrg!$E$6:$E$69,0),MATCH('ABP BlockSize'!AA$5,Inputs_ByPrg!$I$5:$AD$5,0))*8760/1000</f>
        <v>54433.222258821472</v>
      </c>
      <c r="AB87" s="89">
        <f>AB18*INDEX(Inputs_ByPrg!$I$6:$AD$69,MATCH('ABP BlockSize'!$E87,Inputs_ByPrg!$E$6:$E$69,0),MATCH('ABP BlockSize'!AB$5,Inputs_ByPrg!$I$5:$AD$5,0))*8760/1000</f>
        <v>54433.222258821472</v>
      </c>
    </row>
    <row r="88" spans="2:28" ht="14.45" customHeight="1">
      <c r="B88" s="239" t="s">
        <v>231</v>
      </c>
      <c r="C88" s="239" t="s">
        <v>207</v>
      </c>
      <c r="D88" s="239" t="s">
        <v>292</v>
      </c>
      <c r="E88" s="286" t="str">
        <f t="shared" si="2"/>
        <v>B_Large DG_&gt; 2000-5000</v>
      </c>
      <c r="F88" s="262" t="s">
        <v>85</v>
      </c>
      <c r="G88" s="89">
        <f>G19*INDEX(Inputs_ByPrg!$I$6:$AD$69,MATCH('ABP BlockSize'!$E88,Inputs_ByPrg!$E$6:$E$69,0),MATCH('ABP BlockSize'!G$5,Inputs_ByPrg!$I$5:$AD$5,0))*8760/1000</f>
        <v>0</v>
      </c>
      <c r="H88" s="89">
        <f>H19*INDEX(Inputs_ByPrg!$I$6:$AD$69,MATCH('ABP BlockSize'!$E88,Inputs_ByPrg!$E$6:$E$69,0),MATCH('ABP BlockSize'!H$5,Inputs_ByPrg!$I$5:$AD$5,0))*8760/1000</f>
        <v>0</v>
      </c>
      <c r="I88" s="89">
        <f>I19*INDEX(Inputs_ByPrg!$I$6:$AD$69,MATCH('ABP BlockSize'!$E88,Inputs_ByPrg!$E$6:$E$69,0),MATCH('ABP BlockSize'!I$5,Inputs_ByPrg!$I$5:$AD$5,0))*8760/1000</f>
        <v>0</v>
      </c>
      <c r="J88" s="89">
        <f>J19*INDEX(Inputs_ByPrg!$I$6:$AD$69,MATCH('ABP BlockSize'!$E88,Inputs_ByPrg!$E$6:$E$69,0),MATCH('ABP BlockSize'!J$5,Inputs_ByPrg!$I$5:$AD$5,0))*8760/1000</f>
        <v>0</v>
      </c>
      <c r="K88" s="89">
        <f>K19*INDEX(Inputs_ByPrg!$I$6:$AD$69,MATCH('ABP BlockSize'!$E88,Inputs_ByPrg!$E$6:$E$69,0),MATCH('ABP BlockSize'!K$5,Inputs_ByPrg!$I$5:$AD$5,0))*8760/1000</f>
        <v>0</v>
      </c>
      <c r="L88" s="89">
        <f>L19*INDEX(Inputs_ByPrg!$I$6:$AD$69,MATCH('ABP BlockSize'!$E88,Inputs_ByPrg!$E$6:$E$69,0),MATCH('ABP BlockSize'!L$5,Inputs_ByPrg!$I$5:$AD$5,0))*8760/1000</f>
        <v>0</v>
      </c>
      <c r="M88" s="89">
        <f>M19*INDEX(Inputs_ByPrg!$I$6:$AD$69,MATCH('ABP BlockSize'!$E88,Inputs_ByPrg!$E$6:$E$69,0),MATCH('ABP BlockSize'!M$5,Inputs_ByPrg!$I$5:$AD$5,0))*8760/1000</f>
        <v>0</v>
      </c>
      <c r="N88" s="89">
        <f>N19*INDEX(Inputs_ByPrg!$I$6:$AD$69,MATCH('ABP BlockSize'!$E88,Inputs_ByPrg!$E$6:$E$69,0),MATCH('ABP BlockSize'!N$5,Inputs_ByPrg!$I$5:$AD$5,0))*8760/1000</f>
        <v>0</v>
      </c>
      <c r="O88" s="89">
        <f>O19*INDEX(Inputs_ByPrg!$I$6:$AD$69,MATCH('ABP BlockSize'!$E88,Inputs_ByPrg!$E$6:$E$69,0),MATCH('ABP BlockSize'!O$5,Inputs_ByPrg!$I$5:$AD$5,0))*8760/1000</f>
        <v>0</v>
      </c>
      <c r="P88" s="89">
        <f>P19*INDEX(Inputs_ByPrg!$I$6:$AD$69,MATCH('ABP BlockSize'!$E88,Inputs_ByPrg!$E$6:$E$69,0),MATCH('ABP BlockSize'!P$5,Inputs_ByPrg!$I$5:$AD$5,0))*8760/1000</f>
        <v>0</v>
      </c>
      <c r="Q88" s="89">
        <f>Q19*INDEX(Inputs_ByPrg!$I$6:$AD$69,MATCH('ABP BlockSize'!$E88,Inputs_ByPrg!$E$6:$E$69,0),MATCH('ABP BlockSize'!Q$5,Inputs_ByPrg!$I$5:$AD$5,0))*8760/1000</f>
        <v>0</v>
      </c>
      <c r="R88" s="89">
        <f>R19*INDEX(Inputs_ByPrg!$I$6:$AD$69,MATCH('ABP BlockSize'!$E88,Inputs_ByPrg!$E$6:$E$69,0),MATCH('ABP BlockSize'!R$5,Inputs_ByPrg!$I$5:$AD$5,0))*8760/1000</f>
        <v>0</v>
      </c>
      <c r="S88" s="89">
        <f>S19*INDEX(Inputs_ByPrg!$I$6:$AD$69,MATCH('ABP BlockSize'!$E88,Inputs_ByPrg!$E$6:$E$69,0),MATCH('ABP BlockSize'!S$5,Inputs_ByPrg!$I$5:$AD$5,0))*8760/1000</f>
        <v>0</v>
      </c>
      <c r="T88" s="89">
        <f>T19*INDEX(Inputs_ByPrg!$I$6:$AD$69,MATCH('ABP BlockSize'!$E88,Inputs_ByPrg!$E$6:$E$69,0),MATCH('ABP BlockSize'!T$5,Inputs_ByPrg!$I$5:$AD$5,0))*8760/1000</f>
        <v>0</v>
      </c>
      <c r="U88" s="89">
        <f>U19*INDEX(Inputs_ByPrg!$I$6:$AD$69,MATCH('ABP BlockSize'!$E88,Inputs_ByPrg!$E$6:$E$69,0),MATCH('ABP BlockSize'!U$5,Inputs_ByPrg!$I$5:$AD$5,0))*8760/1000</f>
        <v>0</v>
      </c>
      <c r="V88" s="89">
        <f>V19*INDEX(Inputs_ByPrg!$I$6:$AD$69,MATCH('ABP BlockSize'!$E88,Inputs_ByPrg!$E$6:$E$69,0),MATCH('ABP BlockSize'!V$5,Inputs_ByPrg!$I$5:$AD$5,0))*8760/1000</f>
        <v>0</v>
      </c>
      <c r="W88" s="89">
        <f>W19*INDEX(Inputs_ByPrg!$I$6:$AD$69,MATCH('ABP BlockSize'!$E88,Inputs_ByPrg!$E$6:$E$69,0),MATCH('ABP BlockSize'!W$5,Inputs_ByPrg!$I$5:$AD$5,0))*8760/1000</f>
        <v>0</v>
      </c>
      <c r="X88" s="89">
        <f>X19*INDEX(Inputs_ByPrg!$I$6:$AD$69,MATCH('ABP BlockSize'!$E88,Inputs_ByPrg!$E$6:$E$69,0),MATCH('ABP BlockSize'!X$5,Inputs_ByPrg!$I$5:$AD$5,0))*8760/1000</f>
        <v>0</v>
      </c>
      <c r="Y88" s="89">
        <f>Y19*INDEX(Inputs_ByPrg!$I$6:$AD$69,MATCH('ABP BlockSize'!$E88,Inputs_ByPrg!$E$6:$E$69,0),MATCH('ABP BlockSize'!Y$5,Inputs_ByPrg!$I$5:$AD$5,0))*8760/1000</f>
        <v>0</v>
      </c>
      <c r="Z88" s="89">
        <f>Z19*INDEX(Inputs_ByPrg!$I$6:$AD$69,MATCH('ABP BlockSize'!$E88,Inputs_ByPrg!$E$6:$E$69,0),MATCH('ABP BlockSize'!Z$5,Inputs_ByPrg!$I$5:$AD$5,0))*8760/1000</f>
        <v>0</v>
      </c>
      <c r="AA88" s="89">
        <f>AA19*INDEX(Inputs_ByPrg!$I$6:$AD$69,MATCH('ABP BlockSize'!$E88,Inputs_ByPrg!$E$6:$E$69,0),MATCH('ABP BlockSize'!AA$5,Inputs_ByPrg!$I$5:$AD$5,0))*8760/1000</f>
        <v>0</v>
      </c>
      <c r="AB88" s="89">
        <f>AB19*INDEX(Inputs_ByPrg!$I$6:$AD$69,MATCH('ABP BlockSize'!$E88,Inputs_ByPrg!$E$6:$E$69,0),MATCH('ABP BlockSize'!AB$5,Inputs_ByPrg!$I$5:$AD$5,0))*8760/1000</f>
        <v>0</v>
      </c>
    </row>
    <row r="89" spans="2:28" ht="14.45" customHeight="1">
      <c r="B89" s="239" t="s">
        <v>230</v>
      </c>
      <c r="C89" s="239" t="s">
        <v>208</v>
      </c>
      <c r="D89" s="239" t="s">
        <v>275</v>
      </c>
      <c r="E89" s="286" t="str">
        <f t="shared" si="2"/>
        <v>A_Traditional Community Solar_ &lt; 10</v>
      </c>
      <c r="F89" s="262" t="s">
        <v>85</v>
      </c>
      <c r="G89" s="89">
        <f>G20*INDEX(Inputs_ByPrg!$I$6:$AD$69,MATCH('ABP BlockSize'!$E89,Inputs_ByPrg!$E$6:$E$69,0),MATCH('ABP BlockSize'!G$5,Inputs_ByPrg!$I$5:$AD$5,0))*8760/1000</f>
        <v>0</v>
      </c>
      <c r="H89" s="89">
        <f>H20*INDEX(Inputs_ByPrg!$I$6:$AD$69,MATCH('ABP BlockSize'!$E89,Inputs_ByPrg!$E$6:$E$69,0),MATCH('ABP BlockSize'!H$5,Inputs_ByPrg!$I$5:$AD$5,0))*8760/1000</f>
        <v>0</v>
      </c>
      <c r="I89" s="89">
        <f>I20*INDEX(Inputs_ByPrg!$I$6:$AD$69,MATCH('ABP BlockSize'!$E89,Inputs_ByPrg!$E$6:$E$69,0),MATCH('ABP BlockSize'!I$5,Inputs_ByPrg!$I$5:$AD$5,0))*8760/1000</f>
        <v>0</v>
      </c>
      <c r="J89" s="89">
        <f>J20*INDEX(Inputs_ByPrg!$I$6:$AD$69,MATCH('ABP BlockSize'!$E89,Inputs_ByPrg!$E$6:$E$69,0),MATCH('ABP BlockSize'!J$5,Inputs_ByPrg!$I$5:$AD$5,0))*8760/1000</f>
        <v>0</v>
      </c>
      <c r="K89" s="89">
        <f>K20*INDEX(Inputs_ByPrg!$I$6:$AD$69,MATCH('ABP BlockSize'!$E89,Inputs_ByPrg!$E$6:$E$69,0),MATCH('ABP BlockSize'!K$5,Inputs_ByPrg!$I$5:$AD$5,0))*8760/1000</f>
        <v>0</v>
      </c>
      <c r="L89" s="89">
        <f>L20*INDEX(Inputs_ByPrg!$I$6:$AD$69,MATCH('ABP BlockSize'!$E89,Inputs_ByPrg!$E$6:$E$69,0),MATCH('ABP BlockSize'!L$5,Inputs_ByPrg!$I$5:$AD$5,0))*8760/1000</f>
        <v>0</v>
      </c>
      <c r="M89" s="89">
        <f>M20*INDEX(Inputs_ByPrg!$I$6:$AD$69,MATCH('ABP BlockSize'!$E89,Inputs_ByPrg!$E$6:$E$69,0),MATCH('ABP BlockSize'!M$5,Inputs_ByPrg!$I$5:$AD$5,0))*8760/1000</f>
        <v>0</v>
      </c>
      <c r="N89" s="89">
        <f>N20*INDEX(Inputs_ByPrg!$I$6:$AD$69,MATCH('ABP BlockSize'!$E89,Inputs_ByPrg!$E$6:$E$69,0),MATCH('ABP BlockSize'!N$5,Inputs_ByPrg!$I$5:$AD$5,0))*8760/1000</f>
        <v>0</v>
      </c>
      <c r="O89" s="89">
        <f>O20*INDEX(Inputs_ByPrg!$I$6:$AD$69,MATCH('ABP BlockSize'!$E89,Inputs_ByPrg!$E$6:$E$69,0),MATCH('ABP BlockSize'!O$5,Inputs_ByPrg!$I$5:$AD$5,0))*8760/1000</f>
        <v>0</v>
      </c>
      <c r="P89" s="89">
        <f>P20*INDEX(Inputs_ByPrg!$I$6:$AD$69,MATCH('ABP BlockSize'!$E89,Inputs_ByPrg!$E$6:$E$69,0),MATCH('ABP BlockSize'!P$5,Inputs_ByPrg!$I$5:$AD$5,0))*8760/1000</f>
        <v>0</v>
      </c>
      <c r="Q89" s="89">
        <f>Q20*INDEX(Inputs_ByPrg!$I$6:$AD$69,MATCH('ABP BlockSize'!$E89,Inputs_ByPrg!$E$6:$E$69,0),MATCH('ABP BlockSize'!Q$5,Inputs_ByPrg!$I$5:$AD$5,0))*8760/1000</f>
        <v>0</v>
      </c>
      <c r="R89" s="89">
        <f>R20*INDEX(Inputs_ByPrg!$I$6:$AD$69,MATCH('ABP BlockSize'!$E89,Inputs_ByPrg!$E$6:$E$69,0),MATCH('ABP BlockSize'!R$5,Inputs_ByPrg!$I$5:$AD$5,0))*8760/1000</f>
        <v>0</v>
      </c>
      <c r="S89" s="89">
        <f>S20*INDEX(Inputs_ByPrg!$I$6:$AD$69,MATCH('ABP BlockSize'!$E89,Inputs_ByPrg!$E$6:$E$69,0),MATCH('ABP BlockSize'!S$5,Inputs_ByPrg!$I$5:$AD$5,0))*8760/1000</f>
        <v>0</v>
      </c>
      <c r="T89" s="89">
        <f>T20*INDEX(Inputs_ByPrg!$I$6:$AD$69,MATCH('ABP BlockSize'!$E89,Inputs_ByPrg!$E$6:$E$69,0),MATCH('ABP BlockSize'!T$5,Inputs_ByPrg!$I$5:$AD$5,0))*8760/1000</f>
        <v>0</v>
      </c>
      <c r="U89" s="89">
        <f>U20*INDEX(Inputs_ByPrg!$I$6:$AD$69,MATCH('ABP BlockSize'!$E89,Inputs_ByPrg!$E$6:$E$69,0),MATCH('ABP BlockSize'!U$5,Inputs_ByPrg!$I$5:$AD$5,0))*8760/1000</f>
        <v>0</v>
      </c>
      <c r="V89" s="89">
        <f>V20*INDEX(Inputs_ByPrg!$I$6:$AD$69,MATCH('ABP BlockSize'!$E89,Inputs_ByPrg!$E$6:$E$69,0),MATCH('ABP BlockSize'!V$5,Inputs_ByPrg!$I$5:$AD$5,0))*8760/1000</f>
        <v>0</v>
      </c>
      <c r="W89" s="89">
        <f>W20*INDEX(Inputs_ByPrg!$I$6:$AD$69,MATCH('ABP BlockSize'!$E89,Inputs_ByPrg!$E$6:$E$69,0),MATCH('ABP BlockSize'!W$5,Inputs_ByPrg!$I$5:$AD$5,0))*8760/1000</f>
        <v>0</v>
      </c>
      <c r="X89" s="89">
        <f>X20*INDEX(Inputs_ByPrg!$I$6:$AD$69,MATCH('ABP BlockSize'!$E89,Inputs_ByPrg!$E$6:$E$69,0),MATCH('ABP BlockSize'!X$5,Inputs_ByPrg!$I$5:$AD$5,0))*8760/1000</f>
        <v>0</v>
      </c>
      <c r="Y89" s="89">
        <f>Y20*INDEX(Inputs_ByPrg!$I$6:$AD$69,MATCH('ABP BlockSize'!$E89,Inputs_ByPrg!$E$6:$E$69,0),MATCH('ABP BlockSize'!Y$5,Inputs_ByPrg!$I$5:$AD$5,0))*8760/1000</f>
        <v>0</v>
      </c>
      <c r="Z89" s="89">
        <f>Z20*INDEX(Inputs_ByPrg!$I$6:$AD$69,MATCH('ABP BlockSize'!$E89,Inputs_ByPrg!$E$6:$E$69,0),MATCH('ABP BlockSize'!Z$5,Inputs_ByPrg!$I$5:$AD$5,0))*8760/1000</f>
        <v>0</v>
      </c>
      <c r="AA89" s="89">
        <f>AA20*INDEX(Inputs_ByPrg!$I$6:$AD$69,MATCH('ABP BlockSize'!$E89,Inputs_ByPrg!$E$6:$E$69,0),MATCH('ABP BlockSize'!AA$5,Inputs_ByPrg!$I$5:$AD$5,0))*8760/1000</f>
        <v>0</v>
      </c>
      <c r="AB89" s="89">
        <f>AB20*INDEX(Inputs_ByPrg!$I$6:$AD$69,MATCH('ABP BlockSize'!$E89,Inputs_ByPrg!$E$6:$E$69,0),MATCH('ABP BlockSize'!AB$5,Inputs_ByPrg!$I$5:$AD$5,0))*8760/1000</f>
        <v>0</v>
      </c>
    </row>
    <row r="90" spans="2:28" ht="14.45" customHeight="1">
      <c r="B90" s="239" t="s">
        <v>230</v>
      </c>
      <c r="C90" s="239" t="s">
        <v>208</v>
      </c>
      <c r="D90" s="239" t="s">
        <v>277</v>
      </c>
      <c r="E90" s="286" t="str">
        <f t="shared" si="2"/>
        <v>A_Traditional Community Solar_ &gt;10-25</v>
      </c>
      <c r="F90" s="262" t="s">
        <v>85</v>
      </c>
      <c r="G90" s="89">
        <f>G21*INDEX(Inputs_ByPrg!$I$6:$AD$69,MATCH('ABP BlockSize'!$E90,Inputs_ByPrg!$E$6:$E$69,0),MATCH('ABP BlockSize'!G$5,Inputs_ByPrg!$I$5:$AD$5,0))*8760/1000</f>
        <v>0</v>
      </c>
      <c r="H90" s="89">
        <f>H21*INDEX(Inputs_ByPrg!$I$6:$AD$69,MATCH('ABP BlockSize'!$E90,Inputs_ByPrg!$E$6:$E$69,0),MATCH('ABP BlockSize'!H$5,Inputs_ByPrg!$I$5:$AD$5,0))*8760/1000</f>
        <v>0</v>
      </c>
      <c r="I90" s="89">
        <f>I21*INDEX(Inputs_ByPrg!$I$6:$AD$69,MATCH('ABP BlockSize'!$E90,Inputs_ByPrg!$E$6:$E$69,0),MATCH('ABP BlockSize'!I$5,Inputs_ByPrg!$I$5:$AD$5,0))*8760/1000</f>
        <v>0</v>
      </c>
      <c r="J90" s="89">
        <f>J21*INDEX(Inputs_ByPrg!$I$6:$AD$69,MATCH('ABP BlockSize'!$E90,Inputs_ByPrg!$E$6:$E$69,0),MATCH('ABP BlockSize'!J$5,Inputs_ByPrg!$I$5:$AD$5,0))*8760/1000</f>
        <v>0</v>
      </c>
      <c r="K90" s="89">
        <f>K21*INDEX(Inputs_ByPrg!$I$6:$AD$69,MATCH('ABP BlockSize'!$E90,Inputs_ByPrg!$E$6:$E$69,0),MATCH('ABP BlockSize'!K$5,Inputs_ByPrg!$I$5:$AD$5,0))*8760/1000</f>
        <v>0</v>
      </c>
      <c r="L90" s="89">
        <f>L21*INDEX(Inputs_ByPrg!$I$6:$AD$69,MATCH('ABP BlockSize'!$E90,Inputs_ByPrg!$E$6:$E$69,0),MATCH('ABP BlockSize'!L$5,Inputs_ByPrg!$I$5:$AD$5,0))*8760/1000</f>
        <v>0</v>
      </c>
      <c r="M90" s="89">
        <f>M21*INDEX(Inputs_ByPrg!$I$6:$AD$69,MATCH('ABP BlockSize'!$E90,Inputs_ByPrg!$E$6:$E$69,0),MATCH('ABP BlockSize'!M$5,Inputs_ByPrg!$I$5:$AD$5,0))*8760/1000</f>
        <v>0</v>
      </c>
      <c r="N90" s="89">
        <f>N21*INDEX(Inputs_ByPrg!$I$6:$AD$69,MATCH('ABP BlockSize'!$E90,Inputs_ByPrg!$E$6:$E$69,0),MATCH('ABP BlockSize'!N$5,Inputs_ByPrg!$I$5:$AD$5,0))*8760/1000</f>
        <v>0</v>
      </c>
      <c r="O90" s="89">
        <f>O21*INDEX(Inputs_ByPrg!$I$6:$AD$69,MATCH('ABP BlockSize'!$E90,Inputs_ByPrg!$E$6:$E$69,0),MATCH('ABP BlockSize'!O$5,Inputs_ByPrg!$I$5:$AD$5,0))*8760/1000</f>
        <v>0</v>
      </c>
      <c r="P90" s="89">
        <f>P21*INDEX(Inputs_ByPrg!$I$6:$AD$69,MATCH('ABP BlockSize'!$E90,Inputs_ByPrg!$E$6:$E$69,0),MATCH('ABP BlockSize'!P$5,Inputs_ByPrg!$I$5:$AD$5,0))*8760/1000</f>
        <v>0</v>
      </c>
      <c r="Q90" s="89">
        <f>Q21*INDEX(Inputs_ByPrg!$I$6:$AD$69,MATCH('ABP BlockSize'!$E90,Inputs_ByPrg!$E$6:$E$69,0),MATCH('ABP BlockSize'!Q$5,Inputs_ByPrg!$I$5:$AD$5,0))*8760/1000</f>
        <v>0</v>
      </c>
      <c r="R90" s="89">
        <f>R21*INDEX(Inputs_ByPrg!$I$6:$AD$69,MATCH('ABP BlockSize'!$E90,Inputs_ByPrg!$E$6:$E$69,0),MATCH('ABP BlockSize'!R$5,Inputs_ByPrg!$I$5:$AD$5,0))*8760/1000</f>
        <v>0</v>
      </c>
      <c r="S90" s="89">
        <f>S21*INDEX(Inputs_ByPrg!$I$6:$AD$69,MATCH('ABP BlockSize'!$E90,Inputs_ByPrg!$E$6:$E$69,0),MATCH('ABP BlockSize'!S$5,Inputs_ByPrg!$I$5:$AD$5,0))*8760/1000</f>
        <v>0</v>
      </c>
      <c r="T90" s="89">
        <f>T21*INDEX(Inputs_ByPrg!$I$6:$AD$69,MATCH('ABP BlockSize'!$E90,Inputs_ByPrg!$E$6:$E$69,0),MATCH('ABP BlockSize'!T$5,Inputs_ByPrg!$I$5:$AD$5,0))*8760/1000</f>
        <v>0</v>
      </c>
      <c r="U90" s="89">
        <f>U21*INDEX(Inputs_ByPrg!$I$6:$AD$69,MATCH('ABP BlockSize'!$E90,Inputs_ByPrg!$E$6:$E$69,0),MATCH('ABP BlockSize'!U$5,Inputs_ByPrg!$I$5:$AD$5,0))*8760/1000</f>
        <v>0</v>
      </c>
      <c r="V90" s="89">
        <f>V21*INDEX(Inputs_ByPrg!$I$6:$AD$69,MATCH('ABP BlockSize'!$E90,Inputs_ByPrg!$E$6:$E$69,0),MATCH('ABP BlockSize'!V$5,Inputs_ByPrg!$I$5:$AD$5,0))*8760/1000</f>
        <v>0</v>
      </c>
      <c r="W90" s="89">
        <f>W21*INDEX(Inputs_ByPrg!$I$6:$AD$69,MATCH('ABP BlockSize'!$E90,Inputs_ByPrg!$E$6:$E$69,0),MATCH('ABP BlockSize'!W$5,Inputs_ByPrg!$I$5:$AD$5,0))*8760/1000</f>
        <v>0</v>
      </c>
      <c r="X90" s="89">
        <f>X21*INDEX(Inputs_ByPrg!$I$6:$AD$69,MATCH('ABP BlockSize'!$E90,Inputs_ByPrg!$E$6:$E$69,0),MATCH('ABP BlockSize'!X$5,Inputs_ByPrg!$I$5:$AD$5,0))*8760/1000</f>
        <v>0</v>
      </c>
      <c r="Y90" s="89">
        <f>Y21*INDEX(Inputs_ByPrg!$I$6:$AD$69,MATCH('ABP BlockSize'!$E90,Inputs_ByPrg!$E$6:$E$69,0),MATCH('ABP BlockSize'!Y$5,Inputs_ByPrg!$I$5:$AD$5,0))*8760/1000</f>
        <v>0</v>
      </c>
      <c r="Z90" s="89">
        <f>Z21*INDEX(Inputs_ByPrg!$I$6:$AD$69,MATCH('ABP BlockSize'!$E90,Inputs_ByPrg!$E$6:$E$69,0),MATCH('ABP BlockSize'!Z$5,Inputs_ByPrg!$I$5:$AD$5,0))*8760/1000</f>
        <v>0</v>
      </c>
      <c r="AA90" s="89">
        <f>AA21*INDEX(Inputs_ByPrg!$I$6:$AD$69,MATCH('ABP BlockSize'!$E90,Inputs_ByPrg!$E$6:$E$69,0),MATCH('ABP BlockSize'!AA$5,Inputs_ByPrg!$I$5:$AD$5,0))*8760/1000</f>
        <v>0</v>
      </c>
      <c r="AB90" s="89">
        <f>AB21*INDEX(Inputs_ByPrg!$I$6:$AD$69,MATCH('ABP BlockSize'!$E90,Inputs_ByPrg!$E$6:$E$69,0),MATCH('ABP BlockSize'!AB$5,Inputs_ByPrg!$I$5:$AD$5,0))*8760/1000</f>
        <v>0</v>
      </c>
    </row>
    <row r="91" spans="2:28" ht="14.45" customHeight="1">
      <c r="B91" s="239" t="s">
        <v>230</v>
      </c>
      <c r="C91" s="239" t="s">
        <v>208</v>
      </c>
      <c r="D91" s="239" t="s">
        <v>284</v>
      </c>
      <c r="E91" s="286" t="str">
        <f t="shared" si="2"/>
        <v>A_Traditional Community Solar_ &gt;25-100</v>
      </c>
      <c r="F91" s="262" t="s">
        <v>85</v>
      </c>
      <c r="G91" s="89">
        <f>G22*INDEX(Inputs_ByPrg!$I$6:$AD$69,MATCH('ABP BlockSize'!$E91,Inputs_ByPrg!$E$6:$E$69,0),MATCH('ABP BlockSize'!G$5,Inputs_ByPrg!$I$5:$AD$5,0))*8760/1000</f>
        <v>0</v>
      </c>
      <c r="H91" s="89">
        <f>H22*INDEX(Inputs_ByPrg!$I$6:$AD$69,MATCH('ABP BlockSize'!$E91,Inputs_ByPrg!$E$6:$E$69,0),MATCH('ABP BlockSize'!H$5,Inputs_ByPrg!$I$5:$AD$5,0))*8760/1000</f>
        <v>0</v>
      </c>
      <c r="I91" s="89">
        <f>I22*INDEX(Inputs_ByPrg!$I$6:$AD$69,MATCH('ABP BlockSize'!$E91,Inputs_ByPrg!$E$6:$E$69,0),MATCH('ABP BlockSize'!I$5,Inputs_ByPrg!$I$5:$AD$5,0))*8760/1000</f>
        <v>0</v>
      </c>
      <c r="J91" s="89">
        <f>J22*INDEX(Inputs_ByPrg!$I$6:$AD$69,MATCH('ABP BlockSize'!$E91,Inputs_ByPrg!$E$6:$E$69,0),MATCH('ABP BlockSize'!J$5,Inputs_ByPrg!$I$5:$AD$5,0))*8760/1000</f>
        <v>0</v>
      </c>
      <c r="K91" s="89">
        <f>K22*INDEX(Inputs_ByPrg!$I$6:$AD$69,MATCH('ABP BlockSize'!$E91,Inputs_ByPrg!$E$6:$E$69,0),MATCH('ABP BlockSize'!K$5,Inputs_ByPrg!$I$5:$AD$5,0))*8760/1000</f>
        <v>0</v>
      </c>
      <c r="L91" s="89">
        <f>L22*INDEX(Inputs_ByPrg!$I$6:$AD$69,MATCH('ABP BlockSize'!$E91,Inputs_ByPrg!$E$6:$E$69,0),MATCH('ABP BlockSize'!L$5,Inputs_ByPrg!$I$5:$AD$5,0))*8760/1000</f>
        <v>0</v>
      </c>
      <c r="M91" s="89">
        <f>M22*INDEX(Inputs_ByPrg!$I$6:$AD$69,MATCH('ABP BlockSize'!$E91,Inputs_ByPrg!$E$6:$E$69,0),MATCH('ABP BlockSize'!M$5,Inputs_ByPrg!$I$5:$AD$5,0))*8760/1000</f>
        <v>0</v>
      </c>
      <c r="N91" s="89">
        <f>N22*INDEX(Inputs_ByPrg!$I$6:$AD$69,MATCH('ABP BlockSize'!$E91,Inputs_ByPrg!$E$6:$E$69,0),MATCH('ABP BlockSize'!N$5,Inputs_ByPrg!$I$5:$AD$5,0))*8760/1000</f>
        <v>0</v>
      </c>
      <c r="O91" s="89">
        <f>O22*INDEX(Inputs_ByPrg!$I$6:$AD$69,MATCH('ABP BlockSize'!$E91,Inputs_ByPrg!$E$6:$E$69,0),MATCH('ABP BlockSize'!O$5,Inputs_ByPrg!$I$5:$AD$5,0))*8760/1000</f>
        <v>0</v>
      </c>
      <c r="P91" s="89">
        <f>P22*INDEX(Inputs_ByPrg!$I$6:$AD$69,MATCH('ABP BlockSize'!$E91,Inputs_ByPrg!$E$6:$E$69,0),MATCH('ABP BlockSize'!P$5,Inputs_ByPrg!$I$5:$AD$5,0))*8760/1000</f>
        <v>0</v>
      </c>
      <c r="Q91" s="89">
        <f>Q22*INDEX(Inputs_ByPrg!$I$6:$AD$69,MATCH('ABP BlockSize'!$E91,Inputs_ByPrg!$E$6:$E$69,0),MATCH('ABP BlockSize'!Q$5,Inputs_ByPrg!$I$5:$AD$5,0))*8760/1000</f>
        <v>0</v>
      </c>
      <c r="R91" s="89">
        <f>R22*INDEX(Inputs_ByPrg!$I$6:$AD$69,MATCH('ABP BlockSize'!$E91,Inputs_ByPrg!$E$6:$E$69,0),MATCH('ABP BlockSize'!R$5,Inputs_ByPrg!$I$5:$AD$5,0))*8760/1000</f>
        <v>0</v>
      </c>
      <c r="S91" s="89">
        <f>S22*INDEX(Inputs_ByPrg!$I$6:$AD$69,MATCH('ABP BlockSize'!$E91,Inputs_ByPrg!$E$6:$E$69,0),MATCH('ABP BlockSize'!S$5,Inputs_ByPrg!$I$5:$AD$5,0))*8760/1000</f>
        <v>0</v>
      </c>
      <c r="T91" s="89">
        <f>T22*INDEX(Inputs_ByPrg!$I$6:$AD$69,MATCH('ABP BlockSize'!$E91,Inputs_ByPrg!$E$6:$E$69,0),MATCH('ABP BlockSize'!T$5,Inputs_ByPrg!$I$5:$AD$5,0))*8760/1000</f>
        <v>0</v>
      </c>
      <c r="U91" s="89">
        <f>U22*INDEX(Inputs_ByPrg!$I$6:$AD$69,MATCH('ABP BlockSize'!$E91,Inputs_ByPrg!$E$6:$E$69,0),MATCH('ABP BlockSize'!U$5,Inputs_ByPrg!$I$5:$AD$5,0))*8760/1000</f>
        <v>0</v>
      </c>
      <c r="V91" s="89">
        <f>V22*INDEX(Inputs_ByPrg!$I$6:$AD$69,MATCH('ABP BlockSize'!$E91,Inputs_ByPrg!$E$6:$E$69,0),MATCH('ABP BlockSize'!V$5,Inputs_ByPrg!$I$5:$AD$5,0))*8760/1000</f>
        <v>0</v>
      </c>
      <c r="W91" s="89">
        <f>W22*INDEX(Inputs_ByPrg!$I$6:$AD$69,MATCH('ABP BlockSize'!$E91,Inputs_ByPrg!$E$6:$E$69,0),MATCH('ABP BlockSize'!W$5,Inputs_ByPrg!$I$5:$AD$5,0))*8760/1000</f>
        <v>0</v>
      </c>
      <c r="X91" s="89">
        <f>X22*INDEX(Inputs_ByPrg!$I$6:$AD$69,MATCH('ABP BlockSize'!$E91,Inputs_ByPrg!$E$6:$E$69,0),MATCH('ABP BlockSize'!X$5,Inputs_ByPrg!$I$5:$AD$5,0))*8760/1000</f>
        <v>0</v>
      </c>
      <c r="Y91" s="89">
        <f>Y22*INDEX(Inputs_ByPrg!$I$6:$AD$69,MATCH('ABP BlockSize'!$E91,Inputs_ByPrg!$E$6:$E$69,0),MATCH('ABP BlockSize'!Y$5,Inputs_ByPrg!$I$5:$AD$5,0))*8760/1000</f>
        <v>0</v>
      </c>
      <c r="Z91" s="89">
        <f>Z22*INDEX(Inputs_ByPrg!$I$6:$AD$69,MATCH('ABP BlockSize'!$E91,Inputs_ByPrg!$E$6:$E$69,0),MATCH('ABP BlockSize'!Z$5,Inputs_ByPrg!$I$5:$AD$5,0))*8760/1000</f>
        <v>0</v>
      </c>
      <c r="AA91" s="89">
        <f>AA22*INDEX(Inputs_ByPrg!$I$6:$AD$69,MATCH('ABP BlockSize'!$E91,Inputs_ByPrg!$E$6:$E$69,0),MATCH('ABP BlockSize'!AA$5,Inputs_ByPrg!$I$5:$AD$5,0))*8760/1000</f>
        <v>0</v>
      </c>
      <c r="AB91" s="89">
        <f>AB22*INDEX(Inputs_ByPrg!$I$6:$AD$69,MATCH('ABP BlockSize'!$E91,Inputs_ByPrg!$E$6:$E$69,0),MATCH('ABP BlockSize'!AB$5,Inputs_ByPrg!$I$5:$AD$5,0))*8760/1000</f>
        <v>0</v>
      </c>
    </row>
    <row r="92" spans="2:28" ht="14.45" customHeight="1">
      <c r="B92" s="239" t="s">
        <v>230</v>
      </c>
      <c r="C92" s="239" t="s">
        <v>208</v>
      </c>
      <c r="D92" s="239" t="s">
        <v>287</v>
      </c>
      <c r="E92" s="286" t="str">
        <f t="shared" si="2"/>
        <v>A_Traditional Community Solar_&gt;100-200</v>
      </c>
      <c r="F92" s="262" t="s">
        <v>85</v>
      </c>
      <c r="G92" s="89">
        <f>G23*INDEX(Inputs_ByPrg!$I$6:$AD$69,MATCH('ABP BlockSize'!$E92,Inputs_ByPrg!$E$6:$E$69,0),MATCH('ABP BlockSize'!G$5,Inputs_ByPrg!$I$5:$AD$5,0))*8760/1000</f>
        <v>0</v>
      </c>
      <c r="H92" s="89">
        <f>H23*INDEX(Inputs_ByPrg!$I$6:$AD$69,MATCH('ABP BlockSize'!$E92,Inputs_ByPrg!$E$6:$E$69,0),MATCH('ABP BlockSize'!H$5,Inputs_ByPrg!$I$5:$AD$5,0))*8760/1000</f>
        <v>0</v>
      </c>
      <c r="I92" s="89">
        <f>I23*INDEX(Inputs_ByPrg!$I$6:$AD$69,MATCH('ABP BlockSize'!$E92,Inputs_ByPrg!$E$6:$E$69,0),MATCH('ABP BlockSize'!I$5,Inputs_ByPrg!$I$5:$AD$5,0))*8760/1000</f>
        <v>0</v>
      </c>
      <c r="J92" s="89">
        <f>J23*INDEX(Inputs_ByPrg!$I$6:$AD$69,MATCH('ABP BlockSize'!$E92,Inputs_ByPrg!$E$6:$E$69,0),MATCH('ABP BlockSize'!J$5,Inputs_ByPrg!$I$5:$AD$5,0))*8760/1000</f>
        <v>0</v>
      </c>
      <c r="K92" s="89">
        <f>K23*INDEX(Inputs_ByPrg!$I$6:$AD$69,MATCH('ABP BlockSize'!$E92,Inputs_ByPrg!$E$6:$E$69,0),MATCH('ABP BlockSize'!K$5,Inputs_ByPrg!$I$5:$AD$5,0))*8760/1000</f>
        <v>0</v>
      </c>
      <c r="L92" s="89">
        <f>L23*INDEX(Inputs_ByPrg!$I$6:$AD$69,MATCH('ABP BlockSize'!$E92,Inputs_ByPrg!$E$6:$E$69,0),MATCH('ABP BlockSize'!L$5,Inputs_ByPrg!$I$5:$AD$5,0))*8760/1000</f>
        <v>0</v>
      </c>
      <c r="M92" s="89">
        <f>M23*INDEX(Inputs_ByPrg!$I$6:$AD$69,MATCH('ABP BlockSize'!$E92,Inputs_ByPrg!$E$6:$E$69,0),MATCH('ABP BlockSize'!M$5,Inputs_ByPrg!$I$5:$AD$5,0))*8760/1000</f>
        <v>0</v>
      </c>
      <c r="N92" s="89">
        <f>N23*INDEX(Inputs_ByPrg!$I$6:$AD$69,MATCH('ABP BlockSize'!$E92,Inputs_ByPrg!$E$6:$E$69,0),MATCH('ABP BlockSize'!N$5,Inputs_ByPrg!$I$5:$AD$5,0))*8760/1000</f>
        <v>0</v>
      </c>
      <c r="O92" s="89">
        <f>O23*INDEX(Inputs_ByPrg!$I$6:$AD$69,MATCH('ABP BlockSize'!$E92,Inputs_ByPrg!$E$6:$E$69,0),MATCH('ABP BlockSize'!O$5,Inputs_ByPrg!$I$5:$AD$5,0))*8760/1000</f>
        <v>0</v>
      </c>
      <c r="P92" s="89">
        <f>P23*INDEX(Inputs_ByPrg!$I$6:$AD$69,MATCH('ABP BlockSize'!$E92,Inputs_ByPrg!$E$6:$E$69,0),MATCH('ABP BlockSize'!P$5,Inputs_ByPrg!$I$5:$AD$5,0))*8760/1000</f>
        <v>0</v>
      </c>
      <c r="Q92" s="89">
        <f>Q23*INDEX(Inputs_ByPrg!$I$6:$AD$69,MATCH('ABP BlockSize'!$E92,Inputs_ByPrg!$E$6:$E$69,0),MATCH('ABP BlockSize'!Q$5,Inputs_ByPrg!$I$5:$AD$5,0))*8760/1000</f>
        <v>0</v>
      </c>
      <c r="R92" s="89">
        <f>R23*INDEX(Inputs_ByPrg!$I$6:$AD$69,MATCH('ABP BlockSize'!$E92,Inputs_ByPrg!$E$6:$E$69,0),MATCH('ABP BlockSize'!R$5,Inputs_ByPrg!$I$5:$AD$5,0))*8760/1000</f>
        <v>0</v>
      </c>
      <c r="S92" s="89">
        <f>S23*INDEX(Inputs_ByPrg!$I$6:$AD$69,MATCH('ABP BlockSize'!$E92,Inputs_ByPrg!$E$6:$E$69,0),MATCH('ABP BlockSize'!S$5,Inputs_ByPrg!$I$5:$AD$5,0))*8760/1000</f>
        <v>0</v>
      </c>
      <c r="T92" s="89">
        <f>T23*INDEX(Inputs_ByPrg!$I$6:$AD$69,MATCH('ABP BlockSize'!$E92,Inputs_ByPrg!$E$6:$E$69,0),MATCH('ABP BlockSize'!T$5,Inputs_ByPrg!$I$5:$AD$5,0))*8760/1000</f>
        <v>0</v>
      </c>
      <c r="U92" s="89">
        <f>U23*INDEX(Inputs_ByPrg!$I$6:$AD$69,MATCH('ABP BlockSize'!$E92,Inputs_ByPrg!$E$6:$E$69,0),MATCH('ABP BlockSize'!U$5,Inputs_ByPrg!$I$5:$AD$5,0))*8760/1000</f>
        <v>0</v>
      </c>
      <c r="V92" s="89">
        <f>V23*INDEX(Inputs_ByPrg!$I$6:$AD$69,MATCH('ABP BlockSize'!$E92,Inputs_ByPrg!$E$6:$E$69,0),MATCH('ABP BlockSize'!V$5,Inputs_ByPrg!$I$5:$AD$5,0))*8760/1000</f>
        <v>0</v>
      </c>
      <c r="W92" s="89">
        <f>W23*INDEX(Inputs_ByPrg!$I$6:$AD$69,MATCH('ABP BlockSize'!$E92,Inputs_ByPrg!$E$6:$E$69,0),MATCH('ABP BlockSize'!W$5,Inputs_ByPrg!$I$5:$AD$5,0))*8760/1000</f>
        <v>0</v>
      </c>
      <c r="X92" s="89">
        <f>X23*INDEX(Inputs_ByPrg!$I$6:$AD$69,MATCH('ABP BlockSize'!$E92,Inputs_ByPrg!$E$6:$E$69,0),MATCH('ABP BlockSize'!X$5,Inputs_ByPrg!$I$5:$AD$5,0))*8760/1000</f>
        <v>0</v>
      </c>
      <c r="Y92" s="89">
        <f>Y23*INDEX(Inputs_ByPrg!$I$6:$AD$69,MATCH('ABP BlockSize'!$E92,Inputs_ByPrg!$E$6:$E$69,0),MATCH('ABP BlockSize'!Y$5,Inputs_ByPrg!$I$5:$AD$5,0))*8760/1000</f>
        <v>0</v>
      </c>
      <c r="Z92" s="89">
        <f>Z23*INDEX(Inputs_ByPrg!$I$6:$AD$69,MATCH('ABP BlockSize'!$E92,Inputs_ByPrg!$E$6:$E$69,0),MATCH('ABP BlockSize'!Z$5,Inputs_ByPrg!$I$5:$AD$5,0))*8760/1000</f>
        <v>0</v>
      </c>
      <c r="AA92" s="89">
        <f>AA23*INDEX(Inputs_ByPrg!$I$6:$AD$69,MATCH('ABP BlockSize'!$E92,Inputs_ByPrg!$E$6:$E$69,0),MATCH('ABP BlockSize'!AA$5,Inputs_ByPrg!$I$5:$AD$5,0))*8760/1000</f>
        <v>0</v>
      </c>
      <c r="AB92" s="89">
        <f>AB23*INDEX(Inputs_ByPrg!$I$6:$AD$69,MATCH('ABP BlockSize'!$E92,Inputs_ByPrg!$E$6:$E$69,0),MATCH('ABP BlockSize'!AB$5,Inputs_ByPrg!$I$5:$AD$5,0))*8760/1000</f>
        <v>0</v>
      </c>
    </row>
    <row r="93" spans="2:28" ht="14.45" customHeight="1">
      <c r="B93" s="239" t="s">
        <v>230</v>
      </c>
      <c r="C93" s="239" t="s">
        <v>208</v>
      </c>
      <c r="D93" s="239" t="s">
        <v>288</v>
      </c>
      <c r="E93" s="286" t="str">
        <f t="shared" si="2"/>
        <v>A_Traditional Community Solar_&gt;200-500</v>
      </c>
      <c r="F93" s="262" t="s">
        <v>85</v>
      </c>
      <c r="G93" s="89">
        <f>G24*INDEX(Inputs_ByPrg!$I$6:$AD$69,MATCH('ABP BlockSize'!$E93,Inputs_ByPrg!$E$6:$E$69,0),MATCH('ABP BlockSize'!G$5,Inputs_ByPrg!$I$5:$AD$5,0))*8760/1000</f>
        <v>0</v>
      </c>
      <c r="H93" s="89">
        <f>H24*INDEX(Inputs_ByPrg!$I$6:$AD$69,MATCH('ABP BlockSize'!$E93,Inputs_ByPrg!$E$6:$E$69,0),MATCH('ABP BlockSize'!H$5,Inputs_ByPrg!$I$5:$AD$5,0))*8760/1000</f>
        <v>0</v>
      </c>
      <c r="I93" s="89">
        <f>I24*INDEX(Inputs_ByPrg!$I$6:$AD$69,MATCH('ABP BlockSize'!$E93,Inputs_ByPrg!$E$6:$E$69,0),MATCH('ABP BlockSize'!I$5,Inputs_ByPrg!$I$5:$AD$5,0))*8760/1000</f>
        <v>0</v>
      </c>
      <c r="J93" s="89">
        <f>J24*INDEX(Inputs_ByPrg!$I$6:$AD$69,MATCH('ABP BlockSize'!$E93,Inputs_ByPrg!$E$6:$E$69,0),MATCH('ABP BlockSize'!J$5,Inputs_ByPrg!$I$5:$AD$5,0))*8760/1000</f>
        <v>0</v>
      </c>
      <c r="K93" s="89">
        <f>K24*INDEX(Inputs_ByPrg!$I$6:$AD$69,MATCH('ABP BlockSize'!$E93,Inputs_ByPrg!$E$6:$E$69,0),MATCH('ABP BlockSize'!K$5,Inputs_ByPrg!$I$5:$AD$5,0))*8760/1000</f>
        <v>0</v>
      </c>
      <c r="L93" s="89">
        <f>L24*INDEX(Inputs_ByPrg!$I$6:$AD$69,MATCH('ABP BlockSize'!$E93,Inputs_ByPrg!$E$6:$E$69,0),MATCH('ABP BlockSize'!L$5,Inputs_ByPrg!$I$5:$AD$5,0))*8760/1000</f>
        <v>0</v>
      </c>
      <c r="M93" s="89">
        <f>M24*INDEX(Inputs_ByPrg!$I$6:$AD$69,MATCH('ABP BlockSize'!$E93,Inputs_ByPrg!$E$6:$E$69,0),MATCH('ABP BlockSize'!M$5,Inputs_ByPrg!$I$5:$AD$5,0))*8760/1000</f>
        <v>0</v>
      </c>
      <c r="N93" s="89">
        <f>N24*INDEX(Inputs_ByPrg!$I$6:$AD$69,MATCH('ABP BlockSize'!$E93,Inputs_ByPrg!$E$6:$E$69,0),MATCH('ABP BlockSize'!N$5,Inputs_ByPrg!$I$5:$AD$5,0))*8760/1000</f>
        <v>0</v>
      </c>
      <c r="O93" s="89">
        <f>O24*INDEX(Inputs_ByPrg!$I$6:$AD$69,MATCH('ABP BlockSize'!$E93,Inputs_ByPrg!$E$6:$E$69,0),MATCH('ABP BlockSize'!O$5,Inputs_ByPrg!$I$5:$AD$5,0))*8760/1000</f>
        <v>0</v>
      </c>
      <c r="P93" s="89">
        <f>P24*INDEX(Inputs_ByPrg!$I$6:$AD$69,MATCH('ABP BlockSize'!$E93,Inputs_ByPrg!$E$6:$E$69,0),MATCH('ABP BlockSize'!P$5,Inputs_ByPrg!$I$5:$AD$5,0))*8760/1000</f>
        <v>0</v>
      </c>
      <c r="Q93" s="89">
        <f>Q24*INDEX(Inputs_ByPrg!$I$6:$AD$69,MATCH('ABP BlockSize'!$E93,Inputs_ByPrg!$E$6:$E$69,0),MATCH('ABP BlockSize'!Q$5,Inputs_ByPrg!$I$5:$AD$5,0))*8760/1000</f>
        <v>0</v>
      </c>
      <c r="R93" s="89">
        <f>R24*INDEX(Inputs_ByPrg!$I$6:$AD$69,MATCH('ABP BlockSize'!$E93,Inputs_ByPrg!$E$6:$E$69,0),MATCH('ABP BlockSize'!R$5,Inputs_ByPrg!$I$5:$AD$5,0))*8760/1000</f>
        <v>0</v>
      </c>
      <c r="S93" s="89">
        <f>S24*INDEX(Inputs_ByPrg!$I$6:$AD$69,MATCH('ABP BlockSize'!$E93,Inputs_ByPrg!$E$6:$E$69,0),MATCH('ABP BlockSize'!S$5,Inputs_ByPrg!$I$5:$AD$5,0))*8760/1000</f>
        <v>0</v>
      </c>
      <c r="T93" s="89">
        <f>T24*INDEX(Inputs_ByPrg!$I$6:$AD$69,MATCH('ABP BlockSize'!$E93,Inputs_ByPrg!$E$6:$E$69,0),MATCH('ABP BlockSize'!T$5,Inputs_ByPrg!$I$5:$AD$5,0))*8760/1000</f>
        <v>0</v>
      </c>
      <c r="U93" s="89">
        <f>U24*INDEX(Inputs_ByPrg!$I$6:$AD$69,MATCH('ABP BlockSize'!$E93,Inputs_ByPrg!$E$6:$E$69,0),MATCH('ABP BlockSize'!U$5,Inputs_ByPrg!$I$5:$AD$5,0))*8760/1000</f>
        <v>0</v>
      </c>
      <c r="V93" s="89">
        <f>V24*INDEX(Inputs_ByPrg!$I$6:$AD$69,MATCH('ABP BlockSize'!$E93,Inputs_ByPrg!$E$6:$E$69,0),MATCH('ABP BlockSize'!V$5,Inputs_ByPrg!$I$5:$AD$5,0))*8760/1000</f>
        <v>0</v>
      </c>
      <c r="W93" s="89">
        <f>W24*INDEX(Inputs_ByPrg!$I$6:$AD$69,MATCH('ABP BlockSize'!$E93,Inputs_ByPrg!$E$6:$E$69,0),MATCH('ABP BlockSize'!W$5,Inputs_ByPrg!$I$5:$AD$5,0))*8760/1000</f>
        <v>0</v>
      </c>
      <c r="X93" s="89">
        <f>X24*INDEX(Inputs_ByPrg!$I$6:$AD$69,MATCH('ABP BlockSize'!$E93,Inputs_ByPrg!$E$6:$E$69,0),MATCH('ABP BlockSize'!X$5,Inputs_ByPrg!$I$5:$AD$5,0))*8760/1000</f>
        <v>0</v>
      </c>
      <c r="Y93" s="89">
        <f>Y24*INDEX(Inputs_ByPrg!$I$6:$AD$69,MATCH('ABP BlockSize'!$E93,Inputs_ByPrg!$E$6:$E$69,0),MATCH('ABP BlockSize'!Y$5,Inputs_ByPrg!$I$5:$AD$5,0))*8760/1000</f>
        <v>0</v>
      </c>
      <c r="Z93" s="89">
        <f>Z24*INDEX(Inputs_ByPrg!$I$6:$AD$69,MATCH('ABP BlockSize'!$E93,Inputs_ByPrg!$E$6:$E$69,0),MATCH('ABP BlockSize'!Z$5,Inputs_ByPrg!$I$5:$AD$5,0))*8760/1000</f>
        <v>0</v>
      </c>
      <c r="AA93" s="89">
        <f>AA24*INDEX(Inputs_ByPrg!$I$6:$AD$69,MATCH('ABP BlockSize'!$E93,Inputs_ByPrg!$E$6:$E$69,0),MATCH('ABP BlockSize'!AA$5,Inputs_ByPrg!$I$5:$AD$5,0))*8760/1000</f>
        <v>0</v>
      </c>
      <c r="AB93" s="89">
        <f>AB24*INDEX(Inputs_ByPrg!$I$6:$AD$69,MATCH('ABP BlockSize'!$E93,Inputs_ByPrg!$E$6:$E$69,0),MATCH('ABP BlockSize'!AB$5,Inputs_ByPrg!$I$5:$AD$5,0))*8760/1000</f>
        <v>0</v>
      </c>
    </row>
    <row r="94" spans="2:28" ht="14.45" customHeight="1">
      <c r="B94" s="239" t="s">
        <v>230</v>
      </c>
      <c r="C94" s="239" t="s">
        <v>208</v>
      </c>
      <c r="D94" s="239" t="s">
        <v>289</v>
      </c>
      <c r="E94" s="286" t="str">
        <f t="shared" si="2"/>
        <v>A_Traditional Community Solar_ &gt;500-2000</v>
      </c>
      <c r="F94" s="262" t="s">
        <v>85</v>
      </c>
      <c r="G94" s="89">
        <f>G25*INDEX(Inputs_ByPrg!$I$6:$AD$69,MATCH('ABP BlockSize'!$E94,Inputs_ByPrg!$E$6:$E$69,0),MATCH('ABP BlockSize'!G$5,Inputs_ByPrg!$I$5:$AD$5,0))*8760/1000</f>
        <v>95972.247360000008</v>
      </c>
      <c r="H94" s="89">
        <f>H25*INDEX(Inputs_ByPrg!$I$6:$AD$69,MATCH('ABP BlockSize'!$E94,Inputs_ByPrg!$E$6:$E$69,0),MATCH('ABP BlockSize'!H$5,Inputs_ByPrg!$I$5:$AD$5,0))*8760/1000</f>
        <v>95972.247360000008</v>
      </c>
      <c r="I94" s="89">
        <f>I25*INDEX(Inputs_ByPrg!$I$6:$AD$69,MATCH('ABP BlockSize'!$E94,Inputs_ByPrg!$E$6:$E$69,0),MATCH('ABP BlockSize'!I$5,Inputs_ByPrg!$I$5:$AD$5,0))*8760/1000</f>
        <v>95972.247360000008</v>
      </c>
      <c r="J94" s="89">
        <f>J25*INDEX(Inputs_ByPrg!$I$6:$AD$69,MATCH('ABP BlockSize'!$E94,Inputs_ByPrg!$E$6:$E$69,0),MATCH('ABP BlockSize'!J$5,Inputs_ByPrg!$I$5:$AD$5,0))*8760/1000</f>
        <v>95972.247360000008</v>
      </c>
      <c r="K94" s="89">
        <f>K25*INDEX(Inputs_ByPrg!$I$6:$AD$69,MATCH('ABP BlockSize'!$E94,Inputs_ByPrg!$E$6:$E$69,0),MATCH('ABP BlockSize'!K$5,Inputs_ByPrg!$I$5:$AD$5,0))*8760/1000</f>
        <v>95972.247360000008</v>
      </c>
      <c r="L94" s="89">
        <f>L25*INDEX(Inputs_ByPrg!$I$6:$AD$69,MATCH('ABP BlockSize'!$E94,Inputs_ByPrg!$E$6:$E$69,0),MATCH('ABP BlockSize'!L$5,Inputs_ByPrg!$I$5:$AD$5,0))*8760/1000</f>
        <v>95972.247360000008</v>
      </c>
      <c r="M94" s="89">
        <f>M25*INDEX(Inputs_ByPrg!$I$6:$AD$69,MATCH('ABP BlockSize'!$E94,Inputs_ByPrg!$E$6:$E$69,0),MATCH('ABP BlockSize'!M$5,Inputs_ByPrg!$I$5:$AD$5,0))*8760/1000</f>
        <v>95972.247360000008</v>
      </c>
      <c r="N94" s="89">
        <f>N25*INDEX(Inputs_ByPrg!$I$6:$AD$69,MATCH('ABP BlockSize'!$E94,Inputs_ByPrg!$E$6:$E$69,0),MATCH('ABP BlockSize'!N$5,Inputs_ByPrg!$I$5:$AD$5,0))*8760/1000</f>
        <v>95972.247360000008</v>
      </c>
      <c r="O94" s="89">
        <f>O25*INDEX(Inputs_ByPrg!$I$6:$AD$69,MATCH('ABP BlockSize'!$E94,Inputs_ByPrg!$E$6:$E$69,0),MATCH('ABP BlockSize'!O$5,Inputs_ByPrg!$I$5:$AD$5,0))*8760/1000</f>
        <v>95972.247360000008</v>
      </c>
      <c r="P94" s="89">
        <f>P25*INDEX(Inputs_ByPrg!$I$6:$AD$69,MATCH('ABP BlockSize'!$E94,Inputs_ByPrg!$E$6:$E$69,0),MATCH('ABP BlockSize'!P$5,Inputs_ByPrg!$I$5:$AD$5,0))*8760/1000</f>
        <v>47986.123680000004</v>
      </c>
      <c r="Q94" s="89">
        <f>Q25*INDEX(Inputs_ByPrg!$I$6:$AD$69,MATCH('ABP BlockSize'!$E94,Inputs_ByPrg!$E$6:$E$69,0),MATCH('ABP BlockSize'!Q$5,Inputs_ByPrg!$I$5:$AD$5,0))*8760/1000</f>
        <v>47986.123680000004</v>
      </c>
      <c r="R94" s="89">
        <f>R25*INDEX(Inputs_ByPrg!$I$6:$AD$69,MATCH('ABP BlockSize'!$E94,Inputs_ByPrg!$E$6:$E$69,0),MATCH('ABP BlockSize'!R$5,Inputs_ByPrg!$I$5:$AD$5,0))*8760/1000</f>
        <v>47986.123680000004</v>
      </c>
      <c r="S94" s="89">
        <f>S25*INDEX(Inputs_ByPrg!$I$6:$AD$69,MATCH('ABP BlockSize'!$E94,Inputs_ByPrg!$E$6:$E$69,0),MATCH('ABP BlockSize'!S$5,Inputs_ByPrg!$I$5:$AD$5,0))*8760/1000</f>
        <v>47986.123680000004</v>
      </c>
      <c r="T94" s="89">
        <f>T25*INDEX(Inputs_ByPrg!$I$6:$AD$69,MATCH('ABP BlockSize'!$E94,Inputs_ByPrg!$E$6:$E$69,0),MATCH('ABP BlockSize'!T$5,Inputs_ByPrg!$I$5:$AD$5,0))*8760/1000</f>
        <v>47986.123680000004</v>
      </c>
      <c r="U94" s="89">
        <f>U25*INDEX(Inputs_ByPrg!$I$6:$AD$69,MATCH('ABP BlockSize'!$E94,Inputs_ByPrg!$E$6:$E$69,0),MATCH('ABP BlockSize'!U$5,Inputs_ByPrg!$I$5:$AD$5,0))*8760/1000</f>
        <v>47986.123680000004</v>
      </c>
      <c r="V94" s="89">
        <f>V25*INDEX(Inputs_ByPrg!$I$6:$AD$69,MATCH('ABP BlockSize'!$E94,Inputs_ByPrg!$E$6:$E$69,0),MATCH('ABP BlockSize'!V$5,Inputs_ByPrg!$I$5:$AD$5,0))*8760/1000</f>
        <v>47986.123680000004</v>
      </c>
      <c r="W94" s="89">
        <f>W25*INDEX(Inputs_ByPrg!$I$6:$AD$69,MATCH('ABP BlockSize'!$E94,Inputs_ByPrg!$E$6:$E$69,0),MATCH('ABP BlockSize'!W$5,Inputs_ByPrg!$I$5:$AD$5,0))*8760/1000</f>
        <v>47986.123680000004</v>
      </c>
      <c r="X94" s="89">
        <f>X25*INDEX(Inputs_ByPrg!$I$6:$AD$69,MATCH('ABP BlockSize'!$E94,Inputs_ByPrg!$E$6:$E$69,0),MATCH('ABP BlockSize'!X$5,Inputs_ByPrg!$I$5:$AD$5,0))*8760/1000</f>
        <v>47986.123680000004</v>
      </c>
      <c r="Y94" s="89">
        <f>Y25*INDEX(Inputs_ByPrg!$I$6:$AD$69,MATCH('ABP BlockSize'!$E94,Inputs_ByPrg!$E$6:$E$69,0),MATCH('ABP BlockSize'!Y$5,Inputs_ByPrg!$I$5:$AD$5,0))*8760/1000</f>
        <v>47986.123680000004</v>
      </c>
      <c r="Z94" s="89">
        <f>Z25*INDEX(Inputs_ByPrg!$I$6:$AD$69,MATCH('ABP BlockSize'!$E94,Inputs_ByPrg!$E$6:$E$69,0),MATCH('ABP BlockSize'!Z$5,Inputs_ByPrg!$I$5:$AD$5,0))*8760/1000</f>
        <v>47986.123680000004</v>
      </c>
      <c r="AA94" s="89">
        <f>AA25*INDEX(Inputs_ByPrg!$I$6:$AD$69,MATCH('ABP BlockSize'!$E94,Inputs_ByPrg!$E$6:$E$69,0),MATCH('ABP BlockSize'!AA$5,Inputs_ByPrg!$I$5:$AD$5,0))*8760/1000</f>
        <v>47986.123680000004</v>
      </c>
      <c r="AB94" s="89">
        <f>AB25*INDEX(Inputs_ByPrg!$I$6:$AD$69,MATCH('ABP BlockSize'!$E94,Inputs_ByPrg!$E$6:$E$69,0),MATCH('ABP BlockSize'!AB$5,Inputs_ByPrg!$I$5:$AD$5,0))*8760/1000</f>
        <v>47986.123680000004</v>
      </c>
    </row>
    <row r="95" spans="2:28" ht="14.45" customHeight="1">
      <c r="B95" s="239" t="s">
        <v>230</v>
      </c>
      <c r="C95" s="239" t="s">
        <v>208</v>
      </c>
      <c r="D95" s="239" t="s">
        <v>291</v>
      </c>
      <c r="E95" s="286" t="str">
        <f t="shared" si="2"/>
        <v>A_Traditional Community Solar_&gt;2000-5000</v>
      </c>
      <c r="F95" s="262" t="s">
        <v>85</v>
      </c>
      <c r="G95" s="89">
        <f>G26*INDEX(Inputs_ByPrg!$I$6:$AD$69,MATCH('ABP BlockSize'!$E95,Inputs_ByPrg!$E$6:$E$69,0),MATCH('ABP BlockSize'!G$5,Inputs_ByPrg!$I$5:$AD$5,0))*8760/1000</f>
        <v>0</v>
      </c>
      <c r="H95" s="89">
        <f>H26*INDEX(Inputs_ByPrg!$I$6:$AD$69,MATCH('ABP BlockSize'!$E95,Inputs_ByPrg!$E$6:$E$69,0),MATCH('ABP BlockSize'!H$5,Inputs_ByPrg!$I$5:$AD$5,0))*8760/1000</f>
        <v>0</v>
      </c>
      <c r="I95" s="89">
        <f>I26*INDEX(Inputs_ByPrg!$I$6:$AD$69,MATCH('ABP BlockSize'!$E95,Inputs_ByPrg!$E$6:$E$69,0),MATCH('ABP BlockSize'!I$5,Inputs_ByPrg!$I$5:$AD$5,0))*8760/1000</f>
        <v>0</v>
      </c>
      <c r="J95" s="89">
        <f>J26*INDEX(Inputs_ByPrg!$I$6:$AD$69,MATCH('ABP BlockSize'!$E95,Inputs_ByPrg!$E$6:$E$69,0),MATCH('ABP BlockSize'!J$5,Inputs_ByPrg!$I$5:$AD$5,0))*8760/1000</f>
        <v>0</v>
      </c>
      <c r="K95" s="89">
        <f>K26*INDEX(Inputs_ByPrg!$I$6:$AD$69,MATCH('ABP BlockSize'!$E95,Inputs_ByPrg!$E$6:$E$69,0),MATCH('ABP BlockSize'!K$5,Inputs_ByPrg!$I$5:$AD$5,0))*8760/1000</f>
        <v>0</v>
      </c>
      <c r="L95" s="89">
        <f>L26*INDEX(Inputs_ByPrg!$I$6:$AD$69,MATCH('ABP BlockSize'!$E95,Inputs_ByPrg!$E$6:$E$69,0),MATCH('ABP BlockSize'!L$5,Inputs_ByPrg!$I$5:$AD$5,0))*8760/1000</f>
        <v>0</v>
      </c>
      <c r="M95" s="89">
        <f>M26*INDEX(Inputs_ByPrg!$I$6:$AD$69,MATCH('ABP BlockSize'!$E95,Inputs_ByPrg!$E$6:$E$69,0),MATCH('ABP BlockSize'!M$5,Inputs_ByPrg!$I$5:$AD$5,0))*8760/1000</f>
        <v>0</v>
      </c>
      <c r="N95" s="89">
        <f>N26*INDEX(Inputs_ByPrg!$I$6:$AD$69,MATCH('ABP BlockSize'!$E95,Inputs_ByPrg!$E$6:$E$69,0),MATCH('ABP BlockSize'!N$5,Inputs_ByPrg!$I$5:$AD$5,0))*8760/1000</f>
        <v>0</v>
      </c>
      <c r="O95" s="89">
        <f>O26*INDEX(Inputs_ByPrg!$I$6:$AD$69,MATCH('ABP BlockSize'!$E95,Inputs_ByPrg!$E$6:$E$69,0),MATCH('ABP BlockSize'!O$5,Inputs_ByPrg!$I$5:$AD$5,0))*8760/1000</f>
        <v>0</v>
      </c>
      <c r="P95" s="89">
        <f>P26*INDEX(Inputs_ByPrg!$I$6:$AD$69,MATCH('ABP BlockSize'!$E95,Inputs_ByPrg!$E$6:$E$69,0),MATCH('ABP BlockSize'!P$5,Inputs_ByPrg!$I$5:$AD$5,0))*8760/1000</f>
        <v>0</v>
      </c>
      <c r="Q95" s="89">
        <f>Q26*INDEX(Inputs_ByPrg!$I$6:$AD$69,MATCH('ABP BlockSize'!$E95,Inputs_ByPrg!$E$6:$E$69,0),MATCH('ABP BlockSize'!Q$5,Inputs_ByPrg!$I$5:$AD$5,0))*8760/1000</f>
        <v>0</v>
      </c>
      <c r="R95" s="89">
        <f>R26*INDEX(Inputs_ByPrg!$I$6:$AD$69,MATCH('ABP BlockSize'!$E95,Inputs_ByPrg!$E$6:$E$69,0),MATCH('ABP BlockSize'!R$5,Inputs_ByPrg!$I$5:$AD$5,0))*8760/1000</f>
        <v>0</v>
      </c>
      <c r="S95" s="89">
        <f>S26*INDEX(Inputs_ByPrg!$I$6:$AD$69,MATCH('ABP BlockSize'!$E95,Inputs_ByPrg!$E$6:$E$69,0),MATCH('ABP BlockSize'!S$5,Inputs_ByPrg!$I$5:$AD$5,0))*8760/1000</f>
        <v>0</v>
      </c>
      <c r="T95" s="89">
        <f>T26*INDEX(Inputs_ByPrg!$I$6:$AD$69,MATCH('ABP BlockSize'!$E95,Inputs_ByPrg!$E$6:$E$69,0),MATCH('ABP BlockSize'!T$5,Inputs_ByPrg!$I$5:$AD$5,0))*8760/1000</f>
        <v>0</v>
      </c>
      <c r="U95" s="89">
        <f>U26*INDEX(Inputs_ByPrg!$I$6:$AD$69,MATCH('ABP BlockSize'!$E95,Inputs_ByPrg!$E$6:$E$69,0),MATCH('ABP BlockSize'!U$5,Inputs_ByPrg!$I$5:$AD$5,0))*8760/1000</f>
        <v>0</v>
      </c>
      <c r="V95" s="89">
        <f>V26*INDEX(Inputs_ByPrg!$I$6:$AD$69,MATCH('ABP BlockSize'!$E95,Inputs_ByPrg!$E$6:$E$69,0),MATCH('ABP BlockSize'!V$5,Inputs_ByPrg!$I$5:$AD$5,0))*8760/1000</f>
        <v>0</v>
      </c>
      <c r="W95" s="89">
        <f>W26*INDEX(Inputs_ByPrg!$I$6:$AD$69,MATCH('ABP BlockSize'!$E95,Inputs_ByPrg!$E$6:$E$69,0),MATCH('ABP BlockSize'!W$5,Inputs_ByPrg!$I$5:$AD$5,0))*8760/1000</f>
        <v>0</v>
      </c>
      <c r="X95" s="89">
        <f>X26*INDEX(Inputs_ByPrg!$I$6:$AD$69,MATCH('ABP BlockSize'!$E95,Inputs_ByPrg!$E$6:$E$69,0),MATCH('ABP BlockSize'!X$5,Inputs_ByPrg!$I$5:$AD$5,0))*8760/1000</f>
        <v>0</v>
      </c>
      <c r="Y95" s="89">
        <f>Y26*INDEX(Inputs_ByPrg!$I$6:$AD$69,MATCH('ABP BlockSize'!$E95,Inputs_ByPrg!$E$6:$E$69,0),MATCH('ABP BlockSize'!Y$5,Inputs_ByPrg!$I$5:$AD$5,0))*8760/1000</f>
        <v>0</v>
      </c>
      <c r="Z95" s="89">
        <f>Z26*INDEX(Inputs_ByPrg!$I$6:$AD$69,MATCH('ABP BlockSize'!$E95,Inputs_ByPrg!$E$6:$E$69,0),MATCH('ABP BlockSize'!Z$5,Inputs_ByPrg!$I$5:$AD$5,0))*8760/1000</f>
        <v>0</v>
      </c>
      <c r="AA95" s="89">
        <f>AA26*INDEX(Inputs_ByPrg!$I$6:$AD$69,MATCH('ABP BlockSize'!$E95,Inputs_ByPrg!$E$6:$E$69,0),MATCH('ABP BlockSize'!AA$5,Inputs_ByPrg!$I$5:$AD$5,0))*8760/1000</f>
        <v>0</v>
      </c>
      <c r="AB95" s="89">
        <f>AB26*INDEX(Inputs_ByPrg!$I$6:$AD$69,MATCH('ABP BlockSize'!$E95,Inputs_ByPrg!$E$6:$E$69,0),MATCH('ABP BlockSize'!AB$5,Inputs_ByPrg!$I$5:$AD$5,0))*8760/1000</f>
        <v>0</v>
      </c>
    </row>
    <row r="96" spans="2:28" ht="14.45" customHeight="1">
      <c r="B96" s="239" t="s">
        <v>231</v>
      </c>
      <c r="C96" s="239" t="s">
        <v>208</v>
      </c>
      <c r="D96" s="239" t="s">
        <v>275</v>
      </c>
      <c r="E96" s="286" t="str">
        <f t="shared" si="2"/>
        <v>B_Traditional Community Solar_ &lt; 10</v>
      </c>
      <c r="F96" s="262" t="s">
        <v>85</v>
      </c>
      <c r="G96" s="89">
        <f>G27*INDEX(Inputs_ByPrg!$I$6:$AD$69,MATCH('ABP BlockSize'!$E96,Inputs_ByPrg!$E$6:$E$69,0),MATCH('ABP BlockSize'!G$5,Inputs_ByPrg!$I$5:$AD$5,0))*8760/1000</f>
        <v>0</v>
      </c>
      <c r="H96" s="89">
        <f>H27*INDEX(Inputs_ByPrg!$I$6:$AD$69,MATCH('ABP BlockSize'!$E96,Inputs_ByPrg!$E$6:$E$69,0),MATCH('ABP BlockSize'!H$5,Inputs_ByPrg!$I$5:$AD$5,0))*8760/1000</f>
        <v>0</v>
      </c>
      <c r="I96" s="89">
        <f>I27*INDEX(Inputs_ByPrg!$I$6:$AD$69,MATCH('ABP BlockSize'!$E96,Inputs_ByPrg!$E$6:$E$69,0),MATCH('ABP BlockSize'!I$5,Inputs_ByPrg!$I$5:$AD$5,0))*8760/1000</f>
        <v>0</v>
      </c>
      <c r="J96" s="89">
        <f>J27*INDEX(Inputs_ByPrg!$I$6:$AD$69,MATCH('ABP BlockSize'!$E96,Inputs_ByPrg!$E$6:$E$69,0),MATCH('ABP BlockSize'!J$5,Inputs_ByPrg!$I$5:$AD$5,0))*8760/1000</f>
        <v>0</v>
      </c>
      <c r="K96" s="89">
        <f>K27*INDEX(Inputs_ByPrg!$I$6:$AD$69,MATCH('ABP BlockSize'!$E96,Inputs_ByPrg!$E$6:$E$69,0),MATCH('ABP BlockSize'!K$5,Inputs_ByPrg!$I$5:$AD$5,0))*8760/1000</f>
        <v>0</v>
      </c>
      <c r="L96" s="89">
        <f>L27*INDEX(Inputs_ByPrg!$I$6:$AD$69,MATCH('ABP BlockSize'!$E96,Inputs_ByPrg!$E$6:$E$69,0),MATCH('ABP BlockSize'!L$5,Inputs_ByPrg!$I$5:$AD$5,0))*8760/1000</f>
        <v>0</v>
      </c>
      <c r="M96" s="89">
        <f>M27*INDEX(Inputs_ByPrg!$I$6:$AD$69,MATCH('ABP BlockSize'!$E96,Inputs_ByPrg!$E$6:$E$69,0),MATCH('ABP BlockSize'!M$5,Inputs_ByPrg!$I$5:$AD$5,0))*8760/1000</f>
        <v>0</v>
      </c>
      <c r="N96" s="89">
        <f>N27*INDEX(Inputs_ByPrg!$I$6:$AD$69,MATCH('ABP BlockSize'!$E96,Inputs_ByPrg!$E$6:$E$69,0),MATCH('ABP BlockSize'!N$5,Inputs_ByPrg!$I$5:$AD$5,0))*8760/1000</f>
        <v>0</v>
      </c>
      <c r="O96" s="89">
        <f>O27*INDEX(Inputs_ByPrg!$I$6:$AD$69,MATCH('ABP BlockSize'!$E96,Inputs_ByPrg!$E$6:$E$69,0),MATCH('ABP BlockSize'!O$5,Inputs_ByPrg!$I$5:$AD$5,0))*8760/1000</f>
        <v>0</v>
      </c>
      <c r="P96" s="89">
        <f>P27*INDEX(Inputs_ByPrg!$I$6:$AD$69,MATCH('ABP BlockSize'!$E96,Inputs_ByPrg!$E$6:$E$69,0),MATCH('ABP BlockSize'!P$5,Inputs_ByPrg!$I$5:$AD$5,0))*8760/1000</f>
        <v>0</v>
      </c>
      <c r="Q96" s="89">
        <f>Q27*INDEX(Inputs_ByPrg!$I$6:$AD$69,MATCH('ABP BlockSize'!$E96,Inputs_ByPrg!$E$6:$E$69,0),MATCH('ABP BlockSize'!Q$5,Inputs_ByPrg!$I$5:$AD$5,0))*8760/1000</f>
        <v>0</v>
      </c>
      <c r="R96" s="89">
        <f>R27*INDEX(Inputs_ByPrg!$I$6:$AD$69,MATCH('ABP BlockSize'!$E96,Inputs_ByPrg!$E$6:$E$69,0),MATCH('ABP BlockSize'!R$5,Inputs_ByPrg!$I$5:$AD$5,0))*8760/1000</f>
        <v>0</v>
      </c>
      <c r="S96" s="89">
        <f>S27*INDEX(Inputs_ByPrg!$I$6:$AD$69,MATCH('ABP BlockSize'!$E96,Inputs_ByPrg!$E$6:$E$69,0),MATCH('ABP BlockSize'!S$5,Inputs_ByPrg!$I$5:$AD$5,0))*8760/1000</f>
        <v>0</v>
      </c>
      <c r="T96" s="89">
        <f>T27*INDEX(Inputs_ByPrg!$I$6:$AD$69,MATCH('ABP BlockSize'!$E96,Inputs_ByPrg!$E$6:$E$69,0),MATCH('ABP BlockSize'!T$5,Inputs_ByPrg!$I$5:$AD$5,0))*8760/1000</f>
        <v>0</v>
      </c>
      <c r="U96" s="89">
        <f>U27*INDEX(Inputs_ByPrg!$I$6:$AD$69,MATCH('ABP BlockSize'!$E96,Inputs_ByPrg!$E$6:$E$69,0),MATCH('ABP BlockSize'!U$5,Inputs_ByPrg!$I$5:$AD$5,0))*8760/1000</f>
        <v>0</v>
      </c>
      <c r="V96" s="89">
        <f>V27*INDEX(Inputs_ByPrg!$I$6:$AD$69,MATCH('ABP BlockSize'!$E96,Inputs_ByPrg!$E$6:$E$69,0),MATCH('ABP BlockSize'!V$5,Inputs_ByPrg!$I$5:$AD$5,0))*8760/1000</f>
        <v>0</v>
      </c>
      <c r="W96" s="89">
        <f>W27*INDEX(Inputs_ByPrg!$I$6:$AD$69,MATCH('ABP BlockSize'!$E96,Inputs_ByPrg!$E$6:$E$69,0),MATCH('ABP BlockSize'!W$5,Inputs_ByPrg!$I$5:$AD$5,0))*8760/1000</f>
        <v>0</v>
      </c>
      <c r="X96" s="89">
        <f>X27*INDEX(Inputs_ByPrg!$I$6:$AD$69,MATCH('ABP BlockSize'!$E96,Inputs_ByPrg!$E$6:$E$69,0),MATCH('ABP BlockSize'!X$5,Inputs_ByPrg!$I$5:$AD$5,0))*8760/1000</f>
        <v>0</v>
      </c>
      <c r="Y96" s="89">
        <f>Y27*INDEX(Inputs_ByPrg!$I$6:$AD$69,MATCH('ABP BlockSize'!$E96,Inputs_ByPrg!$E$6:$E$69,0),MATCH('ABP BlockSize'!Y$5,Inputs_ByPrg!$I$5:$AD$5,0))*8760/1000</f>
        <v>0</v>
      </c>
      <c r="Z96" s="89">
        <f>Z27*INDEX(Inputs_ByPrg!$I$6:$AD$69,MATCH('ABP BlockSize'!$E96,Inputs_ByPrg!$E$6:$E$69,0),MATCH('ABP BlockSize'!Z$5,Inputs_ByPrg!$I$5:$AD$5,0))*8760/1000</f>
        <v>0</v>
      </c>
      <c r="AA96" s="89">
        <f>AA27*INDEX(Inputs_ByPrg!$I$6:$AD$69,MATCH('ABP BlockSize'!$E96,Inputs_ByPrg!$E$6:$E$69,0),MATCH('ABP BlockSize'!AA$5,Inputs_ByPrg!$I$5:$AD$5,0))*8760/1000</f>
        <v>0</v>
      </c>
      <c r="AB96" s="89">
        <f>AB27*INDEX(Inputs_ByPrg!$I$6:$AD$69,MATCH('ABP BlockSize'!$E96,Inputs_ByPrg!$E$6:$E$69,0),MATCH('ABP BlockSize'!AB$5,Inputs_ByPrg!$I$5:$AD$5,0))*8760/1000</f>
        <v>0</v>
      </c>
    </row>
    <row r="97" spans="2:28" ht="14.45" customHeight="1">
      <c r="B97" s="239" t="s">
        <v>231</v>
      </c>
      <c r="C97" s="239" t="s">
        <v>208</v>
      </c>
      <c r="D97" s="239" t="s">
        <v>277</v>
      </c>
      <c r="E97" s="286" t="str">
        <f t="shared" si="2"/>
        <v>B_Traditional Community Solar_ &gt;10-25</v>
      </c>
      <c r="F97" s="262" t="s">
        <v>85</v>
      </c>
      <c r="G97" s="89">
        <f>G28*INDEX(Inputs_ByPrg!$I$6:$AD$69,MATCH('ABP BlockSize'!$E97,Inputs_ByPrg!$E$6:$E$69,0),MATCH('ABP BlockSize'!G$5,Inputs_ByPrg!$I$5:$AD$5,0))*8760/1000</f>
        <v>0</v>
      </c>
      <c r="H97" s="89">
        <f>H28*INDEX(Inputs_ByPrg!$I$6:$AD$69,MATCH('ABP BlockSize'!$E97,Inputs_ByPrg!$E$6:$E$69,0),MATCH('ABP BlockSize'!H$5,Inputs_ByPrg!$I$5:$AD$5,0))*8760/1000</f>
        <v>0</v>
      </c>
      <c r="I97" s="89">
        <f>I28*INDEX(Inputs_ByPrg!$I$6:$AD$69,MATCH('ABP BlockSize'!$E97,Inputs_ByPrg!$E$6:$E$69,0),MATCH('ABP BlockSize'!I$5,Inputs_ByPrg!$I$5:$AD$5,0))*8760/1000</f>
        <v>0</v>
      </c>
      <c r="J97" s="89">
        <f>J28*INDEX(Inputs_ByPrg!$I$6:$AD$69,MATCH('ABP BlockSize'!$E97,Inputs_ByPrg!$E$6:$E$69,0),MATCH('ABP BlockSize'!J$5,Inputs_ByPrg!$I$5:$AD$5,0))*8760/1000</f>
        <v>0</v>
      </c>
      <c r="K97" s="89">
        <f>K28*INDEX(Inputs_ByPrg!$I$6:$AD$69,MATCH('ABP BlockSize'!$E97,Inputs_ByPrg!$E$6:$E$69,0),MATCH('ABP BlockSize'!K$5,Inputs_ByPrg!$I$5:$AD$5,0))*8760/1000</f>
        <v>0</v>
      </c>
      <c r="L97" s="89">
        <f>L28*INDEX(Inputs_ByPrg!$I$6:$AD$69,MATCH('ABP BlockSize'!$E97,Inputs_ByPrg!$E$6:$E$69,0),MATCH('ABP BlockSize'!L$5,Inputs_ByPrg!$I$5:$AD$5,0))*8760/1000</f>
        <v>0</v>
      </c>
      <c r="M97" s="89">
        <f>M28*INDEX(Inputs_ByPrg!$I$6:$AD$69,MATCH('ABP BlockSize'!$E97,Inputs_ByPrg!$E$6:$E$69,0),MATCH('ABP BlockSize'!M$5,Inputs_ByPrg!$I$5:$AD$5,0))*8760/1000</f>
        <v>0</v>
      </c>
      <c r="N97" s="89">
        <f>N28*INDEX(Inputs_ByPrg!$I$6:$AD$69,MATCH('ABP BlockSize'!$E97,Inputs_ByPrg!$E$6:$E$69,0),MATCH('ABP BlockSize'!N$5,Inputs_ByPrg!$I$5:$AD$5,0))*8760/1000</f>
        <v>0</v>
      </c>
      <c r="O97" s="89">
        <f>O28*INDEX(Inputs_ByPrg!$I$6:$AD$69,MATCH('ABP BlockSize'!$E97,Inputs_ByPrg!$E$6:$E$69,0),MATCH('ABP BlockSize'!O$5,Inputs_ByPrg!$I$5:$AD$5,0))*8760/1000</f>
        <v>0</v>
      </c>
      <c r="P97" s="89">
        <f>P28*INDEX(Inputs_ByPrg!$I$6:$AD$69,MATCH('ABP BlockSize'!$E97,Inputs_ByPrg!$E$6:$E$69,0),MATCH('ABP BlockSize'!P$5,Inputs_ByPrg!$I$5:$AD$5,0))*8760/1000</f>
        <v>0</v>
      </c>
      <c r="Q97" s="89">
        <f>Q28*INDEX(Inputs_ByPrg!$I$6:$AD$69,MATCH('ABP BlockSize'!$E97,Inputs_ByPrg!$E$6:$E$69,0),MATCH('ABP BlockSize'!Q$5,Inputs_ByPrg!$I$5:$AD$5,0))*8760/1000</f>
        <v>0</v>
      </c>
      <c r="R97" s="89">
        <f>R28*INDEX(Inputs_ByPrg!$I$6:$AD$69,MATCH('ABP BlockSize'!$E97,Inputs_ByPrg!$E$6:$E$69,0),MATCH('ABP BlockSize'!R$5,Inputs_ByPrg!$I$5:$AD$5,0))*8760/1000</f>
        <v>0</v>
      </c>
      <c r="S97" s="89">
        <f>S28*INDEX(Inputs_ByPrg!$I$6:$AD$69,MATCH('ABP BlockSize'!$E97,Inputs_ByPrg!$E$6:$E$69,0),MATCH('ABP BlockSize'!S$5,Inputs_ByPrg!$I$5:$AD$5,0))*8760/1000</f>
        <v>0</v>
      </c>
      <c r="T97" s="89">
        <f>T28*INDEX(Inputs_ByPrg!$I$6:$AD$69,MATCH('ABP BlockSize'!$E97,Inputs_ByPrg!$E$6:$E$69,0),MATCH('ABP BlockSize'!T$5,Inputs_ByPrg!$I$5:$AD$5,0))*8760/1000</f>
        <v>0</v>
      </c>
      <c r="U97" s="89">
        <f>U28*INDEX(Inputs_ByPrg!$I$6:$AD$69,MATCH('ABP BlockSize'!$E97,Inputs_ByPrg!$E$6:$E$69,0),MATCH('ABP BlockSize'!U$5,Inputs_ByPrg!$I$5:$AD$5,0))*8760/1000</f>
        <v>0</v>
      </c>
      <c r="V97" s="89">
        <f>V28*INDEX(Inputs_ByPrg!$I$6:$AD$69,MATCH('ABP BlockSize'!$E97,Inputs_ByPrg!$E$6:$E$69,0),MATCH('ABP BlockSize'!V$5,Inputs_ByPrg!$I$5:$AD$5,0))*8760/1000</f>
        <v>0</v>
      </c>
      <c r="W97" s="89">
        <f>W28*INDEX(Inputs_ByPrg!$I$6:$AD$69,MATCH('ABP BlockSize'!$E97,Inputs_ByPrg!$E$6:$E$69,0),MATCH('ABP BlockSize'!W$5,Inputs_ByPrg!$I$5:$AD$5,0))*8760/1000</f>
        <v>0</v>
      </c>
      <c r="X97" s="89">
        <f>X28*INDEX(Inputs_ByPrg!$I$6:$AD$69,MATCH('ABP BlockSize'!$E97,Inputs_ByPrg!$E$6:$E$69,0),MATCH('ABP BlockSize'!X$5,Inputs_ByPrg!$I$5:$AD$5,0))*8760/1000</f>
        <v>0</v>
      </c>
      <c r="Y97" s="89">
        <f>Y28*INDEX(Inputs_ByPrg!$I$6:$AD$69,MATCH('ABP BlockSize'!$E97,Inputs_ByPrg!$E$6:$E$69,0),MATCH('ABP BlockSize'!Y$5,Inputs_ByPrg!$I$5:$AD$5,0))*8760/1000</f>
        <v>0</v>
      </c>
      <c r="Z97" s="89">
        <f>Z28*INDEX(Inputs_ByPrg!$I$6:$AD$69,MATCH('ABP BlockSize'!$E97,Inputs_ByPrg!$E$6:$E$69,0),MATCH('ABP BlockSize'!Z$5,Inputs_ByPrg!$I$5:$AD$5,0))*8760/1000</f>
        <v>0</v>
      </c>
      <c r="AA97" s="89">
        <f>AA28*INDEX(Inputs_ByPrg!$I$6:$AD$69,MATCH('ABP BlockSize'!$E97,Inputs_ByPrg!$E$6:$E$69,0),MATCH('ABP BlockSize'!AA$5,Inputs_ByPrg!$I$5:$AD$5,0))*8760/1000</f>
        <v>0</v>
      </c>
      <c r="AB97" s="89">
        <f>AB28*INDEX(Inputs_ByPrg!$I$6:$AD$69,MATCH('ABP BlockSize'!$E97,Inputs_ByPrg!$E$6:$E$69,0),MATCH('ABP BlockSize'!AB$5,Inputs_ByPrg!$I$5:$AD$5,0))*8760/1000</f>
        <v>0</v>
      </c>
    </row>
    <row r="98" spans="2:28" ht="14.45" customHeight="1">
      <c r="B98" s="239" t="s">
        <v>231</v>
      </c>
      <c r="C98" s="239" t="s">
        <v>208</v>
      </c>
      <c r="D98" s="239" t="s">
        <v>284</v>
      </c>
      <c r="E98" s="286" t="str">
        <f t="shared" si="2"/>
        <v>B_Traditional Community Solar_ &gt;25-100</v>
      </c>
      <c r="F98" s="262" t="s">
        <v>85</v>
      </c>
      <c r="G98" s="89">
        <f>G29*INDEX(Inputs_ByPrg!$I$6:$AD$69,MATCH('ABP BlockSize'!$E98,Inputs_ByPrg!$E$6:$E$69,0),MATCH('ABP BlockSize'!G$5,Inputs_ByPrg!$I$5:$AD$5,0))*8760/1000</f>
        <v>0</v>
      </c>
      <c r="H98" s="89">
        <f>H29*INDEX(Inputs_ByPrg!$I$6:$AD$69,MATCH('ABP BlockSize'!$E98,Inputs_ByPrg!$E$6:$E$69,0),MATCH('ABP BlockSize'!H$5,Inputs_ByPrg!$I$5:$AD$5,0))*8760/1000</f>
        <v>0</v>
      </c>
      <c r="I98" s="89">
        <f>I29*INDEX(Inputs_ByPrg!$I$6:$AD$69,MATCH('ABP BlockSize'!$E98,Inputs_ByPrg!$E$6:$E$69,0),MATCH('ABP BlockSize'!I$5,Inputs_ByPrg!$I$5:$AD$5,0))*8760/1000</f>
        <v>0</v>
      </c>
      <c r="J98" s="89">
        <f>J29*INDEX(Inputs_ByPrg!$I$6:$AD$69,MATCH('ABP BlockSize'!$E98,Inputs_ByPrg!$E$6:$E$69,0),MATCH('ABP BlockSize'!J$5,Inputs_ByPrg!$I$5:$AD$5,0))*8760/1000</f>
        <v>0</v>
      </c>
      <c r="K98" s="89">
        <f>K29*INDEX(Inputs_ByPrg!$I$6:$AD$69,MATCH('ABP BlockSize'!$E98,Inputs_ByPrg!$E$6:$E$69,0),MATCH('ABP BlockSize'!K$5,Inputs_ByPrg!$I$5:$AD$5,0))*8760/1000</f>
        <v>0</v>
      </c>
      <c r="L98" s="89">
        <f>L29*INDEX(Inputs_ByPrg!$I$6:$AD$69,MATCH('ABP BlockSize'!$E98,Inputs_ByPrg!$E$6:$E$69,0),MATCH('ABP BlockSize'!L$5,Inputs_ByPrg!$I$5:$AD$5,0))*8760/1000</f>
        <v>0</v>
      </c>
      <c r="M98" s="89">
        <f>M29*INDEX(Inputs_ByPrg!$I$6:$AD$69,MATCH('ABP BlockSize'!$E98,Inputs_ByPrg!$E$6:$E$69,0),MATCH('ABP BlockSize'!M$5,Inputs_ByPrg!$I$5:$AD$5,0))*8760/1000</f>
        <v>0</v>
      </c>
      <c r="N98" s="89">
        <f>N29*INDEX(Inputs_ByPrg!$I$6:$AD$69,MATCH('ABP BlockSize'!$E98,Inputs_ByPrg!$E$6:$E$69,0),MATCH('ABP BlockSize'!N$5,Inputs_ByPrg!$I$5:$AD$5,0))*8760/1000</f>
        <v>0</v>
      </c>
      <c r="O98" s="89">
        <f>O29*INDEX(Inputs_ByPrg!$I$6:$AD$69,MATCH('ABP BlockSize'!$E98,Inputs_ByPrg!$E$6:$E$69,0),MATCH('ABP BlockSize'!O$5,Inputs_ByPrg!$I$5:$AD$5,0))*8760/1000</f>
        <v>0</v>
      </c>
      <c r="P98" s="89">
        <f>P29*INDEX(Inputs_ByPrg!$I$6:$AD$69,MATCH('ABP BlockSize'!$E98,Inputs_ByPrg!$E$6:$E$69,0),MATCH('ABP BlockSize'!P$5,Inputs_ByPrg!$I$5:$AD$5,0))*8760/1000</f>
        <v>0</v>
      </c>
      <c r="Q98" s="89">
        <f>Q29*INDEX(Inputs_ByPrg!$I$6:$AD$69,MATCH('ABP BlockSize'!$E98,Inputs_ByPrg!$E$6:$E$69,0),MATCH('ABP BlockSize'!Q$5,Inputs_ByPrg!$I$5:$AD$5,0))*8760/1000</f>
        <v>0</v>
      </c>
      <c r="R98" s="89">
        <f>R29*INDEX(Inputs_ByPrg!$I$6:$AD$69,MATCH('ABP BlockSize'!$E98,Inputs_ByPrg!$E$6:$E$69,0),MATCH('ABP BlockSize'!R$5,Inputs_ByPrg!$I$5:$AD$5,0))*8760/1000</f>
        <v>0</v>
      </c>
      <c r="S98" s="89">
        <f>S29*INDEX(Inputs_ByPrg!$I$6:$AD$69,MATCH('ABP BlockSize'!$E98,Inputs_ByPrg!$E$6:$E$69,0),MATCH('ABP BlockSize'!S$5,Inputs_ByPrg!$I$5:$AD$5,0))*8760/1000</f>
        <v>0</v>
      </c>
      <c r="T98" s="89">
        <f>T29*INDEX(Inputs_ByPrg!$I$6:$AD$69,MATCH('ABP BlockSize'!$E98,Inputs_ByPrg!$E$6:$E$69,0),MATCH('ABP BlockSize'!T$5,Inputs_ByPrg!$I$5:$AD$5,0))*8760/1000</f>
        <v>0</v>
      </c>
      <c r="U98" s="89">
        <f>U29*INDEX(Inputs_ByPrg!$I$6:$AD$69,MATCH('ABP BlockSize'!$E98,Inputs_ByPrg!$E$6:$E$69,0),MATCH('ABP BlockSize'!U$5,Inputs_ByPrg!$I$5:$AD$5,0))*8760/1000</f>
        <v>0</v>
      </c>
      <c r="V98" s="89">
        <f>V29*INDEX(Inputs_ByPrg!$I$6:$AD$69,MATCH('ABP BlockSize'!$E98,Inputs_ByPrg!$E$6:$E$69,0),MATCH('ABP BlockSize'!V$5,Inputs_ByPrg!$I$5:$AD$5,0))*8760/1000</f>
        <v>0</v>
      </c>
      <c r="W98" s="89">
        <f>W29*INDEX(Inputs_ByPrg!$I$6:$AD$69,MATCH('ABP BlockSize'!$E98,Inputs_ByPrg!$E$6:$E$69,0),MATCH('ABP BlockSize'!W$5,Inputs_ByPrg!$I$5:$AD$5,0))*8760/1000</f>
        <v>0</v>
      </c>
      <c r="X98" s="89">
        <f>X29*INDEX(Inputs_ByPrg!$I$6:$AD$69,MATCH('ABP BlockSize'!$E98,Inputs_ByPrg!$E$6:$E$69,0),MATCH('ABP BlockSize'!X$5,Inputs_ByPrg!$I$5:$AD$5,0))*8760/1000</f>
        <v>0</v>
      </c>
      <c r="Y98" s="89">
        <f>Y29*INDEX(Inputs_ByPrg!$I$6:$AD$69,MATCH('ABP BlockSize'!$E98,Inputs_ByPrg!$E$6:$E$69,0),MATCH('ABP BlockSize'!Y$5,Inputs_ByPrg!$I$5:$AD$5,0))*8760/1000</f>
        <v>0</v>
      </c>
      <c r="Z98" s="89">
        <f>Z29*INDEX(Inputs_ByPrg!$I$6:$AD$69,MATCH('ABP BlockSize'!$E98,Inputs_ByPrg!$E$6:$E$69,0),MATCH('ABP BlockSize'!Z$5,Inputs_ByPrg!$I$5:$AD$5,0))*8760/1000</f>
        <v>0</v>
      </c>
      <c r="AA98" s="89">
        <f>AA29*INDEX(Inputs_ByPrg!$I$6:$AD$69,MATCH('ABP BlockSize'!$E98,Inputs_ByPrg!$E$6:$E$69,0),MATCH('ABP BlockSize'!AA$5,Inputs_ByPrg!$I$5:$AD$5,0))*8760/1000</f>
        <v>0</v>
      </c>
      <c r="AB98" s="89">
        <f>AB29*INDEX(Inputs_ByPrg!$I$6:$AD$69,MATCH('ABP BlockSize'!$E98,Inputs_ByPrg!$E$6:$E$69,0),MATCH('ABP BlockSize'!AB$5,Inputs_ByPrg!$I$5:$AD$5,0))*8760/1000</f>
        <v>0</v>
      </c>
    </row>
    <row r="99" spans="2:28" ht="14.45" customHeight="1">
      <c r="B99" s="239" t="s">
        <v>231</v>
      </c>
      <c r="C99" s="239" t="s">
        <v>208</v>
      </c>
      <c r="D99" s="239" t="s">
        <v>287</v>
      </c>
      <c r="E99" s="286" t="str">
        <f t="shared" si="2"/>
        <v>B_Traditional Community Solar_&gt;100-200</v>
      </c>
      <c r="F99" s="262" t="s">
        <v>85</v>
      </c>
      <c r="G99" s="89">
        <f>G30*INDEX(Inputs_ByPrg!$I$6:$AD$69,MATCH('ABP BlockSize'!$E99,Inputs_ByPrg!$E$6:$E$69,0),MATCH('ABP BlockSize'!G$5,Inputs_ByPrg!$I$5:$AD$5,0))*8760/1000</f>
        <v>0</v>
      </c>
      <c r="H99" s="89">
        <f>H30*INDEX(Inputs_ByPrg!$I$6:$AD$69,MATCH('ABP BlockSize'!$E99,Inputs_ByPrg!$E$6:$E$69,0),MATCH('ABP BlockSize'!H$5,Inputs_ByPrg!$I$5:$AD$5,0))*8760/1000</f>
        <v>0</v>
      </c>
      <c r="I99" s="89">
        <f>I30*INDEX(Inputs_ByPrg!$I$6:$AD$69,MATCH('ABP BlockSize'!$E99,Inputs_ByPrg!$E$6:$E$69,0),MATCH('ABP BlockSize'!I$5,Inputs_ByPrg!$I$5:$AD$5,0))*8760/1000</f>
        <v>0</v>
      </c>
      <c r="J99" s="89">
        <f>J30*INDEX(Inputs_ByPrg!$I$6:$AD$69,MATCH('ABP BlockSize'!$E99,Inputs_ByPrg!$E$6:$E$69,0),MATCH('ABP BlockSize'!J$5,Inputs_ByPrg!$I$5:$AD$5,0))*8760/1000</f>
        <v>0</v>
      </c>
      <c r="K99" s="89">
        <f>K30*INDEX(Inputs_ByPrg!$I$6:$AD$69,MATCH('ABP BlockSize'!$E99,Inputs_ByPrg!$E$6:$E$69,0),MATCH('ABP BlockSize'!K$5,Inputs_ByPrg!$I$5:$AD$5,0))*8760/1000</f>
        <v>0</v>
      </c>
      <c r="L99" s="89">
        <f>L30*INDEX(Inputs_ByPrg!$I$6:$AD$69,MATCH('ABP BlockSize'!$E99,Inputs_ByPrg!$E$6:$E$69,0),MATCH('ABP BlockSize'!L$5,Inputs_ByPrg!$I$5:$AD$5,0))*8760/1000</f>
        <v>0</v>
      </c>
      <c r="M99" s="89">
        <f>M30*INDEX(Inputs_ByPrg!$I$6:$AD$69,MATCH('ABP BlockSize'!$E99,Inputs_ByPrg!$E$6:$E$69,0),MATCH('ABP BlockSize'!M$5,Inputs_ByPrg!$I$5:$AD$5,0))*8760/1000</f>
        <v>0</v>
      </c>
      <c r="N99" s="89">
        <f>N30*INDEX(Inputs_ByPrg!$I$6:$AD$69,MATCH('ABP BlockSize'!$E99,Inputs_ByPrg!$E$6:$E$69,0),MATCH('ABP BlockSize'!N$5,Inputs_ByPrg!$I$5:$AD$5,0))*8760/1000</f>
        <v>0</v>
      </c>
      <c r="O99" s="89">
        <f>O30*INDEX(Inputs_ByPrg!$I$6:$AD$69,MATCH('ABP BlockSize'!$E99,Inputs_ByPrg!$E$6:$E$69,0),MATCH('ABP BlockSize'!O$5,Inputs_ByPrg!$I$5:$AD$5,0))*8760/1000</f>
        <v>0</v>
      </c>
      <c r="P99" s="89">
        <f>P30*INDEX(Inputs_ByPrg!$I$6:$AD$69,MATCH('ABP BlockSize'!$E99,Inputs_ByPrg!$E$6:$E$69,0),MATCH('ABP BlockSize'!P$5,Inputs_ByPrg!$I$5:$AD$5,0))*8760/1000</f>
        <v>0</v>
      </c>
      <c r="Q99" s="89">
        <f>Q30*INDEX(Inputs_ByPrg!$I$6:$AD$69,MATCH('ABP BlockSize'!$E99,Inputs_ByPrg!$E$6:$E$69,0),MATCH('ABP BlockSize'!Q$5,Inputs_ByPrg!$I$5:$AD$5,0))*8760/1000</f>
        <v>0</v>
      </c>
      <c r="R99" s="89">
        <f>R30*INDEX(Inputs_ByPrg!$I$6:$AD$69,MATCH('ABP BlockSize'!$E99,Inputs_ByPrg!$E$6:$E$69,0),MATCH('ABP BlockSize'!R$5,Inputs_ByPrg!$I$5:$AD$5,0))*8760/1000</f>
        <v>0</v>
      </c>
      <c r="S99" s="89">
        <f>S30*INDEX(Inputs_ByPrg!$I$6:$AD$69,MATCH('ABP BlockSize'!$E99,Inputs_ByPrg!$E$6:$E$69,0),MATCH('ABP BlockSize'!S$5,Inputs_ByPrg!$I$5:$AD$5,0))*8760/1000</f>
        <v>0</v>
      </c>
      <c r="T99" s="89">
        <f>T30*INDEX(Inputs_ByPrg!$I$6:$AD$69,MATCH('ABP BlockSize'!$E99,Inputs_ByPrg!$E$6:$E$69,0),MATCH('ABP BlockSize'!T$5,Inputs_ByPrg!$I$5:$AD$5,0))*8760/1000</f>
        <v>0</v>
      </c>
      <c r="U99" s="89">
        <f>U30*INDEX(Inputs_ByPrg!$I$6:$AD$69,MATCH('ABP BlockSize'!$E99,Inputs_ByPrg!$E$6:$E$69,0),MATCH('ABP BlockSize'!U$5,Inputs_ByPrg!$I$5:$AD$5,0))*8760/1000</f>
        <v>0</v>
      </c>
      <c r="V99" s="89">
        <f>V30*INDEX(Inputs_ByPrg!$I$6:$AD$69,MATCH('ABP BlockSize'!$E99,Inputs_ByPrg!$E$6:$E$69,0),MATCH('ABP BlockSize'!V$5,Inputs_ByPrg!$I$5:$AD$5,0))*8760/1000</f>
        <v>0</v>
      </c>
      <c r="W99" s="89">
        <f>W30*INDEX(Inputs_ByPrg!$I$6:$AD$69,MATCH('ABP BlockSize'!$E99,Inputs_ByPrg!$E$6:$E$69,0),MATCH('ABP BlockSize'!W$5,Inputs_ByPrg!$I$5:$AD$5,0))*8760/1000</f>
        <v>0</v>
      </c>
      <c r="X99" s="89">
        <f>X30*INDEX(Inputs_ByPrg!$I$6:$AD$69,MATCH('ABP BlockSize'!$E99,Inputs_ByPrg!$E$6:$E$69,0),MATCH('ABP BlockSize'!X$5,Inputs_ByPrg!$I$5:$AD$5,0))*8760/1000</f>
        <v>0</v>
      </c>
      <c r="Y99" s="89">
        <f>Y30*INDEX(Inputs_ByPrg!$I$6:$AD$69,MATCH('ABP BlockSize'!$E99,Inputs_ByPrg!$E$6:$E$69,0),MATCH('ABP BlockSize'!Y$5,Inputs_ByPrg!$I$5:$AD$5,0))*8760/1000</f>
        <v>0</v>
      </c>
      <c r="Z99" s="89">
        <f>Z30*INDEX(Inputs_ByPrg!$I$6:$AD$69,MATCH('ABP BlockSize'!$E99,Inputs_ByPrg!$E$6:$E$69,0),MATCH('ABP BlockSize'!Z$5,Inputs_ByPrg!$I$5:$AD$5,0))*8760/1000</f>
        <v>0</v>
      </c>
      <c r="AA99" s="89">
        <f>AA30*INDEX(Inputs_ByPrg!$I$6:$AD$69,MATCH('ABP BlockSize'!$E99,Inputs_ByPrg!$E$6:$E$69,0),MATCH('ABP BlockSize'!AA$5,Inputs_ByPrg!$I$5:$AD$5,0))*8760/1000</f>
        <v>0</v>
      </c>
      <c r="AB99" s="89">
        <f>AB30*INDEX(Inputs_ByPrg!$I$6:$AD$69,MATCH('ABP BlockSize'!$E99,Inputs_ByPrg!$E$6:$E$69,0),MATCH('ABP BlockSize'!AB$5,Inputs_ByPrg!$I$5:$AD$5,0))*8760/1000</f>
        <v>0</v>
      </c>
    </row>
    <row r="100" spans="2:28" ht="14.45" customHeight="1">
      <c r="B100" s="239" t="s">
        <v>231</v>
      </c>
      <c r="C100" s="239" t="s">
        <v>208</v>
      </c>
      <c r="D100" s="239" t="s">
        <v>288</v>
      </c>
      <c r="E100" s="286" t="str">
        <f t="shared" si="2"/>
        <v>B_Traditional Community Solar_&gt;200-500</v>
      </c>
      <c r="F100" s="262" t="s">
        <v>85</v>
      </c>
      <c r="G100" s="89">
        <f>G31*INDEX(Inputs_ByPrg!$I$6:$AD$69,MATCH('ABP BlockSize'!$E100,Inputs_ByPrg!$E$6:$E$69,0),MATCH('ABP BlockSize'!G$5,Inputs_ByPrg!$I$5:$AD$5,0))*8760/1000</f>
        <v>0</v>
      </c>
      <c r="H100" s="89">
        <f>H31*INDEX(Inputs_ByPrg!$I$6:$AD$69,MATCH('ABP BlockSize'!$E100,Inputs_ByPrg!$E$6:$E$69,0),MATCH('ABP BlockSize'!H$5,Inputs_ByPrg!$I$5:$AD$5,0))*8760/1000</f>
        <v>0</v>
      </c>
      <c r="I100" s="89">
        <f>I31*INDEX(Inputs_ByPrg!$I$6:$AD$69,MATCH('ABP BlockSize'!$E100,Inputs_ByPrg!$E$6:$E$69,0),MATCH('ABP BlockSize'!I$5,Inputs_ByPrg!$I$5:$AD$5,0))*8760/1000</f>
        <v>0</v>
      </c>
      <c r="J100" s="89">
        <f>J31*INDEX(Inputs_ByPrg!$I$6:$AD$69,MATCH('ABP BlockSize'!$E100,Inputs_ByPrg!$E$6:$E$69,0),MATCH('ABP BlockSize'!J$5,Inputs_ByPrg!$I$5:$AD$5,0))*8760/1000</f>
        <v>0</v>
      </c>
      <c r="K100" s="89">
        <f>K31*INDEX(Inputs_ByPrg!$I$6:$AD$69,MATCH('ABP BlockSize'!$E100,Inputs_ByPrg!$E$6:$E$69,0),MATCH('ABP BlockSize'!K$5,Inputs_ByPrg!$I$5:$AD$5,0))*8760/1000</f>
        <v>0</v>
      </c>
      <c r="L100" s="89">
        <f>L31*INDEX(Inputs_ByPrg!$I$6:$AD$69,MATCH('ABP BlockSize'!$E100,Inputs_ByPrg!$E$6:$E$69,0),MATCH('ABP BlockSize'!L$5,Inputs_ByPrg!$I$5:$AD$5,0))*8760/1000</f>
        <v>0</v>
      </c>
      <c r="M100" s="89">
        <f>M31*INDEX(Inputs_ByPrg!$I$6:$AD$69,MATCH('ABP BlockSize'!$E100,Inputs_ByPrg!$E$6:$E$69,0),MATCH('ABP BlockSize'!M$5,Inputs_ByPrg!$I$5:$AD$5,0))*8760/1000</f>
        <v>0</v>
      </c>
      <c r="N100" s="89">
        <f>N31*INDEX(Inputs_ByPrg!$I$6:$AD$69,MATCH('ABP BlockSize'!$E100,Inputs_ByPrg!$E$6:$E$69,0),MATCH('ABP BlockSize'!N$5,Inputs_ByPrg!$I$5:$AD$5,0))*8760/1000</f>
        <v>0</v>
      </c>
      <c r="O100" s="89">
        <f>O31*INDEX(Inputs_ByPrg!$I$6:$AD$69,MATCH('ABP BlockSize'!$E100,Inputs_ByPrg!$E$6:$E$69,0),MATCH('ABP BlockSize'!O$5,Inputs_ByPrg!$I$5:$AD$5,0))*8760/1000</f>
        <v>0</v>
      </c>
      <c r="P100" s="89">
        <f>P31*INDEX(Inputs_ByPrg!$I$6:$AD$69,MATCH('ABP BlockSize'!$E100,Inputs_ByPrg!$E$6:$E$69,0),MATCH('ABP BlockSize'!P$5,Inputs_ByPrg!$I$5:$AD$5,0))*8760/1000</f>
        <v>0</v>
      </c>
      <c r="Q100" s="89">
        <f>Q31*INDEX(Inputs_ByPrg!$I$6:$AD$69,MATCH('ABP BlockSize'!$E100,Inputs_ByPrg!$E$6:$E$69,0),MATCH('ABP BlockSize'!Q$5,Inputs_ByPrg!$I$5:$AD$5,0))*8760/1000</f>
        <v>0</v>
      </c>
      <c r="R100" s="89">
        <f>R31*INDEX(Inputs_ByPrg!$I$6:$AD$69,MATCH('ABP BlockSize'!$E100,Inputs_ByPrg!$E$6:$E$69,0),MATCH('ABP BlockSize'!R$5,Inputs_ByPrg!$I$5:$AD$5,0))*8760/1000</f>
        <v>0</v>
      </c>
      <c r="S100" s="89">
        <f>S31*INDEX(Inputs_ByPrg!$I$6:$AD$69,MATCH('ABP BlockSize'!$E100,Inputs_ByPrg!$E$6:$E$69,0),MATCH('ABP BlockSize'!S$5,Inputs_ByPrg!$I$5:$AD$5,0))*8760/1000</f>
        <v>0</v>
      </c>
      <c r="T100" s="89">
        <f>T31*INDEX(Inputs_ByPrg!$I$6:$AD$69,MATCH('ABP BlockSize'!$E100,Inputs_ByPrg!$E$6:$E$69,0),MATCH('ABP BlockSize'!T$5,Inputs_ByPrg!$I$5:$AD$5,0))*8760/1000</f>
        <v>0</v>
      </c>
      <c r="U100" s="89">
        <f>U31*INDEX(Inputs_ByPrg!$I$6:$AD$69,MATCH('ABP BlockSize'!$E100,Inputs_ByPrg!$E$6:$E$69,0),MATCH('ABP BlockSize'!U$5,Inputs_ByPrg!$I$5:$AD$5,0))*8760/1000</f>
        <v>0</v>
      </c>
      <c r="V100" s="89">
        <f>V31*INDEX(Inputs_ByPrg!$I$6:$AD$69,MATCH('ABP BlockSize'!$E100,Inputs_ByPrg!$E$6:$E$69,0),MATCH('ABP BlockSize'!V$5,Inputs_ByPrg!$I$5:$AD$5,0))*8760/1000</f>
        <v>0</v>
      </c>
      <c r="W100" s="89">
        <f>W31*INDEX(Inputs_ByPrg!$I$6:$AD$69,MATCH('ABP BlockSize'!$E100,Inputs_ByPrg!$E$6:$E$69,0),MATCH('ABP BlockSize'!W$5,Inputs_ByPrg!$I$5:$AD$5,0))*8760/1000</f>
        <v>0</v>
      </c>
      <c r="X100" s="89">
        <f>X31*INDEX(Inputs_ByPrg!$I$6:$AD$69,MATCH('ABP BlockSize'!$E100,Inputs_ByPrg!$E$6:$E$69,0),MATCH('ABP BlockSize'!X$5,Inputs_ByPrg!$I$5:$AD$5,0))*8760/1000</f>
        <v>0</v>
      </c>
      <c r="Y100" s="89">
        <f>Y31*INDEX(Inputs_ByPrg!$I$6:$AD$69,MATCH('ABP BlockSize'!$E100,Inputs_ByPrg!$E$6:$E$69,0),MATCH('ABP BlockSize'!Y$5,Inputs_ByPrg!$I$5:$AD$5,0))*8760/1000</f>
        <v>0</v>
      </c>
      <c r="Z100" s="89">
        <f>Z31*INDEX(Inputs_ByPrg!$I$6:$AD$69,MATCH('ABP BlockSize'!$E100,Inputs_ByPrg!$E$6:$E$69,0),MATCH('ABP BlockSize'!Z$5,Inputs_ByPrg!$I$5:$AD$5,0))*8760/1000</f>
        <v>0</v>
      </c>
      <c r="AA100" s="89">
        <f>AA31*INDEX(Inputs_ByPrg!$I$6:$AD$69,MATCH('ABP BlockSize'!$E100,Inputs_ByPrg!$E$6:$E$69,0),MATCH('ABP BlockSize'!AA$5,Inputs_ByPrg!$I$5:$AD$5,0))*8760/1000</f>
        <v>0</v>
      </c>
      <c r="AB100" s="89">
        <f>AB31*INDEX(Inputs_ByPrg!$I$6:$AD$69,MATCH('ABP BlockSize'!$E100,Inputs_ByPrg!$E$6:$E$69,0),MATCH('ABP BlockSize'!AB$5,Inputs_ByPrg!$I$5:$AD$5,0))*8760/1000</f>
        <v>0</v>
      </c>
    </row>
    <row r="101" spans="2:28" ht="14.45" customHeight="1">
      <c r="B101" s="239" t="s">
        <v>231</v>
      </c>
      <c r="C101" s="239" t="s">
        <v>208</v>
      </c>
      <c r="D101" s="239" t="s">
        <v>289</v>
      </c>
      <c r="E101" s="286" t="str">
        <f t="shared" si="2"/>
        <v>B_Traditional Community Solar_ &gt;500-2000</v>
      </c>
      <c r="F101" s="262" t="s">
        <v>85</v>
      </c>
      <c r="G101" s="89">
        <f>G32*INDEX(Inputs_ByPrg!$I$6:$AD$69,MATCH('ABP BlockSize'!$E101,Inputs_ByPrg!$E$6:$E$69,0),MATCH('ABP BlockSize'!G$5,Inputs_ByPrg!$I$5:$AD$5,0))*8760/1000</f>
        <v>223935.24383999998</v>
      </c>
      <c r="H101" s="89">
        <f>H32*INDEX(Inputs_ByPrg!$I$6:$AD$69,MATCH('ABP BlockSize'!$E101,Inputs_ByPrg!$E$6:$E$69,0),MATCH('ABP BlockSize'!H$5,Inputs_ByPrg!$I$5:$AD$5,0))*8760/1000</f>
        <v>223935.24383999998</v>
      </c>
      <c r="I101" s="89">
        <f>I32*INDEX(Inputs_ByPrg!$I$6:$AD$69,MATCH('ABP BlockSize'!$E101,Inputs_ByPrg!$E$6:$E$69,0),MATCH('ABP BlockSize'!I$5,Inputs_ByPrg!$I$5:$AD$5,0))*8760/1000</f>
        <v>223935.24383999998</v>
      </c>
      <c r="J101" s="89">
        <f>J32*INDEX(Inputs_ByPrg!$I$6:$AD$69,MATCH('ABP BlockSize'!$E101,Inputs_ByPrg!$E$6:$E$69,0),MATCH('ABP BlockSize'!J$5,Inputs_ByPrg!$I$5:$AD$5,0))*8760/1000</f>
        <v>223935.24383999998</v>
      </c>
      <c r="K101" s="89">
        <f>K32*INDEX(Inputs_ByPrg!$I$6:$AD$69,MATCH('ABP BlockSize'!$E101,Inputs_ByPrg!$E$6:$E$69,0),MATCH('ABP BlockSize'!K$5,Inputs_ByPrg!$I$5:$AD$5,0))*8760/1000</f>
        <v>223935.24383999998</v>
      </c>
      <c r="L101" s="89">
        <f>L32*INDEX(Inputs_ByPrg!$I$6:$AD$69,MATCH('ABP BlockSize'!$E101,Inputs_ByPrg!$E$6:$E$69,0),MATCH('ABP BlockSize'!L$5,Inputs_ByPrg!$I$5:$AD$5,0))*8760/1000</f>
        <v>223935.24383999998</v>
      </c>
      <c r="M101" s="89">
        <f>M32*INDEX(Inputs_ByPrg!$I$6:$AD$69,MATCH('ABP BlockSize'!$E101,Inputs_ByPrg!$E$6:$E$69,0),MATCH('ABP BlockSize'!M$5,Inputs_ByPrg!$I$5:$AD$5,0))*8760/1000</f>
        <v>223935.24383999998</v>
      </c>
      <c r="N101" s="89">
        <f>N32*INDEX(Inputs_ByPrg!$I$6:$AD$69,MATCH('ABP BlockSize'!$E101,Inputs_ByPrg!$E$6:$E$69,0),MATCH('ABP BlockSize'!N$5,Inputs_ByPrg!$I$5:$AD$5,0))*8760/1000</f>
        <v>223935.24383999998</v>
      </c>
      <c r="O101" s="89">
        <f>O32*INDEX(Inputs_ByPrg!$I$6:$AD$69,MATCH('ABP BlockSize'!$E101,Inputs_ByPrg!$E$6:$E$69,0),MATCH('ABP BlockSize'!O$5,Inputs_ByPrg!$I$5:$AD$5,0))*8760/1000</f>
        <v>223935.24383999998</v>
      </c>
      <c r="P101" s="89">
        <f>P32*INDEX(Inputs_ByPrg!$I$6:$AD$69,MATCH('ABP BlockSize'!$E101,Inputs_ByPrg!$E$6:$E$69,0),MATCH('ABP BlockSize'!P$5,Inputs_ByPrg!$I$5:$AD$5,0))*8760/1000</f>
        <v>111967.62191999999</v>
      </c>
      <c r="Q101" s="89">
        <f>Q32*INDEX(Inputs_ByPrg!$I$6:$AD$69,MATCH('ABP BlockSize'!$E101,Inputs_ByPrg!$E$6:$E$69,0),MATCH('ABP BlockSize'!Q$5,Inputs_ByPrg!$I$5:$AD$5,0))*8760/1000</f>
        <v>111967.62191999999</v>
      </c>
      <c r="R101" s="89">
        <f>R32*INDEX(Inputs_ByPrg!$I$6:$AD$69,MATCH('ABP BlockSize'!$E101,Inputs_ByPrg!$E$6:$E$69,0),MATCH('ABP BlockSize'!R$5,Inputs_ByPrg!$I$5:$AD$5,0))*8760/1000</f>
        <v>111967.62191999999</v>
      </c>
      <c r="S101" s="89">
        <f>S32*INDEX(Inputs_ByPrg!$I$6:$AD$69,MATCH('ABP BlockSize'!$E101,Inputs_ByPrg!$E$6:$E$69,0),MATCH('ABP BlockSize'!S$5,Inputs_ByPrg!$I$5:$AD$5,0))*8760/1000</f>
        <v>111967.62191999999</v>
      </c>
      <c r="T101" s="89">
        <f>T32*INDEX(Inputs_ByPrg!$I$6:$AD$69,MATCH('ABP BlockSize'!$E101,Inputs_ByPrg!$E$6:$E$69,0),MATCH('ABP BlockSize'!T$5,Inputs_ByPrg!$I$5:$AD$5,0))*8760/1000</f>
        <v>111967.62191999999</v>
      </c>
      <c r="U101" s="89">
        <f>U32*INDEX(Inputs_ByPrg!$I$6:$AD$69,MATCH('ABP BlockSize'!$E101,Inputs_ByPrg!$E$6:$E$69,0),MATCH('ABP BlockSize'!U$5,Inputs_ByPrg!$I$5:$AD$5,0))*8760/1000</f>
        <v>111967.62191999999</v>
      </c>
      <c r="V101" s="89">
        <f>V32*INDEX(Inputs_ByPrg!$I$6:$AD$69,MATCH('ABP BlockSize'!$E101,Inputs_ByPrg!$E$6:$E$69,0),MATCH('ABP BlockSize'!V$5,Inputs_ByPrg!$I$5:$AD$5,0))*8760/1000</f>
        <v>111967.62191999999</v>
      </c>
      <c r="W101" s="89">
        <f>W32*INDEX(Inputs_ByPrg!$I$6:$AD$69,MATCH('ABP BlockSize'!$E101,Inputs_ByPrg!$E$6:$E$69,0),MATCH('ABP BlockSize'!W$5,Inputs_ByPrg!$I$5:$AD$5,0))*8760/1000</f>
        <v>111967.62191999999</v>
      </c>
      <c r="X101" s="89">
        <f>X32*INDEX(Inputs_ByPrg!$I$6:$AD$69,MATCH('ABP BlockSize'!$E101,Inputs_ByPrg!$E$6:$E$69,0),MATCH('ABP BlockSize'!X$5,Inputs_ByPrg!$I$5:$AD$5,0))*8760/1000</f>
        <v>111967.62191999999</v>
      </c>
      <c r="Y101" s="89">
        <f>Y32*INDEX(Inputs_ByPrg!$I$6:$AD$69,MATCH('ABP BlockSize'!$E101,Inputs_ByPrg!$E$6:$E$69,0),MATCH('ABP BlockSize'!Y$5,Inputs_ByPrg!$I$5:$AD$5,0))*8760/1000</f>
        <v>111967.62191999999</v>
      </c>
      <c r="Z101" s="89">
        <f>Z32*INDEX(Inputs_ByPrg!$I$6:$AD$69,MATCH('ABP BlockSize'!$E101,Inputs_ByPrg!$E$6:$E$69,0),MATCH('ABP BlockSize'!Z$5,Inputs_ByPrg!$I$5:$AD$5,0))*8760/1000</f>
        <v>111967.62191999999</v>
      </c>
      <c r="AA101" s="89">
        <f>AA32*INDEX(Inputs_ByPrg!$I$6:$AD$69,MATCH('ABP BlockSize'!$E101,Inputs_ByPrg!$E$6:$E$69,0),MATCH('ABP BlockSize'!AA$5,Inputs_ByPrg!$I$5:$AD$5,0))*8760/1000</f>
        <v>111967.62191999999</v>
      </c>
      <c r="AB101" s="89">
        <f>AB32*INDEX(Inputs_ByPrg!$I$6:$AD$69,MATCH('ABP BlockSize'!$E101,Inputs_ByPrg!$E$6:$E$69,0),MATCH('ABP BlockSize'!AB$5,Inputs_ByPrg!$I$5:$AD$5,0))*8760/1000</f>
        <v>111967.62191999999</v>
      </c>
    </row>
    <row r="102" spans="2:28" ht="14.45" customHeight="1">
      <c r="B102" s="239" t="s">
        <v>231</v>
      </c>
      <c r="C102" s="239" t="s">
        <v>208</v>
      </c>
      <c r="D102" s="239" t="s">
        <v>291</v>
      </c>
      <c r="E102" s="286" t="str">
        <f t="shared" si="2"/>
        <v>B_Traditional Community Solar_&gt;2000-5000</v>
      </c>
      <c r="F102" s="262" t="s">
        <v>85</v>
      </c>
      <c r="G102" s="89">
        <f>G33*INDEX(Inputs_ByPrg!$I$6:$AD$69,MATCH('ABP BlockSize'!$E102,Inputs_ByPrg!$E$6:$E$69,0),MATCH('ABP BlockSize'!G$5,Inputs_ByPrg!$I$5:$AD$5,0))*8760/1000</f>
        <v>0</v>
      </c>
      <c r="H102" s="89">
        <f>H33*INDEX(Inputs_ByPrg!$I$6:$AD$69,MATCH('ABP BlockSize'!$E102,Inputs_ByPrg!$E$6:$E$69,0),MATCH('ABP BlockSize'!H$5,Inputs_ByPrg!$I$5:$AD$5,0))*8760/1000</f>
        <v>0</v>
      </c>
      <c r="I102" s="89">
        <f>I33*INDEX(Inputs_ByPrg!$I$6:$AD$69,MATCH('ABP BlockSize'!$E102,Inputs_ByPrg!$E$6:$E$69,0),MATCH('ABP BlockSize'!I$5,Inputs_ByPrg!$I$5:$AD$5,0))*8760/1000</f>
        <v>0</v>
      </c>
      <c r="J102" s="89">
        <f>J33*INDEX(Inputs_ByPrg!$I$6:$AD$69,MATCH('ABP BlockSize'!$E102,Inputs_ByPrg!$E$6:$E$69,0),MATCH('ABP BlockSize'!J$5,Inputs_ByPrg!$I$5:$AD$5,0))*8760/1000</f>
        <v>0</v>
      </c>
      <c r="K102" s="89">
        <f>K33*INDEX(Inputs_ByPrg!$I$6:$AD$69,MATCH('ABP BlockSize'!$E102,Inputs_ByPrg!$E$6:$E$69,0),MATCH('ABP BlockSize'!K$5,Inputs_ByPrg!$I$5:$AD$5,0))*8760/1000</f>
        <v>0</v>
      </c>
      <c r="L102" s="89">
        <f>L33*INDEX(Inputs_ByPrg!$I$6:$AD$69,MATCH('ABP BlockSize'!$E102,Inputs_ByPrg!$E$6:$E$69,0),MATCH('ABP BlockSize'!L$5,Inputs_ByPrg!$I$5:$AD$5,0))*8760/1000</f>
        <v>0</v>
      </c>
      <c r="M102" s="89">
        <f>M33*INDEX(Inputs_ByPrg!$I$6:$AD$69,MATCH('ABP BlockSize'!$E102,Inputs_ByPrg!$E$6:$E$69,0),MATCH('ABP BlockSize'!M$5,Inputs_ByPrg!$I$5:$AD$5,0))*8760/1000</f>
        <v>0</v>
      </c>
      <c r="N102" s="89">
        <f>N33*INDEX(Inputs_ByPrg!$I$6:$AD$69,MATCH('ABP BlockSize'!$E102,Inputs_ByPrg!$E$6:$E$69,0),MATCH('ABP BlockSize'!N$5,Inputs_ByPrg!$I$5:$AD$5,0))*8760/1000</f>
        <v>0</v>
      </c>
      <c r="O102" s="89">
        <f>O33*INDEX(Inputs_ByPrg!$I$6:$AD$69,MATCH('ABP BlockSize'!$E102,Inputs_ByPrg!$E$6:$E$69,0),MATCH('ABP BlockSize'!O$5,Inputs_ByPrg!$I$5:$AD$5,0))*8760/1000</f>
        <v>0</v>
      </c>
      <c r="P102" s="89">
        <f>P33*INDEX(Inputs_ByPrg!$I$6:$AD$69,MATCH('ABP BlockSize'!$E102,Inputs_ByPrg!$E$6:$E$69,0),MATCH('ABP BlockSize'!P$5,Inputs_ByPrg!$I$5:$AD$5,0))*8760/1000</f>
        <v>0</v>
      </c>
      <c r="Q102" s="89">
        <f>Q33*INDEX(Inputs_ByPrg!$I$6:$AD$69,MATCH('ABP BlockSize'!$E102,Inputs_ByPrg!$E$6:$E$69,0),MATCH('ABP BlockSize'!Q$5,Inputs_ByPrg!$I$5:$AD$5,0))*8760/1000</f>
        <v>0</v>
      </c>
      <c r="R102" s="89">
        <f>R33*INDEX(Inputs_ByPrg!$I$6:$AD$69,MATCH('ABP BlockSize'!$E102,Inputs_ByPrg!$E$6:$E$69,0),MATCH('ABP BlockSize'!R$5,Inputs_ByPrg!$I$5:$AD$5,0))*8760/1000</f>
        <v>0</v>
      </c>
      <c r="S102" s="89">
        <f>S33*INDEX(Inputs_ByPrg!$I$6:$AD$69,MATCH('ABP BlockSize'!$E102,Inputs_ByPrg!$E$6:$E$69,0),MATCH('ABP BlockSize'!S$5,Inputs_ByPrg!$I$5:$AD$5,0))*8760/1000</f>
        <v>0</v>
      </c>
      <c r="T102" s="89">
        <f>T33*INDEX(Inputs_ByPrg!$I$6:$AD$69,MATCH('ABP BlockSize'!$E102,Inputs_ByPrg!$E$6:$E$69,0),MATCH('ABP BlockSize'!T$5,Inputs_ByPrg!$I$5:$AD$5,0))*8760/1000</f>
        <v>0</v>
      </c>
      <c r="U102" s="89">
        <f>U33*INDEX(Inputs_ByPrg!$I$6:$AD$69,MATCH('ABP BlockSize'!$E102,Inputs_ByPrg!$E$6:$E$69,0),MATCH('ABP BlockSize'!U$5,Inputs_ByPrg!$I$5:$AD$5,0))*8760/1000</f>
        <v>0</v>
      </c>
      <c r="V102" s="89">
        <f>V33*INDEX(Inputs_ByPrg!$I$6:$AD$69,MATCH('ABP BlockSize'!$E102,Inputs_ByPrg!$E$6:$E$69,0),MATCH('ABP BlockSize'!V$5,Inputs_ByPrg!$I$5:$AD$5,0))*8760/1000</f>
        <v>0</v>
      </c>
      <c r="W102" s="89">
        <f>W33*INDEX(Inputs_ByPrg!$I$6:$AD$69,MATCH('ABP BlockSize'!$E102,Inputs_ByPrg!$E$6:$E$69,0),MATCH('ABP BlockSize'!W$5,Inputs_ByPrg!$I$5:$AD$5,0))*8760/1000</f>
        <v>0</v>
      </c>
      <c r="X102" s="89">
        <f>X33*INDEX(Inputs_ByPrg!$I$6:$AD$69,MATCH('ABP BlockSize'!$E102,Inputs_ByPrg!$E$6:$E$69,0),MATCH('ABP BlockSize'!X$5,Inputs_ByPrg!$I$5:$AD$5,0))*8760/1000</f>
        <v>0</v>
      </c>
      <c r="Y102" s="89">
        <f>Y33*INDEX(Inputs_ByPrg!$I$6:$AD$69,MATCH('ABP BlockSize'!$E102,Inputs_ByPrg!$E$6:$E$69,0),MATCH('ABP BlockSize'!Y$5,Inputs_ByPrg!$I$5:$AD$5,0))*8760/1000</f>
        <v>0</v>
      </c>
      <c r="Z102" s="89">
        <f>Z33*INDEX(Inputs_ByPrg!$I$6:$AD$69,MATCH('ABP BlockSize'!$E102,Inputs_ByPrg!$E$6:$E$69,0),MATCH('ABP BlockSize'!Z$5,Inputs_ByPrg!$I$5:$AD$5,0))*8760/1000</f>
        <v>0</v>
      </c>
      <c r="AA102" s="89">
        <f>AA33*INDEX(Inputs_ByPrg!$I$6:$AD$69,MATCH('ABP BlockSize'!$E102,Inputs_ByPrg!$E$6:$E$69,0),MATCH('ABP BlockSize'!AA$5,Inputs_ByPrg!$I$5:$AD$5,0))*8760/1000</f>
        <v>0</v>
      </c>
      <c r="AB102" s="89">
        <f>AB33*INDEX(Inputs_ByPrg!$I$6:$AD$69,MATCH('ABP BlockSize'!$E102,Inputs_ByPrg!$E$6:$E$69,0),MATCH('ABP BlockSize'!AB$5,Inputs_ByPrg!$I$5:$AD$5,0))*8760/1000</f>
        <v>0</v>
      </c>
    </row>
    <row r="103" spans="2:28" ht="14.45" customHeight="1">
      <c r="B103" s="239" t="s">
        <v>230</v>
      </c>
      <c r="C103" s="239" t="s">
        <v>221</v>
      </c>
      <c r="D103" s="239" t="s">
        <v>297</v>
      </c>
      <c r="E103" s="286" t="str">
        <f t="shared" si="2"/>
        <v>A_Public Schools_ &gt; 25</v>
      </c>
      <c r="F103" s="262" t="s">
        <v>85</v>
      </c>
      <c r="G103" s="89">
        <f>G34*INDEX(Inputs_ByPrg!$I$6:$AD$69,MATCH('ABP BlockSize'!$E103,Inputs_ByPrg!$E$6:$E$69,0),MATCH('ABP BlockSize'!G$5,Inputs_ByPrg!$I$5:$AD$5,0))*8760/1000</f>
        <v>2139.2990666666665</v>
      </c>
      <c r="H103" s="89">
        <f>H34*INDEX(Inputs_ByPrg!$I$6:$AD$69,MATCH('ABP BlockSize'!$E103,Inputs_ByPrg!$E$6:$E$69,0),MATCH('ABP BlockSize'!H$5,Inputs_ByPrg!$I$5:$AD$5,0))*8760/1000</f>
        <v>2139.2990666666665</v>
      </c>
      <c r="I103" s="89">
        <f>I34*INDEX(Inputs_ByPrg!$I$6:$AD$69,MATCH('ABP BlockSize'!$E103,Inputs_ByPrg!$E$6:$E$69,0),MATCH('ABP BlockSize'!I$5,Inputs_ByPrg!$I$5:$AD$5,0))*8760/1000</f>
        <v>2139.2990666666665</v>
      </c>
      <c r="J103" s="89">
        <f>J34*INDEX(Inputs_ByPrg!$I$6:$AD$69,MATCH('ABP BlockSize'!$E103,Inputs_ByPrg!$E$6:$E$69,0),MATCH('ABP BlockSize'!J$5,Inputs_ByPrg!$I$5:$AD$5,0))*8760/1000</f>
        <v>2139.2990666666665</v>
      </c>
      <c r="K103" s="89">
        <f>K34*INDEX(Inputs_ByPrg!$I$6:$AD$69,MATCH('ABP BlockSize'!$E103,Inputs_ByPrg!$E$6:$E$69,0),MATCH('ABP BlockSize'!K$5,Inputs_ByPrg!$I$5:$AD$5,0))*8760/1000</f>
        <v>2139.2990666666665</v>
      </c>
      <c r="L103" s="89">
        <f>L34*INDEX(Inputs_ByPrg!$I$6:$AD$69,MATCH('ABP BlockSize'!$E103,Inputs_ByPrg!$E$6:$E$69,0),MATCH('ABP BlockSize'!L$5,Inputs_ByPrg!$I$5:$AD$5,0))*8760/1000</f>
        <v>2139.2990666666665</v>
      </c>
      <c r="M103" s="89">
        <f>M34*INDEX(Inputs_ByPrg!$I$6:$AD$69,MATCH('ABP BlockSize'!$E103,Inputs_ByPrg!$E$6:$E$69,0),MATCH('ABP BlockSize'!M$5,Inputs_ByPrg!$I$5:$AD$5,0))*8760/1000</f>
        <v>2139.2990666666665</v>
      </c>
      <c r="N103" s="89">
        <f>N34*INDEX(Inputs_ByPrg!$I$6:$AD$69,MATCH('ABP BlockSize'!$E103,Inputs_ByPrg!$E$6:$E$69,0),MATCH('ABP BlockSize'!N$5,Inputs_ByPrg!$I$5:$AD$5,0))*8760/1000</f>
        <v>2139.2990666666665</v>
      </c>
      <c r="O103" s="89">
        <f>O34*INDEX(Inputs_ByPrg!$I$6:$AD$69,MATCH('ABP BlockSize'!$E103,Inputs_ByPrg!$E$6:$E$69,0),MATCH('ABP BlockSize'!O$5,Inputs_ByPrg!$I$5:$AD$5,0))*8760/1000</f>
        <v>2139.2990666666665</v>
      </c>
      <c r="P103" s="89">
        <f>P34*INDEX(Inputs_ByPrg!$I$6:$AD$69,MATCH('ABP BlockSize'!$E103,Inputs_ByPrg!$E$6:$E$69,0),MATCH('ABP BlockSize'!P$5,Inputs_ByPrg!$I$5:$AD$5,0))*8760/1000</f>
        <v>1069.6495333333332</v>
      </c>
      <c r="Q103" s="89">
        <f>Q34*INDEX(Inputs_ByPrg!$I$6:$AD$69,MATCH('ABP BlockSize'!$E103,Inputs_ByPrg!$E$6:$E$69,0),MATCH('ABP BlockSize'!Q$5,Inputs_ByPrg!$I$5:$AD$5,0))*8760/1000</f>
        <v>1069.6495333333332</v>
      </c>
      <c r="R103" s="89">
        <f>R34*INDEX(Inputs_ByPrg!$I$6:$AD$69,MATCH('ABP BlockSize'!$E103,Inputs_ByPrg!$E$6:$E$69,0),MATCH('ABP BlockSize'!R$5,Inputs_ByPrg!$I$5:$AD$5,0))*8760/1000</f>
        <v>1069.6495333333332</v>
      </c>
      <c r="S103" s="89">
        <f>S34*INDEX(Inputs_ByPrg!$I$6:$AD$69,MATCH('ABP BlockSize'!$E103,Inputs_ByPrg!$E$6:$E$69,0),MATCH('ABP BlockSize'!S$5,Inputs_ByPrg!$I$5:$AD$5,0))*8760/1000</f>
        <v>1069.6495333333332</v>
      </c>
      <c r="T103" s="89">
        <f>T34*INDEX(Inputs_ByPrg!$I$6:$AD$69,MATCH('ABP BlockSize'!$E103,Inputs_ByPrg!$E$6:$E$69,0),MATCH('ABP BlockSize'!T$5,Inputs_ByPrg!$I$5:$AD$5,0))*8760/1000</f>
        <v>1069.6495333333332</v>
      </c>
      <c r="U103" s="89">
        <f>U34*INDEX(Inputs_ByPrg!$I$6:$AD$69,MATCH('ABP BlockSize'!$E103,Inputs_ByPrg!$E$6:$E$69,0),MATCH('ABP BlockSize'!U$5,Inputs_ByPrg!$I$5:$AD$5,0))*8760/1000</f>
        <v>1069.6495333333332</v>
      </c>
      <c r="V103" s="89">
        <f>V34*INDEX(Inputs_ByPrg!$I$6:$AD$69,MATCH('ABP BlockSize'!$E103,Inputs_ByPrg!$E$6:$E$69,0),MATCH('ABP BlockSize'!V$5,Inputs_ByPrg!$I$5:$AD$5,0))*8760/1000</f>
        <v>1069.6495333333332</v>
      </c>
      <c r="W103" s="89">
        <f>W34*INDEX(Inputs_ByPrg!$I$6:$AD$69,MATCH('ABP BlockSize'!$E103,Inputs_ByPrg!$E$6:$E$69,0),MATCH('ABP BlockSize'!W$5,Inputs_ByPrg!$I$5:$AD$5,0))*8760/1000</f>
        <v>1069.6495333333332</v>
      </c>
      <c r="X103" s="89">
        <f>X34*INDEX(Inputs_ByPrg!$I$6:$AD$69,MATCH('ABP BlockSize'!$E103,Inputs_ByPrg!$E$6:$E$69,0),MATCH('ABP BlockSize'!X$5,Inputs_ByPrg!$I$5:$AD$5,0))*8760/1000</f>
        <v>1069.6495333333332</v>
      </c>
      <c r="Y103" s="89">
        <f>Y34*INDEX(Inputs_ByPrg!$I$6:$AD$69,MATCH('ABP BlockSize'!$E103,Inputs_ByPrg!$E$6:$E$69,0),MATCH('ABP BlockSize'!Y$5,Inputs_ByPrg!$I$5:$AD$5,0))*8760/1000</f>
        <v>1069.6495333333332</v>
      </c>
      <c r="Z103" s="89">
        <f>Z34*INDEX(Inputs_ByPrg!$I$6:$AD$69,MATCH('ABP BlockSize'!$E103,Inputs_ByPrg!$E$6:$E$69,0),MATCH('ABP BlockSize'!Z$5,Inputs_ByPrg!$I$5:$AD$5,0))*8760/1000</f>
        <v>1069.6495333333332</v>
      </c>
      <c r="AA103" s="89">
        <f>AA34*INDEX(Inputs_ByPrg!$I$6:$AD$69,MATCH('ABP BlockSize'!$E103,Inputs_ByPrg!$E$6:$E$69,0),MATCH('ABP BlockSize'!AA$5,Inputs_ByPrg!$I$5:$AD$5,0))*8760/1000</f>
        <v>1069.6495333333332</v>
      </c>
      <c r="AB103" s="89">
        <f>AB34*INDEX(Inputs_ByPrg!$I$6:$AD$69,MATCH('ABP BlockSize'!$E103,Inputs_ByPrg!$E$6:$E$69,0),MATCH('ABP BlockSize'!AB$5,Inputs_ByPrg!$I$5:$AD$5,0))*8760/1000</f>
        <v>1069.6495333333332</v>
      </c>
    </row>
    <row r="104" spans="2:28" ht="14.45" customHeight="1">
      <c r="B104" s="239" t="s">
        <v>230</v>
      </c>
      <c r="C104" s="239" t="s">
        <v>221</v>
      </c>
      <c r="D104" s="239" t="s">
        <v>284</v>
      </c>
      <c r="E104" s="286" t="str">
        <f t="shared" si="2"/>
        <v>A_Public Schools_ &gt;25-100</v>
      </c>
      <c r="F104" s="262" t="s">
        <v>85</v>
      </c>
      <c r="G104" s="89">
        <f>G35*INDEX(Inputs_ByPrg!$I$6:$AD$69,MATCH('ABP BlockSize'!$E104,Inputs_ByPrg!$E$6:$E$69,0),MATCH('ABP BlockSize'!G$5,Inputs_ByPrg!$I$5:$AD$5,0))*8760/1000</f>
        <v>2567.15888</v>
      </c>
      <c r="H104" s="89">
        <f>H35*INDEX(Inputs_ByPrg!$I$6:$AD$69,MATCH('ABP BlockSize'!$E104,Inputs_ByPrg!$E$6:$E$69,0),MATCH('ABP BlockSize'!H$5,Inputs_ByPrg!$I$5:$AD$5,0))*8760/1000</f>
        <v>2567.15888</v>
      </c>
      <c r="I104" s="89">
        <f>I35*INDEX(Inputs_ByPrg!$I$6:$AD$69,MATCH('ABP BlockSize'!$E104,Inputs_ByPrg!$E$6:$E$69,0),MATCH('ABP BlockSize'!I$5,Inputs_ByPrg!$I$5:$AD$5,0))*8760/1000</f>
        <v>2567.15888</v>
      </c>
      <c r="J104" s="89">
        <f>J35*INDEX(Inputs_ByPrg!$I$6:$AD$69,MATCH('ABP BlockSize'!$E104,Inputs_ByPrg!$E$6:$E$69,0),MATCH('ABP BlockSize'!J$5,Inputs_ByPrg!$I$5:$AD$5,0))*8760/1000</f>
        <v>2567.15888</v>
      </c>
      <c r="K104" s="89">
        <f>K35*INDEX(Inputs_ByPrg!$I$6:$AD$69,MATCH('ABP BlockSize'!$E104,Inputs_ByPrg!$E$6:$E$69,0),MATCH('ABP BlockSize'!K$5,Inputs_ByPrg!$I$5:$AD$5,0))*8760/1000</f>
        <v>2567.15888</v>
      </c>
      <c r="L104" s="89">
        <f>L35*INDEX(Inputs_ByPrg!$I$6:$AD$69,MATCH('ABP BlockSize'!$E104,Inputs_ByPrg!$E$6:$E$69,0),MATCH('ABP BlockSize'!L$5,Inputs_ByPrg!$I$5:$AD$5,0))*8760/1000</f>
        <v>2567.15888</v>
      </c>
      <c r="M104" s="89">
        <f>M35*INDEX(Inputs_ByPrg!$I$6:$AD$69,MATCH('ABP BlockSize'!$E104,Inputs_ByPrg!$E$6:$E$69,0),MATCH('ABP BlockSize'!M$5,Inputs_ByPrg!$I$5:$AD$5,0))*8760/1000</f>
        <v>2567.15888</v>
      </c>
      <c r="N104" s="89">
        <f>N35*INDEX(Inputs_ByPrg!$I$6:$AD$69,MATCH('ABP BlockSize'!$E104,Inputs_ByPrg!$E$6:$E$69,0),MATCH('ABP BlockSize'!N$5,Inputs_ByPrg!$I$5:$AD$5,0))*8760/1000</f>
        <v>2567.15888</v>
      </c>
      <c r="O104" s="89">
        <f>O35*INDEX(Inputs_ByPrg!$I$6:$AD$69,MATCH('ABP BlockSize'!$E104,Inputs_ByPrg!$E$6:$E$69,0),MATCH('ABP BlockSize'!O$5,Inputs_ByPrg!$I$5:$AD$5,0))*8760/1000</f>
        <v>2567.15888</v>
      </c>
      <c r="P104" s="89">
        <f>P35*INDEX(Inputs_ByPrg!$I$6:$AD$69,MATCH('ABP BlockSize'!$E104,Inputs_ByPrg!$E$6:$E$69,0),MATCH('ABP BlockSize'!P$5,Inputs_ByPrg!$I$5:$AD$5,0))*8760/1000</f>
        <v>1283.57944</v>
      </c>
      <c r="Q104" s="89">
        <f>Q35*INDEX(Inputs_ByPrg!$I$6:$AD$69,MATCH('ABP BlockSize'!$E104,Inputs_ByPrg!$E$6:$E$69,0),MATCH('ABP BlockSize'!Q$5,Inputs_ByPrg!$I$5:$AD$5,0))*8760/1000</f>
        <v>1283.57944</v>
      </c>
      <c r="R104" s="89">
        <f>R35*INDEX(Inputs_ByPrg!$I$6:$AD$69,MATCH('ABP BlockSize'!$E104,Inputs_ByPrg!$E$6:$E$69,0),MATCH('ABP BlockSize'!R$5,Inputs_ByPrg!$I$5:$AD$5,0))*8760/1000</f>
        <v>1283.57944</v>
      </c>
      <c r="S104" s="89">
        <f>S35*INDEX(Inputs_ByPrg!$I$6:$AD$69,MATCH('ABP BlockSize'!$E104,Inputs_ByPrg!$E$6:$E$69,0),MATCH('ABP BlockSize'!S$5,Inputs_ByPrg!$I$5:$AD$5,0))*8760/1000</f>
        <v>1283.57944</v>
      </c>
      <c r="T104" s="89">
        <f>T35*INDEX(Inputs_ByPrg!$I$6:$AD$69,MATCH('ABP BlockSize'!$E104,Inputs_ByPrg!$E$6:$E$69,0),MATCH('ABP BlockSize'!T$5,Inputs_ByPrg!$I$5:$AD$5,0))*8760/1000</f>
        <v>1283.57944</v>
      </c>
      <c r="U104" s="89">
        <f>U35*INDEX(Inputs_ByPrg!$I$6:$AD$69,MATCH('ABP BlockSize'!$E104,Inputs_ByPrg!$E$6:$E$69,0),MATCH('ABP BlockSize'!U$5,Inputs_ByPrg!$I$5:$AD$5,0))*8760/1000</f>
        <v>1283.57944</v>
      </c>
      <c r="V104" s="89">
        <f>V35*INDEX(Inputs_ByPrg!$I$6:$AD$69,MATCH('ABP BlockSize'!$E104,Inputs_ByPrg!$E$6:$E$69,0),MATCH('ABP BlockSize'!V$5,Inputs_ByPrg!$I$5:$AD$5,0))*8760/1000</f>
        <v>1283.57944</v>
      </c>
      <c r="W104" s="89">
        <f>W35*INDEX(Inputs_ByPrg!$I$6:$AD$69,MATCH('ABP BlockSize'!$E104,Inputs_ByPrg!$E$6:$E$69,0),MATCH('ABP BlockSize'!W$5,Inputs_ByPrg!$I$5:$AD$5,0))*8760/1000</f>
        <v>1283.57944</v>
      </c>
      <c r="X104" s="89">
        <f>X35*INDEX(Inputs_ByPrg!$I$6:$AD$69,MATCH('ABP BlockSize'!$E104,Inputs_ByPrg!$E$6:$E$69,0),MATCH('ABP BlockSize'!X$5,Inputs_ByPrg!$I$5:$AD$5,0))*8760/1000</f>
        <v>1283.57944</v>
      </c>
      <c r="Y104" s="89">
        <f>Y35*INDEX(Inputs_ByPrg!$I$6:$AD$69,MATCH('ABP BlockSize'!$E104,Inputs_ByPrg!$E$6:$E$69,0),MATCH('ABP BlockSize'!Y$5,Inputs_ByPrg!$I$5:$AD$5,0))*8760/1000</f>
        <v>1283.57944</v>
      </c>
      <c r="Z104" s="89">
        <f>Z35*INDEX(Inputs_ByPrg!$I$6:$AD$69,MATCH('ABP BlockSize'!$E104,Inputs_ByPrg!$E$6:$E$69,0),MATCH('ABP BlockSize'!Z$5,Inputs_ByPrg!$I$5:$AD$5,0))*8760/1000</f>
        <v>1283.57944</v>
      </c>
      <c r="AA104" s="89">
        <f>AA35*INDEX(Inputs_ByPrg!$I$6:$AD$69,MATCH('ABP BlockSize'!$E104,Inputs_ByPrg!$E$6:$E$69,0),MATCH('ABP BlockSize'!AA$5,Inputs_ByPrg!$I$5:$AD$5,0))*8760/1000</f>
        <v>1283.57944</v>
      </c>
      <c r="AB104" s="89">
        <f>AB35*INDEX(Inputs_ByPrg!$I$6:$AD$69,MATCH('ABP BlockSize'!$E104,Inputs_ByPrg!$E$6:$E$69,0),MATCH('ABP BlockSize'!AB$5,Inputs_ByPrg!$I$5:$AD$5,0))*8760/1000</f>
        <v>1283.57944</v>
      </c>
    </row>
    <row r="105" spans="2:28" ht="14.45" customHeight="1">
      <c r="B105" s="239" t="s">
        <v>230</v>
      </c>
      <c r="C105" s="239" t="s">
        <v>221</v>
      </c>
      <c r="D105" s="239" t="s">
        <v>287</v>
      </c>
      <c r="E105" s="286" t="str">
        <f t="shared" si="2"/>
        <v>A_Public Schools_&gt;100-200</v>
      </c>
      <c r="F105" s="262" t="s">
        <v>85</v>
      </c>
      <c r="G105" s="89">
        <f>G36*INDEX(Inputs_ByPrg!$I$6:$AD$69,MATCH('ABP BlockSize'!$E105,Inputs_ByPrg!$E$6:$E$69,0),MATCH('ABP BlockSize'!G$5,Inputs_ByPrg!$I$5:$AD$5,0))*8760/1000</f>
        <v>9840.7757066666672</v>
      </c>
      <c r="H105" s="89">
        <f>H36*INDEX(Inputs_ByPrg!$I$6:$AD$69,MATCH('ABP BlockSize'!$E105,Inputs_ByPrg!$E$6:$E$69,0),MATCH('ABP BlockSize'!H$5,Inputs_ByPrg!$I$5:$AD$5,0))*8760/1000</f>
        <v>9840.7757066666672</v>
      </c>
      <c r="I105" s="89">
        <f>I36*INDEX(Inputs_ByPrg!$I$6:$AD$69,MATCH('ABP BlockSize'!$E105,Inputs_ByPrg!$E$6:$E$69,0),MATCH('ABP BlockSize'!I$5,Inputs_ByPrg!$I$5:$AD$5,0))*8760/1000</f>
        <v>9840.7757066666672</v>
      </c>
      <c r="J105" s="89">
        <f>J36*INDEX(Inputs_ByPrg!$I$6:$AD$69,MATCH('ABP BlockSize'!$E105,Inputs_ByPrg!$E$6:$E$69,0),MATCH('ABP BlockSize'!J$5,Inputs_ByPrg!$I$5:$AD$5,0))*8760/1000</f>
        <v>9840.7757066666672</v>
      </c>
      <c r="K105" s="89">
        <f>K36*INDEX(Inputs_ByPrg!$I$6:$AD$69,MATCH('ABP BlockSize'!$E105,Inputs_ByPrg!$E$6:$E$69,0),MATCH('ABP BlockSize'!K$5,Inputs_ByPrg!$I$5:$AD$5,0))*8760/1000</f>
        <v>9840.7757066666672</v>
      </c>
      <c r="L105" s="89">
        <f>L36*INDEX(Inputs_ByPrg!$I$6:$AD$69,MATCH('ABP BlockSize'!$E105,Inputs_ByPrg!$E$6:$E$69,0),MATCH('ABP BlockSize'!L$5,Inputs_ByPrg!$I$5:$AD$5,0))*8760/1000</f>
        <v>9840.7757066666672</v>
      </c>
      <c r="M105" s="89">
        <f>M36*INDEX(Inputs_ByPrg!$I$6:$AD$69,MATCH('ABP BlockSize'!$E105,Inputs_ByPrg!$E$6:$E$69,0),MATCH('ABP BlockSize'!M$5,Inputs_ByPrg!$I$5:$AD$5,0))*8760/1000</f>
        <v>9840.7757066666672</v>
      </c>
      <c r="N105" s="89">
        <f>N36*INDEX(Inputs_ByPrg!$I$6:$AD$69,MATCH('ABP BlockSize'!$E105,Inputs_ByPrg!$E$6:$E$69,0),MATCH('ABP BlockSize'!N$5,Inputs_ByPrg!$I$5:$AD$5,0))*8760/1000</f>
        <v>9840.7757066666672</v>
      </c>
      <c r="O105" s="89">
        <f>O36*INDEX(Inputs_ByPrg!$I$6:$AD$69,MATCH('ABP BlockSize'!$E105,Inputs_ByPrg!$E$6:$E$69,0),MATCH('ABP BlockSize'!O$5,Inputs_ByPrg!$I$5:$AD$5,0))*8760/1000</f>
        <v>9840.7757066666672</v>
      </c>
      <c r="P105" s="89">
        <f>P36*INDEX(Inputs_ByPrg!$I$6:$AD$69,MATCH('ABP BlockSize'!$E105,Inputs_ByPrg!$E$6:$E$69,0),MATCH('ABP BlockSize'!P$5,Inputs_ByPrg!$I$5:$AD$5,0))*8760/1000</f>
        <v>4920.3878533333336</v>
      </c>
      <c r="Q105" s="89">
        <f>Q36*INDEX(Inputs_ByPrg!$I$6:$AD$69,MATCH('ABP BlockSize'!$E105,Inputs_ByPrg!$E$6:$E$69,0),MATCH('ABP BlockSize'!Q$5,Inputs_ByPrg!$I$5:$AD$5,0))*8760/1000</f>
        <v>4920.3878533333336</v>
      </c>
      <c r="R105" s="89">
        <f>R36*INDEX(Inputs_ByPrg!$I$6:$AD$69,MATCH('ABP BlockSize'!$E105,Inputs_ByPrg!$E$6:$E$69,0),MATCH('ABP BlockSize'!R$5,Inputs_ByPrg!$I$5:$AD$5,0))*8760/1000</f>
        <v>4920.3878533333336</v>
      </c>
      <c r="S105" s="89">
        <f>S36*INDEX(Inputs_ByPrg!$I$6:$AD$69,MATCH('ABP BlockSize'!$E105,Inputs_ByPrg!$E$6:$E$69,0),MATCH('ABP BlockSize'!S$5,Inputs_ByPrg!$I$5:$AD$5,0))*8760/1000</f>
        <v>4920.3878533333336</v>
      </c>
      <c r="T105" s="89">
        <f>T36*INDEX(Inputs_ByPrg!$I$6:$AD$69,MATCH('ABP BlockSize'!$E105,Inputs_ByPrg!$E$6:$E$69,0),MATCH('ABP BlockSize'!T$5,Inputs_ByPrg!$I$5:$AD$5,0))*8760/1000</f>
        <v>4920.3878533333336</v>
      </c>
      <c r="U105" s="89">
        <f>U36*INDEX(Inputs_ByPrg!$I$6:$AD$69,MATCH('ABP BlockSize'!$E105,Inputs_ByPrg!$E$6:$E$69,0),MATCH('ABP BlockSize'!U$5,Inputs_ByPrg!$I$5:$AD$5,0))*8760/1000</f>
        <v>4920.3878533333336</v>
      </c>
      <c r="V105" s="89">
        <f>V36*INDEX(Inputs_ByPrg!$I$6:$AD$69,MATCH('ABP BlockSize'!$E105,Inputs_ByPrg!$E$6:$E$69,0),MATCH('ABP BlockSize'!V$5,Inputs_ByPrg!$I$5:$AD$5,0))*8760/1000</f>
        <v>4920.3878533333336</v>
      </c>
      <c r="W105" s="89">
        <f>W36*INDEX(Inputs_ByPrg!$I$6:$AD$69,MATCH('ABP BlockSize'!$E105,Inputs_ByPrg!$E$6:$E$69,0),MATCH('ABP BlockSize'!W$5,Inputs_ByPrg!$I$5:$AD$5,0))*8760/1000</f>
        <v>4920.3878533333336</v>
      </c>
      <c r="X105" s="89">
        <f>X36*INDEX(Inputs_ByPrg!$I$6:$AD$69,MATCH('ABP BlockSize'!$E105,Inputs_ByPrg!$E$6:$E$69,0),MATCH('ABP BlockSize'!X$5,Inputs_ByPrg!$I$5:$AD$5,0))*8760/1000</f>
        <v>4920.3878533333336</v>
      </c>
      <c r="Y105" s="89">
        <f>Y36*INDEX(Inputs_ByPrg!$I$6:$AD$69,MATCH('ABP BlockSize'!$E105,Inputs_ByPrg!$E$6:$E$69,0),MATCH('ABP BlockSize'!Y$5,Inputs_ByPrg!$I$5:$AD$5,0))*8760/1000</f>
        <v>4920.3878533333336</v>
      </c>
      <c r="Z105" s="89">
        <f>Z36*INDEX(Inputs_ByPrg!$I$6:$AD$69,MATCH('ABP BlockSize'!$E105,Inputs_ByPrg!$E$6:$E$69,0),MATCH('ABP BlockSize'!Z$5,Inputs_ByPrg!$I$5:$AD$5,0))*8760/1000</f>
        <v>4920.3878533333336</v>
      </c>
      <c r="AA105" s="89">
        <f>AA36*INDEX(Inputs_ByPrg!$I$6:$AD$69,MATCH('ABP BlockSize'!$E105,Inputs_ByPrg!$E$6:$E$69,0),MATCH('ABP BlockSize'!AA$5,Inputs_ByPrg!$I$5:$AD$5,0))*8760/1000</f>
        <v>4920.3878533333336</v>
      </c>
      <c r="AB105" s="89">
        <f>AB36*INDEX(Inputs_ByPrg!$I$6:$AD$69,MATCH('ABP BlockSize'!$E105,Inputs_ByPrg!$E$6:$E$69,0),MATCH('ABP BlockSize'!AB$5,Inputs_ByPrg!$I$5:$AD$5,0))*8760/1000</f>
        <v>4920.3878533333336</v>
      </c>
    </row>
    <row r="106" spans="2:28" ht="14.45" customHeight="1">
      <c r="B106" s="239" t="s">
        <v>230</v>
      </c>
      <c r="C106" s="239" t="s">
        <v>221</v>
      </c>
      <c r="D106" s="239" t="s">
        <v>288</v>
      </c>
      <c r="E106" s="286" t="str">
        <f t="shared" si="2"/>
        <v>A_Public Schools_&gt;200-500</v>
      </c>
      <c r="F106" s="262" t="s">
        <v>85</v>
      </c>
      <c r="G106" s="89">
        <f>G37*INDEX(Inputs_ByPrg!$I$6:$AD$69,MATCH('ABP BlockSize'!$E106,Inputs_ByPrg!$E$6:$E$69,0),MATCH('ABP BlockSize'!G$5,Inputs_ByPrg!$I$5:$AD$5,0))*8760/1000</f>
        <v>20965.130853333332</v>
      </c>
      <c r="H106" s="89">
        <f>H37*INDEX(Inputs_ByPrg!$I$6:$AD$69,MATCH('ABP BlockSize'!$E106,Inputs_ByPrg!$E$6:$E$69,0),MATCH('ABP BlockSize'!H$5,Inputs_ByPrg!$I$5:$AD$5,0))*8760/1000</f>
        <v>20965.130853333332</v>
      </c>
      <c r="I106" s="89">
        <f>I37*INDEX(Inputs_ByPrg!$I$6:$AD$69,MATCH('ABP BlockSize'!$E106,Inputs_ByPrg!$E$6:$E$69,0),MATCH('ABP BlockSize'!I$5,Inputs_ByPrg!$I$5:$AD$5,0))*8760/1000</f>
        <v>20965.130853333332</v>
      </c>
      <c r="J106" s="89">
        <f>J37*INDEX(Inputs_ByPrg!$I$6:$AD$69,MATCH('ABP BlockSize'!$E106,Inputs_ByPrg!$E$6:$E$69,0),MATCH('ABP BlockSize'!J$5,Inputs_ByPrg!$I$5:$AD$5,0))*8760/1000</f>
        <v>20965.130853333332</v>
      </c>
      <c r="K106" s="89">
        <f>K37*INDEX(Inputs_ByPrg!$I$6:$AD$69,MATCH('ABP BlockSize'!$E106,Inputs_ByPrg!$E$6:$E$69,0),MATCH('ABP BlockSize'!K$5,Inputs_ByPrg!$I$5:$AD$5,0))*8760/1000</f>
        <v>20965.130853333332</v>
      </c>
      <c r="L106" s="89">
        <f>L37*INDEX(Inputs_ByPrg!$I$6:$AD$69,MATCH('ABP BlockSize'!$E106,Inputs_ByPrg!$E$6:$E$69,0),MATCH('ABP BlockSize'!L$5,Inputs_ByPrg!$I$5:$AD$5,0))*8760/1000</f>
        <v>20965.130853333332</v>
      </c>
      <c r="M106" s="89">
        <f>M37*INDEX(Inputs_ByPrg!$I$6:$AD$69,MATCH('ABP BlockSize'!$E106,Inputs_ByPrg!$E$6:$E$69,0),MATCH('ABP BlockSize'!M$5,Inputs_ByPrg!$I$5:$AD$5,0))*8760/1000</f>
        <v>20965.130853333332</v>
      </c>
      <c r="N106" s="89">
        <f>N37*INDEX(Inputs_ByPrg!$I$6:$AD$69,MATCH('ABP BlockSize'!$E106,Inputs_ByPrg!$E$6:$E$69,0),MATCH('ABP BlockSize'!N$5,Inputs_ByPrg!$I$5:$AD$5,0))*8760/1000</f>
        <v>20965.130853333332</v>
      </c>
      <c r="O106" s="89">
        <f>O37*INDEX(Inputs_ByPrg!$I$6:$AD$69,MATCH('ABP BlockSize'!$E106,Inputs_ByPrg!$E$6:$E$69,0),MATCH('ABP BlockSize'!O$5,Inputs_ByPrg!$I$5:$AD$5,0))*8760/1000</f>
        <v>20965.130853333332</v>
      </c>
      <c r="P106" s="89">
        <f>P37*INDEX(Inputs_ByPrg!$I$6:$AD$69,MATCH('ABP BlockSize'!$E106,Inputs_ByPrg!$E$6:$E$69,0),MATCH('ABP BlockSize'!P$5,Inputs_ByPrg!$I$5:$AD$5,0))*8760/1000</f>
        <v>10482.565426666666</v>
      </c>
      <c r="Q106" s="89">
        <f>Q37*INDEX(Inputs_ByPrg!$I$6:$AD$69,MATCH('ABP BlockSize'!$E106,Inputs_ByPrg!$E$6:$E$69,0),MATCH('ABP BlockSize'!Q$5,Inputs_ByPrg!$I$5:$AD$5,0))*8760/1000</f>
        <v>10482.565426666666</v>
      </c>
      <c r="R106" s="89">
        <f>R37*INDEX(Inputs_ByPrg!$I$6:$AD$69,MATCH('ABP BlockSize'!$E106,Inputs_ByPrg!$E$6:$E$69,0),MATCH('ABP BlockSize'!R$5,Inputs_ByPrg!$I$5:$AD$5,0))*8760/1000</f>
        <v>10482.565426666666</v>
      </c>
      <c r="S106" s="89">
        <f>S37*INDEX(Inputs_ByPrg!$I$6:$AD$69,MATCH('ABP BlockSize'!$E106,Inputs_ByPrg!$E$6:$E$69,0),MATCH('ABP BlockSize'!S$5,Inputs_ByPrg!$I$5:$AD$5,0))*8760/1000</f>
        <v>10482.565426666666</v>
      </c>
      <c r="T106" s="89">
        <f>T37*INDEX(Inputs_ByPrg!$I$6:$AD$69,MATCH('ABP BlockSize'!$E106,Inputs_ByPrg!$E$6:$E$69,0),MATCH('ABP BlockSize'!T$5,Inputs_ByPrg!$I$5:$AD$5,0))*8760/1000</f>
        <v>10482.565426666666</v>
      </c>
      <c r="U106" s="89">
        <f>U37*INDEX(Inputs_ByPrg!$I$6:$AD$69,MATCH('ABP BlockSize'!$E106,Inputs_ByPrg!$E$6:$E$69,0),MATCH('ABP BlockSize'!U$5,Inputs_ByPrg!$I$5:$AD$5,0))*8760/1000</f>
        <v>10482.565426666666</v>
      </c>
      <c r="V106" s="89">
        <f>V37*INDEX(Inputs_ByPrg!$I$6:$AD$69,MATCH('ABP BlockSize'!$E106,Inputs_ByPrg!$E$6:$E$69,0),MATCH('ABP BlockSize'!V$5,Inputs_ByPrg!$I$5:$AD$5,0))*8760/1000</f>
        <v>10482.565426666666</v>
      </c>
      <c r="W106" s="89">
        <f>W37*INDEX(Inputs_ByPrg!$I$6:$AD$69,MATCH('ABP BlockSize'!$E106,Inputs_ByPrg!$E$6:$E$69,0),MATCH('ABP BlockSize'!W$5,Inputs_ByPrg!$I$5:$AD$5,0))*8760/1000</f>
        <v>10482.565426666666</v>
      </c>
      <c r="X106" s="89">
        <f>X37*INDEX(Inputs_ByPrg!$I$6:$AD$69,MATCH('ABP BlockSize'!$E106,Inputs_ByPrg!$E$6:$E$69,0),MATCH('ABP BlockSize'!X$5,Inputs_ByPrg!$I$5:$AD$5,0))*8760/1000</f>
        <v>10482.565426666666</v>
      </c>
      <c r="Y106" s="89">
        <f>Y37*INDEX(Inputs_ByPrg!$I$6:$AD$69,MATCH('ABP BlockSize'!$E106,Inputs_ByPrg!$E$6:$E$69,0),MATCH('ABP BlockSize'!Y$5,Inputs_ByPrg!$I$5:$AD$5,0))*8760/1000</f>
        <v>10482.565426666666</v>
      </c>
      <c r="Z106" s="89">
        <f>Z37*INDEX(Inputs_ByPrg!$I$6:$AD$69,MATCH('ABP BlockSize'!$E106,Inputs_ByPrg!$E$6:$E$69,0),MATCH('ABP BlockSize'!Z$5,Inputs_ByPrg!$I$5:$AD$5,0))*8760/1000</f>
        <v>10482.565426666666</v>
      </c>
      <c r="AA106" s="89">
        <f>AA37*INDEX(Inputs_ByPrg!$I$6:$AD$69,MATCH('ABP BlockSize'!$E106,Inputs_ByPrg!$E$6:$E$69,0),MATCH('ABP BlockSize'!AA$5,Inputs_ByPrg!$I$5:$AD$5,0))*8760/1000</f>
        <v>10482.565426666666</v>
      </c>
      <c r="AB106" s="89">
        <f>AB37*INDEX(Inputs_ByPrg!$I$6:$AD$69,MATCH('ABP BlockSize'!$E106,Inputs_ByPrg!$E$6:$E$69,0),MATCH('ABP BlockSize'!AB$5,Inputs_ByPrg!$I$5:$AD$5,0))*8760/1000</f>
        <v>10482.565426666666</v>
      </c>
    </row>
    <row r="107" spans="2:28" ht="14.45" customHeight="1">
      <c r="B107" s="239" t="s">
        <v>230</v>
      </c>
      <c r="C107" s="239" t="s">
        <v>221</v>
      </c>
      <c r="D107" s="239" t="s">
        <v>290</v>
      </c>
      <c r="E107" s="286" t="str">
        <f t="shared" si="2"/>
        <v>A_Public Schools_&gt;500-2000</v>
      </c>
      <c r="F107" s="262" t="s">
        <v>85</v>
      </c>
      <c r="G107" s="89">
        <f>G38*INDEX(Inputs_ByPrg!$I$6:$AD$69,MATCH('ABP BlockSize'!$E107,Inputs_ByPrg!$E$6:$E$69,0),MATCH('ABP BlockSize'!G$5,Inputs_ByPrg!$I$5:$AD$5,0))*8760/1000</f>
        <v>10696.495333333334</v>
      </c>
      <c r="H107" s="89">
        <f>H38*INDEX(Inputs_ByPrg!$I$6:$AD$69,MATCH('ABP BlockSize'!$E107,Inputs_ByPrg!$E$6:$E$69,0),MATCH('ABP BlockSize'!H$5,Inputs_ByPrg!$I$5:$AD$5,0))*8760/1000</f>
        <v>10696.495333333334</v>
      </c>
      <c r="I107" s="89">
        <f>I38*INDEX(Inputs_ByPrg!$I$6:$AD$69,MATCH('ABP BlockSize'!$E107,Inputs_ByPrg!$E$6:$E$69,0),MATCH('ABP BlockSize'!I$5,Inputs_ByPrg!$I$5:$AD$5,0))*8760/1000</f>
        <v>10696.495333333334</v>
      </c>
      <c r="J107" s="89">
        <f>J38*INDEX(Inputs_ByPrg!$I$6:$AD$69,MATCH('ABP BlockSize'!$E107,Inputs_ByPrg!$E$6:$E$69,0),MATCH('ABP BlockSize'!J$5,Inputs_ByPrg!$I$5:$AD$5,0))*8760/1000</f>
        <v>10696.495333333334</v>
      </c>
      <c r="K107" s="89">
        <f>K38*INDEX(Inputs_ByPrg!$I$6:$AD$69,MATCH('ABP BlockSize'!$E107,Inputs_ByPrg!$E$6:$E$69,0),MATCH('ABP BlockSize'!K$5,Inputs_ByPrg!$I$5:$AD$5,0))*8760/1000</f>
        <v>10696.495333333334</v>
      </c>
      <c r="L107" s="89">
        <f>L38*INDEX(Inputs_ByPrg!$I$6:$AD$69,MATCH('ABP BlockSize'!$E107,Inputs_ByPrg!$E$6:$E$69,0),MATCH('ABP BlockSize'!L$5,Inputs_ByPrg!$I$5:$AD$5,0))*8760/1000</f>
        <v>10696.495333333334</v>
      </c>
      <c r="M107" s="89">
        <f>M38*INDEX(Inputs_ByPrg!$I$6:$AD$69,MATCH('ABP BlockSize'!$E107,Inputs_ByPrg!$E$6:$E$69,0),MATCH('ABP BlockSize'!M$5,Inputs_ByPrg!$I$5:$AD$5,0))*8760/1000</f>
        <v>10696.495333333334</v>
      </c>
      <c r="N107" s="89">
        <f>N38*INDEX(Inputs_ByPrg!$I$6:$AD$69,MATCH('ABP BlockSize'!$E107,Inputs_ByPrg!$E$6:$E$69,0),MATCH('ABP BlockSize'!N$5,Inputs_ByPrg!$I$5:$AD$5,0))*8760/1000</f>
        <v>10696.495333333334</v>
      </c>
      <c r="O107" s="89">
        <f>O38*INDEX(Inputs_ByPrg!$I$6:$AD$69,MATCH('ABP BlockSize'!$E107,Inputs_ByPrg!$E$6:$E$69,0),MATCH('ABP BlockSize'!O$5,Inputs_ByPrg!$I$5:$AD$5,0))*8760/1000</f>
        <v>10696.495333333334</v>
      </c>
      <c r="P107" s="89">
        <f>P38*INDEX(Inputs_ByPrg!$I$6:$AD$69,MATCH('ABP BlockSize'!$E107,Inputs_ByPrg!$E$6:$E$69,0),MATCH('ABP BlockSize'!P$5,Inputs_ByPrg!$I$5:$AD$5,0))*8760/1000</f>
        <v>5348.2476666666671</v>
      </c>
      <c r="Q107" s="89">
        <f>Q38*INDEX(Inputs_ByPrg!$I$6:$AD$69,MATCH('ABP BlockSize'!$E107,Inputs_ByPrg!$E$6:$E$69,0),MATCH('ABP BlockSize'!Q$5,Inputs_ByPrg!$I$5:$AD$5,0))*8760/1000</f>
        <v>5348.2476666666671</v>
      </c>
      <c r="R107" s="89">
        <f>R38*INDEX(Inputs_ByPrg!$I$6:$AD$69,MATCH('ABP BlockSize'!$E107,Inputs_ByPrg!$E$6:$E$69,0),MATCH('ABP BlockSize'!R$5,Inputs_ByPrg!$I$5:$AD$5,0))*8760/1000</f>
        <v>5348.2476666666671</v>
      </c>
      <c r="S107" s="89">
        <f>S38*INDEX(Inputs_ByPrg!$I$6:$AD$69,MATCH('ABP BlockSize'!$E107,Inputs_ByPrg!$E$6:$E$69,0),MATCH('ABP BlockSize'!S$5,Inputs_ByPrg!$I$5:$AD$5,0))*8760/1000</f>
        <v>5348.2476666666671</v>
      </c>
      <c r="T107" s="89">
        <f>T38*INDEX(Inputs_ByPrg!$I$6:$AD$69,MATCH('ABP BlockSize'!$E107,Inputs_ByPrg!$E$6:$E$69,0),MATCH('ABP BlockSize'!T$5,Inputs_ByPrg!$I$5:$AD$5,0))*8760/1000</f>
        <v>5348.2476666666671</v>
      </c>
      <c r="U107" s="89">
        <f>U38*INDEX(Inputs_ByPrg!$I$6:$AD$69,MATCH('ABP BlockSize'!$E107,Inputs_ByPrg!$E$6:$E$69,0),MATCH('ABP BlockSize'!U$5,Inputs_ByPrg!$I$5:$AD$5,0))*8760/1000</f>
        <v>5348.2476666666671</v>
      </c>
      <c r="V107" s="89">
        <f>V38*INDEX(Inputs_ByPrg!$I$6:$AD$69,MATCH('ABP BlockSize'!$E107,Inputs_ByPrg!$E$6:$E$69,0),MATCH('ABP BlockSize'!V$5,Inputs_ByPrg!$I$5:$AD$5,0))*8760/1000</f>
        <v>5348.2476666666671</v>
      </c>
      <c r="W107" s="89">
        <f>W38*INDEX(Inputs_ByPrg!$I$6:$AD$69,MATCH('ABP BlockSize'!$E107,Inputs_ByPrg!$E$6:$E$69,0),MATCH('ABP BlockSize'!W$5,Inputs_ByPrg!$I$5:$AD$5,0))*8760/1000</f>
        <v>5348.2476666666671</v>
      </c>
      <c r="X107" s="89">
        <f>X38*INDEX(Inputs_ByPrg!$I$6:$AD$69,MATCH('ABP BlockSize'!$E107,Inputs_ByPrg!$E$6:$E$69,0),MATCH('ABP BlockSize'!X$5,Inputs_ByPrg!$I$5:$AD$5,0))*8760/1000</f>
        <v>5348.2476666666671</v>
      </c>
      <c r="Y107" s="89">
        <f>Y38*INDEX(Inputs_ByPrg!$I$6:$AD$69,MATCH('ABP BlockSize'!$E107,Inputs_ByPrg!$E$6:$E$69,0),MATCH('ABP BlockSize'!Y$5,Inputs_ByPrg!$I$5:$AD$5,0))*8760/1000</f>
        <v>5348.2476666666671</v>
      </c>
      <c r="Z107" s="89">
        <f>Z38*INDEX(Inputs_ByPrg!$I$6:$AD$69,MATCH('ABP BlockSize'!$E107,Inputs_ByPrg!$E$6:$E$69,0),MATCH('ABP BlockSize'!Z$5,Inputs_ByPrg!$I$5:$AD$5,0))*8760/1000</f>
        <v>5348.2476666666671</v>
      </c>
      <c r="AA107" s="89">
        <f>AA38*INDEX(Inputs_ByPrg!$I$6:$AD$69,MATCH('ABP BlockSize'!$E107,Inputs_ByPrg!$E$6:$E$69,0),MATCH('ABP BlockSize'!AA$5,Inputs_ByPrg!$I$5:$AD$5,0))*8760/1000</f>
        <v>5348.2476666666671</v>
      </c>
      <c r="AB107" s="89">
        <f>AB38*INDEX(Inputs_ByPrg!$I$6:$AD$69,MATCH('ABP BlockSize'!$E107,Inputs_ByPrg!$E$6:$E$69,0),MATCH('ABP BlockSize'!AB$5,Inputs_ByPrg!$I$5:$AD$5,0))*8760/1000</f>
        <v>5348.2476666666671</v>
      </c>
    </row>
    <row r="108" spans="2:28" ht="14.45" customHeight="1">
      <c r="B108" s="239" t="s">
        <v>230</v>
      </c>
      <c r="C108" s="239" t="s">
        <v>221</v>
      </c>
      <c r="D108" s="239" t="s">
        <v>292</v>
      </c>
      <c r="E108" s="286" t="str">
        <f t="shared" si="2"/>
        <v>A_Public Schools_&gt; 2000-5000</v>
      </c>
      <c r="F108" s="262" t="s">
        <v>85</v>
      </c>
      <c r="G108" s="89">
        <f>G39*INDEX(Inputs_ByPrg!$I$6:$AD$69,MATCH('ABP BlockSize'!$E108,Inputs_ByPrg!$E$6:$E$69,0),MATCH('ABP BlockSize'!G$5,Inputs_ByPrg!$I$5:$AD$5,0))*8760/1000</f>
        <v>0</v>
      </c>
      <c r="H108" s="89">
        <f>H39*INDEX(Inputs_ByPrg!$I$6:$AD$69,MATCH('ABP BlockSize'!$E108,Inputs_ByPrg!$E$6:$E$69,0),MATCH('ABP BlockSize'!H$5,Inputs_ByPrg!$I$5:$AD$5,0))*8760/1000</f>
        <v>0</v>
      </c>
      <c r="I108" s="89">
        <f>I39*INDEX(Inputs_ByPrg!$I$6:$AD$69,MATCH('ABP BlockSize'!$E108,Inputs_ByPrg!$E$6:$E$69,0),MATCH('ABP BlockSize'!I$5,Inputs_ByPrg!$I$5:$AD$5,0))*8760/1000</f>
        <v>0</v>
      </c>
      <c r="J108" s="89">
        <f>J39*INDEX(Inputs_ByPrg!$I$6:$AD$69,MATCH('ABP BlockSize'!$E108,Inputs_ByPrg!$E$6:$E$69,0),MATCH('ABP BlockSize'!J$5,Inputs_ByPrg!$I$5:$AD$5,0))*8760/1000</f>
        <v>0</v>
      </c>
      <c r="K108" s="89">
        <f>K39*INDEX(Inputs_ByPrg!$I$6:$AD$69,MATCH('ABP BlockSize'!$E108,Inputs_ByPrg!$E$6:$E$69,0),MATCH('ABP BlockSize'!K$5,Inputs_ByPrg!$I$5:$AD$5,0))*8760/1000</f>
        <v>0</v>
      </c>
      <c r="L108" s="89">
        <f>L39*INDEX(Inputs_ByPrg!$I$6:$AD$69,MATCH('ABP BlockSize'!$E108,Inputs_ByPrg!$E$6:$E$69,0),MATCH('ABP BlockSize'!L$5,Inputs_ByPrg!$I$5:$AD$5,0))*8760/1000</f>
        <v>0</v>
      </c>
      <c r="M108" s="89">
        <f>M39*INDEX(Inputs_ByPrg!$I$6:$AD$69,MATCH('ABP BlockSize'!$E108,Inputs_ByPrg!$E$6:$E$69,0),MATCH('ABP BlockSize'!M$5,Inputs_ByPrg!$I$5:$AD$5,0))*8760/1000</f>
        <v>0</v>
      </c>
      <c r="N108" s="89">
        <f>N39*INDEX(Inputs_ByPrg!$I$6:$AD$69,MATCH('ABP BlockSize'!$E108,Inputs_ByPrg!$E$6:$E$69,0),MATCH('ABP BlockSize'!N$5,Inputs_ByPrg!$I$5:$AD$5,0))*8760/1000</f>
        <v>0</v>
      </c>
      <c r="O108" s="89">
        <f>O39*INDEX(Inputs_ByPrg!$I$6:$AD$69,MATCH('ABP BlockSize'!$E108,Inputs_ByPrg!$E$6:$E$69,0),MATCH('ABP BlockSize'!O$5,Inputs_ByPrg!$I$5:$AD$5,0))*8760/1000</f>
        <v>0</v>
      </c>
      <c r="P108" s="89">
        <f>P39*INDEX(Inputs_ByPrg!$I$6:$AD$69,MATCH('ABP BlockSize'!$E108,Inputs_ByPrg!$E$6:$E$69,0),MATCH('ABP BlockSize'!P$5,Inputs_ByPrg!$I$5:$AD$5,0))*8760/1000</f>
        <v>0</v>
      </c>
      <c r="Q108" s="89">
        <f>Q39*INDEX(Inputs_ByPrg!$I$6:$AD$69,MATCH('ABP BlockSize'!$E108,Inputs_ByPrg!$E$6:$E$69,0),MATCH('ABP BlockSize'!Q$5,Inputs_ByPrg!$I$5:$AD$5,0))*8760/1000</f>
        <v>0</v>
      </c>
      <c r="R108" s="89">
        <f>R39*INDEX(Inputs_ByPrg!$I$6:$AD$69,MATCH('ABP BlockSize'!$E108,Inputs_ByPrg!$E$6:$E$69,0),MATCH('ABP BlockSize'!R$5,Inputs_ByPrg!$I$5:$AD$5,0))*8760/1000</f>
        <v>0</v>
      </c>
      <c r="S108" s="89">
        <f>S39*INDEX(Inputs_ByPrg!$I$6:$AD$69,MATCH('ABP BlockSize'!$E108,Inputs_ByPrg!$E$6:$E$69,0),MATCH('ABP BlockSize'!S$5,Inputs_ByPrg!$I$5:$AD$5,0))*8760/1000</f>
        <v>0</v>
      </c>
      <c r="T108" s="89">
        <f>T39*INDEX(Inputs_ByPrg!$I$6:$AD$69,MATCH('ABP BlockSize'!$E108,Inputs_ByPrg!$E$6:$E$69,0),MATCH('ABP BlockSize'!T$5,Inputs_ByPrg!$I$5:$AD$5,0))*8760/1000</f>
        <v>0</v>
      </c>
      <c r="U108" s="89">
        <f>U39*INDEX(Inputs_ByPrg!$I$6:$AD$69,MATCH('ABP BlockSize'!$E108,Inputs_ByPrg!$E$6:$E$69,0),MATCH('ABP BlockSize'!U$5,Inputs_ByPrg!$I$5:$AD$5,0))*8760/1000</f>
        <v>0</v>
      </c>
      <c r="V108" s="89">
        <f>V39*INDEX(Inputs_ByPrg!$I$6:$AD$69,MATCH('ABP BlockSize'!$E108,Inputs_ByPrg!$E$6:$E$69,0),MATCH('ABP BlockSize'!V$5,Inputs_ByPrg!$I$5:$AD$5,0))*8760/1000</f>
        <v>0</v>
      </c>
      <c r="W108" s="89">
        <f>W39*INDEX(Inputs_ByPrg!$I$6:$AD$69,MATCH('ABP BlockSize'!$E108,Inputs_ByPrg!$E$6:$E$69,0),MATCH('ABP BlockSize'!W$5,Inputs_ByPrg!$I$5:$AD$5,0))*8760/1000</f>
        <v>0</v>
      </c>
      <c r="X108" s="89">
        <f>X39*INDEX(Inputs_ByPrg!$I$6:$AD$69,MATCH('ABP BlockSize'!$E108,Inputs_ByPrg!$E$6:$E$69,0),MATCH('ABP BlockSize'!X$5,Inputs_ByPrg!$I$5:$AD$5,0))*8760/1000</f>
        <v>0</v>
      </c>
      <c r="Y108" s="89">
        <f>Y39*INDEX(Inputs_ByPrg!$I$6:$AD$69,MATCH('ABP BlockSize'!$E108,Inputs_ByPrg!$E$6:$E$69,0),MATCH('ABP BlockSize'!Y$5,Inputs_ByPrg!$I$5:$AD$5,0))*8760/1000</f>
        <v>0</v>
      </c>
      <c r="Z108" s="89">
        <f>Z39*INDEX(Inputs_ByPrg!$I$6:$AD$69,MATCH('ABP BlockSize'!$E108,Inputs_ByPrg!$E$6:$E$69,0),MATCH('ABP BlockSize'!Z$5,Inputs_ByPrg!$I$5:$AD$5,0))*8760/1000</f>
        <v>0</v>
      </c>
      <c r="AA108" s="89">
        <f>AA39*INDEX(Inputs_ByPrg!$I$6:$AD$69,MATCH('ABP BlockSize'!$E108,Inputs_ByPrg!$E$6:$E$69,0),MATCH('ABP BlockSize'!AA$5,Inputs_ByPrg!$I$5:$AD$5,0))*8760/1000</f>
        <v>0</v>
      </c>
      <c r="AB108" s="89">
        <f>AB39*INDEX(Inputs_ByPrg!$I$6:$AD$69,MATCH('ABP BlockSize'!$E108,Inputs_ByPrg!$E$6:$E$69,0),MATCH('ABP BlockSize'!AB$5,Inputs_ByPrg!$I$5:$AD$5,0))*8760/1000</f>
        <v>0</v>
      </c>
    </row>
    <row r="109" spans="2:28" ht="14.45" customHeight="1">
      <c r="B109" s="239" t="s">
        <v>231</v>
      </c>
      <c r="C109" s="239" t="s">
        <v>221</v>
      </c>
      <c r="D109" s="239" t="s">
        <v>297</v>
      </c>
      <c r="E109" s="286" t="str">
        <f t="shared" si="2"/>
        <v>B_Public Schools_ &gt; 25</v>
      </c>
      <c r="F109" s="262" t="s">
        <v>85</v>
      </c>
      <c r="G109" s="89">
        <f>G40*INDEX(Inputs_ByPrg!$I$6:$AD$69,MATCH('ABP BlockSize'!$E109,Inputs_ByPrg!$E$6:$E$69,0),MATCH('ABP BlockSize'!G$5,Inputs_ByPrg!$I$5:$AD$5,0))*8760/1000</f>
        <v>4991.6978222222215</v>
      </c>
      <c r="H109" s="89">
        <f>H40*INDEX(Inputs_ByPrg!$I$6:$AD$69,MATCH('ABP BlockSize'!$E109,Inputs_ByPrg!$E$6:$E$69,0),MATCH('ABP BlockSize'!H$5,Inputs_ByPrg!$I$5:$AD$5,0))*8760/1000</f>
        <v>4991.6978222222215</v>
      </c>
      <c r="I109" s="89">
        <f>I40*INDEX(Inputs_ByPrg!$I$6:$AD$69,MATCH('ABP BlockSize'!$E109,Inputs_ByPrg!$E$6:$E$69,0),MATCH('ABP BlockSize'!I$5,Inputs_ByPrg!$I$5:$AD$5,0))*8760/1000</f>
        <v>4991.6978222222215</v>
      </c>
      <c r="J109" s="89">
        <f>J40*INDEX(Inputs_ByPrg!$I$6:$AD$69,MATCH('ABP BlockSize'!$E109,Inputs_ByPrg!$E$6:$E$69,0),MATCH('ABP BlockSize'!J$5,Inputs_ByPrg!$I$5:$AD$5,0))*8760/1000</f>
        <v>4991.6978222222215</v>
      </c>
      <c r="K109" s="89">
        <f>K40*INDEX(Inputs_ByPrg!$I$6:$AD$69,MATCH('ABP BlockSize'!$E109,Inputs_ByPrg!$E$6:$E$69,0),MATCH('ABP BlockSize'!K$5,Inputs_ByPrg!$I$5:$AD$5,0))*8760/1000</f>
        <v>4991.6978222222215</v>
      </c>
      <c r="L109" s="89">
        <f>L40*INDEX(Inputs_ByPrg!$I$6:$AD$69,MATCH('ABP BlockSize'!$E109,Inputs_ByPrg!$E$6:$E$69,0),MATCH('ABP BlockSize'!L$5,Inputs_ByPrg!$I$5:$AD$5,0))*8760/1000</f>
        <v>4991.6978222222215</v>
      </c>
      <c r="M109" s="89">
        <f>M40*INDEX(Inputs_ByPrg!$I$6:$AD$69,MATCH('ABP BlockSize'!$E109,Inputs_ByPrg!$E$6:$E$69,0),MATCH('ABP BlockSize'!M$5,Inputs_ByPrg!$I$5:$AD$5,0))*8760/1000</f>
        <v>4991.6978222222215</v>
      </c>
      <c r="N109" s="89">
        <f>N40*INDEX(Inputs_ByPrg!$I$6:$AD$69,MATCH('ABP BlockSize'!$E109,Inputs_ByPrg!$E$6:$E$69,0),MATCH('ABP BlockSize'!N$5,Inputs_ByPrg!$I$5:$AD$5,0))*8760/1000</f>
        <v>4991.6978222222215</v>
      </c>
      <c r="O109" s="89">
        <f>O40*INDEX(Inputs_ByPrg!$I$6:$AD$69,MATCH('ABP BlockSize'!$E109,Inputs_ByPrg!$E$6:$E$69,0),MATCH('ABP BlockSize'!O$5,Inputs_ByPrg!$I$5:$AD$5,0))*8760/1000</f>
        <v>4991.6978222222215</v>
      </c>
      <c r="P109" s="89">
        <f>P40*INDEX(Inputs_ByPrg!$I$6:$AD$69,MATCH('ABP BlockSize'!$E109,Inputs_ByPrg!$E$6:$E$69,0),MATCH('ABP BlockSize'!P$5,Inputs_ByPrg!$I$5:$AD$5,0))*8760/1000</f>
        <v>2495.8489111111107</v>
      </c>
      <c r="Q109" s="89">
        <f>Q40*INDEX(Inputs_ByPrg!$I$6:$AD$69,MATCH('ABP BlockSize'!$E109,Inputs_ByPrg!$E$6:$E$69,0),MATCH('ABP BlockSize'!Q$5,Inputs_ByPrg!$I$5:$AD$5,0))*8760/1000</f>
        <v>2495.8489111111107</v>
      </c>
      <c r="R109" s="89">
        <f>R40*INDEX(Inputs_ByPrg!$I$6:$AD$69,MATCH('ABP BlockSize'!$E109,Inputs_ByPrg!$E$6:$E$69,0),MATCH('ABP BlockSize'!R$5,Inputs_ByPrg!$I$5:$AD$5,0))*8760/1000</f>
        <v>2495.8489111111107</v>
      </c>
      <c r="S109" s="89">
        <f>S40*INDEX(Inputs_ByPrg!$I$6:$AD$69,MATCH('ABP BlockSize'!$E109,Inputs_ByPrg!$E$6:$E$69,0),MATCH('ABP BlockSize'!S$5,Inputs_ByPrg!$I$5:$AD$5,0))*8760/1000</f>
        <v>2495.8489111111107</v>
      </c>
      <c r="T109" s="89">
        <f>T40*INDEX(Inputs_ByPrg!$I$6:$AD$69,MATCH('ABP BlockSize'!$E109,Inputs_ByPrg!$E$6:$E$69,0),MATCH('ABP BlockSize'!T$5,Inputs_ByPrg!$I$5:$AD$5,0))*8760/1000</f>
        <v>2495.8489111111107</v>
      </c>
      <c r="U109" s="89">
        <f>U40*INDEX(Inputs_ByPrg!$I$6:$AD$69,MATCH('ABP BlockSize'!$E109,Inputs_ByPrg!$E$6:$E$69,0),MATCH('ABP BlockSize'!U$5,Inputs_ByPrg!$I$5:$AD$5,0))*8760/1000</f>
        <v>2495.8489111111107</v>
      </c>
      <c r="V109" s="89">
        <f>V40*INDEX(Inputs_ByPrg!$I$6:$AD$69,MATCH('ABP BlockSize'!$E109,Inputs_ByPrg!$E$6:$E$69,0),MATCH('ABP BlockSize'!V$5,Inputs_ByPrg!$I$5:$AD$5,0))*8760/1000</f>
        <v>2495.8489111111107</v>
      </c>
      <c r="W109" s="89">
        <f>W40*INDEX(Inputs_ByPrg!$I$6:$AD$69,MATCH('ABP BlockSize'!$E109,Inputs_ByPrg!$E$6:$E$69,0),MATCH('ABP BlockSize'!W$5,Inputs_ByPrg!$I$5:$AD$5,0))*8760/1000</f>
        <v>2495.8489111111107</v>
      </c>
      <c r="X109" s="89">
        <f>X40*INDEX(Inputs_ByPrg!$I$6:$AD$69,MATCH('ABP BlockSize'!$E109,Inputs_ByPrg!$E$6:$E$69,0),MATCH('ABP BlockSize'!X$5,Inputs_ByPrg!$I$5:$AD$5,0))*8760/1000</f>
        <v>2495.8489111111107</v>
      </c>
      <c r="Y109" s="89">
        <f>Y40*INDEX(Inputs_ByPrg!$I$6:$AD$69,MATCH('ABP BlockSize'!$E109,Inputs_ByPrg!$E$6:$E$69,0),MATCH('ABP BlockSize'!Y$5,Inputs_ByPrg!$I$5:$AD$5,0))*8760/1000</f>
        <v>2495.8489111111107</v>
      </c>
      <c r="Z109" s="89">
        <f>Z40*INDEX(Inputs_ByPrg!$I$6:$AD$69,MATCH('ABP BlockSize'!$E109,Inputs_ByPrg!$E$6:$E$69,0),MATCH('ABP BlockSize'!Z$5,Inputs_ByPrg!$I$5:$AD$5,0))*8760/1000</f>
        <v>2495.8489111111107</v>
      </c>
      <c r="AA109" s="89">
        <f>AA40*INDEX(Inputs_ByPrg!$I$6:$AD$69,MATCH('ABP BlockSize'!$E109,Inputs_ByPrg!$E$6:$E$69,0),MATCH('ABP BlockSize'!AA$5,Inputs_ByPrg!$I$5:$AD$5,0))*8760/1000</f>
        <v>2495.8489111111107</v>
      </c>
      <c r="AB109" s="89">
        <f>AB40*INDEX(Inputs_ByPrg!$I$6:$AD$69,MATCH('ABP BlockSize'!$E109,Inputs_ByPrg!$E$6:$E$69,0),MATCH('ABP BlockSize'!AB$5,Inputs_ByPrg!$I$5:$AD$5,0))*8760/1000</f>
        <v>2495.8489111111107</v>
      </c>
    </row>
    <row r="110" spans="2:28" ht="14.45" customHeight="1">
      <c r="B110" s="239" t="s">
        <v>231</v>
      </c>
      <c r="C110" s="239" t="s">
        <v>221</v>
      </c>
      <c r="D110" s="239" t="s">
        <v>284</v>
      </c>
      <c r="E110" s="286" t="str">
        <f t="shared" si="2"/>
        <v>B_Public Schools_ &gt;25-100</v>
      </c>
      <c r="F110" s="262" t="s">
        <v>85</v>
      </c>
      <c r="G110" s="89">
        <f>G41*INDEX(Inputs_ByPrg!$I$6:$AD$69,MATCH('ABP BlockSize'!$E110,Inputs_ByPrg!$E$6:$E$69,0),MATCH('ABP BlockSize'!G$5,Inputs_ByPrg!$I$5:$AD$5,0))*8760/1000</f>
        <v>5990.037386666666</v>
      </c>
      <c r="H110" s="89">
        <f>H41*INDEX(Inputs_ByPrg!$I$6:$AD$69,MATCH('ABP BlockSize'!$E110,Inputs_ByPrg!$E$6:$E$69,0),MATCH('ABP BlockSize'!H$5,Inputs_ByPrg!$I$5:$AD$5,0))*8760/1000</f>
        <v>5990.037386666666</v>
      </c>
      <c r="I110" s="89">
        <f>I41*INDEX(Inputs_ByPrg!$I$6:$AD$69,MATCH('ABP BlockSize'!$E110,Inputs_ByPrg!$E$6:$E$69,0),MATCH('ABP BlockSize'!I$5,Inputs_ByPrg!$I$5:$AD$5,0))*8760/1000</f>
        <v>5990.037386666666</v>
      </c>
      <c r="J110" s="89">
        <f>J41*INDEX(Inputs_ByPrg!$I$6:$AD$69,MATCH('ABP BlockSize'!$E110,Inputs_ByPrg!$E$6:$E$69,0),MATCH('ABP BlockSize'!J$5,Inputs_ByPrg!$I$5:$AD$5,0))*8760/1000</f>
        <v>5990.037386666666</v>
      </c>
      <c r="K110" s="89">
        <f>K41*INDEX(Inputs_ByPrg!$I$6:$AD$69,MATCH('ABP BlockSize'!$E110,Inputs_ByPrg!$E$6:$E$69,0),MATCH('ABP BlockSize'!K$5,Inputs_ByPrg!$I$5:$AD$5,0))*8760/1000</f>
        <v>5990.037386666666</v>
      </c>
      <c r="L110" s="89">
        <f>L41*INDEX(Inputs_ByPrg!$I$6:$AD$69,MATCH('ABP BlockSize'!$E110,Inputs_ByPrg!$E$6:$E$69,0),MATCH('ABP BlockSize'!L$5,Inputs_ByPrg!$I$5:$AD$5,0))*8760/1000</f>
        <v>5990.037386666666</v>
      </c>
      <c r="M110" s="89">
        <f>M41*INDEX(Inputs_ByPrg!$I$6:$AD$69,MATCH('ABP BlockSize'!$E110,Inputs_ByPrg!$E$6:$E$69,0),MATCH('ABP BlockSize'!M$5,Inputs_ByPrg!$I$5:$AD$5,0))*8760/1000</f>
        <v>5990.037386666666</v>
      </c>
      <c r="N110" s="89">
        <f>N41*INDEX(Inputs_ByPrg!$I$6:$AD$69,MATCH('ABP BlockSize'!$E110,Inputs_ByPrg!$E$6:$E$69,0),MATCH('ABP BlockSize'!N$5,Inputs_ByPrg!$I$5:$AD$5,0))*8760/1000</f>
        <v>5990.037386666666</v>
      </c>
      <c r="O110" s="89">
        <f>O41*INDEX(Inputs_ByPrg!$I$6:$AD$69,MATCH('ABP BlockSize'!$E110,Inputs_ByPrg!$E$6:$E$69,0),MATCH('ABP BlockSize'!O$5,Inputs_ByPrg!$I$5:$AD$5,0))*8760/1000</f>
        <v>5990.037386666666</v>
      </c>
      <c r="P110" s="89">
        <f>P41*INDEX(Inputs_ByPrg!$I$6:$AD$69,MATCH('ABP BlockSize'!$E110,Inputs_ByPrg!$E$6:$E$69,0),MATCH('ABP BlockSize'!P$5,Inputs_ByPrg!$I$5:$AD$5,0))*8760/1000</f>
        <v>2995.018693333333</v>
      </c>
      <c r="Q110" s="89">
        <f>Q41*INDEX(Inputs_ByPrg!$I$6:$AD$69,MATCH('ABP BlockSize'!$E110,Inputs_ByPrg!$E$6:$E$69,0),MATCH('ABP BlockSize'!Q$5,Inputs_ByPrg!$I$5:$AD$5,0))*8760/1000</f>
        <v>2995.018693333333</v>
      </c>
      <c r="R110" s="89">
        <f>R41*INDEX(Inputs_ByPrg!$I$6:$AD$69,MATCH('ABP BlockSize'!$E110,Inputs_ByPrg!$E$6:$E$69,0),MATCH('ABP BlockSize'!R$5,Inputs_ByPrg!$I$5:$AD$5,0))*8760/1000</f>
        <v>2995.018693333333</v>
      </c>
      <c r="S110" s="89">
        <f>S41*INDEX(Inputs_ByPrg!$I$6:$AD$69,MATCH('ABP BlockSize'!$E110,Inputs_ByPrg!$E$6:$E$69,0),MATCH('ABP BlockSize'!S$5,Inputs_ByPrg!$I$5:$AD$5,0))*8760/1000</f>
        <v>2995.018693333333</v>
      </c>
      <c r="T110" s="89">
        <f>T41*INDEX(Inputs_ByPrg!$I$6:$AD$69,MATCH('ABP BlockSize'!$E110,Inputs_ByPrg!$E$6:$E$69,0),MATCH('ABP BlockSize'!T$5,Inputs_ByPrg!$I$5:$AD$5,0))*8760/1000</f>
        <v>2995.018693333333</v>
      </c>
      <c r="U110" s="89">
        <f>U41*INDEX(Inputs_ByPrg!$I$6:$AD$69,MATCH('ABP BlockSize'!$E110,Inputs_ByPrg!$E$6:$E$69,0),MATCH('ABP BlockSize'!U$5,Inputs_ByPrg!$I$5:$AD$5,0))*8760/1000</f>
        <v>2995.018693333333</v>
      </c>
      <c r="V110" s="89">
        <f>V41*INDEX(Inputs_ByPrg!$I$6:$AD$69,MATCH('ABP BlockSize'!$E110,Inputs_ByPrg!$E$6:$E$69,0),MATCH('ABP BlockSize'!V$5,Inputs_ByPrg!$I$5:$AD$5,0))*8760/1000</f>
        <v>2995.018693333333</v>
      </c>
      <c r="W110" s="89">
        <f>W41*INDEX(Inputs_ByPrg!$I$6:$AD$69,MATCH('ABP BlockSize'!$E110,Inputs_ByPrg!$E$6:$E$69,0),MATCH('ABP BlockSize'!W$5,Inputs_ByPrg!$I$5:$AD$5,0))*8760/1000</f>
        <v>2995.018693333333</v>
      </c>
      <c r="X110" s="89">
        <f>X41*INDEX(Inputs_ByPrg!$I$6:$AD$69,MATCH('ABP BlockSize'!$E110,Inputs_ByPrg!$E$6:$E$69,0),MATCH('ABP BlockSize'!X$5,Inputs_ByPrg!$I$5:$AD$5,0))*8760/1000</f>
        <v>2995.018693333333</v>
      </c>
      <c r="Y110" s="89">
        <f>Y41*INDEX(Inputs_ByPrg!$I$6:$AD$69,MATCH('ABP BlockSize'!$E110,Inputs_ByPrg!$E$6:$E$69,0),MATCH('ABP BlockSize'!Y$5,Inputs_ByPrg!$I$5:$AD$5,0))*8760/1000</f>
        <v>2995.018693333333</v>
      </c>
      <c r="Z110" s="89">
        <f>Z41*INDEX(Inputs_ByPrg!$I$6:$AD$69,MATCH('ABP BlockSize'!$E110,Inputs_ByPrg!$E$6:$E$69,0),MATCH('ABP BlockSize'!Z$5,Inputs_ByPrg!$I$5:$AD$5,0))*8760/1000</f>
        <v>2995.018693333333</v>
      </c>
      <c r="AA110" s="89">
        <f>AA41*INDEX(Inputs_ByPrg!$I$6:$AD$69,MATCH('ABP BlockSize'!$E110,Inputs_ByPrg!$E$6:$E$69,0),MATCH('ABP BlockSize'!AA$5,Inputs_ByPrg!$I$5:$AD$5,0))*8760/1000</f>
        <v>2995.018693333333</v>
      </c>
      <c r="AB110" s="89">
        <f>AB41*INDEX(Inputs_ByPrg!$I$6:$AD$69,MATCH('ABP BlockSize'!$E110,Inputs_ByPrg!$E$6:$E$69,0),MATCH('ABP BlockSize'!AB$5,Inputs_ByPrg!$I$5:$AD$5,0))*8760/1000</f>
        <v>2995.018693333333</v>
      </c>
    </row>
    <row r="111" spans="2:28" ht="14.45" customHeight="1">
      <c r="B111" s="239" t="s">
        <v>231</v>
      </c>
      <c r="C111" s="239" t="s">
        <v>221</v>
      </c>
      <c r="D111" s="239" t="s">
        <v>287</v>
      </c>
      <c r="E111" s="286" t="str">
        <f t="shared" si="2"/>
        <v>B_Public Schools_&gt;100-200</v>
      </c>
      <c r="F111" s="262" t="s">
        <v>85</v>
      </c>
      <c r="G111" s="89">
        <f>G42*INDEX(Inputs_ByPrg!$I$6:$AD$69,MATCH('ABP BlockSize'!$E111,Inputs_ByPrg!$E$6:$E$69,0),MATCH('ABP BlockSize'!G$5,Inputs_ByPrg!$I$5:$AD$5,0))*8760/1000</f>
        <v>22961.809982222221</v>
      </c>
      <c r="H111" s="89">
        <f>H42*INDEX(Inputs_ByPrg!$I$6:$AD$69,MATCH('ABP BlockSize'!$E111,Inputs_ByPrg!$E$6:$E$69,0),MATCH('ABP BlockSize'!H$5,Inputs_ByPrg!$I$5:$AD$5,0))*8760/1000</f>
        <v>22961.809982222221</v>
      </c>
      <c r="I111" s="89">
        <f>I42*INDEX(Inputs_ByPrg!$I$6:$AD$69,MATCH('ABP BlockSize'!$E111,Inputs_ByPrg!$E$6:$E$69,0),MATCH('ABP BlockSize'!I$5,Inputs_ByPrg!$I$5:$AD$5,0))*8760/1000</f>
        <v>22961.809982222221</v>
      </c>
      <c r="J111" s="89">
        <f>J42*INDEX(Inputs_ByPrg!$I$6:$AD$69,MATCH('ABP BlockSize'!$E111,Inputs_ByPrg!$E$6:$E$69,0),MATCH('ABP BlockSize'!J$5,Inputs_ByPrg!$I$5:$AD$5,0))*8760/1000</f>
        <v>22961.809982222221</v>
      </c>
      <c r="K111" s="89">
        <f>K42*INDEX(Inputs_ByPrg!$I$6:$AD$69,MATCH('ABP BlockSize'!$E111,Inputs_ByPrg!$E$6:$E$69,0),MATCH('ABP BlockSize'!K$5,Inputs_ByPrg!$I$5:$AD$5,0))*8760/1000</f>
        <v>22961.809982222221</v>
      </c>
      <c r="L111" s="89">
        <f>L42*INDEX(Inputs_ByPrg!$I$6:$AD$69,MATCH('ABP BlockSize'!$E111,Inputs_ByPrg!$E$6:$E$69,0),MATCH('ABP BlockSize'!L$5,Inputs_ByPrg!$I$5:$AD$5,0))*8760/1000</f>
        <v>22961.809982222221</v>
      </c>
      <c r="M111" s="89">
        <f>M42*INDEX(Inputs_ByPrg!$I$6:$AD$69,MATCH('ABP BlockSize'!$E111,Inputs_ByPrg!$E$6:$E$69,0),MATCH('ABP BlockSize'!M$5,Inputs_ByPrg!$I$5:$AD$5,0))*8760/1000</f>
        <v>22961.809982222221</v>
      </c>
      <c r="N111" s="89">
        <f>N42*INDEX(Inputs_ByPrg!$I$6:$AD$69,MATCH('ABP BlockSize'!$E111,Inputs_ByPrg!$E$6:$E$69,0),MATCH('ABP BlockSize'!N$5,Inputs_ByPrg!$I$5:$AD$5,0))*8760/1000</f>
        <v>22961.809982222221</v>
      </c>
      <c r="O111" s="89">
        <f>O42*INDEX(Inputs_ByPrg!$I$6:$AD$69,MATCH('ABP BlockSize'!$E111,Inputs_ByPrg!$E$6:$E$69,0),MATCH('ABP BlockSize'!O$5,Inputs_ByPrg!$I$5:$AD$5,0))*8760/1000</f>
        <v>22961.809982222221</v>
      </c>
      <c r="P111" s="89">
        <f>P42*INDEX(Inputs_ByPrg!$I$6:$AD$69,MATCH('ABP BlockSize'!$E111,Inputs_ByPrg!$E$6:$E$69,0),MATCH('ABP BlockSize'!P$5,Inputs_ByPrg!$I$5:$AD$5,0))*8760/1000</f>
        <v>11480.904991111111</v>
      </c>
      <c r="Q111" s="89">
        <f>Q42*INDEX(Inputs_ByPrg!$I$6:$AD$69,MATCH('ABP BlockSize'!$E111,Inputs_ByPrg!$E$6:$E$69,0),MATCH('ABP BlockSize'!Q$5,Inputs_ByPrg!$I$5:$AD$5,0))*8760/1000</f>
        <v>11480.904991111111</v>
      </c>
      <c r="R111" s="89">
        <f>R42*INDEX(Inputs_ByPrg!$I$6:$AD$69,MATCH('ABP BlockSize'!$E111,Inputs_ByPrg!$E$6:$E$69,0),MATCH('ABP BlockSize'!R$5,Inputs_ByPrg!$I$5:$AD$5,0))*8760/1000</f>
        <v>11480.904991111111</v>
      </c>
      <c r="S111" s="89">
        <f>S42*INDEX(Inputs_ByPrg!$I$6:$AD$69,MATCH('ABP BlockSize'!$E111,Inputs_ByPrg!$E$6:$E$69,0),MATCH('ABP BlockSize'!S$5,Inputs_ByPrg!$I$5:$AD$5,0))*8760/1000</f>
        <v>11480.904991111111</v>
      </c>
      <c r="T111" s="89">
        <f>T42*INDEX(Inputs_ByPrg!$I$6:$AD$69,MATCH('ABP BlockSize'!$E111,Inputs_ByPrg!$E$6:$E$69,0),MATCH('ABP BlockSize'!T$5,Inputs_ByPrg!$I$5:$AD$5,0))*8760/1000</f>
        <v>11480.904991111111</v>
      </c>
      <c r="U111" s="89">
        <f>U42*INDEX(Inputs_ByPrg!$I$6:$AD$69,MATCH('ABP BlockSize'!$E111,Inputs_ByPrg!$E$6:$E$69,0),MATCH('ABP BlockSize'!U$5,Inputs_ByPrg!$I$5:$AD$5,0))*8760/1000</f>
        <v>11480.904991111111</v>
      </c>
      <c r="V111" s="89">
        <f>V42*INDEX(Inputs_ByPrg!$I$6:$AD$69,MATCH('ABP BlockSize'!$E111,Inputs_ByPrg!$E$6:$E$69,0),MATCH('ABP BlockSize'!V$5,Inputs_ByPrg!$I$5:$AD$5,0))*8760/1000</f>
        <v>11480.904991111111</v>
      </c>
      <c r="W111" s="89">
        <f>W42*INDEX(Inputs_ByPrg!$I$6:$AD$69,MATCH('ABP BlockSize'!$E111,Inputs_ByPrg!$E$6:$E$69,0),MATCH('ABP BlockSize'!W$5,Inputs_ByPrg!$I$5:$AD$5,0))*8760/1000</f>
        <v>11480.904991111111</v>
      </c>
      <c r="X111" s="89">
        <f>X42*INDEX(Inputs_ByPrg!$I$6:$AD$69,MATCH('ABP BlockSize'!$E111,Inputs_ByPrg!$E$6:$E$69,0),MATCH('ABP BlockSize'!X$5,Inputs_ByPrg!$I$5:$AD$5,0))*8760/1000</f>
        <v>11480.904991111111</v>
      </c>
      <c r="Y111" s="89">
        <f>Y42*INDEX(Inputs_ByPrg!$I$6:$AD$69,MATCH('ABP BlockSize'!$E111,Inputs_ByPrg!$E$6:$E$69,0),MATCH('ABP BlockSize'!Y$5,Inputs_ByPrg!$I$5:$AD$5,0))*8760/1000</f>
        <v>11480.904991111111</v>
      </c>
      <c r="Z111" s="89">
        <f>Z42*INDEX(Inputs_ByPrg!$I$6:$AD$69,MATCH('ABP BlockSize'!$E111,Inputs_ByPrg!$E$6:$E$69,0),MATCH('ABP BlockSize'!Z$5,Inputs_ByPrg!$I$5:$AD$5,0))*8760/1000</f>
        <v>11480.904991111111</v>
      </c>
      <c r="AA111" s="89">
        <f>AA42*INDEX(Inputs_ByPrg!$I$6:$AD$69,MATCH('ABP BlockSize'!$E111,Inputs_ByPrg!$E$6:$E$69,0),MATCH('ABP BlockSize'!AA$5,Inputs_ByPrg!$I$5:$AD$5,0))*8760/1000</f>
        <v>11480.904991111111</v>
      </c>
      <c r="AB111" s="89">
        <f>AB42*INDEX(Inputs_ByPrg!$I$6:$AD$69,MATCH('ABP BlockSize'!$E111,Inputs_ByPrg!$E$6:$E$69,0),MATCH('ABP BlockSize'!AB$5,Inputs_ByPrg!$I$5:$AD$5,0))*8760/1000</f>
        <v>11480.904991111111</v>
      </c>
    </row>
    <row r="112" spans="2:28" ht="14.45" customHeight="1">
      <c r="B112" s="239" t="s">
        <v>231</v>
      </c>
      <c r="C112" s="239" t="s">
        <v>221</v>
      </c>
      <c r="D112" s="239" t="s">
        <v>288</v>
      </c>
      <c r="E112" s="286" t="str">
        <f t="shared" si="2"/>
        <v>B_Public Schools_&gt;200-500</v>
      </c>
      <c r="F112" s="262" t="s">
        <v>85</v>
      </c>
      <c r="G112" s="89">
        <f>G43*INDEX(Inputs_ByPrg!$I$6:$AD$69,MATCH('ABP BlockSize'!$E112,Inputs_ByPrg!$E$6:$E$69,0),MATCH('ABP BlockSize'!G$5,Inputs_ByPrg!$I$5:$AD$5,0))*8760/1000</f>
        <v>48918.638657777781</v>
      </c>
      <c r="H112" s="89">
        <f>H43*INDEX(Inputs_ByPrg!$I$6:$AD$69,MATCH('ABP BlockSize'!$E112,Inputs_ByPrg!$E$6:$E$69,0),MATCH('ABP BlockSize'!H$5,Inputs_ByPrg!$I$5:$AD$5,0))*8760/1000</f>
        <v>48918.638657777781</v>
      </c>
      <c r="I112" s="89">
        <f>I43*INDEX(Inputs_ByPrg!$I$6:$AD$69,MATCH('ABP BlockSize'!$E112,Inputs_ByPrg!$E$6:$E$69,0),MATCH('ABP BlockSize'!I$5,Inputs_ByPrg!$I$5:$AD$5,0))*8760/1000</f>
        <v>48918.638657777781</v>
      </c>
      <c r="J112" s="89">
        <f>J43*INDEX(Inputs_ByPrg!$I$6:$AD$69,MATCH('ABP BlockSize'!$E112,Inputs_ByPrg!$E$6:$E$69,0),MATCH('ABP BlockSize'!J$5,Inputs_ByPrg!$I$5:$AD$5,0))*8760/1000</f>
        <v>48918.638657777781</v>
      </c>
      <c r="K112" s="89">
        <f>K43*INDEX(Inputs_ByPrg!$I$6:$AD$69,MATCH('ABP BlockSize'!$E112,Inputs_ByPrg!$E$6:$E$69,0),MATCH('ABP BlockSize'!K$5,Inputs_ByPrg!$I$5:$AD$5,0))*8760/1000</f>
        <v>48918.638657777781</v>
      </c>
      <c r="L112" s="89">
        <f>L43*INDEX(Inputs_ByPrg!$I$6:$AD$69,MATCH('ABP BlockSize'!$E112,Inputs_ByPrg!$E$6:$E$69,0),MATCH('ABP BlockSize'!L$5,Inputs_ByPrg!$I$5:$AD$5,0))*8760/1000</f>
        <v>48918.638657777781</v>
      </c>
      <c r="M112" s="89">
        <f>M43*INDEX(Inputs_ByPrg!$I$6:$AD$69,MATCH('ABP BlockSize'!$E112,Inputs_ByPrg!$E$6:$E$69,0),MATCH('ABP BlockSize'!M$5,Inputs_ByPrg!$I$5:$AD$5,0))*8760/1000</f>
        <v>48918.638657777781</v>
      </c>
      <c r="N112" s="89">
        <f>N43*INDEX(Inputs_ByPrg!$I$6:$AD$69,MATCH('ABP BlockSize'!$E112,Inputs_ByPrg!$E$6:$E$69,0),MATCH('ABP BlockSize'!N$5,Inputs_ByPrg!$I$5:$AD$5,0))*8760/1000</f>
        <v>48918.638657777781</v>
      </c>
      <c r="O112" s="89">
        <f>O43*INDEX(Inputs_ByPrg!$I$6:$AD$69,MATCH('ABP BlockSize'!$E112,Inputs_ByPrg!$E$6:$E$69,0),MATCH('ABP BlockSize'!O$5,Inputs_ByPrg!$I$5:$AD$5,0))*8760/1000</f>
        <v>48918.638657777781</v>
      </c>
      <c r="P112" s="89">
        <f>P43*INDEX(Inputs_ByPrg!$I$6:$AD$69,MATCH('ABP BlockSize'!$E112,Inputs_ByPrg!$E$6:$E$69,0),MATCH('ABP BlockSize'!P$5,Inputs_ByPrg!$I$5:$AD$5,0))*8760/1000</f>
        <v>24459.319328888891</v>
      </c>
      <c r="Q112" s="89">
        <f>Q43*INDEX(Inputs_ByPrg!$I$6:$AD$69,MATCH('ABP BlockSize'!$E112,Inputs_ByPrg!$E$6:$E$69,0),MATCH('ABP BlockSize'!Q$5,Inputs_ByPrg!$I$5:$AD$5,0))*8760/1000</f>
        <v>24459.319328888891</v>
      </c>
      <c r="R112" s="89">
        <f>R43*INDEX(Inputs_ByPrg!$I$6:$AD$69,MATCH('ABP BlockSize'!$E112,Inputs_ByPrg!$E$6:$E$69,0),MATCH('ABP BlockSize'!R$5,Inputs_ByPrg!$I$5:$AD$5,0))*8760/1000</f>
        <v>24459.319328888891</v>
      </c>
      <c r="S112" s="89">
        <f>S43*INDEX(Inputs_ByPrg!$I$6:$AD$69,MATCH('ABP BlockSize'!$E112,Inputs_ByPrg!$E$6:$E$69,0),MATCH('ABP BlockSize'!S$5,Inputs_ByPrg!$I$5:$AD$5,0))*8760/1000</f>
        <v>24459.319328888891</v>
      </c>
      <c r="T112" s="89">
        <f>T43*INDEX(Inputs_ByPrg!$I$6:$AD$69,MATCH('ABP BlockSize'!$E112,Inputs_ByPrg!$E$6:$E$69,0),MATCH('ABP BlockSize'!T$5,Inputs_ByPrg!$I$5:$AD$5,0))*8760/1000</f>
        <v>24459.319328888891</v>
      </c>
      <c r="U112" s="89">
        <f>U43*INDEX(Inputs_ByPrg!$I$6:$AD$69,MATCH('ABP BlockSize'!$E112,Inputs_ByPrg!$E$6:$E$69,0),MATCH('ABP BlockSize'!U$5,Inputs_ByPrg!$I$5:$AD$5,0))*8760/1000</f>
        <v>24459.319328888891</v>
      </c>
      <c r="V112" s="89">
        <f>V43*INDEX(Inputs_ByPrg!$I$6:$AD$69,MATCH('ABP BlockSize'!$E112,Inputs_ByPrg!$E$6:$E$69,0),MATCH('ABP BlockSize'!V$5,Inputs_ByPrg!$I$5:$AD$5,0))*8760/1000</f>
        <v>24459.319328888891</v>
      </c>
      <c r="W112" s="89">
        <f>W43*INDEX(Inputs_ByPrg!$I$6:$AD$69,MATCH('ABP BlockSize'!$E112,Inputs_ByPrg!$E$6:$E$69,0),MATCH('ABP BlockSize'!W$5,Inputs_ByPrg!$I$5:$AD$5,0))*8760/1000</f>
        <v>24459.319328888891</v>
      </c>
      <c r="X112" s="89">
        <f>X43*INDEX(Inputs_ByPrg!$I$6:$AD$69,MATCH('ABP BlockSize'!$E112,Inputs_ByPrg!$E$6:$E$69,0),MATCH('ABP BlockSize'!X$5,Inputs_ByPrg!$I$5:$AD$5,0))*8760/1000</f>
        <v>24459.319328888891</v>
      </c>
      <c r="Y112" s="89">
        <f>Y43*INDEX(Inputs_ByPrg!$I$6:$AD$69,MATCH('ABP BlockSize'!$E112,Inputs_ByPrg!$E$6:$E$69,0),MATCH('ABP BlockSize'!Y$5,Inputs_ByPrg!$I$5:$AD$5,0))*8760/1000</f>
        <v>24459.319328888891</v>
      </c>
      <c r="Z112" s="89">
        <f>Z43*INDEX(Inputs_ByPrg!$I$6:$AD$69,MATCH('ABP BlockSize'!$E112,Inputs_ByPrg!$E$6:$E$69,0),MATCH('ABP BlockSize'!Z$5,Inputs_ByPrg!$I$5:$AD$5,0))*8760/1000</f>
        <v>24459.319328888891</v>
      </c>
      <c r="AA112" s="89">
        <f>AA43*INDEX(Inputs_ByPrg!$I$6:$AD$69,MATCH('ABP BlockSize'!$E112,Inputs_ByPrg!$E$6:$E$69,0),MATCH('ABP BlockSize'!AA$5,Inputs_ByPrg!$I$5:$AD$5,0))*8760/1000</f>
        <v>24459.319328888891</v>
      </c>
      <c r="AB112" s="89">
        <f>AB43*INDEX(Inputs_ByPrg!$I$6:$AD$69,MATCH('ABP BlockSize'!$E112,Inputs_ByPrg!$E$6:$E$69,0),MATCH('ABP BlockSize'!AB$5,Inputs_ByPrg!$I$5:$AD$5,0))*8760/1000</f>
        <v>24459.319328888891</v>
      </c>
    </row>
    <row r="113" spans="2:28" ht="14.45" customHeight="1">
      <c r="B113" s="239" t="s">
        <v>231</v>
      </c>
      <c r="C113" s="239" t="s">
        <v>221</v>
      </c>
      <c r="D113" s="239" t="s">
        <v>290</v>
      </c>
      <c r="E113" s="286" t="str">
        <f t="shared" si="2"/>
        <v>B_Public Schools_&gt;500-2000</v>
      </c>
      <c r="F113" s="262" t="s">
        <v>85</v>
      </c>
      <c r="G113" s="89">
        <f>G44*INDEX(Inputs_ByPrg!$I$6:$AD$69,MATCH('ABP BlockSize'!$E113,Inputs_ByPrg!$E$6:$E$69,0),MATCH('ABP BlockSize'!G$5,Inputs_ByPrg!$I$5:$AD$5,0))*8760/1000</f>
        <v>24958.489111111106</v>
      </c>
      <c r="H113" s="89">
        <f>H44*INDEX(Inputs_ByPrg!$I$6:$AD$69,MATCH('ABP BlockSize'!$E113,Inputs_ByPrg!$E$6:$E$69,0),MATCH('ABP BlockSize'!H$5,Inputs_ByPrg!$I$5:$AD$5,0))*8760/1000</f>
        <v>24958.489111111106</v>
      </c>
      <c r="I113" s="89">
        <f>I44*INDEX(Inputs_ByPrg!$I$6:$AD$69,MATCH('ABP BlockSize'!$E113,Inputs_ByPrg!$E$6:$E$69,0),MATCH('ABP BlockSize'!I$5,Inputs_ByPrg!$I$5:$AD$5,0))*8760/1000</f>
        <v>24958.489111111106</v>
      </c>
      <c r="J113" s="89">
        <f>J44*INDEX(Inputs_ByPrg!$I$6:$AD$69,MATCH('ABP BlockSize'!$E113,Inputs_ByPrg!$E$6:$E$69,0),MATCH('ABP BlockSize'!J$5,Inputs_ByPrg!$I$5:$AD$5,0))*8760/1000</f>
        <v>24958.489111111106</v>
      </c>
      <c r="K113" s="89">
        <f>K44*INDEX(Inputs_ByPrg!$I$6:$AD$69,MATCH('ABP BlockSize'!$E113,Inputs_ByPrg!$E$6:$E$69,0),MATCH('ABP BlockSize'!K$5,Inputs_ByPrg!$I$5:$AD$5,0))*8760/1000</f>
        <v>24958.489111111106</v>
      </c>
      <c r="L113" s="89">
        <f>L44*INDEX(Inputs_ByPrg!$I$6:$AD$69,MATCH('ABP BlockSize'!$E113,Inputs_ByPrg!$E$6:$E$69,0),MATCH('ABP BlockSize'!L$5,Inputs_ByPrg!$I$5:$AD$5,0))*8760/1000</f>
        <v>24958.489111111106</v>
      </c>
      <c r="M113" s="89">
        <f>M44*INDEX(Inputs_ByPrg!$I$6:$AD$69,MATCH('ABP BlockSize'!$E113,Inputs_ByPrg!$E$6:$E$69,0),MATCH('ABP BlockSize'!M$5,Inputs_ByPrg!$I$5:$AD$5,0))*8760/1000</f>
        <v>24958.489111111106</v>
      </c>
      <c r="N113" s="89">
        <f>N44*INDEX(Inputs_ByPrg!$I$6:$AD$69,MATCH('ABP BlockSize'!$E113,Inputs_ByPrg!$E$6:$E$69,0),MATCH('ABP BlockSize'!N$5,Inputs_ByPrg!$I$5:$AD$5,0))*8760/1000</f>
        <v>24958.489111111106</v>
      </c>
      <c r="O113" s="89">
        <f>O44*INDEX(Inputs_ByPrg!$I$6:$AD$69,MATCH('ABP BlockSize'!$E113,Inputs_ByPrg!$E$6:$E$69,0),MATCH('ABP BlockSize'!O$5,Inputs_ByPrg!$I$5:$AD$5,0))*8760/1000</f>
        <v>24958.489111111106</v>
      </c>
      <c r="P113" s="89">
        <f>P44*INDEX(Inputs_ByPrg!$I$6:$AD$69,MATCH('ABP BlockSize'!$E113,Inputs_ByPrg!$E$6:$E$69,0),MATCH('ABP BlockSize'!P$5,Inputs_ByPrg!$I$5:$AD$5,0))*8760/1000</f>
        <v>12479.244555555553</v>
      </c>
      <c r="Q113" s="89">
        <f>Q44*INDEX(Inputs_ByPrg!$I$6:$AD$69,MATCH('ABP BlockSize'!$E113,Inputs_ByPrg!$E$6:$E$69,0),MATCH('ABP BlockSize'!Q$5,Inputs_ByPrg!$I$5:$AD$5,0))*8760/1000</f>
        <v>12479.244555555553</v>
      </c>
      <c r="R113" s="89">
        <f>R44*INDEX(Inputs_ByPrg!$I$6:$AD$69,MATCH('ABP BlockSize'!$E113,Inputs_ByPrg!$E$6:$E$69,0),MATCH('ABP BlockSize'!R$5,Inputs_ByPrg!$I$5:$AD$5,0))*8760/1000</f>
        <v>12479.244555555553</v>
      </c>
      <c r="S113" s="89">
        <f>S44*INDEX(Inputs_ByPrg!$I$6:$AD$69,MATCH('ABP BlockSize'!$E113,Inputs_ByPrg!$E$6:$E$69,0),MATCH('ABP BlockSize'!S$5,Inputs_ByPrg!$I$5:$AD$5,0))*8760/1000</f>
        <v>12479.244555555553</v>
      </c>
      <c r="T113" s="89">
        <f>T44*INDEX(Inputs_ByPrg!$I$6:$AD$69,MATCH('ABP BlockSize'!$E113,Inputs_ByPrg!$E$6:$E$69,0),MATCH('ABP BlockSize'!T$5,Inputs_ByPrg!$I$5:$AD$5,0))*8760/1000</f>
        <v>12479.244555555553</v>
      </c>
      <c r="U113" s="89">
        <f>U44*INDEX(Inputs_ByPrg!$I$6:$AD$69,MATCH('ABP BlockSize'!$E113,Inputs_ByPrg!$E$6:$E$69,0),MATCH('ABP BlockSize'!U$5,Inputs_ByPrg!$I$5:$AD$5,0))*8760/1000</f>
        <v>12479.244555555553</v>
      </c>
      <c r="V113" s="89">
        <f>V44*INDEX(Inputs_ByPrg!$I$6:$AD$69,MATCH('ABP BlockSize'!$E113,Inputs_ByPrg!$E$6:$E$69,0),MATCH('ABP BlockSize'!V$5,Inputs_ByPrg!$I$5:$AD$5,0))*8760/1000</f>
        <v>12479.244555555553</v>
      </c>
      <c r="W113" s="89">
        <f>W44*INDEX(Inputs_ByPrg!$I$6:$AD$69,MATCH('ABP BlockSize'!$E113,Inputs_ByPrg!$E$6:$E$69,0),MATCH('ABP BlockSize'!W$5,Inputs_ByPrg!$I$5:$AD$5,0))*8760/1000</f>
        <v>12479.244555555553</v>
      </c>
      <c r="X113" s="89">
        <f>X44*INDEX(Inputs_ByPrg!$I$6:$AD$69,MATCH('ABP BlockSize'!$E113,Inputs_ByPrg!$E$6:$E$69,0),MATCH('ABP BlockSize'!X$5,Inputs_ByPrg!$I$5:$AD$5,0))*8760/1000</f>
        <v>12479.244555555553</v>
      </c>
      <c r="Y113" s="89">
        <f>Y44*INDEX(Inputs_ByPrg!$I$6:$AD$69,MATCH('ABP BlockSize'!$E113,Inputs_ByPrg!$E$6:$E$69,0),MATCH('ABP BlockSize'!Y$5,Inputs_ByPrg!$I$5:$AD$5,0))*8760/1000</f>
        <v>12479.244555555553</v>
      </c>
      <c r="Z113" s="89">
        <f>Z44*INDEX(Inputs_ByPrg!$I$6:$AD$69,MATCH('ABP BlockSize'!$E113,Inputs_ByPrg!$E$6:$E$69,0),MATCH('ABP BlockSize'!Z$5,Inputs_ByPrg!$I$5:$AD$5,0))*8760/1000</f>
        <v>12479.244555555553</v>
      </c>
      <c r="AA113" s="89">
        <f>AA44*INDEX(Inputs_ByPrg!$I$6:$AD$69,MATCH('ABP BlockSize'!$E113,Inputs_ByPrg!$E$6:$E$69,0),MATCH('ABP BlockSize'!AA$5,Inputs_ByPrg!$I$5:$AD$5,0))*8760/1000</f>
        <v>12479.244555555553</v>
      </c>
      <c r="AB113" s="89">
        <f>AB44*INDEX(Inputs_ByPrg!$I$6:$AD$69,MATCH('ABP BlockSize'!$E113,Inputs_ByPrg!$E$6:$E$69,0),MATCH('ABP BlockSize'!AB$5,Inputs_ByPrg!$I$5:$AD$5,0))*8760/1000</f>
        <v>12479.244555555553</v>
      </c>
    </row>
    <row r="114" spans="2:28" ht="14.45" customHeight="1">
      <c r="B114" s="239" t="s">
        <v>231</v>
      </c>
      <c r="C114" s="239" t="s">
        <v>221</v>
      </c>
      <c r="D114" s="239" t="s">
        <v>292</v>
      </c>
      <c r="E114" s="286" t="str">
        <f t="shared" si="2"/>
        <v>B_Public Schools_&gt; 2000-5000</v>
      </c>
      <c r="F114" s="262" t="s">
        <v>85</v>
      </c>
      <c r="G114" s="89">
        <f>G45*INDEX(Inputs_ByPrg!$I$6:$AD$69,MATCH('ABP BlockSize'!$E114,Inputs_ByPrg!$E$6:$E$69,0),MATCH('ABP BlockSize'!G$5,Inputs_ByPrg!$I$5:$AD$5,0))*8760/1000</f>
        <v>0</v>
      </c>
      <c r="H114" s="89">
        <f>H45*INDEX(Inputs_ByPrg!$I$6:$AD$69,MATCH('ABP BlockSize'!$E114,Inputs_ByPrg!$E$6:$E$69,0),MATCH('ABP BlockSize'!H$5,Inputs_ByPrg!$I$5:$AD$5,0))*8760/1000</f>
        <v>0</v>
      </c>
      <c r="I114" s="89">
        <f>I45*INDEX(Inputs_ByPrg!$I$6:$AD$69,MATCH('ABP BlockSize'!$E114,Inputs_ByPrg!$E$6:$E$69,0),MATCH('ABP BlockSize'!I$5,Inputs_ByPrg!$I$5:$AD$5,0))*8760/1000</f>
        <v>0</v>
      </c>
      <c r="J114" s="89">
        <f>J45*INDEX(Inputs_ByPrg!$I$6:$AD$69,MATCH('ABP BlockSize'!$E114,Inputs_ByPrg!$E$6:$E$69,0),MATCH('ABP BlockSize'!J$5,Inputs_ByPrg!$I$5:$AD$5,0))*8760/1000</f>
        <v>0</v>
      </c>
      <c r="K114" s="89">
        <f>K45*INDEX(Inputs_ByPrg!$I$6:$AD$69,MATCH('ABP BlockSize'!$E114,Inputs_ByPrg!$E$6:$E$69,0),MATCH('ABP BlockSize'!K$5,Inputs_ByPrg!$I$5:$AD$5,0))*8760/1000</f>
        <v>0</v>
      </c>
      <c r="L114" s="89">
        <f>L45*INDEX(Inputs_ByPrg!$I$6:$AD$69,MATCH('ABP BlockSize'!$E114,Inputs_ByPrg!$E$6:$E$69,0),MATCH('ABP BlockSize'!L$5,Inputs_ByPrg!$I$5:$AD$5,0))*8760/1000</f>
        <v>0</v>
      </c>
      <c r="M114" s="89">
        <f>M45*INDEX(Inputs_ByPrg!$I$6:$AD$69,MATCH('ABP BlockSize'!$E114,Inputs_ByPrg!$E$6:$E$69,0),MATCH('ABP BlockSize'!M$5,Inputs_ByPrg!$I$5:$AD$5,0))*8760/1000</f>
        <v>0</v>
      </c>
      <c r="N114" s="89">
        <f>N45*INDEX(Inputs_ByPrg!$I$6:$AD$69,MATCH('ABP BlockSize'!$E114,Inputs_ByPrg!$E$6:$E$69,0),MATCH('ABP BlockSize'!N$5,Inputs_ByPrg!$I$5:$AD$5,0))*8760/1000</f>
        <v>0</v>
      </c>
      <c r="O114" s="89">
        <f>O45*INDEX(Inputs_ByPrg!$I$6:$AD$69,MATCH('ABP BlockSize'!$E114,Inputs_ByPrg!$E$6:$E$69,0),MATCH('ABP BlockSize'!O$5,Inputs_ByPrg!$I$5:$AD$5,0))*8760/1000</f>
        <v>0</v>
      </c>
      <c r="P114" s="89">
        <f>P45*INDEX(Inputs_ByPrg!$I$6:$AD$69,MATCH('ABP BlockSize'!$E114,Inputs_ByPrg!$E$6:$E$69,0),MATCH('ABP BlockSize'!P$5,Inputs_ByPrg!$I$5:$AD$5,0))*8760/1000</f>
        <v>0</v>
      </c>
      <c r="Q114" s="89">
        <f>Q45*INDEX(Inputs_ByPrg!$I$6:$AD$69,MATCH('ABP BlockSize'!$E114,Inputs_ByPrg!$E$6:$E$69,0),MATCH('ABP BlockSize'!Q$5,Inputs_ByPrg!$I$5:$AD$5,0))*8760/1000</f>
        <v>0</v>
      </c>
      <c r="R114" s="89">
        <f>R45*INDEX(Inputs_ByPrg!$I$6:$AD$69,MATCH('ABP BlockSize'!$E114,Inputs_ByPrg!$E$6:$E$69,0),MATCH('ABP BlockSize'!R$5,Inputs_ByPrg!$I$5:$AD$5,0))*8760/1000</f>
        <v>0</v>
      </c>
      <c r="S114" s="89">
        <f>S45*INDEX(Inputs_ByPrg!$I$6:$AD$69,MATCH('ABP BlockSize'!$E114,Inputs_ByPrg!$E$6:$E$69,0),MATCH('ABP BlockSize'!S$5,Inputs_ByPrg!$I$5:$AD$5,0))*8760/1000</f>
        <v>0</v>
      </c>
      <c r="T114" s="89">
        <f>T45*INDEX(Inputs_ByPrg!$I$6:$AD$69,MATCH('ABP BlockSize'!$E114,Inputs_ByPrg!$E$6:$E$69,0),MATCH('ABP BlockSize'!T$5,Inputs_ByPrg!$I$5:$AD$5,0))*8760/1000</f>
        <v>0</v>
      </c>
      <c r="U114" s="89">
        <f>U45*INDEX(Inputs_ByPrg!$I$6:$AD$69,MATCH('ABP BlockSize'!$E114,Inputs_ByPrg!$E$6:$E$69,0),MATCH('ABP BlockSize'!U$5,Inputs_ByPrg!$I$5:$AD$5,0))*8760/1000</f>
        <v>0</v>
      </c>
      <c r="V114" s="89">
        <f>V45*INDEX(Inputs_ByPrg!$I$6:$AD$69,MATCH('ABP BlockSize'!$E114,Inputs_ByPrg!$E$6:$E$69,0),MATCH('ABP BlockSize'!V$5,Inputs_ByPrg!$I$5:$AD$5,0))*8760/1000</f>
        <v>0</v>
      </c>
      <c r="W114" s="89">
        <f>W45*INDEX(Inputs_ByPrg!$I$6:$AD$69,MATCH('ABP BlockSize'!$E114,Inputs_ByPrg!$E$6:$E$69,0),MATCH('ABP BlockSize'!W$5,Inputs_ByPrg!$I$5:$AD$5,0))*8760/1000</f>
        <v>0</v>
      </c>
      <c r="X114" s="89">
        <f>X45*INDEX(Inputs_ByPrg!$I$6:$AD$69,MATCH('ABP BlockSize'!$E114,Inputs_ByPrg!$E$6:$E$69,0),MATCH('ABP BlockSize'!X$5,Inputs_ByPrg!$I$5:$AD$5,0))*8760/1000</f>
        <v>0</v>
      </c>
      <c r="Y114" s="89">
        <f>Y45*INDEX(Inputs_ByPrg!$I$6:$AD$69,MATCH('ABP BlockSize'!$E114,Inputs_ByPrg!$E$6:$E$69,0),MATCH('ABP BlockSize'!Y$5,Inputs_ByPrg!$I$5:$AD$5,0))*8760/1000</f>
        <v>0</v>
      </c>
      <c r="Z114" s="89">
        <f>Z45*INDEX(Inputs_ByPrg!$I$6:$AD$69,MATCH('ABP BlockSize'!$E114,Inputs_ByPrg!$E$6:$E$69,0),MATCH('ABP BlockSize'!Z$5,Inputs_ByPrg!$I$5:$AD$5,0))*8760/1000</f>
        <v>0</v>
      </c>
      <c r="AA114" s="89">
        <f>AA45*INDEX(Inputs_ByPrg!$I$6:$AD$69,MATCH('ABP BlockSize'!$E114,Inputs_ByPrg!$E$6:$E$69,0),MATCH('ABP BlockSize'!AA$5,Inputs_ByPrg!$I$5:$AD$5,0))*8760/1000</f>
        <v>0</v>
      </c>
      <c r="AB114" s="89">
        <f>AB45*INDEX(Inputs_ByPrg!$I$6:$AD$69,MATCH('ABP BlockSize'!$E114,Inputs_ByPrg!$E$6:$E$69,0),MATCH('ABP BlockSize'!AB$5,Inputs_ByPrg!$I$5:$AD$5,0))*8760/1000</f>
        <v>0</v>
      </c>
    </row>
    <row r="115" spans="2:28" ht="14.45" customHeight="1">
      <c r="B115" s="239" t="s">
        <v>230</v>
      </c>
      <c r="C115" s="239" t="s">
        <v>210</v>
      </c>
      <c r="D115" s="239" t="s">
        <v>275</v>
      </c>
      <c r="E115" s="286" t="str">
        <f t="shared" si="2"/>
        <v>A_Community Driven Community Solar_ &lt; 10</v>
      </c>
      <c r="F115" s="262" t="s">
        <v>85</v>
      </c>
      <c r="G115" s="89">
        <f>G46*INDEX(Inputs_ByPrg!$I$6:$AD$69,MATCH('ABP BlockSize'!$E115,Inputs_ByPrg!$E$6:$E$69,0),MATCH('ABP BlockSize'!G$5,Inputs_ByPrg!$I$5:$AD$5,0))*8760/1000</f>
        <v>0</v>
      </c>
      <c r="H115" s="89">
        <f>H46*INDEX(Inputs_ByPrg!$I$6:$AD$69,MATCH('ABP BlockSize'!$E115,Inputs_ByPrg!$E$6:$E$69,0),MATCH('ABP BlockSize'!H$5,Inputs_ByPrg!$I$5:$AD$5,0))*8760/1000</f>
        <v>0</v>
      </c>
      <c r="I115" s="89">
        <f>I46*INDEX(Inputs_ByPrg!$I$6:$AD$69,MATCH('ABP BlockSize'!$E115,Inputs_ByPrg!$E$6:$E$69,0),MATCH('ABP BlockSize'!I$5,Inputs_ByPrg!$I$5:$AD$5,0))*8760/1000</f>
        <v>0</v>
      </c>
      <c r="J115" s="89">
        <f>J46*INDEX(Inputs_ByPrg!$I$6:$AD$69,MATCH('ABP BlockSize'!$E115,Inputs_ByPrg!$E$6:$E$69,0),MATCH('ABP BlockSize'!J$5,Inputs_ByPrg!$I$5:$AD$5,0))*8760/1000</f>
        <v>0</v>
      </c>
      <c r="K115" s="89">
        <f>K46*INDEX(Inputs_ByPrg!$I$6:$AD$69,MATCH('ABP BlockSize'!$E115,Inputs_ByPrg!$E$6:$E$69,0),MATCH('ABP BlockSize'!K$5,Inputs_ByPrg!$I$5:$AD$5,0))*8760/1000</f>
        <v>0</v>
      </c>
      <c r="L115" s="89">
        <f>L46*INDEX(Inputs_ByPrg!$I$6:$AD$69,MATCH('ABP BlockSize'!$E115,Inputs_ByPrg!$E$6:$E$69,0),MATCH('ABP BlockSize'!L$5,Inputs_ByPrg!$I$5:$AD$5,0))*8760/1000</f>
        <v>0</v>
      </c>
      <c r="M115" s="89">
        <f>M46*INDEX(Inputs_ByPrg!$I$6:$AD$69,MATCH('ABP BlockSize'!$E115,Inputs_ByPrg!$E$6:$E$69,0),MATCH('ABP BlockSize'!M$5,Inputs_ByPrg!$I$5:$AD$5,0))*8760/1000</f>
        <v>0</v>
      </c>
      <c r="N115" s="89">
        <f>N46*INDEX(Inputs_ByPrg!$I$6:$AD$69,MATCH('ABP BlockSize'!$E115,Inputs_ByPrg!$E$6:$E$69,0),MATCH('ABP BlockSize'!N$5,Inputs_ByPrg!$I$5:$AD$5,0))*8760/1000</f>
        <v>0</v>
      </c>
      <c r="O115" s="89">
        <f>O46*INDEX(Inputs_ByPrg!$I$6:$AD$69,MATCH('ABP BlockSize'!$E115,Inputs_ByPrg!$E$6:$E$69,0),MATCH('ABP BlockSize'!O$5,Inputs_ByPrg!$I$5:$AD$5,0))*8760/1000</f>
        <v>0</v>
      </c>
      <c r="P115" s="89">
        <f>P46*INDEX(Inputs_ByPrg!$I$6:$AD$69,MATCH('ABP BlockSize'!$E115,Inputs_ByPrg!$E$6:$E$69,0),MATCH('ABP BlockSize'!P$5,Inputs_ByPrg!$I$5:$AD$5,0))*8760/1000</f>
        <v>0</v>
      </c>
      <c r="Q115" s="89">
        <f>Q46*INDEX(Inputs_ByPrg!$I$6:$AD$69,MATCH('ABP BlockSize'!$E115,Inputs_ByPrg!$E$6:$E$69,0),MATCH('ABP BlockSize'!Q$5,Inputs_ByPrg!$I$5:$AD$5,0))*8760/1000</f>
        <v>0</v>
      </c>
      <c r="R115" s="89">
        <f>R46*INDEX(Inputs_ByPrg!$I$6:$AD$69,MATCH('ABP BlockSize'!$E115,Inputs_ByPrg!$E$6:$E$69,0),MATCH('ABP BlockSize'!R$5,Inputs_ByPrg!$I$5:$AD$5,0))*8760/1000</f>
        <v>0</v>
      </c>
      <c r="S115" s="89">
        <f>S46*INDEX(Inputs_ByPrg!$I$6:$AD$69,MATCH('ABP BlockSize'!$E115,Inputs_ByPrg!$E$6:$E$69,0),MATCH('ABP BlockSize'!S$5,Inputs_ByPrg!$I$5:$AD$5,0))*8760/1000</f>
        <v>0</v>
      </c>
      <c r="T115" s="89">
        <f>T46*INDEX(Inputs_ByPrg!$I$6:$AD$69,MATCH('ABP BlockSize'!$E115,Inputs_ByPrg!$E$6:$E$69,0),MATCH('ABP BlockSize'!T$5,Inputs_ByPrg!$I$5:$AD$5,0))*8760/1000</f>
        <v>0</v>
      </c>
      <c r="U115" s="89">
        <f>U46*INDEX(Inputs_ByPrg!$I$6:$AD$69,MATCH('ABP BlockSize'!$E115,Inputs_ByPrg!$E$6:$E$69,0),MATCH('ABP BlockSize'!U$5,Inputs_ByPrg!$I$5:$AD$5,0))*8760/1000</f>
        <v>0</v>
      </c>
      <c r="V115" s="89">
        <f>V46*INDEX(Inputs_ByPrg!$I$6:$AD$69,MATCH('ABP BlockSize'!$E115,Inputs_ByPrg!$E$6:$E$69,0),MATCH('ABP BlockSize'!V$5,Inputs_ByPrg!$I$5:$AD$5,0))*8760/1000</f>
        <v>0</v>
      </c>
      <c r="W115" s="89">
        <f>W46*INDEX(Inputs_ByPrg!$I$6:$AD$69,MATCH('ABP BlockSize'!$E115,Inputs_ByPrg!$E$6:$E$69,0),MATCH('ABP BlockSize'!W$5,Inputs_ByPrg!$I$5:$AD$5,0))*8760/1000</f>
        <v>0</v>
      </c>
      <c r="X115" s="89">
        <f>X46*INDEX(Inputs_ByPrg!$I$6:$AD$69,MATCH('ABP BlockSize'!$E115,Inputs_ByPrg!$E$6:$E$69,0),MATCH('ABP BlockSize'!X$5,Inputs_ByPrg!$I$5:$AD$5,0))*8760/1000</f>
        <v>0</v>
      </c>
      <c r="Y115" s="89">
        <f>Y46*INDEX(Inputs_ByPrg!$I$6:$AD$69,MATCH('ABP BlockSize'!$E115,Inputs_ByPrg!$E$6:$E$69,0),MATCH('ABP BlockSize'!Y$5,Inputs_ByPrg!$I$5:$AD$5,0))*8760/1000</f>
        <v>0</v>
      </c>
      <c r="Z115" s="89">
        <f>Z46*INDEX(Inputs_ByPrg!$I$6:$AD$69,MATCH('ABP BlockSize'!$E115,Inputs_ByPrg!$E$6:$E$69,0),MATCH('ABP BlockSize'!Z$5,Inputs_ByPrg!$I$5:$AD$5,0))*8760/1000</f>
        <v>0</v>
      </c>
      <c r="AA115" s="89">
        <f>AA46*INDEX(Inputs_ByPrg!$I$6:$AD$69,MATCH('ABP BlockSize'!$E115,Inputs_ByPrg!$E$6:$E$69,0),MATCH('ABP BlockSize'!AA$5,Inputs_ByPrg!$I$5:$AD$5,0))*8760/1000</f>
        <v>0</v>
      </c>
      <c r="AB115" s="89">
        <f>AB46*INDEX(Inputs_ByPrg!$I$6:$AD$69,MATCH('ABP BlockSize'!$E115,Inputs_ByPrg!$E$6:$E$69,0),MATCH('ABP BlockSize'!AB$5,Inputs_ByPrg!$I$5:$AD$5,0))*8760/1000</f>
        <v>0</v>
      </c>
    </row>
    <row r="116" spans="2:28" ht="14.45" customHeight="1">
      <c r="B116" s="239" t="s">
        <v>230</v>
      </c>
      <c r="C116" s="239" t="s">
        <v>210</v>
      </c>
      <c r="D116" s="239" t="s">
        <v>277</v>
      </c>
      <c r="E116" s="286" t="str">
        <f t="shared" si="2"/>
        <v>A_Community Driven Community Solar_ &gt;10-25</v>
      </c>
      <c r="F116" s="262" t="s">
        <v>85</v>
      </c>
      <c r="G116" s="89">
        <f>G47*INDEX(Inputs_ByPrg!$I$6:$AD$69,MATCH('ABP BlockSize'!$E116,Inputs_ByPrg!$E$6:$E$69,0),MATCH('ABP BlockSize'!G$5,Inputs_ByPrg!$I$5:$AD$5,0))*8760/1000</f>
        <v>0</v>
      </c>
      <c r="H116" s="89">
        <f>H47*INDEX(Inputs_ByPrg!$I$6:$AD$69,MATCH('ABP BlockSize'!$E116,Inputs_ByPrg!$E$6:$E$69,0),MATCH('ABP BlockSize'!H$5,Inputs_ByPrg!$I$5:$AD$5,0))*8760/1000</f>
        <v>0</v>
      </c>
      <c r="I116" s="89">
        <f>I47*INDEX(Inputs_ByPrg!$I$6:$AD$69,MATCH('ABP BlockSize'!$E116,Inputs_ByPrg!$E$6:$E$69,0),MATCH('ABP BlockSize'!I$5,Inputs_ByPrg!$I$5:$AD$5,0))*8760/1000</f>
        <v>0</v>
      </c>
      <c r="J116" s="89">
        <f>J47*INDEX(Inputs_ByPrg!$I$6:$AD$69,MATCH('ABP BlockSize'!$E116,Inputs_ByPrg!$E$6:$E$69,0),MATCH('ABP BlockSize'!J$5,Inputs_ByPrg!$I$5:$AD$5,0))*8760/1000</f>
        <v>0</v>
      </c>
      <c r="K116" s="89">
        <f>K47*INDEX(Inputs_ByPrg!$I$6:$AD$69,MATCH('ABP BlockSize'!$E116,Inputs_ByPrg!$E$6:$E$69,0),MATCH('ABP BlockSize'!K$5,Inputs_ByPrg!$I$5:$AD$5,0))*8760/1000</f>
        <v>0</v>
      </c>
      <c r="L116" s="89">
        <f>L47*INDEX(Inputs_ByPrg!$I$6:$AD$69,MATCH('ABP BlockSize'!$E116,Inputs_ByPrg!$E$6:$E$69,0),MATCH('ABP BlockSize'!L$5,Inputs_ByPrg!$I$5:$AD$5,0))*8760/1000</f>
        <v>0</v>
      </c>
      <c r="M116" s="89">
        <f>M47*INDEX(Inputs_ByPrg!$I$6:$AD$69,MATCH('ABP BlockSize'!$E116,Inputs_ByPrg!$E$6:$E$69,0),MATCH('ABP BlockSize'!M$5,Inputs_ByPrg!$I$5:$AD$5,0))*8760/1000</f>
        <v>0</v>
      </c>
      <c r="N116" s="89">
        <f>N47*INDEX(Inputs_ByPrg!$I$6:$AD$69,MATCH('ABP BlockSize'!$E116,Inputs_ByPrg!$E$6:$E$69,0),MATCH('ABP BlockSize'!N$5,Inputs_ByPrg!$I$5:$AD$5,0))*8760/1000</f>
        <v>0</v>
      </c>
      <c r="O116" s="89">
        <f>O47*INDEX(Inputs_ByPrg!$I$6:$AD$69,MATCH('ABP BlockSize'!$E116,Inputs_ByPrg!$E$6:$E$69,0),MATCH('ABP BlockSize'!O$5,Inputs_ByPrg!$I$5:$AD$5,0))*8760/1000</f>
        <v>0</v>
      </c>
      <c r="P116" s="89">
        <f>P47*INDEX(Inputs_ByPrg!$I$6:$AD$69,MATCH('ABP BlockSize'!$E116,Inputs_ByPrg!$E$6:$E$69,0),MATCH('ABP BlockSize'!P$5,Inputs_ByPrg!$I$5:$AD$5,0))*8760/1000</f>
        <v>0</v>
      </c>
      <c r="Q116" s="89">
        <f>Q47*INDEX(Inputs_ByPrg!$I$6:$AD$69,MATCH('ABP BlockSize'!$E116,Inputs_ByPrg!$E$6:$E$69,0),MATCH('ABP BlockSize'!Q$5,Inputs_ByPrg!$I$5:$AD$5,0))*8760/1000</f>
        <v>0</v>
      </c>
      <c r="R116" s="89">
        <f>R47*INDEX(Inputs_ByPrg!$I$6:$AD$69,MATCH('ABP BlockSize'!$E116,Inputs_ByPrg!$E$6:$E$69,0),MATCH('ABP BlockSize'!R$5,Inputs_ByPrg!$I$5:$AD$5,0))*8760/1000</f>
        <v>0</v>
      </c>
      <c r="S116" s="89">
        <f>S47*INDEX(Inputs_ByPrg!$I$6:$AD$69,MATCH('ABP BlockSize'!$E116,Inputs_ByPrg!$E$6:$E$69,0),MATCH('ABP BlockSize'!S$5,Inputs_ByPrg!$I$5:$AD$5,0))*8760/1000</f>
        <v>0</v>
      </c>
      <c r="T116" s="89">
        <f>T47*INDEX(Inputs_ByPrg!$I$6:$AD$69,MATCH('ABP BlockSize'!$E116,Inputs_ByPrg!$E$6:$E$69,0),MATCH('ABP BlockSize'!T$5,Inputs_ByPrg!$I$5:$AD$5,0))*8760/1000</f>
        <v>0</v>
      </c>
      <c r="U116" s="89">
        <f>U47*INDEX(Inputs_ByPrg!$I$6:$AD$69,MATCH('ABP BlockSize'!$E116,Inputs_ByPrg!$E$6:$E$69,0),MATCH('ABP BlockSize'!U$5,Inputs_ByPrg!$I$5:$AD$5,0))*8760/1000</f>
        <v>0</v>
      </c>
      <c r="V116" s="89">
        <f>V47*INDEX(Inputs_ByPrg!$I$6:$AD$69,MATCH('ABP BlockSize'!$E116,Inputs_ByPrg!$E$6:$E$69,0),MATCH('ABP BlockSize'!V$5,Inputs_ByPrg!$I$5:$AD$5,0))*8760/1000</f>
        <v>0</v>
      </c>
      <c r="W116" s="89">
        <f>W47*INDEX(Inputs_ByPrg!$I$6:$AD$69,MATCH('ABP BlockSize'!$E116,Inputs_ByPrg!$E$6:$E$69,0),MATCH('ABP BlockSize'!W$5,Inputs_ByPrg!$I$5:$AD$5,0))*8760/1000</f>
        <v>0</v>
      </c>
      <c r="X116" s="89">
        <f>X47*INDEX(Inputs_ByPrg!$I$6:$AD$69,MATCH('ABP BlockSize'!$E116,Inputs_ByPrg!$E$6:$E$69,0),MATCH('ABP BlockSize'!X$5,Inputs_ByPrg!$I$5:$AD$5,0))*8760/1000</f>
        <v>0</v>
      </c>
      <c r="Y116" s="89">
        <f>Y47*INDEX(Inputs_ByPrg!$I$6:$AD$69,MATCH('ABP BlockSize'!$E116,Inputs_ByPrg!$E$6:$E$69,0),MATCH('ABP BlockSize'!Y$5,Inputs_ByPrg!$I$5:$AD$5,0))*8760/1000</f>
        <v>0</v>
      </c>
      <c r="Z116" s="89">
        <f>Z47*INDEX(Inputs_ByPrg!$I$6:$AD$69,MATCH('ABP BlockSize'!$E116,Inputs_ByPrg!$E$6:$E$69,0),MATCH('ABP BlockSize'!Z$5,Inputs_ByPrg!$I$5:$AD$5,0))*8760/1000</f>
        <v>0</v>
      </c>
      <c r="AA116" s="89">
        <f>AA47*INDEX(Inputs_ByPrg!$I$6:$AD$69,MATCH('ABP BlockSize'!$E116,Inputs_ByPrg!$E$6:$E$69,0),MATCH('ABP BlockSize'!AA$5,Inputs_ByPrg!$I$5:$AD$5,0))*8760/1000</f>
        <v>0</v>
      </c>
      <c r="AB116" s="89">
        <f>AB47*INDEX(Inputs_ByPrg!$I$6:$AD$69,MATCH('ABP BlockSize'!$E116,Inputs_ByPrg!$E$6:$E$69,0),MATCH('ABP BlockSize'!AB$5,Inputs_ByPrg!$I$5:$AD$5,0))*8760/1000</f>
        <v>0</v>
      </c>
    </row>
    <row r="117" spans="2:28" ht="14.45" customHeight="1">
      <c r="B117" s="239" t="s">
        <v>230</v>
      </c>
      <c r="C117" s="239" t="s">
        <v>210</v>
      </c>
      <c r="D117" s="239" t="s">
        <v>284</v>
      </c>
      <c r="E117" s="286" t="str">
        <f t="shared" si="2"/>
        <v>A_Community Driven Community Solar_ &gt;25-100</v>
      </c>
      <c r="F117" s="262" t="s">
        <v>85</v>
      </c>
      <c r="G117" s="89">
        <f>G48*INDEX(Inputs_ByPrg!$I$6:$AD$69,MATCH('ABP BlockSize'!$E117,Inputs_ByPrg!$E$6:$E$69,0),MATCH('ABP BlockSize'!G$5,Inputs_ByPrg!$I$5:$AD$5,0))*8760/1000</f>
        <v>0</v>
      </c>
      <c r="H117" s="89">
        <f>H48*INDEX(Inputs_ByPrg!$I$6:$AD$69,MATCH('ABP BlockSize'!$E117,Inputs_ByPrg!$E$6:$E$69,0),MATCH('ABP BlockSize'!H$5,Inputs_ByPrg!$I$5:$AD$5,0))*8760/1000</f>
        <v>0</v>
      </c>
      <c r="I117" s="89">
        <f>I48*INDEX(Inputs_ByPrg!$I$6:$AD$69,MATCH('ABP BlockSize'!$E117,Inputs_ByPrg!$E$6:$E$69,0),MATCH('ABP BlockSize'!I$5,Inputs_ByPrg!$I$5:$AD$5,0))*8760/1000</f>
        <v>0</v>
      </c>
      <c r="J117" s="89">
        <f>J48*INDEX(Inputs_ByPrg!$I$6:$AD$69,MATCH('ABP BlockSize'!$E117,Inputs_ByPrg!$E$6:$E$69,0),MATCH('ABP BlockSize'!J$5,Inputs_ByPrg!$I$5:$AD$5,0))*8760/1000</f>
        <v>0</v>
      </c>
      <c r="K117" s="89">
        <f>K48*INDEX(Inputs_ByPrg!$I$6:$AD$69,MATCH('ABP BlockSize'!$E117,Inputs_ByPrg!$E$6:$E$69,0),MATCH('ABP BlockSize'!K$5,Inputs_ByPrg!$I$5:$AD$5,0))*8760/1000</f>
        <v>0</v>
      </c>
      <c r="L117" s="89">
        <f>L48*INDEX(Inputs_ByPrg!$I$6:$AD$69,MATCH('ABP BlockSize'!$E117,Inputs_ByPrg!$E$6:$E$69,0),MATCH('ABP BlockSize'!L$5,Inputs_ByPrg!$I$5:$AD$5,0))*8760/1000</f>
        <v>0</v>
      </c>
      <c r="M117" s="89">
        <f>M48*INDEX(Inputs_ByPrg!$I$6:$AD$69,MATCH('ABP BlockSize'!$E117,Inputs_ByPrg!$E$6:$E$69,0),MATCH('ABP BlockSize'!M$5,Inputs_ByPrg!$I$5:$AD$5,0))*8760/1000</f>
        <v>0</v>
      </c>
      <c r="N117" s="89">
        <f>N48*INDEX(Inputs_ByPrg!$I$6:$AD$69,MATCH('ABP BlockSize'!$E117,Inputs_ByPrg!$E$6:$E$69,0),MATCH('ABP BlockSize'!N$5,Inputs_ByPrg!$I$5:$AD$5,0))*8760/1000</f>
        <v>0</v>
      </c>
      <c r="O117" s="89">
        <f>O48*INDEX(Inputs_ByPrg!$I$6:$AD$69,MATCH('ABP BlockSize'!$E117,Inputs_ByPrg!$E$6:$E$69,0),MATCH('ABP BlockSize'!O$5,Inputs_ByPrg!$I$5:$AD$5,0))*8760/1000</f>
        <v>0</v>
      </c>
      <c r="P117" s="89">
        <f>P48*INDEX(Inputs_ByPrg!$I$6:$AD$69,MATCH('ABP BlockSize'!$E117,Inputs_ByPrg!$E$6:$E$69,0),MATCH('ABP BlockSize'!P$5,Inputs_ByPrg!$I$5:$AD$5,0))*8760/1000</f>
        <v>0</v>
      </c>
      <c r="Q117" s="89">
        <f>Q48*INDEX(Inputs_ByPrg!$I$6:$AD$69,MATCH('ABP BlockSize'!$E117,Inputs_ByPrg!$E$6:$E$69,0),MATCH('ABP BlockSize'!Q$5,Inputs_ByPrg!$I$5:$AD$5,0))*8760/1000</f>
        <v>0</v>
      </c>
      <c r="R117" s="89">
        <f>R48*INDEX(Inputs_ByPrg!$I$6:$AD$69,MATCH('ABP BlockSize'!$E117,Inputs_ByPrg!$E$6:$E$69,0),MATCH('ABP BlockSize'!R$5,Inputs_ByPrg!$I$5:$AD$5,0))*8760/1000</f>
        <v>0</v>
      </c>
      <c r="S117" s="89">
        <f>S48*INDEX(Inputs_ByPrg!$I$6:$AD$69,MATCH('ABP BlockSize'!$E117,Inputs_ByPrg!$E$6:$E$69,0),MATCH('ABP BlockSize'!S$5,Inputs_ByPrg!$I$5:$AD$5,0))*8760/1000</f>
        <v>0</v>
      </c>
      <c r="T117" s="89">
        <f>T48*INDEX(Inputs_ByPrg!$I$6:$AD$69,MATCH('ABP BlockSize'!$E117,Inputs_ByPrg!$E$6:$E$69,0),MATCH('ABP BlockSize'!T$5,Inputs_ByPrg!$I$5:$AD$5,0))*8760/1000</f>
        <v>0</v>
      </c>
      <c r="U117" s="89">
        <f>U48*INDEX(Inputs_ByPrg!$I$6:$AD$69,MATCH('ABP BlockSize'!$E117,Inputs_ByPrg!$E$6:$E$69,0),MATCH('ABP BlockSize'!U$5,Inputs_ByPrg!$I$5:$AD$5,0))*8760/1000</f>
        <v>0</v>
      </c>
      <c r="V117" s="89">
        <f>V48*INDEX(Inputs_ByPrg!$I$6:$AD$69,MATCH('ABP BlockSize'!$E117,Inputs_ByPrg!$E$6:$E$69,0),MATCH('ABP BlockSize'!V$5,Inputs_ByPrg!$I$5:$AD$5,0))*8760/1000</f>
        <v>0</v>
      </c>
      <c r="W117" s="89">
        <f>W48*INDEX(Inputs_ByPrg!$I$6:$AD$69,MATCH('ABP BlockSize'!$E117,Inputs_ByPrg!$E$6:$E$69,0),MATCH('ABP BlockSize'!W$5,Inputs_ByPrg!$I$5:$AD$5,0))*8760/1000</f>
        <v>0</v>
      </c>
      <c r="X117" s="89">
        <f>X48*INDEX(Inputs_ByPrg!$I$6:$AD$69,MATCH('ABP BlockSize'!$E117,Inputs_ByPrg!$E$6:$E$69,0),MATCH('ABP BlockSize'!X$5,Inputs_ByPrg!$I$5:$AD$5,0))*8760/1000</f>
        <v>0</v>
      </c>
      <c r="Y117" s="89">
        <f>Y48*INDEX(Inputs_ByPrg!$I$6:$AD$69,MATCH('ABP BlockSize'!$E117,Inputs_ByPrg!$E$6:$E$69,0),MATCH('ABP BlockSize'!Y$5,Inputs_ByPrg!$I$5:$AD$5,0))*8760/1000</f>
        <v>0</v>
      </c>
      <c r="Z117" s="89">
        <f>Z48*INDEX(Inputs_ByPrg!$I$6:$AD$69,MATCH('ABP BlockSize'!$E117,Inputs_ByPrg!$E$6:$E$69,0),MATCH('ABP BlockSize'!Z$5,Inputs_ByPrg!$I$5:$AD$5,0))*8760/1000</f>
        <v>0</v>
      </c>
      <c r="AA117" s="89">
        <f>AA48*INDEX(Inputs_ByPrg!$I$6:$AD$69,MATCH('ABP BlockSize'!$E117,Inputs_ByPrg!$E$6:$E$69,0),MATCH('ABP BlockSize'!AA$5,Inputs_ByPrg!$I$5:$AD$5,0))*8760/1000</f>
        <v>0</v>
      </c>
      <c r="AB117" s="89">
        <f>AB48*INDEX(Inputs_ByPrg!$I$6:$AD$69,MATCH('ABP BlockSize'!$E117,Inputs_ByPrg!$E$6:$E$69,0),MATCH('ABP BlockSize'!AB$5,Inputs_ByPrg!$I$5:$AD$5,0))*8760/1000</f>
        <v>0</v>
      </c>
    </row>
    <row r="118" spans="2:28" ht="14.45" customHeight="1">
      <c r="B118" s="239" t="s">
        <v>230</v>
      </c>
      <c r="C118" s="239" t="s">
        <v>210</v>
      </c>
      <c r="D118" s="239" t="s">
        <v>287</v>
      </c>
      <c r="E118" s="286" t="str">
        <f t="shared" si="2"/>
        <v>A_Community Driven Community Solar_&gt;100-200</v>
      </c>
      <c r="F118" s="262" t="s">
        <v>85</v>
      </c>
      <c r="G118" s="89">
        <f>G49*INDEX(Inputs_ByPrg!$I$6:$AD$69,MATCH('ABP BlockSize'!$E118,Inputs_ByPrg!$E$6:$E$69,0),MATCH('ABP BlockSize'!G$5,Inputs_ByPrg!$I$5:$AD$5,0))*8760/1000</f>
        <v>0</v>
      </c>
      <c r="H118" s="89">
        <f>H49*INDEX(Inputs_ByPrg!$I$6:$AD$69,MATCH('ABP BlockSize'!$E118,Inputs_ByPrg!$E$6:$E$69,0),MATCH('ABP BlockSize'!H$5,Inputs_ByPrg!$I$5:$AD$5,0))*8760/1000</f>
        <v>0</v>
      </c>
      <c r="I118" s="89">
        <f>I49*INDEX(Inputs_ByPrg!$I$6:$AD$69,MATCH('ABP BlockSize'!$E118,Inputs_ByPrg!$E$6:$E$69,0),MATCH('ABP BlockSize'!I$5,Inputs_ByPrg!$I$5:$AD$5,0))*8760/1000</f>
        <v>0</v>
      </c>
      <c r="J118" s="89">
        <f>J49*INDEX(Inputs_ByPrg!$I$6:$AD$69,MATCH('ABP BlockSize'!$E118,Inputs_ByPrg!$E$6:$E$69,0),MATCH('ABP BlockSize'!J$5,Inputs_ByPrg!$I$5:$AD$5,0))*8760/1000</f>
        <v>0</v>
      </c>
      <c r="K118" s="89">
        <f>K49*INDEX(Inputs_ByPrg!$I$6:$AD$69,MATCH('ABP BlockSize'!$E118,Inputs_ByPrg!$E$6:$E$69,0),MATCH('ABP BlockSize'!K$5,Inputs_ByPrg!$I$5:$AD$5,0))*8760/1000</f>
        <v>0</v>
      </c>
      <c r="L118" s="89">
        <f>L49*INDEX(Inputs_ByPrg!$I$6:$AD$69,MATCH('ABP BlockSize'!$E118,Inputs_ByPrg!$E$6:$E$69,0),MATCH('ABP BlockSize'!L$5,Inputs_ByPrg!$I$5:$AD$5,0))*8760/1000</f>
        <v>0</v>
      </c>
      <c r="M118" s="89">
        <f>M49*INDEX(Inputs_ByPrg!$I$6:$AD$69,MATCH('ABP BlockSize'!$E118,Inputs_ByPrg!$E$6:$E$69,0),MATCH('ABP BlockSize'!M$5,Inputs_ByPrg!$I$5:$AD$5,0))*8760/1000</f>
        <v>0</v>
      </c>
      <c r="N118" s="89">
        <f>N49*INDEX(Inputs_ByPrg!$I$6:$AD$69,MATCH('ABP BlockSize'!$E118,Inputs_ByPrg!$E$6:$E$69,0),MATCH('ABP BlockSize'!N$5,Inputs_ByPrg!$I$5:$AD$5,0))*8760/1000</f>
        <v>0</v>
      </c>
      <c r="O118" s="89">
        <f>O49*INDEX(Inputs_ByPrg!$I$6:$AD$69,MATCH('ABP BlockSize'!$E118,Inputs_ByPrg!$E$6:$E$69,0),MATCH('ABP BlockSize'!O$5,Inputs_ByPrg!$I$5:$AD$5,0))*8760/1000</f>
        <v>0</v>
      </c>
      <c r="P118" s="89">
        <f>P49*INDEX(Inputs_ByPrg!$I$6:$AD$69,MATCH('ABP BlockSize'!$E118,Inputs_ByPrg!$E$6:$E$69,0),MATCH('ABP BlockSize'!P$5,Inputs_ByPrg!$I$5:$AD$5,0))*8760/1000</f>
        <v>0</v>
      </c>
      <c r="Q118" s="89">
        <f>Q49*INDEX(Inputs_ByPrg!$I$6:$AD$69,MATCH('ABP BlockSize'!$E118,Inputs_ByPrg!$E$6:$E$69,0),MATCH('ABP BlockSize'!Q$5,Inputs_ByPrg!$I$5:$AD$5,0))*8760/1000</f>
        <v>0</v>
      </c>
      <c r="R118" s="89">
        <f>R49*INDEX(Inputs_ByPrg!$I$6:$AD$69,MATCH('ABP BlockSize'!$E118,Inputs_ByPrg!$E$6:$E$69,0),MATCH('ABP BlockSize'!R$5,Inputs_ByPrg!$I$5:$AD$5,0))*8760/1000</f>
        <v>0</v>
      </c>
      <c r="S118" s="89">
        <f>S49*INDEX(Inputs_ByPrg!$I$6:$AD$69,MATCH('ABP BlockSize'!$E118,Inputs_ByPrg!$E$6:$E$69,0),MATCH('ABP BlockSize'!S$5,Inputs_ByPrg!$I$5:$AD$5,0))*8760/1000</f>
        <v>0</v>
      </c>
      <c r="T118" s="89">
        <f>T49*INDEX(Inputs_ByPrg!$I$6:$AD$69,MATCH('ABP BlockSize'!$E118,Inputs_ByPrg!$E$6:$E$69,0),MATCH('ABP BlockSize'!T$5,Inputs_ByPrg!$I$5:$AD$5,0))*8760/1000</f>
        <v>0</v>
      </c>
      <c r="U118" s="89">
        <f>U49*INDEX(Inputs_ByPrg!$I$6:$AD$69,MATCH('ABP BlockSize'!$E118,Inputs_ByPrg!$E$6:$E$69,0),MATCH('ABP BlockSize'!U$5,Inputs_ByPrg!$I$5:$AD$5,0))*8760/1000</f>
        <v>0</v>
      </c>
      <c r="V118" s="89">
        <f>V49*INDEX(Inputs_ByPrg!$I$6:$AD$69,MATCH('ABP BlockSize'!$E118,Inputs_ByPrg!$E$6:$E$69,0),MATCH('ABP BlockSize'!V$5,Inputs_ByPrg!$I$5:$AD$5,0))*8760/1000</f>
        <v>0</v>
      </c>
      <c r="W118" s="89">
        <f>W49*INDEX(Inputs_ByPrg!$I$6:$AD$69,MATCH('ABP BlockSize'!$E118,Inputs_ByPrg!$E$6:$E$69,0),MATCH('ABP BlockSize'!W$5,Inputs_ByPrg!$I$5:$AD$5,0))*8760/1000</f>
        <v>0</v>
      </c>
      <c r="X118" s="89">
        <f>X49*INDEX(Inputs_ByPrg!$I$6:$AD$69,MATCH('ABP BlockSize'!$E118,Inputs_ByPrg!$E$6:$E$69,0),MATCH('ABP BlockSize'!X$5,Inputs_ByPrg!$I$5:$AD$5,0))*8760/1000</f>
        <v>0</v>
      </c>
      <c r="Y118" s="89">
        <f>Y49*INDEX(Inputs_ByPrg!$I$6:$AD$69,MATCH('ABP BlockSize'!$E118,Inputs_ByPrg!$E$6:$E$69,0),MATCH('ABP BlockSize'!Y$5,Inputs_ByPrg!$I$5:$AD$5,0))*8760/1000</f>
        <v>0</v>
      </c>
      <c r="Z118" s="89">
        <f>Z49*INDEX(Inputs_ByPrg!$I$6:$AD$69,MATCH('ABP BlockSize'!$E118,Inputs_ByPrg!$E$6:$E$69,0),MATCH('ABP BlockSize'!Z$5,Inputs_ByPrg!$I$5:$AD$5,0))*8760/1000</f>
        <v>0</v>
      </c>
      <c r="AA118" s="89">
        <f>AA49*INDEX(Inputs_ByPrg!$I$6:$AD$69,MATCH('ABP BlockSize'!$E118,Inputs_ByPrg!$E$6:$E$69,0),MATCH('ABP BlockSize'!AA$5,Inputs_ByPrg!$I$5:$AD$5,0))*8760/1000</f>
        <v>0</v>
      </c>
      <c r="AB118" s="89">
        <f>AB49*INDEX(Inputs_ByPrg!$I$6:$AD$69,MATCH('ABP BlockSize'!$E118,Inputs_ByPrg!$E$6:$E$69,0),MATCH('ABP BlockSize'!AB$5,Inputs_ByPrg!$I$5:$AD$5,0))*8760/1000</f>
        <v>0</v>
      </c>
    </row>
    <row r="119" spans="2:28" ht="14.45" customHeight="1">
      <c r="B119" s="239" t="s">
        <v>230</v>
      </c>
      <c r="C119" s="239" t="s">
        <v>210</v>
      </c>
      <c r="D119" s="239" t="s">
        <v>288</v>
      </c>
      <c r="E119" s="286" t="str">
        <f t="shared" si="2"/>
        <v>A_Community Driven Community Solar_&gt;200-500</v>
      </c>
      <c r="F119" s="262" t="s">
        <v>85</v>
      </c>
      <c r="G119" s="89">
        <f>G50*INDEX(Inputs_ByPrg!$I$6:$AD$69,MATCH('ABP BlockSize'!$E119,Inputs_ByPrg!$E$6:$E$69,0),MATCH('ABP BlockSize'!G$5,Inputs_ByPrg!$I$5:$AD$5,0))*8760/1000</f>
        <v>0</v>
      </c>
      <c r="H119" s="89">
        <f>H50*INDEX(Inputs_ByPrg!$I$6:$AD$69,MATCH('ABP BlockSize'!$E119,Inputs_ByPrg!$E$6:$E$69,0),MATCH('ABP BlockSize'!H$5,Inputs_ByPrg!$I$5:$AD$5,0))*8760/1000</f>
        <v>0</v>
      </c>
      <c r="I119" s="89">
        <f>I50*INDEX(Inputs_ByPrg!$I$6:$AD$69,MATCH('ABP BlockSize'!$E119,Inputs_ByPrg!$E$6:$E$69,0),MATCH('ABP BlockSize'!I$5,Inputs_ByPrg!$I$5:$AD$5,0))*8760/1000</f>
        <v>0</v>
      </c>
      <c r="J119" s="89">
        <f>J50*INDEX(Inputs_ByPrg!$I$6:$AD$69,MATCH('ABP BlockSize'!$E119,Inputs_ByPrg!$E$6:$E$69,0),MATCH('ABP BlockSize'!J$5,Inputs_ByPrg!$I$5:$AD$5,0))*8760/1000</f>
        <v>0</v>
      </c>
      <c r="K119" s="89">
        <f>K50*INDEX(Inputs_ByPrg!$I$6:$AD$69,MATCH('ABP BlockSize'!$E119,Inputs_ByPrg!$E$6:$E$69,0),MATCH('ABP BlockSize'!K$5,Inputs_ByPrg!$I$5:$AD$5,0))*8760/1000</f>
        <v>0</v>
      </c>
      <c r="L119" s="89">
        <f>L50*INDEX(Inputs_ByPrg!$I$6:$AD$69,MATCH('ABP BlockSize'!$E119,Inputs_ByPrg!$E$6:$E$69,0),MATCH('ABP BlockSize'!L$5,Inputs_ByPrg!$I$5:$AD$5,0))*8760/1000</f>
        <v>0</v>
      </c>
      <c r="M119" s="89">
        <f>M50*INDEX(Inputs_ByPrg!$I$6:$AD$69,MATCH('ABP BlockSize'!$E119,Inputs_ByPrg!$E$6:$E$69,0),MATCH('ABP BlockSize'!M$5,Inputs_ByPrg!$I$5:$AD$5,0))*8760/1000</f>
        <v>0</v>
      </c>
      <c r="N119" s="89">
        <f>N50*INDEX(Inputs_ByPrg!$I$6:$AD$69,MATCH('ABP BlockSize'!$E119,Inputs_ByPrg!$E$6:$E$69,0),MATCH('ABP BlockSize'!N$5,Inputs_ByPrg!$I$5:$AD$5,0))*8760/1000</f>
        <v>0</v>
      </c>
      <c r="O119" s="89">
        <f>O50*INDEX(Inputs_ByPrg!$I$6:$AD$69,MATCH('ABP BlockSize'!$E119,Inputs_ByPrg!$E$6:$E$69,0),MATCH('ABP BlockSize'!O$5,Inputs_ByPrg!$I$5:$AD$5,0))*8760/1000</f>
        <v>0</v>
      </c>
      <c r="P119" s="89">
        <f>P50*INDEX(Inputs_ByPrg!$I$6:$AD$69,MATCH('ABP BlockSize'!$E119,Inputs_ByPrg!$E$6:$E$69,0),MATCH('ABP BlockSize'!P$5,Inputs_ByPrg!$I$5:$AD$5,0))*8760/1000</f>
        <v>0</v>
      </c>
      <c r="Q119" s="89">
        <f>Q50*INDEX(Inputs_ByPrg!$I$6:$AD$69,MATCH('ABP BlockSize'!$E119,Inputs_ByPrg!$E$6:$E$69,0),MATCH('ABP BlockSize'!Q$5,Inputs_ByPrg!$I$5:$AD$5,0))*8760/1000</f>
        <v>0</v>
      </c>
      <c r="R119" s="89">
        <f>R50*INDEX(Inputs_ByPrg!$I$6:$AD$69,MATCH('ABP BlockSize'!$E119,Inputs_ByPrg!$E$6:$E$69,0),MATCH('ABP BlockSize'!R$5,Inputs_ByPrg!$I$5:$AD$5,0))*8760/1000</f>
        <v>0</v>
      </c>
      <c r="S119" s="89">
        <f>S50*INDEX(Inputs_ByPrg!$I$6:$AD$69,MATCH('ABP BlockSize'!$E119,Inputs_ByPrg!$E$6:$E$69,0),MATCH('ABP BlockSize'!S$5,Inputs_ByPrg!$I$5:$AD$5,0))*8760/1000</f>
        <v>0</v>
      </c>
      <c r="T119" s="89">
        <f>T50*INDEX(Inputs_ByPrg!$I$6:$AD$69,MATCH('ABP BlockSize'!$E119,Inputs_ByPrg!$E$6:$E$69,0),MATCH('ABP BlockSize'!T$5,Inputs_ByPrg!$I$5:$AD$5,0))*8760/1000</f>
        <v>0</v>
      </c>
      <c r="U119" s="89">
        <f>U50*INDEX(Inputs_ByPrg!$I$6:$AD$69,MATCH('ABP BlockSize'!$E119,Inputs_ByPrg!$E$6:$E$69,0),MATCH('ABP BlockSize'!U$5,Inputs_ByPrg!$I$5:$AD$5,0))*8760/1000</f>
        <v>0</v>
      </c>
      <c r="V119" s="89">
        <f>V50*INDEX(Inputs_ByPrg!$I$6:$AD$69,MATCH('ABP BlockSize'!$E119,Inputs_ByPrg!$E$6:$E$69,0),MATCH('ABP BlockSize'!V$5,Inputs_ByPrg!$I$5:$AD$5,0))*8760/1000</f>
        <v>0</v>
      </c>
      <c r="W119" s="89">
        <f>W50*INDEX(Inputs_ByPrg!$I$6:$AD$69,MATCH('ABP BlockSize'!$E119,Inputs_ByPrg!$E$6:$E$69,0),MATCH('ABP BlockSize'!W$5,Inputs_ByPrg!$I$5:$AD$5,0))*8760/1000</f>
        <v>0</v>
      </c>
      <c r="X119" s="89">
        <f>X50*INDEX(Inputs_ByPrg!$I$6:$AD$69,MATCH('ABP BlockSize'!$E119,Inputs_ByPrg!$E$6:$E$69,0),MATCH('ABP BlockSize'!X$5,Inputs_ByPrg!$I$5:$AD$5,0))*8760/1000</f>
        <v>0</v>
      </c>
      <c r="Y119" s="89">
        <f>Y50*INDEX(Inputs_ByPrg!$I$6:$AD$69,MATCH('ABP BlockSize'!$E119,Inputs_ByPrg!$E$6:$E$69,0),MATCH('ABP BlockSize'!Y$5,Inputs_ByPrg!$I$5:$AD$5,0))*8760/1000</f>
        <v>0</v>
      </c>
      <c r="Z119" s="89">
        <f>Z50*INDEX(Inputs_ByPrg!$I$6:$AD$69,MATCH('ABP BlockSize'!$E119,Inputs_ByPrg!$E$6:$E$69,0),MATCH('ABP BlockSize'!Z$5,Inputs_ByPrg!$I$5:$AD$5,0))*8760/1000</f>
        <v>0</v>
      </c>
      <c r="AA119" s="89">
        <f>AA50*INDEX(Inputs_ByPrg!$I$6:$AD$69,MATCH('ABP BlockSize'!$E119,Inputs_ByPrg!$E$6:$E$69,0),MATCH('ABP BlockSize'!AA$5,Inputs_ByPrg!$I$5:$AD$5,0))*8760/1000</f>
        <v>0</v>
      </c>
      <c r="AB119" s="89">
        <f>AB50*INDEX(Inputs_ByPrg!$I$6:$AD$69,MATCH('ABP BlockSize'!$E119,Inputs_ByPrg!$E$6:$E$69,0),MATCH('ABP BlockSize'!AB$5,Inputs_ByPrg!$I$5:$AD$5,0))*8760/1000</f>
        <v>0</v>
      </c>
    </row>
    <row r="120" spans="2:28" ht="14.45" customHeight="1">
      <c r="B120" s="239" t="s">
        <v>230</v>
      </c>
      <c r="C120" s="239" t="s">
        <v>210</v>
      </c>
      <c r="D120" s="239" t="s">
        <v>289</v>
      </c>
      <c r="E120" s="286" t="str">
        <f t="shared" si="2"/>
        <v>A_Community Driven Community Solar_ &gt;500-2000</v>
      </c>
      <c r="F120" s="262" t="s">
        <v>85</v>
      </c>
      <c r="G120" s="89">
        <f>G51*INDEX(Inputs_ByPrg!$I$6:$AD$69,MATCH('ABP BlockSize'!$E120,Inputs_ByPrg!$E$6:$E$69,0),MATCH('ABP BlockSize'!G$5,Inputs_ByPrg!$I$5:$AD$5,0))*8760/1000</f>
        <v>14218.110719999999</v>
      </c>
      <c r="H120" s="89">
        <f>H51*INDEX(Inputs_ByPrg!$I$6:$AD$69,MATCH('ABP BlockSize'!$E120,Inputs_ByPrg!$E$6:$E$69,0),MATCH('ABP BlockSize'!H$5,Inputs_ByPrg!$I$5:$AD$5,0))*8760/1000</f>
        <v>14218.110719999999</v>
      </c>
      <c r="I120" s="89">
        <f>I51*INDEX(Inputs_ByPrg!$I$6:$AD$69,MATCH('ABP BlockSize'!$E120,Inputs_ByPrg!$E$6:$E$69,0),MATCH('ABP BlockSize'!I$5,Inputs_ByPrg!$I$5:$AD$5,0))*8760/1000</f>
        <v>14218.110719999999</v>
      </c>
      <c r="J120" s="89">
        <f>J51*INDEX(Inputs_ByPrg!$I$6:$AD$69,MATCH('ABP BlockSize'!$E120,Inputs_ByPrg!$E$6:$E$69,0),MATCH('ABP BlockSize'!J$5,Inputs_ByPrg!$I$5:$AD$5,0))*8760/1000</f>
        <v>14218.110719999999</v>
      </c>
      <c r="K120" s="89">
        <f>K51*INDEX(Inputs_ByPrg!$I$6:$AD$69,MATCH('ABP BlockSize'!$E120,Inputs_ByPrg!$E$6:$E$69,0),MATCH('ABP BlockSize'!K$5,Inputs_ByPrg!$I$5:$AD$5,0))*8760/1000</f>
        <v>14218.110719999999</v>
      </c>
      <c r="L120" s="89">
        <f>L51*INDEX(Inputs_ByPrg!$I$6:$AD$69,MATCH('ABP BlockSize'!$E120,Inputs_ByPrg!$E$6:$E$69,0),MATCH('ABP BlockSize'!L$5,Inputs_ByPrg!$I$5:$AD$5,0))*8760/1000</f>
        <v>14218.110719999999</v>
      </c>
      <c r="M120" s="89">
        <f>M51*INDEX(Inputs_ByPrg!$I$6:$AD$69,MATCH('ABP BlockSize'!$E120,Inputs_ByPrg!$E$6:$E$69,0),MATCH('ABP BlockSize'!M$5,Inputs_ByPrg!$I$5:$AD$5,0))*8760/1000</f>
        <v>14218.110719999999</v>
      </c>
      <c r="N120" s="89">
        <f>N51*INDEX(Inputs_ByPrg!$I$6:$AD$69,MATCH('ABP BlockSize'!$E120,Inputs_ByPrg!$E$6:$E$69,0),MATCH('ABP BlockSize'!N$5,Inputs_ByPrg!$I$5:$AD$5,0))*8760/1000</f>
        <v>14218.110719999999</v>
      </c>
      <c r="O120" s="89">
        <f>O51*INDEX(Inputs_ByPrg!$I$6:$AD$69,MATCH('ABP BlockSize'!$E120,Inputs_ByPrg!$E$6:$E$69,0),MATCH('ABP BlockSize'!O$5,Inputs_ByPrg!$I$5:$AD$5,0))*8760/1000</f>
        <v>14218.110719999999</v>
      </c>
      <c r="P120" s="89">
        <f>P51*INDEX(Inputs_ByPrg!$I$6:$AD$69,MATCH('ABP BlockSize'!$E120,Inputs_ByPrg!$E$6:$E$69,0),MATCH('ABP BlockSize'!P$5,Inputs_ByPrg!$I$5:$AD$5,0))*8760/1000</f>
        <v>7109.0553599999994</v>
      </c>
      <c r="Q120" s="89">
        <f>Q51*INDEX(Inputs_ByPrg!$I$6:$AD$69,MATCH('ABP BlockSize'!$E120,Inputs_ByPrg!$E$6:$E$69,0),MATCH('ABP BlockSize'!Q$5,Inputs_ByPrg!$I$5:$AD$5,0))*8760/1000</f>
        <v>7109.0553599999994</v>
      </c>
      <c r="R120" s="89">
        <f>R51*INDEX(Inputs_ByPrg!$I$6:$AD$69,MATCH('ABP BlockSize'!$E120,Inputs_ByPrg!$E$6:$E$69,0),MATCH('ABP BlockSize'!R$5,Inputs_ByPrg!$I$5:$AD$5,0))*8760/1000</f>
        <v>7109.0553599999994</v>
      </c>
      <c r="S120" s="89">
        <f>S51*INDEX(Inputs_ByPrg!$I$6:$AD$69,MATCH('ABP BlockSize'!$E120,Inputs_ByPrg!$E$6:$E$69,0),MATCH('ABP BlockSize'!S$5,Inputs_ByPrg!$I$5:$AD$5,0))*8760/1000</f>
        <v>7109.0553599999994</v>
      </c>
      <c r="T120" s="89">
        <f>T51*INDEX(Inputs_ByPrg!$I$6:$AD$69,MATCH('ABP BlockSize'!$E120,Inputs_ByPrg!$E$6:$E$69,0),MATCH('ABP BlockSize'!T$5,Inputs_ByPrg!$I$5:$AD$5,0))*8760/1000</f>
        <v>7109.0553599999994</v>
      </c>
      <c r="U120" s="89">
        <f>U51*INDEX(Inputs_ByPrg!$I$6:$AD$69,MATCH('ABP BlockSize'!$E120,Inputs_ByPrg!$E$6:$E$69,0),MATCH('ABP BlockSize'!U$5,Inputs_ByPrg!$I$5:$AD$5,0))*8760/1000</f>
        <v>7109.0553599999994</v>
      </c>
      <c r="V120" s="89">
        <f>V51*INDEX(Inputs_ByPrg!$I$6:$AD$69,MATCH('ABP BlockSize'!$E120,Inputs_ByPrg!$E$6:$E$69,0),MATCH('ABP BlockSize'!V$5,Inputs_ByPrg!$I$5:$AD$5,0))*8760/1000</f>
        <v>7109.0553599999994</v>
      </c>
      <c r="W120" s="89">
        <f>W51*INDEX(Inputs_ByPrg!$I$6:$AD$69,MATCH('ABP BlockSize'!$E120,Inputs_ByPrg!$E$6:$E$69,0),MATCH('ABP BlockSize'!W$5,Inputs_ByPrg!$I$5:$AD$5,0))*8760/1000</f>
        <v>7109.0553599999994</v>
      </c>
      <c r="X120" s="89">
        <f>X51*INDEX(Inputs_ByPrg!$I$6:$AD$69,MATCH('ABP BlockSize'!$E120,Inputs_ByPrg!$E$6:$E$69,0),MATCH('ABP BlockSize'!X$5,Inputs_ByPrg!$I$5:$AD$5,0))*8760/1000</f>
        <v>7109.0553599999994</v>
      </c>
      <c r="Y120" s="89">
        <f>Y51*INDEX(Inputs_ByPrg!$I$6:$AD$69,MATCH('ABP BlockSize'!$E120,Inputs_ByPrg!$E$6:$E$69,0),MATCH('ABP BlockSize'!Y$5,Inputs_ByPrg!$I$5:$AD$5,0))*8760/1000</f>
        <v>7109.0553599999994</v>
      </c>
      <c r="Z120" s="89">
        <f>Z51*INDEX(Inputs_ByPrg!$I$6:$AD$69,MATCH('ABP BlockSize'!$E120,Inputs_ByPrg!$E$6:$E$69,0),MATCH('ABP BlockSize'!Z$5,Inputs_ByPrg!$I$5:$AD$5,0))*8760/1000</f>
        <v>7109.0553599999994</v>
      </c>
      <c r="AA120" s="89">
        <f>AA51*INDEX(Inputs_ByPrg!$I$6:$AD$69,MATCH('ABP BlockSize'!$E120,Inputs_ByPrg!$E$6:$E$69,0),MATCH('ABP BlockSize'!AA$5,Inputs_ByPrg!$I$5:$AD$5,0))*8760/1000</f>
        <v>7109.0553599999994</v>
      </c>
      <c r="AB120" s="89">
        <f>AB51*INDEX(Inputs_ByPrg!$I$6:$AD$69,MATCH('ABP BlockSize'!$E120,Inputs_ByPrg!$E$6:$E$69,0),MATCH('ABP BlockSize'!AB$5,Inputs_ByPrg!$I$5:$AD$5,0))*8760/1000</f>
        <v>7109.0553599999994</v>
      </c>
    </row>
    <row r="121" spans="2:28" ht="14.45" customHeight="1">
      <c r="B121" s="239" t="s">
        <v>230</v>
      </c>
      <c r="C121" s="239" t="s">
        <v>210</v>
      </c>
      <c r="D121" s="239" t="s">
        <v>291</v>
      </c>
      <c r="E121" s="286" t="str">
        <f t="shared" si="2"/>
        <v>A_Community Driven Community Solar_&gt;2000-5000</v>
      </c>
      <c r="F121" s="262" t="s">
        <v>85</v>
      </c>
      <c r="G121" s="89">
        <f>G52*INDEX(Inputs_ByPrg!$I$6:$AD$69,MATCH('ABP BlockSize'!$E121,Inputs_ByPrg!$E$6:$E$69,0),MATCH('ABP BlockSize'!G$5,Inputs_ByPrg!$I$5:$AD$5,0))*8760/1000</f>
        <v>0</v>
      </c>
      <c r="H121" s="89">
        <f>H52*INDEX(Inputs_ByPrg!$I$6:$AD$69,MATCH('ABP BlockSize'!$E121,Inputs_ByPrg!$E$6:$E$69,0),MATCH('ABP BlockSize'!H$5,Inputs_ByPrg!$I$5:$AD$5,0))*8760/1000</f>
        <v>0</v>
      </c>
      <c r="I121" s="89">
        <f>I52*INDEX(Inputs_ByPrg!$I$6:$AD$69,MATCH('ABP BlockSize'!$E121,Inputs_ByPrg!$E$6:$E$69,0),MATCH('ABP BlockSize'!I$5,Inputs_ByPrg!$I$5:$AD$5,0))*8760/1000</f>
        <v>0</v>
      </c>
      <c r="J121" s="89">
        <f>J52*INDEX(Inputs_ByPrg!$I$6:$AD$69,MATCH('ABP BlockSize'!$E121,Inputs_ByPrg!$E$6:$E$69,0),MATCH('ABP BlockSize'!J$5,Inputs_ByPrg!$I$5:$AD$5,0))*8760/1000</f>
        <v>0</v>
      </c>
      <c r="K121" s="89">
        <f>K52*INDEX(Inputs_ByPrg!$I$6:$AD$69,MATCH('ABP BlockSize'!$E121,Inputs_ByPrg!$E$6:$E$69,0),MATCH('ABP BlockSize'!K$5,Inputs_ByPrg!$I$5:$AD$5,0))*8760/1000</f>
        <v>0</v>
      </c>
      <c r="L121" s="89">
        <f>L52*INDEX(Inputs_ByPrg!$I$6:$AD$69,MATCH('ABP BlockSize'!$E121,Inputs_ByPrg!$E$6:$E$69,0),MATCH('ABP BlockSize'!L$5,Inputs_ByPrg!$I$5:$AD$5,0))*8760/1000</f>
        <v>0</v>
      </c>
      <c r="M121" s="89">
        <f>M52*INDEX(Inputs_ByPrg!$I$6:$AD$69,MATCH('ABP BlockSize'!$E121,Inputs_ByPrg!$E$6:$E$69,0),MATCH('ABP BlockSize'!M$5,Inputs_ByPrg!$I$5:$AD$5,0))*8760/1000</f>
        <v>0</v>
      </c>
      <c r="N121" s="89">
        <f>N52*INDEX(Inputs_ByPrg!$I$6:$AD$69,MATCH('ABP BlockSize'!$E121,Inputs_ByPrg!$E$6:$E$69,0),MATCH('ABP BlockSize'!N$5,Inputs_ByPrg!$I$5:$AD$5,0))*8760/1000</f>
        <v>0</v>
      </c>
      <c r="O121" s="89">
        <f>O52*INDEX(Inputs_ByPrg!$I$6:$AD$69,MATCH('ABP BlockSize'!$E121,Inputs_ByPrg!$E$6:$E$69,0),MATCH('ABP BlockSize'!O$5,Inputs_ByPrg!$I$5:$AD$5,0))*8760/1000</f>
        <v>0</v>
      </c>
      <c r="P121" s="89">
        <f>P52*INDEX(Inputs_ByPrg!$I$6:$AD$69,MATCH('ABP BlockSize'!$E121,Inputs_ByPrg!$E$6:$E$69,0),MATCH('ABP BlockSize'!P$5,Inputs_ByPrg!$I$5:$AD$5,0))*8760/1000</f>
        <v>0</v>
      </c>
      <c r="Q121" s="89">
        <f>Q52*INDEX(Inputs_ByPrg!$I$6:$AD$69,MATCH('ABP BlockSize'!$E121,Inputs_ByPrg!$E$6:$E$69,0),MATCH('ABP BlockSize'!Q$5,Inputs_ByPrg!$I$5:$AD$5,0))*8760/1000</f>
        <v>0</v>
      </c>
      <c r="R121" s="89">
        <f>R52*INDEX(Inputs_ByPrg!$I$6:$AD$69,MATCH('ABP BlockSize'!$E121,Inputs_ByPrg!$E$6:$E$69,0),MATCH('ABP BlockSize'!R$5,Inputs_ByPrg!$I$5:$AD$5,0))*8760/1000</f>
        <v>0</v>
      </c>
      <c r="S121" s="89">
        <f>S52*INDEX(Inputs_ByPrg!$I$6:$AD$69,MATCH('ABP BlockSize'!$E121,Inputs_ByPrg!$E$6:$E$69,0),MATCH('ABP BlockSize'!S$5,Inputs_ByPrg!$I$5:$AD$5,0))*8760/1000</f>
        <v>0</v>
      </c>
      <c r="T121" s="89">
        <f>T52*INDEX(Inputs_ByPrg!$I$6:$AD$69,MATCH('ABP BlockSize'!$E121,Inputs_ByPrg!$E$6:$E$69,0),MATCH('ABP BlockSize'!T$5,Inputs_ByPrg!$I$5:$AD$5,0))*8760/1000</f>
        <v>0</v>
      </c>
      <c r="U121" s="89">
        <f>U52*INDEX(Inputs_ByPrg!$I$6:$AD$69,MATCH('ABP BlockSize'!$E121,Inputs_ByPrg!$E$6:$E$69,0),MATCH('ABP BlockSize'!U$5,Inputs_ByPrg!$I$5:$AD$5,0))*8760/1000</f>
        <v>0</v>
      </c>
      <c r="V121" s="89">
        <f>V52*INDEX(Inputs_ByPrg!$I$6:$AD$69,MATCH('ABP BlockSize'!$E121,Inputs_ByPrg!$E$6:$E$69,0),MATCH('ABP BlockSize'!V$5,Inputs_ByPrg!$I$5:$AD$5,0))*8760/1000</f>
        <v>0</v>
      </c>
      <c r="W121" s="89">
        <f>W52*INDEX(Inputs_ByPrg!$I$6:$AD$69,MATCH('ABP BlockSize'!$E121,Inputs_ByPrg!$E$6:$E$69,0),MATCH('ABP BlockSize'!W$5,Inputs_ByPrg!$I$5:$AD$5,0))*8760/1000</f>
        <v>0</v>
      </c>
      <c r="X121" s="89">
        <f>X52*INDEX(Inputs_ByPrg!$I$6:$AD$69,MATCH('ABP BlockSize'!$E121,Inputs_ByPrg!$E$6:$E$69,0),MATCH('ABP BlockSize'!X$5,Inputs_ByPrg!$I$5:$AD$5,0))*8760/1000</f>
        <v>0</v>
      </c>
      <c r="Y121" s="89">
        <f>Y52*INDEX(Inputs_ByPrg!$I$6:$AD$69,MATCH('ABP BlockSize'!$E121,Inputs_ByPrg!$E$6:$E$69,0),MATCH('ABP BlockSize'!Y$5,Inputs_ByPrg!$I$5:$AD$5,0))*8760/1000</f>
        <v>0</v>
      </c>
      <c r="Z121" s="89">
        <f>Z52*INDEX(Inputs_ByPrg!$I$6:$AD$69,MATCH('ABP BlockSize'!$E121,Inputs_ByPrg!$E$6:$E$69,0),MATCH('ABP BlockSize'!Z$5,Inputs_ByPrg!$I$5:$AD$5,0))*8760/1000</f>
        <v>0</v>
      </c>
      <c r="AA121" s="89">
        <f>AA52*INDEX(Inputs_ByPrg!$I$6:$AD$69,MATCH('ABP BlockSize'!$E121,Inputs_ByPrg!$E$6:$E$69,0),MATCH('ABP BlockSize'!AA$5,Inputs_ByPrg!$I$5:$AD$5,0))*8760/1000</f>
        <v>0</v>
      </c>
      <c r="AB121" s="89">
        <f>AB52*INDEX(Inputs_ByPrg!$I$6:$AD$69,MATCH('ABP BlockSize'!$E121,Inputs_ByPrg!$E$6:$E$69,0),MATCH('ABP BlockSize'!AB$5,Inputs_ByPrg!$I$5:$AD$5,0))*8760/1000</f>
        <v>0</v>
      </c>
    </row>
    <row r="122" spans="2:28" ht="14.45" customHeight="1">
      <c r="B122" s="239" t="s">
        <v>231</v>
      </c>
      <c r="C122" s="239" t="s">
        <v>210</v>
      </c>
      <c r="D122" s="239" t="s">
        <v>275</v>
      </c>
      <c r="E122" s="286" t="str">
        <f t="shared" si="2"/>
        <v>B_Community Driven Community Solar_ &lt; 10</v>
      </c>
      <c r="F122" s="262" t="s">
        <v>85</v>
      </c>
      <c r="G122" s="89">
        <f>G53*INDEX(Inputs_ByPrg!$I$6:$AD$69,MATCH('ABP BlockSize'!$E122,Inputs_ByPrg!$E$6:$E$69,0),MATCH('ABP BlockSize'!G$5,Inputs_ByPrg!$I$5:$AD$5,0))*8760/1000</f>
        <v>0</v>
      </c>
      <c r="H122" s="89">
        <f>H53*INDEX(Inputs_ByPrg!$I$6:$AD$69,MATCH('ABP BlockSize'!$E122,Inputs_ByPrg!$E$6:$E$69,0),MATCH('ABP BlockSize'!H$5,Inputs_ByPrg!$I$5:$AD$5,0))*8760/1000</f>
        <v>0</v>
      </c>
      <c r="I122" s="89">
        <f>I53*INDEX(Inputs_ByPrg!$I$6:$AD$69,MATCH('ABP BlockSize'!$E122,Inputs_ByPrg!$E$6:$E$69,0),MATCH('ABP BlockSize'!I$5,Inputs_ByPrg!$I$5:$AD$5,0))*8760/1000</f>
        <v>0</v>
      </c>
      <c r="J122" s="89">
        <f>J53*INDEX(Inputs_ByPrg!$I$6:$AD$69,MATCH('ABP BlockSize'!$E122,Inputs_ByPrg!$E$6:$E$69,0),MATCH('ABP BlockSize'!J$5,Inputs_ByPrg!$I$5:$AD$5,0))*8760/1000</f>
        <v>0</v>
      </c>
      <c r="K122" s="89">
        <f>K53*INDEX(Inputs_ByPrg!$I$6:$AD$69,MATCH('ABP BlockSize'!$E122,Inputs_ByPrg!$E$6:$E$69,0),MATCH('ABP BlockSize'!K$5,Inputs_ByPrg!$I$5:$AD$5,0))*8760/1000</f>
        <v>0</v>
      </c>
      <c r="L122" s="89">
        <f>L53*INDEX(Inputs_ByPrg!$I$6:$AD$69,MATCH('ABP BlockSize'!$E122,Inputs_ByPrg!$E$6:$E$69,0),MATCH('ABP BlockSize'!L$5,Inputs_ByPrg!$I$5:$AD$5,0))*8760/1000</f>
        <v>0</v>
      </c>
      <c r="M122" s="89">
        <f>M53*INDEX(Inputs_ByPrg!$I$6:$AD$69,MATCH('ABP BlockSize'!$E122,Inputs_ByPrg!$E$6:$E$69,0),MATCH('ABP BlockSize'!M$5,Inputs_ByPrg!$I$5:$AD$5,0))*8760/1000</f>
        <v>0</v>
      </c>
      <c r="N122" s="89">
        <f>N53*INDEX(Inputs_ByPrg!$I$6:$AD$69,MATCH('ABP BlockSize'!$E122,Inputs_ByPrg!$E$6:$E$69,0),MATCH('ABP BlockSize'!N$5,Inputs_ByPrg!$I$5:$AD$5,0))*8760/1000</f>
        <v>0</v>
      </c>
      <c r="O122" s="89">
        <f>O53*INDEX(Inputs_ByPrg!$I$6:$AD$69,MATCH('ABP BlockSize'!$E122,Inputs_ByPrg!$E$6:$E$69,0),MATCH('ABP BlockSize'!O$5,Inputs_ByPrg!$I$5:$AD$5,0))*8760/1000</f>
        <v>0</v>
      </c>
      <c r="P122" s="89">
        <f>P53*INDEX(Inputs_ByPrg!$I$6:$AD$69,MATCH('ABP BlockSize'!$E122,Inputs_ByPrg!$E$6:$E$69,0),MATCH('ABP BlockSize'!P$5,Inputs_ByPrg!$I$5:$AD$5,0))*8760/1000</f>
        <v>0</v>
      </c>
      <c r="Q122" s="89">
        <f>Q53*INDEX(Inputs_ByPrg!$I$6:$AD$69,MATCH('ABP BlockSize'!$E122,Inputs_ByPrg!$E$6:$E$69,0),MATCH('ABP BlockSize'!Q$5,Inputs_ByPrg!$I$5:$AD$5,0))*8760/1000</f>
        <v>0</v>
      </c>
      <c r="R122" s="89">
        <f>R53*INDEX(Inputs_ByPrg!$I$6:$AD$69,MATCH('ABP BlockSize'!$E122,Inputs_ByPrg!$E$6:$E$69,0),MATCH('ABP BlockSize'!R$5,Inputs_ByPrg!$I$5:$AD$5,0))*8760/1000</f>
        <v>0</v>
      </c>
      <c r="S122" s="89">
        <f>S53*INDEX(Inputs_ByPrg!$I$6:$AD$69,MATCH('ABP BlockSize'!$E122,Inputs_ByPrg!$E$6:$E$69,0),MATCH('ABP BlockSize'!S$5,Inputs_ByPrg!$I$5:$AD$5,0))*8760/1000</f>
        <v>0</v>
      </c>
      <c r="T122" s="89">
        <f>T53*INDEX(Inputs_ByPrg!$I$6:$AD$69,MATCH('ABP BlockSize'!$E122,Inputs_ByPrg!$E$6:$E$69,0),MATCH('ABP BlockSize'!T$5,Inputs_ByPrg!$I$5:$AD$5,0))*8760/1000</f>
        <v>0</v>
      </c>
      <c r="U122" s="89">
        <f>U53*INDEX(Inputs_ByPrg!$I$6:$AD$69,MATCH('ABP BlockSize'!$E122,Inputs_ByPrg!$E$6:$E$69,0),MATCH('ABP BlockSize'!U$5,Inputs_ByPrg!$I$5:$AD$5,0))*8760/1000</f>
        <v>0</v>
      </c>
      <c r="V122" s="89">
        <f>V53*INDEX(Inputs_ByPrg!$I$6:$AD$69,MATCH('ABP BlockSize'!$E122,Inputs_ByPrg!$E$6:$E$69,0),MATCH('ABP BlockSize'!V$5,Inputs_ByPrg!$I$5:$AD$5,0))*8760/1000</f>
        <v>0</v>
      </c>
      <c r="W122" s="89">
        <f>W53*INDEX(Inputs_ByPrg!$I$6:$AD$69,MATCH('ABP BlockSize'!$E122,Inputs_ByPrg!$E$6:$E$69,0),MATCH('ABP BlockSize'!W$5,Inputs_ByPrg!$I$5:$AD$5,0))*8760/1000</f>
        <v>0</v>
      </c>
      <c r="X122" s="89">
        <f>X53*INDEX(Inputs_ByPrg!$I$6:$AD$69,MATCH('ABP BlockSize'!$E122,Inputs_ByPrg!$E$6:$E$69,0),MATCH('ABP BlockSize'!X$5,Inputs_ByPrg!$I$5:$AD$5,0))*8760/1000</f>
        <v>0</v>
      </c>
      <c r="Y122" s="89">
        <f>Y53*INDEX(Inputs_ByPrg!$I$6:$AD$69,MATCH('ABP BlockSize'!$E122,Inputs_ByPrg!$E$6:$E$69,0),MATCH('ABP BlockSize'!Y$5,Inputs_ByPrg!$I$5:$AD$5,0))*8760/1000</f>
        <v>0</v>
      </c>
      <c r="Z122" s="89">
        <f>Z53*INDEX(Inputs_ByPrg!$I$6:$AD$69,MATCH('ABP BlockSize'!$E122,Inputs_ByPrg!$E$6:$E$69,0),MATCH('ABP BlockSize'!Z$5,Inputs_ByPrg!$I$5:$AD$5,0))*8760/1000</f>
        <v>0</v>
      </c>
      <c r="AA122" s="89">
        <f>AA53*INDEX(Inputs_ByPrg!$I$6:$AD$69,MATCH('ABP BlockSize'!$E122,Inputs_ByPrg!$E$6:$E$69,0),MATCH('ABP BlockSize'!AA$5,Inputs_ByPrg!$I$5:$AD$5,0))*8760/1000</f>
        <v>0</v>
      </c>
      <c r="AB122" s="89">
        <f>AB53*INDEX(Inputs_ByPrg!$I$6:$AD$69,MATCH('ABP BlockSize'!$E122,Inputs_ByPrg!$E$6:$E$69,0),MATCH('ABP BlockSize'!AB$5,Inputs_ByPrg!$I$5:$AD$5,0))*8760/1000</f>
        <v>0</v>
      </c>
    </row>
    <row r="123" spans="2:28" ht="14.45" customHeight="1">
      <c r="B123" s="239" t="s">
        <v>231</v>
      </c>
      <c r="C123" s="239" t="s">
        <v>210</v>
      </c>
      <c r="D123" s="239" t="s">
        <v>277</v>
      </c>
      <c r="E123" s="286" t="str">
        <f t="shared" si="2"/>
        <v>B_Community Driven Community Solar_ &gt;10-25</v>
      </c>
      <c r="F123" s="262" t="s">
        <v>85</v>
      </c>
      <c r="G123" s="89">
        <f>G54*INDEX(Inputs_ByPrg!$I$6:$AD$69,MATCH('ABP BlockSize'!$E123,Inputs_ByPrg!$E$6:$E$69,0),MATCH('ABP BlockSize'!G$5,Inputs_ByPrg!$I$5:$AD$5,0))*8760/1000</f>
        <v>0</v>
      </c>
      <c r="H123" s="89">
        <f>H54*INDEX(Inputs_ByPrg!$I$6:$AD$69,MATCH('ABP BlockSize'!$E123,Inputs_ByPrg!$E$6:$E$69,0),MATCH('ABP BlockSize'!H$5,Inputs_ByPrg!$I$5:$AD$5,0))*8760/1000</f>
        <v>0</v>
      </c>
      <c r="I123" s="89">
        <f>I54*INDEX(Inputs_ByPrg!$I$6:$AD$69,MATCH('ABP BlockSize'!$E123,Inputs_ByPrg!$E$6:$E$69,0),MATCH('ABP BlockSize'!I$5,Inputs_ByPrg!$I$5:$AD$5,0))*8760/1000</f>
        <v>0</v>
      </c>
      <c r="J123" s="89">
        <f>J54*INDEX(Inputs_ByPrg!$I$6:$AD$69,MATCH('ABP BlockSize'!$E123,Inputs_ByPrg!$E$6:$E$69,0),MATCH('ABP BlockSize'!J$5,Inputs_ByPrg!$I$5:$AD$5,0))*8760/1000</f>
        <v>0</v>
      </c>
      <c r="K123" s="89">
        <f>K54*INDEX(Inputs_ByPrg!$I$6:$AD$69,MATCH('ABP BlockSize'!$E123,Inputs_ByPrg!$E$6:$E$69,0),MATCH('ABP BlockSize'!K$5,Inputs_ByPrg!$I$5:$AD$5,0))*8760/1000</f>
        <v>0</v>
      </c>
      <c r="L123" s="89">
        <f>L54*INDEX(Inputs_ByPrg!$I$6:$AD$69,MATCH('ABP BlockSize'!$E123,Inputs_ByPrg!$E$6:$E$69,0),MATCH('ABP BlockSize'!L$5,Inputs_ByPrg!$I$5:$AD$5,0))*8760/1000</f>
        <v>0</v>
      </c>
      <c r="M123" s="89">
        <f>M54*INDEX(Inputs_ByPrg!$I$6:$AD$69,MATCH('ABP BlockSize'!$E123,Inputs_ByPrg!$E$6:$E$69,0),MATCH('ABP BlockSize'!M$5,Inputs_ByPrg!$I$5:$AD$5,0))*8760/1000</f>
        <v>0</v>
      </c>
      <c r="N123" s="89">
        <f>N54*INDEX(Inputs_ByPrg!$I$6:$AD$69,MATCH('ABP BlockSize'!$E123,Inputs_ByPrg!$E$6:$E$69,0),MATCH('ABP BlockSize'!N$5,Inputs_ByPrg!$I$5:$AD$5,0))*8760/1000</f>
        <v>0</v>
      </c>
      <c r="O123" s="89">
        <f>O54*INDEX(Inputs_ByPrg!$I$6:$AD$69,MATCH('ABP BlockSize'!$E123,Inputs_ByPrg!$E$6:$E$69,0),MATCH('ABP BlockSize'!O$5,Inputs_ByPrg!$I$5:$AD$5,0))*8760/1000</f>
        <v>0</v>
      </c>
      <c r="P123" s="89">
        <f>P54*INDEX(Inputs_ByPrg!$I$6:$AD$69,MATCH('ABP BlockSize'!$E123,Inputs_ByPrg!$E$6:$E$69,0),MATCH('ABP BlockSize'!P$5,Inputs_ByPrg!$I$5:$AD$5,0))*8760/1000</f>
        <v>0</v>
      </c>
      <c r="Q123" s="89">
        <f>Q54*INDEX(Inputs_ByPrg!$I$6:$AD$69,MATCH('ABP BlockSize'!$E123,Inputs_ByPrg!$E$6:$E$69,0),MATCH('ABP BlockSize'!Q$5,Inputs_ByPrg!$I$5:$AD$5,0))*8760/1000</f>
        <v>0</v>
      </c>
      <c r="R123" s="89">
        <f>R54*INDEX(Inputs_ByPrg!$I$6:$AD$69,MATCH('ABP BlockSize'!$E123,Inputs_ByPrg!$E$6:$E$69,0),MATCH('ABP BlockSize'!R$5,Inputs_ByPrg!$I$5:$AD$5,0))*8760/1000</f>
        <v>0</v>
      </c>
      <c r="S123" s="89">
        <f>S54*INDEX(Inputs_ByPrg!$I$6:$AD$69,MATCH('ABP BlockSize'!$E123,Inputs_ByPrg!$E$6:$E$69,0),MATCH('ABP BlockSize'!S$5,Inputs_ByPrg!$I$5:$AD$5,0))*8760/1000</f>
        <v>0</v>
      </c>
      <c r="T123" s="89">
        <f>T54*INDEX(Inputs_ByPrg!$I$6:$AD$69,MATCH('ABP BlockSize'!$E123,Inputs_ByPrg!$E$6:$E$69,0),MATCH('ABP BlockSize'!T$5,Inputs_ByPrg!$I$5:$AD$5,0))*8760/1000</f>
        <v>0</v>
      </c>
      <c r="U123" s="89">
        <f>U54*INDEX(Inputs_ByPrg!$I$6:$AD$69,MATCH('ABP BlockSize'!$E123,Inputs_ByPrg!$E$6:$E$69,0),MATCH('ABP BlockSize'!U$5,Inputs_ByPrg!$I$5:$AD$5,0))*8760/1000</f>
        <v>0</v>
      </c>
      <c r="V123" s="89">
        <f>V54*INDEX(Inputs_ByPrg!$I$6:$AD$69,MATCH('ABP BlockSize'!$E123,Inputs_ByPrg!$E$6:$E$69,0),MATCH('ABP BlockSize'!V$5,Inputs_ByPrg!$I$5:$AD$5,0))*8760/1000</f>
        <v>0</v>
      </c>
      <c r="W123" s="89">
        <f>W54*INDEX(Inputs_ByPrg!$I$6:$AD$69,MATCH('ABP BlockSize'!$E123,Inputs_ByPrg!$E$6:$E$69,0),MATCH('ABP BlockSize'!W$5,Inputs_ByPrg!$I$5:$AD$5,0))*8760/1000</f>
        <v>0</v>
      </c>
      <c r="X123" s="89">
        <f>X54*INDEX(Inputs_ByPrg!$I$6:$AD$69,MATCH('ABP BlockSize'!$E123,Inputs_ByPrg!$E$6:$E$69,0),MATCH('ABP BlockSize'!X$5,Inputs_ByPrg!$I$5:$AD$5,0))*8760/1000</f>
        <v>0</v>
      </c>
      <c r="Y123" s="89">
        <f>Y54*INDEX(Inputs_ByPrg!$I$6:$AD$69,MATCH('ABP BlockSize'!$E123,Inputs_ByPrg!$E$6:$E$69,0),MATCH('ABP BlockSize'!Y$5,Inputs_ByPrg!$I$5:$AD$5,0))*8760/1000</f>
        <v>0</v>
      </c>
      <c r="Z123" s="89">
        <f>Z54*INDEX(Inputs_ByPrg!$I$6:$AD$69,MATCH('ABP BlockSize'!$E123,Inputs_ByPrg!$E$6:$E$69,0),MATCH('ABP BlockSize'!Z$5,Inputs_ByPrg!$I$5:$AD$5,0))*8760/1000</f>
        <v>0</v>
      </c>
      <c r="AA123" s="89">
        <f>AA54*INDEX(Inputs_ByPrg!$I$6:$AD$69,MATCH('ABP BlockSize'!$E123,Inputs_ByPrg!$E$6:$E$69,0),MATCH('ABP BlockSize'!AA$5,Inputs_ByPrg!$I$5:$AD$5,0))*8760/1000</f>
        <v>0</v>
      </c>
      <c r="AB123" s="89">
        <f>AB54*INDEX(Inputs_ByPrg!$I$6:$AD$69,MATCH('ABP BlockSize'!$E123,Inputs_ByPrg!$E$6:$E$69,0),MATCH('ABP BlockSize'!AB$5,Inputs_ByPrg!$I$5:$AD$5,0))*8760/1000</f>
        <v>0</v>
      </c>
    </row>
    <row r="124" spans="2:28" ht="14.45" customHeight="1">
      <c r="B124" s="239" t="s">
        <v>231</v>
      </c>
      <c r="C124" s="239" t="s">
        <v>210</v>
      </c>
      <c r="D124" s="239" t="s">
        <v>284</v>
      </c>
      <c r="E124" s="286" t="str">
        <f t="shared" si="2"/>
        <v>B_Community Driven Community Solar_ &gt;25-100</v>
      </c>
      <c r="F124" s="262" t="s">
        <v>85</v>
      </c>
      <c r="G124" s="89">
        <f>G55*INDEX(Inputs_ByPrg!$I$6:$AD$69,MATCH('ABP BlockSize'!$E124,Inputs_ByPrg!$E$6:$E$69,0),MATCH('ABP BlockSize'!G$5,Inputs_ByPrg!$I$5:$AD$5,0))*8760/1000</f>
        <v>0</v>
      </c>
      <c r="H124" s="89">
        <f>H55*INDEX(Inputs_ByPrg!$I$6:$AD$69,MATCH('ABP BlockSize'!$E124,Inputs_ByPrg!$E$6:$E$69,0),MATCH('ABP BlockSize'!H$5,Inputs_ByPrg!$I$5:$AD$5,0))*8760/1000</f>
        <v>0</v>
      </c>
      <c r="I124" s="89">
        <f>I55*INDEX(Inputs_ByPrg!$I$6:$AD$69,MATCH('ABP BlockSize'!$E124,Inputs_ByPrg!$E$6:$E$69,0),MATCH('ABP BlockSize'!I$5,Inputs_ByPrg!$I$5:$AD$5,0))*8760/1000</f>
        <v>0</v>
      </c>
      <c r="J124" s="89">
        <f>J55*INDEX(Inputs_ByPrg!$I$6:$AD$69,MATCH('ABP BlockSize'!$E124,Inputs_ByPrg!$E$6:$E$69,0),MATCH('ABP BlockSize'!J$5,Inputs_ByPrg!$I$5:$AD$5,0))*8760/1000</f>
        <v>0</v>
      </c>
      <c r="K124" s="89">
        <f>K55*INDEX(Inputs_ByPrg!$I$6:$AD$69,MATCH('ABP BlockSize'!$E124,Inputs_ByPrg!$E$6:$E$69,0),MATCH('ABP BlockSize'!K$5,Inputs_ByPrg!$I$5:$AD$5,0))*8760/1000</f>
        <v>0</v>
      </c>
      <c r="L124" s="89">
        <f>L55*INDEX(Inputs_ByPrg!$I$6:$AD$69,MATCH('ABP BlockSize'!$E124,Inputs_ByPrg!$E$6:$E$69,0),MATCH('ABP BlockSize'!L$5,Inputs_ByPrg!$I$5:$AD$5,0))*8760/1000</f>
        <v>0</v>
      </c>
      <c r="M124" s="89">
        <f>M55*INDEX(Inputs_ByPrg!$I$6:$AD$69,MATCH('ABP BlockSize'!$E124,Inputs_ByPrg!$E$6:$E$69,0),MATCH('ABP BlockSize'!M$5,Inputs_ByPrg!$I$5:$AD$5,0))*8760/1000</f>
        <v>0</v>
      </c>
      <c r="N124" s="89">
        <f>N55*INDEX(Inputs_ByPrg!$I$6:$AD$69,MATCH('ABP BlockSize'!$E124,Inputs_ByPrg!$E$6:$E$69,0),MATCH('ABP BlockSize'!N$5,Inputs_ByPrg!$I$5:$AD$5,0))*8760/1000</f>
        <v>0</v>
      </c>
      <c r="O124" s="89">
        <f>O55*INDEX(Inputs_ByPrg!$I$6:$AD$69,MATCH('ABP BlockSize'!$E124,Inputs_ByPrg!$E$6:$E$69,0),MATCH('ABP BlockSize'!O$5,Inputs_ByPrg!$I$5:$AD$5,0))*8760/1000</f>
        <v>0</v>
      </c>
      <c r="P124" s="89">
        <f>P55*INDEX(Inputs_ByPrg!$I$6:$AD$69,MATCH('ABP BlockSize'!$E124,Inputs_ByPrg!$E$6:$E$69,0),MATCH('ABP BlockSize'!P$5,Inputs_ByPrg!$I$5:$AD$5,0))*8760/1000</f>
        <v>0</v>
      </c>
      <c r="Q124" s="89">
        <f>Q55*INDEX(Inputs_ByPrg!$I$6:$AD$69,MATCH('ABP BlockSize'!$E124,Inputs_ByPrg!$E$6:$E$69,0),MATCH('ABP BlockSize'!Q$5,Inputs_ByPrg!$I$5:$AD$5,0))*8760/1000</f>
        <v>0</v>
      </c>
      <c r="R124" s="89">
        <f>R55*INDEX(Inputs_ByPrg!$I$6:$AD$69,MATCH('ABP BlockSize'!$E124,Inputs_ByPrg!$E$6:$E$69,0),MATCH('ABP BlockSize'!R$5,Inputs_ByPrg!$I$5:$AD$5,0))*8760/1000</f>
        <v>0</v>
      </c>
      <c r="S124" s="89">
        <f>S55*INDEX(Inputs_ByPrg!$I$6:$AD$69,MATCH('ABP BlockSize'!$E124,Inputs_ByPrg!$E$6:$E$69,0),MATCH('ABP BlockSize'!S$5,Inputs_ByPrg!$I$5:$AD$5,0))*8760/1000</f>
        <v>0</v>
      </c>
      <c r="T124" s="89">
        <f>T55*INDEX(Inputs_ByPrg!$I$6:$AD$69,MATCH('ABP BlockSize'!$E124,Inputs_ByPrg!$E$6:$E$69,0),MATCH('ABP BlockSize'!T$5,Inputs_ByPrg!$I$5:$AD$5,0))*8760/1000</f>
        <v>0</v>
      </c>
      <c r="U124" s="89">
        <f>U55*INDEX(Inputs_ByPrg!$I$6:$AD$69,MATCH('ABP BlockSize'!$E124,Inputs_ByPrg!$E$6:$E$69,0),MATCH('ABP BlockSize'!U$5,Inputs_ByPrg!$I$5:$AD$5,0))*8760/1000</f>
        <v>0</v>
      </c>
      <c r="V124" s="89">
        <f>V55*INDEX(Inputs_ByPrg!$I$6:$AD$69,MATCH('ABP BlockSize'!$E124,Inputs_ByPrg!$E$6:$E$69,0),MATCH('ABP BlockSize'!V$5,Inputs_ByPrg!$I$5:$AD$5,0))*8760/1000</f>
        <v>0</v>
      </c>
      <c r="W124" s="89">
        <f>W55*INDEX(Inputs_ByPrg!$I$6:$AD$69,MATCH('ABP BlockSize'!$E124,Inputs_ByPrg!$E$6:$E$69,0),MATCH('ABP BlockSize'!W$5,Inputs_ByPrg!$I$5:$AD$5,0))*8760/1000</f>
        <v>0</v>
      </c>
      <c r="X124" s="89">
        <f>X55*INDEX(Inputs_ByPrg!$I$6:$AD$69,MATCH('ABP BlockSize'!$E124,Inputs_ByPrg!$E$6:$E$69,0),MATCH('ABP BlockSize'!X$5,Inputs_ByPrg!$I$5:$AD$5,0))*8760/1000</f>
        <v>0</v>
      </c>
      <c r="Y124" s="89">
        <f>Y55*INDEX(Inputs_ByPrg!$I$6:$AD$69,MATCH('ABP BlockSize'!$E124,Inputs_ByPrg!$E$6:$E$69,0),MATCH('ABP BlockSize'!Y$5,Inputs_ByPrg!$I$5:$AD$5,0))*8760/1000</f>
        <v>0</v>
      </c>
      <c r="Z124" s="89">
        <f>Z55*INDEX(Inputs_ByPrg!$I$6:$AD$69,MATCH('ABP BlockSize'!$E124,Inputs_ByPrg!$E$6:$E$69,0),MATCH('ABP BlockSize'!Z$5,Inputs_ByPrg!$I$5:$AD$5,0))*8760/1000</f>
        <v>0</v>
      </c>
      <c r="AA124" s="89">
        <f>AA55*INDEX(Inputs_ByPrg!$I$6:$AD$69,MATCH('ABP BlockSize'!$E124,Inputs_ByPrg!$E$6:$E$69,0),MATCH('ABP BlockSize'!AA$5,Inputs_ByPrg!$I$5:$AD$5,0))*8760/1000</f>
        <v>0</v>
      </c>
      <c r="AB124" s="89">
        <f>AB55*INDEX(Inputs_ByPrg!$I$6:$AD$69,MATCH('ABP BlockSize'!$E124,Inputs_ByPrg!$E$6:$E$69,0),MATCH('ABP BlockSize'!AB$5,Inputs_ByPrg!$I$5:$AD$5,0))*8760/1000</f>
        <v>0</v>
      </c>
    </row>
    <row r="125" spans="2:28" ht="14.45" customHeight="1">
      <c r="B125" s="239" t="s">
        <v>231</v>
      </c>
      <c r="C125" s="239" t="s">
        <v>210</v>
      </c>
      <c r="D125" s="239" t="s">
        <v>287</v>
      </c>
      <c r="E125" s="286" t="str">
        <f t="shared" si="2"/>
        <v>B_Community Driven Community Solar_&gt;100-200</v>
      </c>
      <c r="F125" s="262" t="s">
        <v>85</v>
      </c>
      <c r="G125" s="89">
        <f>G56*INDEX(Inputs_ByPrg!$I$6:$AD$69,MATCH('ABP BlockSize'!$E125,Inputs_ByPrg!$E$6:$E$69,0),MATCH('ABP BlockSize'!G$5,Inputs_ByPrg!$I$5:$AD$5,0))*8760/1000</f>
        <v>0</v>
      </c>
      <c r="H125" s="89">
        <f>H56*INDEX(Inputs_ByPrg!$I$6:$AD$69,MATCH('ABP BlockSize'!$E125,Inputs_ByPrg!$E$6:$E$69,0),MATCH('ABP BlockSize'!H$5,Inputs_ByPrg!$I$5:$AD$5,0))*8760/1000</f>
        <v>0</v>
      </c>
      <c r="I125" s="89">
        <f>I56*INDEX(Inputs_ByPrg!$I$6:$AD$69,MATCH('ABP BlockSize'!$E125,Inputs_ByPrg!$E$6:$E$69,0),MATCH('ABP BlockSize'!I$5,Inputs_ByPrg!$I$5:$AD$5,0))*8760/1000</f>
        <v>0</v>
      </c>
      <c r="J125" s="89">
        <f>J56*INDEX(Inputs_ByPrg!$I$6:$AD$69,MATCH('ABP BlockSize'!$E125,Inputs_ByPrg!$E$6:$E$69,0),MATCH('ABP BlockSize'!J$5,Inputs_ByPrg!$I$5:$AD$5,0))*8760/1000</f>
        <v>0</v>
      </c>
      <c r="K125" s="89">
        <f>K56*INDEX(Inputs_ByPrg!$I$6:$AD$69,MATCH('ABP BlockSize'!$E125,Inputs_ByPrg!$E$6:$E$69,0),MATCH('ABP BlockSize'!K$5,Inputs_ByPrg!$I$5:$AD$5,0))*8760/1000</f>
        <v>0</v>
      </c>
      <c r="L125" s="89">
        <f>L56*INDEX(Inputs_ByPrg!$I$6:$AD$69,MATCH('ABP BlockSize'!$E125,Inputs_ByPrg!$E$6:$E$69,0),MATCH('ABP BlockSize'!L$5,Inputs_ByPrg!$I$5:$AD$5,0))*8760/1000</f>
        <v>0</v>
      </c>
      <c r="M125" s="89">
        <f>M56*INDEX(Inputs_ByPrg!$I$6:$AD$69,MATCH('ABP BlockSize'!$E125,Inputs_ByPrg!$E$6:$E$69,0),MATCH('ABP BlockSize'!M$5,Inputs_ByPrg!$I$5:$AD$5,0))*8760/1000</f>
        <v>0</v>
      </c>
      <c r="N125" s="89">
        <f>N56*INDEX(Inputs_ByPrg!$I$6:$AD$69,MATCH('ABP BlockSize'!$E125,Inputs_ByPrg!$E$6:$E$69,0),MATCH('ABP BlockSize'!N$5,Inputs_ByPrg!$I$5:$AD$5,0))*8760/1000</f>
        <v>0</v>
      </c>
      <c r="O125" s="89">
        <f>O56*INDEX(Inputs_ByPrg!$I$6:$AD$69,MATCH('ABP BlockSize'!$E125,Inputs_ByPrg!$E$6:$E$69,0),MATCH('ABP BlockSize'!O$5,Inputs_ByPrg!$I$5:$AD$5,0))*8760/1000</f>
        <v>0</v>
      </c>
      <c r="P125" s="89">
        <f>P56*INDEX(Inputs_ByPrg!$I$6:$AD$69,MATCH('ABP BlockSize'!$E125,Inputs_ByPrg!$E$6:$E$69,0),MATCH('ABP BlockSize'!P$5,Inputs_ByPrg!$I$5:$AD$5,0))*8760/1000</f>
        <v>0</v>
      </c>
      <c r="Q125" s="89">
        <f>Q56*INDEX(Inputs_ByPrg!$I$6:$AD$69,MATCH('ABP BlockSize'!$E125,Inputs_ByPrg!$E$6:$E$69,0),MATCH('ABP BlockSize'!Q$5,Inputs_ByPrg!$I$5:$AD$5,0))*8760/1000</f>
        <v>0</v>
      </c>
      <c r="R125" s="89">
        <f>R56*INDEX(Inputs_ByPrg!$I$6:$AD$69,MATCH('ABP BlockSize'!$E125,Inputs_ByPrg!$E$6:$E$69,0),MATCH('ABP BlockSize'!R$5,Inputs_ByPrg!$I$5:$AD$5,0))*8760/1000</f>
        <v>0</v>
      </c>
      <c r="S125" s="89">
        <f>S56*INDEX(Inputs_ByPrg!$I$6:$AD$69,MATCH('ABP BlockSize'!$E125,Inputs_ByPrg!$E$6:$E$69,0),MATCH('ABP BlockSize'!S$5,Inputs_ByPrg!$I$5:$AD$5,0))*8760/1000</f>
        <v>0</v>
      </c>
      <c r="T125" s="89">
        <f>T56*INDEX(Inputs_ByPrg!$I$6:$AD$69,MATCH('ABP BlockSize'!$E125,Inputs_ByPrg!$E$6:$E$69,0),MATCH('ABP BlockSize'!T$5,Inputs_ByPrg!$I$5:$AD$5,0))*8760/1000</f>
        <v>0</v>
      </c>
      <c r="U125" s="89">
        <f>U56*INDEX(Inputs_ByPrg!$I$6:$AD$69,MATCH('ABP BlockSize'!$E125,Inputs_ByPrg!$E$6:$E$69,0),MATCH('ABP BlockSize'!U$5,Inputs_ByPrg!$I$5:$AD$5,0))*8760/1000</f>
        <v>0</v>
      </c>
      <c r="V125" s="89">
        <f>V56*INDEX(Inputs_ByPrg!$I$6:$AD$69,MATCH('ABP BlockSize'!$E125,Inputs_ByPrg!$E$6:$E$69,0),MATCH('ABP BlockSize'!V$5,Inputs_ByPrg!$I$5:$AD$5,0))*8760/1000</f>
        <v>0</v>
      </c>
      <c r="W125" s="89">
        <f>W56*INDEX(Inputs_ByPrg!$I$6:$AD$69,MATCH('ABP BlockSize'!$E125,Inputs_ByPrg!$E$6:$E$69,0),MATCH('ABP BlockSize'!W$5,Inputs_ByPrg!$I$5:$AD$5,0))*8760/1000</f>
        <v>0</v>
      </c>
      <c r="X125" s="89">
        <f>X56*INDEX(Inputs_ByPrg!$I$6:$AD$69,MATCH('ABP BlockSize'!$E125,Inputs_ByPrg!$E$6:$E$69,0),MATCH('ABP BlockSize'!X$5,Inputs_ByPrg!$I$5:$AD$5,0))*8760/1000</f>
        <v>0</v>
      </c>
      <c r="Y125" s="89">
        <f>Y56*INDEX(Inputs_ByPrg!$I$6:$AD$69,MATCH('ABP BlockSize'!$E125,Inputs_ByPrg!$E$6:$E$69,0),MATCH('ABP BlockSize'!Y$5,Inputs_ByPrg!$I$5:$AD$5,0))*8760/1000</f>
        <v>0</v>
      </c>
      <c r="Z125" s="89">
        <f>Z56*INDEX(Inputs_ByPrg!$I$6:$AD$69,MATCH('ABP BlockSize'!$E125,Inputs_ByPrg!$E$6:$E$69,0),MATCH('ABP BlockSize'!Z$5,Inputs_ByPrg!$I$5:$AD$5,0))*8760/1000</f>
        <v>0</v>
      </c>
      <c r="AA125" s="89">
        <f>AA56*INDEX(Inputs_ByPrg!$I$6:$AD$69,MATCH('ABP BlockSize'!$E125,Inputs_ByPrg!$E$6:$E$69,0),MATCH('ABP BlockSize'!AA$5,Inputs_ByPrg!$I$5:$AD$5,0))*8760/1000</f>
        <v>0</v>
      </c>
      <c r="AB125" s="89">
        <f>AB56*INDEX(Inputs_ByPrg!$I$6:$AD$69,MATCH('ABP BlockSize'!$E125,Inputs_ByPrg!$E$6:$E$69,0),MATCH('ABP BlockSize'!AB$5,Inputs_ByPrg!$I$5:$AD$5,0))*8760/1000</f>
        <v>0</v>
      </c>
    </row>
    <row r="126" spans="2:28" ht="14.45" customHeight="1">
      <c r="B126" s="239" t="s">
        <v>231</v>
      </c>
      <c r="C126" s="239" t="s">
        <v>210</v>
      </c>
      <c r="D126" s="239" t="s">
        <v>288</v>
      </c>
      <c r="E126" s="286" t="str">
        <f t="shared" si="2"/>
        <v>B_Community Driven Community Solar_&gt;200-500</v>
      </c>
      <c r="F126" s="262" t="s">
        <v>85</v>
      </c>
      <c r="G126" s="89">
        <f>G57*INDEX(Inputs_ByPrg!$I$6:$AD$69,MATCH('ABP BlockSize'!$E126,Inputs_ByPrg!$E$6:$E$69,0),MATCH('ABP BlockSize'!G$5,Inputs_ByPrg!$I$5:$AD$5,0))*8760/1000</f>
        <v>0</v>
      </c>
      <c r="H126" s="89">
        <f>H57*INDEX(Inputs_ByPrg!$I$6:$AD$69,MATCH('ABP BlockSize'!$E126,Inputs_ByPrg!$E$6:$E$69,0),MATCH('ABP BlockSize'!H$5,Inputs_ByPrg!$I$5:$AD$5,0))*8760/1000</f>
        <v>0</v>
      </c>
      <c r="I126" s="89">
        <f>I57*INDEX(Inputs_ByPrg!$I$6:$AD$69,MATCH('ABP BlockSize'!$E126,Inputs_ByPrg!$E$6:$E$69,0),MATCH('ABP BlockSize'!I$5,Inputs_ByPrg!$I$5:$AD$5,0))*8760/1000</f>
        <v>0</v>
      </c>
      <c r="J126" s="89">
        <f>J57*INDEX(Inputs_ByPrg!$I$6:$AD$69,MATCH('ABP BlockSize'!$E126,Inputs_ByPrg!$E$6:$E$69,0),MATCH('ABP BlockSize'!J$5,Inputs_ByPrg!$I$5:$AD$5,0))*8760/1000</f>
        <v>0</v>
      </c>
      <c r="K126" s="89">
        <f>K57*INDEX(Inputs_ByPrg!$I$6:$AD$69,MATCH('ABP BlockSize'!$E126,Inputs_ByPrg!$E$6:$E$69,0),MATCH('ABP BlockSize'!K$5,Inputs_ByPrg!$I$5:$AD$5,0))*8760/1000</f>
        <v>0</v>
      </c>
      <c r="L126" s="89">
        <f>L57*INDEX(Inputs_ByPrg!$I$6:$AD$69,MATCH('ABP BlockSize'!$E126,Inputs_ByPrg!$E$6:$E$69,0),MATCH('ABP BlockSize'!L$5,Inputs_ByPrg!$I$5:$AD$5,0))*8760/1000</f>
        <v>0</v>
      </c>
      <c r="M126" s="89">
        <f>M57*INDEX(Inputs_ByPrg!$I$6:$AD$69,MATCH('ABP BlockSize'!$E126,Inputs_ByPrg!$E$6:$E$69,0),MATCH('ABP BlockSize'!M$5,Inputs_ByPrg!$I$5:$AD$5,0))*8760/1000</f>
        <v>0</v>
      </c>
      <c r="N126" s="89">
        <f>N57*INDEX(Inputs_ByPrg!$I$6:$AD$69,MATCH('ABP BlockSize'!$E126,Inputs_ByPrg!$E$6:$E$69,0),MATCH('ABP BlockSize'!N$5,Inputs_ByPrg!$I$5:$AD$5,0))*8760/1000</f>
        <v>0</v>
      </c>
      <c r="O126" s="89">
        <f>O57*INDEX(Inputs_ByPrg!$I$6:$AD$69,MATCH('ABP BlockSize'!$E126,Inputs_ByPrg!$E$6:$E$69,0),MATCH('ABP BlockSize'!O$5,Inputs_ByPrg!$I$5:$AD$5,0))*8760/1000</f>
        <v>0</v>
      </c>
      <c r="P126" s="89">
        <f>P57*INDEX(Inputs_ByPrg!$I$6:$AD$69,MATCH('ABP BlockSize'!$E126,Inputs_ByPrg!$E$6:$E$69,0),MATCH('ABP BlockSize'!P$5,Inputs_ByPrg!$I$5:$AD$5,0))*8760/1000</f>
        <v>0</v>
      </c>
      <c r="Q126" s="89">
        <f>Q57*INDEX(Inputs_ByPrg!$I$6:$AD$69,MATCH('ABP BlockSize'!$E126,Inputs_ByPrg!$E$6:$E$69,0),MATCH('ABP BlockSize'!Q$5,Inputs_ByPrg!$I$5:$AD$5,0))*8760/1000</f>
        <v>0</v>
      </c>
      <c r="R126" s="89">
        <f>R57*INDEX(Inputs_ByPrg!$I$6:$AD$69,MATCH('ABP BlockSize'!$E126,Inputs_ByPrg!$E$6:$E$69,0),MATCH('ABP BlockSize'!R$5,Inputs_ByPrg!$I$5:$AD$5,0))*8760/1000</f>
        <v>0</v>
      </c>
      <c r="S126" s="89">
        <f>S57*INDEX(Inputs_ByPrg!$I$6:$AD$69,MATCH('ABP BlockSize'!$E126,Inputs_ByPrg!$E$6:$E$69,0),MATCH('ABP BlockSize'!S$5,Inputs_ByPrg!$I$5:$AD$5,0))*8760/1000</f>
        <v>0</v>
      </c>
      <c r="T126" s="89">
        <f>T57*INDEX(Inputs_ByPrg!$I$6:$AD$69,MATCH('ABP BlockSize'!$E126,Inputs_ByPrg!$E$6:$E$69,0),MATCH('ABP BlockSize'!T$5,Inputs_ByPrg!$I$5:$AD$5,0))*8760/1000</f>
        <v>0</v>
      </c>
      <c r="U126" s="89">
        <f>U57*INDEX(Inputs_ByPrg!$I$6:$AD$69,MATCH('ABP BlockSize'!$E126,Inputs_ByPrg!$E$6:$E$69,0),MATCH('ABP BlockSize'!U$5,Inputs_ByPrg!$I$5:$AD$5,0))*8760/1000</f>
        <v>0</v>
      </c>
      <c r="V126" s="89">
        <f>V57*INDEX(Inputs_ByPrg!$I$6:$AD$69,MATCH('ABP BlockSize'!$E126,Inputs_ByPrg!$E$6:$E$69,0),MATCH('ABP BlockSize'!V$5,Inputs_ByPrg!$I$5:$AD$5,0))*8760/1000</f>
        <v>0</v>
      </c>
      <c r="W126" s="89">
        <f>W57*INDEX(Inputs_ByPrg!$I$6:$AD$69,MATCH('ABP BlockSize'!$E126,Inputs_ByPrg!$E$6:$E$69,0),MATCH('ABP BlockSize'!W$5,Inputs_ByPrg!$I$5:$AD$5,0))*8760/1000</f>
        <v>0</v>
      </c>
      <c r="X126" s="89">
        <f>X57*INDEX(Inputs_ByPrg!$I$6:$AD$69,MATCH('ABP BlockSize'!$E126,Inputs_ByPrg!$E$6:$E$69,0),MATCH('ABP BlockSize'!X$5,Inputs_ByPrg!$I$5:$AD$5,0))*8760/1000</f>
        <v>0</v>
      </c>
      <c r="Y126" s="89">
        <f>Y57*INDEX(Inputs_ByPrg!$I$6:$AD$69,MATCH('ABP BlockSize'!$E126,Inputs_ByPrg!$E$6:$E$69,0),MATCH('ABP BlockSize'!Y$5,Inputs_ByPrg!$I$5:$AD$5,0))*8760/1000</f>
        <v>0</v>
      </c>
      <c r="Z126" s="89">
        <f>Z57*INDEX(Inputs_ByPrg!$I$6:$AD$69,MATCH('ABP BlockSize'!$E126,Inputs_ByPrg!$E$6:$E$69,0),MATCH('ABP BlockSize'!Z$5,Inputs_ByPrg!$I$5:$AD$5,0))*8760/1000</f>
        <v>0</v>
      </c>
      <c r="AA126" s="89">
        <f>AA57*INDEX(Inputs_ByPrg!$I$6:$AD$69,MATCH('ABP BlockSize'!$E126,Inputs_ByPrg!$E$6:$E$69,0),MATCH('ABP BlockSize'!AA$5,Inputs_ByPrg!$I$5:$AD$5,0))*8760/1000</f>
        <v>0</v>
      </c>
      <c r="AB126" s="89">
        <f>AB57*INDEX(Inputs_ByPrg!$I$6:$AD$69,MATCH('ABP BlockSize'!$E126,Inputs_ByPrg!$E$6:$E$69,0),MATCH('ABP BlockSize'!AB$5,Inputs_ByPrg!$I$5:$AD$5,0))*8760/1000</f>
        <v>0</v>
      </c>
    </row>
    <row r="127" spans="2:28" ht="14.45" customHeight="1">
      <c r="B127" s="239" t="s">
        <v>231</v>
      </c>
      <c r="C127" s="239" t="s">
        <v>210</v>
      </c>
      <c r="D127" s="239" t="s">
        <v>289</v>
      </c>
      <c r="E127" s="286" t="str">
        <f t="shared" si="2"/>
        <v>B_Community Driven Community Solar_ &gt;500-2000</v>
      </c>
      <c r="F127" s="262" t="s">
        <v>85</v>
      </c>
      <c r="G127" s="89">
        <f>G58*INDEX(Inputs_ByPrg!$I$6:$AD$69,MATCH('ABP BlockSize'!$E127,Inputs_ByPrg!$E$6:$E$69,0),MATCH('ABP BlockSize'!G$5,Inputs_ByPrg!$I$5:$AD$5,0))*8760/1000</f>
        <v>33175.591679999998</v>
      </c>
      <c r="H127" s="89">
        <f>H58*INDEX(Inputs_ByPrg!$I$6:$AD$69,MATCH('ABP BlockSize'!$E127,Inputs_ByPrg!$E$6:$E$69,0),MATCH('ABP BlockSize'!H$5,Inputs_ByPrg!$I$5:$AD$5,0))*8760/1000</f>
        <v>33175.591679999998</v>
      </c>
      <c r="I127" s="89">
        <f>I58*INDEX(Inputs_ByPrg!$I$6:$AD$69,MATCH('ABP BlockSize'!$E127,Inputs_ByPrg!$E$6:$E$69,0),MATCH('ABP BlockSize'!I$5,Inputs_ByPrg!$I$5:$AD$5,0))*8760/1000</f>
        <v>33175.591679999998</v>
      </c>
      <c r="J127" s="89">
        <f>J58*INDEX(Inputs_ByPrg!$I$6:$AD$69,MATCH('ABP BlockSize'!$E127,Inputs_ByPrg!$E$6:$E$69,0),MATCH('ABP BlockSize'!J$5,Inputs_ByPrg!$I$5:$AD$5,0))*8760/1000</f>
        <v>33175.591679999998</v>
      </c>
      <c r="K127" s="89">
        <f>K58*INDEX(Inputs_ByPrg!$I$6:$AD$69,MATCH('ABP BlockSize'!$E127,Inputs_ByPrg!$E$6:$E$69,0),MATCH('ABP BlockSize'!K$5,Inputs_ByPrg!$I$5:$AD$5,0))*8760/1000</f>
        <v>33175.591679999998</v>
      </c>
      <c r="L127" s="89">
        <f>L58*INDEX(Inputs_ByPrg!$I$6:$AD$69,MATCH('ABP BlockSize'!$E127,Inputs_ByPrg!$E$6:$E$69,0),MATCH('ABP BlockSize'!L$5,Inputs_ByPrg!$I$5:$AD$5,0))*8760/1000</f>
        <v>33175.591679999998</v>
      </c>
      <c r="M127" s="89">
        <f>M58*INDEX(Inputs_ByPrg!$I$6:$AD$69,MATCH('ABP BlockSize'!$E127,Inputs_ByPrg!$E$6:$E$69,0),MATCH('ABP BlockSize'!M$5,Inputs_ByPrg!$I$5:$AD$5,0))*8760/1000</f>
        <v>33175.591679999998</v>
      </c>
      <c r="N127" s="89">
        <f>N58*INDEX(Inputs_ByPrg!$I$6:$AD$69,MATCH('ABP BlockSize'!$E127,Inputs_ByPrg!$E$6:$E$69,0),MATCH('ABP BlockSize'!N$5,Inputs_ByPrg!$I$5:$AD$5,0))*8760/1000</f>
        <v>33175.591679999998</v>
      </c>
      <c r="O127" s="89">
        <f>O58*INDEX(Inputs_ByPrg!$I$6:$AD$69,MATCH('ABP BlockSize'!$E127,Inputs_ByPrg!$E$6:$E$69,0),MATCH('ABP BlockSize'!O$5,Inputs_ByPrg!$I$5:$AD$5,0))*8760/1000</f>
        <v>33175.591679999998</v>
      </c>
      <c r="P127" s="89">
        <f>P58*INDEX(Inputs_ByPrg!$I$6:$AD$69,MATCH('ABP BlockSize'!$E127,Inputs_ByPrg!$E$6:$E$69,0),MATCH('ABP BlockSize'!P$5,Inputs_ByPrg!$I$5:$AD$5,0))*8760/1000</f>
        <v>16587.795839999999</v>
      </c>
      <c r="Q127" s="89">
        <f>Q58*INDEX(Inputs_ByPrg!$I$6:$AD$69,MATCH('ABP BlockSize'!$E127,Inputs_ByPrg!$E$6:$E$69,0),MATCH('ABP BlockSize'!Q$5,Inputs_ByPrg!$I$5:$AD$5,0))*8760/1000</f>
        <v>16587.795839999999</v>
      </c>
      <c r="R127" s="89">
        <f>R58*INDEX(Inputs_ByPrg!$I$6:$AD$69,MATCH('ABP BlockSize'!$E127,Inputs_ByPrg!$E$6:$E$69,0),MATCH('ABP BlockSize'!R$5,Inputs_ByPrg!$I$5:$AD$5,0))*8760/1000</f>
        <v>16587.795839999999</v>
      </c>
      <c r="S127" s="89">
        <f>S58*INDEX(Inputs_ByPrg!$I$6:$AD$69,MATCH('ABP BlockSize'!$E127,Inputs_ByPrg!$E$6:$E$69,0),MATCH('ABP BlockSize'!S$5,Inputs_ByPrg!$I$5:$AD$5,0))*8760/1000</f>
        <v>16587.795839999999</v>
      </c>
      <c r="T127" s="89">
        <f>T58*INDEX(Inputs_ByPrg!$I$6:$AD$69,MATCH('ABP BlockSize'!$E127,Inputs_ByPrg!$E$6:$E$69,0),MATCH('ABP BlockSize'!T$5,Inputs_ByPrg!$I$5:$AD$5,0))*8760/1000</f>
        <v>16587.795839999999</v>
      </c>
      <c r="U127" s="89">
        <f>U58*INDEX(Inputs_ByPrg!$I$6:$AD$69,MATCH('ABP BlockSize'!$E127,Inputs_ByPrg!$E$6:$E$69,0),MATCH('ABP BlockSize'!U$5,Inputs_ByPrg!$I$5:$AD$5,0))*8760/1000</f>
        <v>16587.795839999999</v>
      </c>
      <c r="V127" s="89">
        <f>V58*INDEX(Inputs_ByPrg!$I$6:$AD$69,MATCH('ABP BlockSize'!$E127,Inputs_ByPrg!$E$6:$E$69,0),MATCH('ABP BlockSize'!V$5,Inputs_ByPrg!$I$5:$AD$5,0))*8760/1000</f>
        <v>16587.795839999999</v>
      </c>
      <c r="W127" s="89">
        <f>W58*INDEX(Inputs_ByPrg!$I$6:$AD$69,MATCH('ABP BlockSize'!$E127,Inputs_ByPrg!$E$6:$E$69,0),MATCH('ABP BlockSize'!W$5,Inputs_ByPrg!$I$5:$AD$5,0))*8760/1000</f>
        <v>16587.795839999999</v>
      </c>
      <c r="X127" s="89">
        <f>X58*INDEX(Inputs_ByPrg!$I$6:$AD$69,MATCH('ABP BlockSize'!$E127,Inputs_ByPrg!$E$6:$E$69,0),MATCH('ABP BlockSize'!X$5,Inputs_ByPrg!$I$5:$AD$5,0))*8760/1000</f>
        <v>16587.795839999999</v>
      </c>
      <c r="Y127" s="89">
        <f>Y58*INDEX(Inputs_ByPrg!$I$6:$AD$69,MATCH('ABP BlockSize'!$E127,Inputs_ByPrg!$E$6:$E$69,0),MATCH('ABP BlockSize'!Y$5,Inputs_ByPrg!$I$5:$AD$5,0))*8760/1000</f>
        <v>16587.795839999999</v>
      </c>
      <c r="Z127" s="89">
        <f>Z58*INDEX(Inputs_ByPrg!$I$6:$AD$69,MATCH('ABP BlockSize'!$E127,Inputs_ByPrg!$E$6:$E$69,0),MATCH('ABP BlockSize'!Z$5,Inputs_ByPrg!$I$5:$AD$5,0))*8760/1000</f>
        <v>16587.795839999999</v>
      </c>
      <c r="AA127" s="89">
        <f>AA58*INDEX(Inputs_ByPrg!$I$6:$AD$69,MATCH('ABP BlockSize'!$E127,Inputs_ByPrg!$E$6:$E$69,0),MATCH('ABP BlockSize'!AA$5,Inputs_ByPrg!$I$5:$AD$5,0))*8760/1000</f>
        <v>16587.795839999999</v>
      </c>
      <c r="AB127" s="89">
        <f>AB58*INDEX(Inputs_ByPrg!$I$6:$AD$69,MATCH('ABP BlockSize'!$E127,Inputs_ByPrg!$E$6:$E$69,0),MATCH('ABP BlockSize'!AB$5,Inputs_ByPrg!$I$5:$AD$5,0))*8760/1000</f>
        <v>16587.795839999999</v>
      </c>
    </row>
    <row r="128" spans="2:28" ht="14.45" customHeight="1">
      <c r="B128" s="239" t="s">
        <v>231</v>
      </c>
      <c r="C128" s="239" t="s">
        <v>210</v>
      </c>
      <c r="D128" s="239" t="s">
        <v>291</v>
      </c>
      <c r="E128" s="286" t="str">
        <f t="shared" si="2"/>
        <v>B_Community Driven Community Solar_&gt;2000-5000</v>
      </c>
      <c r="F128" s="262" t="s">
        <v>85</v>
      </c>
      <c r="G128" s="89">
        <f>G59*INDEX(Inputs_ByPrg!$I$6:$AD$69,MATCH('ABP BlockSize'!$E128,Inputs_ByPrg!$E$6:$E$69,0),MATCH('ABP BlockSize'!G$5,Inputs_ByPrg!$I$5:$AD$5,0))*8760/1000</f>
        <v>0</v>
      </c>
      <c r="H128" s="89">
        <f>H59*INDEX(Inputs_ByPrg!$I$6:$AD$69,MATCH('ABP BlockSize'!$E128,Inputs_ByPrg!$E$6:$E$69,0),MATCH('ABP BlockSize'!H$5,Inputs_ByPrg!$I$5:$AD$5,0))*8760/1000</f>
        <v>0</v>
      </c>
      <c r="I128" s="89">
        <f>I59*INDEX(Inputs_ByPrg!$I$6:$AD$69,MATCH('ABP BlockSize'!$E128,Inputs_ByPrg!$E$6:$E$69,0),MATCH('ABP BlockSize'!I$5,Inputs_ByPrg!$I$5:$AD$5,0))*8760/1000</f>
        <v>0</v>
      </c>
      <c r="J128" s="89">
        <f>J59*INDEX(Inputs_ByPrg!$I$6:$AD$69,MATCH('ABP BlockSize'!$E128,Inputs_ByPrg!$E$6:$E$69,0),MATCH('ABP BlockSize'!J$5,Inputs_ByPrg!$I$5:$AD$5,0))*8760/1000</f>
        <v>0</v>
      </c>
      <c r="K128" s="89">
        <f>K59*INDEX(Inputs_ByPrg!$I$6:$AD$69,MATCH('ABP BlockSize'!$E128,Inputs_ByPrg!$E$6:$E$69,0),MATCH('ABP BlockSize'!K$5,Inputs_ByPrg!$I$5:$AD$5,0))*8760/1000</f>
        <v>0</v>
      </c>
      <c r="L128" s="89">
        <f>L59*INDEX(Inputs_ByPrg!$I$6:$AD$69,MATCH('ABP BlockSize'!$E128,Inputs_ByPrg!$E$6:$E$69,0),MATCH('ABP BlockSize'!L$5,Inputs_ByPrg!$I$5:$AD$5,0))*8760/1000</f>
        <v>0</v>
      </c>
      <c r="M128" s="89">
        <f>M59*INDEX(Inputs_ByPrg!$I$6:$AD$69,MATCH('ABP BlockSize'!$E128,Inputs_ByPrg!$E$6:$E$69,0),MATCH('ABP BlockSize'!M$5,Inputs_ByPrg!$I$5:$AD$5,0))*8760/1000</f>
        <v>0</v>
      </c>
      <c r="N128" s="89">
        <f>N59*INDEX(Inputs_ByPrg!$I$6:$AD$69,MATCH('ABP BlockSize'!$E128,Inputs_ByPrg!$E$6:$E$69,0),MATCH('ABP BlockSize'!N$5,Inputs_ByPrg!$I$5:$AD$5,0))*8760/1000</f>
        <v>0</v>
      </c>
      <c r="O128" s="89">
        <f>O59*INDEX(Inputs_ByPrg!$I$6:$AD$69,MATCH('ABP BlockSize'!$E128,Inputs_ByPrg!$E$6:$E$69,0),MATCH('ABP BlockSize'!O$5,Inputs_ByPrg!$I$5:$AD$5,0))*8760/1000</f>
        <v>0</v>
      </c>
      <c r="P128" s="89">
        <f>P59*INDEX(Inputs_ByPrg!$I$6:$AD$69,MATCH('ABP BlockSize'!$E128,Inputs_ByPrg!$E$6:$E$69,0),MATCH('ABP BlockSize'!P$5,Inputs_ByPrg!$I$5:$AD$5,0))*8760/1000</f>
        <v>0</v>
      </c>
      <c r="Q128" s="89">
        <f>Q59*INDEX(Inputs_ByPrg!$I$6:$AD$69,MATCH('ABP BlockSize'!$E128,Inputs_ByPrg!$E$6:$E$69,0),MATCH('ABP BlockSize'!Q$5,Inputs_ByPrg!$I$5:$AD$5,0))*8760/1000</f>
        <v>0</v>
      </c>
      <c r="R128" s="89">
        <f>R59*INDEX(Inputs_ByPrg!$I$6:$AD$69,MATCH('ABP BlockSize'!$E128,Inputs_ByPrg!$E$6:$E$69,0),MATCH('ABP BlockSize'!R$5,Inputs_ByPrg!$I$5:$AD$5,0))*8760/1000</f>
        <v>0</v>
      </c>
      <c r="S128" s="89">
        <f>S59*INDEX(Inputs_ByPrg!$I$6:$AD$69,MATCH('ABP BlockSize'!$E128,Inputs_ByPrg!$E$6:$E$69,0),MATCH('ABP BlockSize'!S$5,Inputs_ByPrg!$I$5:$AD$5,0))*8760/1000</f>
        <v>0</v>
      </c>
      <c r="T128" s="89">
        <f>T59*INDEX(Inputs_ByPrg!$I$6:$AD$69,MATCH('ABP BlockSize'!$E128,Inputs_ByPrg!$E$6:$E$69,0),MATCH('ABP BlockSize'!T$5,Inputs_ByPrg!$I$5:$AD$5,0))*8760/1000</f>
        <v>0</v>
      </c>
      <c r="U128" s="89">
        <f>U59*INDEX(Inputs_ByPrg!$I$6:$AD$69,MATCH('ABP BlockSize'!$E128,Inputs_ByPrg!$E$6:$E$69,0),MATCH('ABP BlockSize'!U$5,Inputs_ByPrg!$I$5:$AD$5,0))*8760/1000</f>
        <v>0</v>
      </c>
      <c r="V128" s="89">
        <f>V59*INDEX(Inputs_ByPrg!$I$6:$AD$69,MATCH('ABP BlockSize'!$E128,Inputs_ByPrg!$E$6:$E$69,0),MATCH('ABP BlockSize'!V$5,Inputs_ByPrg!$I$5:$AD$5,0))*8760/1000</f>
        <v>0</v>
      </c>
      <c r="W128" s="89">
        <f>W59*INDEX(Inputs_ByPrg!$I$6:$AD$69,MATCH('ABP BlockSize'!$E128,Inputs_ByPrg!$E$6:$E$69,0),MATCH('ABP BlockSize'!W$5,Inputs_ByPrg!$I$5:$AD$5,0))*8760/1000</f>
        <v>0</v>
      </c>
      <c r="X128" s="89">
        <f>X59*INDEX(Inputs_ByPrg!$I$6:$AD$69,MATCH('ABP BlockSize'!$E128,Inputs_ByPrg!$E$6:$E$69,0),MATCH('ABP BlockSize'!X$5,Inputs_ByPrg!$I$5:$AD$5,0))*8760/1000</f>
        <v>0</v>
      </c>
      <c r="Y128" s="89">
        <f>Y59*INDEX(Inputs_ByPrg!$I$6:$AD$69,MATCH('ABP BlockSize'!$E128,Inputs_ByPrg!$E$6:$E$69,0),MATCH('ABP BlockSize'!Y$5,Inputs_ByPrg!$I$5:$AD$5,0))*8760/1000</f>
        <v>0</v>
      </c>
      <c r="Z128" s="89">
        <f>Z59*INDEX(Inputs_ByPrg!$I$6:$AD$69,MATCH('ABP BlockSize'!$E128,Inputs_ByPrg!$E$6:$E$69,0),MATCH('ABP BlockSize'!Z$5,Inputs_ByPrg!$I$5:$AD$5,0))*8760/1000</f>
        <v>0</v>
      </c>
      <c r="AA128" s="89">
        <f>AA59*INDEX(Inputs_ByPrg!$I$6:$AD$69,MATCH('ABP BlockSize'!$E128,Inputs_ByPrg!$E$6:$E$69,0),MATCH('ABP BlockSize'!AA$5,Inputs_ByPrg!$I$5:$AD$5,0))*8760/1000</f>
        <v>0</v>
      </c>
      <c r="AB128" s="89">
        <f>AB59*INDEX(Inputs_ByPrg!$I$6:$AD$69,MATCH('ABP BlockSize'!$E128,Inputs_ByPrg!$E$6:$E$69,0),MATCH('ABP BlockSize'!AB$5,Inputs_ByPrg!$I$5:$AD$5,0))*8760/1000</f>
        <v>0</v>
      </c>
    </row>
    <row r="129" spans="2:28" ht="14.45" customHeight="1">
      <c r="B129" s="239" t="s">
        <v>230</v>
      </c>
      <c r="C129" s="239" t="s">
        <v>211</v>
      </c>
      <c r="D129" s="239" t="s">
        <v>286</v>
      </c>
      <c r="E129" s="286" t="str">
        <f t="shared" si="2"/>
        <v>A_Equity Eligible Contractor_&gt;25-100</v>
      </c>
      <c r="F129" s="262" t="s">
        <v>85</v>
      </c>
      <c r="G129" s="89">
        <f>G60*INDEX(Inputs_ByPrg!$I$6:$AD$69,MATCH('ABP BlockSize'!$E129,Inputs_ByPrg!$E$6:$E$69,0),MATCH('ABP BlockSize'!G$5,Inputs_ByPrg!$I$5:$AD$5,0))*8760/1000</f>
        <v>5277.5204744728971</v>
      </c>
      <c r="H129" s="89">
        <f>H60*INDEX(Inputs_ByPrg!$I$6:$AD$69,MATCH('ABP BlockSize'!$E129,Inputs_ByPrg!$E$6:$E$69,0),MATCH('ABP BlockSize'!H$5,Inputs_ByPrg!$I$5:$AD$5,0))*8760/1000</f>
        <v>5277.5204744728971</v>
      </c>
      <c r="I129" s="89">
        <f>I60*INDEX(Inputs_ByPrg!$I$6:$AD$69,MATCH('ABP BlockSize'!$E129,Inputs_ByPrg!$E$6:$E$69,0),MATCH('ABP BlockSize'!I$5,Inputs_ByPrg!$I$5:$AD$5,0))*8760/1000</f>
        <v>5277.5204744728971</v>
      </c>
      <c r="J129" s="89">
        <f>J60*INDEX(Inputs_ByPrg!$I$6:$AD$69,MATCH('ABP BlockSize'!$E129,Inputs_ByPrg!$E$6:$E$69,0),MATCH('ABP BlockSize'!J$5,Inputs_ByPrg!$I$5:$AD$5,0))*8760/1000</f>
        <v>5277.5204744728971</v>
      </c>
      <c r="K129" s="89">
        <f>K60*INDEX(Inputs_ByPrg!$I$6:$AD$69,MATCH('ABP BlockSize'!$E129,Inputs_ByPrg!$E$6:$E$69,0),MATCH('ABP BlockSize'!K$5,Inputs_ByPrg!$I$5:$AD$5,0))*8760/1000</f>
        <v>5277.5204744728971</v>
      </c>
      <c r="L129" s="89">
        <f>L60*INDEX(Inputs_ByPrg!$I$6:$AD$69,MATCH('ABP BlockSize'!$E129,Inputs_ByPrg!$E$6:$E$69,0),MATCH('ABP BlockSize'!L$5,Inputs_ByPrg!$I$5:$AD$5,0))*8760/1000</f>
        <v>5277.5204744728971</v>
      </c>
      <c r="M129" s="89">
        <f>M60*INDEX(Inputs_ByPrg!$I$6:$AD$69,MATCH('ABP BlockSize'!$E129,Inputs_ByPrg!$E$6:$E$69,0),MATCH('ABP BlockSize'!M$5,Inputs_ByPrg!$I$5:$AD$5,0))*8760/1000</f>
        <v>5277.5204744728971</v>
      </c>
      <c r="N129" s="89">
        <f>N60*INDEX(Inputs_ByPrg!$I$6:$AD$69,MATCH('ABP BlockSize'!$E129,Inputs_ByPrg!$E$6:$E$69,0),MATCH('ABP BlockSize'!N$5,Inputs_ByPrg!$I$5:$AD$5,0))*8760/1000</f>
        <v>5277.5204744728971</v>
      </c>
      <c r="O129" s="89">
        <f>O60*INDEX(Inputs_ByPrg!$I$6:$AD$69,MATCH('ABP BlockSize'!$E129,Inputs_ByPrg!$E$6:$E$69,0),MATCH('ABP BlockSize'!O$5,Inputs_ByPrg!$I$5:$AD$5,0))*8760/1000</f>
        <v>5277.5204744728971</v>
      </c>
      <c r="P129" s="89">
        <f>P60*INDEX(Inputs_ByPrg!$I$6:$AD$69,MATCH('ABP BlockSize'!$E129,Inputs_ByPrg!$E$6:$E$69,0),MATCH('ABP BlockSize'!P$5,Inputs_ByPrg!$I$5:$AD$5,0))*8760/1000</f>
        <v>2638.7602372364486</v>
      </c>
      <c r="Q129" s="89">
        <f>Q60*INDEX(Inputs_ByPrg!$I$6:$AD$69,MATCH('ABP BlockSize'!$E129,Inputs_ByPrg!$E$6:$E$69,0),MATCH('ABP BlockSize'!Q$5,Inputs_ByPrg!$I$5:$AD$5,0))*8760/1000</f>
        <v>2638.7602372364486</v>
      </c>
      <c r="R129" s="89">
        <f>R60*INDEX(Inputs_ByPrg!$I$6:$AD$69,MATCH('ABP BlockSize'!$E129,Inputs_ByPrg!$E$6:$E$69,0),MATCH('ABP BlockSize'!R$5,Inputs_ByPrg!$I$5:$AD$5,0))*8760/1000</f>
        <v>2638.7602372364486</v>
      </c>
      <c r="S129" s="89">
        <f>S60*INDEX(Inputs_ByPrg!$I$6:$AD$69,MATCH('ABP BlockSize'!$E129,Inputs_ByPrg!$E$6:$E$69,0),MATCH('ABP BlockSize'!S$5,Inputs_ByPrg!$I$5:$AD$5,0))*8760/1000</f>
        <v>2638.7602372364486</v>
      </c>
      <c r="T129" s="89">
        <f>T60*INDEX(Inputs_ByPrg!$I$6:$AD$69,MATCH('ABP BlockSize'!$E129,Inputs_ByPrg!$E$6:$E$69,0),MATCH('ABP BlockSize'!T$5,Inputs_ByPrg!$I$5:$AD$5,0))*8760/1000</f>
        <v>2638.7602372364486</v>
      </c>
      <c r="U129" s="89">
        <f>U60*INDEX(Inputs_ByPrg!$I$6:$AD$69,MATCH('ABP BlockSize'!$E129,Inputs_ByPrg!$E$6:$E$69,0),MATCH('ABP BlockSize'!U$5,Inputs_ByPrg!$I$5:$AD$5,0))*8760/1000</f>
        <v>2638.7602372364486</v>
      </c>
      <c r="V129" s="89">
        <f>V60*INDEX(Inputs_ByPrg!$I$6:$AD$69,MATCH('ABP BlockSize'!$E129,Inputs_ByPrg!$E$6:$E$69,0),MATCH('ABP BlockSize'!V$5,Inputs_ByPrg!$I$5:$AD$5,0))*8760/1000</f>
        <v>2638.7602372364486</v>
      </c>
      <c r="W129" s="89">
        <f>W60*INDEX(Inputs_ByPrg!$I$6:$AD$69,MATCH('ABP BlockSize'!$E129,Inputs_ByPrg!$E$6:$E$69,0),MATCH('ABP BlockSize'!W$5,Inputs_ByPrg!$I$5:$AD$5,0))*8760/1000</f>
        <v>2638.7602372364486</v>
      </c>
      <c r="X129" s="89">
        <f>X60*INDEX(Inputs_ByPrg!$I$6:$AD$69,MATCH('ABP BlockSize'!$E129,Inputs_ByPrg!$E$6:$E$69,0),MATCH('ABP BlockSize'!X$5,Inputs_ByPrg!$I$5:$AD$5,0))*8760/1000</f>
        <v>2638.7602372364486</v>
      </c>
      <c r="Y129" s="89">
        <f>Y60*INDEX(Inputs_ByPrg!$I$6:$AD$69,MATCH('ABP BlockSize'!$E129,Inputs_ByPrg!$E$6:$E$69,0),MATCH('ABP BlockSize'!Y$5,Inputs_ByPrg!$I$5:$AD$5,0))*8760/1000</f>
        <v>2638.7602372364486</v>
      </c>
      <c r="Z129" s="89">
        <f>Z60*INDEX(Inputs_ByPrg!$I$6:$AD$69,MATCH('ABP BlockSize'!$E129,Inputs_ByPrg!$E$6:$E$69,0),MATCH('ABP BlockSize'!Z$5,Inputs_ByPrg!$I$5:$AD$5,0))*8760/1000</f>
        <v>2638.7602372364486</v>
      </c>
      <c r="AA129" s="89">
        <f>AA60*INDEX(Inputs_ByPrg!$I$6:$AD$69,MATCH('ABP BlockSize'!$E129,Inputs_ByPrg!$E$6:$E$69,0),MATCH('ABP BlockSize'!AA$5,Inputs_ByPrg!$I$5:$AD$5,0))*8760/1000</f>
        <v>2638.7602372364486</v>
      </c>
      <c r="AB129" s="89">
        <f>AB60*INDEX(Inputs_ByPrg!$I$6:$AD$69,MATCH('ABP BlockSize'!$E129,Inputs_ByPrg!$E$6:$E$69,0),MATCH('ABP BlockSize'!AB$5,Inputs_ByPrg!$I$5:$AD$5,0))*8760/1000</f>
        <v>2638.7602372364486</v>
      </c>
    </row>
    <row r="130" spans="2:28" ht="14.45" customHeight="1">
      <c r="B130" s="239" t="s">
        <v>230</v>
      </c>
      <c r="C130" s="239" t="s">
        <v>211</v>
      </c>
      <c r="D130" s="239" t="s">
        <v>287</v>
      </c>
      <c r="E130" s="286" t="str">
        <f t="shared" si="2"/>
        <v>A_Equity Eligible Contractor_&gt;100-200</v>
      </c>
      <c r="F130" s="262" t="s">
        <v>85</v>
      </c>
      <c r="G130" s="89">
        <f>G61*INDEX(Inputs_ByPrg!$I$6:$AD$69,MATCH('ABP BlockSize'!$E130,Inputs_ByPrg!$E$6:$E$69,0),MATCH('ABP BlockSize'!G$5,Inputs_ByPrg!$I$5:$AD$5,0))*8760/1000</f>
        <v>3975.2334854816504</v>
      </c>
      <c r="H130" s="89">
        <f>H61*INDEX(Inputs_ByPrg!$I$6:$AD$69,MATCH('ABP BlockSize'!$E130,Inputs_ByPrg!$E$6:$E$69,0),MATCH('ABP BlockSize'!H$5,Inputs_ByPrg!$I$5:$AD$5,0))*8760/1000</f>
        <v>3975.2334854816504</v>
      </c>
      <c r="I130" s="89">
        <f>I61*INDEX(Inputs_ByPrg!$I$6:$AD$69,MATCH('ABP BlockSize'!$E130,Inputs_ByPrg!$E$6:$E$69,0),MATCH('ABP BlockSize'!I$5,Inputs_ByPrg!$I$5:$AD$5,0))*8760/1000</f>
        <v>3975.2334854816504</v>
      </c>
      <c r="J130" s="89">
        <f>J61*INDEX(Inputs_ByPrg!$I$6:$AD$69,MATCH('ABP BlockSize'!$E130,Inputs_ByPrg!$E$6:$E$69,0),MATCH('ABP BlockSize'!J$5,Inputs_ByPrg!$I$5:$AD$5,0))*8760/1000</f>
        <v>3975.2334854816504</v>
      </c>
      <c r="K130" s="89">
        <f>K61*INDEX(Inputs_ByPrg!$I$6:$AD$69,MATCH('ABP BlockSize'!$E130,Inputs_ByPrg!$E$6:$E$69,0),MATCH('ABP BlockSize'!K$5,Inputs_ByPrg!$I$5:$AD$5,0))*8760/1000</f>
        <v>3975.2334854816504</v>
      </c>
      <c r="L130" s="89">
        <f>L61*INDEX(Inputs_ByPrg!$I$6:$AD$69,MATCH('ABP BlockSize'!$E130,Inputs_ByPrg!$E$6:$E$69,0),MATCH('ABP BlockSize'!L$5,Inputs_ByPrg!$I$5:$AD$5,0))*8760/1000</f>
        <v>3975.2334854816504</v>
      </c>
      <c r="M130" s="89">
        <f>M61*INDEX(Inputs_ByPrg!$I$6:$AD$69,MATCH('ABP BlockSize'!$E130,Inputs_ByPrg!$E$6:$E$69,0),MATCH('ABP BlockSize'!M$5,Inputs_ByPrg!$I$5:$AD$5,0))*8760/1000</f>
        <v>3975.2334854816504</v>
      </c>
      <c r="N130" s="89">
        <f>N61*INDEX(Inputs_ByPrg!$I$6:$AD$69,MATCH('ABP BlockSize'!$E130,Inputs_ByPrg!$E$6:$E$69,0),MATCH('ABP BlockSize'!N$5,Inputs_ByPrg!$I$5:$AD$5,0))*8760/1000</f>
        <v>3975.2334854816504</v>
      </c>
      <c r="O130" s="89">
        <f>O61*INDEX(Inputs_ByPrg!$I$6:$AD$69,MATCH('ABP BlockSize'!$E130,Inputs_ByPrg!$E$6:$E$69,0),MATCH('ABP BlockSize'!O$5,Inputs_ByPrg!$I$5:$AD$5,0))*8760/1000</f>
        <v>3975.2334854816504</v>
      </c>
      <c r="P130" s="89">
        <f>P61*INDEX(Inputs_ByPrg!$I$6:$AD$69,MATCH('ABP BlockSize'!$E130,Inputs_ByPrg!$E$6:$E$69,0),MATCH('ABP BlockSize'!P$5,Inputs_ByPrg!$I$5:$AD$5,0))*8760/1000</f>
        <v>1987.6167427408252</v>
      </c>
      <c r="Q130" s="89">
        <f>Q61*INDEX(Inputs_ByPrg!$I$6:$AD$69,MATCH('ABP BlockSize'!$E130,Inputs_ByPrg!$E$6:$E$69,0),MATCH('ABP BlockSize'!Q$5,Inputs_ByPrg!$I$5:$AD$5,0))*8760/1000</f>
        <v>1987.6167427408252</v>
      </c>
      <c r="R130" s="89">
        <f>R61*INDEX(Inputs_ByPrg!$I$6:$AD$69,MATCH('ABP BlockSize'!$E130,Inputs_ByPrg!$E$6:$E$69,0),MATCH('ABP BlockSize'!R$5,Inputs_ByPrg!$I$5:$AD$5,0))*8760/1000</f>
        <v>1987.6167427408252</v>
      </c>
      <c r="S130" s="89">
        <f>S61*INDEX(Inputs_ByPrg!$I$6:$AD$69,MATCH('ABP BlockSize'!$E130,Inputs_ByPrg!$E$6:$E$69,0),MATCH('ABP BlockSize'!S$5,Inputs_ByPrg!$I$5:$AD$5,0))*8760/1000</f>
        <v>1987.6167427408252</v>
      </c>
      <c r="T130" s="89">
        <f>T61*INDEX(Inputs_ByPrg!$I$6:$AD$69,MATCH('ABP BlockSize'!$E130,Inputs_ByPrg!$E$6:$E$69,0),MATCH('ABP BlockSize'!T$5,Inputs_ByPrg!$I$5:$AD$5,0))*8760/1000</f>
        <v>1987.6167427408252</v>
      </c>
      <c r="U130" s="89">
        <f>U61*INDEX(Inputs_ByPrg!$I$6:$AD$69,MATCH('ABP BlockSize'!$E130,Inputs_ByPrg!$E$6:$E$69,0),MATCH('ABP BlockSize'!U$5,Inputs_ByPrg!$I$5:$AD$5,0))*8760/1000</f>
        <v>1987.6167427408252</v>
      </c>
      <c r="V130" s="89">
        <f>V61*INDEX(Inputs_ByPrg!$I$6:$AD$69,MATCH('ABP BlockSize'!$E130,Inputs_ByPrg!$E$6:$E$69,0),MATCH('ABP BlockSize'!V$5,Inputs_ByPrg!$I$5:$AD$5,0))*8760/1000</f>
        <v>1987.6167427408252</v>
      </c>
      <c r="W130" s="89">
        <f>W61*INDEX(Inputs_ByPrg!$I$6:$AD$69,MATCH('ABP BlockSize'!$E130,Inputs_ByPrg!$E$6:$E$69,0),MATCH('ABP BlockSize'!W$5,Inputs_ByPrg!$I$5:$AD$5,0))*8760/1000</f>
        <v>1987.6167427408252</v>
      </c>
      <c r="X130" s="89">
        <f>X61*INDEX(Inputs_ByPrg!$I$6:$AD$69,MATCH('ABP BlockSize'!$E130,Inputs_ByPrg!$E$6:$E$69,0),MATCH('ABP BlockSize'!X$5,Inputs_ByPrg!$I$5:$AD$5,0))*8760/1000</f>
        <v>1987.6167427408252</v>
      </c>
      <c r="Y130" s="89">
        <f>Y61*INDEX(Inputs_ByPrg!$I$6:$AD$69,MATCH('ABP BlockSize'!$E130,Inputs_ByPrg!$E$6:$E$69,0),MATCH('ABP BlockSize'!Y$5,Inputs_ByPrg!$I$5:$AD$5,0))*8760/1000</f>
        <v>1987.6167427408252</v>
      </c>
      <c r="Z130" s="89">
        <f>Z61*INDEX(Inputs_ByPrg!$I$6:$AD$69,MATCH('ABP BlockSize'!$E130,Inputs_ByPrg!$E$6:$E$69,0),MATCH('ABP BlockSize'!Z$5,Inputs_ByPrg!$I$5:$AD$5,0))*8760/1000</f>
        <v>1987.6167427408252</v>
      </c>
      <c r="AA130" s="89">
        <f>AA61*INDEX(Inputs_ByPrg!$I$6:$AD$69,MATCH('ABP BlockSize'!$E130,Inputs_ByPrg!$E$6:$E$69,0),MATCH('ABP BlockSize'!AA$5,Inputs_ByPrg!$I$5:$AD$5,0))*8760/1000</f>
        <v>1987.6167427408252</v>
      </c>
      <c r="AB130" s="89">
        <f>AB61*INDEX(Inputs_ByPrg!$I$6:$AD$69,MATCH('ABP BlockSize'!$E130,Inputs_ByPrg!$E$6:$E$69,0),MATCH('ABP BlockSize'!AB$5,Inputs_ByPrg!$I$5:$AD$5,0))*8760/1000</f>
        <v>1987.6167427408252</v>
      </c>
    </row>
    <row r="131" spans="2:28" ht="14.45" customHeight="1">
      <c r="B131" s="239" t="s">
        <v>230</v>
      </c>
      <c r="C131" s="239" t="s">
        <v>211</v>
      </c>
      <c r="D131" s="239" t="s">
        <v>288</v>
      </c>
      <c r="E131" s="286" t="str">
        <f t="shared" si="2"/>
        <v>A_Equity Eligible Contractor_&gt;200-500</v>
      </c>
      <c r="F131" s="262" t="s">
        <v>85</v>
      </c>
      <c r="G131" s="89">
        <f>G62*INDEX(Inputs_ByPrg!$I$6:$AD$69,MATCH('ABP BlockSize'!$E131,Inputs_ByPrg!$E$6:$E$69,0),MATCH('ABP BlockSize'!G$5,Inputs_ByPrg!$I$5:$AD$5,0))*8760/1000</f>
        <v>9529.1563198265103</v>
      </c>
      <c r="H131" s="89">
        <f>H62*INDEX(Inputs_ByPrg!$I$6:$AD$69,MATCH('ABP BlockSize'!$E131,Inputs_ByPrg!$E$6:$E$69,0),MATCH('ABP BlockSize'!H$5,Inputs_ByPrg!$I$5:$AD$5,0))*8760/1000</f>
        <v>9529.1563198265103</v>
      </c>
      <c r="I131" s="89">
        <f>I62*INDEX(Inputs_ByPrg!$I$6:$AD$69,MATCH('ABP BlockSize'!$E131,Inputs_ByPrg!$E$6:$E$69,0),MATCH('ABP BlockSize'!I$5,Inputs_ByPrg!$I$5:$AD$5,0))*8760/1000</f>
        <v>9529.1563198265103</v>
      </c>
      <c r="J131" s="89">
        <f>J62*INDEX(Inputs_ByPrg!$I$6:$AD$69,MATCH('ABP BlockSize'!$E131,Inputs_ByPrg!$E$6:$E$69,0),MATCH('ABP BlockSize'!J$5,Inputs_ByPrg!$I$5:$AD$5,0))*8760/1000</f>
        <v>9529.1563198265103</v>
      </c>
      <c r="K131" s="89">
        <f>K62*INDEX(Inputs_ByPrg!$I$6:$AD$69,MATCH('ABP BlockSize'!$E131,Inputs_ByPrg!$E$6:$E$69,0),MATCH('ABP BlockSize'!K$5,Inputs_ByPrg!$I$5:$AD$5,0))*8760/1000</f>
        <v>9529.1563198265103</v>
      </c>
      <c r="L131" s="89">
        <f>L62*INDEX(Inputs_ByPrg!$I$6:$AD$69,MATCH('ABP BlockSize'!$E131,Inputs_ByPrg!$E$6:$E$69,0),MATCH('ABP BlockSize'!L$5,Inputs_ByPrg!$I$5:$AD$5,0))*8760/1000</f>
        <v>9529.1563198265103</v>
      </c>
      <c r="M131" s="89">
        <f>M62*INDEX(Inputs_ByPrg!$I$6:$AD$69,MATCH('ABP BlockSize'!$E131,Inputs_ByPrg!$E$6:$E$69,0),MATCH('ABP BlockSize'!M$5,Inputs_ByPrg!$I$5:$AD$5,0))*8760/1000</f>
        <v>9529.1563198265103</v>
      </c>
      <c r="N131" s="89">
        <f>N62*INDEX(Inputs_ByPrg!$I$6:$AD$69,MATCH('ABP BlockSize'!$E131,Inputs_ByPrg!$E$6:$E$69,0),MATCH('ABP BlockSize'!N$5,Inputs_ByPrg!$I$5:$AD$5,0))*8760/1000</f>
        <v>9529.1563198265103</v>
      </c>
      <c r="O131" s="89">
        <f>O62*INDEX(Inputs_ByPrg!$I$6:$AD$69,MATCH('ABP BlockSize'!$E131,Inputs_ByPrg!$E$6:$E$69,0),MATCH('ABP BlockSize'!O$5,Inputs_ByPrg!$I$5:$AD$5,0))*8760/1000</f>
        <v>9529.1563198265103</v>
      </c>
      <c r="P131" s="89">
        <f>P62*INDEX(Inputs_ByPrg!$I$6:$AD$69,MATCH('ABP BlockSize'!$E131,Inputs_ByPrg!$E$6:$E$69,0),MATCH('ABP BlockSize'!P$5,Inputs_ByPrg!$I$5:$AD$5,0))*8760/1000</f>
        <v>4764.5781599132551</v>
      </c>
      <c r="Q131" s="89">
        <f>Q62*INDEX(Inputs_ByPrg!$I$6:$AD$69,MATCH('ABP BlockSize'!$E131,Inputs_ByPrg!$E$6:$E$69,0),MATCH('ABP BlockSize'!Q$5,Inputs_ByPrg!$I$5:$AD$5,0))*8760/1000</f>
        <v>4764.5781599132551</v>
      </c>
      <c r="R131" s="89">
        <f>R62*INDEX(Inputs_ByPrg!$I$6:$AD$69,MATCH('ABP BlockSize'!$E131,Inputs_ByPrg!$E$6:$E$69,0),MATCH('ABP BlockSize'!R$5,Inputs_ByPrg!$I$5:$AD$5,0))*8760/1000</f>
        <v>4764.5781599132551</v>
      </c>
      <c r="S131" s="89">
        <f>S62*INDEX(Inputs_ByPrg!$I$6:$AD$69,MATCH('ABP BlockSize'!$E131,Inputs_ByPrg!$E$6:$E$69,0),MATCH('ABP BlockSize'!S$5,Inputs_ByPrg!$I$5:$AD$5,0))*8760/1000</f>
        <v>4764.5781599132551</v>
      </c>
      <c r="T131" s="89">
        <f>T62*INDEX(Inputs_ByPrg!$I$6:$AD$69,MATCH('ABP BlockSize'!$E131,Inputs_ByPrg!$E$6:$E$69,0),MATCH('ABP BlockSize'!T$5,Inputs_ByPrg!$I$5:$AD$5,0))*8760/1000</f>
        <v>4764.5781599132551</v>
      </c>
      <c r="U131" s="89">
        <f>U62*INDEX(Inputs_ByPrg!$I$6:$AD$69,MATCH('ABP BlockSize'!$E131,Inputs_ByPrg!$E$6:$E$69,0),MATCH('ABP BlockSize'!U$5,Inputs_ByPrg!$I$5:$AD$5,0))*8760/1000</f>
        <v>4764.5781599132551</v>
      </c>
      <c r="V131" s="89">
        <f>V62*INDEX(Inputs_ByPrg!$I$6:$AD$69,MATCH('ABP BlockSize'!$E131,Inputs_ByPrg!$E$6:$E$69,0),MATCH('ABP BlockSize'!V$5,Inputs_ByPrg!$I$5:$AD$5,0))*8760/1000</f>
        <v>4764.5781599132551</v>
      </c>
      <c r="W131" s="89">
        <f>W62*INDEX(Inputs_ByPrg!$I$6:$AD$69,MATCH('ABP BlockSize'!$E131,Inputs_ByPrg!$E$6:$E$69,0),MATCH('ABP BlockSize'!W$5,Inputs_ByPrg!$I$5:$AD$5,0))*8760/1000</f>
        <v>4764.5781599132551</v>
      </c>
      <c r="X131" s="89">
        <f>X62*INDEX(Inputs_ByPrg!$I$6:$AD$69,MATCH('ABP BlockSize'!$E131,Inputs_ByPrg!$E$6:$E$69,0),MATCH('ABP BlockSize'!X$5,Inputs_ByPrg!$I$5:$AD$5,0))*8760/1000</f>
        <v>4764.5781599132551</v>
      </c>
      <c r="Y131" s="89">
        <f>Y62*INDEX(Inputs_ByPrg!$I$6:$AD$69,MATCH('ABP BlockSize'!$E131,Inputs_ByPrg!$E$6:$E$69,0),MATCH('ABP BlockSize'!Y$5,Inputs_ByPrg!$I$5:$AD$5,0))*8760/1000</f>
        <v>4764.5781599132551</v>
      </c>
      <c r="Z131" s="89">
        <f>Z62*INDEX(Inputs_ByPrg!$I$6:$AD$69,MATCH('ABP BlockSize'!$E131,Inputs_ByPrg!$E$6:$E$69,0),MATCH('ABP BlockSize'!Z$5,Inputs_ByPrg!$I$5:$AD$5,0))*8760/1000</f>
        <v>4764.5781599132551</v>
      </c>
      <c r="AA131" s="89">
        <f>AA62*INDEX(Inputs_ByPrg!$I$6:$AD$69,MATCH('ABP BlockSize'!$E131,Inputs_ByPrg!$E$6:$E$69,0),MATCH('ABP BlockSize'!AA$5,Inputs_ByPrg!$I$5:$AD$5,0))*8760/1000</f>
        <v>4764.5781599132551</v>
      </c>
      <c r="AB131" s="89">
        <f>AB62*INDEX(Inputs_ByPrg!$I$6:$AD$69,MATCH('ABP BlockSize'!$E131,Inputs_ByPrg!$E$6:$E$69,0),MATCH('ABP BlockSize'!AB$5,Inputs_ByPrg!$I$5:$AD$5,0))*8760/1000</f>
        <v>4764.5781599132551</v>
      </c>
    </row>
    <row r="132" spans="2:28" ht="14.45" customHeight="1">
      <c r="B132" s="239" t="s">
        <v>230</v>
      </c>
      <c r="C132" s="239" t="s">
        <v>211</v>
      </c>
      <c r="D132" s="239" t="s">
        <v>290</v>
      </c>
      <c r="E132" s="286" t="str">
        <f t="shared" si="2"/>
        <v>A_Equity Eligible Contractor_&gt;500-2000</v>
      </c>
      <c r="F132" s="262" t="s">
        <v>85</v>
      </c>
      <c r="G132" s="89">
        <f>G63*INDEX(Inputs_ByPrg!$I$6:$AD$69,MATCH('ABP BlockSize'!$E132,Inputs_ByPrg!$E$6:$E$69,0),MATCH('ABP BlockSize'!G$5,Inputs_ByPrg!$I$5:$AD$5,0))*8760/1000</f>
        <v>42751.19033475926</v>
      </c>
      <c r="H132" s="89">
        <f>H63*INDEX(Inputs_ByPrg!$I$6:$AD$69,MATCH('ABP BlockSize'!$E132,Inputs_ByPrg!$E$6:$E$69,0),MATCH('ABP BlockSize'!H$5,Inputs_ByPrg!$I$5:$AD$5,0))*8760/1000</f>
        <v>42751.19033475926</v>
      </c>
      <c r="I132" s="89">
        <f>I63*INDEX(Inputs_ByPrg!$I$6:$AD$69,MATCH('ABP BlockSize'!$E132,Inputs_ByPrg!$E$6:$E$69,0),MATCH('ABP BlockSize'!I$5,Inputs_ByPrg!$I$5:$AD$5,0))*8760/1000</f>
        <v>42751.19033475926</v>
      </c>
      <c r="J132" s="89">
        <f>J63*INDEX(Inputs_ByPrg!$I$6:$AD$69,MATCH('ABP BlockSize'!$E132,Inputs_ByPrg!$E$6:$E$69,0),MATCH('ABP BlockSize'!J$5,Inputs_ByPrg!$I$5:$AD$5,0))*8760/1000</f>
        <v>42751.19033475926</v>
      </c>
      <c r="K132" s="89">
        <f>K63*INDEX(Inputs_ByPrg!$I$6:$AD$69,MATCH('ABP BlockSize'!$E132,Inputs_ByPrg!$E$6:$E$69,0),MATCH('ABP BlockSize'!K$5,Inputs_ByPrg!$I$5:$AD$5,0))*8760/1000</f>
        <v>42751.19033475926</v>
      </c>
      <c r="L132" s="89">
        <f>L63*INDEX(Inputs_ByPrg!$I$6:$AD$69,MATCH('ABP BlockSize'!$E132,Inputs_ByPrg!$E$6:$E$69,0),MATCH('ABP BlockSize'!L$5,Inputs_ByPrg!$I$5:$AD$5,0))*8760/1000</f>
        <v>42751.19033475926</v>
      </c>
      <c r="M132" s="89">
        <f>M63*INDEX(Inputs_ByPrg!$I$6:$AD$69,MATCH('ABP BlockSize'!$E132,Inputs_ByPrg!$E$6:$E$69,0),MATCH('ABP BlockSize'!M$5,Inputs_ByPrg!$I$5:$AD$5,0))*8760/1000</f>
        <v>42751.19033475926</v>
      </c>
      <c r="N132" s="89">
        <f>N63*INDEX(Inputs_ByPrg!$I$6:$AD$69,MATCH('ABP BlockSize'!$E132,Inputs_ByPrg!$E$6:$E$69,0),MATCH('ABP BlockSize'!N$5,Inputs_ByPrg!$I$5:$AD$5,0))*8760/1000</f>
        <v>42751.19033475926</v>
      </c>
      <c r="O132" s="89">
        <f>O63*INDEX(Inputs_ByPrg!$I$6:$AD$69,MATCH('ABP BlockSize'!$E132,Inputs_ByPrg!$E$6:$E$69,0),MATCH('ABP BlockSize'!O$5,Inputs_ByPrg!$I$5:$AD$5,0))*8760/1000</f>
        <v>42751.19033475926</v>
      </c>
      <c r="P132" s="89">
        <f>P63*INDEX(Inputs_ByPrg!$I$6:$AD$69,MATCH('ABP BlockSize'!$E132,Inputs_ByPrg!$E$6:$E$69,0),MATCH('ABP BlockSize'!P$5,Inputs_ByPrg!$I$5:$AD$5,0))*8760/1000</f>
        <v>21375.59516737963</v>
      </c>
      <c r="Q132" s="89">
        <f>Q63*INDEX(Inputs_ByPrg!$I$6:$AD$69,MATCH('ABP BlockSize'!$E132,Inputs_ByPrg!$E$6:$E$69,0),MATCH('ABP BlockSize'!Q$5,Inputs_ByPrg!$I$5:$AD$5,0))*8760/1000</f>
        <v>21375.59516737963</v>
      </c>
      <c r="R132" s="89">
        <f>R63*INDEX(Inputs_ByPrg!$I$6:$AD$69,MATCH('ABP BlockSize'!$E132,Inputs_ByPrg!$E$6:$E$69,0),MATCH('ABP BlockSize'!R$5,Inputs_ByPrg!$I$5:$AD$5,0))*8760/1000</f>
        <v>21375.59516737963</v>
      </c>
      <c r="S132" s="89">
        <f>S63*INDEX(Inputs_ByPrg!$I$6:$AD$69,MATCH('ABP BlockSize'!$E132,Inputs_ByPrg!$E$6:$E$69,0),MATCH('ABP BlockSize'!S$5,Inputs_ByPrg!$I$5:$AD$5,0))*8760/1000</f>
        <v>21375.59516737963</v>
      </c>
      <c r="T132" s="89">
        <f>T63*INDEX(Inputs_ByPrg!$I$6:$AD$69,MATCH('ABP BlockSize'!$E132,Inputs_ByPrg!$E$6:$E$69,0),MATCH('ABP BlockSize'!T$5,Inputs_ByPrg!$I$5:$AD$5,0))*8760/1000</f>
        <v>21375.59516737963</v>
      </c>
      <c r="U132" s="89">
        <f>U63*INDEX(Inputs_ByPrg!$I$6:$AD$69,MATCH('ABP BlockSize'!$E132,Inputs_ByPrg!$E$6:$E$69,0),MATCH('ABP BlockSize'!U$5,Inputs_ByPrg!$I$5:$AD$5,0))*8760/1000</f>
        <v>21375.59516737963</v>
      </c>
      <c r="V132" s="89">
        <f>V63*INDEX(Inputs_ByPrg!$I$6:$AD$69,MATCH('ABP BlockSize'!$E132,Inputs_ByPrg!$E$6:$E$69,0),MATCH('ABP BlockSize'!V$5,Inputs_ByPrg!$I$5:$AD$5,0))*8760/1000</f>
        <v>21375.59516737963</v>
      </c>
      <c r="W132" s="89">
        <f>W63*INDEX(Inputs_ByPrg!$I$6:$AD$69,MATCH('ABP BlockSize'!$E132,Inputs_ByPrg!$E$6:$E$69,0),MATCH('ABP BlockSize'!W$5,Inputs_ByPrg!$I$5:$AD$5,0))*8760/1000</f>
        <v>21375.59516737963</v>
      </c>
      <c r="X132" s="89">
        <f>X63*INDEX(Inputs_ByPrg!$I$6:$AD$69,MATCH('ABP BlockSize'!$E132,Inputs_ByPrg!$E$6:$E$69,0),MATCH('ABP BlockSize'!X$5,Inputs_ByPrg!$I$5:$AD$5,0))*8760/1000</f>
        <v>21375.59516737963</v>
      </c>
      <c r="Y132" s="89">
        <f>Y63*INDEX(Inputs_ByPrg!$I$6:$AD$69,MATCH('ABP BlockSize'!$E132,Inputs_ByPrg!$E$6:$E$69,0),MATCH('ABP BlockSize'!Y$5,Inputs_ByPrg!$I$5:$AD$5,0))*8760/1000</f>
        <v>21375.59516737963</v>
      </c>
      <c r="Z132" s="89">
        <f>Z63*INDEX(Inputs_ByPrg!$I$6:$AD$69,MATCH('ABP BlockSize'!$E132,Inputs_ByPrg!$E$6:$E$69,0),MATCH('ABP BlockSize'!Z$5,Inputs_ByPrg!$I$5:$AD$5,0))*8760/1000</f>
        <v>21375.59516737963</v>
      </c>
      <c r="AA132" s="89">
        <f>AA63*INDEX(Inputs_ByPrg!$I$6:$AD$69,MATCH('ABP BlockSize'!$E132,Inputs_ByPrg!$E$6:$E$69,0),MATCH('ABP BlockSize'!AA$5,Inputs_ByPrg!$I$5:$AD$5,0))*8760/1000</f>
        <v>21375.59516737963</v>
      </c>
      <c r="AB132" s="89">
        <f>AB63*INDEX(Inputs_ByPrg!$I$6:$AD$69,MATCH('ABP BlockSize'!$E132,Inputs_ByPrg!$E$6:$E$69,0),MATCH('ABP BlockSize'!AB$5,Inputs_ByPrg!$I$5:$AD$5,0))*8760/1000</f>
        <v>21375.59516737963</v>
      </c>
    </row>
    <row r="133" spans="2:28" ht="14.45" customHeight="1">
      <c r="B133" s="239" t="s">
        <v>230</v>
      </c>
      <c r="C133" s="239" t="s">
        <v>211</v>
      </c>
      <c r="D133" s="239" t="s">
        <v>292</v>
      </c>
      <c r="E133" s="286" t="str">
        <f t="shared" si="2"/>
        <v>A_Equity Eligible Contractor_&gt; 2000-5000</v>
      </c>
      <c r="F133" s="262" t="s">
        <v>85</v>
      </c>
      <c r="G133" s="89">
        <f>G64*INDEX(Inputs_ByPrg!$I$6:$AD$69,MATCH('ABP BlockSize'!$E133,Inputs_ByPrg!$E$6:$E$69,0),MATCH('ABP BlockSize'!G$5,Inputs_ByPrg!$I$5:$AD$5,0))*8760/1000</f>
        <v>0</v>
      </c>
      <c r="H133" s="89">
        <f>H64*INDEX(Inputs_ByPrg!$I$6:$AD$69,MATCH('ABP BlockSize'!$E133,Inputs_ByPrg!$E$6:$E$69,0),MATCH('ABP BlockSize'!H$5,Inputs_ByPrg!$I$5:$AD$5,0))*8760/1000</f>
        <v>0</v>
      </c>
      <c r="I133" s="89">
        <f>I64*INDEX(Inputs_ByPrg!$I$6:$AD$69,MATCH('ABP BlockSize'!$E133,Inputs_ByPrg!$E$6:$E$69,0),MATCH('ABP BlockSize'!I$5,Inputs_ByPrg!$I$5:$AD$5,0))*8760/1000</f>
        <v>0</v>
      </c>
      <c r="J133" s="89">
        <f>J64*INDEX(Inputs_ByPrg!$I$6:$AD$69,MATCH('ABP BlockSize'!$E133,Inputs_ByPrg!$E$6:$E$69,0),MATCH('ABP BlockSize'!J$5,Inputs_ByPrg!$I$5:$AD$5,0))*8760/1000</f>
        <v>0</v>
      </c>
      <c r="K133" s="89">
        <f>K64*INDEX(Inputs_ByPrg!$I$6:$AD$69,MATCH('ABP BlockSize'!$E133,Inputs_ByPrg!$E$6:$E$69,0),MATCH('ABP BlockSize'!K$5,Inputs_ByPrg!$I$5:$AD$5,0))*8760/1000</f>
        <v>0</v>
      </c>
      <c r="L133" s="89">
        <f>L64*INDEX(Inputs_ByPrg!$I$6:$AD$69,MATCH('ABP BlockSize'!$E133,Inputs_ByPrg!$E$6:$E$69,0),MATCH('ABP BlockSize'!L$5,Inputs_ByPrg!$I$5:$AD$5,0))*8760/1000</f>
        <v>0</v>
      </c>
      <c r="M133" s="89">
        <f>M64*INDEX(Inputs_ByPrg!$I$6:$AD$69,MATCH('ABP BlockSize'!$E133,Inputs_ByPrg!$E$6:$E$69,0),MATCH('ABP BlockSize'!M$5,Inputs_ByPrg!$I$5:$AD$5,0))*8760/1000</f>
        <v>0</v>
      </c>
      <c r="N133" s="89">
        <f>N64*INDEX(Inputs_ByPrg!$I$6:$AD$69,MATCH('ABP BlockSize'!$E133,Inputs_ByPrg!$E$6:$E$69,0),MATCH('ABP BlockSize'!N$5,Inputs_ByPrg!$I$5:$AD$5,0))*8760/1000</f>
        <v>0</v>
      </c>
      <c r="O133" s="89">
        <f>O64*INDEX(Inputs_ByPrg!$I$6:$AD$69,MATCH('ABP BlockSize'!$E133,Inputs_ByPrg!$E$6:$E$69,0),MATCH('ABP BlockSize'!O$5,Inputs_ByPrg!$I$5:$AD$5,0))*8760/1000</f>
        <v>0</v>
      </c>
      <c r="P133" s="89">
        <f>P64*INDEX(Inputs_ByPrg!$I$6:$AD$69,MATCH('ABP BlockSize'!$E133,Inputs_ByPrg!$E$6:$E$69,0),MATCH('ABP BlockSize'!P$5,Inputs_ByPrg!$I$5:$AD$5,0))*8760/1000</f>
        <v>0</v>
      </c>
      <c r="Q133" s="89">
        <f>Q64*INDEX(Inputs_ByPrg!$I$6:$AD$69,MATCH('ABP BlockSize'!$E133,Inputs_ByPrg!$E$6:$E$69,0),MATCH('ABP BlockSize'!Q$5,Inputs_ByPrg!$I$5:$AD$5,0))*8760/1000</f>
        <v>0</v>
      </c>
      <c r="R133" s="89">
        <f>R64*INDEX(Inputs_ByPrg!$I$6:$AD$69,MATCH('ABP BlockSize'!$E133,Inputs_ByPrg!$E$6:$E$69,0),MATCH('ABP BlockSize'!R$5,Inputs_ByPrg!$I$5:$AD$5,0))*8760/1000</f>
        <v>0</v>
      </c>
      <c r="S133" s="89">
        <f>S64*INDEX(Inputs_ByPrg!$I$6:$AD$69,MATCH('ABP BlockSize'!$E133,Inputs_ByPrg!$E$6:$E$69,0),MATCH('ABP BlockSize'!S$5,Inputs_ByPrg!$I$5:$AD$5,0))*8760/1000</f>
        <v>0</v>
      </c>
      <c r="T133" s="89">
        <f>T64*INDEX(Inputs_ByPrg!$I$6:$AD$69,MATCH('ABP BlockSize'!$E133,Inputs_ByPrg!$E$6:$E$69,0),MATCH('ABP BlockSize'!T$5,Inputs_ByPrg!$I$5:$AD$5,0))*8760/1000</f>
        <v>0</v>
      </c>
      <c r="U133" s="89">
        <f>U64*INDEX(Inputs_ByPrg!$I$6:$AD$69,MATCH('ABP BlockSize'!$E133,Inputs_ByPrg!$E$6:$E$69,0),MATCH('ABP BlockSize'!U$5,Inputs_ByPrg!$I$5:$AD$5,0))*8760/1000</f>
        <v>0</v>
      </c>
      <c r="V133" s="89">
        <f>V64*INDEX(Inputs_ByPrg!$I$6:$AD$69,MATCH('ABP BlockSize'!$E133,Inputs_ByPrg!$E$6:$E$69,0),MATCH('ABP BlockSize'!V$5,Inputs_ByPrg!$I$5:$AD$5,0))*8760/1000</f>
        <v>0</v>
      </c>
      <c r="W133" s="89">
        <f>W64*INDEX(Inputs_ByPrg!$I$6:$AD$69,MATCH('ABP BlockSize'!$E133,Inputs_ByPrg!$E$6:$E$69,0),MATCH('ABP BlockSize'!W$5,Inputs_ByPrg!$I$5:$AD$5,0))*8760/1000</f>
        <v>0</v>
      </c>
      <c r="X133" s="89">
        <f>X64*INDEX(Inputs_ByPrg!$I$6:$AD$69,MATCH('ABP BlockSize'!$E133,Inputs_ByPrg!$E$6:$E$69,0),MATCH('ABP BlockSize'!X$5,Inputs_ByPrg!$I$5:$AD$5,0))*8760/1000</f>
        <v>0</v>
      </c>
      <c r="Y133" s="89">
        <f>Y64*INDEX(Inputs_ByPrg!$I$6:$AD$69,MATCH('ABP BlockSize'!$E133,Inputs_ByPrg!$E$6:$E$69,0),MATCH('ABP BlockSize'!Y$5,Inputs_ByPrg!$I$5:$AD$5,0))*8760/1000</f>
        <v>0</v>
      </c>
      <c r="Z133" s="89">
        <f>Z64*INDEX(Inputs_ByPrg!$I$6:$AD$69,MATCH('ABP BlockSize'!$E133,Inputs_ByPrg!$E$6:$E$69,0),MATCH('ABP BlockSize'!Z$5,Inputs_ByPrg!$I$5:$AD$5,0))*8760/1000</f>
        <v>0</v>
      </c>
      <c r="AA133" s="89">
        <f>AA64*INDEX(Inputs_ByPrg!$I$6:$AD$69,MATCH('ABP BlockSize'!$E133,Inputs_ByPrg!$E$6:$E$69,0),MATCH('ABP BlockSize'!AA$5,Inputs_ByPrg!$I$5:$AD$5,0))*8760/1000</f>
        <v>0</v>
      </c>
      <c r="AB133" s="89">
        <f>AB64*INDEX(Inputs_ByPrg!$I$6:$AD$69,MATCH('ABP BlockSize'!$E133,Inputs_ByPrg!$E$6:$E$69,0),MATCH('ABP BlockSize'!AB$5,Inputs_ByPrg!$I$5:$AD$5,0))*8760/1000</f>
        <v>0</v>
      </c>
    </row>
    <row r="134" spans="2:28" ht="14.45" customHeight="1">
      <c r="B134" s="239" t="s">
        <v>231</v>
      </c>
      <c r="C134" s="239" t="s">
        <v>211</v>
      </c>
      <c r="D134" s="239" t="s">
        <v>284</v>
      </c>
      <c r="E134" s="286" t="str">
        <f t="shared" si="2"/>
        <v>B_Equity Eligible Contractor_ &gt;25-100</v>
      </c>
      <c r="F134" s="262" t="s">
        <v>85</v>
      </c>
      <c r="G134" s="89">
        <f>G65*INDEX(Inputs_ByPrg!$I$6:$AD$69,MATCH('ABP BlockSize'!$E134,Inputs_ByPrg!$E$6:$E$69,0),MATCH('ABP BlockSize'!G$5,Inputs_ByPrg!$I$5:$AD$5,0))*8760/1000</f>
        <v>5308.1128261662079</v>
      </c>
      <c r="H134" s="89">
        <f>H65*INDEX(Inputs_ByPrg!$I$6:$AD$69,MATCH('ABP BlockSize'!$E134,Inputs_ByPrg!$E$6:$E$69,0),MATCH('ABP BlockSize'!H$5,Inputs_ByPrg!$I$5:$AD$5,0))*8760/1000</f>
        <v>5308.1128261662079</v>
      </c>
      <c r="I134" s="89">
        <f>I65*INDEX(Inputs_ByPrg!$I$6:$AD$69,MATCH('ABP BlockSize'!$E134,Inputs_ByPrg!$E$6:$E$69,0),MATCH('ABP BlockSize'!I$5,Inputs_ByPrg!$I$5:$AD$5,0))*8760/1000</f>
        <v>5308.1128261662079</v>
      </c>
      <c r="J134" s="89">
        <f>J65*INDEX(Inputs_ByPrg!$I$6:$AD$69,MATCH('ABP BlockSize'!$E134,Inputs_ByPrg!$E$6:$E$69,0),MATCH('ABP BlockSize'!J$5,Inputs_ByPrg!$I$5:$AD$5,0))*8760/1000</f>
        <v>5308.1128261662079</v>
      </c>
      <c r="K134" s="89">
        <f>K65*INDEX(Inputs_ByPrg!$I$6:$AD$69,MATCH('ABP BlockSize'!$E134,Inputs_ByPrg!$E$6:$E$69,0),MATCH('ABP BlockSize'!K$5,Inputs_ByPrg!$I$5:$AD$5,0))*8760/1000</f>
        <v>5308.1128261662079</v>
      </c>
      <c r="L134" s="89">
        <f>L65*INDEX(Inputs_ByPrg!$I$6:$AD$69,MATCH('ABP BlockSize'!$E134,Inputs_ByPrg!$E$6:$E$69,0),MATCH('ABP BlockSize'!L$5,Inputs_ByPrg!$I$5:$AD$5,0))*8760/1000</f>
        <v>5308.1128261662079</v>
      </c>
      <c r="M134" s="89">
        <f>M65*INDEX(Inputs_ByPrg!$I$6:$AD$69,MATCH('ABP BlockSize'!$E134,Inputs_ByPrg!$E$6:$E$69,0),MATCH('ABP BlockSize'!M$5,Inputs_ByPrg!$I$5:$AD$5,0))*8760/1000</f>
        <v>5308.1128261662079</v>
      </c>
      <c r="N134" s="89">
        <f>N65*INDEX(Inputs_ByPrg!$I$6:$AD$69,MATCH('ABP BlockSize'!$E134,Inputs_ByPrg!$E$6:$E$69,0),MATCH('ABP BlockSize'!N$5,Inputs_ByPrg!$I$5:$AD$5,0))*8760/1000</f>
        <v>5308.1128261662079</v>
      </c>
      <c r="O134" s="89">
        <f>O65*INDEX(Inputs_ByPrg!$I$6:$AD$69,MATCH('ABP BlockSize'!$E134,Inputs_ByPrg!$E$6:$E$69,0),MATCH('ABP BlockSize'!O$5,Inputs_ByPrg!$I$5:$AD$5,0))*8760/1000</f>
        <v>5308.1128261662079</v>
      </c>
      <c r="P134" s="89">
        <f>P65*INDEX(Inputs_ByPrg!$I$6:$AD$69,MATCH('ABP BlockSize'!$E134,Inputs_ByPrg!$E$6:$E$69,0),MATCH('ABP BlockSize'!P$5,Inputs_ByPrg!$I$5:$AD$5,0))*8760/1000</f>
        <v>2654.056413083104</v>
      </c>
      <c r="Q134" s="89">
        <f>Q65*INDEX(Inputs_ByPrg!$I$6:$AD$69,MATCH('ABP BlockSize'!$E134,Inputs_ByPrg!$E$6:$E$69,0),MATCH('ABP BlockSize'!Q$5,Inputs_ByPrg!$I$5:$AD$5,0))*8760/1000</f>
        <v>2654.056413083104</v>
      </c>
      <c r="R134" s="89">
        <f>R65*INDEX(Inputs_ByPrg!$I$6:$AD$69,MATCH('ABP BlockSize'!$E134,Inputs_ByPrg!$E$6:$E$69,0),MATCH('ABP BlockSize'!R$5,Inputs_ByPrg!$I$5:$AD$5,0))*8760/1000</f>
        <v>2654.056413083104</v>
      </c>
      <c r="S134" s="89">
        <f>S65*INDEX(Inputs_ByPrg!$I$6:$AD$69,MATCH('ABP BlockSize'!$E134,Inputs_ByPrg!$E$6:$E$69,0),MATCH('ABP BlockSize'!S$5,Inputs_ByPrg!$I$5:$AD$5,0))*8760/1000</f>
        <v>2654.056413083104</v>
      </c>
      <c r="T134" s="89">
        <f>T65*INDEX(Inputs_ByPrg!$I$6:$AD$69,MATCH('ABP BlockSize'!$E134,Inputs_ByPrg!$E$6:$E$69,0),MATCH('ABP BlockSize'!T$5,Inputs_ByPrg!$I$5:$AD$5,0))*8760/1000</f>
        <v>2654.056413083104</v>
      </c>
      <c r="U134" s="89">
        <f>U65*INDEX(Inputs_ByPrg!$I$6:$AD$69,MATCH('ABP BlockSize'!$E134,Inputs_ByPrg!$E$6:$E$69,0),MATCH('ABP BlockSize'!U$5,Inputs_ByPrg!$I$5:$AD$5,0))*8760/1000</f>
        <v>2654.056413083104</v>
      </c>
      <c r="V134" s="89">
        <f>V65*INDEX(Inputs_ByPrg!$I$6:$AD$69,MATCH('ABP BlockSize'!$E134,Inputs_ByPrg!$E$6:$E$69,0),MATCH('ABP BlockSize'!V$5,Inputs_ByPrg!$I$5:$AD$5,0))*8760/1000</f>
        <v>2654.056413083104</v>
      </c>
      <c r="W134" s="89">
        <f>W65*INDEX(Inputs_ByPrg!$I$6:$AD$69,MATCH('ABP BlockSize'!$E134,Inputs_ByPrg!$E$6:$E$69,0),MATCH('ABP BlockSize'!W$5,Inputs_ByPrg!$I$5:$AD$5,0))*8760/1000</f>
        <v>2654.056413083104</v>
      </c>
      <c r="X134" s="89">
        <f>X65*INDEX(Inputs_ByPrg!$I$6:$AD$69,MATCH('ABP BlockSize'!$E134,Inputs_ByPrg!$E$6:$E$69,0),MATCH('ABP BlockSize'!X$5,Inputs_ByPrg!$I$5:$AD$5,0))*8760/1000</f>
        <v>2654.056413083104</v>
      </c>
      <c r="Y134" s="89">
        <f>Y65*INDEX(Inputs_ByPrg!$I$6:$AD$69,MATCH('ABP BlockSize'!$E134,Inputs_ByPrg!$E$6:$E$69,0),MATCH('ABP BlockSize'!Y$5,Inputs_ByPrg!$I$5:$AD$5,0))*8760/1000</f>
        <v>2654.056413083104</v>
      </c>
      <c r="Z134" s="89">
        <f>Z65*INDEX(Inputs_ByPrg!$I$6:$AD$69,MATCH('ABP BlockSize'!$E134,Inputs_ByPrg!$E$6:$E$69,0),MATCH('ABP BlockSize'!Z$5,Inputs_ByPrg!$I$5:$AD$5,0))*8760/1000</f>
        <v>2654.056413083104</v>
      </c>
      <c r="AA134" s="89">
        <f>AA65*INDEX(Inputs_ByPrg!$I$6:$AD$69,MATCH('ABP BlockSize'!$E134,Inputs_ByPrg!$E$6:$E$69,0),MATCH('ABP BlockSize'!AA$5,Inputs_ByPrg!$I$5:$AD$5,0))*8760/1000</f>
        <v>2654.056413083104</v>
      </c>
      <c r="AB134" s="89">
        <f>AB65*INDEX(Inputs_ByPrg!$I$6:$AD$69,MATCH('ABP BlockSize'!$E134,Inputs_ByPrg!$E$6:$E$69,0),MATCH('ABP BlockSize'!AB$5,Inputs_ByPrg!$I$5:$AD$5,0))*8760/1000</f>
        <v>2654.056413083104</v>
      </c>
    </row>
    <row r="135" spans="2:28" ht="14.45" customHeight="1">
      <c r="B135" s="239" t="s">
        <v>231</v>
      </c>
      <c r="C135" s="239" t="s">
        <v>211</v>
      </c>
      <c r="D135" s="239" t="s">
        <v>287</v>
      </c>
      <c r="E135" s="286" t="str">
        <f t="shared" si="2"/>
        <v>B_Equity Eligible Contractor_&gt;100-200</v>
      </c>
      <c r="F135" s="262" t="s">
        <v>85</v>
      </c>
      <c r="G135" s="89">
        <f>G66*INDEX(Inputs_ByPrg!$I$6:$AD$69,MATCH('ABP BlockSize'!$E135,Inputs_ByPrg!$E$6:$E$69,0),MATCH('ABP BlockSize'!G$5,Inputs_ByPrg!$I$5:$AD$5,0))*8760/1000</f>
        <v>4095.8715539029126</v>
      </c>
      <c r="H135" s="89">
        <f>H66*INDEX(Inputs_ByPrg!$I$6:$AD$69,MATCH('ABP BlockSize'!$E135,Inputs_ByPrg!$E$6:$E$69,0),MATCH('ABP BlockSize'!H$5,Inputs_ByPrg!$I$5:$AD$5,0))*8760/1000</f>
        <v>4095.8715539029126</v>
      </c>
      <c r="I135" s="89">
        <f>I66*INDEX(Inputs_ByPrg!$I$6:$AD$69,MATCH('ABP BlockSize'!$E135,Inputs_ByPrg!$E$6:$E$69,0),MATCH('ABP BlockSize'!I$5,Inputs_ByPrg!$I$5:$AD$5,0))*8760/1000</f>
        <v>4095.8715539029126</v>
      </c>
      <c r="J135" s="89">
        <f>J66*INDEX(Inputs_ByPrg!$I$6:$AD$69,MATCH('ABP BlockSize'!$E135,Inputs_ByPrg!$E$6:$E$69,0),MATCH('ABP BlockSize'!J$5,Inputs_ByPrg!$I$5:$AD$5,0))*8760/1000</f>
        <v>4095.8715539029126</v>
      </c>
      <c r="K135" s="89">
        <f>K66*INDEX(Inputs_ByPrg!$I$6:$AD$69,MATCH('ABP BlockSize'!$E135,Inputs_ByPrg!$E$6:$E$69,0),MATCH('ABP BlockSize'!K$5,Inputs_ByPrg!$I$5:$AD$5,0))*8760/1000</f>
        <v>4095.8715539029126</v>
      </c>
      <c r="L135" s="89">
        <f>L66*INDEX(Inputs_ByPrg!$I$6:$AD$69,MATCH('ABP BlockSize'!$E135,Inputs_ByPrg!$E$6:$E$69,0),MATCH('ABP BlockSize'!L$5,Inputs_ByPrg!$I$5:$AD$5,0))*8760/1000</f>
        <v>4095.8715539029126</v>
      </c>
      <c r="M135" s="89">
        <f>M66*INDEX(Inputs_ByPrg!$I$6:$AD$69,MATCH('ABP BlockSize'!$E135,Inputs_ByPrg!$E$6:$E$69,0),MATCH('ABP BlockSize'!M$5,Inputs_ByPrg!$I$5:$AD$5,0))*8760/1000</f>
        <v>4095.8715539029126</v>
      </c>
      <c r="N135" s="89">
        <f>N66*INDEX(Inputs_ByPrg!$I$6:$AD$69,MATCH('ABP BlockSize'!$E135,Inputs_ByPrg!$E$6:$E$69,0),MATCH('ABP BlockSize'!N$5,Inputs_ByPrg!$I$5:$AD$5,0))*8760/1000</f>
        <v>4095.8715539029126</v>
      </c>
      <c r="O135" s="89">
        <f>O66*INDEX(Inputs_ByPrg!$I$6:$AD$69,MATCH('ABP BlockSize'!$E135,Inputs_ByPrg!$E$6:$E$69,0),MATCH('ABP BlockSize'!O$5,Inputs_ByPrg!$I$5:$AD$5,0))*8760/1000</f>
        <v>4095.8715539029126</v>
      </c>
      <c r="P135" s="89">
        <f>P66*INDEX(Inputs_ByPrg!$I$6:$AD$69,MATCH('ABP BlockSize'!$E135,Inputs_ByPrg!$E$6:$E$69,0),MATCH('ABP BlockSize'!P$5,Inputs_ByPrg!$I$5:$AD$5,0))*8760/1000</f>
        <v>2047.9357769514563</v>
      </c>
      <c r="Q135" s="89">
        <f>Q66*INDEX(Inputs_ByPrg!$I$6:$AD$69,MATCH('ABP BlockSize'!$E135,Inputs_ByPrg!$E$6:$E$69,0),MATCH('ABP BlockSize'!Q$5,Inputs_ByPrg!$I$5:$AD$5,0))*8760/1000</f>
        <v>2047.9357769514563</v>
      </c>
      <c r="R135" s="89">
        <f>R66*INDEX(Inputs_ByPrg!$I$6:$AD$69,MATCH('ABP BlockSize'!$E135,Inputs_ByPrg!$E$6:$E$69,0),MATCH('ABP BlockSize'!R$5,Inputs_ByPrg!$I$5:$AD$5,0))*8760/1000</f>
        <v>2047.9357769514563</v>
      </c>
      <c r="S135" s="89">
        <f>S66*INDEX(Inputs_ByPrg!$I$6:$AD$69,MATCH('ABP BlockSize'!$E135,Inputs_ByPrg!$E$6:$E$69,0),MATCH('ABP BlockSize'!S$5,Inputs_ByPrg!$I$5:$AD$5,0))*8760/1000</f>
        <v>2047.9357769514563</v>
      </c>
      <c r="T135" s="89">
        <f>T66*INDEX(Inputs_ByPrg!$I$6:$AD$69,MATCH('ABP BlockSize'!$E135,Inputs_ByPrg!$E$6:$E$69,0),MATCH('ABP BlockSize'!T$5,Inputs_ByPrg!$I$5:$AD$5,0))*8760/1000</f>
        <v>2047.9357769514563</v>
      </c>
      <c r="U135" s="89">
        <f>U66*INDEX(Inputs_ByPrg!$I$6:$AD$69,MATCH('ABP BlockSize'!$E135,Inputs_ByPrg!$E$6:$E$69,0),MATCH('ABP BlockSize'!U$5,Inputs_ByPrg!$I$5:$AD$5,0))*8760/1000</f>
        <v>2047.9357769514563</v>
      </c>
      <c r="V135" s="89">
        <f>V66*INDEX(Inputs_ByPrg!$I$6:$AD$69,MATCH('ABP BlockSize'!$E135,Inputs_ByPrg!$E$6:$E$69,0),MATCH('ABP BlockSize'!V$5,Inputs_ByPrg!$I$5:$AD$5,0))*8760/1000</f>
        <v>2047.9357769514563</v>
      </c>
      <c r="W135" s="89">
        <f>W66*INDEX(Inputs_ByPrg!$I$6:$AD$69,MATCH('ABP BlockSize'!$E135,Inputs_ByPrg!$E$6:$E$69,0),MATCH('ABP BlockSize'!W$5,Inputs_ByPrg!$I$5:$AD$5,0))*8760/1000</f>
        <v>2047.9357769514563</v>
      </c>
      <c r="X135" s="89">
        <f>X66*INDEX(Inputs_ByPrg!$I$6:$AD$69,MATCH('ABP BlockSize'!$E135,Inputs_ByPrg!$E$6:$E$69,0),MATCH('ABP BlockSize'!X$5,Inputs_ByPrg!$I$5:$AD$5,0))*8760/1000</f>
        <v>2047.9357769514563</v>
      </c>
      <c r="Y135" s="89">
        <f>Y66*INDEX(Inputs_ByPrg!$I$6:$AD$69,MATCH('ABP BlockSize'!$E135,Inputs_ByPrg!$E$6:$E$69,0),MATCH('ABP BlockSize'!Y$5,Inputs_ByPrg!$I$5:$AD$5,0))*8760/1000</f>
        <v>2047.9357769514563</v>
      </c>
      <c r="Z135" s="89">
        <f>Z66*INDEX(Inputs_ByPrg!$I$6:$AD$69,MATCH('ABP BlockSize'!$E135,Inputs_ByPrg!$E$6:$E$69,0),MATCH('ABP BlockSize'!Z$5,Inputs_ByPrg!$I$5:$AD$5,0))*8760/1000</f>
        <v>2047.9357769514563</v>
      </c>
      <c r="AA135" s="89">
        <f>AA66*INDEX(Inputs_ByPrg!$I$6:$AD$69,MATCH('ABP BlockSize'!$E135,Inputs_ByPrg!$E$6:$E$69,0),MATCH('ABP BlockSize'!AA$5,Inputs_ByPrg!$I$5:$AD$5,0))*8760/1000</f>
        <v>2047.9357769514563</v>
      </c>
      <c r="AB135" s="89">
        <f>AB66*INDEX(Inputs_ByPrg!$I$6:$AD$69,MATCH('ABP BlockSize'!$E135,Inputs_ByPrg!$E$6:$E$69,0),MATCH('ABP BlockSize'!AB$5,Inputs_ByPrg!$I$5:$AD$5,0))*8760/1000</f>
        <v>2047.9357769514563</v>
      </c>
    </row>
    <row r="136" spans="2:28" ht="14.45" customHeight="1">
      <c r="B136" s="239" t="s">
        <v>231</v>
      </c>
      <c r="C136" s="239" t="s">
        <v>211</v>
      </c>
      <c r="D136" s="239" t="s">
        <v>288</v>
      </c>
      <c r="E136" s="286" t="str">
        <f t="shared" si="2"/>
        <v>B_Equity Eligible Contractor_&gt;200-500</v>
      </c>
      <c r="F136" s="262" t="s">
        <v>85</v>
      </c>
      <c r="G136" s="89">
        <f>G67*INDEX(Inputs_ByPrg!$I$6:$AD$69,MATCH('ABP BlockSize'!$E136,Inputs_ByPrg!$E$6:$E$69,0),MATCH('ABP BlockSize'!G$5,Inputs_ByPrg!$I$5:$AD$5,0))*8760/1000</f>
        <v>15119.808711375534</v>
      </c>
      <c r="H136" s="89">
        <f>H67*INDEX(Inputs_ByPrg!$I$6:$AD$69,MATCH('ABP BlockSize'!$E136,Inputs_ByPrg!$E$6:$E$69,0),MATCH('ABP BlockSize'!H$5,Inputs_ByPrg!$I$5:$AD$5,0))*8760/1000</f>
        <v>15119.808711375534</v>
      </c>
      <c r="I136" s="89">
        <f>I67*INDEX(Inputs_ByPrg!$I$6:$AD$69,MATCH('ABP BlockSize'!$E136,Inputs_ByPrg!$E$6:$E$69,0),MATCH('ABP BlockSize'!I$5,Inputs_ByPrg!$I$5:$AD$5,0))*8760/1000</f>
        <v>15119.808711375534</v>
      </c>
      <c r="J136" s="89">
        <f>J67*INDEX(Inputs_ByPrg!$I$6:$AD$69,MATCH('ABP BlockSize'!$E136,Inputs_ByPrg!$E$6:$E$69,0),MATCH('ABP BlockSize'!J$5,Inputs_ByPrg!$I$5:$AD$5,0))*8760/1000</f>
        <v>15119.808711375534</v>
      </c>
      <c r="K136" s="89">
        <f>K67*INDEX(Inputs_ByPrg!$I$6:$AD$69,MATCH('ABP BlockSize'!$E136,Inputs_ByPrg!$E$6:$E$69,0),MATCH('ABP BlockSize'!K$5,Inputs_ByPrg!$I$5:$AD$5,0))*8760/1000</f>
        <v>15119.808711375534</v>
      </c>
      <c r="L136" s="89">
        <f>L67*INDEX(Inputs_ByPrg!$I$6:$AD$69,MATCH('ABP BlockSize'!$E136,Inputs_ByPrg!$E$6:$E$69,0),MATCH('ABP BlockSize'!L$5,Inputs_ByPrg!$I$5:$AD$5,0))*8760/1000</f>
        <v>15119.808711375534</v>
      </c>
      <c r="M136" s="89">
        <f>M67*INDEX(Inputs_ByPrg!$I$6:$AD$69,MATCH('ABP BlockSize'!$E136,Inputs_ByPrg!$E$6:$E$69,0),MATCH('ABP BlockSize'!M$5,Inputs_ByPrg!$I$5:$AD$5,0))*8760/1000</f>
        <v>15119.808711375534</v>
      </c>
      <c r="N136" s="89">
        <f>N67*INDEX(Inputs_ByPrg!$I$6:$AD$69,MATCH('ABP BlockSize'!$E136,Inputs_ByPrg!$E$6:$E$69,0),MATCH('ABP BlockSize'!N$5,Inputs_ByPrg!$I$5:$AD$5,0))*8760/1000</f>
        <v>15119.808711375534</v>
      </c>
      <c r="O136" s="89">
        <f>O67*INDEX(Inputs_ByPrg!$I$6:$AD$69,MATCH('ABP BlockSize'!$E136,Inputs_ByPrg!$E$6:$E$69,0),MATCH('ABP BlockSize'!O$5,Inputs_ByPrg!$I$5:$AD$5,0))*8760/1000</f>
        <v>15119.808711375534</v>
      </c>
      <c r="P136" s="89">
        <f>P67*INDEX(Inputs_ByPrg!$I$6:$AD$69,MATCH('ABP BlockSize'!$E136,Inputs_ByPrg!$E$6:$E$69,0),MATCH('ABP BlockSize'!P$5,Inputs_ByPrg!$I$5:$AD$5,0))*8760/1000</f>
        <v>7559.9043556877668</v>
      </c>
      <c r="Q136" s="89">
        <f>Q67*INDEX(Inputs_ByPrg!$I$6:$AD$69,MATCH('ABP BlockSize'!$E136,Inputs_ByPrg!$E$6:$E$69,0),MATCH('ABP BlockSize'!Q$5,Inputs_ByPrg!$I$5:$AD$5,0))*8760/1000</f>
        <v>7559.9043556877668</v>
      </c>
      <c r="R136" s="89">
        <f>R67*INDEX(Inputs_ByPrg!$I$6:$AD$69,MATCH('ABP BlockSize'!$E136,Inputs_ByPrg!$E$6:$E$69,0),MATCH('ABP BlockSize'!R$5,Inputs_ByPrg!$I$5:$AD$5,0))*8760/1000</f>
        <v>7559.9043556877668</v>
      </c>
      <c r="S136" s="89">
        <f>S67*INDEX(Inputs_ByPrg!$I$6:$AD$69,MATCH('ABP BlockSize'!$E136,Inputs_ByPrg!$E$6:$E$69,0),MATCH('ABP BlockSize'!S$5,Inputs_ByPrg!$I$5:$AD$5,0))*8760/1000</f>
        <v>7559.9043556877668</v>
      </c>
      <c r="T136" s="89">
        <f>T67*INDEX(Inputs_ByPrg!$I$6:$AD$69,MATCH('ABP BlockSize'!$E136,Inputs_ByPrg!$E$6:$E$69,0),MATCH('ABP BlockSize'!T$5,Inputs_ByPrg!$I$5:$AD$5,0))*8760/1000</f>
        <v>7559.9043556877668</v>
      </c>
      <c r="U136" s="89">
        <f>U67*INDEX(Inputs_ByPrg!$I$6:$AD$69,MATCH('ABP BlockSize'!$E136,Inputs_ByPrg!$E$6:$E$69,0),MATCH('ABP BlockSize'!U$5,Inputs_ByPrg!$I$5:$AD$5,0))*8760/1000</f>
        <v>7559.9043556877668</v>
      </c>
      <c r="V136" s="89">
        <f>V67*INDEX(Inputs_ByPrg!$I$6:$AD$69,MATCH('ABP BlockSize'!$E136,Inputs_ByPrg!$E$6:$E$69,0),MATCH('ABP BlockSize'!V$5,Inputs_ByPrg!$I$5:$AD$5,0))*8760/1000</f>
        <v>7559.9043556877668</v>
      </c>
      <c r="W136" s="89">
        <f>W67*INDEX(Inputs_ByPrg!$I$6:$AD$69,MATCH('ABP BlockSize'!$E136,Inputs_ByPrg!$E$6:$E$69,0),MATCH('ABP BlockSize'!W$5,Inputs_ByPrg!$I$5:$AD$5,0))*8760/1000</f>
        <v>7559.9043556877668</v>
      </c>
      <c r="X136" s="89">
        <f>X67*INDEX(Inputs_ByPrg!$I$6:$AD$69,MATCH('ABP BlockSize'!$E136,Inputs_ByPrg!$E$6:$E$69,0),MATCH('ABP BlockSize'!X$5,Inputs_ByPrg!$I$5:$AD$5,0))*8760/1000</f>
        <v>7559.9043556877668</v>
      </c>
      <c r="Y136" s="89">
        <f>Y67*INDEX(Inputs_ByPrg!$I$6:$AD$69,MATCH('ABP BlockSize'!$E136,Inputs_ByPrg!$E$6:$E$69,0),MATCH('ABP BlockSize'!Y$5,Inputs_ByPrg!$I$5:$AD$5,0))*8760/1000</f>
        <v>7559.9043556877668</v>
      </c>
      <c r="Z136" s="89">
        <f>Z67*INDEX(Inputs_ByPrg!$I$6:$AD$69,MATCH('ABP BlockSize'!$E136,Inputs_ByPrg!$E$6:$E$69,0),MATCH('ABP BlockSize'!Z$5,Inputs_ByPrg!$I$5:$AD$5,0))*8760/1000</f>
        <v>7559.9043556877668</v>
      </c>
      <c r="AA136" s="89">
        <f>AA67*INDEX(Inputs_ByPrg!$I$6:$AD$69,MATCH('ABP BlockSize'!$E136,Inputs_ByPrg!$E$6:$E$69,0),MATCH('ABP BlockSize'!AA$5,Inputs_ByPrg!$I$5:$AD$5,0))*8760/1000</f>
        <v>7559.9043556877668</v>
      </c>
      <c r="AB136" s="89">
        <f>AB67*INDEX(Inputs_ByPrg!$I$6:$AD$69,MATCH('ABP BlockSize'!$E136,Inputs_ByPrg!$E$6:$E$69,0),MATCH('ABP BlockSize'!AB$5,Inputs_ByPrg!$I$5:$AD$5,0))*8760/1000</f>
        <v>7559.9043556877668</v>
      </c>
    </row>
    <row r="137" spans="2:28" ht="14.45" customHeight="1">
      <c r="B137" s="239" t="s">
        <v>231</v>
      </c>
      <c r="C137" s="239" t="s">
        <v>211</v>
      </c>
      <c r="D137" s="239" t="s">
        <v>290</v>
      </c>
      <c r="E137" s="286" t="str">
        <f t="shared" si="2"/>
        <v>B_Equity Eligible Contractor_&gt;500-2000</v>
      </c>
      <c r="F137" s="262" t="s">
        <v>85</v>
      </c>
      <c r="G137" s="89">
        <f>G68*INDEX(Inputs_ByPrg!$I$6:$AD$69,MATCH('ABP BlockSize'!$E137,Inputs_ByPrg!$E$6:$E$69,0),MATCH('ABP BlockSize'!G$5,Inputs_ByPrg!$I$5:$AD$5,0))*8760/1000</f>
        <v>120962.71613071438</v>
      </c>
      <c r="H137" s="89">
        <f>H68*INDEX(Inputs_ByPrg!$I$6:$AD$69,MATCH('ABP BlockSize'!$E137,Inputs_ByPrg!$E$6:$E$69,0),MATCH('ABP BlockSize'!H$5,Inputs_ByPrg!$I$5:$AD$5,0))*8760/1000</f>
        <v>120962.71613071438</v>
      </c>
      <c r="I137" s="89">
        <f>I68*INDEX(Inputs_ByPrg!$I$6:$AD$69,MATCH('ABP BlockSize'!$E137,Inputs_ByPrg!$E$6:$E$69,0),MATCH('ABP BlockSize'!I$5,Inputs_ByPrg!$I$5:$AD$5,0))*8760/1000</f>
        <v>120962.71613071438</v>
      </c>
      <c r="J137" s="89">
        <f>J68*INDEX(Inputs_ByPrg!$I$6:$AD$69,MATCH('ABP BlockSize'!$E137,Inputs_ByPrg!$E$6:$E$69,0),MATCH('ABP BlockSize'!J$5,Inputs_ByPrg!$I$5:$AD$5,0))*8760/1000</f>
        <v>120962.71613071438</v>
      </c>
      <c r="K137" s="89">
        <f>K68*INDEX(Inputs_ByPrg!$I$6:$AD$69,MATCH('ABP BlockSize'!$E137,Inputs_ByPrg!$E$6:$E$69,0),MATCH('ABP BlockSize'!K$5,Inputs_ByPrg!$I$5:$AD$5,0))*8760/1000</f>
        <v>120962.71613071438</v>
      </c>
      <c r="L137" s="89">
        <f>L68*INDEX(Inputs_ByPrg!$I$6:$AD$69,MATCH('ABP BlockSize'!$E137,Inputs_ByPrg!$E$6:$E$69,0),MATCH('ABP BlockSize'!L$5,Inputs_ByPrg!$I$5:$AD$5,0))*8760/1000</f>
        <v>120962.71613071438</v>
      </c>
      <c r="M137" s="89">
        <f>M68*INDEX(Inputs_ByPrg!$I$6:$AD$69,MATCH('ABP BlockSize'!$E137,Inputs_ByPrg!$E$6:$E$69,0),MATCH('ABP BlockSize'!M$5,Inputs_ByPrg!$I$5:$AD$5,0))*8760/1000</f>
        <v>120962.71613071438</v>
      </c>
      <c r="N137" s="89">
        <f>N68*INDEX(Inputs_ByPrg!$I$6:$AD$69,MATCH('ABP BlockSize'!$E137,Inputs_ByPrg!$E$6:$E$69,0),MATCH('ABP BlockSize'!N$5,Inputs_ByPrg!$I$5:$AD$5,0))*8760/1000</f>
        <v>120962.71613071438</v>
      </c>
      <c r="O137" s="89">
        <f>O68*INDEX(Inputs_ByPrg!$I$6:$AD$69,MATCH('ABP BlockSize'!$E137,Inputs_ByPrg!$E$6:$E$69,0),MATCH('ABP BlockSize'!O$5,Inputs_ByPrg!$I$5:$AD$5,0))*8760/1000</f>
        <v>120962.71613071438</v>
      </c>
      <c r="P137" s="89">
        <f>P68*INDEX(Inputs_ByPrg!$I$6:$AD$69,MATCH('ABP BlockSize'!$E137,Inputs_ByPrg!$E$6:$E$69,0),MATCH('ABP BlockSize'!P$5,Inputs_ByPrg!$I$5:$AD$5,0))*8760/1000</f>
        <v>60481.358065357192</v>
      </c>
      <c r="Q137" s="89">
        <f>Q68*INDEX(Inputs_ByPrg!$I$6:$AD$69,MATCH('ABP BlockSize'!$E137,Inputs_ByPrg!$E$6:$E$69,0),MATCH('ABP BlockSize'!Q$5,Inputs_ByPrg!$I$5:$AD$5,0))*8760/1000</f>
        <v>60481.358065357192</v>
      </c>
      <c r="R137" s="89">
        <f>R68*INDEX(Inputs_ByPrg!$I$6:$AD$69,MATCH('ABP BlockSize'!$E137,Inputs_ByPrg!$E$6:$E$69,0),MATCH('ABP BlockSize'!R$5,Inputs_ByPrg!$I$5:$AD$5,0))*8760/1000</f>
        <v>60481.358065357192</v>
      </c>
      <c r="S137" s="89">
        <f>S68*INDEX(Inputs_ByPrg!$I$6:$AD$69,MATCH('ABP BlockSize'!$E137,Inputs_ByPrg!$E$6:$E$69,0),MATCH('ABP BlockSize'!S$5,Inputs_ByPrg!$I$5:$AD$5,0))*8760/1000</f>
        <v>60481.358065357192</v>
      </c>
      <c r="T137" s="89">
        <f>T68*INDEX(Inputs_ByPrg!$I$6:$AD$69,MATCH('ABP BlockSize'!$E137,Inputs_ByPrg!$E$6:$E$69,0),MATCH('ABP BlockSize'!T$5,Inputs_ByPrg!$I$5:$AD$5,0))*8760/1000</f>
        <v>60481.358065357192</v>
      </c>
      <c r="U137" s="89">
        <f>U68*INDEX(Inputs_ByPrg!$I$6:$AD$69,MATCH('ABP BlockSize'!$E137,Inputs_ByPrg!$E$6:$E$69,0),MATCH('ABP BlockSize'!U$5,Inputs_ByPrg!$I$5:$AD$5,0))*8760/1000</f>
        <v>60481.358065357192</v>
      </c>
      <c r="V137" s="89">
        <f>V68*INDEX(Inputs_ByPrg!$I$6:$AD$69,MATCH('ABP BlockSize'!$E137,Inputs_ByPrg!$E$6:$E$69,0),MATCH('ABP BlockSize'!V$5,Inputs_ByPrg!$I$5:$AD$5,0))*8760/1000</f>
        <v>60481.358065357192</v>
      </c>
      <c r="W137" s="89">
        <f>W68*INDEX(Inputs_ByPrg!$I$6:$AD$69,MATCH('ABP BlockSize'!$E137,Inputs_ByPrg!$E$6:$E$69,0),MATCH('ABP BlockSize'!W$5,Inputs_ByPrg!$I$5:$AD$5,0))*8760/1000</f>
        <v>60481.358065357192</v>
      </c>
      <c r="X137" s="89">
        <f>X68*INDEX(Inputs_ByPrg!$I$6:$AD$69,MATCH('ABP BlockSize'!$E137,Inputs_ByPrg!$E$6:$E$69,0),MATCH('ABP BlockSize'!X$5,Inputs_ByPrg!$I$5:$AD$5,0))*8760/1000</f>
        <v>60481.358065357192</v>
      </c>
      <c r="Y137" s="89">
        <f>Y68*INDEX(Inputs_ByPrg!$I$6:$AD$69,MATCH('ABP BlockSize'!$E137,Inputs_ByPrg!$E$6:$E$69,0),MATCH('ABP BlockSize'!Y$5,Inputs_ByPrg!$I$5:$AD$5,0))*8760/1000</f>
        <v>60481.358065357192</v>
      </c>
      <c r="Z137" s="89">
        <f>Z68*INDEX(Inputs_ByPrg!$I$6:$AD$69,MATCH('ABP BlockSize'!$E137,Inputs_ByPrg!$E$6:$E$69,0),MATCH('ABP BlockSize'!Z$5,Inputs_ByPrg!$I$5:$AD$5,0))*8760/1000</f>
        <v>60481.358065357192</v>
      </c>
      <c r="AA137" s="89">
        <f>AA68*INDEX(Inputs_ByPrg!$I$6:$AD$69,MATCH('ABP BlockSize'!$E137,Inputs_ByPrg!$E$6:$E$69,0),MATCH('ABP BlockSize'!AA$5,Inputs_ByPrg!$I$5:$AD$5,0))*8760/1000</f>
        <v>60481.358065357192</v>
      </c>
      <c r="AB137" s="89">
        <f>AB68*INDEX(Inputs_ByPrg!$I$6:$AD$69,MATCH('ABP BlockSize'!$E137,Inputs_ByPrg!$E$6:$E$69,0),MATCH('ABP BlockSize'!AB$5,Inputs_ByPrg!$I$5:$AD$5,0))*8760/1000</f>
        <v>60481.358065357192</v>
      </c>
    </row>
    <row r="138" spans="2:28" ht="14.45" customHeight="1">
      <c r="B138" s="239" t="s">
        <v>231</v>
      </c>
      <c r="C138" s="239" t="s">
        <v>211</v>
      </c>
      <c r="D138" s="239" t="s">
        <v>292</v>
      </c>
      <c r="E138" s="286" t="str">
        <f t="shared" si="2"/>
        <v>B_Equity Eligible Contractor_&gt; 2000-5000</v>
      </c>
      <c r="F138" s="262" t="s">
        <v>85</v>
      </c>
      <c r="G138" s="89">
        <f>G69*INDEX(Inputs_ByPrg!$I$6:$AD$69,MATCH('ABP BlockSize'!$E138,Inputs_ByPrg!$E$6:$E$69,0),MATCH('ABP BlockSize'!G$5,Inputs_ByPrg!$I$5:$AD$5,0))*8760/1000</f>
        <v>0</v>
      </c>
      <c r="H138" s="89">
        <f>H69*INDEX(Inputs_ByPrg!$I$6:$AD$69,MATCH('ABP BlockSize'!$E138,Inputs_ByPrg!$E$6:$E$69,0),MATCH('ABP BlockSize'!H$5,Inputs_ByPrg!$I$5:$AD$5,0))*8760/1000</f>
        <v>0</v>
      </c>
      <c r="I138" s="89">
        <f>I69*INDEX(Inputs_ByPrg!$I$6:$AD$69,MATCH('ABP BlockSize'!$E138,Inputs_ByPrg!$E$6:$E$69,0),MATCH('ABP BlockSize'!I$5,Inputs_ByPrg!$I$5:$AD$5,0))*8760/1000</f>
        <v>0</v>
      </c>
      <c r="J138" s="89">
        <f>J69*INDEX(Inputs_ByPrg!$I$6:$AD$69,MATCH('ABP BlockSize'!$E138,Inputs_ByPrg!$E$6:$E$69,0),MATCH('ABP BlockSize'!J$5,Inputs_ByPrg!$I$5:$AD$5,0))*8760/1000</f>
        <v>0</v>
      </c>
      <c r="K138" s="89">
        <f>K69*INDEX(Inputs_ByPrg!$I$6:$AD$69,MATCH('ABP BlockSize'!$E138,Inputs_ByPrg!$E$6:$E$69,0),MATCH('ABP BlockSize'!K$5,Inputs_ByPrg!$I$5:$AD$5,0))*8760/1000</f>
        <v>0</v>
      </c>
      <c r="L138" s="89">
        <f>L69*INDEX(Inputs_ByPrg!$I$6:$AD$69,MATCH('ABP BlockSize'!$E138,Inputs_ByPrg!$E$6:$E$69,0),MATCH('ABP BlockSize'!L$5,Inputs_ByPrg!$I$5:$AD$5,0))*8760/1000</f>
        <v>0</v>
      </c>
      <c r="M138" s="89">
        <f>M69*INDEX(Inputs_ByPrg!$I$6:$AD$69,MATCH('ABP BlockSize'!$E138,Inputs_ByPrg!$E$6:$E$69,0),MATCH('ABP BlockSize'!M$5,Inputs_ByPrg!$I$5:$AD$5,0))*8760/1000</f>
        <v>0</v>
      </c>
      <c r="N138" s="89">
        <f>N69*INDEX(Inputs_ByPrg!$I$6:$AD$69,MATCH('ABP BlockSize'!$E138,Inputs_ByPrg!$E$6:$E$69,0),MATCH('ABP BlockSize'!N$5,Inputs_ByPrg!$I$5:$AD$5,0))*8760/1000</f>
        <v>0</v>
      </c>
      <c r="O138" s="89">
        <f>O69*INDEX(Inputs_ByPrg!$I$6:$AD$69,MATCH('ABP BlockSize'!$E138,Inputs_ByPrg!$E$6:$E$69,0),MATCH('ABP BlockSize'!O$5,Inputs_ByPrg!$I$5:$AD$5,0))*8760/1000</f>
        <v>0</v>
      </c>
      <c r="P138" s="89">
        <f>P69*INDEX(Inputs_ByPrg!$I$6:$AD$69,MATCH('ABP BlockSize'!$E138,Inputs_ByPrg!$E$6:$E$69,0),MATCH('ABP BlockSize'!P$5,Inputs_ByPrg!$I$5:$AD$5,0))*8760/1000</f>
        <v>0</v>
      </c>
      <c r="Q138" s="89">
        <f>Q69*INDEX(Inputs_ByPrg!$I$6:$AD$69,MATCH('ABP BlockSize'!$E138,Inputs_ByPrg!$E$6:$E$69,0),MATCH('ABP BlockSize'!Q$5,Inputs_ByPrg!$I$5:$AD$5,0))*8760/1000</f>
        <v>0</v>
      </c>
      <c r="R138" s="89">
        <f>R69*INDEX(Inputs_ByPrg!$I$6:$AD$69,MATCH('ABP BlockSize'!$E138,Inputs_ByPrg!$E$6:$E$69,0),MATCH('ABP BlockSize'!R$5,Inputs_ByPrg!$I$5:$AD$5,0))*8760/1000</f>
        <v>0</v>
      </c>
      <c r="S138" s="89">
        <f>S69*INDEX(Inputs_ByPrg!$I$6:$AD$69,MATCH('ABP BlockSize'!$E138,Inputs_ByPrg!$E$6:$E$69,0),MATCH('ABP BlockSize'!S$5,Inputs_ByPrg!$I$5:$AD$5,0))*8760/1000</f>
        <v>0</v>
      </c>
      <c r="T138" s="89">
        <f>T69*INDEX(Inputs_ByPrg!$I$6:$AD$69,MATCH('ABP BlockSize'!$E138,Inputs_ByPrg!$E$6:$E$69,0),MATCH('ABP BlockSize'!T$5,Inputs_ByPrg!$I$5:$AD$5,0))*8760/1000</f>
        <v>0</v>
      </c>
      <c r="U138" s="89">
        <f>U69*INDEX(Inputs_ByPrg!$I$6:$AD$69,MATCH('ABP BlockSize'!$E138,Inputs_ByPrg!$E$6:$E$69,0),MATCH('ABP BlockSize'!U$5,Inputs_ByPrg!$I$5:$AD$5,0))*8760/1000</f>
        <v>0</v>
      </c>
      <c r="V138" s="89">
        <f>V69*INDEX(Inputs_ByPrg!$I$6:$AD$69,MATCH('ABP BlockSize'!$E138,Inputs_ByPrg!$E$6:$E$69,0),MATCH('ABP BlockSize'!V$5,Inputs_ByPrg!$I$5:$AD$5,0))*8760/1000</f>
        <v>0</v>
      </c>
      <c r="W138" s="89">
        <f>W69*INDEX(Inputs_ByPrg!$I$6:$AD$69,MATCH('ABP BlockSize'!$E138,Inputs_ByPrg!$E$6:$E$69,0),MATCH('ABP BlockSize'!W$5,Inputs_ByPrg!$I$5:$AD$5,0))*8760/1000</f>
        <v>0</v>
      </c>
      <c r="X138" s="89">
        <f>X69*INDEX(Inputs_ByPrg!$I$6:$AD$69,MATCH('ABP BlockSize'!$E138,Inputs_ByPrg!$E$6:$E$69,0),MATCH('ABP BlockSize'!X$5,Inputs_ByPrg!$I$5:$AD$5,0))*8760/1000</f>
        <v>0</v>
      </c>
      <c r="Y138" s="89">
        <f>Y69*INDEX(Inputs_ByPrg!$I$6:$AD$69,MATCH('ABP BlockSize'!$E138,Inputs_ByPrg!$E$6:$E$69,0),MATCH('ABP BlockSize'!Y$5,Inputs_ByPrg!$I$5:$AD$5,0))*8760/1000</f>
        <v>0</v>
      </c>
      <c r="Z138" s="89">
        <f>Z69*INDEX(Inputs_ByPrg!$I$6:$AD$69,MATCH('ABP BlockSize'!$E138,Inputs_ByPrg!$E$6:$E$69,0),MATCH('ABP BlockSize'!Z$5,Inputs_ByPrg!$I$5:$AD$5,0))*8760/1000</f>
        <v>0</v>
      </c>
      <c r="AA138" s="89">
        <f>AA69*INDEX(Inputs_ByPrg!$I$6:$AD$69,MATCH('ABP BlockSize'!$E138,Inputs_ByPrg!$E$6:$E$69,0),MATCH('ABP BlockSize'!AA$5,Inputs_ByPrg!$I$5:$AD$5,0))*8760/1000</f>
        <v>0</v>
      </c>
      <c r="AB138" s="89">
        <f>AB69*INDEX(Inputs_ByPrg!$I$6:$AD$69,MATCH('ABP BlockSize'!$E138,Inputs_ByPrg!$E$6:$E$69,0),MATCH('ABP BlockSize'!AB$5,Inputs_ByPrg!$I$5:$AD$5,0))*8760/1000</f>
        <v>0</v>
      </c>
    </row>
    <row r="139" spans="2:28" ht="14.45" customHeight="1"/>
    <row r="140" spans="2:28" ht="14.45" customHeight="1" thickBot="1">
      <c r="B140" s="287"/>
      <c r="C140" s="287"/>
      <c r="D140" s="287"/>
      <c r="E140" s="287" t="s">
        <v>135</v>
      </c>
      <c r="F140" s="288" t="s">
        <v>85</v>
      </c>
      <c r="G140" s="289">
        <f>SUM(G75:G138)</f>
        <v>1089668.7168145289</v>
      </c>
      <c r="H140" s="289">
        <f t="shared" ref="H140:AB140" si="3">SUM(H75:H138)</f>
        <v>1089668.7168145289</v>
      </c>
      <c r="I140" s="289">
        <f t="shared" si="3"/>
        <v>1089668.7168145289</v>
      </c>
      <c r="J140" s="289">
        <f t="shared" si="3"/>
        <v>1089668.7168145289</v>
      </c>
      <c r="K140" s="289">
        <f t="shared" si="3"/>
        <v>1089668.7168145289</v>
      </c>
      <c r="L140" s="289">
        <f t="shared" si="3"/>
        <v>1089668.7168145289</v>
      </c>
      <c r="M140" s="289">
        <f t="shared" si="3"/>
        <v>1089668.7168145289</v>
      </c>
      <c r="N140" s="289">
        <f t="shared" si="3"/>
        <v>1089668.7168145289</v>
      </c>
      <c r="O140" s="289">
        <f t="shared" si="3"/>
        <v>1089668.7168145289</v>
      </c>
      <c r="P140" s="289">
        <f t="shared" si="3"/>
        <v>544834.35840726446</v>
      </c>
      <c r="Q140" s="289">
        <f t="shared" si="3"/>
        <v>544834.35840726446</v>
      </c>
      <c r="R140" s="289">
        <f t="shared" si="3"/>
        <v>544834.35840726446</v>
      </c>
      <c r="S140" s="289">
        <f t="shared" si="3"/>
        <v>544834.35840726446</v>
      </c>
      <c r="T140" s="289">
        <f t="shared" si="3"/>
        <v>544834.35840726446</v>
      </c>
      <c r="U140" s="289">
        <f t="shared" si="3"/>
        <v>544834.35840726446</v>
      </c>
      <c r="V140" s="289">
        <f t="shared" si="3"/>
        <v>544834.35840726446</v>
      </c>
      <c r="W140" s="289">
        <f t="shared" si="3"/>
        <v>544834.35840726446</v>
      </c>
      <c r="X140" s="289">
        <f t="shared" si="3"/>
        <v>544834.35840726446</v>
      </c>
      <c r="Y140" s="289">
        <f t="shared" si="3"/>
        <v>544834.35840726446</v>
      </c>
      <c r="Z140" s="289">
        <f t="shared" si="3"/>
        <v>544834.35840726446</v>
      </c>
      <c r="AA140" s="289">
        <f t="shared" si="3"/>
        <v>544834.35840726446</v>
      </c>
      <c r="AB140" s="289">
        <f t="shared" si="3"/>
        <v>544834.35840726446</v>
      </c>
    </row>
    <row r="141" spans="2:28" ht="12.75" thickTop="1"/>
    <row r="143" spans="2:28">
      <c r="G143" s="290"/>
    </row>
  </sheetData>
  <phoneticPr fontId="30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BD094-69FA-0547-92D8-48AB7C815776}">
  <dimension ref="B2:AB71"/>
  <sheetViews>
    <sheetView zoomScale="70" zoomScaleNormal="70" workbookViewId="0">
      <selection activeCell="P33" sqref="P33"/>
    </sheetView>
  </sheetViews>
  <sheetFormatPr defaultColWidth="11" defaultRowHeight="12"/>
  <cols>
    <col min="1" max="1" width="10.5703125" style="240" customWidth="1"/>
    <col min="2" max="2" width="11.5703125" style="240" customWidth="1"/>
    <col min="3" max="3" width="19.140625" style="240" customWidth="1"/>
    <col min="4" max="4" width="12" style="240" bestFit="1" customWidth="1"/>
    <col min="5" max="5" width="38.5703125" style="240" customWidth="1"/>
    <col min="6" max="6" width="11" style="281" bestFit="1" customWidth="1"/>
    <col min="7" max="28" width="12.5703125" style="240" customWidth="1"/>
    <col min="29" max="16384" width="11" style="240"/>
  </cols>
  <sheetData>
    <row r="2" spans="2:28" ht="15.95" customHeight="1" thickBot="1">
      <c r="B2" s="209" t="s">
        <v>331</v>
      </c>
    </row>
    <row r="3" spans="2:28" ht="11.45" customHeight="1"/>
    <row r="4" spans="2:28" ht="14.45" customHeight="1">
      <c r="E4" s="299" t="s">
        <v>332</v>
      </c>
      <c r="F4" s="268" t="s">
        <v>318</v>
      </c>
    </row>
    <row r="5" spans="2:28" s="301" customFormat="1" ht="14.45" customHeight="1">
      <c r="B5" s="284" t="s">
        <v>319</v>
      </c>
      <c r="C5" s="284" t="s">
        <v>165</v>
      </c>
      <c r="D5" s="284" t="s">
        <v>320</v>
      </c>
      <c r="E5" s="298" t="s">
        <v>321</v>
      </c>
      <c r="F5" s="285" t="s">
        <v>14</v>
      </c>
      <c r="G5" s="300" t="s">
        <v>22</v>
      </c>
      <c r="H5" s="300" t="s">
        <v>23</v>
      </c>
      <c r="I5" s="300" t="s">
        <v>24</v>
      </c>
      <c r="J5" s="300" t="s">
        <v>25</v>
      </c>
      <c r="K5" s="300" t="s">
        <v>26</v>
      </c>
      <c r="L5" s="300" t="s">
        <v>27</v>
      </c>
      <c r="M5" s="300" t="s">
        <v>28</v>
      </c>
      <c r="N5" s="300" t="s">
        <v>29</v>
      </c>
      <c r="O5" s="300" t="s">
        <v>30</v>
      </c>
      <c r="P5" s="300" t="s">
        <v>31</v>
      </c>
      <c r="Q5" s="300" t="s">
        <v>32</v>
      </c>
      <c r="R5" s="300" t="s">
        <v>33</v>
      </c>
      <c r="S5" s="300" t="s">
        <v>34</v>
      </c>
      <c r="T5" s="300" t="s">
        <v>35</v>
      </c>
      <c r="U5" s="300" t="s">
        <v>36</v>
      </c>
      <c r="V5" s="300" t="s">
        <v>37</v>
      </c>
      <c r="W5" s="300" t="s">
        <v>38</v>
      </c>
      <c r="X5" s="300" t="s">
        <v>39</v>
      </c>
      <c r="Y5" s="300" t="s">
        <v>40</v>
      </c>
      <c r="Z5" s="300" t="s">
        <v>41</v>
      </c>
      <c r="AA5" s="300" t="s">
        <v>42</v>
      </c>
      <c r="AB5" s="300" t="s">
        <v>43</v>
      </c>
    </row>
    <row r="6" spans="2:28" ht="14.45" customHeight="1">
      <c r="B6" s="239" t="s">
        <v>230</v>
      </c>
      <c r="C6" s="239" t="s">
        <v>206</v>
      </c>
      <c r="D6" s="239" t="s">
        <v>274</v>
      </c>
      <c r="E6" s="286" t="str">
        <f>B6&amp;"_"&amp;C6&amp;"_"&amp;D6</f>
        <v>A_Small DG_&lt; 10</v>
      </c>
      <c r="F6" s="262" t="s">
        <v>87</v>
      </c>
      <c r="G6" s="341">
        <v>73.710338451850902</v>
      </c>
      <c r="H6" s="129">
        <v>66.33930460666582</v>
      </c>
      <c r="I6" s="342">
        <f>H6*(1-Inputs_ByYear!$D$5)</f>
        <v>63.685732422399184</v>
      </c>
      <c r="J6" s="342">
        <f>I6*(1-Inputs_ByYear!$D$5)</f>
        <v>61.138303125503214</v>
      </c>
      <c r="K6" s="342">
        <f>J6*(1-Inputs_ByYear!$D$5)</f>
        <v>58.692771000483084</v>
      </c>
      <c r="L6" s="342">
        <f>K6*(1-Inputs_ByYear!$D$5)</f>
        <v>56.34506016046376</v>
      </c>
      <c r="M6" s="342">
        <f>L6*(1-Inputs_ByYear!$D$5)</f>
        <v>54.091257754045209</v>
      </c>
      <c r="N6" s="342">
        <f>M6*(1-Inputs_ByYear!$D$5)</f>
        <v>51.927607443883396</v>
      </c>
      <c r="O6" s="342">
        <f>N6*(1-Inputs_ByYear!$D$5)</f>
        <v>49.850503146128055</v>
      </c>
      <c r="P6" s="342">
        <f>O6*(1-Inputs_ByYear!$D$5)</f>
        <v>47.85648302028293</v>
      </c>
      <c r="Q6" s="342">
        <f>P6*(1-Inputs_ByYear!$D$5)</f>
        <v>45.942223699471612</v>
      </c>
      <c r="R6" s="342">
        <f>Q6*(1-Inputs_ByYear!$D$5)</f>
        <v>44.104534751492743</v>
      </c>
      <c r="S6" s="342">
        <f>R6*(1-Inputs_ByYear!$D$5)</f>
        <v>42.340353361433031</v>
      </c>
      <c r="T6" s="342">
        <f>S6*(1-Inputs_ByYear!$D$5)</f>
        <v>40.646739226975711</v>
      </c>
      <c r="U6" s="342">
        <f>T6*(1-Inputs_ByYear!$D$5)</f>
        <v>39.020869657896682</v>
      </c>
      <c r="V6" s="342">
        <f>U6*(1-Inputs_ByYear!$D$5)</f>
        <v>37.460034871580817</v>
      </c>
      <c r="W6" s="342">
        <f>V6*(1-Inputs_ByYear!$D$5)</f>
        <v>35.96163347671758</v>
      </c>
      <c r="X6" s="342">
        <f>W6*(1-Inputs_ByYear!$D$5)</f>
        <v>34.523168137648874</v>
      </c>
      <c r="Y6" s="342">
        <f>X6*(1-Inputs_ByYear!$D$5)</f>
        <v>33.142241412142916</v>
      </c>
      <c r="Z6" s="342">
        <f>Y6*(1-Inputs_ByYear!$D$5)</f>
        <v>31.816551755657198</v>
      </c>
      <c r="AA6" s="342">
        <f>Z6*(1-Inputs_ByYear!$D$5)</f>
        <v>30.543889685430909</v>
      </c>
      <c r="AB6" s="342">
        <f>AA6*(1-Inputs_ByYear!$D$5)</f>
        <v>29.32213409801367</v>
      </c>
    </row>
    <row r="7" spans="2:28" ht="14.45" customHeight="1">
      <c r="B7" s="239" t="s">
        <v>230</v>
      </c>
      <c r="C7" s="239" t="s">
        <v>206</v>
      </c>
      <c r="D7" s="239" t="s">
        <v>276</v>
      </c>
      <c r="E7" s="286" t="str">
        <f t="shared" ref="E7:E69" si="0">B7&amp;"_"&amp;C7&amp;"_"&amp;D7</f>
        <v>A_Small DG_10–25</v>
      </c>
      <c r="F7" s="262" t="s">
        <v>87</v>
      </c>
      <c r="G7" s="341">
        <v>63.531954036758137</v>
      </c>
      <c r="H7" s="129">
        <v>57.178758633082325</v>
      </c>
      <c r="I7" s="342">
        <f>H7*(1-Inputs_ByYear!$D$5)</f>
        <v>54.891608287759027</v>
      </c>
      <c r="J7" s="342">
        <f>I7*(1-Inputs_ByYear!$D$5)</f>
        <v>52.695943956248662</v>
      </c>
      <c r="K7" s="342">
        <f>J7*(1-Inputs_ByYear!$D$5)</f>
        <v>50.588106197998712</v>
      </c>
      <c r="L7" s="342">
        <f>K7*(1-Inputs_ByYear!$D$5)</f>
        <v>48.564581950078761</v>
      </c>
      <c r="M7" s="342">
        <f>L7*(1-Inputs_ByYear!$D$5)</f>
        <v>46.621998672075605</v>
      </c>
      <c r="N7" s="342">
        <f>M7*(1-Inputs_ByYear!$D$5)</f>
        <v>44.757118725192576</v>
      </c>
      <c r="O7" s="342">
        <f>N7*(1-Inputs_ByYear!$D$5)</f>
        <v>42.966833976184873</v>
      </c>
      <c r="P7" s="342">
        <f>O7*(1-Inputs_ByYear!$D$5)</f>
        <v>41.248160617137479</v>
      </c>
      <c r="Q7" s="342">
        <f>P7*(1-Inputs_ByYear!$D$5)</f>
        <v>39.598234192451976</v>
      </c>
      <c r="R7" s="342">
        <f>Q7*(1-Inputs_ByYear!$D$5)</f>
        <v>38.014304824753893</v>
      </c>
      <c r="S7" s="342">
        <f>R7*(1-Inputs_ByYear!$D$5)</f>
        <v>36.493732631763734</v>
      </c>
      <c r="T7" s="342">
        <f>S7*(1-Inputs_ByYear!$D$5)</f>
        <v>35.033983326493185</v>
      </c>
      <c r="U7" s="342">
        <f>T7*(1-Inputs_ByYear!$D$5)</f>
        <v>33.632623993433455</v>
      </c>
      <c r="V7" s="342">
        <f>U7*(1-Inputs_ByYear!$D$5)</f>
        <v>32.287319033696114</v>
      </c>
      <c r="W7" s="342">
        <f>V7*(1-Inputs_ByYear!$D$5)</f>
        <v>30.995826272348268</v>
      </c>
      <c r="X7" s="342">
        <f>W7*(1-Inputs_ByYear!$D$5)</f>
        <v>29.755993221454336</v>
      </c>
      <c r="Y7" s="342">
        <f>X7*(1-Inputs_ByYear!$D$5)</f>
        <v>28.565753492596162</v>
      </c>
      <c r="Z7" s="342">
        <f>Y7*(1-Inputs_ByYear!$D$5)</f>
        <v>27.423123352892315</v>
      </c>
      <c r="AA7" s="342">
        <f>Z7*(1-Inputs_ByYear!$D$5)</f>
        <v>26.32619841877662</v>
      </c>
      <c r="AB7" s="342">
        <f>AA7*(1-Inputs_ByYear!$D$5)</f>
        <v>25.273150482025553</v>
      </c>
    </row>
    <row r="8" spans="2:28" ht="14.45" customHeight="1">
      <c r="B8" s="239" t="s">
        <v>231</v>
      </c>
      <c r="C8" s="239" t="s">
        <v>206</v>
      </c>
      <c r="D8" s="239" t="s">
        <v>274</v>
      </c>
      <c r="E8" s="286" t="str">
        <f t="shared" si="0"/>
        <v>B_Small DG_&lt; 10</v>
      </c>
      <c r="F8" s="262" t="s">
        <v>87</v>
      </c>
      <c r="G8" s="341">
        <v>83.870990606451642</v>
      </c>
      <c r="H8" s="129">
        <v>75.483891545806486</v>
      </c>
      <c r="I8" s="342">
        <f>H8*(1-Inputs_ByYear!$D$5)</f>
        <v>72.464535883974222</v>
      </c>
      <c r="J8" s="342">
        <f>I8*(1-Inputs_ByYear!$D$5)</f>
        <v>69.565954448615244</v>
      </c>
      <c r="K8" s="342">
        <f>J8*(1-Inputs_ByYear!$D$5)</f>
        <v>66.783316270670639</v>
      </c>
      <c r="L8" s="342">
        <f>K8*(1-Inputs_ByYear!$D$5)</f>
        <v>64.111983619843812</v>
      </c>
      <c r="M8" s="342">
        <f>L8*(1-Inputs_ByYear!$D$5)</f>
        <v>61.547504275050059</v>
      </c>
      <c r="N8" s="342">
        <f>M8*(1-Inputs_ByYear!$D$5)</f>
        <v>59.085604104048052</v>
      </c>
      <c r="O8" s="342">
        <f>N8*(1-Inputs_ByYear!$D$5)</f>
        <v>56.722179939886125</v>
      </c>
      <c r="P8" s="342">
        <f>O8*(1-Inputs_ByYear!$D$5)</f>
        <v>54.453292742290678</v>
      </c>
      <c r="Q8" s="342">
        <f>P8*(1-Inputs_ByYear!$D$5)</f>
        <v>52.275161032599051</v>
      </c>
      <c r="R8" s="342">
        <f>Q8*(1-Inputs_ByYear!$D$5)</f>
        <v>50.184154591295091</v>
      </c>
      <c r="S8" s="342">
        <f>R8*(1-Inputs_ByYear!$D$5)</f>
        <v>48.176788407643286</v>
      </c>
      <c r="T8" s="342">
        <f>S8*(1-Inputs_ByYear!$D$5)</f>
        <v>46.249716871337554</v>
      </c>
      <c r="U8" s="342">
        <f>T8*(1-Inputs_ByYear!$D$5)</f>
        <v>44.399728196484048</v>
      </c>
      <c r="V8" s="342">
        <f>U8*(1-Inputs_ByYear!$D$5)</f>
        <v>42.623739068624687</v>
      </c>
      <c r="W8" s="342">
        <f>V8*(1-Inputs_ByYear!$D$5)</f>
        <v>40.918789505879701</v>
      </c>
      <c r="X8" s="342">
        <f>W8*(1-Inputs_ByYear!$D$5)</f>
        <v>39.282037925644509</v>
      </c>
      <c r="Y8" s="342">
        <f>X8*(1-Inputs_ByYear!$D$5)</f>
        <v>37.710756408618728</v>
      </c>
      <c r="Z8" s="342">
        <f>Y8*(1-Inputs_ByYear!$D$5)</f>
        <v>36.202326152273976</v>
      </c>
      <c r="AA8" s="342">
        <f>Z8*(1-Inputs_ByYear!$D$5)</f>
        <v>34.754233106183015</v>
      </c>
      <c r="AB8" s="342">
        <f>AA8*(1-Inputs_ByYear!$D$5)</f>
        <v>33.364063781935691</v>
      </c>
    </row>
    <row r="9" spans="2:28" ht="14.45" customHeight="1">
      <c r="B9" s="239" t="s">
        <v>231</v>
      </c>
      <c r="C9" s="239" t="s">
        <v>206</v>
      </c>
      <c r="D9" s="239" t="s">
        <v>276</v>
      </c>
      <c r="E9" s="286" t="str">
        <f t="shared" si="0"/>
        <v>B_Small DG_10–25</v>
      </c>
      <c r="F9" s="262" t="s">
        <v>87</v>
      </c>
      <c r="G9" s="341">
        <v>77.534426804649769</v>
      </c>
      <c r="H9" s="129">
        <v>69.780984124184798</v>
      </c>
      <c r="I9" s="342">
        <f>H9*(1-Inputs_ByYear!$D$5)</f>
        <v>66.989744759217402</v>
      </c>
      <c r="J9" s="342">
        <f>I9*(1-Inputs_ByYear!$D$5)</f>
        <v>64.310154968848707</v>
      </c>
      <c r="K9" s="342">
        <f>J9*(1-Inputs_ByYear!$D$5)</f>
        <v>61.737748770094754</v>
      </c>
      <c r="L9" s="342">
        <f>K9*(1-Inputs_ByYear!$D$5)</f>
        <v>59.268238819290964</v>
      </c>
      <c r="M9" s="342">
        <f>L9*(1-Inputs_ByYear!$D$5)</f>
        <v>56.897509266519322</v>
      </c>
      <c r="N9" s="342">
        <f>M9*(1-Inputs_ByYear!$D$5)</f>
        <v>54.62160889585855</v>
      </c>
      <c r="O9" s="342">
        <f>N9*(1-Inputs_ByYear!$D$5)</f>
        <v>52.436744540024208</v>
      </c>
      <c r="P9" s="342">
        <f>O9*(1-Inputs_ByYear!$D$5)</f>
        <v>50.339274758423237</v>
      </c>
      <c r="Q9" s="342">
        <f>P9*(1-Inputs_ByYear!$D$5)</f>
        <v>48.325703768086306</v>
      </c>
      <c r="R9" s="342">
        <f>Q9*(1-Inputs_ByYear!$D$5)</f>
        <v>46.392675617362855</v>
      </c>
      <c r="S9" s="342">
        <f>R9*(1-Inputs_ByYear!$D$5)</f>
        <v>44.536968592668337</v>
      </c>
      <c r="T9" s="342">
        <f>S9*(1-Inputs_ByYear!$D$5)</f>
        <v>42.755489848961602</v>
      </c>
      <c r="U9" s="342">
        <f>T9*(1-Inputs_ByYear!$D$5)</f>
        <v>41.045270255003139</v>
      </c>
      <c r="V9" s="342">
        <f>U9*(1-Inputs_ByYear!$D$5)</f>
        <v>39.403459444803012</v>
      </c>
      <c r="W9" s="342">
        <f>V9*(1-Inputs_ByYear!$D$5)</f>
        <v>37.827321067010892</v>
      </c>
      <c r="X9" s="342">
        <f>W9*(1-Inputs_ByYear!$D$5)</f>
        <v>36.314228224330456</v>
      </c>
      <c r="Y9" s="342">
        <f>X9*(1-Inputs_ByYear!$D$5)</f>
        <v>34.86165909535724</v>
      </c>
      <c r="Z9" s="342">
        <f>Y9*(1-Inputs_ByYear!$D$5)</f>
        <v>33.467192731542951</v>
      </c>
      <c r="AA9" s="342">
        <f>Z9*(1-Inputs_ByYear!$D$5)</f>
        <v>32.128505022281232</v>
      </c>
      <c r="AB9" s="342">
        <f>AA9*(1-Inputs_ByYear!$D$5)</f>
        <v>30.843364821389983</v>
      </c>
    </row>
    <row r="10" spans="2:28" ht="14.45" customHeight="1">
      <c r="B10" s="239" t="s">
        <v>230</v>
      </c>
      <c r="C10" s="239" t="s">
        <v>207</v>
      </c>
      <c r="D10" s="239" t="s">
        <v>286</v>
      </c>
      <c r="E10" s="286" t="str">
        <f t="shared" si="0"/>
        <v>A_Large DG_&gt;25-100</v>
      </c>
      <c r="F10" s="262" t="s">
        <v>87</v>
      </c>
      <c r="G10" s="341">
        <v>55.886402177767387</v>
      </c>
      <c r="H10" s="129">
        <v>59.526996948525721</v>
      </c>
      <c r="I10" s="342">
        <f>H10*(1-Inputs_ByYear!$D$5)</f>
        <v>57.145917070584687</v>
      </c>
      <c r="J10" s="342">
        <f>I10*(1-Inputs_ByYear!$D$5)</f>
        <v>54.8600803877613</v>
      </c>
      <c r="K10" s="342">
        <f>J10*(1-Inputs_ByYear!$D$5)</f>
        <v>52.665677172250845</v>
      </c>
      <c r="L10" s="342">
        <f>K10*(1-Inputs_ByYear!$D$5)</f>
        <v>50.559050085360809</v>
      </c>
      <c r="M10" s="342">
        <f>L10*(1-Inputs_ByYear!$D$5)</f>
        <v>48.536688081946373</v>
      </c>
      <c r="N10" s="342">
        <f>M10*(1-Inputs_ByYear!$D$5)</f>
        <v>46.595220558668515</v>
      </c>
      <c r="O10" s="342">
        <f>N10*(1-Inputs_ByYear!$D$5)</f>
        <v>44.731411736321775</v>
      </c>
      <c r="P10" s="342">
        <f>O10*(1-Inputs_ByYear!$D$5)</f>
        <v>42.942155266868902</v>
      </c>
      <c r="Q10" s="342">
        <f>P10*(1-Inputs_ByYear!$D$5)</f>
        <v>41.224469056194145</v>
      </c>
      <c r="R10" s="342">
        <f>Q10*(1-Inputs_ByYear!$D$5)</f>
        <v>39.57549029394638</v>
      </c>
      <c r="S10" s="342">
        <f>R10*(1-Inputs_ByYear!$D$5)</f>
        <v>37.992470682188525</v>
      </c>
      <c r="T10" s="342">
        <f>S10*(1-Inputs_ByYear!$D$5)</f>
        <v>36.472771854900984</v>
      </c>
      <c r="U10" s="342">
        <f>T10*(1-Inputs_ByYear!$D$5)</f>
        <v>35.013860980704941</v>
      </c>
      <c r="V10" s="342">
        <f>U10*(1-Inputs_ByYear!$D$5)</f>
        <v>33.613306541476739</v>
      </c>
      <c r="W10" s="342">
        <f>V10*(1-Inputs_ByYear!$D$5)</f>
        <v>32.26877427981767</v>
      </c>
      <c r="X10" s="342">
        <f>W10*(1-Inputs_ByYear!$D$5)</f>
        <v>30.978023308624962</v>
      </c>
      <c r="Y10" s="342">
        <f>X10*(1-Inputs_ByYear!$D$5)</f>
        <v>29.738902376279963</v>
      </c>
      <c r="Z10" s="342">
        <f>Y10*(1-Inputs_ByYear!$D$5)</f>
        <v>28.549346281228765</v>
      </c>
      <c r="AA10" s="342">
        <f>Z10*(1-Inputs_ByYear!$D$5)</f>
        <v>27.407372429979613</v>
      </c>
      <c r="AB10" s="342">
        <f>AA10*(1-Inputs_ByYear!$D$5)</f>
        <v>26.311077532780427</v>
      </c>
    </row>
    <row r="11" spans="2:28" ht="14.45" customHeight="1">
      <c r="B11" s="239" t="s">
        <v>230</v>
      </c>
      <c r="C11" s="239" t="s">
        <v>207</v>
      </c>
      <c r="D11" s="239" t="s">
        <v>287</v>
      </c>
      <c r="E11" s="286" t="str">
        <f t="shared" si="0"/>
        <v>A_Large DG_&gt;100-200</v>
      </c>
      <c r="F11" s="262" t="s">
        <v>87</v>
      </c>
      <c r="G11" s="341">
        <v>53.626564066506582</v>
      </c>
      <c r="H11" s="129">
        <v>55.634312043583193</v>
      </c>
      <c r="I11" s="342">
        <f>H11*(1-Inputs_ByYear!$D$5)</f>
        <v>53.408939561839865</v>
      </c>
      <c r="J11" s="342">
        <f>I11*(1-Inputs_ByYear!$D$5)</f>
        <v>51.272581979366272</v>
      </c>
      <c r="K11" s="342">
        <f>J11*(1-Inputs_ByYear!$D$5)</f>
        <v>49.221678700191617</v>
      </c>
      <c r="L11" s="342">
        <f>K11*(1-Inputs_ByYear!$D$5)</f>
        <v>47.25281155218395</v>
      </c>
      <c r="M11" s="342">
        <f>L11*(1-Inputs_ByYear!$D$5)</f>
        <v>45.362699090096591</v>
      </c>
      <c r="N11" s="342">
        <f>M11*(1-Inputs_ByYear!$D$5)</f>
        <v>43.548191126492725</v>
      </c>
      <c r="O11" s="342">
        <f>N11*(1-Inputs_ByYear!$D$5)</f>
        <v>41.806263481433014</v>
      </c>
      <c r="P11" s="342">
        <f>O11*(1-Inputs_ByYear!$D$5)</f>
        <v>40.134012942175694</v>
      </c>
      <c r="Q11" s="342">
        <f>P11*(1-Inputs_ByYear!$D$5)</f>
        <v>38.528652424488662</v>
      </c>
      <c r="R11" s="342">
        <f>Q11*(1-Inputs_ByYear!$D$5)</f>
        <v>36.987506327509116</v>
      </c>
      <c r="S11" s="342">
        <f>R11*(1-Inputs_ByYear!$D$5)</f>
        <v>35.508006074408748</v>
      </c>
      <c r="T11" s="342">
        <f>S11*(1-Inputs_ByYear!$D$5)</f>
        <v>34.087685831432395</v>
      </c>
      <c r="U11" s="342">
        <f>T11*(1-Inputs_ByYear!$D$5)</f>
        <v>32.724178398175098</v>
      </c>
      <c r="V11" s="342">
        <f>U11*(1-Inputs_ByYear!$D$5)</f>
        <v>31.415211262248093</v>
      </c>
      <c r="W11" s="342">
        <f>V11*(1-Inputs_ByYear!$D$5)</f>
        <v>30.158602811758168</v>
      </c>
      <c r="X11" s="342">
        <f>W11*(1-Inputs_ByYear!$D$5)</f>
        <v>28.952258699287839</v>
      </c>
      <c r="Y11" s="342">
        <f>X11*(1-Inputs_ByYear!$D$5)</f>
        <v>27.794168351316323</v>
      </c>
      <c r="Z11" s="342">
        <f>Y11*(1-Inputs_ByYear!$D$5)</f>
        <v>26.682401617263668</v>
      </c>
      <c r="AA11" s="342">
        <f>Z11*(1-Inputs_ByYear!$D$5)</f>
        <v>25.615105552573119</v>
      </c>
      <c r="AB11" s="342">
        <f>AA11*(1-Inputs_ByYear!$D$5)</f>
        <v>24.590501330470193</v>
      </c>
    </row>
    <row r="12" spans="2:28" ht="14.45" customHeight="1">
      <c r="B12" s="239" t="s">
        <v>230</v>
      </c>
      <c r="C12" s="239" t="s">
        <v>207</v>
      </c>
      <c r="D12" s="239" t="s">
        <v>288</v>
      </c>
      <c r="E12" s="286" t="str">
        <f t="shared" si="0"/>
        <v>A_Large DG_&gt;200-500</v>
      </c>
      <c r="F12" s="262" t="s">
        <v>87</v>
      </c>
      <c r="G12" s="341">
        <v>46.579010123771042</v>
      </c>
      <c r="H12" s="129">
        <v>45.63760552373914</v>
      </c>
      <c r="I12" s="342">
        <f>H12*(1-Inputs_ByYear!$D$5)</f>
        <v>43.812101302789571</v>
      </c>
      <c r="J12" s="342">
        <f>I12*(1-Inputs_ByYear!$D$5)</f>
        <v>42.059617250677988</v>
      </c>
      <c r="K12" s="342">
        <f>J12*(1-Inputs_ByYear!$D$5)</f>
        <v>40.377232560650867</v>
      </c>
      <c r="L12" s="342">
        <f>K12*(1-Inputs_ByYear!$D$5)</f>
        <v>38.762143258224832</v>
      </c>
      <c r="M12" s="342">
        <f>L12*(1-Inputs_ByYear!$D$5)</f>
        <v>37.211657527895838</v>
      </c>
      <c r="N12" s="342">
        <f>M12*(1-Inputs_ByYear!$D$5)</f>
        <v>35.723191226780003</v>
      </c>
      <c r="O12" s="342">
        <f>N12*(1-Inputs_ByYear!$D$5)</f>
        <v>34.294263577708804</v>
      </c>
      <c r="P12" s="342">
        <f>O12*(1-Inputs_ByYear!$D$5)</f>
        <v>32.92249303460045</v>
      </c>
      <c r="Q12" s="342">
        <f>P12*(1-Inputs_ByYear!$D$5)</f>
        <v>31.605593313216431</v>
      </c>
      <c r="R12" s="342">
        <f>Q12*(1-Inputs_ByYear!$D$5)</f>
        <v>30.341369580687772</v>
      </c>
      <c r="S12" s="342">
        <f>R12*(1-Inputs_ByYear!$D$5)</f>
        <v>29.127714797460261</v>
      </c>
      <c r="T12" s="342">
        <f>S12*(1-Inputs_ByYear!$D$5)</f>
        <v>27.962606205561848</v>
      </c>
      <c r="U12" s="342">
        <f>T12*(1-Inputs_ByYear!$D$5)</f>
        <v>26.844101957339372</v>
      </c>
      <c r="V12" s="342">
        <f>U12*(1-Inputs_ByYear!$D$5)</f>
        <v>25.770337879045798</v>
      </c>
      <c r="W12" s="342">
        <f>V12*(1-Inputs_ByYear!$D$5)</f>
        <v>24.739524363883966</v>
      </c>
      <c r="X12" s="342">
        <f>W12*(1-Inputs_ByYear!$D$5)</f>
        <v>23.749943389328607</v>
      </c>
      <c r="Y12" s="342">
        <f>X12*(1-Inputs_ByYear!$D$5)</f>
        <v>22.799945653755461</v>
      </c>
      <c r="Z12" s="342">
        <f>Y12*(1-Inputs_ByYear!$D$5)</f>
        <v>21.887947827605242</v>
      </c>
      <c r="AA12" s="342">
        <f>Z12*(1-Inputs_ByYear!$D$5)</f>
        <v>21.01242991450103</v>
      </c>
      <c r="AB12" s="342">
        <f>AA12*(1-Inputs_ByYear!$D$5)</f>
        <v>20.171932717920988</v>
      </c>
    </row>
    <row r="13" spans="2:28" ht="14.45" customHeight="1">
      <c r="B13" s="239" t="s">
        <v>230</v>
      </c>
      <c r="C13" s="239" t="s">
        <v>207</v>
      </c>
      <c r="D13" s="239" t="s">
        <v>290</v>
      </c>
      <c r="E13" s="286" t="str">
        <f t="shared" si="0"/>
        <v>A_Large DG_&gt;500-2000</v>
      </c>
      <c r="F13" s="262" t="s">
        <v>87</v>
      </c>
      <c r="G13" s="341">
        <v>43.774132722062809</v>
      </c>
      <c r="H13" s="129">
        <v>42.370391352935414</v>
      </c>
      <c r="I13" s="342">
        <f>H13*(1-Inputs_ByYear!$D$5)</f>
        <v>40.675575698817994</v>
      </c>
      <c r="J13" s="342">
        <f>I13*(1-Inputs_ByYear!$D$5)</f>
        <v>39.04855267086527</v>
      </c>
      <c r="K13" s="342">
        <f>J13*(1-Inputs_ByYear!$D$5)</f>
        <v>37.486610564030656</v>
      </c>
      <c r="L13" s="342">
        <f>K13*(1-Inputs_ByYear!$D$5)</f>
        <v>35.987146141469431</v>
      </c>
      <c r="M13" s="342">
        <f>L13*(1-Inputs_ByYear!$D$5)</f>
        <v>34.547660295810651</v>
      </c>
      <c r="N13" s="342">
        <f>M13*(1-Inputs_ByYear!$D$5)</f>
        <v>33.165753883978226</v>
      </c>
      <c r="O13" s="342">
        <f>N13*(1-Inputs_ByYear!$D$5)</f>
        <v>31.839123728619096</v>
      </c>
      <c r="P13" s="342">
        <f>O13*(1-Inputs_ByYear!$D$5)</f>
        <v>30.56555877947433</v>
      </c>
      <c r="Q13" s="342">
        <f>P13*(1-Inputs_ByYear!$D$5)</f>
        <v>29.342936428295356</v>
      </c>
      <c r="R13" s="342">
        <f>Q13*(1-Inputs_ByYear!$D$5)</f>
        <v>28.169218971163541</v>
      </c>
      <c r="S13" s="342">
        <f>R13*(1-Inputs_ByYear!$D$5)</f>
        <v>27.042450212317</v>
      </c>
      <c r="T13" s="342">
        <f>S13*(1-Inputs_ByYear!$D$5)</f>
        <v>25.96075220382432</v>
      </c>
      <c r="U13" s="342">
        <f>T13*(1-Inputs_ByYear!$D$5)</f>
        <v>24.922322115671346</v>
      </c>
      <c r="V13" s="342">
        <f>U13*(1-Inputs_ByYear!$D$5)</f>
        <v>23.92542923104449</v>
      </c>
      <c r="W13" s="342">
        <f>V13*(1-Inputs_ByYear!$D$5)</f>
        <v>22.968412061802709</v>
      </c>
      <c r="X13" s="342">
        <f>W13*(1-Inputs_ByYear!$D$5)</f>
        <v>22.0496755793306</v>
      </c>
      <c r="Y13" s="342">
        <f>X13*(1-Inputs_ByYear!$D$5)</f>
        <v>21.167688556157376</v>
      </c>
      <c r="Z13" s="342">
        <f>Y13*(1-Inputs_ByYear!$D$5)</f>
        <v>20.32098101391108</v>
      </c>
      <c r="AA13" s="342">
        <f>Z13*(1-Inputs_ByYear!$D$5)</f>
        <v>19.508141773354637</v>
      </c>
      <c r="AB13" s="342">
        <f>AA13*(1-Inputs_ByYear!$D$5)</f>
        <v>18.727816102420451</v>
      </c>
    </row>
    <row r="14" spans="2:28" ht="14.45" customHeight="1">
      <c r="B14" s="239" t="s">
        <v>230</v>
      </c>
      <c r="C14" s="239" t="s">
        <v>207</v>
      </c>
      <c r="D14" s="239" t="s">
        <v>292</v>
      </c>
      <c r="E14" s="286" t="str">
        <f t="shared" si="0"/>
        <v>A_Large DG_&gt; 2000-5000</v>
      </c>
      <c r="F14" s="262" t="s">
        <v>87</v>
      </c>
      <c r="G14" s="341">
        <v>33.029186903728984</v>
      </c>
      <c r="H14" s="129">
        <v>31.959720255258297</v>
      </c>
      <c r="I14" s="342">
        <f>H14*(1-Inputs_ByYear!$D$5)</f>
        <v>30.681331445047963</v>
      </c>
      <c r="J14" s="342">
        <f>I14*(1-Inputs_ByYear!$D$5)</f>
        <v>29.454078187246044</v>
      </c>
      <c r="K14" s="342">
        <f>J14*(1-Inputs_ByYear!$D$5)</f>
        <v>28.275915059756201</v>
      </c>
      <c r="L14" s="342">
        <f>K14*(1-Inputs_ByYear!$D$5)</f>
        <v>27.144878457365952</v>
      </c>
      <c r="M14" s="342">
        <f>L14*(1-Inputs_ByYear!$D$5)</f>
        <v>26.059083319071313</v>
      </c>
      <c r="N14" s="342">
        <f>M14*(1-Inputs_ByYear!$D$5)</f>
        <v>25.016719986308459</v>
      </c>
      <c r="O14" s="342">
        <f>N14*(1-Inputs_ByYear!$D$5)</f>
        <v>24.016051186856121</v>
      </c>
      <c r="P14" s="342">
        <f>O14*(1-Inputs_ByYear!$D$5)</f>
        <v>23.055409139381876</v>
      </c>
      <c r="Q14" s="342">
        <f>P14*(1-Inputs_ByYear!$D$5)</f>
        <v>22.133192773806599</v>
      </c>
      <c r="R14" s="342">
        <f>Q14*(1-Inputs_ByYear!$D$5)</f>
        <v>21.247865062854334</v>
      </c>
      <c r="S14" s="342">
        <f>R14*(1-Inputs_ByYear!$D$5)</f>
        <v>20.397950460340159</v>
      </c>
      <c r="T14" s="342">
        <f>S14*(1-Inputs_ByYear!$D$5)</f>
        <v>19.58203244192655</v>
      </c>
      <c r="U14" s="342">
        <f>T14*(1-Inputs_ByYear!$D$5)</f>
        <v>18.798751144249486</v>
      </c>
      <c r="V14" s="342">
        <f>U14*(1-Inputs_ByYear!$D$5)</f>
        <v>18.046801098479506</v>
      </c>
      <c r="W14" s="342">
        <f>V14*(1-Inputs_ByYear!$D$5)</f>
        <v>17.324929054540323</v>
      </c>
      <c r="X14" s="342">
        <f>W14*(1-Inputs_ByYear!$D$5)</f>
        <v>16.631931892358711</v>
      </c>
      <c r="Y14" s="342">
        <f>X14*(1-Inputs_ByYear!$D$5)</f>
        <v>15.966654616664362</v>
      </c>
      <c r="Z14" s="342">
        <f>Y14*(1-Inputs_ByYear!$D$5)</f>
        <v>15.327988431997788</v>
      </c>
      <c r="AA14" s="342">
        <f>Z14*(1-Inputs_ByYear!$D$5)</f>
        <v>14.714868894717876</v>
      </c>
      <c r="AB14" s="342">
        <f>AA14*(1-Inputs_ByYear!$D$5)</f>
        <v>14.12627413892916</v>
      </c>
    </row>
    <row r="15" spans="2:28" ht="14.45" customHeight="1">
      <c r="B15" s="239" t="s">
        <v>231</v>
      </c>
      <c r="C15" s="239" t="s">
        <v>207</v>
      </c>
      <c r="D15" s="239" t="s">
        <v>286</v>
      </c>
      <c r="E15" s="286" t="str">
        <f t="shared" si="0"/>
        <v>B_Large DG_&gt;25-100</v>
      </c>
      <c r="F15" s="262" t="s">
        <v>87</v>
      </c>
      <c r="G15" s="341">
        <v>70.226773496064908</v>
      </c>
      <c r="H15" s="129">
        <v>69.646586429775084</v>
      </c>
      <c r="I15" s="342">
        <f>H15*(1-Inputs_ByYear!$D$5)</f>
        <v>66.860722972584085</v>
      </c>
      <c r="J15" s="342">
        <f>I15*(1-Inputs_ByYear!$D$5)</f>
        <v>64.186294053680726</v>
      </c>
      <c r="K15" s="342">
        <f>J15*(1-Inputs_ByYear!$D$5)</f>
        <v>61.618842291533497</v>
      </c>
      <c r="L15" s="342">
        <f>K15*(1-Inputs_ByYear!$D$5)</f>
        <v>59.154088599872154</v>
      </c>
      <c r="M15" s="342">
        <f>L15*(1-Inputs_ByYear!$D$5)</f>
        <v>56.787925055877267</v>
      </c>
      <c r="N15" s="342">
        <f>M15*(1-Inputs_ByYear!$D$5)</f>
        <v>54.516408053642174</v>
      </c>
      <c r="O15" s="342">
        <f>N15*(1-Inputs_ByYear!$D$5)</f>
        <v>52.335751731496487</v>
      </c>
      <c r="P15" s="342">
        <f>O15*(1-Inputs_ByYear!$D$5)</f>
        <v>50.242321662236627</v>
      </c>
      <c r="Q15" s="342">
        <f>P15*(1-Inputs_ByYear!$D$5)</f>
        <v>48.232628795747161</v>
      </c>
      <c r="R15" s="342">
        <f>Q15*(1-Inputs_ByYear!$D$5)</f>
        <v>46.303323643917274</v>
      </c>
      <c r="S15" s="342">
        <f>R15*(1-Inputs_ByYear!$D$5)</f>
        <v>44.45119069816058</v>
      </c>
      <c r="T15" s="342">
        <f>S15*(1-Inputs_ByYear!$D$5)</f>
        <v>42.673143070234154</v>
      </c>
      <c r="U15" s="342">
        <f>T15*(1-Inputs_ByYear!$D$5)</f>
        <v>40.966217347424788</v>
      </c>
      <c r="V15" s="342">
        <f>U15*(1-Inputs_ByYear!$D$5)</f>
        <v>39.327568653527798</v>
      </c>
      <c r="W15" s="342">
        <f>V15*(1-Inputs_ByYear!$D$5)</f>
        <v>37.754465907386688</v>
      </c>
      <c r="X15" s="342">
        <f>W15*(1-Inputs_ByYear!$D$5)</f>
        <v>36.244287271091217</v>
      </c>
      <c r="Y15" s="342">
        <f>X15*(1-Inputs_ByYear!$D$5)</f>
        <v>34.794515780247565</v>
      </c>
      <c r="Z15" s="342">
        <f>Y15*(1-Inputs_ByYear!$D$5)</f>
        <v>33.40273514903766</v>
      </c>
      <c r="AA15" s="342">
        <f>Z15*(1-Inputs_ByYear!$D$5)</f>
        <v>32.066625743076152</v>
      </c>
      <c r="AB15" s="342">
        <f>AA15*(1-Inputs_ByYear!$D$5)</f>
        <v>30.783960713353103</v>
      </c>
    </row>
    <row r="16" spans="2:28" ht="14.45" customHeight="1">
      <c r="B16" s="239" t="s">
        <v>231</v>
      </c>
      <c r="C16" s="239" t="s">
        <v>207</v>
      </c>
      <c r="D16" s="239" t="s">
        <v>287</v>
      </c>
      <c r="E16" s="286" t="str">
        <f t="shared" si="0"/>
        <v>B_Large DG_&gt;100-200</v>
      </c>
      <c r="F16" s="262" t="s">
        <v>87</v>
      </c>
      <c r="G16" s="341">
        <v>63.336551432933398</v>
      </c>
      <c r="H16" s="129">
        <v>65.092145090992332</v>
      </c>
      <c r="I16" s="342">
        <f>H16*(1-Inputs_ByYear!$D$5)</f>
        <v>62.48845928735264</v>
      </c>
      <c r="J16" s="342">
        <f>I16*(1-Inputs_ByYear!$D$5)</f>
        <v>59.988920915858529</v>
      </c>
      <c r="K16" s="342">
        <f>J16*(1-Inputs_ByYear!$D$5)</f>
        <v>57.589364079224183</v>
      </c>
      <c r="L16" s="342">
        <f>K16*(1-Inputs_ByYear!$D$5)</f>
        <v>55.28578951605521</v>
      </c>
      <c r="M16" s="342">
        <f>L16*(1-Inputs_ByYear!$D$5)</f>
        <v>53.074357935412998</v>
      </c>
      <c r="N16" s="342">
        <f>M16*(1-Inputs_ByYear!$D$5)</f>
        <v>50.951383617996477</v>
      </c>
      <c r="O16" s="342">
        <f>N16*(1-Inputs_ByYear!$D$5)</f>
        <v>48.913328273276619</v>
      </c>
      <c r="P16" s="342">
        <f>O16*(1-Inputs_ByYear!$D$5)</f>
        <v>46.956795142345555</v>
      </c>
      <c r="Q16" s="342">
        <f>P16*(1-Inputs_ByYear!$D$5)</f>
        <v>45.078523336651735</v>
      </c>
      <c r="R16" s="342">
        <f>Q16*(1-Inputs_ByYear!$D$5)</f>
        <v>43.275382403185667</v>
      </c>
      <c r="S16" s="342">
        <f>R16*(1-Inputs_ByYear!$D$5)</f>
        <v>41.544367107058235</v>
      </c>
      <c r="T16" s="342">
        <f>S16*(1-Inputs_ByYear!$D$5)</f>
        <v>39.882592422775907</v>
      </c>
      <c r="U16" s="342">
        <f>T16*(1-Inputs_ByYear!$D$5)</f>
        <v>38.287288725864869</v>
      </c>
      <c r="V16" s="342">
        <f>U16*(1-Inputs_ByYear!$D$5)</f>
        <v>36.755797176830271</v>
      </c>
      <c r="W16" s="342">
        <f>V16*(1-Inputs_ByYear!$D$5)</f>
        <v>35.285565289757059</v>
      </c>
      <c r="X16" s="342">
        <f>W16*(1-Inputs_ByYear!$D$5)</f>
        <v>33.874142678166777</v>
      </c>
      <c r="Y16" s="342">
        <f>X16*(1-Inputs_ByYear!$D$5)</f>
        <v>32.519176971040103</v>
      </c>
      <c r="Z16" s="342">
        <f>Y16*(1-Inputs_ByYear!$D$5)</f>
        <v>31.218409892198498</v>
      </c>
      <c r="AA16" s="342">
        <f>Z16*(1-Inputs_ByYear!$D$5)</f>
        <v>29.969673496510556</v>
      </c>
      <c r="AB16" s="342">
        <f>AA16*(1-Inputs_ByYear!$D$5)</f>
        <v>28.770886556650133</v>
      </c>
    </row>
    <row r="17" spans="2:28" ht="14.45" customHeight="1">
      <c r="B17" s="239" t="s">
        <v>231</v>
      </c>
      <c r="C17" s="239" t="s">
        <v>207</v>
      </c>
      <c r="D17" s="239" t="s">
        <v>288</v>
      </c>
      <c r="E17" s="286" t="str">
        <f t="shared" si="0"/>
        <v>B_Large DG_&gt;200-500</v>
      </c>
      <c r="F17" s="262" t="s">
        <v>87</v>
      </c>
      <c r="G17" s="341">
        <v>54.603204264537609</v>
      </c>
      <c r="H17" s="129">
        <v>53.395998462774791</v>
      </c>
      <c r="I17" s="342">
        <f>H17*(1-Inputs_ByYear!$D$5)</f>
        <v>51.260158524263801</v>
      </c>
      <c r="J17" s="342">
        <f>I17*(1-Inputs_ByYear!$D$5)</f>
        <v>49.209752183293247</v>
      </c>
      <c r="K17" s="342">
        <f>J17*(1-Inputs_ByYear!$D$5)</f>
        <v>47.241362095961513</v>
      </c>
      <c r="L17" s="342">
        <f>K17*(1-Inputs_ByYear!$D$5)</f>
        <v>45.35170761212305</v>
      </c>
      <c r="M17" s="342">
        <f>L17*(1-Inputs_ByYear!$D$5)</f>
        <v>43.537639307638123</v>
      </c>
      <c r="N17" s="342">
        <f>M17*(1-Inputs_ByYear!$D$5)</f>
        <v>41.796133735332596</v>
      </c>
      <c r="O17" s="342">
        <f>N17*(1-Inputs_ByYear!$D$5)</f>
        <v>40.124288385919293</v>
      </c>
      <c r="P17" s="342">
        <f>O17*(1-Inputs_ByYear!$D$5)</f>
        <v>38.519316850482518</v>
      </c>
      <c r="Q17" s="342">
        <f>P17*(1-Inputs_ByYear!$D$5)</f>
        <v>36.978544176463217</v>
      </c>
      <c r="R17" s="342">
        <f>Q17*(1-Inputs_ByYear!$D$5)</f>
        <v>35.499402409404688</v>
      </c>
      <c r="S17" s="342">
        <f>R17*(1-Inputs_ByYear!$D$5)</f>
        <v>34.079426313028499</v>
      </c>
      <c r="T17" s="342">
        <f>S17*(1-Inputs_ByYear!$D$5)</f>
        <v>32.716249260507361</v>
      </c>
      <c r="U17" s="342">
        <f>T17*(1-Inputs_ByYear!$D$5)</f>
        <v>31.407599290087067</v>
      </c>
      <c r="V17" s="342">
        <f>U17*(1-Inputs_ByYear!$D$5)</f>
        <v>30.151295318483584</v>
      </c>
      <c r="W17" s="342">
        <f>V17*(1-Inputs_ByYear!$D$5)</f>
        <v>28.945243505744241</v>
      </c>
      <c r="X17" s="342">
        <f>W17*(1-Inputs_ByYear!$D$5)</f>
        <v>27.787433765514471</v>
      </c>
      <c r="Y17" s="342">
        <f>X17*(1-Inputs_ByYear!$D$5)</f>
        <v>26.67593641489389</v>
      </c>
      <c r="Z17" s="342">
        <f>Y17*(1-Inputs_ByYear!$D$5)</f>
        <v>25.608898958298134</v>
      </c>
      <c r="AA17" s="342">
        <f>Z17*(1-Inputs_ByYear!$D$5)</f>
        <v>24.584542999966207</v>
      </c>
      <c r="AB17" s="342">
        <f>AA17*(1-Inputs_ByYear!$D$5)</f>
        <v>23.601161279967556</v>
      </c>
    </row>
    <row r="18" spans="2:28" ht="14.45" customHeight="1">
      <c r="B18" s="239" t="s">
        <v>231</v>
      </c>
      <c r="C18" s="239" t="s">
        <v>207</v>
      </c>
      <c r="D18" s="239" t="s">
        <v>290</v>
      </c>
      <c r="E18" s="286" t="str">
        <f t="shared" si="0"/>
        <v>B_Large DG_&gt;500-2000</v>
      </c>
      <c r="F18" s="262" t="s">
        <v>87</v>
      </c>
      <c r="G18" s="341">
        <v>49.490443428096491</v>
      </c>
      <c r="H18" s="129">
        <v>49.573357882934431</v>
      </c>
      <c r="I18" s="342">
        <f>H18*(1-Inputs_ByYear!$D$5)</f>
        <v>47.590423567617052</v>
      </c>
      <c r="J18" s="342">
        <f>I18*(1-Inputs_ByYear!$D$5)</f>
        <v>45.686806624912364</v>
      </c>
      <c r="K18" s="342">
        <f>J18*(1-Inputs_ByYear!$D$5)</f>
        <v>43.85933435991587</v>
      </c>
      <c r="L18" s="342">
        <f>K18*(1-Inputs_ByYear!$D$5)</f>
        <v>42.104960985519234</v>
      </c>
      <c r="M18" s="342">
        <f>L18*(1-Inputs_ByYear!$D$5)</f>
        <v>40.420762546098466</v>
      </c>
      <c r="N18" s="342">
        <f>M18*(1-Inputs_ByYear!$D$5)</f>
        <v>38.803932044254523</v>
      </c>
      <c r="O18" s="342">
        <f>N18*(1-Inputs_ByYear!$D$5)</f>
        <v>37.251774762484338</v>
      </c>
      <c r="P18" s="342">
        <f>O18*(1-Inputs_ByYear!$D$5)</f>
        <v>35.761703771984962</v>
      </c>
      <c r="Q18" s="342">
        <f>P18*(1-Inputs_ByYear!$D$5)</f>
        <v>34.331235621105563</v>
      </c>
      <c r="R18" s="342">
        <f>Q18*(1-Inputs_ByYear!$D$5)</f>
        <v>32.957986196261338</v>
      </c>
      <c r="S18" s="342">
        <f>R18*(1-Inputs_ByYear!$D$5)</f>
        <v>31.639666748410882</v>
      </c>
      <c r="T18" s="342">
        <f>S18*(1-Inputs_ByYear!$D$5)</f>
        <v>30.374080078474446</v>
      </c>
      <c r="U18" s="342">
        <f>T18*(1-Inputs_ByYear!$D$5)</f>
        <v>29.159116875335467</v>
      </c>
      <c r="V18" s="342">
        <f>U18*(1-Inputs_ByYear!$D$5)</f>
        <v>27.992752200322048</v>
      </c>
      <c r="W18" s="342">
        <f>V18*(1-Inputs_ByYear!$D$5)</f>
        <v>26.873042112309165</v>
      </c>
      <c r="X18" s="342">
        <f>W18*(1-Inputs_ByYear!$D$5)</f>
        <v>25.798120427816798</v>
      </c>
      <c r="Y18" s="342">
        <f>X18*(1-Inputs_ByYear!$D$5)</f>
        <v>24.766195610704123</v>
      </c>
      <c r="Z18" s="342">
        <f>Y18*(1-Inputs_ByYear!$D$5)</f>
        <v>23.775547786275958</v>
      </c>
      <c r="AA18" s="342">
        <f>Z18*(1-Inputs_ByYear!$D$5)</f>
        <v>22.824525874824918</v>
      </c>
      <c r="AB18" s="342">
        <f>AA18*(1-Inputs_ByYear!$D$5)</f>
        <v>21.911544839831919</v>
      </c>
    </row>
    <row r="19" spans="2:28" ht="14.45" customHeight="1">
      <c r="B19" s="239" t="s">
        <v>231</v>
      </c>
      <c r="C19" s="239" t="s">
        <v>207</v>
      </c>
      <c r="D19" s="239" t="s">
        <v>292</v>
      </c>
      <c r="E19" s="286" t="str">
        <f t="shared" si="0"/>
        <v>B_Large DG_&gt; 2000-5000</v>
      </c>
      <c r="F19" s="262" t="s">
        <v>87</v>
      </c>
      <c r="G19" s="341">
        <v>37.054520534654564</v>
      </c>
      <c r="H19" s="129">
        <v>37.392872698652205</v>
      </c>
      <c r="I19" s="342">
        <f>H19*(1-Inputs_ByYear!$D$5)</f>
        <v>35.897157790706117</v>
      </c>
      <c r="J19" s="342">
        <f>I19*(1-Inputs_ByYear!$D$5)</f>
        <v>34.461271479077872</v>
      </c>
      <c r="K19" s="342">
        <f>J19*(1-Inputs_ByYear!$D$5)</f>
        <v>33.082820619914756</v>
      </c>
      <c r="L19" s="342">
        <f>K19*(1-Inputs_ByYear!$D$5)</f>
        <v>31.759507795118164</v>
      </c>
      <c r="M19" s="342">
        <f>L19*(1-Inputs_ByYear!$D$5)</f>
        <v>30.489127483313435</v>
      </c>
      <c r="N19" s="342">
        <f>M19*(1-Inputs_ByYear!$D$5)</f>
        <v>29.269562383980897</v>
      </c>
      <c r="O19" s="342">
        <f>N19*(1-Inputs_ByYear!$D$5)</f>
        <v>28.09877988862166</v>
      </c>
      <c r="P19" s="342">
        <f>O19*(1-Inputs_ByYear!$D$5)</f>
        <v>26.974828693076791</v>
      </c>
      <c r="Q19" s="342">
        <f>P19*(1-Inputs_ByYear!$D$5)</f>
        <v>25.895835545353719</v>
      </c>
      <c r="R19" s="342">
        <f>Q19*(1-Inputs_ByYear!$D$5)</f>
        <v>24.860002123539569</v>
      </c>
      <c r="S19" s="342">
        <f>R19*(1-Inputs_ByYear!$D$5)</f>
        <v>23.865602038597984</v>
      </c>
      <c r="T19" s="342">
        <f>S19*(1-Inputs_ByYear!$D$5)</f>
        <v>22.910977957054065</v>
      </c>
      <c r="U19" s="342">
        <f>T19*(1-Inputs_ByYear!$D$5)</f>
        <v>21.994538838771902</v>
      </c>
      <c r="V19" s="342">
        <f>U19*(1-Inputs_ByYear!$D$5)</f>
        <v>21.114757285221025</v>
      </c>
      <c r="W19" s="342">
        <f>V19*(1-Inputs_ByYear!$D$5)</f>
        <v>20.270166993812182</v>
      </c>
      <c r="X19" s="342">
        <f>W19*(1-Inputs_ByYear!$D$5)</f>
        <v>19.459360314059694</v>
      </c>
      <c r="Y19" s="342">
        <f>X19*(1-Inputs_ByYear!$D$5)</f>
        <v>18.680985901497305</v>
      </c>
      <c r="Z19" s="342">
        <f>Y19*(1-Inputs_ByYear!$D$5)</f>
        <v>17.933746465437412</v>
      </c>
      <c r="AA19" s="342">
        <f>Z19*(1-Inputs_ByYear!$D$5)</f>
        <v>17.216396606819917</v>
      </c>
      <c r="AB19" s="342">
        <f>AA19*(1-Inputs_ByYear!$D$5)</f>
        <v>16.52774074254712</v>
      </c>
    </row>
    <row r="20" spans="2:28" ht="14.45" customHeight="1">
      <c r="B20" s="239" t="s">
        <v>230</v>
      </c>
      <c r="C20" s="239" t="s">
        <v>208</v>
      </c>
      <c r="D20" s="239" t="s">
        <v>275</v>
      </c>
      <c r="E20" s="286" t="str">
        <f t="shared" si="0"/>
        <v>A_Traditional Community Solar_ &lt; 10</v>
      </c>
      <c r="F20" s="262" t="s">
        <v>87</v>
      </c>
      <c r="G20" s="341">
        <v>0</v>
      </c>
      <c r="H20" s="129">
        <v>0</v>
      </c>
      <c r="I20" s="342">
        <f>H20*(1-Inputs_ByYear!$D$5)</f>
        <v>0</v>
      </c>
      <c r="J20" s="342">
        <f>I20*(1-Inputs_ByYear!$D$5)</f>
        <v>0</v>
      </c>
      <c r="K20" s="342">
        <f>J20*(1-Inputs_ByYear!$D$5)</f>
        <v>0</v>
      </c>
      <c r="L20" s="342">
        <f>K20*(1-Inputs_ByYear!$D$5)</f>
        <v>0</v>
      </c>
      <c r="M20" s="342">
        <f>L20*(1-Inputs_ByYear!$D$5)</f>
        <v>0</v>
      </c>
      <c r="N20" s="342">
        <f>M20*(1-Inputs_ByYear!$D$5)</f>
        <v>0</v>
      </c>
      <c r="O20" s="342">
        <f>N20*(1-Inputs_ByYear!$D$5)</f>
        <v>0</v>
      </c>
      <c r="P20" s="342">
        <f>O20*(1-Inputs_ByYear!$D$5)</f>
        <v>0</v>
      </c>
      <c r="Q20" s="342">
        <f>P20*(1-Inputs_ByYear!$D$5)</f>
        <v>0</v>
      </c>
      <c r="R20" s="342">
        <f>Q20*(1-Inputs_ByYear!$D$5)</f>
        <v>0</v>
      </c>
      <c r="S20" s="342">
        <f>R20*(1-Inputs_ByYear!$D$5)</f>
        <v>0</v>
      </c>
      <c r="T20" s="342">
        <f>S20*(1-Inputs_ByYear!$D$5)</f>
        <v>0</v>
      </c>
      <c r="U20" s="342">
        <f>T20*(1-Inputs_ByYear!$D$5)</f>
        <v>0</v>
      </c>
      <c r="V20" s="342">
        <f>U20*(1-Inputs_ByYear!$D$5)</f>
        <v>0</v>
      </c>
      <c r="W20" s="342">
        <f>V20*(1-Inputs_ByYear!$D$5)</f>
        <v>0</v>
      </c>
      <c r="X20" s="342">
        <f>W20*(1-Inputs_ByYear!$D$5)</f>
        <v>0</v>
      </c>
      <c r="Y20" s="342">
        <f>X20*(1-Inputs_ByYear!$D$5)</f>
        <v>0</v>
      </c>
      <c r="Z20" s="342">
        <f>Y20*(1-Inputs_ByYear!$D$5)</f>
        <v>0</v>
      </c>
      <c r="AA20" s="342">
        <f>Z20*(1-Inputs_ByYear!$D$5)</f>
        <v>0</v>
      </c>
      <c r="AB20" s="342">
        <f>AA20*(1-Inputs_ByYear!$D$5)</f>
        <v>0</v>
      </c>
    </row>
    <row r="21" spans="2:28" ht="14.45" customHeight="1">
      <c r="B21" s="239" t="s">
        <v>230</v>
      </c>
      <c r="C21" s="239" t="s">
        <v>208</v>
      </c>
      <c r="D21" s="239" t="s">
        <v>277</v>
      </c>
      <c r="E21" s="286" t="str">
        <f t="shared" si="0"/>
        <v>A_Traditional Community Solar_ &gt;10-25</v>
      </c>
      <c r="F21" s="262" t="s">
        <v>87</v>
      </c>
      <c r="G21" s="341">
        <v>57.492965536918952</v>
      </c>
      <c r="H21" s="129">
        <v>57.492965536918952</v>
      </c>
      <c r="I21" s="342">
        <f>H21*(1-Inputs_ByYear!$D$5)</f>
        <v>55.193246915442195</v>
      </c>
      <c r="J21" s="342">
        <f>I21*(1-Inputs_ByYear!$D$5)</f>
        <v>52.985517038824504</v>
      </c>
      <c r="K21" s="342">
        <f>J21*(1-Inputs_ByYear!$D$5)</f>
        <v>50.866096357271523</v>
      </c>
      <c r="L21" s="342">
        <f>K21*(1-Inputs_ByYear!$D$5)</f>
        <v>48.83145250298066</v>
      </c>
      <c r="M21" s="342">
        <f>L21*(1-Inputs_ByYear!$D$5)</f>
        <v>46.878194402861432</v>
      </c>
      <c r="N21" s="342">
        <f>M21*(1-Inputs_ByYear!$D$5)</f>
        <v>45.003066626746971</v>
      </c>
      <c r="O21" s="342">
        <f>N21*(1-Inputs_ByYear!$D$5)</f>
        <v>43.202943961677093</v>
      </c>
      <c r="P21" s="342">
        <f>O21*(1-Inputs_ByYear!$D$5)</f>
        <v>41.474826203210007</v>
      </c>
      <c r="Q21" s="342">
        <f>P21*(1-Inputs_ByYear!$D$5)</f>
        <v>39.815833155081606</v>
      </c>
      <c r="R21" s="342">
        <f>Q21*(1-Inputs_ByYear!$D$5)</f>
        <v>38.223199828878343</v>
      </c>
      <c r="S21" s="342">
        <f>R21*(1-Inputs_ByYear!$D$5)</f>
        <v>36.694271835723207</v>
      </c>
      <c r="T21" s="342">
        <f>S21*(1-Inputs_ByYear!$D$5)</f>
        <v>35.226500962294274</v>
      </c>
      <c r="U21" s="342">
        <f>T21*(1-Inputs_ByYear!$D$5)</f>
        <v>33.817440923802501</v>
      </c>
      <c r="V21" s="342">
        <f>U21*(1-Inputs_ByYear!$D$5)</f>
        <v>32.4647432868504</v>
      </c>
      <c r="W21" s="342">
        <f>V21*(1-Inputs_ByYear!$D$5)</f>
        <v>31.166153555376383</v>
      </c>
      <c r="X21" s="342">
        <f>W21*(1-Inputs_ByYear!$D$5)</f>
        <v>29.919507413161327</v>
      </c>
      <c r="Y21" s="342">
        <f>X21*(1-Inputs_ByYear!$D$5)</f>
        <v>28.722727116634871</v>
      </c>
      <c r="Z21" s="342">
        <f>Y21*(1-Inputs_ByYear!$D$5)</f>
        <v>27.573818031969477</v>
      </c>
      <c r="AA21" s="342">
        <f>Z21*(1-Inputs_ByYear!$D$5)</f>
        <v>26.470865310690698</v>
      </c>
      <c r="AB21" s="342">
        <f>AA21*(1-Inputs_ByYear!$D$5)</f>
        <v>25.41203069826307</v>
      </c>
    </row>
    <row r="22" spans="2:28" ht="14.45" customHeight="1">
      <c r="B22" s="239" t="s">
        <v>230</v>
      </c>
      <c r="C22" s="239" t="s">
        <v>208</v>
      </c>
      <c r="D22" s="239" t="s">
        <v>284</v>
      </c>
      <c r="E22" s="286" t="str">
        <f t="shared" si="0"/>
        <v>A_Traditional Community Solar_ &gt;25-100</v>
      </c>
      <c r="F22" s="262" t="s">
        <v>87</v>
      </c>
      <c r="G22" s="341">
        <v>58.841150153053164</v>
      </c>
      <c r="H22" s="129">
        <v>58.841150153053164</v>
      </c>
      <c r="I22" s="342">
        <f>H22*(1-Inputs_ByYear!$D$5)</f>
        <v>56.487504146931037</v>
      </c>
      <c r="J22" s="342">
        <f>I22*(1-Inputs_ByYear!$D$5)</f>
        <v>54.228003981053796</v>
      </c>
      <c r="K22" s="342">
        <f>J22*(1-Inputs_ByYear!$D$5)</f>
        <v>52.058883821811641</v>
      </c>
      <c r="L22" s="342">
        <f>K22*(1-Inputs_ByYear!$D$5)</f>
        <v>49.976528468939172</v>
      </c>
      <c r="M22" s="342">
        <f>L22*(1-Inputs_ByYear!$D$5)</f>
        <v>47.977467330181604</v>
      </c>
      <c r="N22" s="342">
        <f>M22*(1-Inputs_ByYear!$D$5)</f>
        <v>46.058368636974336</v>
      </c>
      <c r="O22" s="342">
        <f>N22*(1-Inputs_ByYear!$D$5)</f>
        <v>44.216033891495364</v>
      </c>
      <c r="P22" s="342">
        <f>O22*(1-Inputs_ByYear!$D$5)</f>
        <v>42.447392535835547</v>
      </c>
      <c r="Q22" s="342">
        <f>P22*(1-Inputs_ByYear!$D$5)</f>
        <v>40.749496834402123</v>
      </c>
      <c r="R22" s="342">
        <f>Q22*(1-Inputs_ByYear!$D$5)</f>
        <v>39.119516961026036</v>
      </c>
      <c r="S22" s="342">
        <f>R22*(1-Inputs_ByYear!$D$5)</f>
        <v>37.55473628258499</v>
      </c>
      <c r="T22" s="342">
        <f>S22*(1-Inputs_ByYear!$D$5)</f>
        <v>36.052546831281589</v>
      </c>
      <c r="U22" s="342">
        <f>T22*(1-Inputs_ByYear!$D$5)</f>
        <v>34.610444958030321</v>
      </c>
      <c r="V22" s="342">
        <f>U22*(1-Inputs_ByYear!$D$5)</f>
        <v>33.226027159709105</v>
      </c>
      <c r="W22" s="342">
        <f>V22*(1-Inputs_ByYear!$D$5)</f>
        <v>31.89698607332074</v>
      </c>
      <c r="X22" s="342">
        <f>W22*(1-Inputs_ByYear!$D$5)</f>
        <v>30.62110663038791</v>
      </c>
      <c r="Y22" s="342">
        <f>X22*(1-Inputs_ByYear!$D$5)</f>
        <v>29.396262365172394</v>
      </c>
      <c r="Z22" s="342">
        <f>Y22*(1-Inputs_ByYear!$D$5)</f>
        <v>28.220411870565496</v>
      </c>
      <c r="AA22" s="342">
        <f>Z22*(1-Inputs_ByYear!$D$5)</f>
        <v>27.091595395742875</v>
      </c>
      <c r="AB22" s="342">
        <f>AA22*(1-Inputs_ByYear!$D$5)</f>
        <v>26.007931579913159</v>
      </c>
    </row>
    <row r="23" spans="2:28" ht="14.45" customHeight="1">
      <c r="B23" s="239" t="s">
        <v>230</v>
      </c>
      <c r="C23" s="239" t="s">
        <v>208</v>
      </c>
      <c r="D23" s="239" t="s">
        <v>287</v>
      </c>
      <c r="E23" s="286" t="str">
        <f t="shared" si="0"/>
        <v>A_Traditional Community Solar_&gt;100-200</v>
      </c>
      <c r="F23" s="262" t="s">
        <v>87</v>
      </c>
      <c r="G23" s="341">
        <v>57.499117151487717</v>
      </c>
      <c r="H23" s="129">
        <v>57.499117151487717</v>
      </c>
      <c r="I23" s="342">
        <f>H23*(1-Inputs_ByYear!$D$5)</f>
        <v>55.199152465428206</v>
      </c>
      <c r="J23" s="342">
        <f>I23*(1-Inputs_ByYear!$D$5)</f>
        <v>52.991186366811078</v>
      </c>
      <c r="K23" s="342">
        <f>J23*(1-Inputs_ByYear!$D$5)</f>
        <v>50.871538912138632</v>
      </c>
      <c r="L23" s="342">
        <f>K23*(1-Inputs_ByYear!$D$5)</f>
        <v>48.836677355653087</v>
      </c>
      <c r="M23" s="342">
        <f>L23*(1-Inputs_ByYear!$D$5)</f>
        <v>46.88321026142696</v>
      </c>
      <c r="N23" s="342">
        <f>M23*(1-Inputs_ByYear!$D$5)</f>
        <v>45.007881850969881</v>
      </c>
      <c r="O23" s="342">
        <f>N23*(1-Inputs_ByYear!$D$5)</f>
        <v>43.207566576931086</v>
      </c>
      <c r="P23" s="342">
        <f>O23*(1-Inputs_ByYear!$D$5)</f>
        <v>41.479263913853842</v>
      </c>
      <c r="Q23" s="342">
        <f>P23*(1-Inputs_ByYear!$D$5)</f>
        <v>39.82009335729969</v>
      </c>
      <c r="R23" s="342">
        <f>Q23*(1-Inputs_ByYear!$D$5)</f>
        <v>38.2272896230077</v>
      </c>
      <c r="S23" s="342">
        <f>R23*(1-Inputs_ByYear!$D$5)</f>
        <v>36.698198038087391</v>
      </c>
      <c r="T23" s="342">
        <f>S23*(1-Inputs_ByYear!$D$5)</f>
        <v>35.230270116563894</v>
      </c>
      <c r="U23" s="342">
        <f>T23*(1-Inputs_ByYear!$D$5)</f>
        <v>33.821059311901337</v>
      </c>
      <c r="V23" s="342">
        <f>U23*(1-Inputs_ByYear!$D$5)</f>
        <v>32.468216939425282</v>
      </c>
      <c r="W23" s="342">
        <f>V23*(1-Inputs_ByYear!$D$5)</f>
        <v>31.169488261848269</v>
      </c>
      <c r="X23" s="342">
        <f>W23*(1-Inputs_ByYear!$D$5)</f>
        <v>29.922708731374335</v>
      </c>
      <c r="Y23" s="342">
        <f>X23*(1-Inputs_ByYear!$D$5)</f>
        <v>28.72580038211936</v>
      </c>
      <c r="Z23" s="342">
        <f>Y23*(1-Inputs_ByYear!$D$5)</f>
        <v>27.576768366834585</v>
      </c>
      <c r="AA23" s="342">
        <f>Z23*(1-Inputs_ByYear!$D$5)</f>
        <v>26.473697632161201</v>
      </c>
      <c r="AB23" s="342">
        <f>AA23*(1-Inputs_ByYear!$D$5)</f>
        <v>25.414749726874753</v>
      </c>
    </row>
    <row r="24" spans="2:28" ht="14.45" customHeight="1">
      <c r="B24" s="239" t="s">
        <v>230</v>
      </c>
      <c r="C24" s="239" t="s">
        <v>208</v>
      </c>
      <c r="D24" s="239" t="s">
        <v>288</v>
      </c>
      <c r="E24" s="286" t="str">
        <f t="shared" si="0"/>
        <v>A_Traditional Community Solar_&gt;200-500</v>
      </c>
      <c r="F24" s="262" t="s">
        <v>87</v>
      </c>
      <c r="G24" s="341">
        <v>53.461735761445411</v>
      </c>
      <c r="H24" s="129">
        <v>53.461735761445411</v>
      </c>
      <c r="I24" s="342">
        <f>H24*(1-Inputs_ByYear!$D$5)</f>
        <v>51.323266330987593</v>
      </c>
      <c r="J24" s="342">
        <f>I24*(1-Inputs_ByYear!$D$5)</f>
        <v>49.270335677748086</v>
      </c>
      <c r="K24" s="342">
        <f>J24*(1-Inputs_ByYear!$D$5)</f>
        <v>47.299522250638162</v>
      </c>
      <c r="L24" s="342">
        <f>K24*(1-Inputs_ByYear!$D$5)</f>
        <v>45.407541360612633</v>
      </c>
      <c r="M24" s="342">
        <f>L24*(1-Inputs_ByYear!$D$5)</f>
        <v>43.591239706188126</v>
      </c>
      <c r="N24" s="342">
        <f>M24*(1-Inputs_ByYear!$D$5)</f>
        <v>41.847590117940598</v>
      </c>
      <c r="O24" s="342">
        <f>N24*(1-Inputs_ByYear!$D$5)</f>
        <v>40.173686513222975</v>
      </c>
      <c r="P24" s="342">
        <f>O24*(1-Inputs_ByYear!$D$5)</f>
        <v>38.566739052694054</v>
      </c>
      <c r="Q24" s="342">
        <f>P24*(1-Inputs_ByYear!$D$5)</f>
        <v>37.024069490586292</v>
      </c>
      <c r="R24" s="342">
        <f>Q24*(1-Inputs_ByYear!$D$5)</f>
        <v>35.543106710962839</v>
      </c>
      <c r="S24" s="342">
        <f>R24*(1-Inputs_ByYear!$D$5)</f>
        <v>34.121382442524322</v>
      </c>
      <c r="T24" s="342">
        <f>S24*(1-Inputs_ByYear!$D$5)</f>
        <v>32.756527144823345</v>
      </c>
      <c r="U24" s="342">
        <f>T24*(1-Inputs_ByYear!$D$5)</f>
        <v>31.44626605903041</v>
      </c>
      <c r="V24" s="342">
        <f>U24*(1-Inputs_ByYear!$D$5)</f>
        <v>30.188415416669194</v>
      </c>
      <c r="W24" s="342">
        <f>V24*(1-Inputs_ByYear!$D$5)</f>
        <v>28.980878800002426</v>
      </c>
      <c r="X24" s="342">
        <f>W24*(1-Inputs_ByYear!$D$5)</f>
        <v>27.821643648002329</v>
      </c>
      <c r="Y24" s="342">
        <f>X24*(1-Inputs_ByYear!$D$5)</f>
        <v>26.708777902082236</v>
      </c>
      <c r="Z24" s="342">
        <f>Y24*(1-Inputs_ByYear!$D$5)</f>
        <v>25.640426785998944</v>
      </c>
      <c r="AA24" s="342">
        <f>Z24*(1-Inputs_ByYear!$D$5)</f>
        <v>24.614809714558984</v>
      </c>
      <c r="AB24" s="342">
        <f>AA24*(1-Inputs_ByYear!$D$5)</f>
        <v>23.630217325976623</v>
      </c>
    </row>
    <row r="25" spans="2:28" ht="14.45" customHeight="1">
      <c r="B25" s="239" t="s">
        <v>230</v>
      </c>
      <c r="C25" s="239" t="s">
        <v>208</v>
      </c>
      <c r="D25" s="239" t="s">
        <v>289</v>
      </c>
      <c r="E25" s="286" t="str">
        <f t="shared" si="0"/>
        <v>A_Traditional Community Solar_ &gt;500-2000</v>
      </c>
      <c r="F25" s="262" t="s">
        <v>87</v>
      </c>
      <c r="G25" s="341">
        <v>46.01722546447931</v>
      </c>
      <c r="H25" s="129">
        <v>46.01722546447931</v>
      </c>
      <c r="I25" s="342">
        <f>H25*(1-Inputs_ByYear!$D$5)</f>
        <v>44.176536445900133</v>
      </c>
      <c r="J25" s="342">
        <f>I25*(1-Inputs_ByYear!$D$5)</f>
        <v>42.409474988064126</v>
      </c>
      <c r="K25" s="342">
        <f>J25*(1-Inputs_ByYear!$D$5)</f>
        <v>40.713095988541561</v>
      </c>
      <c r="L25" s="342">
        <f>K25*(1-Inputs_ByYear!$D$5)</f>
        <v>39.084572148999897</v>
      </c>
      <c r="M25" s="342">
        <f>L25*(1-Inputs_ByYear!$D$5)</f>
        <v>37.521189263039901</v>
      </c>
      <c r="N25" s="342">
        <f>M25*(1-Inputs_ByYear!$D$5)</f>
        <v>36.020341692518301</v>
      </c>
      <c r="O25" s="342">
        <f>N25*(1-Inputs_ByYear!$D$5)</f>
        <v>34.57952802481757</v>
      </c>
      <c r="P25" s="342">
        <f>O25*(1-Inputs_ByYear!$D$5)</f>
        <v>33.196346903824868</v>
      </c>
      <c r="Q25" s="342">
        <f>P25*(1-Inputs_ByYear!$D$5)</f>
        <v>31.868493027671871</v>
      </c>
      <c r="R25" s="342">
        <f>Q25*(1-Inputs_ByYear!$D$5)</f>
        <v>30.593753306564995</v>
      </c>
      <c r="S25" s="342">
        <f>R25*(1-Inputs_ByYear!$D$5)</f>
        <v>29.370003174302393</v>
      </c>
      <c r="T25" s="342">
        <f>S25*(1-Inputs_ByYear!$D$5)</f>
        <v>28.195203047330295</v>
      </c>
      <c r="U25" s="342">
        <f>T25*(1-Inputs_ByYear!$D$5)</f>
        <v>27.067394925437082</v>
      </c>
      <c r="V25" s="342">
        <f>U25*(1-Inputs_ByYear!$D$5)</f>
        <v>25.984699128419596</v>
      </c>
      <c r="W25" s="342">
        <f>V25*(1-Inputs_ByYear!$D$5)</f>
        <v>24.94531116328281</v>
      </c>
      <c r="X25" s="342">
        <f>W25*(1-Inputs_ByYear!$D$5)</f>
        <v>23.947498716751497</v>
      </c>
      <c r="Y25" s="342">
        <f>X25*(1-Inputs_ByYear!$D$5)</f>
        <v>22.989598768081436</v>
      </c>
      <c r="Z25" s="342">
        <f>Y25*(1-Inputs_ByYear!$D$5)</f>
        <v>22.070014817358178</v>
      </c>
      <c r="AA25" s="342">
        <f>Z25*(1-Inputs_ByYear!$D$5)</f>
        <v>21.187214224663851</v>
      </c>
      <c r="AB25" s="342">
        <f>AA25*(1-Inputs_ByYear!$D$5)</f>
        <v>20.339725655677295</v>
      </c>
    </row>
    <row r="26" spans="2:28" ht="14.45" customHeight="1">
      <c r="B26" s="239" t="s">
        <v>230</v>
      </c>
      <c r="C26" s="239" t="s">
        <v>208</v>
      </c>
      <c r="D26" s="239" t="s">
        <v>291</v>
      </c>
      <c r="E26" s="286" t="str">
        <f t="shared" si="0"/>
        <v>A_Traditional Community Solar_&gt;2000-5000</v>
      </c>
      <c r="F26" s="262" t="s">
        <v>87</v>
      </c>
      <c r="G26" s="341">
        <v>33.990364367097385</v>
      </c>
      <c r="H26" s="129">
        <v>33.990364367097385</v>
      </c>
      <c r="I26" s="342">
        <f>H26*(1-Inputs_ByYear!$D$5)</f>
        <v>32.630749792413489</v>
      </c>
      <c r="J26" s="342">
        <f>I26*(1-Inputs_ByYear!$D$5)</f>
        <v>31.325519800716947</v>
      </c>
      <c r="K26" s="342">
        <f>J26*(1-Inputs_ByYear!$D$5)</f>
        <v>30.072499008688268</v>
      </c>
      <c r="L26" s="342">
        <f>K26*(1-Inputs_ByYear!$D$5)</f>
        <v>28.869599048340735</v>
      </c>
      <c r="M26" s="342">
        <f>L26*(1-Inputs_ByYear!$D$5)</f>
        <v>27.714815086407103</v>
      </c>
      <c r="N26" s="342">
        <f>M26*(1-Inputs_ByYear!$D$5)</f>
        <v>26.60622248295082</v>
      </c>
      <c r="O26" s="342">
        <f>N26*(1-Inputs_ByYear!$D$5)</f>
        <v>25.541973583632785</v>
      </c>
      <c r="P26" s="342">
        <f>O26*(1-Inputs_ByYear!$D$5)</f>
        <v>24.520294640287474</v>
      </c>
      <c r="Q26" s="342">
        <f>P26*(1-Inputs_ByYear!$D$5)</f>
        <v>23.539482854675974</v>
      </c>
      <c r="R26" s="342">
        <f>Q26*(1-Inputs_ByYear!$D$5)</f>
        <v>22.597903540488936</v>
      </c>
      <c r="S26" s="342">
        <f>R26*(1-Inputs_ByYear!$D$5)</f>
        <v>21.693987398869378</v>
      </c>
      <c r="T26" s="342">
        <f>S26*(1-Inputs_ByYear!$D$5)</f>
        <v>20.826227902914603</v>
      </c>
      <c r="U26" s="342">
        <f>T26*(1-Inputs_ByYear!$D$5)</f>
        <v>19.993178786798019</v>
      </c>
      <c r="V26" s="342">
        <f>U26*(1-Inputs_ByYear!$D$5)</f>
        <v>19.193451635326099</v>
      </c>
      <c r="W26" s="342">
        <f>V26*(1-Inputs_ByYear!$D$5)</f>
        <v>18.425713569913054</v>
      </c>
      <c r="X26" s="342">
        <f>W26*(1-Inputs_ByYear!$D$5)</f>
        <v>17.688685027116531</v>
      </c>
      <c r="Y26" s="342">
        <f>X26*(1-Inputs_ByYear!$D$5)</f>
        <v>16.98113762603187</v>
      </c>
      <c r="Z26" s="342">
        <f>Y26*(1-Inputs_ByYear!$D$5)</f>
        <v>16.301892120990594</v>
      </c>
      <c r="AA26" s="342">
        <f>Z26*(1-Inputs_ByYear!$D$5)</f>
        <v>15.649816436150969</v>
      </c>
      <c r="AB26" s="342">
        <f>AA26*(1-Inputs_ByYear!$D$5)</f>
        <v>15.02382377870493</v>
      </c>
    </row>
    <row r="27" spans="2:28" ht="14.45" customHeight="1">
      <c r="B27" s="239" t="s">
        <v>231</v>
      </c>
      <c r="C27" s="239" t="s">
        <v>208</v>
      </c>
      <c r="D27" s="239" t="s">
        <v>275</v>
      </c>
      <c r="E27" s="286" t="str">
        <f t="shared" si="0"/>
        <v>B_Traditional Community Solar_ &lt; 10</v>
      </c>
      <c r="F27" s="262" t="s">
        <v>87</v>
      </c>
      <c r="G27" s="341">
        <v>0</v>
      </c>
      <c r="H27" s="129">
        <v>0</v>
      </c>
      <c r="I27" s="342">
        <f>H27*(1-Inputs_ByYear!$D$5)</f>
        <v>0</v>
      </c>
      <c r="J27" s="342">
        <f>I27*(1-Inputs_ByYear!$D$5)</f>
        <v>0</v>
      </c>
      <c r="K27" s="342">
        <f>J27*(1-Inputs_ByYear!$D$5)</f>
        <v>0</v>
      </c>
      <c r="L27" s="342">
        <f>K27*(1-Inputs_ByYear!$D$5)</f>
        <v>0</v>
      </c>
      <c r="M27" s="342">
        <f>L27*(1-Inputs_ByYear!$D$5)</f>
        <v>0</v>
      </c>
      <c r="N27" s="342">
        <f>M27*(1-Inputs_ByYear!$D$5)</f>
        <v>0</v>
      </c>
      <c r="O27" s="342">
        <f>N27*(1-Inputs_ByYear!$D$5)</f>
        <v>0</v>
      </c>
      <c r="P27" s="342">
        <f>O27*(1-Inputs_ByYear!$D$5)</f>
        <v>0</v>
      </c>
      <c r="Q27" s="342">
        <f>P27*(1-Inputs_ByYear!$D$5)</f>
        <v>0</v>
      </c>
      <c r="R27" s="342">
        <f>Q27*(1-Inputs_ByYear!$D$5)</f>
        <v>0</v>
      </c>
      <c r="S27" s="342">
        <f>R27*(1-Inputs_ByYear!$D$5)</f>
        <v>0</v>
      </c>
      <c r="T27" s="342">
        <f>S27*(1-Inputs_ByYear!$D$5)</f>
        <v>0</v>
      </c>
      <c r="U27" s="342">
        <f>T27*(1-Inputs_ByYear!$D$5)</f>
        <v>0</v>
      </c>
      <c r="V27" s="342">
        <f>U27*(1-Inputs_ByYear!$D$5)</f>
        <v>0</v>
      </c>
      <c r="W27" s="342">
        <f>V27*(1-Inputs_ByYear!$D$5)</f>
        <v>0</v>
      </c>
      <c r="X27" s="342">
        <f>W27*(1-Inputs_ByYear!$D$5)</f>
        <v>0</v>
      </c>
      <c r="Y27" s="342">
        <f>X27*(1-Inputs_ByYear!$D$5)</f>
        <v>0</v>
      </c>
      <c r="Z27" s="342">
        <f>Y27*(1-Inputs_ByYear!$D$5)</f>
        <v>0</v>
      </c>
      <c r="AA27" s="342">
        <f>Z27*(1-Inputs_ByYear!$D$5)</f>
        <v>0</v>
      </c>
      <c r="AB27" s="342">
        <f>AA27*(1-Inputs_ByYear!$D$5)</f>
        <v>0</v>
      </c>
    </row>
    <row r="28" spans="2:28" ht="14.45" customHeight="1">
      <c r="B28" s="239" t="s">
        <v>231</v>
      </c>
      <c r="C28" s="239" t="s">
        <v>208</v>
      </c>
      <c r="D28" s="239" t="s">
        <v>277</v>
      </c>
      <c r="E28" s="286" t="str">
        <f t="shared" si="0"/>
        <v>B_Traditional Community Solar_ &gt;10-25</v>
      </c>
      <c r="F28" s="262" t="s">
        <v>87</v>
      </c>
      <c r="G28" s="341">
        <v>70.913961312877802</v>
      </c>
      <c r="H28" s="129">
        <v>70.913961312877802</v>
      </c>
      <c r="I28" s="342">
        <f>H28*(1-Inputs_ByYear!$D$5)</f>
        <v>68.077402860362682</v>
      </c>
      <c r="J28" s="342">
        <f>I28*(1-Inputs_ByYear!$D$5)</f>
        <v>65.354306745948179</v>
      </c>
      <c r="K28" s="342">
        <f>J28*(1-Inputs_ByYear!$D$5)</f>
        <v>62.740134476110249</v>
      </c>
      <c r="L28" s="342">
        <f>K28*(1-Inputs_ByYear!$D$5)</f>
        <v>60.23052909706584</v>
      </c>
      <c r="M28" s="342">
        <f>L28*(1-Inputs_ByYear!$D$5)</f>
        <v>57.821307933183206</v>
      </c>
      <c r="N28" s="342">
        <f>M28*(1-Inputs_ByYear!$D$5)</f>
        <v>55.508455615855873</v>
      </c>
      <c r="O28" s="342">
        <f>N28*(1-Inputs_ByYear!$D$5)</f>
        <v>53.288117391221633</v>
      </c>
      <c r="P28" s="342">
        <f>O28*(1-Inputs_ByYear!$D$5)</f>
        <v>51.156592695572762</v>
      </c>
      <c r="Q28" s="342">
        <f>P28*(1-Inputs_ByYear!$D$5)</f>
        <v>49.110328987749853</v>
      </c>
      <c r="R28" s="342">
        <f>Q28*(1-Inputs_ByYear!$D$5)</f>
        <v>47.145915828239858</v>
      </c>
      <c r="S28" s="342">
        <f>R28*(1-Inputs_ByYear!$D$5)</f>
        <v>45.260079195110265</v>
      </c>
      <c r="T28" s="342">
        <f>S28*(1-Inputs_ByYear!$D$5)</f>
        <v>43.449676027305856</v>
      </c>
      <c r="U28" s="342">
        <f>T28*(1-Inputs_ByYear!$D$5)</f>
        <v>41.711688986213623</v>
      </c>
      <c r="V28" s="342">
        <f>U28*(1-Inputs_ByYear!$D$5)</f>
        <v>40.043221426765079</v>
      </c>
      <c r="W28" s="342">
        <f>V28*(1-Inputs_ByYear!$D$5)</f>
        <v>38.441492569694475</v>
      </c>
      <c r="X28" s="342">
        <f>W28*(1-Inputs_ByYear!$D$5)</f>
        <v>36.903832866906697</v>
      </c>
      <c r="Y28" s="342">
        <f>X28*(1-Inputs_ByYear!$D$5)</f>
        <v>35.42767955223043</v>
      </c>
      <c r="Z28" s="342">
        <f>Y28*(1-Inputs_ByYear!$D$5)</f>
        <v>34.010572370141212</v>
      </c>
      <c r="AA28" s="342">
        <f>Z28*(1-Inputs_ByYear!$D$5)</f>
        <v>32.65014947533556</v>
      </c>
      <c r="AB28" s="342">
        <f>AA28*(1-Inputs_ByYear!$D$5)</f>
        <v>31.344143496322136</v>
      </c>
    </row>
    <row r="29" spans="2:28" ht="14.45" customHeight="1">
      <c r="B29" s="239" t="s">
        <v>231</v>
      </c>
      <c r="C29" s="239" t="s">
        <v>208</v>
      </c>
      <c r="D29" s="239" t="s">
        <v>284</v>
      </c>
      <c r="E29" s="286" t="str">
        <f t="shared" si="0"/>
        <v>B_Traditional Community Solar_ &gt;25-100</v>
      </c>
      <c r="F29" s="262" t="s">
        <v>87</v>
      </c>
      <c r="G29" s="341">
        <v>72.152913891963635</v>
      </c>
      <c r="H29" s="129">
        <v>72.152913891963635</v>
      </c>
      <c r="I29" s="342">
        <f>H29*(1-Inputs_ByYear!$D$5)</f>
        <v>69.26679733628508</v>
      </c>
      <c r="J29" s="342">
        <f>I29*(1-Inputs_ByYear!$D$5)</f>
        <v>66.496125442833673</v>
      </c>
      <c r="K29" s="342">
        <f>J29*(1-Inputs_ByYear!$D$5)</f>
        <v>63.836280425120322</v>
      </c>
      <c r="L29" s="342">
        <f>K29*(1-Inputs_ByYear!$D$5)</f>
        <v>61.282829208115508</v>
      </c>
      <c r="M29" s="342">
        <f>L29*(1-Inputs_ByYear!$D$5)</f>
        <v>58.831516039790884</v>
      </c>
      <c r="N29" s="342">
        <f>M29*(1-Inputs_ByYear!$D$5)</f>
        <v>56.478255398199245</v>
      </c>
      <c r="O29" s="342">
        <f>N29*(1-Inputs_ByYear!$D$5)</f>
        <v>54.21912518227127</v>
      </c>
      <c r="P29" s="342">
        <f>O29*(1-Inputs_ByYear!$D$5)</f>
        <v>52.050360174980419</v>
      </c>
      <c r="Q29" s="342">
        <f>P29*(1-Inputs_ByYear!$D$5)</f>
        <v>49.968345767981198</v>
      </c>
      <c r="R29" s="342">
        <f>Q29*(1-Inputs_ByYear!$D$5)</f>
        <v>47.969611937261945</v>
      </c>
      <c r="S29" s="342">
        <f>R29*(1-Inputs_ByYear!$D$5)</f>
        <v>46.050827459771469</v>
      </c>
      <c r="T29" s="342">
        <f>S29*(1-Inputs_ByYear!$D$5)</f>
        <v>44.208794361380612</v>
      </c>
      <c r="U29" s="342">
        <f>T29*(1-Inputs_ByYear!$D$5)</f>
        <v>42.440442586925386</v>
      </c>
      <c r="V29" s="342">
        <f>U29*(1-Inputs_ByYear!$D$5)</f>
        <v>40.742824883448371</v>
      </c>
      <c r="W29" s="342">
        <f>V29*(1-Inputs_ByYear!$D$5)</f>
        <v>39.113111888110431</v>
      </c>
      <c r="X29" s="342">
        <f>W29*(1-Inputs_ByYear!$D$5)</f>
        <v>37.548587412586009</v>
      </c>
      <c r="Y29" s="342">
        <f>X29*(1-Inputs_ByYear!$D$5)</f>
        <v>36.046643916082566</v>
      </c>
      <c r="Z29" s="342">
        <f>Y29*(1-Inputs_ByYear!$D$5)</f>
        <v>34.604778159439263</v>
      </c>
      <c r="AA29" s="342">
        <f>Z29*(1-Inputs_ByYear!$D$5)</f>
        <v>33.22058703306169</v>
      </c>
      <c r="AB29" s="342">
        <f>AA29*(1-Inputs_ByYear!$D$5)</f>
        <v>31.891763551739221</v>
      </c>
    </row>
    <row r="30" spans="2:28" ht="14.45" customHeight="1">
      <c r="B30" s="239" t="s">
        <v>231</v>
      </c>
      <c r="C30" s="239" t="s">
        <v>208</v>
      </c>
      <c r="D30" s="239" t="s">
        <v>287</v>
      </c>
      <c r="E30" s="286" t="str">
        <f t="shared" si="0"/>
        <v>B_Traditional Community Solar_&gt;100-200</v>
      </c>
      <c r="F30" s="262" t="s">
        <v>87</v>
      </c>
      <c r="G30" s="341">
        <v>69.575540973483754</v>
      </c>
      <c r="H30" s="129">
        <v>69.575540973483754</v>
      </c>
      <c r="I30" s="342">
        <f>H30*(1-Inputs_ByYear!$D$5)</f>
        <v>66.792519334544409</v>
      </c>
      <c r="J30" s="342">
        <f>I30*(1-Inputs_ByYear!$D$5)</f>
        <v>64.120818561162636</v>
      </c>
      <c r="K30" s="342">
        <f>J30*(1-Inputs_ByYear!$D$5)</f>
        <v>61.555985818716131</v>
      </c>
      <c r="L30" s="342">
        <f>K30*(1-Inputs_ByYear!$D$5)</f>
        <v>59.093746385967485</v>
      </c>
      <c r="M30" s="342">
        <f>L30*(1-Inputs_ByYear!$D$5)</f>
        <v>56.729996530528787</v>
      </c>
      <c r="N30" s="342">
        <f>M30*(1-Inputs_ByYear!$D$5)</f>
        <v>54.460796669307634</v>
      </c>
      <c r="O30" s="342">
        <f>N30*(1-Inputs_ByYear!$D$5)</f>
        <v>52.282364802535326</v>
      </c>
      <c r="P30" s="342">
        <f>O30*(1-Inputs_ByYear!$D$5)</f>
        <v>50.191070210433914</v>
      </c>
      <c r="Q30" s="342">
        <f>P30*(1-Inputs_ByYear!$D$5)</f>
        <v>48.183427402016555</v>
      </c>
      <c r="R30" s="342">
        <f>Q30*(1-Inputs_ByYear!$D$5)</f>
        <v>46.256090305935892</v>
      </c>
      <c r="S30" s="342">
        <f>R30*(1-Inputs_ByYear!$D$5)</f>
        <v>44.405846693698457</v>
      </c>
      <c r="T30" s="342">
        <f>S30*(1-Inputs_ByYear!$D$5)</f>
        <v>42.629612825950517</v>
      </c>
      <c r="U30" s="342">
        <f>T30*(1-Inputs_ByYear!$D$5)</f>
        <v>40.924428312912497</v>
      </c>
      <c r="V30" s="342">
        <f>U30*(1-Inputs_ByYear!$D$5)</f>
        <v>39.287451180395998</v>
      </c>
      <c r="W30" s="342">
        <f>V30*(1-Inputs_ByYear!$D$5)</f>
        <v>37.715953133180157</v>
      </c>
      <c r="X30" s="342">
        <f>W30*(1-Inputs_ByYear!$D$5)</f>
        <v>36.207315007852948</v>
      </c>
      <c r="Y30" s="342">
        <f>X30*(1-Inputs_ByYear!$D$5)</f>
        <v>34.759022407538829</v>
      </c>
      <c r="Z30" s="342">
        <f>Y30*(1-Inputs_ByYear!$D$5)</f>
        <v>33.368661511237278</v>
      </c>
      <c r="AA30" s="342">
        <f>Z30*(1-Inputs_ByYear!$D$5)</f>
        <v>32.033915050787783</v>
      </c>
      <c r="AB30" s="342">
        <f>AA30*(1-Inputs_ByYear!$D$5)</f>
        <v>30.752558448756272</v>
      </c>
    </row>
    <row r="31" spans="2:28" ht="14.45" customHeight="1">
      <c r="B31" s="239" t="s">
        <v>231</v>
      </c>
      <c r="C31" s="239" t="s">
        <v>208</v>
      </c>
      <c r="D31" s="239" t="s">
        <v>288</v>
      </c>
      <c r="E31" s="286" t="str">
        <f t="shared" si="0"/>
        <v>B_Traditional Community Solar_&gt;200-500</v>
      </c>
      <c r="F31" s="262" t="s">
        <v>87</v>
      </c>
      <c r="G31" s="341">
        <v>64.198456156671284</v>
      </c>
      <c r="H31" s="129">
        <v>64.198456156671284</v>
      </c>
      <c r="I31" s="342">
        <f>H31*(1-Inputs_ByYear!$D$5)</f>
        <v>61.630517910404429</v>
      </c>
      <c r="J31" s="342">
        <f>I31*(1-Inputs_ByYear!$D$5)</f>
        <v>59.165297193988252</v>
      </c>
      <c r="K31" s="342">
        <f>J31*(1-Inputs_ByYear!$D$5)</f>
        <v>56.79868530622872</v>
      </c>
      <c r="L31" s="342">
        <f>K31*(1-Inputs_ByYear!$D$5)</f>
        <v>54.526737893979572</v>
      </c>
      <c r="M31" s="342">
        <f>L31*(1-Inputs_ByYear!$D$5)</f>
        <v>52.345668378220388</v>
      </c>
      <c r="N31" s="342">
        <f>M31*(1-Inputs_ByYear!$D$5)</f>
        <v>50.251841643091574</v>
      </c>
      <c r="O31" s="342">
        <f>N31*(1-Inputs_ByYear!$D$5)</f>
        <v>48.241767977367907</v>
      </c>
      <c r="P31" s="342">
        <f>O31*(1-Inputs_ByYear!$D$5)</f>
        <v>46.312097258273191</v>
      </c>
      <c r="Q31" s="342">
        <f>P31*(1-Inputs_ByYear!$D$5)</f>
        <v>44.459613367942261</v>
      </c>
      <c r="R31" s="342">
        <f>Q31*(1-Inputs_ByYear!$D$5)</f>
        <v>42.681228833224566</v>
      </c>
      <c r="S31" s="342">
        <f>R31*(1-Inputs_ByYear!$D$5)</f>
        <v>40.973979679895585</v>
      </c>
      <c r="T31" s="342">
        <f>S31*(1-Inputs_ByYear!$D$5)</f>
        <v>39.335020492699762</v>
      </c>
      <c r="U31" s="342">
        <f>T31*(1-Inputs_ByYear!$D$5)</f>
        <v>37.76161967299177</v>
      </c>
      <c r="V31" s="342">
        <f>U31*(1-Inputs_ByYear!$D$5)</f>
        <v>36.251154886072101</v>
      </c>
      <c r="W31" s="342">
        <f>V31*(1-Inputs_ByYear!$D$5)</f>
        <v>34.801108690629214</v>
      </c>
      <c r="X31" s="342">
        <f>W31*(1-Inputs_ByYear!$D$5)</f>
        <v>33.409064343004047</v>
      </c>
      <c r="Y31" s="342">
        <f>X31*(1-Inputs_ByYear!$D$5)</f>
        <v>32.072701769283881</v>
      </c>
      <c r="Z31" s="342">
        <f>Y31*(1-Inputs_ByYear!$D$5)</f>
        <v>30.789793698512526</v>
      </c>
      <c r="AA31" s="342">
        <f>Z31*(1-Inputs_ByYear!$D$5)</f>
        <v>29.558201950572023</v>
      </c>
      <c r="AB31" s="342">
        <f>AA31*(1-Inputs_ByYear!$D$5)</f>
        <v>28.375873872549143</v>
      </c>
    </row>
    <row r="32" spans="2:28" ht="14.45" customHeight="1">
      <c r="B32" s="239" t="s">
        <v>231</v>
      </c>
      <c r="C32" s="239" t="s">
        <v>208</v>
      </c>
      <c r="D32" s="239" t="s">
        <v>289</v>
      </c>
      <c r="E32" s="286" t="str">
        <f t="shared" si="0"/>
        <v>B_Traditional Community Solar_ &gt;500-2000</v>
      </c>
      <c r="F32" s="262" t="s">
        <v>87</v>
      </c>
      <c r="G32" s="341">
        <v>54.242853285461315</v>
      </c>
      <c r="H32" s="129">
        <v>54.242853285461315</v>
      </c>
      <c r="I32" s="342">
        <f>H32*(1-Inputs_ByYear!$D$5)</f>
        <v>52.073139154042863</v>
      </c>
      <c r="J32" s="342">
        <f>I32*(1-Inputs_ByYear!$D$5)</f>
        <v>49.990213587881144</v>
      </c>
      <c r="K32" s="342">
        <f>J32*(1-Inputs_ByYear!$D$5)</f>
        <v>47.990605044365893</v>
      </c>
      <c r="L32" s="342">
        <f>K32*(1-Inputs_ByYear!$D$5)</f>
        <v>46.070980842591254</v>
      </c>
      <c r="M32" s="342">
        <f>L32*(1-Inputs_ByYear!$D$5)</f>
        <v>44.228141608887604</v>
      </c>
      <c r="N32" s="342">
        <f>M32*(1-Inputs_ByYear!$D$5)</f>
        <v>42.459015944532098</v>
      </c>
      <c r="O32" s="342">
        <f>N32*(1-Inputs_ByYear!$D$5)</f>
        <v>40.760655306750813</v>
      </c>
      <c r="P32" s="342">
        <f>O32*(1-Inputs_ByYear!$D$5)</f>
        <v>39.130229094480782</v>
      </c>
      <c r="Q32" s="342">
        <f>P32*(1-Inputs_ByYear!$D$5)</f>
        <v>37.565019930701553</v>
      </c>
      <c r="R32" s="342">
        <f>Q32*(1-Inputs_ByYear!$D$5)</f>
        <v>36.06241913347349</v>
      </c>
      <c r="S32" s="342">
        <f>R32*(1-Inputs_ByYear!$D$5)</f>
        <v>34.619922368134546</v>
      </c>
      <c r="T32" s="342">
        <f>S32*(1-Inputs_ByYear!$D$5)</f>
        <v>33.235125473409163</v>
      </c>
      <c r="U32" s="342">
        <f>T32*(1-Inputs_ByYear!$D$5)</f>
        <v>31.905720454472796</v>
      </c>
      <c r="V32" s="342">
        <f>U32*(1-Inputs_ByYear!$D$5)</f>
        <v>30.629491636293881</v>
      </c>
      <c r="W32" s="342">
        <f>V32*(1-Inputs_ByYear!$D$5)</f>
        <v>29.404311970842127</v>
      </c>
      <c r="X32" s="342">
        <f>W32*(1-Inputs_ByYear!$D$5)</f>
        <v>28.228139492008442</v>
      </c>
      <c r="Y32" s="342">
        <f>X32*(1-Inputs_ByYear!$D$5)</f>
        <v>27.099013912328104</v>
      </c>
      <c r="Z32" s="342">
        <f>Y32*(1-Inputs_ByYear!$D$5)</f>
        <v>26.015053355834979</v>
      </c>
      <c r="AA32" s="342">
        <f>Z32*(1-Inputs_ByYear!$D$5)</f>
        <v>24.97445122160158</v>
      </c>
      <c r="AB32" s="342">
        <f>AA32*(1-Inputs_ByYear!$D$5)</f>
        <v>23.975473172737516</v>
      </c>
    </row>
    <row r="33" spans="2:28" ht="14.45" customHeight="1">
      <c r="B33" s="239" t="s">
        <v>231</v>
      </c>
      <c r="C33" s="239" t="s">
        <v>208</v>
      </c>
      <c r="D33" s="239" t="s">
        <v>291</v>
      </c>
      <c r="E33" s="286" t="str">
        <f t="shared" si="0"/>
        <v>B_Traditional Community Solar_&gt;2000-5000</v>
      </c>
      <c r="F33" s="262" t="s">
        <v>87</v>
      </c>
      <c r="G33" s="341">
        <v>39.983695969239264</v>
      </c>
      <c r="H33" s="129">
        <v>39.983695969239264</v>
      </c>
      <c r="I33" s="342">
        <f>H33*(1-Inputs_ByYear!$D$5)</f>
        <v>38.384348130469689</v>
      </c>
      <c r="J33" s="342">
        <f>I33*(1-Inputs_ByYear!$D$5)</f>
        <v>36.848974205250897</v>
      </c>
      <c r="K33" s="342">
        <f>J33*(1-Inputs_ByYear!$D$5)</f>
        <v>35.375015237040863</v>
      </c>
      <c r="L33" s="342">
        <f>K33*(1-Inputs_ByYear!$D$5)</f>
        <v>33.960014627559225</v>
      </c>
      <c r="M33" s="342">
        <f>L33*(1-Inputs_ByYear!$D$5)</f>
        <v>32.601614042456852</v>
      </c>
      <c r="N33" s="342">
        <f>M33*(1-Inputs_ByYear!$D$5)</f>
        <v>31.297549480758576</v>
      </c>
      <c r="O33" s="342">
        <f>N33*(1-Inputs_ByYear!$D$5)</f>
        <v>30.045647501528233</v>
      </c>
      <c r="P33" s="342">
        <f>O33*(1-Inputs_ByYear!$D$5)</f>
        <v>28.843821601467102</v>
      </c>
      <c r="Q33" s="342">
        <f>P33*(1-Inputs_ByYear!$D$5)</f>
        <v>27.690068737408417</v>
      </c>
      <c r="R33" s="342">
        <f>Q33*(1-Inputs_ByYear!$D$5)</f>
        <v>26.58246598791208</v>
      </c>
      <c r="S33" s="342">
        <f>R33*(1-Inputs_ByYear!$D$5)</f>
        <v>25.519167348395595</v>
      </c>
      <c r="T33" s="342">
        <f>S33*(1-Inputs_ByYear!$D$5)</f>
        <v>24.498400654459768</v>
      </c>
      <c r="U33" s="342">
        <f>T33*(1-Inputs_ByYear!$D$5)</f>
        <v>23.518464628281375</v>
      </c>
      <c r="V33" s="342">
        <f>U33*(1-Inputs_ByYear!$D$5)</f>
        <v>22.577726043150118</v>
      </c>
      <c r="W33" s="342">
        <f>V33*(1-Inputs_ByYear!$D$5)</f>
        <v>21.674617001424114</v>
      </c>
      <c r="X33" s="342">
        <f>W33*(1-Inputs_ByYear!$D$5)</f>
        <v>20.807632321367148</v>
      </c>
      <c r="Y33" s="342">
        <f>X33*(1-Inputs_ByYear!$D$5)</f>
        <v>19.97532702851246</v>
      </c>
      <c r="Z33" s="342">
        <f>Y33*(1-Inputs_ByYear!$D$5)</f>
        <v>19.176313947371963</v>
      </c>
      <c r="AA33" s="342">
        <f>Z33*(1-Inputs_ByYear!$D$5)</f>
        <v>18.409261389477084</v>
      </c>
      <c r="AB33" s="342">
        <f>AA33*(1-Inputs_ByYear!$D$5)</f>
        <v>17.672890933898</v>
      </c>
    </row>
    <row r="34" spans="2:28" ht="14.45" customHeight="1">
      <c r="B34" s="239" t="s">
        <v>230</v>
      </c>
      <c r="C34" s="239" t="s">
        <v>221</v>
      </c>
      <c r="D34" s="239" t="s">
        <v>297</v>
      </c>
      <c r="E34" s="286" t="str">
        <f t="shared" si="0"/>
        <v>A_Public Schools_ &gt; 25</v>
      </c>
      <c r="F34" s="262" t="s">
        <v>87</v>
      </c>
      <c r="G34" s="341">
        <v>77.249187175757427</v>
      </c>
      <c r="H34" s="129">
        <v>77.16515343868295</v>
      </c>
      <c r="I34" s="342">
        <f>H34*(1-Inputs_ByYear!$D$5)</f>
        <v>74.078547301135629</v>
      </c>
      <c r="J34" s="342">
        <f>I34*(1-Inputs_ByYear!$D$5)</f>
        <v>71.115405409090201</v>
      </c>
      <c r="K34" s="342">
        <f>J34*(1-Inputs_ByYear!$D$5)</f>
        <v>68.270789192726596</v>
      </c>
      <c r="L34" s="342">
        <f>K34*(1-Inputs_ByYear!$D$5)</f>
        <v>65.539957625017536</v>
      </c>
      <c r="M34" s="342">
        <f>L34*(1-Inputs_ByYear!$D$5)</f>
        <v>62.918359320016833</v>
      </c>
      <c r="N34" s="342">
        <f>M34*(1-Inputs_ByYear!$D$5)</f>
        <v>60.401624947216156</v>
      </c>
      <c r="O34" s="342">
        <f>N34*(1-Inputs_ByYear!$D$5)</f>
        <v>57.985559949327509</v>
      </c>
      <c r="P34" s="342">
        <f>O34*(1-Inputs_ByYear!$D$5)</f>
        <v>55.66613755135441</v>
      </c>
      <c r="Q34" s="342">
        <f>P34*(1-Inputs_ByYear!$D$5)</f>
        <v>53.439492049300235</v>
      </c>
      <c r="R34" s="342">
        <f>Q34*(1-Inputs_ByYear!$D$5)</f>
        <v>51.301912367328221</v>
      </c>
      <c r="S34" s="342">
        <f>R34*(1-Inputs_ByYear!$D$5)</f>
        <v>49.249835872635089</v>
      </c>
      <c r="T34" s="342">
        <f>S34*(1-Inputs_ByYear!$D$5)</f>
        <v>47.279842437729684</v>
      </c>
      <c r="U34" s="342">
        <f>T34*(1-Inputs_ByYear!$D$5)</f>
        <v>45.388648740220496</v>
      </c>
      <c r="V34" s="342">
        <f>U34*(1-Inputs_ByYear!$D$5)</f>
        <v>43.573102790611678</v>
      </c>
      <c r="W34" s="342">
        <f>V34*(1-Inputs_ByYear!$D$5)</f>
        <v>41.83017867898721</v>
      </c>
      <c r="X34" s="342">
        <f>W34*(1-Inputs_ByYear!$D$5)</f>
        <v>40.156971531827722</v>
      </c>
      <c r="Y34" s="342">
        <f>X34*(1-Inputs_ByYear!$D$5)</f>
        <v>38.550692670554611</v>
      </c>
      <c r="Z34" s="342">
        <f>Y34*(1-Inputs_ByYear!$D$5)</f>
        <v>37.008664963732421</v>
      </c>
      <c r="AA34" s="342">
        <f>Z34*(1-Inputs_ByYear!$D$5)</f>
        <v>35.528318365183125</v>
      </c>
      <c r="AB34" s="342">
        <f>AA34*(1-Inputs_ByYear!$D$5)</f>
        <v>34.107185630575799</v>
      </c>
    </row>
    <row r="35" spans="2:28" ht="14.45" customHeight="1">
      <c r="B35" s="239" t="s">
        <v>230</v>
      </c>
      <c r="C35" s="239" t="s">
        <v>221</v>
      </c>
      <c r="D35" s="239" t="s">
        <v>284</v>
      </c>
      <c r="E35" s="286" t="str">
        <f t="shared" si="0"/>
        <v>A_Public Schools_ &gt;25-100</v>
      </c>
      <c r="F35" s="262" t="s">
        <v>87</v>
      </c>
      <c r="G35" s="341">
        <v>68.634487152371435</v>
      </c>
      <c r="H35" s="129">
        <v>68.566408502824288</v>
      </c>
      <c r="I35" s="342">
        <f>H35*(1-Inputs_ByYear!$D$5)</f>
        <v>65.823752162711315</v>
      </c>
      <c r="J35" s="342">
        <f>I35*(1-Inputs_ByYear!$D$5)</f>
        <v>63.190802076202857</v>
      </c>
      <c r="K35" s="342">
        <f>J35*(1-Inputs_ByYear!$D$5)</f>
        <v>60.663169993154739</v>
      </c>
      <c r="L35" s="342">
        <f>K35*(1-Inputs_ByYear!$D$5)</f>
        <v>58.236643193428549</v>
      </c>
      <c r="M35" s="342">
        <f>L35*(1-Inputs_ByYear!$D$5)</f>
        <v>55.907177465691404</v>
      </c>
      <c r="N35" s="342">
        <f>M35*(1-Inputs_ByYear!$D$5)</f>
        <v>53.670890367063748</v>
      </c>
      <c r="O35" s="342">
        <f>N35*(1-Inputs_ByYear!$D$5)</f>
        <v>51.524054752381197</v>
      </c>
      <c r="P35" s="342">
        <f>O35*(1-Inputs_ByYear!$D$5)</f>
        <v>49.463092562285951</v>
      </c>
      <c r="Q35" s="342">
        <f>P35*(1-Inputs_ByYear!$D$5)</f>
        <v>47.484568859794514</v>
      </c>
      <c r="R35" s="342">
        <f>Q35*(1-Inputs_ByYear!$D$5)</f>
        <v>45.585186105402734</v>
      </c>
      <c r="S35" s="342">
        <f>R35*(1-Inputs_ByYear!$D$5)</f>
        <v>43.761778661186625</v>
      </c>
      <c r="T35" s="342">
        <f>S35*(1-Inputs_ByYear!$D$5)</f>
        <v>42.011307514739158</v>
      </c>
      <c r="U35" s="342">
        <f>T35*(1-Inputs_ByYear!$D$5)</f>
        <v>40.330855214149594</v>
      </c>
      <c r="V35" s="342">
        <f>U35*(1-Inputs_ByYear!$D$5)</f>
        <v>38.717621005583609</v>
      </c>
      <c r="W35" s="342">
        <f>V35*(1-Inputs_ByYear!$D$5)</f>
        <v>37.168916165360265</v>
      </c>
      <c r="X35" s="342">
        <f>W35*(1-Inputs_ByYear!$D$5)</f>
        <v>35.682159518745856</v>
      </c>
      <c r="Y35" s="342">
        <f>X35*(1-Inputs_ByYear!$D$5)</f>
        <v>34.254873137996022</v>
      </c>
      <c r="Z35" s="342">
        <f>Y35*(1-Inputs_ByYear!$D$5)</f>
        <v>32.884678212476182</v>
      </c>
      <c r="AA35" s="342">
        <f>Z35*(1-Inputs_ByYear!$D$5)</f>
        <v>31.569291083977134</v>
      </c>
      <c r="AB35" s="342">
        <f>AA35*(1-Inputs_ByYear!$D$5)</f>
        <v>30.306519440618047</v>
      </c>
    </row>
    <row r="36" spans="2:28" ht="14.45" customHeight="1">
      <c r="B36" s="239" t="s">
        <v>230</v>
      </c>
      <c r="C36" s="239" t="s">
        <v>221</v>
      </c>
      <c r="D36" s="239" t="s">
        <v>287</v>
      </c>
      <c r="E36" s="286" t="str">
        <f t="shared" si="0"/>
        <v>A_Public Schools_&gt;100-200</v>
      </c>
      <c r="F36" s="262" t="s">
        <v>87</v>
      </c>
      <c r="G36" s="341">
        <v>65.882168942501892</v>
      </c>
      <c r="H36" s="129">
        <v>65.814122022409379</v>
      </c>
      <c r="I36" s="342">
        <f>H36*(1-Inputs_ByYear!$D$5)</f>
        <v>63.181557141513004</v>
      </c>
      <c r="J36" s="342">
        <f>I36*(1-Inputs_ByYear!$D$5)</f>
        <v>60.654294855852484</v>
      </c>
      <c r="K36" s="342">
        <f>J36*(1-Inputs_ByYear!$D$5)</f>
        <v>58.228123061618383</v>
      </c>
      <c r="L36" s="342">
        <f>K36*(1-Inputs_ByYear!$D$5)</f>
        <v>55.898998139153647</v>
      </c>
      <c r="M36" s="342">
        <f>L36*(1-Inputs_ByYear!$D$5)</f>
        <v>53.663038213587498</v>
      </c>
      <c r="N36" s="342">
        <f>M36*(1-Inputs_ByYear!$D$5)</f>
        <v>51.516516685043996</v>
      </c>
      <c r="O36" s="342">
        <f>N36*(1-Inputs_ByYear!$D$5)</f>
        <v>49.455856017642233</v>
      </c>
      <c r="P36" s="342">
        <f>O36*(1-Inputs_ByYear!$D$5)</f>
        <v>47.477621776936545</v>
      </c>
      <c r="Q36" s="342">
        <f>P36*(1-Inputs_ByYear!$D$5)</f>
        <v>45.578516905859082</v>
      </c>
      <c r="R36" s="342">
        <f>Q36*(1-Inputs_ByYear!$D$5)</f>
        <v>43.755376229624716</v>
      </c>
      <c r="S36" s="342">
        <f>R36*(1-Inputs_ByYear!$D$5)</f>
        <v>42.005161180439728</v>
      </c>
      <c r="T36" s="342">
        <f>S36*(1-Inputs_ByYear!$D$5)</f>
        <v>40.324954733222135</v>
      </c>
      <c r="U36" s="342">
        <f>T36*(1-Inputs_ByYear!$D$5)</f>
        <v>38.711956543893251</v>
      </c>
      <c r="V36" s="342">
        <f>U36*(1-Inputs_ByYear!$D$5)</f>
        <v>37.163478282137518</v>
      </c>
      <c r="W36" s="342">
        <f>V36*(1-Inputs_ByYear!$D$5)</f>
        <v>35.676939150852014</v>
      </c>
      <c r="X36" s="342">
        <f>W36*(1-Inputs_ByYear!$D$5)</f>
        <v>34.249861584817936</v>
      </c>
      <c r="Y36" s="342">
        <f>X36*(1-Inputs_ByYear!$D$5)</f>
        <v>32.879867121425214</v>
      </c>
      <c r="Z36" s="342">
        <f>Y36*(1-Inputs_ByYear!$D$5)</f>
        <v>31.564672436568205</v>
      </c>
      <c r="AA36" s="342">
        <f>Z36*(1-Inputs_ByYear!$D$5)</f>
        <v>30.302085539105477</v>
      </c>
      <c r="AB36" s="342">
        <f>AA36*(1-Inputs_ByYear!$D$5)</f>
        <v>29.090002117541257</v>
      </c>
    </row>
    <row r="37" spans="2:28" ht="14.45" customHeight="1">
      <c r="B37" s="239" t="s">
        <v>230</v>
      </c>
      <c r="C37" s="239" t="s">
        <v>221</v>
      </c>
      <c r="D37" s="239" t="s">
        <v>288</v>
      </c>
      <c r="E37" s="286" t="str">
        <f t="shared" si="0"/>
        <v>A_Public Schools_&gt;200-500</v>
      </c>
      <c r="F37" s="262" t="s">
        <v>87</v>
      </c>
      <c r="G37" s="341">
        <v>57.78397267176198</v>
      </c>
      <c r="H37" s="129">
        <v>57.723515795785538</v>
      </c>
      <c r="I37" s="342">
        <f>H37*(1-Inputs_ByYear!$D$5)</f>
        <v>55.414575163954112</v>
      </c>
      <c r="J37" s="342">
        <f>I37*(1-Inputs_ByYear!$D$5)</f>
        <v>53.197992157395944</v>
      </c>
      <c r="K37" s="342">
        <f>J37*(1-Inputs_ByYear!$D$5)</f>
        <v>51.070072471100104</v>
      </c>
      <c r="L37" s="342">
        <f>K37*(1-Inputs_ByYear!$D$5)</f>
        <v>49.027269572256095</v>
      </c>
      <c r="M37" s="342">
        <f>L37*(1-Inputs_ByYear!$D$5)</f>
        <v>47.06617878936585</v>
      </c>
      <c r="N37" s="342">
        <f>M37*(1-Inputs_ByYear!$D$5)</f>
        <v>45.183531637791212</v>
      </c>
      <c r="O37" s="342">
        <f>N37*(1-Inputs_ByYear!$D$5)</f>
        <v>43.376190372279559</v>
      </c>
      <c r="P37" s="342">
        <f>O37*(1-Inputs_ByYear!$D$5)</f>
        <v>41.641142757388373</v>
      </c>
      <c r="Q37" s="342">
        <f>P37*(1-Inputs_ByYear!$D$5)</f>
        <v>39.975497047092837</v>
      </c>
      <c r="R37" s="342">
        <f>Q37*(1-Inputs_ByYear!$D$5)</f>
        <v>38.376477165209124</v>
      </c>
      <c r="S37" s="342">
        <f>R37*(1-Inputs_ByYear!$D$5)</f>
        <v>36.841418078600761</v>
      </c>
      <c r="T37" s="342">
        <f>S37*(1-Inputs_ByYear!$D$5)</f>
        <v>35.367761355456729</v>
      </c>
      <c r="U37" s="342">
        <f>T37*(1-Inputs_ByYear!$D$5)</f>
        <v>33.953050901238456</v>
      </c>
      <c r="V37" s="342">
        <f>U37*(1-Inputs_ByYear!$D$5)</f>
        <v>32.594928865188919</v>
      </c>
      <c r="W37" s="342">
        <f>V37*(1-Inputs_ByYear!$D$5)</f>
        <v>31.291131710581361</v>
      </c>
      <c r="X37" s="342">
        <f>W37*(1-Inputs_ByYear!$D$5)</f>
        <v>30.039486442158104</v>
      </c>
      <c r="Y37" s="342">
        <f>X37*(1-Inputs_ByYear!$D$5)</f>
        <v>28.837906984471779</v>
      </c>
      <c r="Z37" s="342">
        <f>Y37*(1-Inputs_ByYear!$D$5)</f>
        <v>27.684390705092905</v>
      </c>
      <c r="AA37" s="342">
        <f>Z37*(1-Inputs_ByYear!$D$5)</f>
        <v>26.57701507688919</v>
      </c>
      <c r="AB37" s="342">
        <f>AA37*(1-Inputs_ByYear!$D$5)</f>
        <v>25.51393447381362</v>
      </c>
    </row>
    <row r="38" spans="2:28" ht="14.45" customHeight="1">
      <c r="B38" s="239" t="s">
        <v>230</v>
      </c>
      <c r="C38" s="239" t="s">
        <v>221</v>
      </c>
      <c r="D38" s="239" t="s">
        <v>290</v>
      </c>
      <c r="E38" s="286" t="str">
        <f t="shared" si="0"/>
        <v>A_Public Schools_&gt;500-2000</v>
      </c>
      <c r="F38" s="262" t="s">
        <v>87</v>
      </c>
      <c r="G38" s="341">
        <v>54.566107817888238</v>
      </c>
      <c r="H38" s="129">
        <v>54.508896567380241</v>
      </c>
      <c r="I38" s="342">
        <f>H38*(1-Inputs_ByYear!$D$5)</f>
        <v>52.328540704685032</v>
      </c>
      <c r="J38" s="342">
        <f>I38*(1-Inputs_ByYear!$D$5)</f>
        <v>50.235399076497629</v>
      </c>
      <c r="K38" s="342">
        <f>J38*(1-Inputs_ByYear!$D$5)</f>
        <v>48.225983113437721</v>
      </c>
      <c r="L38" s="342">
        <f>K38*(1-Inputs_ByYear!$D$5)</f>
        <v>46.296943788900208</v>
      </c>
      <c r="M38" s="342">
        <f>L38*(1-Inputs_ByYear!$D$5)</f>
        <v>44.445066037344198</v>
      </c>
      <c r="N38" s="342">
        <f>M38*(1-Inputs_ByYear!$D$5)</f>
        <v>42.667263395850426</v>
      </c>
      <c r="O38" s="342">
        <f>N38*(1-Inputs_ByYear!$D$5)</f>
        <v>40.960572860016406</v>
      </c>
      <c r="P38" s="342">
        <f>O38*(1-Inputs_ByYear!$D$5)</f>
        <v>39.322149945615749</v>
      </c>
      <c r="Q38" s="342">
        <f>P38*(1-Inputs_ByYear!$D$5)</f>
        <v>37.749263947791114</v>
      </c>
      <c r="R38" s="342">
        <f>Q38*(1-Inputs_ByYear!$D$5)</f>
        <v>36.239293389879471</v>
      </c>
      <c r="S38" s="342">
        <f>R38*(1-Inputs_ByYear!$D$5)</f>
        <v>34.789721654284293</v>
      </c>
      <c r="T38" s="342">
        <f>S38*(1-Inputs_ByYear!$D$5)</f>
        <v>33.398132788112918</v>
      </c>
      <c r="U38" s="342">
        <f>T38*(1-Inputs_ByYear!$D$5)</f>
        <v>32.062207476588398</v>
      </c>
      <c r="V38" s="342">
        <f>U38*(1-Inputs_ByYear!$D$5)</f>
        <v>30.779719177524861</v>
      </c>
      <c r="W38" s="342">
        <f>V38*(1-Inputs_ByYear!$D$5)</f>
        <v>29.548530410423865</v>
      </c>
      <c r="X38" s="342">
        <f>W38*(1-Inputs_ByYear!$D$5)</f>
        <v>28.366589194006909</v>
      </c>
      <c r="Y38" s="342">
        <f>X38*(1-Inputs_ByYear!$D$5)</f>
        <v>27.231925626246632</v>
      </c>
      <c r="Z38" s="342">
        <f>Y38*(1-Inputs_ByYear!$D$5)</f>
        <v>26.142648601196765</v>
      </c>
      <c r="AA38" s="342">
        <f>Z38*(1-Inputs_ByYear!$D$5)</f>
        <v>25.096942657148894</v>
      </c>
      <c r="AB38" s="342">
        <f>AA38*(1-Inputs_ByYear!$D$5)</f>
        <v>24.093064950862939</v>
      </c>
    </row>
    <row r="39" spans="2:28" ht="14.45" customHeight="1">
      <c r="B39" s="239" t="s">
        <v>230</v>
      </c>
      <c r="C39" s="239" t="s">
        <v>221</v>
      </c>
      <c r="D39" s="239" t="s">
        <v>292</v>
      </c>
      <c r="E39" s="286" t="str">
        <f t="shared" si="0"/>
        <v>A_Public Schools_&gt; 2000-5000</v>
      </c>
      <c r="F39" s="262" t="s">
        <v>87</v>
      </c>
      <c r="G39" s="341">
        <v>42.208010672204487</v>
      </c>
      <c r="H39" s="129">
        <v>42.151608871671868</v>
      </c>
      <c r="I39" s="342">
        <f>H39*(1-Inputs_ByYear!$D$5)</f>
        <v>40.465544516804989</v>
      </c>
      <c r="J39" s="342">
        <f>I39*(1-Inputs_ByYear!$D$5)</f>
        <v>38.84692273613279</v>
      </c>
      <c r="K39" s="342">
        <f>J39*(1-Inputs_ByYear!$D$5)</f>
        <v>37.293045826687475</v>
      </c>
      <c r="L39" s="342">
        <f>K39*(1-Inputs_ByYear!$D$5)</f>
        <v>35.801323993619974</v>
      </c>
      <c r="M39" s="342">
        <f>L39*(1-Inputs_ByYear!$D$5)</f>
        <v>34.369271033875172</v>
      </c>
      <c r="N39" s="342">
        <f>M39*(1-Inputs_ByYear!$D$5)</f>
        <v>32.994500192520164</v>
      </c>
      <c r="O39" s="342">
        <f>N39*(1-Inputs_ByYear!$D$5)</f>
        <v>31.674720184819357</v>
      </c>
      <c r="P39" s="342">
        <f>O39*(1-Inputs_ByYear!$D$5)</f>
        <v>30.407731377426582</v>
      </c>
      <c r="Q39" s="342">
        <f>P39*(1-Inputs_ByYear!$D$5)</f>
        <v>29.191422122329516</v>
      </c>
      <c r="R39" s="342">
        <f>Q39*(1-Inputs_ByYear!$D$5)</f>
        <v>28.023765237436336</v>
      </c>
      <c r="S39" s="342">
        <f>R39*(1-Inputs_ByYear!$D$5)</f>
        <v>26.902814627938881</v>
      </c>
      <c r="T39" s="342">
        <f>S39*(1-Inputs_ByYear!$D$5)</f>
        <v>25.826702042821324</v>
      </c>
      <c r="U39" s="342">
        <f>T39*(1-Inputs_ByYear!$D$5)</f>
        <v>24.793633961108469</v>
      </c>
      <c r="V39" s="342">
        <f>U39*(1-Inputs_ByYear!$D$5)</f>
        <v>23.801888602664128</v>
      </c>
      <c r="W39" s="342">
        <f>V39*(1-Inputs_ByYear!$D$5)</f>
        <v>22.849813058557562</v>
      </c>
      <c r="X39" s="342">
        <f>W39*(1-Inputs_ByYear!$D$5)</f>
        <v>21.935820536215257</v>
      </c>
      <c r="Y39" s="342">
        <f>X39*(1-Inputs_ByYear!$D$5)</f>
        <v>21.058387714766646</v>
      </c>
      <c r="Z39" s="342">
        <f>Y39*(1-Inputs_ByYear!$D$5)</f>
        <v>20.216052206175981</v>
      </c>
      <c r="AA39" s="342">
        <f>Z39*(1-Inputs_ByYear!$D$5)</f>
        <v>19.40741011792894</v>
      </c>
      <c r="AB39" s="342">
        <f>AA39*(1-Inputs_ByYear!$D$5)</f>
        <v>18.631113713211782</v>
      </c>
    </row>
    <row r="40" spans="2:28" ht="14.45" customHeight="1">
      <c r="B40" s="239" t="s">
        <v>231</v>
      </c>
      <c r="C40" s="239" t="s">
        <v>221</v>
      </c>
      <c r="D40" s="239" t="s">
        <v>297</v>
      </c>
      <c r="E40" s="286" t="str">
        <f t="shared" si="0"/>
        <v>B_Public Schools_ &gt; 25</v>
      </c>
      <c r="F40" s="262" t="s">
        <v>87</v>
      </c>
      <c r="G40" s="341">
        <v>93.172942257263657</v>
      </c>
      <c r="H40" s="129">
        <v>93.172942257263657</v>
      </c>
      <c r="I40" s="342">
        <f>H40*(1-Inputs_ByYear!$D$5)</f>
        <v>89.446024566973108</v>
      </c>
      <c r="J40" s="342">
        <f>I40*(1-Inputs_ByYear!$D$5)</f>
        <v>85.868183584294187</v>
      </c>
      <c r="K40" s="342">
        <f>J40*(1-Inputs_ByYear!$D$5)</f>
        <v>82.433456240922411</v>
      </c>
      <c r="L40" s="342">
        <f>K40*(1-Inputs_ByYear!$D$5)</f>
        <v>79.136117991285516</v>
      </c>
      <c r="M40" s="342">
        <f>L40*(1-Inputs_ByYear!$D$5)</f>
        <v>75.970673271634098</v>
      </c>
      <c r="N40" s="342">
        <f>M40*(1-Inputs_ByYear!$D$5)</f>
        <v>72.931846340768729</v>
      </c>
      <c r="O40" s="342">
        <f>N40*(1-Inputs_ByYear!$D$5)</f>
        <v>70.014572487137983</v>
      </c>
      <c r="P40" s="342">
        <f>O40*(1-Inputs_ByYear!$D$5)</f>
        <v>67.213989587652463</v>
      </c>
      <c r="Q40" s="342">
        <f>P40*(1-Inputs_ByYear!$D$5)</f>
        <v>64.525430004146358</v>
      </c>
      <c r="R40" s="342">
        <f>Q40*(1-Inputs_ByYear!$D$5)</f>
        <v>61.944412803980498</v>
      </c>
      <c r="S40" s="342">
        <f>R40*(1-Inputs_ByYear!$D$5)</f>
        <v>59.466636291821274</v>
      </c>
      <c r="T40" s="342">
        <f>S40*(1-Inputs_ByYear!$D$5)</f>
        <v>57.087970840148422</v>
      </c>
      <c r="U40" s="342">
        <f>T40*(1-Inputs_ByYear!$D$5)</f>
        <v>54.804452006542483</v>
      </c>
      <c r="V40" s="342">
        <f>U40*(1-Inputs_ByYear!$D$5)</f>
        <v>52.612273926280785</v>
      </c>
      <c r="W40" s="342">
        <f>V40*(1-Inputs_ByYear!$D$5)</f>
        <v>50.507782969229552</v>
      </c>
      <c r="X40" s="342">
        <f>W40*(1-Inputs_ByYear!$D$5)</f>
        <v>48.487471650460371</v>
      </c>
      <c r="Y40" s="342">
        <f>X40*(1-Inputs_ByYear!$D$5)</f>
        <v>46.547972784441953</v>
      </c>
      <c r="Z40" s="342">
        <f>Y40*(1-Inputs_ByYear!$D$5)</f>
        <v>44.686053873064274</v>
      </c>
      <c r="AA40" s="342">
        <f>Z40*(1-Inputs_ByYear!$D$5)</f>
        <v>42.898611718141701</v>
      </c>
      <c r="AB40" s="342">
        <f>AA40*(1-Inputs_ByYear!$D$5)</f>
        <v>41.182667249416035</v>
      </c>
    </row>
    <row r="41" spans="2:28" ht="14.45" customHeight="1">
      <c r="B41" s="239" t="s">
        <v>231</v>
      </c>
      <c r="C41" s="239" t="s">
        <v>221</v>
      </c>
      <c r="D41" s="239" t="s">
        <v>284</v>
      </c>
      <c r="E41" s="286" t="str">
        <f t="shared" si="0"/>
        <v>B_Public Schools_ &gt;25-100</v>
      </c>
      <c r="F41" s="262" t="s">
        <v>87</v>
      </c>
      <c r="G41" s="341">
        <v>84.963006055981694</v>
      </c>
      <c r="H41" s="129">
        <v>84.963006055981694</v>
      </c>
      <c r="I41" s="342">
        <f>H41*(1-Inputs_ByYear!$D$5)</f>
        <v>81.564485813742422</v>
      </c>
      <c r="J41" s="342">
        <f>I41*(1-Inputs_ByYear!$D$5)</f>
        <v>78.301906381192723</v>
      </c>
      <c r="K41" s="342">
        <f>J41*(1-Inputs_ByYear!$D$5)</f>
        <v>75.169830125945012</v>
      </c>
      <c r="L41" s="342">
        <f>K41*(1-Inputs_ByYear!$D$5)</f>
        <v>72.163036920907203</v>
      </c>
      <c r="M41" s="342">
        <f>L41*(1-Inputs_ByYear!$D$5)</f>
        <v>69.27651544407091</v>
      </c>
      <c r="N41" s="342">
        <f>M41*(1-Inputs_ByYear!$D$5)</f>
        <v>66.505454826308068</v>
      </c>
      <c r="O41" s="342">
        <f>N41*(1-Inputs_ByYear!$D$5)</f>
        <v>63.845236633255745</v>
      </c>
      <c r="P41" s="342">
        <f>O41*(1-Inputs_ByYear!$D$5)</f>
        <v>61.291427167925512</v>
      </c>
      <c r="Q41" s="342">
        <f>P41*(1-Inputs_ByYear!$D$5)</f>
        <v>58.839770081208492</v>
      </c>
      <c r="R41" s="342">
        <f>Q41*(1-Inputs_ByYear!$D$5)</f>
        <v>56.486179277960147</v>
      </c>
      <c r="S41" s="342">
        <f>R41*(1-Inputs_ByYear!$D$5)</f>
        <v>54.226732106841737</v>
      </c>
      <c r="T41" s="342">
        <f>S41*(1-Inputs_ByYear!$D$5)</f>
        <v>52.057662822568069</v>
      </c>
      <c r="U41" s="342">
        <f>T41*(1-Inputs_ByYear!$D$5)</f>
        <v>49.975356309665344</v>
      </c>
      <c r="V41" s="342">
        <f>U41*(1-Inputs_ByYear!$D$5)</f>
        <v>47.976342057278728</v>
      </c>
      <c r="W41" s="342">
        <f>V41*(1-Inputs_ByYear!$D$5)</f>
        <v>46.057288374987579</v>
      </c>
      <c r="X41" s="342">
        <f>W41*(1-Inputs_ByYear!$D$5)</f>
        <v>44.214996839988075</v>
      </c>
      <c r="Y41" s="342">
        <f>X41*(1-Inputs_ByYear!$D$5)</f>
        <v>42.446396966388548</v>
      </c>
      <c r="Z41" s="342">
        <f>Y41*(1-Inputs_ByYear!$D$5)</f>
        <v>40.748541087733003</v>
      </c>
      <c r="AA41" s="342">
        <f>Z41*(1-Inputs_ByYear!$D$5)</f>
        <v>39.118599444223683</v>
      </c>
      <c r="AB41" s="342">
        <f>AA41*(1-Inputs_ByYear!$D$5)</f>
        <v>37.553855466454735</v>
      </c>
    </row>
    <row r="42" spans="2:28" ht="14.45" customHeight="1">
      <c r="B42" s="239" t="s">
        <v>231</v>
      </c>
      <c r="C42" s="239" t="s">
        <v>221</v>
      </c>
      <c r="D42" s="239" t="s">
        <v>287</v>
      </c>
      <c r="E42" s="286" t="str">
        <f t="shared" si="0"/>
        <v>B_Public Schools_&gt;100-200</v>
      </c>
      <c r="F42" s="262" t="s">
        <v>87</v>
      </c>
      <c r="G42" s="341">
        <v>76.90590506214599</v>
      </c>
      <c r="H42" s="129">
        <v>76.90590506214599</v>
      </c>
      <c r="I42" s="342">
        <f>H42*(1-Inputs_ByYear!$D$5)</f>
        <v>73.829668859660146</v>
      </c>
      <c r="J42" s="342">
        <f>I42*(1-Inputs_ByYear!$D$5)</f>
        <v>70.876482105273737</v>
      </c>
      <c r="K42" s="342">
        <f>J42*(1-Inputs_ByYear!$D$5)</f>
        <v>68.041422821062781</v>
      </c>
      <c r="L42" s="342">
        <f>K42*(1-Inputs_ByYear!$D$5)</f>
        <v>65.319765908220262</v>
      </c>
      <c r="M42" s="342">
        <f>L42*(1-Inputs_ByYear!$D$5)</f>
        <v>62.706975271891451</v>
      </c>
      <c r="N42" s="342">
        <f>M42*(1-Inputs_ByYear!$D$5)</f>
        <v>60.19869626101579</v>
      </c>
      <c r="O42" s="342">
        <f>N42*(1-Inputs_ByYear!$D$5)</f>
        <v>57.790748410575155</v>
      </c>
      <c r="P42" s="342">
        <f>O42*(1-Inputs_ByYear!$D$5)</f>
        <v>55.479118474152145</v>
      </c>
      <c r="Q42" s="342">
        <f>P42*(1-Inputs_ByYear!$D$5)</f>
        <v>53.259953735186059</v>
      </c>
      <c r="R42" s="342">
        <f>Q42*(1-Inputs_ByYear!$D$5)</f>
        <v>51.129555585778611</v>
      </c>
      <c r="S42" s="342">
        <f>R42*(1-Inputs_ByYear!$D$5)</f>
        <v>49.084373362347463</v>
      </c>
      <c r="T42" s="342">
        <f>S42*(1-Inputs_ByYear!$D$5)</f>
        <v>47.120998427853564</v>
      </c>
      <c r="U42" s="342">
        <f>T42*(1-Inputs_ByYear!$D$5)</f>
        <v>45.23615849073942</v>
      </c>
      <c r="V42" s="342">
        <f>U42*(1-Inputs_ByYear!$D$5)</f>
        <v>43.42671215110984</v>
      </c>
      <c r="W42" s="342">
        <f>V42*(1-Inputs_ByYear!$D$5)</f>
        <v>41.689643665065446</v>
      </c>
      <c r="X42" s="342">
        <f>W42*(1-Inputs_ByYear!$D$5)</f>
        <v>40.022057918462828</v>
      </c>
      <c r="Y42" s="342">
        <f>X42*(1-Inputs_ByYear!$D$5)</f>
        <v>38.421175601724315</v>
      </c>
      <c r="Z42" s="342">
        <f>Y42*(1-Inputs_ByYear!$D$5)</f>
        <v>36.884328577655339</v>
      </c>
      <c r="AA42" s="342">
        <f>Z42*(1-Inputs_ByYear!$D$5)</f>
        <v>35.408955434549121</v>
      </c>
      <c r="AB42" s="342">
        <f>AA42*(1-Inputs_ByYear!$D$5)</f>
        <v>33.992597217167152</v>
      </c>
    </row>
    <row r="43" spans="2:28" ht="14.45" customHeight="1">
      <c r="B43" s="239" t="s">
        <v>231</v>
      </c>
      <c r="C43" s="239" t="s">
        <v>221</v>
      </c>
      <c r="D43" s="239" t="s">
        <v>288</v>
      </c>
      <c r="E43" s="286" t="str">
        <f t="shared" si="0"/>
        <v>B_Public Schools_&gt;200-500</v>
      </c>
      <c r="F43" s="262" t="s">
        <v>87</v>
      </c>
      <c r="G43" s="341">
        <v>66.87709944954598</v>
      </c>
      <c r="H43" s="129">
        <v>66.87709944954598</v>
      </c>
      <c r="I43" s="342">
        <f>H43*(1-Inputs_ByYear!$D$5)</f>
        <v>64.202015471564138</v>
      </c>
      <c r="J43" s="342">
        <f>I43*(1-Inputs_ByYear!$D$5)</f>
        <v>61.633934852701572</v>
      </c>
      <c r="K43" s="342">
        <f>J43*(1-Inputs_ByYear!$D$5)</f>
        <v>59.168577458593504</v>
      </c>
      <c r="L43" s="342">
        <f>K43*(1-Inputs_ByYear!$D$5)</f>
        <v>56.801834360249764</v>
      </c>
      <c r="M43" s="342">
        <f>L43*(1-Inputs_ByYear!$D$5)</f>
        <v>54.529760985839772</v>
      </c>
      <c r="N43" s="342">
        <f>M43*(1-Inputs_ByYear!$D$5)</f>
        <v>52.348570546406179</v>
      </c>
      <c r="O43" s="342">
        <f>N43*(1-Inputs_ByYear!$D$5)</f>
        <v>50.254627724549927</v>
      </c>
      <c r="P43" s="342">
        <f>O43*(1-Inputs_ByYear!$D$5)</f>
        <v>48.244442615567927</v>
      </c>
      <c r="Q43" s="342">
        <f>P43*(1-Inputs_ByYear!$D$5)</f>
        <v>46.314664910945211</v>
      </c>
      <c r="R43" s="342">
        <f>Q43*(1-Inputs_ByYear!$D$5)</f>
        <v>44.462078314507401</v>
      </c>
      <c r="S43" s="342">
        <f>R43*(1-Inputs_ByYear!$D$5)</f>
        <v>42.683595181927103</v>
      </c>
      <c r="T43" s="342">
        <f>S43*(1-Inputs_ByYear!$D$5)</f>
        <v>40.976251374650019</v>
      </c>
      <c r="U43" s="342">
        <f>T43*(1-Inputs_ByYear!$D$5)</f>
        <v>39.337201319664018</v>
      </c>
      <c r="V43" s="342">
        <f>U43*(1-Inputs_ByYear!$D$5)</f>
        <v>37.763713266877453</v>
      </c>
      <c r="W43" s="342">
        <f>V43*(1-Inputs_ByYear!$D$5)</f>
        <v>36.253164736202351</v>
      </c>
      <c r="X43" s="342">
        <f>W43*(1-Inputs_ByYear!$D$5)</f>
        <v>34.803038146754254</v>
      </c>
      <c r="Y43" s="342">
        <f>X43*(1-Inputs_ByYear!$D$5)</f>
        <v>33.41091662088408</v>
      </c>
      <c r="Z43" s="342">
        <f>Y43*(1-Inputs_ByYear!$D$5)</f>
        <v>32.074479956048719</v>
      </c>
      <c r="AA43" s="342">
        <f>Z43*(1-Inputs_ByYear!$D$5)</f>
        <v>30.791500757806769</v>
      </c>
      <c r="AB43" s="342">
        <f>AA43*(1-Inputs_ByYear!$D$5)</f>
        <v>29.559840727494496</v>
      </c>
    </row>
    <row r="44" spans="2:28" ht="14.45" customHeight="1">
      <c r="B44" s="239" t="s">
        <v>231</v>
      </c>
      <c r="C44" s="239" t="s">
        <v>221</v>
      </c>
      <c r="D44" s="239" t="s">
        <v>290</v>
      </c>
      <c r="E44" s="286" t="str">
        <f t="shared" si="0"/>
        <v>B_Public Schools_&gt;500-2000</v>
      </c>
      <c r="F44" s="262" t="s">
        <v>87</v>
      </c>
      <c r="G44" s="341">
        <v>61.038772269627515</v>
      </c>
      <c r="H44" s="129">
        <v>61.038772269627515</v>
      </c>
      <c r="I44" s="342">
        <f>H44*(1-Inputs_ByYear!$D$5)</f>
        <v>58.597221378842413</v>
      </c>
      <c r="J44" s="342">
        <f>I44*(1-Inputs_ByYear!$D$5)</f>
        <v>56.253332523688712</v>
      </c>
      <c r="K44" s="342">
        <f>J44*(1-Inputs_ByYear!$D$5)</f>
        <v>54.003199222741159</v>
      </c>
      <c r="L44" s="342">
        <f>K44*(1-Inputs_ByYear!$D$5)</f>
        <v>51.843071253831511</v>
      </c>
      <c r="M44" s="342">
        <f>L44*(1-Inputs_ByYear!$D$5)</f>
        <v>49.769348403678251</v>
      </c>
      <c r="N44" s="342">
        <f>M44*(1-Inputs_ByYear!$D$5)</f>
        <v>47.778574467531122</v>
      </c>
      <c r="O44" s="342">
        <f>N44*(1-Inputs_ByYear!$D$5)</f>
        <v>45.867431488829872</v>
      </c>
      <c r="P44" s="342">
        <f>O44*(1-Inputs_ByYear!$D$5)</f>
        <v>44.032734229276677</v>
      </c>
      <c r="Q44" s="342">
        <f>P44*(1-Inputs_ByYear!$D$5)</f>
        <v>42.271424860105611</v>
      </c>
      <c r="R44" s="342">
        <f>Q44*(1-Inputs_ByYear!$D$5)</f>
        <v>40.580567865701383</v>
      </c>
      <c r="S44" s="342">
        <f>R44*(1-Inputs_ByYear!$D$5)</f>
        <v>38.957345151073326</v>
      </c>
      <c r="T44" s="342">
        <f>S44*(1-Inputs_ByYear!$D$5)</f>
        <v>37.399051345030394</v>
      </c>
      <c r="U44" s="342">
        <f>T44*(1-Inputs_ByYear!$D$5)</f>
        <v>35.903089291229179</v>
      </c>
      <c r="V44" s="342">
        <f>U44*(1-Inputs_ByYear!$D$5)</f>
        <v>34.46696571958001</v>
      </c>
      <c r="W44" s="342">
        <f>V44*(1-Inputs_ByYear!$D$5)</f>
        <v>33.088287090796811</v>
      </c>
      <c r="X44" s="342">
        <f>W44*(1-Inputs_ByYear!$D$5)</f>
        <v>31.764755607164936</v>
      </c>
      <c r="Y44" s="342">
        <f>X44*(1-Inputs_ByYear!$D$5)</f>
        <v>30.494165382878336</v>
      </c>
      <c r="Z44" s="342">
        <f>Y44*(1-Inputs_ByYear!$D$5)</f>
        <v>29.274398767563202</v>
      </c>
      <c r="AA44" s="342">
        <f>Z44*(1-Inputs_ByYear!$D$5)</f>
        <v>28.103422816860672</v>
      </c>
      <c r="AB44" s="342">
        <f>AA44*(1-Inputs_ByYear!$D$5)</f>
        <v>26.979285904186245</v>
      </c>
    </row>
    <row r="45" spans="2:28" ht="14.45" customHeight="1">
      <c r="B45" s="239" t="s">
        <v>231</v>
      </c>
      <c r="C45" s="239" t="s">
        <v>221</v>
      </c>
      <c r="D45" s="239" t="s">
        <v>292</v>
      </c>
      <c r="E45" s="286" t="str">
        <f t="shared" si="0"/>
        <v>B_Public Schools_&gt; 2000-5000</v>
      </c>
      <c r="F45" s="262" t="s">
        <v>87</v>
      </c>
      <c r="G45" s="341">
        <v>46.742625984873705</v>
      </c>
      <c r="H45" s="129">
        <v>46.742625984873705</v>
      </c>
      <c r="I45" s="342">
        <f>H45*(1-Inputs_ByYear!$D$5)</f>
        <v>44.872920945478754</v>
      </c>
      <c r="J45" s="342">
        <f>I45*(1-Inputs_ByYear!$D$5)</f>
        <v>43.078004107659602</v>
      </c>
      <c r="K45" s="342">
        <f>J45*(1-Inputs_ByYear!$D$5)</f>
        <v>41.354883943353215</v>
      </c>
      <c r="L45" s="342">
        <f>K45*(1-Inputs_ByYear!$D$5)</f>
        <v>39.700688585619083</v>
      </c>
      <c r="M45" s="342">
        <f>L45*(1-Inputs_ByYear!$D$5)</f>
        <v>38.112661042194318</v>
      </c>
      <c r="N45" s="342">
        <f>M45*(1-Inputs_ByYear!$D$5)</f>
        <v>36.588154600506542</v>
      </c>
      <c r="O45" s="342">
        <f>N45*(1-Inputs_ByYear!$D$5)</f>
        <v>35.124628416486281</v>
      </c>
      <c r="P45" s="342">
        <f>O45*(1-Inputs_ByYear!$D$5)</f>
        <v>33.719643279826826</v>
      </c>
      <c r="Q45" s="342">
        <f>P45*(1-Inputs_ByYear!$D$5)</f>
        <v>32.370857548633751</v>
      </c>
      <c r="R45" s="342">
        <f>Q45*(1-Inputs_ByYear!$D$5)</f>
        <v>31.076023246688401</v>
      </c>
      <c r="S45" s="342">
        <f>R45*(1-Inputs_ByYear!$D$5)</f>
        <v>29.832982316820864</v>
      </c>
      <c r="T45" s="342">
        <f>S45*(1-Inputs_ByYear!$D$5)</f>
        <v>28.639663024148028</v>
      </c>
      <c r="U45" s="342">
        <f>T45*(1-Inputs_ByYear!$D$5)</f>
        <v>27.494076503182107</v>
      </c>
      <c r="V45" s="342">
        <f>U45*(1-Inputs_ByYear!$D$5)</f>
        <v>26.394313443054823</v>
      </c>
      <c r="W45" s="342">
        <f>V45*(1-Inputs_ByYear!$D$5)</f>
        <v>25.338540905332628</v>
      </c>
      <c r="X45" s="342">
        <f>W45*(1-Inputs_ByYear!$D$5)</f>
        <v>24.324999269119324</v>
      </c>
      <c r="Y45" s="342">
        <f>X45*(1-Inputs_ByYear!$D$5)</f>
        <v>23.351999298354549</v>
      </c>
      <c r="Z45" s="342">
        <f>Y45*(1-Inputs_ByYear!$D$5)</f>
        <v>22.417919326420368</v>
      </c>
      <c r="AA45" s="342">
        <f>Z45*(1-Inputs_ByYear!$D$5)</f>
        <v>21.521202553363551</v>
      </c>
      <c r="AB45" s="342">
        <f>AA45*(1-Inputs_ByYear!$D$5)</f>
        <v>20.660354451229008</v>
      </c>
    </row>
    <row r="46" spans="2:28" ht="14.45" customHeight="1">
      <c r="B46" s="239" t="s">
        <v>230</v>
      </c>
      <c r="C46" s="239" t="s">
        <v>210</v>
      </c>
      <c r="D46" s="239" t="s">
        <v>275</v>
      </c>
      <c r="E46" s="286" t="str">
        <f t="shared" si="0"/>
        <v>A_Community Driven Community Solar_ &lt; 10</v>
      </c>
      <c r="F46" s="262" t="s">
        <v>87</v>
      </c>
      <c r="G46" s="341">
        <v>0</v>
      </c>
      <c r="H46" s="129">
        <v>0</v>
      </c>
      <c r="I46" s="342">
        <f>H46*(1-Inputs_ByYear!$D$5)</f>
        <v>0</v>
      </c>
      <c r="J46" s="342">
        <f>I46*(1-Inputs_ByYear!$D$5)</f>
        <v>0</v>
      </c>
      <c r="K46" s="342">
        <f>J46*(1-Inputs_ByYear!$D$5)</f>
        <v>0</v>
      </c>
      <c r="L46" s="342">
        <f>K46*(1-Inputs_ByYear!$D$5)</f>
        <v>0</v>
      </c>
      <c r="M46" s="342">
        <f>L46*(1-Inputs_ByYear!$D$5)</f>
        <v>0</v>
      </c>
      <c r="N46" s="342">
        <f>M46*(1-Inputs_ByYear!$D$5)</f>
        <v>0</v>
      </c>
      <c r="O46" s="342">
        <f>N46*(1-Inputs_ByYear!$D$5)</f>
        <v>0</v>
      </c>
      <c r="P46" s="342">
        <f>O46*(1-Inputs_ByYear!$D$5)</f>
        <v>0</v>
      </c>
      <c r="Q46" s="342">
        <f>P46*(1-Inputs_ByYear!$D$5)</f>
        <v>0</v>
      </c>
      <c r="R46" s="342">
        <f>Q46*(1-Inputs_ByYear!$D$5)</f>
        <v>0</v>
      </c>
      <c r="S46" s="342">
        <f>R46*(1-Inputs_ByYear!$D$5)</f>
        <v>0</v>
      </c>
      <c r="T46" s="342">
        <f>S46*(1-Inputs_ByYear!$D$5)</f>
        <v>0</v>
      </c>
      <c r="U46" s="342">
        <f>T46*(1-Inputs_ByYear!$D$5)</f>
        <v>0</v>
      </c>
      <c r="V46" s="342">
        <f>U46*(1-Inputs_ByYear!$D$5)</f>
        <v>0</v>
      </c>
      <c r="W46" s="342">
        <f>V46*(1-Inputs_ByYear!$D$5)</f>
        <v>0</v>
      </c>
      <c r="X46" s="342">
        <f>W46*(1-Inputs_ByYear!$D$5)</f>
        <v>0</v>
      </c>
      <c r="Y46" s="342">
        <f>X46*(1-Inputs_ByYear!$D$5)</f>
        <v>0</v>
      </c>
      <c r="Z46" s="342">
        <f>Y46*(1-Inputs_ByYear!$D$5)</f>
        <v>0</v>
      </c>
      <c r="AA46" s="342">
        <f>Z46*(1-Inputs_ByYear!$D$5)</f>
        <v>0</v>
      </c>
      <c r="AB46" s="342">
        <f>AA46*(1-Inputs_ByYear!$D$5)</f>
        <v>0</v>
      </c>
    </row>
    <row r="47" spans="2:28" ht="14.45" customHeight="1">
      <c r="B47" s="239" t="s">
        <v>230</v>
      </c>
      <c r="C47" s="239" t="s">
        <v>210</v>
      </c>
      <c r="D47" s="239" t="s">
        <v>277</v>
      </c>
      <c r="E47" s="286" t="str">
        <f t="shared" si="0"/>
        <v>A_Community Driven Community Solar_ &gt;10-25</v>
      </c>
      <c r="F47" s="262" t="s">
        <v>87</v>
      </c>
      <c r="G47" s="341">
        <v>73.823716907066256</v>
      </c>
      <c r="H47" s="129">
        <v>73.823716907066256</v>
      </c>
      <c r="I47" s="342">
        <f>H47*(1-Inputs_ByYear!$D$5)</f>
        <v>70.870768230783597</v>
      </c>
      <c r="J47" s="342">
        <f>I47*(1-Inputs_ByYear!$D$5)</f>
        <v>68.035937501552255</v>
      </c>
      <c r="K47" s="342">
        <f>J47*(1-Inputs_ByYear!$D$5)</f>
        <v>65.31450000149016</v>
      </c>
      <c r="L47" s="342">
        <f>K47*(1-Inputs_ByYear!$D$5)</f>
        <v>62.701920001430551</v>
      </c>
      <c r="M47" s="342">
        <f>L47*(1-Inputs_ByYear!$D$5)</f>
        <v>60.193843201373326</v>
      </c>
      <c r="N47" s="342">
        <f>M47*(1-Inputs_ByYear!$D$5)</f>
        <v>57.786089473318391</v>
      </c>
      <c r="O47" s="342">
        <f>N47*(1-Inputs_ByYear!$D$5)</f>
        <v>55.474645894385652</v>
      </c>
      <c r="P47" s="342">
        <f>O47*(1-Inputs_ByYear!$D$5)</f>
        <v>53.255660058610225</v>
      </c>
      <c r="Q47" s="342">
        <f>P47*(1-Inputs_ByYear!$D$5)</f>
        <v>51.125433656265812</v>
      </c>
      <c r="R47" s="342">
        <f>Q47*(1-Inputs_ByYear!$D$5)</f>
        <v>49.080416310015181</v>
      </c>
      <c r="S47" s="342">
        <f>R47*(1-Inputs_ByYear!$D$5)</f>
        <v>47.11719965761457</v>
      </c>
      <c r="T47" s="342">
        <f>S47*(1-Inputs_ByYear!$D$5)</f>
        <v>45.232511671309986</v>
      </c>
      <c r="U47" s="342">
        <f>T47*(1-Inputs_ByYear!$D$5)</f>
        <v>43.423211204457587</v>
      </c>
      <c r="V47" s="342">
        <f>U47*(1-Inputs_ByYear!$D$5)</f>
        <v>41.686282756279283</v>
      </c>
      <c r="W47" s="342">
        <f>V47*(1-Inputs_ByYear!$D$5)</f>
        <v>40.018831446028109</v>
      </c>
      <c r="X47" s="342">
        <f>W47*(1-Inputs_ByYear!$D$5)</f>
        <v>38.418078188186982</v>
      </c>
      <c r="Y47" s="342">
        <f>X47*(1-Inputs_ByYear!$D$5)</f>
        <v>36.881355060659502</v>
      </c>
      <c r="Z47" s="342">
        <f>Y47*(1-Inputs_ByYear!$D$5)</f>
        <v>35.406100858233117</v>
      </c>
      <c r="AA47" s="342">
        <f>Z47*(1-Inputs_ByYear!$D$5)</f>
        <v>33.989856823903793</v>
      </c>
      <c r="AB47" s="342">
        <f>AA47*(1-Inputs_ByYear!$D$5)</f>
        <v>32.630262550947641</v>
      </c>
    </row>
    <row r="48" spans="2:28" ht="14.45" customHeight="1">
      <c r="B48" s="239" t="s">
        <v>230</v>
      </c>
      <c r="C48" s="239" t="s">
        <v>210</v>
      </c>
      <c r="D48" s="239" t="s">
        <v>284</v>
      </c>
      <c r="E48" s="286" t="str">
        <f t="shared" si="0"/>
        <v>A_Community Driven Community Solar_ &gt;25-100</v>
      </c>
      <c r="F48" s="262" t="s">
        <v>87</v>
      </c>
      <c r="G48" s="341">
        <v>75.403106453403041</v>
      </c>
      <c r="H48" s="129">
        <v>75.403106453403041</v>
      </c>
      <c r="I48" s="342">
        <f>H48*(1-Inputs_ByYear!$D$5)</f>
        <v>72.38698219526691</v>
      </c>
      <c r="J48" s="342">
        <f>I48*(1-Inputs_ByYear!$D$5)</f>
        <v>69.491502907456237</v>
      </c>
      <c r="K48" s="342">
        <f>J48*(1-Inputs_ByYear!$D$5)</f>
        <v>66.711842791157991</v>
      </c>
      <c r="L48" s="342">
        <f>K48*(1-Inputs_ByYear!$D$5)</f>
        <v>64.043369079511663</v>
      </c>
      <c r="M48" s="342">
        <f>L48*(1-Inputs_ByYear!$D$5)</f>
        <v>61.481634316331196</v>
      </c>
      <c r="N48" s="342">
        <f>M48*(1-Inputs_ByYear!$D$5)</f>
        <v>59.022368943677947</v>
      </c>
      <c r="O48" s="342">
        <f>N48*(1-Inputs_ByYear!$D$5)</f>
        <v>56.661474185930828</v>
      </c>
      <c r="P48" s="342">
        <f>O48*(1-Inputs_ByYear!$D$5)</f>
        <v>54.39501521849359</v>
      </c>
      <c r="Q48" s="342">
        <f>P48*(1-Inputs_ByYear!$D$5)</f>
        <v>52.219214609753841</v>
      </c>
      <c r="R48" s="342">
        <f>Q48*(1-Inputs_ByYear!$D$5)</f>
        <v>50.130446025363689</v>
      </c>
      <c r="S48" s="342">
        <f>R48*(1-Inputs_ByYear!$D$5)</f>
        <v>48.12522818434914</v>
      </c>
      <c r="T48" s="342">
        <f>S48*(1-Inputs_ByYear!$D$5)</f>
        <v>46.200219056975172</v>
      </c>
      <c r="U48" s="342">
        <f>T48*(1-Inputs_ByYear!$D$5)</f>
        <v>44.352210294696164</v>
      </c>
      <c r="V48" s="342">
        <f>U48*(1-Inputs_ByYear!$D$5)</f>
        <v>42.578121882908313</v>
      </c>
      <c r="W48" s="342">
        <f>V48*(1-Inputs_ByYear!$D$5)</f>
        <v>40.874997007591979</v>
      </c>
      <c r="X48" s="342">
        <f>W48*(1-Inputs_ByYear!$D$5)</f>
        <v>39.239997127288298</v>
      </c>
      <c r="Y48" s="342">
        <f>X48*(1-Inputs_ByYear!$D$5)</f>
        <v>37.670397242196763</v>
      </c>
      <c r="Z48" s="342">
        <f>Y48*(1-Inputs_ByYear!$D$5)</f>
        <v>36.163581352508892</v>
      </c>
      <c r="AA48" s="342">
        <f>Z48*(1-Inputs_ByYear!$D$5)</f>
        <v>34.717038098408537</v>
      </c>
      <c r="AB48" s="342">
        <f>AA48*(1-Inputs_ByYear!$D$5)</f>
        <v>33.328356574472195</v>
      </c>
    </row>
    <row r="49" spans="2:28" ht="14.45" customHeight="1">
      <c r="B49" s="239" t="s">
        <v>230</v>
      </c>
      <c r="C49" s="239" t="s">
        <v>210</v>
      </c>
      <c r="D49" s="239" t="s">
        <v>287</v>
      </c>
      <c r="E49" s="286" t="str">
        <f t="shared" si="0"/>
        <v>A_Community Driven Community Solar_&gt;100-200</v>
      </c>
      <c r="F49" s="262" t="s">
        <v>87</v>
      </c>
      <c r="G49" s="341">
        <v>73.2837412002512</v>
      </c>
      <c r="H49" s="129">
        <v>73.2837412002512</v>
      </c>
      <c r="I49" s="342">
        <f>H49*(1-Inputs_ByYear!$D$5)</f>
        <v>70.352391552241144</v>
      </c>
      <c r="J49" s="342">
        <f>I49*(1-Inputs_ByYear!$D$5)</f>
        <v>67.538295890151502</v>
      </c>
      <c r="K49" s="342">
        <f>J49*(1-Inputs_ByYear!$D$5)</f>
        <v>64.836764054545441</v>
      </c>
      <c r="L49" s="342">
        <f>K49*(1-Inputs_ByYear!$D$5)</f>
        <v>62.24329349236362</v>
      </c>
      <c r="M49" s="342">
        <f>L49*(1-Inputs_ByYear!$D$5)</f>
        <v>59.753561752669071</v>
      </c>
      <c r="N49" s="342">
        <f>M49*(1-Inputs_ByYear!$D$5)</f>
        <v>57.363419282562305</v>
      </c>
      <c r="O49" s="342">
        <f>N49*(1-Inputs_ByYear!$D$5)</f>
        <v>55.068882511259808</v>
      </c>
      <c r="P49" s="342">
        <f>O49*(1-Inputs_ByYear!$D$5)</f>
        <v>52.866127210809417</v>
      </c>
      <c r="Q49" s="342">
        <f>P49*(1-Inputs_ByYear!$D$5)</f>
        <v>50.751482122377041</v>
      </c>
      <c r="R49" s="342">
        <f>Q49*(1-Inputs_ByYear!$D$5)</f>
        <v>48.72142283748196</v>
      </c>
      <c r="S49" s="342">
        <f>R49*(1-Inputs_ByYear!$D$5)</f>
        <v>46.772565923982683</v>
      </c>
      <c r="T49" s="342">
        <f>S49*(1-Inputs_ByYear!$D$5)</f>
        <v>44.901663287023375</v>
      </c>
      <c r="U49" s="342">
        <f>T49*(1-Inputs_ByYear!$D$5)</f>
        <v>43.105596755542436</v>
      </c>
      <c r="V49" s="342">
        <f>U49*(1-Inputs_ByYear!$D$5)</f>
        <v>41.381372885320737</v>
      </c>
      <c r="W49" s="342">
        <f>V49*(1-Inputs_ByYear!$D$5)</f>
        <v>39.726117969907904</v>
      </c>
      <c r="X49" s="342">
        <f>W49*(1-Inputs_ByYear!$D$5)</f>
        <v>38.137073251111588</v>
      </c>
      <c r="Y49" s="342">
        <f>X49*(1-Inputs_ByYear!$D$5)</f>
        <v>36.611590321067119</v>
      </c>
      <c r="Z49" s="342">
        <f>Y49*(1-Inputs_ByYear!$D$5)</f>
        <v>35.147126708224434</v>
      </c>
      <c r="AA49" s="342">
        <f>Z49*(1-Inputs_ByYear!$D$5)</f>
        <v>33.741241639895456</v>
      </c>
      <c r="AB49" s="342">
        <f>AA49*(1-Inputs_ByYear!$D$5)</f>
        <v>32.391591974299637</v>
      </c>
    </row>
    <row r="50" spans="2:28" ht="14.45" customHeight="1">
      <c r="B50" s="239" t="s">
        <v>230</v>
      </c>
      <c r="C50" s="239" t="s">
        <v>210</v>
      </c>
      <c r="D50" s="239" t="s">
        <v>288</v>
      </c>
      <c r="E50" s="286" t="str">
        <f t="shared" si="0"/>
        <v>A_Community Driven Community Solar_&gt;200-500</v>
      </c>
      <c r="F50" s="262" t="s">
        <v>87</v>
      </c>
      <c r="G50" s="341">
        <v>67.732626287874297</v>
      </c>
      <c r="H50" s="129">
        <v>67.732626287874297</v>
      </c>
      <c r="I50" s="342">
        <f>H50*(1-Inputs_ByYear!$D$5)</f>
        <v>65.023321236359322</v>
      </c>
      <c r="J50" s="342">
        <f>I50*(1-Inputs_ByYear!$D$5)</f>
        <v>62.422388386904949</v>
      </c>
      <c r="K50" s="342">
        <f>J50*(1-Inputs_ByYear!$D$5)</f>
        <v>59.92549285142875</v>
      </c>
      <c r="L50" s="342">
        <f>K50*(1-Inputs_ByYear!$D$5)</f>
        <v>57.528473137371599</v>
      </c>
      <c r="M50" s="342">
        <f>L50*(1-Inputs_ByYear!$D$5)</f>
        <v>55.22733421187673</v>
      </c>
      <c r="N50" s="342">
        <f>M50*(1-Inputs_ByYear!$D$5)</f>
        <v>53.018240843401657</v>
      </c>
      <c r="O50" s="342">
        <f>N50*(1-Inputs_ByYear!$D$5)</f>
        <v>50.897511209665588</v>
      </c>
      <c r="P50" s="342">
        <f>O50*(1-Inputs_ByYear!$D$5)</f>
        <v>48.861610761278961</v>
      </c>
      <c r="Q50" s="342">
        <f>P50*(1-Inputs_ByYear!$D$5)</f>
        <v>46.9071463308278</v>
      </c>
      <c r="R50" s="342">
        <f>Q50*(1-Inputs_ByYear!$D$5)</f>
        <v>45.030860477594686</v>
      </c>
      <c r="S50" s="342">
        <f>R50*(1-Inputs_ByYear!$D$5)</f>
        <v>43.229626058490894</v>
      </c>
      <c r="T50" s="342">
        <f>S50*(1-Inputs_ByYear!$D$5)</f>
        <v>41.500441016151257</v>
      </c>
      <c r="U50" s="342">
        <f>T50*(1-Inputs_ByYear!$D$5)</f>
        <v>39.840423375505203</v>
      </c>
      <c r="V50" s="342">
        <f>U50*(1-Inputs_ByYear!$D$5)</f>
        <v>38.246806440484995</v>
      </c>
      <c r="W50" s="342">
        <f>V50*(1-Inputs_ByYear!$D$5)</f>
        <v>36.716934182865593</v>
      </c>
      <c r="X50" s="342">
        <f>W50*(1-Inputs_ByYear!$D$5)</f>
        <v>35.248256815550967</v>
      </c>
      <c r="Y50" s="342">
        <f>X50*(1-Inputs_ByYear!$D$5)</f>
        <v>33.838326542928925</v>
      </c>
      <c r="Z50" s="342">
        <f>Y50*(1-Inputs_ByYear!$D$5)</f>
        <v>32.484793481211767</v>
      </c>
      <c r="AA50" s="342">
        <f>Z50*(1-Inputs_ByYear!$D$5)</f>
        <v>31.185401741963297</v>
      </c>
      <c r="AB50" s="342">
        <f>AA50*(1-Inputs_ByYear!$D$5)</f>
        <v>29.937985672284764</v>
      </c>
    </row>
    <row r="51" spans="2:28" ht="14.45" customHeight="1">
      <c r="B51" s="239" t="s">
        <v>230</v>
      </c>
      <c r="C51" s="239" t="s">
        <v>210</v>
      </c>
      <c r="D51" s="239" t="s">
        <v>289</v>
      </c>
      <c r="E51" s="286" t="str">
        <f t="shared" si="0"/>
        <v>A_Community Driven Community Solar_ &gt;500-2000</v>
      </c>
      <c r="F51" s="262" t="s">
        <v>87</v>
      </c>
      <c r="G51" s="341">
        <v>57.929752329971166</v>
      </c>
      <c r="H51" s="129">
        <v>57.929752329971166</v>
      </c>
      <c r="I51" s="342">
        <f>H51*(1-Inputs_ByYear!$D$5)</f>
        <v>55.61256223677232</v>
      </c>
      <c r="J51" s="342">
        <f>I51*(1-Inputs_ByYear!$D$5)</f>
        <v>53.388059747301426</v>
      </c>
      <c r="K51" s="342">
        <f>J51*(1-Inputs_ByYear!$D$5)</f>
        <v>51.252537357409366</v>
      </c>
      <c r="L51" s="342">
        <f>K51*(1-Inputs_ByYear!$D$5)</f>
        <v>49.202435863112989</v>
      </c>
      <c r="M51" s="342">
        <f>L51*(1-Inputs_ByYear!$D$5)</f>
        <v>47.234338428588465</v>
      </c>
      <c r="N51" s="342">
        <f>M51*(1-Inputs_ByYear!$D$5)</f>
        <v>45.344964891444924</v>
      </c>
      <c r="O51" s="342">
        <f>N51*(1-Inputs_ByYear!$D$5)</f>
        <v>43.531166295787123</v>
      </c>
      <c r="P51" s="342">
        <f>O51*(1-Inputs_ByYear!$D$5)</f>
        <v>41.789919643955635</v>
      </c>
      <c r="Q51" s="342">
        <f>P51*(1-Inputs_ByYear!$D$5)</f>
        <v>40.118322858197409</v>
      </c>
      <c r="R51" s="342">
        <f>Q51*(1-Inputs_ByYear!$D$5)</f>
        <v>38.513589943869512</v>
      </c>
      <c r="S51" s="342">
        <f>R51*(1-Inputs_ByYear!$D$5)</f>
        <v>36.973046346114728</v>
      </c>
      <c r="T51" s="342">
        <f>S51*(1-Inputs_ByYear!$D$5)</f>
        <v>35.494124492270139</v>
      </c>
      <c r="U51" s="342">
        <f>T51*(1-Inputs_ByYear!$D$5)</f>
        <v>34.074359512579335</v>
      </c>
      <c r="V51" s="342">
        <f>U51*(1-Inputs_ByYear!$D$5)</f>
        <v>32.71138513207616</v>
      </c>
      <c r="W51" s="342">
        <f>V51*(1-Inputs_ByYear!$D$5)</f>
        <v>31.402929726793111</v>
      </c>
      <c r="X51" s="342">
        <f>W51*(1-Inputs_ByYear!$D$5)</f>
        <v>30.146812537721384</v>
      </c>
      <c r="Y51" s="342">
        <f>X51*(1-Inputs_ByYear!$D$5)</f>
        <v>28.940940036212528</v>
      </c>
      <c r="Z51" s="342">
        <f>Y51*(1-Inputs_ByYear!$D$5)</f>
        <v>27.783302434764025</v>
      </c>
      <c r="AA51" s="342">
        <f>Z51*(1-Inputs_ByYear!$D$5)</f>
        <v>26.671970337373462</v>
      </c>
      <c r="AB51" s="342">
        <f>AA51*(1-Inputs_ByYear!$D$5)</f>
        <v>25.605091523878524</v>
      </c>
    </row>
    <row r="52" spans="2:28" ht="14.45" customHeight="1">
      <c r="B52" s="239" t="s">
        <v>230</v>
      </c>
      <c r="C52" s="239" t="s">
        <v>210</v>
      </c>
      <c r="D52" s="239" t="s">
        <v>291</v>
      </c>
      <c r="E52" s="286" t="str">
        <f t="shared" si="0"/>
        <v>A_Community Driven Community Solar_&gt;2000-5000</v>
      </c>
      <c r="F52" s="262" t="s">
        <v>87</v>
      </c>
      <c r="G52" s="341">
        <v>41.937184479190179</v>
      </c>
      <c r="H52" s="129">
        <v>41.937184479190179</v>
      </c>
      <c r="I52" s="342">
        <f>H52*(1-Inputs_ByYear!$D$5)</f>
        <v>40.259697100022571</v>
      </c>
      <c r="J52" s="342">
        <f>I52*(1-Inputs_ByYear!$D$5)</f>
        <v>38.649309216021663</v>
      </c>
      <c r="K52" s="342">
        <f>J52*(1-Inputs_ByYear!$D$5)</f>
        <v>37.103336847380795</v>
      </c>
      <c r="L52" s="342">
        <f>K52*(1-Inputs_ByYear!$D$5)</f>
        <v>35.619203373485561</v>
      </c>
      <c r="M52" s="342">
        <f>L52*(1-Inputs_ByYear!$D$5)</f>
        <v>34.194435238546134</v>
      </c>
      <c r="N52" s="342">
        <f>M52*(1-Inputs_ByYear!$D$5)</f>
        <v>32.82665782900429</v>
      </c>
      <c r="O52" s="342">
        <f>N52*(1-Inputs_ByYear!$D$5)</f>
        <v>31.513591515844116</v>
      </c>
      <c r="P52" s="342">
        <f>O52*(1-Inputs_ByYear!$D$5)</f>
        <v>30.253047855210351</v>
      </c>
      <c r="Q52" s="342">
        <f>P52*(1-Inputs_ByYear!$D$5)</f>
        <v>29.042925941001936</v>
      </c>
      <c r="R52" s="342">
        <f>Q52*(1-Inputs_ByYear!$D$5)</f>
        <v>27.881208903361859</v>
      </c>
      <c r="S52" s="342">
        <f>R52*(1-Inputs_ByYear!$D$5)</f>
        <v>26.765960547227383</v>
      </c>
      <c r="T52" s="342">
        <f>S52*(1-Inputs_ByYear!$D$5)</f>
        <v>25.695322125338286</v>
      </c>
      <c r="U52" s="342">
        <f>T52*(1-Inputs_ByYear!$D$5)</f>
        <v>24.667509240324755</v>
      </c>
      <c r="V52" s="342">
        <f>U52*(1-Inputs_ByYear!$D$5)</f>
        <v>23.680808870711765</v>
      </c>
      <c r="W52" s="342">
        <f>V52*(1-Inputs_ByYear!$D$5)</f>
        <v>22.733576515883293</v>
      </c>
      <c r="X52" s="342">
        <f>W52*(1-Inputs_ByYear!$D$5)</f>
        <v>21.82423345524796</v>
      </c>
      <c r="Y52" s="342">
        <f>X52*(1-Inputs_ByYear!$D$5)</f>
        <v>20.95126411703804</v>
      </c>
      <c r="Z52" s="342">
        <f>Y52*(1-Inputs_ByYear!$D$5)</f>
        <v>20.113213552356516</v>
      </c>
      <c r="AA52" s="342">
        <f>Z52*(1-Inputs_ByYear!$D$5)</f>
        <v>19.308685010262256</v>
      </c>
      <c r="AB52" s="342">
        <f>AA52*(1-Inputs_ByYear!$D$5)</f>
        <v>18.536337609851763</v>
      </c>
    </row>
    <row r="53" spans="2:28" ht="14.45" customHeight="1">
      <c r="B53" s="239" t="s">
        <v>230</v>
      </c>
      <c r="C53" s="239" t="s">
        <v>210</v>
      </c>
      <c r="D53" s="239" t="s">
        <v>275</v>
      </c>
      <c r="E53" s="286" t="str">
        <f t="shared" si="0"/>
        <v>A_Community Driven Community Solar_ &lt; 10</v>
      </c>
      <c r="F53" s="262" t="s">
        <v>87</v>
      </c>
      <c r="G53" s="341">
        <v>0</v>
      </c>
      <c r="H53" s="129">
        <v>0</v>
      </c>
      <c r="I53" s="342">
        <f>H53*(1-Inputs_ByYear!$D$5)</f>
        <v>0</v>
      </c>
      <c r="J53" s="342">
        <f>I53*(1-Inputs_ByYear!$D$5)</f>
        <v>0</v>
      </c>
      <c r="K53" s="342">
        <f>J53*(1-Inputs_ByYear!$D$5)</f>
        <v>0</v>
      </c>
      <c r="L53" s="342">
        <f>K53*(1-Inputs_ByYear!$D$5)</f>
        <v>0</v>
      </c>
      <c r="M53" s="342">
        <f>L53*(1-Inputs_ByYear!$D$5)</f>
        <v>0</v>
      </c>
      <c r="N53" s="342">
        <f>M53*(1-Inputs_ByYear!$D$5)</f>
        <v>0</v>
      </c>
      <c r="O53" s="342">
        <f>N53*(1-Inputs_ByYear!$D$5)</f>
        <v>0</v>
      </c>
      <c r="P53" s="342">
        <f>O53*(1-Inputs_ByYear!$D$5)</f>
        <v>0</v>
      </c>
      <c r="Q53" s="342">
        <f>P53*(1-Inputs_ByYear!$D$5)</f>
        <v>0</v>
      </c>
      <c r="R53" s="342">
        <f>Q53*(1-Inputs_ByYear!$D$5)</f>
        <v>0</v>
      </c>
      <c r="S53" s="342">
        <f>R53*(1-Inputs_ByYear!$D$5)</f>
        <v>0</v>
      </c>
      <c r="T53" s="342">
        <f>S53*(1-Inputs_ByYear!$D$5)</f>
        <v>0</v>
      </c>
      <c r="U53" s="342">
        <f>T53*(1-Inputs_ByYear!$D$5)</f>
        <v>0</v>
      </c>
      <c r="V53" s="342">
        <f>U53*(1-Inputs_ByYear!$D$5)</f>
        <v>0</v>
      </c>
      <c r="W53" s="342">
        <f>V53*(1-Inputs_ByYear!$D$5)</f>
        <v>0</v>
      </c>
      <c r="X53" s="342">
        <f>W53*(1-Inputs_ByYear!$D$5)</f>
        <v>0</v>
      </c>
      <c r="Y53" s="342">
        <f>X53*(1-Inputs_ByYear!$D$5)</f>
        <v>0</v>
      </c>
      <c r="Z53" s="342">
        <f>Y53*(1-Inputs_ByYear!$D$5)</f>
        <v>0</v>
      </c>
      <c r="AA53" s="342">
        <f>Z53*(1-Inputs_ByYear!$D$5)</f>
        <v>0</v>
      </c>
      <c r="AB53" s="342">
        <f>AA53*(1-Inputs_ByYear!$D$5)</f>
        <v>0</v>
      </c>
    </row>
    <row r="54" spans="2:28" ht="14.45" customHeight="1">
      <c r="B54" s="239" t="s">
        <v>230</v>
      </c>
      <c r="C54" s="239" t="s">
        <v>210</v>
      </c>
      <c r="D54" s="239" t="s">
        <v>277</v>
      </c>
      <c r="E54" s="286" t="str">
        <f t="shared" si="0"/>
        <v>A_Community Driven Community Solar_ &gt;10-25</v>
      </c>
      <c r="F54" s="262" t="s">
        <v>87</v>
      </c>
      <c r="G54" s="341">
        <v>91.466727090255944</v>
      </c>
      <c r="H54" s="129">
        <v>91.466727090255944</v>
      </c>
      <c r="I54" s="342">
        <f>H54*(1-Inputs_ByYear!$D$5)</f>
        <v>87.808058006645709</v>
      </c>
      <c r="J54" s="342">
        <f>I54*(1-Inputs_ByYear!$D$5)</f>
        <v>84.295735686379871</v>
      </c>
      <c r="K54" s="342">
        <f>J54*(1-Inputs_ByYear!$D$5)</f>
        <v>80.923906258924674</v>
      </c>
      <c r="L54" s="342">
        <f>K54*(1-Inputs_ByYear!$D$5)</f>
        <v>77.686950008567678</v>
      </c>
      <c r="M54" s="342">
        <f>L54*(1-Inputs_ByYear!$D$5)</f>
        <v>74.579472008224968</v>
      </c>
      <c r="N54" s="342">
        <f>M54*(1-Inputs_ByYear!$D$5)</f>
        <v>71.596293127895962</v>
      </c>
      <c r="O54" s="342">
        <f>N54*(1-Inputs_ByYear!$D$5)</f>
        <v>68.732441402780125</v>
      </c>
      <c r="P54" s="342">
        <f>O54*(1-Inputs_ByYear!$D$5)</f>
        <v>65.983143746668915</v>
      </c>
      <c r="Q54" s="342">
        <f>P54*(1-Inputs_ByYear!$D$5)</f>
        <v>63.343817996802159</v>
      </c>
      <c r="R54" s="342">
        <f>Q54*(1-Inputs_ByYear!$D$5)</f>
        <v>60.810065276930068</v>
      </c>
      <c r="S54" s="342">
        <f>R54*(1-Inputs_ByYear!$D$5)</f>
        <v>58.37766266585286</v>
      </c>
      <c r="T54" s="342">
        <f>S54*(1-Inputs_ByYear!$D$5)</f>
        <v>56.042556159218741</v>
      </c>
      <c r="U54" s="342">
        <f>T54*(1-Inputs_ByYear!$D$5)</f>
        <v>53.800853912849988</v>
      </c>
      <c r="V54" s="342">
        <f>U54*(1-Inputs_ByYear!$D$5)</f>
        <v>51.648819756335989</v>
      </c>
      <c r="W54" s="342">
        <f>V54*(1-Inputs_ByYear!$D$5)</f>
        <v>49.582866966082548</v>
      </c>
      <c r="X54" s="342">
        <f>W54*(1-Inputs_ByYear!$D$5)</f>
        <v>47.599552287439245</v>
      </c>
      <c r="Y54" s="342">
        <f>X54*(1-Inputs_ByYear!$D$5)</f>
        <v>45.69557019594167</v>
      </c>
      <c r="Z54" s="342">
        <f>Y54*(1-Inputs_ByYear!$D$5)</f>
        <v>43.867747388104</v>
      </c>
      <c r="AA54" s="342">
        <f>Z54*(1-Inputs_ByYear!$D$5)</f>
        <v>42.113037492579842</v>
      </c>
      <c r="AB54" s="342">
        <f>AA54*(1-Inputs_ByYear!$D$5)</f>
        <v>40.428515992876648</v>
      </c>
    </row>
    <row r="55" spans="2:28" ht="14.45" customHeight="1">
      <c r="B55" s="239" t="s">
        <v>230</v>
      </c>
      <c r="C55" s="239" t="s">
        <v>210</v>
      </c>
      <c r="D55" s="239" t="s">
        <v>284</v>
      </c>
      <c r="E55" s="286" t="str">
        <f t="shared" si="0"/>
        <v>A_Community Driven Community Solar_ &gt;25-100</v>
      </c>
      <c r="F55" s="262" t="s">
        <v>87</v>
      </c>
      <c r="G55" s="341">
        <v>92.923534370399338</v>
      </c>
      <c r="H55" s="129">
        <v>92.923534370399338</v>
      </c>
      <c r="I55" s="342">
        <f>H55*(1-Inputs_ByYear!$D$5)</f>
        <v>89.206592995583364</v>
      </c>
      <c r="J55" s="342">
        <f>I55*(1-Inputs_ByYear!$D$5)</f>
        <v>85.638329275760029</v>
      </c>
      <c r="K55" s="342">
        <f>J55*(1-Inputs_ByYear!$D$5)</f>
        <v>82.21279610472962</v>
      </c>
      <c r="L55" s="342">
        <f>K55*(1-Inputs_ByYear!$D$5)</f>
        <v>78.924284260540432</v>
      </c>
      <c r="M55" s="342">
        <f>L55*(1-Inputs_ByYear!$D$5)</f>
        <v>75.767312890118816</v>
      </c>
      <c r="N55" s="342">
        <f>M55*(1-Inputs_ByYear!$D$5)</f>
        <v>72.736620374514061</v>
      </c>
      <c r="O55" s="342">
        <f>N55*(1-Inputs_ByYear!$D$5)</f>
        <v>69.827155559533495</v>
      </c>
      <c r="P55" s="342">
        <f>O55*(1-Inputs_ByYear!$D$5)</f>
        <v>67.034069337152147</v>
      </c>
      <c r="Q55" s="342">
        <f>P55*(1-Inputs_ByYear!$D$5)</f>
        <v>64.352706563666061</v>
      </c>
      <c r="R55" s="342">
        <f>Q55*(1-Inputs_ByYear!$D$5)</f>
        <v>61.778598301119416</v>
      </c>
      <c r="S55" s="342">
        <f>R55*(1-Inputs_ByYear!$D$5)</f>
        <v>59.307454369074634</v>
      </c>
      <c r="T55" s="342">
        <f>S55*(1-Inputs_ByYear!$D$5)</f>
        <v>56.935156194311645</v>
      </c>
      <c r="U55" s="342">
        <f>T55*(1-Inputs_ByYear!$D$5)</f>
        <v>54.657749946539177</v>
      </c>
      <c r="V55" s="342">
        <f>U55*(1-Inputs_ByYear!$D$5)</f>
        <v>52.471439948677606</v>
      </c>
      <c r="W55" s="342">
        <f>V55*(1-Inputs_ByYear!$D$5)</f>
        <v>50.372582350730497</v>
      </c>
      <c r="X55" s="342">
        <f>W55*(1-Inputs_ByYear!$D$5)</f>
        <v>48.357679056701272</v>
      </c>
      <c r="Y55" s="342">
        <f>X55*(1-Inputs_ByYear!$D$5)</f>
        <v>46.423371894433217</v>
      </c>
      <c r="Z55" s="342">
        <f>Y55*(1-Inputs_ByYear!$D$5)</f>
        <v>44.56643701865589</v>
      </c>
      <c r="AA55" s="342">
        <f>Z55*(1-Inputs_ByYear!$D$5)</f>
        <v>42.783779537909652</v>
      </c>
      <c r="AB55" s="342">
        <f>AA55*(1-Inputs_ByYear!$D$5)</f>
        <v>41.072428356393267</v>
      </c>
    </row>
    <row r="56" spans="2:28" ht="14.45" customHeight="1">
      <c r="B56" s="239" t="s">
        <v>230</v>
      </c>
      <c r="C56" s="239" t="s">
        <v>210</v>
      </c>
      <c r="D56" s="239" t="s">
        <v>287</v>
      </c>
      <c r="E56" s="286" t="str">
        <f t="shared" si="0"/>
        <v>A_Community Driven Community Solar_&gt;100-200</v>
      </c>
      <c r="F56" s="262" t="s">
        <v>87</v>
      </c>
      <c r="G56" s="341">
        <v>89.360469102882817</v>
      </c>
      <c r="H56" s="129">
        <v>89.360469102882817</v>
      </c>
      <c r="I56" s="342">
        <f>H56*(1-Inputs_ByYear!$D$5)</f>
        <v>85.786050338767495</v>
      </c>
      <c r="J56" s="342">
        <f>I56*(1-Inputs_ByYear!$D$5)</f>
        <v>82.354608325216788</v>
      </c>
      <c r="K56" s="342">
        <f>J56*(1-Inputs_ByYear!$D$5)</f>
        <v>79.060423992208115</v>
      </c>
      <c r="L56" s="342">
        <f>K56*(1-Inputs_ByYear!$D$5)</f>
        <v>75.898007032519786</v>
      </c>
      <c r="M56" s="342">
        <f>L56*(1-Inputs_ByYear!$D$5)</f>
        <v>72.862086751218996</v>
      </c>
      <c r="N56" s="342">
        <f>M56*(1-Inputs_ByYear!$D$5)</f>
        <v>69.947603281170231</v>
      </c>
      <c r="O56" s="342">
        <f>N56*(1-Inputs_ByYear!$D$5)</f>
        <v>67.149699149923421</v>
      </c>
      <c r="P56" s="342">
        <f>O56*(1-Inputs_ByYear!$D$5)</f>
        <v>64.463711183926478</v>
      </c>
      <c r="Q56" s="342">
        <f>P56*(1-Inputs_ByYear!$D$5)</f>
        <v>61.885162736569413</v>
      </c>
      <c r="R56" s="342">
        <f>Q56*(1-Inputs_ByYear!$D$5)</f>
        <v>59.409756227106634</v>
      </c>
      <c r="S56" s="342">
        <f>R56*(1-Inputs_ByYear!$D$5)</f>
        <v>57.033365978022367</v>
      </c>
      <c r="T56" s="342">
        <f>S56*(1-Inputs_ByYear!$D$5)</f>
        <v>54.752031338901467</v>
      </c>
      <c r="U56" s="342">
        <f>T56*(1-Inputs_ByYear!$D$5)</f>
        <v>52.561950085345408</v>
      </c>
      <c r="V56" s="342">
        <f>U56*(1-Inputs_ByYear!$D$5)</f>
        <v>50.459472081931587</v>
      </c>
      <c r="W56" s="342">
        <f>V56*(1-Inputs_ByYear!$D$5)</f>
        <v>48.441093198654322</v>
      </c>
      <c r="X56" s="342">
        <f>W56*(1-Inputs_ByYear!$D$5)</f>
        <v>46.503449470708148</v>
      </c>
      <c r="Y56" s="342">
        <f>X56*(1-Inputs_ByYear!$D$5)</f>
        <v>44.643311491879821</v>
      </c>
      <c r="Z56" s="342">
        <f>Y56*(1-Inputs_ByYear!$D$5)</f>
        <v>42.857579032204626</v>
      </c>
      <c r="AA56" s="342">
        <f>Z56*(1-Inputs_ByYear!$D$5)</f>
        <v>41.14327587091644</v>
      </c>
      <c r="AB56" s="342">
        <f>AA56*(1-Inputs_ByYear!$D$5)</f>
        <v>39.497544836079783</v>
      </c>
    </row>
    <row r="57" spans="2:28" ht="14.45" customHeight="1">
      <c r="B57" s="239" t="s">
        <v>230</v>
      </c>
      <c r="C57" s="239" t="s">
        <v>210</v>
      </c>
      <c r="D57" s="239" t="s">
        <v>288</v>
      </c>
      <c r="E57" s="286" t="str">
        <f t="shared" si="0"/>
        <v>A_Community Driven Community Solar_&gt;200-500</v>
      </c>
      <c r="F57" s="262" t="s">
        <v>87</v>
      </c>
      <c r="G57" s="341">
        <v>82.237658148412521</v>
      </c>
      <c r="H57" s="129">
        <v>82.237658148412521</v>
      </c>
      <c r="I57" s="342">
        <f>H57*(1-Inputs_ByYear!$D$5)</f>
        <v>78.948151822476021</v>
      </c>
      <c r="J57" s="342">
        <f>I57*(1-Inputs_ByYear!$D$5)</f>
        <v>75.790225749576976</v>
      </c>
      <c r="K57" s="342">
        <f>J57*(1-Inputs_ByYear!$D$5)</f>
        <v>72.758616719593888</v>
      </c>
      <c r="L57" s="342">
        <f>K57*(1-Inputs_ByYear!$D$5)</f>
        <v>69.848272050810124</v>
      </c>
      <c r="M57" s="342">
        <f>L57*(1-Inputs_ByYear!$D$5)</f>
        <v>67.054341168777711</v>
      </c>
      <c r="N57" s="342">
        <f>M57*(1-Inputs_ByYear!$D$5)</f>
        <v>64.372167522026601</v>
      </c>
      <c r="O57" s="342">
        <f>N57*(1-Inputs_ByYear!$D$5)</f>
        <v>61.797280821145534</v>
      </c>
      <c r="P57" s="342">
        <f>O57*(1-Inputs_ByYear!$D$5)</f>
        <v>59.325389588299714</v>
      </c>
      <c r="Q57" s="342">
        <f>P57*(1-Inputs_ByYear!$D$5)</f>
        <v>56.952374004767726</v>
      </c>
      <c r="R57" s="342">
        <f>Q57*(1-Inputs_ByYear!$D$5)</f>
        <v>54.674279044577013</v>
      </c>
      <c r="S57" s="342">
        <f>R57*(1-Inputs_ByYear!$D$5)</f>
        <v>52.487307882793928</v>
      </c>
      <c r="T57" s="342">
        <f>S57*(1-Inputs_ByYear!$D$5)</f>
        <v>50.387815567482171</v>
      </c>
      <c r="U57" s="342">
        <f>T57*(1-Inputs_ByYear!$D$5)</f>
        <v>48.372302944782881</v>
      </c>
      <c r="V57" s="342">
        <f>U57*(1-Inputs_ByYear!$D$5)</f>
        <v>46.437410826991567</v>
      </c>
      <c r="W57" s="342">
        <f>V57*(1-Inputs_ByYear!$D$5)</f>
        <v>44.579914393911899</v>
      </c>
      <c r="X57" s="342">
        <f>W57*(1-Inputs_ByYear!$D$5)</f>
        <v>42.796717818155422</v>
      </c>
      <c r="Y57" s="342">
        <f>X57*(1-Inputs_ByYear!$D$5)</f>
        <v>41.084849105429207</v>
      </c>
      <c r="Z57" s="342">
        <f>Y57*(1-Inputs_ByYear!$D$5)</f>
        <v>39.441455141212039</v>
      </c>
      <c r="AA57" s="342">
        <f>Z57*(1-Inputs_ByYear!$D$5)</f>
        <v>37.863796935563556</v>
      </c>
      <c r="AB57" s="342">
        <f>AA57*(1-Inputs_ByYear!$D$5)</f>
        <v>36.349245058141015</v>
      </c>
    </row>
    <row r="58" spans="2:28" ht="14.45" customHeight="1">
      <c r="B58" s="239" t="s">
        <v>230</v>
      </c>
      <c r="C58" s="239" t="s">
        <v>210</v>
      </c>
      <c r="D58" s="239" t="s">
        <v>289</v>
      </c>
      <c r="E58" s="286" t="str">
        <f t="shared" si="0"/>
        <v>A_Community Driven Community Solar_ &gt;500-2000</v>
      </c>
      <c r="F58" s="262" t="s">
        <v>87</v>
      </c>
      <c r="G58" s="341">
        <v>68.949511659458409</v>
      </c>
      <c r="H58" s="129">
        <v>68.949511659458409</v>
      </c>
      <c r="I58" s="342">
        <f>H58*(1-Inputs_ByYear!$D$5)</f>
        <v>66.191531193080067</v>
      </c>
      <c r="J58" s="342">
        <f>I58*(1-Inputs_ByYear!$D$5)</f>
        <v>63.54386994535686</v>
      </c>
      <c r="K58" s="342">
        <f>J58*(1-Inputs_ByYear!$D$5)</f>
        <v>61.002115147542582</v>
      </c>
      <c r="L58" s="342">
        <f>K58*(1-Inputs_ByYear!$D$5)</f>
        <v>58.56203054164088</v>
      </c>
      <c r="M58" s="342">
        <f>L58*(1-Inputs_ByYear!$D$5)</f>
        <v>56.219549319975243</v>
      </c>
      <c r="N58" s="342">
        <f>M58*(1-Inputs_ByYear!$D$5)</f>
        <v>53.970767347176235</v>
      </c>
      <c r="O58" s="342">
        <f>N58*(1-Inputs_ByYear!$D$5)</f>
        <v>51.81193665328918</v>
      </c>
      <c r="P58" s="342">
        <f>O58*(1-Inputs_ByYear!$D$5)</f>
        <v>49.739459187157614</v>
      </c>
      <c r="Q58" s="342">
        <f>P58*(1-Inputs_ByYear!$D$5)</f>
        <v>47.749880819671304</v>
      </c>
      <c r="R58" s="342">
        <f>Q58*(1-Inputs_ByYear!$D$5)</f>
        <v>45.839885586884449</v>
      </c>
      <c r="S58" s="342">
        <f>R58*(1-Inputs_ByYear!$D$5)</f>
        <v>44.006290163409069</v>
      </c>
      <c r="T58" s="342">
        <f>S58*(1-Inputs_ByYear!$D$5)</f>
        <v>42.246038556872705</v>
      </c>
      <c r="U58" s="342">
        <f>T58*(1-Inputs_ByYear!$D$5)</f>
        <v>40.556197014597792</v>
      </c>
      <c r="V58" s="342">
        <f>U58*(1-Inputs_ByYear!$D$5)</f>
        <v>38.933949134013879</v>
      </c>
      <c r="W58" s="342">
        <f>V58*(1-Inputs_ByYear!$D$5)</f>
        <v>37.37659116865332</v>
      </c>
      <c r="X58" s="342">
        <f>W58*(1-Inputs_ByYear!$D$5)</f>
        <v>35.881527521907188</v>
      </c>
      <c r="Y58" s="342">
        <f>X58*(1-Inputs_ByYear!$D$5)</f>
        <v>34.446266421030899</v>
      </c>
      <c r="Z58" s="342">
        <f>Y58*(1-Inputs_ByYear!$D$5)</f>
        <v>33.068415764189659</v>
      </c>
      <c r="AA58" s="342">
        <f>Z58*(1-Inputs_ByYear!$D$5)</f>
        <v>31.745679133622072</v>
      </c>
      <c r="AB58" s="342">
        <f>AA58*(1-Inputs_ByYear!$D$5)</f>
        <v>30.475851968277187</v>
      </c>
    </row>
    <row r="59" spans="2:28" ht="14.45" customHeight="1">
      <c r="B59" s="239" t="s">
        <v>230</v>
      </c>
      <c r="C59" s="239" t="s">
        <v>210</v>
      </c>
      <c r="D59" s="239" t="s">
        <v>291</v>
      </c>
      <c r="E59" s="286" t="str">
        <f t="shared" si="0"/>
        <v>A_Community Driven Community Solar_&gt;2000-5000</v>
      </c>
      <c r="F59" s="262" t="s">
        <v>87</v>
      </c>
      <c r="G59" s="341">
        <v>49.79465656596097</v>
      </c>
      <c r="H59" s="129">
        <v>49.79465656596097</v>
      </c>
      <c r="I59" s="342">
        <f>H59*(1-Inputs_ByYear!$D$5)</f>
        <v>47.802870303322528</v>
      </c>
      <c r="J59" s="342">
        <f>I59*(1-Inputs_ByYear!$D$5)</f>
        <v>45.890755491189623</v>
      </c>
      <c r="K59" s="342">
        <f>J59*(1-Inputs_ByYear!$D$5)</f>
        <v>44.055125271542039</v>
      </c>
      <c r="L59" s="342">
        <f>K59*(1-Inputs_ByYear!$D$5)</f>
        <v>42.292920260680354</v>
      </c>
      <c r="M59" s="342">
        <f>L59*(1-Inputs_ByYear!$D$5)</f>
        <v>40.601203450253138</v>
      </c>
      <c r="N59" s="342">
        <f>M59*(1-Inputs_ByYear!$D$5)</f>
        <v>38.977155312243013</v>
      </c>
      <c r="O59" s="342">
        <f>N59*(1-Inputs_ByYear!$D$5)</f>
        <v>37.418069099753289</v>
      </c>
      <c r="P59" s="342">
        <f>O59*(1-Inputs_ByYear!$D$5)</f>
        <v>35.921346335763154</v>
      </c>
      <c r="Q59" s="342">
        <f>P59*(1-Inputs_ByYear!$D$5)</f>
        <v>34.484492482332627</v>
      </c>
      <c r="R59" s="342">
        <f>Q59*(1-Inputs_ByYear!$D$5)</f>
        <v>33.105112783039317</v>
      </c>
      <c r="S59" s="342">
        <f>R59*(1-Inputs_ByYear!$D$5)</f>
        <v>31.780908271717742</v>
      </c>
      <c r="T59" s="342">
        <f>S59*(1-Inputs_ByYear!$D$5)</f>
        <v>30.509671940849032</v>
      </c>
      <c r="U59" s="342">
        <f>T59*(1-Inputs_ByYear!$D$5)</f>
        <v>29.289285063215068</v>
      </c>
      <c r="V59" s="342">
        <f>U59*(1-Inputs_ByYear!$D$5)</f>
        <v>28.117713660686466</v>
      </c>
      <c r="W59" s="342">
        <f>V59*(1-Inputs_ByYear!$D$5)</f>
        <v>26.993005114259006</v>
      </c>
      <c r="X59" s="342">
        <f>W59*(1-Inputs_ByYear!$D$5)</f>
        <v>25.913284909688645</v>
      </c>
      <c r="Y59" s="342">
        <f>X59*(1-Inputs_ByYear!$D$5)</f>
        <v>24.8767535133011</v>
      </c>
      <c r="Z59" s="342">
        <f>Y59*(1-Inputs_ByYear!$D$5)</f>
        <v>23.881683372769054</v>
      </c>
      <c r="AA59" s="342">
        <f>Z59*(1-Inputs_ByYear!$D$5)</f>
        <v>22.926416037858292</v>
      </c>
      <c r="AB59" s="342">
        <f>AA59*(1-Inputs_ByYear!$D$5)</f>
        <v>22.00935939634396</v>
      </c>
    </row>
    <row r="60" spans="2:28" ht="14.45" customHeight="1">
      <c r="B60" s="239" t="s">
        <v>230</v>
      </c>
      <c r="C60" s="239" t="s">
        <v>211</v>
      </c>
      <c r="D60" s="239" t="s">
        <v>286</v>
      </c>
      <c r="E60" s="286" t="str">
        <f t="shared" si="0"/>
        <v>A_Equity Eligible Contractor_&gt;25-100</v>
      </c>
      <c r="F60" s="262" t="s">
        <v>87</v>
      </c>
      <c r="G60" s="341">
        <v>55.886402177767387</v>
      </c>
      <c r="H60" s="129">
        <v>59.526996948525721</v>
      </c>
      <c r="I60" s="342">
        <f>H60*(1-Inputs_ByYear!$D$5)</f>
        <v>57.145917070584687</v>
      </c>
      <c r="J60" s="342">
        <f>I60*(1-Inputs_ByYear!$D$5)</f>
        <v>54.8600803877613</v>
      </c>
      <c r="K60" s="342">
        <f>J60*(1-Inputs_ByYear!$D$5)</f>
        <v>52.665677172250845</v>
      </c>
      <c r="L60" s="342">
        <f>K60*(1-Inputs_ByYear!$D$5)</f>
        <v>50.559050085360809</v>
      </c>
      <c r="M60" s="342">
        <f>L60*(1-Inputs_ByYear!$D$5)</f>
        <v>48.536688081946373</v>
      </c>
      <c r="N60" s="342">
        <f>M60*(1-Inputs_ByYear!$D$5)</f>
        <v>46.595220558668515</v>
      </c>
      <c r="O60" s="342">
        <f>N60*(1-Inputs_ByYear!$D$5)</f>
        <v>44.731411736321775</v>
      </c>
      <c r="P60" s="342">
        <f>O60*(1-Inputs_ByYear!$D$5)</f>
        <v>42.942155266868902</v>
      </c>
      <c r="Q60" s="342">
        <f>P60*(1-Inputs_ByYear!$D$5)</f>
        <v>41.224469056194145</v>
      </c>
      <c r="R60" s="342">
        <f>Q60*(1-Inputs_ByYear!$D$5)</f>
        <v>39.57549029394638</v>
      </c>
      <c r="S60" s="342">
        <f>R60*(1-Inputs_ByYear!$D$5)</f>
        <v>37.992470682188525</v>
      </c>
      <c r="T60" s="342">
        <f>S60*(1-Inputs_ByYear!$D$5)</f>
        <v>36.472771854900984</v>
      </c>
      <c r="U60" s="342">
        <f>T60*(1-Inputs_ByYear!$D$5)</f>
        <v>35.013860980704941</v>
      </c>
      <c r="V60" s="342">
        <f>U60*(1-Inputs_ByYear!$D$5)</f>
        <v>33.613306541476739</v>
      </c>
      <c r="W60" s="342">
        <f>V60*(1-Inputs_ByYear!$D$5)</f>
        <v>32.26877427981767</v>
      </c>
      <c r="X60" s="342">
        <f>W60*(1-Inputs_ByYear!$D$5)</f>
        <v>30.978023308624962</v>
      </c>
      <c r="Y60" s="342">
        <f>X60*(1-Inputs_ByYear!$D$5)</f>
        <v>29.738902376279963</v>
      </c>
      <c r="Z60" s="342">
        <f>Y60*(1-Inputs_ByYear!$D$5)</f>
        <v>28.549346281228765</v>
      </c>
      <c r="AA60" s="342">
        <f>Z60*(1-Inputs_ByYear!$D$5)</f>
        <v>27.407372429979613</v>
      </c>
      <c r="AB60" s="342">
        <f>AA60*(1-Inputs_ByYear!$D$5)</f>
        <v>26.311077532780427</v>
      </c>
    </row>
    <row r="61" spans="2:28" ht="14.45" customHeight="1">
      <c r="B61" s="239" t="s">
        <v>230</v>
      </c>
      <c r="C61" s="239" t="s">
        <v>211</v>
      </c>
      <c r="D61" s="239" t="s">
        <v>287</v>
      </c>
      <c r="E61" s="286" t="str">
        <f t="shared" si="0"/>
        <v>A_Equity Eligible Contractor_&gt;100-200</v>
      </c>
      <c r="F61" s="262" t="s">
        <v>87</v>
      </c>
      <c r="G61" s="341">
        <v>53.626564066506582</v>
      </c>
      <c r="H61" s="129">
        <v>55.634312043583193</v>
      </c>
      <c r="I61" s="342">
        <f>H61*(1-Inputs_ByYear!$D$5)</f>
        <v>53.408939561839865</v>
      </c>
      <c r="J61" s="342">
        <f>I61*(1-Inputs_ByYear!$D$5)</f>
        <v>51.272581979366272</v>
      </c>
      <c r="K61" s="342">
        <f>J61*(1-Inputs_ByYear!$D$5)</f>
        <v>49.221678700191617</v>
      </c>
      <c r="L61" s="342">
        <f>K61*(1-Inputs_ByYear!$D$5)</f>
        <v>47.25281155218395</v>
      </c>
      <c r="M61" s="342">
        <f>L61*(1-Inputs_ByYear!$D$5)</f>
        <v>45.362699090096591</v>
      </c>
      <c r="N61" s="342">
        <f>M61*(1-Inputs_ByYear!$D$5)</f>
        <v>43.548191126492725</v>
      </c>
      <c r="O61" s="342">
        <f>N61*(1-Inputs_ByYear!$D$5)</f>
        <v>41.806263481433014</v>
      </c>
      <c r="P61" s="342">
        <f>O61*(1-Inputs_ByYear!$D$5)</f>
        <v>40.134012942175694</v>
      </c>
      <c r="Q61" s="342">
        <f>P61*(1-Inputs_ByYear!$D$5)</f>
        <v>38.528652424488662</v>
      </c>
      <c r="R61" s="342">
        <f>Q61*(1-Inputs_ByYear!$D$5)</f>
        <v>36.987506327509116</v>
      </c>
      <c r="S61" s="342">
        <f>R61*(1-Inputs_ByYear!$D$5)</f>
        <v>35.508006074408748</v>
      </c>
      <c r="T61" s="342">
        <f>S61*(1-Inputs_ByYear!$D$5)</f>
        <v>34.087685831432395</v>
      </c>
      <c r="U61" s="342">
        <f>T61*(1-Inputs_ByYear!$D$5)</f>
        <v>32.724178398175098</v>
      </c>
      <c r="V61" s="342">
        <f>U61*(1-Inputs_ByYear!$D$5)</f>
        <v>31.415211262248093</v>
      </c>
      <c r="W61" s="342">
        <f>V61*(1-Inputs_ByYear!$D$5)</f>
        <v>30.158602811758168</v>
      </c>
      <c r="X61" s="342">
        <f>W61*(1-Inputs_ByYear!$D$5)</f>
        <v>28.952258699287839</v>
      </c>
      <c r="Y61" s="342">
        <f>X61*(1-Inputs_ByYear!$D$5)</f>
        <v>27.794168351316323</v>
      </c>
      <c r="Z61" s="342">
        <f>Y61*(1-Inputs_ByYear!$D$5)</f>
        <v>26.682401617263668</v>
      </c>
      <c r="AA61" s="342">
        <f>Z61*(1-Inputs_ByYear!$D$5)</f>
        <v>25.615105552573119</v>
      </c>
      <c r="AB61" s="342">
        <f>AA61*(1-Inputs_ByYear!$D$5)</f>
        <v>24.590501330470193</v>
      </c>
    </row>
    <row r="62" spans="2:28" ht="14.45" customHeight="1">
      <c r="B62" s="239" t="s">
        <v>230</v>
      </c>
      <c r="C62" s="239" t="s">
        <v>211</v>
      </c>
      <c r="D62" s="239" t="s">
        <v>288</v>
      </c>
      <c r="E62" s="286" t="str">
        <f t="shared" si="0"/>
        <v>A_Equity Eligible Contractor_&gt;200-500</v>
      </c>
      <c r="F62" s="262" t="s">
        <v>87</v>
      </c>
      <c r="G62" s="341">
        <v>46.579010123771042</v>
      </c>
      <c r="H62" s="129">
        <v>45.63760552373914</v>
      </c>
      <c r="I62" s="342">
        <f>H62*(1-Inputs_ByYear!$D$5)</f>
        <v>43.812101302789571</v>
      </c>
      <c r="J62" s="342">
        <f>I62*(1-Inputs_ByYear!$D$5)</f>
        <v>42.059617250677988</v>
      </c>
      <c r="K62" s="342">
        <f>J62*(1-Inputs_ByYear!$D$5)</f>
        <v>40.377232560650867</v>
      </c>
      <c r="L62" s="342">
        <f>K62*(1-Inputs_ByYear!$D$5)</f>
        <v>38.762143258224832</v>
      </c>
      <c r="M62" s="342">
        <f>L62*(1-Inputs_ByYear!$D$5)</f>
        <v>37.211657527895838</v>
      </c>
      <c r="N62" s="342">
        <f>M62*(1-Inputs_ByYear!$D$5)</f>
        <v>35.723191226780003</v>
      </c>
      <c r="O62" s="342">
        <f>N62*(1-Inputs_ByYear!$D$5)</f>
        <v>34.294263577708804</v>
      </c>
      <c r="P62" s="342">
        <f>O62*(1-Inputs_ByYear!$D$5)</f>
        <v>32.92249303460045</v>
      </c>
      <c r="Q62" s="342">
        <f>P62*(1-Inputs_ByYear!$D$5)</f>
        <v>31.605593313216431</v>
      </c>
      <c r="R62" s="342">
        <f>Q62*(1-Inputs_ByYear!$D$5)</f>
        <v>30.341369580687772</v>
      </c>
      <c r="S62" s="342">
        <f>R62*(1-Inputs_ByYear!$D$5)</f>
        <v>29.127714797460261</v>
      </c>
      <c r="T62" s="342">
        <f>S62*(1-Inputs_ByYear!$D$5)</f>
        <v>27.962606205561848</v>
      </c>
      <c r="U62" s="342">
        <f>T62*(1-Inputs_ByYear!$D$5)</f>
        <v>26.844101957339372</v>
      </c>
      <c r="V62" s="342">
        <f>U62*(1-Inputs_ByYear!$D$5)</f>
        <v>25.770337879045798</v>
      </c>
      <c r="W62" s="342">
        <f>V62*(1-Inputs_ByYear!$D$5)</f>
        <v>24.739524363883966</v>
      </c>
      <c r="X62" s="342">
        <f>W62*(1-Inputs_ByYear!$D$5)</f>
        <v>23.749943389328607</v>
      </c>
      <c r="Y62" s="342">
        <f>X62*(1-Inputs_ByYear!$D$5)</f>
        <v>22.799945653755461</v>
      </c>
      <c r="Z62" s="342">
        <f>Y62*(1-Inputs_ByYear!$D$5)</f>
        <v>21.887947827605242</v>
      </c>
      <c r="AA62" s="342">
        <f>Z62*(1-Inputs_ByYear!$D$5)</f>
        <v>21.01242991450103</v>
      </c>
      <c r="AB62" s="342">
        <f>AA62*(1-Inputs_ByYear!$D$5)</f>
        <v>20.171932717920988</v>
      </c>
    </row>
    <row r="63" spans="2:28" ht="14.45" customHeight="1">
      <c r="B63" s="239" t="s">
        <v>230</v>
      </c>
      <c r="C63" s="239" t="s">
        <v>211</v>
      </c>
      <c r="D63" s="239" t="s">
        <v>290</v>
      </c>
      <c r="E63" s="286" t="str">
        <f t="shared" si="0"/>
        <v>A_Equity Eligible Contractor_&gt;500-2000</v>
      </c>
      <c r="F63" s="262" t="s">
        <v>87</v>
      </c>
      <c r="G63" s="341">
        <v>43.774132722062809</v>
      </c>
      <c r="H63" s="129">
        <v>42.370391352935414</v>
      </c>
      <c r="I63" s="342">
        <f>H63*(1-Inputs_ByYear!$D$5)</f>
        <v>40.675575698817994</v>
      </c>
      <c r="J63" s="342">
        <f>I63*(1-Inputs_ByYear!$D$5)</f>
        <v>39.04855267086527</v>
      </c>
      <c r="K63" s="342">
        <f>J63*(1-Inputs_ByYear!$D$5)</f>
        <v>37.486610564030656</v>
      </c>
      <c r="L63" s="342">
        <f>K63*(1-Inputs_ByYear!$D$5)</f>
        <v>35.987146141469431</v>
      </c>
      <c r="M63" s="342">
        <f>L63*(1-Inputs_ByYear!$D$5)</f>
        <v>34.547660295810651</v>
      </c>
      <c r="N63" s="342">
        <f>M63*(1-Inputs_ByYear!$D$5)</f>
        <v>33.165753883978226</v>
      </c>
      <c r="O63" s="342">
        <f>N63*(1-Inputs_ByYear!$D$5)</f>
        <v>31.839123728619096</v>
      </c>
      <c r="P63" s="342">
        <f>O63*(1-Inputs_ByYear!$D$5)</f>
        <v>30.56555877947433</v>
      </c>
      <c r="Q63" s="342">
        <f>P63*(1-Inputs_ByYear!$D$5)</f>
        <v>29.342936428295356</v>
      </c>
      <c r="R63" s="342">
        <f>Q63*(1-Inputs_ByYear!$D$5)</f>
        <v>28.169218971163541</v>
      </c>
      <c r="S63" s="342">
        <f>R63*(1-Inputs_ByYear!$D$5)</f>
        <v>27.042450212317</v>
      </c>
      <c r="T63" s="342">
        <f>S63*(1-Inputs_ByYear!$D$5)</f>
        <v>25.96075220382432</v>
      </c>
      <c r="U63" s="342">
        <f>T63*(1-Inputs_ByYear!$D$5)</f>
        <v>24.922322115671346</v>
      </c>
      <c r="V63" s="342">
        <f>U63*(1-Inputs_ByYear!$D$5)</f>
        <v>23.92542923104449</v>
      </c>
      <c r="W63" s="342">
        <f>V63*(1-Inputs_ByYear!$D$5)</f>
        <v>22.968412061802709</v>
      </c>
      <c r="X63" s="342">
        <f>W63*(1-Inputs_ByYear!$D$5)</f>
        <v>22.0496755793306</v>
      </c>
      <c r="Y63" s="342">
        <f>X63*(1-Inputs_ByYear!$D$5)</f>
        <v>21.167688556157376</v>
      </c>
      <c r="Z63" s="342">
        <f>Y63*(1-Inputs_ByYear!$D$5)</f>
        <v>20.32098101391108</v>
      </c>
      <c r="AA63" s="342">
        <f>Z63*(1-Inputs_ByYear!$D$5)</f>
        <v>19.508141773354637</v>
      </c>
      <c r="AB63" s="342">
        <f>AA63*(1-Inputs_ByYear!$D$5)</f>
        <v>18.727816102420451</v>
      </c>
    </row>
    <row r="64" spans="2:28" ht="14.45" customHeight="1">
      <c r="B64" s="239" t="s">
        <v>230</v>
      </c>
      <c r="C64" s="239" t="s">
        <v>211</v>
      </c>
      <c r="D64" s="239" t="s">
        <v>292</v>
      </c>
      <c r="E64" s="286" t="str">
        <f t="shared" si="0"/>
        <v>A_Equity Eligible Contractor_&gt; 2000-5000</v>
      </c>
      <c r="F64" s="262" t="s">
        <v>87</v>
      </c>
      <c r="G64" s="341">
        <v>33.029186903728984</v>
      </c>
      <c r="H64" s="129">
        <v>31.959720255258297</v>
      </c>
      <c r="I64" s="342">
        <f>H64*(1-Inputs_ByYear!$D$5)</f>
        <v>30.681331445047963</v>
      </c>
      <c r="J64" s="342">
        <f>I64*(1-Inputs_ByYear!$D$5)</f>
        <v>29.454078187246044</v>
      </c>
      <c r="K64" s="342">
        <f>J64*(1-Inputs_ByYear!$D$5)</f>
        <v>28.275915059756201</v>
      </c>
      <c r="L64" s="342">
        <f>K64*(1-Inputs_ByYear!$D$5)</f>
        <v>27.144878457365952</v>
      </c>
      <c r="M64" s="342">
        <f>L64*(1-Inputs_ByYear!$D$5)</f>
        <v>26.059083319071313</v>
      </c>
      <c r="N64" s="342">
        <f>M64*(1-Inputs_ByYear!$D$5)</f>
        <v>25.016719986308459</v>
      </c>
      <c r="O64" s="342">
        <f>N64*(1-Inputs_ByYear!$D$5)</f>
        <v>24.016051186856121</v>
      </c>
      <c r="P64" s="342">
        <f>O64*(1-Inputs_ByYear!$D$5)</f>
        <v>23.055409139381876</v>
      </c>
      <c r="Q64" s="342">
        <f>P64*(1-Inputs_ByYear!$D$5)</f>
        <v>22.133192773806599</v>
      </c>
      <c r="R64" s="342">
        <f>Q64*(1-Inputs_ByYear!$D$5)</f>
        <v>21.247865062854334</v>
      </c>
      <c r="S64" s="342">
        <f>R64*(1-Inputs_ByYear!$D$5)</f>
        <v>20.397950460340159</v>
      </c>
      <c r="T64" s="342">
        <f>S64*(1-Inputs_ByYear!$D$5)</f>
        <v>19.58203244192655</v>
      </c>
      <c r="U64" s="342">
        <f>T64*(1-Inputs_ByYear!$D$5)</f>
        <v>18.798751144249486</v>
      </c>
      <c r="V64" s="342">
        <f>U64*(1-Inputs_ByYear!$D$5)</f>
        <v>18.046801098479506</v>
      </c>
      <c r="W64" s="342">
        <f>V64*(1-Inputs_ByYear!$D$5)</f>
        <v>17.324929054540323</v>
      </c>
      <c r="X64" s="342">
        <f>W64*(1-Inputs_ByYear!$D$5)</f>
        <v>16.631931892358711</v>
      </c>
      <c r="Y64" s="342">
        <f>X64*(1-Inputs_ByYear!$D$5)</f>
        <v>15.966654616664362</v>
      </c>
      <c r="Z64" s="342">
        <f>Y64*(1-Inputs_ByYear!$D$5)</f>
        <v>15.327988431997788</v>
      </c>
      <c r="AA64" s="342">
        <f>Z64*(1-Inputs_ByYear!$D$5)</f>
        <v>14.714868894717876</v>
      </c>
      <c r="AB64" s="342">
        <f>AA64*(1-Inputs_ByYear!$D$5)</f>
        <v>14.12627413892916</v>
      </c>
    </row>
    <row r="65" spans="2:28" ht="14.45" customHeight="1">
      <c r="B65" s="239" t="s">
        <v>231</v>
      </c>
      <c r="C65" s="239" t="s">
        <v>211</v>
      </c>
      <c r="D65" s="239" t="s">
        <v>284</v>
      </c>
      <c r="E65" s="286" t="str">
        <f t="shared" si="0"/>
        <v>B_Equity Eligible Contractor_ &gt;25-100</v>
      </c>
      <c r="F65" s="262" t="s">
        <v>87</v>
      </c>
      <c r="G65" s="341">
        <v>70.226773496064908</v>
      </c>
      <c r="H65" s="129">
        <v>69.646586429775084</v>
      </c>
      <c r="I65" s="342">
        <f>H65*(1-Inputs_ByYear!$D$5)</f>
        <v>66.860722972584085</v>
      </c>
      <c r="J65" s="342">
        <f>I65*(1-Inputs_ByYear!$D$5)</f>
        <v>64.186294053680726</v>
      </c>
      <c r="K65" s="342">
        <f>J65*(1-Inputs_ByYear!$D$5)</f>
        <v>61.618842291533497</v>
      </c>
      <c r="L65" s="342">
        <f>K65*(1-Inputs_ByYear!$D$5)</f>
        <v>59.154088599872154</v>
      </c>
      <c r="M65" s="342">
        <f>L65*(1-Inputs_ByYear!$D$5)</f>
        <v>56.787925055877267</v>
      </c>
      <c r="N65" s="342">
        <f>M65*(1-Inputs_ByYear!$D$5)</f>
        <v>54.516408053642174</v>
      </c>
      <c r="O65" s="342">
        <f>N65*(1-Inputs_ByYear!$D$5)</f>
        <v>52.335751731496487</v>
      </c>
      <c r="P65" s="342">
        <f>O65*(1-Inputs_ByYear!$D$5)</f>
        <v>50.242321662236627</v>
      </c>
      <c r="Q65" s="342">
        <f>P65*(1-Inputs_ByYear!$D$5)</f>
        <v>48.232628795747161</v>
      </c>
      <c r="R65" s="342">
        <f>Q65*(1-Inputs_ByYear!$D$5)</f>
        <v>46.303323643917274</v>
      </c>
      <c r="S65" s="342">
        <f>R65*(1-Inputs_ByYear!$D$5)</f>
        <v>44.45119069816058</v>
      </c>
      <c r="T65" s="342">
        <f>S65*(1-Inputs_ByYear!$D$5)</f>
        <v>42.673143070234154</v>
      </c>
      <c r="U65" s="342">
        <f>T65*(1-Inputs_ByYear!$D$5)</f>
        <v>40.966217347424788</v>
      </c>
      <c r="V65" s="342">
        <f>U65*(1-Inputs_ByYear!$D$5)</f>
        <v>39.327568653527798</v>
      </c>
      <c r="W65" s="342">
        <f>V65*(1-Inputs_ByYear!$D$5)</f>
        <v>37.754465907386688</v>
      </c>
      <c r="X65" s="342">
        <f>W65*(1-Inputs_ByYear!$D$5)</f>
        <v>36.244287271091217</v>
      </c>
      <c r="Y65" s="342">
        <f>X65*(1-Inputs_ByYear!$D$5)</f>
        <v>34.794515780247565</v>
      </c>
      <c r="Z65" s="342">
        <f>Y65*(1-Inputs_ByYear!$D$5)</f>
        <v>33.40273514903766</v>
      </c>
      <c r="AA65" s="342">
        <f>Z65*(1-Inputs_ByYear!$D$5)</f>
        <v>32.066625743076152</v>
      </c>
      <c r="AB65" s="342">
        <f>AA65*(1-Inputs_ByYear!$D$5)</f>
        <v>30.783960713353103</v>
      </c>
    </row>
    <row r="66" spans="2:28" ht="14.45" customHeight="1">
      <c r="B66" s="239" t="s">
        <v>231</v>
      </c>
      <c r="C66" s="239" t="s">
        <v>211</v>
      </c>
      <c r="D66" s="239" t="s">
        <v>287</v>
      </c>
      <c r="E66" s="286" t="str">
        <f t="shared" si="0"/>
        <v>B_Equity Eligible Contractor_&gt;100-200</v>
      </c>
      <c r="F66" s="262" t="s">
        <v>87</v>
      </c>
      <c r="G66" s="341">
        <v>63.336551432933398</v>
      </c>
      <c r="H66" s="129">
        <v>65.092145090992332</v>
      </c>
      <c r="I66" s="342">
        <f>H66*(1-Inputs_ByYear!$D$5)</f>
        <v>62.48845928735264</v>
      </c>
      <c r="J66" s="342">
        <f>I66*(1-Inputs_ByYear!$D$5)</f>
        <v>59.988920915858529</v>
      </c>
      <c r="K66" s="342">
        <f>J66*(1-Inputs_ByYear!$D$5)</f>
        <v>57.589364079224183</v>
      </c>
      <c r="L66" s="342">
        <f>K66*(1-Inputs_ByYear!$D$5)</f>
        <v>55.28578951605521</v>
      </c>
      <c r="M66" s="342">
        <f>L66*(1-Inputs_ByYear!$D$5)</f>
        <v>53.074357935412998</v>
      </c>
      <c r="N66" s="342">
        <f>M66*(1-Inputs_ByYear!$D$5)</f>
        <v>50.951383617996477</v>
      </c>
      <c r="O66" s="342">
        <f>N66*(1-Inputs_ByYear!$D$5)</f>
        <v>48.913328273276619</v>
      </c>
      <c r="P66" s="342">
        <f>O66*(1-Inputs_ByYear!$D$5)</f>
        <v>46.956795142345555</v>
      </c>
      <c r="Q66" s="342">
        <f>P66*(1-Inputs_ByYear!$D$5)</f>
        <v>45.078523336651735</v>
      </c>
      <c r="R66" s="342">
        <f>Q66*(1-Inputs_ByYear!$D$5)</f>
        <v>43.275382403185667</v>
      </c>
      <c r="S66" s="342">
        <f>R66*(1-Inputs_ByYear!$D$5)</f>
        <v>41.544367107058235</v>
      </c>
      <c r="T66" s="342">
        <f>S66*(1-Inputs_ByYear!$D$5)</f>
        <v>39.882592422775907</v>
      </c>
      <c r="U66" s="342">
        <f>T66*(1-Inputs_ByYear!$D$5)</f>
        <v>38.287288725864869</v>
      </c>
      <c r="V66" s="342">
        <f>U66*(1-Inputs_ByYear!$D$5)</f>
        <v>36.755797176830271</v>
      </c>
      <c r="W66" s="342">
        <f>V66*(1-Inputs_ByYear!$D$5)</f>
        <v>35.285565289757059</v>
      </c>
      <c r="X66" s="342">
        <f>W66*(1-Inputs_ByYear!$D$5)</f>
        <v>33.874142678166777</v>
      </c>
      <c r="Y66" s="342">
        <f>X66*(1-Inputs_ByYear!$D$5)</f>
        <v>32.519176971040103</v>
      </c>
      <c r="Z66" s="342">
        <f>Y66*(1-Inputs_ByYear!$D$5)</f>
        <v>31.218409892198498</v>
      </c>
      <c r="AA66" s="342">
        <f>Z66*(1-Inputs_ByYear!$D$5)</f>
        <v>29.969673496510556</v>
      </c>
      <c r="AB66" s="342">
        <f>AA66*(1-Inputs_ByYear!$D$5)</f>
        <v>28.770886556650133</v>
      </c>
    </row>
    <row r="67" spans="2:28" ht="14.45" customHeight="1">
      <c r="B67" s="239" t="s">
        <v>231</v>
      </c>
      <c r="C67" s="239" t="s">
        <v>211</v>
      </c>
      <c r="D67" s="239" t="s">
        <v>288</v>
      </c>
      <c r="E67" s="286" t="str">
        <f t="shared" si="0"/>
        <v>B_Equity Eligible Contractor_&gt;200-500</v>
      </c>
      <c r="F67" s="262" t="s">
        <v>87</v>
      </c>
      <c r="G67" s="341">
        <v>54.603204264537609</v>
      </c>
      <c r="H67" s="129">
        <v>53.395998462774791</v>
      </c>
      <c r="I67" s="342">
        <f>H67*(1-Inputs_ByYear!$D$5)</f>
        <v>51.260158524263801</v>
      </c>
      <c r="J67" s="342">
        <f>I67*(1-Inputs_ByYear!$D$5)</f>
        <v>49.209752183293247</v>
      </c>
      <c r="K67" s="342">
        <f>J67*(1-Inputs_ByYear!$D$5)</f>
        <v>47.241362095961513</v>
      </c>
      <c r="L67" s="342">
        <f>K67*(1-Inputs_ByYear!$D$5)</f>
        <v>45.35170761212305</v>
      </c>
      <c r="M67" s="342">
        <f>L67*(1-Inputs_ByYear!$D$5)</f>
        <v>43.537639307638123</v>
      </c>
      <c r="N67" s="342">
        <f>M67*(1-Inputs_ByYear!$D$5)</f>
        <v>41.796133735332596</v>
      </c>
      <c r="O67" s="342">
        <f>N67*(1-Inputs_ByYear!$D$5)</f>
        <v>40.124288385919293</v>
      </c>
      <c r="P67" s="342">
        <f>O67*(1-Inputs_ByYear!$D$5)</f>
        <v>38.519316850482518</v>
      </c>
      <c r="Q67" s="342">
        <f>P67*(1-Inputs_ByYear!$D$5)</f>
        <v>36.978544176463217</v>
      </c>
      <c r="R67" s="342">
        <f>Q67*(1-Inputs_ByYear!$D$5)</f>
        <v>35.499402409404688</v>
      </c>
      <c r="S67" s="342">
        <f>R67*(1-Inputs_ByYear!$D$5)</f>
        <v>34.079426313028499</v>
      </c>
      <c r="T67" s="342">
        <f>S67*(1-Inputs_ByYear!$D$5)</f>
        <v>32.716249260507361</v>
      </c>
      <c r="U67" s="342">
        <f>T67*(1-Inputs_ByYear!$D$5)</f>
        <v>31.407599290087067</v>
      </c>
      <c r="V67" s="342">
        <f>U67*(1-Inputs_ByYear!$D$5)</f>
        <v>30.151295318483584</v>
      </c>
      <c r="W67" s="342">
        <f>V67*(1-Inputs_ByYear!$D$5)</f>
        <v>28.945243505744241</v>
      </c>
      <c r="X67" s="342">
        <f>W67*(1-Inputs_ByYear!$D$5)</f>
        <v>27.787433765514471</v>
      </c>
      <c r="Y67" s="342">
        <f>X67*(1-Inputs_ByYear!$D$5)</f>
        <v>26.67593641489389</v>
      </c>
      <c r="Z67" s="342">
        <f>Y67*(1-Inputs_ByYear!$D$5)</f>
        <v>25.608898958298134</v>
      </c>
      <c r="AA67" s="342">
        <f>Z67*(1-Inputs_ByYear!$D$5)</f>
        <v>24.584542999966207</v>
      </c>
      <c r="AB67" s="342">
        <f>AA67*(1-Inputs_ByYear!$D$5)</f>
        <v>23.601161279967556</v>
      </c>
    </row>
    <row r="68" spans="2:28" ht="14.45" customHeight="1">
      <c r="B68" s="239" t="s">
        <v>231</v>
      </c>
      <c r="C68" s="239" t="s">
        <v>211</v>
      </c>
      <c r="D68" s="239" t="s">
        <v>290</v>
      </c>
      <c r="E68" s="286" t="str">
        <f t="shared" si="0"/>
        <v>B_Equity Eligible Contractor_&gt;500-2000</v>
      </c>
      <c r="F68" s="262" t="s">
        <v>87</v>
      </c>
      <c r="G68" s="341">
        <v>49.490443428096491</v>
      </c>
      <c r="H68" s="129">
        <v>49.573357882934431</v>
      </c>
      <c r="I68" s="342">
        <f>H68*(1-Inputs_ByYear!$D$5)</f>
        <v>47.590423567617052</v>
      </c>
      <c r="J68" s="342">
        <f>I68*(1-Inputs_ByYear!$D$5)</f>
        <v>45.686806624912364</v>
      </c>
      <c r="K68" s="342">
        <f>J68*(1-Inputs_ByYear!$D$5)</f>
        <v>43.85933435991587</v>
      </c>
      <c r="L68" s="342">
        <f>K68*(1-Inputs_ByYear!$D$5)</f>
        <v>42.104960985519234</v>
      </c>
      <c r="M68" s="342">
        <f>L68*(1-Inputs_ByYear!$D$5)</f>
        <v>40.420762546098466</v>
      </c>
      <c r="N68" s="342">
        <f>M68*(1-Inputs_ByYear!$D$5)</f>
        <v>38.803932044254523</v>
      </c>
      <c r="O68" s="342">
        <f>N68*(1-Inputs_ByYear!$D$5)</f>
        <v>37.251774762484338</v>
      </c>
      <c r="P68" s="342">
        <f>O68*(1-Inputs_ByYear!$D$5)</f>
        <v>35.761703771984962</v>
      </c>
      <c r="Q68" s="342">
        <f>P68*(1-Inputs_ByYear!$D$5)</f>
        <v>34.331235621105563</v>
      </c>
      <c r="R68" s="342">
        <f>Q68*(1-Inputs_ByYear!$D$5)</f>
        <v>32.957986196261338</v>
      </c>
      <c r="S68" s="342">
        <f>R68*(1-Inputs_ByYear!$D$5)</f>
        <v>31.639666748410882</v>
      </c>
      <c r="T68" s="342">
        <f>S68*(1-Inputs_ByYear!$D$5)</f>
        <v>30.374080078474446</v>
      </c>
      <c r="U68" s="342">
        <f>T68*(1-Inputs_ByYear!$D$5)</f>
        <v>29.159116875335467</v>
      </c>
      <c r="V68" s="342">
        <f>U68*(1-Inputs_ByYear!$D$5)</f>
        <v>27.992752200322048</v>
      </c>
      <c r="W68" s="342">
        <f>V68*(1-Inputs_ByYear!$D$5)</f>
        <v>26.873042112309165</v>
      </c>
      <c r="X68" s="342">
        <f>W68*(1-Inputs_ByYear!$D$5)</f>
        <v>25.798120427816798</v>
      </c>
      <c r="Y68" s="342">
        <f>X68*(1-Inputs_ByYear!$D$5)</f>
        <v>24.766195610704123</v>
      </c>
      <c r="Z68" s="342">
        <f>Y68*(1-Inputs_ByYear!$D$5)</f>
        <v>23.775547786275958</v>
      </c>
      <c r="AA68" s="342">
        <f>Z68*(1-Inputs_ByYear!$D$5)</f>
        <v>22.824525874824918</v>
      </c>
      <c r="AB68" s="342">
        <f>AA68*(1-Inputs_ByYear!$D$5)</f>
        <v>21.911544839831919</v>
      </c>
    </row>
    <row r="69" spans="2:28" ht="14.45" customHeight="1">
      <c r="B69" s="239" t="s">
        <v>231</v>
      </c>
      <c r="C69" s="239" t="s">
        <v>211</v>
      </c>
      <c r="D69" s="239" t="s">
        <v>292</v>
      </c>
      <c r="E69" s="286" t="str">
        <f t="shared" si="0"/>
        <v>B_Equity Eligible Contractor_&gt; 2000-5000</v>
      </c>
      <c r="F69" s="262" t="s">
        <v>87</v>
      </c>
      <c r="G69" s="341">
        <v>37.054520534654564</v>
      </c>
      <c r="H69" s="129">
        <v>37.392872698652205</v>
      </c>
      <c r="I69" s="342">
        <f>H69*(1-Inputs_ByYear!$D$5)</f>
        <v>35.897157790706117</v>
      </c>
      <c r="J69" s="342">
        <f>I69*(1-Inputs_ByYear!$D$5)</f>
        <v>34.461271479077872</v>
      </c>
      <c r="K69" s="342">
        <f>J69*(1-Inputs_ByYear!$D$5)</f>
        <v>33.082820619914756</v>
      </c>
      <c r="L69" s="342">
        <f>K69*(1-Inputs_ByYear!$D$5)</f>
        <v>31.759507795118164</v>
      </c>
      <c r="M69" s="342">
        <f>L69*(1-Inputs_ByYear!$D$5)</f>
        <v>30.489127483313435</v>
      </c>
      <c r="N69" s="342">
        <f>M69*(1-Inputs_ByYear!$D$5)</f>
        <v>29.269562383980897</v>
      </c>
      <c r="O69" s="342">
        <f>N69*(1-Inputs_ByYear!$D$5)</f>
        <v>28.09877988862166</v>
      </c>
      <c r="P69" s="342">
        <f>O69*(1-Inputs_ByYear!$D$5)</f>
        <v>26.974828693076791</v>
      </c>
      <c r="Q69" s="342">
        <f>P69*(1-Inputs_ByYear!$D$5)</f>
        <v>25.895835545353719</v>
      </c>
      <c r="R69" s="342">
        <f>Q69*(1-Inputs_ByYear!$D$5)</f>
        <v>24.860002123539569</v>
      </c>
      <c r="S69" s="342">
        <f>R69*(1-Inputs_ByYear!$D$5)</f>
        <v>23.865602038597984</v>
      </c>
      <c r="T69" s="342">
        <f>S69*(1-Inputs_ByYear!$D$5)</f>
        <v>22.910977957054065</v>
      </c>
      <c r="U69" s="342">
        <f>T69*(1-Inputs_ByYear!$D$5)</f>
        <v>21.994538838771902</v>
      </c>
      <c r="V69" s="342">
        <f>U69*(1-Inputs_ByYear!$D$5)</f>
        <v>21.114757285221025</v>
      </c>
      <c r="W69" s="342">
        <f>V69*(1-Inputs_ByYear!$D$5)</f>
        <v>20.270166993812182</v>
      </c>
      <c r="X69" s="342">
        <f>W69*(1-Inputs_ByYear!$D$5)</f>
        <v>19.459360314059694</v>
      </c>
      <c r="Y69" s="342">
        <f>X69*(1-Inputs_ByYear!$D$5)</f>
        <v>18.680985901497305</v>
      </c>
      <c r="Z69" s="342">
        <f>Y69*(1-Inputs_ByYear!$D$5)</f>
        <v>17.933746465437412</v>
      </c>
      <c r="AA69" s="342">
        <f>Z69*(1-Inputs_ByYear!$D$5)</f>
        <v>17.216396606819917</v>
      </c>
      <c r="AB69" s="342">
        <f>AA69*(1-Inputs_ByYear!$D$5)</f>
        <v>16.52774074254712</v>
      </c>
    </row>
    <row r="71" spans="2:28">
      <c r="G71" s="302" t="s">
        <v>333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84EAD-3F39-4E3B-94C3-957D7BA8DE18}">
  <sheetPr>
    <tabColor theme="8" tint="0.79998168889431442"/>
  </sheetPr>
  <dimension ref="B1:AE85"/>
  <sheetViews>
    <sheetView zoomScale="70" zoomScaleNormal="70" workbookViewId="0">
      <selection activeCell="B2" sqref="B2"/>
    </sheetView>
  </sheetViews>
  <sheetFormatPr defaultColWidth="9" defaultRowHeight="12"/>
  <cols>
    <col min="1" max="1" width="9" style="240"/>
    <col min="2" max="2" width="12" style="240" customWidth="1"/>
    <col min="3" max="3" width="39.5703125" style="240" customWidth="1"/>
    <col min="4" max="4" width="31.42578125" style="240" customWidth="1"/>
    <col min="5" max="5" width="43.5703125" style="240" customWidth="1"/>
    <col min="6" max="6" width="16.140625" style="240" bestFit="1" customWidth="1"/>
    <col min="7" max="7" width="2.5703125" style="240" customWidth="1"/>
    <col min="8" max="8" width="10" style="240" customWidth="1"/>
    <col min="9" max="9" width="12.42578125" style="267" bestFit="1" customWidth="1"/>
    <col min="10" max="14" width="12.42578125" style="240" bestFit="1" customWidth="1"/>
    <col min="15" max="16" width="12" style="240" bestFit="1" customWidth="1"/>
    <col min="17" max="24" width="12.42578125" style="240" bestFit="1" customWidth="1"/>
    <col min="25" max="26" width="12" style="240" bestFit="1" customWidth="1"/>
    <col min="27" max="30" width="12.42578125" style="240" bestFit="1" customWidth="1"/>
    <col min="31" max="16384" width="9" style="240"/>
  </cols>
  <sheetData>
    <row r="1" spans="2:31">
      <c r="I1" s="240"/>
    </row>
    <row r="2" spans="2:31" ht="19.5" thickBot="1">
      <c r="B2" s="209" t="s">
        <v>334</v>
      </c>
    </row>
    <row r="4" spans="2:31">
      <c r="H4" s="268" t="s">
        <v>318</v>
      </c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</row>
    <row r="5" spans="2:31" s="270" customFormat="1" ht="27">
      <c r="B5" s="271" t="s">
        <v>319</v>
      </c>
      <c r="C5" s="271" t="s">
        <v>165</v>
      </c>
      <c r="D5" s="271" t="s">
        <v>320</v>
      </c>
      <c r="E5" s="272" t="s">
        <v>321</v>
      </c>
      <c r="F5" s="273" t="s">
        <v>335</v>
      </c>
      <c r="G5" s="240"/>
      <c r="H5" s="306" t="s">
        <v>336</v>
      </c>
      <c r="I5" s="304" t="s">
        <v>22</v>
      </c>
      <c r="J5" s="305" t="s">
        <v>23</v>
      </c>
      <c r="K5" s="305" t="s">
        <v>24</v>
      </c>
      <c r="L5" s="305" t="s">
        <v>25</v>
      </c>
      <c r="M5" s="305" t="s">
        <v>26</v>
      </c>
      <c r="N5" s="305" t="s">
        <v>27</v>
      </c>
      <c r="O5" s="305" t="s">
        <v>28</v>
      </c>
      <c r="P5" s="305" t="s">
        <v>29</v>
      </c>
      <c r="Q5" s="305" t="s">
        <v>30</v>
      </c>
      <c r="R5" s="305" t="s">
        <v>31</v>
      </c>
      <c r="S5" s="305" t="s">
        <v>32</v>
      </c>
      <c r="T5" s="305" t="s">
        <v>33</v>
      </c>
      <c r="U5" s="305" t="s">
        <v>34</v>
      </c>
      <c r="V5" s="305" t="s">
        <v>35</v>
      </c>
      <c r="W5" s="305" t="s">
        <v>36</v>
      </c>
      <c r="X5" s="305" t="s">
        <v>37</v>
      </c>
      <c r="Y5" s="305" t="s">
        <v>38</v>
      </c>
      <c r="Z5" s="305" t="s">
        <v>39</v>
      </c>
      <c r="AA5" s="305" t="s">
        <v>40</v>
      </c>
      <c r="AB5" s="305" t="s">
        <v>41</v>
      </c>
      <c r="AC5" s="305" t="s">
        <v>42</v>
      </c>
      <c r="AD5" s="305" t="s">
        <v>43</v>
      </c>
    </row>
    <row r="6" spans="2:31" ht="14.45" customHeight="1">
      <c r="B6" s="239" t="s">
        <v>230</v>
      </c>
      <c r="C6" s="239" t="s">
        <v>206</v>
      </c>
      <c r="D6" s="239" t="s">
        <v>274</v>
      </c>
      <c r="E6" s="274" t="str">
        <f>B6&amp;"_"&amp;C6&amp;"_"&amp;D6</f>
        <v>A_Small DG_&lt; 10</v>
      </c>
      <c r="F6" s="264">
        <v>0.38</v>
      </c>
      <c r="H6" s="303"/>
      <c r="I6" s="264">
        <v>0.14884</v>
      </c>
      <c r="J6" s="278">
        <f>I6*(1+(INDEX(Inputs_ByYear!$D$39:$Y$44,MATCH(Inputs_ByPrg!$C6,Inputs_ByYear!$B$39:$B$44,0),MATCH(Inputs_ByPrg!J$5,Inputs_ByYear!$D$38:$Y$38,0))))</f>
        <v>0.14884</v>
      </c>
      <c r="K6" s="279">
        <f>J6*(1+(INDEX(Inputs_ByYear!$D$39:$Y$44,MATCH(Inputs_ByPrg!$C6,Inputs_ByYear!$B$39:$B$44,0),MATCH(Inputs_ByPrg!K$5,Inputs_ByYear!$D$38:$Y$38,0))))</f>
        <v>0.14884</v>
      </c>
      <c r="L6" s="279">
        <f>K6*(1+(INDEX(Inputs_ByYear!$D$39:$Y$44,MATCH(Inputs_ByPrg!$C6,Inputs_ByYear!$B$39:$B$44,0),MATCH(Inputs_ByPrg!L$5,Inputs_ByYear!$D$38:$Y$38,0))))</f>
        <v>0.14884</v>
      </c>
      <c r="M6" s="279">
        <f>L6*(1+(INDEX(Inputs_ByYear!$D$39:$Y$44,MATCH(Inputs_ByPrg!$C6,Inputs_ByYear!$B$39:$B$44,0),MATCH(Inputs_ByPrg!M$5,Inputs_ByYear!$D$38:$Y$38,0))))</f>
        <v>0.14884</v>
      </c>
      <c r="N6" s="279">
        <f>M6*(1+(INDEX(Inputs_ByYear!$D$39:$Y$44,MATCH(Inputs_ByPrg!$C6,Inputs_ByYear!$B$39:$B$44,0),MATCH(Inputs_ByPrg!N$5,Inputs_ByYear!$D$38:$Y$38,0))))</f>
        <v>0.14884</v>
      </c>
      <c r="O6" s="279">
        <f>N6*(1+(INDEX(Inputs_ByYear!$D$39:$Y$44,MATCH(Inputs_ByPrg!$C6,Inputs_ByYear!$B$39:$B$44,0),MATCH(Inputs_ByPrg!O$5,Inputs_ByYear!$D$38:$Y$38,0))))</f>
        <v>0.14884</v>
      </c>
      <c r="P6" s="279">
        <f>O6*(1+(INDEX(Inputs_ByYear!$D$39:$Y$44,MATCH(Inputs_ByPrg!$C6,Inputs_ByYear!$B$39:$B$44,0),MATCH(Inputs_ByPrg!P$5,Inputs_ByYear!$D$38:$Y$38,0))))</f>
        <v>0.14884</v>
      </c>
      <c r="Q6" s="279">
        <f>P6*(1+(INDEX(Inputs_ByYear!$D$39:$Y$44,MATCH(Inputs_ByPrg!$C6,Inputs_ByYear!$B$39:$B$44,0),MATCH(Inputs_ByPrg!Q$5,Inputs_ByYear!$D$38:$Y$38,0))))</f>
        <v>0.14884</v>
      </c>
      <c r="R6" s="279">
        <f>Q6*(1+(INDEX(Inputs_ByYear!$D$39:$Y$44,MATCH(Inputs_ByPrg!$C6,Inputs_ByYear!$B$39:$B$44,0),MATCH(Inputs_ByPrg!R$5,Inputs_ByYear!$D$38:$Y$38,0))))</f>
        <v>0.14884</v>
      </c>
      <c r="S6" s="279">
        <f>R6*(1+(INDEX(Inputs_ByYear!$D$39:$Y$44,MATCH(Inputs_ByPrg!$C6,Inputs_ByYear!$B$39:$B$44,0),MATCH(Inputs_ByPrg!S$5,Inputs_ByYear!$D$38:$Y$38,0))))</f>
        <v>0.14884</v>
      </c>
      <c r="T6" s="279">
        <f>S6*(1+(INDEX(Inputs_ByYear!$D$39:$Y$44,MATCH(Inputs_ByPrg!$C6,Inputs_ByYear!$B$39:$B$44,0),MATCH(Inputs_ByPrg!T$5,Inputs_ByYear!$D$38:$Y$38,0))))</f>
        <v>0.14884</v>
      </c>
      <c r="U6" s="279">
        <f>T6*(1+(INDEX(Inputs_ByYear!$D$39:$Y$44,MATCH(Inputs_ByPrg!$C6,Inputs_ByYear!$B$39:$B$44,0),MATCH(Inputs_ByPrg!U$5,Inputs_ByYear!$D$38:$Y$38,0))))</f>
        <v>0.14884</v>
      </c>
      <c r="V6" s="279">
        <f>U6*(1+(INDEX(Inputs_ByYear!$D$39:$Y$44,MATCH(Inputs_ByPrg!$C6,Inputs_ByYear!$B$39:$B$44,0),MATCH(Inputs_ByPrg!V$5,Inputs_ByYear!$D$38:$Y$38,0))))</f>
        <v>0.14884</v>
      </c>
      <c r="W6" s="279">
        <f>V6*(1+(INDEX(Inputs_ByYear!$D$39:$Y$44,MATCH(Inputs_ByPrg!$C6,Inputs_ByYear!$B$39:$B$44,0),MATCH(Inputs_ByPrg!W$5,Inputs_ByYear!$D$38:$Y$38,0))))</f>
        <v>0.14884</v>
      </c>
      <c r="X6" s="279">
        <f>W6*(1+(INDEX(Inputs_ByYear!$D$39:$Y$44,MATCH(Inputs_ByPrg!$C6,Inputs_ByYear!$B$39:$B$44,0),MATCH(Inputs_ByPrg!X$5,Inputs_ByYear!$D$38:$Y$38,0))))</f>
        <v>0.14884</v>
      </c>
      <c r="Y6" s="279">
        <f>X6*(1+(INDEX(Inputs_ByYear!$D$39:$Y$44,MATCH(Inputs_ByPrg!$C6,Inputs_ByYear!$B$39:$B$44,0),MATCH(Inputs_ByPrg!Y$5,Inputs_ByYear!$D$38:$Y$38,0))))</f>
        <v>0.14884</v>
      </c>
      <c r="Z6" s="279">
        <f>Y6*(1+(INDEX(Inputs_ByYear!$D$39:$Y$44,MATCH(Inputs_ByPrg!$C6,Inputs_ByYear!$B$39:$B$44,0),MATCH(Inputs_ByPrg!Z$5,Inputs_ByYear!$D$38:$Y$38,0))))</f>
        <v>0.14884</v>
      </c>
      <c r="AA6" s="279">
        <f>Z6*(1+(INDEX(Inputs_ByYear!$D$39:$Y$44,MATCH(Inputs_ByPrg!$C6,Inputs_ByYear!$B$39:$B$44,0),MATCH(Inputs_ByPrg!AA$5,Inputs_ByYear!$D$38:$Y$38,0))))</f>
        <v>0.14884</v>
      </c>
      <c r="AB6" s="279">
        <f>AA6*(1+(INDEX(Inputs_ByYear!$D$39:$Y$44,MATCH(Inputs_ByPrg!$C6,Inputs_ByYear!$B$39:$B$44,0),MATCH(Inputs_ByPrg!AB$5,Inputs_ByYear!$D$38:$Y$38,0))))</f>
        <v>0.14884</v>
      </c>
      <c r="AC6" s="279">
        <f>AB6*(1+(INDEX(Inputs_ByYear!$D$39:$Y$44,MATCH(Inputs_ByPrg!$C6,Inputs_ByYear!$B$39:$B$44,0),MATCH(Inputs_ByPrg!AC$5,Inputs_ByYear!$D$38:$Y$38,0))))</f>
        <v>0.14884</v>
      </c>
      <c r="AD6" s="279">
        <f>AC6*(1+(INDEX(Inputs_ByYear!$D$39:$Y$44,MATCH(Inputs_ByPrg!$C6,Inputs_ByYear!$B$39:$B$44,0),MATCH(Inputs_ByPrg!AD$5,Inputs_ByYear!$D$38:$Y$38,0))))</f>
        <v>0.14884</v>
      </c>
      <c r="AE6" s="270"/>
    </row>
    <row r="7" spans="2:31" ht="14.45" customHeight="1">
      <c r="B7" s="239" t="s">
        <v>230</v>
      </c>
      <c r="C7" s="239" t="s">
        <v>206</v>
      </c>
      <c r="D7" s="239" t="s">
        <v>276</v>
      </c>
      <c r="E7" s="274" t="str">
        <f t="shared" ref="E7:E69" si="0">B7&amp;"_"&amp;C7&amp;"_"&amp;D7</f>
        <v>A_Small DG_10–25</v>
      </c>
      <c r="F7" s="265">
        <v>0.62</v>
      </c>
      <c r="H7" s="303"/>
      <c r="I7" s="265">
        <v>0.15130000000000002</v>
      </c>
      <c r="J7" s="278">
        <f>I7*(1+(INDEX(Inputs_ByYear!$D$39:$Y$44,MATCH(Inputs_ByPrg!$C7,Inputs_ByYear!$B$39:$B$44,0),MATCH(Inputs_ByPrg!J$5,Inputs_ByYear!$D$38:$Y$38,0))))</f>
        <v>0.15130000000000002</v>
      </c>
      <c r="K7" s="279">
        <f>J7*(1+(INDEX(Inputs_ByYear!$D$39:$Y$44,MATCH(Inputs_ByPrg!$C7,Inputs_ByYear!$B$39:$B$44,0),MATCH(Inputs_ByPrg!K$5,Inputs_ByYear!$D$38:$Y$38,0))))</f>
        <v>0.15130000000000002</v>
      </c>
      <c r="L7" s="279">
        <f>K7*(1+(INDEX(Inputs_ByYear!$D$39:$Y$44,MATCH(Inputs_ByPrg!$C7,Inputs_ByYear!$B$39:$B$44,0),MATCH(Inputs_ByPrg!L$5,Inputs_ByYear!$D$38:$Y$38,0))))</f>
        <v>0.15130000000000002</v>
      </c>
      <c r="M7" s="279">
        <f>L7*(1+(INDEX(Inputs_ByYear!$D$39:$Y$44,MATCH(Inputs_ByPrg!$C7,Inputs_ByYear!$B$39:$B$44,0),MATCH(Inputs_ByPrg!M$5,Inputs_ByYear!$D$38:$Y$38,0))))</f>
        <v>0.15130000000000002</v>
      </c>
      <c r="N7" s="279">
        <f>M7*(1+(INDEX(Inputs_ByYear!$D$39:$Y$44,MATCH(Inputs_ByPrg!$C7,Inputs_ByYear!$B$39:$B$44,0),MATCH(Inputs_ByPrg!N$5,Inputs_ByYear!$D$38:$Y$38,0))))</f>
        <v>0.15130000000000002</v>
      </c>
      <c r="O7" s="279">
        <f>N7*(1+(INDEX(Inputs_ByYear!$D$39:$Y$44,MATCH(Inputs_ByPrg!$C7,Inputs_ByYear!$B$39:$B$44,0),MATCH(Inputs_ByPrg!O$5,Inputs_ByYear!$D$38:$Y$38,0))))</f>
        <v>0.15130000000000002</v>
      </c>
      <c r="P7" s="279">
        <f>O7*(1+(INDEX(Inputs_ByYear!$D$39:$Y$44,MATCH(Inputs_ByPrg!$C7,Inputs_ByYear!$B$39:$B$44,0),MATCH(Inputs_ByPrg!P$5,Inputs_ByYear!$D$38:$Y$38,0))))</f>
        <v>0.15130000000000002</v>
      </c>
      <c r="Q7" s="279">
        <f>P7*(1+(INDEX(Inputs_ByYear!$D$39:$Y$44,MATCH(Inputs_ByPrg!$C7,Inputs_ByYear!$B$39:$B$44,0),MATCH(Inputs_ByPrg!Q$5,Inputs_ByYear!$D$38:$Y$38,0))))</f>
        <v>0.15130000000000002</v>
      </c>
      <c r="R7" s="279">
        <f>Q7*(1+(INDEX(Inputs_ByYear!$D$39:$Y$44,MATCH(Inputs_ByPrg!$C7,Inputs_ByYear!$B$39:$B$44,0),MATCH(Inputs_ByPrg!R$5,Inputs_ByYear!$D$38:$Y$38,0))))</f>
        <v>0.15130000000000002</v>
      </c>
      <c r="S7" s="279">
        <f>R7*(1+(INDEX(Inputs_ByYear!$D$39:$Y$44,MATCH(Inputs_ByPrg!$C7,Inputs_ByYear!$B$39:$B$44,0),MATCH(Inputs_ByPrg!S$5,Inputs_ByYear!$D$38:$Y$38,0))))</f>
        <v>0.15130000000000002</v>
      </c>
      <c r="T7" s="279">
        <f>S7*(1+(INDEX(Inputs_ByYear!$D$39:$Y$44,MATCH(Inputs_ByPrg!$C7,Inputs_ByYear!$B$39:$B$44,0),MATCH(Inputs_ByPrg!T$5,Inputs_ByYear!$D$38:$Y$38,0))))</f>
        <v>0.15130000000000002</v>
      </c>
      <c r="U7" s="279">
        <f>T7*(1+(INDEX(Inputs_ByYear!$D$39:$Y$44,MATCH(Inputs_ByPrg!$C7,Inputs_ByYear!$B$39:$B$44,0),MATCH(Inputs_ByPrg!U$5,Inputs_ByYear!$D$38:$Y$38,0))))</f>
        <v>0.15130000000000002</v>
      </c>
      <c r="V7" s="279">
        <f>U7*(1+(INDEX(Inputs_ByYear!$D$39:$Y$44,MATCH(Inputs_ByPrg!$C7,Inputs_ByYear!$B$39:$B$44,0),MATCH(Inputs_ByPrg!V$5,Inputs_ByYear!$D$38:$Y$38,0))))</f>
        <v>0.15130000000000002</v>
      </c>
      <c r="W7" s="279">
        <f>V7*(1+(INDEX(Inputs_ByYear!$D$39:$Y$44,MATCH(Inputs_ByPrg!$C7,Inputs_ByYear!$B$39:$B$44,0),MATCH(Inputs_ByPrg!W$5,Inputs_ByYear!$D$38:$Y$38,0))))</f>
        <v>0.15130000000000002</v>
      </c>
      <c r="X7" s="279">
        <f>W7*(1+(INDEX(Inputs_ByYear!$D$39:$Y$44,MATCH(Inputs_ByPrg!$C7,Inputs_ByYear!$B$39:$B$44,0),MATCH(Inputs_ByPrg!X$5,Inputs_ByYear!$D$38:$Y$38,0))))</f>
        <v>0.15130000000000002</v>
      </c>
      <c r="Y7" s="279">
        <f>X7*(1+(INDEX(Inputs_ByYear!$D$39:$Y$44,MATCH(Inputs_ByPrg!$C7,Inputs_ByYear!$B$39:$B$44,0),MATCH(Inputs_ByPrg!Y$5,Inputs_ByYear!$D$38:$Y$38,0))))</f>
        <v>0.15130000000000002</v>
      </c>
      <c r="Z7" s="279">
        <f>Y7*(1+(INDEX(Inputs_ByYear!$D$39:$Y$44,MATCH(Inputs_ByPrg!$C7,Inputs_ByYear!$B$39:$B$44,0),MATCH(Inputs_ByPrg!Z$5,Inputs_ByYear!$D$38:$Y$38,0))))</f>
        <v>0.15130000000000002</v>
      </c>
      <c r="AA7" s="279">
        <f>Z7*(1+(INDEX(Inputs_ByYear!$D$39:$Y$44,MATCH(Inputs_ByPrg!$C7,Inputs_ByYear!$B$39:$B$44,0),MATCH(Inputs_ByPrg!AA$5,Inputs_ByYear!$D$38:$Y$38,0))))</f>
        <v>0.15130000000000002</v>
      </c>
      <c r="AB7" s="279">
        <f>AA7*(1+(INDEX(Inputs_ByYear!$D$39:$Y$44,MATCH(Inputs_ByPrg!$C7,Inputs_ByYear!$B$39:$B$44,0),MATCH(Inputs_ByPrg!AB$5,Inputs_ByYear!$D$38:$Y$38,0))))</f>
        <v>0.15130000000000002</v>
      </c>
      <c r="AC7" s="279">
        <f>AB7*(1+(INDEX(Inputs_ByYear!$D$39:$Y$44,MATCH(Inputs_ByPrg!$C7,Inputs_ByYear!$B$39:$B$44,0),MATCH(Inputs_ByPrg!AC$5,Inputs_ByYear!$D$38:$Y$38,0))))</f>
        <v>0.15130000000000002</v>
      </c>
      <c r="AD7" s="279">
        <f>AC7*(1+(INDEX(Inputs_ByYear!$D$39:$Y$44,MATCH(Inputs_ByPrg!$C7,Inputs_ByYear!$B$39:$B$44,0),MATCH(Inputs_ByPrg!AD$5,Inputs_ByYear!$D$38:$Y$38,0))))</f>
        <v>0.15130000000000002</v>
      </c>
      <c r="AE7" s="270"/>
    </row>
    <row r="8" spans="2:31" ht="14.45" customHeight="1">
      <c r="B8" s="239" t="s">
        <v>231</v>
      </c>
      <c r="C8" s="239" t="s">
        <v>206</v>
      </c>
      <c r="D8" s="239" t="s">
        <v>274</v>
      </c>
      <c r="E8" s="274" t="str">
        <f t="shared" si="0"/>
        <v>B_Small DG_&lt; 10</v>
      </c>
      <c r="F8" s="265">
        <v>0.38</v>
      </c>
      <c r="H8" s="303"/>
      <c r="I8" s="265">
        <v>0.13464999999999999</v>
      </c>
      <c r="J8" s="278">
        <f>I8*(1+(INDEX(Inputs_ByYear!$D$39:$Y$44,MATCH(Inputs_ByPrg!$C8,Inputs_ByYear!$B$39:$B$44,0),MATCH(Inputs_ByPrg!J$5,Inputs_ByYear!$D$38:$Y$38,0))))</f>
        <v>0.13464999999999999</v>
      </c>
      <c r="K8" s="279">
        <f>J8*(1+(INDEX(Inputs_ByYear!$D$39:$Y$44,MATCH(Inputs_ByPrg!$C8,Inputs_ByYear!$B$39:$B$44,0),MATCH(Inputs_ByPrg!K$5,Inputs_ByYear!$D$38:$Y$38,0))))</f>
        <v>0.13464999999999999</v>
      </c>
      <c r="L8" s="279">
        <f>K8*(1+(INDEX(Inputs_ByYear!$D$39:$Y$44,MATCH(Inputs_ByPrg!$C8,Inputs_ByYear!$B$39:$B$44,0),MATCH(Inputs_ByPrg!L$5,Inputs_ByYear!$D$38:$Y$38,0))))</f>
        <v>0.13464999999999999</v>
      </c>
      <c r="M8" s="279">
        <f>L8*(1+(INDEX(Inputs_ByYear!$D$39:$Y$44,MATCH(Inputs_ByPrg!$C8,Inputs_ByYear!$B$39:$B$44,0),MATCH(Inputs_ByPrg!M$5,Inputs_ByYear!$D$38:$Y$38,0))))</f>
        <v>0.13464999999999999</v>
      </c>
      <c r="N8" s="279">
        <f>M8*(1+(INDEX(Inputs_ByYear!$D$39:$Y$44,MATCH(Inputs_ByPrg!$C8,Inputs_ByYear!$B$39:$B$44,0),MATCH(Inputs_ByPrg!N$5,Inputs_ByYear!$D$38:$Y$38,0))))</f>
        <v>0.13464999999999999</v>
      </c>
      <c r="O8" s="279">
        <f>N8*(1+(INDEX(Inputs_ByYear!$D$39:$Y$44,MATCH(Inputs_ByPrg!$C8,Inputs_ByYear!$B$39:$B$44,0),MATCH(Inputs_ByPrg!O$5,Inputs_ByYear!$D$38:$Y$38,0))))</f>
        <v>0.13464999999999999</v>
      </c>
      <c r="P8" s="279">
        <f>O8*(1+(INDEX(Inputs_ByYear!$D$39:$Y$44,MATCH(Inputs_ByPrg!$C8,Inputs_ByYear!$B$39:$B$44,0),MATCH(Inputs_ByPrg!P$5,Inputs_ByYear!$D$38:$Y$38,0))))</f>
        <v>0.13464999999999999</v>
      </c>
      <c r="Q8" s="279">
        <f>P8*(1+(INDEX(Inputs_ByYear!$D$39:$Y$44,MATCH(Inputs_ByPrg!$C8,Inputs_ByYear!$B$39:$B$44,0),MATCH(Inputs_ByPrg!Q$5,Inputs_ByYear!$D$38:$Y$38,0))))</f>
        <v>0.13464999999999999</v>
      </c>
      <c r="R8" s="279">
        <f>Q8*(1+(INDEX(Inputs_ByYear!$D$39:$Y$44,MATCH(Inputs_ByPrg!$C8,Inputs_ByYear!$B$39:$B$44,0),MATCH(Inputs_ByPrg!R$5,Inputs_ByYear!$D$38:$Y$38,0))))</f>
        <v>0.13464999999999999</v>
      </c>
      <c r="S8" s="279">
        <f>R8*(1+(INDEX(Inputs_ByYear!$D$39:$Y$44,MATCH(Inputs_ByPrg!$C8,Inputs_ByYear!$B$39:$B$44,0),MATCH(Inputs_ByPrg!S$5,Inputs_ByYear!$D$38:$Y$38,0))))</f>
        <v>0.13464999999999999</v>
      </c>
      <c r="T8" s="279">
        <f>S8*(1+(INDEX(Inputs_ByYear!$D$39:$Y$44,MATCH(Inputs_ByPrg!$C8,Inputs_ByYear!$B$39:$B$44,0),MATCH(Inputs_ByPrg!T$5,Inputs_ByYear!$D$38:$Y$38,0))))</f>
        <v>0.13464999999999999</v>
      </c>
      <c r="U8" s="279">
        <f>T8*(1+(INDEX(Inputs_ByYear!$D$39:$Y$44,MATCH(Inputs_ByPrg!$C8,Inputs_ByYear!$B$39:$B$44,0),MATCH(Inputs_ByPrg!U$5,Inputs_ByYear!$D$38:$Y$38,0))))</f>
        <v>0.13464999999999999</v>
      </c>
      <c r="V8" s="279">
        <f>U8*(1+(INDEX(Inputs_ByYear!$D$39:$Y$44,MATCH(Inputs_ByPrg!$C8,Inputs_ByYear!$B$39:$B$44,0),MATCH(Inputs_ByPrg!V$5,Inputs_ByYear!$D$38:$Y$38,0))))</f>
        <v>0.13464999999999999</v>
      </c>
      <c r="W8" s="279">
        <f>V8*(1+(INDEX(Inputs_ByYear!$D$39:$Y$44,MATCH(Inputs_ByPrg!$C8,Inputs_ByYear!$B$39:$B$44,0),MATCH(Inputs_ByPrg!W$5,Inputs_ByYear!$D$38:$Y$38,0))))</f>
        <v>0.13464999999999999</v>
      </c>
      <c r="X8" s="279">
        <f>W8*(1+(INDEX(Inputs_ByYear!$D$39:$Y$44,MATCH(Inputs_ByPrg!$C8,Inputs_ByYear!$B$39:$B$44,0),MATCH(Inputs_ByPrg!X$5,Inputs_ByYear!$D$38:$Y$38,0))))</f>
        <v>0.13464999999999999</v>
      </c>
      <c r="Y8" s="279">
        <f>X8*(1+(INDEX(Inputs_ByYear!$D$39:$Y$44,MATCH(Inputs_ByPrg!$C8,Inputs_ByYear!$B$39:$B$44,0),MATCH(Inputs_ByPrg!Y$5,Inputs_ByYear!$D$38:$Y$38,0))))</f>
        <v>0.13464999999999999</v>
      </c>
      <c r="Z8" s="279">
        <f>Y8*(1+(INDEX(Inputs_ByYear!$D$39:$Y$44,MATCH(Inputs_ByPrg!$C8,Inputs_ByYear!$B$39:$B$44,0),MATCH(Inputs_ByPrg!Z$5,Inputs_ByYear!$D$38:$Y$38,0))))</f>
        <v>0.13464999999999999</v>
      </c>
      <c r="AA8" s="279">
        <f>Z8*(1+(INDEX(Inputs_ByYear!$D$39:$Y$44,MATCH(Inputs_ByPrg!$C8,Inputs_ByYear!$B$39:$B$44,0),MATCH(Inputs_ByPrg!AA$5,Inputs_ByYear!$D$38:$Y$38,0))))</f>
        <v>0.13464999999999999</v>
      </c>
      <c r="AB8" s="279">
        <f>AA8*(1+(INDEX(Inputs_ByYear!$D$39:$Y$44,MATCH(Inputs_ByPrg!$C8,Inputs_ByYear!$B$39:$B$44,0),MATCH(Inputs_ByPrg!AB$5,Inputs_ByYear!$D$38:$Y$38,0))))</f>
        <v>0.13464999999999999</v>
      </c>
      <c r="AC8" s="279">
        <f>AB8*(1+(INDEX(Inputs_ByYear!$D$39:$Y$44,MATCH(Inputs_ByPrg!$C8,Inputs_ByYear!$B$39:$B$44,0),MATCH(Inputs_ByPrg!AC$5,Inputs_ByYear!$D$38:$Y$38,0))))</f>
        <v>0.13464999999999999</v>
      </c>
      <c r="AD8" s="279">
        <f>AC8*(1+(INDEX(Inputs_ByYear!$D$39:$Y$44,MATCH(Inputs_ByPrg!$C8,Inputs_ByYear!$B$39:$B$44,0),MATCH(Inputs_ByPrg!AD$5,Inputs_ByYear!$D$38:$Y$38,0))))</f>
        <v>0.13464999999999999</v>
      </c>
      <c r="AE8" s="270"/>
    </row>
    <row r="9" spans="2:31" ht="14.45" customHeight="1">
      <c r="B9" s="239" t="s">
        <v>231</v>
      </c>
      <c r="C9" s="239" t="s">
        <v>206</v>
      </c>
      <c r="D9" s="239" t="s">
        <v>276</v>
      </c>
      <c r="E9" s="274" t="str">
        <f t="shared" si="0"/>
        <v>B_Small DG_10–25</v>
      </c>
      <c r="F9" s="265">
        <v>0.62</v>
      </c>
      <c r="H9" s="303"/>
      <c r="I9" s="265">
        <v>0.13319</v>
      </c>
      <c r="J9" s="278">
        <f>I9*(1+(INDEX(Inputs_ByYear!$D$39:$Y$44,MATCH(Inputs_ByPrg!$C9,Inputs_ByYear!$B$39:$B$44,0),MATCH(Inputs_ByPrg!J$5,Inputs_ByYear!$D$38:$Y$38,0))))</f>
        <v>0.13319</v>
      </c>
      <c r="K9" s="279">
        <f>J9*(1+(INDEX(Inputs_ByYear!$D$39:$Y$44,MATCH(Inputs_ByPrg!$C9,Inputs_ByYear!$B$39:$B$44,0),MATCH(Inputs_ByPrg!K$5,Inputs_ByYear!$D$38:$Y$38,0))))</f>
        <v>0.13319</v>
      </c>
      <c r="L9" s="279">
        <f>K9*(1+(INDEX(Inputs_ByYear!$D$39:$Y$44,MATCH(Inputs_ByPrg!$C9,Inputs_ByYear!$B$39:$B$44,0),MATCH(Inputs_ByPrg!L$5,Inputs_ByYear!$D$38:$Y$38,0))))</f>
        <v>0.13319</v>
      </c>
      <c r="M9" s="279">
        <f>L9*(1+(INDEX(Inputs_ByYear!$D$39:$Y$44,MATCH(Inputs_ByPrg!$C9,Inputs_ByYear!$B$39:$B$44,0),MATCH(Inputs_ByPrg!M$5,Inputs_ByYear!$D$38:$Y$38,0))))</f>
        <v>0.13319</v>
      </c>
      <c r="N9" s="279">
        <f>M9*(1+(INDEX(Inputs_ByYear!$D$39:$Y$44,MATCH(Inputs_ByPrg!$C9,Inputs_ByYear!$B$39:$B$44,0),MATCH(Inputs_ByPrg!N$5,Inputs_ByYear!$D$38:$Y$38,0))))</f>
        <v>0.13319</v>
      </c>
      <c r="O9" s="279">
        <f>N9*(1+(INDEX(Inputs_ByYear!$D$39:$Y$44,MATCH(Inputs_ByPrg!$C9,Inputs_ByYear!$B$39:$B$44,0),MATCH(Inputs_ByPrg!O$5,Inputs_ByYear!$D$38:$Y$38,0))))</f>
        <v>0.13319</v>
      </c>
      <c r="P9" s="279">
        <f>O9*(1+(INDEX(Inputs_ByYear!$D$39:$Y$44,MATCH(Inputs_ByPrg!$C9,Inputs_ByYear!$B$39:$B$44,0),MATCH(Inputs_ByPrg!P$5,Inputs_ByYear!$D$38:$Y$38,0))))</f>
        <v>0.13319</v>
      </c>
      <c r="Q9" s="279">
        <f>P9*(1+(INDEX(Inputs_ByYear!$D$39:$Y$44,MATCH(Inputs_ByPrg!$C9,Inputs_ByYear!$B$39:$B$44,0),MATCH(Inputs_ByPrg!Q$5,Inputs_ByYear!$D$38:$Y$38,0))))</f>
        <v>0.13319</v>
      </c>
      <c r="R9" s="279">
        <f>Q9*(1+(INDEX(Inputs_ByYear!$D$39:$Y$44,MATCH(Inputs_ByPrg!$C9,Inputs_ByYear!$B$39:$B$44,0),MATCH(Inputs_ByPrg!R$5,Inputs_ByYear!$D$38:$Y$38,0))))</f>
        <v>0.13319</v>
      </c>
      <c r="S9" s="279">
        <f>R9*(1+(INDEX(Inputs_ByYear!$D$39:$Y$44,MATCH(Inputs_ByPrg!$C9,Inputs_ByYear!$B$39:$B$44,0),MATCH(Inputs_ByPrg!S$5,Inputs_ByYear!$D$38:$Y$38,0))))</f>
        <v>0.13319</v>
      </c>
      <c r="T9" s="279">
        <f>S9*(1+(INDEX(Inputs_ByYear!$D$39:$Y$44,MATCH(Inputs_ByPrg!$C9,Inputs_ByYear!$B$39:$B$44,0),MATCH(Inputs_ByPrg!T$5,Inputs_ByYear!$D$38:$Y$38,0))))</f>
        <v>0.13319</v>
      </c>
      <c r="U9" s="279">
        <f>T9*(1+(INDEX(Inputs_ByYear!$D$39:$Y$44,MATCH(Inputs_ByPrg!$C9,Inputs_ByYear!$B$39:$B$44,0),MATCH(Inputs_ByPrg!U$5,Inputs_ByYear!$D$38:$Y$38,0))))</f>
        <v>0.13319</v>
      </c>
      <c r="V9" s="279">
        <f>U9*(1+(INDEX(Inputs_ByYear!$D$39:$Y$44,MATCH(Inputs_ByPrg!$C9,Inputs_ByYear!$B$39:$B$44,0),MATCH(Inputs_ByPrg!V$5,Inputs_ByYear!$D$38:$Y$38,0))))</f>
        <v>0.13319</v>
      </c>
      <c r="W9" s="279">
        <f>V9*(1+(INDEX(Inputs_ByYear!$D$39:$Y$44,MATCH(Inputs_ByPrg!$C9,Inputs_ByYear!$B$39:$B$44,0),MATCH(Inputs_ByPrg!W$5,Inputs_ByYear!$D$38:$Y$38,0))))</f>
        <v>0.13319</v>
      </c>
      <c r="X9" s="279">
        <f>W9*(1+(INDEX(Inputs_ByYear!$D$39:$Y$44,MATCH(Inputs_ByPrg!$C9,Inputs_ByYear!$B$39:$B$44,0),MATCH(Inputs_ByPrg!X$5,Inputs_ByYear!$D$38:$Y$38,0))))</f>
        <v>0.13319</v>
      </c>
      <c r="Y9" s="279">
        <f>X9*(1+(INDEX(Inputs_ByYear!$D$39:$Y$44,MATCH(Inputs_ByPrg!$C9,Inputs_ByYear!$B$39:$B$44,0),MATCH(Inputs_ByPrg!Y$5,Inputs_ByYear!$D$38:$Y$38,0))))</f>
        <v>0.13319</v>
      </c>
      <c r="Z9" s="279">
        <f>Y9*(1+(INDEX(Inputs_ByYear!$D$39:$Y$44,MATCH(Inputs_ByPrg!$C9,Inputs_ByYear!$B$39:$B$44,0),MATCH(Inputs_ByPrg!Z$5,Inputs_ByYear!$D$38:$Y$38,0))))</f>
        <v>0.13319</v>
      </c>
      <c r="AA9" s="279">
        <f>Z9*(1+(INDEX(Inputs_ByYear!$D$39:$Y$44,MATCH(Inputs_ByPrg!$C9,Inputs_ByYear!$B$39:$B$44,0),MATCH(Inputs_ByPrg!AA$5,Inputs_ByYear!$D$38:$Y$38,0))))</f>
        <v>0.13319</v>
      </c>
      <c r="AB9" s="279">
        <f>AA9*(1+(INDEX(Inputs_ByYear!$D$39:$Y$44,MATCH(Inputs_ByPrg!$C9,Inputs_ByYear!$B$39:$B$44,0),MATCH(Inputs_ByPrg!AB$5,Inputs_ByYear!$D$38:$Y$38,0))))</f>
        <v>0.13319</v>
      </c>
      <c r="AC9" s="279">
        <f>AB9*(1+(INDEX(Inputs_ByYear!$D$39:$Y$44,MATCH(Inputs_ByPrg!$C9,Inputs_ByYear!$B$39:$B$44,0),MATCH(Inputs_ByPrg!AC$5,Inputs_ByYear!$D$38:$Y$38,0))))</f>
        <v>0.13319</v>
      </c>
      <c r="AD9" s="279">
        <f>AC9*(1+(INDEX(Inputs_ByYear!$D$39:$Y$44,MATCH(Inputs_ByPrg!$C9,Inputs_ByYear!$B$39:$B$44,0),MATCH(Inputs_ByPrg!AD$5,Inputs_ByYear!$D$38:$Y$38,0))))</f>
        <v>0.13319</v>
      </c>
      <c r="AE9" s="270"/>
    </row>
    <row r="10" spans="2:31" ht="14.45" customHeight="1">
      <c r="B10" s="239" t="s">
        <v>230</v>
      </c>
      <c r="C10" s="239" t="s">
        <v>207</v>
      </c>
      <c r="D10" s="239" t="s">
        <v>286</v>
      </c>
      <c r="E10" s="274" t="str">
        <f t="shared" si="0"/>
        <v>A_Large DG_&gt;25-100</v>
      </c>
      <c r="F10" s="265">
        <v>8.2589858081657974E-2</v>
      </c>
      <c r="H10" s="303"/>
      <c r="I10" s="265">
        <v>0.15196999999999999</v>
      </c>
      <c r="J10" s="278">
        <f>I10*(1+(INDEX(Inputs_ByYear!$D$39:$Y$44,MATCH(Inputs_ByPrg!$C10,Inputs_ByYear!$B$39:$B$44,0),MATCH(Inputs_ByPrg!J$5,Inputs_ByYear!$D$38:$Y$38,0))))</f>
        <v>0.15196999999999999</v>
      </c>
      <c r="K10" s="279">
        <f>J10*(1+(INDEX(Inputs_ByYear!$D$39:$Y$44,MATCH(Inputs_ByPrg!$C10,Inputs_ByYear!$B$39:$B$44,0),MATCH(Inputs_ByPrg!K$5,Inputs_ByYear!$D$38:$Y$38,0))))</f>
        <v>0.15196999999999999</v>
      </c>
      <c r="L10" s="279">
        <f>K10*(1+(INDEX(Inputs_ByYear!$D$39:$Y$44,MATCH(Inputs_ByPrg!$C10,Inputs_ByYear!$B$39:$B$44,0),MATCH(Inputs_ByPrg!L$5,Inputs_ByYear!$D$38:$Y$38,0))))</f>
        <v>0.15196999999999999</v>
      </c>
      <c r="M10" s="279">
        <f>L10*(1+(INDEX(Inputs_ByYear!$D$39:$Y$44,MATCH(Inputs_ByPrg!$C10,Inputs_ByYear!$B$39:$B$44,0),MATCH(Inputs_ByPrg!M$5,Inputs_ByYear!$D$38:$Y$38,0))))</f>
        <v>0.15196999999999999</v>
      </c>
      <c r="N10" s="279">
        <f>M10*(1+(INDEX(Inputs_ByYear!$D$39:$Y$44,MATCH(Inputs_ByPrg!$C10,Inputs_ByYear!$B$39:$B$44,0),MATCH(Inputs_ByPrg!N$5,Inputs_ByYear!$D$38:$Y$38,0))))</f>
        <v>0.15196999999999999</v>
      </c>
      <c r="O10" s="279">
        <f>N10*(1+(INDEX(Inputs_ByYear!$D$39:$Y$44,MATCH(Inputs_ByPrg!$C10,Inputs_ByYear!$B$39:$B$44,0),MATCH(Inputs_ByPrg!O$5,Inputs_ByYear!$D$38:$Y$38,0))))</f>
        <v>0.15196999999999999</v>
      </c>
      <c r="P10" s="279">
        <f>O10*(1+(INDEX(Inputs_ByYear!$D$39:$Y$44,MATCH(Inputs_ByPrg!$C10,Inputs_ByYear!$B$39:$B$44,0),MATCH(Inputs_ByPrg!P$5,Inputs_ByYear!$D$38:$Y$38,0))))</f>
        <v>0.15196999999999999</v>
      </c>
      <c r="Q10" s="279">
        <f>P10*(1+(INDEX(Inputs_ByYear!$D$39:$Y$44,MATCH(Inputs_ByPrg!$C10,Inputs_ByYear!$B$39:$B$44,0),MATCH(Inputs_ByPrg!Q$5,Inputs_ByYear!$D$38:$Y$38,0))))</f>
        <v>0.15196999999999999</v>
      </c>
      <c r="R10" s="279">
        <f>Q10*(1+(INDEX(Inputs_ByYear!$D$39:$Y$44,MATCH(Inputs_ByPrg!$C10,Inputs_ByYear!$B$39:$B$44,0),MATCH(Inputs_ByPrg!R$5,Inputs_ByYear!$D$38:$Y$38,0))))</f>
        <v>0.15196999999999999</v>
      </c>
      <c r="S10" s="279">
        <f>R10*(1+(INDEX(Inputs_ByYear!$D$39:$Y$44,MATCH(Inputs_ByPrg!$C10,Inputs_ByYear!$B$39:$B$44,0),MATCH(Inputs_ByPrg!S$5,Inputs_ByYear!$D$38:$Y$38,0))))</f>
        <v>0.15196999999999999</v>
      </c>
      <c r="T10" s="279">
        <f>S10*(1+(INDEX(Inputs_ByYear!$D$39:$Y$44,MATCH(Inputs_ByPrg!$C10,Inputs_ByYear!$B$39:$B$44,0),MATCH(Inputs_ByPrg!T$5,Inputs_ByYear!$D$38:$Y$38,0))))</f>
        <v>0.15196999999999999</v>
      </c>
      <c r="U10" s="279">
        <f>T10*(1+(INDEX(Inputs_ByYear!$D$39:$Y$44,MATCH(Inputs_ByPrg!$C10,Inputs_ByYear!$B$39:$B$44,0),MATCH(Inputs_ByPrg!U$5,Inputs_ByYear!$D$38:$Y$38,0))))</f>
        <v>0.15196999999999999</v>
      </c>
      <c r="V10" s="279">
        <f>U10*(1+(INDEX(Inputs_ByYear!$D$39:$Y$44,MATCH(Inputs_ByPrg!$C10,Inputs_ByYear!$B$39:$B$44,0),MATCH(Inputs_ByPrg!V$5,Inputs_ByYear!$D$38:$Y$38,0))))</f>
        <v>0.15196999999999999</v>
      </c>
      <c r="W10" s="279">
        <f>V10*(1+(INDEX(Inputs_ByYear!$D$39:$Y$44,MATCH(Inputs_ByPrg!$C10,Inputs_ByYear!$B$39:$B$44,0),MATCH(Inputs_ByPrg!W$5,Inputs_ByYear!$D$38:$Y$38,0))))</f>
        <v>0.15196999999999999</v>
      </c>
      <c r="X10" s="279">
        <f>W10*(1+(INDEX(Inputs_ByYear!$D$39:$Y$44,MATCH(Inputs_ByPrg!$C10,Inputs_ByYear!$B$39:$B$44,0),MATCH(Inputs_ByPrg!X$5,Inputs_ByYear!$D$38:$Y$38,0))))</f>
        <v>0.15196999999999999</v>
      </c>
      <c r="Y10" s="279">
        <f>X10*(1+(INDEX(Inputs_ByYear!$D$39:$Y$44,MATCH(Inputs_ByPrg!$C10,Inputs_ByYear!$B$39:$B$44,0),MATCH(Inputs_ByPrg!Y$5,Inputs_ByYear!$D$38:$Y$38,0))))</f>
        <v>0.15196999999999999</v>
      </c>
      <c r="Z10" s="279">
        <f>Y10*(1+(INDEX(Inputs_ByYear!$D$39:$Y$44,MATCH(Inputs_ByPrg!$C10,Inputs_ByYear!$B$39:$B$44,0),MATCH(Inputs_ByPrg!Z$5,Inputs_ByYear!$D$38:$Y$38,0))))</f>
        <v>0.15196999999999999</v>
      </c>
      <c r="AA10" s="279">
        <f>Z10*(1+(INDEX(Inputs_ByYear!$D$39:$Y$44,MATCH(Inputs_ByPrg!$C10,Inputs_ByYear!$B$39:$B$44,0),MATCH(Inputs_ByPrg!AA$5,Inputs_ByYear!$D$38:$Y$38,0))))</f>
        <v>0.15196999999999999</v>
      </c>
      <c r="AB10" s="279">
        <f>AA10*(1+(INDEX(Inputs_ByYear!$D$39:$Y$44,MATCH(Inputs_ByPrg!$C10,Inputs_ByYear!$B$39:$B$44,0),MATCH(Inputs_ByPrg!AB$5,Inputs_ByYear!$D$38:$Y$38,0))))</f>
        <v>0.15196999999999999</v>
      </c>
      <c r="AC10" s="279">
        <f>AB10*(1+(INDEX(Inputs_ByYear!$D$39:$Y$44,MATCH(Inputs_ByPrg!$C10,Inputs_ByYear!$B$39:$B$44,0),MATCH(Inputs_ByPrg!AC$5,Inputs_ByYear!$D$38:$Y$38,0))))</f>
        <v>0.15196999999999999</v>
      </c>
      <c r="AD10" s="279">
        <f>AC10*(1+(INDEX(Inputs_ByYear!$D$39:$Y$44,MATCH(Inputs_ByPrg!$C10,Inputs_ByYear!$B$39:$B$44,0),MATCH(Inputs_ByPrg!AD$5,Inputs_ByYear!$D$38:$Y$38,0))))</f>
        <v>0.15196999999999999</v>
      </c>
      <c r="AE10" s="270"/>
    </row>
    <row r="11" spans="2:31" ht="14.45" customHeight="1">
      <c r="B11" s="239" t="s">
        <v>230</v>
      </c>
      <c r="C11" s="239" t="s">
        <v>207</v>
      </c>
      <c r="D11" s="239" t="s">
        <v>287</v>
      </c>
      <c r="E11" s="274" t="str">
        <f t="shared" si="0"/>
        <v>A_Large DG_&gt;100-200</v>
      </c>
      <c r="F11" s="265">
        <v>6.3796727298494463E-2</v>
      </c>
      <c r="H11" s="303"/>
      <c r="I11" s="265">
        <v>0.14819000000000002</v>
      </c>
      <c r="J11" s="278">
        <f>I11*(1+(INDEX(Inputs_ByYear!$D$39:$Y$44,MATCH(Inputs_ByPrg!$C11,Inputs_ByYear!$B$39:$B$44,0),MATCH(Inputs_ByPrg!J$5,Inputs_ByYear!$D$38:$Y$38,0))))</f>
        <v>0.14819000000000002</v>
      </c>
      <c r="K11" s="279">
        <f>J11*(1+(INDEX(Inputs_ByYear!$D$39:$Y$44,MATCH(Inputs_ByPrg!$C11,Inputs_ByYear!$B$39:$B$44,0),MATCH(Inputs_ByPrg!K$5,Inputs_ByYear!$D$38:$Y$38,0))))</f>
        <v>0.14819000000000002</v>
      </c>
      <c r="L11" s="279">
        <f>K11*(1+(INDEX(Inputs_ByYear!$D$39:$Y$44,MATCH(Inputs_ByPrg!$C11,Inputs_ByYear!$B$39:$B$44,0),MATCH(Inputs_ByPrg!L$5,Inputs_ByYear!$D$38:$Y$38,0))))</f>
        <v>0.14819000000000002</v>
      </c>
      <c r="M11" s="279">
        <f>L11*(1+(INDEX(Inputs_ByYear!$D$39:$Y$44,MATCH(Inputs_ByPrg!$C11,Inputs_ByYear!$B$39:$B$44,0),MATCH(Inputs_ByPrg!M$5,Inputs_ByYear!$D$38:$Y$38,0))))</f>
        <v>0.14819000000000002</v>
      </c>
      <c r="N11" s="279">
        <f>M11*(1+(INDEX(Inputs_ByYear!$D$39:$Y$44,MATCH(Inputs_ByPrg!$C11,Inputs_ByYear!$B$39:$B$44,0),MATCH(Inputs_ByPrg!N$5,Inputs_ByYear!$D$38:$Y$38,0))))</f>
        <v>0.14819000000000002</v>
      </c>
      <c r="O11" s="279">
        <f>N11*(1+(INDEX(Inputs_ByYear!$D$39:$Y$44,MATCH(Inputs_ByPrg!$C11,Inputs_ByYear!$B$39:$B$44,0),MATCH(Inputs_ByPrg!O$5,Inputs_ByYear!$D$38:$Y$38,0))))</f>
        <v>0.14819000000000002</v>
      </c>
      <c r="P11" s="279">
        <f>O11*(1+(INDEX(Inputs_ByYear!$D$39:$Y$44,MATCH(Inputs_ByPrg!$C11,Inputs_ByYear!$B$39:$B$44,0),MATCH(Inputs_ByPrg!P$5,Inputs_ByYear!$D$38:$Y$38,0))))</f>
        <v>0.14819000000000002</v>
      </c>
      <c r="Q11" s="279">
        <f>P11*(1+(INDEX(Inputs_ByYear!$D$39:$Y$44,MATCH(Inputs_ByPrg!$C11,Inputs_ByYear!$B$39:$B$44,0),MATCH(Inputs_ByPrg!Q$5,Inputs_ByYear!$D$38:$Y$38,0))))</f>
        <v>0.14819000000000002</v>
      </c>
      <c r="R11" s="279">
        <f>Q11*(1+(INDEX(Inputs_ByYear!$D$39:$Y$44,MATCH(Inputs_ByPrg!$C11,Inputs_ByYear!$B$39:$B$44,0),MATCH(Inputs_ByPrg!R$5,Inputs_ByYear!$D$38:$Y$38,0))))</f>
        <v>0.14819000000000002</v>
      </c>
      <c r="S11" s="279">
        <f>R11*(1+(INDEX(Inputs_ByYear!$D$39:$Y$44,MATCH(Inputs_ByPrg!$C11,Inputs_ByYear!$B$39:$B$44,0),MATCH(Inputs_ByPrg!S$5,Inputs_ByYear!$D$38:$Y$38,0))))</f>
        <v>0.14819000000000002</v>
      </c>
      <c r="T11" s="279">
        <f>S11*(1+(INDEX(Inputs_ByYear!$D$39:$Y$44,MATCH(Inputs_ByPrg!$C11,Inputs_ByYear!$B$39:$B$44,0),MATCH(Inputs_ByPrg!T$5,Inputs_ByYear!$D$38:$Y$38,0))))</f>
        <v>0.14819000000000002</v>
      </c>
      <c r="U11" s="279">
        <f>T11*(1+(INDEX(Inputs_ByYear!$D$39:$Y$44,MATCH(Inputs_ByPrg!$C11,Inputs_ByYear!$B$39:$B$44,0),MATCH(Inputs_ByPrg!U$5,Inputs_ByYear!$D$38:$Y$38,0))))</f>
        <v>0.14819000000000002</v>
      </c>
      <c r="V11" s="279">
        <f>U11*(1+(INDEX(Inputs_ByYear!$D$39:$Y$44,MATCH(Inputs_ByPrg!$C11,Inputs_ByYear!$B$39:$B$44,0),MATCH(Inputs_ByPrg!V$5,Inputs_ByYear!$D$38:$Y$38,0))))</f>
        <v>0.14819000000000002</v>
      </c>
      <c r="W11" s="279">
        <f>V11*(1+(INDEX(Inputs_ByYear!$D$39:$Y$44,MATCH(Inputs_ByPrg!$C11,Inputs_ByYear!$B$39:$B$44,0),MATCH(Inputs_ByPrg!W$5,Inputs_ByYear!$D$38:$Y$38,0))))</f>
        <v>0.14819000000000002</v>
      </c>
      <c r="X11" s="279">
        <f>W11*(1+(INDEX(Inputs_ByYear!$D$39:$Y$44,MATCH(Inputs_ByPrg!$C11,Inputs_ByYear!$B$39:$B$44,0),MATCH(Inputs_ByPrg!X$5,Inputs_ByYear!$D$38:$Y$38,0))))</f>
        <v>0.14819000000000002</v>
      </c>
      <c r="Y11" s="279">
        <f>X11*(1+(INDEX(Inputs_ByYear!$D$39:$Y$44,MATCH(Inputs_ByPrg!$C11,Inputs_ByYear!$B$39:$B$44,0),MATCH(Inputs_ByPrg!Y$5,Inputs_ByYear!$D$38:$Y$38,0))))</f>
        <v>0.14819000000000002</v>
      </c>
      <c r="Z11" s="279">
        <f>Y11*(1+(INDEX(Inputs_ByYear!$D$39:$Y$44,MATCH(Inputs_ByPrg!$C11,Inputs_ByYear!$B$39:$B$44,0),MATCH(Inputs_ByPrg!Z$5,Inputs_ByYear!$D$38:$Y$38,0))))</f>
        <v>0.14819000000000002</v>
      </c>
      <c r="AA11" s="279">
        <f>Z11*(1+(INDEX(Inputs_ByYear!$D$39:$Y$44,MATCH(Inputs_ByPrg!$C11,Inputs_ByYear!$B$39:$B$44,0),MATCH(Inputs_ByPrg!AA$5,Inputs_ByYear!$D$38:$Y$38,0))))</f>
        <v>0.14819000000000002</v>
      </c>
      <c r="AB11" s="279">
        <f>AA11*(1+(INDEX(Inputs_ByYear!$D$39:$Y$44,MATCH(Inputs_ByPrg!$C11,Inputs_ByYear!$B$39:$B$44,0),MATCH(Inputs_ByPrg!AB$5,Inputs_ByYear!$D$38:$Y$38,0))))</f>
        <v>0.14819000000000002</v>
      </c>
      <c r="AC11" s="279">
        <f>AB11*(1+(INDEX(Inputs_ByYear!$D$39:$Y$44,MATCH(Inputs_ByPrg!$C11,Inputs_ByYear!$B$39:$B$44,0),MATCH(Inputs_ByPrg!AC$5,Inputs_ByYear!$D$38:$Y$38,0))))</f>
        <v>0.14819000000000002</v>
      </c>
      <c r="AD11" s="279">
        <f>AC11*(1+(INDEX(Inputs_ByYear!$D$39:$Y$44,MATCH(Inputs_ByPrg!$C11,Inputs_ByYear!$B$39:$B$44,0),MATCH(Inputs_ByPrg!AD$5,Inputs_ByYear!$D$38:$Y$38,0))))</f>
        <v>0.14819000000000002</v>
      </c>
      <c r="AE11" s="270"/>
    </row>
    <row r="12" spans="2:31" ht="14.45" customHeight="1">
      <c r="B12" s="239" t="s">
        <v>230</v>
      </c>
      <c r="C12" s="239" t="s">
        <v>207</v>
      </c>
      <c r="D12" s="239" t="s">
        <v>288</v>
      </c>
      <c r="E12" s="274" t="str">
        <f t="shared" si="0"/>
        <v>A_Large DG_&gt;200-500</v>
      </c>
      <c r="F12" s="265">
        <v>0.14809231752718796</v>
      </c>
      <c r="H12" s="303"/>
      <c r="I12" s="265">
        <v>0.15303</v>
      </c>
      <c r="J12" s="278">
        <f>I12*(1+(INDEX(Inputs_ByYear!$D$39:$Y$44,MATCH(Inputs_ByPrg!$C12,Inputs_ByYear!$B$39:$B$44,0),MATCH(Inputs_ByPrg!J$5,Inputs_ByYear!$D$38:$Y$38,0))))</f>
        <v>0.15303</v>
      </c>
      <c r="K12" s="279">
        <f>J12*(1+(INDEX(Inputs_ByYear!$D$39:$Y$44,MATCH(Inputs_ByPrg!$C12,Inputs_ByYear!$B$39:$B$44,0),MATCH(Inputs_ByPrg!K$5,Inputs_ByYear!$D$38:$Y$38,0))))</f>
        <v>0.15303</v>
      </c>
      <c r="L12" s="279">
        <f>K12*(1+(INDEX(Inputs_ByYear!$D$39:$Y$44,MATCH(Inputs_ByPrg!$C12,Inputs_ByYear!$B$39:$B$44,0),MATCH(Inputs_ByPrg!L$5,Inputs_ByYear!$D$38:$Y$38,0))))</f>
        <v>0.15303</v>
      </c>
      <c r="M12" s="279">
        <f>L12*(1+(INDEX(Inputs_ByYear!$D$39:$Y$44,MATCH(Inputs_ByPrg!$C12,Inputs_ByYear!$B$39:$B$44,0),MATCH(Inputs_ByPrg!M$5,Inputs_ByYear!$D$38:$Y$38,0))))</f>
        <v>0.15303</v>
      </c>
      <c r="N12" s="279">
        <f>M12*(1+(INDEX(Inputs_ByYear!$D$39:$Y$44,MATCH(Inputs_ByPrg!$C12,Inputs_ByYear!$B$39:$B$44,0),MATCH(Inputs_ByPrg!N$5,Inputs_ByYear!$D$38:$Y$38,0))))</f>
        <v>0.15303</v>
      </c>
      <c r="O12" s="279">
        <f>N12*(1+(INDEX(Inputs_ByYear!$D$39:$Y$44,MATCH(Inputs_ByPrg!$C12,Inputs_ByYear!$B$39:$B$44,0),MATCH(Inputs_ByPrg!O$5,Inputs_ByYear!$D$38:$Y$38,0))))</f>
        <v>0.15303</v>
      </c>
      <c r="P12" s="279">
        <f>O12*(1+(INDEX(Inputs_ByYear!$D$39:$Y$44,MATCH(Inputs_ByPrg!$C12,Inputs_ByYear!$B$39:$B$44,0),MATCH(Inputs_ByPrg!P$5,Inputs_ByYear!$D$38:$Y$38,0))))</f>
        <v>0.15303</v>
      </c>
      <c r="Q12" s="279">
        <f>P12*(1+(INDEX(Inputs_ByYear!$D$39:$Y$44,MATCH(Inputs_ByPrg!$C12,Inputs_ByYear!$B$39:$B$44,0),MATCH(Inputs_ByPrg!Q$5,Inputs_ByYear!$D$38:$Y$38,0))))</f>
        <v>0.15303</v>
      </c>
      <c r="R12" s="279">
        <f>Q12*(1+(INDEX(Inputs_ByYear!$D$39:$Y$44,MATCH(Inputs_ByPrg!$C12,Inputs_ByYear!$B$39:$B$44,0),MATCH(Inputs_ByPrg!R$5,Inputs_ByYear!$D$38:$Y$38,0))))</f>
        <v>0.15303</v>
      </c>
      <c r="S12" s="279">
        <f>R12*(1+(INDEX(Inputs_ByYear!$D$39:$Y$44,MATCH(Inputs_ByPrg!$C12,Inputs_ByYear!$B$39:$B$44,0),MATCH(Inputs_ByPrg!S$5,Inputs_ByYear!$D$38:$Y$38,0))))</f>
        <v>0.15303</v>
      </c>
      <c r="T12" s="279">
        <f>S12*(1+(INDEX(Inputs_ByYear!$D$39:$Y$44,MATCH(Inputs_ByPrg!$C12,Inputs_ByYear!$B$39:$B$44,0),MATCH(Inputs_ByPrg!T$5,Inputs_ByYear!$D$38:$Y$38,0))))</f>
        <v>0.15303</v>
      </c>
      <c r="U12" s="279">
        <f>T12*(1+(INDEX(Inputs_ByYear!$D$39:$Y$44,MATCH(Inputs_ByPrg!$C12,Inputs_ByYear!$B$39:$B$44,0),MATCH(Inputs_ByPrg!U$5,Inputs_ByYear!$D$38:$Y$38,0))))</f>
        <v>0.15303</v>
      </c>
      <c r="V12" s="279">
        <f>U12*(1+(INDEX(Inputs_ByYear!$D$39:$Y$44,MATCH(Inputs_ByPrg!$C12,Inputs_ByYear!$B$39:$B$44,0),MATCH(Inputs_ByPrg!V$5,Inputs_ByYear!$D$38:$Y$38,0))))</f>
        <v>0.15303</v>
      </c>
      <c r="W12" s="279">
        <f>V12*(1+(INDEX(Inputs_ByYear!$D$39:$Y$44,MATCH(Inputs_ByPrg!$C12,Inputs_ByYear!$B$39:$B$44,0),MATCH(Inputs_ByPrg!W$5,Inputs_ByYear!$D$38:$Y$38,0))))</f>
        <v>0.15303</v>
      </c>
      <c r="X12" s="279">
        <f>W12*(1+(INDEX(Inputs_ByYear!$D$39:$Y$44,MATCH(Inputs_ByPrg!$C12,Inputs_ByYear!$B$39:$B$44,0),MATCH(Inputs_ByPrg!X$5,Inputs_ByYear!$D$38:$Y$38,0))))</f>
        <v>0.15303</v>
      </c>
      <c r="Y12" s="279">
        <f>X12*(1+(INDEX(Inputs_ByYear!$D$39:$Y$44,MATCH(Inputs_ByPrg!$C12,Inputs_ByYear!$B$39:$B$44,0),MATCH(Inputs_ByPrg!Y$5,Inputs_ByYear!$D$38:$Y$38,0))))</f>
        <v>0.15303</v>
      </c>
      <c r="Z12" s="279">
        <f>Y12*(1+(INDEX(Inputs_ByYear!$D$39:$Y$44,MATCH(Inputs_ByPrg!$C12,Inputs_ByYear!$B$39:$B$44,0),MATCH(Inputs_ByPrg!Z$5,Inputs_ByYear!$D$38:$Y$38,0))))</f>
        <v>0.15303</v>
      </c>
      <c r="AA12" s="279">
        <f>Z12*(1+(INDEX(Inputs_ByYear!$D$39:$Y$44,MATCH(Inputs_ByPrg!$C12,Inputs_ByYear!$B$39:$B$44,0),MATCH(Inputs_ByPrg!AA$5,Inputs_ByYear!$D$38:$Y$38,0))))</f>
        <v>0.15303</v>
      </c>
      <c r="AB12" s="279">
        <f>AA12*(1+(INDEX(Inputs_ByYear!$D$39:$Y$44,MATCH(Inputs_ByPrg!$C12,Inputs_ByYear!$B$39:$B$44,0),MATCH(Inputs_ByPrg!AB$5,Inputs_ByYear!$D$38:$Y$38,0))))</f>
        <v>0.15303</v>
      </c>
      <c r="AC12" s="279">
        <f>AB12*(1+(INDEX(Inputs_ByYear!$D$39:$Y$44,MATCH(Inputs_ByPrg!$C12,Inputs_ByYear!$B$39:$B$44,0),MATCH(Inputs_ByPrg!AC$5,Inputs_ByYear!$D$38:$Y$38,0))))</f>
        <v>0.15303</v>
      </c>
      <c r="AD12" s="279">
        <f>AC12*(1+(INDEX(Inputs_ByYear!$D$39:$Y$44,MATCH(Inputs_ByPrg!$C12,Inputs_ByYear!$B$39:$B$44,0),MATCH(Inputs_ByPrg!AD$5,Inputs_ByYear!$D$38:$Y$38,0))))</f>
        <v>0.15303</v>
      </c>
      <c r="AE12" s="270"/>
    </row>
    <row r="13" spans="2:31" ht="14.45" customHeight="1">
      <c r="B13" s="239" t="s">
        <v>230</v>
      </c>
      <c r="C13" s="239" t="s">
        <v>207</v>
      </c>
      <c r="D13" s="239" t="s">
        <v>290</v>
      </c>
      <c r="E13" s="274" t="str">
        <f t="shared" si="0"/>
        <v>A_Large DG_&gt;500-2000</v>
      </c>
      <c r="F13" s="265">
        <v>0.7055190579627767</v>
      </c>
      <c r="H13" s="303"/>
      <c r="I13" s="265">
        <v>0.14410999999999999</v>
      </c>
      <c r="J13" s="278">
        <f>I13*(1+(INDEX(Inputs_ByYear!$D$39:$Y$44,MATCH(Inputs_ByPrg!$C13,Inputs_ByYear!$B$39:$B$44,0),MATCH(Inputs_ByPrg!J$5,Inputs_ByYear!$D$38:$Y$38,0))))</f>
        <v>0.14410999999999999</v>
      </c>
      <c r="K13" s="279">
        <f>J13*(1+(INDEX(Inputs_ByYear!$D$39:$Y$44,MATCH(Inputs_ByPrg!$C13,Inputs_ByYear!$B$39:$B$44,0),MATCH(Inputs_ByPrg!K$5,Inputs_ByYear!$D$38:$Y$38,0))))</f>
        <v>0.14410999999999999</v>
      </c>
      <c r="L13" s="279">
        <f>K13*(1+(INDEX(Inputs_ByYear!$D$39:$Y$44,MATCH(Inputs_ByPrg!$C13,Inputs_ByYear!$B$39:$B$44,0),MATCH(Inputs_ByPrg!L$5,Inputs_ByYear!$D$38:$Y$38,0))))</f>
        <v>0.14410999999999999</v>
      </c>
      <c r="M13" s="279">
        <f>L13*(1+(INDEX(Inputs_ByYear!$D$39:$Y$44,MATCH(Inputs_ByPrg!$C13,Inputs_ByYear!$B$39:$B$44,0),MATCH(Inputs_ByPrg!M$5,Inputs_ByYear!$D$38:$Y$38,0))))</f>
        <v>0.14410999999999999</v>
      </c>
      <c r="N13" s="279">
        <f>M13*(1+(INDEX(Inputs_ByYear!$D$39:$Y$44,MATCH(Inputs_ByPrg!$C13,Inputs_ByYear!$B$39:$B$44,0),MATCH(Inputs_ByPrg!N$5,Inputs_ByYear!$D$38:$Y$38,0))))</f>
        <v>0.14410999999999999</v>
      </c>
      <c r="O13" s="279">
        <f>N13*(1+(INDEX(Inputs_ByYear!$D$39:$Y$44,MATCH(Inputs_ByPrg!$C13,Inputs_ByYear!$B$39:$B$44,0),MATCH(Inputs_ByPrg!O$5,Inputs_ByYear!$D$38:$Y$38,0))))</f>
        <v>0.14410999999999999</v>
      </c>
      <c r="P13" s="279">
        <f>O13*(1+(INDEX(Inputs_ByYear!$D$39:$Y$44,MATCH(Inputs_ByPrg!$C13,Inputs_ByYear!$B$39:$B$44,0),MATCH(Inputs_ByPrg!P$5,Inputs_ByYear!$D$38:$Y$38,0))))</f>
        <v>0.14410999999999999</v>
      </c>
      <c r="Q13" s="279">
        <f>P13*(1+(INDEX(Inputs_ByYear!$D$39:$Y$44,MATCH(Inputs_ByPrg!$C13,Inputs_ByYear!$B$39:$B$44,0),MATCH(Inputs_ByPrg!Q$5,Inputs_ByYear!$D$38:$Y$38,0))))</f>
        <v>0.14410999999999999</v>
      </c>
      <c r="R13" s="279">
        <f>Q13*(1+(INDEX(Inputs_ByYear!$D$39:$Y$44,MATCH(Inputs_ByPrg!$C13,Inputs_ByYear!$B$39:$B$44,0),MATCH(Inputs_ByPrg!R$5,Inputs_ByYear!$D$38:$Y$38,0))))</f>
        <v>0.14410999999999999</v>
      </c>
      <c r="S13" s="279">
        <f>R13*(1+(INDEX(Inputs_ByYear!$D$39:$Y$44,MATCH(Inputs_ByPrg!$C13,Inputs_ByYear!$B$39:$B$44,0),MATCH(Inputs_ByPrg!S$5,Inputs_ByYear!$D$38:$Y$38,0))))</f>
        <v>0.14410999999999999</v>
      </c>
      <c r="T13" s="279">
        <f>S13*(1+(INDEX(Inputs_ByYear!$D$39:$Y$44,MATCH(Inputs_ByPrg!$C13,Inputs_ByYear!$B$39:$B$44,0),MATCH(Inputs_ByPrg!T$5,Inputs_ByYear!$D$38:$Y$38,0))))</f>
        <v>0.14410999999999999</v>
      </c>
      <c r="U13" s="279">
        <f>T13*(1+(INDEX(Inputs_ByYear!$D$39:$Y$44,MATCH(Inputs_ByPrg!$C13,Inputs_ByYear!$B$39:$B$44,0),MATCH(Inputs_ByPrg!U$5,Inputs_ByYear!$D$38:$Y$38,0))))</f>
        <v>0.14410999999999999</v>
      </c>
      <c r="V13" s="279">
        <f>U13*(1+(INDEX(Inputs_ByYear!$D$39:$Y$44,MATCH(Inputs_ByPrg!$C13,Inputs_ByYear!$B$39:$B$44,0),MATCH(Inputs_ByPrg!V$5,Inputs_ByYear!$D$38:$Y$38,0))))</f>
        <v>0.14410999999999999</v>
      </c>
      <c r="W13" s="279">
        <f>V13*(1+(INDEX(Inputs_ByYear!$D$39:$Y$44,MATCH(Inputs_ByPrg!$C13,Inputs_ByYear!$B$39:$B$44,0),MATCH(Inputs_ByPrg!W$5,Inputs_ByYear!$D$38:$Y$38,0))))</f>
        <v>0.14410999999999999</v>
      </c>
      <c r="X13" s="279">
        <f>W13*(1+(INDEX(Inputs_ByYear!$D$39:$Y$44,MATCH(Inputs_ByPrg!$C13,Inputs_ByYear!$B$39:$B$44,0),MATCH(Inputs_ByPrg!X$5,Inputs_ByYear!$D$38:$Y$38,0))))</f>
        <v>0.14410999999999999</v>
      </c>
      <c r="Y13" s="279">
        <f>X13*(1+(INDEX(Inputs_ByYear!$D$39:$Y$44,MATCH(Inputs_ByPrg!$C13,Inputs_ByYear!$B$39:$B$44,0),MATCH(Inputs_ByPrg!Y$5,Inputs_ByYear!$D$38:$Y$38,0))))</f>
        <v>0.14410999999999999</v>
      </c>
      <c r="Z13" s="279">
        <f>Y13*(1+(INDEX(Inputs_ByYear!$D$39:$Y$44,MATCH(Inputs_ByPrg!$C13,Inputs_ByYear!$B$39:$B$44,0),MATCH(Inputs_ByPrg!Z$5,Inputs_ByYear!$D$38:$Y$38,0))))</f>
        <v>0.14410999999999999</v>
      </c>
      <c r="AA13" s="279">
        <f>Z13*(1+(INDEX(Inputs_ByYear!$D$39:$Y$44,MATCH(Inputs_ByPrg!$C13,Inputs_ByYear!$B$39:$B$44,0),MATCH(Inputs_ByPrg!AA$5,Inputs_ByYear!$D$38:$Y$38,0))))</f>
        <v>0.14410999999999999</v>
      </c>
      <c r="AB13" s="279">
        <f>AA13*(1+(INDEX(Inputs_ByYear!$D$39:$Y$44,MATCH(Inputs_ByPrg!$C13,Inputs_ByYear!$B$39:$B$44,0),MATCH(Inputs_ByPrg!AB$5,Inputs_ByYear!$D$38:$Y$38,0))))</f>
        <v>0.14410999999999999</v>
      </c>
      <c r="AC13" s="279">
        <f>AB13*(1+(INDEX(Inputs_ByYear!$D$39:$Y$44,MATCH(Inputs_ByPrg!$C13,Inputs_ByYear!$B$39:$B$44,0),MATCH(Inputs_ByPrg!AC$5,Inputs_ByYear!$D$38:$Y$38,0))))</f>
        <v>0.14410999999999999</v>
      </c>
      <c r="AD13" s="279">
        <f>AC13*(1+(INDEX(Inputs_ByYear!$D$39:$Y$44,MATCH(Inputs_ByPrg!$C13,Inputs_ByYear!$B$39:$B$44,0),MATCH(Inputs_ByPrg!AD$5,Inputs_ByYear!$D$38:$Y$38,0))))</f>
        <v>0.14410999999999999</v>
      </c>
      <c r="AE13" s="270"/>
    </row>
    <row r="14" spans="2:31" ht="14.45" customHeight="1">
      <c r="B14" s="239" t="s">
        <v>230</v>
      </c>
      <c r="C14" s="239" t="s">
        <v>207</v>
      </c>
      <c r="D14" s="239" t="s">
        <v>292</v>
      </c>
      <c r="E14" s="274" t="str">
        <f t="shared" si="0"/>
        <v>A_Large DG_&gt; 2000-5000</v>
      </c>
      <c r="F14" s="265">
        <v>0</v>
      </c>
      <c r="H14" s="303"/>
      <c r="I14" s="265">
        <v>0</v>
      </c>
      <c r="J14" s="278">
        <f>I14*(1+(INDEX(Inputs_ByYear!$D$39:$Y$44,MATCH(Inputs_ByPrg!$C14,Inputs_ByYear!$B$39:$B$44,0),MATCH(Inputs_ByPrg!J$5,Inputs_ByYear!$D$38:$Y$38,0))))</f>
        <v>0</v>
      </c>
      <c r="K14" s="279">
        <f>J14*(1+(INDEX(Inputs_ByYear!$D$39:$Y$44,MATCH(Inputs_ByPrg!$C14,Inputs_ByYear!$B$39:$B$44,0),MATCH(Inputs_ByPrg!K$5,Inputs_ByYear!$D$38:$Y$38,0))))</f>
        <v>0</v>
      </c>
      <c r="L14" s="279">
        <f>K14*(1+(INDEX(Inputs_ByYear!$D$39:$Y$44,MATCH(Inputs_ByPrg!$C14,Inputs_ByYear!$B$39:$B$44,0),MATCH(Inputs_ByPrg!L$5,Inputs_ByYear!$D$38:$Y$38,0))))</f>
        <v>0</v>
      </c>
      <c r="M14" s="279">
        <f>L14*(1+(INDEX(Inputs_ByYear!$D$39:$Y$44,MATCH(Inputs_ByPrg!$C14,Inputs_ByYear!$B$39:$B$44,0),MATCH(Inputs_ByPrg!M$5,Inputs_ByYear!$D$38:$Y$38,0))))</f>
        <v>0</v>
      </c>
      <c r="N14" s="279">
        <f>M14*(1+(INDEX(Inputs_ByYear!$D$39:$Y$44,MATCH(Inputs_ByPrg!$C14,Inputs_ByYear!$B$39:$B$44,0),MATCH(Inputs_ByPrg!N$5,Inputs_ByYear!$D$38:$Y$38,0))))</f>
        <v>0</v>
      </c>
      <c r="O14" s="279">
        <f>N14*(1+(INDEX(Inputs_ByYear!$D$39:$Y$44,MATCH(Inputs_ByPrg!$C14,Inputs_ByYear!$B$39:$B$44,0),MATCH(Inputs_ByPrg!O$5,Inputs_ByYear!$D$38:$Y$38,0))))</f>
        <v>0</v>
      </c>
      <c r="P14" s="279">
        <f>O14*(1+(INDEX(Inputs_ByYear!$D$39:$Y$44,MATCH(Inputs_ByPrg!$C14,Inputs_ByYear!$B$39:$B$44,0),MATCH(Inputs_ByPrg!P$5,Inputs_ByYear!$D$38:$Y$38,0))))</f>
        <v>0</v>
      </c>
      <c r="Q14" s="279">
        <f>P14*(1+(INDEX(Inputs_ByYear!$D$39:$Y$44,MATCH(Inputs_ByPrg!$C14,Inputs_ByYear!$B$39:$B$44,0),MATCH(Inputs_ByPrg!Q$5,Inputs_ByYear!$D$38:$Y$38,0))))</f>
        <v>0</v>
      </c>
      <c r="R14" s="279">
        <f>Q14*(1+(INDEX(Inputs_ByYear!$D$39:$Y$44,MATCH(Inputs_ByPrg!$C14,Inputs_ByYear!$B$39:$B$44,0),MATCH(Inputs_ByPrg!R$5,Inputs_ByYear!$D$38:$Y$38,0))))</f>
        <v>0</v>
      </c>
      <c r="S14" s="279">
        <f>R14*(1+(INDEX(Inputs_ByYear!$D$39:$Y$44,MATCH(Inputs_ByPrg!$C14,Inputs_ByYear!$B$39:$B$44,0),MATCH(Inputs_ByPrg!S$5,Inputs_ByYear!$D$38:$Y$38,0))))</f>
        <v>0</v>
      </c>
      <c r="T14" s="279">
        <f>S14*(1+(INDEX(Inputs_ByYear!$D$39:$Y$44,MATCH(Inputs_ByPrg!$C14,Inputs_ByYear!$B$39:$B$44,0),MATCH(Inputs_ByPrg!T$5,Inputs_ByYear!$D$38:$Y$38,0))))</f>
        <v>0</v>
      </c>
      <c r="U14" s="279">
        <f>T14*(1+(INDEX(Inputs_ByYear!$D$39:$Y$44,MATCH(Inputs_ByPrg!$C14,Inputs_ByYear!$B$39:$B$44,0),MATCH(Inputs_ByPrg!U$5,Inputs_ByYear!$D$38:$Y$38,0))))</f>
        <v>0</v>
      </c>
      <c r="V14" s="279">
        <f>U14*(1+(INDEX(Inputs_ByYear!$D$39:$Y$44,MATCH(Inputs_ByPrg!$C14,Inputs_ByYear!$B$39:$B$44,0),MATCH(Inputs_ByPrg!V$5,Inputs_ByYear!$D$38:$Y$38,0))))</f>
        <v>0</v>
      </c>
      <c r="W14" s="279">
        <f>V14*(1+(INDEX(Inputs_ByYear!$D$39:$Y$44,MATCH(Inputs_ByPrg!$C14,Inputs_ByYear!$B$39:$B$44,0),MATCH(Inputs_ByPrg!W$5,Inputs_ByYear!$D$38:$Y$38,0))))</f>
        <v>0</v>
      </c>
      <c r="X14" s="279">
        <f>W14*(1+(INDEX(Inputs_ByYear!$D$39:$Y$44,MATCH(Inputs_ByPrg!$C14,Inputs_ByYear!$B$39:$B$44,0),MATCH(Inputs_ByPrg!X$5,Inputs_ByYear!$D$38:$Y$38,0))))</f>
        <v>0</v>
      </c>
      <c r="Y14" s="279">
        <f>X14*(1+(INDEX(Inputs_ByYear!$D$39:$Y$44,MATCH(Inputs_ByPrg!$C14,Inputs_ByYear!$B$39:$B$44,0),MATCH(Inputs_ByPrg!Y$5,Inputs_ByYear!$D$38:$Y$38,0))))</f>
        <v>0</v>
      </c>
      <c r="Z14" s="279">
        <f>Y14*(1+(INDEX(Inputs_ByYear!$D$39:$Y$44,MATCH(Inputs_ByPrg!$C14,Inputs_ByYear!$B$39:$B$44,0),MATCH(Inputs_ByPrg!Z$5,Inputs_ByYear!$D$38:$Y$38,0))))</f>
        <v>0</v>
      </c>
      <c r="AA14" s="279">
        <f>Z14*(1+(INDEX(Inputs_ByYear!$D$39:$Y$44,MATCH(Inputs_ByPrg!$C14,Inputs_ByYear!$B$39:$B$44,0),MATCH(Inputs_ByPrg!AA$5,Inputs_ByYear!$D$38:$Y$38,0))))</f>
        <v>0</v>
      </c>
      <c r="AB14" s="279">
        <f>AA14*(1+(INDEX(Inputs_ByYear!$D$39:$Y$44,MATCH(Inputs_ByPrg!$C14,Inputs_ByYear!$B$39:$B$44,0),MATCH(Inputs_ByPrg!AB$5,Inputs_ByYear!$D$38:$Y$38,0))))</f>
        <v>0</v>
      </c>
      <c r="AC14" s="279">
        <f>AB14*(1+(INDEX(Inputs_ByYear!$D$39:$Y$44,MATCH(Inputs_ByPrg!$C14,Inputs_ByYear!$B$39:$B$44,0),MATCH(Inputs_ByPrg!AC$5,Inputs_ByYear!$D$38:$Y$38,0))))</f>
        <v>0</v>
      </c>
      <c r="AD14" s="279">
        <f>AC14*(1+(INDEX(Inputs_ByYear!$D$39:$Y$44,MATCH(Inputs_ByPrg!$C14,Inputs_ByYear!$B$39:$B$44,0),MATCH(Inputs_ByPrg!AD$5,Inputs_ByYear!$D$38:$Y$38,0))))</f>
        <v>0</v>
      </c>
      <c r="AE14" s="270"/>
    </row>
    <row r="15" spans="2:31" ht="14.45" customHeight="1">
      <c r="B15" s="239" t="s">
        <v>231</v>
      </c>
      <c r="C15" s="239" t="s">
        <v>207</v>
      </c>
      <c r="D15" s="239" t="s">
        <v>286</v>
      </c>
      <c r="E15" s="274" t="str">
        <f t="shared" si="0"/>
        <v>B_Large DG_&gt;25-100</v>
      </c>
      <c r="F15" s="265">
        <v>3.7818107834294019E-2</v>
      </c>
      <c r="H15" s="303"/>
      <c r="I15" s="265">
        <v>0.14305999999999999</v>
      </c>
      <c r="J15" s="278">
        <f>I15*(1+(INDEX(Inputs_ByYear!$D$39:$Y$44,MATCH(Inputs_ByPrg!$C15,Inputs_ByYear!$B$39:$B$44,0),MATCH(Inputs_ByPrg!J$5,Inputs_ByYear!$D$38:$Y$38,0))))</f>
        <v>0.14305999999999999</v>
      </c>
      <c r="K15" s="279">
        <f>J15*(1+(INDEX(Inputs_ByYear!$D$39:$Y$44,MATCH(Inputs_ByPrg!$C15,Inputs_ByYear!$B$39:$B$44,0),MATCH(Inputs_ByPrg!K$5,Inputs_ByYear!$D$38:$Y$38,0))))</f>
        <v>0.14305999999999999</v>
      </c>
      <c r="L15" s="279">
        <f>K15*(1+(INDEX(Inputs_ByYear!$D$39:$Y$44,MATCH(Inputs_ByPrg!$C15,Inputs_ByYear!$B$39:$B$44,0),MATCH(Inputs_ByPrg!L$5,Inputs_ByYear!$D$38:$Y$38,0))))</f>
        <v>0.14305999999999999</v>
      </c>
      <c r="M15" s="279">
        <f>L15*(1+(INDEX(Inputs_ByYear!$D$39:$Y$44,MATCH(Inputs_ByPrg!$C15,Inputs_ByYear!$B$39:$B$44,0),MATCH(Inputs_ByPrg!M$5,Inputs_ByYear!$D$38:$Y$38,0))))</f>
        <v>0.14305999999999999</v>
      </c>
      <c r="N15" s="279">
        <f>M15*(1+(INDEX(Inputs_ByYear!$D$39:$Y$44,MATCH(Inputs_ByPrg!$C15,Inputs_ByYear!$B$39:$B$44,0),MATCH(Inputs_ByPrg!N$5,Inputs_ByYear!$D$38:$Y$38,0))))</f>
        <v>0.14305999999999999</v>
      </c>
      <c r="O15" s="279">
        <f>N15*(1+(INDEX(Inputs_ByYear!$D$39:$Y$44,MATCH(Inputs_ByPrg!$C15,Inputs_ByYear!$B$39:$B$44,0),MATCH(Inputs_ByPrg!O$5,Inputs_ByYear!$D$38:$Y$38,0))))</f>
        <v>0.14305999999999999</v>
      </c>
      <c r="P15" s="279">
        <f>O15*(1+(INDEX(Inputs_ByYear!$D$39:$Y$44,MATCH(Inputs_ByPrg!$C15,Inputs_ByYear!$B$39:$B$44,0),MATCH(Inputs_ByPrg!P$5,Inputs_ByYear!$D$38:$Y$38,0))))</f>
        <v>0.14305999999999999</v>
      </c>
      <c r="Q15" s="279">
        <f>P15*(1+(INDEX(Inputs_ByYear!$D$39:$Y$44,MATCH(Inputs_ByPrg!$C15,Inputs_ByYear!$B$39:$B$44,0),MATCH(Inputs_ByPrg!Q$5,Inputs_ByYear!$D$38:$Y$38,0))))</f>
        <v>0.14305999999999999</v>
      </c>
      <c r="R15" s="279">
        <f>Q15*(1+(INDEX(Inputs_ByYear!$D$39:$Y$44,MATCH(Inputs_ByPrg!$C15,Inputs_ByYear!$B$39:$B$44,0),MATCH(Inputs_ByPrg!R$5,Inputs_ByYear!$D$38:$Y$38,0))))</f>
        <v>0.14305999999999999</v>
      </c>
      <c r="S15" s="279">
        <f>R15*(1+(INDEX(Inputs_ByYear!$D$39:$Y$44,MATCH(Inputs_ByPrg!$C15,Inputs_ByYear!$B$39:$B$44,0),MATCH(Inputs_ByPrg!S$5,Inputs_ByYear!$D$38:$Y$38,0))))</f>
        <v>0.14305999999999999</v>
      </c>
      <c r="T15" s="279">
        <f>S15*(1+(INDEX(Inputs_ByYear!$D$39:$Y$44,MATCH(Inputs_ByPrg!$C15,Inputs_ByYear!$B$39:$B$44,0),MATCH(Inputs_ByPrg!T$5,Inputs_ByYear!$D$38:$Y$38,0))))</f>
        <v>0.14305999999999999</v>
      </c>
      <c r="U15" s="279">
        <f>T15*(1+(INDEX(Inputs_ByYear!$D$39:$Y$44,MATCH(Inputs_ByPrg!$C15,Inputs_ByYear!$B$39:$B$44,0),MATCH(Inputs_ByPrg!U$5,Inputs_ByYear!$D$38:$Y$38,0))))</f>
        <v>0.14305999999999999</v>
      </c>
      <c r="V15" s="279">
        <f>U15*(1+(INDEX(Inputs_ByYear!$D$39:$Y$44,MATCH(Inputs_ByPrg!$C15,Inputs_ByYear!$B$39:$B$44,0),MATCH(Inputs_ByPrg!V$5,Inputs_ByYear!$D$38:$Y$38,0))))</f>
        <v>0.14305999999999999</v>
      </c>
      <c r="W15" s="279">
        <f>V15*(1+(INDEX(Inputs_ByYear!$D$39:$Y$44,MATCH(Inputs_ByPrg!$C15,Inputs_ByYear!$B$39:$B$44,0),MATCH(Inputs_ByPrg!W$5,Inputs_ByYear!$D$38:$Y$38,0))))</f>
        <v>0.14305999999999999</v>
      </c>
      <c r="X15" s="279">
        <f>W15*(1+(INDEX(Inputs_ByYear!$D$39:$Y$44,MATCH(Inputs_ByPrg!$C15,Inputs_ByYear!$B$39:$B$44,0),MATCH(Inputs_ByPrg!X$5,Inputs_ByYear!$D$38:$Y$38,0))))</f>
        <v>0.14305999999999999</v>
      </c>
      <c r="Y15" s="279">
        <f>X15*(1+(INDEX(Inputs_ByYear!$D$39:$Y$44,MATCH(Inputs_ByPrg!$C15,Inputs_ByYear!$B$39:$B$44,0),MATCH(Inputs_ByPrg!Y$5,Inputs_ByYear!$D$38:$Y$38,0))))</f>
        <v>0.14305999999999999</v>
      </c>
      <c r="Z15" s="279">
        <f>Y15*(1+(INDEX(Inputs_ByYear!$D$39:$Y$44,MATCH(Inputs_ByPrg!$C15,Inputs_ByYear!$B$39:$B$44,0),MATCH(Inputs_ByPrg!Z$5,Inputs_ByYear!$D$38:$Y$38,0))))</f>
        <v>0.14305999999999999</v>
      </c>
      <c r="AA15" s="279">
        <f>Z15*(1+(INDEX(Inputs_ByYear!$D$39:$Y$44,MATCH(Inputs_ByPrg!$C15,Inputs_ByYear!$B$39:$B$44,0),MATCH(Inputs_ByPrg!AA$5,Inputs_ByYear!$D$38:$Y$38,0))))</f>
        <v>0.14305999999999999</v>
      </c>
      <c r="AB15" s="279">
        <f>AA15*(1+(INDEX(Inputs_ByYear!$D$39:$Y$44,MATCH(Inputs_ByPrg!$C15,Inputs_ByYear!$B$39:$B$44,0),MATCH(Inputs_ByPrg!AB$5,Inputs_ByYear!$D$38:$Y$38,0))))</f>
        <v>0.14305999999999999</v>
      </c>
      <c r="AC15" s="279">
        <f>AB15*(1+(INDEX(Inputs_ByYear!$D$39:$Y$44,MATCH(Inputs_ByPrg!$C15,Inputs_ByYear!$B$39:$B$44,0),MATCH(Inputs_ByPrg!AC$5,Inputs_ByYear!$D$38:$Y$38,0))))</f>
        <v>0.14305999999999999</v>
      </c>
      <c r="AD15" s="279">
        <f>AC15*(1+(INDEX(Inputs_ByYear!$D$39:$Y$44,MATCH(Inputs_ByPrg!$C15,Inputs_ByYear!$B$39:$B$44,0),MATCH(Inputs_ByPrg!AD$5,Inputs_ByYear!$D$38:$Y$38,0))))</f>
        <v>0.14305999999999999</v>
      </c>
      <c r="AE15" s="270"/>
    </row>
    <row r="16" spans="2:31" ht="14.45" customHeight="1">
      <c r="B16" s="239" t="s">
        <v>231</v>
      </c>
      <c r="C16" s="239" t="s">
        <v>207</v>
      </c>
      <c r="D16" s="239" t="s">
        <v>287</v>
      </c>
      <c r="E16" s="274" t="str">
        <f t="shared" si="0"/>
        <v>B_Large DG_&gt;100-200</v>
      </c>
      <c r="F16" s="265">
        <v>2.9448996157951057E-2</v>
      </c>
      <c r="H16" s="303"/>
      <c r="I16" s="265">
        <v>0.14176</v>
      </c>
      <c r="J16" s="278">
        <f>I16*(1+(INDEX(Inputs_ByYear!$D$39:$Y$44,MATCH(Inputs_ByPrg!$C16,Inputs_ByYear!$B$39:$B$44,0),MATCH(Inputs_ByPrg!J$5,Inputs_ByYear!$D$38:$Y$38,0))))</f>
        <v>0.14176</v>
      </c>
      <c r="K16" s="279">
        <f>J16*(1+(INDEX(Inputs_ByYear!$D$39:$Y$44,MATCH(Inputs_ByPrg!$C16,Inputs_ByYear!$B$39:$B$44,0),MATCH(Inputs_ByPrg!K$5,Inputs_ByYear!$D$38:$Y$38,0))))</f>
        <v>0.14176</v>
      </c>
      <c r="L16" s="279">
        <f>K16*(1+(INDEX(Inputs_ByYear!$D$39:$Y$44,MATCH(Inputs_ByPrg!$C16,Inputs_ByYear!$B$39:$B$44,0),MATCH(Inputs_ByPrg!L$5,Inputs_ByYear!$D$38:$Y$38,0))))</f>
        <v>0.14176</v>
      </c>
      <c r="M16" s="279">
        <f>L16*(1+(INDEX(Inputs_ByYear!$D$39:$Y$44,MATCH(Inputs_ByPrg!$C16,Inputs_ByYear!$B$39:$B$44,0),MATCH(Inputs_ByPrg!M$5,Inputs_ByYear!$D$38:$Y$38,0))))</f>
        <v>0.14176</v>
      </c>
      <c r="N16" s="279">
        <f>M16*(1+(INDEX(Inputs_ByYear!$D$39:$Y$44,MATCH(Inputs_ByPrg!$C16,Inputs_ByYear!$B$39:$B$44,0),MATCH(Inputs_ByPrg!N$5,Inputs_ByYear!$D$38:$Y$38,0))))</f>
        <v>0.14176</v>
      </c>
      <c r="O16" s="279">
        <f>N16*(1+(INDEX(Inputs_ByYear!$D$39:$Y$44,MATCH(Inputs_ByPrg!$C16,Inputs_ByYear!$B$39:$B$44,0),MATCH(Inputs_ByPrg!O$5,Inputs_ByYear!$D$38:$Y$38,0))))</f>
        <v>0.14176</v>
      </c>
      <c r="P16" s="279">
        <f>O16*(1+(INDEX(Inputs_ByYear!$D$39:$Y$44,MATCH(Inputs_ByPrg!$C16,Inputs_ByYear!$B$39:$B$44,0),MATCH(Inputs_ByPrg!P$5,Inputs_ByYear!$D$38:$Y$38,0))))</f>
        <v>0.14176</v>
      </c>
      <c r="Q16" s="279">
        <f>P16*(1+(INDEX(Inputs_ByYear!$D$39:$Y$44,MATCH(Inputs_ByPrg!$C16,Inputs_ByYear!$B$39:$B$44,0),MATCH(Inputs_ByPrg!Q$5,Inputs_ByYear!$D$38:$Y$38,0))))</f>
        <v>0.14176</v>
      </c>
      <c r="R16" s="279">
        <f>Q16*(1+(INDEX(Inputs_ByYear!$D$39:$Y$44,MATCH(Inputs_ByPrg!$C16,Inputs_ByYear!$B$39:$B$44,0),MATCH(Inputs_ByPrg!R$5,Inputs_ByYear!$D$38:$Y$38,0))))</f>
        <v>0.14176</v>
      </c>
      <c r="S16" s="279">
        <f>R16*(1+(INDEX(Inputs_ByYear!$D$39:$Y$44,MATCH(Inputs_ByPrg!$C16,Inputs_ByYear!$B$39:$B$44,0),MATCH(Inputs_ByPrg!S$5,Inputs_ByYear!$D$38:$Y$38,0))))</f>
        <v>0.14176</v>
      </c>
      <c r="T16" s="279">
        <f>S16*(1+(INDEX(Inputs_ByYear!$D$39:$Y$44,MATCH(Inputs_ByPrg!$C16,Inputs_ByYear!$B$39:$B$44,0),MATCH(Inputs_ByPrg!T$5,Inputs_ByYear!$D$38:$Y$38,0))))</f>
        <v>0.14176</v>
      </c>
      <c r="U16" s="279">
        <f>T16*(1+(INDEX(Inputs_ByYear!$D$39:$Y$44,MATCH(Inputs_ByPrg!$C16,Inputs_ByYear!$B$39:$B$44,0),MATCH(Inputs_ByPrg!U$5,Inputs_ByYear!$D$38:$Y$38,0))))</f>
        <v>0.14176</v>
      </c>
      <c r="V16" s="279">
        <f>U16*(1+(INDEX(Inputs_ByYear!$D$39:$Y$44,MATCH(Inputs_ByPrg!$C16,Inputs_ByYear!$B$39:$B$44,0),MATCH(Inputs_ByPrg!V$5,Inputs_ByYear!$D$38:$Y$38,0))))</f>
        <v>0.14176</v>
      </c>
      <c r="W16" s="279">
        <f>V16*(1+(INDEX(Inputs_ByYear!$D$39:$Y$44,MATCH(Inputs_ByPrg!$C16,Inputs_ByYear!$B$39:$B$44,0),MATCH(Inputs_ByPrg!W$5,Inputs_ByYear!$D$38:$Y$38,0))))</f>
        <v>0.14176</v>
      </c>
      <c r="X16" s="279">
        <f>W16*(1+(INDEX(Inputs_ByYear!$D$39:$Y$44,MATCH(Inputs_ByPrg!$C16,Inputs_ByYear!$B$39:$B$44,0),MATCH(Inputs_ByPrg!X$5,Inputs_ByYear!$D$38:$Y$38,0))))</f>
        <v>0.14176</v>
      </c>
      <c r="Y16" s="279">
        <f>X16*(1+(INDEX(Inputs_ByYear!$D$39:$Y$44,MATCH(Inputs_ByPrg!$C16,Inputs_ByYear!$B$39:$B$44,0),MATCH(Inputs_ByPrg!Y$5,Inputs_ByYear!$D$38:$Y$38,0))))</f>
        <v>0.14176</v>
      </c>
      <c r="Z16" s="279">
        <f>Y16*(1+(INDEX(Inputs_ByYear!$D$39:$Y$44,MATCH(Inputs_ByPrg!$C16,Inputs_ByYear!$B$39:$B$44,0),MATCH(Inputs_ByPrg!Z$5,Inputs_ByYear!$D$38:$Y$38,0))))</f>
        <v>0.14176</v>
      </c>
      <c r="AA16" s="279">
        <f>Z16*(1+(INDEX(Inputs_ByYear!$D$39:$Y$44,MATCH(Inputs_ByPrg!$C16,Inputs_ByYear!$B$39:$B$44,0),MATCH(Inputs_ByPrg!AA$5,Inputs_ByYear!$D$38:$Y$38,0))))</f>
        <v>0.14176</v>
      </c>
      <c r="AB16" s="279">
        <f>AA16*(1+(INDEX(Inputs_ByYear!$D$39:$Y$44,MATCH(Inputs_ByPrg!$C16,Inputs_ByYear!$B$39:$B$44,0),MATCH(Inputs_ByPrg!AB$5,Inputs_ByYear!$D$38:$Y$38,0))))</f>
        <v>0.14176</v>
      </c>
      <c r="AC16" s="279">
        <f>AB16*(1+(INDEX(Inputs_ByYear!$D$39:$Y$44,MATCH(Inputs_ByPrg!$C16,Inputs_ByYear!$B$39:$B$44,0),MATCH(Inputs_ByPrg!AC$5,Inputs_ByYear!$D$38:$Y$38,0))))</f>
        <v>0.14176</v>
      </c>
      <c r="AD16" s="279">
        <f>AC16*(1+(INDEX(Inputs_ByYear!$D$39:$Y$44,MATCH(Inputs_ByPrg!$C16,Inputs_ByYear!$B$39:$B$44,0),MATCH(Inputs_ByPrg!AD$5,Inputs_ByYear!$D$38:$Y$38,0))))</f>
        <v>0.14176</v>
      </c>
      <c r="AE16" s="270"/>
    </row>
    <row r="17" spans="2:31" ht="14.45" customHeight="1">
      <c r="B17" s="239" t="s">
        <v>231</v>
      </c>
      <c r="C17" s="239" t="s">
        <v>207</v>
      </c>
      <c r="D17" s="239" t="s">
        <v>288</v>
      </c>
      <c r="E17" s="274" t="str">
        <f t="shared" si="0"/>
        <v>B_Large DG_&gt;200-500</v>
      </c>
      <c r="F17" s="265">
        <v>0.1091491177452943</v>
      </c>
      <c r="H17" s="303"/>
      <c r="I17" s="265">
        <v>0.14119000000000001</v>
      </c>
      <c r="J17" s="278">
        <f>I17*(1+(INDEX(Inputs_ByYear!$D$39:$Y$44,MATCH(Inputs_ByPrg!$C17,Inputs_ByYear!$B$39:$B$44,0),MATCH(Inputs_ByPrg!J$5,Inputs_ByYear!$D$38:$Y$38,0))))</f>
        <v>0.14119000000000001</v>
      </c>
      <c r="K17" s="279">
        <f>J17*(1+(INDEX(Inputs_ByYear!$D$39:$Y$44,MATCH(Inputs_ByPrg!$C17,Inputs_ByYear!$B$39:$B$44,0),MATCH(Inputs_ByPrg!K$5,Inputs_ByYear!$D$38:$Y$38,0))))</f>
        <v>0.14119000000000001</v>
      </c>
      <c r="L17" s="279">
        <f>K17*(1+(INDEX(Inputs_ByYear!$D$39:$Y$44,MATCH(Inputs_ByPrg!$C17,Inputs_ByYear!$B$39:$B$44,0),MATCH(Inputs_ByPrg!L$5,Inputs_ByYear!$D$38:$Y$38,0))))</f>
        <v>0.14119000000000001</v>
      </c>
      <c r="M17" s="279">
        <f>L17*(1+(INDEX(Inputs_ByYear!$D$39:$Y$44,MATCH(Inputs_ByPrg!$C17,Inputs_ByYear!$B$39:$B$44,0),MATCH(Inputs_ByPrg!M$5,Inputs_ByYear!$D$38:$Y$38,0))))</f>
        <v>0.14119000000000001</v>
      </c>
      <c r="N17" s="279">
        <f>M17*(1+(INDEX(Inputs_ByYear!$D$39:$Y$44,MATCH(Inputs_ByPrg!$C17,Inputs_ByYear!$B$39:$B$44,0),MATCH(Inputs_ByPrg!N$5,Inputs_ByYear!$D$38:$Y$38,0))))</f>
        <v>0.14119000000000001</v>
      </c>
      <c r="O17" s="279">
        <f>N17*(1+(INDEX(Inputs_ByYear!$D$39:$Y$44,MATCH(Inputs_ByPrg!$C17,Inputs_ByYear!$B$39:$B$44,0),MATCH(Inputs_ByPrg!O$5,Inputs_ByYear!$D$38:$Y$38,0))))</f>
        <v>0.14119000000000001</v>
      </c>
      <c r="P17" s="279">
        <f>O17*(1+(INDEX(Inputs_ByYear!$D$39:$Y$44,MATCH(Inputs_ByPrg!$C17,Inputs_ByYear!$B$39:$B$44,0),MATCH(Inputs_ByPrg!P$5,Inputs_ByYear!$D$38:$Y$38,0))))</f>
        <v>0.14119000000000001</v>
      </c>
      <c r="Q17" s="279">
        <f>P17*(1+(INDEX(Inputs_ByYear!$D$39:$Y$44,MATCH(Inputs_ByPrg!$C17,Inputs_ByYear!$B$39:$B$44,0),MATCH(Inputs_ByPrg!Q$5,Inputs_ByYear!$D$38:$Y$38,0))))</f>
        <v>0.14119000000000001</v>
      </c>
      <c r="R17" s="279">
        <f>Q17*(1+(INDEX(Inputs_ByYear!$D$39:$Y$44,MATCH(Inputs_ByPrg!$C17,Inputs_ByYear!$B$39:$B$44,0),MATCH(Inputs_ByPrg!R$5,Inputs_ByYear!$D$38:$Y$38,0))))</f>
        <v>0.14119000000000001</v>
      </c>
      <c r="S17" s="279">
        <f>R17*(1+(INDEX(Inputs_ByYear!$D$39:$Y$44,MATCH(Inputs_ByPrg!$C17,Inputs_ByYear!$B$39:$B$44,0),MATCH(Inputs_ByPrg!S$5,Inputs_ByYear!$D$38:$Y$38,0))))</f>
        <v>0.14119000000000001</v>
      </c>
      <c r="T17" s="279">
        <f>S17*(1+(INDEX(Inputs_ByYear!$D$39:$Y$44,MATCH(Inputs_ByPrg!$C17,Inputs_ByYear!$B$39:$B$44,0),MATCH(Inputs_ByPrg!T$5,Inputs_ByYear!$D$38:$Y$38,0))))</f>
        <v>0.14119000000000001</v>
      </c>
      <c r="U17" s="279">
        <f>T17*(1+(INDEX(Inputs_ByYear!$D$39:$Y$44,MATCH(Inputs_ByPrg!$C17,Inputs_ByYear!$B$39:$B$44,0),MATCH(Inputs_ByPrg!U$5,Inputs_ByYear!$D$38:$Y$38,0))))</f>
        <v>0.14119000000000001</v>
      </c>
      <c r="V17" s="279">
        <f>U17*(1+(INDEX(Inputs_ByYear!$D$39:$Y$44,MATCH(Inputs_ByPrg!$C17,Inputs_ByYear!$B$39:$B$44,0),MATCH(Inputs_ByPrg!V$5,Inputs_ByYear!$D$38:$Y$38,0))))</f>
        <v>0.14119000000000001</v>
      </c>
      <c r="W17" s="279">
        <f>V17*(1+(INDEX(Inputs_ByYear!$D$39:$Y$44,MATCH(Inputs_ByPrg!$C17,Inputs_ByYear!$B$39:$B$44,0),MATCH(Inputs_ByPrg!W$5,Inputs_ByYear!$D$38:$Y$38,0))))</f>
        <v>0.14119000000000001</v>
      </c>
      <c r="X17" s="279">
        <f>W17*(1+(INDEX(Inputs_ByYear!$D$39:$Y$44,MATCH(Inputs_ByPrg!$C17,Inputs_ByYear!$B$39:$B$44,0),MATCH(Inputs_ByPrg!X$5,Inputs_ByYear!$D$38:$Y$38,0))))</f>
        <v>0.14119000000000001</v>
      </c>
      <c r="Y17" s="279">
        <f>X17*(1+(INDEX(Inputs_ByYear!$D$39:$Y$44,MATCH(Inputs_ByPrg!$C17,Inputs_ByYear!$B$39:$B$44,0),MATCH(Inputs_ByPrg!Y$5,Inputs_ByYear!$D$38:$Y$38,0))))</f>
        <v>0.14119000000000001</v>
      </c>
      <c r="Z17" s="279">
        <f>Y17*(1+(INDEX(Inputs_ByYear!$D$39:$Y$44,MATCH(Inputs_ByPrg!$C17,Inputs_ByYear!$B$39:$B$44,0),MATCH(Inputs_ByPrg!Z$5,Inputs_ByYear!$D$38:$Y$38,0))))</f>
        <v>0.14119000000000001</v>
      </c>
      <c r="AA17" s="279">
        <f>Z17*(1+(INDEX(Inputs_ByYear!$D$39:$Y$44,MATCH(Inputs_ByPrg!$C17,Inputs_ByYear!$B$39:$B$44,0),MATCH(Inputs_ByPrg!AA$5,Inputs_ByYear!$D$38:$Y$38,0))))</f>
        <v>0.14119000000000001</v>
      </c>
      <c r="AB17" s="279">
        <f>AA17*(1+(INDEX(Inputs_ByYear!$D$39:$Y$44,MATCH(Inputs_ByPrg!$C17,Inputs_ByYear!$B$39:$B$44,0),MATCH(Inputs_ByPrg!AB$5,Inputs_ByYear!$D$38:$Y$38,0))))</f>
        <v>0.14119000000000001</v>
      </c>
      <c r="AC17" s="279">
        <f>AB17*(1+(INDEX(Inputs_ByYear!$D$39:$Y$44,MATCH(Inputs_ByPrg!$C17,Inputs_ByYear!$B$39:$B$44,0),MATCH(Inputs_ByPrg!AC$5,Inputs_ByYear!$D$38:$Y$38,0))))</f>
        <v>0.14119000000000001</v>
      </c>
      <c r="AD17" s="279">
        <f>AC17*(1+(INDEX(Inputs_ByYear!$D$39:$Y$44,MATCH(Inputs_ByPrg!$C17,Inputs_ByYear!$B$39:$B$44,0),MATCH(Inputs_ByPrg!AD$5,Inputs_ByYear!$D$38:$Y$38,0))))</f>
        <v>0.14119000000000001</v>
      </c>
      <c r="AE17" s="270"/>
    </row>
    <row r="18" spans="2:31" ht="14.45" customHeight="1">
      <c r="B18" s="239" t="s">
        <v>231</v>
      </c>
      <c r="C18" s="239" t="s">
        <v>207</v>
      </c>
      <c r="D18" s="239" t="s">
        <v>290</v>
      </c>
      <c r="E18" s="274" t="str">
        <f t="shared" si="0"/>
        <v>B_Large DG_&gt;500-2000</v>
      </c>
      <c r="F18" s="265">
        <v>0.82358343106844789</v>
      </c>
      <c r="H18" s="303"/>
      <c r="I18" s="265">
        <v>0.1497</v>
      </c>
      <c r="J18" s="278">
        <f>I18*(1+(INDEX(Inputs_ByYear!$D$39:$Y$44,MATCH(Inputs_ByPrg!$C18,Inputs_ByYear!$B$39:$B$44,0),MATCH(Inputs_ByPrg!J$5,Inputs_ByYear!$D$38:$Y$38,0))))</f>
        <v>0.1497</v>
      </c>
      <c r="K18" s="279">
        <f>J18*(1+(INDEX(Inputs_ByYear!$D$39:$Y$44,MATCH(Inputs_ByPrg!$C18,Inputs_ByYear!$B$39:$B$44,0),MATCH(Inputs_ByPrg!K$5,Inputs_ByYear!$D$38:$Y$38,0))))</f>
        <v>0.1497</v>
      </c>
      <c r="L18" s="279">
        <f>K18*(1+(INDEX(Inputs_ByYear!$D$39:$Y$44,MATCH(Inputs_ByPrg!$C18,Inputs_ByYear!$B$39:$B$44,0),MATCH(Inputs_ByPrg!L$5,Inputs_ByYear!$D$38:$Y$38,0))))</f>
        <v>0.1497</v>
      </c>
      <c r="M18" s="279">
        <f>L18*(1+(INDEX(Inputs_ByYear!$D$39:$Y$44,MATCH(Inputs_ByPrg!$C18,Inputs_ByYear!$B$39:$B$44,0),MATCH(Inputs_ByPrg!M$5,Inputs_ByYear!$D$38:$Y$38,0))))</f>
        <v>0.1497</v>
      </c>
      <c r="N18" s="279">
        <f>M18*(1+(INDEX(Inputs_ByYear!$D$39:$Y$44,MATCH(Inputs_ByPrg!$C18,Inputs_ByYear!$B$39:$B$44,0),MATCH(Inputs_ByPrg!N$5,Inputs_ByYear!$D$38:$Y$38,0))))</f>
        <v>0.1497</v>
      </c>
      <c r="O18" s="279">
        <f>N18*(1+(INDEX(Inputs_ByYear!$D$39:$Y$44,MATCH(Inputs_ByPrg!$C18,Inputs_ByYear!$B$39:$B$44,0),MATCH(Inputs_ByPrg!O$5,Inputs_ByYear!$D$38:$Y$38,0))))</f>
        <v>0.1497</v>
      </c>
      <c r="P18" s="279">
        <f>O18*(1+(INDEX(Inputs_ByYear!$D$39:$Y$44,MATCH(Inputs_ByPrg!$C18,Inputs_ByYear!$B$39:$B$44,0),MATCH(Inputs_ByPrg!P$5,Inputs_ByYear!$D$38:$Y$38,0))))</f>
        <v>0.1497</v>
      </c>
      <c r="Q18" s="279">
        <f>P18*(1+(INDEX(Inputs_ByYear!$D$39:$Y$44,MATCH(Inputs_ByPrg!$C18,Inputs_ByYear!$B$39:$B$44,0),MATCH(Inputs_ByPrg!Q$5,Inputs_ByYear!$D$38:$Y$38,0))))</f>
        <v>0.1497</v>
      </c>
      <c r="R18" s="279">
        <f>Q18*(1+(INDEX(Inputs_ByYear!$D$39:$Y$44,MATCH(Inputs_ByPrg!$C18,Inputs_ByYear!$B$39:$B$44,0),MATCH(Inputs_ByPrg!R$5,Inputs_ByYear!$D$38:$Y$38,0))))</f>
        <v>0.1497</v>
      </c>
      <c r="S18" s="279">
        <f>R18*(1+(INDEX(Inputs_ByYear!$D$39:$Y$44,MATCH(Inputs_ByPrg!$C18,Inputs_ByYear!$B$39:$B$44,0),MATCH(Inputs_ByPrg!S$5,Inputs_ByYear!$D$38:$Y$38,0))))</f>
        <v>0.1497</v>
      </c>
      <c r="T18" s="279">
        <f>S18*(1+(INDEX(Inputs_ByYear!$D$39:$Y$44,MATCH(Inputs_ByPrg!$C18,Inputs_ByYear!$B$39:$B$44,0),MATCH(Inputs_ByPrg!T$5,Inputs_ByYear!$D$38:$Y$38,0))))</f>
        <v>0.1497</v>
      </c>
      <c r="U18" s="279">
        <f>T18*(1+(INDEX(Inputs_ByYear!$D$39:$Y$44,MATCH(Inputs_ByPrg!$C18,Inputs_ByYear!$B$39:$B$44,0),MATCH(Inputs_ByPrg!U$5,Inputs_ByYear!$D$38:$Y$38,0))))</f>
        <v>0.1497</v>
      </c>
      <c r="V18" s="279">
        <f>U18*(1+(INDEX(Inputs_ByYear!$D$39:$Y$44,MATCH(Inputs_ByPrg!$C18,Inputs_ByYear!$B$39:$B$44,0),MATCH(Inputs_ByPrg!V$5,Inputs_ByYear!$D$38:$Y$38,0))))</f>
        <v>0.1497</v>
      </c>
      <c r="W18" s="279">
        <f>V18*(1+(INDEX(Inputs_ByYear!$D$39:$Y$44,MATCH(Inputs_ByPrg!$C18,Inputs_ByYear!$B$39:$B$44,0),MATCH(Inputs_ByPrg!W$5,Inputs_ByYear!$D$38:$Y$38,0))))</f>
        <v>0.1497</v>
      </c>
      <c r="X18" s="279">
        <f>W18*(1+(INDEX(Inputs_ByYear!$D$39:$Y$44,MATCH(Inputs_ByPrg!$C18,Inputs_ByYear!$B$39:$B$44,0),MATCH(Inputs_ByPrg!X$5,Inputs_ByYear!$D$38:$Y$38,0))))</f>
        <v>0.1497</v>
      </c>
      <c r="Y18" s="279">
        <f>X18*(1+(INDEX(Inputs_ByYear!$D$39:$Y$44,MATCH(Inputs_ByPrg!$C18,Inputs_ByYear!$B$39:$B$44,0),MATCH(Inputs_ByPrg!Y$5,Inputs_ByYear!$D$38:$Y$38,0))))</f>
        <v>0.1497</v>
      </c>
      <c r="Z18" s="279">
        <f>Y18*(1+(INDEX(Inputs_ByYear!$D$39:$Y$44,MATCH(Inputs_ByPrg!$C18,Inputs_ByYear!$B$39:$B$44,0),MATCH(Inputs_ByPrg!Z$5,Inputs_ByYear!$D$38:$Y$38,0))))</f>
        <v>0.1497</v>
      </c>
      <c r="AA18" s="279">
        <f>Z18*(1+(INDEX(Inputs_ByYear!$D$39:$Y$44,MATCH(Inputs_ByPrg!$C18,Inputs_ByYear!$B$39:$B$44,0),MATCH(Inputs_ByPrg!AA$5,Inputs_ByYear!$D$38:$Y$38,0))))</f>
        <v>0.1497</v>
      </c>
      <c r="AB18" s="279">
        <f>AA18*(1+(INDEX(Inputs_ByYear!$D$39:$Y$44,MATCH(Inputs_ByPrg!$C18,Inputs_ByYear!$B$39:$B$44,0),MATCH(Inputs_ByPrg!AB$5,Inputs_ByYear!$D$38:$Y$38,0))))</f>
        <v>0.1497</v>
      </c>
      <c r="AC18" s="279">
        <f>AB18*(1+(INDEX(Inputs_ByYear!$D$39:$Y$44,MATCH(Inputs_ByPrg!$C18,Inputs_ByYear!$B$39:$B$44,0),MATCH(Inputs_ByPrg!AC$5,Inputs_ByYear!$D$38:$Y$38,0))))</f>
        <v>0.1497</v>
      </c>
      <c r="AD18" s="279">
        <f>AC18*(1+(INDEX(Inputs_ByYear!$D$39:$Y$44,MATCH(Inputs_ByPrg!$C18,Inputs_ByYear!$B$39:$B$44,0),MATCH(Inputs_ByPrg!AD$5,Inputs_ByYear!$D$38:$Y$38,0))))</f>
        <v>0.1497</v>
      </c>
      <c r="AE18" s="270"/>
    </row>
    <row r="19" spans="2:31" ht="14.45" customHeight="1">
      <c r="B19" s="239" t="s">
        <v>231</v>
      </c>
      <c r="C19" s="239" t="s">
        <v>207</v>
      </c>
      <c r="D19" s="239" t="s">
        <v>292</v>
      </c>
      <c r="E19" s="274" t="str">
        <f t="shared" si="0"/>
        <v>B_Large DG_&gt; 2000-5000</v>
      </c>
      <c r="F19" s="265">
        <v>0</v>
      </c>
      <c r="H19" s="303"/>
      <c r="I19" s="265">
        <v>0</v>
      </c>
      <c r="J19" s="278">
        <f>I19*(1+(INDEX(Inputs_ByYear!$D$39:$Y$44,MATCH(Inputs_ByPrg!$C19,Inputs_ByYear!$B$39:$B$44,0),MATCH(Inputs_ByPrg!J$5,Inputs_ByYear!$D$38:$Y$38,0))))</f>
        <v>0</v>
      </c>
      <c r="K19" s="279">
        <f>J19*(1+(INDEX(Inputs_ByYear!$D$39:$Y$44,MATCH(Inputs_ByPrg!$C19,Inputs_ByYear!$B$39:$B$44,0),MATCH(Inputs_ByPrg!K$5,Inputs_ByYear!$D$38:$Y$38,0))))</f>
        <v>0</v>
      </c>
      <c r="L19" s="279">
        <f>K19*(1+(INDEX(Inputs_ByYear!$D$39:$Y$44,MATCH(Inputs_ByPrg!$C19,Inputs_ByYear!$B$39:$B$44,0),MATCH(Inputs_ByPrg!L$5,Inputs_ByYear!$D$38:$Y$38,0))))</f>
        <v>0</v>
      </c>
      <c r="M19" s="279">
        <f>L19*(1+(INDEX(Inputs_ByYear!$D$39:$Y$44,MATCH(Inputs_ByPrg!$C19,Inputs_ByYear!$B$39:$B$44,0),MATCH(Inputs_ByPrg!M$5,Inputs_ByYear!$D$38:$Y$38,0))))</f>
        <v>0</v>
      </c>
      <c r="N19" s="279">
        <f>M19*(1+(INDEX(Inputs_ByYear!$D$39:$Y$44,MATCH(Inputs_ByPrg!$C19,Inputs_ByYear!$B$39:$B$44,0),MATCH(Inputs_ByPrg!N$5,Inputs_ByYear!$D$38:$Y$38,0))))</f>
        <v>0</v>
      </c>
      <c r="O19" s="279">
        <f>N19*(1+(INDEX(Inputs_ByYear!$D$39:$Y$44,MATCH(Inputs_ByPrg!$C19,Inputs_ByYear!$B$39:$B$44,0),MATCH(Inputs_ByPrg!O$5,Inputs_ByYear!$D$38:$Y$38,0))))</f>
        <v>0</v>
      </c>
      <c r="P19" s="279">
        <f>O19*(1+(INDEX(Inputs_ByYear!$D$39:$Y$44,MATCH(Inputs_ByPrg!$C19,Inputs_ByYear!$B$39:$B$44,0),MATCH(Inputs_ByPrg!P$5,Inputs_ByYear!$D$38:$Y$38,0))))</f>
        <v>0</v>
      </c>
      <c r="Q19" s="279">
        <f>P19*(1+(INDEX(Inputs_ByYear!$D$39:$Y$44,MATCH(Inputs_ByPrg!$C19,Inputs_ByYear!$B$39:$B$44,0),MATCH(Inputs_ByPrg!Q$5,Inputs_ByYear!$D$38:$Y$38,0))))</f>
        <v>0</v>
      </c>
      <c r="R19" s="279">
        <f>Q19*(1+(INDEX(Inputs_ByYear!$D$39:$Y$44,MATCH(Inputs_ByPrg!$C19,Inputs_ByYear!$B$39:$B$44,0),MATCH(Inputs_ByPrg!R$5,Inputs_ByYear!$D$38:$Y$38,0))))</f>
        <v>0</v>
      </c>
      <c r="S19" s="279">
        <f>R19*(1+(INDEX(Inputs_ByYear!$D$39:$Y$44,MATCH(Inputs_ByPrg!$C19,Inputs_ByYear!$B$39:$B$44,0),MATCH(Inputs_ByPrg!S$5,Inputs_ByYear!$D$38:$Y$38,0))))</f>
        <v>0</v>
      </c>
      <c r="T19" s="279">
        <f>S19*(1+(INDEX(Inputs_ByYear!$D$39:$Y$44,MATCH(Inputs_ByPrg!$C19,Inputs_ByYear!$B$39:$B$44,0),MATCH(Inputs_ByPrg!T$5,Inputs_ByYear!$D$38:$Y$38,0))))</f>
        <v>0</v>
      </c>
      <c r="U19" s="279">
        <f>T19*(1+(INDEX(Inputs_ByYear!$D$39:$Y$44,MATCH(Inputs_ByPrg!$C19,Inputs_ByYear!$B$39:$B$44,0),MATCH(Inputs_ByPrg!U$5,Inputs_ByYear!$D$38:$Y$38,0))))</f>
        <v>0</v>
      </c>
      <c r="V19" s="279">
        <f>U19*(1+(INDEX(Inputs_ByYear!$D$39:$Y$44,MATCH(Inputs_ByPrg!$C19,Inputs_ByYear!$B$39:$B$44,0),MATCH(Inputs_ByPrg!V$5,Inputs_ByYear!$D$38:$Y$38,0))))</f>
        <v>0</v>
      </c>
      <c r="W19" s="279">
        <f>V19*(1+(INDEX(Inputs_ByYear!$D$39:$Y$44,MATCH(Inputs_ByPrg!$C19,Inputs_ByYear!$B$39:$B$44,0),MATCH(Inputs_ByPrg!W$5,Inputs_ByYear!$D$38:$Y$38,0))))</f>
        <v>0</v>
      </c>
      <c r="X19" s="279">
        <f>W19*(1+(INDEX(Inputs_ByYear!$D$39:$Y$44,MATCH(Inputs_ByPrg!$C19,Inputs_ByYear!$B$39:$B$44,0),MATCH(Inputs_ByPrg!X$5,Inputs_ByYear!$D$38:$Y$38,0))))</f>
        <v>0</v>
      </c>
      <c r="Y19" s="279">
        <f>X19*(1+(INDEX(Inputs_ByYear!$D$39:$Y$44,MATCH(Inputs_ByPrg!$C19,Inputs_ByYear!$B$39:$B$44,0),MATCH(Inputs_ByPrg!Y$5,Inputs_ByYear!$D$38:$Y$38,0))))</f>
        <v>0</v>
      </c>
      <c r="Z19" s="279">
        <f>Y19*(1+(INDEX(Inputs_ByYear!$D$39:$Y$44,MATCH(Inputs_ByPrg!$C19,Inputs_ByYear!$B$39:$B$44,0),MATCH(Inputs_ByPrg!Z$5,Inputs_ByYear!$D$38:$Y$38,0))))</f>
        <v>0</v>
      </c>
      <c r="AA19" s="279">
        <f>Z19*(1+(INDEX(Inputs_ByYear!$D$39:$Y$44,MATCH(Inputs_ByPrg!$C19,Inputs_ByYear!$B$39:$B$44,0),MATCH(Inputs_ByPrg!AA$5,Inputs_ByYear!$D$38:$Y$38,0))))</f>
        <v>0</v>
      </c>
      <c r="AB19" s="279">
        <f>AA19*(1+(INDEX(Inputs_ByYear!$D$39:$Y$44,MATCH(Inputs_ByPrg!$C19,Inputs_ByYear!$B$39:$B$44,0),MATCH(Inputs_ByPrg!AB$5,Inputs_ByYear!$D$38:$Y$38,0))))</f>
        <v>0</v>
      </c>
      <c r="AC19" s="279">
        <f>AB19*(1+(INDEX(Inputs_ByYear!$D$39:$Y$44,MATCH(Inputs_ByPrg!$C19,Inputs_ByYear!$B$39:$B$44,0),MATCH(Inputs_ByPrg!AC$5,Inputs_ByYear!$D$38:$Y$38,0))))</f>
        <v>0</v>
      </c>
      <c r="AD19" s="279">
        <f>AC19*(1+(INDEX(Inputs_ByYear!$D$39:$Y$44,MATCH(Inputs_ByPrg!$C19,Inputs_ByYear!$B$39:$B$44,0),MATCH(Inputs_ByPrg!AD$5,Inputs_ByYear!$D$38:$Y$38,0))))</f>
        <v>0</v>
      </c>
      <c r="AE19" s="270"/>
    </row>
    <row r="20" spans="2:31" ht="14.45" customHeight="1">
      <c r="B20" s="239" t="s">
        <v>230</v>
      </c>
      <c r="C20" s="239" t="s">
        <v>208</v>
      </c>
      <c r="D20" s="239" t="s">
        <v>275</v>
      </c>
      <c r="E20" s="274" t="str">
        <f t="shared" si="0"/>
        <v>A_Traditional Community Solar_ &lt; 10</v>
      </c>
      <c r="F20" s="265">
        <v>0</v>
      </c>
      <c r="H20" s="303"/>
      <c r="I20" s="265">
        <v>0.16907</v>
      </c>
      <c r="J20" s="278">
        <f>I20*(1+(INDEX(Inputs_ByYear!$D$39:$Y$44,MATCH(Inputs_ByPrg!$C20,Inputs_ByYear!$B$39:$B$44,0),MATCH(Inputs_ByPrg!J$5,Inputs_ByYear!$D$38:$Y$38,0))))</f>
        <v>0.16907</v>
      </c>
      <c r="K20" s="279">
        <f>J20*(1+(INDEX(Inputs_ByYear!$D$39:$Y$44,MATCH(Inputs_ByPrg!$C20,Inputs_ByYear!$B$39:$B$44,0),MATCH(Inputs_ByPrg!K$5,Inputs_ByYear!$D$38:$Y$38,0))))</f>
        <v>0.16907</v>
      </c>
      <c r="L20" s="279">
        <f>K20*(1+(INDEX(Inputs_ByYear!$D$39:$Y$44,MATCH(Inputs_ByPrg!$C20,Inputs_ByYear!$B$39:$B$44,0),MATCH(Inputs_ByPrg!L$5,Inputs_ByYear!$D$38:$Y$38,0))))</f>
        <v>0.16907</v>
      </c>
      <c r="M20" s="279">
        <f>L20*(1+(INDEX(Inputs_ByYear!$D$39:$Y$44,MATCH(Inputs_ByPrg!$C20,Inputs_ByYear!$B$39:$B$44,0),MATCH(Inputs_ByPrg!M$5,Inputs_ByYear!$D$38:$Y$38,0))))</f>
        <v>0.16907</v>
      </c>
      <c r="N20" s="279">
        <f>M20*(1+(INDEX(Inputs_ByYear!$D$39:$Y$44,MATCH(Inputs_ByPrg!$C20,Inputs_ByYear!$B$39:$B$44,0),MATCH(Inputs_ByPrg!N$5,Inputs_ByYear!$D$38:$Y$38,0))))</f>
        <v>0.16907</v>
      </c>
      <c r="O20" s="279">
        <f>N20*(1+(INDEX(Inputs_ByYear!$D$39:$Y$44,MATCH(Inputs_ByPrg!$C20,Inputs_ByYear!$B$39:$B$44,0),MATCH(Inputs_ByPrg!O$5,Inputs_ByYear!$D$38:$Y$38,0))))</f>
        <v>0.16907</v>
      </c>
      <c r="P20" s="279">
        <f>O20*(1+(INDEX(Inputs_ByYear!$D$39:$Y$44,MATCH(Inputs_ByPrg!$C20,Inputs_ByYear!$B$39:$B$44,0),MATCH(Inputs_ByPrg!P$5,Inputs_ByYear!$D$38:$Y$38,0))))</f>
        <v>0.16907</v>
      </c>
      <c r="Q20" s="279">
        <f>P20*(1+(INDEX(Inputs_ByYear!$D$39:$Y$44,MATCH(Inputs_ByPrg!$C20,Inputs_ByYear!$B$39:$B$44,0),MATCH(Inputs_ByPrg!Q$5,Inputs_ByYear!$D$38:$Y$38,0))))</f>
        <v>0.16907</v>
      </c>
      <c r="R20" s="279">
        <f>Q20*(1+(INDEX(Inputs_ByYear!$D$39:$Y$44,MATCH(Inputs_ByPrg!$C20,Inputs_ByYear!$B$39:$B$44,0),MATCH(Inputs_ByPrg!R$5,Inputs_ByYear!$D$38:$Y$38,0))))</f>
        <v>0.16907</v>
      </c>
      <c r="S20" s="279">
        <f>R20*(1+(INDEX(Inputs_ByYear!$D$39:$Y$44,MATCH(Inputs_ByPrg!$C20,Inputs_ByYear!$B$39:$B$44,0),MATCH(Inputs_ByPrg!S$5,Inputs_ByYear!$D$38:$Y$38,0))))</f>
        <v>0.16907</v>
      </c>
      <c r="T20" s="279">
        <f>S20*(1+(INDEX(Inputs_ByYear!$D$39:$Y$44,MATCH(Inputs_ByPrg!$C20,Inputs_ByYear!$B$39:$B$44,0),MATCH(Inputs_ByPrg!T$5,Inputs_ByYear!$D$38:$Y$38,0))))</f>
        <v>0.16907</v>
      </c>
      <c r="U20" s="279">
        <f>T20*(1+(INDEX(Inputs_ByYear!$D$39:$Y$44,MATCH(Inputs_ByPrg!$C20,Inputs_ByYear!$B$39:$B$44,0),MATCH(Inputs_ByPrg!U$5,Inputs_ByYear!$D$38:$Y$38,0))))</f>
        <v>0.16907</v>
      </c>
      <c r="V20" s="279">
        <f>U20*(1+(INDEX(Inputs_ByYear!$D$39:$Y$44,MATCH(Inputs_ByPrg!$C20,Inputs_ByYear!$B$39:$B$44,0),MATCH(Inputs_ByPrg!V$5,Inputs_ByYear!$D$38:$Y$38,0))))</f>
        <v>0.16907</v>
      </c>
      <c r="W20" s="279">
        <f>V20*(1+(INDEX(Inputs_ByYear!$D$39:$Y$44,MATCH(Inputs_ByPrg!$C20,Inputs_ByYear!$B$39:$B$44,0),MATCH(Inputs_ByPrg!W$5,Inputs_ByYear!$D$38:$Y$38,0))))</f>
        <v>0.16907</v>
      </c>
      <c r="X20" s="279">
        <f>W20*(1+(INDEX(Inputs_ByYear!$D$39:$Y$44,MATCH(Inputs_ByPrg!$C20,Inputs_ByYear!$B$39:$B$44,0),MATCH(Inputs_ByPrg!X$5,Inputs_ByYear!$D$38:$Y$38,0))))</f>
        <v>0.16907</v>
      </c>
      <c r="Y20" s="279">
        <f>X20*(1+(INDEX(Inputs_ByYear!$D$39:$Y$44,MATCH(Inputs_ByPrg!$C20,Inputs_ByYear!$B$39:$B$44,0),MATCH(Inputs_ByPrg!Y$5,Inputs_ByYear!$D$38:$Y$38,0))))</f>
        <v>0.16907</v>
      </c>
      <c r="Z20" s="279">
        <f>Y20*(1+(INDEX(Inputs_ByYear!$D$39:$Y$44,MATCH(Inputs_ByPrg!$C20,Inputs_ByYear!$B$39:$B$44,0),MATCH(Inputs_ByPrg!Z$5,Inputs_ByYear!$D$38:$Y$38,0))))</f>
        <v>0.16907</v>
      </c>
      <c r="AA20" s="279">
        <f>Z20*(1+(INDEX(Inputs_ByYear!$D$39:$Y$44,MATCH(Inputs_ByPrg!$C20,Inputs_ByYear!$B$39:$B$44,0),MATCH(Inputs_ByPrg!AA$5,Inputs_ByYear!$D$38:$Y$38,0))))</f>
        <v>0.16907</v>
      </c>
      <c r="AB20" s="279">
        <f>AA20*(1+(INDEX(Inputs_ByYear!$D$39:$Y$44,MATCH(Inputs_ByPrg!$C20,Inputs_ByYear!$B$39:$B$44,0),MATCH(Inputs_ByPrg!AB$5,Inputs_ByYear!$D$38:$Y$38,0))))</f>
        <v>0.16907</v>
      </c>
      <c r="AC20" s="279">
        <f>AB20*(1+(INDEX(Inputs_ByYear!$D$39:$Y$44,MATCH(Inputs_ByPrg!$C20,Inputs_ByYear!$B$39:$B$44,0),MATCH(Inputs_ByPrg!AC$5,Inputs_ByYear!$D$38:$Y$38,0))))</f>
        <v>0.16907</v>
      </c>
      <c r="AD20" s="279">
        <f>AC20*(1+(INDEX(Inputs_ByYear!$D$39:$Y$44,MATCH(Inputs_ByPrg!$C20,Inputs_ByYear!$B$39:$B$44,0),MATCH(Inputs_ByPrg!AD$5,Inputs_ByYear!$D$38:$Y$38,0))))</f>
        <v>0.16907</v>
      </c>
      <c r="AE20" s="270"/>
    </row>
    <row r="21" spans="2:31" ht="14.45" customHeight="1">
      <c r="B21" s="239" t="s">
        <v>230</v>
      </c>
      <c r="C21" s="239" t="s">
        <v>208</v>
      </c>
      <c r="D21" s="239" t="s">
        <v>277</v>
      </c>
      <c r="E21" s="274" t="str">
        <f t="shared" si="0"/>
        <v>A_Traditional Community Solar_ &gt;10-25</v>
      </c>
      <c r="F21" s="265">
        <v>0</v>
      </c>
      <c r="H21" s="303"/>
      <c r="I21" s="265">
        <v>0.16907</v>
      </c>
      <c r="J21" s="278">
        <f>I21*(1+(INDEX(Inputs_ByYear!$D$39:$Y$44,MATCH(Inputs_ByPrg!$C21,Inputs_ByYear!$B$39:$B$44,0),MATCH(Inputs_ByPrg!J$5,Inputs_ByYear!$D$38:$Y$38,0))))</f>
        <v>0.16907</v>
      </c>
      <c r="K21" s="279">
        <f>J21*(1+(INDEX(Inputs_ByYear!$D$39:$Y$44,MATCH(Inputs_ByPrg!$C21,Inputs_ByYear!$B$39:$B$44,0),MATCH(Inputs_ByPrg!K$5,Inputs_ByYear!$D$38:$Y$38,0))))</f>
        <v>0.16907</v>
      </c>
      <c r="L21" s="279">
        <f>K21*(1+(INDEX(Inputs_ByYear!$D$39:$Y$44,MATCH(Inputs_ByPrg!$C21,Inputs_ByYear!$B$39:$B$44,0),MATCH(Inputs_ByPrg!L$5,Inputs_ByYear!$D$38:$Y$38,0))))</f>
        <v>0.16907</v>
      </c>
      <c r="M21" s="279">
        <f>L21*(1+(INDEX(Inputs_ByYear!$D$39:$Y$44,MATCH(Inputs_ByPrg!$C21,Inputs_ByYear!$B$39:$B$44,0),MATCH(Inputs_ByPrg!M$5,Inputs_ByYear!$D$38:$Y$38,0))))</f>
        <v>0.16907</v>
      </c>
      <c r="N21" s="279">
        <f>M21*(1+(INDEX(Inputs_ByYear!$D$39:$Y$44,MATCH(Inputs_ByPrg!$C21,Inputs_ByYear!$B$39:$B$44,0),MATCH(Inputs_ByPrg!N$5,Inputs_ByYear!$D$38:$Y$38,0))))</f>
        <v>0.16907</v>
      </c>
      <c r="O21" s="279">
        <f>N21*(1+(INDEX(Inputs_ByYear!$D$39:$Y$44,MATCH(Inputs_ByPrg!$C21,Inputs_ByYear!$B$39:$B$44,0),MATCH(Inputs_ByPrg!O$5,Inputs_ByYear!$D$38:$Y$38,0))))</f>
        <v>0.16907</v>
      </c>
      <c r="P21" s="279">
        <f>O21*(1+(INDEX(Inputs_ByYear!$D$39:$Y$44,MATCH(Inputs_ByPrg!$C21,Inputs_ByYear!$B$39:$B$44,0),MATCH(Inputs_ByPrg!P$5,Inputs_ByYear!$D$38:$Y$38,0))))</f>
        <v>0.16907</v>
      </c>
      <c r="Q21" s="279">
        <f>P21*(1+(INDEX(Inputs_ByYear!$D$39:$Y$44,MATCH(Inputs_ByPrg!$C21,Inputs_ByYear!$B$39:$B$44,0),MATCH(Inputs_ByPrg!Q$5,Inputs_ByYear!$D$38:$Y$38,0))))</f>
        <v>0.16907</v>
      </c>
      <c r="R21" s="279">
        <f>Q21*(1+(INDEX(Inputs_ByYear!$D$39:$Y$44,MATCH(Inputs_ByPrg!$C21,Inputs_ByYear!$B$39:$B$44,0),MATCH(Inputs_ByPrg!R$5,Inputs_ByYear!$D$38:$Y$38,0))))</f>
        <v>0.16907</v>
      </c>
      <c r="S21" s="279">
        <f>R21*(1+(INDEX(Inputs_ByYear!$D$39:$Y$44,MATCH(Inputs_ByPrg!$C21,Inputs_ByYear!$B$39:$B$44,0),MATCH(Inputs_ByPrg!S$5,Inputs_ByYear!$D$38:$Y$38,0))))</f>
        <v>0.16907</v>
      </c>
      <c r="T21" s="279">
        <f>S21*(1+(INDEX(Inputs_ByYear!$D$39:$Y$44,MATCH(Inputs_ByPrg!$C21,Inputs_ByYear!$B$39:$B$44,0),MATCH(Inputs_ByPrg!T$5,Inputs_ByYear!$D$38:$Y$38,0))))</f>
        <v>0.16907</v>
      </c>
      <c r="U21" s="279">
        <f>T21*(1+(INDEX(Inputs_ByYear!$D$39:$Y$44,MATCH(Inputs_ByPrg!$C21,Inputs_ByYear!$B$39:$B$44,0),MATCH(Inputs_ByPrg!U$5,Inputs_ByYear!$D$38:$Y$38,0))))</f>
        <v>0.16907</v>
      </c>
      <c r="V21" s="279">
        <f>U21*(1+(INDEX(Inputs_ByYear!$D$39:$Y$44,MATCH(Inputs_ByPrg!$C21,Inputs_ByYear!$B$39:$B$44,0),MATCH(Inputs_ByPrg!V$5,Inputs_ByYear!$D$38:$Y$38,0))))</f>
        <v>0.16907</v>
      </c>
      <c r="W21" s="279">
        <f>V21*(1+(INDEX(Inputs_ByYear!$D$39:$Y$44,MATCH(Inputs_ByPrg!$C21,Inputs_ByYear!$B$39:$B$44,0),MATCH(Inputs_ByPrg!W$5,Inputs_ByYear!$D$38:$Y$38,0))))</f>
        <v>0.16907</v>
      </c>
      <c r="X21" s="279">
        <f>W21*(1+(INDEX(Inputs_ByYear!$D$39:$Y$44,MATCH(Inputs_ByPrg!$C21,Inputs_ByYear!$B$39:$B$44,0),MATCH(Inputs_ByPrg!X$5,Inputs_ByYear!$D$38:$Y$38,0))))</f>
        <v>0.16907</v>
      </c>
      <c r="Y21" s="279">
        <f>X21*(1+(INDEX(Inputs_ByYear!$D$39:$Y$44,MATCH(Inputs_ByPrg!$C21,Inputs_ByYear!$B$39:$B$44,0),MATCH(Inputs_ByPrg!Y$5,Inputs_ByYear!$D$38:$Y$38,0))))</f>
        <v>0.16907</v>
      </c>
      <c r="Z21" s="279">
        <f>Y21*(1+(INDEX(Inputs_ByYear!$D$39:$Y$44,MATCH(Inputs_ByPrg!$C21,Inputs_ByYear!$B$39:$B$44,0),MATCH(Inputs_ByPrg!Z$5,Inputs_ByYear!$D$38:$Y$38,0))))</f>
        <v>0.16907</v>
      </c>
      <c r="AA21" s="279">
        <f>Z21*(1+(INDEX(Inputs_ByYear!$D$39:$Y$44,MATCH(Inputs_ByPrg!$C21,Inputs_ByYear!$B$39:$B$44,0),MATCH(Inputs_ByPrg!AA$5,Inputs_ByYear!$D$38:$Y$38,0))))</f>
        <v>0.16907</v>
      </c>
      <c r="AB21" s="279">
        <f>AA21*(1+(INDEX(Inputs_ByYear!$D$39:$Y$44,MATCH(Inputs_ByPrg!$C21,Inputs_ByYear!$B$39:$B$44,0),MATCH(Inputs_ByPrg!AB$5,Inputs_ByYear!$D$38:$Y$38,0))))</f>
        <v>0.16907</v>
      </c>
      <c r="AC21" s="279">
        <f>AB21*(1+(INDEX(Inputs_ByYear!$D$39:$Y$44,MATCH(Inputs_ByPrg!$C21,Inputs_ByYear!$B$39:$B$44,0),MATCH(Inputs_ByPrg!AC$5,Inputs_ByYear!$D$38:$Y$38,0))))</f>
        <v>0.16907</v>
      </c>
      <c r="AD21" s="279">
        <f>AC21*(1+(INDEX(Inputs_ByYear!$D$39:$Y$44,MATCH(Inputs_ByPrg!$C21,Inputs_ByYear!$B$39:$B$44,0),MATCH(Inputs_ByPrg!AD$5,Inputs_ByYear!$D$38:$Y$38,0))))</f>
        <v>0.16907</v>
      </c>
      <c r="AE21" s="270"/>
    </row>
    <row r="22" spans="2:31" ht="14.45" customHeight="1">
      <c r="B22" s="239" t="s">
        <v>230</v>
      </c>
      <c r="C22" s="239" t="s">
        <v>208</v>
      </c>
      <c r="D22" s="239" t="s">
        <v>284</v>
      </c>
      <c r="E22" s="274" t="str">
        <f t="shared" si="0"/>
        <v>A_Traditional Community Solar_ &gt;25-100</v>
      </c>
      <c r="F22" s="265">
        <v>0</v>
      </c>
      <c r="H22" s="303"/>
      <c r="I22" s="265">
        <v>0.16907</v>
      </c>
      <c r="J22" s="278">
        <f>I22*(1+(INDEX(Inputs_ByYear!$D$39:$Y$44,MATCH(Inputs_ByPrg!$C22,Inputs_ByYear!$B$39:$B$44,0),MATCH(Inputs_ByPrg!J$5,Inputs_ByYear!$D$38:$Y$38,0))))</f>
        <v>0.16907</v>
      </c>
      <c r="K22" s="279">
        <f>J22*(1+(INDEX(Inputs_ByYear!$D$39:$Y$44,MATCH(Inputs_ByPrg!$C22,Inputs_ByYear!$B$39:$B$44,0),MATCH(Inputs_ByPrg!K$5,Inputs_ByYear!$D$38:$Y$38,0))))</f>
        <v>0.16907</v>
      </c>
      <c r="L22" s="279">
        <f>K22*(1+(INDEX(Inputs_ByYear!$D$39:$Y$44,MATCH(Inputs_ByPrg!$C22,Inputs_ByYear!$B$39:$B$44,0),MATCH(Inputs_ByPrg!L$5,Inputs_ByYear!$D$38:$Y$38,0))))</f>
        <v>0.16907</v>
      </c>
      <c r="M22" s="279">
        <f>L22*(1+(INDEX(Inputs_ByYear!$D$39:$Y$44,MATCH(Inputs_ByPrg!$C22,Inputs_ByYear!$B$39:$B$44,0),MATCH(Inputs_ByPrg!M$5,Inputs_ByYear!$D$38:$Y$38,0))))</f>
        <v>0.16907</v>
      </c>
      <c r="N22" s="279">
        <f>M22*(1+(INDEX(Inputs_ByYear!$D$39:$Y$44,MATCH(Inputs_ByPrg!$C22,Inputs_ByYear!$B$39:$B$44,0),MATCH(Inputs_ByPrg!N$5,Inputs_ByYear!$D$38:$Y$38,0))))</f>
        <v>0.16907</v>
      </c>
      <c r="O22" s="279">
        <f>N22*(1+(INDEX(Inputs_ByYear!$D$39:$Y$44,MATCH(Inputs_ByPrg!$C22,Inputs_ByYear!$B$39:$B$44,0),MATCH(Inputs_ByPrg!O$5,Inputs_ByYear!$D$38:$Y$38,0))))</f>
        <v>0.16907</v>
      </c>
      <c r="P22" s="279">
        <f>O22*(1+(INDEX(Inputs_ByYear!$D$39:$Y$44,MATCH(Inputs_ByPrg!$C22,Inputs_ByYear!$B$39:$B$44,0),MATCH(Inputs_ByPrg!P$5,Inputs_ByYear!$D$38:$Y$38,0))))</f>
        <v>0.16907</v>
      </c>
      <c r="Q22" s="279">
        <f>P22*(1+(INDEX(Inputs_ByYear!$D$39:$Y$44,MATCH(Inputs_ByPrg!$C22,Inputs_ByYear!$B$39:$B$44,0),MATCH(Inputs_ByPrg!Q$5,Inputs_ByYear!$D$38:$Y$38,0))))</f>
        <v>0.16907</v>
      </c>
      <c r="R22" s="279">
        <f>Q22*(1+(INDEX(Inputs_ByYear!$D$39:$Y$44,MATCH(Inputs_ByPrg!$C22,Inputs_ByYear!$B$39:$B$44,0),MATCH(Inputs_ByPrg!R$5,Inputs_ByYear!$D$38:$Y$38,0))))</f>
        <v>0.16907</v>
      </c>
      <c r="S22" s="279">
        <f>R22*(1+(INDEX(Inputs_ByYear!$D$39:$Y$44,MATCH(Inputs_ByPrg!$C22,Inputs_ByYear!$B$39:$B$44,0),MATCH(Inputs_ByPrg!S$5,Inputs_ByYear!$D$38:$Y$38,0))))</f>
        <v>0.16907</v>
      </c>
      <c r="T22" s="279">
        <f>S22*(1+(INDEX(Inputs_ByYear!$D$39:$Y$44,MATCH(Inputs_ByPrg!$C22,Inputs_ByYear!$B$39:$B$44,0),MATCH(Inputs_ByPrg!T$5,Inputs_ByYear!$D$38:$Y$38,0))))</f>
        <v>0.16907</v>
      </c>
      <c r="U22" s="279">
        <f>T22*(1+(INDEX(Inputs_ByYear!$D$39:$Y$44,MATCH(Inputs_ByPrg!$C22,Inputs_ByYear!$B$39:$B$44,0),MATCH(Inputs_ByPrg!U$5,Inputs_ByYear!$D$38:$Y$38,0))))</f>
        <v>0.16907</v>
      </c>
      <c r="V22" s="279">
        <f>U22*(1+(INDEX(Inputs_ByYear!$D$39:$Y$44,MATCH(Inputs_ByPrg!$C22,Inputs_ByYear!$B$39:$B$44,0),MATCH(Inputs_ByPrg!V$5,Inputs_ByYear!$D$38:$Y$38,0))))</f>
        <v>0.16907</v>
      </c>
      <c r="W22" s="279">
        <f>V22*(1+(INDEX(Inputs_ByYear!$D$39:$Y$44,MATCH(Inputs_ByPrg!$C22,Inputs_ByYear!$B$39:$B$44,0),MATCH(Inputs_ByPrg!W$5,Inputs_ByYear!$D$38:$Y$38,0))))</f>
        <v>0.16907</v>
      </c>
      <c r="X22" s="279">
        <f>W22*(1+(INDEX(Inputs_ByYear!$D$39:$Y$44,MATCH(Inputs_ByPrg!$C22,Inputs_ByYear!$B$39:$B$44,0),MATCH(Inputs_ByPrg!X$5,Inputs_ByYear!$D$38:$Y$38,0))))</f>
        <v>0.16907</v>
      </c>
      <c r="Y22" s="279">
        <f>X22*(1+(INDEX(Inputs_ByYear!$D$39:$Y$44,MATCH(Inputs_ByPrg!$C22,Inputs_ByYear!$B$39:$B$44,0),MATCH(Inputs_ByPrg!Y$5,Inputs_ByYear!$D$38:$Y$38,0))))</f>
        <v>0.16907</v>
      </c>
      <c r="Z22" s="279">
        <f>Y22*(1+(INDEX(Inputs_ByYear!$D$39:$Y$44,MATCH(Inputs_ByPrg!$C22,Inputs_ByYear!$B$39:$B$44,0),MATCH(Inputs_ByPrg!Z$5,Inputs_ByYear!$D$38:$Y$38,0))))</f>
        <v>0.16907</v>
      </c>
      <c r="AA22" s="279">
        <f>Z22*(1+(INDEX(Inputs_ByYear!$D$39:$Y$44,MATCH(Inputs_ByPrg!$C22,Inputs_ByYear!$B$39:$B$44,0),MATCH(Inputs_ByPrg!AA$5,Inputs_ByYear!$D$38:$Y$38,0))))</f>
        <v>0.16907</v>
      </c>
      <c r="AB22" s="279">
        <f>AA22*(1+(INDEX(Inputs_ByYear!$D$39:$Y$44,MATCH(Inputs_ByPrg!$C22,Inputs_ByYear!$B$39:$B$44,0),MATCH(Inputs_ByPrg!AB$5,Inputs_ByYear!$D$38:$Y$38,0))))</f>
        <v>0.16907</v>
      </c>
      <c r="AC22" s="279">
        <f>AB22*(1+(INDEX(Inputs_ByYear!$D$39:$Y$44,MATCH(Inputs_ByPrg!$C22,Inputs_ByYear!$B$39:$B$44,0),MATCH(Inputs_ByPrg!AC$5,Inputs_ByYear!$D$38:$Y$38,0))))</f>
        <v>0.16907</v>
      </c>
      <c r="AD22" s="279">
        <f>AC22*(1+(INDEX(Inputs_ByYear!$D$39:$Y$44,MATCH(Inputs_ByPrg!$C22,Inputs_ByYear!$B$39:$B$44,0),MATCH(Inputs_ByPrg!AD$5,Inputs_ByYear!$D$38:$Y$38,0))))</f>
        <v>0.16907</v>
      </c>
      <c r="AE22" s="270"/>
    </row>
    <row r="23" spans="2:31" ht="14.45" customHeight="1">
      <c r="B23" s="239" t="s">
        <v>230</v>
      </c>
      <c r="C23" s="239" t="s">
        <v>208</v>
      </c>
      <c r="D23" s="239" t="s">
        <v>287</v>
      </c>
      <c r="E23" s="274" t="str">
        <f t="shared" si="0"/>
        <v>A_Traditional Community Solar_&gt;100-200</v>
      </c>
      <c r="F23" s="265">
        <v>0</v>
      </c>
      <c r="H23" s="303"/>
      <c r="I23" s="265">
        <v>0.16907</v>
      </c>
      <c r="J23" s="278">
        <f>I23*(1+(INDEX(Inputs_ByYear!$D$39:$Y$44,MATCH(Inputs_ByPrg!$C23,Inputs_ByYear!$B$39:$B$44,0),MATCH(Inputs_ByPrg!J$5,Inputs_ByYear!$D$38:$Y$38,0))))</f>
        <v>0.16907</v>
      </c>
      <c r="K23" s="279">
        <f>J23*(1+(INDEX(Inputs_ByYear!$D$39:$Y$44,MATCH(Inputs_ByPrg!$C23,Inputs_ByYear!$B$39:$B$44,0),MATCH(Inputs_ByPrg!K$5,Inputs_ByYear!$D$38:$Y$38,0))))</f>
        <v>0.16907</v>
      </c>
      <c r="L23" s="279">
        <f>K23*(1+(INDEX(Inputs_ByYear!$D$39:$Y$44,MATCH(Inputs_ByPrg!$C23,Inputs_ByYear!$B$39:$B$44,0),MATCH(Inputs_ByPrg!L$5,Inputs_ByYear!$D$38:$Y$38,0))))</f>
        <v>0.16907</v>
      </c>
      <c r="M23" s="279">
        <f>L23*(1+(INDEX(Inputs_ByYear!$D$39:$Y$44,MATCH(Inputs_ByPrg!$C23,Inputs_ByYear!$B$39:$B$44,0),MATCH(Inputs_ByPrg!M$5,Inputs_ByYear!$D$38:$Y$38,0))))</f>
        <v>0.16907</v>
      </c>
      <c r="N23" s="279">
        <f>M23*(1+(INDEX(Inputs_ByYear!$D$39:$Y$44,MATCH(Inputs_ByPrg!$C23,Inputs_ByYear!$B$39:$B$44,0),MATCH(Inputs_ByPrg!N$5,Inputs_ByYear!$D$38:$Y$38,0))))</f>
        <v>0.16907</v>
      </c>
      <c r="O23" s="279">
        <f>N23*(1+(INDEX(Inputs_ByYear!$D$39:$Y$44,MATCH(Inputs_ByPrg!$C23,Inputs_ByYear!$B$39:$B$44,0),MATCH(Inputs_ByPrg!O$5,Inputs_ByYear!$D$38:$Y$38,0))))</f>
        <v>0.16907</v>
      </c>
      <c r="P23" s="279">
        <f>O23*(1+(INDEX(Inputs_ByYear!$D$39:$Y$44,MATCH(Inputs_ByPrg!$C23,Inputs_ByYear!$B$39:$B$44,0),MATCH(Inputs_ByPrg!P$5,Inputs_ByYear!$D$38:$Y$38,0))))</f>
        <v>0.16907</v>
      </c>
      <c r="Q23" s="279">
        <f>P23*(1+(INDEX(Inputs_ByYear!$D$39:$Y$44,MATCH(Inputs_ByPrg!$C23,Inputs_ByYear!$B$39:$B$44,0),MATCH(Inputs_ByPrg!Q$5,Inputs_ByYear!$D$38:$Y$38,0))))</f>
        <v>0.16907</v>
      </c>
      <c r="R23" s="279">
        <f>Q23*(1+(INDEX(Inputs_ByYear!$D$39:$Y$44,MATCH(Inputs_ByPrg!$C23,Inputs_ByYear!$B$39:$B$44,0),MATCH(Inputs_ByPrg!R$5,Inputs_ByYear!$D$38:$Y$38,0))))</f>
        <v>0.16907</v>
      </c>
      <c r="S23" s="279">
        <f>R23*(1+(INDEX(Inputs_ByYear!$D$39:$Y$44,MATCH(Inputs_ByPrg!$C23,Inputs_ByYear!$B$39:$B$44,0),MATCH(Inputs_ByPrg!S$5,Inputs_ByYear!$D$38:$Y$38,0))))</f>
        <v>0.16907</v>
      </c>
      <c r="T23" s="279">
        <f>S23*(1+(INDEX(Inputs_ByYear!$D$39:$Y$44,MATCH(Inputs_ByPrg!$C23,Inputs_ByYear!$B$39:$B$44,0),MATCH(Inputs_ByPrg!T$5,Inputs_ByYear!$D$38:$Y$38,0))))</f>
        <v>0.16907</v>
      </c>
      <c r="U23" s="279">
        <f>T23*(1+(INDEX(Inputs_ByYear!$D$39:$Y$44,MATCH(Inputs_ByPrg!$C23,Inputs_ByYear!$B$39:$B$44,0),MATCH(Inputs_ByPrg!U$5,Inputs_ByYear!$D$38:$Y$38,0))))</f>
        <v>0.16907</v>
      </c>
      <c r="V23" s="279">
        <f>U23*(1+(INDEX(Inputs_ByYear!$D$39:$Y$44,MATCH(Inputs_ByPrg!$C23,Inputs_ByYear!$B$39:$B$44,0),MATCH(Inputs_ByPrg!V$5,Inputs_ByYear!$D$38:$Y$38,0))))</f>
        <v>0.16907</v>
      </c>
      <c r="W23" s="279">
        <f>V23*(1+(INDEX(Inputs_ByYear!$D$39:$Y$44,MATCH(Inputs_ByPrg!$C23,Inputs_ByYear!$B$39:$B$44,0),MATCH(Inputs_ByPrg!W$5,Inputs_ByYear!$D$38:$Y$38,0))))</f>
        <v>0.16907</v>
      </c>
      <c r="X23" s="279">
        <f>W23*(1+(INDEX(Inputs_ByYear!$D$39:$Y$44,MATCH(Inputs_ByPrg!$C23,Inputs_ByYear!$B$39:$B$44,0),MATCH(Inputs_ByPrg!X$5,Inputs_ByYear!$D$38:$Y$38,0))))</f>
        <v>0.16907</v>
      </c>
      <c r="Y23" s="279">
        <f>X23*(1+(INDEX(Inputs_ByYear!$D$39:$Y$44,MATCH(Inputs_ByPrg!$C23,Inputs_ByYear!$B$39:$B$44,0),MATCH(Inputs_ByPrg!Y$5,Inputs_ByYear!$D$38:$Y$38,0))))</f>
        <v>0.16907</v>
      </c>
      <c r="Z23" s="279">
        <f>Y23*(1+(INDEX(Inputs_ByYear!$D$39:$Y$44,MATCH(Inputs_ByPrg!$C23,Inputs_ByYear!$B$39:$B$44,0),MATCH(Inputs_ByPrg!Z$5,Inputs_ByYear!$D$38:$Y$38,0))))</f>
        <v>0.16907</v>
      </c>
      <c r="AA23" s="279">
        <f>Z23*(1+(INDEX(Inputs_ByYear!$D$39:$Y$44,MATCH(Inputs_ByPrg!$C23,Inputs_ByYear!$B$39:$B$44,0),MATCH(Inputs_ByPrg!AA$5,Inputs_ByYear!$D$38:$Y$38,0))))</f>
        <v>0.16907</v>
      </c>
      <c r="AB23" s="279">
        <f>AA23*(1+(INDEX(Inputs_ByYear!$D$39:$Y$44,MATCH(Inputs_ByPrg!$C23,Inputs_ByYear!$B$39:$B$44,0),MATCH(Inputs_ByPrg!AB$5,Inputs_ByYear!$D$38:$Y$38,0))))</f>
        <v>0.16907</v>
      </c>
      <c r="AC23" s="279">
        <f>AB23*(1+(INDEX(Inputs_ByYear!$D$39:$Y$44,MATCH(Inputs_ByPrg!$C23,Inputs_ByYear!$B$39:$B$44,0),MATCH(Inputs_ByPrg!AC$5,Inputs_ByYear!$D$38:$Y$38,0))))</f>
        <v>0.16907</v>
      </c>
      <c r="AD23" s="279">
        <f>AC23*(1+(INDEX(Inputs_ByYear!$D$39:$Y$44,MATCH(Inputs_ByPrg!$C23,Inputs_ByYear!$B$39:$B$44,0),MATCH(Inputs_ByPrg!AD$5,Inputs_ByYear!$D$38:$Y$38,0))))</f>
        <v>0.16907</v>
      </c>
      <c r="AE23" s="270"/>
    </row>
    <row r="24" spans="2:31" ht="14.45" customHeight="1">
      <c r="B24" s="239" t="s">
        <v>230</v>
      </c>
      <c r="C24" s="239" t="s">
        <v>208</v>
      </c>
      <c r="D24" s="239" t="s">
        <v>288</v>
      </c>
      <c r="E24" s="274" t="str">
        <f t="shared" si="0"/>
        <v>A_Traditional Community Solar_&gt;200-500</v>
      </c>
      <c r="F24" s="265">
        <v>0</v>
      </c>
      <c r="H24" s="303"/>
      <c r="I24" s="265">
        <v>0.16907</v>
      </c>
      <c r="J24" s="278">
        <f>I24*(1+(INDEX(Inputs_ByYear!$D$39:$Y$44,MATCH(Inputs_ByPrg!$C24,Inputs_ByYear!$B$39:$B$44,0),MATCH(Inputs_ByPrg!J$5,Inputs_ByYear!$D$38:$Y$38,0))))</f>
        <v>0.16907</v>
      </c>
      <c r="K24" s="279">
        <f>J24*(1+(INDEX(Inputs_ByYear!$D$39:$Y$44,MATCH(Inputs_ByPrg!$C24,Inputs_ByYear!$B$39:$B$44,0),MATCH(Inputs_ByPrg!K$5,Inputs_ByYear!$D$38:$Y$38,0))))</f>
        <v>0.16907</v>
      </c>
      <c r="L24" s="279">
        <f>K24*(1+(INDEX(Inputs_ByYear!$D$39:$Y$44,MATCH(Inputs_ByPrg!$C24,Inputs_ByYear!$B$39:$B$44,0),MATCH(Inputs_ByPrg!L$5,Inputs_ByYear!$D$38:$Y$38,0))))</f>
        <v>0.16907</v>
      </c>
      <c r="M24" s="279">
        <f>L24*(1+(INDEX(Inputs_ByYear!$D$39:$Y$44,MATCH(Inputs_ByPrg!$C24,Inputs_ByYear!$B$39:$B$44,0),MATCH(Inputs_ByPrg!M$5,Inputs_ByYear!$D$38:$Y$38,0))))</f>
        <v>0.16907</v>
      </c>
      <c r="N24" s="279">
        <f>M24*(1+(INDEX(Inputs_ByYear!$D$39:$Y$44,MATCH(Inputs_ByPrg!$C24,Inputs_ByYear!$B$39:$B$44,0),MATCH(Inputs_ByPrg!N$5,Inputs_ByYear!$D$38:$Y$38,0))))</f>
        <v>0.16907</v>
      </c>
      <c r="O24" s="279">
        <f>N24*(1+(INDEX(Inputs_ByYear!$D$39:$Y$44,MATCH(Inputs_ByPrg!$C24,Inputs_ByYear!$B$39:$B$44,0),MATCH(Inputs_ByPrg!O$5,Inputs_ByYear!$D$38:$Y$38,0))))</f>
        <v>0.16907</v>
      </c>
      <c r="P24" s="279">
        <f>O24*(1+(INDEX(Inputs_ByYear!$D$39:$Y$44,MATCH(Inputs_ByPrg!$C24,Inputs_ByYear!$B$39:$B$44,0),MATCH(Inputs_ByPrg!P$5,Inputs_ByYear!$D$38:$Y$38,0))))</f>
        <v>0.16907</v>
      </c>
      <c r="Q24" s="279">
        <f>P24*(1+(INDEX(Inputs_ByYear!$D$39:$Y$44,MATCH(Inputs_ByPrg!$C24,Inputs_ByYear!$B$39:$B$44,0),MATCH(Inputs_ByPrg!Q$5,Inputs_ByYear!$D$38:$Y$38,0))))</f>
        <v>0.16907</v>
      </c>
      <c r="R24" s="279">
        <f>Q24*(1+(INDEX(Inputs_ByYear!$D$39:$Y$44,MATCH(Inputs_ByPrg!$C24,Inputs_ByYear!$B$39:$B$44,0),MATCH(Inputs_ByPrg!R$5,Inputs_ByYear!$D$38:$Y$38,0))))</f>
        <v>0.16907</v>
      </c>
      <c r="S24" s="279">
        <f>R24*(1+(INDEX(Inputs_ByYear!$D$39:$Y$44,MATCH(Inputs_ByPrg!$C24,Inputs_ByYear!$B$39:$B$44,0),MATCH(Inputs_ByPrg!S$5,Inputs_ByYear!$D$38:$Y$38,0))))</f>
        <v>0.16907</v>
      </c>
      <c r="T24" s="279">
        <f>S24*(1+(INDEX(Inputs_ByYear!$D$39:$Y$44,MATCH(Inputs_ByPrg!$C24,Inputs_ByYear!$B$39:$B$44,0),MATCH(Inputs_ByPrg!T$5,Inputs_ByYear!$D$38:$Y$38,0))))</f>
        <v>0.16907</v>
      </c>
      <c r="U24" s="279">
        <f>T24*(1+(INDEX(Inputs_ByYear!$D$39:$Y$44,MATCH(Inputs_ByPrg!$C24,Inputs_ByYear!$B$39:$B$44,0),MATCH(Inputs_ByPrg!U$5,Inputs_ByYear!$D$38:$Y$38,0))))</f>
        <v>0.16907</v>
      </c>
      <c r="V24" s="279">
        <f>U24*(1+(INDEX(Inputs_ByYear!$D$39:$Y$44,MATCH(Inputs_ByPrg!$C24,Inputs_ByYear!$B$39:$B$44,0),MATCH(Inputs_ByPrg!V$5,Inputs_ByYear!$D$38:$Y$38,0))))</f>
        <v>0.16907</v>
      </c>
      <c r="W24" s="279">
        <f>V24*(1+(INDEX(Inputs_ByYear!$D$39:$Y$44,MATCH(Inputs_ByPrg!$C24,Inputs_ByYear!$B$39:$B$44,0),MATCH(Inputs_ByPrg!W$5,Inputs_ByYear!$D$38:$Y$38,0))))</f>
        <v>0.16907</v>
      </c>
      <c r="X24" s="279">
        <f>W24*(1+(INDEX(Inputs_ByYear!$D$39:$Y$44,MATCH(Inputs_ByPrg!$C24,Inputs_ByYear!$B$39:$B$44,0),MATCH(Inputs_ByPrg!X$5,Inputs_ByYear!$D$38:$Y$38,0))))</f>
        <v>0.16907</v>
      </c>
      <c r="Y24" s="279">
        <f>X24*(1+(INDEX(Inputs_ByYear!$D$39:$Y$44,MATCH(Inputs_ByPrg!$C24,Inputs_ByYear!$B$39:$B$44,0),MATCH(Inputs_ByPrg!Y$5,Inputs_ByYear!$D$38:$Y$38,0))))</f>
        <v>0.16907</v>
      </c>
      <c r="Z24" s="279">
        <f>Y24*(1+(INDEX(Inputs_ByYear!$D$39:$Y$44,MATCH(Inputs_ByPrg!$C24,Inputs_ByYear!$B$39:$B$44,0),MATCH(Inputs_ByPrg!Z$5,Inputs_ByYear!$D$38:$Y$38,0))))</f>
        <v>0.16907</v>
      </c>
      <c r="AA24" s="279">
        <f>Z24*(1+(INDEX(Inputs_ByYear!$D$39:$Y$44,MATCH(Inputs_ByPrg!$C24,Inputs_ByYear!$B$39:$B$44,0),MATCH(Inputs_ByPrg!AA$5,Inputs_ByYear!$D$38:$Y$38,0))))</f>
        <v>0.16907</v>
      </c>
      <c r="AB24" s="279">
        <f>AA24*(1+(INDEX(Inputs_ByYear!$D$39:$Y$44,MATCH(Inputs_ByPrg!$C24,Inputs_ByYear!$B$39:$B$44,0),MATCH(Inputs_ByPrg!AB$5,Inputs_ByYear!$D$38:$Y$38,0))))</f>
        <v>0.16907</v>
      </c>
      <c r="AC24" s="279">
        <f>AB24*(1+(INDEX(Inputs_ByYear!$D$39:$Y$44,MATCH(Inputs_ByPrg!$C24,Inputs_ByYear!$B$39:$B$44,0),MATCH(Inputs_ByPrg!AC$5,Inputs_ByYear!$D$38:$Y$38,0))))</f>
        <v>0.16907</v>
      </c>
      <c r="AD24" s="279">
        <f>AC24*(1+(INDEX(Inputs_ByYear!$D$39:$Y$44,MATCH(Inputs_ByPrg!$C24,Inputs_ByYear!$B$39:$B$44,0),MATCH(Inputs_ByPrg!AD$5,Inputs_ByYear!$D$38:$Y$38,0))))</f>
        <v>0.16907</v>
      </c>
      <c r="AE24" s="270"/>
    </row>
    <row r="25" spans="2:31" ht="14.45" customHeight="1">
      <c r="B25" s="239" t="s">
        <v>230</v>
      </c>
      <c r="C25" s="239" t="s">
        <v>208</v>
      </c>
      <c r="D25" s="239" t="s">
        <v>289</v>
      </c>
      <c r="E25" s="274" t="str">
        <f t="shared" si="0"/>
        <v>A_Traditional Community Solar_ &gt;500-2000</v>
      </c>
      <c r="F25" s="265">
        <v>1</v>
      </c>
      <c r="H25" s="303"/>
      <c r="I25" s="265">
        <v>0.16907</v>
      </c>
      <c r="J25" s="278">
        <f>I25*(1+(INDEX(Inputs_ByYear!$D$39:$Y$44,MATCH(Inputs_ByPrg!$C25,Inputs_ByYear!$B$39:$B$44,0),MATCH(Inputs_ByPrg!J$5,Inputs_ByYear!$D$38:$Y$38,0))))</f>
        <v>0.16907</v>
      </c>
      <c r="K25" s="279">
        <f>J25*(1+(INDEX(Inputs_ByYear!$D$39:$Y$44,MATCH(Inputs_ByPrg!$C25,Inputs_ByYear!$B$39:$B$44,0),MATCH(Inputs_ByPrg!K$5,Inputs_ByYear!$D$38:$Y$38,0))))</f>
        <v>0.16907</v>
      </c>
      <c r="L25" s="279">
        <f>K25*(1+(INDEX(Inputs_ByYear!$D$39:$Y$44,MATCH(Inputs_ByPrg!$C25,Inputs_ByYear!$B$39:$B$44,0),MATCH(Inputs_ByPrg!L$5,Inputs_ByYear!$D$38:$Y$38,0))))</f>
        <v>0.16907</v>
      </c>
      <c r="M25" s="279">
        <f>L25*(1+(INDEX(Inputs_ByYear!$D$39:$Y$44,MATCH(Inputs_ByPrg!$C25,Inputs_ByYear!$B$39:$B$44,0),MATCH(Inputs_ByPrg!M$5,Inputs_ByYear!$D$38:$Y$38,0))))</f>
        <v>0.16907</v>
      </c>
      <c r="N25" s="279">
        <f>M25*(1+(INDEX(Inputs_ByYear!$D$39:$Y$44,MATCH(Inputs_ByPrg!$C25,Inputs_ByYear!$B$39:$B$44,0),MATCH(Inputs_ByPrg!N$5,Inputs_ByYear!$D$38:$Y$38,0))))</f>
        <v>0.16907</v>
      </c>
      <c r="O25" s="279">
        <f>N25*(1+(INDEX(Inputs_ByYear!$D$39:$Y$44,MATCH(Inputs_ByPrg!$C25,Inputs_ByYear!$B$39:$B$44,0),MATCH(Inputs_ByPrg!O$5,Inputs_ByYear!$D$38:$Y$38,0))))</f>
        <v>0.16907</v>
      </c>
      <c r="P25" s="279">
        <f>O25*(1+(INDEX(Inputs_ByYear!$D$39:$Y$44,MATCH(Inputs_ByPrg!$C25,Inputs_ByYear!$B$39:$B$44,0),MATCH(Inputs_ByPrg!P$5,Inputs_ByYear!$D$38:$Y$38,0))))</f>
        <v>0.16907</v>
      </c>
      <c r="Q25" s="279">
        <f>P25*(1+(INDEX(Inputs_ByYear!$D$39:$Y$44,MATCH(Inputs_ByPrg!$C25,Inputs_ByYear!$B$39:$B$44,0),MATCH(Inputs_ByPrg!Q$5,Inputs_ByYear!$D$38:$Y$38,0))))</f>
        <v>0.16907</v>
      </c>
      <c r="R25" s="279">
        <f>Q25*(1+(INDEX(Inputs_ByYear!$D$39:$Y$44,MATCH(Inputs_ByPrg!$C25,Inputs_ByYear!$B$39:$B$44,0),MATCH(Inputs_ByPrg!R$5,Inputs_ByYear!$D$38:$Y$38,0))))</f>
        <v>0.16907</v>
      </c>
      <c r="S25" s="279">
        <f>R25*(1+(INDEX(Inputs_ByYear!$D$39:$Y$44,MATCH(Inputs_ByPrg!$C25,Inputs_ByYear!$B$39:$B$44,0),MATCH(Inputs_ByPrg!S$5,Inputs_ByYear!$D$38:$Y$38,0))))</f>
        <v>0.16907</v>
      </c>
      <c r="T25" s="279">
        <f>S25*(1+(INDEX(Inputs_ByYear!$D$39:$Y$44,MATCH(Inputs_ByPrg!$C25,Inputs_ByYear!$B$39:$B$44,0),MATCH(Inputs_ByPrg!T$5,Inputs_ByYear!$D$38:$Y$38,0))))</f>
        <v>0.16907</v>
      </c>
      <c r="U25" s="279">
        <f>T25*(1+(INDEX(Inputs_ByYear!$D$39:$Y$44,MATCH(Inputs_ByPrg!$C25,Inputs_ByYear!$B$39:$B$44,0),MATCH(Inputs_ByPrg!U$5,Inputs_ByYear!$D$38:$Y$38,0))))</f>
        <v>0.16907</v>
      </c>
      <c r="V25" s="279">
        <f>U25*(1+(INDEX(Inputs_ByYear!$D$39:$Y$44,MATCH(Inputs_ByPrg!$C25,Inputs_ByYear!$B$39:$B$44,0),MATCH(Inputs_ByPrg!V$5,Inputs_ByYear!$D$38:$Y$38,0))))</f>
        <v>0.16907</v>
      </c>
      <c r="W25" s="279">
        <f>V25*(1+(INDEX(Inputs_ByYear!$D$39:$Y$44,MATCH(Inputs_ByPrg!$C25,Inputs_ByYear!$B$39:$B$44,0),MATCH(Inputs_ByPrg!W$5,Inputs_ByYear!$D$38:$Y$38,0))))</f>
        <v>0.16907</v>
      </c>
      <c r="X25" s="279">
        <f>W25*(1+(INDEX(Inputs_ByYear!$D$39:$Y$44,MATCH(Inputs_ByPrg!$C25,Inputs_ByYear!$B$39:$B$44,0),MATCH(Inputs_ByPrg!X$5,Inputs_ByYear!$D$38:$Y$38,0))))</f>
        <v>0.16907</v>
      </c>
      <c r="Y25" s="279">
        <f>X25*(1+(INDEX(Inputs_ByYear!$D$39:$Y$44,MATCH(Inputs_ByPrg!$C25,Inputs_ByYear!$B$39:$B$44,0),MATCH(Inputs_ByPrg!Y$5,Inputs_ByYear!$D$38:$Y$38,0))))</f>
        <v>0.16907</v>
      </c>
      <c r="Z25" s="279">
        <f>Y25*(1+(INDEX(Inputs_ByYear!$D$39:$Y$44,MATCH(Inputs_ByPrg!$C25,Inputs_ByYear!$B$39:$B$44,0),MATCH(Inputs_ByPrg!Z$5,Inputs_ByYear!$D$38:$Y$38,0))))</f>
        <v>0.16907</v>
      </c>
      <c r="AA25" s="279">
        <f>Z25*(1+(INDEX(Inputs_ByYear!$D$39:$Y$44,MATCH(Inputs_ByPrg!$C25,Inputs_ByYear!$B$39:$B$44,0),MATCH(Inputs_ByPrg!AA$5,Inputs_ByYear!$D$38:$Y$38,0))))</f>
        <v>0.16907</v>
      </c>
      <c r="AB25" s="279">
        <f>AA25*(1+(INDEX(Inputs_ByYear!$D$39:$Y$44,MATCH(Inputs_ByPrg!$C25,Inputs_ByYear!$B$39:$B$44,0),MATCH(Inputs_ByPrg!AB$5,Inputs_ByYear!$D$38:$Y$38,0))))</f>
        <v>0.16907</v>
      </c>
      <c r="AC25" s="279">
        <f>AB25*(1+(INDEX(Inputs_ByYear!$D$39:$Y$44,MATCH(Inputs_ByPrg!$C25,Inputs_ByYear!$B$39:$B$44,0),MATCH(Inputs_ByPrg!AC$5,Inputs_ByYear!$D$38:$Y$38,0))))</f>
        <v>0.16907</v>
      </c>
      <c r="AD25" s="279">
        <f>AC25*(1+(INDEX(Inputs_ByYear!$D$39:$Y$44,MATCH(Inputs_ByPrg!$C25,Inputs_ByYear!$B$39:$B$44,0),MATCH(Inputs_ByPrg!AD$5,Inputs_ByYear!$D$38:$Y$38,0))))</f>
        <v>0.16907</v>
      </c>
      <c r="AE25" s="270"/>
    </row>
    <row r="26" spans="2:31" ht="14.45" customHeight="1">
      <c r="B26" s="239" t="s">
        <v>230</v>
      </c>
      <c r="C26" s="239" t="s">
        <v>208</v>
      </c>
      <c r="D26" s="239" t="s">
        <v>291</v>
      </c>
      <c r="E26" s="274" t="str">
        <f t="shared" si="0"/>
        <v>A_Traditional Community Solar_&gt;2000-5000</v>
      </c>
      <c r="F26" s="265">
        <v>0</v>
      </c>
      <c r="H26" s="303"/>
      <c r="I26" s="265">
        <v>0.16907</v>
      </c>
      <c r="J26" s="278">
        <f>I26*(1+(INDEX(Inputs_ByYear!$D$39:$Y$44,MATCH(Inputs_ByPrg!$C26,Inputs_ByYear!$B$39:$B$44,0),MATCH(Inputs_ByPrg!J$5,Inputs_ByYear!$D$38:$Y$38,0))))</f>
        <v>0.16907</v>
      </c>
      <c r="K26" s="279">
        <f>J26*(1+(INDEX(Inputs_ByYear!$D$39:$Y$44,MATCH(Inputs_ByPrg!$C26,Inputs_ByYear!$B$39:$B$44,0),MATCH(Inputs_ByPrg!K$5,Inputs_ByYear!$D$38:$Y$38,0))))</f>
        <v>0.16907</v>
      </c>
      <c r="L26" s="279">
        <f>K26*(1+(INDEX(Inputs_ByYear!$D$39:$Y$44,MATCH(Inputs_ByPrg!$C26,Inputs_ByYear!$B$39:$B$44,0),MATCH(Inputs_ByPrg!L$5,Inputs_ByYear!$D$38:$Y$38,0))))</f>
        <v>0.16907</v>
      </c>
      <c r="M26" s="279">
        <f>L26*(1+(INDEX(Inputs_ByYear!$D$39:$Y$44,MATCH(Inputs_ByPrg!$C26,Inputs_ByYear!$B$39:$B$44,0),MATCH(Inputs_ByPrg!M$5,Inputs_ByYear!$D$38:$Y$38,0))))</f>
        <v>0.16907</v>
      </c>
      <c r="N26" s="279">
        <f>M26*(1+(INDEX(Inputs_ByYear!$D$39:$Y$44,MATCH(Inputs_ByPrg!$C26,Inputs_ByYear!$B$39:$B$44,0),MATCH(Inputs_ByPrg!N$5,Inputs_ByYear!$D$38:$Y$38,0))))</f>
        <v>0.16907</v>
      </c>
      <c r="O26" s="279">
        <f>N26*(1+(INDEX(Inputs_ByYear!$D$39:$Y$44,MATCH(Inputs_ByPrg!$C26,Inputs_ByYear!$B$39:$B$44,0),MATCH(Inputs_ByPrg!O$5,Inputs_ByYear!$D$38:$Y$38,0))))</f>
        <v>0.16907</v>
      </c>
      <c r="P26" s="279">
        <f>O26*(1+(INDEX(Inputs_ByYear!$D$39:$Y$44,MATCH(Inputs_ByPrg!$C26,Inputs_ByYear!$B$39:$B$44,0),MATCH(Inputs_ByPrg!P$5,Inputs_ByYear!$D$38:$Y$38,0))))</f>
        <v>0.16907</v>
      </c>
      <c r="Q26" s="279">
        <f>P26*(1+(INDEX(Inputs_ByYear!$D$39:$Y$44,MATCH(Inputs_ByPrg!$C26,Inputs_ByYear!$B$39:$B$44,0),MATCH(Inputs_ByPrg!Q$5,Inputs_ByYear!$D$38:$Y$38,0))))</f>
        <v>0.16907</v>
      </c>
      <c r="R26" s="279">
        <f>Q26*(1+(INDEX(Inputs_ByYear!$D$39:$Y$44,MATCH(Inputs_ByPrg!$C26,Inputs_ByYear!$B$39:$B$44,0),MATCH(Inputs_ByPrg!R$5,Inputs_ByYear!$D$38:$Y$38,0))))</f>
        <v>0.16907</v>
      </c>
      <c r="S26" s="279">
        <f>R26*(1+(INDEX(Inputs_ByYear!$D$39:$Y$44,MATCH(Inputs_ByPrg!$C26,Inputs_ByYear!$B$39:$B$44,0),MATCH(Inputs_ByPrg!S$5,Inputs_ByYear!$D$38:$Y$38,0))))</f>
        <v>0.16907</v>
      </c>
      <c r="T26" s="279">
        <f>S26*(1+(INDEX(Inputs_ByYear!$D$39:$Y$44,MATCH(Inputs_ByPrg!$C26,Inputs_ByYear!$B$39:$B$44,0),MATCH(Inputs_ByPrg!T$5,Inputs_ByYear!$D$38:$Y$38,0))))</f>
        <v>0.16907</v>
      </c>
      <c r="U26" s="279">
        <f>T26*(1+(INDEX(Inputs_ByYear!$D$39:$Y$44,MATCH(Inputs_ByPrg!$C26,Inputs_ByYear!$B$39:$B$44,0),MATCH(Inputs_ByPrg!U$5,Inputs_ByYear!$D$38:$Y$38,0))))</f>
        <v>0.16907</v>
      </c>
      <c r="V26" s="279">
        <f>U26*(1+(INDEX(Inputs_ByYear!$D$39:$Y$44,MATCH(Inputs_ByPrg!$C26,Inputs_ByYear!$B$39:$B$44,0),MATCH(Inputs_ByPrg!V$5,Inputs_ByYear!$D$38:$Y$38,0))))</f>
        <v>0.16907</v>
      </c>
      <c r="W26" s="279">
        <f>V26*(1+(INDEX(Inputs_ByYear!$D$39:$Y$44,MATCH(Inputs_ByPrg!$C26,Inputs_ByYear!$B$39:$B$44,0),MATCH(Inputs_ByPrg!W$5,Inputs_ByYear!$D$38:$Y$38,0))))</f>
        <v>0.16907</v>
      </c>
      <c r="X26" s="279">
        <f>W26*(1+(INDEX(Inputs_ByYear!$D$39:$Y$44,MATCH(Inputs_ByPrg!$C26,Inputs_ByYear!$B$39:$B$44,0),MATCH(Inputs_ByPrg!X$5,Inputs_ByYear!$D$38:$Y$38,0))))</f>
        <v>0.16907</v>
      </c>
      <c r="Y26" s="279">
        <f>X26*(1+(INDEX(Inputs_ByYear!$D$39:$Y$44,MATCH(Inputs_ByPrg!$C26,Inputs_ByYear!$B$39:$B$44,0),MATCH(Inputs_ByPrg!Y$5,Inputs_ByYear!$D$38:$Y$38,0))))</f>
        <v>0.16907</v>
      </c>
      <c r="Z26" s="279">
        <f>Y26*(1+(INDEX(Inputs_ByYear!$D$39:$Y$44,MATCH(Inputs_ByPrg!$C26,Inputs_ByYear!$B$39:$B$44,0),MATCH(Inputs_ByPrg!Z$5,Inputs_ByYear!$D$38:$Y$38,0))))</f>
        <v>0.16907</v>
      </c>
      <c r="AA26" s="279">
        <f>Z26*(1+(INDEX(Inputs_ByYear!$D$39:$Y$44,MATCH(Inputs_ByPrg!$C26,Inputs_ByYear!$B$39:$B$44,0),MATCH(Inputs_ByPrg!AA$5,Inputs_ByYear!$D$38:$Y$38,0))))</f>
        <v>0.16907</v>
      </c>
      <c r="AB26" s="279">
        <f>AA26*(1+(INDEX(Inputs_ByYear!$D$39:$Y$44,MATCH(Inputs_ByPrg!$C26,Inputs_ByYear!$B$39:$B$44,0),MATCH(Inputs_ByPrg!AB$5,Inputs_ByYear!$D$38:$Y$38,0))))</f>
        <v>0.16907</v>
      </c>
      <c r="AC26" s="279">
        <f>AB26*(1+(INDEX(Inputs_ByYear!$D$39:$Y$44,MATCH(Inputs_ByPrg!$C26,Inputs_ByYear!$B$39:$B$44,0),MATCH(Inputs_ByPrg!AC$5,Inputs_ByYear!$D$38:$Y$38,0))))</f>
        <v>0.16907</v>
      </c>
      <c r="AD26" s="279">
        <f>AC26*(1+(INDEX(Inputs_ByYear!$D$39:$Y$44,MATCH(Inputs_ByPrg!$C26,Inputs_ByYear!$B$39:$B$44,0),MATCH(Inputs_ByPrg!AD$5,Inputs_ByYear!$D$38:$Y$38,0))))</f>
        <v>0.16907</v>
      </c>
      <c r="AE26" s="270"/>
    </row>
    <row r="27" spans="2:31" ht="14.45" customHeight="1">
      <c r="B27" s="239" t="s">
        <v>231</v>
      </c>
      <c r="C27" s="239" t="s">
        <v>208</v>
      </c>
      <c r="D27" s="239" t="s">
        <v>275</v>
      </c>
      <c r="E27" s="274" t="str">
        <f t="shared" si="0"/>
        <v>B_Traditional Community Solar_ &lt; 10</v>
      </c>
      <c r="F27" s="265">
        <v>0</v>
      </c>
      <c r="H27" s="303"/>
      <c r="I27" s="265">
        <v>0.16907</v>
      </c>
      <c r="J27" s="278">
        <f>I27*(1+(INDEX(Inputs_ByYear!$D$39:$Y$44,MATCH(Inputs_ByPrg!$C27,Inputs_ByYear!$B$39:$B$44,0),MATCH(Inputs_ByPrg!J$5,Inputs_ByYear!$D$38:$Y$38,0))))</f>
        <v>0.16907</v>
      </c>
      <c r="K27" s="279">
        <f>J27*(1+(INDEX(Inputs_ByYear!$D$39:$Y$44,MATCH(Inputs_ByPrg!$C27,Inputs_ByYear!$B$39:$B$44,0),MATCH(Inputs_ByPrg!K$5,Inputs_ByYear!$D$38:$Y$38,0))))</f>
        <v>0.16907</v>
      </c>
      <c r="L27" s="279">
        <f>K27*(1+(INDEX(Inputs_ByYear!$D$39:$Y$44,MATCH(Inputs_ByPrg!$C27,Inputs_ByYear!$B$39:$B$44,0),MATCH(Inputs_ByPrg!L$5,Inputs_ByYear!$D$38:$Y$38,0))))</f>
        <v>0.16907</v>
      </c>
      <c r="M27" s="279">
        <f>L27*(1+(INDEX(Inputs_ByYear!$D$39:$Y$44,MATCH(Inputs_ByPrg!$C27,Inputs_ByYear!$B$39:$B$44,0),MATCH(Inputs_ByPrg!M$5,Inputs_ByYear!$D$38:$Y$38,0))))</f>
        <v>0.16907</v>
      </c>
      <c r="N27" s="279">
        <f>M27*(1+(INDEX(Inputs_ByYear!$D$39:$Y$44,MATCH(Inputs_ByPrg!$C27,Inputs_ByYear!$B$39:$B$44,0),MATCH(Inputs_ByPrg!N$5,Inputs_ByYear!$D$38:$Y$38,0))))</f>
        <v>0.16907</v>
      </c>
      <c r="O27" s="279">
        <f>N27*(1+(INDEX(Inputs_ByYear!$D$39:$Y$44,MATCH(Inputs_ByPrg!$C27,Inputs_ByYear!$B$39:$B$44,0),MATCH(Inputs_ByPrg!O$5,Inputs_ByYear!$D$38:$Y$38,0))))</f>
        <v>0.16907</v>
      </c>
      <c r="P27" s="279">
        <f>O27*(1+(INDEX(Inputs_ByYear!$D$39:$Y$44,MATCH(Inputs_ByPrg!$C27,Inputs_ByYear!$B$39:$B$44,0),MATCH(Inputs_ByPrg!P$5,Inputs_ByYear!$D$38:$Y$38,0))))</f>
        <v>0.16907</v>
      </c>
      <c r="Q27" s="279">
        <f>P27*(1+(INDEX(Inputs_ByYear!$D$39:$Y$44,MATCH(Inputs_ByPrg!$C27,Inputs_ByYear!$B$39:$B$44,0),MATCH(Inputs_ByPrg!Q$5,Inputs_ByYear!$D$38:$Y$38,0))))</f>
        <v>0.16907</v>
      </c>
      <c r="R27" s="279">
        <f>Q27*(1+(INDEX(Inputs_ByYear!$D$39:$Y$44,MATCH(Inputs_ByPrg!$C27,Inputs_ByYear!$B$39:$B$44,0),MATCH(Inputs_ByPrg!R$5,Inputs_ByYear!$D$38:$Y$38,0))))</f>
        <v>0.16907</v>
      </c>
      <c r="S27" s="279">
        <f>R27*(1+(INDEX(Inputs_ByYear!$D$39:$Y$44,MATCH(Inputs_ByPrg!$C27,Inputs_ByYear!$B$39:$B$44,0),MATCH(Inputs_ByPrg!S$5,Inputs_ByYear!$D$38:$Y$38,0))))</f>
        <v>0.16907</v>
      </c>
      <c r="T27" s="279">
        <f>S27*(1+(INDEX(Inputs_ByYear!$D$39:$Y$44,MATCH(Inputs_ByPrg!$C27,Inputs_ByYear!$B$39:$B$44,0),MATCH(Inputs_ByPrg!T$5,Inputs_ByYear!$D$38:$Y$38,0))))</f>
        <v>0.16907</v>
      </c>
      <c r="U27" s="279">
        <f>T27*(1+(INDEX(Inputs_ByYear!$D$39:$Y$44,MATCH(Inputs_ByPrg!$C27,Inputs_ByYear!$B$39:$B$44,0),MATCH(Inputs_ByPrg!U$5,Inputs_ByYear!$D$38:$Y$38,0))))</f>
        <v>0.16907</v>
      </c>
      <c r="V27" s="279">
        <f>U27*(1+(INDEX(Inputs_ByYear!$D$39:$Y$44,MATCH(Inputs_ByPrg!$C27,Inputs_ByYear!$B$39:$B$44,0),MATCH(Inputs_ByPrg!V$5,Inputs_ByYear!$D$38:$Y$38,0))))</f>
        <v>0.16907</v>
      </c>
      <c r="W27" s="279">
        <f>V27*(1+(INDEX(Inputs_ByYear!$D$39:$Y$44,MATCH(Inputs_ByPrg!$C27,Inputs_ByYear!$B$39:$B$44,0),MATCH(Inputs_ByPrg!W$5,Inputs_ByYear!$D$38:$Y$38,0))))</f>
        <v>0.16907</v>
      </c>
      <c r="X27" s="279">
        <f>W27*(1+(INDEX(Inputs_ByYear!$D$39:$Y$44,MATCH(Inputs_ByPrg!$C27,Inputs_ByYear!$B$39:$B$44,0),MATCH(Inputs_ByPrg!X$5,Inputs_ByYear!$D$38:$Y$38,0))))</f>
        <v>0.16907</v>
      </c>
      <c r="Y27" s="279">
        <f>X27*(1+(INDEX(Inputs_ByYear!$D$39:$Y$44,MATCH(Inputs_ByPrg!$C27,Inputs_ByYear!$B$39:$B$44,0),MATCH(Inputs_ByPrg!Y$5,Inputs_ByYear!$D$38:$Y$38,0))))</f>
        <v>0.16907</v>
      </c>
      <c r="Z27" s="279">
        <f>Y27*(1+(INDEX(Inputs_ByYear!$D$39:$Y$44,MATCH(Inputs_ByPrg!$C27,Inputs_ByYear!$B$39:$B$44,0),MATCH(Inputs_ByPrg!Z$5,Inputs_ByYear!$D$38:$Y$38,0))))</f>
        <v>0.16907</v>
      </c>
      <c r="AA27" s="279">
        <f>Z27*(1+(INDEX(Inputs_ByYear!$D$39:$Y$44,MATCH(Inputs_ByPrg!$C27,Inputs_ByYear!$B$39:$B$44,0),MATCH(Inputs_ByPrg!AA$5,Inputs_ByYear!$D$38:$Y$38,0))))</f>
        <v>0.16907</v>
      </c>
      <c r="AB27" s="279">
        <f>AA27*(1+(INDEX(Inputs_ByYear!$D$39:$Y$44,MATCH(Inputs_ByPrg!$C27,Inputs_ByYear!$B$39:$B$44,0),MATCH(Inputs_ByPrg!AB$5,Inputs_ByYear!$D$38:$Y$38,0))))</f>
        <v>0.16907</v>
      </c>
      <c r="AC27" s="279">
        <f>AB27*(1+(INDEX(Inputs_ByYear!$D$39:$Y$44,MATCH(Inputs_ByPrg!$C27,Inputs_ByYear!$B$39:$B$44,0),MATCH(Inputs_ByPrg!AC$5,Inputs_ByYear!$D$38:$Y$38,0))))</f>
        <v>0.16907</v>
      </c>
      <c r="AD27" s="279">
        <f>AC27*(1+(INDEX(Inputs_ByYear!$D$39:$Y$44,MATCH(Inputs_ByPrg!$C27,Inputs_ByYear!$B$39:$B$44,0),MATCH(Inputs_ByPrg!AD$5,Inputs_ByYear!$D$38:$Y$38,0))))</f>
        <v>0.16907</v>
      </c>
      <c r="AE27" s="270"/>
    </row>
    <row r="28" spans="2:31" ht="14.45" customHeight="1">
      <c r="B28" s="239" t="s">
        <v>231</v>
      </c>
      <c r="C28" s="239" t="s">
        <v>208</v>
      </c>
      <c r="D28" s="239" t="s">
        <v>277</v>
      </c>
      <c r="E28" s="274" t="str">
        <f t="shared" si="0"/>
        <v>B_Traditional Community Solar_ &gt;10-25</v>
      </c>
      <c r="F28" s="265">
        <v>0</v>
      </c>
      <c r="H28" s="303"/>
      <c r="I28" s="265">
        <v>0.16907</v>
      </c>
      <c r="J28" s="278">
        <f>I28*(1+(INDEX(Inputs_ByYear!$D$39:$Y$44,MATCH(Inputs_ByPrg!$C28,Inputs_ByYear!$B$39:$B$44,0),MATCH(Inputs_ByPrg!J$5,Inputs_ByYear!$D$38:$Y$38,0))))</f>
        <v>0.16907</v>
      </c>
      <c r="K28" s="279">
        <f>J28*(1+(INDEX(Inputs_ByYear!$D$39:$Y$44,MATCH(Inputs_ByPrg!$C28,Inputs_ByYear!$B$39:$B$44,0),MATCH(Inputs_ByPrg!K$5,Inputs_ByYear!$D$38:$Y$38,0))))</f>
        <v>0.16907</v>
      </c>
      <c r="L28" s="279">
        <f>K28*(1+(INDEX(Inputs_ByYear!$D$39:$Y$44,MATCH(Inputs_ByPrg!$C28,Inputs_ByYear!$B$39:$B$44,0),MATCH(Inputs_ByPrg!L$5,Inputs_ByYear!$D$38:$Y$38,0))))</f>
        <v>0.16907</v>
      </c>
      <c r="M28" s="279">
        <f>L28*(1+(INDEX(Inputs_ByYear!$D$39:$Y$44,MATCH(Inputs_ByPrg!$C28,Inputs_ByYear!$B$39:$B$44,0),MATCH(Inputs_ByPrg!M$5,Inputs_ByYear!$D$38:$Y$38,0))))</f>
        <v>0.16907</v>
      </c>
      <c r="N28" s="279">
        <f>M28*(1+(INDEX(Inputs_ByYear!$D$39:$Y$44,MATCH(Inputs_ByPrg!$C28,Inputs_ByYear!$B$39:$B$44,0),MATCH(Inputs_ByPrg!N$5,Inputs_ByYear!$D$38:$Y$38,0))))</f>
        <v>0.16907</v>
      </c>
      <c r="O28" s="279">
        <f>N28*(1+(INDEX(Inputs_ByYear!$D$39:$Y$44,MATCH(Inputs_ByPrg!$C28,Inputs_ByYear!$B$39:$B$44,0),MATCH(Inputs_ByPrg!O$5,Inputs_ByYear!$D$38:$Y$38,0))))</f>
        <v>0.16907</v>
      </c>
      <c r="P28" s="279">
        <f>O28*(1+(INDEX(Inputs_ByYear!$D$39:$Y$44,MATCH(Inputs_ByPrg!$C28,Inputs_ByYear!$B$39:$B$44,0),MATCH(Inputs_ByPrg!P$5,Inputs_ByYear!$D$38:$Y$38,0))))</f>
        <v>0.16907</v>
      </c>
      <c r="Q28" s="279">
        <f>P28*(1+(INDEX(Inputs_ByYear!$D$39:$Y$44,MATCH(Inputs_ByPrg!$C28,Inputs_ByYear!$B$39:$B$44,0),MATCH(Inputs_ByPrg!Q$5,Inputs_ByYear!$D$38:$Y$38,0))))</f>
        <v>0.16907</v>
      </c>
      <c r="R28" s="279">
        <f>Q28*(1+(INDEX(Inputs_ByYear!$D$39:$Y$44,MATCH(Inputs_ByPrg!$C28,Inputs_ByYear!$B$39:$B$44,0),MATCH(Inputs_ByPrg!R$5,Inputs_ByYear!$D$38:$Y$38,0))))</f>
        <v>0.16907</v>
      </c>
      <c r="S28" s="279">
        <f>R28*(1+(INDEX(Inputs_ByYear!$D$39:$Y$44,MATCH(Inputs_ByPrg!$C28,Inputs_ByYear!$B$39:$B$44,0),MATCH(Inputs_ByPrg!S$5,Inputs_ByYear!$D$38:$Y$38,0))))</f>
        <v>0.16907</v>
      </c>
      <c r="T28" s="279">
        <f>S28*(1+(INDEX(Inputs_ByYear!$D$39:$Y$44,MATCH(Inputs_ByPrg!$C28,Inputs_ByYear!$B$39:$B$44,0),MATCH(Inputs_ByPrg!T$5,Inputs_ByYear!$D$38:$Y$38,0))))</f>
        <v>0.16907</v>
      </c>
      <c r="U28" s="279">
        <f>T28*(1+(INDEX(Inputs_ByYear!$D$39:$Y$44,MATCH(Inputs_ByPrg!$C28,Inputs_ByYear!$B$39:$B$44,0),MATCH(Inputs_ByPrg!U$5,Inputs_ByYear!$D$38:$Y$38,0))))</f>
        <v>0.16907</v>
      </c>
      <c r="V28" s="279">
        <f>U28*(1+(INDEX(Inputs_ByYear!$D$39:$Y$44,MATCH(Inputs_ByPrg!$C28,Inputs_ByYear!$B$39:$B$44,0),MATCH(Inputs_ByPrg!V$5,Inputs_ByYear!$D$38:$Y$38,0))))</f>
        <v>0.16907</v>
      </c>
      <c r="W28" s="279">
        <f>V28*(1+(INDEX(Inputs_ByYear!$D$39:$Y$44,MATCH(Inputs_ByPrg!$C28,Inputs_ByYear!$B$39:$B$44,0),MATCH(Inputs_ByPrg!W$5,Inputs_ByYear!$D$38:$Y$38,0))))</f>
        <v>0.16907</v>
      </c>
      <c r="X28" s="279">
        <f>W28*(1+(INDEX(Inputs_ByYear!$D$39:$Y$44,MATCH(Inputs_ByPrg!$C28,Inputs_ByYear!$B$39:$B$44,0),MATCH(Inputs_ByPrg!X$5,Inputs_ByYear!$D$38:$Y$38,0))))</f>
        <v>0.16907</v>
      </c>
      <c r="Y28" s="279">
        <f>X28*(1+(INDEX(Inputs_ByYear!$D$39:$Y$44,MATCH(Inputs_ByPrg!$C28,Inputs_ByYear!$B$39:$B$44,0),MATCH(Inputs_ByPrg!Y$5,Inputs_ByYear!$D$38:$Y$38,0))))</f>
        <v>0.16907</v>
      </c>
      <c r="Z28" s="279">
        <f>Y28*(1+(INDEX(Inputs_ByYear!$D$39:$Y$44,MATCH(Inputs_ByPrg!$C28,Inputs_ByYear!$B$39:$B$44,0),MATCH(Inputs_ByPrg!Z$5,Inputs_ByYear!$D$38:$Y$38,0))))</f>
        <v>0.16907</v>
      </c>
      <c r="AA28" s="279">
        <f>Z28*(1+(INDEX(Inputs_ByYear!$D$39:$Y$44,MATCH(Inputs_ByPrg!$C28,Inputs_ByYear!$B$39:$B$44,0),MATCH(Inputs_ByPrg!AA$5,Inputs_ByYear!$D$38:$Y$38,0))))</f>
        <v>0.16907</v>
      </c>
      <c r="AB28" s="279">
        <f>AA28*(1+(INDEX(Inputs_ByYear!$D$39:$Y$44,MATCH(Inputs_ByPrg!$C28,Inputs_ByYear!$B$39:$B$44,0),MATCH(Inputs_ByPrg!AB$5,Inputs_ByYear!$D$38:$Y$38,0))))</f>
        <v>0.16907</v>
      </c>
      <c r="AC28" s="279">
        <f>AB28*(1+(INDEX(Inputs_ByYear!$D$39:$Y$44,MATCH(Inputs_ByPrg!$C28,Inputs_ByYear!$B$39:$B$44,0),MATCH(Inputs_ByPrg!AC$5,Inputs_ByYear!$D$38:$Y$38,0))))</f>
        <v>0.16907</v>
      </c>
      <c r="AD28" s="279">
        <f>AC28*(1+(INDEX(Inputs_ByYear!$D$39:$Y$44,MATCH(Inputs_ByPrg!$C28,Inputs_ByYear!$B$39:$B$44,0),MATCH(Inputs_ByPrg!AD$5,Inputs_ByYear!$D$38:$Y$38,0))))</f>
        <v>0.16907</v>
      </c>
      <c r="AE28" s="270"/>
    </row>
    <row r="29" spans="2:31" ht="14.45" customHeight="1">
      <c r="B29" s="239" t="s">
        <v>231</v>
      </c>
      <c r="C29" s="239" t="s">
        <v>208</v>
      </c>
      <c r="D29" s="239" t="s">
        <v>284</v>
      </c>
      <c r="E29" s="274" t="str">
        <f t="shared" si="0"/>
        <v>B_Traditional Community Solar_ &gt;25-100</v>
      </c>
      <c r="F29" s="265">
        <v>0</v>
      </c>
      <c r="H29" s="303"/>
      <c r="I29" s="265">
        <v>0.16907</v>
      </c>
      <c r="J29" s="278">
        <f>I29*(1+(INDEX(Inputs_ByYear!$D$39:$Y$44,MATCH(Inputs_ByPrg!$C29,Inputs_ByYear!$B$39:$B$44,0),MATCH(Inputs_ByPrg!J$5,Inputs_ByYear!$D$38:$Y$38,0))))</f>
        <v>0.16907</v>
      </c>
      <c r="K29" s="279">
        <f>J29*(1+(INDEX(Inputs_ByYear!$D$39:$Y$44,MATCH(Inputs_ByPrg!$C29,Inputs_ByYear!$B$39:$B$44,0),MATCH(Inputs_ByPrg!K$5,Inputs_ByYear!$D$38:$Y$38,0))))</f>
        <v>0.16907</v>
      </c>
      <c r="L29" s="279">
        <f>K29*(1+(INDEX(Inputs_ByYear!$D$39:$Y$44,MATCH(Inputs_ByPrg!$C29,Inputs_ByYear!$B$39:$B$44,0),MATCH(Inputs_ByPrg!L$5,Inputs_ByYear!$D$38:$Y$38,0))))</f>
        <v>0.16907</v>
      </c>
      <c r="M29" s="279">
        <f>L29*(1+(INDEX(Inputs_ByYear!$D$39:$Y$44,MATCH(Inputs_ByPrg!$C29,Inputs_ByYear!$B$39:$B$44,0),MATCH(Inputs_ByPrg!M$5,Inputs_ByYear!$D$38:$Y$38,0))))</f>
        <v>0.16907</v>
      </c>
      <c r="N29" s="279">
        <f>M29*(1+(INDEX(Inputs_ByYear!$D$39:$Y$44,MATCH(Inputs_ByPrg!$C29,Inputs_ByYear!$B$39:$B$44,0),MATCH(Inputs_ByPrg!N$5,Inputs_ByYear!$D$38:$Y$38,0))))</f>
        <v>0.16907</v>
      </c>
      <c r="O29" s="279">
        <f>N29*(1+(INDEX(Inputs_ByYear!$D$39:$Y$44,MATCH(Inputs_ByPrg!$C29,Inputs_ByYear!$B$39:$B$44,0),MATCH(Inputs_ByPrg!O$5,Inputs_ByYear!$D$38:$Y$38,0))))</f>
        <v>0.16907</v>
      </c>
      <c r="P29" s="279">
        <f>O29*(1+(INDEX(Inputs_ByYear!$D$39:$Y$44,MATCH(Inputs_ByPrg!$C29,Inputs_ByYear!$B$39:$B$44,0),MATCH(Inputs_ByPrg!P$5,Inputs_ByYear!$D$38:$Y$38,0))))</f>
        <v>0.16907</v>
      </c>
      <c r="Q29" s="279">
        <f>P29*(1+(INDEX(Inputs_ByYear!$D$39:$Y$44,MATCH(Inputs_ByPrg!$C29,Inputs_ByYear!$B$39:$B$44,0),MATCH(Inputs_ByPrg!Q$5,Inputs_ByYear!$D$38:$Y$38,0))))</f>
        <v>0.16907</v>
      </c>
      <c r="R29" s="279">
        <f>Q29*(1+(INDEX(Inputs_ByYear!$D$39:$Y$44,MATCH(Inputs_ByPrg!$C29,Inputs_ByYear!$B$39:$B$44,0),MATCH(Inputs_ByPrg!R$5,Inputs_ByYear!$D$38:$Y$38,0))))</f>
        <v>0.16907</v>
      </c>
      <c r="S29" s="279">
        <f>R29*(1+(INDEX(Inputs_ByYear!$D$39:$Y$44,MATCH(Inputs_ByPrg!$C29,Inputs_ByYear!$B$39:$B$44,0),MATCH(Inputs_ByPrg!S$5,Inputs_ByYear!$D$38:$Y$38,0))))</f>
        <v>0.16907</v>
      </c>
      <c r="T29" s="279">
        <f>S29*(1+(INDEX(Inputs_ByYear!$D$39:$Y$44,MATCH(Inputs_ByPrg!$C29,Inputs_ByYear!$B$39:$B$44,0),MATCH(Inputs_ByPrg!T$5,Inputs_ByYear!$D$38:$Y$38,0))))</f>
        <v>0.16907</v>
      </c>
      <c r="U29" s="279">
        <f>T29*(1+(INDEX(Inputs_ByYear!$D$39:$Y$44,MATCH(Inputs_ByPrg!$C29,Inputs_ByYear!$B$39:$B$44,0),MATCH(Inputs_ByPrg!U$5,Inputs_ByYear!$D$38:$Y$38,0))))</f>
        <v>0.16907</v>
      </c>
      <c r="V29" s="279">
        <f>U29*(1+(INDEX(Inputs_ByYear!$D$39:$Y$44,MATCH(Inputs_ByPrg!$C29,Inputs_ByYear!$B$39:$B$44,0),MATCH(Inputs_ByPrg!V$5,Inputs_ByYear!$D$38:$Y$38,0))))</f>
        <v>0.16907</v>
      </c>
      <c r="W29" s="279">
        <f>V29*(1+(INDEX(Inputs_ByYear!$D$39:$Y$44,MATCH(Inputs_ByPrg!$C29,Inputs_ByYear!$B$39:$B$44,0),MATCH(Inputs_ByPrg!W$5,Inputs_ByYear!$D$38:$Y$38,0))))</f>
        <v>0.16907</v>
      </c>
      <c r="X29" s="279">
        <f>W29*(1+(INDEX(Inputs_ByYear!$D$39:$Y$44,MATCH(Inputs_ByPrg!$C29,Inputs_ByYear!$B$39:$B$44,0),MATCH(Inputs_ByPrg!X$5,Inputs_ByYear!$D$38:$Y$38,0))))</f>
        <v>0.16907</v>
      </c>
      <c r="Y29" s="279">
        <f>X29*(1+(INDEX(Inputs_ByYear!$D$39:$Y$44,MATCH(Inputs_ByPrg!$C29,Inputs_ByYear!$B$39:$B$44,0),MATCH(Inputs_ByPrg!Y$5,Inputs_ByYear!$D$38:$Y$38,0))))</f>
        <v>0.16907</v>
      </c>
      <c r="Z29" s="279">
        <f>Y29*(1+(INDEX(Inputs_ByYear!$D$39:$Y$44,MATCH(Inputs_ByPrg!$C29,Inputs_ByYear!$B$39:$B$44,0),MATCH(Inputs_ByPrg!Z$5,Inputs_ByYear!$D$38:$Y$38,0))))</f>
        <v>0.16907</v>
      </c>
      <c r="AA29" s="279">
        <f>Z29*(1+(INDEX(Inputs_ByYear!$D$39:$Y$44,MATCH(Inputs_ByPrg!$C29,Inputs_ByYear!$B$39:$B$44,0),MATCH(Inputs_ByPrg!AA$5,Inputs_ByYear!$D$38:$Y$38,0))))</f>
        <v>0.16907</v>
      </c>
      <c r="AB29" s="279">
        <f>AA29*(1+(INDEX(Inputs_ByYear!$D$39:$Y$44,MATCH(Inputs_ByPrg!$C29,Inputs_ByYear!$B$39:$B$44,0),MATCH(Inputs_ByPrg!AB$5,Inputs_ByYear!$D$38:$Y$38,0))))</f>
        <v>0.16907</v>
      </c>
      <c r="AC29" s="279">
        <f>AB29*(1+(INDEX(Inputs_ByYear!$D$39:$Y$44,MATCH(Inputs_ByPrg!$C29,Inputs_ByYear!$B$39:$B$44,0),MATCH(Inputs_ByPrg!AC$5,Inputs_ByYear!$D$38:$Y$38,0))))</f>
        <v>0.16907</v>
      </c>
      <c r="AD29" s="279">
        <f>AC29*(1+(INDEX(Inputs_ByYear!$D$39:$Y$44,MATCH(Inputs_ByPrg!$C29,Inputs_ByYear!$B$39:$B$44,0),MATCH(Inputs_ByPrg!AD$5,Inputs_ByYear!$D$38:$Y$38,0))))</f>
        <v>0.16907</v>
      </c>
      <c r="AE29" s="270"/>
    </row>
    <row r="30" spans="2:31" ht="14.45" customHeight="1">
      <c r="B30" s="239" t="s">
        <v>231</v>
      </c>
      <c r="C30" s="239" t="s">
        <v>208</v>
      </c>
      <c r="D30" s="239" t="s">
        <v>287</v>
      </c>
      <c r="E30" s="274" t="str">
        <f t="shared" si="0"/>
        <v>B_Traditional Community Solar_&gt;100-200</v>
      </c>
      <c r="F30" s="265">
        <v>0</v>
      </c>
      <c r="H30" s="303"/>
      <c r="I30" s="265">
        <v>0.16907</v>
      </c>
      <c r="J30" s="278">
        <f>I30*(1+(INDEX(Inputs_ByYear!$D$39:$Y$44,MATCH(Inputs_ByPrg!$C30,Inputs_ByYear!$B$39:$B$44,0),MATCH(Inputs_ByPrg!J$5,Inputs_ByYear!$D$38:$Y$38,0))))</f>
        <v>0.16907</v>
      </c>
      <c r="K30" s="279">
        <f>J30*(1+(INDEX(Inputs_ByYear!$D$39:$Y$44,MATCH(Inputs_ByPrg!$C30,Inputs_ByYear!$B$39:$B$44,0),MATCH(Inputs_ByPrg!K$5,Inputs_ByYear!$D$38:$Y$38,0))))</f>
        <v>0.16907</v>
      </c>
      <c r="L30" s="279">
        <f>K30*(1+(INDEX(Inputs_ByYear!$D$39:$Y$44,MATCH(Inputs_ByPrg!$C30,Inputs_ByYear!$B$39:$B$44,0),MATCH(Inputs_ByPrg!L$5,Inputs_ByYear!$D$38:$Y$38,0))))</f>
        <v>0.16907</v>
      </c>
      <c r="M30" s="279">
        <f>L30*(1+(INDEX(Inputs_ByYear!$D$39:$Y$44,MATCH(Inputs_ByPrg!$C30,Inputs_ByYear!$B$39:$B$44,0),MATCH(Inputs_ByPrg!M$5,Inputs_ByYear!$D$38:$Y$38,0))))</f>
        <v>0.16907</v>
      </c>
      <c r="N30" s="279">
        <f>M30*(1+(INDEX(Inputs_ByYear!$D$39:$Y$44,MATCH(Inputs_ByPrg!$C30,Inputs_ByYear!$B$39:$B$44,0),MATCH(Inputs_ByPrg!N$5,Inputs_ByYear!$D$38:$Y$38,0))))</f>
        <v>0.16907</v>
      </c>
      <c r="O30" s="279">
        <f>N30*(1+(INDEX(Inputs_ByYear!$D$39:$Y$44,MATCH(Inputs_ByPrg!$C30,Inputs_ByYear!$B$39:$B$44,0),MATCH(Inputs_ByPrg!O$5,Inputs_ByYear!$D$38:$Y$38,0))))</f>
        <v>0.16907</v>
      </c>
      <c r="P30" s="279">
        <f>O30*(1+(INDEX(Inputs_ByYear!$D$39:$Y$44,MATCH(Inputs_ByPrg!$C30,Inputs_ByYear!$B$39:$B$44,0),MATCH(Inputs_ByPrg!P$5,Inputs_ByYear!$D$38:$Y$38,0))))</f>
        <v>0.16907</v>
      </c>
      <c r="Q30" s="279">
        <f>P30*(1+(INDEX(Inputs_ByYear!$D$39:$Y$44,MATCH(Inputs_ByPrg!$C30,Inputs_ByYear!$B$39:$B$44,0),MATCH(Inputs_ByPrg!Q$5,Inputs_ByYear!$D$38:$Y$38,0))))</f>
        <v>0.16907</v>
      </c>
      <c r="R30" s="279">
        <f>Q30*(1+(INDEX(Inputs_ByYear!$D$39:$Y$44,MATCH(Inputs_ByPrg!$C30,Inputs_ByYear!$B$39:$B$44,0),MATCH(Inputs_ByPrg!R$5,Inputs_ByYear!$D$38:$Y$38,0))))</f>
        <v>0.16907</v>
      </c>
      <c r="S30" s="279">
        <f>R30*(1+(INDEX(Inputs_ByYear!$D$39:$Y$44,MATCH(Inputs_ByPrg!$C30,Inputs_ByYear!$B$39:$B$44,0),MATCH(Inputs_ByPrg!S$5,Inputs_ByYear!$D$38:$Y$38,0))))</f>
        <v>0.16907</v>
      </c>
      <c r="T30" s="279">
        <f>S30*(1+(INDEX(Inputs_ByYear!$D$39:$Y$44,MATCH(Inputs_ByPrg!$C30,Inputs_ByYear!$B$39:$B$44,0),MATCH(Inputs_ByPrg!T$5,Inputs_ByYear!$D$38:$Y$38,0))))</f>
        <v>0.16907</v>
      </c>
      <c r="U30" s="279">
        <f>T30*(1+(INDEX(Inputs_ByYear!$D$39:$Y$44,MATCH(Inputs_ByPrg!$C30,Inputs_ByYear!$B$39:$B$44,0),MATCH(Inputs_ByPrg!U$5,Inputs_ByYear!$D$38:$Y$38,0))))</f>
        <v>0.16907</v>
      </c>
      <c r="V30" s="279">
        <f>U30*(1+(INDEX(Inputs_ByYear!$D$39:$Y$44,MATCH(Inputs_ByPrg!$C30,Inputs_ByYear!$B$39:$B$44,0),MATCH(Inputs_ByPrg!V$5,Inputs_ByYear!$D$38:$Y$38,0))))</f>
        <v>0.16907</v>
      </c>
      <c r="W30" s="279">
        <f>V30*(1+(INDEX(Inputs_ByYear!$D$39:$Y$44,MATCH(Inputs_ByPrg!$C30,Inputs_ByYear!$B$39:$B$44,0),MATCH(Inputs_ByPrg!W$5,Inputs_ByYear!$D$38:$Y$38,0))))</f>
        <v>0.16907</v>
      </c>
      <c r="X30" s="279">
        <f>W30*(1+(INDEX(Inputs_ByYear!$D$39:$Y$44,MATCH(Inputs_ByPrg!$C30,Inputs_ByYear!$B$39:$B$44,0),MATCH(Inputs_ByPrg!X$5,Inputs_ByYear!$D$38:$Y$38,0))))</f>
        <v>0.16907</v>
      </c>
      <c r="Y30" s="279">
        <f>X30*(1+(INDEX(Inputs_ByYear!$D$39:$Y$44,MATCH(Inputs_ByPrg!$C30,Inputs_ByYear!$B$39:$B$44,0),MATCH(Inputs_ByPrg!Y$5,Inputs_ByYear!$D$38:$Y$38,0))))</f>
        <v>0.16907</v>
      </c>
      <c r="Z30" s="279">
        <f>Y30*(1+(INDEX(Inputs_ByYear!$D$39:$Y$44,MATCH(Inputs_ByPrg!$C30,Inputs_ByYear!$B$39:$B$44,0),MATCH(Inputs_ByPrg!Z$5,Inputs_ByYear!$D$38:$Y$38,0))))</f>
        <v>0.16907</v>
      </c>
      <c r="AA30" s="279">
        <f>Z30*(1+(INDEX(Inputs_ByYear!$D$39:$Y$44,MATCH(Inputs_ByPrg!$C30,Inputs_ByYear!$B$39:$B$44,0),MATCH(Inputs_ByPrg!AA$5,Inputs_ByYear!$D$38:$Y$38,0))))</f>
        <v>0.16907</v>
      </c>
      <c r="AB30" s="279">
        <f>AA30*(1+(INDEX(Inputs_ByYear!$D$39:$Y$44,MATCH(Inputs_ByPrg!$C30,Inputs_ByYear!$B$39:$B$44,0),MATCH(Inputs_ByPrg!AB$5,Inputs_ByYear!$D$38:$Y$38,0))))</f>
        <v>0.16907</v>
      </c>
      <c r="AC30" s="279">
        <f>AB30*(1+(INDEX(Inputs_ByYear!$D$39:$Y$44,MATCH(Inputs_ByPrg!$C30,Inputs_ByYear!$B$39:$B$44,0),MATCH(Inputs_ByPrg!AC$5,Inputs_ByYear!$D$38:$Y$38,0))))</f>
        <v>0.16907</v>
      </c>
      <c r="AD30" s="279">
        <f>AC30*(1+(INDEX(Inputs_ByYear!$D$39:$Y$44,MATCH(Inputs_ByPrg!$C30,Inputs_ByYear!$B$39:$B$44,0),MATCH(Inputs_ByPrg!AD$5,Inputs_ByYear!$D$38:$Y$38,0))))</f>
        <v>0.16907</v>
      </c>
      <c r="AE30" s="270"/>
    </row>
    <row r="31" spans="2:31" ht="14.45" customHeight="1">
      <c r="B31" s="239" t="s">
        <v>231</v>
      </c>
      <c r="C31" s="239" t="s">
        <v>208</v>
      </c>
      <c r="D31" s="239" t="s">
        <v>288</v>
      </c>
      <c r="E31" s="274" t="str">
        <f t="shared" si="0"/>
        <v>B_Traditional Community Solar_&gt;200-500</v>
      </c>
      <c r="F31" s="265">
        <v>0</v>
      </c>
      <c r="H31" s="303"/>
      <c r="I31" s="265">
        <v>0.16907</v>
      </c>
      <c r="J31" s="278">
        <f>I31*(1+(INDEX(Inputs_ByYear!$D$39:$Y$44,MATCH(Inputs_ByPrg!$C31,Inputs_ByYear!$B$39:$B$44,0),MATCH(Inputs_ByPrg!J$5,Inputs_ByYear!$D$38:$Y$38,0))))</f>
        <v>0.16907</v>
      </c>
      <c r="K31" s="279">
        <f>J31*(1+(INDEX(Inputs_ByYear!$D$39:$Y$44,MATCH(Inputs_ByPrg!$C31,Inputs_ByYear!$B$39:$B$44,0),MATCH(Inputs_ByPrg!K$5,Inputs_ByYear!$D$38:$Y$38,0))))</f>
        <v>0.16907</v>
      </c>
      <c r="L31" s="279">
        <f>K31*(1+(INDEX(Inputs_ByYear!$D$39:$Y$44,MATCH(Inputs_ByPrg!$C31,Inputs_ByYear!$B$39:$B$44,0),MATCH(Inputs_ByPrg!L$5,Inputs_ByYear!$D$38:$Y$38,0))))</f>
        <v>0.16907</v>
      </c>
      <c r="M31" s="279">
        <f>L31*(1+(INDEX(Inputs_ByYear!$D$39:$Y$44,MATCH(Inputs_ByPrg!$C31,Inputs_ByYear!$B$39:$B$44,0),MATCH(Inputs_ByPrg!M$5,Inputs_ByYear!$D$38:$Y$38,0))))</f>
        <v>0.16907</v>
      </c>
      <c r="N31" s="279">
        <f>M31*(1+(INDEX(Inputs_ByYear!$D$39:$Y$44,MATCH(Inputs_ByPrg!$C31,Inputs_ByYear!$B$39:$B$44,0),MATCH(Inputs_ByPrg!N$5,Inputs_ByYear!$D$38:$Y$38,0))))</f>
        <v>0.16907</v>
      </c>
      <c r="O31" s="279">
        <f>N31*(1+(INDEX(Inputs_ByYear!$D$39:$Y$44,MATCH(Inputs_ByPrg!$C31,Inputs_ByYear!$B$39:$B$44,0),MATCH(Inputs_ByPrg!O$5,Inputs_ByYear!$D$38:$Y$38,0))))</f>
        <v>0.16907</v>
      </c>
      <c r="P31" s="279">
        <f>O31*(1+(INDEX(Inputs_ByYear!$D$39:$Y$44,MATCH(Inputs_ByPrg!$C31,Inputs_ByYear!$B$39:$B$44,0),MATCH(Inputs_ByPrg!P$5,Inputs_ByYear!$D$38:$Y$38,0))))</f>
        <v>0.16907</v>
      </c>
      <c r="Q31" s="279">
        <f>P31*(1+(INDEX(Inputs_ByYear!$D$39:$Y$44,MATCH(Inputs_ByPrg!$C31,Inputs_ByYear!$B$39:$B$44,0),MATCH(Inputs_ByPrg!Q$5,Inputs_ByYear!$D$38:$Y$38,0))))</f>
        <v>0.16907</v>
      </c>
      <c r="R31" s="279">
        <f>Q31*(1+(INDEX(Inputs_ByYear!$D$39:$Y$44,MATCH(Inputs_ByPrg!$C31,Inputs_ByYear!$B$39:$B$44,0),MATCH(Inputs_ByPrg!R$5,Inputs_ByYear!$D$38:$Y$38,0))))</f>
        <v>0.16907</v>
      </c>
      <c r="S31" s="279">
        <f>R31*(1+(INDEX(Inputs_ByYear!$D$39:$Y$44,MATCH(Inputs_ByPrg!$C31,Inputs_ByYear!$B$39:$B$44,0),MATCH(Inputs_ByPrg!S$5,Inputs_ByYear!$D$38:$Y$38,0))))</f>
        <v>0.16907</v>
      </c>
      <c r="T31" s="279">
        <f>S31*(1+(INDEX(Inputs_ByYear!$D$39:$Y$44,MATCH(Inputs_ByPrg!$C31,Inputs_ByYear!$B$39:$B$44,0),MATCH(Inputs_ByPrg!T$5,Inputs_ByYear!$D$38:$Y$38,0))))</f>
        <v>0.16907</v>
      </c>
      <c r="U31" s="279">
        <f>T31*(1+(INDEX(Inputs_ByYear!$D$39:$Y$44,MATCH(Inputs_ByPrg!$C31,Inputs_ByYear!$B$39:$B$44,0),MATCH(Inputs_ByPrg!U$5,Inputs_ByYear!$D$38:$Y$38,0))))</f>
        <v>0.16907</v>
      </c>
      <c r="V31" s="279">
        <f>U31*(1+(INDEX(Inputs_ByYear!$D$39:$Y$44,MATCH(Inputs_ByPrg!$C31,Inputs_ByYear!$B$39:$B$44,0),MATCH(Inputs_ByPrg!V$5,Inputs_ByYear!$D$38:$Y$38,0))))</f>
        <v>0.16907</v>
      </c>
      <c r="W31" s="279">
        <f>V31*(1+(INDEX(Inputs_ByYear!$D$39:$Y$44,MATCH(Inputs_ByPrg!$C31,Inputs_ByYear!$B$39:$B$44,0),MATCH(Inputs_ByPrg!W$5,Inputs_ByYear!$D$38:$Y$38,0))))</f>
        <v>0.16907</v>
      </c>
      <c r="X31" s="279">
        <f>W31*(1+(INDEX(Inputs_ByYear!$D$39:$Y$44,MATCH(Inputs_ByPrg!$C31,Inputs_ByYear!$B$39:$B$44,0),MATCH(Inputs_ByPrg!X$5,Inputs_ByYear!$D$38:$Y$38,0))))</f>
        <v>0.16907</v>
      </c>
      <c r="Y31" s="279">
        <f>X31*(1+(INDEX(Inputs_ByYear!$D$39:$Y$44,MATCH(Inputs_ByPrg!$C31,Inputs_ByYear!$B$39:$B$44,0),MATCH(Inputs_ByPrg!Y$5,Inputs_ByYear!$D$38:$Y$38,0))))</f>
        <v>0.16907</v>
      </c>
      <c r="Z31" s="279">
        <f>Y31*(1+(INDEX(Inputs_ByYear!$D$39:$Y$44,MATCH(Inputs_ByPrg!$C31,Inputs_ByYear!$B$39:$B$44,0),MATCH(Inputs_ByPrg!Z$5,Inputs_ByYear!$D$38:$Y$38,0))))</f>
        <v>0.16907</v>
      </c>
      <c r="AA31" s="279">
        <f>Z31*(1+(INDEX(Inputs_ByYear!$D$39:$Y$44,MATCH(Inputs_ByPrg!$C31,Inputs_ByYear!$B$39:$B$44,0),MATCH(Inputs_ByPrg!AA$5,Inputs_ByYear!$D$38:$Y$38,0))))</f>
        <v>0.16907</v>
      </c>
      <c r="AB31" s="279">
        <f>AA31*(1+(INDEX(Inputs_ByYear!$D$39:$Y$44,MATCH(Inputs_ByPrg!$C31,Inputs_ByYear!$B$39:$B$44,0),MATCH(Inputs_ByPrg!AB$5,Inputs_ByYear!$D$38:$Y$38,0))))</f>
        <v>0.16907</v>
      </c>
      <c r="AC31" s="279">
        <f>AB31*(1+(INDEX(Inputs_ByYear!$D$39:$Y$44,MATCH(Inputs_ByPrg!$C31,Inputs_ByYear!$B$39:$B$44,0),MATCH(Inputs_ByPrg!AC$5,Inputs_ByYear!$D$38:$Y$38,0))))</f>
        <v>0.16907</v>
      </c>
      <c r="AD31" s="279">
        <f>AC31*(1+(INDEX(Inputs_ByYear!$D$39:$Y$44,MATCH(Inputs_ByPrg!$C31,Inputs_ByYear!$B$39:$B$44,0),MATCH(Inputs_ByPrg!AD$5,Inputs_ByYear!$D$38:$Y$38,0))))</f>
        <v>0.16907</v>
      </c>
      <c r="AE31" s="270"/>
    </row>
    <row r="32" spans="2:31" ht="14.45" customHeight="1">
      <c r="B32" s="239" t="s">
        <v>231</v>
      </c>
      <c r="C32" s="239" t="s">
        <v>208</v>
      </c>
      <c r="D32" s="239" t="s">
        <v>289</v>
      </c>
      <c r="E32" s="274" t="str">
        <f t="shared" si="0"/>
        <v>B_Traditional Community Solar_ &gt;500-2000</v>
      </c>
      <c r="F32" s="265">
        <v>1</v>
      </c>
      <c r="H32" s="303"/>
      <c r="I32" s="265">
        <v>0.16907</v>
      </c>
      <c r="J32" s="278">
        <f>I32*(1+(INDEX(Inputs_ByYear!$D$39:$Y$44,MATCH(Inputs_ByPrg!$C32,Inputs_ByYear!$B$39:$B$44,0),MATCH(Inputs_ByPrg!J$5,Inputs_ByYear!$D$38:$Y$38,0))))</f>
        <v>0.16907</v>
      </c>
      <c r="K32" s="279">
        <f>J32*(1+(INDEX(Inputs_ByYear!$D$39:$Y$44,MATCH(Inputs_ByPrg!$C32,Inputs_ByYear!$B$39:$B$44,0),MATCH(Inputs_ByPrg!K$5,Inputs_ByYear!$D$38:$Y$38,0))))</f>
        <v>0.16907</v>
      </c>
      <c r="L32" s="279">
        <f>K32*(1+(INDEX(Inputs_ByYear!$D$39:$Y$44,MATCH(Inputs_ByPrg!$C32,Inputs_ByYear!$B$39:$B$44,0),MATCH(Inputs_ByPrg!L$5,Inputs_ByYear!$D$38:$Y$38,0))))</f>
        <v>0.16907</v>
      </c>
      <c r="M32" s="279">
        <f>L32*(1+(INDEX(Inputs_ByYear!$D$39:$Y$44,MATCH(Inputs_ByPrg!$C32,Inputs_ByYear!$B$39:$B$44,0),MATCH(Inputs_ByPrg!M$5,Inputs_ByYear!$D$38:$Y$38,0))))</f>
        <v>0.16907</v>
      </c>
      <c r="N32" s="279">
        <f>M32*(1+(INDEX(Inputs_ByYear!$D$39:$Y$44,MATCH(Inputs_ByPrg!$C32,Inputs_ByYear!$B$39:$B$44,0),MATCH(Inputs_ByPrg!N$5,Inputs_ByYear!$D$38:$Y$38,0))))</f>
        <v>0.16907</v>
      </c>
      <c r="O32" s="279">
        <f>N32*(1+(INDEX(Inputs_ByYear!$D$39:$Y$44,MATCH(Inputs_ByPrg!$C32,Inputs_ByYear!$B$39:$B$44,0),MATCH(Inputs_ByPrg!O$5,Inputs_ByYear!$D$38:$Y$38,0))))</f>
        <v>0.16907</v>
      </c>
      <c r="P32" s="279">
        <f>O32*(1+(INDEX(Inputs_ByYear!$D$39:$Y$44,MATCH(Inputs_ByPrg!$C32,Inputs_ByYear!$B$39:$B$44,0),MATCH(Inputs_ByPrg!P$5,Inputs_ByYear!$D$38:$Y$38,0))))</f>
        <v>0.16907</v>
      </c>
      <c r="Q32" s="279">
        <f>P32*(1+(INDEX(Inputs_ByYear!$D$39:$Y$44,MATCH(Inputs_ByPrg!$C32,Inputs_ByYear!$B$39:$B$44,0),MATCH(Inputs_ByPrg!Q$5,Inputs_ByYear!$D$38:$Y$38,0))))</f>
        <v>0.16907</v>
      </c>
      <c r="R32" s="279">
        <f>Q32*(1+(INDEX(Inputs_ByYear!$D$39:$Y$44,MATCH(Inputs_ByPrg!$C32,Inputs_ByYear!$B$39:$B$44,0),MATCH(Inputs_ByPrg!R$5,Inputs_ByYear!$D$38:$Y$38,0))))</f>
        <v>0.16907</v>
      </c>
      <c r="S32" s="279">
        <f>R32*(1+(INDEX(Inputs_ByYear!$D$39:$Y$44,MATCH(Inputs_ByPrg!$C32,Inputs_ByYear!$B$39:$B$44,0),MATCH(Inputs_ByPrg!S$5,Inputs_ByYear!$D$38:$Y$38,0))))</f>
        <v>0.16907</v>
      </c>
      <c r="T32" s="279">
        <f>S32*(1+(INDEX(Inputs_ByYear!$D$39:$Y$44,MATCH(Inputs_ByPrg!$C32,Inputs_ByYear!$B$39:$B$44,0),MATCH(Inputs_ByPrg!T$5,Inputs_ByYear!$D$38:$Y$38,0))))</f>
        <v>0.16907</v>
      </c>
      <c r="U32" s="279">
        <f>T32*(1+(INDEX(Inputs_ByYear!$D$39:$Y$44,MATCH(Inputs_ByPrg!$C32,Inputs_ByYear!$B$39:$B$44,0),MATCH(Inputs_ByPrg!U$5,Inputs_ByYear!$D$38:$Y$38,0))))</f>
        <v>0.16907</v>
      </c>
      <c r="V32" s="279">
        <f>U32*(1+(INDEX(Inputs_ByYear!$D$39:$Y$44,MATCH(Inputs_ByPrg!$C32,Inputs_ByYear!$B$39:$B$44,0),MATCH(Inputs_ByPrg!V$5,Inputs_ByYear!$D$38:$Y$38,0))))</f>
        <v>0.16907</v>
      </c>
      <c r="W32" s="279">
        <f>V32*(1+(INDEX(Inputs_ByYear!$D$39:$Y$44,MATCH(Inputs_ByPrg!$C32,Inputs_ByYear!$B$39:$B$44,0),MATCH(Inputs_ByPrg!W$5,Inputs_ByYear!$D$38:$Y$38,0))))</f>
        <v>0.16907</v>
      </c>
      <c r="X32" s="279">
        <f>W32*(1+(INDEX(Inputs_ByYear!$D$39:$Y$44,MATCH(Inputs_ByPrg!$C32,Inputs_ByYear!$B$39:$B$44,0),MATCH(Inputs_ByPrg!X$5,Inputs_ByYear!$D$38:$Y$38,0))))</f>
        <v>0.16907</v>
      </c>
      <c r="Y32" s="279">
        <f>X32*(1+(INDEX(Inputs_ByYear!$D$39:$Y$44,MATCH(Inputs_ByPrg!$C32,Inputs_ByYear!$B$39:$B$44,0),MATCH(Inputs_ByPrg!Y$5,Inputs_ByYear!$D$38:$Y$38,0))))</f>
        <v>0.16907</v>
      </c>
      <c r="Z32" s="279">
        <f>Y32*(1+(INDEX(Inputs_ByYear!$D$39:$Y$44,MATCH(Inputs_ByPrg!$C32,Inputs_ByYear!$B$39:$B$44,0),MATCH(Inputs_ByPrg!Z$5,Inputs_ByYear!$D$38:$Y$38,0))))</f>
        <v>0.16907</v>
      </c>
      <c r="AA32" s="279">
        <f>Z32*(1+(INDEX(Inputs_ByYear!$D$39:$Y$44,MATCH(Inputs_ByPrg!$C32,Inputs_ByYear!$B$39:$B$44,0),MATCH(Inputs_ByPrg!AA$5,Inputs_ByYear!$D$38:$Y$38,0))))</f>
        <v>0.16907</v>
      </c>
      <c r="AB32" s="279">
        <f>AA32*(1+(INDEX(Inputs_ByYear!$D$39:$Y$44,MATCH(Inputs_ByPrg!$C32,Inputs_ByYear!$B$39:$B$44,0),MATCH(Inputs_ByPrg!AB$5,Inputs_ByYear!$D$38:$Y$38,0))))</f>
        <v>0.16907</v>
      </c>
      <c r="AC32" s="279">
        <f>AB32*(1+(INDEX(Inputs_ByYear!$D$39:$Y$44,MATCH(Inputs_ByPrg!$C32,Inputs_ByYear!$B$39:$B$44,0),MATCH(Inputs_ByPrg!AC$5,Inputs_ByYear!$D$38:$Y$38,0))))</f>
        <v>0.16907</v>
      </c>
      <c r="AD32" s="279">
        <f>AC32*(1+(INDEX(Inputs_ByYear!$D$39:$Y$44,MATCH(Inputs_ByPrg!$C32,Inputs_ByYear!$B$39:$B$44,0),MATCH(Inputs_ByPrg!AD$5,Inputs_ByYear!$D$38:$Y$38,0))))</f>
        <v>0.16907</v>
      </c>
      <c r="AE32" s="270"/>
    </row>
    <row r="33" spans="2:31" ht="14.45" customHeight="1">
      <c r="B33" s="239" t="s">
        <v>231</v>
      </c>
      <c r="C33" s="239" t="s">
        <v>208</v>
      </c>
      <c r="D33" s="239" t="s">
        <v>291</v>
      </c>
      <c r="E33" s="274" t="str">
        <f t="shared" si="0"/>
        <v>B_Traditional Community Solar_&gt;2000-5000</v>
      </c>
      <c r="F33" s="265">
        <v>0</v>
      </c>
      <c r="H33" s="303"/>
      <c r="I33" s="265">
        <v>0.16907</v>
      </c>
      <c r="J33" s="278">
        <f>I33*(1+(INDEX(Inputs_ByYear!$D$39:$Y$44,MATCH(Inputs_ByPrg!$C33,Inputs_ByYear!$B$39:$B$44,0),MATCH(Inputs_ByPrg!J$5,Inputs_ByYear!$D$38:$Y$38,0))))</f>
        <v>0.16907</v>
      </c>
      <c r="K33" s="279">
        <f>J33*(1+(INDEX(Inputs_ByYear!$D$39:$Y$44,MATCH(Inputs_ByPrg!$C33,Inputs_ByYear!$B$39:$B$44,0),MATCH(Inputs_ByPrg!K$5,Inputs_ByYear!$D$38:$Y$38,0))))</f>
        <v>0.16907</v>
      </c>
      <c r="L33" s="279">
        <f>K33*(1+(INDEX(Inputs_ByYear!$D$39:$Y$44,MATCH(Inputs_ByPrg!$C33,Inputs_ByYear!$B$39:$B$44,0),MATCH(Inputs_ByPrg!L$5,Inputs_ByYear!$D$38:$Y$38,0))))</f>
        <v>0.16907</v>
      </c>
      <c r="M33" s="279">
        <f>L33*(1+(INDEX(Inputs_ByYear!$D$39:$Y$44,MATCH(Inputs_ByPrg!$C33,Inputs_ByYear!$B$39:$B$44,0),MATCH(Inputs_ByPrg!M$5,Inputs_ByYear!$D$38:$Y$38,0))))</f>
        <v>0.16907</v>
      </c>
      <c r="N33" s="279">
        <f>M33*(1+(INDEX(Inputs_ByYear!$D$39:$Y$44,MATCH(Inputs_ByPrg!$C33,Inputs_ByYear!$B$39:$B$44,0),MATCH(Inputs_ByPrg!N$5,Inputs_ByYear!$D$38:$Y$38,0))))</f>
        <v>0.16907</v>
      </c>
      <c r="O33" s="279">
        <f>N33*(1+(INDEX(Inputs_ByYear!$D$39:$Y$44,MATCH(Inputs_ByPrg!$C33,Inputs_ByYear!$B$39:$B$44,0),MATCH(Inputs_ByPrg!O$5,Inputs_ByYear!$D$38:$Y$38,0))))</f>
        <v>0.16907</v>
      </c>
      <c r="P33" s="279">
        <f>O33*(1+(INDEX(Inputs_ByYear!$D$39:$Y$44,MATCH(Inputs_ByPrg!$C33,Inputs_ByYear!$B$39:$B$44,0),MATCH(Inputs_ByPrg!P$5,Inputs_ByYear!$D$38:$Y$38,0))))</f>
        <v>0.16907</v>
      </c>
      <c r="Q33" s="279">
        <f>P33*(1+(INDEX(Inputs_ByYear!$D$39:$Y$44,MATCH(Inputs_ByPrg!$C33,Inputs_ByYear!$B$39:$B$44,0),MATCH(Inputs_ByPrg!Q$5,Inputs_ByYear!$D$38:$Y$38,0))))</f>
        <v>0.16907</v>
      </c>
      <c r="R33" s="279">
        <f>Q33*(1+(INDEX(Inputs_ByYear!$D$39:$Y$44,MATCH(Inputs_ByPrg!$C33,Inputs_ByYear!$B$39:$B$44,0),MATCH(Inputs_ByPrg!R$5,Inputs_ByYear!$D$38:$Y$38,0))))</f>
        <v>0.16907</v>
      </c>
      <c r="S33" s="279">
        <f>R33*(1+(INDEX(Inputs_ByYear!$D$39:$Y$44,MATCH(Inputs_ByPrg!$C33,Inputs_ByYear!$B$39:$B$44,0),MATCH(Inputs_ByPrg!S$5,Inputs_ByYear!$D$38:$Y$38,0))))</f>
        <v>0.16907</v>
      </c>
      <c r="T33" s="279">
        <f>S33*(1+(INDEX(Inputs_ByYear!$D$39:$Y$44,MATCH(Inputs_ByPrg!$C33,Inputs_ByYear!$B$39:$B$44,0),MATCH(Inputs_ByPrg!T$5,Inputs_ByYear!$D$38:$Y$38,0))))</f>
        <v>0.16907</v>
      </c>
      <c r="U33" s="279">
        <f>T33*(1+(INDEX(Inputs_ByYear!$D$39:$Y$44,MATCH(Inputs_ByPrg!$C33,Inputs_ByYear!$B$39:$B$44,0),MATCH(Inputs_ByPrg!U$5,Inputs_ByYear!$D$38:$Y$38,0))))</f>
        <v>0.16907</v>
      </c>
      <c r="V33" s="279">
        <f>U33*(1+(INDEX(Inputs_ByYear!$D$39:$Y$44,MATCH(Inputs_ByPrg!$C33,Inputs_ByYear!$B$39:$B$44,0),MATCH(Inputs_ByPrg!V$5,Inputs_ByYear!$D$38:$Y$38,0))))</f>
        <v>0.16907</v>
      </c>
      <c r="W33" s="279">
        <f>V33*(1+(INDEX(Inputs_ByYear!$D$39:$Y$44,MATCH(Inputs_ByPrg!$C33,Inputs_ByYear!$B$39:$B$44,0),MATCH(Inputs_ByPrg!W$5,Inputs_ByYear!$D$38:$Y$38,0))))</f>
        <v>0.16907</v>
      </c>
      <c r="X33" s="279">
        <f>W33*(1+(INDEX(Inputs_ByYear!$D$39:$Y$44,MATCH(Inputs_ByPrg!$C33,Inputs_ByYear!$B$39:$B$44,0),MATCH(Inputs_ByPrg!X$5,Inputs_ByYear!$D$38:$Y$38,0))))</f>
        <v>0.16907</v>
      </c>
      <c r="Y33" s="279">
        <f>X33*(1+(INDEX(Inputs_ByYear!$D$39:$Y$44,MATCH(Inputs_ByPrg!$C33,Inputs_ByYear!$B$39:$B$44,0),MATCH(Inputs_ByPrg!Y$5,Inputs_ByYear!$D$38:$Y$38,0))))</f>
        <v>0.16907</v>
      </c>
      <c r="Z33" s="279">
        <f>Y33*(1+(INDEX(Inputs_ByYear!$D$39:$Y$44,MATCH(Inputs_ByPrg!$C33,Inputs_ByYear!$B$39:$B$44,0),MATCH(Inputs_ByPrg!Z$5,Inputs_ByYear!$D$38:$Y$38,0))))</f>
        <v>0.16907</v>
      </c>
      <c r="AA33" s="279">
        <f>Z33*(1+(INDEX(Inputs_ByYear!$D$39:$Y$44,MATCH(Inputs_ByPrg!$C33,Inputs_ByYear!$B$39:$B$44,0),MATCH(Inputs_ByPrg!AA$5,Inputs_ByYear!$D$38:$Y$38,0))))</f>
        <v>0.16907</v>
      </c>
      <c r="AB33" s="279">
        <f>AA33*(1+(INDEX(Inputs_ByYear!$D$39:$Y$44,MATCH(Inputs_ByPrg!$C33,Inputs_ByYear!$B$39:$B$44,0),MATCH(Inputs_ByPrg!AB$5,Inputs_ByYear!$D$38:$Y$38,0))))</f>
        <v>0.16907</v>
      </c>
      <c r="AC33" s="279">
        <f>AB33*(1+(INDEX(Inputs_ByYear!$D$39:$Y$44,MATCH(Inputs_ByPrg!$C33,Inputs_ByYear!$B$39:$B$44,0),MATCH(Inputs_ByPrg!AC$5,Inputs_ByYear!$D$38:$Y$38,0))))</f>
        <v>0.16907</v>
      </c>
      <c r="AD33" s="279">
        <f>AC33*(1+(INDEX(Inputs_ByYear!$D$39:$Y$44,MATCH(Inputs_ByPrg!$C33,Inputs_ByYear!$B$39:$B$44,0),MATCH(Inputs_ByPrg!AD$5,Inputs_ByYear!$D$38:$Y$38,0))))</f>
        <v>0.16907</v>
      </c>
      <c r="AE33" s="270"/>
    </row>
    <row r="34" spans="2:31" ht="14.45" customHeight="1">
      <c r="B34" s="239" t="s">
        <v>230</v>
      </c>
      <c r="C34" s="239" t="s">
        <v>221</v>
      </c>
      <c r="D34" s="239" t="s">
        <v>297</v>
      </c>
      <c r="E34" s="274" t="str">
        <f t="shared" si="0"/>
        <v>A_Public Schools_ &gt; 25</v>
      </c>
      <c r="F34" s="265">
        <v>4.6296296296296294E-2</v>
      </c>
      <c r="H34" s="303"/>
      <c r="I34" s="265">
        <v>0.16907</v>
      </c>
      <c r="J34" s="278">
        <f>I34*(1+(INDEX(Inputs_ByYear!$D$39:$Y$44,MATCH(Inputs_ByPrg!$C34,Inputs_ByYear!$B$39:$B$44,0),MATCH(Inputs_ByPrg!J$5,Inputs_ByYear!$D$38:$Y$38,0))))</f>
        <v>0.16907</v>
      </c>
      <c r="K34" s="279">
        <f>J34*(1+(INDEX(Inputs_ByYear!$D$39:$Y$44,MATCH(Inputs_ByPrg!$C34,Inputs_ByYear!$B$39:$B$44,0),MATCH(Inputs_ByPrg!K$5,Inputs_ByYear!$D$38:$Y$38,0))))</f>
        <v>0.16907</v>
      </c>
      <c r="L34" s="279">
        <f>K34*(1+(INDEX(Inputs_ByYear!$D$39:$Y$44,MATCH(Inputs_ByPrg!$C34,Inputs_ByYear!$B$39:$B$44,0),MATCH(Inputs_ByPrg!L$5,Inputs_ByYear!$D$38:$Y$38,0))))</f>
        <v>0.16907</v>
      </c>
      <c r="M34" s="279">
        <f>L34*(1+(INDEX(Inputs_ByYear!$D$39:$Y$44,MATCH(Inputs_ByPrg!$C34,Inputs_ByYear!$B$39:$B$44,0),MATCH(Inputs_ByPrg!M$5,Inputs_ByYear!$D$38:$Y$38,0))))</f>
        <v>0.16907</v>
      </c>
      <c r="N34" s="279">
        <f>M34*(1+(INDEX(Inputs_ByYear!$D$39:$Y$44,MATCH(Inputs_ByPrg!$C34,Inputs_ByYear!$B$39:$B$44,0),MATCH(Inputs_ByPrg!N$5,Inputs_ByYear!$D$38:$Y$38,0))))</f>
        <v>0.16907</v>
      </c>
      <c r="O34" s="279">
        <f>N34*(1+(INDEX(Inputs_ByYear!$D$39:$Y$44,MATCH(Inputs_ByPrg!$C34,Inputs_ByYear!$B$39:$B$44,0),MATCH(Inputs_ByPrg!O$5,Inputs_ByYear!$D$38:$Y$38,0))))</f>
        <v>0.16907</v>
      </c>
      <c r="P34" s="279">
        <f>O34*(1+(INDEX(Inputs_ByYear!$D$39:$Y$44,MATCH(Inputs_ByPrg!$C34,Inputs_ByYear!$B$39:$B$44,0),MATCH(Inputs_ByPrg!P$5,Inputs_ByYear!$D$38:$Y$38,0))))</f>
        <v>0.16907</v>
      </c>
      <c r="Q34" s="279">
        <f>P34*(1+(INDEX(Inputs_ByYear!$D$39:$Y$44,MATCH(Inputs_ByPrg!$C34,Inputs_ByYear!$B$39:$B$44,0),MATCH(Inputs_ByPrg!Q$5,Inputs_ByYear!$D$38:$Y$38,0))))</f>
        <v>0.16907</v>
      </c>
      <c r="R34" s="279">
        <f>Q34*(1+(INDEX(Inputs_ByYear!$D$39:$Y$44,MATCH(Inputs_ByPrg!$C34,Inputs_ByYear!$B$39:$B$44,0),MATCH(Inputs_ByPrg!R$5,Inputs_ByYear!$D$38:$Y$38,0))))</f>
        <v>0.16907</v>
      </c>
      <c r="S34" s="279">
        <f>R34*(1+(INDEX(Inputs_ByYear!$D$39:$Y$44,MATCH(Inputs_ByPrg!$C34,Inputs_ByYear!$B$39:$B$44,0),MATCH(Inputs_ByPrg!S$5,Inputs_ByYear!$D$38:$Y$38,0))))</f>
        <v>0.16907</v>
      </c>
      <c r="T34" s="279">
        <f>S34*(1+(INDEX(Inputs_ByYear!$D$39:$Y$44,MATCH(Inputs_ByPrg!$C34,Inputs_ByYear!$B$39:$B$44,0),MATCH(Inputs_ByPrg!T$5,Inputs_ByYear!$D$38:$Y$38,0))))</f>
        <v>0.16907</v>
      </c>
      <c r="U34" s="279">
        <f>T34*(1+(INDEX(Inputs_ByYear!$D$39:$Y$44,MATCH(Inputs_ByPrg!$C34,Inputs_ByYear!$B$39:$B$44,0),MATCH(Inputs_ByPrg!U$5,Inputs_ByYear!$D$38:$Y$38,0))))</f>
        <v>0.16907</v>
      </c>
      <c r="V34" s="279">
        <f>U34*(1+(INDEX(Inputs_ByYear!$D$39:$Y$44,MATCH(Inputs_ByPrg!$C34,Inputs_ByYear!$B$39:$B$44,0),MATCH(Inputs_ByPrg!V$5,Inputs_ByYear!$D$38:$Y$38,0))))</f>
        <v>0.16907</v>
      </c>
      <c r="W34" s="279">
        <f>V34*(1+(INDEX(Inputs_ByYear!$D$39:$Y$44,MATCH(Inputs_ByPrg!$C34,Inputs_ByYear!$B$39:$B$44,0),MATCH(Inputs_ByPrg!W$5,Inputs_ByYear!$D$38:$Y$38,0))))</f>
        <v>0.16907</v>
      </c>
      <c r="X34" s="279">
        <f>W34*(1+(INDEX(Inputs_ByYear!$D$39:$Y$44,MATCH(Inputs_ByPrg!$C34,Inputs_ByYear!$B$39:$B$44,0),MATCH(Inputs_ByPrg!X$5,Inputs_ByYear!$D$38:$Y$38,0))))</f>
        <v>0.16907</v>
      </c>
      <c r="Y34" s="279">
        <f>X34*(1+(INDEX(Inputs_ByYear!$D$39:$Y$44,MATCH(Inputs_ByPrg!$C34,Inputs_ByYear!$B$39:$B$44,0),MATCH(Inputs_ByPrg!Y$5,Inputs_ByYear!$D$38:$Y$38,0))))</f>
        <v>0.16907</v>
      </c>
      <c r="Z34" s="279">
        <f>Y34*(1+(INDEX(Inputs_ByYear!$D$39:$Y$44,MATCH(Inputs_ByPrg!$C34,Inputs_ByYear!$B$39:$B$44,0),MATCH(Inputs_ByPrg!Z$5,Inputs_ByYear!$D$38:$Y$38,0))))</f>
        <v>0.16907</v>
      </c>
      <c r="AA34" s="279">
        <f>Z34*(1+(INDEX(Inputs_ByYear!$D$39:$Y$44,MATCH(Inputs_ByPrg!$C34,Inputs_ByYear!$B$39:$B$44,0),MATCH(Inputs_ByPrg!AA$5,Inputs_ByYear!$D$38:$Y$38,0))))</f>
        <v>0.16907</v>
      </c>
      <c r="AB34" s="279">
        <f>AA34*(1+(INDEX(Inputs_ByYear!$D$39:$Y$44,MATCH(Inputs_ByPrg!$C34,Inputs_ByYear!$B$39:$B$44,0),MATCH(Inputs_ByPrg!AB$5,Inputs_ByYear!$D$38:$Y$38,0))))</f>
        <v>0.16907</v>
      </c>
      <c r="AC34" s="279">
        <f>AB34*(1+(INDEX(Inputs_ByYear!$D$39:$Y$44,MATCH(Inputs_ByPrg!$C34,Inputs_ByYear!$B$39:$B$44,0),MATCH(Inputs_ByPrg!AC$5,Inputs_ByYear!$D$38:$Y$38,0))))</f>
        <v>0.16907</v>
      </c>
      <c r="AD34" s="279">
        <f>AC34*(1+(INDEX(Inputs_ByYear!$D$39:$Y$44,MATCH(Inputs_ByPrg!$C34,Inputs_ByYear!$B$39:$B$44,0),MATCH(Inputs_ByPrg!AD$5,Inputs_ByYear!$D$38:$Y$38,0))))</f>
        <v>0.16907</v>
      </c>
      <c r="AE34" s="270"/>
    </row>
    <row r="35" spans="2:31" ht="14.45" customHeight="1">
      <c r="B35" s="239" t="s">
        <v>230</v>
      </c>
      <c r="C35" s="239" t="s">
        <v>221</v>
      </c>
      <c r="D35" s="239" t="s">
        <v>284</v>
      </c>
      <c r="E35" s="274" t="str">
        <f t="shared" si="0"/>
        <v>A_Public Schools_ &gt;25-100</v>
      </c>
      <c r="F35" s="265">
        <v>5.5555555555555552E-2</v>
      </c>
      <c r="H35" s="303"/>
      <c r="I35" s="265">
        <v>0.16907</v>
      </c>
      <c r="J35" s="278">
        <f>I35*(1+(INDEX(Inputs_ByYear!$D$39:$Y$44,MATCH(Inputs_ByPrg!$C35,Inputs_ByYear!$B$39:$B$44,0),MATCH(Inputs_ByPrg!J$5,Inputs_ByYear!$D$38:$Y$38,0))))</f>
        <v>0.16907</v>
      </c>
      <c r="K35" s="279">
        <f>J35*(1+(INDEX(Inputs_ByYear!$D$39:$Y$44,MATCH(Inputs_ByPrg!$C35,Inputs_ByYear!$B$39:$B$44,0),MATCH(Inputs_ByPrg!K$5,Inputs_ByYear!$D$38:$Y$38,0))))</f>
        <v>0.16907</v>
      </c>
      <c r="L35" s="279">
        <f>K35*(1+(INDEX(Inputs_ByYear!$D$39:$Y$44,MATCH(Inputs_ByPrg!$C35,Inputs_ByYear!$B$39:$B$44,0),MATCH(Inputs_ByPrg!L$5,Inputs_ByYear!$D$38:$Y$38,0))))</f>
        <v>0.16907</v>
      </c>
      <c r="M35" s="279">
        <f>L35*(1+(INDEX(Inputs_ByYear!$D$39:$Y$44,MATCH(Inputs_ByPrg!$C35,Inputs_ByYear!$B$39:$B$44,0),MATCH(Inputs_ByPrg!M$5,Inputs_ByYear!$D$38:$Y$38,0))))</f>
        <v>0.16907</v>
      </c>
      <c r="N35" s="279">
        <f>M35*(1+(INDEX(Inputs_ByYear!$D$39:$Y$44,MATCH(Inputs_ByPrg!$C35,Inputs_ByYear!$B$39:$B$44,0),MATCH(Inputs_ByPrg!N$5,Inputs_ByYear!$D$38:$Y$38,0))))</f>
        <v>0.16907</v>
      </c>
      <c r="O35" s="279">
        <f>N35*(1+(INDEX(Inputs_ByYear!$D$39:$Y$44,MATCH(Inputs_ByPrg!$C35,Inputs_ByYear!$B$39:$B$44,0),MATCH(Inputs_ByPrg!O$5,Inputs_ByYear!$D$38:$Y$38,0))))</f>
        <v>0.16907</v>
      </c>
      <c r="P35" s="279">
        <f>O35*(1+(INDEX(Inputs_ByYear!$D$39:$Y$44,MATCH(Inputs_ByPrg!$C35,Inputs_ByYear!$B$39:$B$44,0),MATCH(Inputs_ByPrg!P$5,Inputs_ByYear!$D$38:$Y$38,0))))</f>
        <v>0.16907</v>
      </c>
      <c r="Q35" s="279">
        <f>P35*(1+(INDEX(Inputs_ByYear!$D$39:$Y$44,MATCH(Inputs_ByPrg!$C35,Inputs_ByYear!$B$39:$B$44,0),MATCH(Inputs_ByPrg!Q$5,Inputs_ByYear!$D$38:$Y$38,0))))</f>
        <v>0.16907</v>
      </c>
      <c r="R35" s="279">
        <f>Q35*(1+(INDEX(Inputs_ByYear!$D$39:$Y$44,MATCH(Inputs_ByPrg!$C35,Inputs_ByYear!$B$39:$B$44,0),MATCH(Inputs_ByPrg!R$5,Inputs_ByYear!$D$38:$Y$38,0))))</f>
        <v>0.16907</v>
      </c>
      <c r="S35" s="279">
        <f>R35*(1+(INDEX(Inputs_ByYear!$D$39:$Y$44,MATCH(Inputs_ByPrg!$C35,Inputs_ByYear!$B$39:$B$44,0),MATCH(Inputs_ByPrg!S$5,Inputs_ByYear!$D$38:$Y$38,0))))</f>
        <v>0.16907</v>
      </c>
      <c r="T35" s="279">
        <f>S35*(1+(INDEX(Inputs_ByYear!$D$39:$Y$44,MATCH(Inputs_ByPrg!$C35,Inputs_ByYear!$B$39:$B$44,0),MATCH(Inputs_ByPrg!T$5,Inputs_ByYear!$D$38:$Y$38,0))))</f>
        <v>0.16907</v>
      </c>
      <c r="U35" s="279">
        <f>T35*(1+(INDEX(Inputs_ByYear!$D$39:$Y$44,MATCH(Inputs_ByPrg!$C35,Inputs_ByYear!$B$39:$B$44,0),MATCH(Inputs_ByPrg!U$5,Inputs_ByYear!$D$38:$Y$38,0))))</f>
        <v>0.16907</v>
      </c>
      <c r="V35" s="279">
        <f>U35*(1+(INDEX(Inputs_ByYear!$D$39:$Y$44,MATCH(Inputs_ByPrg!$C35,Inputs_ByYear!$B$39:$B$44,0),MATCH(Inputs_ByPrg!V$5,Inputs_ByYear!$D$38:$Y$38,0))))</f>
        <v>0.16907</v>
      </c>
      <c r="W35" s="279">
        <f>V35*(1+(INDEX(Inputs_ByYear!$D$39:$Y$44,MATCH(Inputs_ByPrg!$C35,Inputs_ByYear!$B$39:$B$44,0),MATCH(Inputs_ByPrg!W$5,Inputs_ByYear!$D$38:$Y$38,0))))</f>
        <v>0.16907</v>
      </c>
      <c r="X35" s="279">
        <f>W35*(1+(INDEX(Inputs_ByYear!$D$39:$Y$44,MATCH(Inputs_ByPrg!$C35,Inputs_ByYear!$B$39:$B$44,0),MATCH(Inputs_ByPrg!X$5,Inputs_ByYear!$D$38:$Y$38,0))))</f>
        <v>0.16907</v>
      </c>
      <c r="Y35" s="279">
        <f>X35*(1+(INDEX(Inputs_ByYear!$D$39:$Y$44,MATCH(Inputs_ByPrg!$C35,Inputs_ByYear!$B$39:$B$44,0),MATCH(Inputs_ByPrg!Y$5,Inputs_ByYear!$D$38:$Y$38,0))))</f>
        <v>0.16907</v>
      </c>
      <c r="Z35" s="279">
        <f>Y35*(1+(INDEX(Inputs_ByYear!$D$39:$Y$44,MATCH(Inputs_ByPrg!$C35,Inputs_ByYear!$B$39:$B$44,0),MATCH(Inputs_ByPrg!Z$5,Inputs_ByYear!$D$38:$Y$38,0))))</f>
        <v>0.16907</v>
      </c>
      <c r="AA35" s="279">
        <f>Z35*(1+(INDEX(Inputs_ByYear!$D$39:$Y$44,MATCH(Inputs_ByPrg!$C35,Inputs_ByYear!$B$39:$B$44,0),MATCH(Inputs_ByPrg!AA$5,Inputs_ByYear!$D$38:$Y$38,0))))</f>
        <v>0.16907</v>
      </c>
      <c r="AB35" s="279">
        <f>AA35*(1+(INDEX(Inputs_ByYear!$D$39:$Y$44,MATCH(Inputs_ByPrg!$C35,Inputs_ByYear!$B$39:$B$44,0),MATCH(Inputs_ByPrg!AB$5,Inputs_ByYear!$D$38:$Y$38,0))))</f>
        <v>0.16907</v>
      </c>
      <c r="AC35" s="279">
        <f>AB35*(1+(INDEX(Inputs_ByYear!$D$39:$Y$44,MATCH(Inputs_ByPrg!$C35,Inputs_ByYear!$B$39:$B$44,0),MATCH(Inputs_ByPrg!AC$5,Inputs_ByYear!$D$38:$Y$38,0))))</f>
        <v>0.16907</v>
      </c>
      <c r="AD35" s="279">
        <f>AC35*(1+(INDEX(Inputs_ByYear!$D$39:$Y$44,MATCH(Inputs_ByPrg!$C35,Inputs_ByYear!$B$39:$B$44,0),MATCH(Inputs_ByPrg!AD$5,Inputs_ByYear!$D$38:$Y$38,0))))</f>
        <v>0.16907</v>
      </c>
      <c r="AE35" s="270"/>
    </row>
    <row r="36" spans="2:31" ht="14.45" customHeight="1">
      <c r="B36" s="239" t="s">
        <v>230</v>
      </c>
      <c r="C36" s="239" t="s">
        <v>221</v>
      </c>
      <c r="D36" s="239" t="s">
        <v>287</v>
      </c>
      <c r="E36" s="274" t="str">
        <f t="shared" si="0"/>
        <v>A_Public Schools_&gt;100-200</v>
      </c>
      <c r="F36" s="265">
        <v>0.21296296296296297</v>
      </c>
      <c r="H36" s="303"/>
      <c r="I36" s="265">
        <v>0.16907</v>
      </c>
      <c r="J36" s="278">
        <f>I36*(1+(INDEX(Inputs_ByYear!$D$39:$Y$44,MATCH(Inputs_ByPrg!$C36,Inputs_ByYear!$B$39:$B$44,0),MATCH(Inputs_ByPrg!J$5,Inputs_ByYear!$D$38:$Y$38,0))))</f>
        <v>0.16907</v>
      </c>
      <c r="K36" s="279">
        <f>J36*(1+(INDEX(Inputs_ByYear!$D$39:$Y$44,MATCH(Inputs_ByPrg!$C36,Inputs_ByYear!$B$39:$B$44,0),MATCH(Inputs_ByPrg!K$5,Inputs_ByYear!$D$38:$Y$38,0))))</f>
        <v>0.16907</v>
      </c>
      <c r="L36" s="279">
        <f>K36*(1+(INDEX(Inputs_ByYear!$D$39:$Y$44,MATCH(Inputs_ByPrg!$C36,Inputs_ByYear!$B$39:$B$44,0),MATCH(Inputs_ByPrg!L$5,Inputs_ByYear!$D$38:$Y$38,0))))</f>
        <v>0.16907</v>
      </c>
      <c r="M36" s="279">
        <f>L36*(1+(INDEX(Inputs_ByYear!$D$39:$Y$44,MATCH(Inputs_ByPrg!$C36,Inputs_ByYear!$B$39:$B$44,0),MATCH(Inputs_ByPrg!M$5,Inputs_ByYear!$D$38:$Y$38,0))))</f>
        <v>0.16907</v>
      </c>
      <c r="N36" s="279">
        <f>M36*(1+(INDEX(Inputs_ByYear!$D$39:$Y$44,MATCH(Inputs_ByPrg!$C36,Inputs_ByYear!$B$39:$B$44,0),MATCH(Inputs_ByPrg!N$5,Inputs_ByYear!$D$38:$Y$38,0))))</f>
        <v>0.16907</v>
      </c>
      <c r="O36" s="279">
        <f>N36*(1+(INDEX(Inputs_ByYear!$D$39:$Y$44,MATCH(Inputs_ByPrg!$C36,Inputs_ByYear!$B$39:$B$44,0),MATCH(Inputs_ByPrg!O$5,Inputs_ByYear!$D$38:$Y$38,0))))</f>
        <v>0.16907</v>
      </c>
      <c r="P36" s="279">
        <f>O36*(1+(INDEX(Inputs_ByYear!$D$39:$Y$44,MATCH(Inputs_ByPrg!$C36,Inputs_ByYear!$B$39:$B$44,0),MATCH(Inputs_ByPrg!P$5,Inputs_ByYear!$D$38:$Y$38,0))))</f>
        <v>0.16907</v>
      </c>
      <c r="Q36" s="279">
        <f>P36*(1+(INDEX(Inputs_ByYear!$D$39:$Y$44,MATCH(Inputs_ByPrg!$C36,Inputs_ByYear!$B$39:$B$44,0),MATCH(Inputs_ByPrg!Q$5,Inputs_ByYear!$D$38:$Y$38,0))))</f>
        <v>0.16907</v>
      </c>
      <c r="R36" s="279">
        <f>Q36*(1+(INDEX(Inputs_ByYear!$D$39:$Y$44,MATCH(Inputs_ByPrg!$C36,Inputs_ByYear!$B$39:$B$44,0),MATCH(Inputs_ByPrg!R$5,Inputs_ByYear!$D$38:$Y$38,0))))</f>
        <v>0.16907</v>
      </c>
      <c r="S36" s="279">
        <f>R36*(1+(INDEX(Inputs_ByYear!$D$39:$Y$44,MATCH(Inputs_ByPrg!$C36,Inputs_ByYear!$B$39:$B$44,0),MATCH(Inputs_ByPrg!S$5,Inputs_ByYear!$D$38:$Y$38,0))))</f>
        <v>0.16907</v>
      </c>
      <c r="T36" s="279">
        <f>S36*(1+(INDEX(Inputs_ByYear!$D$39:$Y$44,MATCH(Inputs_ByPrg!$C36,Inputs_ByYear!$B$39:$B$44,0),MATCH(Inputs_ByPrg!T$5,Inputs_ByYear!$D$38:$Y$38,0))))</f>
        <v>0.16907</v>
      </c>
      <c r="U36" s="279">
        <f>T36*(1+(INDEX(Inputs_ByYear!$D$39:$Y$44,MATCH(Inputs_ByPrg!$C36,Inputs_ByYear!$B$39:$B$44,0),MATCH(Inputs_ByPrg!U$5,Inputs_ByYear!$D$38:$Y$38,0))))</f>
        <v>0.16907</v>
      </c>
      <c r="V36" s="279">
        <f>U36*(1+(INDEX(Inputs_ByYear!$D$39:$Y$44,MATCH(Inputs_ByPrg!$C36,Inputs_ByYear!$B$39:$B$44,0),MATCH(Inputs_ByPrg!V$5,Inputs_ByYear!$D$38:$Y$38,0))))</f>
        <v>0.16907</v>
      </c>
      <c r="W36" s="279">
        <f>V36*(1+(INDEX(Inputs_ByYear!$D$39:$Y$44,MATCH(Inputs_ByPrg!$C36,Inputs_ByYear!$B$39:$B$44,0),MATCH(Inputs_ByPrg!W$5,Inputs_ByYear!$D$38:$Y$38,0))))</f>
        <v>0.16907</v>
      </c>
      <c r="X36" s="279">
        <f>W36*(1+(INDEX(Inputs_ByYear!$D$39:$Y$44,MATCH(Inputs_ByPrg!$C36,Inputs_ByYear!$B$39:$B$44,0),MATCH(Inputs_ByPrg!X$5,Inputs_ByYear!$D$38:$Y$38,0))))</f>
        <v>0.16907</v>
      </c>
      <c r="Y36" s="279">
        <f>X36*(1+(INDEX(Inputs_ByYear!$D$39:$Y$44,MATCH(Inputs_ByPrg!$C36,Inputs_ByYear!$B$39:$B$44,0),MATCH(Inputs_ByPrg!Y$5,Inputs_ByYear!$D$38:$Y$38,0))))</f>
        <v>0.16907</v>
      </c>
      <c r="Z36" s="279">
        <f>Y36*(1+(INDEX(Inputs_ByYear!$D$39:$Y$44,MATCH(Inputs_ByPrg!$C36,Inputs_ByYear!$B$39:$B$44,0),MATCH(Inputs_ByPrg!Z$5,Inputs_ByYear!$D$38:$Y$38,0))))</f>
        <v>0.16907</v>
      </c>
      <c r="AA36" s="279">
        <f>Z36*(1+(INDEX(Inputs_ByYear!$D$39:$Y$44,MATCH(Inputs_ByPrg!$C36,Inputs_ByYear!$B$39:$B$44,0),MATCH(Inputs_ByPrg!AA$5,Inputs_ByYear!$D$38:$Y$38,0))))</f>
        <v>0.16907</v>
      </c>
      <c r="AB36" s="279">
        <f>AA36*(1+(INDEX(Inputs_ByYear!$D$39:$Y$44,MATCH(Inputs_ByPrg!$C36,Inputs_ByYear!$B$39:$B$44,0),MATCH(Inputs_ByPrg!AB$5,Inputs_ByYear!$D$38:$Y$38,0))))</f>
        <v>0.16907</v>
      </c>
      <c r="AC36" s="279">
        <f>AB36*(1+(INDEX(Inputs_ByYear!$D$39:$Y$44,MATCH(Inputs_ByPrg!$C36,Inputs_ByYear!$B$39:$B$44,0),MATCH(Inputs_ByPrg!AC$5,Inputs_ByYear!$D$38:$Y$38,0))))</f>
        <v>0.16907</v>
      </c>
      <c r="AD36" s="279">
        <f>AC36*(1+(INDEX(Inputs_ByYear!$D$39:$Y$44,MATCH(Inputs_ByPrg!$C36,Inputs_ByYear!$B$39:$B$44,0),MATCH(Inputs_ByPrg!AD$5,Inputs_ByYear!$D$38:$Y$38,0))))</f>
        <v>0.16907</v>
      </c>
      <c r="AE36" s="270"/>
    </row>
    <row r="37" spans="2:31" ht="14.45" customHeight="1">
      <c r="B37" s="239" t="s">
        <v>230</v>
      </c>
      <c r="C37" s="239" t="s">
        <v>221</v>
      </c>
      <c r="D37" s="239" t="s">
        <v>288</v>
      </c>
      <c r="E37" s="274" t="str">
        <f t="shared" si="0"/>
        <v>A_Public Schools_&gt;200-500</v>
      </c>
      <c r="F37" s="265">
        <v>0.45370370370370372</v>
      </c>
      <c r="H37" s="303"/>
      <c r="I37" s="265">
        <v>0.16907</v>
      </c>
      <c r="J37" s="278">
        <f>I37*(1+(INDEX(Inputs_ByYear!$D$39:$Y$44,MATCH(Inputs_ByPrg!$C37,Inputs_ByYear!$B$39:$B$44,0),MATCH(Inputs_ByPrg!J$5,Inputs_ByYear!$D$38:$Y$38,0))))</f>
        <v>0.16907</v>
      </c>
      <c r="K37" s="279">
        <f>J37*(1+(INDEX(Inputs_ByYear!$D$39:$Y$44,MATCH(Inputs_ByPrg!$C37,Inputs_ByYear!$B$39:$B$44,0),MATCH(Inputs_ByPrg!K$5,Inputs_ByYear!$D$38:$Y$38,0))))</f>
        <v>0.16907</v>
      </c>
      <c r="L37" s="279">
        <f>K37*(1+(INDEX(Inputs_ByYear!$D$39:$Y$44,MATCH(Inputs_ByPrg!$C37,Inputs_ByYear!$B$39:$B$44,0),MATCH(Inputs_ByPrg!L$5,Inputs_ByYear!$D$38:$Y$38,0))))</f>
        <v>0.16907</v>
      </c>
      <c r="M37" s="279">
        <f>L37*(1+(INDEX(Inputs_ByYear!$D$39:$Y$44,MATCH(Inputs_ByPrg!$C37,Inputs_ByYear!$B$39:$B$44,0),MATCH(Inputs_ByPrg!M$5,Inputs_ByYear!$D$38:$Y$38,0))))</f>
        <v>0.16907</v>
      </c>
      <c r="N37" s="279">
        <f>M37*(1+(INDEX(Inputs_ByYear!$D$39:$Y$44,MATCH(Inputs_ByPrg!$C37,Inputs_ByYear!$B$39:$B$44,0),MATCH(Inputs_ByPrg!N$5,Inputs_ByYear!$D$38:$Y$38,0))))</f>
        <v>0.16907</v>
      </c>
      <c r="O37" s="279">
        <f>N37*(1+(INDEX(Inputs_ByYear!$D$39:$Y$44,MATCH(Inputs_ByPrg!$C37,Inputs_ByYear!$B$39:$B$44,0),MATCH(Inputs_ByPrg!O$5,Inputs_ByYear!$D$38:$Y$38,0))))</f>
        <v>0.16907</v>
      </c>
      <c r="P37" s="279">
        <f>O37*(1+(INDEX(Inputs_ByYear!$D$39:$Y$44,MATCH(Inputs_ByPrg!$C37,Inputs_ByYear!$B$39:$B$44,0),MATCH(Inputs_ByPrg!P$5,Inputs_ByYear!$D$38:$Y$38,0))))</f>
        <v>0.16907</v>
      </c>
      <c r="Q37" s="279">
        <f>P37*(1+(INDEX(Inputs_ByYear!$D$39:$Y$44,MATCH(Inputs_ByPrg!$C37,Inputs_ByYear!$B$39:$B$44,0),MATCH(Inputs_ByPrg!Q$5,Inputs_ByYear!$D$38:$Y$38,0))))</f>
        <v>0.16907</v>
      </c>
      <c r="R37" s="279">
        <f>Q37*(1+(INDEX(Inputs_ByYear!$D$39:$Y$44,MATCH(Inputs_ByPrg!$C37,Inputs_ByYear!$B$39:$B$44,0),MATCH(Inputs_ByPrg!R$5,Inputs_ByYear!$D$38:$Y$38,0))))</f>
        <v>0.16907</v>
      </c>
      <c r="S37" s="279">
        <f>R37*(1+(INDEX(Inputs_ByYear!$D$39:$Y$44,MATCH(Inputs_ByPrg!$C37,Inputs_ByYear!$B$39:$B$44,0),MATCH(Inputs_ByPrg!S$5,Inputs_ByYear!$D$38:$Y$38,0))))</f>
        <v>0.16907</v>
      </c>
      <c r="T37" s="279">
        <f>S37*(1+(INDEX(Inputs_ByYear!$D$39:$Y$44,MATCH(Inputs_ByPrg!$C37,Inputs_ByYear!$B$39:$B$44,0),MATCH(Inputs_ByPrg!T$5,Inputs_ByYear!$D$38:$Y$38,0))))</f>
        <v>0.16907</v>
      </c>
      <c r="U37" s="279">
        <f>T37*(1+(INDEX(Inputs_ByYear!$D$39:$Y$44,MATCH(Inputs_ByPrg!$C37,Inputs_ByYear!$B$39:$B$44,0),MATCH(Inputs_ByPrg!U$5,Inputs_ByYear!$D$38:$Y$38,0))))</f>
        <v>0.16907</v>
      </c>
      <c r="V37" s="279">
        <f>U37*(1+(INDEX(Inputs_ByYear!$D$39:$Y$44,MATCH(Inputs_ByPrg!$C37,Inputs_ByYear!$B$39:$B$44,0),MATCH(Inputs_ByPrg!V$5,Inputs_ByYear!$D$38:$Y$38,0))))</f>
        <v>0.16907</v>
      </c>
      <c r="W37" s="279">
        <f>V37*(1+(INDEX(Inputs_ByYear!$D$39:$Y$44,MATCH(Inputs_ByPrg!$C37,Inputs_ByYear!$B$39:$B$44,0),MATCH(Inputs_ByPrg!W$5,Inputs_ByYear!$D$38:$Y$38,0))))</f>
        <v>0.16907</v>
      </c>
      <c r="X37" s="279">
        <f>W37*(1+(INDEX(Inputs_ByYear!$D$39:$Y$44,MATCH(Inputs_ByPrg!$C37,Inputs_ByYear!$B$39:$B$44,0),MATCH(Inputs_ByPrg!X$5,Inputs_ByYear!$D$38:$Y$38,0))))</f>
        <v>0.16907</v>
      </c>
      <c r="Y37" s="279">
        <f>X37*(1+(INDEX(Inputs_ByYear!$D$39:$Y$44,MATCH(Inputs_ByPrg!$C37,Inputs_ByYear!$B$39:$B$44,0),MATCH(Inputs_ByPrg!Y$5,Inputs_ByYear!$D$38:$Y$38,0))))</f>
        <v>0.16907</v>
      </c>
      <c r="Z37" s="279">
        <f>Y37*(1+(INDEX(Inputs_ByYear!$D$39:$Y$44,MATCH(Inputs_ByPrg!$C37,Inputs_ByYear!$B$39:$B$44,0),MATCH(Inputs_ByPrg!Z$5,Inputs_ByYear!$D$38:$Y$38,0))))</f>
        <v>0.16907</v>
      </c>
      <c r="AA37" s="279">
        <f>Z37*(1+(INDEX(Inputs_ByYear!$D$39:$Y$44,MATCH(Inputs_ByPrg!$C37,Inputs_ByYear!$B$39:$B$44,0),MATCH(Inputs_ByPrg!AA$5,Inputs_ByYear!$D$38:$Y$38,0))))</f>
        <v>0.16907</v>
      </c>
      <c r="AB37" s="279">
        <f>AA37*(1+(INDEX(Inputs_ByYear!$D$39:$Y$44,MATCH(Inputs_ByPrg!$C37,Inputs_ByYear!$B$39:$B$44,0),MATCH(Inputs_ByPrg!AB$5,Inputs_ByYear!$D$38:$Y$38,0))))</f>
        <v>0.16907</v>
      </c>
      <c r="AC37" s="279">
        <f>AB37*(1+(INDEX(Inputs_ByYear!$D$39:$Y$44,MATCH(Inputs_ByPrg!$C37,Inputs_ByYear!$B$39:$B$44,0),MATCH(Inputs_ByPrg!AC$5,Inputs_ByYear!$D$38:$Y$38,0))))</f>
        <v>0.16907</v>
      </c>
      <c r="AD37" s="279">
        <f>AC37*(1+(INDEX(Inputs_ByYear!$D$39:$Y$44,MATCH(Inputs_ByPrg!$C37,Inputs_ByYear!$B$39:$B$44,0),MATCH(Inputs_ByPrg!AD$5,Inputs_ByYear!$D$38:$Y$38,0))))</f>
        <v>0.16907</v>
      </c>
      <c r="AE37" s="270"/>
    </row>
    <row r="38" spans="2:31" ht="14.45" customHeight="1">
      <c r="B38" s="239" t="s">
        <v>230</v>
      </c>
      <c r="C38" s="239" t="s">
        <v>221</v>
      </c>
      <c r="D38" s="239" t="s">
        <v>290</v>
      </c>
      <c r="E38" s="274" t="str">
        <f t="shared" si="0"/>
        <v>A_Public Schools_&gt;500-2000</v>
      </c>
      <c r="F38" s="265">
        <v>0.23148148148148148</v>
      </c>
      <c r="H38" s="303"/>
      <c r="I38" s="265">
        <v>0.16907</v>
      </c>
      <c r="J38" s="278">
        <f>I38*(1+(INDEX(Inputs_ByYear!$D$39:$Y$44,MATCH(Inputs_ByPrg!$C38,Inputs_ByYear!$B$39:$B$44,0),MATCH(Inputs_ByPrg!J$5,Inputs_ByYear!$D$38:$Y$38,0))))</f>
        <v>0.16907</v>
      </c>
      <c r="K38" s="279">
        <f>J38*(1+(INDEX(Inputs_ByYear!$D$39:$Y$44,MATCH(Inputs_ByPrg!$C38,Inputs_ByYear!$B$39:$B$44,0),MATCH(Inputs_ByPrg!K$5,Inputs_ByYear!$D$38:$Y$38,0))))</f>
        <v>0.16907</v>
      </c>
      <c r="L38" s="279">
        <f>K38*(1+(INDEX(Inputs_ByYear!$D$39:$Y$44,MATCH(Inputs_ByPrg!$C38,Inputs_ByYear!$B$39:$B$44,0),MATCH(Inputs_ByPrg!L$5,Inputs_ByYear!$D$38:$Y$38,0))))</f>
        <v>0.16907</v>
      </c>
      <c r="M38" s="279">
        <f>L38*(1+(INDEX(Inputs_ByYear!$D$39:$Y$44,MATCH(Inputs_ByPrg!$C38,Inputs_ByYear!$B$39:$B$44,0),MATCH(Inputs_ByPrg!M$5,Inputs_ByYear!$D$38:$Y$38,0))))</f>
        <v>0.16907</v>
      </c>
      <c r="N38" s="279">
        <f>M38*(1+(INDEX(Inputs_ByYear!$D$39:$Y$44,MATCH(Inputs_ByPrg!$C38,Inputs_ByYear!$B$39:$B$44,0),MATCH(Inputs_ByPrg!N$5,Inputs_ByYear!$D$38:$Y$38,0))))</f>
        <v>0.16907</v>
      </c>
      <c r="O38" s="279">
        <f>N38*(1+(INDEX(Inputs_ByYear!$D$39:$Y$44,MATCH(Inputs_ByPrg!$C38,Inputs_ByYear!$B$39:$B$44,0),MATCH(Inputs_ByPrg!O$5,Inputs_ByYear!$D$38:$Y$38,0))))</f>
        <v>0.16907</v>
      </c>
      <c r="P38" s="279">
        <f>O38*(1+(INDEX(Inputs_ByYear!$D$39:$Y$44,MATCH(Inputs_ByPrg!$C38,Inputs_ByYear!$B$39:$B$44,0),MATCH(Inputs_ByPrg!P$5,Inputs_ByYear!$D$38:$Y$38,0))))</f>
        <v>0.16907</v>
      </c>
      <c r="Q38" s="279">
        <f>P38*(1+(INDEX(Inputs_ByYear!$D$39:$Y$44,MATCH(Inputs_ByPrg!$C38,Inputs_ByYear!$B$39:$B$44,0),MATCH(Inputs_ByPrg!Q$5,Inputs_ByYear!$D$38:$Y$38,0))))</f>
        <v>0.16907</v>
      </c>
      <c r="R38" s="279">
        <f>Q38*(1+(INDEX(Inputs_ByYear!$D$39:$Y$44,MATCH(Inputs_ByPrg!$C38,Inputs_ByYear!$B$39:$B$44,0),MATCH(Inputs_ByPrg!R$5,Inputs_ByYear!$D$38:$Y$38,0))))</f>
        <v>0.16907</v>
      </c>
      <c r="S38" s="279">
        <f>R38*(1+(INDEX(Inputs_ByYear!$D$39:$Y$44,MATCH(Inputs_ByPrg!$C38,Inputs_ByYear!$B$39:$B$44,0),MATCH(Inputs_ByPrg!S$5,Inputs_ByYear!$D$38:$Y$38,0))))</f>
        <v>0.16907</v>
      </c>
      <c r="T38" s="279">
        <f>S38*(1+(INDEX(Inputs_ByYear!$D$39:$Y$44,MATCH(Inputs_ByPrg!$C38,Inputs_ByYear!$B$39:$B$44,0),MATCH(Inputs_ByPrg!T$5,Inputs_ByYear!$D$38:$Y$38,0))))</f>
        <v>0.16907</v>
      </c>
      <c r="U38" s="279">
        <f>T38*(1+(INDEX(Inputs_ByYear!$D$39:$Y$44,MATCH(Inputs_ByPrg!$C38,Inputs_ByYear!$B$39:$B$44,0),MATCH(Inputs_ByPrg!U$5,Inputs_ByYear!$D$38:$Y$38,0))))</f>
        <v>0.16907</v>
      </c>
      <c r="V38" s="279">
        <f>U38*(1+(INDEX(Inputs_ByYear!$D$39:$Y$44,MATCH(Inputs_ByPrg!$C38,Inputs_ByYear!$B$39:$B$44,0),MATCH(Inputs_ByPrg!V$5,Inputs_ByYear!$D$38:$Y$38,0))))</f>
        <v>0.16907</v>
      </c>
      <c r="W38" s="279">
        <f>V38*(1+(INDEX(Inputs_ByYear!$D$39:$Y$44,MATCH(Inputs_ByPrg!$C38,Inputs_ByYear!$B$39:$B$44,0),MATCH(Inputs_ByPrg!W$5,Inputs_ByYear!$D$38:$Y$38,0))))</f>
        <v>0.16907</v>
      </c>
      <c r="X38" s="279">
        <f>W38*(1+(INDEX(Inputs_ByYear!$D$39:$Y$44,MATCH(Inputs_ByPrg!$C38,Inputs_ByYear!$B$39:$B$44,0),MATCH(Inputs_ByPrg!X$5,Inputs_ByYear!$D$38:$Y$38,0))))</f>
        <v>0.16907</v>
      </c>
      <c r="Y38" s="279">
        <f>X38*(1+(INDEX(Inputs_ByYear!$D$39:$Y$44,MATCH(Inputs_ByPrg!$C38,Inputs_ByYear!$B$39:$B$44,0),MATCH(Inputs_ByPrg!Y$5,Inputs_ByYear!$D$38:$Y$38,0))))</f>
        <v>0.16907</v>
      </c>
      <c r="Z38" s="279">
        <f>Y38*(1+(INDEX(Inputs_ByYear!$D$39:$Y$44,MATCH(Inputs_ByPrg!$C38,Inputs_ByYear!$B$39:$B$44,0),MATCH(Inputs_ByPrg!Z$5,Inputs_ByYear!$D$38:$Y$38,0))))</f>
        <v>0.16907</v>
      </c>
      <c r="AA38" s="279">
        <f>Z38*(1+(INDEX(Inputs_ByYear!$D$39:$Y$44,MATCH(Inputs_ByPrg!$C38,Inputs_ByYear!$B$39:$B$44,0),MATCH(Inputs_ByPrg!AA$5,Inputs_ByYear!$D$38:$Y$38,0))))</f>
        <v>0.16907</v>
      </c>
      <c r="AB38" s="279">
        <f>AA38*(1+(INDEX(Inputs_ByYear!$D$39:$Y$44,MATCH(Inputs_ByPrg!$C38,Inputs_ByYear!$B$39:$B$44,0),MATCH(Inputs_ByPrg!AB$5,Inputs_ByYear!$D$38:$Y$38,0))))</f>
        <v>0.16907</v>
      </c>
      <c r="AC38" s="279">
        <f>AB38*(1+(INDEX(Inputs_ByYear!$D$39:$Y$44,MATCH(Inputs_ByPrg!$C38,Inputs_ByYear!$B$39:$B$44,0),MATCH(Inputs_ByPrg!AC$5,Inputs_ByYear!$D$38:$Y$38,0))))</f>
        <v>0.16907</v>
      </c>
      <c r="AD38" s="279">
        <f>AC38*(1+(INDEX(Inputs_ByYear!$D$39:$Y$44,MATCH(Inputs_ByPrg!$C38,Inputs_ByYear!$B$39:$B$44,0),MATCH(Inputs_ByPrg!AD$5,Inputs_ByYear!$D$38:$Y$38,0))))</f>
        <v>0.16907</v>
      </c>
      <c r="AE38" s="270"/>
    </row>
    <row r="39" spans="2:31" ht="14.45" customHeight="1">
      <c r="B39" s="239" t="s">
        <v>230</v>
      </c>
      <c r="C39" s="239" t="s">
        <v>221</v>
      </c>
      <c r="D39" s="239" t="s">
        <v>292</v>
      </c>
      <c r="E39" s="274" t="str">
        <f t="shared" si="0"/>
        <v>A_Public Schools_&gt; 2000-5000</v>
      </c>
      <c r="F39" s="265">
        <v>0</v>
      </c>
      <c r="H39" s="303"/>
      <c r="I39" s="265">
        <v>0.16907</v>
      </c>
      <c r="J39" s="278">
        <f>I39*(1+(INDEX(Inputs_ByYear!$D$39:$Y$44,MATCH(Inputs_ByPrg!$C39,Inputs_ByYear!$B$39:$B$44,0),MATCH(Inputs_ByPrg!J$5,Inputs_ByYear!$D$38:$Y$38,0))))</f>
        <v>0.16907</v>
      </c>
      <c r="K39" s="279">
        <f>J39*(1+(INDEX(Inputs_ByYear!$D$39:$Y$44,MATCH(Inputs_ByPrg!$C39,Inputs_ByYear!$B$39:$B$44,0),MATCH(Inputs_ByPrg!K$5,Inputs_ByYear!$D$38:$Y$38,0))))</f>
        <v>0.16907</v>
      </c>
      <c r="L39" s="279">
        <f>K39*(1+(INDEX(Inputs_ByYear!$D$39:$Y$44,MATCH(Inputs_ByPrg!$C39,Inputs_ByYear!$B$39:$B$44,0),MATCH(Inputs_ByPrg!L$5,Inputs_ByYear!$D$38:$Y$38,0))))</f>
        <v>0.16907</v>
      </c>
      <c r="M39" s="279">
        <f>L39*(1+(INDEX(Inputs_ByYear!$D$39:$Y$44,MATCH(Inputs_ByPrg!$C39,Inputs_ByYear!$B$39:$B$44,0),MATCH(Inputs_ByPrg!M$5,Inputs_ByYear!$D$38:$Y$38,0))))</f>
        <v>0.16907</v>
      </c>
      <c r="N39" s="279">
        <f>M39*(1+(INDEX(Inputs_ByYear!$D$39:$Y$44,MATCH(Inputs_ByPrg!$C39,Inputs_ByYear!$B$39:$B$44,0),MATCH(Inputs_ByPrg!N$5,Inputs_ByYear!$D$38:$Y$38,0))))</f>
        <v>0.16907</v>
      </c>
      <c r="O39" s="279">
        <f>N39*(1+(INDEX(Inputs_ByYear!$D$39:$Y$44,MATCH(Inputs_ByPrg!$C39,Inputs_ByYear!$B$39:$B$44,0),MATCH(Inputs_ByPrg!O$5,Inputs_ByYear!$D$38:$Y$38,0))))</f>
        <v>0.16907</v>
      </c>
      <c r="P39" s="279">
        <f>O39*(1+(INDEX(Inputs_ByYear!$D$39:$Y$44,MATCH(Inputs_ByPrg!$C39,Inputs_ByYear!$B$39:$B$44,0),MATCH(Inputs_ByPrg!P$5,Inputs_ByYear!$D$38:$Y$38,0))))</f>
        <v>0.16907</v>
      </c>
      <c r="Q39" s="279">
        <f>P39*(1+(INDEX(Inputs_ByYear!$D$39:$Y$44,MATCH(Inputs_ByPrg!$C39,Inputs_ByYear!$B$39:$B$44,0),MATCH(Inputs_ByPrg!Q$5,Inputs_ByYear!$D$38:$Y$38,0))))</f>
        <v>0.16907</v>
      </c>
      <c r="R39" s="279">
        <f>Q39*(1+(INDEX(Inputs_ByYear!$D$39:$Y$44,MATCH(Inputs_ByPrg!$C39,Inputs_ByYear!$B$39:$B$44,0),MATCH(Inputs_ByPrg!R$5,Inputs_ByYear!$D$38:$Y$38,0))))</f>
        <v>0.16907</v>
      </c>
      <c r="S39" s="279">
        <f>R39*(1+(INDEX(Inputs_ByYear!$D$39:$Y$44,MATCH(Inputs_ByPrg!$C39,Inputs_ByYear!$B$39:$B$44,0),MATCH(Inputs_ByPrg!S$5,Inputs_ByYear!$D$38:$Y$38,0))))</f>
        <v>0.16907</v>
      </c>
      <c r="T39" s="279">
        <f>S39*(1+(INDEX(Inputs_ByYear!$D$39:$Y$44,MATCH(Inputs_ByPrg!$C39,Inputs_ByYear!$B$39:$B$44,0),MATCH(Inputs_ByPrg!T$5,Inputs_ByYear!$D$38:$Y$38,0))))</f>
        <v>0.16907</v>
      </c>
      <c r="U39" s="279">
        <f>T39*(1+(INDEX(Inputs_ByYear!$D$39:$Y$44,MATCH(Inputs_ByPrg!$C39,Inputs_ByYear!$B$39:$B$44,0),MATCH(Inputs_ByPrg!U$5,Inputs_ByYear!$D$38:$Y$38,0))))</f>
        <v>0.16907</v>
      </c>
      <c r="V39" s="279">
        <f>U39*(1+(INDEX(Inputs_ByYear!$D$39:$Y$44,MATCH(Inputs_ByPrg!$C39,Inputs_ByYear!$B$39:$B$44,0),MATCH(Inputs_ByPrg!V$5,Inputs_ByYear!$D$38:$Y$38,0))))</f>
        <v>0.16907</v>
      </c>
      <c r="W39" s="279">
        <f>V39*(1+(INDEX(Inputs_ByYear!$D$39:$Y$44,MATCH(Inputs_ByPrg!$C39,Inputs_ByYear!$B$39:$B$44,0),MATCH(Inputs_ByPrg!W$5,Inputs_ByYear!$D$38:$Y$38,0))))</f>
        <v>0.16907</v>
      </c>
      <c r="X39" s="279">
        <f>W39*(1+(INDEX(Inputs_ByYear!$D$39:$Y$44,MATCH(Inputs_ByPrg!$C39,Inputs_ByYear!$B$39:$B$44,0),MATCH(Inputs_ByPrg!X$5,Inputs_ByYear!$D$38:$Y$38,0))))</f>
        <v>0.16907</v>
      </c>
      <c r="Y39" s="279">
        <f>X39*(1+(INDEX(Inputs_ByYear!$D$39:$Y$44,MATCH(Inputs_ByPrg!$C39,Inputs_ByYear!$B$39:$B$44,0),MATCH(Inputs_ByPrg!Y$5,Inputs_ByYear!$D$38:$Y$38,0))))</f>
        <v>0.16907</v>
      </c>
      <c r="Z39" s="279">
        <f>Y39*(1+(INDEX(Inputs_ByYear!$D$39:$Y$44,MATCH(Inputs_ByPrg!$C39,Inputs_ByYear!$B$39:$B$44,0),MATCH(Inputs_ByPrg!Z$5,Inputs_ByYear!$D$38:$Y$38,0))))</f>
        <v>0.16907</v>
      </c>
      <c r="AA39" s="279">
        <f>Z39*(1+(INDEX(Inputs_ByYear!$D$39:$Y$44,MATCH(Inputs_ByPrg!$C39,Inputs_ByYear!$B$39:$B$44,0),MATCH(Inputs_ByPrg!AA$5,Inputs_ByYear!$D$38:$Y$38,0))))</f>
        <v>0.16907</v>
      </c>
      <c r="AB39" s="279">
        <f>AA39*(1+(INDEX(Inputs_ByYear!$D$39:$Y$44,MATCH(Inputs_ByPrg!$C39,Inputs_ByYear!$B$39:$B$44,0),MATCH(Inputs_ByPrg!AB$5,Inputs_ByYear!$D$38:$Y$38,0))))</f>
        <v>0.16907</v>
      </c>
      <c r="AC39" s="279">
        <f>AB39*(1+(INDEX(Inputs_ByYear!$D$39:$Y$44,MATCH(Inputs_ByPrg!$C39,Inputs_ByYear!$B$39:$B$44,0),MATCH(Inputs_ByPrg!AC$5,Inputs_ByYear!$D$38:$Y$38,0))))</f>
        <v>0.16907</v>
      </c>
      <c r="AD39" s="279">
        <f>AC39*(1+(INDEX(Inputs_ByYear!$D$39:$Y$44,MATCH(Inputs_ByPrg!$C39,Inputs_ByYear!$B$39:$B$44,0),MATCH(Inputs_ByPrg!AD$5,Inputs_ByYear!$D$38:$Y$38,0))))</f>
        <v>0.16907</v>
      </c>
      <c r="AE39" s="270"/>
    </row>
    <row r="40" spans="2:31" ht="14.45" customHeight="1">
      <c r="B40" s="239" t="s">
        <v>231</v>
      </c>
      <c r="C40" s="239" t="s">
        <v>221</v>
      </c>
      <c r="D40" s="239" t="s">
        <v>297</v>
      </c>
      <c r="E40" s="274" t="str">
        <f t="shared" si="0"/>
        <v>B_Public Schools_ &gt; 25</v>
      </c>
      <c r="F40" s="265">
        <v>4.6296296296296294E-2</v>
      </c>
      <c r="H40" s="303"/>
      <c r="I40" s="265">
        <v>0.16907</v>
      </c>
      <c r="J40" s="278">
        <f>I40*(1+(INDEX(Inputs_ByYear!$D$39:$Y$44,MATCH(Inputs_ByPrg!$C40,Inputs_ByYear!$B$39:$B$44,0),MATCH(Inputs_ByPrg!J$5,Inputs_ByYear!$D$38:$Y$38,0))))</f>
        <v>0.16907</v>
      </c>
      <c r="K40" s="279">
        <f>J40*(1+(INDEX(Inputs_ByYear!$D$39:$Y$44,MATCH(Inputs_ByPrg!$C40,Inputs_ByYear!$B$39:$B$44,0),MATCH(Inputs_ByPrg!K$5,Inputs_ByYear!$D$38:$Y$38,0))))</f>
        <v>0.16907</v>
      </c>
      <c r="L40" s="279">
        <f>K40*(1+(INDEX(Inputs_ByYear!$D$39:$Y$44,MATCH(Inputs_ByPrg!$C40,Inputs_ByYear!$B$39:$B$44,0),MATCH(Inputs_ByPrg!L$5,Inputs_ByYear!$D$38:$Y$38,0))))</f>
        <v>0.16907</v>
      </c>
      <c r="M40" s="279">
        <f>L40*(1+(INDEX(Inputs_ByYear!$D$39:$Y$44,MATCH(Inputs_ByPrg!$C40,Inputs_ByYear!$B$39:$B$44,0),MATCH(Inputs_ByPrg!M$5,Inputs_ByYear!$D$38:$Y$38,0))))</f>
        <v>0.16907</v>
      </c>
      <c r="N40" s="279">
        <f>M40*(1+(INDEX(Inputs_ByYear!$D$39:$Y$44,MATCH(Inputs_ByPrg!$C40,Inputs_ByYear!$B$39:$B$44,0),MATCH(Inputs_ByPrg!N$5,Inputs_ByYear!$D$38:$Y$38,0))))</f>
        <v>0.16907</v>
      </c>
      <c r="O40" s="279">
        <f>N40*(1+(INDEX(Inputs_ByYear!$D$39:$Y$44,MATCH(Inputs_ByPrg!$C40,Inputs_ByYear!$B$39:$B$44,0),MATCH(Inputs_ByPrg!O$5,Inputs_ByYear!$D$38:$Y$38,0))))</f>
        <v>0.16907</v>
      </c>
      <c r="P40" s="279">
        <f>O40*(1+(INDEX(Inputs_ByYear!$D$39:$Y$44,MATCH(Inputs_ByPrg!$C40,Inputs_ByYear!$B$39:$B$44,0),MATCH(Inputs_ByPrg!P$5,Inputs_ByYear!$D$38:$Y$38,0))))</f>
        <v>0.16907</v>
      </c>
      <c r="Q40" s="279">
        <f>P40*(1+(INDEX(Inputs_ByYear!$D$39:$Y$44,MATCH(Inputs_ByPrg!$C40,Inputs_ByYear!$B$39:$B$44,0),MATCH(Inputs_ByPrg!Q$5,Inputs_ByYear!$D$38:$Y$38,0))))</f>
        <v>0.16907</v>
      </c>
      <c r="R40" s="279">
        <f>Q40*(1+(INDEX(Inputs_ByYear!$D$39:$Y$44,MATCH(Inputs_ByPrg!$C40,Inputs_ByYear!$B$39:$B$44,0),MATCH(Inputs_ByPrg!R$5,Inputs_ByYear!$D$38:$Y$38,0))))</f>
        <v>0.16907</v>
      </c>
      <c r="S40" s="279">
        <f>R40*(1+(INDEX(Inputs_ByYear!$D$39:$Y$44,MATCH(Inputs_ByPrg!$C40,Inputs_ByYear!$B$39:$B$44,0),MATCH(Inputs_ByPrg!S$5,Inputs_ByYear!$D$38:$Y$38,0))))</f>
        <v>0.16907</v>
      </c>
      <c r="T40" s="279">
        <f>S40*(1+(INDEX(Inputs_ByYear!$D$39:$Y$44,MATCH(Inputs_ByPrg!$C40,Inputs_ByYear!$B$39:$B$44,0),MATCH(Inputs_ByPrg!T$5,Inputs_ByYear!$D$38:$Y$38,0))))</f>
        <v>0.16907</v>
      </c>
      <c r="U40" s="279">
        <f>T40*(1+(INDEX(Inputs_ByYear!$D$39:$Y$44,MATCH(Inputs_ByPrg!$C40,Inputs_ByYear!$B$39:$B$44,0),MATCH(Inputs_ByPrg!U$5,Inputs_ByYear!$D$38:$Y$38,0))))</f>
        <v>0.16907</v>
      </c>
      <c r="V40" s="279">
        <f>U40*(1+(INDEX(Inputs_ByYear!$D$39:$Y$44,MATCH(Inputs_ByPrg!$C40,Inputs_ByYear!$B$39:$B$44,0),MATCH(Inputs_ByPrg!V$5,Inputs_ByYear!$D$38:$Y$38,0))))</f>
        <v>0.16907</v>
      </c>
      <c r="W40" s="279">
        <f>V40*(1+(INDEX(Inputs_ByYear!$D$39:$Y$44,MATCH(Inputs_ByPrg!$C40,Inputs_ByYear!$B$39:$B$44,0),MATCH(Inputs_ByPrg!W$5,Inputs_ByYear!$D$38:$Y$38,0))))</f>
        <v>0.16907</v>
      </c>
      <c r="X40" s="279">
        <f>W40*(1+(INDEX(Inputs_ByYear!$D$39:$Y$44,MATCH(Inputs_ByPrg!$C40,Inputs_ByYear!$B$39:$B$44,0),MATCH(Inputs_ByPrg!X$5,Inputs_ByYear!$D$38:$Y$38,0))))</f>
        <v>0.16907</v>
      </c>
      <c r="Y40" s="279">
        <f>X40*(1+(INDEX(Inputs_ByYear!$D$39:$Y$44,MATCH(Inputs_ByPrg!$C40,Inputs_ByYear!$B$39:$B$44,0),MATCH(Inputs_ByPrg!Y$5,Inputs_ByYear!$D$38:$Y$38,0))))</f>
        <v>0.16907</v>
      </c>
      <c r="Z40" s="279">
        <f>Y40*(1+(INDEX(Inputs_ByYear!$D$39:$Y$44,MATCH(Inputs_ByPrg!$C40,Inputs_ByYear!$B$39:$B$44,0),MATCH(Inputs_ByPrg!Z$5,Inputs_ByYear!$D$38:$Y$38,0))))</f>
        <v>0.16907</v>
      </c>
      <c r="AA40" s="279">
        <f>Z40*(1+(INDEX(Inputs_ByYear!$D$39:$Y$44,MATCH(Inputs_ByPrg!$C40,Inputs_ByYear!$B$39:$B$44,0),MATCH(Inputs_ByPrg!AA$5,Inputs_ByYear!$D$38:$Y$38,0))))</f>
        <v>0.16907</v>
      </c>
      <c r="AB40" s="279">
        <f>AA40*(1+(INDEX(Inputs_ByYear!$D$39:$Y$44,MATCH(Inputs_ByPrg!$C40,Inputs_ByYear!$B$39:$B$44,0),MATCH(Inputs_ByPrg!AB$5,Inputs_ByYear!$D$38:$Y$38,0))))</f>
        <v>0.16907</v>
      </c>
      <c r="AC40" s="279">
        <f>AB40*(1+(INDEX(Inputs_ByYear!$D$39:$Y$44,MATCH(Inputs_ByPrg!$C40,Inputs_ByYear!$B$39:$B$44,0),MATCH(Inputs_ByPrg!AC$5,Inputs_ByYear!$D$38:$Y$38,0))))</f>
        <v>0.16907</v>
      </c>
      <c r="AD40" s="279">
        <f>AC40*(1+(INDEX(Inputs_ByYear!$D$39:$Y$44,MATCH(Inputs_ByPrg!$C40,Inputs_ByYear!$B$39:$B$44,0),MATCH(Inputs_ByPrg!AD$5,Inputs_ByYear!$D$38:$Y$38,0))))</f>
        <v>0.16907</v>
      </c>
      <c r="AE40" s="270"/>
    </row>
    <row r="41" spans="2:31" ht="14.45" customHeight="1">
      <c r="B41" s="239" t="s">
        <v>231</v>
      </c>
      <c r="C41" s="239" t="s">
        <v>221</v>
      </c>
      <c r="D41" s="239" t="s">
        <v>284</v>
      </c>
      <c r="E41" s="274" t="str">
        <f t="shared" si="0"/>
        <v>B_Public Schools_ &gt;25-100</v>
      </c>
      <c r="F41" s="265">
        <v>5.5555555555555552E-2</v>
      </c>
      <c r="H41" s="303"/>
      <c r="I41" s="265">
        <v>0.16907</v>
      </c>
      <c r="J41" s="278">
        <f>I41*(1+(INDEX(Inputs_ByYear!$D$39:$Y$44,MATCH(Inputs_ByPrg!$C41,Inputs_ByYear!$B$39:$B$44,0),MATCH(Inputs_ByPrg!J$5,Inputs_ByYear!$D$38:$Y$38,0))))</f>
        <v>0.16907</v>
      </c>
      <c r="K41" s="279">
        <f>J41*(1+(INDEX(Inputs_ByYear!$D$39:$Y$44,MATCH(Inputs_ByPrg!$C41,Inputs_ByYear!$B$39:$B$44,0),MATCH(Inputs_ByPrg!K$5,Inputs_ByYear!$D$38:$Y$38,0))))</f>
        <v>0.16907</v>
      </c>
      <c r="L41" s="279">
        <f>K41*(1+(INDEX(Inputs_ByYear!$D$39:$Y$44,MATCH(Inputs_ByPrg!$C41,Inputs_ByYear!$B$39:$B$44,0),MATCH(Inputs_ByPrg!L$5,Inputs_ByYear!$D$38:$Y$38,0))))</f>
        <v>0.16907</v>
      </c>
      <c r="M41" s="279">
        <f>L41*(1+(INDEX(Inputs_ByYear!$D$39:$Y$44,MATCH(Inputs_ByPrg!$C41,Inputs_ByYear!$B$39:$B$44,0),MATCH(Inputs_ByPrg!M$5,Inputs_ByYear!$D$38:$Y$38,0))))</f>
        <v>0.16907</v>
      </c>
      <c r="N41" s="279">
        <f>M41*(1+(INDEX(Inputs_ByYear!$D$39:$Y$44,MATCH(Inputs_ByPrg!$C41,Inputs_ByYear!$B$39:$B$44,0),MATCH(Inputs_ByPrg!N$5,Inputs_ByYear!$D$38:$Y$38,0))))</f>
        <v>0.16907</v>
      </c>
      <c r="O41" s="279">
        <f>N41*(1+(INDEX(Inputs_ByYear!$D$39:$Y$44,MATCH(Inputs_ByPrg!$C41,Inputs_ByYear!$B$39:$B$44,0),MATCH(Inputs_ByPrg!O$5,Inputs_ByYear!$D$38:$Y$38,0))))</f>
        <v>0.16907</v>
      </c>
      <c r="P41" s="279">
        <f>O41*(1+(INDEX(Inputs_ByYear!$D$39:$Y$44,MATCH(Inputs_ByPrg!$C41,Inputs_ByYear!$B$39:$B$44,0),MATCH(Inputs_ByPrg!P$5,Inputs_ByYear!$D$38:$Y$38,0))))</f>
        <v>0.16907</v>
      </c>
      <c r="Q41" s="279">
        <f>P41*(1+(INDEX(Inputs_ByYear!$D$39:$Y$44,MATCH(Inputs_ByPrg!$C41,Inputs_ByYear!$B$39:$B$44,0),MATCH(Inputs_ByPrg!Q$5,Inputs_ByYear!$D$38:$Y$38,0))))</f>
        <v>0.16907</v>
      </c>
      <c r="R41" s="279">
        <f>Q41*(1+(INDEX(Inputs_ByYear!$D$39:$Y$44,MATCH(Inputs_ByPrg!$C41,Inputs_ByYear!$B$39:$B$44,0),MATCH(Inputs_ByPrg!R$5,Inputs_ByYear!$D$38:$Y$38,0))))</f>
        <v>0.16907</v>
      </c>
      <c r="S41" s="279">
        <f>R41*(1+(INDEX(Inputs_ByYear!$D$39:$Y$44,MATCH(Inputs_ByPrg!$C41,Inputs_ByYear!$B$39:$B$44,0),MATCH(Inputs_ByPrg!S$5,Inputs_ByYear!$D$38:$Y$38,0))))</f>
        <v>0.16907</v>
      </c>
      <c r="T41" s="279">
        <f>S41*(1+(INDEX(Inputs_ByYear!$D$39:$Y$44,MATCH(Inputs_ByPrg!$C41,Inputs_ByYear!$B$39:$B$44,0),MATCH(Inputs_ByPrg!T$5,Inputs_ByYear!$D$38:$Y$38,0))))</f>
        <v>0.16907</v>
      </c>
      <c r="U41" s="279">
        <f>T41*(1+(INDEX(Inputs_ByYear!$D$39:$Y$44,MATCH(Inputs_ByPrg!$C41,Inputs_ByYear!$B$39:$B$44,0),MATCH(Inputs_ByPrg!U$5,Inputs_ByYear!$D$38:$Y$38,0))))</f>
        <v>0.16907</v>
      </c>
      <c r="V41" s="279">
        <f>U41*(1+(INDEX(Inputs_ByYear!$D$39:$Y$44,MATCH(Inputs_ByPrg!$C41,Inputs_ByYear!$B$39:$B$44,0),MATCH(Inputs_ByPrg!V$5,Inputs_ByYear!$D$38:$Y$38,0))))</f>
        <v>0.16907</v>
      </c>
      <c r="W41" s="279">
        <f>V41*(1+(INDEX(Inputs_ByYear!$D$39:$Y$44,MATCH(Inputs_ByPrg!$C41,Inputs_ByYear!$B$39:$B$44,0),MATCH(Inputs_ByPrg!W$5,Inputs_ByYear!$D$38:$Y$38,0))))</f>
        <v>0.16907</v>
      </c>
      <c r="X41" s="279">
        <f>W41*(1+(INDEX(Inputs_ByYear!$D$39:$Y$44,MATCH(Inputs_ByPrg!$C41,Inputs_ByYear!$B$39:$B$44,0),MATCH(Inputs_ByPrg!X$5,Inputs_ByYear!$D$38:$Y$38,0))))</f>
        <v>0.16907</v>
      </c>
      <c r="Y41" s="279">
        <f>X41*(1+(INDEX(Inputs_ByYear!$D$39:$Y$44,MATCH(Inputs_ByPrg!$C41,Inputs_ByYear!$B$39:$B$44,0),MATCH(Inputs_ByPrg!Y$5,Inputs_ByYear!$D$38:$Y$38,0))))</f>
        <v>0.16907</v>
      </c>
      <c r="Z41" s="279">
        <f>Y41*(1+(INDEX(Inputs_ByYear!$D$39:$Y$44,MATCH(Inputs_ByPrg!$C41,Inputs_ByYear!$B$39:$B$44,0),MATCH(Inputs_ByPrg!Z$5,Inputs_ByYear!$D$38:$Y$38,0))))</f>
        <v>0.16907</v>
      </c>
      <c r="AA41" s="279">
        <f>Z41*(1+(INDEX(Inputs_ByYear!$D$39:$Y$44,MATCH(Inputs_ByPrg!$C41,Inputs_ByYear!$B$39:$B$44,0),MATCH(Inputs_ByPrg!AA$5,Inputs_ByYear!$D$38:$Y$38,0))))</f>
        <v>0.16907</v>
      </c>
      <c r="AB41" s="279">
        <f>AA41*(1+(INDEX(Inputs_ByYear!$D$39:$Y$44,MATCH(Inputs_ByPrg!$C41,Inputs_ByYear!$B$39:$B$44,0),MATCH(Inputs_ByPrg!AB$5,Inputs_ByYear!$D$38:$Y$38,0))))</f>
        <v>0.16907</v>
      </c>
      <c r="AC41" s="279">
        <f>AB41*(1+(INDEX(Inputs_ByYear!$D$39:$Y$44,MATCH(Inputs_ByPrg!$C41,Inputs_ByYear!$B$39:$B$44,0),MATCH(Inputs_ByPrg!AC$5,Inputs_ByYear!$D$38:$Y$38,0))))</f>
        <v>0.16907</v>
      </c>
      <c r="AD41" s="279">
        <f>AC41*(1+(INDEX(Inputs_ByYear!$D$39:$Y$44,MATCH(Inputs_ByPrg!$C41,Inputs_ByYear!$B$39:$B$44,0),MATCH(Inputs_ByPrg!AD$5,Inputs_ByYear!$D$38:$Y$38,0))))</f>
        <v>0.16907</v>
      </c>
      <c r="AE41" s="270"/>
    </row>
    <row r="42" spans="2:31" ht="14.45" customHeight="1">
      <c r="B42" s="239" t="s">
        <v>231</v>
      </c>
      <c r="C42" s="239" t="s">
        <v>221</v>
      </c>
      <c r="D42" s="239" t="s">
        <v>287</v>
      </c>
      <c r="E42" s="274" t="str">
        <f t="shared" si="0"/>
        <v>B_Public Schools_&gt;100-200</v>
      </c>
      <c r="F42" s="265">
        <v>0.21296296296296297</v>
      </c>
      <c r="H42" s="303"/>
      <c r="I42" s="265">
        <v>0.16907</v>
      </c>
      <c r="J42" s="278">
        <f>I42*(1+(INDEX(Inputs_ByYear!$D$39:$Y$44,MATCH(Inputs_ByPrg!$C42,Inputs_ByYear!$B$39:$B$44,0),MATCH(Inputs_ByPrg!J$5,Inputs_ByYear!$D$38:$Y$38,0))))</f>
        <v>0.16907</v>
      </c>
      <c r="K42" s="279">
        <f>J42*(1+(INDEX(Inputs_ByYear!$D$39:$Y$44,MATCH(Inputs_ByPrg!$C42,Inputs_ByYear!$B$39:$B$44,0),MATCH(Inputs_ByPrg!K$5,Inputs_ByYear!$D$38:$Y$38,0))))</f>
        <v>0.16907</v>
      </c>
      <c r="L42" s="279">
        <f>K42*(1+(INDEX(Inputs_ByYear!$D$39:$Y$44,MATCH(Inputs_ByPrg!$C42,Inputs_ByYear!$B$39:$B$44,0),MATCH(Inputs_ByPrg!L$5,Inputs_ByYear!$D$38:$Y$38,0))))</f>
        <v>0.16907</v>
      </c>
      <c r="M42" s="279">
        <f>L42*(1+(INDEX(Inputs_ByYear!$D$39:$Y$44,MATCH(Inputs_ByPrg!$C42,Inputs_ByYear!$B$39:$B$44,0),MATCH(Inputs_ByPrg!M$5,Inputs_ByYear!$D$38:$Y$38,0))))</f>
        <v>0.16907</v>
      </c>
      <c r="N42" s="279">
        <f>M42*(1+(INDEX(Inputs_ByYear!$D$39:$Y$44,MATCH(Inputs_ByPrg!$C42,Inputs_ByYear!$B$39:$B$44,0),MATCH(Inputs_ByPrg!N$5,Inputs_ByYear!$D$38:$Y$38,0))))</f>
        <v>0.16907</v>
      </c>
      <c r="O42" s="279">
        <f>N42*(1+(INDEX(Inputs_ByYear!$D$39:$Y$44,MATCH(Inputs_ByPrg!$C42,Inputs_ByYear!$B$39:$B$44,0),MATCH(Inputs_ByPrg!O$5,Inputs_ByYear!$D$38:$Y$38,0))))</f>
        <v>0.16907</v>
      </c>
      <c r="P42" s="279">
        <f>O42*(1+(INDEX(Inputs_ByYear!$D$39:$Y$44,MATCH(Inputs_ByPrg!$C42,Inputs_ByYear!$B$39:$B$44,0),MATCH(Inputs_ByPrg!P$5,Inputs_ByYear!$D$38:$Y$38,0))))</f>
        <v>0.16907</v>
      </c>
      <c r="Q42" s="279">
        <f>P42*(1+(INDEX(Inputs_ByYear!$D$39:$Y$44,MATCH(Inputs_ByPrg!$C42,Inputs_ByYear!$B$39:$B$44,0),MATCH(Inputs_ByPrg!Q$5,Inputs_ByYear!$D$38:$Y$38,0))))</f>
        <v>0.16907</v>
      </c>
      <c r="R42" s="279">
        <f>Q42*(1+(INDEX(Inputs_ByYear!$D$39:$Y$44,MATCH(Inputs_ByPrg!$C42,Inputs_ByYear!$B$39:$B$44,0),MATCH(Inputs_ByPrg!R$5,Inputs_ByYear!$D$38:$Y$38,0))))</f>
        <v>0.16907</v>
      </c>
      <c r="S42" s="279">
        <f>R42*(1+(INDEX(Inputs_ByYear!$D$39:$Y$44,MATCH(Inputs_ByPrg!$C42,Inputs_ByYear!$B$39:$B$44,0),MATCH(Inputs_ByPrg!S$5,Inputs_ByYear!$D$38:$Y$38,0))))</f>
        <v>0.16907</v>
      </c>
      <c r="T42" s="279">
        <f>S42*(1+(INDEX(Inputs_ByYear!$D$39:$Y$44,MATCH(Inputs_ByPrg!$C42,Inputs_ByYear!$B$39:$B$44,0),MATCH(Inputs_ByPrg!T$5,Inputs_ByYear!$D$38:$Y$38,0))))</f>
        <v>0.16907</v>
      </c>
      <c r="U42" s="279">
        <f>T42*(1+(INDEX(Inputs_ByYear!$D$39:$Y$44,MATCH(Inputs_ByPrg!$C42,Inputs_ByYear!$B$39:$B$44,0),MATCH(Inputs_ByPrg!U$5,Inputs_ByYear!$D$38:$Y$38,0))))</f>
        <v>0.16907</v>
      </c>
      <c r="V42" s="279">
        <f>U42*(1+(INDEX(Inputs_ByYear!$D$39:$Y$44,MATCH(Inputs_ByPrg!$C42,Inputs_ByYear!$B$39:$B$44,0),MATCH(Inputs_ByPrg!V$5,Inputs_ByYear!$D$38:$Y$38,0))))</f>
        <v>0.16907</v>
      </c>
      <c r="W42" s="279">
        <f>V42*(1+(INDEX(Inputs_ByYear!$D$39:$Y$44,MATCH(Inputs_ByPrg!$C42,Inputs_ByYear!$B$39:$B$44,0),MATCH(Inputs_ByPrg!W$5,Inputs_ByYear!$D$38:$Y$38,0))))</f>
        <v>0.16907</v>
      </c>
      <c r="X42" s="279">
        <f>W42*(1+(INDEX(Inputs_ByYear!$D$39:$Y$44,MATCH(Inputs_ByPrg!$C42,Inputs_ByYear!$B$39:$B$44,0),MATCH(Inputs_ByPrg!X$5,Inputs_ByYear!$D$38:$Y$38,0))))</f>
        <v>0.16907</v>
      </c>
      <c r="Y42" s="279">
        <f>X42*(1+(INDEX(Inputs_ByYear!$D$39:$Y$44,MATCH(Inputs_ByPrg!$C42,Inputs_ByYear!$B$39:$B$44,0),MATCH(Inputs_ByPrg!Y$5,Inputs_ByYear!$D$38:$Y$38,0))))</f>
        <v>0.16907</v>
      </c>
      <c r="Z42" s="279">
        <f>Y42*(1+(INDEX(Inputs_ByYear!$D$39:$Y$44,MATCH(Inputs_ByPrg!$C42,Inputs_ByYear!$B$39:$B$44,0),MATCH(Inputs_ByPrg!Z$5,Inputs_ByYear!$D$38:$Y$38,0))))</f>
        <v>0.16907</v>
      </c>
      <c r="AA42" s="279">
        <f>Z42*(1+(INDEX(Inputs_ByYear!$D$39:$Y$44,MATCH(Inputs_ByPrg!$C42,Inputs_ByYear!$B$39:$B$44,0),MATCH(Inputs_ByPrg!AA$5,Inputs_ByYear!$D$38:$Y$38,0))))</f>
        <v>0.16907</v>
      </c>
      <c r="AB42" s="279">
        <f>AA42*(1+(INDEX(Inputs_ByYear!$D$39:$Y$44,MATCH(Inputs_ByPrg!$C42,Inputs_ByYear!$B$39:$B$44,0),MATCH(Inputs_ByPrg!AB$5,Inputs_ByYear!$D$38:$Y$38,0))))</f>
        <v>0.16907</v>
      </c>
      <c r="AC42" s="279">
        <f>AB42*(1+(INDEX(Inputs_ByYear!$D$39:$Y$44,MATCH(Inputs_ByPrg!$C42,Inputs_ByYear!$B$39:$B$44,0),MATCH(Inputs_ByPrg!AC$5,Inputs_ByYear!$D$38:$Y$38,0))))</f>
        <v>0.16907</v>
      </c>
      <c r="AD42" s="279">
        <f>AC42*(1+(INDEX(Inputs_ByYear!$D$39:$Y$44,MATCH(Inputs_ByPrg!$C42,Inputs_ByYear!$B$39:$B$44,0),MATCH(Inputs_ByPrg!AD$5,Inputs_ByYear!$D$38:$Y$38,0))))</f>
        <v>0.16907</v>
      </c>
      <c r="AE42" s="270"/>
    </row>
    <row r="43" spans="2:31" ht="14.45" customHeight="1">
      <c r="B43" s="239" t="s">
        <v>231</v>
      </c>
      <c r="C43" s="239" t="s">
        <v>221</v>
      </c>
      <c r="D43" s="239" t="s">
        <v>288</v>
      </c>
      <c r="E43" s="274" t="str">
        <f t="shared" si="0"/>
        <v>B_Public Schools_&gt;200-500</v>
      </c>
      <c r="F43" s="265">
        <v>0.45370370370370372</v>
      </c>
      <c r="H43" s="303"/>
      <c r="I43" s="265">
        <v>0.16907</v>
      </c>
      <c r="J43" s="278">
        <f>I43*(1+(INDEX(Inputs_ByYear!$D$39:$Y$44,MATCH(Inputs_ByPrg!$C43,Inputs_ByYear!$B$39:$B$44,0),MATCH(Inputs_ByPrg!J$5,Inputs_ByYear!$D$38:$Y$38,0))))</f>
        <v>0.16907</v>
      </c>
      <c r="K43" s="279">
        <f>J43*(1+(INDEX(Inputs_ByYear!$D$39:$Y$44,MATCH(Inputs_ByPrg!$C43,Inputs_ByYear!$B$39:$B$44,0),MATCH(Inputs_ByPrg!K$5,Inputs_ByYear!$D$38:$Y$38,0))))</f>
        <v>0.16907</v>
      </c>
      <c r="L43" s="279">
        <f>K43*(1+(INDEX(Inputs_ByYear!$D$39:$Y$44,MATCH(Inputs_ByPrg!$C43,Inputs_ByYear!$B$39:$B$44,0),MATCH(Inputs_ByPrg!L$5,Inputs_ByYear!$D$38:$Y$38,0))))</f>
        <v>0.16907</v>
      </c>
      <c r="M43" s="279">
        <f>L43*(1+(INDEX(Inputs_ByYear!$D$39:$Y$44,MATCH(Inputs_ByPrg!$C43,Inputs_ByYear!$B$39:$B$44,0),MATCH(Inputs_ByPrg!M$5,Inputs_ByYear!$D$38:$Y$38,0))))</f>
        <v>0.16907</v>
      </c>
      <c r="N43" s="279">
        <f>M43*(1+(INDEX(Inputs_ByYear!$D$39:$Y$44,MATCH(Inputs_ByPrg!$C43,Inputs_ByYear!$B$39:$B$44,0),MATCH(Inputs_ByPrg!N$5,Inputs_ByYear!$D$38:$Y$38,0))))</f>
        <v>0.16907</v>
      </c>
      <c r="O43" s="279">
        <f>N43*(1+(INDEX(Inputs_ByYear!$D$39:$Y$44,MATCH(Inputs_ByPrg!$C43,Inputs_ByYear!$B$39:$B$44,0),MATCH(Inputs_ByPrg!O$5,Inputs_ByYear!$D$38:$Y$38,0))))</f>
        <v>0.16907</v>
      </c>
      <c r="P43" s="279">
        <f>O43*(1+(INDEX(Inputs_ByYear!$D$39:$Y$44,MATCH(Inputs_ByPrg!$C43,Inputs_ByYear!$B$39:$B$44,0),MATCH(Inputs_ByPrg!P$5,Inputs_ByYear!$D$38:$Y$38,0))))</f>
        <v>0.16907</v>
      </c>
      <c r="Q43" s="279">
        <f>P43*(1+(INDEX(Inputs_ByYear!$D$39:$Y$44,MATCH(Inputs_ByPrg!$C43,Inputs_ByYear!$B$39:$B$44,0),MATCH(Inputs_ByPrg!Q$5,Inputs_ByYear!$D$38:$Y$38,0))))</f>
        <v>0.16907</v>
      </c>
      <c r="R43" s="279">
        <f>Q43*(1+(INDEX(Inputs_ByYear!$D$39:$Y$44,MATCH(Inputs_ByPrg!$C43,Inputs_ByYear!$B$39:$B$44,0),MATCH(Inputs_ByPrg!R$5,Inputs_ByYear!$D$38:$Y$38,0))))</f>
        <v>0.16907</v>
      </c>
      <c r="S43" s="279">
        <f>R43*(1+(INDEX(Inputs_ByYear!$D$39:$Y$44,MATCH(Inputs_ByPrg!$C43,Inputs_ByYear!$B$39:$B$44,0),MATCH(Inputs_ByPrg!S$5,Inputs_ByYear!$D$38:$Y$38,0))))</f>
        <v>0.16907</v>
      </c>
      <c r="T43" s="279">
        <f>S43*(1+(INDEX(Inputs_ByYear!$D$39:$Y$44,MATCH(Inputs_ByPrg!$C43,Inputs_ByYear!$B$39:$B$44,0),MATCH(Inputs_ByPrg!T$5,Inputs_ByYear!$D$38:$Y$38,0))))</f>
        <v>0.16907</v>
      </c>
      <c r="U43" s="279">
        <f>T43*(1+(INDEX(Inputs_ByYear!$D$39:$Y$44,MATCH(Inputs_ByPrg!$C43,Inputs_ByYear!$B$39:$B$44,0),MATCH(Inputs_ByPrg!U$5,Inputs_ByYear!$D$38:$Y$38,0))))</f>
        <v>0.16907</v>
      </c>
      <c r="V43" s="279">
        <f>U43*(1+(INDEX(Inputs_ByYear!$D$39:$Y$44,MATCH(Inputs_ByPrg!$C43,Inputs_ByYear!$B$39:$B$44,0),MATCH(Inputs_ByPrg!V$5,Inputs_ByYear!$D$38:$Y$38,0))))</f>
        <v>0.16907</v>
      </c>
      <c r="W43" s="279">
        <f>V43*(1+(INDEX(Inputs_ByYear!$D$39:$Y$44,MATCH(Inputs_ByPrg!$C43,Inputs_ByYear!$B$39:$B$44,0),MATCH(Inputs_ByPrg!W$5,Inputs_ByYear!$D$38:$Y$38,0))))</f>
        <v>0.16907</v>
      </c>
      <c r="X43" s="279">
        <f>W43*(1+(INDEX(Inputs_ByYear!$D$39:$Y$44,MATCH(Inputs_ByPrg!$C43,Inputs_ByYear!$B$39:$B$44,0),MATCH(Inputs_ByPrg!X$5,Inputs_ByYear!$D$38:$Y$38,0))))</f>
        <v>0.16907</v>
      </c>
      <c r="Y43" s="279">
        <f>X43*(1+(INDEX(Inputs_ByYear!$D$39:$Y$44,MATCH(Inputs_ByPrg!$C43,Inputs_ByYear!$B$39:$B$44,0),MATCH(Inputs_ByPrg!Y$5,Inputs_ByYear!$D$38:$Y$38,0))))</f>
        <v>0.16907</v>
      </c>
      <c r="Z43" s="279">
        <f>Y43*(1+(INDEX(Inputs_ByYear!$D$39:$Y$44,MATCH(Inputs_ByPrg!$C43,Inputs_ByYear!$B$39:$B$44,0),MATCH(Inputs_ByPrg!Z$5,Inputs_ByYear!$D$38:$Y$38,0))))</f>
        <v>0.16907</v>
      </c>
      <c r="AA43" s="279">
        <f>Z43*(1+(INDEX(Inputs_ByYear!$D$39:$Y$44,MATCH(Inputs_ByPrg!$C43,Inputs_ByYear!$B$39:$B$44,0),MATCH(Inputs_ByPrg!AA$5,Inputs_ByYear!$D$38:$Y$38,0))))</f>
        <v>0.16907</v>
      </c>
      <c r="AB43" s="279">
        <f>AA43*(1+(INDEX(Inputs_ByYear!$D$39:$Y$44,MATCH(Inputs_ByPrg!$C43,Inputs_ByYear!$B$39:$B$44,0),MATCH(Inputs_ByPrg!AB$5,Inputs_ByYear!$D$38:$Y$38,0))))</f>
        <v>0.16907</v>
      </c>
      <c r="AC43" s="279">
        <f>AB43*(1+(INDEX(Inputs_ByYear!$D$39:$Y$44,MATCH(Inputs_ByPrg!$C43,Inputs_ByYear!$B$39:$B$44,0),MATCH(Inputs_ByPrg!AC$5,Inputs_ByYear!$D$38:$Y$38,0))))</f>
        <v>0.16907</v>
      </c>
      <c r="AD43" s="279">
        <f>AC43*(1+(INDEX(Inputs_ByYear!$D$39:$Y$44,MATCH(Inputs_ByPrg!$C43,Inputs_ByYear!$B$39:$B$44,0),MATCH(Inputs_ByPrg!AD$5,Inputs_ByYear!$D$38:$Y$38,0))))</f>
        <v>0.16907</v>
      </c>
      <c r="AE43" s="270"/>
    </row>
    <row r="44" spans="2:31" ht="14.45" customHeight="1">
      <c r="B44" s="239" t="s">
        <v>231</v>
      </c>
      <c r="C44" s="239" t="s">
        <v>221</v>
      </c>
      <c r="D44" s="239" t="s">
        <v>290</v>
      </c>
      <c r="E44" s="274" t="str">
        <f t="shared" si="0"/>
        <v>B_Public Schools_&gt;500-2000</v>
      </c>
      <c r="F44" s="265">
        <v>0.23148148148148148</v>
      </c>
      <c r="H44" s="303"/>
      <c r="I44" s="265">
        <v>0.16907</v>
      </c>
      <c r="J44" s="278">
        <f>I44*(1+(INDEX(Inputs_ByYear!$D$39:$Y$44,MATCH(Inputs_ByPrg!$C44,Inputs_ByYear!$B$39:$B$44,0),MATCH(Inputs_ByPrg!J$5,Inputs_ByYear!$D$38:$Y$38,0))))</f>
        <v>0.16907</v>
      </c>
      <c r="K44" s="279">
        <f>J44*(1+(INDEX(Inputs_ByYear!$D$39:$Y$44,MATCH(Inputs_ByPrg!$C44,Inputs_ByYear!$B$39:$B$44,0),MATCH(Inputs_ByPrg!K$5,Inputs_ByYear!$D$38:$Y$38,0))))</f>
        <v>0.16907</v>
      </c>
      <c r="L44" s="279">
        <f>K44*(1+(INDEX(Inputs_ByYear!$D$39:$Y$44,MATCH(Inputs_ByPrg!$C44,Inputs_ByYear!$B$39:$B$44,0),MATCH(Inputs_ByPrg!L$5,Inputs_ByYear!$D$38:$Y$38,0))))</f>
        <v>0.16907</v>
      </c>
      <c r="M44" s="279">
        <f>L44*(1+(INDEX(Inputs_ByYear!$D$39:$Y$44,MATCH(Inputs_ByPrg!$C44,Inputs_ByYear!$B$39:$B$44,0),MATCH(Inputs_ByPrg!M$5,Inputs_ByYear!$D$38:$Y$38,0))))</f>
        <v>0.16907</v>
      </c>
      <c r="N44" s="279">
        <f>M44*(1+(INDEX(Inputs_ByYear!$D$39:$Y$44,MATCH(Inputs_ByPrg!$C44,Inputs_ByYear!$B$39:$B$44,0),MATCH(Inputs_ByPrg!N$5,Inputs_ByYear!$D$38:$Y$38,0))))</f>
        <v>0.16907</v>
      </c>
      <c r="O44" s="279">
        <f>N44*(1+(INDEX(Inputs_ByYear!$D$39:$Y$44,MATCH(Inputs_ByPrg!$C44,Inputs_ByYear!$B$39:$B$44,0),MATCH(Inputs_ByPrg!O$5,Inputs_ByYear!$D$38:$Y$38,0))))</f>
        <v>0.16907</v>
      </c>
      <c r="P44" s="279">
        <f>O44*(1+(INDEX(Inputs_ByYear!$D$39:$Y$44,MATCH(Inputs_ByPrg!$C44,Inputs_ByYear!$B$39:$B$44,0),MATCH(Inputs_ByPrg!P$5,Inputs_ByYear!$D$38:$Y$38,0))))</f>
        <v>0.16907</v>
      </c>
      <c r="Q44" s="279">
        <f>P44*(1+(INDEX(Inputs_ByYear!$D$39:$Y$44,MATCH(Inputs_ByPrg!$C44,Inputs_ByYear!$B$39:$B$44,0),MATCH(Inputs_ByPrg!Q$5,Inputs_ByYear!$D$38:$Y$38,0))))</f>
        <v>0.16907</v>
      </c>
      <c r="R44" s="279">
        <f>Q44*(1+(INDEX(Inputs_ByYear!$D$39:$Y$44,MATCH(Inputs_ByPrg!$C44,Inputs_ByYear!$B$39:$B$44,0),MATCH(Inputs_ByPrg!R$5,Inputs_ByYear!$D$38:$Y$38,0))))</f>
        <v>0.16907</v>
      </c>
      <c r="S44" s="279">
        <f>R44*(1+(INDEX(Inputs_ByYear!$D$39:$Y$44,MATCH(Inputs_ByPrg!$C44,Inputs_ByYear!$B$39:$B$44,0),MATCH(Inputs_ByPrg!S$5,Inputs_ByYear!$D$38:$Y$38,0))))</f>
        <v>0.16907</v>
      </c>
      <c r="T44" s="279">
        <f>S44*(1+(INDEX(Inputs_ByYear!$D$39:$Y$44,MATCH(Inputs_ByPrg!$C44,Inputs_ByYear!$B$39:$B$44,0),MATCH(Inputs_ByPrg!T$5,Inputs_ByYear!$D$38:$Y$38,0))))</f>
        <v>0.16907</v>
      </c>
      <c r="U44" s="279">
        <f>T44*(1+(INDEX(Inputs_ByYear!$D$39:$Y$44,MATCH(Inputs_ByPrg!$C44,Inputs_ByYear!$B$39:$B$44,0),MATCH(Inputs_ByPrg!U$5,Inputs_ByYear!$D$38:$Y$38,0))))</f>
        <v>0.16907</v>
      </c>
      <c r="V44" s="279">
        <f>U44*(1+(INDEX(Inputs_ByYear!$D$39:$Y$44,MATCH(Inputs_ByPrg!$C44,Inputs_ByYear!$B$39:$B$44,0),MATCH(Inputs_ByPrg!V$5,Inputs_ByYear!$D$38:$Y$38,0))))</f>
        <v>0.16907</v>
      </c>
      <c r="W44" s="279">
        <f>V44*(1+(INDEX(Inputs_ByYear!$D$39:$Y$44,MATCH(Inputs_ByPrg!$C44,Inputs_ByYear!$B$39:$B$44,0),MATCH(Inputs_ByPrg!W$5,Inputs_ByYear!$D$38:$Y$38,0))))</f>
        <v>0.16907</v>
      </c>
      <c r="X44" s="279">
        <f>W44*(1+(INDEX(Inputs_ByYear!$D$39:$Y$44,MATCH(Inputs_ByPrg!$C44,Inputs_ByYear!$B$39:$B$44,0),MATCH(Inputs_ByPrg!X$5,Inputs_ByYear!$D$38:$Y$38,0))))</f>
        <v>0.16907</v>
      </c>
      <c r="Y44" s="279">
        <f>X44*(1+(INDEX(Inputs_ByYear!$D$39:$Y$44,MATCH(Inputs_ByPrg!$C44,Inputs_ByYear!$B$39:$B$44,0),MATCH(Inputs_ByPrg!Y$5,Inputs_ByYear!$D$38:$Y$38,0))))</f>
        <v>0.16907</v>
      </c>
      <c r="Z44" s="279">
        <f>Y44*(1+(INDEX(Inputs_ByYear!$D$39:$Y$44,MATCH(Inputs_ByPrg!$C44,Inputs_ByYear!$B$39:$B$44,0),MATCH(Inputs_ByPrg!Z$5,Inputs_ByYear!$D$38:$Y$38,0))))</f>
        <v>0.16907</v>
      </c>
      <c r="AA44" s="279">
        <f>Z44*(1+(INDEX(Inputs_ByYear!$D$39:$Y$44,MATCH(Inputs_ByPrg!$C44,Inputs_ByYear!$B$39:$B$44,0),MATCH(Inputs_ByPrg!AA$5,Inputs_ByYear!$D$38:$Y$38,0))))</f>
        <v>0.16907</v>
      </c>
      <c r="AB44" s="279">
        <f>AA44*(1+(INDEX(Inputs_ByYear!$D$39:$Y$44,MATCH(Inputs_ByPrg!$C44,Inputs_ByYear!$B$39:$B$44,0),MATCH(Inputs_ByPrg!AB$5,Inputs_ByYear!$D$38:$Y$38,0))))</f>
        <v>0.16907</v>
      </c>
      <c r="AC44" s="279">
        <f>AB44*(1+(INDEX(Inputs_ByYear!$D$39:$Y$44,MATCH(Inputs_ByPrg!$C44,Inputs_ByYear!$B$39:$B$44,0),MATCH(Inputs_ByPrg!AC$5,Inputs_ByYear!$D$38:$Y$38,0))))</f>
        <v>0.16907</v>
      </c>
      <c r="AD44" s="279">
        <f>AC44*(1+(INDEX(Inputs_ByYear!$D$39:$Y$44,MATCH(Inputs_ByPrg!$C44,Inputs_ByYear!$B$39:$B$44,0),MATCH(Inputs_ByPrg!AD$5,Inputs_ByYear!$D$38:$Y$38,0))))</f>
        <v>0.16907</v>
      </c>
      <c r="AE44" s="270"/>
    </row>
    <row r="45" spans="2:31" ht="14.45" customHeight="1">
      <c r="B45" s="239" t="s">
        <v>231</v>
      </c>
      <c r="C45" s="239" t="s">
        <v>221</v>
      </c>
      <c r="D45" s="239" t="s">
        <v>292</v>
      </c>
      <c r="E45" s="274" t="str">
        <f t="shared" si="0"/>
        <v>B_Public Schools_&gt; 2000-5000</v>
      </c>
      <c r="F45" s="265">
        <v>0</v>
      </c>
      <c r="H45" s="303"/>
      <c r="I45" s="265">
        <v>0.16907</v>
      </c>
      <c r="J45" s="278">
        <f>I45*(1+(INDEX(Inputs_ByYear!$D$39:$Y$44,MATCH(Inputs_ByPrg!$C45,Inputs_ByYear!$B$39:$B$44,0),MATCH(Inputs_ByPrg!J$5,Inputs_ByYear!$D$38:$Y$38,0))))</f>
        <v>0.16907</v>
      </c>
      <c r="K45" s="279">
        <f>J45*(1+(INDEX(Inputs_ByYear!$D$39:$Y$44,MATCH(Inputs_ByPrg!$C45,Inputs_ByYear!$B$39:$B$44,0),MATCH(Inputs_ByPrg!K$5,Inputs_ByYear!$D$38:$Y$38,0))))</f>
        <v>0.16907</v>
      </c>
      <c r="L45" s="279">
        <f>K45*(1+(INDEX(Inputs_ByYear!$D$39:$Y$44,MATCH(Inputs_ByPrg!$C45,Inputs_ByYear!$B$39:$B$44,0),MATCH(Inputs_ByPrg!L$5,Inputs_ByYear!$D$38:$Y$38,0))))</f>
        <v>0.16907</v>
      </c>
      <c r="M45" s="279">
        <f>L45*(1+(INDEX(Inputs_ByYear!$D$39:$Y$44,MATCH(Inputs_ByPrg!$C45,Inputs_ByYear!$B$39:$B$44,0),MATCH(Inputs_ByPrg!M$5,Inputs_ByYear!$D$38:$Y$38,0))))</f>
        <v>0.16907</v>
      </c>
      <c r="N45" s="279">
        <f>M45*(1+(INDEX(Inputs_ByYear!$D$39:$Y$44,MATCH(Inputs_ByPrg!$C45,Inputs_ByYear!$B$39:$B$44,0),MATCH(Inputs_ByPrg!N$5,Inputs_ByYear!$D$38:$Y$38,0))))</f>
        <v>0.16907</v>
      </c>
      <c r="O45" s="279">
        <f>N45*(1+(INDEX(Inputs_ByYear!$D$39:$Y$44,MATCH(Inputs_ByPrg!$C45,Inputs_ByYear!$B$39:$B$44,0),MATCH(Inputs_ByPrg!O$5,Inputs_ByYear!$D$38:$Y$38,0))))</f>
        <v>0.16907</v>
      </c>
      <c r="P45" s="279">
        <f>O45*(1+(INDEX(Inputs_ByYear!$D$39:$Y$44,MATCH(Inputs_ByPrg!$C45,Inputs_ByYear!$B$39:$B$44,0),MATCH(Inputs_ByPrg!P$5,Inputs_ByYear!$D$38:$Y$38,0))))</f>
        <v>0.16907</v>
      </c>
      <c r="Q45" s="279">
        <f>P45*(1+(INDEX(Inputs_ByYear!$D$39:$Y$44,MATCH(Inputs_ByPrg!$C45,Inputs_ByYear!$B$39:$B$44,0),MATCH(Inputs_ByPrg!Q$5,Inputs_ByYear!$D$38:$Y$38,0))))</f>
        <v>0.16907</v>
      </c>
      <c r="R45" s="279">
        <f>Q45*(1+(INDEX(Inputs_ByYear!$D$39:$Y$44,MATCH(Inputs_ByPrg!$C45,Inputs_ByYear!$B$39:$B$44,0),MATCH(Inputs_ByPrg!R$5,Inputs_ByYear!$D$38:$Y$38,0))))</f>
        <v>0.16907</v>
      </c>
      <c r="S45" s="279">
        <f>R45*(1+(INDEX(Inputs_ByYear!$D$39:$Y$44,MATCH(Inputs_ByPrg!$C45,Inputs_ByYear!$B$39:$B$44,0),MATCH(Inputs_ByPrg!S$5,Inputs_ByYear!$D$38:$Y$38,0))))</f>
        <v>0.16907</v>
      </c>
      <c r="T45" s="279">
        <f>S45*(1+(INDEX(Inputs_ByYear!$D$39:$Y$44,MATCH(Inputs_ByPrg!$C45,Inputs_ByYear!$B$39:$B$44,0),MATCH(Inputs_ByPrg!T$5,Inputs_ByYear!$D$38:$Y$38,0))))</f>
        <v>0.16907</v>
      </c>
      <c r="U45" s="279">
        <f>T45*(1+(INDEX(Inputs_ByYear!$D$39:$Y$44,MATCH(Inputs_ByPrg!$C45,Inputs_ByYear!$B$39:$B$44,0),MATCH(Inputs_ByPrg!U$5,Inputs_ByYear!$D$38:$Y$38,0))))</f>
        <v>0.16907</v>
      </c>
      <c r="V45" s="279">
        <f>U45*(1+(INDEX(Inputs_ByYear!$D$39:$Y$44,MATCH(Inputs_ByPrg!$C45,Inputs_ByYear!$B$39:$B$44,0),MATCH(Inputs_ByPrg!V$5,Inputs_ByYear!$D$38:$Y$38,0))))</f>
        <v>0.16907</v>
      </c>
      <c r="W45" s="279">
        <f>V45*(1+(INDEX(Inputs_ByYear!$D$39:$Y$44,MATCH(Inputs_ByPrg!$C45,Inputs_ByYear!$B$39:$B$44,0),MATCH(Inputs_ByPrg!W$5,Inputs_ByYear!$D$38:$Y$38,0))))</f>
        <v>0.16907</v>
      </c>
      <c r="X45" s="279">
        <f>W45*(1+(INDEX(Inputs_ByYear!$D$39:$Y$44,MATCH(Inputs_ByPrg!$C45,Inputs_ByYear!$B$39:$B$44,0),MATCH(Inputs_ByPrg!X$5,Inputs_ByYear!$D$38:$Y$38,0))))</f>
        <v>0.16907</v>
      </c>
      <c r="Y45" s="279">
        <f>X45*(1+(INDEX(Inputs_ByYear!$D$39:$Y$44,MATCH(Inputs_ByPrg!$C45,Inputs_ByYear!$B$39:$B$44,0),MATCH(Inputs_ByPrg!Y$5,Inputs_ByYear!$D$38:$Y$38,0))))</f>
        <v>0.16907</v>
      </c>
      <c r="Z45" s="279">
        <f>Y45*(1+(INDEX(Inputs_ByYear!$D$39:$Y$44,MATCH(Inputs_ByPrg!$C45,Inputs_ByYear!$B$39:$B$44,0),MATCH(Inputs_ByPrg!Z$5,Inputs_ByYear!$D$38:$Y$38,0))))</f>
        <v>0.16907</v>
      </c>
      <c r="AA45" s="279">
        <f>Z45*(1+(INDEX(Inputs_ByYear!$D$39:$Y$44,MATCH(Inputs_ByPrg!$C45,Inputs_ByYear!$B$39:$B$44,0),MATCH(Inputs_ByPrg!AA$5,Inputs_ByYear!$D$38:$Y$38,0))))</f>
        <v>0.16907</v>
      </c>
      <c r="AB45" s="279">
        <f>AA45*(1+(INDEX(Inputs_ByYear!$D$39:$Y$44,MATCH(Inputs_ByPrg!$C45,Inputs_ByYear!$B$39:$B$44,0),MATCH(Inputs_ByPrg!AB$5,Inputs_ByYear!$D$38:$Y$38,0))))</f>
        <v>0.16907</v>
      </c>
      <c r="AC45" s="279">
        <f>AB45*(1+(INDEX(Inputs_ByYear!$D$39:$Y$44,MATCH(Inputs_ByPrg!$C45,Inputs_ByYear!$B$39:$B$44,0),MATCH(Inputs_ByPrg!AC$5,Inputs_ByYear!$D$38:$Y$38,0))))</f>
        <v>0.16907</v>
      </c>
      <c r="AD45" s="279">
        <f>AC45*(1+(INDEX(Inputs_ByYear!$D$39:$Y$44,MATCH(Inputs_ByPrg!$C45,Inputs_ByYear!$B$39:$B$44,0),MATCH(Inputs_ByPrg!AD$5,Inputs_ByYear!$D$38:$Y$38,0))))</f>
        <v>0.16907</v>
      </c>
      <c r="AE45" s="270"/>
    </row>
    <row r="46" spans="2:31" ht="14.45" customHeight="1">
      <c r="B46" s="239" t="s">
        <v>230</v>
      </c>
      <c r="C46" s="239" t="s">
        <v>210</v>
      </c>
      <c r="D46" s="239" t="s">
        <v>275</v>
      </c>
      <c r="E46" s="274" t="str">
        <f t="shared" si="0"/>
        <v>A_Community Driven Community Solar_ &lt; 10</v>
      </c>
      <c r="F46" s="265">
        <v>0</v>
      </c>
      <c r="H46" s="303"/>
      <c r="I46" s="265">
        <v>0.16907</v>
      </c>
      <c r="J46" s="278">
        <f>I46*(1+(INDEX(Inputs_ByYear!$D$39:$Y$44,MATCH(Inputs_ByPrg!$C46,Inputs_ByYear!$B$39:$B$44,0),MATCH(Inputs_ByPrg!J$5,Inputs_ByYear!$D$38:$Y$38,0))))</f>
        <v>0.16907</v>
      </c>
      <c r="K46" s="279">
        <f>J46*(1+(INDEX(Inputs_ByYear!$D$39:$Y$44,MATCH(Inputs_ByPrg!$C46,Inputs_ByYear!$B$39:$B$44,0),MATCH(Inputs_ByPrg!K$5,Inputs_ByYear!$D$38:$Y$38,0))))</f>
        <v>0.16907</v>
      </c>
      <c r="L46" s="279">
        <f>K46*(1+(INDEX(Inputs_ByYear!$D$39:$Y$44,MATCH(Inputs_ByPrg!$C46,Inputs_ByYear!$B$39:$B$44,0),MATCH(Inputs_ByPrg!L$5,Inputs_ByYear!$D$38:$Y$38,0))))</f>
        <v>0.16907</v>
      </c>
      <c r="M46" s="279">
        <f>L46*(1+(INDEX(Inputs_ByYear!$D$39:$Y$44,MATCH(Inputs_ByPrg!$C46,Inputs_ByYear!$B$39:$B$44,0),MATCH(Inputs_ByPrg!M$5,Inputs_ByYear!$D$38:$Y$38,0))))</f>
        <v>0.16907</v>
      </c>
      <c r="N46" s="279">
        <f>M46*(1+(INDEX(Inputs_ByYear!$D$39:$Y$44,MATCH(Inputs_ByPrg!$C46,Inputs_ByYear!$B$39:$B$44,0),MATCH(Inputs_ByPrg!N$5,Inputs_ByYear!$D$38:$Y$38,0))))</f>
        <v>0.16907</v>
      </c>
      <c r="O46" s="279">
        <f>N46*(1+(INDEX(Inputs_ByYear!$D$39:$Y$44,MATCH(Inputs_ByPrg!$C46,Inputs_ByYear!$B$39:$B$44,0),MATCH(Inputs_ByPrg!O$5,Inputs_ByYear!$D$38:$Y$38,0))))</f>
        <v>0.16907</v>
      </c>
      <c r="P46" s="279">
        <f>O46*(1+(INDEX(Inputs_ByYear!$D$39:$Y$44,MATCH(Inputs_ByPrg!$C46,Inputs_ByYear!$B$39:$B$44,0),MATCH(Inputs_ByPrg!P$5,Inputs_ByYear!$D$38:$Y$38,0))))</f>
        <v>0.16907</v>
      </c>
      <c r="Q46" s="279">
        <f>P46*(1+(INDEX(Inputs_ByYear!$D$39:$Y$44,MATCH(Inputs_ByPrg!$C46,Inputs_ByYear!$B$39:$B$44,0),MATCH(Inputs_ByPrg!Q$5,Inputs_ByYear!$D$38:$Y$38,0))))</f>
        <v>0.16907</v>
      </c>
      <c r="R46" s="279">
        <f>Q46*(1+(INDEX(Inputs_ByYear!$D$39:$Y$44,MATCH(Inputs_ByPrg!$C46,Inputs_ByYear!$B$39:$B$44,0),MATCH(Inputs_ByPrg!R$5,Inputs_ByYear!$D$38:$Y$38,0))))</f>
        <v>0.16907</v>
      </c>
      <c r="S46" s="279">
        <f>R46*(1+(INDEX(Inputs_ByYear!$D$39:$Y$44,MATCH(Inputs_ByPrg!$C46,Inputs_ByYear!$B$39:$B$44,0),MATCH(Inputs_ByPrg!S$5,Inputs_ByYear!$D$38:$Y$38,0))))</f>
        <v>0.16907</v>
      </c>
      <c r="T46" s="279">
        <f>S46*(1+(INDEX(Inputs_ByYear!$D$39:$Y$44,MATCH(Inputs_ByPrg!$C46,Inputs_ByYear!$B$39:$B$44,0),MATCH(Inputs_ByPrg!T$5,Inputs_ByYear!$D$38:$Y$38,0))))</f>
        <v>0.16907</v>
      </c>
      <c r="U46" s="279">
        <f>T46*(1+(INDEX(Inputs_ByYear!$D$39:$Y$44,MATCH(Inputs_ByPrg!$C46,Inputs_ByYear!$B$39:$B$44,0),MATCH(Inputs_ByPrg!U$5,Inputs_ByYear!$D$38:$Y$38,0))))</f>
        <v>0.16907</v>
      </c>
      <c r="V46" s="279">
        <f>U46*(1+(INDEX(Inputs_ByYear!$D$39:$Y$44,MATCH(Inputs_ByPrg!$C46,Inputs_ByYear!$B$39:$B$44,0),MATCH(Inputs_ByPrg!V$5,Inputs_ByYear!$D$38:$Y$38,0))))</f>
        <v>0.16907</v>
      </c>
      <c r="W46" s="279">
        <f>V46*(1+(INDEX(Inputs_ByYear!$D$39:$Y$44,MATCH(Inputs_ByPrg!$C46,Inputs_ByYear!$B$39:$B$44,0),MATCH(Inputs_ByPrg!W$5,Inputs_ByYear!$D$38:$Y$38,0))))</f>
        <v>0.16907</v>
      </c>
      <c r="X46" s="279">
        <f>W46*(1+(INDEX(Inputs_ByYear!$D$39:$Y$44,MATCH(Inputs_ByPrg!$C46,Inputs_ByYear!$B$39:$B$44,0),MATCH(Inputs_ByPrg!X$5,Inputs_ByYear!$D$38:$Y$38,0))))</f>
        <v>0.16907</v>
      </c>
      <c r="Y46" s="279">
        <f>X46*(1+(INDEX(Inputs_ByYear!$D$39:$Y$44,MATCH(Inputs_ByPrg!$C46,Inputs_ByYear!$B$39:$B$44,0),MATCH(Inputs_ByPrg!Y$5,Inputs_ByYear!$D$38:$Y$38,0))))</f>
        <v>0.16907</v>
      </c>
      <c r="Z46" s="279">
        <f>Y46*(1+(INDEX(Inputs_ByYear!$D$39:$Y$44,MATCH(Inputs_ByPrg!$C46,Inputs_ByYear!$B$39:$B$44,0),MATCH(Inputs_ByPrg!Z$5,Inputs_ByYear!$D$38:$Y$38,0))))</f>
        <v>0.16907</v>
      </c>
      <c r="AA46" s="279">
        <f>Z46*(1+(INDEX(Inputs_ByYear!$D$39:$Y$44,MATCH(Inputs_ByPrg!$C46,Inputs_ByYear!$B$39:$B$44,0),MATCH(Inputs_ByPrg!AA$5,Inputs_ByYear!$D$38:$Y$38,0))))</f>
        <v>0.16907</v>
      </c>
      <c r="AB46" s="279">
        <f>AA46*(1+(INDEX(Inputs_ByYear!$D$39:$Y$44,MATCH(Inputs_ByPrg!$C46,Inputs_ByYear!$B$39:$B$44,0),MATCH(Inputs_ByPrg!AB$5,Inputs_ByYear!$D$38:$Y$38,0))))</f>
        <v>0.16907</v>
      </c>
      <c r="AC46" s="279">
        <f>AB46*(1+(INDEX(Inputs_ByYear!$D$39:$Y$44,MATCH(Inputs_ByPrg!$C46,Inputs_ByYear!$B$39:$B$44,0),MATCH(Inputs_ByPrg!AC$5,Inputs_ByYear!$D$38:$Y$38,0))))</f>
        <v>0.16907</v>
      </c>
      <c r="AD46" s="279">
        <f>AC46*(1+(INDEX(Inputs_ByYear!$D$39:$Y$44,MATCH(Inputs_ByPrg!$C46,Inputs_ByYear!$B$39:$B$44,0),MATCH(Inputs_ByPrg!AD$5,Inputs_ByYear!$D$38:$Y$38,0))))</f>
        <v>0.16907</v>
      </c>
      <c r="AE46" s="270"/>
    </row>
    <row r="47" spans="2:31" ht="14.45" customHeight="1">
      <c r="B47" s="239" t="s">
        <v>230</v>
      </c>
      <c r="C47" s="239" t="s">
        <v>210</v>
      </c>
      <c r="D47" s="239" t="s">
        <v>277</v>
      </c>
      <c r="E47" s="274" t="str">
        <f t="shared" si="0"/>
        <v>A_Community Driven Community Solar_ &gt;10-25</v>
      </c>
      <c r="F47" s="265">
        <v>0</v>
      </c>
      <c r="H47" s="303"/>
      <c r="I47" s="265">
        <v>0.16907</v>
      </c>
      <c r="J47" s="278">
        <f>I47*(1+(INDEX(Inputs_ByYear!$D$39:$Y$44,MATCH(Inputs_ByPrg!$C47,Inputs_ByYear!$B$39:$B$44,0),MATCH(Inputs_ByPrg!J$5,Inputs_ByYear!$D$38:$Y$38,0))))</f>
        <v>0.16907</v>
      </c>
      <c r="K47" s="279">
        <f>J47*(1+(INDEX(Inputs_ByYear!$D$39:$Y$44,MATCH(Inputs_ByPrg!$C47,Inputs_ByYear!$B$39:$B$44,0),MATCH(Inputs_ByPrg!K$5,Inputs_ByYear!$D$38:$Y$38,0))))</f>
        <v>0.16907</v>
      </c>
      <c r="L47" s="279">
        <f>K47*(1+(INDEX(Inputs_ByYear!$D$39:$Y$44,MATCH(Inputs_ByPrg!$C47,Inputs_ByYear!$B$39:$B$44,0),MATCH(Inputs_ByPrg!L$5,Inputs_ByYear!$D$38:$Y$38,0))))</f>
        <v>0.16907</v>
      </c>
      <c r="M47" s="279">
        <f>L47*(1+(INDEX(Inputs_ByYear!$D$39:$Y$44,MATCH(Inputs_ByPrg!$C47,Inputs_ByYear!$B$39:$B$44,0),MATCH(Inputs_ByPrg!M$5,Inputs_ByYear!$D$38:$Y$38,0))))</f>
        <v>0.16907</v>
      </c>
      <c r="N47" s="279">
        <f>M47*(1+(INDEX(Inputs_ByYear!$D$39:$Y$44,MATCH(Inputs_ByPrg!$C47,Inputs_ByYear!$B$39:$B$44,0),MATCH(Inputs_ByPrg!N$5,Inputs_ByYear!$D$38:$Y$38,0))))</f>
        <v>0.16907</v>
      </c>
      <c r="O47" s="279">
        <f>N47*(1+(INDEX(Inputs_ByYear!$D$39:$Y$44,MATCH(Inputs_ByPrg!$C47,Inputs_ByYear!$B$39:$B$44,0),MATCH(Inputs_ByPrg!O$5,Inputs_ByYear!$D$38:$Y$38,0))))</f>
        <v>0.16907</v>
      </c>
      <c r="P47" s="279">
        <f>O47*(1+(INDEX(Inputs_ByYear!$D$39:$Y$44,MATCH(Inputs_ByPrg!$C47,Inputs_ByYear!$B$39:$B$44,0),MATCH(Inputs_ByPrg!P$5,Inputs_ByYear!$D$38:$Y$38,0))))</f>
        <v>0.16907</v>
      </c>
      <c r="Q47" s="279">
        <f>P47*(1+(INDEX(Inputs_ByYear!$D$39:$Y$44,MATCH(Inputs_ByPrg!$C47,Inputs_ByYear!$B$39:$B$44,0),MATCH(Inputs_ByPrg!Q$5,Inputs_ByYear!$D$38:$Y$38,0))))</f>
        <v>0.16907</v>
      </c>
      <c r="R47" s="279">
        <f>Q47*(1+(INDEX(Inputs_ByYear!$D$39:$Y$44,MATCH(Inputs_ByPrg!$C47,Inputs_ByYear!$B$39:$B$44,0),MATCH(Inputs_ByPrg!R$5,Inputs_ByYear!$D$38:$Y$38,0))))</f>
        <v>0.16907</v>
      </c>
      <c r="S47" s="279">
        <f>R47*(1+(INDEX(Inputs_ByYear!$D$39:$Y$44,MATCH(Inputs_ByPrg!$C47,Inputs_ByYear!$B$39:$B$44,0),MATCH(Inputs_ByPrg!S$5,Inputs_ByYear!$D$38:$Y$38,0))))</f>
        <v>0.16907</v>
      </c>
      <c r="T47" s="279">
        <f>S47*(1+(INDEX(Inputs_ByYear!$D$39:$Y$44,MATCH(Inputs_ByPrg!$C47,Inputs_ByYear!$B$39:$B$44,0),MATCH(Inputs_ByPrg!T$5,Inputs_ByYear!$D$38:$Y$38,0))))</f>
        <v>0.16907</v>
      </c>
      <c r="U47" s="279">
        <f>T47*(1+(INDEX(Inputs_ByYear!$D$39:$Y$44,MATCH(Inputs_ByPrg!$C47,Inputs_ByYear!$B$39:$B$44,0),MATCH(Inputs_ByPrg!U$5,Inputs_ByYear!$D$38:$Y$38,0))))</f>
        <v>0.16907</v>
      </c>
      <c r="V47" s="279">
        <f>U47*(1+(INDEX(Inputs_ByYear!$D$39:$Y$44,MATCH(Inputs_ByPrg!$C47,Inputs_ByYear!$B$39:$B$44,0),MATCH(Inputs_ByPrg!V$5,Inputs_ByYear!$D$38:$Y$38,0))))</f>
        <v>0.16907</v>
      </c>
      <c r="W47" s="279">
        <f>V47*(1+(INDEX(Inputs_ByYear!$D$39:$Y$44,MATCH(Inputs_ByPrg!$C47,Inputs_ByYear!$B$39:$B$44,0),MATCH(Inputs_ByPrg!W$5,Inputs_ByYear!$D$38:$Y$38,0))))</f>
        <v>0.16907</v>
      </c>
      <c r="X47" s="279">
        <f>W47*(1+(INDEX(Inputs_ByYear!$D$39:$Y$44,MATCH(Inputs_ByPrg!$C47,Inputs_ByYear!$B$39:$B$44,0),MATCH(Inputs_ByPrg!X$5,Inputs_ByYear!$D$38:$Y$38,0))))</f>
        <v>0.16907</v>
      </c>
      <c r="Y47" s="279">
        <f>X47*(1+(INDEX(Inputs_ByYear!$D$39:$Y$44,MATCH(Inputs_ByPrg!$C47,Inputs_ByYear!$B$39:$B$44,0),MATCH(Inputs_ByPrg!Y$5,Inputs_ByYear!$D$38:$Y$38,0))))</f>
        <v>0.16907</v>
      </c>
      <c r="Z47" s="279">
        <f>Y47*(1+(INDEX(Inputs_ByYear!$D$39:$Y$44,MATCH(Inputs_ByPrg!$C47,Inputs_ByYear!$B$39:$B$44,0),MATCH(Inputs_ByPrg!Z$5,Inputs_ByYear!$D$38:$Y$38,0))))</f>
        <v>0.16907</v>
      </c>
      <c r="AA47" s="279">
        <f>Z47*(1+(INDEX(Inputs_ByYear!$D$39:$Y$44,MATCH(Inputs_ByPrg!$C47,Inputs_ByYear!$B$39:$B$44,0),MATCH(Inputs_ByPrg!AA$5,Inputs_ByYear!$D$38:$Y$38,0))))</f>
        <v>0.16907</v>
      </c>
      <c r="AB47" s="279">
        <f>AA47*(1+(INDEX(Inputs_ByYear!$D$39:$Y$44,MATCH(Inputs_ByPrg!$C47,Inputs_ByYear!$B$39:$B$44,0),MATCH(Inputs_ByPrg!AB$5,Inputs_ByYear!$D$38:$Y$38,0))))</f>
        <v>0.16907</v>
      </c>
      <c r="AC47" s="279">
        <f>AB47*(1+(INDEX(Inputs_ByYear!$D$39:$Y$44,MATCH(Inputs_ByPrg!$C47,Inputs_ByYear!$B$39:$B$44,0),MATCH(Inputs_ByPrg!AC$5,Inputs_ByYear!$D$38:$Y$38,0))))</f>
        <v>0.16907</v>
      </c>
      <c r="AD47" s="279">
        <f>AC47*(1+(INDEX(Inputs_ByYear!$D$39:$Y$44,MATCH(Inputs_ByPrg!$C47,Inputs_ByYear!$B$39:$B$44,0),MATCH(Inputs_ByPrg!AD$5,Inputs_ByYear!$D$38:$Y$38,0))))</f>
        <v>0.16907</v>
      </c>
      <c r="AE47" s="270"/>
    </row>
    <row r="48" spans="2:31" ht="14.45" customHeight="1">
      <c r="B48" s="239" t="s">
        <v>230</v>
      </c>
      <c r="C48" s="239" t="s">
        <v>210</v>
      </c>
      <c r="D48" s="239" t="s">
        <v>284</v>
      </c>
      <c r="E48" s="274" t="str">
        <f t="shared" si="0"/>
        <v>A_Community Driven Community Solar_ &gt;25-100</v>
      </c>
      <c r="F48" s="265">
        <v>0</v>
      </c>
      <c r="H48" s="303"/>
      <c r="I48" s="265">
        <v>0.16907</v>
      </c>
      <c r="J48" s="278">
        <f>I48*(1+(INDEX(Inputs_ByYear!$D$39:$Y$44,MATCH(Inputs_ByPrg!$C48,Inputs_ByYear!$B$39:$B$44,0),MATCH(Inputs_ByPrg!J$5,Inputs_ByYear!$D$38:$Y$38,0))))</f>
        <v>0.16907</v>
      </c>
      <c r="K48" s="279">
        <f>J48*(1+(INDEX(Inputs_ByYear!$D$39:$Y$44,MATCH(Inputs_ByPrg!$C48,Inputs_ByYear!$B$39:$B$44,0),MATCH(Inputs_ByPrg!K$5,Inputs_ByYear!$D$38:$Y$38,0))))</f>
        <v>0.16907</v>
      </c>
      <c r="L48" s="279">
        <f>K48*(1+(INDEX(Inputs_ByYear!$D$39:$Y$44,MATCH(Inputs_ByPrg!$C48,Inputs_ByYear!$B$39:$B$44,0),MATCH(Inputs_ByPrg!L$5,Inputs_ByYear!$D$38:$Y$38,0))))</f>
        <v>0.16907</v>
      </c>
      <c r="M48" s="279">
        <f>L48*(1+(INDEX(Inputs_ByYear!$D$39:$Y$44,MATCH(Inputs_ByPrg!$C48,Inputs_ByYear!$B$39:$B$44,0),MATCH(Inputs_ByPrg!M$5,Inputs_ByYear!$D$38:$Y$38,0))))</f>
        <v>0.16907</v>
      </c>
      <c r="N48" s="279">
        <f>M48*(1+(INDEX(Inputs_ByYear!$D$39:$Y$44,MATCH(Inputs_ByPrg!$C48,Inputs_ByYear!$B$39:$B$44,0),MATCH(Inputs_ByPrg!N$5,Inputs_ByYear!$D$38:$Y$38,0))))</f>
        <v>0.16907</v>
      </c>
      <c r="O48" s="279">
        <f>N48*(1+(INDEX(Inputs_ByYear!$D$39:$Y$44,MATCH(Inputs_ByPrg!$C48,Inputs_ByYear!$B$39:$B$44,0),MATCH(Inputs_ByPrg!O$5,Inputs_ByYear!$D$38:$Y$38,0))))</f>
        <v>0.16907</v>
      </c>
      <c r="P48" s="279">
        <f>O48*(1+(INDEX(Inputs_ByYear!$D$39:$Y$44,MATCH(Inputs_ByPrg!$C48,Inputs_ByYear!$B$39:$B$44,0),MATCH(Inputs_ByPrg!P$5,Inputs_ByYear!$D$38:$Y$38,0))))</f>
        <v>0.16907</v>
      </c>
      <c r="Q48" s="279">
        <f>P48*(1+(INDEX(Inputs_ByYear!$D$39:$Y$44,MATCH(Inputs_ByPrg!$C48,Inputs_ByYear!$B$39:$B$44,0),MATCH(Inputs_ByPrg!Q$5,Inputs_ByYear!$D$38:$Y$38,0))))</f>
        <v>0.16907</v>
      </c>
      <c r="R48" s="279">
        <f>Q48*(1+(INDEX(Inputs_ByYear!$D$39:$Y$44,MATCH(Inputs_ByPrg!$C48,Inputs_ByYear!$B$39:$B$44,0),MATCH(Inputs_ByPrg!R$5,Inputs_ByYear!$D$38:$Y$38,0))))</f>
        <v>0.16907</v>
      </c>
      <c r="S48" s="279">
        <f>R48*(1+(INDEX(Inputs_ByYear!$D$39:$Y$44,MATCH(Inputs_ByPrg!$C48,Inputs_ByYear!$B$39:$B$44,0),MATCH(Inputs_ByPrg!S$5,Inputs_ByYear!$D$38:$Y$38,0))))</f>
        <v>0.16907</v>
      </c>
      <c r="T48" s="279">
        <f>S48*(1+(INDEX(Inputs_ByYear!$D$39:$Y$44,MATCH(Inputs_ByPrg!$C48,Inputs_ByYear!$B$39:$B$44,0),MATCH(Inputs_ByPrg!T$5,Inputs_ByYear!$D$38:$Y$38,0))))</f>
        <v>0.16907</v>
      </c>
      <c r="U48" s="279">
        <f>T48*(1+(INDEX(Inputs_ByYear!$D$39:$Y$44,MATCH(Inputs_ByPrg!$C48,Inputs_ByYear!$B$39:$B$44,0),MATCH(Inputs_ByPrg!U$5,Inputs_ByYear!$D$38:$Y$38,0))))</f>
        <v>0.16907</v>
      </c>
      <c r="V48" s="279">
        <f>U48*(1+(INDEX(Inputs_ByYear!$D$39:$Y$44,MATCH(Inputs_ByPrg!$C48,Inputs_ByYear!$B$39:$B$44,0),MATCH(Inputs_ByPrg!V$5,Inputs_ByYear!$D$38:$Y$38,0))))</f>
        <v>0.16907</v>
      </c>
      <c r="W48" s="279">
        <f>V48*(1+(INDEX(Inputs_ByYear!$D$39:$Y$44,MATCH(Inputs_ByPrg!$C48,Inputs_ByYear!$B$39:$B$44,0),MATCH(Inputs_ByPrg!W$5,Inputs_ByYear!$D$38:$Y$38,0))))</f>
        <v>0.16907</v>
      </c>
      <c r="X48" s="279">
        <f>W48*(1+(INDEX(Inputs_ByYear!$D$39:$Y$44,MATCH(Inputs_ByPrg!$C48,Inputs_ByYear!$B$39:$B$44,0),MATCH(Inputs_ByPrg!X$5,Inputs_ByYear!$D$38:$Y$38,0))))</f>
        <v>0.16907</v>
      </c>
      <c r="Y48" s="279">
        <f>X48*(1+(INDEX(Inputs_ByYear!$D$39:$Y$44,MATCH(Inputs_ByPrg!$C48,Inputs_ByYear!$B$39:$B$44,0),MATCH(Inputs_ByPrg!Y$5,Inputs_ByYear!$D$38:$Y$38,0))))</f>
        <v>0.16907</v>
      </c>
      <c r="Z48" s="279">
        <f>Y48*(1+(INDEX(Inputs_ByYear!$D$39:$Y$44,MATCH(Inputs_ByPrg!$C48,Inputs_ByYear!$B$39:$B$44,0),MATCH(Inputs_ByPrg!Z$5,Inputs_ByYear!$D$38:$Y$38,0))))</f>
        <v>0.16907</v>
      </c>
      <c r="AA48" s="279">
        <f>Z48*(1+(INDEX(Inputs_ByYear!$D$39:$Y$44,MATCH(Inputs_ByPrg!$C48,Inputs_ByYear!$B$39:$B$44,0),MATCH(Inputs_ByPrg!AA$5,Inputs_ByYear!$D$38:$Y$38,0))))</f>
        <v>0.16907</v>
      </c>
      <c r="AB48" s="279">
        <f>AA48*(1+(INDEX(Inputs_ByYear!$D$39:$Y$44,MATCH(Inputs_ByPrg!$C48,Inputs_ByYear!$B$39:$B$44,0),MATCH(Inputs_ByPrg!AB$5,Inputs_ByYear!$D$38:$Y$38,0))))</f>
        <v>0.16907</v>
      </c>
      <c r="AC48" s="279">
        <f>AB48*(1+(INDEX(Inputs_ByYear!$D$39:$Y$44,MATCH(Inputs_ByPrg!$C48,Inputs_ByYear!$B$39:$B$44,0),MATCH(Inputs_ByPrg!AC$5,Inputs_ByYear!$D$38:$Y$38,0))))</f>
        <v>0.16907</v>
      </c>
      <c r="AD48" s="279">
        <f>AC48*(1+(INDEX(Inputs_ByYear!$D$39:$Y$44,MATCH(Inputs_ByPrg!$C48,Inputs_ByYear!$B$39:$B$44,0),MATCH(Inputs_ByPrg!AD$5,Inputs_ByYear!$D$38:$Y$38,0))))</f>
        <v>0.16907</v>
      </c>
      <c r="AE48" s="270"/>
    </row>
    <row r="49" spans="2:31" ht="14.45" customHeight="1">
      <c r="B49" s="239" t="s">
        <v>230</v>
      </c>
      <c r="C49" s="239" t="s">
        <v>210</v>
      </c>
      <c r="D49" s="239" t="s">
        <v>287</v>
      </c>
      <c r="E49" s="274" t="str">
        <f t="shared" si="0"/>
        <v>A_Community Driven Community Solar_&gt;100-200</v>
      </c>
      <c r="F49" s="265">
        <v>0</v>
      </c>
      <c r="H49" s="303"/>
      <c r="I49" s="265">
        <v>0.16907</v>
      </c>
      <c r="J49" s="278">
        <f>I49*(1+(INDEX(Inputs_ByYear!$D$39:$Y$44,MATCH(Inputs_ByPrg!$C49,Inputs_ByYear!$B$39:$B$44,0),MATCH(Inputs_ByPrg!J$5,Inputs_ByYear!$D$38:$Y$38,0))))</f>
        <v>0.16907</v>
      </c>
      <c r="K49" s="279">
        <f>J49*(1+(INDEX(Inputs_ByYear!$D$39:$Y$44,MATCH(Inputs_ByPrg!$C49,Inputs_ByYear!$B$39:$B$44,0),MATCH(Inputs_ByPrg!K$5,Inputs_ByYear!$D$38:$Y$38,0))))</f>
        <v>0.16907</v>
      </c>
      <c r="L49" s="279">
        <f>K49*(1+(INDEX(Inputs_ByYear!$D$39:$Y$44,MATCH(Inputs_ByPrg!$C49,Inputs_ByYear!$B$39:$B$44,0),MATCH(Inputs_ByPrg!L$5,Inputs_ByYear!$D$38:$Y$38,0))))</f>
        <v>0.16907</v>
      </c>
      <c r="M49" s="279">
        <f>L49*(1+(INDEX(Inputs_ByYear!$D$39:$Y$44,MATCH(Inputs_ByPrg!$C49,Inputs_ByYear!$B$39:$B$44,0),MATCH(Inputs_ByPrg!M$5,Inputs_ByYear!$D$38:$Y$38,0))))</f>
        <v>0.16907</v>
      </c>
      <c r="N49" s="279">
        <f>M49*(1+(INDEX(Inputs_ByYear!$D$39:$Y$44,MATCH(Inputs_ByPrg!$C49,Inputs_ByYear!$B$39:$B$44,0),MATCH(Inputs_ByPrg!N$5,Inputs_ByYear!$D$38:$Y$38,0))))</f>
        <v>0.16907</v>
      </c>
      <c r="O49" s="279">
        <f>N49*(1+(INDEX(Inputs_ByYear!$D$39:$Y$44,MATCH(Inputs_ByPrg!$C49,Inputs_ByYear!$B$39:$B$44,0),MATCH(Inputs_ByPrg!O$5,Inputs_ByYear!$D$38:$Y$38,0))))</f>
        <v>0.16907</v>
      </c>
      <c r="P49" s="279">
        <f>O49*(1+(INDEX(Inputs_ByYear!$D$39:$Y$44,MATCH(Inputs_ByPrg!$C49,Inputs_ByYear!$B$39:$B$44,0),MATCH(Inputs_ByPrg!P$5,Inputs_ByYear!$D$38:$Y$38,0))))</f>
        <v>0.16907</v>
      </c>
      <c r="Q49" s="279">
        <f>P49*(1+(INDEX(Inputs_ByYear!$D$39:$Y$44,MATCH(Inputs_ByPrg!$C49,Inputs_ByYear!$B$39:$B$44,0),MATCH(Inputs_ByPrg!Q$5,Inputs_ByYear!$D$38:$Y$38,0))))</f>
        <v>0.16907</v>
      </c>
      <c r="R49" s="279">
        <f>Q49*(1+(INDEX(Inputs_ByYear!$D$39:$Y$44,MATCH(Inputs_ByPrg!$C49,Inputs_ByYear!$B$39:$B$44,0),MATCH(Inputs_ByPrg!R$5,Inputs_ByYear!$D$38:$Y$38,0))))</f>
        <v>0.16907</v>
      </c>
      <c r="S49" s="279">
        <f>R49*(1+(INDEX(Inputs_ByYear!$D$39:$Y$44,MATCH(Inputs_ByPrg!$C49,Inputs_ByYear!$B$39:$B$44,0),MATCH(Inputs_ByPrg!S$5,Inputs_ByYear!$D$38:$Y$38,0))))</f>
        <v>0.16907</v>
      </c>
      <c r="T49" s="279">
        <f>S49*(1+(INDEX(Inputs_ByYear!$D$39:$Y$44,MATCH(Inputs_ByPrg!$C49,Inputs_ByYear!$B$39:$B$44,0),MATCH(Inputs_ByPrg!T$5,Inputs_ByYear!$D$38:$Y$38,0))))</f>
        <v>0.16907</v>
      </c>
      <c r="U49" s="279">
        <f>T49*(1+(INDEX(Inputs_ByYear!$D$39:$Y$44,MATCH(Inputs_ByPrg!$C49,Inputs_ByYear!$B$39:$B$44,0),MATCH(Inputs_ByPrg!U$5,Inputs_ByYear!$D$38:$Y$38,0))))</f>
        <v>0.16907</v>
      </c>
      <c r="V49" s="279">
        <f>U49*(1+(INDEX(Inputs_ByYear!$D$39:$Y$44,MATCH(Inputs_ByPrg!$C49,Inputs_ByYear!$B$39:$B$44,0),MATCH(Inputs_ByPrg!V$5,Inputs_ByYear!$D$38:$Y$38,0))))</f>
        <v>0.16907</v>
      </c>
      <c r="W49" s="279">
        <f>V49*(1+(INDEX(Inputs_ByYear!$D$39:$Y$44,MATCH(Inputs_ByPrg!$C49,Inputs_ByYear!$B$39:$B$44,0),MATCH(Inputs_ByPrg!W$5,Inputs_ByYear!$D$38:$Y$38,0))))</f>
        <v>0.16907</v>
      </c>
      <c r="X49" s="279">
        <f>W49*(1+(INDEX(Inputs_ByYear!$D$39:$Y$44,MATCH(Inputs_ByPrg!$C49,Inputs_ByYear!$B$39:$B$44,0),MATCH(Inputs_ByPrg!X$5,Inputs_ByYear!$D$38:$Y$38,0))))</f>
        <v>0.16907</v>
      </c>
      <c r="Y49" s="279">
        <f>X49*(1+(INDEX(Inputs_ByYear!$D$39:$Y$44,MATCH(Inputs_ByPrg!$C49,Inputs_ByYear!$B$39:$B$44,0),MATCH(Inputs_ByPrg!Y$5,Inputs_ByYear!$D$38:$Y$38,0))))</f>
        <v>0.16907</v>
      </c>
      <c r="Z49" s="279">
        <f>Y49*(1+(INDEX(Inputs_ByYear!$D$39:$Y$44,MATCH(Inputs_ByPrg!$C49,Inputs_ByYear!$B$39:$B$44,0),MATCH(Inputs_ByPrg!Z$5,Inputs_ByYear!$D$38:$Y$38,0))))</f>
        <v>0.16907</v>
      </c>
      <c r="AA49" s="279">
        <f>Z49*(1+(INDEX(Inputs_ByYear!$D$39:$Y$44,MATCH(Inputs_ByPrg!$C49,Inputs_ByYear!$B$39:$B$44,0),MATCH(Inputs_ByPrg!AA$5,Inputs_ByYear!$D$38:$Y$38,0))))</f>
        <v>0.16907</v>
      </c>
      <c r="AB49" s="279">
        <f>AA49*(1+(INDEX(Inputs_ByYear!$D$39:$Y$44,MATCH(Inputs_ByPrg!$C49,Inputs_ByYear!$B$39:$B$44,0),MATCH(Inputs_ByPrg!AB$5,Inputs_ByYear!$D$38:$Y$38,0))))</f>
        <v>0.16907</v>
      </c>
      <c r="AC49" s="279">
        <f>AB49*(1+(INDEX(Inputs_ByYear!$D$39:$Y$44,MATCH(Inputs_ByPrg!$C49,Inputs_ByYear!$B$39:$B$44,0),MATCH(Inputs_ByPrg!AC$5,Inputs_ByYear!$D$38:$Y$38,0))))</f>
        <v>0.16907</v>
      </c>
      <c r="AD49" s="279">
        <f>AC49*(1+(INDEX(Inputs_ByYear!$D$39:$Y$44,MATCH(Inputs_ByPrg!$C49,Inputs_ByYear!$B$39:$B$44,0),MATCH(Inputs_ByPrg!AD$5,Inputs_ByYear!$D$38:$Y$38,0))))</f>
        <v>0.16907</v>
      </c>
      <c r="AE49" s="270"/>
    </row>
    <row r="50" spans="2:31" ht="14.45" customHeight="1">
      <c r="B50" s="239" t="s">
        <v>230</v>
      </c>
      <c r="C50" s="239" t="s">
        <v>210</v>
      </c>
      <c r="D50" s="239" t="s">
        <v>288</v>
      </c>
      <c r="E50" s="274" t="str">
        <f t="shared" si="0"/>
        <v>A_Community Driven Community Solar_&gt;200-500</v>
      </c>
      <c r="F50" s="265">
        <v>0</v>
      </c>
      <c r="H50" s="303"/>
      <c r="I50" s="265">
        <v>0.16907</v>
      </c>
      <c r="J50" s="278">
        <f>I50*(1+(INDEX(Inputs_ByYear!$D$39:$Y$44,MATCH(Inputs_ByPrg!$C50,Inputs_ByYear!$B$39:$B$44,0),MATCH(Inputs_ByPrg!J$5,Inputs_ByYear!$D$38:$Y$38,0))))</f>
        <v>0.16907</v>
      </c>
      <c r="K50" s="279">
        <f>J50*(1+(INDEX(Inputs_ByYear!$D$39:$Y$44,MATCH(Inputs_ByPrg!$C50,Inputs_ByYear!$B$39:$B$44,0),MATCH(Inputs_ByPrg!K$5,Inputs_ByYear!$D$38:$Y$38,0))))</f>
        <v>0.16907</v>
      </c>
      <c r="L50" s="279">
        <f>K50*(1+(INDEX(Inputs_ByYear!$D$39:$Y$44,MATCH(Inputs_ByPrg!$C50,Inputs_ByYear!$B$39:$B$44,0),MATCH(Inputs_ByPrg!L$5,Inputs_ByYear!$D$38:$Y$38,0))))</f>
        <v>0.16907</v>
      </c>
      <c r="M50" s="279">
        <f>L50*(1+(INDEX(Inputs_ByYear!$D$39:$Y$44,MATCH(Inputs_ByPrg!$C50,Inputs_ByYear!$B$39:$B$44,0),MATCH(Inputs_ByPrg!M$5,Inputs_ByYear!$D$38:$Y$38,0))))</f>
        <v>0.16907</v>
      </c>
      <c r="N50" s="279">
        <f>M50*(1+(INDEX(Inputs_ByYear!$D$39:$Y$44,MATCH(Inputs_ByPrg!$C50,Inputs_ByYear!$B$39:$B$44,0),MATCH(Inputs_ByPrg!N$5,Inputs_ByYear!$D$38:$Y$38,0))))</f>
        <v>0.16907</v>
      </c>
      <c r="O50" s="279">
        <f>N50*(1+(INDEX(Inputs_ByYear!$D$39:$Y$44,MATCH(Inputs_ByPrg!$C50,Inputs_ByYear!$B$39:$B$44,0),MATCH(Inputs_ByPrg!O$5,Inputs_ByYear!$D$38:$Y$38,0))))</f>
        <v>0.16907</v>
      </c>
      <c r="P50" s="279">
        <f>O50*(1+(INDEX(Inputs_ByYear!$D$39:$Y$44,MATCH(Inputs_ByPrg!$C50,Inputs_ByYear!$B$39:$B$44,0),MATCH(Inputs_ByPrg!P$5,Inputs_ByYear!$D$38:$Y$38,0))))</f>
        <v>0.16907</v>
      </c>
      <c r="Q50" s="279">
        <f>P50*(1+(INDEX(Inputs_ByYear!$D$39:$Y$44,MATCH(Inputs_ByPrg!$C50,Inputs_ByYear!$B$39:$B$44,0),MATCH(Inputs_ByPrg!Q$5,Inputs_ByYear!$D$38:$Y$38,0))))</f>
        <v>0.16907</v>
      </c>
      <c r="R50" s="279">
        <f>Q50*(1+(INDEX(Inputs_ByYear!$D$39:$Y$44,MATCH(Inputs_ByPrg!$C50,Inputs_ByYear!$B$39:$B$44,0),MATCH(Inputs_ByPrg!R$5,Inputs_ByYear!$D$38:$Y$38,0))))</f>
        <v>0.16907</v>
      </c>
      <c r="S50" s="279">
        <f>R50*(1+(INDEX(Inputs_ByYear!$D$39:$Y$44,MATCH(Inputs_ByPrg!$C50,Inputs_ByYear!$B$39:$B$44,0),MATCH(Inputs_ByPrg!S$5,Inputs_ByYear!$D$38:$Y$38,0))))</f>
        <v>0.16907</v>
      </c>
      <c r="T50" s="279">
        <f>S50*(1+(INDEX(Inputs_ByYear!$D$39:$Y$44,MATCH(Inputs_ByPrg!$C50,Inputs_ByYear!$B$39:$B$44,0),MATCH(Inputs_ByPrg!T$5,Inputs_ByYear!$D$38:$Y$38,0))))</f>
        <v>0.16907</v>
      </c>
      <c r="U50" s="279">
        <f>T50*(1+(INDEX(Inputs_ByYear!$D$39:$Y$44,MATCH(Inputs_ByPrg!$C50,Inputs_ByYear!$B$39:$B$44,0),MATCH(Inputs_ByPrg!U$5,Inputs_ByYear!$D$38:$Y$38,0))))</f>
        <v>0.16907</v>
      </c>
      <c r="V50" s="279">
        <f>U50*(1+(INDEX(Inputs_ByYear!$D$39:$Y$44,MATCH(Inputs_ByPrg!$C50,Inputs_ByYear!$B$39:$B$44,0),MATCH(Inputs_ByPrg!V$5,Inputs_ByYear!$D$38:$Y$38,0))))</f>
        <v>0.16907</v>
      </c>
      <c r="W50" s="279">
        <f>V50*(1+(INDEX(Inputs_ByYear!$D$39:$Y$44,MATCH(Inputs_ByPrg!$C50,Inputs_ByYear!$B$39:$B$44,0),MATCH(Inputs_ByPrg!W$5,Inputs_ByYear!$D$38:$Y$38,0))))</f>
        <v>0.16907</v>
      </c>
      <c r="X50" s="279">
        <f>W50*(1+(INDEX(Inputs_ByYear!$D$39:$Y$44,MATCH(Inputs_ByPrg!$C50,Inputs_ByYear!$B$39:$B$44,0),MATCH(Inputs_ByPrg!X$5,Inputs_ByYear!$D$38:$Y$38,0))))</f>
        <v>0.16907</v>
      </c>
      <c r="Y50" s="279">
        <f>X50*(1+(INDEX(Inputs_ByYear!$D$39:$Y$44,MATCH(Inputs_ByPrg!$C50,Inputs_ByYear!$B$39:$B$44,0),MATCH(Inputs_ByPrg!Y$5,Inputs_ByYear!$D$38:$Y$38,0))))</f>
        <v>0.16907</v>
      </c>
      <c r="Z50" s="279">
        <f>Y50*(1+(INDEX(Inputs_ByYear!$D$39:$Y$44,MATCH(Inputs_ByPrg!$C50,Inputs_ByYear!$B$39:$B$44,0),MATCH(Inputs_ByPrg!Z$5,Inputs_ByYear!$D$38:$Y$38,0))))</f>
        <v>0.16907</v>
      </c>
      <c r="AA50" s="279">
        <f>Z50*(1+(INDEX(Inputs_ByYear!$D$39:$Y$44,MATCH(Inputs_ByPrg!$C50,Inputs_ByYear!$B$39:$B$44,0),MATCH(Inputs_ByPrg!AA$5,Inputs_ByYear!$D$38:$Y$38,0))))</f>
        <v>0.16907</v>
      </c>
      <c r="AB50" s="279">
        <f>AA50*(1+(INDEX(Inputs_ByYear!$D$39:$Y$44,MATCH(Inputs_ByPrg!$C50,Inputs_ByYear!$B$39:$B$44,0),MATCH(Inputs_ByPrg!AB$5,Inputs_ByYear!$D$38:$Y$38,0))))</f>
        <v>0.16907</v>
      </c>
      <c r="AC50" s="279">
        <f>AB50*(1+(INDEX(Inputs_ByYear!$D$39:$Y$44,MATCH(Inputs_ByPrg!$C50,Inputs_ByYear!$B$39:$B$44,0),MATCH(Inputs_ByPrg!AC$5,Inputs_ByYear!$D$38:$Y$38,0))))</f>
        <v>0.16907</v>
      </c>
      <c r="AD50" s="279">
        <f>AC50*(1+(INDEX(Inputs_ByYear!$D$39:$Y$44,MATCH(Inputs_ByPrg!$C50,Inputs_ByYear!$B$39:$B$44,0),MATCH(Inputs_ByPrg!AD$5,Inputs_ByYear!$D$38:$Y$38,0))))</f>
        <v>0.16907</v>
      </c>
      <c r="AE50" s="270"/>
    </row>
    <row r="51" spans="2:31" ht="14.45" customHeight="1">
      <c r="B51" s="239" t="s">
        <v>230</v>
      </c>
      <c r="C51" s="239" t="s">
        <v>210</v>
      </c>
      <c r="D51" s="239" t="s">
        <v>289</v>
      </c>
      <c r="E51" s="274" t="str">
        <f t="shared" si="0"/>
        <v>A_Community Driven Community Solar_ &gt;500-2000</v>
      </c>
      <c r="F51" s="265">
        <v>1</v>
      </c>
      <c r="H51" s="303"/>
      <c r="I51" s="265">
        <v>0.16907</v>
      </c>
      <c r="J51" s="278">
        <f>I51*(1+(INDEX(Inputs_ByYear!$D$39:$Y$44,MATCH(Inputs_ByPrg!$C51,Inputs_ByYear!$B$39:$B$44,0),MATCH(Inputs_ByPrg!J$5,Inputs_ByYear!$D$38:$Y$38,0))))</f>
        <v>0.16907</v>
      </c>
      <c r="K51" s="279">
        <f>J51*(1+(INDEX(Inputs_ByYear!$D$39:$Y$44,MATCH(Inputs_ByPrg!$C51,Inputs_ByYear!$B$39:$B$44,0),MATCH(Inputs_ByPrg!K$5,Inputs_ByYear!$D$38:$Y$38,0))))</f>
        <v>0.16907</v>
      </c>
      <c r="L51" s="279">
        <f>K51*(1+(INDEX(Inputs_ByYear!$D$39:$Y$44,MATCH(Inputs_ByPrg!$C51,Inputs_ByYear!$B$39:$B$44,0),MATCH(Inputs_ByPrg!L$5,Inputs_ByYear!$D$38:$Y$38,0))))</f>
        <v>0.16907</v>
      </c>
      <c r="M51" s="279">
        <f>L51*(1+(INDEX(Inputs_ByYear!$D$39:$Y$44,MATCH(Inputs_ByPrg!$C51,Inputs_ByYear!$B$39:$B$44,0),MATCH(Inputs_ByPrg!M$5,Inputs_ByYear!$D$38:$Y$38,0))))</f>
        <v>0.16907</v>
      </c>
      <c r="N51" s="279">
        <f>M51*(1+(INDEX(Inputs_ByYear!$D$39:$Y$44,MATCH(Inputs_ByPrg!$C51,Inputs_ByYear!$B$39:$B$44,0),MATCH(Inputs_ByPrg!N$5,Inputs_ByYear!$D$38:$Y$38,0))))</f>
        <v>0.16907</v>
      </c>
      <c r="O51" s="279">
        <f>N51*(1+(INDEX(Inputs_ByYear!$D$39:$Y$44,MATCH(Inputs_ByPrg!$C51,Inputs_ByYear!$B$39:$B$44,0),MATCH(Inputs_ByPrg!O$5,Inputs_ByYear!$D$38:$Y$38,0))))</f>
        <v>0.16907</v>
      </c>
      <c r="P51" s="279">
        <f>O51*(1+(INDEX(Inputs_ByYear!$D$39:$Y$44,MATCH(Inputs_ByPrg!$C51,Inputs_ByYear!$B$39:$B$44,0),MATCH(Inputs_ByPrg!P$5,Inputs_ByYear!$D$38:$Y$38,0))))</f>
        <v>0.16907</v>
      </c>
      <c r="Q51" s="279">
        <f>P51*(1+(INDEX(Inputs_ByYear!$D$39:$Y$44,MATCH(Inputs_ByPrg!$C51,Inputs_ByYear!$B$39:$B$44,0),MATCH(Inputs_ByPrg!Q$5,Inputs_ByYear!$D$38:$Y$38,0))))</f>
        <v>0.16907</v>
      </c>
      <c r="R51" s="279">
        <f>Q51*(1+(INDEX(Inputs_ByYear!$D$39:$Y$44,MATCH(Inputs_ByPrg!$C51,Inputs_ByYear!$B$39:$B$44,0),MATCH(Inputs_ByPrg!R$5,Inputs_ByYear!$D$38:$Y$38,0))))</f>
        <v>0.16907</v>
      </c>
      <c r="S51" s="279">
        <f>R51*(1+(INDEX(Inputs_ByYear!$D$39:$Y$44,MATCH(Inputs_ByPrg!$C51,Inputs_ByYear!$B$39:$B$44,0),MATCH(Inputs_ByPrg!S$5,Inputs_ByYear!$D$38:$Y$38,0))))</f>
        <v>0.16907</v>
      </c>
      <c r="T51" s="279">
        <f>S51*(1+(INDEX(Inputs_ByYear!$D$39:$Y$44,MATCH(Inputs_ByPrg!$C51,Inputs_ByYear!$B$39:$B$44,0),MATCH(Inputs_ByPrg!T$5,Inputs_ByYear!$D$38:$Y$38,0))))</f>
        <v>0.16907</v>
      </c>
      <c r="U51" s="279">
        <f>T51*(1+(INDEX(Inputs_ByYear!$D$39:$Y$44,MATCH(Inputs_ByPrg!$C51,Inputs_ByYear!$B$39:$B$44,0),MATCH(Inputs_ByPrg!U$5,Inputs_ByYear!$D$38:$Y$38,0))))</f>
        <v>0.16907</v>
      </c>
      <c r="V51" s="279">
        <f>U51*(1+(INDEX(Inputs_ByYear!$D$39:$Y$44,MATCH(Inputs_ByPrg!$C51,Inputs_ByYear!$B$39:$B$44,0),MATCH(Inputs_ByPrg!V$5,Inputs_ByYear!$D$38:$Y$38,0))))</f>
        <v>0.16907</v>
      </c>
      <c r="W51" s="279">
        <f>V51*(1+(INDEX(Inputs_ByYear!$D$39:$Y$44,MATCH(Inputs_ByPrg!$C51,Inputs_ByYear!$B$39:$B$44,0),MATCH(Inputs_ByPrg!W$5,Inputs_ByYear!$D$38:$Y$38,0))))</f>
        <v>0.16907</v>
      </c>
      <c r="X51" s="279">
        <f>W51*(1+(INDEX(Inputs_ByYear!$D$39:$Y$44,MATCH(Inputs_ByPrg!$C51,Inputs_ByYear!$B$39:$B$44,0),MATCH(Inputs_ByPrg!X$5,Inputs_ByYear!$D$38:$Y$38,0))))</f>
        <v>0.16907</v>
      </c>
      <c r="Y51" s="279">
        <f>X51*(1+(INDEX(Inputs_ByYear!$D$39:$Y$44,MATCH(Inputs_ByPrg!$C51,Inputs_ByYear!$B$39:$B$44,0),MATCH(Inputs_ByPrg!Y$5,Inputs_ByYear!$D$38:$Y$38,0))))</f>
        <v>0.16907</v>
      </c>
      <c r="Z51" s="279">
        <f>Y51*(1+(INDEX(Inputs_ByYear!$D$39:$Y$44,MATCH(Inputs_ByPrg!$C51,Inputs_ByYear!$B$39:$B$44,0),MATCH(Inputs_ByPrg!Z$5,Inputs_ByYear!$D$38:$Y$38,0))))</f>
        <v>0.16907</v>
      </c>
      <c r="AA51" s="279">
        <f>Z51*(1+(INDEX(Inputs_ByYear!$D$39:$Y$44,MATCH(Inputs_ByPrg!$C51,Inputs_ByYear!$B$39:$B$44,0),MATCH(Inputs_ByPrg!AA$5,Inputs_ByYear!$D$38:$Y$38,0))))</f>
        <v>0.16907</v>
      </c>
      <c r="AB51" s="279">
        <f>AA51*(1+(INDEX(Inputs_ByYear!$D$39:$Y$44,MATCH(Inputs_ByPrg!$C51,Inputs_ByYear!$B$39:$B$44,0),MATCH(Inputs_ByPrg!AB$5,Inputs_ByYear!$D$38:$Y$38,0))))</f>
        <v>0.16907</v>
      </c>
      <c r="AC51" s="279">
        <f>AB51*(1+(INDEX(Inputs_ByYear!$D$39:$Y$44,MATCH(Inputs_ByPrg!$C51,Inputs_ByYear!$B$39:$B$44,0),MATCH(Inputs_ByPrg!AC$5,Inputs_ByYear!$D$38:$Y$38,0))))</f>
        <v>0.16907</v>
      </c>
      <c r="AD51" s="279">
        <f>AC51*(1+(INDEX(Inputs_ByYear!$D$39:$Y$44,MATCH(Inputs_ByPrg!$C51,Inputs_ByYear!$B$39:$B$44,0),MATCH(Inputs_ByPrg!AD$5,Inputs_ByYear!$D$38:$Y$38,0))))</f>
        <v>0.16907</v>
      </c>
      <c r="AE51" s="270"/>
    </row>
    <row r="52" spans="2:31" ht="14.45" customHeight="1">
      <c r="B52" s="239" t="s">
        <v>230</v>
      </c>
      <c r="C52" s="239" t="s">
        <v>210</v>
      </c>
      <c r="D52" s="239" t="s">
        <v>291</v>
      </c>
      <c r="E52" s="274" t="str">
        <f t="shared" si="0"/>
        <v>A_Community Driven Community Solar_&gt;2000-5000</v>
      </c>
      <c r="F52" s="265">
        <v>0</v>
      </c>
      <c r="H52" s="303"/>
      <c r="I52" s="265">
        <v>0.16907</v>
      </c>
      <c r="J52" s="278">
        <f>I52*(1+(INDEX(Inputs_ByYear!$D$39:$Y$44,MATCH(Inputs_ByPrg!$C52,Inputs_ByYear!$B$39:$B$44,0),MATCH(Inputs_ByPrg!J$5,Inputs_ByYear!$D$38:$Y$38,0))))</f>
        <v>0.16907</v>
      </c>
      <c r="K52" s="279">
        <f>J52*(1+(INDEX(Inputs_ByYear!$D$39:$Y$44,MATCH(Inputs_ByPrg!$C52,Inputs_ByYear!$B$39:$B$44,0),MATCH(Inputs_ByPrg!K$5,Inputs_ByYear!$D$38:$Y$38,0))))</f>
        <v>0.16907</v>
      </c>
      <c r="L52" s="279">
        <f>K52*(1+(INDEX(Inputs_ByYear!$D$39:$Y$44,MATCH(Inputs_ByPrg!$C52,Inputs_ByYear!$B$39:$B$44,0),MATCH(Inputs_ByPrg!L$5,Inputs_ByYear!$D$38:$Y$38,0))))</f>
        <v>0.16907</v>
      </c>
      <c r="M52" s="279">
        <f>L52*(1+(INDEX(Inputs_ByYear!$D$39:$Y$44,MATCH(Inputs_ByPrg!$C52,Inputs_ByYear!$B$39:$B$44,0),MATCH(Inputs_ByPrg!M$5,Inputs_ByYear!$D$38:$Y$38,0))))</f>
        <v>0.16907</v>
      </c>
      <c r="N52" s="279">
        <f>M52*(1+(INDEX(Inputs_ByYear!$D$39:$Y$44,MATCH(Inputs_ByPrg!$C52,Inputs_ByYear!$B$39:$B$44,0),MATCH(Inputs_ByPrg!N$5,Inputs_ByYear!$D$38:$Y$38,0))))</f>
        <v>0.16907</v>
      </c>
      <c r="O52" s="279">
        <f>N52*(1+(INDEX(Inputs_ByYear!$D$39:$Y$44,MATCH(Inputs_ByPrg!$C52,Inputs_ByYear!$B$39:$B$44,0),MATCH(Inputs_ByPrg!O$5,Inputs_ByYear!$D$38:$Y$38,0))))</f>
        <v>0.16907</v>
      </c>
      <c r="P52" s="279">
        <f>O52*(1+(INDEX(Inputs_ByYear!$D$39:$Y$44,MATCH(Inputs_ByPrg!$C52,Inputs_ByYear!$B$39:$B$44,0),MATCH(Inputs_ByPrg!P$5,Inputs_ByYear!$D$38:$Y$38,0))))</f>
        <v>0.16907</v>
      </c>
      <c r="Q52" s="279">
        <f>P52*(1+(INDEX(Inputs_ByYear!$D$39:$Y$44,MATCH(Inputs_ByPrg!$C52,Inputs_ByYear!$B$39:$B$44,0),MATCH(Inputs_ByPrg!Q$5,Inputs_ByYear!$D$38:$Y$38,0))))</f>
        <v>0.16907</v>
      </c>
      <c r="R52" s="279">
        <f>Q52*(1+(INDEX(Inputs_ByYear!$D$39:$Y$44,MATCH(Inputs_ByPrg!$C52,Inputs_ByYear!$B$39:$B$44,0),MATCH(Inputs_ByPrg!R$5,Inputs_ByYear!$D$38:$Y$38,0))))</f>
        <v>0.16907</v>
      </c>
      <c r="S52" s="279">
        <f>R52*(1+(INDEX(Inputs_ByYear!$D$39:$Y$44,MATCH(Inputs_ByPrg!$C52,Inputs_ByYear!$B$39:$B$44,0),MATCH(Inputs_ByPrg!S$5,Inputs_ByYear!$D$38:$Y$38,0))))</f>
        <v>0.16907</v>
      </c>
      <c r="T52" s="279">
        <f>S52*(1+(INDEX(Inputs_ByYear!$D$39:$Y$44,MATCH(Inputs_ByPrg!$C52,Inputs_ByYear!$B$39:$B$44,0),MATCH(Inputs_ByPrg!T$5,Inputs_ByYear!$D$38:$Y$38,0))))</f>
        <v>0.16907</v>
      </c>
      <c r="U52" s="279">
        <f>T52*(1+(INDEX(Inputs_ByYear!$D$39:$Y$44,MATCH(Inputs_ByPrg!$C52,Inputs_ByYear!$B$39:$B$44,0),MATCH(Inputs_ByPrg!U$5,Inputs_ByYear!$D$38:$Y$38,0))))</f>
        <v>0.16907</v>
      </c>
      <c r="V52" s="279">
        <f>U52*(1+(INDEX(Inputs_ByYear!$D$39:$Y$44,MATCH(Inputs_ByPrg!$C52,Inputs_ByYear!$B$39:$B$44,0),MATCH(Inputs_ByPrg!V$5,Inputs_ByYear!$D$38:$Y$38,0))))</f>
        <v>0.16907</v>
      </c>
      <c r="W52" s="279">
        <f>V52*(1+(INDEX(Inputs_ByYear!$D$39:$Y$44,MATCH(Inputs_ByPrg!$C52,Inputs_ByYear!$B$39:$B$44,0),MATCH(Inputs_ByPrg!W$5,Inputs_ByYear!$D$38:$Y$38,0))))</f>
        <v>0.16907</v>
      </c>
      <c r="X52" s="279">
        <f>W52*(1+(INDEX(Inputs_ByYear!$D$39:$Y$44,MATCH(Inputs_ByPrg!$C52,Inputs_ByYear!$B$39:$B$44,0),MATCH(Inputs_ByPrg!X$5,Inputs_ByYear!$D$38:$Y$38,0))))</f>
        <v>0.16907</v>
      </c>
      <c r="Y52" s="279">
        <f>X52*(1+(INDEX(Inputs_ByYear!$D$39:$Y$44,MATCH(Inputs_ByPrg!$C52,Inputs_ByYear!$B$39:$B$44,0),MATCH(Inputs_ByPrg!Y$5,Inputs_ByYear!$D$38:$Y$38,0))))</f>
        <v>0.16907</v>
      </c>
      <c r="Z52" s="279">
        <f>Y52*(1+(INDEX(Inputs_ByYear!$D$39:$Y$44,MATCH(Inputs_ByPrg!$C52,Inputs_ByYear!$B$39:$B$44,0),MATCH(Inputs_ByPrg!Z$5,Inputs_ByYear!$D$38:$Y$38,0))))</f>
        <v>0.16907</v>
      </c>
      <c r="AA52" s="279">
        <f>Z52*(1+(INDEX(Inputs_ByYear!$D$39:$Y$44,MATCH(Inputs_ByPrg!$C52,Inputs_ByYear!$B$39:$B$44,0),MATCH(Inputs_ByPrg!AA$5,Inputs_ByYear!$D$38:$Y$38,0))))</f>
        <v>0.16907</v>
      </c>
      <c r="AB52" s="279">
        <f>AA52*(1+(INDEX(Inputs_ByYear!$D$39:$Y$44,MATCH(Inputs_ByPrg!$C52,Inputs_ByYear!$B$39:$B$44,0),MATCH(Inputs_ByPrg!AB$5,Inputs_ByYear!$D$38:$Y$38,0))))</f>
        <v>0.16907</v>
      </c>
      <c r="AC52" s="279">
        <f>AB52*(1+(INDEX(Inputs_ByYear!$D$39:$Y$44,MATCH(Inputs_ByPrg!$C52,Inputs_ByYear!$B$39:$B$44,0),MATCH(Inputs_ByPrg!AC$5,Inputs_ByYear!$D$38:$Y$38,0))))</f>
        <v>0.16907</v>
      </c>
      <c r="AD52" s="279">
        <f>AC52*(1+(INDEX(Inputs_ByYear!$D$39:$Y$44,MATCH(Inputs_ByPrg!$C52,Inputs_ByYear!$B$39:$B$44,0),MATCH(Inputs_ByPrg!AD$5,Inputs_ByYear!$D$38:$Y$38,0))))</f>
        <v>0.16907</v>
      </c>
      <c r="AE52" s="270"/>
    </row>
    <row r="53" spans="2:31" ht="14.45" customHeight="1">
      <c r="B53" s="239" t="s">
        <v>231</v>
      </c>
      <c r="C53" s="239" t="s">
        <v>210</v>
      </c>
      <c r="D53" s="239" t="s">
        <v>275</v>
      </c>
      <c r="E53" s="274" t="str">
        <f t="shared" si="0"/>
        <v>B_Community Driven Community Solar_ &lt; 10</v>
      </c>
      <c r="F53" s="265">
        <v>0</v>
      </c>
      <c r="H53" s="303"/>
      <c r="I53" s="265">
        <v>0.16907</v>
      </c>
      <c r="J53" s="278">
        <f>I53*(1+(INDEX(Inputs_ByYear!$D$39:$Y$44,MATCH(Inputs_ByPrg!$C53,Inputs_ByYear!$B$39:$B$44,0),MATCH(Inputs_ByPrg!J$5,Inputs_ByYear!$D$38:$Y$38,0))))</f>
        <v>0.16907</v>
      </c>
      <c r="K53" s="279">
        <f>J53*(1+(INDEX(Inputs_ByYear!$D$39:$Y$44,MATCH(Inputs_ByPrg!$C53,Inputs_ByYear!$B$39:$B$44,0),MATCH(Inputs_ByPrg!K$5,Inputs_ByYear!$D$38:$Y$38,0))))</f>
        <v>0.16907</v>
      </c>
      <c r="L53" s="279">
        <f>K53*(1+(INDEX(Inputs_ByYear!$D$39:$Y$44,MATCH(Inputs_ByPrg!$C53,Inputs_ByYear!$B$39:$B$44,0),MATCH(Inputs_ByPrg!L$5,Inputs_ByYear!$D$38:$Y$38,0))))</f>
        <v>0.16907</v>
      </c>
      <c r="M53" s="279">
        <f>L53*(1+(INDEX(Inputs_ByYear!$D$39:$Y$44,MATCH(Inputs_ByPrg!$C53,Inputs_ByYear!$B$39:$B$44,0),MATCH(Inputs_ByPrg!M$5,Inputs_ByYear!$D$38:$Y$38,0))))</f>
        <v>0.16907</v>
      </c>
      <c r="N53" s="279">
        <f>M53*(1+(INDEX(Inputs_ByYear!$D$39:$Y$44,MATCH(Inputs_ByPrg!$C53,Inputs_ByYear!$B$39:$B$44,0),MATCH(Inputs_ByPrg!N$5,Inputs_ByYear!$D$38:$Y$38,0))))</f>
        <v>0.16907</v>
      </c>
      <c r="O53" s="279">
        <f>N53*(1+(INDEX(Inputs_ByYear!$D$39:$Y$44,MATCH(Inputs_ByPrg!$C53,Inputs_ByYear!$B$39:$B$44,0),MATCH(Inputs_ByPrg!O$5,Inputs_ByYear!$D$38:$Y$38,0))))</f>
        <v>0.16907</v>
      </c>
      <c r="P53" s="279">
        <f>O53*(1+(INDEX(Inputs_ByYear!$D$39:$Y$44,MATCH(Inputs_ByPrg!$C53,Inputs_ByYear!$B$39:$B$44,0),MATCH(Inputs_ByPrg!P$5,Inputs_ByYear!$D$38:$Y$38,0))))</f>
        <v>0.16907</v>
      </c>
      <c r="Q53" s="279">
        <f>P53*(1+(INDEX(Inputs_ByYear!$D$39:$Y$44,MATCH(Inputs_ByPrg!$C53,Inputs_ByYear!$B$39:$B$44,0),MATCH(Inputs_ByPrg!Q$5,Inputs_ByYear!$D$38:$Y$38,0))))</f>
        <v>0.16907</v>
      </c>
      <c r="R53" s="279">
        <f>Q53*(1+(INDEX(Inputs_ByYear!$D$39:$Y$44,MATCH(Inputs_ByPrg!$C53,Inputs_ByYear!$B$39:$B$44,0),MATCH(Inputs_ByPrg!R$5,Inputs_ByYear!$D$38:$Y$38,0))))</f>
        <v>0.16907</v>
      </c>
      <c r="S53" s="279">
        <f>R53*(1+(INDEX(Inputs_ByYear!$D$39:$Y$44,MATCH(Inputs_ByPrg!$C53,Inputs_ByYear!$B$39:$B$44,0),MATCH(Inputs_ByPrg!S$5,Inputs_ByYear!$D$38:$Y$38,0))))</f>
        <v>0.16907</v>
      </c>
      <c r="T53" s="279">
        <f>S53*(1+(INDEX(Inputs_ByYear!$D$39:$Y$44,MATCH(Inputs_ByPrg!$C53,Inputs_ByYear!$B$39:$B$44,0),MATCH(Inputs_ByPrg!T$5,Inputs_ByYear!$D$38:$Y$38,0))))</f>
        <v>0.16907</v>
      </c>
      <c r="U53" s="279">
        <f>T53*(1+(INDEX(Inputs_ByYear!$D$39:$Y$44,MATCH(Inputs_ByPrg!$C53,Inputs_ByYear!$B$39:$B$44,0),MATCH(Inputs_ByPrg!U$5,Inputs_ByYear!$D$38:$Y$38,0))))</f>
        <v>0.16907</v>
      </c>
      <c r="V53" s="279">
        <f>U53*(1+(INDEX(Inputs_ByYear!$D$39:$Y$44,MATCH(Inputs_ByPrg!$C53,Inputs_ByYear!$B$39:$B$44,0),MATCH(Inputs_ByPrg!V$5,Inputs_ByYear!$D$38:$Y$38,0))))</f>
        <v>0.16907</v>
      </c>
      <c r="W53" s="279">
        <f>V53*(1+(INDEX(Inputs_ByYear!$D$39:$Y$44,MATCH(Inputs_ByPrg!$C53,Inputs_ByYear!$B$39:$B$44,0),MATCH(Inputs_ByPrg!W$5,Inputs_ByYear!$D$38:$Y$38,0))))</f>
        <v>0.16907</v>
      </c>
      <c r="X53" s="279">
        <f>W53*(1+(INDEX(Inputs_ByYear!$D$39:$Y$44,MATCH(Inputs_ByPrg!$C53,Inputs_ByYear!$B$39:$B$44,0),MATCH(Inputs_ByPrg!X$5,Inputs_ByYear!$D$38:$Y$38,0))))</f>
        <v>0.16907</v>
      </c>
      <c r="Y53" s="279">
        <f>X53*(1+(INDEX(Inputs_ByYear!$D$39:$Y$44,MATCH(Inputs_ByPrg!$C53,Inputs_ByYear!$B$39:$B$44,0),MATCH(Inputs_ByPrg!Y$5,Inputs_ByYear!$D$38:$Y$38,0))))</f>
        <v>0.16907</v>
      </c>
      <c r="Z53" s="279">
        <f>Y53*(1+(INDEX(Inputs_ByYear!$D$39:$Y$44,MATCH(Inputs_ByPrg!$C53,Inputs_ByYear!$B$39:$B$44,0),MATCH(Inputs_ByPrg!Z$5,Inputs_ByYear!$D$38:$Y$38,0))))</f>
        <v>0.16907</v>
      </c>
      <c r="AA53" s="279">
        <f>Z53*(1+(INDEX(Inputs_ByYear!$D$39:$Y$44,MATCH(Inputs_ByPrg!$C53,Inputs_ByYear!$B$39:$B$44,0),MATCH(Inputs_ByPrg!AA$5,Inputs_ByYear!$D$38:$Y$38,0))))</f>
        <v>0.16907</v>
      </c>
      <c r="AB53" s="279">
        <f>AA53*(1+(INDEX(Inputs_ByYear!$D$39:$Y$44,MATCH(Inputs_ByPrg!$C53,Inputs_ByYear!$B$39:$B$44,0),MATCH(Inputs_ByPrg!AB$5,Inputs_ByYear!$D$38:$Y$38,0))))</f>
        <v>0.16907</v>
      </c>
      <c r="AC53" s="279">
        <f>AB53*(1+(INDEX(Inputs_ByYear!$D$39:$Y$44,MATCH(Inputs_ByPrg!$C53,Inputs_ByYear!$B$39:$B$44,0),MATCH(Inputs_ByPrg!AC$5,Inputs_ByYear!$D$38:$Y$38,0))))</f>
        <v>0.16907</v>
      </c>
      <c r="AD53" s="279">
        <f>AC53*(1+(INDEX(Inputs_ByYear!$D$39:$Y$44,MATCH(Inputs_ByPrg!$C53,Inputs_ByYear!$B$39:$B$44,0),MATCH(Inputs_ByPrg!AD$5,Inputs_ByYear!$D$38:$Y$38,0))))</f>
        <v>0.16907</v>
      </c>
      <c r="AE53" s="270"/>
    </row>
    <row r="54" spans="2:31" ht="14.45" customHeight="1">
      <c r="B54" s="239" t="s">
        <v>231</v>
      </c>
      <c r="C54" s="239" t="s">
        <v>210</v>
      </c>
      <c r="D54" s="239" t="s">
        <v>277</v>
      </c>
      <c r="E54" s="274" t="str">
        <f t="shared" si="0"/>
        <v>B_Community Driven Community Solar_ &gt;10-25</v>
      </c>
      <c r="F54" s="265">
        <v>0</v>
      </c>
      <c r="H54" s="303"/>
      <c r="I54" s="265">
        <v>0.16907</v>
      </c>
      <c r="J54" s="278">
        <f>I54*(1+(INDEX(Inputs_ByYear!$D$39:$Y$44,MATCH(Inputs_ByPrg!$C54,Inputs_ByYear!$B$39:$B$44,0),MATCH(Inputs_ByPrg!J$5,Inputs_ByYear!$D$38:$Y$38,0))))</f>
        <v>0.16907</v>
      </c>
      <c r="K54" s="279">
        <f>J54*(1+(INDEX(Inputs_ByYear!$D$39:$Y$44,MATCH(Inputs_ByPrg!$C54,Inputs_ByYear!$B$39:$B$44,0),MATCH(Inputs_ByPrg!K$5,Inputs_ByYear!$D$38:$Y$38,0))))</f>
        <v>0.16907</v>
      </c>
      <c r="L54" s="279">
        <f>K54*(1+(INDEX(Inputs_ByYear!$D$39:$Y$44,MATCH(Inputs_ByPrg!$C54,Inputs_ByYear!$B$39:$B$44,0),MATCH(Inputs_ByPrg!L$5,Inputs_ByYear!$D$38:$Y$38,0))))</f>
        <v>0.16907</v>
      </c>
      <c r="M54" s="279">
        <f>L54*(1+(INDEX(Inputs_ByYear!$D$39:$Y$44,MATCH(Inputs_ByPrg!$C54,Inputs_ByYear!$B$39:$B$44,0),MATCH(Inputs_ByPrg!M$5,Inputs_ByYear!$D$38:$Y$38,0))))</f>
        <v>0.16907</v>
      </c>
      <c r="N54" s="279">
        <f>M54*(1+(INDEX(Inputs_ByYear!$D$39:$Y$44,MATCH(Inputs_ByPrg!$C54,Inputs_ByYear!$B$39:$B$44,0),MATCH(Inputs_ByPrg!N$5,Inputs_ByYear!$D$38:$Y$38,0))))</f>
        <v>0.16907</v>
      </c>
      <c r="O54" s="279">
        <f>N54*(1+(INDEX(Inputs_ByYear!$D$39:$Y$44,MATCH(Inputs_ByPrg!$C54,Inputs_ByYear!$B$39:$B$44,0),MATCH(Inputs_ByPrg!O$5,Inputs_ByYear!$D$38:$Y$38,0))))</f>
        <v>0.16907</v>
      </c>
      <c r="P54" s="279">
        <f>O54*(1+(INDEX(Inputs_ByYear!$D$39:$Y$44,MATCH(Inputs_ByPrg!$C54,Inputs_ByYear!$B$39:$B$44,0),MATCH(Inputs_ByPrg!P$5,Inputs_ByYear!$D$38:$Y$38,0))))</f>
        <v>0.16907</v>
      </c>
      <c r="Q54" s="279">
        <f>P54*(1+(INDEX(Inputs_ByYear!$D$39:$Y$44,MATCH(Inputs_ByPrg!$C54,Inputs_ByYear!$B$39:$B$44,0),MATCH(Inputs_ByPrg!Q$5,Inputs_ByYear!$D$38:$Y$38,0))))</f>
        <v>0.16907</v>
      </c>
      <c r="R54" s="279">
        <f>Q54*(1+(INDEX(Inputs_ByYear!$D$39:$Y$44,MATCH(Inputs_ByPrg!$C54,Inputs_ByYear!$B$39:$B$44,0),MATCH(Inputs_ByPrg!R$5,Inputs_ByYear!$D$38:$Y$38,0))))</f>
        <v>0.16907</v>
      </c>
      <c r="S54" s="279">
        <f>R54*(1+(INDEX(Inputs_ByYear!$D$39:$Y$44,MATCH(Inputs_ByPrg!$C54,Inputs_ByYear!$B$39:$B$44,0),MATCH(Inputs_ByPrg!S$5,Inputs_ByYear!$D$38:$Y$38,0))))</f>
        <v>0.16907</v>
      </c>
      <c r="T54" s="279">
        <f>S54*(1+(INDEX(Inputs_ByYear!$D$39:$Y$44,MATCH(Inputs_ByPrg!$C54,Inputs_ByYear!$B$39:$B$44,0),MATCH(Inputs_ByPrg!T$5,Inputs_ByYear!$D$38:$Y$38,0))))</f>
        <v>0.16907</v>
      </c>
      <c r="U54" s="279">
        <f>T54*(1+(INDEX(Inputs_ByYear!$D$39:$Y$44,MATCH(Inputs_ByPrg!$C54,Inputs_ByYear!$B$39:$B$44,0),MATCH(Inputs_ByPrg!U$5,Inputs_ByYear!$D$38:$Y$38,0))))</f>
        <v>0.16907</v>
      </c>
      <c r="V54" s="279">
        <f>U54*(1+(INDEX(Inputs_ByYear!$D$39:$Y$44,MATCH(Inputs_ByPrg!$C54,Inputs_ByYear!$B$39:$B$44,0),MATCH(Inputs_ByPrg!V$5,Inputs_ByYear!$D$38:$Y$38,0))))</f>
        <v>0.16907</v>
      </c>
      <c r="W54" s="279">
        <f>V54*(1+(INDEX(Inputs_ByYear!$D$39:$Y$44,MATCH(Inputs_ByPrg!$C54,Inputs_ByYear!$B$39:$B$44,0),MATCH(Inputs_ByPrg!W$5,Inputs_ByYear!$D$38:$Y$38,0))))</f>
        <v>0.16907</v>
      </c>
      <c r="X54" s="279">
        <f>W54*(1+(INDEX(Inputs_ByYear!$D$39:$Y$44,MATCH(Inputs_ByPrg!$C54,Inputs_ByYear!$B$39:$B$44,0),MATCH(Inputs_ByPrg!X$5,Inputs_ByYear!$D$38:$Y$38,0))))</f>
        <v>0.16907</v>
      </c>
      <c r="Y54" s="279">
        <f>X54*(1+(INDEX(Inputs_ByYear!$D$39:$Y$44,MATCH(Inputs_ByPrg!$C54,Inputs_ByYear!$B$39:$B$44,0),MATCH(Inputs_ByPrg!Y$5,Inputs_ByYear!$D$38:$Y$38,0))))</f>
        <v>0.16907</v>
      </c>
      <c r="Z54" s="279">
        <f>Y54*(1+(INDEX(Inputs_ByYear!$D$39:$Y$44,MATCH(Inputs_ByPrg!$C54,Inputs_ByYear!$B$39:$B$44,0),MATCH(Inputs_ByPrg!Z$5,Inputs_ByYear!$D$38:$Y$38,0))))</f>
        <v>0.16907</v>
      </c>
      <c r="AA54" s="279">
        <f>Z54*(1+(INDEX(Inputs_ByYear!$D$39:$Y$44,MATCH(Inputs_ByPrg!$C54,Inputs_ByYear!$B$39:$B$44,0),MATCH(Inputs_ByPrg!AA$5,Inputs_ByYear!$D$38:$Y$38,0))))</f>
        <v>0.16907</v>
      </c>
      <c r="AB54" s="279">
        <f>AA54*(1+(INDEX(Inputs_ByYear!$D$39:$Y$44,MATCH(Inputs_ByPrg!$C54,Inputs_ByYear!$B$39:$B$44,0),MATCH(Inputs_ByPrg!AB$5,Inputs_ByYear!$D$38:$Y$38,0))))</f>
        <v>0.16907</v>
      </c>
      <c r="AC54" s="279">
        <f>AB54*(1+(INDEX(Inputs_ByYear!$D$39:$Y$44,MATCH(Inputs_ByPrg!$C54,Inputs_ByYear!$B$39:$B$44,0),MATCH(Inputs_ByPrg!AC$5,Inputs_ByYear!$D$38:$Y$38,0))))</f>
        <v>0.16907</v>
      </c>
      <c r="AD54" s="279">
        <f>AC54*(1+(INDEX(Inputs_ByYear!$D$39:$Y$44,MATCH(Inputs_ByPrg!$C54,Inputs_ByYear!$B$39:$B$44,0),MATCH(Inputs_ByPrg!AD$5,Inputs_ByYear!$D$38:$Y$38,0))))</f>
        <v>0.16907</v>
      </c>
      <c r="AE54" s="270"/>
    </row>
    <row r="55" spans="2:31" ht="14.45" customHeight="1">
      <c r="B55" s="239" t="s">
        <v>231</v>
      </c>
      <c r="C55" s="239" t="s">
        <v>210</v>
      </c>
      <c r="D55" s="239" t="s">
        <v>284</v>
      </c>
      <c r="E55" s="274" t="str">
        <f t="shared" si="0"/>
        <v>B_Community Driven Community Solar_ &gt;25-100</v>
      </c>
      <c r="F55" s="265">
        <v>0</v>
      </c>
      <c r="H55" s="303"/>
      <c r="I55" s="265">
        <v>0.16907</v>
      </c>
      <c r="J55" s="278">
        <f>I55*(1+(INDEX(Inputs_ByYear!$D$39:$Y$44,MATCH(Inputs_ByPrg!$C55,Inputs_ByYear!$B$39:$B$44,0),MATCH(Inputs_ByPrg!J$5,Inputs_ByYear!$D$38:$Y$38,0))))</f>
        <v>0.16907</v>
      </c>
      <c r="K55" s="279">
        <f>J55*(1+(INDEX(Inputs_ByYear!$D$39:$Y$44,MATCH(Inputs_ByPrg!$C55,Inputs_ByYear!$B$39:$B$44,0),MATCH(Inputs_ByPrg!K$5,Inputs_ByYear!$D$38:$Y$38,0))))</f>
        <v>0.16907</v>
      </c>
      <c r="L55" s="279">
        <f>K55*(1+(INDEX(Inputs_ByYear!$D$39:$Y$44,MATCH(Inputs_ByPrg!$C55,Inputs_ByYear!$B$39:$B$44,0),MATCH(Inputs_ByPrg!L$5,Inputs_ByYear!$D$38:$Y$38,0))))</f>
        <v>0.16907</v>
      </c>
      <c r="M55" s="279">
        <f>L55*(1+(INDEX(Inputs_ByYear!$D$39:$Y$44,MATCH(Inputs_ByPrg!$C55,Inputs_ByYear!$B$39:$B$44,0),MATCH(Inputs_ByPrg!M$5,Inputs_ByYear!$D$38:$Y$38,0))))</f>
        <v>0.16907</v>
      </c>
      <c r="N55" s="279">
        <f>M55*(1+(INDEX(Inputs_ByYear!$D$39:$Y$44,MATCH(Inputs_ByPrg!$C55,Inputs_ByYear!$B$39:$B$44,0),MATCH(Inputs_ByPrg!N$5,Inputs_ByYear!$D$38:$Y$38,0))))</f>
        <v>0.16907</v>
      </c>
      <c r="O55" s="279">
        <f>N55*(1+(INDEX(Inputs_ByYear!$D$39:$Y$44,MATCH(Inputs_ByPrg!$C55,Inputs_ByYear!$B$39:$B$44,0),MATCH(Inputs_ByPrg!O$5,Inputs_ByYear!$D$38:$Y$38,0))))</f>
        <v>0.16907</v>
      </c>
      <c r="P55" s="279">
        <f>O55*(1+(INDEX(Inputs_ByYear!$D$39:$Y$44,MATCH(Inputs_ByPrg!$C55,Inputs_ByYear!$B$39:$B$44,0),MATCH(Inputs_ByPrg!P$5,Inputs_ByYear!$D$38:$Y$38,0))))</f>
        <v>0.16907</v>
      </c>
      <c r="Q55" s="279">
        <f>P55*(1+(INDEX(Inputs_ByYear!$D$39:$Y$44,MATCH(Inputs_ByPrg!$C55,Inputs_ByYear!$B$39:$B$44,0),MATCH(Inputs_ByPrg!Q$5,Inputs_ByYear!$D$38:$Y$38,0))))</f>
        <v>0.16907</v>
      </c>
      <c r="R55" s="279">
        <f>Q55*(1+(INDEX(Inputs_ByYear!$D$39:$Y$44,MATCH(Inputs_ByPrg!$C55,Inputs_ByYear!$B$39:$B$44,0),MATCH(Inputs_ByPrg!R$5,Inputs_ByYear!$D$38:$Y$38,0))))</f>
        <v>0.16907</v>
      </c>
      <c r="S55" s="279">
        <f>R55*(1+(INDEX(Inputs_ByYear!$D$39:$Y$44,MATCH(Inputs_ByPrg!$C55,Inputs_ByYear!$B$39:$B$44,0),MATCH(Inputs_ByPrg!S$5,Inputs_ByYear!$D$38:$Y$38,0))))</f>
        <v>0.16907</v>
      </c>
      <c r="T55" s="279">
        <f>S55*(1+(INDEX(Inputs_ByYear!$D$39:$Y$44,MATCH(Inputs_ByPrg!$C55,Inputs_ByYear!$B$39:$B$44,0),MATCH(Inputs_ByPrg!T$5,Inputs_ByYear!$D$38:$Y$38,0))))</f>
        <v>0.16907</v>
      </c>
      <c r="U55" s="279">
        <f>T55*(1+(INDEX(Inputs_ByYear!$D$39:$Y$44,MATCH(Inputs_ByPrg!$C55,Inputs_ByYear!$B$39:$B$44,0),MATCH(Inputs_ByPrg!U$5,Inputs_ByYear!$D$38:$Y$38,0))))</f>
        <v>0.16907</v>
      </c>
      <c r="V55" s="279">
        <f>U55*(1+(INDEX(Inputs_ByYear!$D$39:$Y$44,MATCH(Inputs_ByPrg!$C55,Inputs_ByYear!$B$39:$B$44,0),MATCH(Inputs_ByPrg!V$5,Inputs_ByYear!$D$38:$Y$38,0))))</f>
        <v>0.16907</v>
      </c>
      <c r="W55" s="279">
        <f>V55*(1+(INDEX(Inputs_ByYear!$D$39:$Y$44,MATCH(Inputs_ByPrg!$C55,Inputs_ByYear!$B$39:$B$44,0),MATCH(Inputs_ByPrg!W$5,Inputs_ByYear!$D$38:$Y$38,0))))</f>
        <v>0.16907</v>
      </c>
      <c r="X55" s="279">
        <f>W55*(1+(INDEX(Inputs_ByYear!$D$39:$Y$44,MATCH(Inputs_ByPrg!$C55,Inputs_ByYear!$B$39:$B$44,0),MATCH(Inputs_ByPrg!X$5,Inputs_ByYear!$D$38:$Y$38,0))))</f>
        <v>0.16907</v>
      </c>
      <c r="Y55" s="279">
        <f>X55*(1+(INDEX(Inputs_ByYear!$D$39:$Y$44,MATCH(Inputs_ByPrg!$C55,Inputs_ByYear!$B$39:$B$44,0),MATCH(Inputs_ByPrg!Y$5,Inputs_ByYear!$D$38:$Y$38,0))))</f>
        <v>0.16907</v>
      </c>
      <c r="Z55" s="279">
        <f>Y55*(1+(INDEX(Inputs_ByYear!$D$39:$Y$44,MATCH(Inputs_ByPrg!$C55,Inputs_ByYear!$B$39:$B$44,0),MATCH(Inputs_ByPrg!Z$5,Inputs_ByYear!$D$38:$Y$38,0))))</f>
        <v>0.16907</v>
      </c>
      <c r="AA55" s="279">
        <f>Z55*(1+(INDEX(Inputs_ByYear!$D$39:$Y$44,MATCH(Inputs_ByPrg!$C55,Inputs_ByYear!$B$39:$B$44,0),MATCH(Inputs_ByPrg!AA$5,Inputs_ByYear!$D$38:$Y$38,0))))</f>
        <v>0.16907</v>
      </c>
      <c r="AB55" s="279">
        <f>AA55*(1+(INDEX(Inputs_ByYear!$D$39:$Y$44,MATCH(Inputs_ByPrg!$C55,Inputs_ByYear!$B$39:$B$44,0),MATCH(Inputs_ByPrg!AB$5,Inputs_ByYear!$D$38:$Y$38,0))))</f>
        <v>0.16907</v>
      </c>
      <c r="AC55" s="279">
        <f>AB55*(1+(INDEX(Inputs_ByYear!$D$39:$Y$44,MATCH(Inputs_ByPrg!$C55,Inputs_ByYear!$B$39:$B$44,0),MATCH(Inputs_ByPrg!AC$5,Inputs_ByYear!$D$38:$Y$38,0))))</f>
        <v>0.16907</v>
      </c>
      <c r="AD55" s="279">
        <f>AC55*(1+(INDEX(Inputs_ByYear!$D$39:$Y$44,MATCH(Inputs_ByPrg!$C55,Inputs_ByYear!$B$39:$B$44,0),MATCH(Inputs_ByPrg!AD$5,Inputs_ByYear!$D$38:$Y$38,0))))</f>
        <v>0.16907</v>
      </c>
      <c r="AE55" s="270"/>
    </row>
    <row r="56" spans="2:31" ht="14.45" customHeight="1">
      <c r="B56" s="239" t="s">
        <v>231</v>
      </c>
      <c r="C56" s="239" t="s">
        <v>210</v>
      </c>
      <c r="D56" s="239" t="s">
        <v>287</v>
      </c>
      <c r="E56" s="274" t="str">
        <f t="shared" si="0"/>
        <v>B_Community Driven Community Solar_&gt;100-200</v>
      </c>
      <c r="F56" s="265">
        <v>0</v>
      </c>
      <c r="H56" s="303"/>
      <c r="I56" s="265">
        <v>0.16907</v>
      </c>
      <c r="J56" s="278">
        <f>I56*(1+(INDEX(Inputs_ByYear!$D$39:$Y$44,MATCH(Inputs_ByPrg!$C56,Inputs_ByYear!$B$39:$B$44,0),MATCH(Inputs_ByPrg!J$5,Inputs_ByYear!$D$38:$Y$38,0))))</f>
        <v>0.16907</v>
      </c>
      <c r="K56" s="279">
        <f>J56*(1+(INDEX(Inputs_ByYear!$D$39:$Y$44,MATCH(Inputs_ByPrg!$C56,Inputs_ByYear!$B$39:$B$44,0),MATCH(Inputs_ByPrg!K$5,Inputs_ByYear!$D$38:$Y$38,0))))</f>
        <v>0.16907</v>
      </c>
      <c r="L56" s="279">
        <f>K56*(1+(INDEX(Inputs_ByYear!$D$39:$Y$44,MATCH(Inputs_ByPrg!$C56,Inputs_ByYear!$B$39:$B$44,0),MATCH(Inputs_ByPrg!L$5,Inputs_ByYear!$D$38:$Y$38,0))))</f>
        <v>0.16907</v>
      </c>
      <c r="M56" s="279">
        <f>L56*(1+(INDEX(Inputs_ByYear!$D$39:$Y$44,MATCH(Inputs_ByPrg!$C56,Inputs_ByYear!$B$39:$B$44,0),MATCH(Inputs_ByPrg!M$5,Inputs_ByYear!$D$38:$Y$38,0))))</f>
        <v>0.16907</v>
      </c>
      <c r="N56" s="279">
        <f>M56*(1+(INDEX(Inputs_ByYear!$D$39:$Y$44,MATCH(Inputs_ByPrg!$C56,Inputs_ByYear!$B$39:$B$44,0),MATCH(Inputs_ByPrg!N$5,Inputs_ByYear!$D$38:$Y$38,0))))</f>
        <v>0.16907</v>
      </c>
      <c r="O56" s="279">
        <f>N56*(1+(INDEX(Inputs_ByYear!$D$39:$Y$44,MATCH(Inputs_ByPrg!$C56,Inputs_ByYear!$B$39:$B$44,0),MATCH(Inputs_ByPrg!O$5,Inputs_ByYear!$D$38:$Y$38,0))))</f>
        <v>0.16907</v>
      </c>
      <c r="P56" s="279">
        <f>O56*(1+(INDEX(Inputs_ByYear!$D$39:$Y$44,MATCH(Inputs_ByPrg!$C56,Inputs_ByYear!$B$39:$B$44,0),MATCH(Inputs_ByPrg!P$5,Inputs_ByYear!$D$38:$Y$38,0))))</f>
        <v>0.16907</v>
      </c>
      <c r="Q56" s="279">
        <f>P56*(1+(INDEX(Inputs_ByYear!$D$39:$Y$44,MATCH(Inputs_ByPrg!$C56,Inputs_ByYear!$B$39:$B$44,0),MATCH(Inputs_ByPrg!Q$5,Inputs_ByYear!$D$38:$Y$38,0))))</f>
        <v>0.16907</v>
      </c>
      <c r="R56" s="279">
        <f>Q56*(1+(INDEX(Inputs_ByYear!$D$39:$Y$44,MATCH(Inputs_ByPrg!$C56,Inputs_ByYear!$B$39:$B$44,0),MATCH(Inputs_ByPrg!R$5,Inputs_ByYear!$D$38:$Y$38,0))))</f>
        <v>0.16907</v>
      </c>
      <c r="S56" s="279">
        <f>R56*(1+(INDEX(Inputs_ByYear!$D$39:$Y$44,MATCH(Inputs_ByPrg!$C56,Inputs_ByYear!$B$39:$B$44,0),MATCH(Inputs_ByPrg!S$5,Inputs_ByYear!$D$38:$Y$38,0))))</f>
        <v>0.16907</v>
      </c>
      <c r="T56" s="279">
        <f>S56*(1+(INDEX(Inputs_ByYear!$D$39:$Y$44,MATCH(Inputs_ByPrg!$C56,Inputs_ByYear!$B$39:$B$44,0),MATCH(Inputs_ByPrg!T$5,Inputs_ByYear!$D$38:$Y$38,0))))</f>
        <v>0.16907</v>
      </c>
      <c r="U56" s="279">
        <f>T56*(1+(INDEX(Inputs_ByYear!$D$39:$Y$44,MATCH(Inputs_ByPrg!$C56,Inputs_ByYear!$B$39:$B$44,0),MATCH(Inputs_ByPrg!U$5,Inputs_ByYear!$D$38:$Y$38,0))))</f>
        <v>0.16907</v>
      </c>
      <c r="V56" s="279">
        <f>U56*(1+(INDEX(Inputs_ByYear!$D$39:$Y$44,MATCH(Inputs_ByPrg!$C56,Inputs_ByYear!$B$39:$B$44,0),MATCH(Inputs_ByPrg!V$5,Inputs_ByYear!$D$38:$Y$38,0))))</f>
        <v>0.16907</v>
      </c>
      <c r="W56" s="279">
        <f>V56*(1+(INDEX(Inputs_ByYear!$D$39:$Y$44,MATCH(Inputs_ByPrg!$C56,Inputs_ByYear!$B$39:$B$44,0),MATCH(Inputs_ByPrg!W$5,Inputs_ByYear!$D$38:$Y$38,0))))</f>
        <v>0.16907</v>
      </c>
      <c r="X56" s="279">
        <f>W56*(1+(INDEX(Inputs_ByYear!$D$39:$Y$44,MATCH(Inputs_ByPrg!$C56,Inputs_ByYear!$B$39:$B$44,0),MATCH(Inputs_ByPrg!X$5,Inputs_ByYear!$D$38:$Y$38,0))))</f>
        <v>0.16907</v>
      </c>
      <c r="Y56" s="279">
        <f>X56*(1+(INDEX(Inputs_ByYear!$D$39:$Y$44,MATCH(Inputs_ByPrg!$C56,Inputs_ByYear!$B$39:$B$44,0),MATCH(Inputs_ByPrg!Y$5,Inputs_ByYear!$D$38:$Y$38,0))))</f>
        <v>0.16907</v>
      </c>
      <c r="Z56" s="279">
        <f>Y56*(1+(INDEX(Inputs_ByYear!$D$39:$Y$44,MATCH(Inputs_ByPrg!$C56,Inputs_ByYear!$B$39:$B$44,0),MATCH(Inputs_ByPrg!Z$5,Inputs_ByYear!$D$38:$Y$38,0))))</f>
        <v>0.16907</v>
      </c>
      <c r="AA56" s="279">
        <f>Z56*(1+(INDEX(Inputs_ByYear!$D$39:$Y$44,MATCH(Inputs_ByPrg!$C56,Inputs_ByYear!$B$39:$B$44,0),MATCH(Inputs_ByPrg!AA$5,Inputs_ByYear!$D$38:$Y$38,0))))</f>
        <v>0.16907</v>
      </c>
      <c r="AB56" s="279">
        <f>AA56*(1+(INDEX(Inputs_ByYear!$D$39:$Y$44,MATCH(Inputs_ByPrg!$C56,Inputs_ByYear!$B$39:$B$44,0),MATCH(Inputs_ByPrg!AB$5,Inputs_ByYear!$D$38:$Y$38,0))))</f>
        <v>0.16907</v>
      </c>
      <c r="AC56" s="279">
        <f>AB56*(1+(INDEX(Inputs_ByYear!$D$39:$Y$44,MATCH(Inputs_ByPrg!$C56,Inputs_ByYear!$B$39:$B$44,0),MATCH(Inputs_ByPrg!AC$5,Inputs_ByYear!$D$38:$Y$38,0))))</f>
        <v>0.16907</v>
      </c>
      <c r="AD56" s="279">
        <f>AC56*(1+(INDEX(Inputs_ByYear!$D$39:$Y$44,MATCH(Inputs_ByPrg!$C56,Inputs_ByYear!$B$39:$B$44,0),MATCH(Inputs_ByPrg!AD$5,Inputs_ByYear!$D$38:$Y$38,0))))</f>
        <v>0.16907</v>
      </c>
      <c r="AE56" s="270"/>
    </row>
    <row r="57" spans="2:31" ht="14.45" customHeight="1">
      <c r="B57" s="239" t="s">
        <v>231</v>
      </c>
      <c r="C57" s="239" t="s">
        <v>210</v>
      </c>
      <c r="D57" s="239" t="s">
        <v>288</v>
      </c>
      <c r="E57" s="274" t="str">
        <f t="shared" si="0"/>
        <v>B_Community Driven Community Solar_&gt;200-500</v>
      </c>
      <c r="F57" s="265">
        <v>0</v>
      </c>
      <c r="H57" s="303"/>
      <c r="I57" s="265">
        <v>0.16907</v>
      </c>
      <c r="J57" s="278">
        <f>I57*(1+(INDEX(Inputs_ByYear!$D$39:$Y$44,MATCH(Inputs_ByPrg!$C57,Inputs_ByYear!$B$39:$B$44,0),MATCH(Inputs_ByPrg!J$5,Inputs_ByYear!$D$38:$Y$38,0))))</f>
        <v>0.16907</v>
      </c>
      <c r="K57" s="279">
        <f>J57*(1+(INDEX(Inputs_ByYear!$D$39:$Y$44,MATCH(Inputs_ByPrg!$C57,Inputs_ByYear!$B$39:$B$44,0),MATCH(Inputs_ByPrg!K$5,Inputs_ByYear!$D$38:$Y$38,0))))</f>
        <v>0.16907</v>
      </c>
      <c r="L57" s="279">
        <f>K57*(1+(INDEX(Inputs_ByYear!$D$39:$Y$44,MATCH(Inputs_ByPrg!$C57,Inputs_ByYear!$B$39:$B$44,0),MATCH(Inputs_ByPrg!L$5,Inputs_ByYear!$D$38:$Y$38,0))))</f>
        <v>0.16907</v>
      </c>
      <c r="M57" s="279">
        <f>L57*(1+(INDEX(Inputs_ByYear!$D$39:$Y$44,MATCH(Inputs_ByPrg!$C57,Inputs_ByYear!$B$39:$B$44,0),MATCH(Inputs_ByPrg!M$5,Inputs_ByYear!$D$38:$Y$38,0))))</f>
        <v>0.16907</v>
      </c>
      <c r="N57" s="279">
        <f>M57*(1+(INDEX(Inputs_ByYear!$D$39:$Y$44,MATCH(Inputs_ByPrg!$C57,Inputs_ByYear!$B$39:$B$44,0),MATCH(Inputs_ByPrg!N$5,Inputs_ByYear!$D$38:$Y$38,0))))</f>
        <v>0.16907</v>
      </c>
      <c r="O57" s="279">
        <f>N57*(1+(INDEX(Inputs_ByYear!$D$39:$Y$44,MATCH(Inputs_ByPrg!$C57,Inputs_ByYear!$B$39:$B$44,0),MATCH(Inputs_ByPrg!O$5,Inputs_ByYear!$D$38:$Y$38,0))))</f>
        <v>0.16907</v>
      </c>
      <c r="P57" s="279">
        <f>O57*(1+(INDEX(Inputs_ByYear!$D$39:$Y$44,MATCH(Inputs_ByPrg!$C57,Inputs_ByYear!$B$39:$B$44,0),MATCH(Inputs_ByPrg!P$5,Inputs_ByYear!$D$38:$Y$38,0))))</f>
        <v>0.16907</v>
      </c>
      <c r="Q57" s="279">
        <f>P57*(1+(INDEX(Inputs_ByYear!$D$39:$Y$44,MATCH(Inputs_ByPrg!$C57,Inputs_ByYear!$B$39:$B$44,0),MATCH(Inputs_ByPrg!Q$5,Inputs_ByYear!$D$38:$Y$38,0))))</f>
        <v>0.16907</v>
      </c>
      <c r="R57" s="279">
        <f>Q57*(1+(INDEX(Inputs_ByYear!$D$39:$Y$44,MATCH(Inputs_ByPrg!$C57,Inputs_ByYear!$B$39:$B$44,0),MATCH(Inputs_ByPrg!R$5,Inputs_ByYear!$D$38:$Y$38,0))))</f>
        <v>0.16907</v>
      </c>
      <c r="S57" s="279">
        <f>R57*(1+(INDEX(Inputs_ByYear!$D$39:$Y$44,MATCH(Inputs_ByPrg!$C57,Inputs_ByYear!$B$39:$B$44,0),MATCH(Inputs_ByPrg!S$5,Inputs_ByYear!$D$38:$Y$38,0))))</f>
        <v>0.16907</v>
      </c>
      <c r="T57" s="279">
        <f>S57*(1+(INDEX(Inputs_ByYear!$D$39:$Y$44,MATCH(Inputs_ByPrg!$C57,Inputs_ByYear!$B$39:$B$44,0),MATCH(Inputs_ByPrg!T$5,Inputs_ByYear!$D$38:$Y$38,0))))</f>
        <v>0.16907</v>
      </c>
      <c r="U57" s="279">
        <f>T57*(1+(INDEX(Inputs_ByYear!$D$39:$Y$44,MATCH(Inputs_ByPrg!$C57,Inputs_ByYear!$B$39:$B$44,0),MATCH(Inputs_ByPrg!U$5,Inputs_ByYear!$D$38:$Y$38,0))))</f>
        <v>0.16907</v>
      </c>
      <c r="V57" s="279">
        <f>U57*(1+(INDEX(Inputs_ByYear!$D$39:$Y$44,MATCH(Inputs_ByPrg!$C57,Inputs_ByYear!$B$39:$B$44,0),MATCH(Inputs_ByPrg!V$5,Inputs_ByYear!$D$38:$Y$38,0))))</f>
        <v>0.16907</v>
      </c>
      <c r="W57" s="279">
        <f>V57*(1+(INDEX(Inputs_ByYear!$D$39:$Y$44,MATCH(Inputs_ByPrg!$C57,Inputs_ByYear!$B$39:$B$44,0),MATCH(Inputs_ByPrg!W$5,Inputs_ByYear!$D$38:$Y$38,0))))</f>
        <v>0.16907</v>
      </c>
      <c r="X57" s="279">
        <f>W57*(1+(INDEX(Inputs_ByYear!$D$39:$Y$44,MATCH(Inputs_ByPrg!$C57,Inputs_ByYear!$B$39:$B$44,0),MATCH(Inputs_ByPrg!X$5,Inputs_ByYear!$D$38:$Y$38,0))))</f>
        <v>0.16907</v>
      </c>
      <c r="Y57" s="279">
        <f>X57*(1+(INDEX(Inputs_ByYear!$D$39:$Y$44,MATCH(Inputs_ByPrg!$C57,Inputs_ByYear!$B$39:$B$44,0),MATCH(Inputs_ByPrg!Y$5,Inputs_ByYear!$D$38:$Y$38,0))))</f>
        <v>0.16907</v>
      </c>
      <c r="Z57" s="279">
        <f>Y57*(1+(INDEX(Inputs_ByYear!$D$39:$Y$44,MATCH(Inputs_ByPrg!$C57,Inputs_ByYear!$B$39:$B$44,0),MATCH(Inputs_ByPrg!Z$5,Inputs_ByYear!$D$38:$Y$38,0))))</f>
        <v>0.16907</v>
      </c>
      <c r="AA57" s="279">
        <f>Z57*(1+(INDEX(Inputs_ByYear!$D$39:$Y$44,MATCH(Inputs_ByPrg!$C57,Inputs_ByYear!$B$39:$B$44,0),MATCH(Inputs_ByPrg!AA$5,Inputs_ByYear!$D$38:$Y$38,0))))</f>
        <v>0.16907</v>
      </c>
      <c r="AB57" s="279">
        <f>AA57*(1+(INDEX(Inputs_ByYear!$D$39:$Y$44,MATCH(Inputs_ByPrg!$C57,Inputs_ByYear!$B$39:$B$44,0),MATCH(Inputs_ByPrg!AB$5,Inputs_ByYear!$D$38:$Y$38,0))))</f>
        <v>0.16907</v>
      </c>
      <c r="AC57" s="279">
        <f>AB57*(1+(INDEX(Inputs_ByYear!$D$39:$Y$44,MATCH(Inputs_ByPrg!$C57,Inputs_ByYear!$B$39:$B$44,0),MATCH(Inputs_ByPrg!AC$5,Inputs_ByYear!$D$38:$Y$38,0))))</f>
        <v>0.16907</v>
      </c>
      <c r="AD57" s="279">
        <f>AC57*(1+(INDEX(Inputs_ByYear!$D$39:$Y$44,MATCH(Inputs_ByPrg!$C57,Inputs_ByYear!$B$39:$B$44,0),MATCH(Inputs_ByPrg!AD$5,Inputs_ByYear!$D$38:$Y$38,0))))</f>
        <v>0.16907</v>
      </c>
      <c r="AE57" s="270"/>
    </row>
    <row r="58" spans="2:31" ht="14.45" customHeight="1">
      <c r="B58" s="239" t="s">
        <v>231</v>
      </c>
      <c r="C58" s="239" t="s">
        <v>210</v>
      </c>
      <c r="D58" s="239" t="s">
        <v>289</v>
      </c>
      <c r="E58" s="274" t="str">
        <f t="shared" si="0"/>
        <v>B_Community Driven Community Solar_ &gt;500-2000</v>
      </c>
      <c r="F58" s="265">
        <v>1</v>
      </c>
      <c r="H58" s="303"/>
      <c r="I58" s="265">
        <v>0.16907</v>
      </c>
      <c r="J58" s="278">
        <f>I58*(1+(INDEX(Inputs_ByYear!$D$39:$Y$44,MATCH(Inputs_ByPrg!$C58,Inputs_ByYear!$B$39:$B$44,0),MATCH(Inputs_ByPrg!J$5,Inputs_ByYear!$D$38:$Y$38,0))))</f>
        <v>0.16907</v>
      </c>
      <c r="K58" s="279">
        <f>J58*(1+(INDEX(Inputs_ByYear!$D$39:$Y$44,MATCH(Inputs_ByPrg!$C58,Inputs_ByYear!$B$39:$B$44,0),MATCH(Inputs_ByPrg!K$5,Inputs_ByYear!$D$38:$Y$38,0))))</f>
        <v>0.16907</v>
      </c>
      <c r="L58" s="279">
        <f>K58*(1+(INDEX(Inputs_ByYear!$D$39:$Y$44,MATCH(Inputs_ByPrg!$C58,Inputs_ByYear!$B$39:$B$44,0),MATCH(Inputs_ByPrg!L$5,Inputs_ByYear!$D$38:$Y$38,0))))</f>
        <v>0.16907</v>
      </c>
      <c r="M58" s="279">
        <f>L58*(1+(INDEX(Inputs_ByYear!$D$39:$Y$44,MATCH(Inputs_ByPrg!$C58,Inputs_ByYear!$B$39:$B$44,0),MATCH(Inputs_ByPrg!M$5,Inputs_ByYear!$D$38:$Y$38,0))))</f>
        <v>0.16907</v>
      </c>
      <c r="N58" s="279">
        <f>M58*(1+(INDEX(Inputs_ByYear!$D$39:$Y$44,MATCH(Inputs_ByPrg!$C58,Inputs_ByYear!$B$39:$B$44,0),MATCH(Inputs_ByPrg!N$5,Inputs_ByYear!$D$38:$Y$38,0))))</f>
        <v>0.16907</v>
      </c>
      <c r="O58" s="279">
        <f>N58*(1+(INDEX(Inputs_ByYear!$D$39:$Y$44,MATCH(Inputs_ByPrg!$C58,Inputs_ByYear!$B$39:$B$44,0),MATCH(Inputs_ByPrg!O$5,Inputs_ByYear!$D$38:$Y$38,0))))</f>
        <v>0.16907</v>
      </c>
      <c r="P58" s="279">
        <f>O58*(1+(INDEX(Inputs_ByYear!$D$39:$Y$44,MATCH(Inputs_ByPrg!$C58,Inputs_ByYear!$B$39:$B$44,0),MATCH(Inputs_ByPrg!P$5,Inputs_ByYear!$D$38:$Y$38,0))))</f>
        <v>0.16907</v>
      </c>
      <c r="Q58" s="279">
        <f>P58*(1+(INDEX(Inputs_ByYear!$D$39:$Y$44,MATCH(Inputs_ByPrg!$C58,Inputs_ByYear!$B$39:$B$44,0),MATCH(Inputs_ByPrg!Q$5,Inputs_ByYear!$D$38:$Y$38,0))))</f>
        <v>0.16907</v>
      </c>
      <c r="R58" s="279">
        <f>Q58*(1+(INDEX(Inputs_ByYear!$D$39:$Y$44,MATCH(Inputs_ByPrg!$C58,Inputs_ByYear!$B$39:$B$44,0),MATCH(Inputs_ByPrg!R$5,Inputs_ByYear!$D$38:$Y$38,0))))</f>
        <v>0.16907</v>
      </c>
      <c r="S58" s="279">
        <f>R58*(1+(INDEX(Inputs_ByYear!$D$39:$Y$44,MATCH(Inputs_ByPrg!$C58,Inputs_ByYear!$B$39:$B$44,0),MATCH(Inputs_ByPrg!S$5,Inputs_ByYear!$D$38:$Y$38,0))))</f>
        <v>0.16907</v>
      </c>
      <c r="T58" s="279">
        <f>S58*(1+(INDEX(Inputs_ByYear!$D$39:$Y$44,MATCH(Inputs_ByPrg!$C58,Inputs_ByYear!$B$39:$B$44,0),MATCH(Inputs_ByPrg!T$5,Inputs_ByYear!$D$38:$Y$38,0))))</f>
        <v>0.16907</v>
      </c>
      <c r="U58" s="279">
        <f>T58*(1+(INDEX(Inputs_ByYear!$D$39:$Y$44,MATCH(Inputs_ByPrg!$C58,Inputs_ByYear!$B$39:$B$44,0),MATCH(Inputs_ByPrg!U$5,Inputs_ByYear!$D$38:$Y$38,0))))</f>
        <v>0.16907</v>
      </c>
      <c r="V58" s="279">
        <f>U58*(1+(INDEX(Inputs_ByYear!$D$39:$Y$44,MATCH(Inputs_ByPrg!$C58,Inputs_ByYear!$B$39:$B$44,0),MATCH(Inputs_ByPrg!V$5,Inputs_ByYear!$D$38:$Y$38,0))))</f>
        <v>0.16907</v>
      </c>
      <c r="W58" s="279">
        <f>V58*(1+(INDEX(Inputs_ByYear!$D$39:$Y$44,MATCH(Inputs_ByPrg!$C58,Inputs_ByYear!$B$39:$B$44,0),MATCH(Inputs_ByPrg!W$5,Inputs_ByYear!$D$38:$Y$38,0))))</f>
        <v>0.16907</v>
      </c>
      <c r="X58" s="279">
        <f>W58*(1+(INDEX(Inputs_ByYear!$D$39:$Y$44,MATCH(Inputs_ByPrg!$C58,Inputs_ByYear!$B$39:$B$44,0),MATCH(Inputs_ByPrg!X$5,Inputs_ByYear!$D$38:$Y$38,0))))</f>
        <v>0.16907</v>
      </c>
      <c r="Y58" s="279">
        <f>X58*(1+(INDEX(Inputs_ByYear!$D$39:$Y$44,MATCH(Inputs_ByPrg!$C58,Inputs_ByYear!$B$39:$B$44,0),MATCH(Inputs_ByPrg!Y$5,Inputs_ByYear!$D$38:$Y$38,0))))</f>
        <v>0.16907</v>
      </c>
      <c r="Z58" s="279">
        <f>Y58*(1+(INDEX(Inputs_ByYear!$D$39:$Y$44,MATCH(Inputs_ByPrg!$C58,Inputs_ByYear!$B$39:$B$44,0),MATCH(Inputs_ByPrg!Z$5,Inputs_ByYear!$D$38:$Y$38,0))))</f>
        <v>0.16907</v>
      </c>
      <c r="AA58" s="279">
        <f>Z58*(1+(INDEX(Inputs_ByYear!$D$39:$Y$44,MATCH(Inputs_ByPrg!$C58,Inputs_ByYear!$B$39:$B$44,0),MATCH(Inputs_ByPrg!AA$5,Inputs_ByYear!$D$38:$Y$38,0))))</f>
        <v>0.16907</v>
      </c>
      <c r="AB58" s="279">
        <f>AA58*(1+(INDEX(Inputs_ByYear!$D$39:$Y$44,MATCH(Inputs_ByPrg!$C58,Inputs_ByYear!$B$39:$B$44,0),MATCH(Inputs_ByPrg!AB$5,Inputs_ByYear!$D$38:$Y$38,0))))</f>
        <v>0.16907</v>
      </c>
      <c r="AC58" s="279">
        <f>AB58*(1+(INDEX(Inputs_ByYear!$D$39:$Y$44,MATCH(Inputs_ByPrg!$C58,Inputs_ByYear!$B$39:$B$44,0),MATCH(Inputs_ByPrg!AC$5,Inputs_ByYear!$D$38:$Y$38,0))))</f>
        <v>0.16907</v>
      </c>
      <c r="AD58" s="279">
        <f>AC58*(1+(INDEX(Inputs_ByYear!$D$39:$Y$44,MATCH(Inputs_ByPrg!$C58,Inputs_ByYear!$B$39:$B$44,0),MATCH(Inputs_ByPrg!AD$5,Inputs_ByYear!$D$38:$Y$38,0))))</f>
        <v>0.16907</v>
      </c>
      <c r="AE58" s="270"/>
    </row>
    <row r="59" spans="2:31" ht="14.45" customHeight="1">
      <c r="B59" s="239" t="s">
        <v>231</v>
      </c>
      <c r="C59" s="239" t="s">
        <v>210</v>
      </c>
      <c r="D59" s="239" t="s">
        <v>291</v>
      </c>
      <c r="E59" s="274" t="str">
        <f t="shared" si="0"/>
        <v>B_Community Driven Community Solar_&gt;2000-5000</v>
      </c>
      <c r="F59" s="265">
        <v>0</v>
      </c>
      <c r="H59" s="303"/>
      <c r="I59" s="265">
        <v>0.16907</v>
      </c>
      <c r="J59" s="278">
        <f>I59*(1+(INDEX(Inputs_ByYear!$D$39:$Y$44,MATCH(Inputs_ByPrg!$C59,Inputs_ByYear!$B$39:$B$44,0),MATCH(Inputs_ByPrg!J$5,Inputs_ByYear!$D$38:$Y$38,0))))</f>
        <v>0.16907</v>
      </c>
      <c r="K59" s="279">
        <f>J59*(1+(INDEX(Inputs_ByYear!$D$39:$Y$44,MATCH(Inputs_ByPrg!$C59,Inputs_ByYear!$B$39:$B$44,0),MATCH(Inputs_ByPrg!K$5,Inputs_ByYear!$D$38:$Y$38,0))))</f>
        <v>0.16907</v>
      </c>
      <c r="L59" s="279">
        <f>K59*(1+(INDEX(Inputs_ByYear!$D$39:$Y$44,MATCH(Inputs_ByPrg!$C59,Inputs_ByYear!$B$39:$B$44,0),MATCH(Inputs_ByPrg!L$5,Inputs_ByYear!$D$38:$Y$38,0))))</f>
        <v>0.16907</v>
      </c>
      <c r="M59" s="279">
        <f>L59*(1+(INDEX(Inputs_ByYear!$D$39:$Y$44,MATCH(Inputs_ByPrg!$C59,Inputs_ByYear!$B$39:$B$44,0),MATCH(Inputs_ByPrg!M$5,Inputs_ByYear!$D$38:$Y$38,0))))</f>
        <v>0.16907</v>
      </c>
      <c r="N59" s="279">
        <f>M59*(1+(INDEX(Inputs_ByYear!$D$39:$Y$44,MATCH(Inputs_ByPrg!$C59,Inputs_ByYear!$B$39:$B$44,0),MATCH(Inputs_ByPrg!N$5,Inputs_ByYear!$D$38:$Y$38,0))))</f>
        <v>0.16907</v>
      </c>
      <c r="O59" s="279">
        <f>N59*(1+(INDEX(Inputs_ByYear!$D$39:$Y$44,MATCH(Inputs_ByPrg!$C59,Inputs_ByYear!$B$39:$B$44,0),MATCH(Inputs_ByPrg!O$5,Inputs_ByYear!$D$38:$Y$38,0))))</f>
        <v>0.16907</v>
      </c>
      <c r="P59" s="279">
        <f>O59*(1+(INDEX(Inputs_ByYear!$D$39:$Y$44,MATCH(Inputs_ByPrg!$C59,Inputs_ByYear!$B$39:$B$44,0),MATCH(Inputs_ByPrg!P$5,Inputs_ByYear!$D$38:$Y$38,0))))</f>
        <v>0.16907</v>
      </c>
      <c r="Q59" s="279">
        <f>P59*(1+(INDEX(Inputs_ByYear!$D$39:$Y$44,MATCH(Inputs_ByPrg!$C59,Inputs_ByYear!$B$39:$B$44,0),MATCH(Inputs_ByPrg!Q$5,Inputs_ByYear!$D$38:$Y$38,0))))</f>
        <v>0.16907</v>
      </c>
      <c r="R59" s="279">
        <f>Q59*(1+(INDEX(Inputs_ByYear!$D$39:$Y$44,MATCH(Inputs_ByPrg!$C59,Inputs_ByYear!$B$39:$B$44,0),MATCH(Inputs_ByPrg!R$5,Inputs_ByYear!$D$38:$Y$38,0))))</f>
        <v>0.16907</v>
      </c>
      <c r="S59" s="279">
        <f>R59*(1+(INDEX(Inputs_ByYear!$D$39:$Y$44,MATCH(Inputs_ByPrg!$C59,Inputs_ByYear!$B$39:$B$44,0),MATCH(Inputs_ByPrg!S$5,Inputs_ByYear!$D$38:$Y$38,0))))</f>
        <v>0.16907</v>
      </c>
      <c r="T59" s="279">
        <f>S59*(1+(INDEX(Inputs_ByYear!$D$39:$Y$44,MATCH(Inputs_ByPrg!$C59,Inputs_ByYear!$B$39:$B$44,0),MATCH(Inputs_ByPrg!T$5,Inputs_ByYear!$D$38:$Y$38,0))))</f>
        <v>0.16907</v>
      </c>
      <c r="U59" s="279">
        <f>T59*(1+(INDEX(Inputs_ByYear!$D$39:$Y$44,MATCH(Inputs_ByPrg!$C59,Inputs_ByYear!$B$39:$B$44,0),MATCH(Inputs_ByPrg!U$5,Inputs_ByYear!$D$38:$Y$38,0))))</f>
        <v>0.16907</v>
      </c>
      <c r="V59" s="279">
        <f>U59*(1+(INDEX(Inputs_ByYear!$D$39:$Y$44,MATCH(Inputs_ByPrg!$C59,Inputs_ByYear!$B$39:$B$44,0),MATCH(Inputs_ByPrg!V$5,Inputs_ByYear!$D$38:$Y$38,0))))</f>
        <v>0.16907</v>
      </c>
      <c r="W59" s="279">
        <f>V59*(1+(INDEX(Inputs_ByYear!$D$39:$Y$44,MATCH(Inputs_ByPrg!$C59,Inputs_ByYear!$B$39:$B$44,0),MATCH(Inputs_ByPrg!W$5,Inputs_ByYear!$D$38:$Y$38,0))))</f>
        <v>0.16907</v>
      </c>
      <c r="X59" s="279">
        <f>W59*(1+(INDEX(Inputs_ByYear!$D$39:$Y$44,MATCH(Inputs_ByPrg!$C59,Inputs_ByYear!$B$39:$B$44,0),MATCH(Inputs_ByPrg!X$5,Inputs_ByYear!$D$38:$Y$38,0))))</f>
        <v>0.16907</v>
      </c>
      <c r="Y59" s="279">
        <f>X59*(1+(INDEX(Inputs_ByYear!$D$39:$Y$44,MATCH(Inputs_ByPrg!$C59,Inputs_ByYear!$B$39:$B$44,0),MATCH(Inputs_ByPrg!Y$5,Inputs_ByYear!$D$38:$Y$38,0))))</f>
        <v>0.16907</v>
      </c>
      <c r="Z59" s="279">
        <f>Y59*(1+(INDEX(Inputs_ByYear!$D$39:$Y$44,MATCH(Inputs_ByPrg!$C59,Inputs_ByYear!$B$39:$B$44,0),MATCH(Inputs_ByPrg!Z$5,Inputs_ByYear!$D$38:$Y$38,0))))</f>
        <v>0.16907</v>
      </c>
      <c r="AA59" s="279">
        <f>Z59*(1+(INDEX(Inputs_ByYear!$D$39:$Y$44,MATCH(Inputs_ByPrg!$C59,Inputs_ByYear!$B$39:$B$44,0),MATCH(Inputs_ByPrg!AA$5,Inputs_ByYear!$D$38:$Y$38,0))))</f>
        <v>0.16907</v>
      </c>
      <c r="AB59" s="279">
        <f>AA59*(1+(INDEX(Inputs_ByYear!$D$39:$Y$44,MATCH(Inputs_ByPrg!$C59,Inputs_ByYear!$B$39:$B$44,0),MATCH(Inputs_ByPrg!AB$5,Inputs_ByYear!$D$38:$Y$38,0))))</f>
        <v>0.16907</v>
      </c>
      <c r="AC59" s="279">
        <f>AB59*(1+(INDEX(Inputs_ByYear!$D$39:$Y$44,MATCH(Inputs_ByPrg!$C59,Inputs_ByYear!$B$39:$B$44,0),MATCH(Inputs_ByPrg!AC$5,Inputs_ByYear!$D$38:$Y$38,0))))</f>
        <v>0.16907</v>
      </c>
      <c r="AD59" s="279">
        <f>AC59*(1+(INDEX(Inputs_ByYear!$D$39:$Y$44,MATCH(Inputs_ByPrg!$C59,Inputs_ByYear!$B$39:$B$44,0),MATCH(Inputs_ByPrg!AD$5,Inputs_ByYear!$D$38:$Y$38,0))))</f>
        <v>0.16907</v>
      </c>
      <c r="AE59" s="270"/>
    </row>
    <row r="60" spans="2:31" ht="14.45" customHeight="1">
      <c r="B60" s="239" t="s">
        <v>230</v>
      </c>
      <c r="C60" s="239" t="s">
        <v>211</v>
      </c>
      <c r="D60" s="239" t="s">
        <v>286</v>
      </c>
      <c r="E60" s="274" t="str">
        <f t="shared" si="0"/>
        <v>A_Equity Eligible Contractor_&gt;25-100</v>
      </c>
      <c r="F60" s="265">
        <v>8.2589858081657974E-2</v>
      </c>
      <c r="H60" s="303"/>
      <c r="I60" s="265">
        <v>0.15196999999999999</v>
      </c>
      <c r="J60" s="278">
        <f>I60*(1+(INDEX(Inputs_ByYear!$D$39:$Y$44,MATCH(Inputs_ByPrg!$C60,Inputs_ByYear!$B$39:$B$44,0),MATCH(Inputs_ByPrg!J$5,Inputs_ByYear!$D$38:$Y$38,0))))</f>
        <v>0.15196999999999999</v>
      </c>
      <c r="K60" s="279">
        <f>J60*(1+(INDEX(Inputs_ByYear!$D$39:$Y$44,MATCH(Inputs_ByPrg!$C60,Inputs_ByYear!$B$39:$B$44,0),MATCH(Inputs_ByPrg!K$5,Inputs_ByYear!$D$38:$Y$38,0))))</f>
        <v>0.15196999999999999</v>
      </c>
      <c r="L60" s="279">
        <f>K60*(1+(INDEX(Inputs_ByYear!$D$39:$Y$44,MATCH(Inputs_ByPrg!$C60,Inputs_ByYear!$B$39:$B$44,0),MATCH(Inputs_ByPrg!L$5,Inputs_ByYear!$D$38:$Y$38,0))))</f>
        <v>0.15196999999999999</v>
      </c>
      <c r="M60" s="279">
        <f>L60*(1+(INDEX(Inputs_ByYear!$D$39:$Y$44,MATCH(Inputs_ByPrg!$C60,Inputs_ByYear!$B$39:$B$44,0),MATCH(Inputs_ByPrg!M$5,Inputs_ByYear!$D$38:$Y$38,0))))</f>
        <v>0.15196999999999999</v>
      </c>
      <c r="N60" s="279">
        <f>M60*(1+(INDEX(Inputs_ByYear!$D$39:$Y$44,MATCH(Inputs_ByPrg!$C60,Inputs_ByYear!$B$39:$B$44,0),MATCH(Inputs_ByPrg!N$5,Inputs_ByYear!$D$38:$Y$38,0))))</f>
        <v>0.15196999999999999</v>
      </c>
      <c r="O60" s="279">
        <f>N60*(1+(INDEX(Inputs_ByYear!$D$39:$Y$44,MATCH(Inputs_ByPrg!$C60,Inputs_ByYear!$B$39:$B$44,0),MATCH(Inputs_ByPrg!O$5,Inputs_ByYear!$D$38:$Y$38,0))))</f>
        <v>0.15196999999999999</v>
      </c>
      <c r="P60" s="279">
        <f>O60*(1+(INDEX(Inputs_ByYear!$D$39:$Y$44,MATCH(Inputs_ByPrg!$C60,Inputs_ByYear!$B$39:$B$44,0),MATCH(Inputs_ByPrg!P$5,Inputs_ByYear!$D$38:$Y$38,0))))</f>
        <v>0.15196999999999999</v>
      </c>
      <c r="Q60" s="279">
        <f>P60*(1+(INDEX(Inputs_ByYear!$D$39:$Y$44,MATCH(Inputs_ByPrg!$C60,Inputs_ByYear!$B$39:$B$44,0),MATCH(Inputs_ByPrg!Q$5,Inputs_ByYear!$D$38:$Y$38,0))))</f>
        <v>0.15196999999999999</v>
      </c>
      <c r="R60" s="279">
        <f>Q60*(1+(INDEX(Inputs_ByYear!$D$39:$Y$44,MATCH(Inputs_ByPrg!$C60,Inputs_ByYear!$B$39:$B$44,0),MATCH(Inputs_ByPrg!R$5,Inputs_ByYear!$D$38:$Y$38,0))))</f>
        <v>0.15196999999999999</v>
      </c>
      <c r="S60" s="279">
        <f>R60*(1+(INDEX(Inputs_ByYear!$D$39:$Y$44,MATCH(Inputs_ByPrg!$C60,Inputs_ByYear!$B$39:$B$44,0),MATCH(Inputs_ByPrg!S$5,Inputs_ByYear!$D$38:$Y$38,0))))</f>
        <v>0.15196999999999999</v>
      </c>
      <c r="T60" s="279">
        <f>S60*(1+(INDEX(Inputs_ByYear!$D$39:$Y$44,MATCH(Inputs_ByPrg!$C60,Inputs_ByYear!$B$39:$B$44,0),MATCH(Inputs_ByPrg!T$5,Inputs_ByYear!$D$38:$Y$38,0))))</f>
        <v>0.15196999999999999</v>
      </c>
      <c r="U60" s="279">
        <f>T60*(1+(INDEX(Inputs_ByYear!$D$39:$Y$44,MATCH(Inputs_ByPrg!$C60,Inputs_ByYear!$B$39:$B$44,0),MATCH(Inputs_ByPrg!U$5,Inputs_ByYear!$D$38:$Y$38,0))))</f>
        <v>0.15196999999999999</v>
      </c>
      <c r="V60" s="279">
        <f>U60*(1+(INDEX(Inputs_ByYear!$D$39:$Y$44,MATCH(Inputs_ByPrg!$C60,Inputs_ByYear!$B$39:$B$44,0),MATCH(Inputs_ByPrg!V$5,Inputs_ByYear!$D$38:$Y$38,0))))</f>
        <v>0.15196999999999999</v>
      </c>
      <c r="W60" s="279">
        <f>V60*(1+(INDEX(Inputs_ByYear!$D$39:$Y$44,MATCH(Inputs_ByPrg!$C60,Inputs_ByYear!$B$39:$B$44,0),MATCH(Inputs_ByPrg!W$5,Inputs_ByYear!$D$38:$Y$38,0))))</f>
        <v>0.15196999999999999</v>
      </c>
      <c r="X60" s="279">
        <f>W60*(1+(INDEX(Inputs_ByYear!$D$39:$Y$44,MATCH(Inputs_ByPrg!$C60,Inputs_ByYear!$B$39:$B$44,0),MATCH(Inputs_ByPrg!X$5,Inputs_ByYear!$D$38:$Y$38,0))))</f>
        <v>0.15196999999999999</v>
      </c>
      <c r="Y60" s="279">
        <f>X60*(1+(INDEX(Inputs_ByYear!$D$39:$Y$44,MATCH(Inputs_ByPrg!$C60,Inputs_ByYear!$B$39:$B$44,0),MATCH(Inputs_ByPrg!Y$5,Inputs_ByYear!$D$38:$Y$38,0))))</f>
        <v>0.15196999999999999</v>
      </c>
      <c r="Z60" s="279">
        <f>Y60*(1+(INDEX(Inputs_ByYear!$D$39:$Y$44,MATCH(Inputs_ByPrg!$C60,Inputs_ByYear!$B$39:$B$44,0),MATCH(Inputs_ByPrg!Z$5,Inputs_ByYear!$D$38:$Y$38,0))))</f>
        <v>0.15196999999999999</v>
      </c>
      <c r="AA60" s="279">
        <f>Z60*(1+(INDEX(Inputs_ByYear!$D$39:$Y$44,MATCH(Inputs_ByPrg!$C60,Inputs_ByYear!$B$39:$B$44,0),MATCH(Inputs_ByPrg!AA$5,Inputs_ByYear!$D$38:$Y$38,0))))</f>
        <v>0.15196999999999999</v>
      </c>
      <c r="AB60" s="279">
        <f>AA60*(1+(INDEX(Inputs_ByYear!$D$39:$Y$44,MATCH(Inputs_ByPrg!$C60,Inputs_ByYear!$B$39:$B$44,0),MATCH(Inputs_ByPrg!AB$5,Inputs_ByYear!$D$38:$Y$38,0))))</f>
        <v>0.15196999999999999</v>
      </c>
      <c r="AC60" s="279">
        <f>AB60*(1+(INDEX(Inputs_ByYear!$D$39:$Y$44,MATCH(Inputs_ByPrg!$C60,Inputs_ByYear!$B$39:$B$44,0),MATCH(Inputs_ByPrg!AC$5,Inputs_ByYear!$D$38:$Y$38,0))))</f>
        <v>0.15196999999999999</v>
      </c>
      <c r="AD60" s="279">
        <f>AC60*(1+(INDEX(Inputs_ByYear!$D$39:$Y$44,MATCH(Inputs_ByPrg!$C60,Inputs_ByYear!$B$39:$B$44,0),MATCH(Inputs_ByPrg!AD$5,Inputs_ByYear!$D$38:$Y$38,0))))</f>
        <v>0.15196999999999999</v>
      </c>
      <c r="AE60" s="270"/>
    </row>
    <row r="61" spans="2:31" ht="14.45" customHeight="1">
      <c r="B61" s="239" t="s">
        <v>230</v>
      </c>
      <c r="C61" s="239" t="s">
        <v>211</v>
      </c>
      <c r="D61" s="239" t="s">
        <v>287</v>
      </c>
      <c r="E61" s="274" t="str">
        <f t="shared" si="0"/>
        <v>A_Equity Eligible Contractor_&gt;100-200</v>
      </c>
      <c r="F61" s="265">
        <v>6.3796727298494463E-2</v>
      </c>
      <c r="H61" s="303"/>
      <c r="I61" s="265">
        <v>0.14819000000000002</v>
      </c>
      <c r="J61" s="278">
        <f>I61*(1+(INDEX(Inputs_ByYear!$D$39:$Y$44,MATCH(Inputs_ByPrg!$C61,Inputs_ByYear!$B$39:$B$44,0),MATCH(Inputs_ByPrg!J$5,Inputs_ByYear!$D$38:$Y$38,0))))</f>
        <v>0.14819000000000002</v>
      </c>
      <c r="K61" s="279">
        <f>J61*(1+(INDEX(Inputs_ByYear!$D$39:$Y$44,MATCH(Inputs_ByPrg!$C61,Inputs_ByYear!$B$39:$B$44,0),MATCH(Inputs_ByPrg!K$5,Inputs_ByYear!$D$38:$Y$38,0))))</f>
        <v>0.14819000000000002</v>
      </c>
      <c r="L61" s="279">
        <f>K61*(1+(INDEX(Inputs_ByYear!$D$39:$Y$44,MATCH(Inputs_ByPrg!$C61,Inputs_ByYear!$B$39:$B$44,0),MATCH(Inputs_ByPrg!L$5,Inputs_ByYear!$D$38:$Y$38,0))))</f>
        <v>0.14819000000000002</v>
      </c>
      <c r="M61" s="279">
        <f>L61*(1+(INDEX(Inputs_ByYear!$D$39:$Y$44,MATCH(Inputs_ByPrg!$C61,Inputs_ByYear!$B$39:$B$44,0),MATCH(Inputs_ByPrg!M$5,Inputs_ByYear!$D$38:$Y$38,0))))</f>
        <v>0.14819000000000002</v>
      </c>
      <c r="N61" s="279">
        <f>M61*(1+(INDEX(Inputs_ByYear!$D$39:$Y$44,MATCH(Inputs_ByPrg!$C61,Inputs_ByYear!$B$39:$B$44,0),MATCH(Inputs_ByPrg!N$5,Inputs_ByYear!$D$38:$Y$38,0))))</f>
        <v>0.14819000000000002</v>
      </c>
      <c r="O61" s="279">
        <f>N61*(1+(INDEX(Inputs_ByYear!$D$39:$Y$44,MATCH(Inputs_ByPrg!$C61,Inputs_ByYear!$B$39:$B$44,0),MATCH(Inputs_ByPrg!O$5,Inputs_ByYear!$D$38:$Y$38,0))))</f>
        <v>0.14819000000000002</v>
      </c>
      <c r="P61" s="279">
        <f>O61*(1+(INDEX(Inputs_ByYear!$D$39:$Y$44,MATCH(Inputs_ByPrg!$C61,Inputs_ByYear!$B$39:$B$44,0),MATCH(Inputs_ByPrg!P$5,Inputs_ByYear!$D$38:$Y$38,0))))</f>
        <v>0.14819000000000002</v>
      </c>
      <c r="Q61" s="279">
        <f>P61*(1+(INDEX(Inputs_ByYear!$D$39:$Y$44,MATCH(Inputs_ByPrg!$C61,Inputs_ByYear!$B$39:$B$44,0),MATCH(Inputs_ByPrg!Q$5,Inputs_ByYear!$D$38:$Y$38,0))))</f>
        <v>0.14819000000000002</v>
      </c>
      <c r="R61" s="279">
        <f>Q61*(1+(INDEX(Inputs_ByYear!$D$39:$Y$44,MATCH(Inputs_ByPrg!$C61,Inputs_ByYear!$B$39:$B$44,0),MATCH(Inputs_ByPrg!R$5,Inputs_ByYear!$D$38:$Y$38,0))))</f>
        <v>0.14819000000000002</v>
      </c>
      <c r="S61" s="279">
        <f>R61*(1+(INDEX(Inputs_ByYear!$D$39:$Y$44,MATCH(Inputs_ByPrg!$C61,Inputs_ByYear!$B$39:$B$44,0),MATCH(Inputs_ByPrg!S$5,Inputs_ByYear!$D$38:$Y$38,0))))</f>
        <v>0.14819000000000002</v>
      </c>
      <c r="T61" s="279">
        <f>S61*(1+(INDEX(Inputs_ByYear!$D$39:$Y$44,MATCH(Inputs_ByPrg!$C61,Inputs_ByYear!$B$39:$B$44,0),MATCH(Inputs_ByPrg!T$5,Inputs_ByYear!$D$38:$Y$38,0))))</f>
        <v>0.14819000000000002</v>
      </c>
      <c r="U61" s="279">
        <f>T61*(1+(INDEX(Inputs_ByYear!$D$39:$Y$44,MATCH(Inputs_ByPrg!$C61,Inputs_ByYear!$B$39:$B$44,0),MATCH(Inputs_ByPrg!U$5,Inputs_ByYear!$D$38:$Y$38,0))))</f>
        <v>0.14819000000000002</v>
      </c>
      <c r="V61" s="279">
        <f>U61*(1+(INDEX(Inputs_ByYear!$D$39:$Y$44,MATCH(Inputs_ByPrg!$C61,Inputs_ByYear!$B$39:$B$44,0),MATCH(Inputs_ByPrg!V$5,Inputs_ByYear!$D$38:$Y$38,0))))</f>
        <v>0.14819000000000002</v>
      </c>
      <c r="W61" s="279">
        <f>V61*(1+(INDEX(Inputs_ByYear!$D$39:$Y$44,MATCH(Inputs_ByPrg!$C61,Inputs_ByYear!$B$39:$B$44,0),MATCH(Inputs_ByPrg!W$5,Inputs_ByYear!$D$38:$Y$38,0))))</f>
        <v>0.14819000000000002</v>
      </c>
      <c r="X61" s="279">
        <f>W61*(1+(INDEX(Inputs_ByYear!$D$39:$Y$44,MATCH(Inputs_ByPrg!$C61,Inputs_ByYear!$B$39:$B$44,0),MATCH(Inputs_ByPrg!X$5,Inputs_ByYear!$D$38:$Y$38,0))))</f>
        <v>0.14819000000000002</v>
      </c>
      <c r="Y61" s="279">
        <f>X61*(1+(INDEX(Inputs_ByYear!$D$39:$Y$44,MATCH(Inputs_ByPrg!$C61,Inputs_ByYear!$B$39:$B$44,0),MATCH(Inputs_ByPrg!Y$5,Inputs_ByYear!$D$38:$Y$38,0))))</f>
        <v>0.14819000000000002</v>
      </c>
      <c r="Z61" s="279">
        <f>Y61*(1+(INDEX(Inputs_ByYear!$D$39:$Y$44,MATCH(Inputs_ByPrg!$C61,Inputs_ByYear!$B$39:$B$44,0),MATCH(Inputs_ByPrg!Z$5,Inputs_ByYear!$D$38:$Y$38,0))))</f>
        <v>0.14819000000000002</v>
      </c>
      <c r="AA61" s="279">
        <f>Z61*(1+(INDEX(Inputs_ByYear!$D$39:$Y$44,MATCH(Inputs_ByPrg!$C61,Inputs_ByYear!$B$39:$B$44,0),MATCH(Inputs_ByPrg!AA$5,Inputs_ByYear!$D$38:$Y$38,0))))</f>
        <v>0.14819000000000002</v>
      </c>
      <c r="AB61" s="279">
        <f>AA61*(1+(INDEX(Inputs_ByYear!$D$39:$Y$44,MATCH(Inputs_ByPrg!$C61,Inputs_ByYear!$B$39:$B$44,0),MATCH(Inputs_ByPrg!AB$5,Inputs_ByYear!$D$38:$Y$38,0))))</f>
        <v>0.14819000000000002</v>
      </c>
      <c r="AC61" s="279">
        <f>AB61*(1+(INDEX(Inputs_ByYear!$D$39:$Y$44,MATCH(Inputs_ByPrg!$C61,Inputs_ByYear!$B$39:$B$44,0),MATCH(Inputs_ByPrg!AC$5,Inputs_ByYear!$D$38:$Y$38,0))))</f>
        <v>0.14819000000000002</v>
      </c>
      <c r="AD61" s="279">
        <f>AC61*(1+(INDEX(Inputs_ByYear!$D$39:$Y$44,MATCH(Inputs_ByPrg!$C61,Inputs_ByYear!$B$39:$B$44,0),MATCH(Inputs_ByPrg!AD$5,Inputs_ByYear!$D$38:$Y$38,0))))</f>
        <v>0.14819000000000002</v>
      </c>
      <c r="AE61" s="270"/>
    </row>
    <row r="62" spans="2:31" ht="14.45" customHeight="1">
      <c r="B62" s="239" t="s">
        <v>230</v>
      </c>
      <c r="C62" s="239" t="s">
        <v>211</v>
      </c>
      <c r="D62" s="239" t="s">
        <v>288</v>
      </c>
      <c r="E62" s="274" t="str">
        <f t="shared" si="0"/>
        <v>A_Equity Eligible Contractor_&gt;200-500</v>
      </c>
      <c r="F62" s="265">
        <v>0.14809231752718796</v>
      </c>
      <c r="H62" s="303"/>
      <c r="I62" s="265">
        <v>0.15303</v>
      </c>
      <c r="J62" s="278">
        <f>I62*(1+(INDEX(Inputs_ByYear!$D$39:$Y$44,MATCH(Inputs_ByPrg!$C62,Inputs_ByYear!$B$39:$B$44,0),MATCH(Inputs_ByPrg!J$5,Inputs_ByYear!$D$38:$Y$38,0))))</f>
        <v>0.15303</v>
      </c>
      <c r="K62" s="279">
        <f>J62*(1+(INDEX(Inputs_ByYear!$D$39:$Y$44,MATCH(Inputs_ByPrg!$C62,Inputs_ByYear!$B$39:$B$44,0),MATCH(Inputs_ByPrg!K$5,Inputs_ByYear!$D$38:$Y$38,0))))</f>
        <v>0.15303</v>
      </c>
      <c r="L62" s="279">
        <f>K62*(1+(INDEX(Inputs_ByYear!$D$39:$Y$44,MATCH(Inputs_ByPrg!$C62,Inputs_ByYear!$B$39:$B$44,0),MATCH(Inputs_ByPrg!L$5,Inputs_ByYear!$D$38:$Y$38,0))))</f>
        <v>0.15303</v>
      </c>
      <c r="M62" s="279">
        <f>L62*(1+(INDEX(Inputs_ByYear!$D$39:$Y$44,MATCH(Inputs_ByPrg!$C62,Inputs_ByYear!$B$39:$B$44,0),MATCH(Inputs_ByPrg!M$5,Inputs_ByYear!$D$38:$Y$38,0))))</f>
        <v>0.15303</v>
      </c>
      <c r="N62" s="279">
        <f>M62*(1+(INDEX(Inputs_ByYear!$D$39:$Y$44,MATCH(Inputs_ByPrg!$C62,Inputs_ByYear!$B$39:$B$44,0),MATCH(Inputs_ByPrg!N$5,Inputs_ByYear!$D$38:$Y$38,0))))</f>
        <v>0.15303</v>
      </c>
      <c r="O62" s="279">
        <f>N62*(1+(INDEX(Inputs_ByYear!$D$39:$Y$44,MATCH(Inputs_ByPrg!$C62,Inputs_ByYear!$B$39:$B$44,0),MATCH(Inputs_ByPrg!O$5,Inputs_ByYear!$D$38:$Y$38,0))))</f>
        <v>0.15303</v>
      </c>
      <c r="P62" s="279">
        <f>O62*(1+(INDEX(Inputs_ByYear!$D$39:$Y$44,MATCH(Inputs_ByPrg!$C62,Inputs_ByYear!$B$39:$B$44,0),MATCH(Inputs_ByPrg!P$5,Inputs_ByYear!$D$38:$Y$38,0))))</f>
        <v>0.15303</v>
      </c>
      <c r="Q62" s="279">
        <f>P62*(1+(INDEX(Inputs_ByYear!$D$39:$Y$44,MATCH(Inputs_ByPrg!$C62,Inputs_ByYear!$B$39:$B$44,0),MATCH(Inputs_ByPrg!Q$5,Inputs_ByYear!$D$38:$Y$38,0))))</f>
        <v>0.15303</v>
      </c>
      <c r="R62" s="279">
        <f>Q62*(1+(INDEX(Inputs_ByYear!$D$39:$Y$44,MATCH(Inputs_ByPrg!$C62,Inputs_ByYear!$B$39:$B$44,0),MATCH(Inputs_ByPrg!R$5,Inputs_ByYear!$D$38:$Y$38,0))))</f>
        <v>0.15303</v>
      </c>
      <c r="S62" s="279">
        <f>R62*(1+(INDEX(Inputs_ByYear!$D$39:$Y$44,MATCH(Inputs_ByPrg!$C62,Inputs_ByYear!$B$39:$B$44,0),MATCH(Inputs_ByPrg!S$5,Inputs_ByYear!$D$38:$Y$38,0))))</f>
        <v>0.15303</v>
      </c>
      <c r="T62" s="279">
        <f>S62*(1+(INDEX(Inputs_ByYear!$D$39:$Y$44,MATCH(Inputs_ByPrg!$C62,Inputs_ByYear!$B$39:$B$44,0),MATCH(Inputs_ByPrg!T$5,Inputs_ByYear!$D$38:$Y$38,0))))</f>
        <v>0.15303</v>
      </c>
      <c r="U62" s="279">
        <f>T62*(1+(INDEX(Inputs_ByYear!$D$39:$Y$44,MATCH(Inputs_ByPrg!$C62,Inputs_ByYear!$B$39:$B$44,0),MATCH(Inputs_ByPrg!U$5,Inputs_ByYear!$D$38:$Y$38,0))))</f>
        <v>0.15303</v>
      </c>
      <c r="V62" s="279">
        <f>U62*(1+(INDEX(Inputs_ByYear!$D$39:$Y$44,MATCH(Inputs_ByPrg!$C62,Inputs_ByYear!$B$39:$B$44,0),MATCH(Inputs_ByPrg!V$5,Inputs_ByYear!$D$38:$Y$38,0))))</f>
        <v>0.15303</v>
      </c>
      <c r="W62" s="279">
        <f>V62*(1+(INDEX(Inputs_ByYear!$D$39:$Y$44,MATCH(Inputs_ByPrg!$C62,Inputs_ByYear!$B$39:$B$44,0),MATCH(Inputs_ByPrg!W$5,Inputs_ByYear!$D$38:$Y$38,0))))</f>
        <v>0.15303</v>
      </c>
      <c r="X62" s="279">
        <f>W62*(1+(INDEX(Inputs_ByYear!$D$39:$Y$44,MATCH(Inputs_ByPrg!$C62,Inputs_ByYear!$B$39:$B$44,0),MATCH(Inputs_ByPrg!X$5,Inputs_ByYear!$D$38:$Y$38,0))))</f>
        <v>0.15303</v>
      </c>
      <c r="Y62" s="279">
        <f>X62*(1+(INDEX(Inputs_ByYear!$D$39:$Y$44,MATCH(Inputs_ByPrg!$C62,Inputs_ByYear!$B$39:$B$44,0),MATCH(Inputs_ByPrg!Y$5,Inputs_ByYear!$D$38:$Y$38,0))))</f>
        <v>0.15303</v>
      </c>
      <c r="Z62" s="279">
        <f>Y62*(1+(INDEX(Inputs_ByYear!$D$39:$Y$44,MATCH(Inputs_ByPrg!$C62,Inputs_ByYear!$B$39:$B$44,0),MATCH(Inputs_ByPrg!Z$5,Inputs_ByYear!$D$38:$Y$38,0))))</f>
        <v>0.15303</v>
      </c>
      <c r="AA62" s="279">
        <f>Z62*(1+(INDEX(Inputs_ByYear!$D$39:$Y$44,MATCH(Inputs_ByPrg!$C62,Inputs_ByYear!$B$39:$B$44,0),MATCH(Inputs_ByPrg!AA$5,Inputs_ByYear!$D$38:$Y$38,0))))</f>
        <v>0.15303</v>
      </c>
      <c r="AB62" s="279">
        <f>AA62*(1+(INDEX(Inputs_ByYear!$D$39:$Y$44,MATCH(Inputs_ByPrg!$C62,Inputs_ByYear!$B$39:$B$44,0),MATCH(Inputs_ByPrg!AB$5,Inputs_ByYear!$D$38:$Y$38,0))))</f>
        <v>0.15303</v>
      </c>
      <c r="AC62" s="279">
        <f>AB62*(1+(INDEX(Inputs_ByYear!$D$39:$Y$44,MATCH(Inputs_ByPrg!$C62,Inputs_ByYear!$B$39:$B$44,0),MATCH(Inputs_ByPrg!AC$5,Inputs_ByYear!$D$38:$Y$38,0))))</f>
        <v>0.15303</v>
      </c>
      <c r="AD62" s="279">
        <f>AC62*(1+(INDEX(Inputs_ByYear!$D$39:$Y$44,MATCH(Inputs_ByPrg!$C62,Inputs_ByYear!$B$39:$B$44,0),MATCH(Inputs_ByPrg!AD$5,Inputs_ByYear!$D$38:$Y$38,0))))</f>
        <v>0.15303</v>
      </c>
      <c r="AE62" s="270"/>
    </row>
    <row r="63" spans="2:31" ht="14.45" customHeight="1">
      <c r="B63" s="239" t="s">
        <v>230</v>
      </c>
      <c r="C63" s="239" t="s">
        <v>211</v>
      </c>
      <c r="D63" s="239" t="s">
        <v>290</v>
      </c>
      <c r="E63" s="274" t="str">
        <f t="shared" si="0"/>
        <v>A_Equity Eligible Contractor_&gt;500-2000</v>
      </c>
      <c r="F63" s="265">
        <v>0.7055190579627767</v>
      </c>
      <c r="H63" s="303"/>
      <c r="I63" s="265">
        <v>0.14410999999999999</v>
      </c>
      <c r="J63" s="278">
        <f>I63*(1+(INDEX(Inputs_ByYear!$D$39:$Y$44,MATCH(Inputs_ByPrg!$C63,Inputs_ByYear!$B$39:$B$44,0),MATCH(Inputs_ByPrg!J$5,Inputs_ByYear!$D$38:$Y$38,0))))</f>
        <v>0.14410999999999999</v>
      </c>
      <c r="K63" s="279">
        <f>J63*(1+(INDEX(Inputs_ByYear!$D$39:$Y$44,MATCH(Inputs_ByPrg!$C63,Inputs_ByYear!$B$39:$B$44,0),MATCH(Inputs_ByPrg!K$5,Inputs_ByYear!$D$38:$Y$38,0))))</f>
        <v>0.14410999999999999</v>
      </c>
      <c r="L63" s="279">
        <f>K63*(1+(INDEX(Inputs_ByYear!$D$39:$Y$44,MATCH(Inputs_ByPrg!$C63,Inputs_ByYear!$B$39:$B$44,0),MATCH(Inputs_ByPrg!L$5,Inputs_ByYear!$D$38:$Y$38,0))))</f>
        <v>0.14410999999999999</v>
      </c>
      <c r="M63" s="279">
        <f>L63*(1+(INDEX(Inputs_ByYear!$D$39:$Y$44,MATCH(Inputs_ByPrg!$C63,Inputs_ByYear!$B$39:$B$44,0),MATCH(Inputs_ByPrg!M$5,Inputs_ByYear!$D$38:$Y$38,0))))</f>
        <v>0.14410999999999999</v>
      </c>
      <c r="N63" s="279">
        <f>M63*(1+(INDEX(Inputs_ByYear!$D$39:$Y$44,MATCH(Inputs_ByPrg!$C63,Inputs_ByYear!$B$39:$B$44,0),MATCH(Inputs_ByPrg!N$5,Inputs_ByYear!$D$38:$Y$38,0))))</f>
        <v>0.14410999999999999</v>
      </c>
      <c r="O63" s="279">
        <f>N63*(1+(INDEX(Inputs_ByYear!$D$39:$Y$44,MATCH(Inputs_ByPrg!$C63,Inputs_ByYear!$B$39:$B$44,0),MATCH(Inputs_ByPrg!O$5,Inputs_ByYear!$D$38:$Y$38,0))))</f>
        <v>0.14410999999999999</v>
      </c>
      <c r="P63" s="279">
        <f>O63*(1+(INDEX(Inputs_ByYear!$D$39:$Y$44,MATCH(Inputs_ByPrg!$C63,Inputs_ByYear!$B$39:$B$44,0),MATCH(Inputs_ByPrg!P$5,Inputs_ByYear!$D$38:$Y$38,0))))</f>
        <v>0.14410999999999999</v>
      </c>
      <c r="Q63" s="279">
        <f>P63*(1+(INDEX(Inputs_ByYear!$D$39:$Y$44,MATCH(Inputs_ByPrg!$C63,Inputs_ByYear!$B$39:$B$44,0),MATCH(Inputs_ByPrg!Q$5,Inputs_ByYear!$D$38:$Y$38,0))))</f>
        <v>0.14410999999999999</v>
      </c>
      <c r="R63" s="279">
        <f>Q63*(1+(INDEX(Inputs_ByYear!$D$39:$Y$44,MATCH(Inputs_ByPrg!$C63,Inputs_ByYear!$B$39:$B$44,0),MATCH(Inputs_ByPrg!R$5,Inputs_ByYear!$D$38:$Y$38,0))))</f>
        <v>0.14410999999999999</v>
      </c>
      <c r="S63" s="279">
        <f>R63*(1+(INDEX(Inputs_ByYear!$D$39:$Y$44,MATCH(Inputs_ByPrg!$C63,Inputs_ByYear!$B$39:$B$44,0),MATCH(Inputs_ByPrg!S$5,Inputs_ByYear!$D$38:$Y$38,0))))</f>
        <v>0.14410999999999999</v>
      </c>
      <c r="T63" s="279">
        <f>S63*(1+(INDEX(Inputs_ByYear!$D$39:$Y$44,MATCH(Inputs_ByPrg!$C63,Inputs_ByYear!$B$39:$B$44,0),MATCH(Inputs_ByPrg!T$5,Inputs_ByYear!$D$38:$Y$38,0))))</f>
        <v>0.14410999999999999</v>
      </c>
      <c r="U63" s="279">
        <f>T63*(1+(INDEX(Inputs_ByYear!$D$39:$Y$44,MATCH(Inputs_ByPrg!$C63,Inputs_ByYear!$B$39:$B$44,0),MATCH(Inputs_ByPrg!U$5,Inputs_ByYear!$D$38:$Y$38,0))))</f>
        <v>0.14410999999999999</v>
      </c>
      <c r="V63" s="279">
        <f>U63*(1+(INDEX(Inputs_ByYear!$D$39:$Y$44,MATCH(Inputs_ByPrg!$C63,Inputs_ByYear!$B$39:$B$44,0),MATCH(Inputs_ByPrg!V$5,Inputs_ByYear!$D$38:$Y$38,0))))</f>
        <v>0.14410999999999999</v>
      </c>
      <c r="W63" s="279">
        <f>V63*(1+(INDEX(Inputs_ByYear!$D$39:$Y$44,MATCH(Inputs_ByPrg!$C63,Inputs_ByYear!$B$39:$B$44,0),MATCH(Inputs_ByPrg!W$5,Inputs_ByYear!$D$38:$Y$38,0))))</f>
        <v>0.14410999999999999</v>
      </c>
      <c r="X63" s="279">
        <f>W63*(1+(INDEX(Inputs_ByYear!$D$39:$Y$44,MATCH(Inputs_ByPrg!$C63,Inputs_ByYear!$B$39:$B$44,0),MATCH(Inputs_ByPrg!X$5,Inputs_ByYear!$D$38:$Y$38,0))))</f>
        <v>0.14410999999999999</v>
      </c>
      <c r="Y63" s="279">
        <f>X63*(1+(INDEX(Inputs_ByYear!$D$39:$Y$44,MATCH(Inputs_ByPrg!$C63,Inputs_ByYear!$B$39:$B$44,0),MATCH(Inputs_ByPrg!Y$5,Inputs_ByYear!$D$38:$Y$38,0))))</f>
        <v>0.14410999999999999</v>
      </c>
      <c r="Z63" s="279">
        <f>Y63*(1+(INDEX(Inputs_ByYear!$D$39:$Y$44,MATCH(Inputs_ByPrg!$C63,Inputs_ByYear!$B$39:$B$44,0),MATCH(Inputs_ByPrg!Z$5,Inputs_ByYear!$D$38:$Y$38,0))))</f>
        <v>0.14410999999999999</v>
      </c>
      <c r="AA63" s="279">
        <f>Z63*(1+(INDEX(Inputs_ByYear!$D$39:$Y$44,MATCH(Inputs_ByPrg!$C63,Inputs_ByYear!$B$39:$B$44,0),MATCH(Inputs_ByPrg!AA$5,Inputs_ByYear!$D$38:$Y$38,0))))</f>
        <v>0.14410999999999999</v>
      </c>
      <c r="AB63" s="279">
        <f>AA63*(1+(INDEX(Inputs_ByYear!$D$39:$Y$44,MATCH(Inputs_ByPrg!$C63,Inputs_ByYear!$B$39:$B$44,0),MATCH(Inputs_ByPrg!AB$5,Inputs_ByYear!$D$38:$Y$38,0))))</f>
        <v>0.14410999999999999</v>
      </c>
      <c r="AC63" s="279">
        <f>AB63*(1+(INDEX(Inputs_ByYear!$D$39:$Y$44,MATCH(Inputs_ByPrg!$C63,Inputs_ByYear!$B$39:$B$44,0),MATCH(Inputs_ByPrg!AC$5,Inputs_ByYear!$D$38:$Y$38,0))))</f>
        <v>0.14410999999999999</v>
      </c>
      <c r="AD63" s="279">
        <f>AC63*(1+(INDEX(Inputs_ByYear!$D$39:$Y$44,MATCH(Inputs_ByPrg!$C63,Inputs_ByYear!$B$39:$B$44,0),MATCH(Inputs_ByPrg!AD$5,Inputs_ByYear!$D$38:$Y$38,0))))</f>
        <v>0.14410999999999999</v>
      </c>
      <c r="AE63" s="270"/>
    </row>
    <row r="64" spans="2:31" ht="14.45" customHeight="1">
      <c r="B64" s="239" t="s">
        <v>230</v>
      </c>
      <c r="C64" s="239" t="s">
        <v>211</v>
      </c>
      <c r="D64" s="239" t="s">
        <v>292</v>
      </c>
      <c r="E64" s="274" t="str">
        <f t="shared" si="0"/>
        <v>A_Equity Eligible Contractor_&gt; 2000-5000</v>
      </c>
      <c r="F64" s="265">
        <v>0</v>
      </c>
      <c r="H64" s="303"/>
      <c r="I64" s="265">
        <v>0.14399999999999999</v>
      </c>
      <c r="J64" s="278">
        <f>I64*(1+(INDEX(Inputs_ByYear!$D$39:$Y$44,MATCH(Inputs_ByPrg!$C64,Inputs_ByYear!$B$39:$B$44,0),MATCH(Inputs_ByPrg!J$5,Inputs_ByYear!$D$38:$Y$38,0))))</f>
        <v>0.14399999999999999</v>
      </c>
      <c r="K64" s="279">
        <f>J64*(1+(INDEX(Inputs_ByYear!$D$39:$Y$44,MATCH(Inputs_ByPrg!$C64,Inputs_ByYear!$B$39:$B$44,0),MATCH(Inputs_ByPrg!K$5,Inputs_ByYear!$D$38:$Y$38,0))))</f>
        <v>0.14399999999999999</v>
      </c>
      <c r="L64" s="279">
        <f>K64*(1+(INDEX(Inputs_ByYear!$D$39:$Y$44,MATCH(Inputs_ByPrg!$C64,Inputs_ByYear!$B$39:$B$44,0),MATCH(Inputs_ByPrg!L$5,Inputs_ByYear!$D$38:$Y$38,0))))</f>
        <v>0.14399999999999999</v>
      </c>
      <c r="M64" s="279">
        <f>L64*(1+(INDEX(Inputs_ByYear!$D$39:$Y$44,MATCH(Inputs_ByPrg!$C64,Inputs_ByYear!$B$39:$B$44,0),MATCH(Inputs_ByPrg!M$5,Inputs_ByYear!$D$38:$Y$38,0))))</f>
        <v>0.14399999999999999</v>
      </c>
      <c r="N64" s="279">
        <f>M64*(1+(INDEX(Inputs_ByYear!$D$39:$Y$44,MATCH(Inputs_ByPrg!$C64,Inputs_ByYear!$B$39:$B$44,0),MATCH(Inputs_ByPrg!N$5,Inputs_ByYear!$D$38:$Y$38,0))))</f>
        <v>0.14399999999999999</v>
      </c>
      <c r="O64" s="279">
        <f>N64*(1+(INDEX(Inputs_ByYear!$D$39:$Y$44,MATCH(Inputs_ByPrg!$C64,Inputs_ByYear!$B$39:$B$44,0),MATCH(Inputs_ByPrg!O$5,Inputs_ByYear!$D$38:$Y$38,0))))</f>
        <v>0.14399999999999999</v>
      </c>
      <c r="P64" s="279">
        <f>O64*(1+(INDEX(Inputs_ByYear!$D$39:$Y$44,MATCH(Inputs_ByPrg!$C64,Inputs_ByYear!$B$39:$B$44,0),MATCH(Inputs_ByPrg!P$5,Inputs_ByYear!$D$38:$Y$38,0))))</f>
        <v>0.14399999999999999</v>
      </c>
      <c r="Q64" s="279">
        <f>P64*(1+(INDEX(Inputs_ByYear!$D$39:$Y$44,MATCH(Inputs_ByPrg!$C64,Inputs_ByYear!$B$39:$B$44,0),MATCH(Inputs_ByPrg!Q$5,Inputs_ByYear!$D$38:$Y$38,0))))</f>
        <v>0.14399999999999999</v>
      </c>
      <c r="R64" s="279">
        <f>Q64*(1+(INDEX(Inputs_ByYear!$D$39:$Y$44,MATCH(Inputs_ByPrg!$C64,Inputs_ByYear!$B$39:$B$44,0),MATCH(Inputs_ByPrg!R$5,Inputs_ByYear!$D$38:$Y$38,0))))</f>
        <v>0.14399999999999999</v>
      </c>
      <c r="S64" s="279">
        <f>R64*(1+(INDEX(Inputs_ByYear!$D$39:$Y$44,MATCH(Inputs_ByPrg!$C64,Inputs_ByYear!$B$39:$B$44,0),MATCH(Inputs_ByPrg!S$5,Inputs_ByYear!$D$38:$Y$38,0))))</f>
        <v>0.14399999999999999</v>
      </c>
      <c r="T64" s="279">
        <f>S64*(1+(INDEX(Inputs_ByYear!$D$39:$Y$44,MATCH(Inputs_ByPrg!$C64,Inputs_ByYear!$B$39:$B$44,0),MATCH(Inputs_ByPrg!T$5,Inputs_ByYear!$D$38:$Y$38,0))))</f>
        <v>0.14399999999999999</v>
      </c>
      <c r="U64" s="279">
        <f>T64*(1+(INDEX(Inputs_ByYear!$D$39:$Y$44,MATCH(Inputs_ByPrg!$C64,Inputs_ByYear!$B$39:$B$44,0),MATCH(Inputs_ByPrg!U$5,Inputs_ByYear!$D$38:$Y$38,0))))</f>
        <v>0.14399999999999999</v>
      </c>
      <c r="V64" s="279">
        <f>U64*(1+(INDEX(Inputs_ByYear!$D$39:$Y$44,MATCH(Inputs_ByPrg!$C64,Inputs_ByYear!$B$39:$B$44,0),MATCH(Inputs_ByPrg!V$5,Inputs_ByYear!$D$38:$Y$38,0))))</f>
        <v>0.14399999999999999</v>
      </c>
      <c r="W64" s="279">
        <f>V64*(1+(INDEX(Inputs_ByYear!$D$39:$Y$44,MATCH(Inputs_ByPrg!$C64,Inputs_ByYear!$B$39:$B$44,0),MATCH(Inputs_ByPrg!W$5,Inputs_ByYear!$D$38:$Y$38,0))))</f>
        <v>0.14399999999999999</v>
      </c>
      <c r="X64" s="279">
        <f>W64*(1+(INDEX(Inputs_ByYear!$D$39:$Y$44,MATCH(Inputs_ByPrg!$C64,Inputs_ByYear!$B$39:$B$44,0),MATCH(Inputs_ByPrg!X$5,Inputs_ByYear!$D$38:$Y$38,0))))</f>
        <v>0.14399999999999999</v>
      </c>
      <c r="Y64" s="279">
        <f>X64*(1+(INDEX(Inputs_ByYear!$D$39:$Y$44,MATCH(Inputs_ByPrg!$C64,Inputs_ByYear!$B$39:$B$44,0),MATCH(Inputs_ByPrg!Y$5,Inputs_ByYear!$D$38:$Y$38,0))))</f>
        <v>0.14399999999999999</v>
      </c>
      <c r="Z64" s="279">
        <f>Y64*(1+(INDEX(Inputs_ByYear!$D$39:$Y$44,MATCH(Inputs_ByPrg!$C64,Inputs_ByYear!$B$39:$B$44,0),MATCH(Inputs_ByPrg!Z$5,Inputs_ByYear!$D$38:$Y$38,0))))</f>
        <v>0.14399999999999999</v>
      </c>
      <c r="AA64" s="279">
        <f>Z64*(1+(INDEX(Inputs_ByYear!$D$39:$Y$44,MATCH(Inputs_ByPrg!$C64,Inputs_ByYear!$B$39:$B$44,0),MATCH(Inputs_ByPrg!AA$5,Inputs_ByYear!$D$38:$Y$38,0))))</f>
        <v>0.14399999999999999</v>
      </c>
      <c r="AB64" s="279">
        <f>AA64*(1+(INDEX(Inputs_ByYear!$D$39:$Y$44,MATCH(Inputs_ByPrg!$C64,Inputs_ByYear!$B$39:$B$44,0),MATCH(Inputs_ByPrg!AB$5,Inputs_ByYear!$D$38:$Y$38,0))))</f>
        <v>0.14399999999999999</v>
      </c>
      <c r="AC64" s="279">
        <f>AB64*(1+(INDEX(Inputs_ByYear!$D$39:$Y$44,MATCH(Inputs_ByPrg!$C64,Inputs_ByYear!$B$39:$B$44,0),MATCH(Inputs_ByPrg!AC$5,Inputs_ByYear!$D$38:$Y$38,0))))</f>
        <v>0.14399999999999999</v>
      </c>
      <c r="AD64" s="279">
        <f>AC64*(1+(INDEX(Inputs_ByYear!$D$39:$Y$44,MATCH(Inputs_ByPrg!$C64,Inputs_ByYear!$B$39:$B$44,0),MATCH(Inputs_ByPrg!AD$5,Inputs_ByYear!$D$38:$Y$38,0))))</f>
        <v>0.14399999999999999</v>
      </c>
      <c r="AE64" s="270"/>
    </row>
    <row r="65" spans="2:31" ht="14.45" customHeight="1">
      <c r="B65" s="239" t="s">
        <v>231</v>
      </c>
      <c r="C65" s="239" t="s">
        <v>211</v>
      </c>
      <c r="D65" s="239" t="s">
        <v>284</v>
      </c>
      <c r="E65" s="274" t="str">
        <f t="shared" si="0"/>
        <v>B_Equity Eligible Contractor_ &gt;25-100</v>
      </c>
      <c r="F65" s="265">
        <v>3.7818107834294019E-2</v>
      </c>
      <c r="H65" s="303"/>
      <c r="I65" s="265">
        <v>0.14305999999999999</v>
      </c>
      <c r="J65" s="278">
        <f>I65*(1+(INDEX(Inputs_ByYear!$D$39:$Y$44,MATCH(Inputs_ByPrg!$C65,Inputs_ByYear!$B$39:$B$44,0),MATCH(Inputs_ByPrg!J$5,Inputs_ByYear!$D$38:$Y$38,0))))</f>
        <v>0.14305999999999999</v>
      </c>
      <c r="K65" s="279">
        <f>J65*(1+(INDEX(Inputs_ByYear!$D$39:$Y$44,MATCH(Inputs_ByPrg!$C65,Inputs_ByYear!$B$39:$B$44,0),MATCH(Inputs_ByPrg!K$5,Inputs_ByYear!$D$38:$Y$38,0))))</f>
        <v>0.14305999999999999</v>
      </c>
      <c r="L65" s="279">
        <f>K65*(1+(INDEX(Inputs_ByYear!$D$39:$Y$44,MATCH(Inputs_ByPrg!$C65,Inputs_ByYear!$B$39:$B$44,0),MATCH(Inputs_ByPrg!L$5,Inputs_ByYear!$D$38:$Y$38,0))))</f>
        <v>0.14305999999999999</v>
      </c>
      <c r="M65" s="279">
        <f>L65*(1+(INDEX(Inputs_ByYear!$D$39:$Y$44,MATCH(Inputs_ByPrg!$C65,Inputs_ByYear!$B$39:$B$44,0),MATCH(Inputs_ByPrg!M$5,Inputs_ByYear!$D$38:$Y$38,0))))</f>
        <v>0.14305999999999999</v>
      </c>
      <c r="N65" s="279">
        <f>M65*(1+(INDEX(Inputs_ByYear!$D$39:$Y$44,MATCH(Inputs_ByPrg!$C65,Inputs_ByYear!$B$39:$B$44,0),MATCH(Inputs_ByPrg!N$5,Inputs_ByYear!$D$38:$Y$38,0))))</f>
        <v>0.14305999999999999</v>
      </c>
      <c r="O65" s="279">
        <f>N65*(1+(INDEX(Inputs_ByYear!$D$39:$Y$44,MATCH(Inputs_ByPrg!$C65,Inputs_ByYear!$B$39:$B$44,0),MATCH(Inputs_ByPrg!O$5,Inputs_ByYear!$D$38:$Y$38,0))))</f>
        <v>0.14305999999999999</v>
      </c>
      <c r="P65" s="279">
        <f>O65*(1+(INDEX(Inputs_ByYear!$D$39:$Y$44,MATCH(Inputs_ByPrg!$C65,Inputs_ByYear!$B$39:$B$44,0),MATCH(Inputs_ByPrg!P$5,Inputs_ByYear!$D$38:$Y$38,0))))</f>
        <v>0.14305999999999999</v>
      </c>
      <c r="Q65" s="279">
        <f>P65*(1+(INDEX(Inputs_ByYear!$D$39:$Y$44,MATCH(Inputs_ByPrg!$C65,Inputs_ByYear!$B$39:$B$44,0),MATCH(Inputs_ByPrg!Q$5,Inputs_ByYear!$D$38:$Y$38,0))))</f>
        <v>0.14305999999999999</v>
      </c>
      <c r="R65" s="279">
        <f>Q65*(1+(INDEX(Inputs_ByYear!$D$39:$Y$44,MATCH(Inputs_ByPrg!$C65,Inputs_ByYear!$B$39:$B$44,0),MATCH(Inputs_ByPrg!R$5,Inputs_ByYear!$D$38:$Y$38,0))))</f>
        <v>0.14305999999999999</v>
      </c>
      <c r="S65" s="279">
        <f>R65*(1+(INDEX(Inputs_ByYear!$D$39:$Y$44,MATCH(Inputs_ByPrg!$C65,Inputs_ByYear!$B$39:$B$44,0),MATCH(Inputs_ByPrg!S$5,Inputs_ByYear!$D$38:$Y$38,0))))</f>
        <v>0.14305999999999999</v>
      </c>
      <c r="T65" s="279">
        <f>S65*(1+(INDEX(Inputs_ByYear!$D$39:$Y$44,MATCH(Inputs_ByPrg!$C65,Inputs_ByYear!$B$39:$B$44,0),MATCH(Inputs_ByPrg!T$5,Inputs_ByYear!$D$38:$Y$38,0))))</f>
        <v>0.14305999999999999</v>
      </c>
      <c r="U65" s="279">
        <f>T65*(1+(INDEX(Inputs_ByYear!$D$39:$Y$44,MATCH(Inputs_ByPrg!$C65,Inputs_ByYear!$B$39:$B$44,0),MATCH(Inputs_ByPrg!U$5,Inputs_ByYear!$D$38:$Y$38,0))))</f>
        <v>0.14305999999999999</v>
      </c>
      <c r="V65" s="279">
        <f>U65*(1+(INDEX(Inputs_ByYear!$D$39:$Y$44,MATCH(Inputs_ByPrg!$C65,Inputs_ByYear!$B$39:$B$44,0),MATCH(Inputs_ByPrg!V$5,Inputs_ByYear!$D$38:$Y$38,0))))</f>
        <v>0.14305999999999999</v>
      </c>
      <c r="W65" s="279">
        <f>V65*(1+(INDEX(Inputs_ByYear!$D$39:$Y$44,MATCH(Inputs_ByPrg!$C65,Inputs_ByYear!$B$39:$B$44,0),MATCH(Inputs_ByPrg!W$5,Inputs_ByYear!$D$38:$Y$38,0))))</f>
        <v>0.14305999999999999</v>
      </c>
      <c r="X65" s="279">
        <f>W65*(1+(INDEX(Inputs_ByYear!$D$39:$Y$44,MATCH(Inputs_ByPrg!$C65,Inputs_ByYear!$B$39:$B$44,0),MATCH(Inputs_ByPrg!X$5,Inputs_ByYear!$D$38:$Y$38,0))))</f>
        <v>0.14305999999999999</v>
      </c>
      <c r="Y65" s="279">
        <f>X65*(1+(INDEX(Inputs_ByYear!$D$39:$Y$44,MATCH(Inputs_ByPrg!$C65,Inputs_ByYear!$B$39:$B$44,0),MATCH(Inputs_ByPrg!Y$5,Inputs_ByYear!$D$38:$Y$38,0))))</f>
        <v>0.14305999999999999</v>
      </c>
      <c r="Z65" s="279">
        <f>Y65*(1+(INDEX(Inputs_ByYear!$D$39:$Y$44,MATCH(Inputs_ByPrg!$C65,Inputs_ByYear!$B$39:$B$44,0),MATCH(Inputs_ByPrg!Z$5,Inputs_ByYear!$D$38:$Y$38,0))))</f>
        <v>0.14305999999999999</v>
      </c>
      <c r="AA65" s="279">
        <f>Z65*(1+(INDEX(Inputs_ByYear!$D$39:$Y$44,MATCH(Inputs_ByPrg!$C65,Inputs_ByYear!$B$39:$B$44,0),MATCH(Inputs_ByPrg!AA$5,Inputs_ByYear!$D$38:$Y$38,0))))</f>
        <v>0.14305999999999999</v>
      </c>
      <c r="AB65" s="279">
        <f>AA65*(1+(INDEX(Inputs_ByYear!$D$39:$Y$44,MATCH(Inputs_ByPrg!$C65,Inputs_ByYear!$B$39:$B$44,0),MATCH(Inputs_ByPrg!AB$5,Inputs_ByYear!$D$38:$Y$38,0))))</f>
        <v>0.14305999999999999</v>
      </c>
      <c r="AC65" s="279">
        <f>AB65*(1+(INDEX(Inputs_ByYear!$D$39:$Y$44,MATCH(Inputs_ByPrg!$C65,Inputs_ByYear!$B$39:$B$44,0),MATCH(Inputs_ByPrg!AC$5,Inputs_ByYear!$D$38:$Y$38,0))))</f>
        <v>0.14305999999999999</v>
      </c>
      <c r="AD65" s="279">
        <f>AC65*(1+(INDEX(Inputs_ByYear!$D$39:$Y$44,MATCH(Inputs_ByPrg!$C65,Inputs_ByYear!$B$39:$B$44,0),MATCH(Inputs_ByPrg!AD$5,Inputs_ByYear!$D$38:$Y$38,0))))</f>
        <v>0.14305999999999999</v>
      </c>
      <c r="AE65" s="270"/>
    </row>
    <row r="66" spans="2:31" ht="14.45" customHeight="1">
      <c r="B66" s="239" t="s">
        <v>231</v>
      </c>
      <c r="C66" s="239" t="s">
        <v>211</v>
      </c>
      <c r="D66" s="239" t="s">
        <v>287</v>
      </c>
      <c r="E66" s="274" t="str">
        <f t="shared" si="0"/>
        <v>B_Equity Eligible Contractor_&gt;100-200</v>
      </c>
      <c r="F66" s="265">
        <v>2.9448996157951057E-2</v>
      </c>
      <c r="H66" s="303"/>
      <c r="I66" s="265">
        <v>0.14176</v>
      </c>
      <c r="J66" s="278">
        <f>I66*(1+(INDEX(Inputs_ByYear!$D$39:$Y$44,MATCH(Inputs_ByPrg!$C66,Inputs_ByYear!$B$39:$B$44,0),MATCH(Inputs_ByPrg!J$5,Inputs_ByYear!$D$38:$Y$38,0))))</f>
        <v>0.14176</v>
      </c>
      <c r="K66" s="279">
        <f>J66*(1+(INDEX(Inputs_ByYear!$D$39:$Y$44,MATCH(Inputs_ByPrg!$C66,Inputs_ByYear!$B$39:$B$44,0),MATCH(Inputs_ByPrg!K$5,Inputs_ByYear!$D$38:$Y$38,0))))</f>
        <v>0.14176</v>
      </c>
      <c r="L66" s="279">
        <f>K66*(1+(INDEX(Inputs_ByYear!$D$39:$Y$44,MATCH(Inputs_ByPrg!$C66,Inputs_ByYear!$B$39:$B$44,0),MATCH(Inputs_ByPrg!L$5,Inputs_ByYear!$D$38:$Y$38,0))))</f>
        <v>0.14176</v>
      </c>
      <c r="M66" s="279">
        <f>L66*(1+(INDEX(Inputs_ByYear!$D$39:$Y$44,MATCH(Inputs_ByPrg!$C66,Inputs_ByYear!$B$39:$B$44,0),MATCH(Inputs_ByPrg!M$5,Inputs_ByYear!$D$38:$Y$38,0))))</f>
        <v>0.14176</v>
      </c>
      <c r="N66" s="279">
        <f>M66*(1+(INDEX(Inputs_ByYear!$D$39:$Y$44,MATCH(Inputs_ByPrg!$C66,Inputs_ByYear!$B$39:$B$44,0),MATCH(Inputs_ByPrg!N$5,Inputs_ByYear!$D$38:$Y$38,0))))</f>
        <v>0.14176</v>
      </c>
      <c r="O66" s="279">
        <f>N66*(1+(INDEX(Inputs_ByYear!$D$39:$Y$44,MATCH(Inputs_ByPrg!$C66,Inputs_ByYear!$B$39:$B$44,0),MATCH(Inputs_ByPrg!O$5,Inputs_ByYear!$D$38:$Y$38,0))))</f>
        <v>0.14176</v>
      </c>
      <c r="P66" s="279">
        <f>O66*(1+(INDEX(Inputs_ByYear!$D$39:$Y$44,MATCH(Inputs_ByPrg!$C66,Inputs_ByYear!$B$39:$B$44,0),MATCH(Inputs_ByPrg!P$5,Inputs_ByYear!$D$38:$Y$38,0))))</f>
        <v>0.14176</v>
      </c>
      <c r="Q66" s="279">
        <f>P66*(1+(INDEX(Inputs_ByYear!$D$39:$Y$44,MATCH(Inputs_ByPrg!$C66,Inputs_ByYear!$B$39:$B$44,0),MATCH(Inputs_ByPrg!Q$5,Inputs_ByYear!$D$38:$Y$38,0))))</f>
        <v>0.14176</v>
      </c>
      <c r="R66" s="279">
        <f>Q66*(1+(INDEX(Inputs_ByYear!$D$39:$Y$44,MATCH(Inputs_ByPrg!$C66,Inputs_ByYear!$B$39:$B$44,0),MATCH(Inputs_ByPrg!R$5,Inputs_ByYear!$D$38:$Y$38,0))))</f>
        <v>0.14176</v>
      </c>
      <c r="S66" s="279">
        <f>R66*(1+(INDEX(Inputs_ByYear!$D$39:$Y$44,MATCH(Inputs_ByPrg!$C66,Inputs_ByYear!$B$39:$B$44,0),MATCH(Inputs_ByPrg!S$5,Inputs_ByYear!$D$38:$Y$38,0))))</f>
        <v>0.14176</v>
      </c>
      <c r="T66" s="279">
        <f>S66*(1+(INDEX(Inputs_ByYear!$D$39:$Y$44,MATCH(Inputs_ByPrg!$C66,Inputs_ByYear!$B$39:$B$44,0),MATCH(Inputs_ByPrg!T$5,Inputs_ByYear!$D$38:$Y$38,0))))</f>
        <v>0.14176</v>
      </c>
      <c r="U66" s="279">
        <f>T66*(1+(INDEX(Inputs_ByYear!$D$39:$Y$44,MATCH(Inputs_ByPrg!$C66,Inputs_ByYear!$B$39:$B$44,0),MATCH(Inputs_ByPrg!U$5,Inputs_ByYear!$D$38:$Y$38,0))))</f>
        <v>0.14176</v>
      </c>
      <c r="V66" s="279">
        <f>U66*(1+(INDEX(Inputs_ByYear!$D$39:$Y$44,MATCH(Inputs_ByPrg!$C66,Inputs_ByYear!$B$39:$B$44,0),MATCH(Inputs_ByPrg!V$5,Inputs_ByYear!$D$38:$Y$38,0))))</f>
        <v>0.14176</v>
      </c>
      <c r="W66" s="279">
        <f>V66*(1+(INDEX(Inputs_ByYear!$D$39:$Y$44,MATCH(Inputs_ByPrg!$C66,Inputs_ByYear!$B$39:$B$44,0),MATCH(Inputs_ByPrg!W$5,Inputs_ByYear!$D$38:$Y$38,0))))</f>
        <v>0.14176</v>
      </c>
      <c r="X66" s="279">
        <f>W66*(1+(INDEX(Inputs_ByYear!$D$39:$Y$44,MATCH(Inputs_ByPrg!$C66,Inputs_ByYear!$B$39:$B$44,0),MATCH(Inputs_ByPrg!X$5,Inputs_ByYear!$D$38:$Y$38,0))))</f>
        <v>0.14176</v>
      </c>
      <c r="Y66" s="279">
        <f>X66*(1+(INDEX(Inputs_ByYear!$D$39:$Y$44,MATCH(Inputs_ByPrg!$C66,Inputs_ByYear!$B$39:$B$44,0),MATCH(Inputs_ByPrg!Y$5,Inputs_ByYear!$D$38:$Y$38,0))))</f>
        <v>0.14176</v>
      </c>
      <c r="Z66" s="279">
        <f>Y66*(1+(INDEX(Inputs_ByYear!$D$39:$Y$44,MATCH(Inputs_ByPrg!$C66,Inputs_ByYear!$B$39:$B$44,0),MATCH(Inputs_ByPrg!Z$5,Inputs_ByYear!$D$38:$Y$38,0))))</f>
        <v>0.14176</v>
      </c>
      <c r="AA66" s="279">
        <f>Z66*(1+(INDEX(Inputs_ByYear!$D$39:$Y$44,MATCH(Inputs_ByPrg!$C66,Inputs_ByYear!$B$39:$B$44,0),MATCH(Inputs_ByPrg!AA$5,Inputs_ByYear!$D$38:$Y$38,0))))</f>
        <v>0.14176</v>
      </c>
      <c r="AB66" s="279">
        <f>AA66*(1+(INDEX(Inputs_ByYear!$D$39:$Y$44,MATCH(Inputs_ByPrg!$C66,Inputs_ByYear!$B$39:$B$44,0),MATCH(Inputs_ByPrg!AB$5,Inputs_ByYear!$D$38:$Y$38,0))))</f>
        <v>0.14176</v>
      </c>
      <c r="AC66" s="279">
        <f>AB66*(1+(INDEX(Inputs_ByYear!$D$39:$Y$44,MATCH(Inputs_ByPrg!$C66,Inputs_ByYear!$B$39:$B$44,0),MATCH(Inputs_ByPrg!AC$5,Inputs_ByYear!$D$38:$Y$38,0))))</f>
        <v>0.14176</v>
      </c>
      <c r="AD66" s="279">
        <f>AC66*(1+(INDEX(Inputs_ByYear!$D$39:$Y$44,MATCH(Inputs_ByPrg!$C66,Inputs_ByYear!$B$39:$B$44,0),MATCH(Inputs_ByPrg!AD$5,Inputs_ByYear!$D$38:$Y$38,0))))</f>
        <v>0.14176</v>
      </c>
      <c r="AE66" s="270"/>
    </row>
    <row r="67" spans="2:31" ht="14.45" customHeight="1">
      <c r="B67" s="239" t="s">
        <v>231</v>
      </c>
      <c r="C67" s="239" t="s">
        <v>211</v>
      </c>
      <c r="D67" s="239" t="s">
        <v>288</v>
      </c>
      <c r="E67" s="274" t="str">
        <f t="shared" si="0"/>
        <v>B_Equity Eligible Contractor_&gt;200-500</v>
      </c>
      <c r="F67" s="265">
        <v>0.1091491177452943</v>
      </c>
      <c r="H67" s="303"/>
      <c r="I67" s="265">
        <v>0.14119000000000001</v>
      </c>
      <c r="J67" s="278">
        <f>I67*(1+(INDEX(Inputs_ByYear!$D$39:$Y$44,MATCH(Inputs_ByPrg!$C67,Inputs_ByYear!$B$39:$B$44,0),MATCH(Inputs_ByPrg!J$5,Inputs_ByYear!$D$38:$Y$38,0))))</f>
        <v>0.14119000000000001</v>
      </c>
      <c r="K67" s="279">
        <f>J67*(1+(INDEX(Inputs_ByYear!$D$39:$Y$44,MATCH(Inputs_ByPrg!$C67,Inputs_ByYear!$B$39:$B$44,0),MATCH(Inputs_ByPrg!K$5,Inputs_ByYear!$D$38:$Y$38,0))))</f>
        <v>0.14119000000000001</v>
      </c>
      <c r="L67" s="279">
        <f>K67*(1+(INDEX(Inputs_ByYear!$D$39:$Y$44,MATCH(Inputs_ByPrg!$C67,Inputs_ByYear!$B$39:$B$44,0),MATCH(Inputs_ByPrg!L$5,Inputs_ByYear!$D$38:$Y$38,0))))</f>
        <v>0.14119000000000001</v>
      </c>
      <c r="M67" s="279">
        <f>L67*(1+(INDEX(Inputs_ByYear!$D$39:$Y$44,MATCH(Inputs_ByPrg!$C67,Inputs_ByYear!$B$39:$B$44,0),MATCH(Inputs_ByPrg!M$5,Inputs_ByYear!$D$38:$Y$38,0))))</f>
        <v>0.14119000000000001</v>
      </c>
      <c r="N67" s="279">
        <f>M67*(1+(INDEX(Inputs_ByYear!$D$39:$Y$44,MATCH(Inputs_ByPrg!$C67,Inputs_ByYear!$B$39:$B$44,0),MATCH(Inputs_ByPrg!N$5,Inputs_ByYear!$D$38:$Y$38,0))))</f>
        <v>0.14119000000000001</v>
      </c>
      <c r="O67" s="279">
        <f>N67*(1+(INDEX(Inputs_ByYear!$D$39:$Y$44,MATCH(Inputs_ByPrg!$C67,Inputs_ByYear!$B$39:$B$44,0),MATCH(Inputs_ByPrg!O$5,Inputs_ByYear!$D$38:$Y$38,0))))</f>
        <v>0.14119000000000001</v>
      </c>
      <c r="P67" s="279">
        <f>O67*(1+(INDEX(Inputs_ByYear!$D$39:$Y$44,MATCH(Inputs_ByPrg!$C67,Inputs_ByYear!$B$39:$B$44,0),MATCH(Inputs_ByPrg!P$5,Inputs_ByYear!$D$38:$Y$38,0))))</f>
        <v>0.14119000000000001</v>
      </c>
      <c r="Q67" s="279">
        <f>P67*(1+(INDEX(Inputs_ByYear!$D$39:$Y$44,MATCH(Inputs_ByPrg!$C67,Inputs_ByYear!$B$39:$B$44,0),MATCH(Inputs_ByPrg!Q$5,Inputs_ByYear!$D$38:$Y$38,0))))</f>
        <v>0.14119000000000001</v>
      </c>
      <c r="R67" s="279">
        <f>Q67*(1+(INDEX(Inputs_ByYear!$D$39:$Y$44,MATCH(Inputs_ByPrg!$C67,Inputs_ByYear!$B$39:$B$44,0),MATCH(Inputs_ByPrg!R$5,Inputs_ByYear!$D$38:$Y$38,0))))</f>
        <v>0.14119000000000001</v>
      </c>
      <c r="S67" s="279">
        <f>R67*(1+(INDEX(Inputs_ByYear!$D$39:$Y$44,MATCH(Inputs_ByPrg!$C67,Inputs_ByYear!$B$39:$B$44,0),MATCH(Inputs_ByPrg!S$5,Inputs_ByYear!$D$38:$Y$38,0))))</f>
        <v>0.14119000000000001</v>
      </c>
      <c r="T67" s="279">
        <f>S67*(1+(INDEX(Inputs_ByYear!$D$39:$Y$44,MATCH(Inputs_ByPrg!$C67,Inputs_ByYear!$B$39:$B$44,0),MATCH(Inputs_ByPrg!T$5,Inputs_ByYear!$D$38:$Y$38,0))))</f>
        <v>0.14119000000000001</v>
      </c>
      <c r="U67" s="279">
        <f>T67*(1+(INDEX(Inputs_ByYear!$D$39:$Y$44,MATCH(Inputs_ByPrg!$C67,Inputs_ByYear!$B$39:$B$44,0),MATCH(Inputs_ByPrg!U$5,Inputs_ByYear!$D$38:$Y$38,0))))</f>
        <v>0.14119000000000001</v>
      </c>
      <c r="V67" s="279">
        <f>U67*(1+(INDEX(Inputs_ByYear!$D$39:$Y$44,MATCH(Inputs_ByPrg!$C67,Inputs_ByYear!$B$39:$B$44,0),MATCH(Inputs_ByPrg!V$5,Inputs_ByYear!$D$38:$Y$38,0))))</f>
        <v>0.14119000000000001</v>
      </c>
      <c r="W67" s="279">
        <f>V67*(1+(INDEX(Inputs_ByYear!$D$39:$Y$44,MATCH(Inputs_ByPrg!$C67,Inputs_ByYear!$B$39:$B$44,0),MATCH(Inputs_ByPrg!W$5,Inputs_ByYear!$D$38:$Y$38,0))))</f>
        <v>0.14119000000000001</v>
      </c>
      <c r="X67" s="279">
        <f>W67*(1+(INDEX(Inputs_ByYear!$D$39:$Y$44,MATCH(Inputs_ByPrg!$C67,Inputs_ByYear!$B$39:$B$44,0),MATCH(Inputs_ByPrg!X$5,Inputs_ByYear!$D$38:$Y$38,0))))</f>
        <v>0.14119000000000001</v>
      </c>
      <c r="Y67" s="279">
        <f>X67*(1+(INDEX(Inputs_ByYear!$D$39:$Y$44,MATCH(Inputs_ByPrg!$C67,Inputs_ByYear!$B$39:$B$44,0),MATCH(Inputs_ByPrg!Y$5,Inputs_ByYear!$D$38:$Y$38,0))))</f>
        <v>0.14119000000000001</v>
      </c>
      <c r="Z67" s="279">
        <f>Y67*(1+(INDEX(Inputs_ByYear!$D$39:$Y$44,MATCH(Inputs_ByPrg!$C67,Inputs_ByYear!$B$39:$B$44,0),MATCH(Inputs_ByPrg!Z$5,Inputs_ByYear!$D$38:$Y$38,0))))</f>
        <v>0.14119000000000001</v>
      </c>
      <c r="AA67" s="279">
        <f>Z67*(1+(INDEX(Inputs_ByYear!$D$39:$Y$44,MATCH(Inputs_ByPrg!$C67,Inputs_ByYear!$B$39:$B$44,0),MATCH(Inputs_ByPrg!AA$5,Inputs_ByYear!$D$38:$Y$38,0))))</f>
        <v>0.14119000000000001</v>
      </c>
      <c r="AB67" s="279">
        <f>AA67*(1+(INDEX(Inputs_ByYear!$D$39:$Y$44,MATCH(Inputs_ByPrg!$C67,Inputs_ByYear!$B$39:$B$44,0),MATCH(Inputs_ByPrg!AB$5,Inputs_ByYear!$D$38:$Y$38,0))))</f>
        <v>0.14119000000000001</v>
      </c>
      <c r="AC67" s="279">
        <f>AB67*(1+(INDEX(Inputs_ByYear!$D$39:$Y$44,MATCH(Inputs_ByPrg!$C67,Inputs_ByYear!$B$39:$B$44,0),MATCH(Inputs_ByPrg!AC$5,Inputs_ByYear!$D$38:$Y$38,0))))</f>
        <v>0.14119000000000001</v>
      </c>
      <c r="AD67" s="279">
        <f>AC67*(1+(INDEX(Inputs_ByYear!$D$39:$Y$44,MATCH(Inputs_ByPrg!$C67,Inputs_ByYear!$B$39:$B$44,0),MATCH(Inputs_ByPrg!AD$5,Inputs_ByYear!$D$38:$Y$38,0))))</f>
        <v>0.14119000000000001</v>
      </c>
      <c r="AE67" s="270"/>
    </row>
    <row r="68" spans="2:31" ht="14.45" customHeight="1">
      <c r="B68" s="239" t="s">
        <v>231</v>
      </c>
      <c r="C68" s="239" t="s">
        <v>211</v>
      </c>
      <c r="D68" s="239" t="s">
        <v>290</v>
      </c>
      <c r="E68" s="274" t="str">
        <f t="shared" si="0"/>
        <v>B_Equity Eligible Contractor_&gt;500-2000</v>
      </c>
      <c r="F68" s="265">
        <v>0.82358343106844789</v>
      </c>
      <c r="H68" s="303"/>
      <c r="I68" s="265">
        <v>0.1497</v>
      </c>
      <c r="J68" s="278">
        <f>I68*(1+(INDEX(Inputs_ByYear!$D$39:$Y$44,MATCH(Inputs_ByPrg!$C68,Inputs_ByYear!$B$39:$B$44,0),MATCH(Inputs_ByPrg!J$5,Inputs_ByYear!$D$38:$Y$38,0))))</f>
        <v>0.1497</v>
      </c>
      <c r="K68" s="279">
        <f>J68*(1+(INDEX(Inputs_ByYear!$D$39:$Y$44,MATCH(Inputs_ByPrg!$C68,Inputs_ByYear!$B$39:$B$44,0),MATCH(Inputs_ByPrg!K$5,Inputs_ByYear!$D$38:$Y$38,0))))</f>
        <v>0.1497</v>
      </c>
      <c r="L68" s="279">
        <f>K68*(1+(INDEX(Inputs_ByYear!$D$39:$Y$44,MATCH(Inputs_ByPrg!$C68,Inputs_ByYear!$B$39:$B$44,0),MATCH(Inputs_ByPrg!L$5,Inputs_ByYear!$D$38:$Y$38,0))))</f>
        <v>0.1497</v>
      </c>
      <c r="M68" s="279">
        <f>L68*(1+(INDEX(Inputs_ByYear!$D$39:$Y$44,MATCH(Inputs_ByPrg!$C68,Inputs_ByYear!$B$39:$B$44,0),MATCH(Inputs_ByPrg!M$5,Inputs_ByYear!$D$38:$Y$38,0))))</f>
        <v>0.1497</v>
      </c>
      <c r="N68" s="279">
        <f>M68*(1+(INDEX(Inputs_ByYear!$D$39:$Y$44,MATCH(Inputs_ByPrg!$C68,Inputs_ByYear!$B$39:$B$44,0),MATCH(Inputs_ByPrg!N$5,Inputs_ByYear!$D$38:$Y$38,0))))</f>
        <v>0.1497</v>
      </c>
      <c r="O68" s="279">
        <f>N68*(1+(INDEX(Inputs_ByYear!$D$39:$Y$44,MATCH(Inputs_ByPrg!$C68,Inputs_ByYear!$B$39:$B$44,0),MATCH(Inputs_ByPrg!O$5,Inputs_ByYear!$D$38:$Y$38,0))))</f>
        <v>0.1497</v>
      </c>
      <c r="P68" s="279">
        <f>O68*(1+(INDEX(Inputs_ByYear!$D$39:$Y$44,MATCH(Inputs_ByPrg!$C68,Inputs_ByYear!$B$39:$B$44,0),MATCH(Inputs_ByPrg!P$5,Inputs_ByYear!$D$38:$Y$38,0))))</f>
        <v>0.1497</v>
      </c>
      <c r="Q68" s="279">
        <f>P68*(1+(INDEX(Inputs_ByYear!$D$39:$Y$44,MATCH(Inputs_ByPrg!$C68,Inputs_ByYear!$B$39:$B$44,0),MATCH(Inputs_ByPrg!Q$5,Inputs_ByYear!$D$38:$Y$38,0))))</f>
        <v>0.1497</v>
      </c>
      <c r="R68" s="279">
        <f>Q68*(1+(INDEX(Inputs_ByYear!$D$39:$Y$44,MATCH(Inputs_ByPrg!$C68,Inputs_ByYear!$B$39:$B$44,0),MATCH(Inputs_ByPrg!R$5,Inputs_ByYear!$D$38:$Y$38,0))))</f>
        <v>0.1497</v>
      </c>
      <c r="S68" s="279">
        <f>R68*(1+(INDEX(Inputs_ByYear!$D$39:$Y$44,MATCH(Inputs_ByPrg!$C68,Inputs_ByYear!$B$39:$B$44,0),MATCH(Inputs_ByPrg!S$5,Inputs_ByYear!$D$38:$Y$38,0))))</f>
        <v>0.1497</v>
      </c>
      <c r="T68" s="279">
        <f>S68*(1+(INDEX(Inputs_ByYear!$D$39:$Y$44,MATCH(Inputs_ByPrg!$C68,Inputs_ByYear!$B$39:$B$44,0),MATCH(Inputs_ByPrg!T$5,Inputs_ByYear!$D$38:$Y$38,0))))</f>
        <v>0.1497</v>
      </c>
      <c r="U68" s="279">
        <f>T68*(1+(INDEX(Inputs_ByYear!$D$39:$Y$44,MATCH(Inputs_ByPrg!$C68,Inputs_ByYear!$B$39:$B$44,0),MATCH(Inputs_ByPrg!U$5,Inputs_ByYear!$D$38:$Y$38,0))))</f>
        <v>0.1497</v>
      </c>
      <c r="V68" s="279">
        <f>U68*(1+(INDEX(Inputs_ByYear!$D$39:$Y$44,MATCH(Inputs_ByPrg!$C68,Inputs_ByYear!$B$39:$B$44,0),MATCH(Inputs_ByPrg!V$5,Inputs_ByYear!$D$38:$Y$38,0))))</f>
        <v>0.1497</v>
      </c>
      <c r="W68" s="279">
        <f>V68*(1+(INDEX(Inputs_ByYear!$D$39:$Y$44,MATCH(Inputs_ByPrg!$C68,Inputs_ByYear!$B$39:$B$44,0),MATCH(Inputs_ByPrg!W$5,Inputs_ByYear!$D$38:$Y$38,0))))</f>
        <v>0.1497</v>
      </c>
      <c r="X68" s="279">
        <f>W68*(1+(INDEX(Inputs_ByYear!$D$39:$Y$44,MATCH(Inputs_ByPrg!$C68,Inputs_ByYear!$B$39:$B$44,0),MATCH(Inputs_ByPrg!X$5,Inputs_ByYear!$D$38:$Y$38,0))))</f>
        <v>0.1497</v>
      </c>
      <c r="Y68" s="279">
        <f>X68*(1+(INDEX(Inputs_ByYear!$D$39:$Y$44,MATCH(Inputs_ByPrg!$C68,Inputs_ByYear!$B$39:$B$44,0),MATCH(Inputs_ByPrg!Y$5,Inputs_ByYear!$D$38:$Y$38,0))))</f>
        <v>0.1497</v>
      </c>
      <c r="Z68" s="279">
        <f>Y68*(1+(INDEX(Inputs_ByYear!$D$39:$Y$44,MATCH(Inputs_ByPrg!$C68,Inputs_ByYear!$B$39:$B$44,0),MATCH(Inputs_ByPrg!Z$5,Inputs_ByYear!$D$38:$Y$38,0))))</f>
        <v>0.1497</v>
      </c>
      <c r="AA68" s="279">
        <f>Z68*(1+(INDEX(Inputs_ByYear!$D$39:$Y$44,MATCH(Inputs_ByPrg!$C68,Inputs_ByYear!$B$39:$B$44,0),MATCH(Inputs_ByPrg!AA$5,Inputs_ByYear!$D$38:$Y$38,0))))</f>
        <v>0.1497</v>
      </c>
      <c r="AB68" s="279">
        <f>AA68*(1+(INDEX(Inputs_ByYear!$D$39:$Y$44,MATCH(Inputs_ByPrg!$C68,Inputs_ByYear!$B$39:$B$44,0),MATCH(Inputs_ByPrg!AB$5,Inputs_ByYear!$D$38:$Y$38,0))))</f>
        <v>0.1497</v>
      </c>
      <c r="AC68" s="279">
        <f>AB68*(1+(INDEX(Inputs_ByYear!$D$39:$Y$44,MATCH(Inputs_ByPrg!$C68,Inputs_ByYear!$B$39:$B$44,0),MATCH(Inputs_ByPrg!AC$5,Inputs_ByYear!$D$38:$Y$38,0))))</f>
        <v>0.1497</v>
      </c>
      <c r="AD68" s="279">
        <f>AC68*(1+(INDEX(Inputs_ByYear!$D$39:$Y$44,MATCH(Inputs_ByPrg!$C68,Inputs_ByYear!$B$39:$B$44,0),MATCH(Inputs_ByPrg!AD$5,Inputs_ByYear!$D$38:$Y$38,0))))</f>
        <v>0.1497</v>
      </c>
      <c r="AE68" s="270"/>
    </row>
    <row r="69" spans="2:31" ht="14.45" customHeight="1">
      <c r="B69" s="239" t="s">
        <v>231</v>
      </c>
      <c r="C69" s="239" t="s">
        <v>211</v>
      </c>
      <c r="D69" s="239" t="s">
        <v>292</v>
      </c>
      <c r="E69" s="274" t="str">
        <f t="shared" si="0"/>
        <v>B_Equity Eligible Contractor_&gt; 2000-5000</v>
      </c>
      <c r="F69" s="265">
        <v>0</v>
      </c>
      <c r="H69" s="303"/>
      <c r="I69" s="266">
        <v>0.15</v>
      </c>
      <c r="J69" s="278">
        <f>I69*(1+(INDEX(Inputs_ByYear!$D$39:$Y$44,MATCH(Inputs_ByPrg!$C69,Inputs_ByYear!$B$39:$B$44,0),MATCH(Inputs_ByPrg!J$5,Inputs_ByYear!$D$38:$Y$38,0))))</f>
        <v>0.15</v>
      </c>
      <c r="K69" s="279">
        <f>J69*(1+(INDEX(Inputs_ByYear!$D$39:$Y$44,MATCH(Inputs_ByPrg!$C69,Inputs_ByYear!$B$39:$B$44,0),MATCH(Inputs_ByPrg!K$5,Inputs_ByYear!$D$38:$Y$38,0))))</f>
        <v>0.15</v>
      </c>
      <c r="L69" s="279">
        <f>K69*(1+(INDEX(Inputs_ByYear!$D$39:$Y$44,MATCH(Inputs_ByPrg!$C69,Inputs_ByYear!$B$39:$B$44,0),MATCH(Inputs_ByPrg!L$5,Inputs_ByYear!$D$38:$Y$38,0))))</f>
        <v>0.15</v>
      </c>
      <c r="M69" s="279">
        <f>L69*(1+(INDEX(Inputs_ByYear!$D$39:$Y$44,MATCH(Inputs_ByPrg!$C69,Inputs_ByYear!$B$39:$B$44,0),MATCH(Inputs_ByPrg!M$5,Inputs_ByYear!$D$38:$Y$38,0))))</f>
        <v>0.15</v>
      </c>
      <c r="N69" s="279">
        <f>M69*(1+(INDEX(Inputs_ByYear!$D$39:$Y$44,MATCH(Inputs_ByPrg!$C69,Inputs_ByYear!$B$39:$B$44,0),MATCH(Inputs_ByPrg!N$5,Inputs_ByYear!$D$38:$Y$38,0))))</f>
        <v>0.15</v>
      </c>
      <c r="O69" s="279">
        <f>N69*(1+(INDEX(Inputs_ByYear!$D$39:$Y$44,MATCH(Inputs_ByPrg!$C69,Inputs_ByYear!$B$39:$B$44,0),MATCH(Inputs_ByPrg!O$5,Inputs_ByYear!$D$38:$Y$38,0))))</f>
        <v>0.15</v>
      </c>
      <c r="P69" s="279">
        <f>O69*(1+(INDEX(Inputs_ByYear!$D$39:$Y$44,MATCH(Inputs_ByPrg!$C69,Inputs_ByYear!$B$39:$B$44,0),MATCH(Inputs_ByPrg!P$5,Inputs_ByYear!$D$38:$Y$38,0))))</f>
        <v>0.15</v>
      </c>
      <c r="Q69" s="279">
        <f>P69*(1+(INDEX(Inputs_ByYear!$D$39:$Y$44,MATCH(Inputs_ByPrg!$C69,Inputs_ByYear!$B$39:$B$44,0),MATCH(Inputs_ByPrg!Q$5,Inputs_ByYear!$D$38:$Y$38,0))))</f>
        <v>0.15</v>
      </c>
      <c r="R69" s="279">
        <f>Q69*(1+(INDEX(Inputs_ByYear!$D$39:$Y$44,MATCH(Inputs_ByPrg!$C69,Inputs_ByYear!$B$39:$B$44,0),MATCH(Inputs_ByPrg!R$5,Inputs_ByYear!$D$38:$Y$38,0))))</f>
        <v>0.15</v>
      </c>
      <c r="S69" s="279">
        <f>R69*(1+(INDEX(Inputs_ByYear!$D$39:$Y$44,MATCH(Inputs_ByPrg!$C69,Inputs_ByYear!$B$39:$B$44,0),MATCH(Inputs_ByPrg!S$5,Inputs_ByYear!$D$38:$Y$38,0))))</f>
        <v>0.15</v>
      </c>
      <c r="T69" s="279">
        <f>S69*(1+(INDEX(Inputs_ByYear!$D$39:$Y$44,MATCH(Inputs_ByPrg!$C69,Inputs_ByYear!$B$39:$B$44,0),MATCH(Inputs_ByPrg!T$5,Inputs_ByYear!$D$38:$Y$38,0))))</f>
        <v>0.15</v>
      </c>
      <c r="U69" s="279">
        <f>T69*(1+(INDEX(Inputs_ByYear!$D$39:$Y$44,MATCH(Inputs_ByPrg!$C69,Inputs_ByYear!$B$39:$B$44,0),MATCH(Inputs_ByPrg!U$5,Inputs_ByYear!$D$38:$Y$38,0))))</f>
        <v>0.15</v>
      </c>
      <c r="V69" s="279">
        <f>U69*(1+(INDEX(Inputs_ByYear!$D$39:$Y$44,MATCH(Inputs_ByPrg!$C69,Inputs_ByYear!$B$39:$B$44,0),MATCH(Inputs_ByPrg!V$5,Inputs_ByYear!$D$38:$Y$38,0))))</f>
        <v>0.15</v>
      </c>
      <c r="W69" s="279">
        <f>V69*(1+(INDEX(Inputs_ByYear!$D$39:$Y$44,MATCH(Inputs_ByPrg!$C69,Inputs_ByYear!$B$39:$B$44,0),MATCH(Inputs_ByPrg!W$5,Inputs_ByYear!$D$38:$Y$38,0))))</f>
        <v>0.15</v>
      </c>
      <c r="X69" s="279">
        <f>W69*(1+(INDEX(Inputs_ByYear!$D$39:$Y$44,MATCH(Inputs_ByPrg!$C69,Inputs_ByYear!$B$39:$B$44,0),MATCH(Inputs_ByPrg!X$5,Inputs_ByYear!$D$38:$Y$38,0))))</f>
        <v>0.15</v>
      </c>
      <c r="Y69" s="279">
        <f>X69*(1+(INDEX(Inputs_ByYear!$D$39:$Y$44,MATCH(Inputs_ByPrg!$C69,Inputs_ByYear!$B$39:$B$44,0),MATCH(Inputs_ByPrg!Y$5,Inputs_ByYear!$D$38:$Y$38,0))))</f>
        <v>0.15</v>
      </c>
      <c r="Z69" s="279">
        <f>Y69*(1+(INDEX(Inputs_ByYear!$D$39:$Y$44,MATCH(Inputs_ByPrg!$C69,Inputs_ByYear!$B$39:$B$44,0),MATCH(Inputs_ByPrg!Z$5,Inputs_ByYear!$D$38:$Y$38,0))))</f>
        <v>0.15</v>
      </c>
      <c r="AA69" s="279">
        <f>Z69*(1+(INDEX(Inputs_ByYear!$D$39:$Y$44,MATCH(Inputs_ByPrg!$C69,Inputs_ByYear!$B$39:$B$44,0),MATCH(Inputs_ByPrg!AA$5,Inputs_ByYear!$D$38:$Y$38,0))))</f>
        <v>0.15</v>
      </c>
      <c r="AB69" s="279">
        <f>AA69*(1+(INDEX(Inputs_ByYear!$D$39:$Y$44,MATCH(Inputs_ByPrg!$C69,Inputs_ByYear!$B$39:$B$44,0),MATCH(Inputs_ByPrg!AB$5,Inputs_ByYear!$D$38:$Y$38,0))))</f>
        <v>0.15</v>
      </c>
      <c r="AC69" s="279">
        <f>AB69*(1+(INDEX(Inputs_ByYear!$D$39:$Y$44,MATCH(Inputs_ByPrg!$C69,Inputs_ByYear!$B$39:$B$44,0),MATCH(Inputs_ByPrg!AC$5,Inputs_ByYear!$D$38:$Y$38,0))))</f>
        <v>0.15</v>
      </c>
      <c r="AD69" s="279">
        <f>AC69*(1+(INDEX(Inputs_ByYear!$D$39:$Y$44,MATCH(Inputs_ByPrg!$C69,Inputs_ByYear!$B$39:$B$44,0),MATCH(Inputs_ByPrg!AD$5,Inputs_ByYear!$D$38:$Y$38,0))))</f>
        <v>0.15</v>
      </c>
      <c r="AE69" s="270"/>
    </row>
    <row r="70" spans="2:31">
      <c r="F70" s="280" t="s">
        <v>337</v>
      </c>
      <c r="H70" s="240" t="s">
        <v>338</v>
      </c>
      <c r="I70" s="275"/>
    </row>
    <row r="72" spans="2:31" ht="15">
      <c r="B72" s="276" t="s">
        <v>339</v>
      </c>
    </row>
    <row r="73" spans="2:31">
      <c r="B73" s="239" t="s">
        <v>230</v>
      </c>
      <c r="C73" s="239" t="s">
        <v>206</v>
      </c>
      <c r="D73" s="277">
        <f t="shared" ref="D73:D78" si="1">SUMIFS($F$6:$F$69,$B$6:$B$69,$B73,$C$6:$C$69,$C73)</f>
        <v>1</v>
      </c>
    </row>
    <row r="74" spans="2:31">
      <c r="B74" s="239" t="s">
        <v>230</v>
      </c>
      <c r="C74" s="239" t="s">
        <v>207</v>
      </c>
      <c r="D74" s="277">
        <f t="shared" si="1"/>
        <v>0.99999796087011705</v>
      </c>
    </row>
    <row r="75" spans="2:31">
      <c r="B75" s="239" t="s">
        <v>230</v>
      </c>
      <c r="C75" s="239" t="s">
        <v>208</v>
      </c>
      <c r="D75" s="277">
        <f t="shared" si="1"/>
        <v>1</v>
      </c>
    </row>
    <row r="76" spans="2:31">
      <c r="B76" s="239" t="s">
        <v>230</v>
      </c>
      <c r="C76" s="239" t="s">
        <v>221</v>
      </c>
      <c r="D76" s="277">
        <f t="shared" si="1"/>
        <v>1</v>
      </c>
    </row>
    <row r="77" spans="2:31">
      <c r="B77" s="239" t="s">
        <v>230</v>
      </c>
      <c r="C77" s="239" t="s">
        <v>210</v>
      </c>
      <c r="D77" s="277">
        <f t="shared" si="1"/>
        <v>1</v>
      </c>
    </row>
    <row r="78" spans="2:31">
      <c r="B78" s="239" t="s">
        <v>230</v>
      </c>
      <c r="C78" s="239" t="s">
        <v>211</v>
      </c>
      <c r="D78" s="277">
        <f t="shared" si="1"/>
        <v>0.99999796087011705</v>
      </c>
    </row>
    <row r="80" spans="2:31">
      <c r="B80" s="239" t="s">
        <v>231</v>
      </c>
      <c r="C80" s="239" t="s">
        <v>206</v>
      </c>
      <c r="D80" s="277">
        <f t="shared" ref="D80:D85" si="2">SUMIFS($F$6:$F$69,$B$6:$B$69,$B80,$C$6:$C$69,$C80)</f>
        <v>1</v>
      </c>
    </row>
    <row r="81" spans="2:4">
      <c r="B81" s="239" t="s">
        <v>231</v>
      </c>
      <c r="C81" s="239" t="s">
        <v>207</v>
      </c>
      <c r="D81" s="277">
        <f t="shared" si="2"/>
        <v>0.99999965280598724</v>
      </c>
    </row>
    <row r="82" spans="2:4">
      <c r="B82" s="239" t="s">
        <v>231</v>
      </c>
      <c r="C82" s="239" t="s">
        <v>208</v>
      </c>
      <c r="D82" s="277">
        <f t="shared" si="2"/>
        <v>1</v>
      </c>
    </row>
    <row r="83" spans="2:4">
      <c r="B83" s="239" t="s">
        <v>231</v>
      </c>
      <c r="C83" s="239" t="s">
        <v>221</v>
      </c>
      <c r="D83" s="277">
        <f t="shared" si="2"/>
        <v>1</v>
      </c>
    </row>
    <row r="84" spans="2:4">
      <c r="B84" s="239" t="s">
        <v>231</v>
      </c>
      <c r="C84" s="239" t="s">
        <v>210</v>
      </c>
      <c r="D84" s="277">
        <f t="shared" si="2"/>
        <v>1</v>
      </c>
    </row>
    <row r="85" spans="2:4">
      <c r="B85" s="239" t="s">
        <v>231</v>
      </c>
      <c r="C85" s="239" t="s">
        <v>211</v>
      </c>
      <c r="D85" s="277">
        <f t="shared" si="2"/>
        <v>0.99999965280598724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5B8C6-8903-2844-AA8F-506363AFAF45}">
  <sheetPr>
    <tabColor theme="8" tint="0.79998168889431442"/>
  </sheetPr>
  <dimension ref="B2:Y53"/>
  <sheetViews>
    <sheetView showGridLines="0" zoomScaleNormal="70" workbookViewId="0">
      <selection activeCell="B4" sqref="B4"/>
    </sheetView>
  </sheetViews>
  <sheetFormatPr defaultColWidth="11" defaultRowHeight="12"/>
  <cols>
    <col min="1" max="1" width="10.5703125" style="244" customWidth="1"/>
    <col min="2" max="2" width="24.5703125" style="244" customWidth="1"/>
    <col min="3" max="3" width="8.140625" style="261" bestFit="1" customWidth="1"/>
    <col min="4" max="4" width="10.5703125" style="244" bestFit="1" customWidth="1"/>
    <col min="5" max="16384" width="11" style="244"/>
  </cols>
  <sheetData>
    <row r="2" spans="2:25" ht="15">
      <c r="B2" s="251" t="s">
        <v>340</v>
      </c>
    </row>
    <row r="3" spans="2:25">
      <c r="B3" s="252" t="s">
        <v>58</v>
      </c>
      <c r="C3" s="259" t="s">
        <v>14</v>
      </c>
      <c r="D3" s="259" t="s">
        <v>15</v>
      </c>
    </row>
    <row r="4" spans="2:25">
      <c r="B4" s="239" t="s">
        <v>341</v>
      </c>
      <c r="C4" s="262" t="s">
        <v>17</v>
      </c>
      <c r="D4" s="260">
        <v>5.0000000000000044E-3</v>
      </c>
      <c r="E4" s="253"/>
    </row>
    <row r="5" spans="2:25">
      <c r="B5" s="239" t="s">
        <v>342</v>
      </c>
      <c r="C5" s="262" t="s">
        <v>17</v>
      </c>
      <c r="D5" s="260">
        <v>4.0000000000000036E-2</v>
      </c>
      <c r="E5" s="253"/>
    </row>
    <row r="7" spans="2:25" ht="15">
      <c r="B7" s="251" t="s">
        <v>343</v>
      </c>
      <c r="D7" s="256" t="s">
        <v>344</v>
      </c>
    </row>
    <row r="8" spans="2:25">
      <c r="B8" s="252" t="s">
        <v>165</v>
      </c>
      <c r="C8" s="259" t="s">
        <v>14</v>
      </c>
      <c r="D8" s="255" t="s">
        <v>268</v>
      </c>
      <c r="E8" s="255" t="s">
        <v>23</v>
      </c>
      <c r="F8" s="255" t="s">
        <v>24</v>
      </c>
      <c r="G8" s="255" t="s">
        <v>25</v>
      </c>
      <c r="H8" s="255" t="s">
        <v>26</v>
      </c>
      <c r="I8" s="255" t="s">
        <v>27</v>
      </c>
      <c r="J8" s="255" t="s">
        <v>28</v>
      </c>
      <c r="K8" s="255" t="s">
        <v>29</v>
      </c>
      <c r="L8" s="255" t="s">
        <v>30</v>
      </c>
      <c r="M8" s="255" t="s">
        <v>31</v>
      </c>
      <c r="N8" s="255" t="s">
        <v>32</v>
      </c>
      <c r="O8" s="255" t="s">
        <v>33</v>
      </c>
      <c r="P8" s="255" t="s">
        <v>34</v>
      </c>
      <c r="Q8" s="255" t="s">
        <v>35</v>
      </c>
      <c r="R8" s="255" t="s">
        <v>36</v>
      </c>
      <c r="S8" s="255" t="s">
        <v>37</v>
      </c>
      <c r="T8" s="255" t="s">
        <v>38</v>
      </c>
      <c r="U8" s="255" t="s">
        <v>39</v>
      </c>
      <c r="V8" s="255" t="s">
        <v>40</v>
      </c>
      <c r="W8" s="255" t="s">
        <v>41</v>
      </c>
      <c r="X8" s="255" t="s">
        <v>42</v>
      </c>
      <c r="Y8" s="255" t="s">
        <v>43</v>
      </c>
    </row>
    <row r="9" spans="2:25">
      <c r="B9" s="239" t="s">
        <v>206</v>
      </c>
      <c r="C9" s="262" t="s">
        <v>86</v>
      </c>
      <c r="D9" s="37">
        <v>13670.711999999185</v>
      </c>
      <c r="E9" s="37">
        <v>0</v>
      </c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</row>
    <row r="10" spans="2:25">
      <c r="B10" s="239" t="s">
        <v>207</v>
      </c>
      <c r="C10" s="262" t="s">
        <v>86</v>
      </c>
      <c r="D10" s="37">
        <v>49670.943999999989</v>
      </c>
      <c r="E10" s="37">
        <v>0</v>
      </c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</row>
    <row r="11" spans="2:25">
      <c r="B11" s="239" t="s">
        <v>208</v>
      </c>
      <c r="C11" s="262" t="s">
        <v>86</v>
      </c>
      <c r="D11" s="37">
        <v>19721.03</v>
      </c>
      <c r="E11" s="37">
        <v>0</v>
      </c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</row>
    <row r="12" spans="2:25">
      <c r="B12" s="239" t="s">
        <v>221</v>
      </c>
      <c r="C12" s="262" t="s">
        <v>86</v>
      </c>
      <c r="D12" s="37">
        <v>104863.8</v>
      </c>
      <c r="E12" s="37">
        <v>0</v>
      </c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</row>
    <row r="13" spans="2:25">
      <c r="B13" s="239" t="s">
        <v>210</v>
      </c>
      <c r="C13" s="262" t="s">
        <v>86</v>
      </c>
      <c r="D13" s="37">
        <v>0</v>
      </c>
      <c r="E13" s="37">
        <v>0</v>
      </c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</row>
    <row r="14" spans="2:25">
      <c r="B14" s="239" t="s">
        <v>211</v>
      </c>
      <c r="C14" s="262" t="s">
        <v>86</v>
      </c>
      <c r="D14" s="37">
        <v>65739.02</v>
      </c>
      <c r="E14" s="37">
        <v>0</v>
      </c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</row>
    <row r="15" spans="2:25">
      <c r="B15" s="254" t="s">
        <v>345</v>
      </c>
    </row>
    <row r="17" spans="2:25" ht="15">
      <c r="B17" s="251" t="s">
        <v>346</v>
      </c>
      <c r="D17" s="256" t="s">
        <v>344</v>
      </c>
    </row>
    <row r="18" spans="2:25">
      <c r="B18" s="252"/>
      <c r="C18" s="259" t="s">
        <v>14</v>
      </c>
      <c r="D18" s="255" t="s">
        <v>22</v>
      </c>
      <c r="E18" s="255" t="s">
        <v>23</v>
      </c>
      <c r="F18" s="255" t="s">
        <v>24</v>
      </c>
      <c r="G18" s="255" t="s">
        <v>25</v>
      </c>
      <c r="H18" s="255" t="s">
        <v>26</v>
      </c>
      <c r="I18" s="255" t="s">
        <v>27</v>
      </c>
      <c r="J18" s="255" t="s">
        <v>28</v>
      </c>
      <c r="K18" s="255" t="s">
        <v>29</v>
      </c>
      <c r="L18" s="255" t="s">
        <v>30</v>
      </c>
      <c r="M18" s="255" t="s">
        <v>31</v>
      </c>
      <c r="N18" s="255" t="s">
        <v>32</v>
      </c>
      <c r="O18" s="255" t="s">
        <v>33</v>
      </c>
      <c r="P18" s="255" t="s">
        <v>34</v>
      </c>
      <c r="Q18" s="255" t="s">
        <v>35</v>
      </c>
      <c r="R18" s="255" t="s">
        <v>36</v>
      </c>
      <c r="S18" s="255" t="s">
        <v>37</v>
      </c>
      <c r="T18" s="255" t="s">
        <v>38</v>
      </c>
      <c r="U18" s="255" t="s">
        <v>39</v>
      </c>
      <c r="V18" s="255" t="s">
        <v>40</v>
      </c>
      <c r="W18" s="255" t="s">
        <v>41</v>
      </c>
      <c r="X18" s="255" t="s">
        <v>42</v>
      </c>
      <c r="Y18" s="255" t="s">
        <v>43</v>
      </c>
    </row>
    <row r="19" spans="2:25">
      <c r="B19" s="239" t="s">
        <v>347</v>
      </c>
      <c r="C19" s="262" t="s">
        <v>86</v>
      </c>
      <c r="D19" s="41">
        <f>INDEX('Scenario Dashboard'!$H$15:$H$40,MATCH(Inputs_ByYear!D$18,'Scenario Dashboard'!$G$15:$G$40,0))</f>
        <v>800000</v>
      </c>
      <c r="E19" s="41">
        <f>INDEX('Scenario Dashboard'!$H$15:$H$40,MATCH(Inputs_ByYear!E$18,'Scenario Dashboard'!$G$15:$G$40,0))</f>
        <v>800000</v>
      </c>
      <c r="F19" s="41">
        <f>INDEX('Scenario Dashboard'!$H$15:$H$40,MATCH(Inputs_ByYear!F$18,'Scenario Dashboard'!$G$15:$G$40,0))</f>
        <v>800000</v>
      </c>
      <c r="G19" s="41">
        <f>INDEX('Scenario Dashboard'!$H$15:$H$40,MATCH(Inputs_ByYear!G$18,'Scenario Dashboard'!$G$15:$G$40,0))</f>
        <v>800000</v>
      </c>
      <c r="H19" s="41">
        <f>INDEX('Scenario Dashboard'!$H$15:$H$40,MATCH(Inputs_ByYear!H$18,'Scenario Dashboard'!$G$15:$G$40,0))</f>
        <v>800000</v>
      </c>
      <c r="I19" s="41">
        <f>INDEX('Scenario Dashboard'!$H$15:$H$40,MATCH(Inputs_ByYear!I$18,'Scenario Dashboard'!$G$15:$G$40,0))</f>
        <v>800000</v>
      </c>
      <c r="J19" s="41">
        <f>INDEX('Scenario Dashboard'!$H$15:$H$40,MATCH(Inputs_ByYear!J$18,'Scenario Dashboard'!$G$15:$G$40,0))</f>
        <v>800000</v>
      </c>
      <c r="K19" s="41">
        <f>INDEX('Scenario Dashboard'!$H$15:$H$40,MATCH(Inputs_ByYear!K$18,'Scenario Dashboard'!$G$15:$G$40,0))</f>
        <v>800000</v>
      </c>
      <c r="L19" s="41">
        <f>INDEX('Scenario Dashboard'!$H$15:$H$40,MATCH(Inputs_ByYear!L$18,'Scenario Dashboard'!$G$15:$G$40,0))</f>
        <v>800000</v>
      </c>
      <c r="M19" s="41">
        <f>INDEX('Scenario Dashboard'!$H$15:$H$40,MATCH(Inputs_ByYear!M$18,'Scenario Dashboard'!$G$15:$G$40,0))</f>
        <v>400000</v>
      </c>
      <c r="N19" s="41">
        <f>INDEX('Scenario Dashboard'!$H$15:$H$40,MATCH(Inputs_ByYear!N$18,'Scenario Dashboard'!$G$15:$G$40,0))</f>
        <v>400000</v>
      </c>
      <c r="O19" s="41">
        <f>INDEX('Scenario Dashboard'!$H$15:$H$40,MATCH(Inputs_ByYear!O$18,'Scenario Dashboard'!$G$15:$G$40,0))</f>
        <v>400000</v>
      </c>
      <c r="P19" s="41">
        <f>INDEX('Scenario Dashboard'!$H$15:$H$40,MATCH(Inputs_ByYear!P$18,'Scenario Dashboard'!$G$15:$G$40,0))</f>
        <v>400000</v>
      </c>
      <c r="Q19" s="41">
        <f>INDEX('Scenario Dashboard'!$H$15:$H$40,MATCH(Inputs_ByYear!Q$18,'Scenario Dashboard'!$G$15:$G$40,0))</f>
        <v>400000</v>
      </c>
      <c r="R19" s="41">
        <f>INDEX('Scenario Dashboard'!$H$15:$H$40,MATCH(Inputs_ByYear!R$18,'Scenario Dashboard'!$G$15:$G$40,0))</f>
        <v>400000</v>
      </c>
      <c r="S19" s="41">
        <f>INDEX('Scenario Dashboard'!$H$15:$H$40,MATCH(Inputs_ByYear!S$18,'Scenario Dashboard'!$G$15:$G$40,0))</f>
        <v>400000</v>
      </c>
      <c r="T19" s="41">
        <f>INDEX('Scenario Dashboard'!$H$15:$H$40,MATCH(Inputs_ByYear!T$18,'Scenario Dashboard'!$G$15:$G$40,0))</f>
        <v>400000</v>
      </c>
      <c r="U19" s="41">
        <f>INDEX('Scenario Dashboard'!$H$15:$H$40,MATCH(Inputs_ByYear!U$18,'Scenario Dashboard'!$G$15:$G$40,0))</f>
        <v>400000</v>
      </c>
      <c r="V19" s="41">
        <f>INDEX('Scenario Dashboard'!$H$15:$H$40,MATCH(Inputs_ByYear!V$18,'Scenario Dashboard'!$G$15:$G$40,0))</f>
        <v>400000</v>
      </c>
      <c r="W19" s="41">
        <f>INDEX('Scenario Dashboard'!$H$15:$H$40,MATCH(Inputs_ByYear!W$18,'Scenario Dashboard'!$G$15:$G$40,0))</f>
        <v>400000</v>
      </c>
      <c r="X19" s="41">
        <f>INDEX('Scenario Dashboard'!$H$15:$H$40,MATCH(Inputs_ByYear!X$18,'Scenario Dashboard'!$G$15:$G$40,0))</f>
        <v>400000</v>
      </c>
      <c r="Y19" s="41">
        <f>INDEX('Scenario Dashboard'!$H$15:$H$40,MATCH(Inputs_ByYear!Y$18,'Scenario Dashboard'!$G$15:$G$40,0))</f>
        <v>400000</v>
      </c>
    </row>
    <row r="20" spans="2:25">
      <c r="B20" s="239" t="s">
        <v>348</v>
      </c>
      <c r="C20" s="262" t="s">
        <v>256</v>
      </c>
      <c r="D20" s="37">
        <v>1</v>
      </c>
      <c r="E20" s="37">
        <v>1</v>
      </c>
      <c r="F20" s="37">
        <v>1</v>
      </c>
      <c r="G20" s="37">
        <v>1</v>
      </c>
      <c r="H20" s="37">
        <v>1</v>
      </c>
      <c r="I20" s="37">
        <v>1</v>
      </c>
      <c r="J20" s="37">
        <v>1</v>
      </c>
      <c r="K20" s="37">
        <v>1</v>
      </c>
      <c r="L20" s="37">
        <v>1</v>
      </c>
      <c r="M20" s="37">
        <v>1</v>
      </c>
      <c r="N20" s="37">
        <v>1</v>
      </c>
      <c r="O20" s="37">
        <v>1</v>
      </c>
      <c r="P20" s="37">
        <v>1</v>
      </c>
      <c r="Q20" s="37">
        <v>1</v>
      </c>
      <c r="R20" s="37">
        <v>1</v>
      </c>
      <c r="S20" s="37">
        <v>1</v>
      </c>
      <c r="T20" s="37">
        <v>1</v>
      </c>
      <c r="U20" s="37">
        <v>1</v>
      </c>
      <c r="V20" s="37">
        <v>1</v>
      </c>
      <c r="W20" s="37">
        <v>1</v>
      </c>
      <c r="X20" s="37">
        <v>1</v>
      </c>
      <c r="Y20" s="37">
        <v>1</v>
      </c>
    </row>
    <row r="22" spans="2:25" ht="15">
      <c r="B22" s="251" t="s">
        <v>349</v>
      </c>
      <c r="D22" s="256" t="s">
        <v>344</v>
      </c>
    </row>
    <row r="23" spans="2:25">
      <c r="B23" s="252" t="s">
        <v>308</v>
      </c>
      <c r="C23" s="259" t="s">
        <v>14</v>
      </c>
      <c r="D23" s="255" t="s">
        <v>22</v>
      </c>
      <c r="E23" s="255" t="s">
        <v>23</v>
      </c>
      <c r="F23" s="255" t="s">
        <v>24</v>
      </c>
      <c r="G23" s="255" t="s">
        <v>25</v>
      </c>
      <c r="H23" s="255" t="s">
        <v>26</v>
      </c>
      <c r="I23" s="255" t="s">
        <v>27</v>
      </c>
      <c r="J23" s="255" t="s">
        <v>28</v>
      </c>
      <c r="K23" s="255" t="s">
        <v>29</v>
      </c>
      <c r="L23" s="255" t="s">
        <v>30</v>
      </c>
      <c r="M23" s="255" t="s">
        <v>31</v>
      </c>
      <c r="N23" s="255" t="s">
        <v>32</v>
      </c>
      <c r="O23" s="255" t="s">
        <v>33</v>
      </c>
      <c r="P23" s="255" t="s">
        <v>34</v>
      </c>
      <c r="Q23" s="255" t="s">
        <v>35</v>
      </c>
      <c r="R23" s="255" t="s">
        <v>36</v>
      </c>
      <c r="S23" s="255" t="s">
        <v>37</v>
      </c>
      <c r="T23" s="255" t="s">
        <v>38</v>
      </c>
      <c r="U23" s="255" t="s">
        <v>39</v>
      </c>
      <c r="V23" s="255" t="s">
        <v>40</v>
      </c>
      <c r="W23" s="255" t="s">
        <v>41</v>
      </c>
      <c r="X23" s="255" t="s">
        <v>42</v>
      </c>
      <c r="Y23" s="255" t="s">
        <v>43</v>
      </c>
    </row>
    <row r="24" spans="2:25">
      <c r="B24" s="239" t="s">
        <v>230</v>
      </c>
      <c r="C24" s="262" t="s">
        <v>17</v>
      </c>
      <c r="D24" s="250">
        <v>0.3</v>
      </c>
      <c r="E24" s="250">
        <v>0.3</v>
      </c>
      <c r="F24" s="250">
        <v>0.3</v>
      </c>
      <c r="G24" s="250">
        <v>0.3</v>
      </c>
      <c r="H24" s="250">
        <v>0.3</v>
      </c>
      <c r="I24" s="250">
        <v>0.3</v>
      </c>
      <c r="J24" s="250">
        <v>0.3</v>
      </c>
      <c r="K24" s="250">
        <v>0.3</v>
      </c>
      <c r="L24" s="250">
        <v>0.3</v>
      </c>
      <c r="M24" s="250">
        <v>0.3</v>
      </c>
      <c r="N24" s="250">
        <v>0.3</v>
      </c>
      <c r="O24" s="250">
        <v>0.3</v>
      </c>
      <c r="P24" s="250">
        <v>0.3</v>
      </c>
      <c r="Q24" s="250">
        <v>0.3</v>
      </c>
      <c r="R24" s="250">
        <v>0.3</v>
      </c>
      <c r="S24" s="250">
        <v>0.3</v>
      </c>
      <c r="T24" s="250">
        <v>0.3</v>
      </c>
      <c r="U24" s="250">
        <v>0.3</v>
      </c>
      <c r="V24" s="250">
        <v>0.3</v>
      </c>
      <c r="W24" s="250">
        <v>0.3</v>
      </c>
      <c r="X24" s="250">
        <v>0.3</v>
      </c>
      <c r="Y24" s="250">
        <v>0.3</v>
      </c>
    </row>
    <row r="25" spans="2:25">
      <c r="B25" s="239" t="s">
        <v>231</v>
      </c>
      <c r="C25" s="262" t="s">
        <v>17</v>
      </c>
      <c r="D25" s="250">
        <v>0.7</v>
      </c>
      <c r="E25" s="250">
        <v>0.7</v>
      </c>
      <c r="F25" s="250">
        <v>0.7</v>
      </c>
      <c r="G25" s="250">
        <v>0.7</v>
      </c>
      <c r="H25" s="250">
        <v>0.7</v>
      </c>
      <c r="I25" s="250">
        <v>0.7</v>
      </c>
      <c r="J25" s="250">
        <v>0.7</v>
      </c>
      <c r="K25" s="250">
        <v>0.7</v>
      </c>
      <c r="L25" s="250">
        <v>0.7</v>
      </c>
      <c r="M25" s="250">
        <v>0.7</v>
      </c>
      <c r="N25" s="250">
        <v>0.7</v>
      </c>
      <c r="O25" s="250">
        <v>0.7</v>
      </c>
      <c r="P25" s="250">
        <v>0.7</v>
      </c>
      <c r="Q25" s="250">
        <v>0.7</v>
      </c>
      <c r="R25" s="250">
        <v>0.7</v>
      </c>
      <c r="S25" s="250">
        <v>0.7</v>
      </c>
      <c r="T25" s="250">
        <v>0.7</v>
      </c>
      <c r="U25" s="250">
        <v>0.7</v>
      </c>
      <c r="V25" s="250">
        <v>0.7</v>
      </c>
      <c r="W25" s="250">
        <v>0.7</v>
      </c>
      <c r="X25" s="250">
        <v>0.7</v>
      </c>
      <c r="Y25" s="250">
        <v>0.7</v>
      </c>
    </row>
    <row r="27" spans="2:25" ht="15">
      <c r="B27" s="251" t="s">
        <v>350</v>
      </c>
      <c r="D27" s="256" t="s">
        <v>344</v>
      </c>
    </row>
    <row r="28" spans="2:25">
      <c r="B28" s="252" t="s">
        <v>165</v>
      </c>
      <c r="C28" s="259" t="s">
        <v>14</v>
      </c>
      <c r="D28" s="255" t="s">
        <v>22</v>
      </c>
      <c r="E28" s="255" t="s">
        <v>23</v>
      </c>
      <c r="F28" s="255" t="s">
        <v>24</v>
      </c>
      <c r="G28" s="255" t="s">
        <v>25</v>
      </c>
      <c r="H28" s="255" t="s">
        <v>26</v>
      </c>
      <c r="I28" s="255" t="s">
        <v>27</v>
      </c>
      <c r="J28" s="255" t="s">
        <v>28</v>
      </c>
      <c r="K28" s="255" t="s">
        <v>29</v>
      </c>
      <c r="L28" s="255" t="s">
        <v>30</v>
      </c>
      <c r="M28" s="255" t="s">
        <v>31</v>
      </c>
      <c r="N28" s="255" t="s">
        <v>32</v>
      </c>
      <c r="O28" s="255" t="s">
        <v>33</v>
      </c>
      <c r="P28" s="255" t="s">
        <v>34</v>
      </c>
      <c r="Q28" s="255" t="s">
        <v>35</v>
      </c>
      <c r="R28" s="255" t="s">
        <v>36</v>
      </c>
      <c r="S28" s="255" t="s">
        <v>37</v>
      </c>
      <c r="T28" s="255" t="s">
        <v>38</v>
      </c>
      <c r="U28" s="255" t="s">
        <v>39</v>
      </c>
      <c r="V28" s="255" t="s">
        <v>40</v>
      </c>
      <c r="W28" s="255" t="s">
        <v>41</v>
      </c>
      <c r="X28" s="255" t="s">
        <v>42</v>
      </c>
      <c r="Y28" s="255" t="s">
        <v>43</v>
      </c>
    </row>
    <row r="29" spans="2:25">
      <c r="B29" s="239" t="s">
        <v>206</v>
      </c>
      <c r="C29" s="262" t="s">
        <v>17</v>
      </c>
      <c r="D29" s="250">
        <v>0.18</v>
      </c>
      <c r="E29" s="250">
        <v>0.18</v>
      </c>
      <c r="F29" s="250">
        <v>0.18</v>
      </c>
      <c r="G29" s="250">
        <v>0.18</v>
      </c>
      <c r="H29" s="250">
        <v>0.18</v>
      </c>
      <c r="I29" s="250">
        <v>0.18</v>
      </c>
      <c r="J29" s="250">
        <v>0.18</v>
      </c>
      <c r="K29" s="250">
        <v>0.18</v>
      </c>
      <c r="L29" s="250">
        <v>0.18</v>
      </c>
      <c r="M29" s="250">
        <v>0.18</v>
      </c>
      <c r="N29" s="250">
        <v>0.18</v>
      </c>
      <c r="O29" s="250">
        <v>0.18</v>
      </c>
      <c r="P29" s="250">
        <v>0.18</v>
      </c>
      <c r="Q29" s="250">
        <v>0.18</v>
      </c>
      <c r="R29" s="250">
        <v>0.18</v>
      </c>
      <c r="S29" s="250">
        <v>0.18</v>
      </c>
      <c r="T29" s="250">
        <v>0.18</v>
      </c>
      <c r="U29" s="250">
        <v>0.18</v>
      </c>
      <c r="V29" s="250">
        <v>0.18</v>
      </c>
      <c r="W29" s="250">
        <v>0.18</v>
      </c>
      <c r="X29" s="250">
        <v>0.18</v>
      </c>
      <c r="Y29" s="250">
        <v>0.18</v>
      </c>
    </row>
    <row r="30" spans="2:25">
      <c r="B30" s="239" t="s">
        <v>207</v>
      </c>
      <c r="C30" s="262" t="s">
        <v>17</v>
      </c>
      <c r="D30" s="250">
        <v>0.18</v>
      </c>
      <c r="E30" s="250">
        <v>0.18</v>
      </c>
      <c r="F30" s="250">
        <v>0.18</v>
      </c>
      <c r="G30" s="250">
        <v>0.18</v>
      </c>
      <c r="H30" s="250">
        <v>0.18</v>
      </c>
      <c r="I30" s="250">
        <v>0.18</v>
      </c>
      <c r="J30" s="250">
        <v>0.18</v>
      </c>
      <c r="K30" s="250">
        <v>0.18</v>
      </c>
      <c r="L30" s="250">
        <v>0.18</v>
      </c>
      <c r="M30" s="250">
        <v>0.18</v>
      </c>
      <c r="N30" s="250">
        <v>0.18</v>
      </c>
      <c r="O30" s="250">
        <v>0.18</v>
      </c>
      <c r="P30" s="250">
        <v>0.18</v>
      </c>
      <c r="Q30" s="250">
        <v>0.18</v>
      </c>
      <c r="R30" s="250">
        <v>0.18</v>
      </c>
      <c r="S30" s="250">
        <v>0.18</v>
      </c>
      <c r="T30" s="250">
        <v>0.18</v>
      </c>
      <c r="U30" s="250">
        <v>0.18</v>
      </c>
      <c r="V30" s="250">
        <v>0.18</v>
      </c>
      <c r="W30" s="250">
        <v>0.18</v>
      </c>
      <c r="X30" s="250">
        <v>0.18</v>
      </c>
      <c r="Y30" s="250">
        <v>0.18</v>
      </c>
    </row>
    <row r="31" spans="2:25">
      <c r="B31" s="239" t="s">
        <v>208</v>
      </c>
      <c r="C31" s="262" t="s">
        <v>17</v>
      </c>
      <c r="D31" s="250">
        <v>0.27</v>
      </c>
      <c r="E31" s="250">
        <v>0.27</v>
      </c>
      <c r="F31" s="250">
        <v>0.27</v>
      </c>
      <c r="G31" s="250">
        <v>0.27</v>
      </c>
      <c r="H31" s="250">
        <v>0.27</v>
      </c>
      <c r="I31" s="250">
        <v>0.27</v>
      </c>
      <c r="J31" s="250">
        <v>0.27</v>
      </c>
      <c r="K31" s="250">
        <v>0.27</v>
      </c>
      <c r="L31" s="250">
        <v>0.27</v>
      </c>
      <c r="M31" s="250">
        <v>0.27</v>
      </c>
      <c r="N31" s="250">
        <v>0.27</v>
      </c>
      <c r="O31" s="250">
        <v>0.27</v>
      </c>
      <c r="P31" s="250">
        <v>0.27</v>
      </c>
      <c r="Q31" s="250">
        <v>0.27</v>
      </c>
      <c r="R31" s="250">
        <v>0.27</v>
      </c>
      <c r="S31" s="250">
        <v>0.27</v>
      </c>
      <c r="T31" s="250">
        <v>0.27</v>
      </c>
      <c r="U31" s="250">
        <v>0.27</v>
      </c>
      <c r="V31" s="250">
        <v>0.27</v>
      </c>
      <c r="W31" s="250">
        <v>0.27</v>
      </c>
      <c r="X31" s="250">
        <v>0.27</v>
      </c>
      <c r="Y31" s="250">
        <v>0.27</v>
      </c>
    </row>
    <row r="32" spans="2:25">
      <c r="B32" s="239" t="s">
        <v>221</v>
      </c>
      <c r="C32" s="262" t="s">
        <v>17</v>
      </c>
      <c r="D32" s="250">
        <v>0.13</v>
      </c>
      <c r="E32" s="250">
        <v>0.13</v>
      </c>
      <c r="F32" s="250">
        <v>0.13</v>
      </c>
      <c r="G32" s="250">
        <v>0.13</v>
      </c>
      <c r="H32" s="250">
        <v>0.13</v>
      </c>
      <c r="I32" s="250">
        <v>0.13</v>
      </c>
      <c r="J32" s="250">
        <v>0.13</v>
      </c>
      <c r="K32" s="250">
        <v>0.13</v>
      </c>
      <c r="L32" s="250">
        <v>0.13</v>
      </c>
      <c r="M32" s="250">
        <v>0.13</v>
      </c>
      <c r="N32" s="250">
        <v>0.13</v>
      </c>
      <c r="O32" s="250">
        <v>0.13</v>
      </c>
      <c r="P32" s="250">
        <v>0.13</v>
      </c>
      <c r="Q32" s="250">
        <v>0.13</v>
      </c>
      <c r="R32" s="250">
        <v>0.13</v>
      </c>
      <c r="S32" s="250">
        <v>0.13</v>
      </c>
      <c r="T32" s="250">
        <v>0.13</v>
      </c>
      <c r="U32" s="250">
        <v>0.13</v>
      </c>
      <c r="V32" s="250">
        <v>0.13</v>
      </c>
      <c r="W32" s="250">
        <v>0.13</v>
      </c>
      <c r="X32" s="250">
        <v>0.13</v>
      </c>
      <c r="Y32" s="250">
        <v>0.13</v>
      </c>
    </row>
    <row r="33" spans="2:25">
      <c r="B33" s="239" t="s">
        <v>210</v>
      </c>
      <c r="C33" s="262" t="s">
        <v>17</v>
      </c>
      <c r="D33" s="250">
        <v>0.04</v>
      </c>
      <c r="E33" s="250">
        <v>0.04</v>
      </c>
      <c r="F33" s="250">
        <v>0.04</v>
      </c>
      <c r="G33" s="250">
        <v>0.04</v>
      </c>
      <c r="H33" s="250">
        <v>0.04</v>
      </c>
      <c r="I33" s="250">
        <v>0.04</v>
      </c>
      <c r="J33" s="250">
        <v>0.04</v>
      </c>
      <c r="K33" s="250">
        <v>0.04</v>
      </c>
      <c r="L33" s="250">
        <v>0.04</v>
      </c>
      <c r="M33" s="250">
        <v>0.04</v>
      </c>
      <c r="N33" s="250">
        <v>0.04</v>
      </c>
      <c r="O33" s="250">
        <v>0.04</v>
      </c>
      <c r="P33" s="250">
        <v>0.04</v>
      </c>
      <c r="Q33" s="250">
        <v>0.04</v>
      </c>
      <c r="R33" s="250">
        <v>0.04</v>
      </c>
      <c r="S33" s="250">
        <v>0.04</v>
      </c>
      <c r="T33" s="250">
        <v>0.04</v>
      </c>
      <c r="U33" s="250">
        <v>0.04</v>
      </c>
      <c r="V33" s="250">
        <v>0.04</v>
      </c>
      <c r="W33" s="250">
        <v>0.04</v>
      </c>
      <c r="X33" s="250">
        <v>0.04</v>
      </c>
      <c r="Y33" s="250">
        <v>0.04</v>
      </c>
    </row>
    <row r="34" spans="2:25">
      <c r="B34" s="239" t="s">
        <v>211</v>
      </c>
      <c r="C34" s="262" t="s">
        <v>17</v>
      </c>
      <c r="D34" s="250">
        <v>0.2</v>
      </c>
      <c r="E34" s="250">
        <v>0.2</v>
      </c>
      <c r="F34" s="250">
        <v>0.2</v>
      </c>
      <c r="G34" s="250">
        <v>0.2</v>
      </c>
      <c r="H34" s="250">
        <v>0.2</v>
      </c>
      <c r="I34" s="250">
        <v>0.2</v>
      </c>
      <c r="J34" s="250">
        <v>0.2</v>
      </c>
      <c r="K34" s="250">
        <v>0.2</v>
      </c>
      <c r="L34" s="250">
        <v>0.2</v>
      </c>
      <c r="M34" s="250">
        <v>0.2</v>
      </c>
      <c r="N34" s="250">
        <v>0.2</v>
      </c>
      <c r="O34" s="250">
        <v>0.2</v>
      </c>
      <c r="P34" s="250">
        <v>0.2</v>
      </c>
      <c r="Q34" s="250">
        <v>0.2</v>
      </c>
      <c r="R34" s="250">
        <v>0.2</v>
      </c>
      <c r="S34" s="250">
        <v>0.2</v>
      </c>
      <c r="T34" s="250">
        <v>0.2</v>
      </c>
      <c r="U34" s="250">
        <v>0.2</v>
      </c>
      <c r="V34" s="250">
        <v>0.2</v>
      </c>
      <c r="W34" s="250">
        <v>0.2</v>
      </c>
      <c r="X34" s="250">
        <v>0.2</v>
      </c>
      <c r="Y34" s="250">
        <v>0.2</v>
      </c>
    </row>
    <row r="35" spans="2:25" s="256" customFormat="1">
      <c r="B35" s="249" t="s">
        <v>351</v>
      </c>
      <c r="C35" s="263"/>
      <c r="D35" s="257">
        <f>SUM(D29:D34)</f>
        <v>1</v>
      </c>
      <c r="E35" s="257">
        <f t="shared" ref="E35:Y35" si="0">SUM(E29:E34)</f>
        <v>1</v>
      </c>
      <c r="F35" s="257">
        <f t="shared" si="0"/>
        <v>1</v>
      </c>
      <c r="G35" s="257">
        <f t="shared" si="0"/>
        <v>1</v>
      </c>
      <c r="H35" s="257">
        <f t="shared" si="0"/>
        <v>1</v>
      </c>
      <c r="I35" s="257">
        <f t="shared" si="0"/>
        <v>1</v>
      </c>
      <c r="J35" s="257">
        <f t="shared" si="0"/>
        <v>1</v>
      </c>
      <c r="K35" s="257">
        <f t="shared" si="0"/>
        <v>1</v>
      </c>
      <c r="L35" s="257">
        <f t="shared" si="0"/>
        <v>1</v>
      </c>
      <c r="M35" s="257">
        <f t="shared" si="0"/>
        <v>1</v>
      </c>
      <c r="N35" s="257">
        <f t="shared" si="0"/>
        <v>1</v>
      </c>
      <c r="O35" s="257">
        <f t="shared" si="0"/>
        <v>1</v>
      </c>
      <c r="P35" s="257">
        <f t="shared" si="0"/>
        <v>1</v>
      </c>
      <c r="Q35" s="257">
        <f t="shared" si="0"/>
        <v>1</v>
      </c>
      <c r="R35" s="257">
        <f t="shared" si="0"/>
        <v>1</v>
      </c>
      <c r="S35" s="257">
        <f t="shared" si="0"/>
        <v>1</v>
      </c>
      <c r="T35" s="257">
        <f t="shared" si="0"/>
        <v>1</v>
      </c>
      <c r="U35" s="257">
        <f t="shared" si="0"/>
        <v>1</v>
      </c>
      <c r="V35" s="257">
        <f t="shared" si="0"/>
        <v>1</v>
      </c>
      <c r="W35" s="257">
        <f t="shared" si="0"/>
        <v>1</v>
      </c>
      <c r="X35" s="257">
        <f t="shared" si="0"/>
        <v>1</v>
      </c>
      <c r="Y35" s="257">
        <f t="shared" si="0"/>
        <v>1</v>
      </c>
    </row>
    <row r="36" spans="2:25">
      <c r="B36" s="254"/>
    </row>
    <row r="37" spans="2:25" ht="15">
      <c r="B37" s="251" t="s">
        <v>352</v>
      </c>
      <c r="D37" s="256" t="s">
        <v>344</v>
      </c>
    </row>
    <row r="38" spans="2:25">
      <c r="B38" s="252" t="s">
        <v>165</v>
      </c>
      <c r="C38" s="259" t="s">
        <v>14</v>
      </c>
      <c r="D38" s="255" t="s">
        <v>22</v>
      </c>
      <c r="E38" s="255" t="s">
        <v>23</v>
      </c>
      <c r="F38" s="255" t="s">
        <v>24</v>
      </c>
      <c r="G38" s="255" t="s">
        <v>25</v>
      </c>
      <c r="H38" s="255" t="s">
        <v>26</v>
      </c>
      <c r="I38" s="255" t="s">
        <v>27</v>
      </c>
      <c r="J38" s="255" t="s">
        <v>28</v>
      </c>
      <c r="K38" s="255" t="s">
        <v>29</v>
      </c>
      <c r="L38" s="255" t="s">
        <v>30</v>
      </c>
      <c r="M38" s="255" t="s">
        <v>31</v>
      </c>
      <c r="N38" s="255" t="s">
        <v>32</v>
      </c>
      <c r="O38" s="255" t="s">
        <v>33</v>
      </c>
      <c r="P38" s="255" t="s">
        <v>34</v>
      </c>
      <c r="Q38" s="255" t="s">
        <v>35</v>
      </c>
      <c r="R38" s="255" t="s">
        <v>36</v>
      </c>
      <c r="S38" s="255" t="s">
        <v>37</v>
      </c>
      <c r="T38" s="255" t="s">
        <v>38</v>
      </c>
      <c r="U38" s="255" t="s">
        <v>39</v>
      </c>
      <c r="V38" s="255" t="s">
        <v>40</v>
      </c>
      <c r="W38" s="255" t="s">
        <v>41</v>
      </c>
      <c r="X38" s="255" t="s">
        <v>42</v>
      </c>
      <c r="Y38" s="255" t="s">
        <v>43</v>
      </c>
    </row>
    <row r="39" spans="2:25">
      <c r="B39" s="239" t="s">
        <v>206</v>
      </c>
      <c r="C39" s="262" t="s">
        <v>17</v>
      </c>
      <c r="D39" s="250"/>
      <c r="E39" s="250">
        <v>0</v>
      </c>
      <c r="F39" s="250">
        <v>0</v>
      </c>
      <c r="G39" s="250">
        <v>0</v>
      </c>
      <c r="H39" s="250">
        <v>0</v>
      </c>
      <c r="I39" s="250">
        <v>0</v>
      </c>
      <c r="J39" s="250">
        <v>0</v>
      </c>
      <c r="K39" s="250">
        <v>0</v>
      </c>
      <c r="L39" s="250">
        <v>0</v>
      </c>
      <c r="M39" s="250">
        <v>0</v>
      </c>
      <c r="N39" s="250">
        <v>0</v>
      </c>
      <c r="O39" s="250">
        <v>0</v>
      </c>
      <c r="P39" s="250">
        <v>0</v>
      </c>
      <c r="Q39" s="250">
        <v>0</v>
      </c>
      <c r="R39" s="250">
        <v>0</v>
      </c>
      <c r="S39" s="250">
        <v>0</v>
      </c>
      <c r="T39" s="250">
        <v>0</v>
      </c>
      <c r="U39" s="250">
        <v>0</v>
      </c>
      <c r="V39" s="250">
        <v>0</v>
      </c>
      <c r="W39" s="250">
        <v>0</v>
      </c>
      <c r="X39" s="250">
        <v>0</v>
      </c>
      <c r="Y39" s="250">
        <v>0</v>
      </c>
    </row>
    <row r="40" spans="2:25">
      <c r="B40" s="239" t="s">
        <v>207</v>
      </c>
      <c r="C40" s="262" t="s">
        <v>17</v>
      </c>
      <c r="D40" s="250"/>
      <c r="E40" s="250">
        <v>0</v>
      </c>
      <c r="F40" s="250">
        <v>0</v>
      </c>
      <c r="G40" s="250">
        <v>0</v>
      </c>
      <c r="H40" s="250">
        <v>0</v>
      </c>
      <c r="I40" s="250">
        <v>0</v>
      </c>
      <c r="J40" s="250">
        <v>0</v>
      </c>
      <c r="K40" s="250">
        <v>0</v>
      </c>
      <c r="L40" s="250">
        <v>0</v>
      </c>
      <c r="M40" s="250">
        <v>0</v>
      </c>
      <c r="N40" s="250">
        <v>0</v>
      </c>
      <c r="O40" s="250">
        <v>0</v>
      </c>
      <c r="P40" s="250">
        <v>0</v>
      </c>
      <c r="Q40" s="250">
        <v>0</v>
      </c>
      <c r="R40" s="250">
        <v>0</v>
      </c>
      <c r="S40" s="250">
        <v>0</v>
      </c>
      <c r="T40" s="250">
        <v>0</v>
      </c>
      <c r="U40" s="250">
        <v>0</v>
      </c>
      <c r="V40" s="250">
        <v>0</v>
      </c>
      <c r="W40" s="250">
        <v>0</v>
      </c>
      <c r="X40" s="250">
        <v>0</v>
      </c>
      <c r="Y40" s="250">
        <v>0</v>
      </c>
    </row>
    <row r="41" spans="2:25">
      <c r="B41" s="239" t="s">
        <v>208</v>
      </c>
      <c r="C41" s="262" t="s">
        <v>17</v>
      </c>
      <c r="D41" s="250"/>
      <c r="E41" s="250">
        <v>0</v>
      </c>
      <c r="F41" s="250">
        <v>0</v>
      </c>
      <c r="G41" s="250">
        <v>0</v>
      </c>
      <c r="H41" s="250">
        <v>0</v>
      </c>
      <c r="I41" s="250">
        <v>0</v>
      </c>
      <c r="J41" s="250">
        <v>0</v>
      </c>
      <c r="K41" s="250">
        <v>0</v>
      </c>
      <c r="L41" s="250">
        <v>0</v>
      </c>
      <c r="M41" s="250">
        <v>0</v>
      </c>
      <c r="N41" s="250">
        <v>0</v>
      </c>
      <c r="O41" s="250">
        <v>0</v>
      </c>
      <c r="P41" s="250">
        <v>0</v>
      </c>
      <c r="Q41" s="250">
        <v>0</v>
      </c>
      <c r="R41" s="250">
        <v>0</v>
      </c>
      <c r="S41" s="250">
        <v>0</v>
      </c>
      <c r="T41" s="250">
        <v>0</v>
      </c>
      <c r="U41" s="250">
        <v>0</v>
      </c>
      <c r="V41" s="250">
        <v>0</v>
      </c>
      <c r="W41" s="250">
        <v>0</v>
      </c>
      <c r="X41" s="250">
        <v>0</v>
      </c>
      <c r="Y41" s="250">
        <v>0</v>
      </c>
    </row>
    <row r="42" spans="2:25">
      <c r="B42" s="239" t="s">
        <v>221</v>
      </c>
      <c r="C42" s="262" t="s">
        <v>17</v>
      </c>
      <c r="D42" s="250"/>
      <c r="E42" s="250">
        <v>0</v>
      </c>
      <c r="F42" s="250">
        <v>0</v>
      </c>
      <c r="G42" s="250">
        <v>0</v>
      </c>
      <c r="H42" s="250">
        <v>0</v>
      </c>
      <c r="I42" s="250">
        <v>0</v>
      </c>
      <c r="J42" s="250">
        <v>0</v>
      </c>
      <c r="K42" s="250">
        <v>0</v>
      </c>
      <c r="L42" s="250">
        <v>0</v>
      </c>
      <c r="M42" s="250">
        <v>0</v>
      </c>
      <c r="N42" s="250">
        <v>0</v>
      </c>
      <c r="O42" s="250">
        <v>0</v>
      </c>
      <c r="P42" s="250">
        <v>0</v>
      </c>
      <c r="Q42" s="250">
        <v>0</v>
      </c>
      <c r="R42" s="250">
        <v>0</v>
      </c>
      <c r="S42" s="250">
        <v>0</v>
      </c>
      <c r="T42" s="250">
        <v>0</v>
      </c>
      <c r="U42" s="250">
        <v>0</v>
      </c>
      <c r="V42" s="250">
        <v>0</v>
      </c>
      <c r="W42" s="250">
        <v>0</v>
      </c>
      <c r="X42" s="250">
        <v>0</v>
      </c>
      <c r="Y42" s="250">
        <v>0</v>
      </c>
    </row>
    <row r="43" spans="2:25">
      <c r="B43" s="239" t="s">
        <v>210</v>
      </c>
      <c r="C43" s="262" t="s">
        <v>17</v>
      </c>
      <c r="D43" s="250"/>
      <c r="E43" s="250">
        <v>0</v>
      </c>
      <c r="F43" s="250">
        <v>0</v>
      </c>
      <c r="G43" s="250">
        <v>0</v>
      </c>
      <c r="H43" s="250">
        <v>0</v>
      </c>
      <c r="I43" s="250">
        <v>0</v>
      </c>
      <c r="J43" s="250">
        <v>0</v>
      </c>
      <c r="K43" s="250">
        <v>0</v>
      </c>
      <c r="L43" s="250">
        <v>0</v>
      </c>
      <c r="M43" s="250">
        <v>0</v>
      </c>
      <c r="N43" s="250">
        <v>0</v>
      </c>
      <c r="O43" s="250">
        <v>0</v>
      </c>
      <c r="P43" s="250">
        <v>0</v>
      </c>
      <c r="Q43" s="250">
        <v>0</v>
      </c>
      <c r="R43" s="250">
        <v>0</v>
      </c>
      <c r="S43" s="250">
        <v>0</v>
      </c>
      <c r="T43" s="250">
        <v>0</v>
      </c>
      <c r="U43" s="250">
        <v>0</v>
      </c>
      <c r="V43" s="250">
        <v>0</v>
      </c>
      <c r="W43" s="250">
        <v>0</v>
      </c>
      <c r="X43" s="250">
        <v>0</v>
      </c>
      <c r="Y43" s="250">
        <v>0</v>
      </c>
    </row>
    <row r="44" spans="2:25">
      <c r="B44" s="239" t="s">
        <v>211</v>
      </c>
      <c r="C44" s="262" t="s">
        <v>17</v>
      </c>
      <c r="D44" s="250"/>
      <c r="E44" s="250">
        <v>0</v>
      </c>
      <c r="F44" s="250">
        <v>0</v>
      </c>
      <c r="G44" s="250">
        <v>0</v>
      </c>
      <c r="H44" s="250">
        <v>0</v>
      </c>
      <c r="I44" s="250">
        <v>0</v>
      </c>
      <c r="J44" s="250">
        <v>0</v>
      </c>
      <c r="K44" s="250">
        <v>0</v>
      </c>
      <c r="L44" s="250">
        <v>0</v>
      </c>
      <c r="M44" s="250">
        <v>0</v>
      </c>
      <c r="N44" s="250">
        <v>0</v>
      </c>
      <c r="O44" s="250">
        <v>0</v>
      </c>
      <c r="P44" s="250">
        <v>0</v>
      </c>
      <c r="Q44" s="250">
        <v>0</v>
      </c>
      <c r="R44" s="250">
        <v>0</v>
      </c>
      <c r="S44" s="250">
        <v>0</v>
      </c>
      <c r="T44" s="250">
        <v>0</v>
      </c>
      <c r="U44" s="250">
        <v>0</v>
      </c>
      <c r="V44" s="250">
        <v>0</v>
      </c>
      <c r="W44" s="250">
        <v>0</v>
      </c>
      <c r="X44" s="250">
        <v>0</v>
      </c>
      <c r="Y44" s="250">
        <v>0</v>
      </c>
    </row>
    <row r="45" spans="2:25">
      <c r="B45" s="258"/>
    </row>
    <row r="46" spans="2:25" ht="15">
      <c r="B46" s="251" t="s">
        <v>353</v>
      </c>
    </row>
    <row r="47" spans="2:25">
      <c r="B47" s="252" t="s">
        <v>165</v>
      </c>
      <c r="C47" s="259" t="s">
        <v>14</v>
      </c>
      <c r="D47" s="255" t="s">
        <v>323</v>
      </c>
    </row>
    <row r="48" spans="2:25">
      <c r="B48" s="239" t="s">
        <v>206</v>
      </c>
      <c r="C48" s="262" t="s">
        <v>354</v>
      </c>
      <c r="D48" s="37">
        <v>15</v>
      </c>
    </row>
    <row r="49" spans="2:4">
      <c r="B49" s="239" t="s">
        <v>207</v>
      </c>
      <c r="C49" s="262" t="s">
        <v>354</v>
      </c>
      <c r="D49" s="37">
        <v>15</v>
      </c>
    </row>
    <row r="50" spans="2:4">
      <c r="B50" s="239" t="s">
        <v>208</v>
      </c>
      <c r="C50" s="262" t="s">
        <v>354</v>
      </c>
      <c r="D50" s="37">
        <v>20</v>
      </c>
    </row>
    <row r="51" spans="2:4">
      <c r="B51" s="239" t="s">
        <v>221</v>
      </c>
      <c r="C51" s="262" t="s">
        <v>354</v>
      </c>
      <c r="D51" s="37">
        <v>20</v>
      </c>
    </row>
    <row r="52" spans="2:4">
      <c r="B52" s="239" t="s">
        <v>210</v>
      </c>
      <c r="C52" s="262" t="s">
        <v>354</v>
      </c>
      <c r="D52" s="37">
        <v>15</v>
      </c>
    </row>
    <row r="53" spans="2:4">
      <c r="B53" s="239" t="s">
        <v>211</v>
      </c>
      <c r="C53" s="262" t="s">
        <v>354</v>
      </c>
      <c r="D53" s="37">
        <v>15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4A36A-62B6-42AC-8F56-3F2D1920421F}">
  <sheetPr>
    <tabColor theme="8" tint="0.79998168889431442"/>
  </sheetPr>
  <dimension ref="B1:Z68"/>
  <sheetViews>
    <sheetView zoomScale="70" zoomScaleNormal="70" workbookViewId="0">
      <selection activeCell="O80" sqref="O80"/>
    </sheetView>
  </sheetViews>
  <sheetFormatPr defaultColWidth="9" defaultRowHeight="12"/>
  <cols>
    <col min="1" max="1" width="2.42578125" style="79" customWidth="1"/>
    <col min="2" max="2" width="15.140625" style="79" bestFit="1" customWidth="1"/>
    <col min="3" max="3" width="20" style="79" bestFit="1" customWidth="1"/>
    <col min="4" max="4" width="18.5703125" style="79" bestFit="1" customWidth="1"/>
    <col min="5" max="5" width="17.5703125" style="79" customWidth="1"/>
    <col min="6" max="6" width="17.5703125" style="79" bestFit="1" customWidth="1"/>
    <col min="7" max="10" width="18.5703125" style="79" bestFit="1" customWidth="1"/>
    <col min="11" max="11" width="20.42578125" style="79" bestFit="1" customWidth="1"/>
    <col min="12" max="12" width="18.5703125" style="79" bestFit="1" customWidth="1"/>
    <col min="13" max="13" width="23.5703125" style="79" customWidth="1"/>
    <col min="14" max="14" width="18.140625" style="79" bestFit="1" customWidth="1"/>
    <col min="15" max="15" width="19.5703125" style="79" bestFit="1" customWidth="1"/>
    <col min="16" max="16" width="17.42578125" style="79" customWidth="1"/>
    <col min="17" max="17" width="18.5703125" style="79" bestFit="1" customWidth="1"/>
    <col min="18" max="18" width="17.42578125" style="79" bestFit="1" customWidth="1"/>
    <col min="19" max="20" width="18.5703125" style="79" bestFit="1" customWidth="1"/>
    <col min="21" max="22" width="17" style="79" bestFit="1" customWidth="1"/>
    <col min="23" max="26" width="12.5703125" style="79" bestFit="1" customWidth="1"/>
    <col min="27" max="16384" width="9" style="79"/>
  </cols>
  <sheetData>
    <row r="1" spans="2:26">
      <c r="D1" s="207" t="s">
        <v>196</v>
      </c>
      <c r="E1" s="104" t="s">
        <v>355</v>
      </c>
      <c r="F1" s="89" t="s">
        <v>198</v>
      </c>
    </row>
    <row r="2" spans="2:26" ht="19.5" thickBot="1">
      <c r="B2" s="209" t="s">
        <v>356</v>
      </c>
    </row>
    <row r="4" spans="2:26" s="78" customFormat="1">
      <c r="B4" s="88" t="s">
        <v>309</v>
      </c>
    </row>
    <row r="6" spans="2:26">
      <c r="B6" s="80"/>
      <c r="C6" s="80" t="s">
        <v>74</v>
      </c>
      <c r="D6" s="80" t="s">
        <v>74</v>
      </c>
      <c r="E6" s="80" t="s">
        <v>74</v>
      </c>
      <c r="F6" s="80" t="s">
        <v>74</v>
      </c>
      <c r="G6" s="80" t="s">
        <v>74</v>
      </c>
      <c r="H6" s="80" t="s">
        <v>74</v>
      </c>
      <c r="I6" s="80" t="s">
        <v>44</v>
      </c>
      <c r="J6" s="80" t="s">
        <v>44</v>
      </c>
      <c r="K6" s="80" t="s">
        <v>44</v>
      </c>
      <c r="L6" s="80" t="s">
        <v>44</v>
      </c>
      <c r="M6" s="80" t="s">
        <v>44</v>
      </c>
      <c r="N6" s="80" t="s">
        <v>44</v>
      </c>
      <c r="O6" s="80" t="s">
        <v>45</v>
      </c>
      <c r="P6" s="80" t="s">
        <v>45</v>
      </c>
      <c r="Q6" s="80" t="s">
        <v>45</v>
      </c>
      <c r="R6" s="80" t="s">
        <v>45</v>
      </c>
      <c r="S6" s="80" t="s">
        <v>45</v>
      </c>
      <c r="T6" s="80" t="s">
        <v>45</v>
      </c>
      <c r="U6" s="80" t="s">
        <v>46</v>
      </c>
      <c r="V6" s="80" t="s">
        <v>46</v>
      </c>
      <c r="W6" s="80" t="s">
        <v>46</v>
      </c>
      <c r="X6" s="80" t="s">
        <v>46</v>
      </c>
      <c r="Y6" s="80" t="s">
        <v>46</v>
      </c>
      <c r="Z6" s="80" t="s">
        <v>46</v>
      </c>
    </row>
    <row r="7" spans="2:26">
      <c r="B7" s="80"/>
      <c r="C7" s="78" t="s">
        <v>99</v>
      </c>
      <c r="D7" s="78" t="s">
        <v>99</v>
      </c>
      <c r="E7" s="78" t="s">
        <v>99</v>
      </c>
      <c r="F7" s="78" t="s">
        <v>99</v>
      </c>
      <c r="G7" s="78" t="s">
        <v>99</v>
      </c>
      <c r="H7" s="78" t="s">
        <v>99</v>
      </c>
      <c r="I7" s="78" t="s">
        <v>99</v>
      </c>
      <c r="J7" s="78" t="s">
        <v>99</v>
      </c>
      <c r="K7" s="78" t="s">
        <v>99</v>
      </c>
      <c r="L7" s="78" t="s">
        <v>99</v>
      </c>
      <c r="M7" s="78" t="s">
        <v>99</v>
      </c>
      <c r="N7" s="78" t="s">
        <v>99</v>
      </c>
      <c r="O7" s="78" t="s">
        <v>99</v>
      </c>
      <c r="P7" s="78" t="s">
        <v>99</v>
      </c>
      <c r="Q7" s="78" t="s">
        <v>99</v>
      </c>
      <c r="R7" s="78" t="s">
        <v>99</v>
      </c>
      <c r="S7" s="78" t="s">
        <v>99</v>
      </c>
      <c r="T7" s="78" t="s">
        <v>99</v>
      </c>
      <c r="U7" s="78" t="s">
        <v>99</v>
      </c>
      <c r="V7" s="78" t="s">
        <v>99</v>
      </c>
      <c r="W7" s="78" t="s">
        <v>99</v>
      </c>
      <c r="X7" s="78" t="s">
        <v>99</v>
      </c>
      <c r="Y7" s="78" t="s">
        <v>99</v>
      </c>
      <c r="Z7" s="78" t="s">
        <v>99</v>
      </c>
    </row>
    <row r="8" spans="2:26">
      <c r="B8" s="80" t="s">
        <v>93</v>
      </c>
      <c r="C8" s="78" t="s">
        <v>206</v>
      </c>
      <c r="D8" s="78" t="s">
        <v>207</v>
      </c>
      <c r="E8" s="78" t="s">
        <v>208</v>
      </c>
      <c r="F8" s="78" t="s">
        <v>209</v>
      </c>
      <c r="G8" s="78" t="s">
        <v>210</v>
      </c>
      <c r="H8" s="78" t="s">
        <v>211</v>
      </c>
      <c r="I8" s="78" t="s">
        <v>206</v>
      </c>
      <c r="J8" s="78" t="s">
        <v>207</v>
      </c>
      <c r="K8" s="78" t="s">
        <v>208</v>
      </c>
      <c r="L8" s="78" t="s">
        <v>209</v>
      </c>
      <c r="M8" s="78" t="s">
        <v>210</v>
      </c>
      <c r="N8" s="78" t="s">
        <v>211</v>
      </c>
      <c r="O8" s="78" t="s">
        <v>206</v>
      </c>
      <c r="P8" s="78" t="s">
        <v>207</v>
      </c>
      <c r="Q8" s="78" t="s">
        <v>208</v>
      </c>
      <c r="R8" s="78" t="s">
        <v>209</v>
      </c>
      <c r="S8" s="78" t="s">
        <v>210</v>
      </c>
      <c r="T8" s="78" t="s">
        <v>211</v>
      </c>
      <c r="U8" s="78" t="s">
        <v>206</v>
      </c>
      <c r="V8" s="78" t="s">
        <v>207</v>
      </c>
      <c r="W8" s="78" t="s">
        <v>208</v>
      </c>
      <c r="X8" s="78" t="s">
        <v>209</v>
      </c>
      <c r="Y8" s="78" t="s">
        <v>210</v>
      </c>
      <c r="Z8" s="78" t="s">
        <v>211</v>
      </c>
    </row>
    <row r="9" spans="2:26">
      <c r="B9" s="81"/>
      <c r="C9" s="81"/>
      <c r="D9" s="81"/>
      <c r="E9" s="81"/>
      <c r="F9" s="81"/>
      <c r="G9" s="81"/>
      <c r="H9" s="81"/>
      <c r="I9" s="82"/>
      <c r="J9" s="82"/>
      <c r="K9" s="82"/>
      <c r="L9" s="82"/>
      <c r="M9" s="82"/>
      <c r="N9" s="82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</row>
    <row r="10" spans="2:26">
      <c r="B10" s="83" t="s">
        <v>88</v>
      </c>
      <c r="C10" s="105">
        <v>177254</v>
      </c>
      <c r="D10" s="105">
        <v>355630</v>
      </c>
      <c r="E10" s="105">
        <v>127823</v>
      </c>
      <c r="F10" s="105">
        <v>0</v>
      </c>
      <c r="G10" s="105">
        <v>0</v>
      </c>
      <c r="H10" s="105">
        <v>0</v>
      </c>
      <c r="I10" s="106">
        <v>35653</v>
      </c>
      <c r="J10" s="106">
        <v>126418</v>
      </c>
      <c r="K10" s="106">
        <v>46468</v>
      </c>
      <c r="L10" s="106">
        <v>0</v>
      </c>
      <c r="M10" s="106">
        <v>0</v>
      </c>
      <c r="N10" s="106">
        <v>0</v>
      </c>
      <c r="O10" s="106">
        <v>141601</v>
      </c>
      <c r="P10" s="106">
        <v>228915</v>
      </c>
      <c r="Q10" s="106">
        <v>81355</v>
      </c>
      <c r="R10" s="106">
        <v>0</v>
      </c>
      <c r="S10" s="106">
        <v>0</v>
      </c>
      <c r="T10" s="106">
        <v>0</v>
      </c>
      <c r="U10" s="106">
        <v>0</v>
      </c>
      <c r="V10" s="106">
        <v>297</v>
      </c>
      <c r="W10" s="107"/>
      <c r="X10" s="107"/>
      <c r="Y10" s="107"/>
      <c r="Z10" s="107"/>
    </row>
    <row r="11" spans="2:26">
      <c r="B11" s="83" t="s">
        <v>89</v>
      </c>
      <c r="C11" s="105">
        <v>234148</v>
      </c>
      <c r="D11" s="105">
        <v>447752</v>
      </c>
      <c r="E11" s="105">
        <v>361977</v>
      </c>
      <c r="F11" s="105">
        <v>0</v>
      </c>
      <c r="G11" s="105">
        <v>0</v>
      </c>
      <c r="H11" s="105">
        <v>0</v>
      </c>
      <c r="I11" s="106">
        <v>49947</v>
      </c>
      <c r="J11" s="106">
        <v>164286</v>
      </c>
      <c r="K11" s="106">
        <v>99554</v>
      </c>
      <c r="L11" s="106">
        <v>0</v>
      </c>
      <c r="M11" s="106">
        <v>0</v>
      </c>
      <c r="N11" s="106">
        <v>0</v>
      </c>
      <c r="O11" s="106">
        <v>184201</v>
      </c>
      <c r="P11" s="106">
        <v>280339</v>
      </c>
      <c r="Q11" s="106">
        <v>262423</v>
      </c>
      <c r="R11" s="106">
        <v>0</v>
      </c>
      <c r="S11" s="106">
        <v>0</v>
      </c>
      <c r="T11" s="106">
        <v>0</v>
      </c>
      <c r="U11" s="106">
        <v>0</v>
      </c>
      <c r="V11" s="106">
        <v>3127</v>
      </c>
      <c r="W11" s="107"/>
      <c r="X11" s="107"/>
      <c r="Y11" s="107"/>
      <c r="Z11" s="107"/>
    </row>
    <row r="12" spans="2:26">
      <c r="B12" s="83" t="s">
        <v>20</v>
      </c>
      <c r="C12" s="108">
        <v>319118</v>
      </c>
      <c r="D12" s="105">
        <v>484287</v>
      </c>
      <c r="E12" s="105">
        <v>439459</v>
      </c>
      <c r="F12" s="105">
        <v>0</v>
      </c>
      <c r="G12" s="105">
        <v>0</v>
      </c>
      <c r="H12" s="105">
        <v>0</v>
      </c>
      <c r="I12" s="106">
        <v>67216</v>
      </c>
      <c r="J12" s="106">
        <v>181268</v>
      </c>
      <c r="K12" s="106">
        <v>111714</v>
      </c>
      <c r="L12" s="106">
        <v>0</v>
      </c>
      <c r="M12" s="106">
        <v>0</v>
      </c>
      <c r="N12" s="106">
        <v>0</v>
      </c>
      <c r="O12" s="106">
        <v>251636</v>
      </c>
      <c r="P12" s="106">
        <v>299360</v>
      </c>
      <c r="Q12" s="106">
        <v>327745</v>
      </c>
      <c r="R12" s="106">
        <v>0</v>
      </c>
      <c r="S12" s="106">
        <v>0</v>
      </c>
      <c r="T12" s="106">
        <v>0</v>
      </c>
      <c r="U12" s="106">
        <v>266</v>
      </c>
      <c r="V12" s="106">
        <v>3659</v>
      </c>
      <c r="W12" s="107"/>
      <c r="X12" s="107"/>
      <c r="Y12" s="107"/>
      <c r="Z12" s="107"/>
    </row>
    <row r="13" spans="2:26">
      <c r="B13" s="83" t="s">
        <v>21</v>
      </c>
      <c r="C13" s="105">
        <v>605468</v>
      </c>
      <c r="D13" s="105">
        <v>568097</v>
      </c>
      <c r="E13" s="105">
        <v>586683</v>
      </c>
      <c r="F13" s="105">
        <v>0</v>
      </c>
      <c r="G13" s="105">
        <v>0</v>
      </c>
      <c r="H13" s="105">
        <v>0</v>
      </c>
      <c r="I13" s="106">
        <v>99301</v>
      </c>
      <c r="J13" s="106">
        <v>207402</v>
      </c>
      <c r="K13" s="106">
        <v>173414</v>
      </c>
      <c r="L13" s="106">
        <v>0</v>
      </c>
      <c r="M13" s="106">
        <v>0</v>
      </c>
      <c r="N13" s="106">
        <v>0</v>
      </c>
      <c r="O13" s="106">
        <v>500074</v>
      </c>
      <c r="P13" s="106">
        <v>354795</v>
      </c>
      <c r="Q13" s="106">
        <v>413269</v>
      </c>
      <c r="R13" s="106">
        <v>0</v>
      </c>
      <c r="S13" s="106">
        <v>0</v>
      </c>
      <c r="T13" s="106">
        <v>0</v>
      </c>
      <c r="U13" s="106">
        <v>6093</v>
      </c>
      <c r="V13" s="106">
        <v>5900</v>
      </c>
      <c r="W13" s="107"/>
      <c r="X13" s="107"/>
      <c r="Y13" s="107"/>
      <c r="Z13" s="107"/>
    </row>
    <row r="14" spans="2:26">
      <c r="B14" s="83" t="s">
        <v>22</v>
      </c>
      <c r="C14" s="105">
        <v>805700</v>
      </c>
      <c r="D14" s="105">
        <v>872181</v>
      </c>
      <c r="E14" s="105">
        <v>1031554</v>
      </c>
      <c r="F14" s="105">
        <v>2562</v>
      </c>
      <c r="G14" s="105">
        <v>6313</v>
      </c>
      <c r="H14" s="105">
        <v>0</v>
      </c>
      <c r="I14" s="106">
        <v>113813</v>
      </c>
      <c r="J14" s="106">
        <v>241519</v>
      </c>
      <c r="K14" s="106">
        <v>284245</v>
      </c>
      <c r="L14" s="106">
        <v>724</v>
      </c>
      <c r="M14" s="106">
        <v>0</v>
      </c>
      <c r="N14" s="106">
        <v>0</v>
      </c>
      <c r="O14" s="106">
        <v>684073</v>
      </c>
      <c r="P14" s="106">
        <v>615161</v>
      </c>
      <c r="Q14" s="106">
        <v>747309</v>
      </c>
      <c r="R14" s="106">
        <v>1838</v>
      </c>
      <c r="S14" s="106">
        <v>6313</v>
      </c>
      <c r="T14" s="106">
        <v>0</v>
      </c>
      <c r="U14" s="106">
        <v>7814</v>
      </c>
      <c r="V14" s="106">
        <v>15501</v>
      </c>
      <c r="W14" s="107"/>
      <c r="X14" s="107"/>
      <c r="Y14" s="107"/>
      <c r="Z14" s="107"/>
    </row>
    <row r="15" spans="2:26">
      <c r="B15" s="83" t="s">
        <v>23</v>
      </c>
      <c r="C15" s="108">
        <v>857490</v>
      </c>
      <c r="D15" s="105">
        <v>1074740</v>
      </c>
      <c r="E15" s="105">
        <v>1757972</v>
      </c>
      <c r="F15" s="105">
        <v>32361</v>
      </c>
      <c r="G15" s="105">
        <v>154645</v>
      </c>
      <c r="H15" s="105">
        <v>815558</v>
      </c>
      <c r="I15" s="106">
        <v>118951</v>
      </c>
      <c r="J15" s="106">
        <v>274961</v>
      </c>
      <c r="K15" s="106">
        <v>541656</v>
      </c>
      <c r="L15" s="106">
        <v>7015</v>
      </c>
      <c r="M15" s="106">
        <v>36435</v>
      </c>
      <c r="N15" s="106">
        <v>269651</v>
      </c>
      <c r="O15" s="106">
        <v>730642</v>
      </c>
      <c r="P15" s="106">
        <v>783219</v>
      </c>
      <c r="Q15" s="106">
        <v>1216316</v>
      </c>
      <c r="R15" s="106">
        <v>25346</v>
      </c>
      <c r="S15" s="106">
        <v>118210</v>
      </c>
      <c r="T15" s="106">
        <v>545907</v>
      </c>
      <c r="U15" s="106">
        <v>7897</v>
      </c>
      <c r="V15" s="106">
        <v>16560</v>
      </c>
      <c r="W15" s="107"/>
      <c r="X15" s="107"/>
      <c r="Y15" s="107"/>
      <c r="Z15" s="107"/>
    </row>
    <row r="16" spans="2:26">
      <c r="B16" s="83" t="s">
        <v>24</v>
      </c>
      <c r="C16" s="105">
        <v>911792</v>
      </c>
      <c r="D16" s="105">
        <v>1132077</v>
      </c>
      <c r="E16" s="105">
        <v>2211386</v>
      </c>
      <c r="F16" s="105">
        <v>45764</v>
      </c>
      <c r="G16" s="105">
        <v>239029</v>
      </c>
      <c r="H16" s="105">
        <v>1131785</v>
      </c>
      <c r="I16" s="106">
        <v>123924</v>
      </c>
      <c r="J16" s="106">
        <v>274635</v>
      </c>
      <c r="K16" s="106">
        <v>680354</v>
      </c>
      <c r="L16" s="106">
        <v>10114</v>
      </c>
      <c r="M16" s="106">
        <v>54555</v>
      </c>
      <c r="N16" s="106">
        <v>345108</v>
      </c>
      <c r="O16" s="106">
        <v>780014</v>
      </c>
      <c r="P16" s="106">
        <v>840966</v>
      </c>
      <c r="Q16" s="106">
        <v>1531032</v>
      </c>
      <c r="R16" s="106">
        <v>35650</v>
      </c>
      <c r="S16" s="106">
        <v>184474</v>
      </c>
      <c r="T16" s="106">
        <v>786677</v>
      </c>
      <c r="U16" s="106">
        <v>7854</v>
      </c>
      <c r="V16" s="106">
        <v>16476</v>
      </c>
      <c r="W16" s="107"/>
      <c r="X16" s="107"/>
      <c r="Y16" s="107"/>
      <c r="Z16" s="107"/>
    </row>
    <row r="17" spans="2:26">
      <c r="B17" s="83" t="s">
        <v>25</v>
      </c>
      <c r="C17" s="105">
        <v>907051</v>
      </c>
      <c r="D17" s="105">
        <v>1126406</v>
      </c>
      <c r="E17" s="105">
        <v>2200330</v>
      </c>
      <c r="F17" s="105">
        <v>45535</v>
      </c>
      <c r="G17" s="105">
        <v>237826</v>
      </c>
      <c r="H17" s="105">
        <v>1126124</v>
      </c>
      <c r="I17" s="106">
        <v>123319</v>
      </c>
      <c r="J17" s="106">
        <v>273240</v>
      </c>
      <c r="K17" s="106">
        <v>676951</v>
      </c>
      <c r="L17" s="106">
        <v>10064</v>
      </c>
      <c r="M17" s="106">
        <v>54280</v>
      </c>
      <c r="N17" s="106">
        <v>343380</v>
      </c>
      <c r="O17" s="106">
        <v>775910</v>
      </c>
      <c r="P17" s="106">
        <v>836774</v>
      </c>
      <c r="Q17" s="106">
        <v>1523379</v>
      </c>
      <c r="R17" s="106">
        <v>35471</v>
      </c>
      <c r="S17" s="106">
        <v>183546</v>
      </c>
      <c r="T17" s="106">
        <v>782744</v>
      </c>
      <c r="U17" s="106">
        <v>7822</v>
      </c>
      <c r="V17" s="106">
        <v>16392</v>
      </c>
      <c r="W17" s="107"/>
      <c r="X17" s="107"/>
      <c r="Y17" s="107"/>
      <c r="Z17" s="107"/>
    </row>
    <row r="18" spans="2:26">
      <c r="B18" s="83" t="s">
        <v>26</v>
      </c>
      <c r="C18" s="105">
        <v>902344</v>
      </c>
      <c r="D18" s="105">
        <v>1120803</v>
      </c>
      <c r="E18" s="105">
        <v>2189326</v>
      </c>
      <c r="F18" s="108">
        <v>45308</v>
      </c>
      <c r="G18" s="105">
        <v>236643</v>
      </c>
      <c r="H18" s="105">
        <v>1120497</v>
      </c>
      <c r="I18" s="106">
        <v>122675</v>
      </c>
      <c r="J18" s="106">
        <v>271903</v>
      </c>
      <c r="K18" s="106">
        <v>673564</v>
      </c>
      <c r="L18" s="106">
        <v>10012</v>
      </c>
      <c r="M18" s="106">
        <v>54011</v>
      </c>
      <c r="N18" s="106">
        <v>341667</v>
      </c>
      <c r="O18" s="106">
        <v>771887</v>
      </c>
      <c r="P18" s="106">
        <v>832587</v>
      </c>
      <c r="Q18" s="106">
        <v>1515762</v>
      </c>
      <c r="R18" s="106">
        <v>35296</v>
      </c>
      <c r="S18" s="106">
        <v>182632</v>
      </c>
      <c r="T18" s="106">
        <v>778830</v>
      </c>
      <c r="U18" s="106">
        <v>7782</v>
      </c>
      <c r="V18" s="106">
        <v>16313</v>
      </c>
      <c r="W18" s="107"/>
      <c r="X18" s="107"/>
      <c r="Y18" s="107"/>
      <c r="Z18" s="107"/>
    </row>
    <row r="19" spans="2:26">
      <c r="B19" s="83" t="s">
        <v>27</v>
      </c>
      <c r="C19" s="105">
        <v>897721</v>
      </c>
      <c r="D19" s="105">
        <v>1115202</v>
      </c>
      <c r="E19" s="105">
        <v>2178365</v>
      </c>
      <c r="F19" s="105">
        <v>45083</v>
      </c>
      <c r="G19" s="105">
        <v>235457</v>
      </c>
      <c r="H19" s="105">
        <v>1114888</v>
      </c>
      <c r="I19" s="106">
        <v>122050</v>
      </c>
      <c r="J19" s="106">
        <v>270548</v>
      </c>
      <c r="K19" s="106">
        <v>670190</v>
      </c>
      <c r="L19" s="106">
        <v>9963</v>
      </c>
      <c r="M19" s="106">
        <v>53741</v>
      </c>
      <c r="N19" s="106">
        <v>339953</v>
      </c>
      <c r="O19" s="106">
        <v>767922</v>
      </c>
      <c r="P19" s="106">
        <v>828427</v>
      </c>
      <c r="Q19" s="106">
        <v>1508175</v>
      </c>
      <c r="R19" s="106">
        <v>35120</v>
      </c>
      <c r="S19" s="106">
        <v>181716</v>
      </c>
      <c r="T19" s="106">
        <v>774935</v>
      </c>
      <c r="U19" s="106">
        <v>7749</v>
      </c>
      <c r="V19" s="106">
        <v>16227</v>
      </c>
      <c r="W19" s="107"/>
      <c r="X19" s="107"/>
      <c r="Y19" s="107"/>
      <c r="Z19" s="107"/>
    </row>
    <row r="20" spans="2:26">
      <c r="B20" s="83" t="s">
        <v>28</v>
      </c>
      <c r="C20" s="105">
        <v>893174</v>
      </c>
      <c r="D20" s="105">
        <v>1109606</v>
      </c>
      <c r="E20" s="105">
        <v>2167492</v>
      </c>
      <c r="F20" s="105">
        <v>44855</v>
      </c>
      <c r="G20" s="105">
        <v>234282</v>
      </c>
      <c r="H20" s="105">
        <v>1109315</v>
      </c>
      <c r="I20" s="106">
        <v>121439</v>
      </c>
      <c r="J20" s="106">
        <v>269183</v>
      </c>
      <c r="K20" s="106">
        <v>666853</v>
      </c>
      <c r="L20" s="106">
        <v>9912</v>
      </c>
      <c r="M20" s="106">
        <v>53471</v>
      </c>
      <c r="N20" s="106">
        <v>338254</v>
      </c>
      <c r="O20" s="106">
        <v>764023</v>
      </c>
      <c r="P20" s="106">
        <v>824279</v>
      </c>
      <c r="Q20" s="106">
        <v>1500639</v>
      </c>
      <c r="R20" s="106">
        <v>34943</v>
      </c>
      <c r="S20" s="106">
        <v>180811</v>
      </c>
      <c r="T20" s="106">
        <v>771061</v>
      </c>
      <c r="U20" s="106">
        <v>7712</v>
      </c>
      <c r="V20" s="106">
        <v>16144</v>
      </c>
      <c r="W20" s="107"/>
      <c r="X20" s="107"/>
      <c r="Y20" s="107"/>
      <c r="Z20" s="107"/>
    </row>
    <row r="21" spans="2:26">
      <c r="B21" s="83" t="s">
        <v>29</v>
      </c>
      <c r="C21" s="105">
        <v>888722</v>
      </c>
      <c r="D21" s="105">
        <v>1104064</v>
      </c>
      <c r="E21" s="105">
        <v>2156642</v>
      </c>
      <c r="F21" s="105">
        <v>44630</v>
      </c>
      <c r="G21" s="105">
        <v>233108</v>
      </c>
      <c r="H21" s="105">
        <v>1103769</v>
      </c>
      <c r="I21" s="106">
        <v>120859</v>
      </c>
      <c r="J21" s="106">
        <v>267846</v>
      </c>
      <c r="K21" s="106">
        <v>663512</v>
      </c>
      <c r="L21" s="106">
        <v>9863</v>
      </c>
      <c r="M21" s="106">
        <v>53203</v>
      </c>
      <c r="N21" s="106">
        <v>336561</v>
      </c>
      <c r="O21" s="106">
        <v>760189</v>
      </c>
      <c r="P21" s="106">
        <v>820148</v>
      </c>
      <c r="Q21" s="106">
        <v>1493130</v>
      </c>
      <c r="R21" s="106">
        <v>34767</v>
      </c>
      <c r="S21" s="106">
        <v>179905</v>
      </c>
      <c r="T21" s="106">
        <v>767208</v>
      </c>
      <c r="U21" s="106">
        <v>7674</v>
      </c>
      <c r="V21" s="106">
        <v>16070</v>
      </c>
      <c r="W21" s="107"/>
      <c r="X21" s="107"/>
      <c r="Y21" s="107"/>
      <c r="Z21" s="107"/>
    </row>
    <row r="22" spans="2:26">
      <c r="B22" s="83" t="s">
        <v>30</v>
      </c>
      <c r="C22" s="105">
        <v>883957</v>
      </c>
      <c r="D22" s="105">
        <v>1098463</v>
      </c>
      <c r="E22" s="105">
        <v>2145855</v>
      </c>
      <c r="F22" s="105">
        <v>44404</v>
      </c>
      <c r="G22" s="105">
        <v>231945</v>
      </c>
      <c r="H22" s="105">
        <v>1098247</v>
      </c>
      <c r="I22" s="106">
        <v>120137</v>
      </c>
      <c r="J22" s="106">
        <v>266471</v>
      </c>
      <c r="K22" s="106">
        <v>660194</v>
      </c>
      <c r="L22" s="106">
        <v>9812</v>
      </c>
      <c r="M22" s="106">
        <v>52938</v>
      </c>
      <c r="N22" s="106">
        <v>334880</v>
      </c>
      <c r="O22" s="106">
        <v>756187</v>
      </c>
      <c r="P22" s="106">
        <v>816003</v>
      </c>
      <c r="Q22" s="106">
        <v>1485661</v>
      </c>
      <c r="R22" s="106">
        <v>34592</v>
      </c>
      <c r="S22" s="106">
        <v>179007</v>
      </c>
      <c r="T22" s="106">
        <v>763367</v>
      </c>
      <c r="U22" s="106">
        <v>7633</v>
      </c>
      <c r="V22" s="106">
        <v>15989</v>
      </c>
      <c r="W22" s="107"/>
      <c r="X22" s="107"/>
      <c r="Y22" s="107"/>
      <c r="Z22" s="107"/>
    </row>
    <row r="23" spans="2:26">
      <c r="B23" s="83" t="s">
        <v>31</v>
      </c>
      <c r="C23" s="105">
        <v>878489</v>
      </c>
      <c r="D23" s="105">
        <v>1092593</v>
      </c>
      <c r="E23" s="105">
        <v>2135130</v>
      </c>
      <c r="F23" s="105">
        <v>44189</v>
      </c>
      <c r="G23" s="105">
        <v>230786</v>
      </c>
      <c r="H23" s="105">
        <v>1092757</v>
      </c>
      <c r="I23" s="106">
        <v>118940</v>
      </c>
      <c r="J23" s="106">
        <v>264848</v>
      </c>
      <c r="K23" s="106">
        <v>656895</v>
      </c>
      <c r="L23" s="106">
        <v>9766</v>
      </c>
      <c r="M23" s="106">
        <v>52674</v>
      </c>
      <c r="N23" s="106">
        <v>333205</v>
      </c>
      <c r="O23" s="106">
        <v>751960</v>
      </c>
      <c r="P23" s="106">
        <v>811838</v>
      </c>
      <c r="Q23" s="106">
        <v>1478235</v>
      </c>
      <c r="R23" s="106">
        <v>34423</v>
      </c>
      <c r="S23" s="106">
        <v>178112</v>
      </c>
      <c r="T23" s="106">
        <v>759552</v>
      </c>
      <c r="U23" s="106">
        <v>7589</v>
      </c>
      <c r="V23" s="106">
        <v>15907</v>
      </c>
      <c r="W23" s="107"/>
      <c r="X23" s="107"/>
      <c r="Y23" s="107"/>
      <c r="Z23" s="107"/>
    </row>
    <row r="24" spans="2:26">
      <c r="B24" s="83" t="s">
        <v>32</v>
      </c>
      <c r="C24" s="105">
        <v>821580</v>
      </c>
      <c r="D24" s="105">
        <v>1001765</v>
      </c>
      <c r="E24" s="105">
        <v>2123207</v>
      </c>
      <c r="F24" s="105">
        <v>43963</v>
      </c>
      <c r="G24" s="105">
        <v>229631</v>
      </c>
      <c r="H24" s="105">
        <v>1087291</v>
      </c>
      <c r="I24" s="106">
        <v>85194</v>
      </c>
      <c r="J24" s="106">
        <v>145261</v>
      </c>
      <c r="K24" s="106">
        <v>607240</v>
      </c>
      <c r="L24" s="106">
        <v>9668</v>
      </c>
      <c r="M24" s="106">
        <v>52148</v>
      </c>
      <c r="N24" s="106">
        <v>329880</v>
      </c>
      <c r="O24" s="106">
        <v>613149</v>
      </c>
      <c r="P24" s="106">
        <v>591544</v>
      </c>
      <c r="Q24" s="106">
        <v>1388026</v>
      </c>
      <c r="R24" s="106">
        <v>34079</v>
      </c>
      <c r="S24" s="106">
        <v>176334</v>
      </c>
      <c r="T24" s="106">
        <v>751970</v>
      </c>
      <c r="U24" s="106">
        <v>7514</v>
      </c>
      <c r="V24" s="106">
        <v>15473</v>
      </c>
      <c r="W24" s="107"/>
      <c r="X24" s="107"/>
      <c r="Y24" s="107"/>
      <c r="Z24" s="107"/>
    </row>
    <row r="25" spans="2:26">
      <c r="B25" s="83" t="s">
        <v>33</v>
      </c>
      <c r="C25" s="105">
        <v>705857</v>
      </c>
      <c r="D25" s="105">
        <v>752278</v>
      </c>
      <c r="E25" s="105">
        <v>1995266</v>
      </c>
      <c r="F25" s="105">
        <v>43747</v>
      </c>
      <c r="G25" s="105">
        <v>228482</v>
      </c>
      <c r="H25" s="105">
        <v>1081850</v>
      </c>
      <c r="I25" s="106">
        <v>106383</v>
      </c>
      <c r="J25" s="106">
        <v>229074</v>
      </c>
      <c r="K25" s="106">
        <v>653612</v>
      </c>
      <c r="L25" s="106">
        <v>9716</v>
      </c>
      <c r="M25" s="106">
        <v>52408</v>
      </c>
      <c r="N25" s="106">
        <v>331542</v>
      </c>
      <c r="O25" s="106">
        <v>707644</v>
      </c>
      <c r="P25" s="106">
        <v>756863</v>
      </c>
      <c r="Q25" s="106">
        <v>1469595</v>
      </c>
      <c r="R25" s="106">
        <v>34247</v>
      </c>
      <c r="S25" s="106">
        <v>177223</v>
      </c>
      <c r="T25" s="106">
        <v>755749</v>
      </c>
      <c r="U25" s="106">
        <v>7553</v>
      </c>
      <c r="V25" s="106">
        <v>15828</v>
      </c>
      <c r="W25" s="107"/>
      <c r="X25" s="107"/>
      <c r="Y25" s="107"/>
      <c r="Z25" s="107"/>
    </row>
    <row r="26" spans="2:26">
      <c r="B26" s="83" t="s">
        <v>34</v>
      </c>
      <c r="C26" s="105">
        <v>648725</v>
      </c>
      <c r="D26" s="105">
        <v>661425</v>
      </c>
      <c r="E26" s="108">
        <v>1767505</v>
      </c>
      <c r="F26" s="105">
        <v>43527</v>
      </c>
      <c r="G26" s="105">
        <v>227337</v>
      </c>
      <c r="H26" s="105">
        <v>1076445</v>
      </c>
      <c r="I26" s="106">
        <v>71377</v>
      </c>
      <c r="J26" s="106">
        <v>108832</v>
      </c>
      <c r="K26" s="106">
        <v>554741</v>
      </c>
      <c r="L26" s="106">
        <v>9619</v>
      </c>
      <c r="M26" s="106">
        <v>51887</v>
      </c>
      <c r="N26" s="106">
        <v>328232</v>
      </c>
      <c r="O26" s="106">
        <v>569873</v>
      </c>
      <c r="P26" s="106">
        <v>539823</v>
      </c>
      <c r="Q26" s="106">
        <v>1212764</v>
      </c>
      <c r="R26" s="106">
        <v>33908</v>
      </c>
      <c r="S26" s="106">
        <v>175450</v>
      </c>
      <c r="T26" s="106">
        <v>748213</v>
      </c>
      <c r="U26" s="106">
        <v>7475</v>
      </c>
      <c r="V26" s="106">
        <v>12770</v>
      </c>
      <c r="W26" s="107"/>
      <c r="X26" s="107"/>
      <c r="Y26" s="107"/>
      <c r="Z26" s="107"/>
    </row>
    <row r="27" spans="2:26">
      <c r="B27" s="83" t="s">
        <v>35</v>
      </c>
      <c r="C27" s="105">
        <v>565753</v>
      </c>
      <c r="D27" s="105">
        <v>622188</v>
      </c>
      <c r="E27" s="105">
        <v>1685117</v>
      </c>
      <c r="F27" s="105">
        <v>43308</v>
      </c>
      <c r="G27" s="105">
        <v>226209</v>
      </c>
      <c r="H27" s="105">
        <v>1071066</v>
      </c>
      <c r="I27" s="106">
        <v>54858</v>
      </c>
      <c r="J27" s="106">
        <v>91783</v>
      </c>
      <c r="K27" s="106">
        <v>540229</v>
      </c>
      <c r="L27" s="106">
        <v>9572</v>
      </c>
      <c r="M27" s="106">
        <v>51630</v>
      </c>
      <c r="N27" s="106">
        <v>326593</v>
      </c>
      <c r="O27" s="106">
        <v>503707</v>
      </c>
      <c r="P27" s="106">
        <v>518205</v>
      </c>
      <c r="Q27" s="106">
        <v>1144888</v>
      </c>
      <c r="R27" s="106">
        <v>33736</v>
      </c>
      <c r="S27" s="106">
        <v>174579</v>
      </c>
      <c r="T27" s="106">
        <v>744473</v>
      </c>
      <c r="U27" s="106">
        <v>7188</v>
      </c>
      <c r="V27" s="106">
        <v>12200</v>
      </c>
      <c r="W27" s="107"/>
      <c r="X27" s="107"/>
      <c r="Y27" s="107"/>
      <c r="Z27" s="107"/>
    </row>
    <row r="28" spans="2:26">
      <c r="B28" s="83" t="s">
        <v>36</v>
      </c>
      <c r="C28" s="105">
        <v>296615</v>
      </c>
      <c r="D28" s="105">
        <v>539081</v>
      </c>
      <c r="E28" s="105">
        <v>1665478</v>
      </c>
      <c r="F28" s="105">
        <v>43093</v>
      </c>
      <c r="G28" s="105">
        <v>225071</v>
      </c>
      <c r="H28" s="105">
        <v>1065706</v>
      </c>
      <c r="I28" s="106">
        <v>24587</v>
      </c>
      <c r="J28" s="106">
        <v>66228</v>
      </c>
      <c r="K28" s="106">
        <v>537527</v>
      </c>
      <c r="L28" s="106">
        <v>9523</v>
      </c>
      <c r="M28" s="106">
        <v>51370</v>
      </c>
      <c r="N28" s="106">
        <v>324959</v>
      </c>
      <c r="O28" s="106">
        <v>270271</v>
      </c>
      <c r="P28" s="106">
        <v>462809</v>
      </c>
      <c r="Q28" s="106">
        <v>1127951</v>
      </c>
      <c r="R28" s="106">
        <v>33570</v>
      </c>
      <c r="S28" s="106">
        <v>173701</v>
      </c>
      <c r="T28" s="106">
        <v>740747</v>
      </c>
      <c r="U28" s="106">
        <v>1757</v>
      </c>
      <c r="V28" s="106">
        <v>10044</v>
      </c>
      <c r="W28" s="107"/>
      <c r="X28" s="107"/>
      <c r="Y28" s="107"/>
      <c r="Z28" s="107"/>
    </row>
    <row r="29" spans="2:26">
      <c r="B29" s="83" t="s">
        <v>37</v>
      </c>
      <c r="C29" s="105">
        <v>107030</v>
      </c>
      <c r="D29" s="105">
        <v>251703</v>
      </c>
      <c r="E29" s="105">
        <v>1657128</v>
      </c>
      <c r="F29" s="105">
        <v>42875</v>
      </c>
      <c r="G29" s="105">
        <v>218086</v>
      </c>
      <c r="H29" s="105">
        <v>1060379</v>
      </c>
      <c r="I29" s="106">
        <v>10517</v>
      </c>
      <c r="J29" s="106">
        <v>33310</v>
      </c>
      <c r="K29" s="106">
        <v>534836</v>
      </c>
      <c r="L29" s="106">
        <v>9476</v>
      </c>
      <c r="M29" s="106">
        <v>51113</v>
      </c>
      <c r="N29" s="106">
        <v>323332</v>
      </c>
      <c r="O29" s="106">
        <v>96395</v>
      </c>
      <c r="P29" s="106">
        <v>217334</v>
      </c>
      <c r="Q29" s="106">
        <v>1122292</v>
      </c>
      <c r="R29" s="106">
        <v>33399</v>
      </c>
      <c r="S29" s="106">
        <v>166973</v>
      </c>
      <c r="T29" s="106">
        <v>737047</v>
      </c>
      <c r="U29" s="106">
        <v>118</v>
      </c>
      <c r="V29" s="106">
        <v>1059</v>
      </c>
      <c r="W29" s="107"/>
      <c r="X29" s="107"/>
      <c r="Y29" s="107"/>
      <c r="Z29" s="107"/>
    </row>
    <row r="30" spans="2:26">
      <c r="B30" s="83" t="s">
        <v>38</v>
      </c>
      <c r="C30" s="105">
        <v>54698</v>
      </c>
      <c r="D30" s="105">
        <v>58480</v>
      </c>
      <c r="E30" s="105">
        <v>1648750</v>
      </c>
      <c r="F30" s="105">
        <v>42657</v>
      </c>
      <c r="G30" s="105">
        <v>79385</v>
      </c>
      <c r="H30" s="105">
        <v>1048548</v>
      </c>
      <c r="I30" s="106">
        <v>5179</v>
      </c>
      <c r="J30" s="106">
        <v>990</v>
      </c>
      <c r="K30" s="106">
        <v>532135</v>
      </c>
      <c r="L30" s="106">
        <v>9427</v>
      </c>
      <c r="M30" s="106">
        <v>17063</v>
      </c>
      <c r="N30" s="106">
        <v>321693</v>
      </c>
      <c r="O30" s="106">
        <v>49519</v>
      </c>
      <c r="P30" s="106">
        <v>57490</v>
      </c>
      <c r="Q30" s="106">
        <v>1116615</v>
      </c>
      <c r="R30" s="106">
        <v>33230</v>
      </c>
      <c r="S30" s="106">
        <v>62322</v>
      </c>
      <c r="T30" s="106">
        <v>726855</v>
      </c>
      <c r="U30" s="107">
        <v>0</v>
      </c>
      <c r="V30" s="107">
        <v>0</v>
      </c>
      <c r="W30" s="107"/>
      <c r="X30" s="107"/>
      <c r="Y30" s="107"/>
      <c r="Z30" s="107"/>
    </row>
    <row r="31" spans="2:26">
      <c r="B31" s="83" t="s">
        <v>39</v>
      </c>
      <c r="C31" s="105">
        <v>0</v>
      </c>
      <c r="D31" s="105">
        <v>0</v>
      </c>
      <c r="E31" s="105">
        <v>1640407</v>
      </c>
      <c r="F31" s="105">
        <v>42439</v>
      </c>
      <c r="G31" s="105">
        <v>0</v>
      </c>
      <c r="H31" s="105">
        <v>1043262</v>
      </c>
      <c r="I31" s="106">
        <v>0</v>
      </c>
      <c r="J31" s="106">
        <v>0</v>
      </c>
      <c r="K31" s="106">
        <v>529447</v>
      </c>
      <c r="L31" s="106">
        <v>9381</v>
      </c>
      <c r="M31" s="106">
        <v>0</v>
      </c>
      <c r="N31" s="106">
        <v>320070</v>
      </c>
      <c r="O31" s="106">
        <v>0</v>
      </c>
      <c r="P31" s="106">
        <v>0</v>
      </c>
      <c r="Q31" s="106">
        <v>1110960</v>
      </c>
      <c r="R31" s="106">
        <v>33058</v>
      </c>
      <c r="S31" s="106">
        <v>0</v>
      </c>
      <c r="T31" s="106">
        <v>723192</v>
      </c>
      <c r="U31" s="107">
        <v>0</v>
      </c>
      <c r="V31" s="107">
        <v>0</v>
      </c>
      <c r="W31" s="107"/>
      <c r="X31" s="107"/>
      <c r="Y31" s="107"/>
      <c r="Z31" s="107"/>
    </row>
    <row r="32" spans="2:26">
      <c r="B32" s="83" t="s">
        <v>40</v>
      </c>
      <c r="C32" s="105">
        <v>0</v>
      </c>
      <c r="D32" s="105">
        <v>0</v>
      </c>
      <c r="E32" s="105">
        <v>1632103</v>
      </c>
      <c r="F32" s="105">
        <v>42223</v>
      </c>
      <c r="G32" s="105">
        <v>0</v>
      </c>
      <c r="H32" s="105">
        <v>1038004</v>
      </c>
      <c r="I32" s="106">
        <v>0</v>
      </c>
      <c r="J32" s="106">
        <v>0</v>
      </c>
      <c r="K32" s="106">
        <v>526775</v>
      </c>
      <c r="L32" s="106">
        <v>9332</v>
      </c>
      <c r="M32" s="106">
        <v>0</v>
      </c>
      <c r="N32" s="106">
        <v>318457</v>
      </c>
      <c r="O32" s="106">
        <v>0</v>
      </c>
      <c r="P32" s="106">
        <v>0</v>
      </c>
      <c r="Q32" s="106">
        <v>1105328</v>
      </c>
      <c r="R32" s="106">
        <v>32891</v>
      </c>
      <c r="S32" s="106">
        <v>0</v>
      </c>
      <c r="T32" s="106">
        <v>719547</v>
      </c>
      <c r="U32" s="107">
        <v>0</v>
      </c>
      <c r="V32" s="107">
        <v>0</v>
      </c>
      <c r="W32" s="107"/>
      <c r="X32" s="107"/>
      <c r="Y32" s="107"/>
      <c r="Z32" s="107"/>
    </row>
    <row r="33" spans="2:26">
      <c r="B33" s="83" t="s">
        <v>41</v>
      </c>
      <c r="C33" s="105">
        <v>0</v>
      </c>
      <c r="D33" s="105">
        <v>0</v>
      </c>
      <c r="E33" s="105">
        <v>1499613</v>
      </c>
      <c r="F33" s="105">
        <v>42006</v>
      </c>
      <c r="G33" s="105">
        <v>0</v>
      </c>
      <c r="H33" s="105">
        <v>1032766</v>
      </c>
      <c r="I33" s="106">
        <v>0</v>
      </c>
      <c r="J33" s="106">
        <v>0</v>
      </c>
      <c r="K33" s="106">
        <v>467800</v>
      </c>
      <c r="L33" s="106">
        <v>9284</v>
      </c>
      <c r="M33" s="106">
        <v>0</v>
      </c>
      <c r="N33" s="106">
        <v>316847</v>
      </c>
      <c r="O33" s="106">
        <v>0</v>
      </c>
      <c r="P33" s="106">
        <v>0</v>
      </c>
      <c r="Q33" s="106">
        <v>1031813</v>
      </c>
      <c r="R33" s="106">
        <v>32722</v>
      </c>
      <c r="S33" s="106">
        <v>0</v>
      </c>
      <c r="T33" s="106">
        <v>715919</v>
      </c>
      <c r="U33" s="107">
        <v>0</v>
      </c>
      <c r="V33" s="107">
        <v>0</v>
      </c>
      <c r="W33" s="107"/>
      <c r="X33" s="107"/>
      <c r="Y33" s="107"/>
      <c r="Z33" s="107"/>
    </row>
    <row r="34" spans="2:26">
      <c r="B34" s="83" t="s">
        <v>42</v>
      </c>
      <c r="C34" s="105">
        <v>0</v>
      </c>
      <c r="D34" s="105">
        <v>0</v>
      </c>
      <c r="E34" s="105">
        <v>1087047</v>
      </c>
      <c r="F34" s="105">
        <v>39471</v>
      </c>
      <c r="G34" s="105">
        <v>0</v>
      </c>
      <c r="H34" s="105">
        <v>1027556</v>
      </c>
      <c r="I34" s="106">
        <v>0</v>
      </c>
      <c r="J34" s="106">
        <v>0</v>
      </c>
      <c r="K34" s="106">
        <v>364424</v>
      </c>
      <c r="L34" s="106">
        <v>8582</v>
      </c>
      <c r="M34" s="106">
        <v>0</v>
      </c>
      <c r="N34" s="106">
        <v>315248</v>
      </c>
      <c r="O34" s="106">
        <v>0</v>
      </c>
      <c r="P34" s="106">
        <v>0</v>
      </c>
      <c r="Q34" s="106">
        <v>722623</v>
      </c>
      <c r="R34" s="106">
        <v>30889</v>
      </c>
      <c r="S34" s="106">
        <v>0</v>
      </c>
      <c r="T34" s="106">
        <v>712308</v>
      </c>
      <c r="U34" s="107">
        <v>0</v>
      </c>
      <c r="V34" s="107">
        <v>0</v>
      </c>
      <c r="W34" s="107"/>
      <c r="X34" s="107"/>
      <c r="Y34" s="107"/>
      <c r="Z34" s="107"/>
    </row>
    <row r="35" spans="2:26">
      <c r="B35" s="83" t="s">
        <v>43</v>
      </c>
      <c r="C35" s="105">
        <v>0</v>
      </c>
      <c r="D35" s="105">
        <v>0</v>
      </c>
      <c r="E35" s="105">
        <v>420130</v>
      </c>
      <c r="F35" s="105">
        <v>12334</v>
      </c>
      <c r="G35" s="105">
        <v>0</v>
      </c>
      <c r="H35" s="105">
        <v>291198</v>
      </c>
      <c r="I35" s="106">
        <v>0</v>
      </c>
      <c r="J35" s="106">
        <v>0</v>
      </c>
      <c r="K35" s="106">
        <v>128543</v>
      </c>
      <c r="L35" s="106">
        <v>2851</v>
      </c>
      <c r="M35" s="106">
        <v>0</v>
      </c>
      <c r="N35" s="106">
        <v>69824</v>
      </c>
      <c r="O35" s="106">
        <v>0</v>
      </c>
      <c r="P35" s="106">
        <v>0</v>
      </c>
      <c r="Q35" s="106">
        <v>291587</v>
      </c>
      <c r="R35" s="106">
        <v>9483</v>
      </c>
      <c r="S35" s="106">
        <v>0</v>
      </c>
      <c r="T35" s="106">
        <v>221374</v>
      </c>
      <c r="U35" s="107">
        <v>0</v>
      </c>
      <c r="V35" s="107">
        <v>0</v>
      </c>
      <c r="W35" s="107"/>
      <c r="X35" s="107"/>
      <c r="Y35" s="107"/>
      <c r="Z35" s="107"/>
    </row>
    <row r="36" spans="2:26"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</row>
    <row r="37" spans="2:26" s="87" customFormat="1">
      <c r="B37" s="85" t="s">
        <v>357</v>
      </c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</row>
    <row r="38" spans="2:26"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</row>
    <row r="39" spans="2:26">
      <c r="B39" s="80"/>
      <c r="C39" s="80" t="s">
        <v>74</v>
      </c>
      <c r="D39" s="80" t="s">
        <v>74</v>
      </c>
      <c r="E39" s="80" t="s">
        <v>74</v>
      </c>
      <c r="F39" s="80" t="s">
        <v>74</v>
      </c>
      <c r="G39" s="80" t="s">
        <v>74</v>
      </c>
      <c r="H39" s="80" t="s">
        <v>74</v>
      </c>
      <c r="I39" s="80" t="s">
        <v>44</v>
      </c>
      <c r="J39" s="80" t="s">
        <v>44</v>
      </c>
      <c r="K39" s="80" t="s">
        <v>44</v>
      </c>
      <c r="L39" s="80" t="s">
        <v>44</v>
      </c>
      <c r="M39" s="80" t="s">
        <v>44</v>
      </c>
      <c r="N39" s="80" t="s">
        <v>44</v>
      </c>
      <c r="O39" s="80" t="s">
        <v>45</v>
      </c>
      <c r="P39" s="80" t="s">
        <v>45</v>
      </c>
      <c r="Q39" s="80" t="s">
        <v>45</v>
      </c>
      <c r="R39" s="80" t="s">
        <v>45</v>
      </c>
      <c r="S39" s="80" t="s">
        <v>45</v>
      </c>
      <c r="T39" s="80" t="s">
        <v>45</v>
      </c>
      <c r="U39" s="80" t="s">
        <v>46</v>
      </c>
      <c r="V39" s="80" t="s">
        <v>46</v>
      </c>
      <c r="W39" s="80" t="s">
        <v>46</v>
      </c>
      <c r="X39" s="80" t="s">
        <v>46</v>
      </c>
      <c r="Y39" s="80" t="s">
        <v>46</v>
      </c>
      <c r="Z39" s="80" t="s">
        <v>46</v>
      </c>
    </row>
    <row r="40" spans="2:26">
      <c r="B40" s="80"/>
      <c r="C40" s="78" t="s">
        <v>99</v>
      </c>
      <c r="D40" s="78" t="s">
        <v>99</v>
      </c>
      <c r="E40" s="78" t="s">
        <v>99</v>
      </c>
      <c r="F40" s="78" t="s">
        <v>99</v>
      </c>
      <c r="G40" s="78" t="s">
        <v>99</v>
      </c>
      <c r="H40" s="78" t="s">
        <v>99</v>
      </c>
      <c r="I40" s="78" t="s">
        <v>99</v>
      </c>
      <c r="J40" s="78" t="s">
        <v>99</v>
      </c>
      <c r="K40" s="78" t="s">
        <v>99</v>
      </c>
      <c r="L40" s="78" t="s">
        <v>99</v>
      </c>
      <c r="M40" s="78" t="s">
        <v>99</v>
      </c>
      <c r="N40" s="78" t="s">
        <v>99</v>
      </c>
      <c r="O40" s="78" t="s">
        <v>99</v>
      </c>
      <c r="P40" s="78" t="s">
        <v>99</v>
      </c>
      <c r="Q40" s="78" t="s">
        <v>99</v>
      </c>
      <c r="R40" s="78" t="s">
        <v>99</v>
      </c>
      <c r="S40" s="78" t="s">
        <v>99</v>
      </c>
      <c r="T40" s="78" t="s">
        <v>99</v>
      </c>
      <c r="U40" s="78" t="s">
        <v>99</v>
      </c>
      <c r="V40" s="78" t="s">
        <v>99</v>
      </c>
      <c r="W40" s="78" t="s">
        <v>99</v>
      </c>
      <c r="X40" s="78" t="s">
        <v>99</v>
      </c>
      <c r="Y40" s="78" t="s">
        <v>99</v>
      </c>
      <c r="Z40" s="78" t="s">
        <v>99</v>
      </c>
    </row>
    <row r="41" spans="2:26">
      <c r="B41" s="80" t="s">
        <v>93</v>
      </c>
      <c r="C41" s="78" t="s">
        <v>206</v>
      </c>
      <c r="D41" s="78" t="s">
        <v>207</v>
      </c>
      <c r="E41" s="78" t="s">
        <v>208</v>
      </c>
      <c r="F41" s="78" t="s">
        <v>209</v>
      </c>
      <c r="G41" s="78" t="s">
        <v>210</v>
      </c>
      <c r="H41" s="78" t="s">
        <v>211</v>
      </c>
      <c r="I41" s="78" t="s">
        <v>206</v>
      </c>
      <c r="J41" s="78" t="s">
        <v>207</v>
      </c>
      <c r="K41" s="78" t="s">
        <v>208</v>
      </c>
      <c r="L41" s="78" t="s">
        <v>209</v>
      </c>
      <c r="M41" s="78" t="s">
        <v>210</v>
      </c>
      <c r="N41" s="78" t="s">
        <v>211</v>
      </c>
      <c r="O41" s="78" t="s">
        <v>206</v>
      </c>
      <c r="P41" s="78" t="s">
        <v>207</v>
      </c>
      <c r="Q41" s="78" t="s">
        <v>208</v>
      </c>
      <c r="R41" s="78" t="s">
        <v>209</v>
      </c>
      <c r="S41" s="78" t="s">
        <v>210</v>
      </c>
      <c r="T41" s="78" t="s">
        <v>211</v>
      </c>
      <c r="U41" s="78" t="s">
        <v>206</v>
      </c>
      <c r="V41" s="78" t="s">
        <v>207</v>
      </c>
      <c r="W41" s="78" t="s">
        <v>208</v>
      </c>
      <c r="X41" s="78" t="s">
        <v>209</v>
      </c>
      <c r="Y41" s="78" t="s">
        <v>210</v>
      </c>
      <c r="Z41" s="78" t="s">
        <v>211</v>
      </c>
    </row>
    <row r="42" spans="2:26"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</row>
    <row r="43" spans="2:26">
      <c r="B43" s="83" t="s">
        <v>88</v>
      </c>
      <c r="C43" s="109">
        <v>137967475.20999986</v>
      </c>
      <c r="D43" s="109">
        <v>49148723.507999912</v>
      </c>
      <c r="E43" s="109">
        <v>29958727.430000003</v>
      </c>
      <c r="F43" s="109">
        <v>0</v>
      </c>
      <c r="G43" s="109">
        <v>0</v>
      </c>
      <c r="H43" s="109">
        <v>0</v>
      </c>
      <c r="I43" s="110">
        <v>16513627.140000025</v>
      </c>
      <c r="J43" s="110">
        <v>6255716.8260000013</v>
      </c>
      <c r="K43" s="110">
        <v>0</v>
      </c>
      <c r="L43" s="110">
        <v>0</v>
      </c>
      <c r="M43" s="110">
        <v>0</v>
      </c>
      <c r="N43" s="110">
        <v>0</v>
      </c>
      <c r="O43" s="110">
        <v>110872061.83999993</v>
      </c>
      <c r="P43" s="110">
        <v>31370721.056000046</v>
      </c>
      <c r="Q43" s="110">
        <v>18652012.372000001</v>
      </c>
      <c r="R43" s="110">
        <v>0</v>
      </c>
      <c r="S43" s="110">
        <v>0</v>
      </c>
      <c r="T43" s="110">
        <v>0</v>
      </c>
      <c r="U43" s="110">
        <v>0</v>
      </c>
      <c r="V43" s="110">
        <v>40121.536</v>
      </c>
      <c r="W43" s="110"/>
      <c r="X43" s="110"/>
      <c r="Y43" s="110"/>
      <c r="Z43" s="110"/>
    </row>
    <row r="44" spans="2:26">
      <c r="B44" s="83" t="s">
        <v>89</v>
      </c>
      <c r="C44" s="109">
        <v>61962473.54999996</v>
      </c>
      <c r="D44" s="109">
        <v>60643162.68599987</v>
      </c>
      <c r="E44" s="109">
        <v>84076142.981999993</v>
      </c>
      <c r="F44" s="109">
        <v>0</v>
      </c>
      <c r="G44" s="109">
        <v>0</v>
      </c>
      <c r="H44" s="109">
        <v>0</v>
      </c>
      <c r="I44" s="110">
        <v>27095413.370000042</v>
      </c>
      <c r="J44" s="110">
        <v>17737880.916000023</v>
      </c>
      <c r="K44" s="110">
        <v>11306715.058</v>
      </c>
      <c r="L44" s="110">
        <v>0</v>
      </c>
      <c r="M44" s="110">
        <v>0</v>
      </c>
      <c r="N44" s="110">
        <v>0</v>
      </c>
      <c r="O44" s="110">
        <v>45607825.259999931</v>
      </c>
      <c r="P44" s="110">
        <v>37443142.858000055</v>
      </c>
      <c r="Q44" s="110">
        <v>59773967.822000004</v>
      </c>
      <c r="R44" s="110">
        <v>0</v>
      </c>
      <c r="S44" s="110">
        <v>0</v>
      </c>
      <c r="T44" s="110">
        <v>0</v>
      </c>
      <c r="U44" s="110">
        <v>0</v>
      </c>
      <c r="V44" s="110">
        <v>372758.78399999999</v>
      </c>
      <c r="W44" s="110"/>
      <c r="X44" s="110"/>
      <c r="Y44" s="110"/>
      <c r="Z44" s="110"/>
    </row>
    <row r="45" spans="2:26">
      <c r="B45" s="83" t="s">
        <v>20</v>
      </c>
      <c r="C45" s="109">
        <v>88771143.629999787</v>
      </c>
      <c r="D45" s="109">
        <v>65032137.797999814</v>
      </c>
      <c r="E45" s="109">
        <v>101995968.14199996</v>
      </c>
      <c r="F45" s="109">
        <v>0</v>
      </c>
      <c r="G45" s="109">
        <v>0</v>
      </c>
      <c r="H45" s="109">
        <v>0</v>
      </c>
      <c r="I45" s="110">
        <v>16354648.289999994</v>
      </c>
      <c r="J45" s="110">
        <v>22827261.043999996</v>
      </c>
      <c r="K45" s="110">
        <v>24302175.16</v>
      </c>
      <c r="L45" s="110">
        <v>0</v>
      </c>
      <c r="M45" s="110">
        <v>0</v>
      </c>
      <c r="N45" s="110">
        <v>0</v>
      </c>
      <c r="O45" s="110">
        <v>69333083.71999979</v>
      </c>
      <c r="P45" s="110">
        <v>39711552.116000041</v>
      </c>
      <c r="Q45" s="110">
        <v>74860813.339999974</v>
      </c>
      <c r="R45" s="110">
        <v>0</v>
      </c>
      <c r="S45" s="110">
        <v>0</v>
      </c>
      <c r="T45" s="110">
        <v>0</v>
      </c>
      <c r="U45" s="110">
        <v>295259.04000000004</v>
      </c>
      <c r="V45" s="110">
        <v>438019.44400000002</v>
      </c>
      <c r="W45" s="110"/>
      <c r="X45" s="110"/>
      <c r="Y45" s="110"/>
      <c r="Z45" s="110"/>
    </row>
    <row r="46" spans="2:26">
      <c r="B46" s="83" t="s">
        <v>21</v>
      </c>
      <c r="C46" s="109">
        <v>325135686.91999978</v>
      </c>
      <c r="D46" s="109">
        <v>78966114.337833166</v>
      </c>
      <c r="E46" s="109">
        <v>115985614.38199998</v>
      </c>
      <c r="F46" s="109">
        <v>0</v>
      </c>
      <c r="G46" s="109">
        <v>0</v>
      </c>
      <c r="H46" s="109">
        <v>0</v>
      </c>
      <c r="I46" s="110">
        <v>19142800.870000012</v>
      </c>
      <c r="J46" s="110">
        <v>24882566.237999998</v>
      </c>
      <c r="K46" s="110">
        <v>27135154.802000001</v>
      </c>
      <c r="L46" s="110">
        <v>0</v>
      </c>
      <c r="M46" s="110">
        <v>0</v>
      </c>
      <c r="N46" s="110">
        <v>0</v>
      </c>
      <c r="O46" s="110">
        <v>283411219.06999981</v>
      </c>
      <c r="P46" s="110">
        <v>48965916.285000011</v>
      </c>
      <c r="Q46" s="110">
        <v>85403436.129999995</v>
      </c>
      <c r="R46" s="110">
        <v>0</v>
      </c>
      <c r="S46" s="110">
        <v>0</v>
      </c>
      <c r="T46" s="110">
        <v>0</v>
      </c>
      <c r="U46" s="110">
        <v>6058588.2000000002</v>
      </c>
      <c r="V46" s="110">
        <v>810119.51099999994</v>
      </c>
      <c r="W46" s="110"/>
      <c r="X46" s="110"/>
      <c r="Y46" s="110"/>
      <c r="Z46" s="110"/>
    </row>
    <row r="47" spans="2:26">
      <c r="B47" s="83" t="s">
        <v>22</v>
      </c>
      <c r="C47" s="109">
        <v>251376197.27000013</v>
      </c>
      <c r="D47" s="109">
        <v>96799966.678083166</v>
      </c>
      <c r="E47" s="109">
        <v>145486187.32799995</v>
      </c>
      <c r="F47" s="109">
        <v>276183.913</v>
      </c>
      <c r="G47" s="109">
        <v>8869216.9754999988</v>
      </c>
      <c r="H47" s="109">
        <v>0</v>
      </c>
      <c r="I47" s="110">
        <v>35665879.649999969</v>
      </c>
      <c r="J47" s="110">
        <v>29190078.541833326</v>
      </c>
      <c r="K47" s="110">
        <v>30582178.251999997</v>
      </c>
      <c r="L47" s="110">
        <v>0</v>
      </c>
      <c r="M47" s="110">
        <v>0</v>
      </c>
      <c r="N47" s="110">
        <v>0</v>
      </c>
      <c r="O47" s="110">
        <v>225003033.54999948</v>
      </c>
      <c r="P47" s="110">
        <v>68816656.07783328</v>
      </c>
      <c r="Q47" s="110">
        <v>105385918.93199995</v>
      </c>
      <c r="R47" s="110">
        <v>228110.31299999999</v>
      </c>
      <c r="S47" s="110">
        <v>7234286.3804999981</v>
      </c>
      <c r="T47" s="110">
        <v>0</v>
      </c>
      <c r="U47" s="110">
        <v>2425358.3700000006</v>
      </c>
      <c r="V47" s="110">
        <v>1902653.817833333</v>
      </c>
      <c r="W47" s="110"/>
      <c r="X47" s="110"/>
      <c r="Y47" s="110"/>
      <c r="Z47" s="110"/>
    </row>
    <row r="48" spans="2:26">
      <c r="B48" s="83" t="s">
        <v>23</v>
      </c>
      <c r="C48" s="109">
        <v>61273888.809999853</v>
      </c>
      <c r="D48" s="109">
        <v>78428175.516666681</v>
      </c>
      <c r="E48" s="109">
        <v>142515152.02133337</v>
      </c>
      <c r="F48" s="109">
        <v>1782729.0526666665</v>
      </c>
      <c r="G48" s="109">
        <v>16322356.574333332</v>
      </c>
      <c r="H48" s="109">
        <v>37056874.136000007</v>
      </c>
      <c r="I48" s="110">
        <v>23947805.349999975</v>
      </c>
      <c r="J48" s="110">
        <v>26080656.78241666</v>
      </c>
      <c r="K48" s="110">
        <v>40100268.39599999</v>
      </c>
      <c r="L48" s="110">
        <v>48073.600000000006</v>
      </c>
      <c r="M48" s="110">
        <v>1634930.5949999997</v>
      </c>
      <c r="N48" s="110">
        <v>0</v>
      </c>
      <c r="O48" s="110">
        <v>54834588.139999904</v>
      </c>
      <c r="P48" s="110">
        <v>59097569.280500002</v>
      </c>
      <c r="Q48" s="110">
        <v>104696848.53800006</v>
      </c>
      <c r="R48" s="110">
        <v>1275425.0471666665</v>
      </c>
      <c r="S48" s="110">
        <v>13511284.944833331</v>
      </c>
      <c r="T48" s="110">
        <v>25030754.676000003</v>
      </c>
      <c r="U48" s="110">
        <v>180135.21999999997</v>
      </c>
      <c r="V48" s="110">
        <v>1877799.0576666666</v>
      </c>
      <c r="W48" s="110"/>
      <c r="X48" s="110"/>
      <c r="Y48" s="110"/>
      <c r="Z48" s="110"/>
    </row>
    <row r="49" spans="2:26">
      <c r="B49" s="83" t="s">
        <v>24</v>
      </c>
      <c r="C49" s="109">
        <v>48472630.889999986</v>
      </c>
      <c r="D49" s="109">
        <v>70484236.057833552</v>
      </c>
      <c r="E49" s="109">
        <v>136235449.5503332</v>
      </c>
      <c r="F49" s="109">
        <v>3524183.7390833334</v>
      </c>
      <c r="G49" s="109">
        <v>28907392.838833332</v>
      </c>
      <c r="H49" s="109">
        <v>72088826.026833341</v>
      </c>
      <c r="I49" s="110">
        <v>6259165.4500000048</v>
      </c>
      <c r="J49" s="110">
        <v>17452807.178500012</v>
      </c>
      <c r="K49" s="110">
        <v>37818303.483333334</v>
      </c>
      <c r="L49" s="110">
        <v>507304.00549999997</v>
      </c>
      <c r="M49" s="110">
        <v>2811071.6294999993</v>
      </c>
      <c r="N49" s="110">
        <v>12026119.459999999</v>
      </c>
      <c r="O49" s="110">
        <v>48433750.530000076</v>
      </c>
      <c r="P49" s="110">
        <v>56604795.132166758</v>
      </c>
      <c r="Q49" s="110">
        <v>97643973.314999908</v>
      </c>
      <c r="R49" s="110">
        <v>2518986.8305000002</v>
      </c>
      <c r="S49" s="110">
        <v>22136002.454916671</v>
      </c>
      <c r="T49" s="110">
        <v>51517880.306333341</v>
      </c>
      <c r="U49" s="110">
        <v>0</v>
      </c>
      <c r="V49" s="110">
        <v>1542266.7050833332</v>
      </c>
      <c r="W49" s="110"/>
      <c r="X49" s="110"/>
      <c r="Y49" s="110"/>
      <c r="Z49" s="110"/>
    </row>
    <row r="50" spans="2:26">
      <c r="B50" s="83" t="s">
        <v>25</v>
      </c>
      <c r="C50" s="109">
        <v>0</v>
      </c>
      <c r="D50" s="109">
        <v>67266454.969083488</v>
      </c>
      <c r="E50" s="109">
        <v>120153353.96916665</v>
      </c>
      <c r="F50" s="109">
        <v>3419419.5544166663</v>
      </c>
      <c r="G50" s="109">
        <v>30828013.540416658</v>
      </c>
      <c r="H50" s="109">
        <v>69989513.024083316</v>
      </c>
      <c r="I50" s="110">
        <v>38880.36</v>
      </c>
      <c r="J50" s="110">
        <v>12337174.220583333</v>
      </c>
      <c r="K50" s="110">
        <v>38591476.235333338</v>
      </c>
      <c r="L50" s="110">
        <v>1005196.9085833333</v>
      </c>
      <c r="M50" s="110">
        <v>6771390.3839166658</v>
      </c>
      <c r="N50" s="110">
        <v>20570945.720499996</v>
      </c>
      <c r="O50" s="110">
        <v>0</v>
      </c>
      <c r="P50" s="110">
        <v>55436681.599333413</v>
      </c>
      <c r="Q50" s="110">
        <v>83255598.92216672</v>
      </c>
      <c r="R50" s="110">
        <v>2444213.9469166668</v>
      </c>
      <c r="S50" s="110">
        <v>24199533.616666667</v>
      </c>
      <c r="T50" s="110">
        <v>49956566.840833306</v>
      </c>
      <c r="U50" s="110">
        <v>0</v>
      </c>
      <c r="V50" s="110">
        <v>1477006.0450833333</v>
      </c>
      <c r="W50" s="110"/>
      <c r="X50" s="110"/>
      <c r="Y50" s="110"/>
      <c r="Z50" s="110"/>
    </row>
    <row r="51" spans="2:26">
      <c r="B51" s="83" t="s">
        <v>26</v>
      </c>
      <c r="C51" s="109">
        <v>0</v>
      </c>
      <c r="D51" s="109">
        <v>56466546.209083401</v>
      </c>
      <c r="E51" s="109">
        <v>117058339.96916664</v>
      </c>
      <c r="F51" s="109">
        <v>3412698.3244166663</v>
      </c>
      <c r="G51" s="109">
        <v>30828013.540416658</v>
      </c>
      <c r="H51" s="109">
        <v>69805306.834083334</v>
      </c>
      <c r="I51" s="110">
        <v>0</v>
      </c>
      <c r="J51" s="110">
        <v>10352767.324666668</v>
      </c>
      <c r="K51" s="110">
        <v>36897755.047000006</v>
      </c>
      <c r="L51" s="110">
        <v>975205.60749999993</v>
      </c>
      <c r="M51" s="110">
        <v>6628479.9237499991</v>
      </c>
      <c r="N51" s="110">
        <v>20032946.183249999</v>
      </c>
      <c r="O51" s="110">
        <v>0</v>
      </c>
      <c r="P51" s="110">
        <v>48817975.327333391</v>
      </c>
      <c r="Q51" s="110">
        <v>80268358.862166703</v>
      </c>
      <c r="R51" s="110">
        <v>2439244.3469166663</v>
      </c>
      <c r="S51" s="110">
        <v>24199533.616666667</v>
      </c>
      <c r="T51" s="110">
        <v>49831801.210833319</v>
      </c>
      <c r="U51" s="110">
        <v>0</v>
      </c>
      <c r="V51" s="110">
        <v>1211764.5110833333</v>
      </c>
      <c r="W51" s="110"/>
      <c r="X51" s="110"/>
      <c r="Y51" s="110"/>
      <c r="Z51" s="110"/>
    </row>
    <row r="52" spans="2:26">
      <c r="B52" s="83" t="s">
        <v>27</v>
      </c>
      <c r="C52" s="109">
        <v>0</v>
      </c>
      <c r="D52" s="109">
        <v>51160909.387750022</v>
      </c>
      <c r="E52" s="109">
        <v>116723350.63916668</v>
      </c>
      <c r="F52" s="109">
        <v>3405927.0844166665</v>
      </c>
      <c r="G52" s="109">
        <v>30828013.540416658</v>
      </c>
      <c r="H52" s="109">
        <v>69621439.194083288</v>
      </c>
      <c r="I52" s="110">
        <v>0</v>
      </c>
      <c r="J52" s="110">
        <v>6436806.370666665</v>
      </c>
      <c r="K52" s="110">
        <v>36789981.106999993</v>
      </c>
      <c r="L52" s="110">
        <v>973453.97750000004</v>
      </c>
      <c r="M52" s="110">
        <v>6628479.9237499991</v>
      </c>
      <c r="N52" s="110">
        <v>19973505.623250004</v>
      </c>
      <c r="O52" s="110">
        <v>0</v>
      </c>
      <c r="P52" s="110">
        <v>46250433.623333395</v>
      </c>
      <c r="Q52" s="110">
        <v>80040467.4121667</v>
      </c>
      <c r="R52" s="110">
        <v>2434217.276916666</v>
      </c>
      <c r="S52" s="110">
        <v>24199533.616666667</v>
      </c>
      <c r="T52" s="110">
        <v>49707383.010833308</v>
      </c>
      <c r="U52" s="110">
        <v>0</v>
      </c>
      <c r="V52" s="110">
        <v>776505.53908333334</v>
      </c>
      <c r="W52" s="110"/>
      <c r="X52" s="110"/>
      <c r="Y52" s="110"/>
      <c r="Z52" s="110"/>
    </row>
    <row r="53" spans="2:26">
      <c r="B53" s="83" t="s">
        <v>28</v>
      </c>
      <c r="C53" s="109">
        <v>0</v>
      </c>
      <c r="D53" s="109">
        <v>47352913.608500041</v>
      </c>
      <c r="E53" s="109">
        <v>116390165.19916666</v>
      </c>
      <c r="F53" s="109">
        <v>3399166.8544166666</v>
      </c>
      <c r="G53" s="109">
        <v>30828013.540416658</v>
      </c>
      <c r="H53" s="109">
        <v>69439067.61408335</v>
      </c>
      <c r="I53" s="110">
        <v>0</v>
      </c>
      <c r="J53" s="110">
        <v>4133970.2253333325</v>
      </c>
      <c r="K53" s="110">
        <v>36682883.226999983</v>
      </c>
      <c r="L53" s="110">
        <v>971709.8075</v>
      </c>
      <c r="M53" s="110">
        <v>6628479.9237499991</v>
      </c>
      <c r="N53" s="110">
        <v>19914056.183250006</v>
      </c>
      <c r="O53" s="110">
        <v>0</v>
      </c>
      <c r="P53" s="110">
        <v>43050546.75750003</v>
      </c>
      <c r="Q53" s="110">
        <v>79813480.552166671</v>
      </c>
      <c r="R53" s="110">
        <v>2429208.6769166663</v>
      </c>
      <c r="S53" s="110">
        <v>24199533.616666667</v>
      </c>
      <c r="T53" s="110">
        <v>49583873.770833358</v>
      </c>
      <c r="U53" s="110">
        <v>0</v>
      </c>
      <c r="V53" s="110">
        <v>675583.59125000006</v>
      </c>
      <c r="W53" s="110"/>
      <c r="X53" s="110"/>
      <c r="Y53" s="110"/>
      <c r="Z53" s="110"/>
    </row>
    <row r="54" spans="2:26">
      <c r="B54" s="83" t="s">
        <v>29</v>
      </c>
      <c r="C54" s="109">
        <v>0</v>
      </c>
      <c r="D54" s="109">
        <v>23556378.048416674</v>
      </c>
      <c r="E54" s="109">
        <v>115684175.1298334</v>
      </c>
      <c r="F54" s="109">
        <v>3236149.8982499996</v>
      </c>
      <c r="G54" s="109">
        <v>29999219.286583323</v>
      </c>
      <c r="H54" s="109">
        <v>69257451.894083306</v>
      </c>
      <c r="I54" s="110">
        <v>0</v>
      </c>
      <c r="J54" s="110">
        <v>3626783.2597499993</v>
      </c>
      <c r="K54" s="110">
        <v>36576684.646999992</v>
      </c>
      <c r="L54" s="110">
        <v>969958.17749999999</v>
      </c>
      <c r="M54" s="110">
        <v>6628479.9237499991</v>
      </c>
      <c r="N54" s="110">
        <v>19855193.843249999</v>
      </c>
      <c r="O54" s="110">
        <v>0</v>
      </c>
      <c r="P54" s="110">
        <v>20617738.822833337</v>
      </c>
      <c r="Q54" s="110">
        <v>79588010.522166669</v>
      </c>
      <c r="R54" s="110">
        <v>2267876.9507499998</v>
      </c>
      <c r="S54" s="110">
        <v>23370739.362833332</v>
      </c>
      <c r="T54" s="110">
        <v>49460990.530833304</v>
      </c>
      <c r="U54" s="110">
        <v>0</v>
      </c>
      <c r="V54" s="110">
        <v>49216.777916666673</v>
      </c>
      <c r="W54" s="110"/>
      <c r="X54" s="110"/>
      <c r="Y54" s="110"/>
      <c r="Z54" s="110"/>
    </row>
    <row r="55" spans="2:26">
      <c r="B55" s="83" t="s">
        <v>30</v>
      </c>
      <c r="C55" s="109">
        <v>0</v>
      </c>
      <c r="D55" s="109">
        <v>6027973.7527500009</v>
      </c>
      <c r="E55" s="109">
        <v>115353861.35983336</v>
      </c>
      <c r="F55" s="109">
        <v>2991674.0993333333</v>
      </c>
      <c r="G55" s="109">
        <v>10199267.513083335</v>
      </c>
      <c r="H55" s="109">
        <v>68500913.786749989</v>
      </c>
      <c r="I55" s="110">
        <v>0</v>
      </c>
      <c r="J55" s="110">
        <v>2889422.4476666665</v>
      </c>
      <c r="K55" s="110">
        <v>36096164.607666649</v>
      </c>
      <c r="L55" s="110">
        <v>968272.94750000001</v>
      </c>
      <c r="M55" s="110">
        <v>6628479.9237499991</v>
      </c>
      <c r="N55" s="110">
        <v>19796461.363250006</v>
      </c>
      <c r="O55" s="110">
        <v>0</v>
      </c>
      <c r="P55" s="110">
        <v>5906623.3681666702</v>
      </c>
      <c r="Q55" s="110">
        <v>79363258.202166662</v>
      </c>
      <c r="R55" s="110">
        <v>2172535.0709166666</v>
      </c>
      <c r="S55" s="110">
        <v>7769789.6902499991</v>
      </c>
      <c r="T55" s="110">
        <v>48762749.413500004</v>
      </c>
      <c r="U55" s="110">
        <v>0</v>
      </c>
      <c r="V55" s="110">
        <v>0</v>
      </c>
      <c r="W55" s="110"/>
      <c r="X55" s="110"/>
      <c r="Y55" s="110"/>
      <c r="Z55" s="110"/>
    </row>
    <row r="56" spans="2:26">
      <c r="B56" s="83" t="s">
        <v>31</v>
      </c>
      <c r="C56" s="109">
        <v>0</v>
      </c>
      <c r="D56" s="109">
        <v>0</v>
      </c>
      <c r="E56" s="109">
        <v>65338673.249999993</v>
      </c>
      <c r="F56" s="109">
        <v>1320674.0699999996</v>
      </c>
      <c r="G56" s="109">
        <v>0</v>
      </c>
      <c r="H56" s="109">
        <v>35785815.219999999</v>
      </c>
      <c r="I56" s="110">
        <v>0</v>
      </c>
      <c r="J56" s="110">
        <v>121350.38458333332</v>
      </c>
      <c r="K56" s="110">
        <v>35990603.157666653</v>
      </c>
      <c r="L56" s="110">
        <v>819139.02841666667</v>
      </c>
      <c r="M56" s="110">
        <v>2429477.8228333332</v>
      </c>
      <c r="N56" s="110">
        <v>19738164.373250004</v>
      </c>
      <c r="O56" s="110">
        <v>0</v>
      </c>
      <c r="P56" s="110">
        <v>0</v>
      </c>
      <c r="Q56" s="110">
        <v>44449667.740000002</v>
      </c>
      <c r="R56" s="110">
        <v>983171.54999999993</v>
      </c>
      <c r="S56" s="110">
        <v>0</v>
      </c>
      <c r="T56" s="110">
        <v>24232347.66</v>
      </c>
      <c r="U56" s="110">
        <v>0</v>
      </c>
      <c r="V56" s="110">
        <v>0</v>
      </c>
      <c r="W56" s="110"/>
      <c r="X56" s="110"/>
      <c r="Y56" s="110"/>
      <c r="Z56" s="110"/>
    </row>
    <row r="57" spans="2:26">
      <c r="B57" s="83" t="s">
        <v>32</v>
      </c>
      <c r="C57" s="109">
        <v>0</v>
      </c>
      <c r="D57" s="109">
        <v>0</v>
      </c>
      <c r="E57" s="109">
        <v>65012000.519999996</v>
      </c>
      <c r="F57" s="109">
        <v>1313983.57</v>
      </c>
      <c r="G57" s="109">
        <v>0</v>
      </c>
      <c r="H57" s="109">
        <v>35606885.800000012</v>
      </c>
      <c r="I57" s="110">
        <v>0</v>
      </c>
      <c r="J57" s="110">
        <v>0</v>
      </c>
      <c r="K57" s="110">
        <v>20889005.509999998</v>
      </c>
      <c r="L57" s="110">
        <v>337502.52</v>
      </c>
      <c r="M57" s="110">
        <v>0</v>
      </c>
      <c r="N57" s="110">
        <v>11553467.559999999</v>
      </c>
      <c r="O57" s="110">
        <v>0</v>
      </c>
      <c r="P57" s="110">
        <v>0</v>
      </c>
      <c r="Q57" s="110">
        <v>44227177.38000001</v>
      </c>
      <c r="R57" s="110">
        <v>978232.67999999993</v>
      </c>
      <c r="S57" s="110">
        <v>0</v>
      </c>
      <c r="T57" s="110">
        <v>24111040.190000001</v>
      </c>
      <c r="U57" s="110">
        <v>0</v>
      </c>
      <c r="V57" s="110">
        <v>0</v>
      </c>
      <c r="W57" s="110"/>
      <c r="X57" s="110"/>
      <c r="Y57" s="110"/>
      <c r="Z57" s="110"/>
    </row>
    <row r="58" spans="2:26">
      <c r="B58" s="83" t="s">
        <v>33</v>
      </c>
      <c r="C58" s="109">
        <v>0</v>
      </c>
      <c r="D58" s="109">
        <v>0</v>
      </c>
      <c r="E58" s="109">
        <v>64686926.619999997</v>
      </c>
      <c r="F58" s="109">
        <v>1307543.2299999997</v>
      </c>
      <c r="G58" s="109">
        <v>0</v>
      </c>
      <c r="H58" s="109">
        <v>35428589.910000019</v>
      </c>
      <c r="I58" s="110">
        <v>0</v>
      </c>
      <c r="J58" s="110">
        <v>0</v>
      </c>
      <c r="K58" s="110">
        <v>20784823.140000004</v>
      </c>
      <c r="L58" s="110">
        <v>335750.89</v>
      </c>
      <c r="M58" s="110">
        <v>0</v>
      </c>
      <c r="N58" s="110">
        <v>11495845.609999999</v>
      </c>
      <c r="O58" s="110">
        <v>0</v>
      </c>
      <c r="P58" s="110">
        <v>0</v>
      </c>
      <c r="Q58" s="110">
        <v>44006163.970000014</v>
      </c>
      <c r="R58" s="110">
        <v>973420.84</v>
      </c>
      <c r="S58" s="110">
        <v>0</v>
      </c>
      <c r="T58" s="110">
        <v>23990463.480000004</v>
      </c>
      <c r="U58" s="111">
        <v>0</v>
      </c>
      <c r="V58" s="111">
        <v>0</v>
      </c>
      <c r="W58" s="110"/>
      <c r="X58" s="110"/>
      <c r="Y58" s="110"/>
      <c r="Z58" s="110"/>
    </row>
    <row r="59" spans="2:26">
      <c r="B59" s="83" t="s">
        <v>34</v>
      </c>
      <c r="C59" s="109">
        <v>0</v>
      </c>
      <c r="D59" s="109">
        <v>0</v>
      </c>
      <c r="E59" s="109">
        <v>64363702.670000024</v>
      </c>
      <c r="F59" s="109">
        <v>1300970.92</v>
      </c>
      <c r="G59" s="109">
        <v>0</v>
      </c>
      <c r="H59" s="109">
        <v>35251538.030000016</v>
      </c>
      <c r="I59" s="110">
        <v>0</v>
      </c>
      <c r="J59" s="110">
        <v>0</v>
      </c>
      <c r="K59" s="110">
        <v>20680762.649999999</v>
      </c>
      <c r="L59" s="110">
        <v>334122.39</v>
      </c>
      <c r="M59" s="110">
        <v>0</v>
      </c>
      <c r="N59" s="110">
        <v>11438126.43</v>
      </c>
      <c r="O59" s="110">
        <v>0</v>
      </c>
      <c r="P59" s="110">
        <v>0</v>
      </c>
      <c r="Q59" s="110">
        <v>43786469.940000013</v>
      </c>
      <c r="R59" s="110">
        <v>968543.42999999982</v>
      </c>
      <c r="S59" s="110">
        <v>0</v>
      </c>
      <c r="T59" s="110">
        <v>23870525.810000002</v>
      </c>
      <c r="U59" s="111">
        <v>0</v>
      </c>
      <c r="V59" s="111">
        <v>0</v>
      </c>
      <c r="W59" s="110"/>
      <c r="X59" s="110"/>
      <c r="Y59" s="110"/>
      <c r="Z59" s="110"/>
    </row>
    <row r="60" spans="2:26">
      <c r="B60" s="83" t="s">
        <v>35</v>
      </c>
      <c r="C60" s="109">
        <v>0</v>
      </c>
      <c r="D60" s="109">
        <v>0</v>
      </c>
      <c r="E60" s="109">
        <v>64041788.809999995</v>
      </c>
      <c r="F60" s="109">
        <v>1294348.4700000002</v>
      </c>
      <c r="G60" s="109">
        <v>0</v>
      </c>
      <c r="H60" s="109">
        <v>35075498.57</v>
      </c>
      <c r="I60" s="110">
        <v>0</v>
      </c>
      <c r="J60" s="110">
        <v>0</v>
      </c>
      <c r="K60" s="110">
        <v>20577232.730000008</v>
      </c>
      <c r="L60" s="110">
        <v>332427.49</v>
      </c>
      <c r="M60" s="110">
        <v>0</v>
      </c>
      <c r="N60" s="110">
        <v>11381012.220000001</v>
      </c>
      <c r="O60" s="110">
        <v>0</v>
      </c>
      <c r="P60" s="110">
        <v>0</v>
      </c>
      <c r="Q60" s="110">
        <v>43567340.039999992</v>
      </c>
      <c r="R60" s="110">
        <v>963606.20999999985</v>
      </c>
      <c r="S60" s="110">
        <v>0</v>
      </c>
      <c r="T60" s="110">
        <v>23751267.710000008</v>
      </c>
      <c r="U60" s="111">
        <v>0</v>
      </c>
      <c r="V60" s="111">
        <v>0</v>
      </c>
      <c r="W60" s="110"/>
      <c r="X60" s="110"/>
      <c r="Y60" s="110"/>
      <c r="Z60" s="110"/>
    </row>
    <row r="61" spans="2:26">
      <c r="B61" s="83" t="s">
        <v>36</v>
      </c>
      <c r="C61" s="109">
        <v>0</v>
      </c>
      <c r="D61" s="109">
        <v>0</v>
      </c>
      <c r="E61" s="109">
        <v>63721535.610000052</v>
      </c>
      <c r="F61" s="109">
        <v>1288003.1099999999</v>
      </c>
      <c r="G61" s="109">
        <v>0</v>
      </c>
      <c r="H61" s="109">
        <v>34899670.349999979</v>
      </c>
      <c r="I61" s="110">
        <v>0</v>
      </c>
      <c r="J61" s="110">
        <v>0</v>
      </c>
      <c r="K61" s="110">
        <v>20474448.769999992</v>
      </c>
      <c r="L61" s="110">
        <v>330742.26</v>
      </c>
      <c r="M61" s="110">
        <v>0</v>
      </c>
      <c r="N61" s="110">
        <v>11324230.859999998</v>
      </c>
      <c r="O61" s="110">
        <v>0</v>
      </c>
      <c r="P61" s="110">
        <v>0</v>
      </c>
      <c r="Q61" s="110">
        <v>43349379.720000036</v>
      </c>
      <c r="R61" s="110">
        <v>958955.75</v>
      </c>
      <c r="S61" s="110">
        <v>0</v>
      </c>
      <c r="T61" s="110">
        <v>23632218.089999989</v>
      </c>
      <c r="U61" s="111">
        <v>0</v>
      </c>
      <c r="V61" s="111">
        <v>0</v>
      </c>
      <c r="W61" s="110"/>
      <c r="X61" s="110"/>
      <c r="Y61" s="110"/>
      <c r="Z61" s="110"/>
    </row>
    <row r="62" spans="2:26">
      <c r="B62" s="83" t="s">
        <v>37</v>
      </c>
      <c r="C62" s="109">
        <v>0</v>
      </c>
      <c r="D62" s="109">
        <v>0</v>
      </c>
      <c r="E62" s="109">
        <v>63403232.410000004</v>
      </c>
      <c r="F62" s="109">
        <v>1281477.7000000002</v>
      </c>
      <c r="G62" s="109">
        <v>0</v>
      </c>
      <c r="H62" s="109">
        <v>34725511.930000007</v>
      </c>
      <c r="I62" s="110">
        <v>0</v>
      </c>
      <c r="J62" s="110">
        <v>0</v>
      </c>
      <c r="K62" s="110">
        <v>20372155.890000001</v>
      </c>
      <c r="L62" s="110">
        <v>329047.36</v>
      </c>
      <c r="M62" s="110">
        <v>0</v>
      </c>
      <c r="N62" s="110">
        <v>11267452.26</v>
      </c>
      <c r="O62" s="110">
        <v>0</v>
      </c>
      <c r="P62" s="110">
        <v>0</v>
      </c>
      <c r="Q62" s="110">
        <v>43133183.289999999</v>
      </c>
      <c r="R62" s="110">
        <v>954058.84</v>
      </c>
      <c r="S62" s="110">
        <v>0</v>
      </c>
      <c r="T62" s="110">
        <v>23514438.170000006</v>
      </c>
      <c r="U62" s="111">
        <v>0</v>
      </c>
      <c r="V62" s="111">
        <v>0</v>
      </c>
      <c r="W62" s="110"/>
      <c r="X62" s="110"/>
      <c r="Y62" s="110"/>
      <c r="Z62" s="110"/>
    </row>
    <row r="63" spans="2:26">
      <c r="B63" s="83" t="s">
        <v>38</v>
      </c>
      <c r="C63" s="109">
        <v>0</v>
      </c>
      <c r="D63" s="109">
        <v>0</v>
      </c>
      <c r="E63" s="109">
        <v>63082878.920000046</v>
      </c>
      <c r="F63" s="109">
        <v>1274826.0799999998</v>
      </c>
      <c r="G63" s="109">
        <v>0</v>
      </c>
      <c r="H63" s="109">
        <v>34549280.400000013</v>
      </c>
      <c r="I63" s="110">
        <v>0</v>
      </c>
      <c r="J63" s="110">
        <v>0</v>
      </c>
      <c r="K63" s="110">
        <v>20270049.120000005</v>
      </c>
      <c r="L63" s="110">
        <v>327418.86</v>
      </c>
      <c r="M63" s="110">
        <v>0</v>
      </c>
      <c r="N63" s="110">
        <v>11211073.760000002</v>
      </c>
      <c r="O63" s="110">
        <v>0</v>
      </c>
      <c r="P63" s="110">
        <v>0</v>
      </c>
      <c r="Q63" s="110">
        <v>42914765.680000007</v>
      </c>
      <c r="R63" s="110">
        <v>949102.12000000011</v>
      </c>
      <c r="S63" s="110">
        <v>0</v>
      </c>
      <c r="T63" s="110">
        <v>23395287.75</v>
      </c>
      <c r="U63" s="111">
        <v>0</v>
      </c>
      <c r="V63" s="111">
        <v>0</v>
      </c>
      <c r="W63" s="110"/>
      <c r="X63" s="110"/>
      <c r="Y63" s="110"/>
      <c r="Z63" s="110"/>
    </row>
    <row r="64" spans="2:26">
      <c r="B64" s="83" t="s">
        <v>39</v>
      </c>
      <c r="C64" s="109">
        <v>0</v>
      </c>
      <c r="D64" s="109">
        <v>0</v>
      </c>
      <c r="E64" s="109">
        <v>62764506.080000006</v>
      </c>
      <c r="F64" s="109">
        <v>1268240.8599999999</v>
      </c>
      <c r="G64" s="109">
        <v>0</v>
      </c>
      <c r="H64" s="109">
        <v>34374657.54999999</v>
      </c>
      <c r="I64" s="110">
        <v>0</v>
      </c>
      <c r="J64" s="110">
        <v>0</v>
      </c>
      <c r="K64" s="110">
        <v>20168113.240000006</v>
      </c>
      <c r="L64" s="110">
        <v>325723.95999999996</v>
      </c>
      <c r="M64" s="110">
        <v>0</v>
      </c>
      <c r="N64" s="110">
        <v>11153992.65</v>
      </c>
      <c r="O64" s="110">
        <v>0</v>
      </c>
      <c r="P64" s="110">
        <v>0</v>
      </c>
      <c r="Q64" s="110">
        <v>42697843.510000013</v>
      </c>
      <c r="R64" s="110">
        <v>944145.39999999991</v>
      </c>
      <c r="S64" s="110">
        <v>0</v>
      </c>
      <c r="T64" s="110">
        <v>23277067.909999996</v>
      </c>
      <c r="U64" s="111">
        <v>0</v>
      </c>
      <c r="V64" s="111">
        <v>0</v>
      </c>
      <c r="W64" s="110"/>
      <c r="X64" s="110"/>
      <c r="Y64" s="110"/>
      <c r="Z64" s="110"/>
    </row>
    <row r="65" spans="2:26">
      <c r="B65" s="83" t="s">
        <v>40</v>
      </c>
      <c r="C65" s="109">
        <v>0</v>
      </c>
      <c r="D65" s="109">
        <v>0</v>
      </c>
      <c r="E65" s="109">
        <v>62447608.410000004</v>
      </c>
      <c r="F65" s="109">
        <v>1261759.4599999997</v>
      </c>
      <c r="G65" s="109">
        <v>0</v>
      </c>
      <c r="H65" s="109">
        <v>34200735.569999993</v>
      </c>
      <c r="I65" s="110">
        <v>0</v>
      </c>
      <c r="J65" s="110">
        <v>0</v>
      </c>
      <c r="K65" s="110">
        <v>20066662.570000004</v>
      </c>
      <c r="L65" s="110">
        <v>324095.45999999996</v>
      </c>
      <c r="M65" s="110">
        <v>0</v>
      </c>
      <c r="N65" s="110">
        <v>11097589.640000002</v>
      </c>
      <c r="O65" s="110">
        <v>0</v>
      </c>
      <c r="P65" s="110">
        <v>0</v>
      </c>
      <c r="Q65" s="110">
        <v>42482066.229999997</v>
      </c>
      <c r="R65" s="110">
        <v>939292.5</v>
      </c>
      <c r="S65" s="110">
        <v>0</v>
      </c>
      <c r="T65" s="110">
        <v>23159309.799999993</v>
      </c>
      <c r="U65" s="111">
        <v>0</v>
      </c>
      <c r="V65" s="111">
        <v>0</v>
      </c>
      <c r="W65" s="110"/>
      <c r="X65" s="110"/>
      <c r="Y65" s="110"/>
      <c r="Z65" s="110"/>
    </row>
    <row r="66" spans="2:26">
      <c r="B66" s="83" t="s">
        <v>41</v>
      </c>
      <c r="C66" s="109">
        <v>0</v>
      </c>
      <c r="D66" s="109">
        <v>0</v>
      </c>
      <c r="E66" s="109">
        <v>51972248.300000012</v>
      </c>
      <c r="F66" s="109">
        <v>1255145.07</v>
      </c>
      <c r="G66" s="109">
        <v>0</v>
      </c>
      <c r="H66" s="109">
        <v>34027653.579999998</v>
      </c>
      <c r="I66" s="110">
        <v>0</v>
      </c>
      <c r="J66" s="110">
        <v>0</v>
      </c>
      <c r="K66" s="110">
        <v>19965542.180000003</v>
      </c>
      <c r="L66" s="110">
        <v>322466.95999999996</v>
      </c>
      <c r="M66" s="110">
        <v>0</v>
      </c>
      <c r="N66" s="110">
        <v>11041425.77</v>
      </c>
      <c r="O66" s="110">
        <v>0</v>
      </c>
      <c r="P66" s="110">
        <v>0</v>
      </c>
      <c r="Q66" s="110">
        <v>35225204.299999997</v>
      </c>
      <c r="R66" s="110">
        <v>934373.01</v>
      </c>
      <c r="S66" s="110">
        <v>0</v>
      </c>
      <c r="T66" s="110">
        <v>23042165</v>
      </c>
      <c r="U66" s="111">
        <v>0</v>
      </c>
      <c r="V66" s="111">
        <v>0</v>
      </c>
      <c r="W66" s="110"/>
      <c r="X66" s="110"/>
      <c r="Y66" s="110"/>
      <c r="Z66" s="110"/>
    </row>
    <row r="67" spans="2:26">
      <c r="B67" s="83" t="s">
        <v>42</v>
      </c>
      <c r="C67" s="109">
        <v>0</v>
      </c>
      <c r="D67" s="109">
        <v>0</v>
      </c>
      <c r="E67" s="109">
        <v>29671783.419999994</v>
      </c>
      <c r="F67" s="109">
        <v>1148544.76</v>
      </c>
      <c r="G67" s="109">
        <v>0</v>
      </c>
      <c r="H67" s="109">
        <v>33855382.919999987</v>
      </c>
      <c r="I67" s="110">
        <v>0</v>
      </c>
      <c r="J67" s="110">
        <v>0</v>
      </c>
      <c r="K67" s="110">
        <v>16747044.000000006</v>
      </c>
      <c r="L67" s="110">
        <v>320772.05999999994</v>
      </c>
      <c r="M67" s="110">
        <v>0</v>
      </c>
      <c r="N67" s="110">
        <v>10985488.579999998</v>
      </c>
      <c r="O67" s="110">
        <v>0</v>
      </c>
      <c r="P67" s="110">
        <v>0</v>
      </c>
      <c r="Q67" s="110">
        <v>19349686.5</v>
      </c>
      <c r="R67" s="110">
        <v>872893.2</v>
      </c>
      <c r="S67" s="110">
        <v>0</v>
      </c>
      <c r="T67" s="110">
        <v>22925504.91</v>
      </c>
      <c r="U67" s="111">
        <v>0</v>
      </c>
      <c r="V67" s="111">
        <v>0</v>
      </c>
      <c r="W67" s="110"/>
      <c r="X67" s="110"/>
      <c r="Y67" s="110"/>
      <c r="Z67" s="110"/>
    </row>
    <row r="68" spans="2:26">
      <c r="B68" s="83" t="s">
        <v>43</v>
      </c>
      <c r="C68" s="109">
        <v>0</v>
      </c>
      <c r="D68" s="109">
        <v>0</v>
      </c>
      <c r="E68" s="109">
        <v>360117.88</v>
      </c>
      <c r="F68" s="109">
        <v>0</v>
      </c>
      <c r="G68" s="109">
        <v>0</v>
      </c>
      <c r="H68" s="109">
        <v>725813.83000000007</v>
      </c>
      <c r="I68" s="110">
        <v>0</v>
      </c>
      <c r="J68" s="110">
        <v>0</v>
      </c>
      <c r="K68" s="110">
        <v>10322096.919999998</v>
      </c>
      <c r="L68" s="110">
        <v>275651.56</v>
      </c>
      <c r="M68" s="110">
        <v>0</v>
      </c>
      <c r="N68" s="110">
        <v>10929878.010000002</v>
      </c>
      <c r="O68" s="110">
        <v>0</v>
      </c>
      <c r="P68" s="110">
        <v>0</v>
      </c>
      <c r="Q68" s="110">
        <v>243811.5</v>
      </c>
      <c r="R68" s="110">
        <v>0</v>
      </c>
      <c r="S68" s="110">
        <v>0</v>
      </c>
      <c r="T68" s="110">
        <v>725813.83000000007</v>
      </c>
      <c r="U68" s="111">
        <v>0</v>
      </c>
      <c r="V68" s="111">
        <v>0</v>
      </c>
      <c r="W68" s="110"/>
      <c r="X68" s="110"/>
      <c r="Y68" s="110"/>
      <c r="Z68" s="11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6E326-DD10-42BA-A79F-C82C9CBABCDC}">
  <sheetPr>
    <tabColor theme="3"/>
    <pageSetUpPr autoPageBreaks="0"/>
  </sheetPr>
  <dimension ref="A1"/>
  <sheetViews>
    <sheetView workbookViewId="0"/>
  </sheetViews>
  <sheetFormatPr defaultColWidth="9" defaultRowHeight="12"/>
  <cols>
    <col min="1" max="16384" width="9" style="79"/>
  </cols>
  <sheetData>
    <row r="1" spans="1:1">
      <c r="A1" s="9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5F3AD-83C6-8843-870D-0EE42657DB71}">
  <sheetPr>
    <tabColor rgb="FFFFFFCC"/>
  </sheetPr>
  <dimension ref="B2:CJ183"/>
  <sheetViews>
    <sheetView showGridLines="0" zoomScale="67" zoomScaleNormal="50" workbookViewId="0">
      <selection activeCell="E4" sqref="E4"/>
    </sheetView>
  </sheetViews>
  <sheetFormatPr defaultColWidth="11" defaultRowHeight="12"/>
  <cols>
    <col min="2" max="2" width="23.140625" customWidth="1"/>
    <col min="3" max="3" width="21.140625" bestFit="1" customWidth="1"/>
    <col min="4" max="5" width="20.140625" bestFit="1" customWidth="1"/>
    <col min="6" max="6" width="20" bestFit="1" customWidth="1"/>
    <col min="7" max="7" width="19.42578125" bestFit="1" customWidth="1"/>
    <col min="8" max="8" width="14.140625" customWidth="1"/>
    <col min="9" max="9" width="10" customWidth="1"/>
    <col min="10" max="10" width="21.42578125" bestFit="1" customWidth="1"/>
    <col min="11" max="11" width="14" customWidth="1"/>
    <col min="12" max="12" width="14" bestFit="1" customWidth="1"/>
    <col min="13" max="13" width="15" customWidth="1"/>
    <col min="14" max="14" width="10" customWidth="1"/>
    <col min="15" max="15" width="12.42578125" customWidth="1"/>
    <col min="16" max="16" width="15.140625" customWidth="1"/>
    <col min="17" max="17" width="11" style="138"/>
    <col min="18" max="18" width="21.5703125" customWidth="1"/>
    <col min="19" max="19" width="17.5703125" customWidth="1"/>
    <col min="20" max="20" width="14.5703125" customWidth="1"/>
    <col min="21" max="25" width="15" customWidth="1"/>
    <col min="26" max="26" width="18.5703125" customWidth="1"/>
  </cols>
  <sheetData>
    <row r="2" spans="2:88">
      <c r="B2" s="46" t="s">
        <v>53</v>
      </c>
      <c r="C2" s="133" t="s">
        <v>54</v>
      </c>
      <c r="D2" s="43">
        <f>INDEX(B7:B9,MATCH(C2,C7:C9,0))</f>
        <v>1</v>
      </c>
    </row>
    <row r="3" spans="2:88">
      <c r="B3" s="46" t="s">
        <v>55</v>
      </c>
      <c r="C3" s="185">
        <v>45746</v>
      </c>
      <c r="D3" s="43"/>
    </row>
    <row r="5" spans="2:88" ht="14.25" thickBot="1">
      <c r="B5" s="136" t="s">
        <v>56</v>
      </c>
    </row>
    <row r="6" spans="2:88">
      <c r="B6" s="38" t="s">
        <v>57</v>
      </c>
      <c r="C6" s="38" t="s">
        <v>58</v>
      </c>
    </row>
    <row r="7" spans="2:88">
      <c r="B7" s="21">
        <v>1</v>
      </c>
      <c r="C7" s="21" t="s">
        <v>54</v>
      </c>
    </row>
    <row r="8" spans="2:88">
      <c r="B8" s="21">
        <v>2</v>
      </c>
      <c r="C8" s="21" t="s">
        <v>59</v>
      </c>
    </row>
    <row r="9" spans="2:88">
      <c r="B9" s="21">
        <v>3</v>
      </c>
      <c r="C9" s="21" t="s">
        <v>60</v>
      </c>
      <c r="O9" s="49" t="s">
        <v>61</v>
      </c>
    </row>
    <row r="11" spans="2:88" ht="15.75" thickBot="1">
      <c r="B11" s="130" t="s">
        <v>62</v>
      </c>
      <c r="C11" s="139"/>
      <c r="D11" s="42"/>
      <c r="E11" s="42"/>
      <c r="G11" s="42" t="s">
        <v>63</v>
      </c>
      <c r="H11" s="42"/>
      <c r="J11" s="42" t="s">
        <v>64</v>
      </c>
      <c r="K11" s="42"/>
      <c r="L11" s="42"/>
      <c r="M11" s="42"/>
      <c r="R11" s="42" t="s">
        <v>65</v>
      </c>
      <c r="S11" s="42"/>
      <c r="T11" s="42"/>
      <c r="U11" s="42"/>
      <c r="V11" s="42"/>
      <c r="W11" s="42"/>
      <c r="X11" s="42"/>
      <c r="Y11" s="42"/>
      <c r="Z11" s="42"/>
      <c r="AC11" s="42" t="s">
        <v>66</v>
      </c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</row>
    <row r="12" spans="2:88" ht="15">
      <c r="B12" s="131" t="s">
        <v>67</v>
      </c>
      <c r="C12" s="67"/>
      <c r="G12" s="131"/>
      <c r="J12" s="131"/>
      <c r="P12" s="132"/>
      <c r="V12" t="s">
        <v>68</v>
      </c>
      <c r="W12" t="s">
        <v>69</v>
      </c>
    </row>
    <row r="13" spans="2:88" ht="36">
      <c r="B13" s="19" t="s">
        <v>70</v>
      </c>
      <c r="C13" s="19" t="s">
        <v>71</v>
      </c>
      <c r="D13" s="19" t="s">
        <v>72</v>
      </c>
      <c r="E13" s="19" t="s">
        <v>73</v>
      </c>
      <c r="G13" s="19" t="s">
        <v>70</v>
      </c>
      <c r="H13" s="19" t="s">
        <v>74</v>
      </c>
      <c r="J13" s="19" t="s">
        <v>70</v>
      </c>
      <c r="K13" s="19" t="s">
        <v>44</v>
      </c>
      <c r="L13" s="19" t="s">
        <v>45</v>
      </c>
      <c r="M13" s="19" t="s">
        <v>46</v>
      </c>
      <c r="R13" s="19" t="s">
        <v>75</v>
      </c>
      <c r="S13" s="44" t="s">
        <v>76</v>
      </c>
      <c r="T13" s="44" t="s">
        <v>77</v>
      </c>
      <c r="U13" s="44" t="s">
        <v>78</v>
      </c>
      <c r="V13" s="44" t="s">
        <v>79</v>
      </c>
      <c r="W13" s="44" t="s">
        <v>80</v>
      </c>
      <c r="X13" s="44" t="s">
        <v>81</v>
      </c>
      <c r="Y13" s="44" t="s">
        <v>82</v>
      </c>
      <c r="Z13" s="44" t="s">
        <v>83</v>
      </c>
    </row>
    <row r="14" spans="2:88">
      <c r="B14" s="38" t="s">
        <v>84</v>
      </c>
      <c r="C14" s="38" t="s">
        <v>85</v>
      </c>
      <c r="D14" s="38" t="s">
        <v>85</v>
      </c>
      <c r="E14" s="38" t="s">
        <v>85</v>
      </c>
      <c r="G14" s="177" t="s">
        <v>84</v>
      </c>
      <c r="H14" s="177" t="s">
        <v>86</v>
      </c>
      <c r="J14" s="38" t="s">
        <v>84</v>
      </c>
      <c r="K14" s="38" t="s">
        <v>87</v>
      </c>
      <c r="L14" s="38" t="s">
        <v>87</v>
      </c>
      <c r="M14" s="38" t="s">
        <v>87</v>
      </c>
      <c r="R14" s="38" t="s">
        <v>84</v>
      </c>
      <c r="S14" s="96" t="s">
        <v>85</v>
      </c>
      <c r="T14" s="96" t="s">
        <v>85</v>
      </c>
      <c r="U14" s="96" t="s">
        <v>85</v>
      </c>
      <c r="V14" s="96" t="s">
        <v>17</v>
      </c>
      <c r="W14" s="96" t="s">
        <v>17</v>
      </c>
      <c r="X14" s="96" t="s">
        <v>17</v>
      </c>
      <c r="Y14" s="96" t="s">
        <v>49</v>
      </c>
      <c r="Z14" s="96" t="s">
        <v>49</v>
      </c>
    </row>
    <row r="15" spans="2:88">
      <c r="B15" s="20">
        <v>2022</v>
      </c>
      <c r="C15" s="41">
        <f t="shared" ref="C15:E39" si="0">CHOOSE($D$2,C46,C77,C108)</f>
        <v>0</v>
      </c>
      <c r="D15" s="41">
        <f t="shared" si="0"/>
        <v>0</v>
      </c>
      <c r="E15" s="41">
        <f t="shared" si="0"/>
        <v>0</v>
      </c>
      <c r="G15" s="65" t="s">
        <v>88</v>
      </c>
      <c r="H15" s="127">
        <f t="shared" ref="H15:H40" si="1">CHOOSE($D$2,H46,H77,H108)</f>
        <v>0</v>
      </c>
      <c r="J15" s="20" t="s">
        <v>88</v>
      </c>
      <c r="K15" s="135">
        <f t="shared" ref="K15:M40" si="2">CHOOSE($D$2,K46,K77,K108)</f>
        <v>1.8053999999999999</v>
      </c>
      <c r="L15" s="135">
        <f t="shared" si="2"/>
        <v>1.8916999999999999</v>
      </c>
      <c r="M15" s="135">
        <f t="shared" si="2"/>
        <v>1.2415</v>
      </c>
      <c r="R15" s="20" t="s">
        <v>88</v>
      </c>
      <c r="S15" s="115">
        <f>'RPS Balance'!K5</f>
        <v>21149182.158790033</v>
      </c>
      <c r="T15" s="115">
        <f>'RPS Balance'!L5</f>
        <v>3297040.6186333331</v>
      </c>
      <c r="U15" s="115">
        <f>'RPS Balance'!M5</f>
        <v>17852141.5401567</v>
      </c>
      <c r="V15" s="178" t="str">
        <f>IFERROR('REC Deliveries'!AH8/SUM('REC Deliveries'!AH8:AI8),"")</f>
        <v/>
      </c>
      <c r="W15" s="178" t="str">
        <f>IFERROR(SUM('REC Deliveries'!U8:Z8)/'REC Deliveries'!AI8,"")</f>
        <v/>
      </c>
      <c r="X15" s="178">
        <f>'REC Deliveries'!AM8</f>
        <v>2.7281532871049004E-2</v>
      </c>
      <c r="Y15" s="188">
        <f>'RPS Balance'!J5</f>
        <v>225236000.73006958</v>
      </c>
      <c r="Z15" s="112">
        <f>'RPS Balance'!X5</f>
        <v>280250423.56102222</v>
      </c>
      <c r="AA15" s="95"/>
    </row>
    <row r="16" spans="2:88">
      <c r="B16" s="20">
        <v>2023</v>
      </c>
      <c r="C16" s="41">
        <f t="shared" si="0"/>
        <v>0</v>
      </c>
      <c r="D16" s="41">
        <f t="shared" si="0"/>
        <v>0</v>
      </c>
      <c r="E16" s="41">
        <f t="shared" si="0"/>
        <v>0</v>
      </c>
      <c r="G16" s="65" t="s">
        <v>89</v>
      </c>
      <c r="H16" s="127">
        <f t="shared" si="1"/>
        <v>0</v>
      </c>
      <c r="J16" s="20" t="s">
        <v>89</v>
      </c>
      <c r="K16" s="135">
        <f t="shared" si="2"/>
        <v>3.652133333333333</v>
      </c>
      <c r="L16" s="135">
        <f t="shared" si="2"/>
        <v>3.980433333333333</v>
      </c>
      <c r="M16" s="135">
        <f t="shared" si="2"/>
        <v>2.1638333333333333</v>
      </c>
      <c r="R16" s="20" t="s">
        <v>89</v>
      </c>
      <c r="S16" s="115">
        <f>'RPS Balance'!K6</f>
        <v>22785452.684823211</v>
      </c>
      <c r="T16" s="115">
        <f>'RPS Balance'!L6</f>
        <v>5949507.1893016668</v>
      </c>
      <c r="U16" s="115">
        <f>'RPS Balance'!M6</f>
        <v>16835945.495521545</v>
      </c>
      <c r="V16" s="178" t="str">
        <f>IFERROR('REC Deliveries'!AH9/SUM('REC Deliveries'!AH9:AI9),"")</f>
        <v/>
      </c>
      <c r="W16" s="178" t="str">
        <f>IFERROR(SUM('REC Deliveries'!U9:Z9)/'REC Deliveries'!AI9,"")</f>
        <v/>
      </c>
      <c r="X16" s="178">
        <f>'REC Deliveries'!AM9</f>
        <v>4.961088031049965E-2</v>
      </c>
      <c r="Y16" s="188">
        <f>'RPS Balance'!J6</f>
        <v>464737836.41346717</v>
      </c>
      <c r="Z16" s="112">
        <f>'RPS Balance'!X6</f>
        <v>428305574.2735709</v>
      </c>
      <c r="AA16" s="95"/>
    </row>
    <row r="17" spans="2:27">
      <c r="B17" s="20">
        <v>2024</v>
      </c>
      <c r="C17" s="41">
        <f t="shared" si="0"/>
        <v>0</v>
      </c>
      <c r="D17" s="41">
        <f t="shared" si="0"/>
        <v>0</v>
      </c>
      <c r="E17" s="41">
        <f t="shared" si="0"/>
        <v>0</v>
      </c>
      <c r="G17" s="65" t="s">
        <v>20</v>
      </c>
      <c r="H17" s="127">
        <f t="shared" si="1"/>
        <v>0</v>
      </c>
      <c r="J17" s="20" t="s">
        <v>20</v>
      </c>
      <c r="K17" s="135">
        <f t="shared" si="2"/>
        <v>4.5754999999999999</v>
      </c>
      <c r="L17" s="135">
        <f t="shared" si="2"/>
        <v>5.0247999999999999</v>
      </c>
      <c r="M17" s="135">
        <f t="shared" si="2"/>
        <v>2.625</v>
      </c>
      <c r="R17" s="20" t="s">
        <v>20</v>
      </c>
      <c r="S17" s="115">
        <f>'RPS Balance'!K7</f>
        <v>24661977.142367411</v>
      </c>
      <c r="T17" s="115">
        <f>'RPS Balance'!L7</f>
        <v>7216137.9212281583</v>
      </c>
      <c r="U17" s="115">
        <f>'RPS Balance'!M7</f>
        <v>17445839.221139252</v>
      </c>
      <c r="V17" s="178" t="str">
        <f>IFERROR('REC Deliveries'!AH10/SUM('REC Deliveries'!AH10:AI10),"")</f>
        <v/>
      </c>
      <c r="W17" s="178" t="str">
        <f>IFERROR(SUM('REC Deliveries'!U10:Z10)/'REC Deliveries'!AI10,"")</f>
        <v/>
      </c>
      <c r="X17" s="178">
        <f>'REC Deliveries'!AM10</f>
        <v>5.9983360835674168E-2</v>
      </c>
      <c r="Y17" s="188">
        <f>'RPS Balance'!J7</f>
        <v>587462993.36505699</v>
      </c>
      <c r="Z17" s="112">
        <f>'RPS Balance'!X7</f>
        <v>654984109.87593293</v>
      </c>
      <c r="AA17" s="95"/>
    </row>
    <row r="18" spans="2:27">
      <c r="B18" s="20">
        <v>2025</v>
      </c>
      <c r="C18" s="41">
        <f t="shared" si="0"/>
        <v>2500000</v>
      </c>
      <c r="D18" s="41">
        <f t="shared" si="0"/>
        <v>666666</v>
      </c>
      <c r="E18" s="41">
        <f t="shared" si="0"/>
        <v>85000</v>
      </c>
      <c r="G18" s="65" t="s">
        <v>21</v>
      </c>
      <c r="H18" s="127">
        <f t="shared" si="1"/>
        <v>0</v>
      </c>
      <c r="J18" s="20" t="s">
        <v>21</v>
      </c>
      <c r="K18" s="135">
        <f t="shared" si="2"/>
        <v>4.5754999999999999</v>
      </c>
      <c r="L18" s="135">
        <f t="shared" si="2"/>
        <v>5.0247999999999999</v>
      </c>
      <c r="M18" s="135">
        <f t="shared" si="2"/>
        <v>2.625</v>
      </c>
      <c r="R18" s="20" t="s">
        <v>21</v>
      </c>
      <c r="S18" s="115">
        <f>'RPS Balance'!K8</f>
        <v>26022605.388141267</v>
      </c>
      <c r="T18" s="115">
        <f>'RPS Balance'!L8</f>
        <v>7802722.4511616845</v>
      </c>
      <c r="U18" s="115">
        <f>'RPS Balance'!M8</f>
        <v>18219882.936979584</v>
      </c>
      <c r="V18" s="178">
        <f>IFERROR('REC Deliveries'!AH11/SUM('REC Deliveries'!AH11:AI11),"")</f>
        <v>0</v>
      </c>
      <c r="W18" s="178">
        <f>IFERROR(SUM('REC Deliveries'!U11:Z11)/'REC Deliveries'!AI11,"")</f>
        <v>0</v>
      </c>
      <c r="X18" s="178">
        <f>'REC Deliveries'!AM11</f>
        <v>6.5965683053313351E-2</v>
      </c>
      <c r="Y18" s="188">
        <f>'RPS Balance'!J8</f>
        <v>577421569.61571968</v>
      </c>
      <c r="Z18" s="112">
        <f>'RPS Balance'!X8</f>
        <v>628957309.73426151</v>
      </c>
      <c r="AA18" s="95"/>
    </row>
    <row r="19" spans="2:27">
      <c r="B19" s="20">
        <v>2026</v>
      </c>
      <c r="C19" s="41">
        <f t="shared" si="0"/>
        <v>2500000</v>
      </c>
      <c r="D19" s="41">
        <f t="shared" si="0"/>
        <v>1500000</v>
      </c>
      <c r="E19" s="41">
        <f t="shared" si="0"/>
        <v>85000</v>
      </c>
      <c r="G19" s="65" t="s">
        <v>22</v>
      </c>
      <c r="H19" s="127">
        <f>CHOOSE($D$2,H50,H81,H112)</f>
        <v>800000</v>
      </c>
      <c r="J19" s="20" t="s">
        <v>22</v>
      </c>
      <c r="K19" s="135">
        <f t="shared" si="2"/>
        <v>4.5754999999999999</v>
      </c>
      <c r="L19" s="135">
        <f t="shared" si="2"/>
        <v>5.0247999999999999</v>
      </c>
      <c r="M19" s="135">
        <f t="shared" si="2"/>
        <v>2.625</v>
      </c>
      <c r="R19" s="20" t="s">
        <v>22</v>
      </c>
      <c r="S19" s="115">
        <f>'RPS Balance'!K9</f>
        <v>27600405.588387385</v>
      </c>
      <c r="T19" s="115">
        <f>'RPS Balance'!L9</f>
        <v>9311991.6815978214</v>
      </c>
      <c r="U19" s="115">
        <f>'RPS Balance'!M9</f>
        <v>18288413.906789564</v>
      </c>
      <c r="V19" s="178">
        <f>IFERROR('REC Deliveries'!AH12/SUM('REC Deliveries'!AH12:AI12),"")</f>
        <v>0</v>
      </c>
      <c r="W19" s="178">
        <f>IFERROR(SUM('REC Deliveries'!U12:Z12)/'REC Deliveries'!AI12,"")</f>
        <v>1.7271950685335262E-2</v>
      </c>
      <c r="X19" s="178">
        <f>'REC Deliveries'!AM12</f>
        <v>7.928572057275142E-2</v>
      </c>
      <c r="Y19" s="188">
        <f>'RPS Balance'!J9</f>
        <v>573280651.91300857</v>
      </c>
      <c r="Z19" s="112">
        <f>'RPS Balance'!X9</f>
        <v>576429646.35176134</v>
      </c>
      <c r="AA19" s="95"/>
    </row>
    <row r="20" spans="2:27">
      <c r="B20" s="20">
        <v>2027</v>
      </c>
      <c r="C20" s="41">
        <f t="shared" si="0"/>
        <v>2500000</v>
      </c>
      <c r="D20" s="41">
        <f t="shared" si="0"/>
        <v>1500000</v>
      </c>
      <c r="E20" s="41">
        <f t="shared" si="0"/>
        <v>85000</v>
      </c>
      <c r="G20" s="65" t="s">
        <v>23</v>
      </c>
      <c r="H20" s="127">
        <f t="shared" si="1"/>
        <v>800000</v>
      </c>
      <c r="J20" s="20" t="s">
        <v>23</v>
      </c>
      <c r="K20" s="135">
        <f t="shared" si="2"/>
        <v>4.5754999999999999</v>
      </c>
      <c r="L20" s="135">
        <f t="shared" si="2"/>
        <v>5.0247999999999999</v>
      </c>
      <c r="M20" s="135">
        <f t="shared" si="2"/>
        <v>2.625</v>
      </c>
      <c r="R20" s="20" t="s">
        <v>23</v>
      </c>
      <c r="S20" s="115">
        <f>'RPS Balance'!K10</f>
        <v>29269236.747776393</v>
      </c>
      <c r="T20" s="115">
        <f>'RPS Balance'!L10</f>
        <v>12628398.55309139</v>
      </c>
      <c r="U20" s="115">
        <f>'RPS Balance'!M10</f>
        <v>16640838.194685003</v>
      </c>
      <c r="V20" s="178">
        <f>IFERROR('REC Deliveries'!AH13/SUM('REC Deliveries'!AH13:AI13),"")</f>
        <v>0</v>
      </c>
      <c r="W20" s="178">
        <f>IFERROR(SUM('REC Deliveries'!U13:Z13)/'REC Deliveries'!AI13,"")</f>
        <v>0.32062896668594276</v>
      </c>
      <c r="X20" s="178">
        <f>'REC Deliveries'!AM13</f>
        <v>0.10786409175882239</v>
      </c>
      <c r="Y20" s="188">
        <f>'RPS Balance'!J10</f>
        <v>571060337.50140488</v>
      </c>
      <c r="Z20" s="112">
        <f>'RPS Balance'!X10</f>
        <v>650267307.53185284</v>
      </c>
      <c r="AA20" s="95"/>
    </row>
    <row r="21" spans="2:27">
      <c r="B21" s="20">
        <v>2028</v>
      </c>
      <c r="C21" s="41">
        <f t="shared" si="0"/>
        <v>2500000</v>
      </c>
      <c r="D21" s="41">
        <f t="shared" si="0"/>
        <v>1000000</v>
      </c>
      <c r="E21" s="41">
        <f t="shared" si="0"/>
        <v>85000</v>
      </c>
      <c r="G21" s="65" t="s">
        <v>24</v>
      </c>
      <c r="H21" s="127">
        <f t="shared" si="1"/>
        <v>800000</v>
      </c>
      <c r="J21" s="20" t="s">
        <v>24</v>
      </c>
      <c r="K21" s="135">
        <f t="shared" si="2"/>
        <v>4.5754999999999999</v>
      </c>
      <c r="L21" s="135">
        <f t="shared" si="2"/>
        <v>5.0247999999999999</v>
      </c>
      <c r="M21" s="135">
        <f t="shared" si="2"/>
        <v>2.625</v>
      </c>
      <c r="R21" s="20" t="s">
        <v>24</v>
      </c>
      <c r="S21" s="115">
        <f>'RPS Balance'!K11</f>
        <v>32647446.764820706</v>
      </c>
      <c r="T21" s="115">
        <f>'RPS Balance'!L11</f>
        <v>16075090.750253769</v>
      </c>
      <c r="U21" s="115">
        <f>'RPS Balance'!M11</f>
        <v>16572356.014566937</v>
      </c>
      <c r="V21" s="178">
        <f>IFERROR('REC Deliveries'!AH14/SUM('REC Deliveries'!AH14:AI14),"")</f>
        <v>0</v>
      </c>
      <c r="W21" s="178">
        <f>IFERROR(SUM('REC Deliveries'!U14:Z14)/'REC Deliveries'!AI14,"")</f>
        <v>0.63032351985144952</v>
      </c>
      <c r="X21" s="178">
        <f>'REC Deliveries'!AM14</f>
        <v>0.13786760852983887</v>
      </c>
      <c r="Y21" s="188">
        <f>'RPS Balance'!J11</f>
        <v>569114675.38568246</v>
      </c>
      <c r="Z21" s="112">
        <f>'RPS Balance'!X11</f>
        <v>516062312.18611109</v>
      </c>
      <c r="AA21" s="95"/>
    </row>
    <row r="22" spans="2:27">
      <c r="B22" s="20">
        <v>2029</v>
      </c>
      <c r="C22" s="41">
        <f t="shared" si="0"/>
        <v>2500000</v>
      </c>
      <c r="D22" s="41">
        <f t="shared" si="0"/>
        <v>1000000</v>
      </c>
      <c r="E22" s="41">
        <f t="shared" si="0"/>
        <v>85000</v>
      </c>
      <c r="G22" s="65" t="s">
        <v>25</v>
      </c>
      <c r="H22" s="127">
        <f t="shared" si="1"/>
        <v>800000</v>
      </c>
      <c r="J22" s="20" t="s">
        <v>25</v>
      </c>
      <c r="K22" s="135">
        <f t="shared" si="2"/>
        <v>4.5754999999999999</v>
      </c>
      <c r="L22" s="135">
        <f t="shared" si="2"/>
        <v>5.0247999999999999</v>
      </c>
      <c r="M22" s="135">
        <f t="shared" si="2"/>
        <v>2.625</v>
      </c>
      <c r="R22" s="20" t="s">
        <v>25</v>
      </c>
      <c r="S22" s="115">
        <f>'RPS Balance'!K12</f>
        <v>36564970.261851989</v>
      </c>
      <c r="T22" s="115">
        <f>'RPS Balance'!L12</f>
        <v>21736805.639411688</v>
      </c>
      <c r="U22" s="115">
        <f>'RPS Balance'!M12</f>
        <v>14828164.622440301</v>
      </c>
      <c r="V22" s="178">
        <f>IFERROR('REC Deliveries'!AH15/SUM('REC Deliveries'!AH15:AI15),"")</f>
        <v>0.25925029425515655</v>
      </c>
      <c r="W22" s="178">
        <f>IFERROR(SUM('REC Deliveries'!U15:Z15)/'REC Deliveries'!AI15,"")</f>
        <v>0.68883512631870369</v>
      </c>
      <c r="X22" s="178">
        <f>'REC Deliveries'!AM15</f>
        <v>0.18428593541747698</v>
      </c>
      <c r="Y22" s="188">
        <f>'RPS Balance'!J12</f>
        <v>575511360.60061908</v>
      </c>
      <c r="Z22" s="112">
        <f>'RPS Balance'!X12</f>
        <v>130575261.15792131</v>
      </c>
      <c r="AA22" s="95"/>
    </row>
    <row r="23" spans="2:27">
      <c r="B23" s="20">
        <v>2030</v>
      </c>
      <c r="C23" s="41">
        <f t="shared" si="0"/>
        <v>1000000</v>
      </c>
      <c r="D23" s="41">
        <f t="shared" si="0"/>
        <v>750000</v>
      </c>
      <c r="E23" s="41">
        <f t="shared" si="0"/>
        <v>85000</v>
      </c>
      <c r="G23" s="65" t="s">
        <v>26</v>
      </c>
      <c r="H23" s="127">
        <f t="shared" si="1"/>
        <v>800000</v>
      </c>
      <c r="J23" s="20" t="s">
        <v>26</v>
      </c>
      <c r="K23" s="135">
        <f t="shared" si="2"/>
        <v>4.5754999999999999</v>
      </c>
      <c r="L23" s="135">
        <f t="shared" si="2"/>
        <v>5.0247999999999999</v>
      </c>
      <c r="M23" s="135">
        <f t="shared" si="2"/>
        <v>2.625</v>
      </c>
      <c r="R23" s="20" t="s">
        <v>26</v>
      </c>
      <c r="S23" s="115">
        <f>'RPS Balance'!K13</f>
        <v>40854560.463967174</v>
      </c>
      <c r="T23" s="115">
        <f>'RPS Balance'!L13</f>
        <v>29133634.044050686</v>
      </c>
      <c r="U23" s="115">
        <f>'RPS Balance'!M13</f>
        <v>11720926.419916488</v>
      </c>
      <c r="V23" s="178">
        <f>IFERROR('REC Deliveries'!AH16/SUM('REC Deliveries'!AH16:AI16),"")</f>
        <v>0.40515542286660328</v>
      </c>
      <c r="W23" s="178">
        <f>IFERROR(SUM('REC Deliveries'!U16:Z16)/'REC Deliveries'!AI16,"")</f>
        <v>0.60186874563733606</v>
      </c>
      <c r="X23" s="178">
        <f>'REC Deliveries'!AM16</f>
        <v>0.24245605539468748</v>
      </c>
      <c r="Y23" s="188">
        <f>'RPS Balance'!J13</f>
        <v>585855179.30881155</v>
      </c>
      <c r="Z23" s="112">
        <f>'RPS Balance'!X13</f>
        <v>-520481576.0989719</v>
      </c>
      <c r="AA23" s="95"/>
    </row>
    <row r="24" spans="2:27">
      <c r="B24" s="20">
        <v>2031</v>
      </c>
      <c r="C24" s="41">
        <f t="shared" si="0"/>
        <v>1000000</v>
      </c>
      <c r="D24" s="41">
        <f t="shared" si="0"/>
        <v>750000</v>
      </c>
      <c r="E24" s="41">
        <f t="shared" si="0"/>
        <v>85000</v>
      </c>
      <c r="G24" s="65" t="s">
        <v>27</v>
      </c>
      <c r="H24" s="127">
        <f t="shared" si="1"/>
        <v>800000</v>
      </c>
      <c r="J24" s="20" t="s">
        <v>27</v>
      </c>
      <c r="K24" s="135">
        <f t="shared" si="2"/>
        <v>4.5754999999999999</v>
      </c>
      <c r="L24" s="135">
        <f t="shared" si="2"/>
        <v>5.0247999999999999</v>
      </c>
      <c r="M24" s="135">
        <f t="shared" si="2"/>
        <v>2.625</v>
      </c>
      <c r="R24" s="20" t="s">
        <v>27</v>
      </c>
      <c r="S24" s="115">
        <f>'RPS Balance'!K14</f>
        <v>45635924.231572881</v>
      </c>
      <c r="T24" s="115">
        <f>'RPS Balance'!L14</f>
        <v>35001530.452782385</v>
      </c>
      <c r="U24" s="115">
        <f>'RPS Balance'!M14</f>
        <v>10634393.778790496</v>
      </c>
      <c r="V24" s="178">
        <f>IFERROR('REC Deliveries'!AH17/SUM('REC Deliveries'!AH17:AI17),"")</f>
        <v>0.43375882783712699</v>
      </c>
      <c r="W24" s="178">
        <f>IFERROR(SUM('REC Deliveries'!U17:Z17)/'REC Deliveries'!AI17,"")</f>
        <v>0.53298562041559516</v>
      </c>
      <c r="X24" s="178">
        <f>'REC Deliveries'!AM17</f>
        <v>0.28378008083749356</v>
      </c>
      <c r="Y24" s="188">
        <f>'RPS Balance'!J14</f>
        <v>600979007.37647188</v>
      </c>
      <c r="Z24" s="112">
        <f>'RPS Balance'!X14</f>
        <v>-1395602781.5309973</v>
      </c>
      <c r="AA24" s="95"/>
    </row>
    <row r="25" spans="2:27">
      <c r="B25" s="20">
        <v>2032</v>
      </c>
      <c r="C25" s="41">
        <f t="shared" si="0"/>
        <v>1000000</v>
      </c>
      <c r="D25" s="41">
        <f t="shared" si="0"/>
        <v>750000</v>
      </c>
      <c r="E25" s="41">
        <f t="shared" si="0"/>
        <v>85000</v>
      </c>
      <c r="G25" s="65" t="s">
        <v>28</v>
      </c>
      <c r="H25" s="127">
        <f t="shared" si="1"/>
        <v>800000</v>
      </c>
      <c r="J25" s="20" t="s">
        <v>28</v>
      </c>
      <c r="K25" s="135">
        <f t="shared" si="2"/>
        <v>4.5754999999999999</v>
      </c>
      <c r="L25" s="135">
        <f t="shared" si="2"/>
        <v>5.0247999999999999</v>
      </c>
      <c r="M25" s="135">
        <f t="shared" si="2"/>
        <v>2.625</v>
      </c>
      <c r="R25" s="20" t="s">
        <v>28</v>
      </c>
      <c r="S25" s="115">
        <f>'RPS Balance'!K15</f>
        <v>51084223.557349876</v>
      </c>
      <c r="T25" s="115">
        <f>'RPS Balance'!L15</f>
        <v>39913368.799694017</v>
      </c>
      <c r="U25" s="115">
        <f>'RPS Balance'!M15</f>
        <v>11170854.757655859</v>
      </c>
      <c r="V25" s="183">
        <f>IFERROR('REC Deliveries'!AH18/SUM('REC Deliveries'!AH18:AI18),"")</f>
        <v>0.45207954489600771</v>
      </c>
      <c r="W25" s="183">
        <f>IFERROR(SUM('REC Deliveries'!U18:Z18)/'REC Deliveries'!AI18,"")</f>
        <v>0.50927685739397599</v>
      </c>
      <c r="X25" s="183">
        <f>'REC Deliveries'!AM18</f>
        <v>0.31252990469658515</v>
      </c>
      <c r="Y25" s="188">
        <f>'RPS Balance'!J15</f>
        <v>622101247.24116576</v>
      </c>
      <c r="Z25" s="112">
        <f>'RPS Balance'!X15</f>
        <v>-2463112873.5021214</v>
      </c>
      <c r="AA25" s="95"/>
    </row>
    <row r="26" spans="2:27">
      <c r="B26" s="20">
        <v>2033</v>
      </c>
      <c r="C26" s="41">
        <f t="shared" si="0"/>
        <v>1000000</v>
      </c>
      <c r="D26" s="41">
        <f t="shared" si="0"/>
        <v>750000</v>
      </c>
      <c r="E26" s="41">
        <f t="shared" si="0"/>
        <v>85000</v>
      </c>
      <c r="G26" s="65" t="s">
        <v>29</v>
      </c>
      <c r="H26" s="127">
        <f t="shared" si="1"/>
        <v>800000</v>
      </c>
      <c r="J26" s="20" t="s">
        <v>29</v>
      </c>
      <c r="K26" s="135">
        <f t="shared" si="2"/>
        <v>4.5754999999999999</v>
      </c>
      <c r="L26" s="135">
        <f t="shared" si="2"/>
        <v>5.0247999999999999</v>
      </c>
      <c r="M26" s="135">
        <f t="shared" si="2"/>
        <v>2.625</v>
      </c>
      <c r="R26" s="20" t="s">
        <v>29</v>
      </c>
      <c r="S26" s="115">
        <f>'RPS Balance'!K16</f>
        <v>54278954.691606775</v>
      </c>
      <c r="T26" s="115">
        <f>'RPS Balance'!L16</f>
        <v>44520815.661218099</v>
      </c>
      <c r="U26" s="115">
        <f>'RPS Balance'!M16</f>
        <v>9758139.0303886756</v>
      </c>
      <c r="V26" s="178">
        <f>IFERROR('REC Deliveries'!AH19/SUM('REC Deliveries'!AH19:AI19),"")</f>
        <v>0.46874343364023008</v>
      </c>
      <c r="W26" s="178">
        <f>IFERROR(SUM('REC Deliveries'!U19:Z19)/'REC Deliveries'!AI19,"")</f>
        <v>0.506271822068734</v>
      </c>
      <c r="X26" s="178">
        <f>'REC Deliveries'!AM19</f>
        <v>0.33549236185136982</v>
      </c>
      <c r="Y26" s="188">
        <f>'RPS Balance'!J16</f>
        <v>646557568.01051593</v>
      </c>
      <c r="Z26" s="112">
        <f>'RPS Balance'!X16</f>
        <v>-3676505840.451942</v>
      </c>
      <c r="AA26" s="95"/>
    </row>
    <row r="27" spans="2:27">
      <c r="B27" s="20">
        <v>2034</v>
      </c>
      <c r="C27" s="41">
        <f t="shared" si="0"/>
        <v>1000000</v>
      </c>
      <c r="D27" s="41">
        <f t="shared" si="0"/>
        <v>750000</v>
      </c>
      <c r="E27" s="41">
        <f t="shared" si="0"/>
        <v>85000</v>
      </c>
      <c r="G27" s="65" t="s">
        <v>30</v>
      </c>
      <c r="H27" s="127">
        <f t="shared" si="1"/>
        <v>800000</v>
      </c>
      <c r="J27" s="20" t="s">
        <v>30</v>
      </c>
      <c r="K27" s="135">
        <f t="shared" si="2"/>
        <v>4.5754999999999999</v>
      </c>
      <c r="L27" s="135">
        <f t="shared" si="2"/>
        <v>5.0247999999999999</v>
      </c>
      <c r="M27" s="135">
        <f t="shared" si="2"/>
        <v>2.625</v>
      </c>
      <c r="R27" s="20" t="s">
        <v>30</v>
      </c>
      <c r="S27" s="115">
        <f>'RPS Balance'!K17</f>
        <v>57647567.180061616</v>
      </c>
      <c r="T27" s="115">
        <f>'RPS Balance'!L17</f>
        <v>46526595.485038579</v>
      </c>
      <c r="U27" s="115">
        <f>'RPS Balance'!M17</f>
        <v>11120971.695023037</v>
      </c>
      <c r="V27" s="178">
        <f>IFERROR('REC Deliveries'!AH20/SUM('REC Deliveries'!AH20:AI20),"")</f>
        <v>0.47007638002365426</v>
      </c>
      <c r="W27" s="178">
        <f>IFERROR(SUM('REC Deliveries'!U20:Z20)/'REC Deliveries'!AI20,"")</f>
        <v>0.50776164790180112</v>
      </c>
      <c r="X27" s="178">
        <f>'REC Deliveries'!AM20</f>
        <v>0.33756879969446402</v>
      </c>
      <c r="Y27" s="188">
        <f>'RPS Balance'!J17</f>
        <v>672102059.44413507</v>
      </c>
      <c r="Z27" s="112">
        <f>'RPS Balance'!X17</f>
        <v>-4992669809.0089235</v>
      </c>
      <c r="AA27" s="95"/>
    </row>
    <row r="28" spans="2:27">
      <c r="B28" s="20">
        <v>2035</v>
      </c>
      <c r="C28" s="41">
        <f t="shared" si="0"/>
        <v>1000000</v>
      </c>
      <c r="D28" s="41">
        <f t="shared" si="0"/>
        <v>750000</v>
      </c>
      <c r="E28" s="41">
        <f t="shared" si="0"/>
        <v>85000</v>
      </c>
      <c r="G28" s="65" t="s">
        <v>31</v>
      </c>
      <c r="H28" s="127">
        <f t="shared" si="1"/>
        <v>400000</v>
      </c>
      <c r="J28" s="20" t="s">
        <v>31</v>
      </c>
      <c r="K28" s="135">
        <f t="shared" si="2"/>
        <v>4.5754999999999999</v>
      </c>
      <c r="L28" s="135">
        <f t="shared" si="2"/>
        <v>5.0247999999999999</v>
      </c>
      <c r="M28" s="135">
        <f t="shared" si="2"/>
        <v>2.625</v>
      </c>
      <c r="R28" s="20" t="s">
        <v>31</v>
      </c>
      <c r="S28" s="115">
        <f>'RPS Balance'!K18</f>
        <v>60901985.082138978</v>
      </c>
      <c r="T28" s="115">
        <f>'RPS Balance'!L18</f>
        <v>48888726.756746076</v>
      </c>
      <c r="U28" s="115">
        <f>'RPS Balance'!M18</f>
        <v>12013258.325392902</v>
      </c>
      <c r="V28" s="178">
        <f>IFERROR('REC Deliveries'!AH21/SUM('REC Deliveries'!AH21:AI21),"")</f>
        <v>0.45891606975582183</v>
      </c>
      <c r="W28" s="178">
        <f>IFERROR(SUM('REC Deliveries'!U21:Z21)/'REC Deliveries'!AI21,"")</f>
        <v>0.51208714670388233</v>
      </c>
      <c r="X28" s="178">
        <f>'REC Deliveries'!AM21</f>
        <v>0.34332884750062559</v>
      </c>
      <c r="Y28" s="188">
        <f>'RPS Balance'!J18</f>
        <v>695060775.92738748</v>
      </c>
      <c r="Z28" s="112">
        <f>'RPS Balance'!X18</f>
        <v>-6266528577.5723677</v>
      </c>
      <c r="AA28" s="95"/>
    </row>
    <row r="29" spans="2:27">
      <c r="B29" s="20">
        <v>2036</v>
      </c>
      <c r="C29" s="41">
        <f t="shared" si="0"/>
        <v>1000000</v>
      </c>
      <c r="D29" s="41">
        <f t="shared" si="0"/>
        <v>750000</v>
      </c>
      <c r="E29" s="41">
        <f t="shared" si="0"/>
        <v>85000</v>
      </c>
      <c r="G29" s="65" t="s">
        <v>32</v>
      </c>
      <c r="H29" s="127">
        <f t="shared" si="1"/>
        <v>400000</v>
      </c>
      <c r="J29" s="20" t="s">
        <v>32</v>
      </c>
      <c r="K29" s="135">
        <f t="shared" si="2"/>
        <v>4.5754999999999999</v>
      </c>
      <c r="L29" s="135">
        <f t="shared" si="2"/>
        <v>5.0247999999999999</v>
      </c>
      <c r="M29" s="135">
        <f t="shared" si="2"/>
        <v>2.625</v>
      </c>
      <c r="R29" s="20" t="s">
        <v>32</v>
      </c>
      <c r="S29" s="115">
        <f>'RPS Balance'!K19</f>
        <v>64130812.506270096</v>
      </c>
      <c r="T29" s="115">
        <f>'RPS Balance'!L19</f>
        <v>50813807.31390623</v>
      </c>
      <c r="U29" s="115">
        <f>'RPS Balance'!M19</f>
        <v>13317005.192363866</v>
      </c>
      <c r="V29" s="178">
        <f>IFERROR('REC Deliveries'!AH22/SUM('REC Deliveries'!AH22:AI22),"")</f>
        <v>0.45280627741532181</v>
      </c>
      <c r="W29" s="178">
        <f>IFERROR(SUM('REC Deliveries'!U22:Z22)/'REC Deliveries'!AI22,"")</f>
        <v>0.5095881709556892</v>
      </c>
      <c r="X29" s="178">
        <f>'REC Deliveries'!AM22</f>
        <v>0.34652854918169224</v>
      </c>
      <c r="Y29" s="188">
        <f>'RPS Balance'!J19</f>
        <v>716360887.92946792</v>
      </c>
      <c r="Z29" s="112">
        <f>'RPS Balance'!X19</f>
        <v>-7470137772.4648151</v>
      </c>
      <c r="AA29" s="95"/>
    </row>
    <row r="30" spans="2:27">
      <c r="B30" s="20">
        <v>2037</v>
      </c>
      <c r="C30" s="41">
        <f t="shared" si="0"/>
        <v>1000000</v>
      </c>
      <c r="D30" s="41">
        <f t="shared" si="0"/>
        <v>750000</v>
      </c>
      <c r="E30" s="41">
        <f t="shared" si="0"/>
        <v>85000</v>
      </c>
      <c r="G30" s="65" t="s">
        <v>33</v>
      </c>
      <c r="H30" s="127">
        <f t="shared" si="1"/>
        <v>400000</v>
      </c>
      <c r="J30" s="20" t="s">
        <v>33</v>
      </c>
      <c r="K30" s="135">
        <f t="shared" si="2"/>
        <v>4.5754999999999999</v>
      </c>
      <c r="L30" s="135">
        <f t="shared" si="2"/>
        <v>5.0247999999999999</v>
      </c>
      <c r="M30" s="135">
        <f t="shared" si="2"/>
        <v>2.625</v>
      </c>
      <c r="R30" s="20" t="s">
        <v>33</v>
      </c>
      <c r="S30" s="115">
        <f>'RPS Balance'!K20</f>
        <v>67051743.884838134</v>
      </c>
      <c r="T30" s="115">
        <f>'RPS Balance'!L20</f>
        <v>53317027.012534685</v>
      </c>
      <c r="U30" s="115">
        <f>'RPS Balance'!M20</f>
        <v>13734716.872303449</v>
      </c>
      <c r="V30" s="178">
        <f>IFERROR('REC Deliveries'!AH23/SUM('REC Deliveries'!AH23:AI23),"")</f>
        <v>0.45125589314954406</v>
      </c>
      <c r="W30" s="178">
        <f>IFERROR(SUM('REC Deliveries'!U23:Z23)/'REC Deliveries'!AI23,"")</f>
        <v>0.50036849380967374</v>
      </c>
      <c r="X30" s="178">
        <f>'REC Deliveries'!AM23</f>
        <v>0.35560747570567436</v>
      </c>
      <c r="Y30" s="188">
        <f>'RPS Balance'!J20</f>
        <v>732916645.90472925</v>
      </c>
      <c r="Z30" s="112">
        <f>'RPS Balance'!X20</f>
        <v>-8618889001.7458496</v>
      </c>
      <c r="AA30" s="95"/>
    </row>
    <row r="31" spans="2:27">
      <c r="B31" s="20">
        <v>2038</v>
      </c>
      <c r="C31" s="41">
        <f t="shared" si="0"/>
        <v>1000000</v>
      </c>
      <c r="D31" s="41">
        <f t="shared" si="0"/>
        <v>750000</v>
      </c>
      <c r="E31" s="41">
        <f t="shared" si="0"/>
        <v>85000</v>
      </c>
      <c r="G31" s="65" t="s">
        <v>34</v>
      </c>
      <c r="H31" s="127">
        <f t="shared" si="1"/>
        <v>400000</v>
      </c>
      <c r="J31" s="20" t="s">
        <v>34</v>
      </c>
      <c r="K31" s="135">
        <f t="shared" si="2"/>
        <v>4.5754999999999999</v>
      </c>
      <c r="L31" s="135">
        <f t="shared" si="2"/>
        <v>5.0247999999999999</v>
      </c>
      <c r="M31" s="135">
        <f t="shared" si="2"/>
        <v>2.625</v>
      </c>
      <c r="R31" s="20" t="s">
        <v>34</v>
      </c>
      <c r="S31" s="115">
        <f>'RPS Balance'!K21</f>
        <v>69669123.749054134</v>
      </c>
      <c r="T31" s="115">
        <f>'RPS Balance'!L21</f>
        <v>51400327.63134069</v>
      </c>
      <c r="U31" s="115">
        <f>'RPS Balance'!M21</f>
        <v>18268796.117713444</v>
      </c>
      <c r="V31" s="178">
        <f>IFERROR('REC Deliveries'!AH24/SUM('REC Deliveries'!AH24:AI24),"")</f>
        <v>0.44997501758480862</v>
      </c>
      <c r="W31" s="178">
        <f>IFERROR(SUM('REC Deliveries'!U24:Z24)/'REC Deliveries'!AI24,"")</f>
        <v>0.49236717798459056</v>
      </c>
      <c r="X31" s="178">
        <f>'REC Deliveries'!AM24</f>
        <v>0.33738951541944939</v>
      </c>
      <c r="Y31" s="188">
        <f>'RPS Balance'!J21</f>
        <v>745042154.23895633</v>
      </c>
      <c r="Z31" s="112">
        <f>'RPS Balance'!X21</f>
        <v>-9780375170.1338139</v>
      </c>
      <c r="AA31" s="95"/>
    </row>
    <row r="32" spans="2:27">
      <c r="B32" s="20">
        <v>2039</v>
      </c>
      <c r="C32" s="41">
        <f t="shared" si="0"/>
        <v>1000000</v>
      </c>
      <c r="D32" s="41">
        <f t="shared" si="0"/>
        <v>750000</v>
      </c>
      <c r="E32" s="41">
        <f t="shared" si="0"/>
        <v>85000</v>
      </c>
      <c r="G32" s="65" t="s">
        <v>35</v>
      </c>
      <c r="H32" s="127">
        <f t="shared" si="1"/>
        <v>400000</v>
      </c>
      <c r="J32" s="20" t="s">
        <v>35</v>
      </c>
      <c r="K32" s="135">
        <f t="shared" si="2"/>
        <v>4.5754999999999999</v>
      </c>
      <c r="L32" s="135">
        <f t="shared" si="2"/>
        <v>5.0247999999999999</v>
      </c>
      <c r="M32" s="135">
        <f t="shared" si="2"/>
        <v>2.625</v>
      </c>
      <c r="R32" s="20" t="s">
        <v>35</v>
      </c>
      <c r="S32" s="115">
        <f>'RPS Balance'!K22</f>
        <v>71719438.231856808</v>
      </c>
      <c r="T32" s="115">
        <f>'RPS Balance'!L22</f>
        <v>53479618.022050321</v>
      </c>
      <c r="U32" s="115">
        <f>'RPS Balance'!M22</f>
        <v>18239820.209806487</v>
      </c>
      <c r="V32" s="178">
        <f>IFERROR('REC Deliveries'!AH25/SUM('REC Deliveries'!AH25:AI25),"")</f>
        <v>0.44891560905229344</v>
      </c>
      <c r="W32" s="178">
        <f>IFERROR(SUM('REC Deliveries'!U25:Z25)/'REC Deliveries'!AI25,"")</f>
        <v>0.485357196394962</v>
      </c>
      <c r="X32" s="178">
        <f>'REC Deliveries'!AM25</f>
        <v>0.34869720781728297</v>
      </c>
      <c r="Y32" s="188">
        <f>'RPS Balance'!J22</f>
        <v>750188073.64945257</v>
      </c>
      <c r="Z32" s="112">
        <f>'RPS Balance'!X22</f>
        <v>-10985007412.466387</v>
      </c>
      <c r="AA32" s="95"/>
    </row>
    <row r="33" spans="2:27">
      <c r="B33" s="20">
        <v>2040</v>
      </c>
      <c r="C33" s="41">
        <f t="shared" si="0"/>
        <v>1000000</v>
      </c>
      <c r="D33" s="41">
        <f t="shared" si="0"/>
        <v>750000</v>
      </c>
      <c r="E33" s="41">
        <f t="shared" si="0"/>
        <v>85000</v>
      </c>
      <c r="G33" s="65" t="s">
        <v>36</v>
      </c>
      <c r="H33" s="127">
        <f t="shared" si="1"/>
        <v>400000</v>
      </c>
      <c r="J33" s="20" t="s">
        <v>36</v>
      </c>
      <c r="K33" s="135">
        <f t="shared" si="2"/>
        <v>4.5754999999999999</v>
      </c>
      <c r="L33" s="135">
        <f t="shared" si="2"/>
        <v>5.0247999999999999</v>
      </c>
      <c r="M33" s="135">
        <f t="shared" si="2"/>
        <v>2.625</v>
      </c>
      <c r="R33" s="20" t="s">
        <v>36</v>
      </c>
      <c r="S33" s="115">
        <f>'RPS Balance'!K23</f>
        <v>73807782.542708412</v>
      </c>
      <c r="T33" s="115">
        <f>'RPS Balance'!L23</f>
        <v>55385357.154077105</v>
      </c>
      <c r="U33" s="115">
        <f>'RPS Balance'!M23</f>
        <v>18422425.388631307</v>
      </c>
      <c r="V33" s="178">
        <f>IFERROR('REC Deliveries'!AH26/SUM('REC Deliveries'!AH26:AI26),"")</f>
        <v>0.44804039112356281</v>
      </c>
      <c r="W33" s="178">
        <f>IFERROR(SUM('REC Deliveries'!U26:Z26)/'REC Deliveries'!AI26,"")</f>
        <v>0.47916462691166117</v>
      </c>
      <c r="X33" s="178">
        <f>'REC Deliveries'!AM26</f>
        <v>0.35882348830180666</v>
      </c>
      <c r="Y33" s="188">
        <f>'RPS Balance'!J23</f>
        <v>755119146.09395719</v>
      </c>
      <c r="Z33" s="112">
        <f>'RPS Balance'!X23</f>
        <v>-12212847624.586046</v>
      </c>
      <c r="AA33" s="95"/>
    </row>
    <row r="34" spans="2:27">
      <c r="B34" s="65">
        <v>2041</v>
      </c>
      <c r="C34" s="41">
        <f t="shared" si="0"/>
        <v>1000000</v>
      </c>
      <c r="D34" s="41">
        <f t="shared" si="0"/>
        <v>750000</v>
      </c>
      <c r="E34" s="41">
        <f t="shared" si="0"/>
        <v>85000</v>
      </c>
      <c r="G34" s="65" t="s">
        <v>37</v>
      </c>
      <c r="H34" s="127">
        <f t="shared" si="1"/>
        <v>400000</v>
      </c>
      <c r="J34" s="20" t="s">
        <v>37</v>
      </c>
      <c r="K34" s="135">
        <f t="shared" si="2"/>
        <v>4.5754999999999999</v>
      </c>
      <c r="L34" s="135">
        <f t="shared" si="2"/>
        <v>5.0247999999999999</v>
      </c>
      <c r="M34" s="135">
        <f t="shared" si="2"/>
        <v>2.625</v>
      </c>
      <c r="R34" s="20" t="s">
        <v>37</v>
      </c>
      <c r="S34" s="115">
        <f>'RPS Balance'!K24</f>
        <v>75781990.962177411</v>
      </c>
      <c r="T34" s="115">
        <f>'RPS Balance'!L24</f>
        <v>57150116.545767695</v>
      </c>
      <c r="U34" s="115">
        <f>'RPS Balance'!M24</f>
        <v>18631874.416409716</v>
      </c>
      <c r="V34" s="178">
        <f>IFERROR('REC Deliveries'!AH27/SUM('REC Deliveries'!AH27:AI27),"")</f>
        <v>0.44747565195924288</v>
      </c>
      <c r="W34" s="178">
        <f>IFERROR(SUM('REC Deliveries'!U27:Z27)/'REC Deliveries'!AI27,"")</f>
        <v>0.47332249736345527</v>
      </c>
      <c r="X34" s="187">
        <f>'REC Deliveries'!AM27</f>
        <v>0.36874842930058854</v>
      </c>
      <c r="Y34" s="188">
        <f>'RPS Balance'!J24</f>
        <v>758288140.28524029</v>
      </c>
      <c r="Z34" s="112">
        <f>'RPS Balance'!X24</f>
        <v>-13478861374.758795</v>
      </c>
      <c r="AA34" s="95"/>
    </row>
    <row r="35" spans="2:27">
      <c r="B35" s="65">
        <v>2042</v>
      </c>
      <c r="C35" s="41">
        <f t="shared" si="0"/>
        <v>1000000</v>
      </c>
      <c r="D35" s="41">
        <f t="shared" si="0"/>
        <v>750000</v>
      </c>
      <c r="E35" s="41">
        <f t="shared" si="0"/>
        <v>85000</v>
      </c>
      <c r="G35" s="65" t="s">
        <v>38</v>
      </c>
      <c r="H35" s="127">
        <f t="shared" si="1"/>
        <v>400000</v>
      </c>
      <c r="J35" s="20" t="s">
        <v>38</v>
      </c>
      <c r="K35" s="135">
        <f t="shared" si="2"/>
        <v>4.5754999999999999</v>
      </c>
      <c r="L35" s="135">
        <f t="shared" si="2"/>
        <v>5.0247999999999999</v>
      </c>
      <c r="M35" s="135">
        <f t="shared" si="2"/>
        <v>2.625</v>
      </c>
      <c r="R35" s="20" t="s">
        <v>38</v>
      </c>
      <c r="S35" s="115">
        <f>'RPS Balance'!K25</f>
        <v>77887811.689798236</v>
      </c>
      <c r="T35" s="115">
        <f>'RPS Balance'!L25</f>
        <v>58145736.683585957</v>
      </c>
      <c r="U35" s="115">
        <f>'RPS Balance'!M25</f>
        <v>19742075.006212279</v>
      </c>
      <c r="V35" s="178">
        <f>IFERROR('REC Deliveries'!AH28/SUM('REC Deliveries'!AH28:AI28),"")</f>
        <v>0.44977672491161491</v>
      </c>
      <c r="W35" s="178">
        <f>IFERROR(SUM('REC Deliveries'!U28:Z28)/'REC Deliveries'!AI28,"")</f>
        <v>0.46213499961961074</v>
      </c>
      <c r="X35" s="183">
        <f>'REC Deliveries'!AM28</f>
        <v>0.37326601773055218</v>
      </c>
      <c r="Y35" s="188">
        <f>'RPS Balance'!J25</f>
        <v>762256503.57323825</v>
      </c>
      <c r="Z35" s="112">
        <f>'RPS Balance'!X25</f>
        <v>-14772885052.017639</v>
      </c>
      <c r="AA35" s="95"/>
    </row>
    <row r="36" spans="2:27">
      <c r="B36" s="65">
        <v>2043</v>
      </c>
      <c r="C36" s="41">
        <f t="shared" si="0"/>
        <v>1000000</v>
      </c>
      <c r="D36" s="41">
        <f t="shared" si="0"/>
        <v>750000</v>
      </c>
      <c r="E36" s="41">
        <f t="shared" si="0"/>
        <v>85000</v>
      </c>
      <c r="G36" s="65" t="s">
        <v>39</v>
      </c>
      <c r="H36" s="127">
        <f t="shared" si="1"/>
        <v>400000</v>
      </c>
      <c r="J36" s="20" t="s">
        <v>39</v>
      </c>
      <c r="K36" s="135">
        <f t="shared" si="2"/>
        <v>4.5754999999999999</v>
      </c>
      <c r="L36" s="135">
        <f t="shared" si="2"/>
        <v>5.0247999999999999</v>
      </c>
      <c r="M36" s="135">
        <f t="shared" si="2"/>
        <v>2.625</v>
      </c>
      <c r="R36" s="20" t="s">
        <v>39</v>
      </c>
      <c r="S36" s="115">
        <f>'RPS Balance'!K26</f>
        <v>78187706.648671687</v>
      </c>
      <c r="T36" s="115">
        <f>'RPS Balance'!L26</f>
        <v>59634654.720979184</v>
      </c>
      <c r="U36" s="115">
        <f>'RPS Balance'!M26</f>
        <v>18553051.927692503</v>
      </c>
      <c r="V36" s="178">
        <f>IFERROR('REC Deliveries'!AH29/SUM('REC Deliveries'!AH29:AI29),"")</f>
        <v>0.45446623994200347</v>
      </c>
      <c r="W36" s="178">
        <f>IFERROR(SUM('REC Deliveries'!U29:Z29)/'REC Deliveries'!AI29,"")</f>
        <v>0.4462003326570087</v>
      </c>
      <c r="X36" s="178">
        <f>'REC Deliveries'!AM29</f>
        <v>0.38135569693162436</v>
      </c>
      <c r="Y36" s="188">
        <f>'RPS Balance'!J26</f>
        <v>765278075.27956915</v>
      </c>
      <c r="Z36" s="112">
        <f>'RPS Balance'!X26</f>
        <v>-16112392550.693148</v>
      </c>
      <c r="AA36" s="95"/>
    </row>
    <row r="37" spans="2:27">
      <c r="B37" s="65">
        <v>2044</v>
      </c>
      <c r="C37" s="41">
        <f t="shared" si="0"/>
        <v>1000000</v>
      </c>
      <c r="D37" s="41">
        <f t="shared" si="0"/>
        <v>750000</v>
      </c>
      <c r="E37" s="41">
        <f t="shared" si="0"/>
        <v>85000</v>
      </c>
      <c r="G37" s="65" t="s">
        <v>40</v>
      </c>
      <c r="H37" s="127">
        <f t="shared" si="1"/>
        <v>400000</v>
      </c>
      <c r="J37" s="20" t="s">
        <v>40</v>
      </c>
      <c r="K37" s="135">
        <f t="shared" si="2"/>
        <v>4.5754999999999999</v>
      </c>
      <c r="L37" s="135">
        <f t="shared" si="2"/>
        <v>5.0247999999999999</v>
      </c>
      <c r="M37" s="135">
        <f t="shared" si="2"/>
        <v>2.625</v>
      </c>
      <c r="R37" s="20" t="s">
        <v>40</v>
      </c>
      <c r="S37" s="115">
        <f>'RPS Balance'!K27</f>
        <v>78497877.765333831</v>
      </c>
      <c r="T37" s="115">
        <f>'RPS Balance'!L27</f>
        <v>61312903.926456116</v>
      </c>
      <c r="U37" s="115">
        <f>'RPS Balance'!M27</f>
        <v>17184973.838877715</v>
      </c>
      <c r="V37" s="178">
        <f>IFERROR('REC Deliveries'!AH30/SUM('REC Deliveries'!AH30:AI30),"")</f>
        <v>0.45886415073371412</v>
      </c>
      <c r="W37" s="178">
        <f>IFERROR(SUM('REC Deliveries'!U30:Z30)/'REC Deliveries'!AI30,"")</f>
        <v>0.43118583280675549</v>
      </c>
      <c r="X37" s="178">
        <f>'REC Deliveries'!AM30</f>
        <v>0.39053860863441758</v>
      </c>
      <c r="Y37" s="188">
        <f>'RPS Balance'!J27</f>
        <v>768387669.58036363</v>
      </c>
      <c r="Z37" s="112">
        <f>'RPS Balance'!X27</f>
        <v>-17499461697.134735</v>
      </c>
      <c r="AA37" s="95"/>
    </row>
    <row r="38" spans="2:27">
      <c r="B38" s="65">
        <v>2045</v>
      </c>
      <c r="C38" s="41">
        <f t="shared" si="0"/>
        <v>1000000</v>
      </c>
      <c r="D38" s="41">
        <f t="shared" si="0"/>
        <v>750000</v>
      </c>
      <c r="E38" s="41">
        <f t="shared" si="0"/>
        <v>85000</v>
      </c>
      <c r="G38" s="65" t="s">
        <v>41</v>
      </c>
      <c r="H38" s="127">
        <f t="shared" si="1"/>
        <v>400000</v>
      </c>
      <c r="J38" s="20" t="s">
        <v>41</v>
      </c>
      <c r="K38" s="135">
        <f t="shared" si="2"/>
        <v>4.5754999999999999</v>
      </c>
      <c r="L38" s="135">
        <f t="shared" si="2"/>
        <v>5.0247999999999999</v>
      </c>
      <c r="M38" s="135">
        <f t="shared" si="2"/>
        <v>2.625</v>
      </c>
      <c r="R38" s="20" t="s">
        <v>41</v>
      </c>
      <c r="S38" s="115">
        <f>'RPS Balance'!K28</f>
        <v>78765598.298426583</v>
      </c>
      <c r="T38" s="115">
        <f>'RPS Balance'!L28</f>
        <v>62828540.150040999</v>
      </c>
      <c r="U38" s="115">
        <f>'RPS Balance'!M28</f>
        <v>15937058.148385584</v>
      </c>
      <c r="V38" s="178">
        <f>IFERROR('REC Deliveries'!AH31/SUM('REC Deliveries'!AH31:AI31),"")</f>
        <v>0.46331563326162212</v>
      </c>
      <c r="W38" s="178">
        <f>IFERROR(SUM('REC Deliveries'!U31:Z31)/'REC Deliveries'!AI31,"")</f>
        <v>0.41754350851756711</v>
      </c>
      <c r="X38" s="178">
        <f>'REC Deliveries'!AM31</f>
        <v>0.39883236785681891</v>
      </c>
      <c r="Y38" s="188">
        <f>'RPS Balance'!J28</f>
        <v>771075629.21285677</v>
      </c>
      <c r="Z38" s="112">
        <f>'RPS Balance'!X28</f>
        <v>-18914491091.970261</v>
      </c>
      <c r="AA38" s="95"/>
    </row>
    <row r="39" spans="2:27">
      <c r="B39" s="65">
        <v>2046</v>
      </c>
      <c r="C39" s="41">
        <f t="shared" si="0"/>
        <v>1000000</v>
      </c>
      <c r="D39" s="41">
        <f t="shared" si="0"/>
        <v>750000</v>
      </c>
      <c r="E39" s="41">
        <f t="shared" si="0"/>
        <v>85000</v>
      </c>
      <c r="G39" s="65" t="s">
        <v>42</v>
      </c>
      <c r="H39" s="127">
        <f t="shared" si="1"/>
        <v>400000</v>
      </c>
      <c r="J39" s="20" t="s">
        <v>42</v>
      </c>
      <c r="K39" s="135">
        <f t="shared" si="2"/>
        <v>4.5754999999999999</v>
      </c>
      <c r="L39" s="135">
        <f t="shared" si="2"/>
        <v>5.0247999999999999</v>
      </c>
      <c r="M39" s="135">
        <f t="shared" si="2"/>
        <v>2.625</v>
      </c>
      <c r="R39" s="20" t="s">
        <v>42</v>
      </c>
      <c r="S39" s="115">
        <f>'RPS Balance'!K29</f>
        <v>79034466.967292204</v>
      </c>
      <c r="T39" s="115">
        <f>'RPS Balance'!L29</f>
        <v>64058542.467507966</v>
      </c>
      <c r="U39" s="115">
        <f>'RPS Balance'!M29</f>
        <v>14975924.499784239</v>
      </c>
      <c r="V39" s="178">
        <f>IFERROR('REC Deliveries'!AH32/SUM('REC Deliveries'!AH32:AI32),"")</f>
        <v>0.46751649865614475</v>
      </c>
      <c r="W39" s="178">
        <f>IFERROR(SUM('REC Deliveries'!U32:Z32)/'REC Deliveries'!AI32,"")</f>
        <v>0.40461686067279573</v>
      </c>
      <c r="X39" s="178">
        <f>'REC Deliveries'!AM32</f>
        <v>0.40525700321366176</v>
      </c>
      <c r="Y39" s="188">
        <f>'RPS Balance'!J29</f>
        <v>773775121.66036844</v>
      </c>
      <c r="Z39" s="112">
        <f>'RPS Balance'!X29</f>
        <v>-20326603620.627205</v>
      </c>
      <c r="AA39" s="95"/>
    </row>
    <row r="40" spans="2:27">
      <c r="G40" s="65" t="s">
        <v>43</v>
      </c>
      <c r="H40" s="127">
        <f t="shared" si="1"/>
        <v>400000</v>
      </c>
      <c r="J40" s="20" t="s">
        <v>43</v>
      </c>
      <c r="K40" s="135">
        <f t="shared" si="2"/>
        <v>4.5754999999999999</v>
      </c>
      <c r="L40" s="135">
        <f t="shared" si="2"/>
        <v>5.0247999999999999</v>
      </c>
      <c r="M40" s="135">
        <f t="shared" si="2"/>
        <v>2.625</v>
      </c>
      <c r="R40" s="20" t="s">
        <v>43</v>
      </c>
      <c r="S40" s="115">
        <f>'RPS Balance'!K30</f>
        <v>79304488.698135793</v>
      </c>
      <c r="T40" s="115">
        <f>'RPS Balance'!L30</f>
        <v>64275192.218387596</v>
      </c>
      <c r="U40" s="115">
        <f>'RPS Balance'!M30</f>
        <v>15029296.479748197</v>
      </c>
      <c r="V40" s="178">
        <f>IFERROR('REC Deliveries'!AH33/SUM('REC Deliveries'!AH33:AI33),"")</f>
        <v>0.47149029176967078</v>
      </c>
      <c r="W40" s="178">
        <f>IFERROR(SUM('REC Deliveries'!U33:Z33)/'REC Deliveries'!AI33,"")</f>
        <v>0.39235116226550576</v>
      </c>
      <c r="X40" s="178">
        <f>'REC Deliveries'!AM33</f>
        <v>0.4052430907350299</v>
      </c>
      <c r="Y40" s="188">
        <f>'RPS Balance'!J30</f>
        <v>776486196.41735017</v>
      </c>
      <c r="Z40" s="112">
        <f>'RPS Balance'!X30</f>
        <v>-21702445136.234974</v>
      </c>
      <c r="AA40" s="95"/>
    </row>
    <row r="42" spans="2:27" ht="15">
      <c r="B42" s="2" t="str">
        <f>C7</f>
        <v>2024 Baseline</v>
      </c>
      <c r="C42" s="67"/>
      <c r="D42" s="132"/>
      <c r="E42" s="132"/>
    </row>
    <row r="43" spans="2:27" ht="12.95" customHeight="1"/>
    <row r="44" spans="2:27" ht="14.1" customHeight="1">
      <c r="B44" s="19" t="s">
        <v>70</v>
      </c>
      <c r="C44" s="19" t="s">
        <v>71</v>
      </c>
      <c r="D44" s="19" t="s">
        <v>72</v>
      </c>
      <c r="E44" s="19" t="s">
        <v>73</v>
      </c>
      <c r="G44" s="19" t="s">
        <v>70</v>
      </c>
      <c r="H44" s="19" t="s">
        <v>74</v>
      </c>
      <c r="J44" s="19" t="s">
        <v>70</v>
      </c>
      <c r="K44" s="19" t="s">
        <v>44</v>
      </c>
      <c r="L44" s="19" t="s">
        <v>45</v>
      </c>
      <c r="M44" s="19" t="s">
        <v>46</v>
      </c>
    </row>
    <row r="45" spans="2:27">
      <c r="B45" s="38" t="s">
        <v>84</v>
      </c>
      <c r="C45" s="38" t="s">
        <v>85</v>
      </c>
      <c r="D45" s="38" t="s">
        <v>85</v>
      </c>
      <c r="E45" s="38" t="s">
        <v>85</v>
      </c>
      <c r="G45" s="177" t="s">
        <v>84</v>
      </c>
      <c r="H45" s="177" t="s">
        <v>86</v>
      </c>
      <c r="J45" s="38" t="s">
        <v>84</v>
      </c>
      <c r="K45" s="38" t="s">
        <v>87</v>
      </c>
      <c r="L45" s="38" t="s">
        <v>87</v>
      </c>
      <c r="M45" s="38" t="s">
        <v>87</v>
      </c>
    </row>
    <row r="46" spans="2:27">
      <c r="B46" s="20">
        <v>2022</v>
      </c>
      <c r="C46" s="37">
        <v>0</v>
      </c>
      <c r="D46" s="37">
        <v>0</v>
      </c>
      <c r="E46" s="37">
        <v>0</v>
      </c>
      <c r="G46" s="65" t="s">
        <v>88</v>
      </c>
      <c r="H46" s="37">
        <v>0</v>
      </c>
      <c r="J46" s="20" t="s">
        <v>88</v>
      </c>
      <c r="K46" s="129">
        <v>1.8053999999999999</v>
      </c>
      <c r="L46" s="129">
        <v>1.8916999999999999</v>
      </c>
      <c r="M46" s="129">
        <v>1.2415</v>
      </c>
    </row>
    <row r="47" spans="2:27">
      <c r="B47" s="20">
        <v>2023</v>
      </c>
      <c r="C47" s="37">
        <v>0</v>
      </c>
      <c r="D47" s="37">
        <v>0</v>
      </c>
      <c r="E47" s="37">
        <v>0</v>
      </c>
      <c r="G47" s="65" t="s">
        <v>89</v>
      </c>
      <c r="H47" s="37">
        <v>0</v>
      </c>
      <c r="J47" s="20" t="s">
        <v>89</v>
      </c>
      <c r="K47" s="129">
        <v>3.652133333333333</v>
      </c>
      <c r="L47" s="129">
        <v>3.980433333333333</v>
      </c>
      <c r="M47" s="129">
        <v>2.1638333333333333</v>
      </c>
    </row>
    <row r="48" spans="2:27">
      <c r="B48" s="20">
        <v>2024</v>
      </c>
      <c r="C48" s="37">
        <v>0</v>
      </c>
      <c r="D48" s="37">
        <v>0</v>
      </c>
      <c r="E48" s="37">
        <v>0</v>
      </c>
      <c r="G48" s="65" t="s">
        <v>20</v>
      </c>
      <c r="H48" s="37">
        <v>0</v>
      </c>
      <c r="J48" s="20" t="s">
        <v>20</v>
      </c>
      <c r="K48" s="129">
        <v>4.5754999999999999</v>
      </c>
      <c r="L48" s="129">
        <v>5.0247999999999999</v>
      </c>
      <c r="M48" s="129">
        <v>2.625</v>
      </c>
    </row>
    <row r="49" spans="2:13">
      <c r="B49" s="20">
        <v>2025</v>
      </c>
      <c r="C49" s="37">
        <v>2500000</v>
      </c>
      <c r="D49" s="37">
        <v>666666</v>
      </c>
      <c r="E49" s="37">
        <v>85000</v>
      </c>
      <c r="G49" s="65" t="s">
        <v>21</v>
      </c>
      <c r="H49" s="37">
        <v>0</v>
      </c>
      <c r="J49" s="20" t="s">
        <v>21</v>
      </c>
      <c r="K49" s="129">
        <v>4.5754999999999999</v>
      </c>
      <c r="L49" s="129">
        <v>5.0247999999999999</v>
      </c>
      <c r="M49" s="129">
        <v>2.625</v>
      </c>
    </row>
    <row r="50" spans="2:13">
      <c r="B50" s="20">
        <v>2026</v>
      </c>
      <c r="C50" s="37">
        <v>2500000</v>
      </c>
      <c r="D50" s="37">
        <v>1500000</v>
      </c>
      <c r="E50" s="37">
        <v>85000</v>
      </c>
      <c r="G50" s="65" t="s">
        <v>22</v>
      </c>
      <c r="H50" s="37">
        <v>800000</v>
      </c>
      <c r="J50" s="20" t="s">
        <v>22</v>
      </c>
      <c r="K50" s="129">
        <v>4.5754999999999999</v>
      </c>
      <c r="L50" s="129">
        <v>5.0247999999999999</v>
      </c>
      <c r="M50" s="129">
        <v>2.625</v>
      </c>
    </row>
    <row r="51" spans="2:13">
      <c r="B51" s="20">
        <v>2027</v>
      </c>
      <c r="C51" s="37">
        <v>2500000</v>
      </c>
      <c r="D51" s="37">
        <v>1500000</v>
      </c>
      <c r="E51" s="37">
        <v>85000</v>
      </c>
      <c r="G51" s="65" t="s">
        <v>23</v>
      </c>
      <c r="H51" s="37">
        <v>800000</v>
      </c>
      <c r="J51" s="20" t="s">
        <v>23</v>
      </c>
      <c r="K51" s="129">
        <v>4.5754999999999999</v>
      </c>
      <c r="L51" s="129">
        <v>5.0247999999999999</v>
      </c>
      <c r="M51" s="129">
        <v>2.625</v>
      </c>
    </row>
    <row r="52" spans="2:13">
      <c r="B52" s="20">
        <v>2028</v>
      </c>
      <c r="C52" s="37">
        <v>2500000</v>
      </c>
      <c r="D52" s="37">
        <v>1000000</v>
      </c>
      <c r="E52" s="37">
        <v>85000</v>
      </c>
      <c r="G52" s="65" t="s">
        <v>24</v>
      </c>
      <c r="H52" s="37">
        <v>800000</v>
      </c>
      <c r="J52" s="20" t="s">
        <v>24</v>
      </c>
      <c r="K52" s="129">
        <v>4.5754999999999999</v>
      </c>
      <c r="L52" s="129">
        <v>5.0247999999999999</v>
      </c>
      <c r="M52" s="129">
        <v>2.625</v>
      </c>
    </row>
    <row r="53" spans="2:13">
      <c r="B53" s="20">
        <v>2029</v>
      </c>
      <c r="C53" s="37">
        <v>2500000</v>
      </c>
      <c r="D53" s="37">
        <v>1000000</v>
      </c>
      <c r="E53" s="37">
        <v>85000</v>
      </c>
      <c r="G53" s="65" t="s">
        <v>25</v>
      </c>
      <c r="H53" s="37">
        <v>800000</v>
      </c>
      <c r="J53" s="20" t="s">
        <v>25</v>
      </c>
      <c r="K53" s="129">
        <v>4.5754999999999999</v>
      </c>
      <c r="L53" s="129">
        <v>5.0247999999999999</v>
      </c>
      <c r="M53" s="129">
        <v>2.625</v>
      </c>
    </row>
    <row r="54" spans="2:13">
      <c r="B54" s="20">
        <v>2030</v>
      </c>
      <c r="C54" s="37">
        <v>1000000</v>
      </c>
      <c r="D54" s="37">
        <v>750000</v>
      </c>
      <c r="E54" s="37">
        <v>85000</v>
      </c>
      <c r="G54" s="65" t="s">
        <v>26</v>
      </c>
      <c r="H54" s="37">
        <v>800000</v>
      </c>
      <c r="J54" s="20" t="s">
        <v>26</v>
      </c>
      <c r="K54" s="129">
        <v>4.5754999999999999</v>
      </c>
      <c r="L54" s="129">
        <v>5.0247999999999999</v>
      </c>
      <c r="M54" s="129">
        <v>2.625</v>
      </c>
    </row>
    <row r="55" spans="2:13">
      <c r="B55" s="20">
        <v>2031</v>
      </c>
      <c r="C55" s="37">
        <v>1000000</v>
      </c>
      <c r="D55" s="37">
        <v>750000</v>
      </c>
      <c r="E55" s="37">
        <v>85000</v>
      </c>
      <c r="G55" s="65" t="s">
        <v>27</v>
      </c>
      <c r="H55" s="37">
        <v>800000</v>
      </c>
      <c r="J55" s="20" t="s">
        <v>27</v>
      </c>
      <c r="K55" s="129">
        <v>4.5754999999999999</v>
      </c>
      <c r="L55" s="129">
        <v>5.0247999999999999</v>
      </c>
      <c r="M55" s="129">
        <v>2.625</v>
      </c>
    </row>
    <row r="56" spans="2:13">
      <c r="B56" s="20">
        <v>2032</v>
      </c>
      <c r="C56" s="37">
        <v>1000000</v>
      </c>
      <c r="D56" s="37">
        <v>750000</v>
      </c>
      <c r="E56" s="37">
        <v>85000</v>
      </c>
      <c r="G56" s="65" t="s">
        <v>28</v>
      </c>
      <c r="H56" s="37">
        <v>800000</v>
      </c>
      <c r="J56" s="20" t="s">
        <v>28</v>
      </c>
      <c r="K56" s="129">
        <v>4.5754999999999999</v>
      </c>
      <c r="L56" s="129">
        <v>5.0247999999999999</v>
      </c>
      <c r="M56" s="129">
        <v>2.625</v>
      </c>
    </row>
    <row r="57" spans="2:13">
      <c r="B57" s="20">
        <v>2033</v>
      </c>
      <c r="C57" s="37">
        <v>1000000</v>
      </c>
      <c r="D57" s="37">
        <v>750000</v>
      </c>
      <c r="E57" s="37">
        <v>85000</v>
      </c>
      <c r="G57" s="65" t="s">
        <v>29</v>
      </c>
      <c r="H57" s="37">
        <v>800000</v>
      </c>
      <c r="J57" s="20" t="s">
        <v>29</v>
      </c>
      <c r="K57" s="129">
        <v>4.5754999999999999</v>
      </c>
      <c r="L57" s="129">
        <v>5.0247999999999999</v>
      </c>
      <c r="M57" s="129">
        <v>2.625</v>
      </c>
    </row>
    <row r="58" spans="2:13">
      <c r="B58" s="20">
        <v>2034</v>
      </c>
      <c r="C58" s="37">
        <v>1000000</v>
      </c>
      <c r="D58" s="37">
        <v>750000</v>
      </c>
      <c r="E58" s="37">
        <v>85000</v>
      </c>
      <c r="G58" s="65" t="s">
        <v>30</v>
      </c>
      <c r="H58" s="37">
        <v>800000</v>
      </c>
      <c r="J58" s="20" t="s">
        <v>30</v>
      </c>
      <c r="K58" s="129">
        <v>4.5754999999999999</v>
      </c>
      <c r="L58" s="129">
        <v>5.0247999999999999</v>
      </c>
      <c r="M58" s="129">
        <v>2.625</v>
      </c>
    </row>
    <row r="59" spans="2:13">
      <c r="B59" s="20">
        <v>2035</v>
      </c>
      <c r="C59" s="37">
        <v>1000000</v>
      </c>
      <c r="D59" s="37">
        <v>750000</v>
      </c>
      <c r="E59" s="37">
        <v>85000</v>
      </c>
      <c r="G59" s="65" t="s">
        <v>31</v>
      </c>
      <c r="H59" s="37">
        <v>400000</v>
      </c>
      <c r="J59" s="20" t="s">
        <v>31</v>
      </c>
      <c r="K59" s="129">
        <v>4.5754999999999999</v>
      </c>
      <c r="L59" s="129">
        <v>5.0247999999999999</v>
      </c>
      <c r="M59" s="129">
        <v>2.625</v>
      </c>
    </row>
    <row r="60" spans="2:13">
      <c r="B60" s="20">
        <v>2036</v>
      </c>
      <c r="C60" s="37">
        <v>1000000</v>
      </c>
      <c r="D60" s="37">
        <v>750000</v>
      </c>
      <c r="E60" s="37">
        <v>85000</v>
      </c>
      <c r="G60" s="65" t="s">
        <v>32</v>
      </c>
      <c r="H60" s="37">
        <v>400000</v>
      </c>
      <c r="J60" s="20" t="s">
        <v>32</v>
      </c>
      <c r="K60" s="129">
        <v>4.5754999999999999</v>
      </c>
      <c r="L60" s="129">
        <v>5.0247999999999999</v>
      </c>
      <c r="M60" s="129">
        <v>2.625</v>
      </c>
    </row>
    <row r="61" spans="2:13">
      <c r="B61" s="20">
        <v>2037</v>
      </c>
      <c r="C61" s="37">
        <v>1000000</v>
      </c>
      <c r="D61" s="37">
        <v>750000</v>
      </c>
      <c r="E61" s="37">
        <v>85000</v>
      </c>
      <c r="G61" s="65" t="s">
        <v>33</v>
      </c>
      <c r="H61" s="37">
        <f t="shared" ref="H61:H71" si="3">H60</f>
        <v>400000</v>
      </c>
      <c r="J61" s="20" t="s">
        <v>33</v>
      </c>
      <c r="K61" s="129">
        <v>4.5754999999999999</v>
      </c>
      <c r="L61" s="129">
        <v>5.0247999999999999</v>
      </c>
      <c r="M61" s="129">
        <v>2.625</v>
      </c>
    </row>
    <row r="62" spans="2:13">
      <c r="B62" s="20">
        <v>2038</v>
      </c>
      <c r="C62" s="37">
        <v>1000000</v>
      </c>
      <c r="D62" s="37">
        <v>750000</v>
      </c>
      <c r="E62" s="37">
        <v>85000</v>
      </c>
      <c r="G62" s="65" t="s">
        <v>34</v>
      </c>
      <c r="H62" s="37">
        <f t="shared" si="3"/>
        <v>400000</v>
      </c>
      <c r="J62" s="20" t="s">
        <v>34</v>
      </c>
      <c r="K62" s="129">
        <v>4.5754999999999999</v>
      </c>
      <c r="L62" s="129">
        <v>5.0247999999999999</v>
      </c>
      <c r="M62" s="129">
        <v>2.625</v>
      </c>
    </row>
    <row r="63" spans="2:13">
      <c r="B63" s="20">
        <v>2039</v>
      </c>
      <c r="C63" s="37">
        <v>1000000</v>
      </c>
      <c r="D63" s="37">
        <v>750000</v>
      </c>
      <c r="E63" s="37">
        <v>85000</v>
      </c>
      <c r="G63" s="65" t="s">
        <v>35</v>
      </c>
      <c r="H63" s="37">
        <f t="shared" si="3"/>
        <v>400000</v>
      </c>
      <c r="J63" s="20" t="s">
        <v>35</v>
      </c>
      <c r="K63" s="129">
        <v>4.5754999999999999</v>
      </c>
      <c r="L63" s="129">
        <v>5.0247999999999999</v>
      </c>
      <c r="M63" s="129">
        <v>2.625</v>
      </c>
    </row>
    <row r="64" spans="2:13">
      <c r="B64" s="20">
        <v>2040</v>
      </c>
      <c r="C64" s="37">
        <v>1000000</v>
      </c>
      <c r="D64" s="37">
        <v>750000</v>
      </c>
      <c r="E64" s="37">
        <v>85000</v>
      </c>
      <c r="G64" s="65" t="s">
        <v>36</v>
      </c>
      <c r="H64" s="37">
        <f t="shared" si="3"/>
        <v>400000</v>
      </c>
      <c r="J64" s="20" t="s">
        <v>36</v>
      </c>
      <c r="K64" s="129">
        <v>4.5754999999999999</v>
      </c>
      <c r="L64" s="129">
        <v>5.0247999999999999</v>
      </c>
      <c r="M64" s="129">
        <v>2.625</v>
      </c>
    </row>
    <row r="65" spans="2:15">
      <c r="B65" s="65">
        <v>2041</v>
      </c>
      <c r="C65" s="37">
        <v>1000000</v>
      </c>
      <c r="D65" s="37">
        <v>750000</v>
      </c>
      <c r="E65" s="37">
        <v>85000</v>
      </c>
      <c r="G65" s="65" t="s">
        <v>37</v>
      </c>
      <c r="H65" s="37">
        <f t="shared" si="3"/>
        <v>400000</v>
      </c>
      <c r="J65" s="20" t="s">
        <v>37</v>
      </c>
      <c r="K65" s="129">
        <v>4.5754999999999999</v>
      </c>
      <c r="L65" s="129">
        <v>5.0247999999999999</v>
      </c>
      <c r="M65" s="129">
        <v>2.625</v>
      </c>
    </row>
    <row r="66" spans="2:15">
      <c r="B66" s="65">
        <v>2042</v>
      </c>
      <c r="C66" s="37">
        <v>1000000</v>
      </c>
      <c r="D66" s="37">
        <v>750000</v>
      </c>
      <c r="E66" s="37">
        <v>85000</v>
      </c>
      <c r="G66" s="65" t="s">
        <v>38</v>
      </c>
      <c r="H66" s="37">
        <f t="shared" si="3"/>
        <v>400000</v>
      </c>
      <c r="J66" s="20" t="s">
        <v>38</v>
      </c>
      <c r="K66" s="129">
        <v>4.5754999999999999</v>
      </c>
      <c r="L66" s="129">
        <v>5.0247999999999999</v>
      </c>
      <c r="M66" s="129">
        <v>2.625</v>
      </c>
    </row>
    <row r="67" spans="2:15">
      <c r="B67" s="65">
        <v>2043</v>
      </c>
      <c r="C67" s="37">
        <v>1000000</v>
      </c>
      <c r="D67" s="37">
        <v>750000</v>
      </c>
      <c r="E67" s="37">
        <v>85000</v>
      </c>
      <c r="G67" s="65" t="s">
        <v>39</v>
      </c>
      <c r="H67" s="37">
        <f t="shared" si="3"/>
        <v>400000</v>
      </c>
      <c r="J67" s="20" t="s">
        <v>39</v>
      </c>
      <c r="K67" s="129">
        <v>4.5754999999999999</v>
      </c>
      <c r="L67" s="129">
        <v>5.0247999999999999</v>
      </c>
      <c r="M67" s="129">
        <v>2.625</v>
      </c>
    </row>
    <row r="68" spans="2:15">
      <c r="B68" s="65">
        <v>2044</v>
      </c>
      <c r="C68" s="37">
        <v>1000000</v>
      </c>
      <c r="D68" s="37">
        <v>750000</v>
      </c>
      <c r="E68" s="37">
        <v>85000</v>
      </c>
      <c r="G68" s="65" t="s">
        <v>40</v>
      </c>
      <c r="H68" s="37">
        <f t="shared" si="3"/>
        <v>400000</v>
      </c>
      <c r="J68" s="20" t="s">
        <v>40</v>
      </c>
      <c r="K68" s="129">
        <v>4.5754999999999999</v>
      </c>
      <c r="L68" s="129">
        <v>5.0247999999999999</v>
      </c>
      <c r="M68" s="129">
        <v>2.625</v>
      </c>
    </row>
    <row r="69" spans="2:15">
      <c r="B69" s="65">
        <v>2045</v>
      </c>
      <c r="C69" s="37">
        <v>1000000</v>
      </c>
      <c r="D69" s="37">
        <v>750000</v>
      </c>
      <c r="E69" s="37">
        <v>85000</v>
      </c>
      <c r="G69" s="65" t="s">
        <v>41</v>
      </c>
      <c r="H69" s="37">
        <f t="shared" si="3"/>
        <v>400000</v>
      </c>
      <c r="J69" s="20" t="s">
        <v>41</v>
      </c>
      <c r="K69" s="129">
        <v>4.5754999999999999</v>
      </c>
      <c r="L69" s="129">
        <v>5.0247999999999999</v>
      </c>
      <c r="M69" s="129">
        <v>2.625</v>
      </c>
    </row>
    <row r="70" spans="2:15">
      <c r="B70" s="65">
        <v>2046</v>
      </c>
      <c r="C70" s="37">
        <v>1000000</v>
      </c>
      <c r="D70" s="37">
        <v>750000</v>
      </c>
      <c r="E70" s="37">
        <v>85000</v>
      </c>
      <c r="G70" s="65" t="s">
        <v>42</v>
      </c>
      <c r="H70" s="37">
        <f t="shared" si="3"/>
        <v>400000</v>
      </c>
      <c r="J70" s="20" t="s">
        <v>42</v>
      </c>
      <c r="K70" s="129">
        <v>4.5754999999999999</v>
      </c>
      <c r="L70" s="129">
        <v>5.0247999999999999</v>
      </c>
      <c r="M70" s="129">
        <v>2.625</v>
      </c>
    </row>
    <row r="71" spans="2:15">
      <c r="G71" s="65" t="s">
        <v>43</v>
      </c>
      <c r="H71" s="37">
        <f t="shared" si="3"/>
        <v>400000</v>
      </c>
      <c r="J71" s="20" t="s">
        <v>43</v>
      </c>
      <c r="K71" s="129">
        <v>4.5754999999999999</v>
      </c>
      <c r="L71" s="129">
        <v>5.0247999999999999</v>
      </c>
      <c r="M71" s="129">
        <v>2.625</v>
      </c>
    </row>
    <row r="73" spans="2:15" ht="15">
      <c r="B73" s="2" t="str">
        <f>C8</f>
        <v>Policy Compliance - single rate increase (Illustrative examples)</v>
      </c>
      <c r="C73" s="67"/>
    </row>
    <row r="74" spans="2:15" ht="12.95" customHeight="1"/>
    <row r="75" spans="2:15" ht="12.75">
      <c r="B75" s="19" t="s">
        <v>70</v>
      </c>
      <c r="C75" s="19" t="s">
        <v>71</v>
      </c>
      <c r="D75" s="19" t="s">
        <v>72</v>
      </c>
      <c r="E75" s="19" t="s">
        <v>73</v>
      </c>
      <c r="G75" s="19" t="s">
        <v>70</v>
      </c>
      <c r="H75" s="19" t="s">
        <v>74</v>
      </c>
      <c r="J75" s="19" t="s">
        <v>70</v>
      </c>
      <c r="K75" s="19" t="s">
        <v>44</v>
      </c>
      <c r="L75" s="19" t="s">
        <v>45</v>
      </c>
      <c r="M75" s="19" t="s">
        <v>46</v>
      </c>
      <c r="O75" s="137" t="s">
        <v>90</v>
      </c>
    </row>
    <row r="76" spans="2:15">
      <c r="B76" s="38" t="s">
        <v>84</v>
      </c>
      <c r="C76" s="38" t="s">
        <v>85</v>
      </c>
      <c r="D76" s="38" t="s">
        <v>85</v>
      </c>
      <c r="E76" s="38" t="s">
        <v>85</v>
      </c>
      <c r="G76" s="177" t="s">
        <v>84</v>
      </c>
      <c r="H76" s="177" t="s">
        <v>86</v>
      </c>
      <c r="J76" s="38" t="s">
        <v>84</v>
      </c>
      <c r="K76" s="38" t="s">
        <v>87</v>
      </c>
      <c r="L76" s="38" t="s">
        <v>87</v>
      </c>
      <c r="M76" s="38" t="s">
        <v>87</v>
      </c>
      <c r="O76" s="38" t="s">
        <v>17</v>
      </c>
    </row>
    <row r="77" spans="2:15">
      <c r="B77" s="20">
        <v>2022</v>
      </c>
      <c r="C77" s="37">
        <v>0</v>
      </c>
      <c r="D77" s="37">
        <v>0</v>
      </c>
      <c r="E77" s="37">
        <v>0</v>
      </c>
      <c r="G77" s="65" t="s">
        <v>88</v>
      </c>
      <c r="H77" s="37"/>
      <c r="J77" s="20" t="s">
        <v>88</v>
      </c>
      <c r="K77" s="129">
        <v>1.8053999999999999</v>
      </c>
      <c r="L77" s="129">
        <v>1.8916999999999999</v>
      </c>
      <c r="M77" s="129">
        <v>1.2415</v>
      </c>
      <c r="O77" s="40"/>
    </row>
    <row r="78" spans="2:15">
      <c r="B78" s="20">
        <v>2023</v>
      </c>
      <c r="C78" s="37">
        <v>0</v>
      </c>
      <c r="D78" s="37">
        <v>0</v>
      </c>
      <c r="E78" s="37">
        <v>0</v>
      </c>
      <c r="G78" s="65" t="s">
        <v>89</v>
      </c>
      <c r="H78" s="37"/>
      <c r="J78" s="20" t="s">
        <v>89</v>
      </c>
      <c r="K78" s="129">
        <v>3.652133333333333</v>
      </c>
      <c r="L78" s="129">
        <v>3.980433333333333</v>
      </c>
      <c r="M78" s="129">
        <v>2.1638333333333333</v>
      </c>
      <c r="O78" s="40"/>
    </row>
    <row r="79" spans="2:15">
      <c r="B79" s="20">
        <v>2024</v>
      </c>
      <c r="C79" s="37">
        <v>0</v>
      </c>
      <c r="D79" s="37">
        <v>0</v>
      </c>
      <c r="E79" s="37">
        <v>0</v>
      </c>
      <c r="G79" s="65" t="s">
        <v>20</v>
      </c>
      <c r="H79" s="37"/>
      <c r="J79" s="20" t="s">
        <v>20</v>
      </c>
      <c r="K79" s="129">
        <v>4.5754999999999999</v>
      </c>
      <c r="L79" s="129">
        <v>5.0247999999999999</v>
      </c>
      <c r="M79" s="129">
        <v>2.625</v>
      </c>
      <c r="O79" s="40"/>
    </row>
    <row r="80" spans="2:15">
      <c r="B80" s="20">
        <v>2025</v>
      </c>
      <c r="C80" s="37">
        <v>2500000</v>
      </c>
      <c r="D80" s="37">
        <v>666666</v>
      </c>
      <c r="E80" s="37">
        <v>85000</v>
      </c>
      <c r="G80" s="65" t="s">
        <v>21</v>
      </c>
      <c r="H80" s="37"/>
      <c r="J80" s="20" t="s">
        <v>21</v>
      </c>
      <c r="K80" s="129">
        <v>4.5754999999999999</v>
      </c>
      <c r="L80" s="129">
        <v>5.0247999999999999</v>
      </c>
      <c r="M80" s="129">
        <v>2.625</v>
      </c>
      <c r="O80" s="40"/>
    </row>
    <row r="81" spans="2:17">
      <c r="B81" s="20">
        <v>2026</v>
      </c>
      <c r="C81" s="37">
        <v>5000000</v>
      </c>
      <c r="D81" s="37">
        <v>3000000</v>
      </c>
      <c r="E81" s="37">
        <v>170000</v>
      </c>
      <c r="G81" s="65" t="s">
        <v>22</v>
      </c>
      <c r="H81" s="37">
        <v>800000</v>
      </c>
      <c r="J81" s="20" t="s">
        <v>22</v>
      </c>
      <c r="K81" s="129">
        <v>4.5754999999999999</v>
      </c>
      <c r="L81" s="129">
        <v>5.0247999999999999</v>
      </c>
      <c r="M81" s="129">
        <v>2.625</v>
      </c>
      <c r="O81" s="40"/>
    </row>
    <row r="82" spans="2:17">
      <c r="B82" s="20">
        <v>2027</v>
      </c>
      <c r="C82" s="37">
        <f>C51*1.9</f>
        <v>4750000</v>
      </c>
      <c r="D82" s="37">
        <f t="shared" ref="D82:E82" si="4">D51*1.9</f>
        <v>2850000</v>
      </c>
      <c r="E82" s="37">
        <f t="shared" si="4"/>
        <v>161500</v>
      </c>
      <c r="G82" s="65" t="s">
        <v>23</v>
      </c>
      <c r="H82" s="37">
        <v>1280000</v>
      </c>
      <c r="J82" s="20" t="s">
        <v>23</v>
      </c>
      <c r="K82" s="134">
        <f>K81*(1+$O82)</f>
        <v>4.5754999999999999</v>
      </c>
      <c r="L82" s="134">
        <f t="shared" ref="L82:M82" si="5">L81*(1+$O82)</f>
        <v>5.0247999999999999</v>
      </c>
      <c r="M82" s="134">
        <f t="shared" si="5"/>
        <v>2.625</v>
      </c>
      <c r="O82" s="40">
        <v>0</v>
      </c>
    </row>
    <row r="83" spans="2:17">
      <c r="B83" s="20">
        <v>2028</v>
      </c>
      <c r="C83" s="37">
        <f>C52*1.5</f>
        <v>3750000</v>
      </c>
      <c r="D83" s="37">
        <f t="shared" ref="D83:E83" si="6">D52*1.5</f>
        <v>1500000</v>
      </c>
      <c r="E83" s="37">
        <f t="shared" si="6"/>
        <v>127500</v>
      </c>
      <c r="G83" s="65" t="s">
        <v>24</v>
      </c>
      <c r="H83" s="37">
        <v>1280000</v>
      </c>
      <c r="J83" s="20" t="s">
        <v>24</v>
      </c>
      <c r="K83" s="134">
        <f t="shared" ref="K83:K102" si="7">K82*(1+$O83)</f>
        <v>15.785475</v>
      </c>
      <c r="L83" s="134">
        <f t="shared" ref="L83:L102" si="8">L82*(1+$O83)</f>
        <v>17.335560000000001</v>
      </c>
      <c r="M83" s="134">
        <f t="shared" ref="M83:M102" si="9">M82*(1+$O83)</f>
        <v>9.0562500000000004</v>
      </c>
      <c r="O83" s="40">
        <v>2.4500000000000002</v>
      </c>
      <c r="P83" s="122"/>
      <c r="Q83" s="190"/>
    </row>
    <row r="84" spans="2:17">
      <c r="B84" s="20">
        <v>2029</v>
      </c>
      <c r="C84" s="37">
        <f>C53*1.5</f>
        <v>3750000</v>
      </c>
      <c r="D84" s="37">
        <f t="shared" ref="D84:E84" si="10">D53*1.5</f>
        <v>1500000</v>
      </c>
      <c r="E84" s="37">
        <f t="shared" si="10"/>
        <v>127500</v>
      </c>
      <c r="G84" s="65" t="s">
        <v>25</v>
      </c>
      <c r="H84" s="37">
        <v>1280000</v>
      </c>
      <c r="J84" s="20" t="s">
        <v>25</v>
      </c>
      <c r="K84" s="134">
        <f t="shared" si="7"/>
        <v>15.785475</v>
      </c>
      <c r="L84" s="134">
        <f t="shared" si="8"/>
        <v>17.335560000000001</v>
      </c>
      <c r="M84" s="134">
        <f t="shared" si="9"/>
        <v>9.0562500000000004</v>
      </c>
      <c r="O84" s="40">
        <v>0</v>
      </c>
      <c r="P84" s="122"/>
    </row>
    <row r="85" spans="2:17">
      <c r="B85" s="20">
        <v>2030</v>
      </c>
      <c r="C85" s="37">
        <f>C54*1.4</f>
        <v>1400000</v>
      </c>
      <c r="D85" s="37">
        <f t="shared" ref="D85:E86" si="11">D54*1.4</f>
        <v>1050000</v>
      </c>
      <c r="E85" s="37">
        <f t="shared" si="11"/>
        <v>118999.99999999999</v>
      </c>
      <c r="G85" s="65" t="s">
        <v>26</v>
      </c>
      <c r="H85" s="37">
        <v>1280000</v>
      </c>
      <c r="J85" s="20" t="s">
        <v>26</v>
      </c>
      <c r="K85" s="134">
        <f t="shared" si="7"/>
        <v>15.785475</v>
      </c>
      <c r="L85" s="134">
        <f t="shared" si="8"/>
        <v>17.335560000000001</v>
      </c>
      <c r="M85" s="134">
        <f t="shared" si="9"/>
        <v>9.0562500000000004</v>
      </c>
      <c r="O85" s="40">
        <v>0</v>
      </c>
    </row>
    <row r="86" spans="2:17">
      <c r="B86" s="20">
        <v>2031</v>
      </c>
      <c r="C86" s="37">
        <f>C55*1.4</f>
        <v>1400000</v>
      </c>
      <c r="D86" s="37">
        <f t="shared" si="11"/>
        <v>1050000</v>
      </c>
      <c r="E86" s="37">
        <f t="shared" si="11"/>
        <v>118999.99999999999</v>
      </c>
      <c r="G86" s="65" t="s">
        <v>27</v>
      </c>
      <c r="H86" s="37">
        <v>1280000</v>
      </c>
      <c r="J86" s="20" t="s">
        <v>27</v>
      </c>
      <c r="K86" s="134">
        <f t="shared" si="7"/>
        <v>15.785475</v>
      </c>
      <c r="L86" s="134">
        <f t="shared" si="8"/>
        <v>17.335560000000001</v>
      </c>
      <c r="M86" s="134">
        <f t="shared" si="9"/>
        <v>9.0562500000000004</v>
      </c>
      <c r="O86" s="40">
        <v>0</v>
      </c>
    </row>
    <row r="87" spans="2:17">
      <c r="B87" s="20">
        <v>2032</v>
      </c>
      <c r="C87" s="37">
        <f>C56*1.2</f>
        <v>1200000</v>
      </c>
      <c r="D87" s="37">
        <f t="shared" ref="D87:E87" si="12">D56*1.2</f>
        <v>900000</v>
      </c>
      <c r="E87" s="37">
        <f t="shared" si="12"/>
        <v>102000</v>
      </c>
      <c r="G87" s="65" t="s">
        <v>28</v>
      </c>
      <c r="H87" s="37">
        <v>1280000</v>
      </c>
      <c r="J87" s="20" t="s">
        <v>28</v>
      </c>
      <c r="K87" s="134">
        <f t="shared" si="7"/>
        <v>15.785475</v>
      </c>
      <c r="L87" s="134">
        <f t="shared" si="8"/>
        <v>17.335560000000001</v>
      </c>
      <c r="M87" s="134">
        <f t="shared" si="9"/>
        <v>9.0562500000000004</v>
      </c>
      <c r="O87" s="40">
        <v>0</v>
      </c>
    </row>
    <row r="88" spans="2:17">
      <c r="B88" s="20">
        <v>2033</v>
      </c>
      <c r="C88" s="37">
        <f t="shared" ref="C88:E88" si="13">C57</f>
        <v>1000000</v>
      </c>
      <c r="D88" s="37">
        <f t="shared" si="13"/>
        <v>750000</v>
      </c>
      <c r="E88" s="37">
        <f t="shared" si="13"/>
        <v>85000</v>
      </c>
      <c r="G88" s="65" t="s">
        <v>29</v>
      </c>
      <c r="H88" s="37">
        <v>1280000</v>
      </c>
      <c r="J88" s="20" t="s">
        <v>29</v>
      </c>
      <c r="K88" s="134">
        <f t="shared" si="7"/>
        <v>15.785475</v>
      </c>
      <c r="L88" s="134">
        <f t="shared" si="8"/>
        <v>17.335560000000001</v>
      </c>
      <c r="M88" s="134">
        <f t="shared" si="9"/>
        <v>9.0562500000000004</v>
      </c>
      <c r="O88" s="40">
        <v>0</v>
      </c>
    </row>
    <row r="89" spans="2:17">
      <c r="B89" s="20">
        <v>2034</v>
      </c>
      <c r="C89" s="37">
        <f t="shared" ref="C89:E89" si="14">C58</f>
        <v>1000000</v>
      </c>
      <c r="D89" s="37">
        <f t="shared" si="14"/>
        <v>750000</v>
      </c>
      <c r="E89" s="37">
        <f t="shared" si="14"/>
        <v>85000</v>
      </c>
      <c r="G89" s="65" t="s">
        <v>30</v>
      </c>
      <c r="H89" s="37">
        <v>1280000</v>
      </c>
      <c r="J89" s="20" t="s">
        <v>30</v>
      </c>
      <c r="K89" s="134">
        <f t="shared" si="7"/>
        <v>15.785475</v>
      </c>
      <c r="L89" s="134">
        <f t="shared" si="8"/>
        <v>17.335560000000001</v>
      </c>
      <c r="M89" s="134">
        <f t="shared" si="9"/>
        <v>9.0562500000000004</v>
      </c>
      <c r="O89" s="40">
        <v>0</v>
      </c>
    </row>
    <row r="90" spans="2:17">
      <c r="B90" s="20">
        <v>2035</v>
      </c>
      <c r="C90" s="37">
        <f t="shared" ref="C90:E90" si="15">C59</f>
        <v>1000000</v>
      </c>
      <c r="D90" s="37">
        <f t="shared" si="15"/>
        <v>750000</v>
      </c>
      <c r="E90" s="37">
        <f t="shared" si="15"/>
        <v>85000</v>
      </c>
      <c r="G90" s="65" t="s">
        <v>31</v>
      </c>
      <c r="H90" s="37">
        <v>640000</v>
      </c>
      <c r="J90" s="20" t="s">
        <v>31</v>
      </c>
      <c r="K90" s="134">
        <f t="shared" si="7"/>
        <v>15.785475</v>
      </c>
      <c r="L90" s="134">
        <f t="shared" si="8"/>
        <v>17.335560000000001</v>
      </c>
      <c r="M90" s="134">
        <f t="shared" si="9"/>
        <v>9.0562500000000004</v>
      </c>
      <c r="O90" s="40">
        <v>0</v>
      </c>
    </row>
    <row r="91" spans="2:17">
      <c r="B91" s="20">
        <v>2036</v>
      </c>
      <c r="C91" s="37">
        <f t="shared" ref="C91:E91" si="16">C60</f>
        <v>1000000</v>
      </c>
      <c r="D91" s="37">
        <f t="shared" si="16"/>
        <v>750000</v>
      </c>
      <c r="E91" s="37">
        <f t="shared" si="16"/>
        <v>85000</v>
      </c>
      <c r="G91" s="65" t="s">
        <v>32</v>
      </c>
      <c r="H91" s="37">
        <v>640000</v>
      </c>
      <c r="J91" s="20" t="s">
        <v>32</v>
      </c>
      <c r="K91" s="134">
        <f t="shared" si="7"/>
        <v>15.785475</v>
      </c>
      <c r="L91" s="134">
        <f t="shared" si="8"/>
        <v>17.335560000000001</v>
      </c>
      <c r="M91" s="134">
        <f t="shared" si="9"/>
        <v>9.0562500000000004</v>
      </c>
      <c r="O91" s="40">
        <v>0</v>
      </c>
    </row>
    <row r="92" spans="2:17">
      <c r="B92" s="20">
        <v>2037</v>
      </c>
      <c r="C92" s="37">
        <f t="shared" ref="C92:E92" si="17">C61</f>
        <v>1000000</v>
      </c>
      <c r="D92" s="37">
        <f t="shared" si="17"/>
        <v>750000</v>
      </c>
      <c r="E92" s="37">
        <f t="shared" si="17"/>
        <v>85000</v>
      </c>
      <c r="G92" s="65" t="s">
        <v>33</v>
      </c>
      <c r="H92" s="37">
        <v>640000</v>
      </c>
      <c r="J92" s="20" t="s">
        <v>33</v>
      </c>
      <c r="K92" s="134">
        <f t="shared" si="7"/>
        <v>15.785475</v>
      </c>
      <c r="L92" s="134">
        <f t="shared" si="8"/>
        <v>17.335560000000001</v>
      </c>
      <c r="M92" s="134">
        <f t="shared" si="9"/>
        <v>9.0562500000000004</v>
      </c>
      <c r="O92" s="40">
        <v>0</v>
      </c>
    </row>
    <row r="93" spans="2:17">
      <c r="B93" s="20">
        <v>2038</v>
      </c>
      <c r="C93" s="37">
        <f t="shared" ref="C93:E93" si="18">C62</f>
        <v>1000000</v>
      </c>
      <c r="D93" s="37">
        <f t="shared" si="18"/>
        <v>750000</v>
      </c>
      <c r="E93" s="37">
        <f t="shared" si="18"/>
        <v>85000</v>
      </c>
      <c r="G93" s="65" t="s">
        <v>34</v>
      </c>
      <c r="H93" s="37">
        <v>640000</v>
      </c>
      <c r="J93" s="20" t="s">
        <v>34</v>
      </c>
      <c r="K93" s="134">
        <f t="shared" si="7"/>
        <v>15.785475</v>
      </c>
      <c r="L93" s="134">
        <f t="shared" si="8"/>
        <v>17.335560000000001</v>
      </c>
      <c r="M93" s="134">
        <f t="shared" si="9"/>
        <v>9.0562500000000004</v>
      </c>
      <c r="O93" s="40">
        <v>0</v>
      </c>
    </row>
    <row r="94" spans="2:17">
      <c r="B94" s="20">
        <v>2039</v>
      </c>
      <c r="C94" s="37">
        <f t="shared" ref="C94:E94" si="19">C63</f>
        <v>1000000</v>
      </c>
      <c r="D94" s="37">
        <f t="shared" si="19"/>
        <v>750000</v>
      </c>
      <c r="E94" s="37">
        <f t="shared" si="19"/>
        <v>85000</v>
      </c>
      <c r="G94" s="65" t="s">
        <v>35</v>
      </c>
      <c r="H94" s="37">
        <v>640000</v>
      </c>
      <c r="J94" s="20" t="s">
        <v>35</v>
      </c>
      <c r="K94" s="134">
        <f t="shared" si="7"/>
        <v>15.785475</v>
      </c>
      <c r="L94" s="134">
        <f t="shared" si="8"/>
        <v>17.335560000000001</v>
      </c>
      <c r="M94" s="134">
        <f t="shared" si="9"/>
        <v>9.0562500000000004</v>
      </c>
      <c r="O94" s="40">
        <v>0</v>
      </c>
    </row>
    <row r="95" spans="2:17">
      <c r="B95" s="20">
        <v>2040</v>
      </c>
      <c r="C95" s="37">
        <f t="shared" ref="C95:E95" si="20">C64</f>
        <v>1000000</v>
      </c>
      <c r="D95" s="37">
        <f t="shared" si="20"/>
        <v>750000</v>
      </c>
      <c r="E95" s="37">
        <f t="shared" si="20"/>
        <v>85000</v>
      </c>
      <c r="G95" s="65" t="s">
        <v>36</v>
      </c>
      <c r="H95" s="37">
        <v>640000</v>
      </c>
      <c r="J95" s="20" t="s">
        <v>36</v>
      </c>
      <c r="K95" s="134">
        <f t="shared" si="7"/>
        <v>15.785475</v>
      </c>
      <c r="L95" s="134">
        <f t="shared" si="8"/>
        <v>17.335560000000001</v>
      </c>
      <c r="M95" s="134">
        <f t="shared" si="9"/>
        <v>9.0562500000000004</v>
      </c>
      <c r="O95" s="40">
        <v>0</v>
      </c>
    </row>
    <row r="96" spans="2:17">
      <c r="B96" s="65">
        <v>2041</v>
      </c>
      <c r="C96" s="37"/>
      <c r="D96" s="37"/>
      <c r="E96" s="37"/>
      <c r="G96" s="65" t="s">
        <v>37</v>
      </c>
      <c r="H96" s="37">
        <v>640000</v>
      </c>
      <c r="J96" s="20" t="s">
        <v>37</v>
      </c>
      <c r="K96" s="134">
        <f t="shared" si="7"/>
        <v>15.785475</v>
      </c>
      <c r="L96" s="134">
        <f t="shared" si="8"/>
        <v>17.335560000000001</v>
      </c>
      <c r="M96" s="134">
        <f t="shared" si="9"/>
        <v>9.0562500000000004</v>
      </c>
      <c r="O96" s="40">
        <v>0</v>
      </c>
    </row>
    <row r="97" spans="2:15">
      <c r="B97" s="65">
        <v>2042</v>
      </c>
      <c r="C97" s="37"/>
      <c r="D97" s="37"/>
      <c r="E97" s="37"/>
      <c r="G97" s="65" t="s">
        <v>38</v>
      </c>
      <c r="H97" s="37">
        <v>640000</v>
      </c>
      <c r="J97" s="20" t="s">
        <v>38</v>
      </c>
      <c r="K97" s="134">
        <f t="shared" si="7"/>
        <v>15.785475</v>
      </c>
      <c r="L97" s="134">
        <f t="shared" si="8"/>
        <v>17.335560000000001</v>
      </c>
      <c r="M97" s="134">
        <f t="shared" si="9"/>
        <v>9.0562500000000004</v>
      </c>
      <c r="O97" s="40">
        <v>0</v>
      </c>
    </row>
    <row r="98" spans="2:15">
      <c r="B98" s="65">
        <v>2043</v>
      </c>
      <c r="C98" s="37"/>
      <c r="D98" s="37"/>
      <c r="E98" s="37"/>
      <c r="G98" s="65" t="s">
        <v>39</v>
      </c>
      <c r="H98" s="37">
        <v>640000</v>
      </c>
      <c r="J98" s="20" t="s">
        <v>39</v>
      </c>
      <c r="K98" s="134">
        <f t="shared" si="7"/>
        <v>15.785475</v>
      </c>
      <c r="L98" s="134">
        <f t="shared" si="8"/>
        <v>17.335560000000001</v>
      </c>
      <c r="M98" s="134">
        <f t="shared" si="9"/>
        <v>9.0562500000000004</v>
      </c>
      <c r="O98" s="40">
        <v>0</v>
      </c>
    </row>
    <row r="99" spans="2:15">
      <c r="B99" s="65">
        <v>2044</v>
      </c>
      <c r="C99" s="37"/>
      <c r="D99" s="37"/>
      <c r="E99" s="37"/>
      <c r="G99" s="65" t="s">
        <v>40</v>
      </c>
      <c r="H99" s="37">
        <v>640000</v>
      </c>
      <c r="J99" s="20" t="s">
        <v>40</v>
      </c>
      <c r="K99" s="134">
        <f t="shared" si="7"/>
        <v>15.785475</v>
      </c>
      <c r="L99" s="134">
        <f t="shared" si="8"/>
        <v>17.335560000000001</v>
      </c>
      <c r="M99" s="134">
        <f t="shared" si="9"/>
        <v>9.0562500000000004</v>
      </c>
      <c r="O99" s="40">
        <v>0</v>
      </c>
    </row>
    <row r="100" spans="2:15">
      <c r="B100" s="65">
        <v>2045</v>
      </c>
      <c r="C100" s="37"/>
      <c r="D100" s="37"/>
      <c r="E100" s="37"/>
      <c r="G100" s="65" t="s">
        <v>41</v>
      </c>
      <c r="H100" s="37">
        <v>640000</v>
      </c>
      <c r="J100" s="20" t="s">
        <v>41</v>
      </c>
      <c r="K100" s="134">
        <f t="shared" si="7"/>
        <v>15.785475</v>
      </c>
      <c r="L100" s="134">
        <f t="shared" si="8"/>
        <v>17.335560000000001</v>
      </c>
      <c r="M100" s="134">
        <f t="shared" si="9"/>
        <v>9.0562500000000004</v>
      </c>
      <c r="O100" s="40">
        <v>0</v>
      </c>
    </row>
    <row r="101" spans="2:15">
      <c r="B101" s="65">
        <v>2046</v>
      </c>
      <c r="C101" s="37"/>
      <c r="D101" s="37"/>
      <c r="E101" s="37"/>
      <c r="G101" s="65" t="s">
        <v>42</v>
      </c>
      <c r="H101" s="37">
        <v>640000</v>
      </c>
      <c r="J101" s="20" t="s">
        <v>42</v>
      </c>
      <c r="K101" s="134">
        <f t="shared" si="7"/>
        <v>15.785475</v>
      </c>
      <c r="L101" s="134">
        <f t="shared" si="8"/>
        <v>17.335560000000001</v>
      </c>
      <c r="M101" s="134">
        <f t="shared" si="9"/>
        <v>9.0562500000000004</v>
      </c>
      <c r="O101" s="40">
        <v>0</v>
      </c>
    </row>
    <row r="102" spans="2:15">
      <c r="G102" s="65" t="s">
        <v>43</v>
      </c>
      <c r="H102" s="37">
        <v>640000</v>
      </c>
      <c r="J102" s="20" t="s">
        <v>43</v>
      </c>
      <c r="K102" s="134">
        <f t="shared" si="7"/>
        <v>15.785475</v>
      </c>
      <c r="L102" s="134">
        <f t="shared" si="8"/>
        <v>17.335560000000001</v>
      </c>
      <c r="M102" s="134">
        <f t="shared" si="9"/>
        <v>9.0562500000000004</v>
      </c>
      <c r="O102" s="40">
        <v>0</v>
      </c>
    </row>
    <row r="104" spans="2:15" ht="15">
      <c r="B104" s="2" t="str">
        <f>C9</f>
        <v>Policy Compliance - progressive rate increase (Illustrative examples)</v>
      </c>
      <c r="C104" s="67"/>
    </row>
    <row r="105" spans="2:15" ht="12.95" customHeight="1"/>
    <row r="106" spans="2:15" ht="12.75">
      <c r="B106" s="19" t="s">
        <v>70</v>
      </c>
      <c r="C106" s="19" t="s">
        <v>71</v>
      </c>
      <c r="D106" s="19" t="s">
        <v>72</v>
      </c>
      <c r="E106" s="19" t="s">
        <v>73</v>
      </c>
      <c r="G106" s="19" t="s">
        <v>70</v>
      </c>
      <c r="H106" s="19" t="s">
        <v>74</v>
      </c>
      <c r="J106" s="19" t="s">
        <v>70</v>
      </c>
      <c r="K106" s="19" t="s">
        <v>44</v>
      </c>
      <c r="L106" s="19" t="s">
        <v>45</v>
      </c>
      <c r="M106" s="19" t="s">
        <v>46</v>
      </c>
      <c r="O106" s="137" t="s">
        <v>90</v>
      </c>
    </row>
    <row r="107" spans="2:15">
      <c r="B107" s="38" t="s">
        <v>84</v>
      </c>
      <c r="C107" s="38" t="s">
        <v>85</v>
      </c>
      <c r="D107" s="38" t="s">
        <v>85</v>
      </c>
      <c r="E107" s="38" t="s">
        <v>85</v>
      </c>
      <c r="G107" s="177" t="s">
        <v>84</v>
      </c>
      <c r="H107" s="177" t="s">
        <v>86</v>
      </c>
      <c r="J107" s="38" t="s">
        <v>84</v>
      </c>
      <c r="K107" s="38" t="s">
        <v>87</v>
      </c>
      <c r="L107" s="38" t="s">
        <v>87</v>
      </c>
      <c r="M107" s="38" t="s">
        <v>87</v>
      </c>
      <c r="O107" s="38" t="s">
        <v>17</v>
      </c>
    </row>
    <row r="108" spans="2:15">
      <c r="B108" s="20">
        <v>2022</v>
      </c>
      <c r="C108" s="37">
        <v>0</v>
      </c>
      <c r="D108" s="37">
        <v>0</v>
      </c>
      <c r="E108" s="37">
        <v>0</v>
      </c>
      <c r="G108" s="65" t="s">
        <v>88</v>
      </c>
      <c r="H108" s="37"/>
      <c r="J108" s="20" t="s">
        <v>88</v>
      </c>
      <c r="K108" s="129">
        <v>1.8053999999999999</v>
      </c>
      <c r="L108" s="129">
        <v>1.8916999999999999</v>
      </c>
      <c r="M108" s="129">
        <v>1.2415</v>
      </c>
      <c r="O108" s="40"/>
    </row>
    <row r="109" spans="2:15">
      <c r="B109" s="20">
        <v>2023</v>
      </c>
      <c r="C109" s="37">
        <v>0</v>
      </c>
      <c r="D109" s="37">
        <v>0</v>
      </c>
      <c r="E109" s="37">
        <v>0</v>
      </c>
      <c r="G109" s="65" t="s">
        <v>89</v>
      </c>
      <c r="H109" s="37"/>
      <c r="J109" s="20" t="s">
        <v>89</v>
      </c>
      <c r="K109" s="129">
        <v>3.652133333333333</v>
      </c>
      <c r="L109" s="129">
        <v>3.980433333333333</v>
      </c>
      <c r="M109" s="129">
        <v>2.1638333333333333</v>
      </c>
      <c r="O109" s="40"/>
    </row>
    <row r="110" spans="2:15">
      <c r="B110" s="20">
        <v>2024</v>
      </c>
      <c r="C110" s="37">
        <v>0</v>
      </c>
      <c r="D110" s="37">
        <v>0</v>
      </c>
      <c r="E110" s="37">
        <v>0</v>
      </c>
      <c r="G110" s="65" t="s">
        <v>20</v>
      </c>
      <c r="H110" s="37"/>
      <c r="J110" s="20" t="s">
        <v>20</v>
      </c>
      <c r="K110" s="129">
        <v>4.5754999999999999</v>
      </c>
      <c r="L110" s="129">
        <v>5.0247999999999999</v>
      </c>
      <c r="M110" s="129">
        <v>2.625</v>
      </c>
      <c r="O110" s="40"/>
    </row>
    <row r="111" spans="2:15">
      <c r="B111" s="20">
        <v>2025</v>
      </c>
      <c r="C111" s="41">
        <f>C80</f>
        <v>2500000</v>
      </c>
      <c r="D111" s="41">
        <f t="shared" ref="D111:E111" si="21">D80</f>
        <v>666666</v>
      </c>
      <c r="E111" s="41">
        <f t="shared" si="21"/>
        <v>85000</v>
      </c>
      <c r="G111" s="65" t="s">
        <v>21</v>
      </c>
      <c r="H111" s="41">
        <f>H80</f>
        <v>0</v>
      </c>
      <c r="J111" s="20" t="s">
        <v>21</v>
      </c>
      <c r="K111" s="129">
        <v>4.5754999999999999</v>
      </c>
      <c r="L111" s="129">
        <v>5.0247999999999999</v>
      </c>
      <c r="M111" s="129">
        <v>2.625</v>
      </c>
      <c r="O111" s="40"/>
    </row>
    <row r="112" spans="2:15">
      <c r="B112" s="20">
        <v>2026</v>
      </c>
      <c r="C112" s="41">
        <f t="shared" ref="C112:E112" si="22">C81</f>
        <v>5000000</v>
      </c>
      <c r="D112" s="41">
        <f t="shared" si="22"/>
        <v>3000000</v>
      </c>
      <c r="E112" s="41">
        <f t="shared" si="22"/>
        <v>170000</v>
      </c>
      <c r="G112" s="65" t="s">
        <v>22</v>
      </c>
      <c r="H112" s="41">
        <f t="shared" ref="H112:H133" si="23">H81</f>
        <v>800000</v>
      </c>
      <c r="J112" s="20" t="s">
        <v>22</v>
      </c>
      <c r="K112" s="129">
        <v>4.5754999999999999</v>
      </c>
      <c r="L112" s="129">
        <v>5.0247999999999999</v>
      </c>
      <c r="M112" s="129">
        <v>2.625</v>
      </c>
      <c r="O112" s="40"/>
    </row>
    <row r="113" spans="2:16">
      <c r="B113" s="20">
        <v>2027</v>
      </c>
      <c r="C113" s="41">
        <f t="shared" ref="C113:E113" si="24">C82</f>
        <v>4750000</v>
      </c>
      <c r="D113" s="41">
        <f t="shared" si="24"/>
        <v>2850000</v>
      </c>
      <c r="E113" s="41">
        <f t="shared" si="24"/>
        <v>161500</v>
      </c>
      <c r="G113" s="65" t="s">
        <v>23</v>
      </c>
      <c r="H113" s="41">
        <f t="shared" si="23"/>
        <v>1280000</v>
      </c>
      <c r="J113" s="20" t="s">
        <v>23</v>
      </c>
      <c r="K113" s="134">
        <f>K112*(1+$O113)</f>
        <v>4.5754999999999999</v>
      </c>
      <c r="L113" s="134">
        <f t="shared" ref="L113:M113" si="25">L112*(1+$O113)</f>
        <v>5.0247999999999999</v>
      </c>
      <c r="M113" s="134">
        <f t="shared" si="25"/>
        <v>2.625</v>
      </c>
      <c r="O113" s="40">
        <v>0</v>
      </c>
    </row>
    <row r="114" spans="2:16">
      <c r="B114" s="20">
        <v>2028</v>
      </c>
      <c r="C114" s="41">
        <f t="shared" ref="C114:E114" si="26">C83</f>
        <v>3750000</v>
      </c>
      <c r="D114" s="41">
        <f t="shared" si="26"/>
        <v>1500000</v>
      </c>
      <c r="E114" s="41">
        <f t="shared" si="26"/>
        <v>127500</v>
      </c>
      <c r="G114" s="65" t="s">
        <v>24</v>
      </c>
      <c r="H114" s="41">
        <f t="shared" si="23"/>
        <v>1280000</v>
      </c>
      <c r="J114" s="20" t="s">
        <v>24</v>
      </c>
      <c r="K114" s="134">
        <f t="shared" ref="K114:K133" si="27">K113*(1+$O114)</f>
        <v>6.4056999999999995</v>
      </c>
      <c r="L114" s="134">
        <f t="shared" ref="L114:L133" si="28">L113*(1+$O114)</f>
        <v>7.0347199999999992</v>
      </c>
      <c r="M114" s="134">
        <f t="shared" ref="M114:M133" si="29">M113*(1+$O114)</f>
        <v>3.6749999999999998</v>
      </c>
      <c r="O114" s="40">
        <v>0.4</v>
      </c>
    </row>
    <row r="115" spans="2:16">
      <c r="B115" s="20">
        <v>2029</v>
      </c>
      <c r="C115" s="41">
        <f t="shared" ref="C115:E115" si="30">C84</f>
        <v>3750000</v>
      </c>
      <c r="D115" s="41">
        <f t="shared" si="30"/>
        <v>1500000</v>
      </c>
      <c r="E115" s="41">
        <f t="shared" si="30"/>
        <v>127500</v>
      </c>
      <c r="G115" s="65" t="s">
        <v>25</v>
      </c>
      <c r="H115" s="41">
        <f t="shared" si="23"/>
        <v>1280000</v>
      </c>
      <c r="J115" s="20" t="s">
        <v>25</v>
      </c>
      <c r="K115" s="134">
        <f t="shared" si="27"/>
        <v>8.6476950000000006</v>
      </c>
      <c r="L115" s="134">
        <f t="shared" si="28"/>
        <v>9.4968719999999998</v>
      </c>
      <c r="M115" s="134">
        <f t="shared" si="29"/>
        <v>4.9612499999999997</v>
      </c>
      <c r="O115" s="40">
        <v>0.35</v>
      </c>
    </row>
    <row r="116" spans="2:16">
      <c r="B116" s="20">
        <v>2030</v>
      </c>
      <c r="C116" s="41">
        <f t="shared" ref="C116:E116" si="31">C85</f>
        <v>1400000</v>
      </c>
      <c r="D116" s="41">
        <f t="shared" si="31"/>
        <v>1050000</v>
      </c>
      <c r="E116" s="41">
        <f t="shared" si="31"/>
        <v>118999.99999999999</v>
      </c>
      <c r="G116" s="65" t="s">
        <v>26</v>
      </c>
      <c r="H116" s="41">
        <f t="shared" si="23"/>
        <v>1280000</v>
      </c>
      <c r="J116" s="20" t="s">
        <v>26</v>
      </c>
      <c r="K116" s="134">
        <f t="shared" si="27"/>
        <v>11.674388250000002</v>
      </c>
      <c r="L116" s="134">
        <f t="shared" si="28"/>
        <v>12.8207772</v>
      </c>
      <c r="M116" s="134">
        <f t="shared" si="29"/>
        <v>6.6976874999999998</v>
      </c>
      <c r="O116" s="40">
        <v>0.35</v>
      </c>
    </row>
    <row r="117" spans="2:16">
      <c r="B117" s="20">
        <v>2031</v>
      </c>
      <c r="C117" s="41">
        <f t="shared" ref="C117:E117" si="32">C86</f>
        <v>1400000</v>
      </c>
      <c r="D117" s="41">
        <f t="shared" si="32"/>
        <v>1050000</v>
      </c>
      <c r="E117" s="41">
        <f t="shared" si="32"/>
        <v>118999.99999999999</v>
      </c>
      <c r="G117" s="65" t="s">
        <v>27</v>
      </c>
      <c r="H117" s="41">
        <f t="shared" si="23"/>
        <v>1280000</v>
      </c>
      <c r="J117" s="20" t="s">
        <v>27</v>
      </c>
      <c r="K117" s="134">
        <f t="shared" si="27"/>
        <v>15.176704725000002</v>
      </c>
      <c r="L117" s="134">
        <f t="shared" si="28"/>
        <v>16.667010360000003</v>
      </c>
      <c r="M117" s="134">
        <f t="shared" si="29"/>
        <v>8.7069937500000005</v>
      </c>
      <c r="O117" s="40">
        <v>0.3</v>
      </c>
    </row>
    <row r="118" spans="2:16">
      <c r="B118" s="20">
        <v>2032</v>
      </c>
      <c r="C118" s="41">
        <f t="shared" ref="C118:E118" si="33">C87</f>
        <v>1200000</v>
      </c>
      <c r="D118" s="41">
        <f t="shared" si="33"/>
        <v>900000</v>
      </c>
      <c r="E118" s="41">
        <f t="shared" si="33"/>
        <v>102000</v>
      </c>
      <c r="G118" s="65" t="s">
        <v>28</v>
      </c>
      <c r="H118" s="41">
        <f t="shared" si="23"/>
        <v>1280000</v>
      </c>
      <c r="J118" s="20" t="s">
        <v>28</v>
      </c>
      <c r="K118" s="134">
        <f t="shared" si="27"/>
        <v>17.756744528250003</v>
      </c>
      <c r="L118" s="134">
        <f t="shared" si="28"/>
        <v>19.5004021212</v>
      </c>
      <c r="M118" s="134">
        <f t="shared" si="29"/>
        <v>10.1871826875</v>
      </c>
      <c r="O118" s="40">
        <v>0.17</v>
      </c>
      <c r="P118" s="23"/>
    </row>
    <row r="119" spans="2:16">
      <c r="B119" s="20">
        <v>2033</v>
      </c>
      <c r="C119" s="41">
        <f t="shared" ref="C119:E119" si="34">C88</f>
        <v>1000000</v>
      </c>
      <c r="D119" s="41">
        <f t="shared" si="34"/>
        <v>750000</v>
      </c>
      <c r="E119" s="41">
        <f t="shared" si="34"/>
        <v>85000</v>
      </c>
      <c r="G119" s="65" t="s">
        <v>29</v>
      </c>
      <c r="H119" s="41">
        <f t="shared" si="23"/>
        <v>1280000</v>
      </c>
      <c r="J119" s="20" t="s">
        <v>29</v>
      </c>
      <c r="K119" s="134">
        <f t="shared" si="27"/>
        <v>17.756744528250003</v>
      </c>
      <c r="L119" s="134">
        <f t="shared" si="28"/>
        <v>19.5004021212</v>
      </c>
      <c r="M119" s="134">
        <f t="shared" si="29"/>
        <v>10.1871826875</v>
      </c>
      <c r="O119" s="40">
        <v>0</v>
      </c>
    </row>
    <row r="120" spans="2:16">
      <c r="B120" s="20">
        <v>2034</v>
      </c>
      <c r="C120" s="41">
        <f t="shared" ref="C120:E120" si="35">C89</f>
        <v>1000000</v>
      </c>
      <c r="D120" s="41">
        <f t="shared" si="35"/>
        <v>750000</v>
      </c>
      <c r="E120" s="41">
        <f t="shared" si="35"/>
        <v>85000</v>
      </c>
      <c r="G120" s="65" t="s">
        <v>30</v>
      </c>
      <c r="H120" s="41">
        <f t="shared" si="23"/>
        <v>1280000</v>
      </c>
      <c r="J120" s="20" t="s">
        <v>30</v>
      </c>
      <c r="K120" s="134">
        <f t="shared" si="27"/>
        <v>17.756744528250003</v>
      </c>
      <c r="L120" s="134">
        <f t="shared" si="28"/>
        <v>19.5004021212</v>
      </c>
      <c r="M120" s="134">
        <f t="shared" si="29"/>
        <v>10.1871826875</v>
      </c>
      <c r="O120" s="40">
        <v>0</v>
      </c>
    </row>
    <row r="121" spans="2:16">
      <c r="B121" s="20">
        <v>2035</v>
      </c>
      <c r="C121" s="41">
        <f t="shared" ref="C121:E121" si="36">C90</f>
        <v>1000000</v>
      </c>
      <c r="D121" s="41">
        <f t="shared" si="36"/>
        <v>750000</v>
      </c>
      <c r="E121" s="41">
        <f t="shared" si="36"/>
        <v>85000</v>
      </c>
      <c r="G121" s="65" t="s">
        <v>31</v>
      </c>
      <c r="H121" s="41">
        <f t="shared" si="23"/>
        <v>640000</v>
      </c>
      <c r="J121" s="20" t="s">
        <v>31</v>
      </c>
      <c r="K121" s="134">
        <f t="shared" si="27"/>
        <v>17.756744528250003</v>
      </c>
      <c r="L121" s="134">
        <f t="shared" si="28"/>
        <v>19.5004021212</v>
      </c>
      <c r="M121" s="134">
        <f t="shared" si="29"/>
        <v>10.1871826875</v>
      </c>
      <c r="O121" s="40">
        <v>0</v>
      </c>
    </row>
    <row r="122" spans="2:16">
      <c r="B122" s="20">
        <v>2036</v>
      </c>
      <c r="C122" s="41">
        <f t="shared" ref="C122:E122" si="37">C91</f>
        <v>1000000</v>
      </c>
      <c r="D122" s="41">
        <f t="shared" si="37"/>
        <v>750000</v>
      </c>
      <c r="E122" s="41">
        <f t="shared" si="37"/>
        <v>85000</v>
      </c>
      <c r="G122" s="65" t="s">
        <v>32</v>
      </c>
      <c r="H122" s="41">
        <f t="shared" si="23"/>
        <v>640000</v>
      </c>
      <c r="J122" s="20" t="s">
        <v>32</v>
      </c>
      <c r="K122" s="134">
        <f t="shared" si="27"/>
        <v>17.756744528250003</v>
      </c>
      <c r="L122" s="134">
        <f t="shared" si="28"/>
        <v>19.5004021212</v>
      </c>
      <c r="M122" s="134">
        <f t="shared" si="29"/>
        <v>10.1871826875</v>
      </c>
      <c r="O122" s="40">
        <v>0</v>
      </c>
    </row>
    <row r="123" spans="2:16">
      <c r="B123" s="20">
        <v>2037</v>
      </c>
      <c r="C123" s="41">
        <f t="shared" ref="C123:E123" si="38">C92</f>
        <v>1000000</v>
      </c>
      <c r="D123" s="41">
        <f t="shared" si="38"/>
        <v>750000</v>
      </c>
      <c r="E123" s="41">
        <f t="shared" si="38"/>
        <v>85000</v>
      </c>
      <c r="G123" s="65" t="s">
        <v>33</v>
      </c>
      <c r="H123" s="41">
        <f t="shared" si="23"/>
        <v>640000</v>
      </c>
      <c r="J123" s="20" t="s">
        <v>33</v>
      </c>
      <c r="K123" s="134">
        <f t="shared" si="27"/>
        <v>17.756744528250003</v>
      </c>
      <c r="L123" s="134">
        <f t="shared" si="28"/>
        <v>19.5004021212</v>
      </c>
      <c r="M123" s="134">
        <f t="shared" si="29"/>
        <v>10.1871826875</v>
      </c>
      <c r="O123" s="40">
        <v>0</v>
      </c>
    </row>
    <row r="124" spans="2:16">
      <c r="B124" s="20">
        <v>2038</v>
      </c>
      <c r="C124" s="41">
        <f t="shared" ref="C124:E124" si="39">C93</f>
        <v>1000000</v>
      </c>
      <c r="D124" s="41">
        <f t="shared" si="39"/>
        <v>750000</v>
      </c>
      <c r="E124" s="41">
        <f t="shared" si="39"/>
        <v>85000</v>
      </c>
      <c r="G124" s="65" t="s">
        <v>34</v>
      </c>
      <c r="H124" s="41">
        <f t="shared" si="23"/>
        <v>640000</v>
      </c>
      <c r="J124" s="20" t="s">
        <v>34</v>
      </c>
      <c r="K124" s="134">
        <f t="shared" si="27"/>
        <v>17.756744528250003</v>
      </c>
      <c r="L124" s="134">
        <f t="shared" si="28"/>
        <v>19.5004021212</v>
      </c>
      <c r="M124" s="134">
        <f t="shared" si="29"/>
        <v>10.1871826875</v>
      </c>
      <c r="O124" s="40">
        <v>0</v>
      </c>
    </row>
    <row r="125" spans="2:16">
      <c r="B125" s="20">
        <v>2039</v>
      </c>
      <c r="C125" s="41">
        <f t="shared" ref="C125:E125" si="40">C94</f>
        <v>1000000</v>
      </c>
      <c r="D125" s="41">
        <f t="shared" si="40"/>
        <v>750000</v>
      </c>
      <c r="E125" s="41">
        <f t="shared" si="40"/>
        <v>85000</v>
      </c>
      <c r="G125" s="65" t="s">
        <v>35</v>
      </c>
      <c r="H125" s="41">
        <f t="shared" si="23"/>
        <v>640000</v>
      </c>
      <c r="J125" s="20" t="s">
        <v>35</v>
      </c>
      <c r="K125" s="134">
        <f t="shared" si="27"/>
        <v>17.756744528250003</v>
      </c>
      <c r="L125" s="134">
        <f t="shared" si="28"/>
        <v>19.5004021212</v>
      </c>
      <c r="M125" s="134">
        <f t="shared" si="29"/>
        <v>10.1871826875</v>
      </c>
      <c r="O125" s="40">
        <v>0</v>
      </c>
    </row>
    <row r="126" spans="2:16">
      <c r="B126" s="20">
        <v>2040</v>
      </c>
      <c r="C126" s="41">
        <f t="shared" ref="C126:E126" si="41">C95</f>
        <v>1000000</v>
      </c>
      <c r="D126" s="41">
        <f t="shared" si="41"/>
        <v>750000</v>
      </c>
      <c r="E126" s="41">
        <f t="shared" si="41"/>
        <v>85000</v>
      </c>
      <c r="G126" s="65" t="s">
        <v>36</v>
      </c>
      <c r="H126" s="41">
        <f t="shared" si="23"/>
        <v>640000</v>
      </c>
      <c r="J126" s="20" t="s">
        <v>36</v>
      </c>
      <c r="K126" s="134">
        <f t="shared" si="27"/>
        <v>17.756744528250003</v>
      </c>
      <c r="L126" s="134">
        <f t="shared" si="28"/>
        <v>19.5004021212</v>
      </c>
      <c r="M126" s="134">
        <f t="shared" si="29"/>
        <v>10.1871826875</v>
      </c>
      <c r="O126" s="40">
        <v>0</v>
      </c>
    </row>
    <row r="127" spans="2:16">
      <c r="B127" s="65">
        <v>2041</v>
      </c>
      <c r="C127" s="41">
        <f>C96</f>
        <v>0</v>
      </c>
      <c r="D127" s="41">
        <f t="shared" ref="D127:E127" si="42">D96</f>
        <v>0</v>
      </c>
      <c r="E127" s="41">
        <f t="shared" si="42"/>
        <v>0</v>
      </c>
      <c r="G127" s="65" t="s">
        <v>37</v>
      </c>
      <c r="H127" s="41">
        <f t="shared" si="23"/>
        <v>640000</v>
      </c>
      <c r="J127" s="20" t="s">
        <v>37</v>
      </c>
      <c r="K127" s="134">
        <f t="shared" si="27"/>
        <v>17.756744528250003</v>
      </c>
      <c r="L127" s="134">
        <f t="shared" si="28"/>
        <v>19.5004021212</v>
      </c>
      <c r="M127" s="134">
        <f t="shared" si="29"/>
        <v>10.1871826875</v>
      </c>
      <c r="O127" s="40">
        <v>0</v>
      </c>
    </row>
    <row r="128" spans="2:16">
      <c r="B128" s="65">
        <v>2042</v>
      </c>
      <c r="C128" s="41">
        <f t="shared" ref="C128:E128" si="43">C97</f>
        <v>0</v>
      </c>
      <c r="D128" s="41">
        <f t="shared" si="43"/>
        <v>0</v>
      </c>
      <c r="E128" s="41">
        <f t="shared" si="43"/>
        <v>0</v>
      </c>
      <c r="G128" s="65" t="s">
        <v>38</v>
      </c>
      <c r="H128" s="41">
        <f t="shared" si="23"/>
        <v>640000</v>
      </c>
      <c r="J128" s="20" t="s">
        <v>38</v>
      </c>
      <c r="K128" s="134">
        <f t="shared" si="27"/>
        <v>17.756744528250003</v>
      </c>
      <c r="L128" s="134">
        <f t="shared" si="28"/>
        <v>19.5004021212</v>
      </c>
      <c r="M128" s="134">
        <f t="shared" si="29"/>
        <v>10.1871826875</v>
      </c>
      <c r="O128" s="40">
        <v>0</v>
      </c>
    </row>
    <row r="129" spans="2:15">
      <c r="B129" s="65">
        <v>2043</v>
      </c>
      <c r="C129" s="41">
        <f t="shared" ref="C129:E129" si="44">C98</f>
        <v>0</v>
      </c>
      <c r="D129" s="41">
        <f t="shared" si="44"/>
        <v>0</v>
      </c>
      <c r="E129" s="41">
        <f t="shared" si="44"/>
        <v>0</v>
      </c>
      <c r="G129" s="65" t="s">
        <v>39</v>
      </c>
      <c r="H129" s="41">
        <f t="shared" si="23"/>
        <v>640000</v>
      </c>
      <c r="J129" s="20" t="s">
        <v>39</v>
      </c>
      <c r="K129" s="134">
        <f t="shared" si="27"/>
        <v>17.756744528250003</v>
      </c>
      <c r="L129" s="134">
        <f t="shared" si="28"/>
        <v>19.5004021212</v>
      </c>
      <c r="M129" s="134">
        <f t="shared" si="29"/>
        <v>10.1871826875</v>
      </c>
      <c r="O129" s="40">
        <v>0</v>
      </c>
    </row>
    <row r="130" spans="2:15">
      <c r="B130" s="65">
        <v>2044</v>
      </c>
      <c r="C130" s="41">
        <f t="shared" ref="C130:E130" si="45">C99</f>
        <v>0</v>
      </c>
      <c r="D130" s="41">
        <f t="shared" si="45"/>
        <v>0</v>
      </c>
      <c r="E130" s="41">
        <f t="shared" si="45"/>
        <v>0</v>
      </c>
      <c r="G130" s="65" t="s">
        <v>40</v>
      </c>
      <c r="H130" s="41">
        <f t="shared" si="23"/>
        <v>640000</v>
      </c>
      <c r="J130" s="20" t="s">
        <v>40</v>
      </c>
      <c r="K130" s="134">
        <f t="shared" si="27"/>
        <v>17.756744528250003</v>
      </c>
      <c r="L130" s="134">
        <f t="shared" si="28"/>
        <v>19.5004021212</v>
      </c>
      <c r="M130" s="134">
        <f t="shared" si="29"/>
        <v>10.1871826875</v>
      </c>
      <c r="O130" s="40">
        <v>0</v>
      </c>
    </row>
    <row r="131" spans="2:15">
      <c r="B131" s="65">
        <v>2045</v>
      </c>
      <c r="C131" s="41">
        <f t="shared" ref="C131:E131" si="46">C100</f>
        <v>0</v>
      </c>
      <c r="D131" s="41">
        <f t="shared" si="46"/>
        <v>0</v>
      </c>
      <c r="E131" s="41">
        <f t="shared" si="46"/>
        <v>0</v>
      </c>
      <c r="G131" s="65" t="s">
        <v>41</v>
      </c>
      <c r="H131" s="41">
        <f t="shared" si="23"/>
        <v>640000</v>
      </c>
      <c r="J131" s="20" t="s">
        <v>41</v>
      </c>
      <c r="K131" s="134">
        <f t="shared" si="27"/>
        <v>17.756744528250003</v>
      </c>
      <c r="L131" s="134">
        <f t="shared" si="28"/>
        <v>19.5004021212</v>
      </c>
      <c r="M131" s="134">
        <f t="shared" si="29"/>
        <v>10.1871826875</v>
      </c>
      <c r="O131" s="40">
        <v>0</v>
      </c>
    </row>
    <row r="132" spans="2:15">
      <c r="B132" s="65">
        <v>2046</v>
      </c>
      <c r="C132" s="41">
        <f t="shared" ref="C132:E132" si="47">C101</f>
        <v>0</v>
      </c>
      <c r="D132" s="41">
        <f t="shared" si="47"/>
        <v>0</v>
      </c>
      <c r="E132" s="41">
        <f t="shared" si="47"/>
        <v>0</v>
      </c>
      <c r="G132" s="65" t="s">
        <v>42</v>
      </c>
      <c r="H132" s="41">
        <f t="shared" si="23"/>
        <v>640000</v>
      </c>
      <c r="J132" s="20" t="s">
        <v>42</v>
      </c>
      <c r="K132" s="134">
        <f t="shared" si="27"/>
        <v>17.756744528250003</v>
      </c>
      <c r="L132" s="134">
        <f t="shared" si="28"/>
        <v>19.5004021212</v>
      </c>
      <c r="M132" s="134">
        <f t="shared" si="29"/>
        <v>10.1871826875</v>
      </c>
      <c r="O132" s="40">
        <v>0</v>
      </c>
    </row>
    <row r="133" spans="2:15">
      <c r="G133" s="65" t="s">
        <v>43</v>
      </c>
      <c r="H133" s="41">
        <f t="shared" si="23"/>
        <v>640000</v>
      </c>
      <c r="J133" s="20" t="s">
        <v>43</v>
      </c>
      <c r="K133" s="134">
        <f t="shared" si="27"/>
        <v>17.756744528250003</v>
      </c>
      <c r="L133" s="134">
        <f t="shared" si="28"/>
        <v>19.5004021212</v>
      </c>
      <c r="M133" s="134">
        <f t="shared" si="29"/>
        <v>10.1871826875</v>
      </c>
      <c r="O133" s="40">
        <v>0</v>
      </c>
    </row>
    <row r="137" spans="2:15">
      <c r="B137" s="193" t="s">
        <v>91</v>
      </c>
      <c r="C137" s="193"/>
      <c r="D137" s="193"/>
      <c r="E137" s="193"/>
      <c r="F137" s="193"/>
      <c r="G137" s="193"/>
    </row>
    <row r="139" spans="2:15">
      <c r="C139" t="str">
        <f>_xlfn.CONCAT(C140," - ",TEXT(C141,"m/dd/yyyy"))</f>
        <v>Policy Compliance - 3/30/2025</v>
      </c>
      <c r="D139" t="str">
        <f>_xlfn.CONCAT(D140," - ",TEXT(D141,"m/dd/yyyy"))</f>
        <v>Policy Compliance - 12/31/2024</v>
      </c>
      <c r="E139" s="332" t="str">
        <f>E140</f>
        <v>2024 Baseline</v>
      </c>
      <c r="F139" t="str">
        <f>_xlfn.CONCAT(F140," - ",TEXT(F141,"m/dd/yyyy"))</f>
        <v>Policy Compliance - 4/28/2023</v>
      </c>
    </row>
    <row r="140" spans="2:15">
      <c r="C140" s="133" t="s">
        <v>92</v>
      </c>
      <c r="D140" s="133" t="s">
        <v>92</v>
      </c>
      <c r="E140" s="133" t="s">
        <v>54</v>
      </c>
      <c r="F140" s="133" t="s">
        <v>92</v>
      </c>
    </row>
    <row r="141" spans="2:15">
      <c r="C141" s="185">
        <v>45746</v>
      </c>
      <c r="D141" s="185">
        <v>45657</v>
      </c>
      <c r="E141" s="185">
        <v>45746</v>
      </c>
      <c r="F141" s="185">
        <v>45044</v>
      </c>
    </row>
    <row r="142" spans="2:15">
      <c r="B142" s="44" t="s">
        <v>93</v>
      </c>
      <c r="C142" s="44" t="s">
        <v>83</v>
      </c>
      <c r="D142" s="44" t="s">
        <v>83</v>
      </c>
      <c r="E142" s="44" t="s">
        <v>83</v>
      </c>
      <c r="F142" s="44" t="s">
        <v>83</v>
      </c>
    </row>
    <row r="143" spans="2:15">
      <c r="B143" s="191"/>
      <c r="C143" s="191" t="s">
        <v>49</v>
      </c>
      <c r="D143" s="191" t="s">
        <v>49</v>
      </c>
      <c r="E143" s="191" t="s">
        <v>49</v>
      </c>
      <c r="F143" s="191" t="s">
        <v>49</v>
      </c>
    </row>
    <row r="144" spans="2:15">
      <c r="B144" s="65" t="s">
        <v>88</v>
      </c>
      <c r="C144" s="112">
        <v>280250423.56102222</v>
      </c>
      <c r="D144" s="112">
        <v>280250423.56102222</v>
      </c>
      <c r="E144" s="112">
        <v>280250423.56102222</v>
      </c>
      <c r="F144" s="112">
        <v>280250423.56102222</v>
      </c>
    </row>
    <row r="145" spans="2:6">
      <c r="B145" s="65" t="s">
        <v>89</v>
      </c>
      <c r="C145" s="112">
        <v>428305574.2735709</v>
      </c>
      <c r="D145" s="112">
        <v>428305574.2735709</v>
      </c>
      <c r="E145" s="112">
        <v>428305574.2735709</v>
      </c>
      <c r="F145" s="112">
        <v>428305574.2735709</v>
      </c>
    </row>
    <row r="146" spans="2:6">
      <c r="B146" s="65" t="s">
        <v>20</v>
      </c>
      <c r="C146" s="112">
        <v>654984109.87593293</v>
      </c>
      <c r="D146" s="112">
        <v>654984109.87593293</v>
      </c>
      <c r="E146" s="112">
        <v>654984109.87593293</v>
      </c>
      <c r="F146" s="112">
        <v>654984109.87593293</v>
      </c>
    </row>
    <row r="147" spans="2:6">
      <c r="B147" s="65" t="s">
        <v>21</v>
      </c>
      <c r="C147" s="112">
        <v>628957309.73426151</v>
      </c>
      <c r="D147" s="112">
        <v>628957309.73426151</v>
      </c>
      <c r="E147" s="112">
        <v>628957309.73426151</v>
      </c>
      <c r="F147" s="112">
        <v>628957309.73426151</v>
      </c>
    </row>
    <row r="148" spans="2:6">
      <c r="B148" s="65" t="s">
        <v>22</v>
      </c>
      <c r="C148" s="112">
        <v>576429646.35176134</v>
      </c>
      <c r="D148" s="112">
        <v>576010566.04760921</v>
      </c>
      <c r="E148" s="112">
        <v>576429646.35176134</v>
      </c>
      <c r="F148" s="112">
        <v>576765550.66608644</v>
      </c>
    </row>
    <row r="149" spans="2:6">
      <c r="B149" s="65" t="s">
        <v>23</v>
      </c>
      <c r="C149" s="112">
        <v>650267307.53185284</v>
      </c>
      <c r="D149" s="112">
        <v>648184154.68367112</v>
      </c>
      <c r="E149" s="112">
        <v>650267307.53185284</v>
      </c>
      <c r="F149" s="112">
        <v>653696462.82878625</v>
      </c>
    </row>
    <row r="150" spans="2:6">
      <c r="B150" s="65" t="s">
        <v>24</v>
      </c>
      <c r="C150" s="112">
        <v>431875957.71637917</v>
      </c>
      <c r="D150" s="112">
        <v>433992626.08433741</v>
      </c>
      <c r="E150" s="112">
        <v>516062312.18611109</v>
      </c>
      <c r="F150" s="112">
        <v>456065858.68310368</v>
      </c>
    </row>
    <row r="151" spans="2:6">
      <c r="B151" s="65" t="s">
        <v>25</v>
      </c>
      <c r="C151" s="112">
        <v>-133054508.88363966</v>
      </c>
      <c r="D151" s="112">
        <v>-90679093.667467371</v>
      </c>
      <c r="E151" s="112">
        <v>130575261.15792131</v>
      </c>
      <c r="F151" s="112">
        <v>-28052919.889710825</v>
      </c>
    </row>
    <row r="152" spans="2:6">
      <c r="B152" s="65" t="s">
        <v>26</v>
      </c>
      <c r="C152" s="112">
        <v>-1065129772.1841848</v>
      </c>
      <c r="D152" s="112">
        <v>-909019679.97045743</v>
      </c>
      <c r="E152" s="112">
        <v>-520481576.0989719</v>
      </c>
      <c r="F152" s="112">
        <v>-752145862.36400485</v>
      </c>
    </row>
    <row r="153" spans="2:6">
      <c r="B153" s="65" t="s">
        <v>27</v>
      </c>
      <c r="C153" s="112">
        <v>-2405271087.4957261</v>
      </c>
      <c r="D153" s="112">
        <v>-2063572931.4171095</v>
      </c>
      <c r="E153" s="112">
        <v>-1395602781.5309973</v>
      </c>
      <c r="F153" s="112">
        <v>-1704386033.9763703</v>
      </c>
    </row>
    <row r="154" spans="2:6">
      <c r="B154" s="65" t="s">
        <v>28</v>
      </c>
      <c r="C154" s="192">
        <v>-4083513010.7883229</v>
      </c>
      <c r="D154" s="192">
        <v>-3506271578.6472282</v>
      </c>
      <c r="E154" s="192">
        <v>-2463112873.5021214</v>
      </c>
      <c r="F154" s="192">
        <v>-2831136695.710218</v>
      </c>
    </row>
    <row r="155" spans="2:6">
      <c r="B155" s="65" t="s">
        <v>29</v>
      </c>
      <c r="C155" s="112">
        <v>-6014474051.7763433</v>
      </c>
      <c r="D155" s="112">
        <v>-5154598326.3789291</v>
      </c>
      <c r="E155" s="112">
        <v>-3676505840.451942</v>
      </c>
      <c r="F155" s="112">
        <v>-4069837799.7555652</v>
      </c>
    </row>
    <row r="156" spans="2:6">
      <c r="B156" s="65" t="s">
        <v>30</v>
      </c>
      <c r="C156" s="112">
        <v>-8139204048.0163164</v>
      </c>
      <c r="D156" s="112">
        <v>-6958045376.7076693</v>
      </c>
      <c r="E156" s="112">
        <v>-4992669809.0089235</v>
      </c>
      <c r="F156" s="112">
        <v>-5357733070.2099257</v>
      </c>
    </row>
    <row r="157" spans="2:6">
      <c r="B157" s="65" t="s">
        <v>31</v>
      </c>
      <c r="C157" s="112">
        <v>-10247696001.739618</v>
      </c>
      <c r="D157" s="112">
        <v>-8713186772.225687</v>
      </c>
      <c r="E157" s="112">
        <v>-6266528577.5723677</v>
      </c>
      <c r="F157" s="112">
        <v>-6536759287.8345919</v>
      </c>
    </row>
    <row r="158" spans="2:6">
      <c r="B158" s="65" t="s">
        <v>32</v>
      </c>
      <c r="C158" s="112">
        <v>-12260975376.836498</v>
      </c>
      <c r="D158" s="112">
        <v>-10348310944.308737</v>
      </c>
      <c r="E158" s="112">
        <v>-7470137772.4648151</v>
      </c>
      <c r="F158" s="112">
        <v>-7566689681.7147522</v>
      </c>
    </row>
    <row r="159" spans="2:6">
      <c r="B159" s="65" t="s">
        <v>33</v>
      </c>
      <c r="C159" s="112">
        <v>-14174886908.154566</v>
      </c>
      <c r="D159" s="112">
        <v>-11952588988.349636</v>
      </c>
      <c r="E159" s="112">
        <v>-8618889001.7458496</v>
      </c>
      <c r="F159" s="112">
        <v>-8448529488.4713173</v>
      </c>
    </row>
    <row r="160" spans="2:6">
      <c r="B160" s="65" t="s">
        <v>34</v>
      </c>
      <c r="C160" s="112">
        <v>-16085146670.711756</v>
      </c>
      <c r="D160" s="112">
        <v>-13662031074.487103</v>
      </c>
      <c r="E160" s="112">
        <v>-9780375170.1338139</v>
      </c>
      <c r="F160" s="112">
        <v>-9228728430.2873478</v>
      </c>
    </row>
    <row r="161" spans="2:6">
      <c r="B161" s="65" t="s">
        <v>35</v>
      </c>
      <c r="C161" s="112">
        <v>-18029655206.997295</v>
      </c>
      <c r="D161" s="112">
        <v>-15430123118.937178</v>
      </c>
      <c r="E161" s="112">
        <v>-10985007412.466387</v>
      </c>
      <c r="F161" s="112">
        <v>-9911098996.5498028</v>
      </c>
    </row>
    <row r="162" spans="2:6">
      <c r="B162" s="65" t="s">
        <v>36</v>
      </c>
      <c r="C162" s="112">
        <v>-19979220174.177647</v>
      </c>
      <c r="D162" s="112">
        <v>-17251897318.231812</v>
      </c>
      <c r="E162" s="112">
        <v>-12212847624.586046</v>
      </c>
      <c r="F162" s="112">
        <v>-10499149408.353535</v>
      </c>
    </row>
    <row r="163" spans="2:6">
      <c r="B163" s="65" t="s">
        <v>37</v>
      </c>
      <c r="C163" s="112">
        <v>-21953943728.128471</v>
      </c>
      <c r="D163" s="112">
        <v>-19148997744.990551</v>
      </c>
      <c r="E163" s="112">
        <v>-13478861374.758795</v>
      </c>
      <c r="F163" s="112">
        <v>-10994537168.797457</v>
      </c>
    </row>
    <row r="164" spans="2:6" ht="12" customHeight="1">
      <c r="B164" s="65" t="s">
        <v>38</v>
      </c>
      <c r="C164" s="192">
        <v>-23941928339.554909</v>
      </c>
      <c r="D164" s="192">
        <v>-21106908922.69714</v>
      </c>
      <c r="E164" s="192">
        <v>-14772885052.017639</v>
      </c>
      <c r="F164" s="192">
        <v>-11390424364.219013</v>
      </c>
    </row>
    <row r="165" spans="2:6" ht="12" customHeight="1">
      <c r="B165" s="65" t="s">
        <v>39</v>
      </c>
      <c r="C165" s="112">
        <v>-25970485800.869701</v>
      </c>
      <c r="D165" s="112">
        <v>-23147337441.139023</v>
      </c>
      <c r="E165" s="112">
        <v>-16112392550.693148</v>
      </c>
      <c r="F165" s="112">
        <v>-11712817207.646503</v>
      </c>
    </row>
    <row r="166" spans="2:6" ht="12" customHeight="1">
      <c r="B166" s="65" t="s">
        <v>40</v>
      </c>
      <c r="C166" s="112">
        <v>-28042665108.516743</v>
      </c>
      <c r="D166" s="112">
        <v>-25283601387.033585</v>
      </c>
      <c r="E166" s="112">
        <v>-17499461697.134735</v>
      </c>
      <c r="F166" s="112">
        <v>-11870672926.714462</v>
      </c>
    </row>
    <row r="167" spans="2:6" ht="12" customHeight="1">
      <c r="B167" s="65" t="s">
        <v>41</v>
      </c>
      <c r="C167" s="112">
        <v>-30109383205.082237</v>
      </c>
      <c r="D167" s="112">
        <v>-27450463762.202118</v>
      </c>
      <c r="E167" s="112">
        <v>-18914491091.970261</v>
      </c>
      <c r="F167" s="112">
        <v>-11813545467.096266</v>
      </c>
    </row>
    <row r="168" spans="2:6">
      <c r="B168" s="65" t="s">
        <v>42</v>
      </c>
      <c r="C168" s="112">
        <v>-32099746853.711048</v>
      </c>
      <c r="D168" s="112">
        <v>-29542767917.828125</v>
      </c>
      <c r="E168" s="112">
        <v>-20326603620.627205</v>
      </c>
      <c r="F168" s="112">
        <v>-11641969404.328028</v>
      </c>
    </row>
    <row r="169" spans="2:6">
      <c r="B169" s="65" t="s">
        <v>43</v>
      </c>
      <c r="C169" s="112">
        <v>-33983484924.309555</v>
      </c>
      <c r="D169" s="112">
        <v>-31530275569.193928</v>
      </c>
      <c r="E169" s="112">
        <v>-21702445136.234974</v>
      </c>
      <c r="F169" s="112">
        <v>-11324977028.27492</v>
      </c>
    </row>
    <row r="171" spans="2:6">
      <c r="B171" s="330" t="s">
        <v>94</v>
      </c>
      <c r="C171" s="331">
        <f>SUM(C144:C169)</f>
        <v>-305068794448.88983</v>
      </c>
      <c r="D171" s="331">
        <f t="shared" ref="D171:F171" si="48">SUM(D144:D169)</f>
        <v>-269599993184.15308</v>
      </c>
      <c r="E171" s="331">
        <f t="shared" si="48"/>
        <v>-187323467018.32654</v>
      </c>
      <c r="F171" s="331">
        <f t="shared" si="48"/>
        <v>-144004165952.57104</v>
      </c>
    </row>
    <row r="173" spans="2:6" ht="12" customHeight="1"/>
    <row r="174" spans="2:6" ht="12" customHeight="1"/>
    <row r="175" spans="2:6" ht="12" customHeight="1"/>
    <row r="176" spans="2:6" ht="12" customHeight="1"/>
    <row r="177" ht="12" customHeight="1"/>
    <row r="179" ht="12" customHeight="1"/>
    <row r="180" ht="12" customHeight="1"/>
    <row r="181" ht="12" customHeight="1"/>
    <row r="182" ht="12" customHeight="1"/>
    <row r="183" ht="12" customHeight="1"/>
  </sheetData>
  <dataValidations count="1">
    <dataValidation type="list" allowBlank="1" showInputMessage="1" showErrorMessage="1" sqref="C2" xr:uid="{F4B6E8C2-CB63-9A40-BD06-FEB0B4F14330}">
      <formula1>$C$7:$C$9</formula1>
    </dataValidation>
  </dataValidations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7B6981B-E8AA-0B48-9B66-627A134602E2}">
          <x14:formula1>
            <xm:f>'Inputs_Indexed REC'!$B$24:$B$33</xm:f>
          </x14:formula1>
          <xm:sqref>C3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2A55C-C960-DF4F-A470-3379733DAAC4}">
  <dimension ref="B2:Y142"/>
  <sheetViews>
    <sheetView showGridLines="0" zoomScale="89" workbookViewId="0">
      <selection activeCell="K74" sqref="K74"/>
    </sheetView>
  </sheetViews>
  <sheetFormatPr defaultColWidth="11.42578125" defaultRowHeight="12"/>
  <cols>
    <col min="4" max="4" width="15.85546875" customWidth="1"/>
    <col min="5" max="5" width="17" customWidth="1"/>
    <col min="6" max="6" width="14.42578125" customWidth="1"/>
    <col min="7" max="7" width="15" customWidth="1"/>
    <col min="8" max="8" width="15.140625" customWidth="1"/>
    <col min="9" max="9" width="15.85546875" customWidth="1"/>
    <col min="10" max="10" width="21.42578125" customWidth="1"/>
    <col min="11" max="11" width="16.42578125" customWidth="1"/>
    <col min="12" max="12" width="11.85546875" bestFit="1" customWidth="1"/>
  </cols>
  <sheetData>
    <row r="2" spans="2:25">
      <c r="B2" s="49" t="s">
        <v>95</v>
      </c>
      <c r="C2" s="49" t="s">
        <v>96</v>
      </c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 t="s">
        <v>97</v>
      </c>
    </row>
    <row r="3" spans="2:25" ht="15">
      <c r="D3" t="s">
        <v>98</v>
      </c>
      <c r="E3" t="s">
        <v>99</v>
      </c>
      <c r="F3" t="s">
        <v>98</v>
      </c>
      <c r="G3" t="s">
        <v>99</v>
      </c>
      <c r="H3" t="s">
        <v>98</v>
      </c>
      <c r="I3" t="s">
        <v>99</v>
      </c>
      <c r="T3" s="336"/>
      <c r="U3" s="336"/>
      <c r="V3" s="336"/>
      <c r="W3" s="336"/>
      <c r="X3" s="336"/>
      <c r="Y3" s="336"/>
    </row>
    <row r="4" spans="2:25">
      <c r="C4" s="347"/>
      <c r="D4" s="349" t="s">
        <v>44</v>
      </c>
      <c r="E4" s="350"/>
      <c r="F4" s="349" t="s">
        <v>45</v>
      </c>
      <c r="G4" s="350"/>
      <c r="H4" s="349" t="s">
        <v>46</v>
      </c>
      <c r="I4" s="350"/>
    </row>
    <row r="5" spans="2:25">
      <c r="C5" s="348"/>
      <c r="D5" s="333" t="s">
        <v>100</v>
      </c>
      <c r="E5" s="333" t="s">
        <v>101</v>
      </c>
      <c r="F5" s="333" t="s">
        <v>100</v>
      </c>
      <c r="G5" s="333" t="s">
        <v>101</v>
      </c>
      <c r="H5" s="333" t="s">
        <v>100</v>
      </c>
      <c r="I5" s="333" t="s">
        <v>101</v>
      </c>
    </row>
    <row r="6" spans="2:25">
      <c r="C6" s="333" t="s">
        <v>102</v>
      </c>
      <c r="D6" s="334">
        <f>SUMIFS('REC Deliveries'!$E36:$AD36,'REC Deliveries'!$E$3:$AD$3,D$3)</f>
        <v>810680</v>
      </c>
      <c r="E6" s="334">
        <f>SUMIFS('REC Deliveries'!$E36:$AD36,'REC Deliveries'!$E$3:$AD$3,E$3)</f>
        <v>223008.90915845119</v>
      </c>
      <c r="F6" s="334">
        <f>SUMIFS('REC Deliveries'!$E64:$AD64,'REC Deliveries'!$E$3:$AD$3,F$3)</f>
        <v>1747320</v>
      </c>
      <c r="G6" s="334">
        <f>SUMIFS('REC Deliveries'!$E64:$AD64,'REC Deliveries'!$E$3:$AD$3,G$3)</f>
        <v>510210.23567580682</v>
      </c>
      <c r="H6" s="334">
        <f>SUMIFS('REC Deliveries'!$E92:$AD92,'REC Deliveries'!$E$3:$AD$3,H$3)</f>
        <v>2409</v>
      </c>
      <c r="I6" s="334">
        <f>SUMIFS('REC Deliveries'!$E92:$AD92,'REC Deliveries'!$E$3:$AD$3,I$3)</f>
        <v>3412.4737990752992</v>
      </c>
    </row>
    <row r="7" spans="2:25">
      <c r="C7" s="333" t="s">
        <v>103</v>
      </c>
      <c r="D7" s="334">
        <f>SUMIFS('REC Deliveries'!$E37:$AD37,'REC Deliveries'!$E$3:$AD$3,D$3)</f>
        <v>1202387</v>
      </c>
      <c r="E7" s="334">
        <f>SUMIFS('REC Deliveries'!$E37:$AD37,'REC Deliveries'!$E$3:$AD$3,E$3)</f>
        <v>598169.71664524835</v>
      </c>
      <c r="F7" s="334">
        <f>SUMIFS('REC Deliveries'!$E65:$AD65,'REC Deliveries'!$E$3:$AD$3,F$3)</f>
        <v>2686725</v>
      </c>
      <c r="G7" s="334">
        <f>SUMIFS('REC Deliveries'!$E65:$AD65,'REC Deliveries'!$E$3:$AD$3,G$3)</f>
        <v>1445100.391884346</v>
      </c>
      <c r="H7" s="334">
        <f>SUMIFS('REC Deliveries'!$E93:$AD93,'REC Deliveries'!$E$3:$AD$3,H$3)</f>
        <v>6816</v>
      </c>
      <c r="I7" s="334">
        <f>SUMIFS('REC Deliveries'!$E93:$AD93,'REC Deliveries'!$E$3:$AD$3,I$3)</f>
        <v>10309.08077207225</v>
      </c>
    </row>
    <row r="8" spans="2:25">
      <c r="C8" s="333" t="s">
        <v>104</v>
      </c>
      <c r="D8" s="334">
        <f>SUMIFS('REC Deliveries'!$E38:$AD38,'REC Deliveries'!$E$3:$AD$3,D$3)</f>
        <v>1202387</v>
      </c>
      <c r="E8" s="334">
        <f>SUMIFS('REC Deliveries'!$E38:$AD38,'REC Deliveries'!$E$3:$AD$3,E$3)</f>
        <v>961506.28965188027</v>
      </c>
      <c r="F8" s="334">
        <f>SUMIFS('REC Deliveries'!$E66:$AD66,'REC Deliveries'!$E$3:$AD$3,F$3)</f>
        <v>2686725</v>
      </c>
      <c r="G8" s="334">
        <f>SUMIFS('REC Deliveries'!$E66:$AD66,'REC Deliveries'!$E$3:$AD$3,G$3)</f>
        <v>2348086.1932647694</v>
      </c>
      <c r="H8" s="334">
        <f>SUMIFS('REC Deliveries'!$E94:$AD94,'REC Deliveries'!$E$3:$AD$3,H$3)</f>
        <v>6816</v>
      </c>
      <c r="I8" s="334">
        <f>SUMIFS('REC Deliveries'!$E94:$AD94,'REC Deliveries'!$E$3:$AD$3,I$3)</f>
        <v>10617.438311508737</v>
      </c>
    </row>
    <row r="9" spans="2:25">
      <c r="C9" s="333" t="s">
        <v>105</v>
      </c>
      <c r="D9" s="334">
        <f>SUMIFS('REC Deliveries'!$E39:$AD39,'REC Deliveries'!$E$3:$AD$3,D$3)</f>
        <v>1202387</v>
      </c>
      <c r="E9" s="334">
        <f>SUMIFS('REC Deliveries'!$E39:$AD39,'REC Deliveries'!$E$3:$AD$3,E$3)</f>
        <v>1088696.389759121</v>
      </c>
      <c r="F9" s="334">
        <f>SUMIFS('REC Deliveries'!$E67:$AD67,'REC Deliveries'!$E$3:$AD$3,F$3)</f>
        <v>2686725</v>
      </c>
      <c r="G9" s="334">
        <f>SUMIFS('REC Deliveries'!$E67:$AD67,'REC Deliveries'!$E$3:$AD$3,G$3)</f>
        <v>2752346.7050251123</v>
      </c>
      <c r="H9" s="334">
        <f>SUMIFS('REC Deliveries'!$E95:$AD95,'REC Deliveries'!$E$3:$AD$3,H$3)</f>
        <v>6816</v>
      </c>
      <c r="I9" s="334">
        <f>SUMIFS('REC Deliveries'!$E95:$AD95,'REC Deliveries'!$E$3:$AD$3,I$3)</f>
        <v>18751.356377451193</v>
      </c>
    </row>
    <row r="10" spans="2:25">
      <c r="C10" s="333" t="s">
        <v>106</v>
      </c>
      <c r="D10" s="334">
        <f>SUMIFS('REC Deliveries'!$E40:$AD40,'REC Deliveries'!$E$3:$AD$3,D$3)</f>
        <v>1210990.8025547946</v>
      </c>
      <c r="E10" s="334">
        <f>SUMIFS('REC Deliveries'!$E40:$AD40,'REC Deliveries'!$E$3:$AD$3,E$3)</f>
        <v>1271876.8831635315</v>
      </c>
      <c r="F10" s="334">
        <f>SUMIFS('REC Deliveries'!$E68:$AD68,'REC Deliveries'!$E$3:$AD$3,F$3)</f>
        <v>2709805.0417739726</v>
      </c>
      <c r="G10" s="334">
        <f>SUMIFS('REC Deliveries'!$E68:$AD68,'REC Deliveries'!$E$3:$AD$3,G$3)</f>
        <v>3601199.1039037588</v>
      </c>
      <c r="H10" s="334">
        <f>SUMIFS('REC Deliveries'!$E96:$AD96,'REC Deliveries'!$E$3:$AD$3,H$3)</f>
        <v>6892.2241643835614</v>
      </c>
      <c r="I10" s="334">
        <f>SUMIFS('REC Deliveries'!$E96:$AD96,'REC Deliveries'!$E$3:$AD$3,I$3)</f>
        <v>30280.73505405122</v>
      </c>
    </row>
    <row r="11" spans="2:25">
      <c r="C11" s="333" t="s">
        <v>107</v>
      </c>
      <c r="D11" s="334">
        <f>SUMIFS('REC Deliveries'!$E41:$AD41,'REC Deliveries'!$E$3:$AD$3,D$3)</f>
        <v>1279930.7909025429</v>
      </c>
      <c r="E11" s="334">
        <f>SUMIFS('REC Deliveries'!$E41:$AD41,'REC Deliveries'!$E$3:$AD$3,E$3)</f>
        <v>2108681.8138340511</v>
      </c>
      <c r="F11" s="334">
        <f>SUMIFS('REC Deliveries'!$E69:$AD69,'REC Deliveries'!$E$3:$AD$3,F$3)</f>
        <v>2894739.2962306309</v>
      </c>
      <c r="G11" s="334">
        <f>SUMIFS('REC Deliveries'!$E69:$AD69,'REC Deliveries'!$E$3:$AD$3,G$3)</f>
        <v>5538169.584591344</v>
      </c>
      <c r="H11" s="334">
        <f>SUMIFS('REC Deliveries'!$E97:$AD97,'REC Deliveries'!$E$3:$AD$3,H$3)</f>
        <v>7502.9881807534248</v>
      </c>
      <c r="I11" s="334">
        <f>SUMIFS('REC Deliveries'!$E97:$AD97,'REC Deliveries'!$E$3:$AD$3,I$3)</f>
        <v>34836.03676541795</v>
      </c>
    </row>
    <row r="12" spans="2:25">
      <c r="C12" s="333" t="s">
        <v>108</v>
      </c>
      <c r="D12" s="334">
        <f>SUMIFS('REC Deliveries'!$E42:$AD42,'REC Deliveries'!$E$3:$AD$3,D$3)</f>
        <v>1512897.0781221101</v>
      </c>
      <c r="E12" s="334">
        <f>SUMIFS('REC Deliveries'!$E42:$AD42,'REC Deliveries'!$E$3:$AD$3,E$3)</f>
        <v>2607782.7538124528</v>
      </c>
      <c r="F12" s="334">
        <f>SUMIFS('REC Deliveries'!$E70:$AD70,'REC Deliveries'!$E$3:$AD$3,F$3)</f>
        <v>3464718.4886245006</v>
      </c>
      <c r="G12" s="334">
        <f>SUMIFS('REC Deliveries'!$E70:$AD70,'REC Deliveries'!$E$3:$AD$3,G$3)</f>
        <v>6907680.4817337869</v>
      </c>
      <c r="H12" s="334">
        <f>SUMIFS('REC Deliveries'!$E98:$AD98,'REC Deliveries'!$E$3:$AD$3,H$3)</f>
        <v>11364.607528503562</v>
      </c>
      <c r="I12" s="334">
        <f>SUMIFS('REC Deliveries'!$E98:$AD98,'REC Deliveries'!$E$3:$AD$3,I$3)</f>
        <v>39119.016605889032</v>
      </c>
    </row>
    <row r="13" spans="2:25">
      <c r="C13" s="333" t="s">
        <v>109</v>
      </c>
      <c r="D13" s="334">
        <f>SUMIFS('REC Deliveries'!$E43:$AD43,'REC Deliveries'!$E$3:$AD$3,D$3)</f>
        <v>1856927.9526662491</v>
      </c>
      <c r="E13" s="334">
        <f>SUMIFS('REC Deliveries'!$E43:$AD43,'REC Deliveries'!$E$3:$AD$3,E$3)</f>
        <v>3135258.9249839722</v>
      </c>
      <c r="F13" s="334">
        <f>SUMIFS('REC Deliveries'!$E71:$AD71,'REC Deliveries'!$E$3:$AD$3,F$3)</f>
        <v>4373250.2755735284</v>
      </c>
      <c r="G13" s="334">
        <f>SUMIFS('REC Deliveries'!$E71:$AD71,'REC Deliveries'!$E$3:$AD$3,G$3)</f>
        <v>8291004.0369940745</v>
      </c>
      <c r="H13" s="334">
        <f>SUMIFS('REC Deliveries'!$E99:$AD99,'REC Deliveries'!$E$3:$AD$3,H$3)</f>
        <v>16035.86916319069</v>
      </c>
      <c r="I13" s="334">
        <f>SUMIFS('REC Deliveries'!$E99:$AD99,'REC Deliveries'!$E$3:$AD$3,I$3)</f>
        <v>46332.497675415361</v>
      </c>
    </row>
    <row r="14" spans="2:25">
      <c r="C14" s="333" t="s">
        <v>110</v>
      </c>
      <c r="D14" s="334">
        <f>SUMIFS('REC Deliveries'!$E44:$AD44,'REC Deliveries'!$E$3:$AD$3,D$3)</f>
        <v>2108552.778159759</v>
      </c>
      <c r="E14" s="334">
        <f>SUMIFS('REC Deliveries'!$E44:$AD44,'REC Deliveries'!$E$3:$AD$3,E$3)</f>
        <v>3568336.7240279368</v>
      </c>
      <c r="F14" s="334">
        <f>SUMIFS('REC Deliveries'!$E72:$AD72,'REC Deliveries'!$E$3:$AD$3,F$3)</f>
        <v>5108707.3205533959</v>
      </c>
      <c r="G14" s="334">
        <f>SUMIFS('REC Deliveries'!$E72:$AD72,'REC Deliveries'!$E$3:$AD$3,G$3)</f>
        <v>9534013.3421746176</v>
      </c>
      <c r="H14" s="334">
        <f>SUMIFS('REC Deliveries'!$E100:$AD100,'REC Deliveries'!$E$3:$AD$3,H$3)</f>
        <v>19791.669026570424</v>
      </c>
      <c r="I14" s="334">
        <f>SUMIFS('REC Deliveries'!$E100:$AD100,'REC Deliveries'!$E$3:$AD$3,I$3)</f>
        <v>52730.88301706293</v>
      </c>
    </row>
    <row r="15" spans="2:25">
      <c r="C15" s="333" t="s">
        <v>111</v>
      </c>
      <c r="D15" s="334">
        <f>SUMIFS('REC Deliveries'!$E45:$AD45,'REC Deliveries'!$E$3:$AD$3,D$3)</f>
        <v>2164329.9259291682</v>
      </c>
      <c r="E15" s="334">
        <f>SUMIFS('REC Deliveries'!$E45:$AD45,'REC Deliveries'!$E$3:$AD$3,E$3)</f>
        <v>3614805.2646231432</v>
      </c>
      <c r="F15" s="334">
        <f>SUMIFS('REC Deliveries'!$E73:$AD73,'REC Deliveries'!$E$3:$AD$3,F$3)</f>
        <v>5382149.0428878367</v>
      </c>
      <c r="G15" s="334">
        <f>SUMIFS('REC Deliveries'!$E73:$AD73,'REC Deliveries'!$E$3:$AD$3,G$3)</f>
        <v>9837546.1492416579</v>
      </c>
      <c r="H15" s="334">
        <f>SUMIFS('REC Deliveries'!$E101:$AD101,'REC Deliveries'!$E$3:$AD$3,H$3)</f>
        <v>20629.39618299494</v>
      </c>
      <c r="I15" s="334">
        <f>SUMIFS('REC Deliveries'!$E101:$AD101,'REC Deliveries'!$E$3:$AD$3,I$3)</f>
        <v>53439.649178499116</v>
      </c>
    </row>
    <row r="16" spans="2:25">
      <c r="C16" s="333" t="s">
        <v>112</v>
      </c>
      <c r="D16" s="334">
        <f>SUMIFS('REC Deliveries'!$E46:$AD46,'REC Deliveries'!$E$3:$AD$3,D$3)</f>
        <v>2122974.41937637</v>
      </c>
      <c r="E16" s="334">
        <f>SUMIFS('REC Deliveries'!$E46:$AD46,'REC Deliveries'!$E$3:$AD$3,E$3)</f>
        <v>3541072.8613329604</v>
      </c>
      <c r="F16" s="334">
        <f>SUMIFS('REC Deliveries'!$E74:$AD74,'REC Deliveries'!$E$3:$AD$3,F$3)</f>
        <v>5423880.3977144267</v>
      </c>
      <c r="G16" s="334">
        <f>SUMIFS('REC Deliveries'!$E74:$AD74,'REC Deliveries'!$E$3:$AD$3,G$3)</f>
        <v>9858339.3364739008</v>
      </c>
      <c r="H16" s="334">
        <f>SUMIFS('REC Deliveries'!$E102:$AD102,'REC Deliveries'!$E$3:$AD$3,H$3)</f>
        <v>20253.547909202665</v>
      </c>
      <c r="I16" s="334">
        <f>SUMIFS('REC Deliveries'!$E102:$AD102,'REC Deliveries'!$E$3:$AD$3,I$3)</f>
        <v>52680.688051219426</v>
      </c>
    </row>
    <row r="17" spans="2:16">
      <c r="C17" s="335" t="s">
        <v>113</v>
      </c>
      <c r="D17" s="334">
        <f>SUMIFS('REC Deliveries'!$E47:$AD47,'REC Deliveries'!$E$3:$AD$3,D$3)</f>
        <v>2088341.392560727</v>
      </c>
      <c r="E17" s="334">
        <f>SUMIFS('REC Deliveries'!$E47:$AD47,'REC Deliveries'!$E$3:$AD$3,E$3)</f>
        <v>3477448.8296085563</v>
      </c>
      <c r="F17" s="334">
        <f>SUMIFS('REC Deliveries'!$E75:$AD75,'REC Deliveries'!$E$3:$AD$3,F$3)</f>
        <v>5458973.5928896274</v>
      </c>
      <c r="G17" s="334">
        <f>SUMIFS('REC Deliveries'!$E75:$AD75,'REC Deliveries'!$E$3:$AD$3,G$3)</f>
        <v>9868561.7456349954</v>
      </c>
      <c r="H17" s="334">
        <f>SUMIFS('REC Deliveries'!$E103:$AD103,'REC Deliveries'!$E$3:$AD$3,H$3)</f>
        <v>19793.379549645884</v>
      </c>
      <c r="I17" s="334">
        <f>SUMIFS('REC Deliveries'!$E103:$AD103,'REC Deliveries'!$E$3:$AD$3,I$3)</f>
        <v>51811.189058237069</v>
      </c>
    </row>
    <row r="18" spans="2:16">
      <c r="C18" s="333" t="s">
        <v>114</v>
      </c>
      <c r="D18" s="334">
        <f>SUMIFS('REC Deliveries'!$E48:$AD48,'REC Deliveries'!$E$3:$AD$3,D$3)</f>
        <v>1458823.5314948042</v>
      </c>
      <c r="E18" s="334">
        <f>SUMIFS('REC Deliveries'!$E48:$AD48,'REC Deliveries'!$E$3:$AD$3,E$3)</f>
        <v>3413190.5263044355</v>
      </c>
      <c r="F18" s="334">
        <f>SUMIFS('REC Deliveries'!$E76:$AD76,'REC Deliveries'!$E$3:$AD$3,F$3)</f>
        <v>4258464.1477415143</v>
      </c>
      <c r="G18" s="334">
        <f>SUMIFS('REC Deliveries'!$E76:$AD76,'REC Deliveries'!$E$3:$AD$3,G$3)</f>
        <v>9847850.6604461353</v>
      </c>
      <c r="H18" s="334">
        <f>SUMIFS('REC Deliveries'!$E104:$AD104,'REC Deliveries'!$E$3:$AD$3,H$3)</f>
        <v>19411.685763681708</v>
      </c>
      <c r="I18" s="334">
        <f>SUMIFS('REC Deliveries'!$E104:$AD104,'REC Deliveries'!$E$3:$AD$3,I$3)</f>
        <v>51050.866602709633</v>
      </c>
    </row>
    <row r="19" spans="2:16">
      <c r="C19" s="333" t="s">
        <v>115</v>
      </c>
      <c r="D19" s="334">
        <f>SUMIFS('REC Deliveries'!$E49:$AD49,'REC Deliveries'!$E$3:$AD$3,D$3)</f>
        <v>1305342.1040709782</v>
      </c>
      <c r="E19" s="334">
        <f>SUMIFS('REC Deliveries'!$E49:$AD49,'REC Deliveries'!$E$3:$AD$3,E$3)</f>
        <v>3360108.0358703001</v>
      </c>
      <c r="F19" s="334">
        <f>SUMIFS('REC Deliveries'!$E77:$AD77,'REC Deliveries'!$E$3:$AD$3,F$3)</f>
        <v>3983841.660285973</v>
      </c>
      <c r="G19" s="334">
        <f>SUMIFS('REC Deliveries'!$E77:$AD77,'REC Deliveries'!$E$3:$AD$3,G$3)</f>
        <v>9846682.1608239785</v>
      </c>
      <c r="H19" s="334">
        <f>SUMIFS('REC Deliveries'!$E105:$AD105,'REC Deliveries'!$E$3:$AD$3,H$3)</f>
        <v>17515.600643048358</v>
      </c>
      <c r="I19" s="334">
        <f>SUMIFS('REC Deliveries'!$E105:$AD105,'REC Deliveries'!$E$3:$AD$3,I$3)</f>
        <v>50156.894265234281</v>
      </c>
    </row>
    <row r="20" spans="2:16">
      <c r="C20" s="333" t="s">
        <v>116</v>
      </c>
      <c r="D20" s="334">
        <f>SUMIFS('REC Deliveries'!$E50:$AD50,'REC Deliveries'!$E$3:$AD$3,D$3)</f>
        <v>1281465.7498713844</v>
      </c>
      <c r="E20" s="334">
        <f>SUMIFS('REC Deliveries'!$E50:$AD50,'REC Deliveries'!$E$3:$AD$3,E$3)</f>
        <v>3113541.405425136</v>
      </c>
      <c r="F20" s="334">
        <f>SUMIFS('REC Deliveries'!$E78:$AD78,'REC Deliveries'!$E$3:$AD$3,F$3)</f>
        <v>4007989.5462536742</v>
      </c>
      <c r="G20" s="334">
        <f>SUMIFS('REC Deliveries'!$E78:$AD78,'REC Deliveries'!$E$3:$AD$3,G$3)</f>
        <v>9401676.9952654317</v>
      </c>
      <c r="H20" s="334">
        <f>SUMIFS('REC Deliveries'!$E106:$AD106,'REC Deliveries'!$E$3:$AD$3,H$3)</f>
        <v>17244.068874941255</v>
      </c>
      <c r="I20" s="334">
        <f>SUMIFS('REC Deliveries'!$E106:$AD106,'REC Deliveries'!$E$3:$AD$3,I$3)</f>
        <v>49177.817687149181</v>
      </c>
    </row>
    <row r="21" spans="2:16">
      <c r="C21" s="333" t="s">
        <v>117</v>
      </c>
      <c r="D21" s="334">
        <f>SUMIFS('REC Deliveries'!$E51:$AD51,'REC Deliveries'!$E$3:$AD$3,D$3)</f>
        <v>1175852.7598993049</v>
      </c>
      <c r="E21" s="334">
        <f>SUMIFS('REC Deliveries'!$E51:$AD51,'REC Deliveries'!$E$3:$AD$3,E$3)</f>
        <v>3236421.186852234</v>
      </c>
      <c r="F21" s="334">
        <f>SUMIFS('REC Deliveries'!$E79:$AD79,'REC Deliveries'!$E$3:$AD$3,F$3)</f>
        <v>3814815.8947694926</v>
      </c>
      <c r="G21" s="334">
        <f>SUMIFS('REC Deliveries'!$E79:$AD79,'REC Deliveries'!$E$3:$AD$3,G$3)</f>
        <v>9752801.8025268838</v>
      </c>
      <c r="H21" s="334">
        <f>SUMIFS('REC Deliveries'!$E107:$AD107,'REC Deliveries'!$E$3:$AD$3,H$3)</f>
        <v>16030.710331202541</v>
      </c>
      <c r="I21" s="334">
        <f>SUMIFS('REC Deliveries'!$E107:$AD107,'REC Deliveries'!$E$3:$AD$3,I$3)</f>
        <v>49173.7907797109</v>
      </c>
    </row>
    <row r="22" spans="2:16">
      <c r="C22" s="333" t="s">
        <v>118</v>
      </c>
      <c r="D22" s="334">
        <f>SUMIFS('REC Deliveries'!$E52:$AD52,'REC Deliveries'!$E$3:$AD$3,D$3)</f>
        <v>771716.05641971191</v>
      </c>
      <c r="E22" s="334">
        <f>SUMIFS('REC Deliveries'!$E52:$AD52,'REC Deliveries'!$E$3:$AD$3,E$3)</f>
        <v>2370139.3761187694</v>
      </c>
      <c r="F22" s="334">
        <f>SUMIFS('REC Deliveries'!$E80:$AD80,'REC Deliveries'!$E$3:$AD$3,F$3)</f>
        <v>2887935.9148303494</v>
      </c>
      <c r="G22" s="334">
        <f>SUMIFS('REC Deliveries'!$E80:$AD80,'REC Deliveries'!$E$3:$AD$3,G$3)</f>
        <v>7725091.8867971273</v>
      </c>
      <c r="H22" s="334">
        <f>SUMIFS('REC Deliveries'!$E108:$AD108,'REC Deliveries'!$E$3:$AD$3,H$3)</f>
        <v>11528.393749938014</v>
      </c>
      <c r="I22" s="334">
        <f>SUMIFS('REC Deliveries'!$E108:$AD108,'REC Deliveries'!$E$3:$AD$3,I$3)</f>
        <v>39236.28661513517</v>
      </c>
    </row>
    <row r="23" spans="2:16">
      <c r="C23" s="333" t="s">
        <v>119</v>
      </c>
      <c r="D23" s="334">
        <f>SUMIFS('REC Deliveries'!$E53:$AD53,'REC Deliveries'!$E$3:$AD$3,D$3)</f>
        <v>766570.34459909203</v>
      </c>
      <c r="E23" s="334">
        <f>SUMIFS('REC Deliveries'!$E53:$AD53,'REC Deliveries'!$E$3:$AD$3,E$3)</f>
        <v>2307546.7490253691</v>
      </c>
      <c r="F23" s="334">
        <f>SUMIFS('REC Deliveries'!$E81:$AD81,'REC Deliveries'!$E$3:$AD$3,F$3)</f>
        <v>2893231.3011845937</v>
      </c>
      <c r="G23" s="334">
        <f>SUMIFS('REC Deliveries'!$E81:$AD81,'REC Deliveries'!$E$3:$AD$3,G$3)</f>
        <v>7551810.1781990398</v>
      </c>
      <c r="H23" s="334">
        <f>SUMIFS('REC Deliveries'!$E109:$AD109,'REC Deliveries'!$E$3:$AD$3,H$3)</f>
        <v>11378.71921631353</v>
      </c>
      <c r="I23" s="334">
        <f>SUMIFS('REC Deliveries'!$E109:$AD109,'REC Deliveries'!$E$3:$AD$3,I$3)</f>
        <v>38090.099558968192</v>
      </c>
    </row>
    <row r="24" spans="2:16">
      <c r="C24" s="333" t="s">
        <v>120</v>
      </c>
      <c r="D24" s="334">
        <f>SUMIFS('REC Deliveries'!$E54:$AD54,'REC Deliveries'!$E$3:$AD$3,D$3)</f>
        <v>761689.10627214564</v>
      </c>
      <c r="E24" s="334">
        <f>SUMIFS('REC Deliveries'!$E54:$AD54,'REC Deliveries'!$E$3:$AD$3,E$3)</f>
        <v>2234971.3678844175</v>
      </c>
      <c r="F24" s="334">
        <f>SUMIFS('REC Deliveries'!$E82:$AD82,'REC Deliveries'!$E$3:$AD$3,F$3)</f>
        <v>2898109.5979895769</v>
      </c>
      <c r="G24" s="334">
        <f>SUMIFS('REC Deliveries'!$E82:$AD82,'REC Deliveries'!$E$3:$AD$3,G$3)</f>
        <v>7227881.6977688456</v>
      </c>
      <c r="H24" s="334">
        <f>SUMIFS('REC Deliveries'!$E110:$AD110,'REC Deliveries'!$E$3:$AD$3,H$3)</f>
        <v>11381.660738277398</v>
      </c>
      <c r="I24" s="334">
        <f>SUMIFS('REC Deliveries'!$E110:$AD110,'REC Deliveries'!$E$3:$AD$3,I$3)</f>
        <v>30427.925996197442</v>
      </c>
    </row>
    <row r="25" spans="2:16">
      <c r="C25" s="333" t="s">
        <v>121</v>
      </c>
      <c r="D25" s="334">
        <f>SUMIFS('REC Deliveries'!$E55:$AD55,'REC Deliveries'!$E$3:$AD$3,D$3)</f>
        <v>758586.13347157533</v>
      </c>
      <c r="E25" s="334">
        <f>SUMIFS('REC Deliveries'!$E55:$AD55,'REC Deliveries'!$E$3:$AD$3,E$3)</f>
        <v>2173803.6794780456</v>
      </c>
      <c r="F25" s="334">
        <f>SUMIFS('REC Deliveries'!$E83:$AD83,'REC Deliveries'!$E$3:$AD$3,F$3)</f>
        <v>2901224.0218495629</v>
      </c>
      <c r="G25" s="334">
        <f>SUMIFS('REC Deliveries'!$E83:$AD83,'REC Deliveries'!$E$3:$AD$3,G$3)</f>
        <v>6776483.8626036132</v>
      </c>
      <c r="H25" s="334">
        <f>SUMIFS('REC Deliveries'!$E111:$AD111,'REC Deliveries'!$E$3:$AD$3,H$3)</f>
        <v>11370.209678861391</v>
      </c>
      <c r="I25" s="334">
        <f>SUMIFS('REC Deliveries'!$E111:$AD111,'REC Deliveries'!$E$3:$AD$3,I$3)</f>
        <v>19709.259609554192</v>
      </c>
    </row>
    <row r="26" spans="2:16">
      <c r="C26" s="333" t="s">
        <v>122</v>
      </c>
      <c r="D26" s="334">
        <f>SUMIFS('REC Deliveries'!$E56:$AD56,'REC Deliveries'!$E$3:$AD$3,D$3)</f>
        <v>754731.39722052042</v>
      </c>
      <c r="E26" s="334">
        <f>SUMIFS('REC Deliveries'!$E56:$AD56,'REC Deliveries'!$E$3:$AD$3,E$3)</f>
        <v>1922106.6284199927</v>
      </c>
      <c r="F26" s="334">
        <f>SUMIFS('REC Deliveries'!$E84:$AD84,'REC Deliveries'!$E$3:$AD$3,F$3)</f>
        <v>2905047.0082286363</v>
      </c>
      <c r="G26" s="334">
        <f>SUMIFS('REC Deliveries'!$E84:$AD84,'REC Deliveries'!$E$3:$AD$3,G$3)</f>
        <v>6032248.7647358542</v>
      </c>
      <c r="H26" s="334">
        <f>SUMIFS('REC Deliveries'!$E112:$AD112,'REC Deliveries'!$E$3:$AD$3,H$3)</f>
        <v>11401.959550842885</v>
      </c>
      <c r="I26" s="334">
        <f>SUMIFS('REC Deliveries'!$E112:$AD112,'REC Deliveries'!$E$3:$AD$3,I$3)</f>
        <v>15645.424526910938</v>
      </c>
    </row>
    <row r="27" spans="2:16">
      <c r="C27" s="333" t="s">
        <v>123</v>
      </c>
      <c r="D27" s="334">
        <f>SUMIFS('REC Deliveries'!$E57:$AD57,'REC Deliveries'!$E$3:$AD$3,D$3)</f>
        <v>751836.43873229704</v>
      </c>
      <c r="E27" s="334">
        <f>SUMIFS('REC Deliveries'!$E57:$AD57,'REC Deliveries'!$E$3:$AD$3,E$3)</f>
        <v>1885387.0175486195</v>
      </c>
      <c r="F27" s="334">
        <f>SUMIFS('REC Deliveries'!$E85:$AD85,'REC Deliveries'!$E$3:$AD$3,F$3)</f>
        <v>2908060.1864223676</v>
      </c>
      <c r="G27" s="334">
        <f>SUMIFS('REC Deliveries'!$E85:$AD85,'REC Deliveries'!$E$3:$AD$3,G$3)</f>
        <v>5837610.595063258</v>
      </c>
      <c r="H27" s="334">
        <f>SUMIFS('REC Deliveries'!$E113:$AD113,'REC Deliveries'!$E$3:$AD$3,H$3)</f>
        <v>11283.739845334792</v>
      </c>
      <c r="I27" s="334">
        <f>SUMIFS('REC Deliveries'!$E113:$AD113,'REC Deliveries'!$E$3:$AD$3,I$3)</f>
        <v>15405.790982466737</v>
      </c>
    </row>
    <row r="28" spans="2:16">
      <c r="C28" s="333" t="s">
        <v>124</v>
      </c>
      <c r="D28" s="334">
        <f>SUMIFS('REC Deliveries'!$E58:$AD58,'REC Deliveries'!$E$3:$AD$3,D$3)</f>
        <v>748865.68392481015</v>
      </c>
      <c r="E28" s="334">
        <f>SUMIFS('REC Deliveries'!$E58:$AD58,'REC Deliveries'!$E$3:$AD$3,E$3)</f>
        <v>1871884.8543292675</v>
      </c>
      <c r="F28" s="334">
        <f>SUMIFS('REC Deliveries'!$E86:$AD86,'REC Deliveries'!$E$3:$AD$3,F$3)</f>
        <v>2911002.4329145006</v>
      </c>
      <c r="G28" s="334">
        <f>SUMIFS('REC Deliveries'!$E86:$AD86,'REC Deliveries'!$E$3:$AD$3,G$3)</f>
        <v>5812311.5821747836</v>
      </c>
      <c r="H28" s="334">
        <f>SUMIFS('REC Deliveries'!$E114:$AD114,'REC Deliveries'!$E$3:$AD$3,H$3)</f>
        <v>11312.248160688861</v>
      </c>
      <c r="I28" s="334">
        <f>SUMIFS('REC Deliveries'!$E114:$AD114,'REC Deliveries'!$E$3:$AD$3,I$3)</f>
        <v>15367.490072321374</v>
      </c>
    </row>
    <row r="30" spans="2:16">
      <c r="B30" s="49" t="s">
        <v>125</v>
      </c>
      <c r="C30" s="49" t="s">
        <v>126</v>
      </c>
      <c r="D30" s="49"/>
    </row>
    <row r="31" spans="2:16">
      <c r="D31" t="s">
        <v>127</v>
      </c>
      <c r="E31" t="s">
        <v>127</v>
      </c>
      <c r="F31" t="s">
        <v>127</v>
      </c>
      <c r="G31" t="s">
        <v>127</v>
      </c>
      <c r="H31" t="s">
        <v>127</v>
      </c>
      <c r="I31" t="s">
        <v>127</v>
      </c>
      <c r="P31" s="49" t="s">
        <v>128</v>
      </c>
    </row>
    <row r="32" spans="2:16" ht="24">
      <c r="C32" s="339" t="s">
        <v>93</v>
      </c>
      <c r="D32" s="337" t="s">
        <v>129</v>
      </c>
      <c r="E32" s="337" t="s">
        <v>130</v>
      </c>
      <c r="F32" s="337" t="s">
        <v>131</v>
      </c>
      <c r="G32" s="337" t="s">
        <v>132</v>
      </c>
      <c r="H32" s="337" t="s">
        <v>133</v>
      </c>
      <c r="I32" s="337" t="s">
        <v>134</v>
      </c>
      <c r="J32" s="337" t="s">
        <v>135</v>
      </c>
      <c r="K32" s="337" t="s">
        <v>136</v>
      </c>
      <c r="L32" s="337" t="s">
        <v>137</v>
      </c>
      <c r="M32" s="337" t="s">
        <v>138</v>
      </c>
    </row>
    <row r="33" spans="3:13">
      <c r="C33" s="333" t="s">
        <v>102</v>
      </c>
      <c r="D33" s="334">
        <f>SUMIFS('REC Deliveries'!$AO8:$AX8,'REC Deliveries'!$AO$4:$AX$4,'Chapter 3 Tables and Graphs'!D$32,'REC Deliveries'!$AO$5:$AX$5,'Chapter 3 Tables and Graphs'!D$31)</f>
        <v>1861725</v>
      </c>
      <c r="E33" s="334">
        <f>SUMIFS('REC Deliveries'!$AO8:$AX8,'REC Deliveries'!$AO$4:$AX$4,'Chapter 3 Tables and Graphs'!E$32,'REC Deliveries'!$AO$5:$AX$5,'Chapter 3 Tables and Graphs'!E$31)</f>
        <v>754313.29229999997</v>
      </c>
      <c r="F33" s="334">
        <f>SUMIFS('REC Deliveries'!$AO8:$AX8,'REC Deliveries'!$AO$4:$AX$4,'Chapter 3 Tables and Graphs'!F$32,'REC Deliveries'!$AO$5:$AX$5,'Chapter 3 Tables and Graphs'!F$31)</f>
        <v>660707</v>
      </c>
      <c r="G33" s="334">
        <f>SUMIFS('REC Deliveries'!$AO8:$AX8,'REC Deliveries'!$AO$4:$AX$4,'Chapter 3 Tables and Graphs'!G$32,'REC Deliveries'!$AO$5:$AX$5,'Chapter 3 Tables and Graphs'!G$31)</f>
        <v>17022.326333333331</v>
      </c>
      <c r="H33" s="334">
        <f>SUMIFS('REC Deliveries'!$AO8:$AX8,'REC Deliveries'!$AO$4:$AX$4,'Chapter 3 Tables and Graphs'!H$32,'REC Deliveries'!$AO$5:$AX$5,'Chapter 3 Tables and Graphs'!H$31)</f>
        <v>0</v>
      </c>
      <c r="I33" s="334">
        <f>SUMIFS('REC Deliveries'!$AO8:$AX8,'REC Deliveries'!$AO$4:$AX$4,'Chapter 3 Tables and Graphs'!I$32,'REC Deliveries'!$AO$5:$AX$5,'Chapter 3 Tables and Graphs'!I$31)</f>
        <v>0</v>
      </c>
      <c r="J33" s="334">
        <f t="shared" ref="J33:J58" si="0">SUM(D33:I33)</f>
        <v>3293767.6186333331</v>
      </c>
      <c r="K33" s="334">
        <f>'RPS Balance'!K5</f>
        <v>21149182.158790033</v>
      </c>
      <c r="L33" s="334">
        <f>MAX(K33-J33,0)</f>
        <v>17855414.5401567</v>
      </c>
      <c r="M33" s="340">
        <f t="shared" ref="M33:M58" si="1">J33/K33</f>
        <v>0.15573971579153362</v>
      </c>
    </row>
    <row r="34" spans="3:13">
      <c r="C34" s="333" t="s">
        <v>103</v>
      </c>
      <c r="D34" s="334">
        <f>SUMIFS('REC Deliveries'!$AO9:$AX9,'REC Deliveries'!$AO$4:$AX$4,'Chapter 3 Tables and Graphs'!D$32,'REC Deliveries'!$AO$5:$AX$5,'Chapter 3 Tables and Graphs'!D$31)</f>
        <v>1861725</v>
      </c>
      <c r="E34" s="334">
        <f>SUMIFS('REC Deliveries'!$AO9:$AX9,'REC Deliveries'!$AO$4:$AX$4,'Chapter 3 Tables and Graphs'!E$32,'REC Deliveries'!$AO$5:$AX$5,'Chapter 3 Tables and Graphs'!E$31)</f>
        <v>2992839.5745999999</v>
      </c>
      <c r="F34" s="334">
        <f>SUMIFS('REC Deliveries'!$AO9:$AX9,'REC Deliveries'!$AO$4:$AX$4,'Chapter 3 Tables and Graphs'!F$32,'REC Deliveries'!$AO$5:$AX$5,'Chapter 3 Tables and Graphs'!F$31)</f>
        <v>1043877</v>
      </c>
      <c r="G34" s="334">
        <f>SUMIFS('REC Deliveries'!$AO9:$AX9,'REC Deliveries'!$AO$4:$AX$4,'Chapter 3 Tables and Graphs'!G$32,'REC Deliveries'!$AO$5:$AX$5,'Chapter 3 Tables and Graphs'!G$31)</f>
        <v>29333.614701666665</v>
      </c>
      <c r="H34" s="334">
        <f>SUMIFS('REC Deliveries'!$AO9:$AX9,'REC Deliveries'!$AO$4:$AX$4,'Chapter 3 Tables and Graphs'!H$32,'REC Deliveries'!$AO$5:$AX$5,'Chapter 3 Tables and Graphs'!H$31)</f>
        <v>0</v>
      </c>
      <c r="I34" s="334">
        <f>SUMIFS('REC Deliveries'!$AO9:$AX9,'REC Deliveries'!$AO$4:$AX$4,'Chapter 3 Tables and Graphs'!I$32,'REC Deliveries'!$AO$5:$AX$5,'Chapter 3 Tables and Graphs'!I$31)</f>
        <v>0</v>
      </c>
      <c r="J34" s="334">
        <f t="shared" si="0"/>
        <v>5927775.1893016668</v>
      </c>
      <c r="K34" s="334">
        <f>'RPS Balance'!K6</f>
        <v>22785452.684823211</v>
      </c>
      <c r="L34" s="334">
        <f t="shared" ref="L34:L58" si="2">MAX(K34-J34,0)</f>
        <v>16857677.495521545</v>
      </c>
      <c r="M34" s="340">
        <f t="shared" si="1"/>
        <v>0.26015612993504411</v>
      </c>
    </row>
    <row r="35" spans="3:13">
      <c r="C35" s="333" t="s">
        <v>104</v>
      </c>
      <c r="D35" s="334">
        <f>SUMIFS('REC Deliveries'!$AO10:$AX10,'REC Deliveries'!$AO$4:$AX$4,'Chapter 3 Tables and Graphs'!D$32,'REC Deliveries'!$AO$5:$AX$5,'Chapter 3 Tables and Graphs'!D$31)</f>
        <v>1861725</v>
      </c>
      <c r="E35" s="334">
        <f>SUMIFS('REC Deliveries'!$AO10:$AX10,'REC Deliveries'!$AO$4:$AX$4,'Chapter 3 Tables and Graphs'!E$32,'REC Deliveries'!$AO$5:$AX$5,'Chapter 3 Tables and Graphs'!E$31)</f>
        <v>4061148.5745999999</v>
      </c>
      <c r="F35" s="334">
        <f>SUMIFS('REC Deliveries'!$AO10:$AX10,'REC Deliveries'!$AO$4:$AX$4,'Chapter 3 Tables and Graphs'!F$32,'REC Deliveries'!$AO$5:$AX$5,'Chapter 3 Tables and Graphs'!F$31)</f>
        <v>1242864</v>
      </c>
      <c r="G35" s="334">
        <f>SUMIFS('REC Deliveries'!$AO10:$AX10,'REC Deliveries'!$AO$4:$AX$4,'Chapter 3 Tables and Graphs'!G$32,'REC Deliveries'!$AO$5:$AX$5,'Chapter 3 Tables and Graphs'!G$31)</f>
        <v>44787.346628158339</v>
      </c>
      <c r="H35" s="334">
        <f>SUMIFS('REC Deliveries'!$AO10:$AX10,'REC Deliveries'!$AO$4:$AX$4,'Chapter 3 Tables and Graphs'!H$32,'REC Deliveries'!$AO$5:$AX$5,'Chapter 3 Tables and Graphs'!H$31)</f>
        <v>0</v>
      </c>
      <c r="I35" s="334">
        <f>SUMIFS('REC Deliveries'!$AO10:$AX10,'REC Deliveries'!$AO$4:$AX$4,'Chapter 3 Tables and Graphs'!I$32,'REC Deliveries'!$AO$5:$AX$5,'Chapter 3 Tables and Graphs'!I$31)</f>
        <v>0</v>
      </c>
      <c r="J35" s="334">
        <f t="shared" si="0"/>
        <v>7210524.9212281583</v>
      </c>
      <c r="K35" s="334">
        <f>'RPS Balance'!K7</f>
        <v>24661977.142367411</v>
      </c>
      <c r="L35" s="334">
        <f t="shared" si="2"/>
        <v>17451452.221139252</v>
      </c>
      <c r="M35" s="340">
        <f t="shared" si="1"/>
        <v>0.29237416285010748</v>
      </c>
    </row>
    <row r="36" spans="3:13">
      <c r="C36" s="333" t="s">
        <v>105</v>
      </c>
      <c r="D36" s="334">
        <f>SUMIFS('REC Deliveries'!$AO11:$AX11,'REC Deliveries'!$AO$4:$AX$4,'Chapter 3 Tables and Graphs'!D$32,'REC Deliveries'!$AO$5:$AX$5,'Chapter 3 Tables and Graphs'!D$31)</f>
        <v>1861725</v>
      </c>
      <c r="E36" s="334">
        <f>SUMIFS('REC Deliveries'!$AO11:$AX11,'REC Deliveries'!$AO$4:$AX$4,'Chapter 3 Tables and Graphs'!E$32,'REC Deliveries'!$AO$5:$AX$5,'Chapter 3 Tables and Graphs'!E$31)</f>
        <v>4061148.5745999999</v>
      </c>
      <c r="F36" s="334">
        <f>SUMIFS('REC Deliveries'!$AO11:$AX11,'REC Deliveries'!$AO$4:$AX$4,'Chapter 3 Tables and Graphs'!F$32,'REC Deliveries'!$AO$5:$AX$5,'Chapter 3 Tables and Graphs'!F$31)</f>
        <v>1760248</v>
      </c>
      <c r="G36" s="334">
        <f>SUMIFS('REC Deliveries'!$AO11:$AX11,'REC Deliveries'!$AO$4:$AX$4,'Chapter 3 Tables and Graphs'!G$32,'REC Deliveries'!$AO$5:$AX$5,'Chapter 3 Tables and Graphs'!G$31)</f>
        <v>72600.876561684214</v>
      </c>
      <c r="H36" s="334">
        <f>SUMIFS('REC Deliveries'!$AO11:$AX11,'REC Deliveries'!$AO$4:$AX$4,'Chapter 3 Tables and Graphs'!H$32,'REC Deliveries'!$AO$5:$AX$5,'Chapter 3 Tables and Graphs'!H$31)</f>
        <v>0</v>
      </c>
      <c r="I36" s="334">
        <f>SUMIFS('REC Deliveries'!$AO11:$AX11,'REC Deliveries'!$AO$4:$AX$4,'Chapter 3 Tables and Graphs'!I$32,'REC Deliveries'!$AO$5:$AX$5,'Chapter 3 Tables and Graphs'!I$31)</f>
        <v>0</v>
      </c>
      <c r="J36" s="334">
        <f t="shared" si="0"/>
        <v>7755722.4511616845</v>
      </c>
      <c r="K36" s="334">
        <f>'RPS Balance'!K8</f>
        <v>26022605.388141267</v>
      </c>
      <c r="L36" s="334">
        <f t="shared" si="2"/>
        <v>18266882.936979584</v>
      </c>
      <c r="M36" s="340">
        <f t="shared" si="1"/>
        <v>0.29803789188211094</v>
      </c>
    </row>
    <row r="37" spans="3:13">
      <c r="C37" s="333" t="s">
        <v>106</v>
      </c>
      <c r="D37" s="334">
        <f>SUMIFS('REC Deliveries'!$AO12:$AX12,'REC Deliveries'!$AO$4:$AX$4,'Chapter 3 Tables and Graphs'!D$32,'REC Deliveries'!$AO$5:$AX$5,'Chapter 3 Tables and Graphs'!D$31)</f>
        <v>1861725</v>
      </c>
      <c r="E37" s="334">
        <f>SUMIFS('REC Deliveries'!$AO12:$AX12,'REC Deliveries'!$AO$4:$AX$4,'Chapter 3 Tables and Graphs'!E$32,'REC Deliveries'!$AO$5:$AX$5,'Chapter 3 Tables and Graphs'!E$31)</f>
        <v>4061148.5745999999</v>
      </c>
      <c r="F37" s="334">
        <f>SUMIFS('REC Deliveries'!$AO12:$AX12,'REC Deliveries'!$AO$4:$AX$4,'Chapter 3 Tables and Graphs'!F$32,'REC Deliveries'!$AO$5:$AX$5,'Chapter 3 Tables and Graphs'!F$31)</f>
        <v>2718310</v>
      </c>
      <c r="G37" s="334">
        <f>SUMIFS('REC Deliveries'!$AO12:$AX12,'REC Deliveries'!$AO$4:$AX$4,'Chapter 3 Tables and Graphs'!G$32,'REC Deliveries'!$AO$5:$AX$5,'Chapter 3 Tables and Graphs'!G$31)</f>
        <v>112303.73884554248</v>
      </c>
      <c r="H37" s="334">
        <f>SUMIFS('REC Deliveries'!$AO12:$AX12,'REC Deliveries'!$AO$4:$AX$4,'Chapter 3 Tables and Graphs'!H$32,'REC Deliveries'!$AO$5:$AX$5,'Chapter 3 Tables and Graphs'!H$31)</f>
        <v>77557.477168949772</v>
      </c>
      <c r="I37" s="334">
        <f>SUMIFS('REC Deliveries'!$AO12:$AX12,'REC Deliveries'!$AO$4:$AX$4,'Chapter 3 Tables and Graphs'!I$32,'REC Deliveries'!$AO$5:$AX$5,'Chapter 3 Tables and Graphs'!I$31)</f>
        <v>379110</v>
      </c>
      <c r="J37" s="334">
        <f t="shared" si="0"/>
        <v>9210154.7906144913</v>
      </c>
      <c r="K37" s="334">
        <f>'RPS Balance'!K9</f>
        <v>27600405.588387385</v>
      </c>
      <c r="L37" s="334">
        <f t="shared" si="2"/>
        <v>18390250.797772892</v>
      </c>
      <c r="M37" s="340">
        <f t="shared" si="1"/>
        <v>0.33369635678432125</v>
      </c>
    </row>
    <row r="38" spans="3:13">
      <c r="C38" s="333" t="s">
        <v>107</v>
      </c>
      <c r="D38" s="334">
        <f>SUMIFS('REC Deliveries'!$AO13:$AX13,'REC Deliveries'!$AO$4:$AX$4,'Chapter 3 Tables and Graphs'!D$32,'REC Deliveries'!$AO$5:$AX$5,'Chapter 3 Tables and Graphs'!D$31)</f>
        <v>1861725</v>
      </c>
      <c r="E38" s="334">
        <f>SUMIFS('REC Deliveries'!$AO13:$AX13,'REC Deliveries'!$AO$4:$AX$4,'Chapter 3 Tables and Graphs'!E$32,'REC Deliveries'!$AO$5:$AX$5,'Chapter 3 Tables and Graphs'!E$31)</f>
        <v>4631147.5745999999</v>
      </c>
      <c r="F38" s="334">
        <f>SUMIFS('REC Deliveries'!$AO13:$AX13,'REC Deliveries'!$AO$4:$AX$4,'Chapter 3 Tables and Graphs'!F$32,'REC Deliveries'!$AO$5:$AX$5,'Chapter 3 Tables and Graphs'!F$31)</f>
        <v>4692766</v>
      </c>
      <c r="G38" s="334">
        <f>SUMIFS('REC Deliveries'!$AO13:$AX13,'REC Deliveries'!$AO$4:$AX$4,'Chapter 3 Tables and Graphs'!G$32,'REC Deliveries'!$AO$5:$AX$5,'Chapter 3 Tables and Graphs'!G$31)</f>
        <v>135711.15348464809</v>
      </c>
      <c r="H38" s="334">
        <f>SUMIFS('REC Deliveries'!$AO13:$AX13,'REC Deliveries'!$AO$4:$AX$4,'Chapter 3 Tables and Graphs'!H$32,'REC Deliveries'!$AO$5:$AX$5,'Chapter 3 Tables and Graphs'!H$31)</f>
        <v>542510.78242009133</v>
      </c>
      <c r="I38" s="334">
        <f>SUMIFS('REC Deliveries'!$AO13:$AX13,'REC Deliveries'!$AO$4:$AX$4,'Chapter 3 Tables and Graphs'!I$32,'REC Deliveries'!$AO$5:$AX$5,'Chapter 3 Tables and Graphs'!I$31)</f>
        <v>379110</v>
      </c>
      <c r="J38" s="334">
        <f t="shared" si="0"/>
        <v>12242970.510504739</v>
      </c>
      <c r="K38" s="334">
        <f>'RPS Balance'!K10</f>
        <v>29269236.747776393</v>
      </c>
      <c r="L38" s="334">
        <f t="shared" si="2"/>
        <v>17026266.237271652</v>
      </c>
      <c r="M38" s="340">
        <f t="shared" si="1"/>
        <v>0.41828800033314323</v>
      </c>
    </row>
    <row r="39" spans="3:13">
      <c r="C39" s="333" t="s">
        <v>108</v>
      </c>
      <c r="D39" s="334">
        <f>SUMIFS('REC Deliveries'!$AO14:$AX14,'REC Deliveries'!$AO$4:$AX$4,'Chapter 3 Tables and Graphs'!D$32,'REC Deliveries'!$AO$5:$AX$5,'Chapter 3 Tables and Graphs'!D$31)</f>
        <v>1861725</v>
      </c>
      <c r="E39" s="334">
        <f>SUMIFS('REC Deliveries'!$AO14:$AX14,'REC Deliveries'!$AO$4:$AX$4,'Chapter 3 Tables and Graphs'!E$32,'REC Deliveries'!$AO$5:$AX$5,'Chapter 3 Tables and Graphs'!E$31)</f>
        <v>4631147.5745999999</v>
      </c>
      <c r="F39" s="334">
        <f>SUMIFS('REC Deliveries'!$AO14:$AX14,'REC Deliveries'!$AO$4:$AX$4,'Chapter 3 Tables and Graphs'!F$32,'REC Deliveries'!$AO$5:$AX$5,'Chapter 3 Tables and Graphs'!F$31)</f>
        <v>5671833</v>
      </c>
      <c r="G39" s="334">
        <f>SUMIFS('REC Deliveries'!$AO14:$AX14,'REC Deliveries'!$AO$4:$AX$4,'Chapter 3 Tables and Graphs'!G$32,'REC Deliveries'!$AO$5:$AX$5,'Chapter 3 Tables and Graphs'!G$31)</f>
        <v>164865.86438389152</v>
      </c>
      <c r="H39" s="334">
        <f>SUMIFS('REC Deliveries'!$AO14:$AX14,'REC Deliveries'!$AO$4:$AX$4,'Chapter 3 Tables and Graphs'!H$32,'REC Deliveries'!$AO$5:$AX$5,'Chapter 3 Tables and Graphs'!H$31)</f>
        <v>2213990.9874433503</v>
      </c>
      <c r="I39" s="334">
        <f>SUMIFS('REC Deliveries'!$AO14:$AX14,'REC Deliveries'!$AO$4:$AX$4,'Chapter 3 Tables and Graphs'!I$32,'REC Deliveries'!$AO$5:$AX$5,'Chapter 3 Tables and Graphs'!I$31)</f>
        <v>379110</v>
      </c>
      <c r="J39" s="334">
        <f t="shared" si="0"/>
        <v>14922672.426427241</v>
      </c>
      <c r="K39" s="334">
        <f>'RPS Balance'!K11</f>
        <v>32647446.764820706</v>
      </c>
      <c r="L39" s="334">
        <f t="shared" si="2"/>
        <v>17724774.338393465</v>
      </c>
      <c r="M39" s="340">
        <f t="shared" si="1"/>
        <v>0.45708543562148279</v>
      </c>
    </row>
    <row r="40" spans="3:13">
      <c r="C40" s="333" t="s">
        <v>109</v>
      </c>
      <c r="D40" s="334">
        <f>SUMIFS('REC Deliveries'!$AO15:$AX15,'REC Deliveries'!$AO$4:$AX$4,'Chapter 3 Tables and Graphs'!D$32,'REC Deliveries'!$AO$5:$AX$5,'Chapter 3 Tables and Graphs'!D$31)</f>
        <v>1861725</v>
      </c>
      <c r="E40" s="334">
        <f>SUMIFS('REC Deliveries'!$AO15:$AX15,'REC Deliveries'!$AO$4:$AX$4,'Chapter 3 Tables and Graphs'!E$32,'REC Deliveries'!$AO$5:$AX$5,'Chapter 3 Tables and Graphs'!E$31)</f>
        <v>4631147.5745999999</v>
      </c>
      <c r="F40" s="334">
        <f>SUMIFS('REC Deliveries'!$AO15:$AX15,'REC Deliveries'!$AO$4:$AX$4,'Chapter 3 Tables and Graphs'!F$32,'REC Deliveries'!$AO$5:$AX$5,'Chapter 3 Tables and Graphs'!F$31)</f>
        <v>5643272</v>
      </c>
      <c r="G40" s="334">
        <f>SUMIFS('REC Deliveries'!$AO15:$AX15,'REC Deliveries'!$AO$4:$AX$4,'Chapter 3 Tables and Graphs'!G$32,'REC Deliveries'!$AO$5:$AX$5,'Chapter 3 Tables and Graphs'!G$31)</f>
        <v>164041.53506197207</v>
      </c>
      <c r="H40" s="334">
        <f>SUMIFS('REC Deliveries'!$AO15:$AX15,'REC Deliveries'!$AO$4:$AX$4,'Chapter 3 Tables and Graphs'!H$32,'REC Deliveries'!$AO$5:$AX$5,'Chapter 3 Tables and Graphs'!H$31)</f>
        <v>5418623.4473944586</v>
      </c>
      <c r="I40" s="334">
        <f>SUMIFS('REC Deliveries'!$AO15:$AX15,'REC Deliveries'!$AO$4:$AX$4,'Chapter 3 Tables and Graphs'!I$32,'REC Deliveries'!$AO$5:$AX$5,'Chapter 3 Tables and Graphs'!I$31)</f>
        <v>379110</v>
      </c>
      <c r="J40" s="334">
        <f t="shared" si="0"/>
        <v>18097919.557056431</v>
      </c>
      <c r="K40" s="334">
        <f>'RPS Balance'!K12</f>
        <v>36564970.261851989</v>
      </c>
      <c r="L40" s="334">
        <f t="shared" si="2"/>
        <v>18467050.704795558</v>
      </c>
      <c r="M40" s="340">
        <f t="shared" si="1"/>
        <v>0.49495239371048744</v>
      </c>
    </row>
    <row r="41" spans="3:13">
      <c r="C41" s="333" t="s">
        <v>110</v>
      </c>
      <c r="D41" s="334">
        <f>SUMIFS('REC Deliveries'!$AO16:$AX16,'REC Deliveries'!$AO$4:$AX$4,'Chapter 3 Tables and Graphs'!D$32,'REC Deliveries'!$AO$5:$AX$5,'Chapter 3 Tables and Graphs'!D$31)</f>
        <v>1861725</v>
      </c>
      <c r="E41" s="334">
        <f>SUMIFS('REC Deliveries'!$AO16:$AX16,'REC Deliveries'!$AO$4:$AX$4,'Chapter 3 Tables and Graphs'!E$32,'REC Deliveries'!$AO$5:$AX$5,'Chapter 3 Tables and Graphs'!E$31)</f>
        <v>4631147.5745999999</v>
      </c>
      <c r="F41" s="334">
        <f>SUMIFS('REC Deliveries'!$AO16:$AX16,'REC Deliveries'!$AO$4:$AX$4,'Chapter 3 Tables and Graphs'!F$32,'REC Deliveries'!$AO$5:$AX$5,'Chapter 3 Tables and Graphs'!F$31)</f>
        <v>5614921</v>
      </c>
      <c r="G41" s="334">
        <f>SUMIFS('REC Deliveries'!$AO16:$AX16,'REC Deliveries'!$AO$4:$AX$4,'Chapter 3 Tables and Graphs'!G$32,'REC Deliveries'!$AO$5:$AX$5,'Chapter 3 Tables and Graphs'!G$31)</f>
        <v>163221.32738666222</v>
      </c>
      <c r="H41" s="334">
        <f>SUMIFS('REC Deliveries'!$AO16:$AX16,'REC Deliveries'!$AO$4:$AX$4,'Chapter 3 Tables and Graphs'!H$32,'REC Deliveries'!$AO$5:$AX$5,'Chapter 3 Tables and Graphs'!H$31)</f>
        <v>8121117.8149726819</v>
      </c>
      <c r="I41" s="334">
        <f>SUMIFS('REC Deliveries'!$AO16:$AX16,'REC Deliveries'!$AO$4:$AX$4,'Chapter 3 Tables and Graphs'!I$32,'REC Deliveries'!$AO$5:$AX$5,'Chapter 3 Tables and Graphs'!I$31)</f>
        <v>379110</v>
      </c>
      <c r="J41" s="334">
        <f t="shared" si="0"/>
        <v>20771242.716959342</v>
      </c>
      <c r="K41" s="334">
        <f>'RPS Balance'!K13</f>
        <v>40854560.463967174</v>
      </c>
      <c r="L41" s="334">
        <f t="shared" si="2"/>
        <v>20083317.747007832</v>
      </c>
      <c r="M41" s="340">
        <f t="shared" si="1"/>
        <v>0.50841919435846394</v>
      </c>
    </row>
    <row r="42" spans="3:13">
      <c r="C42" s="333" t="s">
        <v>111</v>
      </c>
      <c r="D42" s="334">
        <f>SUMIFS('REC Deliveries'!$AO17:$AX17,'REC Deliveries'!$AO$4:$AX$4,'Chapter 3 Tables and Graphs'!D$32,'REC Deliveries'!$AO$5:$AX$5,'Chapter 3 Tables and Graphs'!D$31)</f>
        <v>1861725</v>
      </c>
      <c r="E42" s="334">
        <f>SUMIFS('REC Deliveries'!$AO17:$AX17,'REC Deliveries'!$AO$4:$AX$4,'Chapter 3 Tables and Graphs'!E$32,'REC Deliveries'!$AO$5:$AX$5,'Chapter 3 Tables and Graphs'!E$31)</f>
        <v>4631147.5745999999</v>
      </c>
      <c r="F42" s="334">
        <f>SUMIFS('REC Deliveries'!$AO17:$AX17,'REC Deliveries'!$AO$4:$AX$4,'Chapter 3 Tables and Graphs'!F$32,'REC Deliveries'!$AO$5:$AX$5,'Chapter 3 Tables and Graphs'!F$31)</f>
        <v>5586716</v>
      </c>
      <c r="G42" s="334">
        <f>SUMIFS('REC Deliveries'!$AO17:$AX17,'REC Deliveries'!$AO$4:$AX$4,'Chapter 3 Tables and Graphs'!G$32,'REC Deliveries'!$AO$5:$AX$5,'Chapter 3 Tables and Graphs'!G$31)</f>
        <v>162405.22074972891</v>
      </c>
      <c r="H42" s="334">
        <f>SUMIFS('REC Deliveries'!$AO17:$AX17,'REC Deliveries'!$AO$4:$AX$4,'Chapter 3 Tables and Graphs'!H$32,'REC Deliveries'!$AO$5:$AX$5,'Chapter 3 Tables and Graphs'!H$31)</f>
        <v>8830905.6326935701</v>
      </c>
      <c r="I42" s="334">
        <f>SUMIFS('REC Deliveries'!$AO17:$AX17,'REC Deliveries'!$AO$4:$AX$4,'Chapter 3 Tables and Graphs'!I$32,'REC Deliveries'!$AO$5:$AX$5,'Chapter 3 Tables and Graphs'!I$31)</f>
        <v>379110</v>
      </c>
      <c r="J42" s="334">
        <f t="shared" si="0"/>
        <v>21452009.428043298</v>
      </c>
      <c r="K42" s="334">
        <f>'RPS Balance'!K14</f>
        <v>45635924.231572881</v>
      </c>
      <c r="L42" s="334">
        <f t="shared" si="2"/>
        <v>24183914.803529583</v>
      </c>
      <c r="M42" s="340">
        <f t="shared" si="1"/>
        <v>0.47006847761399961</v>
      </c>
    </row>
    <row r="43" spans="3:13">
      <c r="C43" s="333" t="s">
        <v>112</v>
      </c>
      <c r="D43" s="334">
        <f>SUMIFS('REC Deliveries'!$AO18:$AX18,'REC Deliveries'!$AO$4:$AX$4,'Chapter 3 Tables and Graphs'!D$32,'REC Deliveries'!$AO$5:$AX$5,'Chapter 3 Tables and Graphs'!D$31)</f>
        <v>1861725</v>
      </c>
      <c r="E43" s="334">
        <f>SUMIFS('REC Deliveries'!$AO18:$AX18,'REC Deliveries'!$AO$4:$AX$4,'Chapter 3 Tables and Graphs'!E$32,'REC Deliveries'!$AO$5:$AX$5,'Chapter 3 Tables and Graphs'!E$31)</f>
        <v>4631147.5745999999</v>
      </c>
      <c r="F43" s="334">
        <f>SUMIFS('REC Deliveries'!$AO18:$AX18,'REC Deliveries'!$AO$4:$AX$4,'Chapter 3 Tables and Graphs'!F$32,'REC Deliveries'!$AO$5:$AX$5,'Chapter 3 Tables and Graphs'!F$31)</f>
        <v>5558724</v>
      </c>
      <c r="G43" s="334">
        <f>SUMIFS('REC Deliveries'!$AO18:$AX18,'REC Deliveries'!$AO$4:$AX$4,'Chapter 3 Tables and Graphs'!G$32,'REC Deliveries'!$AO$5:$AX$5,'Chapter 3 Tables and Graphs'!G$31)</f>
        <v>161593.19464598026</v>
      </c>
      <c r="H43" s="334">
        <f>SUMIFS('REC Deliveries'!$AO18:$AX18,'REC Deliveries'!$AO$4:$AX$4,'Chapter 3 Tables and Graphs'!H$32,'REC Deliveries'!$AO$5:$AX$5,'Chapter 3 Tables and Graphs'!H$31)</f>
        <v>8806011.4816120975</v>
      </c>
      <c r="I43" s="334">
        <f>SUMIFS('REC Deliveries'!$AO18:$AX18,'REC Deliveries'!$AO$4:$AX$4,'Chapter 3 Tables and Graphs'!I$32,'REC Deliveries'!$AO$5:$AX$5,'Chapter 3 Tables and Graphs'!I$31)</f>
        <v>379110</v>
      </c>
      <c r="J43" s="334">
        <f t="shared" si="0"/>
        <v>21398311.250858076</v>
      </c>
      <c r="K43" s="334">
        <f>'RPS Balance'!K15</f>
        <v>51084223.557349876</v>
      </c>
      <c r="L43" s="334">
        <f t="shared" si="2"/>
        <v>29685912.3064918</v>
      </c>
      <c r="M43" s="340">
        <f t="shared" si="1"/>
        <v>0.41888296935423103</v>
      </c>
    </row>
    <row r="44" spans="3:13">
      <c r="C44" s="335" t="s">
        <v>113</v>
      </c>
      <c r="D44" s="334">
        <f>SUMIFS('REC Deliveries'!$AO19:$AX19,'REC Deliveries'!$AO$4:$AX$4,'Chapter 3 Tables and Graphs'!D$32,'REC Deliveries'!$AO$5:$AX$5,'Chapter 3 Tables and Graphs'!D$31)</f>
        <v>1861725</v>
      </c>
      <c r="E44" s="334">
        <f>SUMIFS('REC Deliveries'!$AO19:$AX19,'REC Deliveries'!$AO$4:$AX$4,'Chapter 3 Tables and Graphs'!E$32,'REC Deliveries'!$AO$5:$AX$5,'Chapter 3 Tables and Graphs'!E$31)</f>
        <v>4631147.5745999999</v>
      </c>
      <c r="F44" s="334">
        <f>SUMIFS('REC Deliveries'!$AO19:$AX19,'REC Deliveries'!$AO$4:$AX$4,'Chapter 3 Tables and Graphs'!F$32,'REC Deliveries'!$AO$5:$AX$5,'Chapter 3 Tables and Graphs'!F$31)</f>
        <v>5530935</v>
      </c>
      <c r="G44" s="334">
        <f>SUMIFS('REC Deliveries'!$AO19:$AX19,'REC Deliveries'!$AO$4:$AX$4,'Chapter 3 Tables and Graphs'!G$32,'REC Deliveries'!$AO$5:$AX$5,'Chapter 3 Tables and Graphs'!G$31)</f>
        <v>160785.22867275035</v>
      </c>
      <c r="H44" s="334">
        <f>SUMIFS('REC Deliveries'!$AO19:$AX19,'REC Deliveries'!$AO$4:$AX$4,'Chapter 3 Tables and Graphs'!H$32,'REC Deliveries'!$AO$5:$AX$5,'Chapter 3 Tables and Graphs'!H$31)</f>
        <v>8780337.3260290381</v>
      </c>
      <c r="I44" s="334">
        <f>SUMIFS('REC Deliveries'!$AO19:$AX19,'REC Deliveries'!$AO$4:$AX$4,'Chapter 3 Tables and Graphs'!I$32,'REC Deliveries'!$AO$5:$AX$5,'Chapter 3 Tables and Graphs'!I$31)</f>
        <v>379110</v>
      </c>
      <c r="J44" s="334">
        <f t="shared" si="0"/>
        <v>21344040.129301786</v>
      </c>
      <c r="K44" s="334">
        <f>'RPS Balance'!K16</f>
        <v>54278954.691606775</v>
      </c>
      <c r="L44" s="334">
        <f t="shared" si="2"/>
        <v>32934914.562304989</v>
      </c>
      <c r="M44" s="340">
        <f t="shared" si="1"/>
        <v>0.39322865096741155</v>
      </c>
    </row>
    <row r="45" spans="3:13">
      <c r="C45" s="333" t="s">
        <v>114</v>
      </c>
      <c r="D45" s="334">
        <f>SUMIFS('REC Deliveries'!$AO20:$AX20,'REC Deliveries'!$AO$4:$AX$4,'Chapter 3 Tables and Graphs'!D$32,'REC Deliveries'!$AO$5:$AX$5,'Chapter 3 Tables and Graphs'!D$31)</f>
        <v>0</v>
      </c>
      <c r="E45" s="334">
        <f>SUMIFS('REC Deliveries'!$AO20:$AX20,'REC Deliveries'!$AO$4:$AX$4,'Chapter 3 Tables and Graphs'!E$32,'REC Deliveries'!$AO$5:$AX$5,'Chapter 3 Tables and Graphs'!E$31)</f>
        <v>4631147.5745999999</v>
      </c>
      <c r="F45" s="334">
        <f>SUMIFS('REC Deliveries'!$AO20:$AX20,'REC Deliveries'!$AO$4:$AX$4,'Chapter 3 Tables and Graphs'!F$32,'REC Deliveries'!$AO$5:$AX$5,'Chapter 3 Tables and Graphs'!F$31)</f>
        <v>5502871</v>
      </c>
      <c r="G45" s="334">
        <f>SUMIFS('REC Deliveries'!$AO20:$AX20,'REC Deliveries'!$AO$4:$AX$4,'Chapter 3 Tables and Graphs'!G$32,'REC Deliveries'!$AO$5:$AX$5,'Chapter 3 Tables and Graphs'!G$31)</f>
        <v>159981.30252938659</v>
      </c>
      <c r="H45" s="334">
        <f>SUMIFS('REC Deliveries'!$AO20:$AX20,'REC Deliveries'!$AO$4:$AX$4,'Chapter 3 Tables and Graphs'!H$32,'REC Deliveries'!$AO$5:$AX$5,'Chapter 3 Tables and Graphs'!H$31)</f>
        <v>8754791.5412238929</v>
      </c>
      <c r="I45" s="334">
        <f>SUMIFS('REC Deliveries'!$AO20:$AX20,'REC Deliveries'!$AO$4:$AX$4,'Chapter 3 Tables and Graphs'!I$32,'REC Deliveries'!$AO$5:$AX$5,'Chapter 3 Tables and Graphs'!I$31)</f>
        <v>379110</v>
      </c>
      <c r="J45" s="334">
        <f t="shared" si="0"/>
        <v>19427901.418353282</v>
      </c>
      <c r="K45" s="334">
        <f>'RPS Balance'!K17</f>
        <v>57647567.180061616</v>
      </c>
      <c r="L45" s="334">
        <f t="shared" si="2"/>
        <v>38219665.761708334</v>
      </c>
      <c r="M45" s="340">
        <f t="shared" si="1"/>
        <v>0.337011644527347</v>
      </c>
    </row>
    <row r="46" spans="3:13">
      <c r="C46" s="333" t="s">
        <v>115</v>
      </c>
      <c r="D46" s="334">
        <f>SUMIFS('REC Deliveries'!$AO21:$AX21,'REC Deliveries'!$AO$4:$AX$4,'Chapter 3 Tables and Graphs'!D$32,'REC Deliveries'!$AO$5:$AX$5,'Chapter 3 Tables and Graphs'!D$31)</f>
        <v>0</v>
      </c>
      <c r="E46" s="334">
        <f>SUMIFS('REC Deliveries'!$AO21:$AX21,'REC Deliveries'!$AO$4:$AX$4,'Chapter 3 Tables and Graphs'!E$32,'REC Deliveries'!$AO$5:$AX$5,'Chapter 3 Tables and Graphs'!E$31)</f>
        <v>4201147.5745999999</v>
      </c>
      <c r="F46" s="334">
        <f>SUMIFS('REC Deliveries'!$AO21:$AX21,'REC Deliveries'!$AO$4:$AX$4,'Chapter 3 Tables and Graphs'!F$32,'REC Deliveries'!$AO$5:$AX$5,'Chapter 3 Tables and Graphs'!F$31)</f>
        <v>5473944</v>
      </c>
      <c r="G46" s="334">
        <f>SUMIFS('REC Deliveries'!$AO21:$AX21,'REC Deliveries'!$AO$4:$AX$4,'Chapter 3 Tables and Graphs'!G$32,'REC Deliveries'!$AO$5:$AX$5,'Chapter 3 Tables and Graphs'!G$31)</f>
        <v>159181.39601673966</v>
      </c>
      <c r="H46" s="334">
        <f>SUMIFS('REC Deliveries'!$AO21:$AX21,'REC Deliveries'!$AO$4:$AX$4,'Chapter 3 Tables and Graphs'!H$32,'REC Deliveries'!$AO$5:$AX$5,'Chapter 3 Tables and Graphs'!H$31)</f>
        <v>8729373.4853427727</v>
      </c>
      <c r="I46" s="334">
        <f>SUMIFS('REC Deliveries'!$AO21:$AX21,'REC Deliveries'!$AO$4:$AX$4,'Chapter 3 Tables and Graphs'!I$32,'REC Deliveries'!$AO$5:$AX$5,'Chapter 3 Tables and Graphs'!I$31)</f>
        <v>379110</v>
      </c>
      <c r="J46" s="334">
        <f t="shared" si="0"/>
        <v>18942756.455959514</v>
      </c>
      <c r="K46" s="334">
        <f>'RPS Balance'!K18</f>
        <v>60901985.082138978</v>
      </c>
      <c r="L46" s="334">
        <f t="shared" si="2"/>
        <v>41959228.626179464</v>
      </c>
      <c r="M46" s="340">
        <f t="shared" si="1"/>
        <v>0.3110367655571698</v>
      </c>
    </row>
    <row r="47" spans="3:13">
      <c r="C47" s="333" t="s">
        <v>116</v>
      </c>
      <c r="D47" s="334">
        <f>SUMIFS('REC Deliveries'!$AO22:$AX22,'REC Deliveries'!$AO$4:$AX$4,'Chapter 3 Tables and Graphs'!D$32,'REC Deliveries'!$AO$5:$AX$5,'Chapter 3 Tables and Graphs'!D$31)</f>
        <v>0</v>
      </c>
      <c r="E47" s="334">
        <f>SUMIFS('REC Deliveries'!$AO22:$AX22,'REC Deliveries'!$AO$4:$AX$4,'Chapter 3 Tables and Graphs'!E$32,'REC Deliveries'!$AO$5:$AX$5,'Chapter 3 Tables and Graphs'!E$31)</f>
        <v>4201147.5745999999</v>
      </c>
      <c r="F47" s="334">
        <f>SUMIFS('REC Deliveries'!$AO22:$AX22,'REC Deliveries'!$AO$4:$AX$4,'Chapter 3 Tables and Graphs'!F$32,'REC Deliveries'!$AO$5:$AX$5,'Chapter 3 Tables and Graphs'!F$31)</f>
        <v>4807480</v>
      </c>
      <c r="G47" s="334">
        <f>SUMIFS('REC Deliveries'!$AO22:$AX22,'REC Deliveries'!$AO$4:$AX$4,'Chapter 3 Tables and Graphs'!G$32,'REC Deliveries'!$AO$5:$AX$5,'Chapter 3 Tables and Graphs'!G$31)</f>
        <v>158385.48903665596</v>
      </c>
      <c r="H47" s="334">
        <f>SUMIFS('REC Deliveries'!$AO22:$AX22,'REC Deliveries'!$AO$4:$AX$4,'Chapter 3 Tables and Graphs'!H$32,'REC Deliveries'!$AO$5:$AX$5,'Chapter 3 Tables and Graphs'!H$31)</f>
        <v>8704082.5197410602</v>
      </c>
      <c r="I47" s="334">
        <f>SUMIFS('REC Deliveries'!$AO22:$AX22,'REC Deliveries'!$AO$4:$AX$4,'Chapter 3 Tables and Graphs'!I$32,'REC Deliveries'!$AO$5:$AX$5,'Chapter 3 Tables and Graphs'!I$31)</f>
        <v>379110</v>
      </c>
      <c r="J47" s="334">
        <f t="shared" si="0"/>
        <v>18250205.583377715</v>
      </c>
      <c r="K47" s="334">
        <f>'RPS Balance'!K19</f>
        <v>64130812.506270096</v>
      </c>
      <c r="L47" s="334">
        <f t="shared" si="2"/>
        <v>45880606.922892377</v>
      </c>
      <c r="M47" s="340">
        <f t="shared" si="1"/>
        <v>0.28457780075051109</v>
      </c>
    </row>
    <row r="48" spans="3:13">
      <c r="C48" s="333" t="s">
        <v>117</v>
      </c>
      <c r="D48" s="334">
        <f>SUMIFS('REC Deliveries'!$AO23:$AX23,'REC Deliveries'!$AO$4:$AX$4,'Chapter 3 Tables and Graphs'!D$32,'REC Deliveries'!$AO$5:$AX$5,'Chapter 3 Tables and Graphs'!D$31)</f>
        <v>0</v>
      </c>
      <c r="E48" s="334">
        <f>SUMIFS('REC Deliveries'!$AO23:$AX23,'REC Deliveries'!$AO$4:$AX$4,'Chapter 3 Tables and Graphs'!E$32,'REC Deliveries'!$AO$5:$AX$5,'Chapter 3 Tables and Graphs'!E$31)</f>
        <v>3901147.5745999999</v>
      </c>
      <c r="F48" s="334">
        <f>SUMIFS('REC Deliveries'!$AO23:$AX23,'REC Deliveries'!$AO$4:$AX$4,'Chapter 3 Tables and Graphs'!F$32,'REC Deliveries'!$AO$5:$AX$5,'Chapter 3 Tables and Graphs'!F$31)</f>
        <v>5307437</v>
      </c>
      <c r="G48" s="334">
        <f>SUMIFS('REC Deliveries'!$AO23:$AX23,'REC Deliveries'!$AO$4:$AX$4,'Chapter 3 Tables and Graphs'!G$32,'REC Deliveries'!$AO$5:$AX$5,'Chapter 3 Tables and Graphs'!G$31)</f>
        <v>157593.56159147268</v>
      </c>
      <c r="H48" s="334">
        <f>SUMIFS('REC Deliveries'!$AO23:$AX23,'REC Deliveries'!$AO$4:$AX$4,'Chapter 3 Tables and Graphs'!H$32,'REC Deliveries'!$AO$5:$AX$5,'Chapter 3 Tables and Graphs'!H$31)</f>
        <v>8678918.0089673549</v>
      </c>
      <c r="I48" s="334">
        <f>SUMIFS('REC Deliveries'!$AO23:$AX23,'REC Deliveries'!$AO$4:$AX$4,'Chapter 3 Tables and Graphs'!I$32,'REC Deliveries'!$AO$5:$AX$5,'Chapter 3 Tables and Graphs'!I$31)</f>
        <v>379110</v>
      </c>
      <c r="J48" s="334">
        <f t="shared" si="0"/>
        <v>18424206.145158827</v>
      </c>
      <c r="K48" s="334">
        <f>'RPS Balance'!K20</f>
        <v>67051743.884838134</v>
      </c>
      <c r="L48" s="334">
        <f t="shared" si="2"/>
        <v>48627537.739679307</v>
      </c>
      <c r="M48" s="340">
        <f t="shared" si="1"/>
        <v>0.27477594284203166</v>
      </c>
    </row>
    <row r="49" spans="2:13">
      <c r="C49" s="333" t="s">
        <v>118</v>
      </c>
      <c r="D49" s="334">
        <f>SUMIFS('REC Deliveries'!$AO24:$AX24,'REC Deliveries'!$AO$4:$AX$4,'Chapter 3 Tables and Graphs'!D$32,'REC Deliveries'!$AO$5:$AX$5,'Chapter 3 Tables and Graphs'!D$31)</f>
        <v>0</v>
      </c>
      <c r="E49" s="334">
        <f>SUMIFS('REC Deliveries'!$AO24:$AX24,'REC Deliveries'!$AO$4:$AX$4,'Chapter 3 Tables and Graphs'!E$32,'REC Deliveries'!$AO$5:$AX$5,'Chapter 3 Tables and Graphs'!E$31)</f>
        <v>569999</v>
      </c>
      <c r="F49" s="334">
        <f>SUMIFS('REC Deliveries'!$AO24:$AX24,'REC Deliveries'!$AO$4:$AX$4,'Chapter 3 Tables and Graphs'!F$32,'REC Deliveries'!$AO$5:$AX$5,'Chapter 3 Tables and Graphs'!F$31)</f>
        <v>4424964</v>
      </c>
      <c r="G49" s="334">
        <f>SUMIFS('REC Deliveries'!$AO24:$AX24,'REC Deliveries'!$AO$4:$AX$4,'Chapter 3 Tables and Graphs'!G$32,'REC Deliveries'!$AO$5:$AX$5,'Chapter 3 Tables and Graphs'!G$31)</f>
        <v>156805.59378351533</v>
      </c>
      <c r="H49" s="334">
        <f>SUMIFS('REC Deliveries'!$AO24:$AX24,'REC Deliveries'!$AO$4:$AX$4,'Chapter 3 Tables and Graphs'!H$32,'REC Deliveries'!$AO$5:$AX$5,'Chapter 3 Tables and Graphs'!H$31)</f>
        <v>8653879.3207475189</v>
      </c>
      <c r="I49" s="334">
        <f>SUMIFS('REC Deliveries'!$AO24:$AX24,'REC Deliveries'!$AO$4:$AX$4,'Chapter 3 Tables and Graphs'!I$32,'REC Deliveries'!$AO$5:$AX$5,'Chapter 3 Tables and Graphs'!I$31)</f>
        <v>379110</v>
      </c>
      <c r="J49" s="334">
        <f t="shared" si="0"/>
        <v>14184757.914531033</v>
      </c>
      <c r="K49" s="334">
        <f>'RPS Balance'!K21</f>
        <v>69669123.749054134</v>
      </c>
      <c r="L49" s="334">
        <f t="shared" si="2"/>
        <v>55484365.834523097</v>
      </c>
      <c r="M49" s="340">
        <f t="shared" si="1"/>
        <v>0.20360178442352828</v>
      </c>
    </row>
    <row r="50" spans="2:13">
      <c r="C50" s="333" t="s">
        <v>119</v>
      </c>
      <c r="D50" s="334">
        <f>SUMIFS('REC Deliveries'!$AO25:$AX25,'REC Deliveries'!$AO$4:$AX$4,'Chapter 3 Tables and Graphs'!D$32,'REC Deliveries'!$AO$5:$AX$5,'Chapter 3 Tables and Graphs'!D$31)</f>
        <v>0</v>
      </c>
      <c r="E50" s="334">
        <f>SUMIFS('REC Deliveries'!$AO25:$AX25,'REC Deliveries'!$AO$4:$AX$4,'Chapter 3 Tables and Graphs'!E$32,'REC Deliveries'!$AO$5:$AX$5,'Chapter 3 Tables and Graphs'!E$31)</f>
        <v>569999</v>
      </c>
      <c r="F50" s="334">
        <f>SUMIFS('REC Deliveries'!$AO25:$AX25,'REC Deliveries'!$AO$4:$AX$4,'Chapter 3 Tables and Graphs'!F$32,'REC Deliveries'!$AO$5:$AX$5,'Chapter 3 Tables and Graphs'!F$31)</f>
        <v>4213641</v>
      </c>
      <c r="G50" s="334">
        <f>SUMIFS('REC Deliveries'!$AO25:$AX25,'REC Deliveries'!$AO$4:$AX$4,'Chapter 3 Tables and Graphs'!G$32,'REC Deliveries'!$AO$5:$AX$5,'Chapter 3 Tables and Graphs'!G$31)</f>
        <v>156021.56581459776</v>
      </c>
      <c r="H50" s="334">
        <f>SUMIFS('REC Deliveries'!$AO25:$AX25,'REC Deliveries'!$AO$4:$AX$4,'Chapter 3 Tables and Graphs'!H$32,'REC Deliveries'!$AO$5:$AX$5,'Chapter 3 Tables and Graphs'!H$31)</f>
        <v>8628965.8259687796</v>
      </c>
      <c r="I50" s="334">
        <f>SUMIFS('REC Deliveries'!$AO25:$AX25,'REC Deliveries'!$AO$4:$AX$4,'Chapter 3 Tables and Graphs'!I$32,'REC Deliveries'!$AO$5:$AX$5,'Chapter 3 Tables and Graphs'!I$31)</f>
        <v>379110</v>
      </c>
      <c r="J50" s="334">
        <f t="shared" si="0"/>
        <v>13947737.391783377</v>
      </c>
      <c r="K50" s="334">
        <f>'RPS Balance'!K22</f>
        <v>71719438.231856808</v>
      </c>
      <c r="L50" s="334">
        <f t="shared" si="2"/>
        <v>57771700.840073429</v>
      </c>
      <c r="M50" s="340">
        <f t="shared" si="1"/>
        <v>0.19447638932548109</v>
      </c>
    </row>
    <row r="51" spans="2:13">
      <c r="C51" s="333" t="s">
        <v>120</v>
      </c>
      <c r="D51" s="334">
        <f>SUMIFS('REC Deliveries'!$AO26:$AX26,'REC Deliveries'!$AO$4:$AX$4,'Chapter 3 Tables and Graphs'!D$32,'REC Deliveries'!$AO$5:$AX$5,'Chapter 3 Tables and Graphs'!D$31)</f>
        <v>0</v>
      </c>
      <c r="E51" s="334">
        <f>SUMIFS('REC Deliveries'!$AO26:$AX26,'REC Deliveries'!$AO$4:$AX$4,'Chapter 3 Tables and Graphs'!E$32,'REC Deliveries'!$AO$5:$AX$5,'Chapter 3 Tables and Graphs'!E$31)</f>
        <v>569999</v>
      </c>
      <c r="F51" s="334">
        <f>SUMIFS('REC Deliveries'!$AO26:$AX26,'REC Deliveries'!$AO$4:$AX$4,'Chapter 3 Tables and Graphs'!F$32,'REC Deliveries'!$AO$5:$AX$5,'Chapter 3 Tables and Graphs'!F$31)</f>
        <v>3835044</v>
      </c>
      <c r="G51" s="334">
        <f>SUMIFS('REC Deliveries'!$AO26:$AX26,'REC Deliveries'!$AO$4:$AX$4,'Chapter 3 Tables and Graphs'!G$32,'REC Deliveries'!$AO$5:$AX$5,'Chapter 3 Tables and Graphs'!G$31)</f>
        <v>155241.45798552479</v>
      </c>
      <c r="H51" s="334">
        <f>SUMIFS('REC Deliveries'!$AO26:$AX26,'REC Deliveries'!$AO$4:$AX$4,'Chapter 3 Tables and Graphs'!H$32,'REC Deliveries'!$AO$5:$AX$5,'Chapter 3 Tables and Graphs'!H$31)</f>
        <v>8604176.8986639362</v>
      </c>
      <c r="I51" s="334">
        <f>SUMIFS('REC Deliveries'!$AO26:$AX26,'REC Deliveries'!$AO$4:$AX$4,'Chapter 3 Tables and Graphs'!I$32,'REC Deliveries'!$AO$5:$AX$5,'Chapter 3 Tables and Graphs'!I$31)</f>
        <v>379110</v>
      </c>
      <c r="J51" s="334">
        <f t="shared" si="0"/>
        <v>13543571.356649462</v>
      </c>
      <c r="K51" s="334">
        <f>'RPS Balance'!K23</f>
        <v>73807782.542708412</v>
      </c>
      <c r="L51" s="334">
        <f t="shared" si="2"/>
        <v>60264211.186058953</v>
      </c>
      <c r="M51" s="340">
        <f t="shared" si="1"/>
        <v>0.18349787637655365</v>
      </c>
    </row>
    <row r="52" spans="2:13">
      <c r="C52" s="333" t="s">
        <v>121</v>
      </c>
      <c r="D52" s="334">
        <f>SUMIFS('REC Deliveries'!$AO27:$AX27,'REC Deliveries'!$AO$4:$AX$4,'Chapter 3 Tables and Graphs'!D$32,'REC Deliveries'!$AO$5:$AX$5,'Chapter 3 Tables and Graphs'!D$31)</f>
        <v>0</v>
      </c>
      <c r="E52" s="334">
        <f>SUMIFS('REC Deliveries'!$AO27:$AX27,'REC Deliveries'!$AO$4:$AX$4,'Chapter 3 Tables and Graphs'!E$32,'REC Deliveries'!$AO$5:$AX$5,'Chapter 3 Tables and Graphs'!E$31)</f>
        <v>569999</v>
      </c>
      <c r="F52" s="334">
        <f>SUMIFS('REC Deliveries'!$AO27:$AX27,'REC Deliveries'!$AO$4:$AX$4,'Chapter 3 Tables and Graphs'!F$32,'REC Deliveries'!$AO$5:$AX$5,'Chapter 3 Tables and Graphs'!F$31)</f>
        <v>3337201</v>
      </c>
      <c r="G52" s="334">
        <f>SUMIFS('REC Deliveries'!$AO27:$AX27,'REC Deliveries'!$AO$4:$AX$4,'Chapter 3 Tables and Graphs'!G$32,'REC Deliveries'!$AO$5:$AX$5,'Chapter 3 Tables and Graphs'!G$31)</f>
        <v>154465.25069559715</v>
      </c>
      <c r="H52" s="334">
        <f>SUMIFS('REC Deliveries'!$AO27:$AX27,'REC Deliveries'!$AO$4:$AX$4,'Chapter 3 Tables and Graphs'!H$32,'REC Deliveries'!$AO$5:$AX$5,'Chapter 3 Tables and Graphs'!H$31)</f>
        <v>8579511.9159956165</v>
      </c>
      <c r="I52" s="334">
        <f>SUMIFS('REC Deliveries'!$AO27:$AX27,'REC Deliveries'!$AO$4:$AX$4,'Chapter 3 Tables and Graphs'!I$32,'REC Deliveries'!$AO$5:$AX$5,'Chapter 3 Tables and Graphs'!I$31)</f>
        <v>379110</v>
      </c>
      <c r="J52" s="334">
        <f t="shared" si="0"/>
        <v>13020287.166691214</v>
      </c>
      <c r="K52" s="334">
        <f>'RPS Balance'!K24</f>
        <v>75781990.962177411</v>
      </c>
      <c r="L52" s="334">
        <f t="shared" si="2"/>
        <v>62761703.795486197</v>
      </c>
      <c r="M52" s="340">
        <f t="shared" si="1"/>
        <v>0.17181241877360551</v>
      </c>
    </row>
    <row r="53" spans="2:13">
      <c r="C53" s="333" t="s">
        <v>122</v>
      </c>
      <c r="D53" s="334">
        <f>SUMIFS('REC Deliveries'!$AO28:$AX28,'REC Deliveries'!$AO$4:$AX$4,'Chapter 3 Tables and Graphs'!D$32,'REC Deliveries'!$AO$5:$AX$5,'Chapter 3 Tables and Graphs'!D$31)</f>
        <v>0</v>
      </c>
      <c r="E53" s="334">
        <f>SUMIFS('REC Deliveries'!$AO28:$AX28,'REC Deliveries'!$AO$4:$AX$4,'Chapter 3 Tables and Graphs'!E$32,'REC Deliveries'!$AO$5:$AX$5,'Chapter 3 Tables and Graphs'!E$31)</f>
        <v>0</v>
      </c>
      <c r="F53" s="334">
        <f>SUMIFS('REC Deliveries'!$AO28:$AX28,'REC Deliveries'!$AO$4:$AX$4,'Chapter 3 Tables and Graphs'!F$32,'REC Deliveries'!$AO$5:$AX$5,'Chapter 3 Tables and Graphs'!F$31)</f>
        <v>2932518</v>
      </c>
      <c r="G53" s="334">
        <f>SUMIFS('REC Deliveries'!$AO28:$AX28,'REC Deliveries'!$AO$4:$AX$4,'Chapter 3 Tables and Graphs'!G$32,'REC Deliveries'!$AO$5:$AX$5,'Chapter 3 Tables and Graphs'!G$31)</f>
        <v>153692.92444211917</v>
      </c>
      <c r="H53" s="334">
        <f>SUMIFS('REC Deliveries'!$AO28:$AX28,'REC Deliveries'!$AO$4:$AX$4,'Chapter 3 Tables and Graphs'!H$32,'REC Deliveries'!$AO$5:$AX$5,'Chapter 3 Tables and Graphs'!H$31)</f>
        <v>8554970.2582406402</v>
      </c>
      <c r="I53" s="334">
        <f>SUMIFS('REC Deliveries'!$AO28:$AX28,'REC Deliveries'!$AO$4:$AX$4,'Chapter 3 Tables and Graphs'!I$32,'REC Deliveries'!$AO$5:$AX$5,'Chapter 3 Tables and Graphs'!I$31)</f>
        <v>379110</v>
      </c>
      <c r="J53" s="334">
        <f t="shared" si="0"/>
        <v>12020291.18268276</v>
      </c>
      <c r="K53" s="334">
        <f>'RPS Balance'!K25</f>
        <v>77887811.689798236</v>
      </c>
      <c r="L53" s="334">
        <f t="shared" si="2"/>
        <v>65867520.507115476</v>
      </c>
      <c r="M53" s="340">
        <f t="shared" si="1"/>
        <v>0.15432826936460434</v>
      </c>
    </row>
    <row r="54" spans="2:13">
      <c r="C54" s="333" t="s">
        <v>123</v>
      </c>
      <c r="D54" s="334">
        <f>SUMIFS('REC Deliveries'!$AO29:$AX29,'REC Deliveries'!$AO$4:$AX$4,'Chapter 3 Tables and Graphs'!D$32,'REC Deliveries'!$AO$5:$AX$5,'Chapter 3 Tables and Graphs'!D$31)</f>
        <v>0</v>
      </c>
      <c r="E54" s="334">
        <f>SUMIFS('REC Deliveries'!$AO29:$AX29,'REC Deliveries'!$AO$4:$AX$4,'Chapter 3 Tables and Graphs'!E$32,'REC Deliveries'!$AO$5:$AX$5,'Chapter 3 Tables and Graphs'!E$31)</f>
        <v>0</v>
      </c>
      <c r="F54" s="334">
        <f>SUMIFS('REC Deliveries'!$AO29:$AX29,'REC Deliveries'!$AO$4:$AX$4,'Chapter 3 Tables and Graphs'!F$32,'REC Deliveries'!$AO$5:$AX$5,'Chapter 3 Tables and Graphs'!F$31)</f>
        <v>2726108</v>
      </c>
      <c r="G54" s="334">
        <f>SUMIFS('REC Deliveries'!$AO29:$AX29,'REC Deliveries'!$AO$4:$AX$4,'Chapter 3 Tables and Graphs'!G$32,'REC Deliveries'!$AO$5:$AX$5,'Chapter 3 Tables and Graphs'!G$31)</f>
        <v>152924.45981990857</v>
      </c>
      <c r="H54" s="334">
        <f>SUMIFS('REC Deliveries'!$AO29:$AX29,'REC Deliveries'!$AO$4:$AX$4,'Chapter 3 Tables and Graphs'!H$32,'REC Deliveries'!$AO$5:$AX$5,'Chapter 3 Tables and Graphs'!H$31)</f>
        <v>8530551.3087744359</v>
      </c>
      <c r="I54" s="334">
        <f>SUMIFS('REC Deliveries'!$AO29:$AX29,'REC Deliveries'!$AO$4:$AX$4,'Chapter 3 Tables and Graphs'!I$32,'REC Deliveries'!$AO$5:$AX$5,'Chapter 3 Tables and Graphs'!I$31)</f>
        <v>379110</v>
      </c>
      <c r="J54" s="334">
        <f t="shared" si="0"/>
        <v>11788693.768594345</v>
      </c>
      <c r="K54" s="334">
        <f>'RPS Balance'!K26</f>
        <v>78187706.648671687</v>
      </c>
      <c r="L54" s="334">
        <f t="shared" si="2"/>
        <v>66399012.88007734</v>
      </c>
      <c r="M54" s="340">
        <f t="shared" si="1"/>
        <v>0.15077426201494326</v>
      </c>
    </row>
    <row r="55" spans="2:13">
      <c r="C55" s="333" t="s">
        <v>124</v>
      </c>
      <c r="D55" s="334">
        <f>SUMIFS('REC Deliveries'!$AO30:$AX30,'REC Deliveries'!$AO$4:$AX$4,'Chapter 3 Tables and Graphs'!D$32,'REC Deliveries'!$AO$5:$AX$5,'Chapter 3 Tables and Graphs'!D$31)</f>
        <v>0</v>
      </c>
      <c r="E55" s="334">
        <f>SUMIFS('REC Deliveries'!$AO30:$AX30,'REC Deliveries'!$AO$4:$AX$4,'Chapter 3 Tables and Graphs'!E$32,'REC Deliveries'!$AO$5:$AX$5,'Chapter 3 Tables and Graphs'!E$31)</f>
        <v>0</v>
      </c>
      <c r="F55" s="334">
        <f>SUMIFS('REC Deliveries'!$AO30:$AX30,'REC Deliveries'!$AO$4:$AX$4,'Chapter 3 Tables and Graphs'!F$32,'REC Deliveries'!$AO$5:$AX$5,'Chapter 3 Tables and Graphs'!F$31)</f>
        <v>2712330</v>
      </c>
      <c r="G55" s="334">
        <f>SUMIFS('REC Deliveries'!$AO30:$AX30,'REC Deliveries'!$AO$4:$AX$4,'Chapter 3 Tables and Graphs'!G$32,'REC Deliveries'!$AO$5:$AX$5,'Chapter 3 Tables and Graphs'!G$31)</f>
        <v>152159.83752080903</v>
      </c>
      <c r="H55" s="334">
        <f>SUMIFS('REC Deliveries'!$AO30:$AX30,'REC Deliveries'!$AO$4:$AX$4,'Chapter 3 Tables and Graphs'!H$32,'REC Deliveries'!$AO$5:$AX$5,'Chapter 3 Tables and Graphs'!H$31)</f>
        <v>8506254.4540555626</v>
      </c>
      <c r="I55" s="334">
        <f>SUMIFS('REC Deliveries'!$AO30:$AX30,'REC Deliveries'!$AO$4:$AX$4,'Chapter 3 Tables and Graphs'!I$32,'REC Deliveries'!$AO$5:$AX$5,'Chapter 3 Tables and Graphs'!I$31)</f>
        <v>379110</v>
      </c>
      <c r="J55" s="334">
        <f t="shared" si="0"/>
        <v>11749854.291576371</v>
      </c>
      <c r="K55" s="334">
        <f>'RPS Balance'!K27</f>
        <v>78497877.765333831</v>
      </c>
      <c r="L55" s="334">
        <f t="shared" si="2"/>
        <v>66748023.473757461</v>
      </c>
      <c r="M55" s="340">
        <f t="shared" si="1"/>
        <v>0.14968371917903406</v>
      </c>
    </row>
    <row r="56" spans="2:13">
      <c r="C56" s="333" t="s">
        <v>139</v>
      </c>
      <c r="D56" s="334">
        <f>SUMIFS('REC Deliveries'!$AO31:$AX31,'REC Deliveries'!$AO$4:$AX$4,'Chapter 3 Tables and Graphs'!D$32,'REC Deliveries'!$AO$5:$AX$5,'Chapter 3 Tables and Graphs'!D$31)</f>
        <v>0</v>
      </c>
      <c r="E56" s="334">
        <f>SUMIFS('REC Deliveries'!$AO31:$AX31,'REC Deliveries'!$AO$4:$AX$4,'Chapter 3 Tables and Graphs'!E$32,'REC Deliveries'!$AO$5:$AX$5,'Chapter 3 Tables and Graphs'!E$31)</f>
        <v>0</v>
      </c>
      <c r="F56" s="334">
        <f>SUMIFS('REC Deliveries'!$AO31:$AX31,'REC Deliveries'!$AO$4:$AX$4,'Chapter 3 Tables and Graphs'!F$32,'REC Deliveries'!$AO$5:$AX$5,'Chapter 3 Tables and Graphs'!F$31)</f>
        <v>2574385</v>
      </c>
      <c r="G56" s="334">
        <f>SUMIFS('REC Deliveries'!$AO31:$AX31,'REC Deliveries'!$AO$4:$AX$4,'Chapter 3 Tables and Graphs'!G$32,'REC Deliveries'!$AO$5:$AX$5,'Chapter 3 Tables and Graphs'!G$31)</f>
        <v>151399.03833320498</v>
      </c>
      <c r="H56" s="334">
        <f>SUMIFS('REC Deliveries'!$AO31:$AX31,'REC Deliveries'!$AO$4:$AX$4,'Chapter 3 Tables and Graphs'!H$32,'REC Deliveries'!$AO$5:$AX$5,'Chapter 3 Tables and Graphs'!H$31)</f>
        <v>8482079.0836102851</v>
      </c>
      <c r="I56" s="334">
        <f>SUMIFS('REC Deliveries'!$AO31:$AX31,'REC Deliveries'!$AO$4:$AX$4,'Chapter 3 Tables and Graphs'!I$32,'REC Deliveries'!$AO$5:$AX$5,'Chapter 3 Tables and Graphs'!I$31)</f>
        <v>379110</v>
      </c>
      <c r="J56" s="334">
        <f t="shared" si="0"/>
        <v>11586973.121943491</v>
      </c>
      <c r="K56" s="334">
        <f>'RPS Balance'!K28</f>
        <v>78765598.298426583</v>
      </c>
      <c r="L56" s="334">
        <f t="shared" si="2"/>
        <v>67178625.176483095</v>
      </c>
      <c r="M56" s="340">
        <f t="shared" si="1"/>
        <v>0.14710702860457991</v>
      </c>
    </row>
    <row r="57" spans="2:13">
      <c r="C57" s="333" t="s">
        <v>140</v>
      </c>
      <c r="D57" s="334">
        <f>SUMIFS('REC Deliveries'!$AO32:$AX32,'REC Deliveries'!$AO$4:$AX$4,'Chapter 3 Tables and Graphs'!D$32,'REC Deliveries'!$AO$5:$AX$5,'Chapter 3 Tables and Graphs'!D$31)</f>
        <v>0</v>
      </c>
      <c r="E57" s="334">
        <f>SUMIFS('REC Deliveries'!$AO32:$AX32,'REC Deliveries'!$AO$4:$AX$4,'Chapter 3 Tables and Graphs'!E$32,'REC Deliveries'!$AO$5:$AX$5,'Chapter 3 Tables and Graphs'!E$31)</f>
        <v>0</v>
      </c>
      <c r="F57" s="334">
        <f>SUMIFS('REC Deliveries'!$AO32:$AX32,'REC Deliveries'!$AO$4:$AX$4,'Chapter 3 Tables and Graphs'!F$32,'REC Deliveries'!$AO$5:$AX$5,'Chapter 3 Tables and Graphs'!F$31)</f>
        <v>2154074</v>
      </c>
      <c r="G57" s="334">
        <f>SUMIFS('REC Deliveries'!$AO32:$AX32,'REC Deliveries'!$AO$4:$AX$4,'Chapter 3 Tables and Graphs'!G$32,'REC Deliveries'!$AO$5:$AX$5,'Chapter 3 Tables and Graphs'!G$31)</f>
        <v>150642.04314153895</v>
      </c>
      <c r="H57" s="334">
        <f>SUMIFS('REC Deliveries'!$AO32:$AX32,'REC Deliveries'!$AO$4:$AX$4,'Chapter 3 Tables and Graphs'!H$32,'REC Deliveries'!$AO$5:$AX$5,'Chapter 3 Tables and Graphs'!H$31)</f>
        <v>8458024.590017233</v>
      </c>
      <c r="I57" s="334">
        <f>SUMIFS('REC Deliveries'!$AO32:$AX32,'REC Deliveries'!$AO$4:$AX$4,'Chapter 3 Tables and Graphs'!I$32,'REC Deliveries'!$AO$5:$AX$5,'Chapter 3 Tables and Graphs'!I$31)</f>
        <v>379110</v>
      </c>
      <c r="J57" s="334">
        <f t="shared" si="0"/>
        <v>11141850.633158771</v>
      </c>
      <c r="K57" s="334">
        <f>'RPS Balance'!K29</f>
        <v>79034466.967292204</v>
      </c>
      <c r="L57" s="334">
        <f t="shared" si="2"/>
        <v>67892616.334133431</v>
      </c>
      <c r="M57" s="340">
        <f t="shared" si="1"/>
        <v>0.14097457806313465</v>
      </c>
    </row>
    <row r="58" spans="2:13">
      <c r="C58" s="333" t="s">
        <v>141</v>
      </c>
      <c r="D58" s="334">
        <f>SUMIFS('REC Deliveries'!$AO33:$AX33,'REC Deliveries'!$AO$4:$AX$4,'Chapter 3 Tables and Graphs'!D$32,'REC Deliveries'!$AO$5:$AX$5,'Chapter 3 Tables and Graphs'!D$31)</f>
        <v>0</v>
      </c>
      <c r="E58" s="334">
        <f>SUMIFS('REC Deliveries'!$AO33:$AX33,'REC Deliveries'!$AO$4:$AX$4,'Chapter 3 Tables and Graphs'!E$32,'REC Deliveries'!$AO$5:$AX$5,'Chapter 3 Tables and Graphs'!E$31)</f>
        <v>0</v>
      </c>
      <c r="F58" s="334">
        <f>SUMIFS('REC Deliveries'!$AO33:$AX33,'REC Deliveries'!$AO$4:$AX$4,'Chapter 3 Tables and Graphs'!F$32,'REC Deliveries'!$AO$5:$AX$5,'Chapter 3 Tables and Graphs'!F$31)</f>
        <v>723662</v>
      </c>
      <c r="G58" s="334">
        <f>SUMIFS('REC Deliveries'!$AO33:$AX33,'REC Deliveries'!$AO$4:$AX$4,'Chapter 3 Tables and Graphs'!G$32,'REC Deliveries'!$AO$5:$AX$5,'Chapter 3 Tables and Graphs'!G$31)</f>
        <v>149888.83292583126</v>
      </c>
      <c r="H58" s="334">
        <f>SUMIFS('REC Deliveries'!$AO33:$AX33,'REC Deliveries'!$AO$4:$AX$4,'Chapter 3 Tables and Graphs'!H$32,'REC Deliveries'!$AO$5:$AX$5,'Chapter 3 Tables and Graphs'!H$31)</f>
        <v>8434090.3688921463</v>
      </c>
      <c r="I58" s="334">
        <f>SUMIFS('REC Deliveries'!$AO33:$AX33,'REC Deliveries'!$AO$4:$AX$4,'Chapter 3 Tables and Graphs'!I$32,'REC Deliveries'!$AO$5:$AX$5,'Chapter 3 Tables and Graphs'!I$31)</f>
        <v>379110</v>
      </c>
      <c r="J58" s="334">
        <f t="shared" si="0"/>
        <v>9686751.2018179782</v>
      </c>
      <c r="K58" s="334">
        <f>'RPS Balance'!K30</f>
        <v>79304488.698135793</v>
      </c>
      <c r="L58" s="334">
        <f t="shared" si="2"/>
        <v>69617737.496317819</v>
      </c>
      <c r="M58" s="340">
        <f t="shared" si="1"/>
        <v>0.12214631682059737</v>
      </c>
    </row>
    <row r="59" spans="2:13">
      <c r="C59" s="343"/>
      <c r="D59" s="343"/>
      <c r="E59" s="343"/>
      <c r="F59" s="343"/>
      <c r="G59" s="343"/>
      <c r="H59" s="343"/>
      <c r="I59" s="343"/>
      <c r="J59" s="343"/>
      <c r="K59" s="343"/>
      <c r="L59" s="343"/>
      <c r="M59" s="344"/>
    </row>
    <row r="60" spans="2:13">
      <c r="B60" s="49" t="s">
        <v>142</v>
      </c>
      <c r="C60" s="49" t="s">
        <v>143</v>
      </c>
      <c r="D60" s="49"/>
      <c r="E60" s="49"/>
    </row>
    <row r="61" spans="2:13" ht="24">
      <c r="C61" s="337" t="s">
        <v>93</v>
      </c>
      <c r="D61" s="337" t="s">
        <v>144</v>
      </c>
      <c r="E61" s="337" t="s">
        <v>145</v>
      </c>
      <c r="F61" s="337" t="s">
        <v>146</v>
      </c>
    </row>
    <row r="62" spans="2:13">
      <c r="C62" s="333" t="s">
        <v>102</v>
      </c>
      <c r="D62" s="338">
        <f>'REC Deliveries'!AF8</f>
        <v>2560409</v>
      </c>
      <c r="E62" s="338">
        <f>'REC Deliveries'!AG8</f>
        <v>736631.61863333336</v>
      </c>
      <c r="F62" s="338">
        <f>D62+E62</f>
        <v>3297040.6186333336</v>
      </c>
    </row>
    <row r="63" spans="2:13">
      <c r="C63" s="333" t="s">
        <v>103</v>
      </c>
      <c r="D63" s="338">
        <f>'REC Deliveries'!AF9</f>
        <v>3895928</v>
      </c>
      <c r="E63" s="338">
        <f>'REC Deliveries'!AG9</f>
        <v>2053579.1893016666</v>
      </c>
      <c r="F63" s="338">
        <f t="shared" ref="F63:F84" si="3">D63+E63</f>
        <v>5949507.1893016668</v>
      </c>
    </row>
    <row r="64" spans="2:13">
      <c r="C64" s="333" t="s">
        <v>104</v>
      </c>
      <c r="D64" s="338">
        <f>'REC Deliveries'!AF10</f>
        <v>3895928</v>
      </c>
      <c r="E64" s="338">
        <f>'REC Deliveries'!AG10</f>
        <v>3320209.9212281583</v>
      </c>
      <c r="F64" s="338">
        <f t="shared" si="3"/>
        <v>7216137.9212281583</v>
      </c>
    </row>
    <row r="65" spans="3:16">
      <c r="C65" s="333" t="s">
        <v>105</v>
      </c>
      <c r="D65" s="338">
        <f>'REC Deliveries'!AF11</f>
        <v>3895928</v>
      </c>
      <c r="E65" s="338">
        <f>'REC Deliveries'!AG11</f>
        <v>3859794.451161684</v>
      </c>
      <c r="F65" s="338">
        <f t="shared" si="3"/>
        <v>7755722.4511616845</v>
      </c>
    </row>
    <row r="66" spans="3:16">
      <c r="C66" s="333" t="s">
        <v>106</v>
      </c>
      <c r="D66" s="338">
        <f>'REC Deliveries'!AF12</f>
        <v>3927688.0684931506</v>
      </c>
      <c r="E66" s="338">
        <f>'REC Deliveries'!AG12</f>
        <v>4903356.7221213412</v>
      </c>
      <c r="F66" s="338">
        <f t="shared" si="3"/>
        <v>8831044.7906144913</v>
      </c>
    </row>
    <row r="67" spans="3:16">
      <c r="C67" s="333" t="s">
        <v>107</v>
      </c>
      <c r="D67" s="338">
        <f>'REC Deliveries'!AF13</f>
        <v>4182173.0753139267</v>
      </c>
      <c r="E67" s="338">
        <f>'REC Deliveries'!AG13</f>
        <v>7681687.4351908127</v>
      </c>
      <c r="F67" s="338">
        <f t="shared" si="3"/>
        <v>11863860.510504739</v>
      </c>
    </row>
    <row r="68" spans="3:16">
      <c r="C68" s="333" t="s">
        <v>108</v>
      </c>
      <c r="D68" s="338">
        <f>'REC Deliveries'!AF14</f>
        <v>4988980.1742751142</v>
      </c>
      <c r="E68" s="338">
        <f>'REC Deliveries'!AG14</f>
        <v>9554582.2521521263</v>
      </c>
      <c r="F68" s="338">
        <f t="shared" si="3"/>
        <v>14543562.426427241</v>
      </c>
    </row>
    <row r="69" spans="3:16">
      <c r="C69" s="333" t="s">
        <v>109</v>
      </c>
      <c r="D69" s="338">
        <f>'REC Deliveries'!AF15</f>
        <v>6246214.0974029684</v>
      </c>
      <c r="E69" s="338">
        <f>'REC Deliveries'!AG15</f>
        <v>11472595.459653461</v>
      </c>
      <c r="F69" s="338">
        <f t="shared" si="3"/>
        <v>17718809.557056431</v>
      </c>
    </row>
    <row r="70" spans="3:16">
      <c r="C70" s="333" t="s">
        <v>110</v>
      </c>
      <c r="D70" s="338">
        <f>'REC Deliveries'!AF16</f>
        <v>7237051.7677397262</v>
      </c>
      <c r="E70" s="338">
        <f>'REC Deliveries'!AG16</f>
        <v>13155080.949219618</v>
      </c>
      <c r="F70" s="338">
        <f t="shared" si="3"/>
        <v>20392132.716959342</v>
      </c>
    </row>
    <row r="71" spans="3:16">
      <c r="C71" s="333" t="s">
        <v>111</v>
      </c>
      <c r="D71" s="338">
        <f>'REC Deliveries'!AF17</f>
        <v>7567108.3650000002</v>
      </c>
      <c r="E71" s="338">
        <f>'REC Deliveries'!AG17</f>
        <v>13505791.063043298</v>
      </c>
      <c r="F71" s="338">
        <f t="shared" si="3"/>
        <v>21072899.428043298</v>
      </c>
    </row>
    <row r="72" spans="3:16">
      <c r="C72" s="333" t="s">
        <v>112</v>
      </c>
      <c r="D72" s="338">
        <f>'REC Deliveries'!AF18</f>
        <v>7567108.3650000002</v>
      </c>
      <c r="E72" s="338">
        <f>'REC Deliveries'!AG18</f>
        <v>13452092.885858078</v>
      </c>
      <c r="F72" s="338">
        <f t="shared" si="3"/>
        <v>21019201.250858076</v>
      </c>
      <c r="P72" s="49" t="s">
        <v>147</v>
      </c>
    </row>
    <row r="73" spans="3:16">
      <c r="C73" s="335" t="s">
        <v>113</v>
      </c>
      <c r="D73" s="338">
        <f>'REC Deliveries'!AF19</f>
        <v>7567108.3650000002</v>
      </c>
      <c r="E73" s="338">
        <f>'REC Deliveries'!AG19</f>
        <v>13397821.764301788</v>
      </c>
      <c r="F73" s="338">
        <f t="shared" si="3"/>
        <v>20964930.129301786</v>
      </c>
    </row>
    <row r="74" spans="3:16">
      <c r="C74" s="333" t="s">
        <v>114</v>
      </c>
      <c r="D74" s="338">
        <f>'REC Deliveries'!AF20</f>
        <v>5736699.3650000002</v>
      </c>
      <c r="E74" s="338">
        <f>'REC Deliveries'!AG20</f>
        <v>13312092.05335328</v>
      </c>
      <c r="F74" s="338">
        <f t="shared" si="3"/>
        <v>19048791.418353282</v>
      </c>
    </row>
    <row r="75" spans="3:16">
      <c r="C75" s="333" t="s">
        <v>115</v>
      </c>
      <c r="D75" s="338">
        <f>'REC Deliveries'!AF21</f>
        <v>5306699.3650000002</v>
      </c>
      <c r="E75" s="338">
        <f>'REC Deliveries'!AG21</f>
        <v>13256947.090959512</v>
      </c>
      <c r="F75" s="338">
        <f t="shared" si="3"/>
        <v>18563646.455959514</v>
      </c>
    </row>
    <row r="76" spans="3:16">
      <c r="C76" s="333" t="s">
        <v>116</v>
      </c>
      <c r="D76" s="338">
        <f>'REC Deliveries'!AF22</f>
        <v>5306699.3650000002</v>
      </c>
      <c r="E76" s="338">
        <f>'REC Deliveries'!AG22</f>
        <v>12564396.218377717</v>
      </c>
      <c r="F76" s="338">
        <f t="shared" si="3"/>
        <v>17871095.583377719</v>
      </c>
    </row>
    <row r="77" spans="3:16">
      <c r="C77" s="333" t="s">
        <v>117</v>
      </c>
      <c r="D77" s="338">
        <f>'REC Deliveries'!AF23</f>
        <v>5006699.3650000002</v>
      </c>
      <c r="E77" s="338">
        <f>'REC Deliveries'!AG23</f>
        <v>13038396.780158827</v>
      </c>
      <c r="F77" s="338">
        <f t="shared" si="3"/>
        <v>18045096.145158827</v>
      </c>
    </row>
    <row r="78" spans="3:16">
      <c r="C78" s="333" t="s">
        <v>118</v>
      </c>
      <c r="D78" s="338">
        <f>'REC Deliveries'!AF24</f>
        <v>3671180.3649999998</v>
      </c>
      <c r="E78" s="338">
        <f>'REC Deliveries'!AG24</f>
        <v>10134467.549531033</v>
      </c>
      <c r="F78" s="338">
        <f t="shared" si="3"/>
        <v>13805647.914531033</v>
      </c>
    </row>
    <row r="79" spans="3:16">
      <c r="C79" s="333" t="s">
        <v>119</v>
      </c>
      <c r="D79" s="338">
        <f>'REC Deliveries'!AF25</f>
        <v>3671180.3649999998</v>
      </c>
      <c r="E79" s="338">
        <f>'REC Deliveries'!AG25</f>
        <v>9897447.0267833788</v>
      </c>
      <c r="F79" s="338">
        <f t="shared" si="3"/>
        <v>13568627.391783379</v>
      </c>
    </row>
    <row r="80" spans="3:16">
      <c r="C80" s="333" t="s">
        <v>120</v>
      </c>
      <c r="D80" s="338">
        <f>'REC Deliveries'!AF26</f>
        <v>3671180.3649999998</v>
      </c>
      <c r="E80" s="338">
        <f>'REC Deliveries'!AG26</f>
        <v>9493280.9916494619</v>
      </c>
      <c r="F80" s="338">
        <f t="shared" si="3"/>
        <v>13164461.356649462</v>
      </c>
    </row>
    <row r="81" spans="2:10">
      <c r="C81" s="333" t="s">
        <v>121</v>
      </c>
      <c r="D81" s="338">
        <f>'REC Deliveries'!AF27</f>
        <v>3671180.3649999998</v>
      </c>
      <c r="E81" s="338">
        <f>'REC Deliveries'!AG27</f>
        <v>8969996.8016912136</v>
      </c>
      <c r="F81" s="338">
        <f t="shared" si="3"/>
        <v>12641177.166691214</v>
      </c>
    </row>
    <row r="82" spans="2:10">
      <c r="C82" s="333" t="s">
        <v>122</v>
      </c>
      <c r="D82" s="338">
        <f>'REC Deliveries'!AF28</f>
        <v>3671180.3649999998</v>
      </c>
      <c r="E82" s="338">
        <f>'REC Deliveries'!AG28</f>
        <v>7970000.817682758</v>
      </c>
      <c r="F82" s="338">
        <f t="shared" si="3"/>
        <v>11641181.182682758</v>
      </c>
    </row>
    <row r="83" spans="2:10">
      <c r="C83" s="333" t="s">
        <v>123</v>
      </c>
      <c r="D83" s="338">
        <f>'REC Deliveries'!AF29</f>
        <v>3671180.3649999998</v>
      </c>
      <c r="E83" s="338">
        <f>'REC Deliveries'!AG29</f>
        <v>7738403.403594343</v>
      </c>
      <c r="F83" s="338">
        <f t="shared" si="3"/>
        <v>11409583.768594343</v>
      </c>
    </row>
    <row r="84" spans="2:10">
      <c r="C84" s="333" t="s">
        <v>124</v>
      </c>
      <c r="D84" s="338">
        <f>'REC Deliveries'!AF30</f>
        <v>3671180.3649999998</v>
      </c>
      <c r="E84" s="338">
        <f>'REC Deliveries'!AG30</f>
        <v>7699563.9265763722</v>
      </c>
      <c r="F84" s="338">
        <f t="shared" si="3"/>
        <v>11370744.291576372</v>
      </c>
    </row>
    <row r="86" spans="2:10">
      <c r="B86" s="49" t="s">
        <v>148</v>
      </c>
      <c r="C86" s="49" t="s">
        <v>149</v>
      </c>
      <c r="D86" s="49"/>
    </row>
    <row r="87" spans="2:10" ht="36">
      <c r="C87" s="337" t="s">
        <v>93</v>
      </c>
      <c r="D87" s="337" t="s">
        <v>150</v>
      </c>
      <c r="E87" s="337" t="s">
        <v>151</v>
      </c>
      <c r="F87" s="337" t="s">
        <v>152</v>
      </c>
      <c r="G87" s="337" t="s">
        <v>129</v>
      </c>
      <c r="H87" s="337" t="s">
        <v>130</v>
      </c>
      <c r="I87" s="337" t="s">
        <v>153</v>
      </c>
      <c r="J87" s="337" t="s">
        <v>154</v>
      </c>
    </row>
    <row r="88" spans="2:10">
      <c r="C88" s="333" t="s">
        <v>102</v>
      </c>
      <c r="D88" s="334">
        <f>'REC Spending'!AJ8</f>
        <v>183704260.77000001</v>
      </c>
      <c r="E88" s="334">
        <f>'REC Spending'!AK8</f>
        <v>0</v>
      </c>
      <c r="F88" s="334">
        <f>'REC Spending'!AL8</f>
        <v>11261800.036503479</v>
      </c>
      <c r="G88" s="334">
        <f>'REC Spending'!AM8</f>
        <v>30848359.600711424</v>
      </c>
      <c r="H88" s="334">
        <f>'REC Spending'!AN8</f>
        <v>5397290.4699999997</v>
      </c>
      <c r="I88" s="334">
        <f>'REC Spending'!AO8</f>
        <v>0</v>
      </c>
      <c r="J88" s="334">
        <f>'REC Spending'!AP8</f>
        <v>0</v>
      </c>
    </row>
    <row r="89" spans="2:10">
      <c r="C89" s="333" t="s">
        <v>103</v>
      </c>
      <c r="D89" s="334">
        <f>'REC Spending'!AJ9</f>
        <v>199337704.06800008</v>
      </c>
      <c r="E89" s="334">
        <f>'REC Spending'!AK9</f>
        <v>0</v>
      </c>
      <c r="F89" s="334">
        <f>'REC Spending'!AL9</f>
        <v>50000000</v>
      </c>
      <c r="G89" s="334">
        <f>'REC Spending'!AM9</f>
        <v>24142255.383493654</v>
      </c>
      <c r="H89" s="334">
        <f>'REC Spending'!AN9</f>
        <v>19260591.157020841</v>
      </c>
      <c r="I89" s="334">
        <f>'REC Spending'!AO9</f>
        <v>0</v>
      </c>
      <c r="J89" s="334">
        <f>'REC Spending'!AP9</f>
        <v>0</v>
      </c>
    </row>
    <row r="90" spans="2:10">
      <c r="C90" s="333" t="s">
        <v>104</v>
      </c>
      <c r="D90" s="334">
        <f>'REC Spending'!AJ10</f>
        <v>248122812.15399981</v>
      </c>
      <c r="E90" s="334">
        <f>'REC Spending'!AK10</f>
        <v>0</v>
      </c>
      <c r="F90" s="334">
        <f>'REC Spending'!AL10</f>
        <v>50000000</v>
      </c>
      <c r="G90" s="334">
        <f>'REC Spending'!AM10</f>
        <v>22062344.595163539</v>
      </c>
      <c r="H90" s="334">
        <f>'REC Spending'!AN10</f>
        <v>22975411.212579787</v>
      </c>
      <c r="I90" s="334">
        <f>'REC Spending'!AO10</f>
        <v>0</v>
      </c>
      <c r="J90" s="334">
        <f>'REC Spending'!AP10</f>
        <v>0</v>
      </c>
    </row>
    <row r="91" spans="2:10">
      <c r="C91" s="333" t="s">
        <v>105</v>
      </c>
      <c r="D91" s="334">
        <f>'REC Spending'!AJ11</f>
        <v>495809801.10599977</v>
      </c>
      <c r="E91" s="334">
        <f>'REC Spending'!AK11</f>
        <v>0</v>
      </c>
      <c r="F91" s="334">
        <f>'REC Spending'!AL11</f>
        <v>50000000</v>
      </c>
      <c r="G91" s="334">
        <f>'REC Spending'!AM11</f>
        <v>17721007.415898785</v>
      </c>
      <c r="H91" s="334">
        <f>'REC Spending'!AN11</f>
        <v>22594914.147020839</v>
      </c>
      <c r="I91" s="334">
        <f>'REC Spending'!AO11</f>
        <v>0</v>
      </c>
      <c r="J91" s="334">
        <f>'REC Spending'!AP11</f>
        <v>0</v>
      </c>
    </row>
    <row r="92" spans="2:10">
      <c r="C92" s="333" t="s">
        <v>106</v>
      </c>
      <c r="D92" s="334">
        <f>'REC Spending'!AJ12</f>
        <v>506434153.88499939</v>
      </c>
      <c r="E92" s="334">
        <f>'REC Spending'!AK12</f>
        <v>2159286.0204893993</v>
      </c>
      <c r="F92" s="334">
        <f>'REC Spending'!AL12</f>
        <v>50000000</v>
      </c>
      <c r="G92" s="334">
        <f>'REC Spending'!AM12</f>
        <v>17421541.685608782</v>
      </c>
      <c r="H92" s="334">
        <f>'REC Spending'!AN12</f>
        <v>22594914.147020839</v>
      </c>
      <c r="I92" s="334">
        <f>'REC Spending'!AO12</f>
        <v>0</v>
      </c>
      <c r="J92" s="334">
        <f>'REC Spending'!AP12</f>
        <v>0</v>
      </c>
    </row>
    <row r="93" spans="2:10">
      <c r="C93" s="333" t="s">
        <v>107</v>
      </c>
      <c r="D93" s="334">
        <f>'REC Spending'!AJ13</f>
        <v>352316139.62758321</v>
      </c>
      <c r="E93" s="334">
        <f>'REC Spending'!AK13</f>
        <v>15039728.321483968</v>
      </c>
      <c r="F93" s="334">
        <f>'REC Spending'!AL13</f>
        <v>50000000</v>
      </c>
      <c r="G93" s="334">
        <f>'REC Spending'!AM13</f>
        <v>11401431.694168944</v>
      </c>
      <c r="H93" s="334">
        <f>'REC Spending'!AN13</f>
        <v>25216962.408598416</v>
      </c>
      <c r="I93" s="334">
        <f>'REC Spending'!AO13</f>
        <v>26116604.144436579</v>
      </c>
      <c r="J93" s="334">
        <f>'REC Spending'!AP13</f>
        <v>0</v>
      </c>
    </row>
    <row r="94" spans="2:10">
      <c r="C94" s="333" t="s">
        <v>108</v>
      </c>
      <c r="D94" s="334">
        <f>'REC Spending'!AJ14</f>
        <v>357272426.48083347</v>
      </c>
      <c r="E94" s="334">
        <f>'REC Spending'!AK14</f>
        <v>68122235.791847318</v>
      </c>
      <c r="F94" s="334">
        <f>'REC Spending'!AL14</f>
        <v>50000000</v>
      </c>
      <c r="G94" s="334">
        <f>'REC Spending'!AM14</f>
        <v>8215431.7104763286</v>
      </c>
      <c r="H94" s="334">
        <f>'REC Spending'!AN14</f>
        <v>25216962.408598416</v>
      </c>
      <c r="I94" s="334">
        <f>'REC Spending'!AO14</f>
        <v>177419174.07809812</v>
      </c>
      <c r="J94" s="334">
        <f>'REC Spending'!AP14</f>
        <v>0</v>
      </c>
    </row>
    <row r="95" spans="2:10">
      <c r="C95" s="333" t="s">
        <v>109</v>
      </c>
      <c r="D95" s="334">
        <f>'REC Spending'!AJ15</f>
        <v>296084664.79991674</v>
      </c>
      <c r="E95" s="334">
        <f>'REC Spending'!AK15</f>
        <v>181021430.1044125</v>
      </c>
      <c r="F95" s="334">
        <f>'REC Spending'!AL15</f>
        <v>50000000</v>
      </c>
      <c r="G95" s="334">
        <f>'REC Spending'!AM15</f>
        <v>4480482.7749063233</v>
      </c>
      <c r="H95" s="334">
        <f>'REC Spending'!AN15</f>
        <v>25216962.408598416</v>
      </c>
      <c r="I95" s="334">
        <f>'REC Spending'!AO15</f>
        <v>326668664.28163153</v>
      </c>
      <c r="J95" s="334">
        <f>'REC Spending'!AP15</f>
        <v>50260866.441324733</v>
      </c>
    </row>
    <row r="96" spans="2:10">
      <c r="C96" s="333" t="s">
        <v>110</v>
      </c>
      <c r="D96" s="334">
        <f>'REC Spending'!AJ16</f>
        <v>281655831.96116674</v>
      </c>
      <c r="E96" s="334">
        <f>'REC Spending'!AK16</f>
        <v>283140090.25619644</v>
      </c>
      <c r="F96" s="334">
        <f>'REC Spending'!AL16</f>
        <v>50000000</v>
      </c>
      <c r="G96" s="334">
        <f>'REC Spending'!AM16</f>
        <v>4478132.259204451</v>
      </c>
      <c r="H96" s="334">
        <f>'REC Spending'!AN16</f>
        <v>25216962.408598416</v>
      </c>
      <c r="I96" s="334">
        <f>'REC Spending'!AO16</f>
        <v>389273632.55872846</v>
      </c>
      <c r="J96" s="334">
        <f>'REC Spending'!AP16</f>
        <v>185571711.7425459</v>
      </c>
    </row>
    <row r="97" spans="3:23">
      <c r="C97" s="333" t="s">
        <v>111</v>
      </c>
      <c r="D97" s="334">
        <f>'REC Spending'!AJ17</f>
        <v>274210767.48116672</v>
      </c>
      <c r="E97" s="334">
        <f>'REC Spending'!AK17</f>
        <v>313358672.35086679</v>
      </c>
      <c r="F97" s="334">
        <f>'REC Spending'!AL17</f>
        <v>50000000</v>
      </c>
      <c r="G97" s="334">
        <f>'REC Spending'!AM17</f>
        <v>4338008.6485485407</v>
      </c>
      <c r="H97" s="334">
        <f>'REC Spending'!AN17</f>
        <v>25216962.408598416</v>
      </c>
      <c r="I97" s="334">
        <f>'REC Spending'!AO17</f>
        <v>449238598.15854967</v>
      </c>
      <c r="J97" s="334">
        <f>'REC Spending'!AP17</f>
        <v>341707833.53947318</v>
      </c>
    </row>
    <row r="98" spans="3:23">
      <c r="C98" s="333" t="s">
        <v>112</v>
      </c>
      <c r="D98" s="334">
        <f>'REC Spending'!AJ18</f>
        <v>268083326.33216673</v>
      </c>
      <c r="E98" s="334">
        <f>'REC Spending'!AK18</f>
        <v>315187966.85738617</v>
      </c>
      <c r="F98" s="334">
        <f>'REC Spending'!AL18</f>
        <v>50000000</v>
      </c>
      <c r="G98" s="334">
        <f>'REC Spending'!AM18</f>
        <v>4303453.6786395097</v>
      </c>
      <c r="H98" s="334">
        <f>'REC Spending'!AN18</f>
        <v>25216962.408598416</v>
      </c>
      <c r="I98" s="334">
        <f>'REC Spending'!AO18</f>
        <v>506669840.20791703</v>
      </c>
      <c r="J98" s="334">
        <f>'REC Spending'!AP18</f>
        <v>491486752.31034714</v>
      </c>
    </row>
    <row r="99" spans="3:23">
      <c r="C99" s="335" t="s">
        <v>113</v>
      </c>
      <c r="D99" s="334">
        <f>'REC Spending'!AJ19</f>
        <v>243011672.81858331</v>
      </c>
      <c r="E99" s="334">
        <f>'REC Spending'!AK19</f>
        <v>319197872.88019383</v>
      </c>
      <c r="F99" s="334">
        <f>'REC Spending'!AL19</f>
        <v>50000000</v>
      </c>
      <c r="G99" s="334">
        <f>'REC Spending'!AM19</f>
        <v>4261079.6921323007</v>
      </c>
      <c r="H99" s="334">
        <f>'REC Spending'!AN19</f>
        <v>25216962.408598416</v>
      </c>
      <c r="I99" s="334">
        <f>'REC Spending'!AO19</f>
        <v>561669383.27348137</v>
      </c>
      <c r="J99" s="334">
        <f>'REC Spending'!AP19</f>
        <v>637196836.84703135</v>
      </c>
    </row>
    <row r="100" spans="3:23">
      <c r="C100" s="333" t="s">
        <v>114</v>
      </c>
      <c r="D100" s="334">
        <f>'REC Spending'!AJ20</f>
        <v>210353757.03483331</v>
      </c>
      <c r="E100" s="334">
        <f>'REC Spending'!AK20</f>
        <v>324301401.21986282</v>
      </c>
      <c r="F100" s="334">
        <f>'REC Spending'!AL20</f>
        <v>50000000</v>
      </c>
      <c r="G100" s="334">
        <f>'REC Spending'!AM20</f>
        <v>0</v>
      </c>
      <c r="H100" s="334">
        <f>'REC Spending'!AN20</f>
        <v>25216962.408598416</v>
      </c>
      <c r="I100" s="334">
        <f>'REC Spending'!AO20</f>
        <v>598597025.98933983</v>
      </c>
      <c r="J100" s="334">
        <f>'REC Spending'!AP20</f>
        <v>759633819.56515849</v>
      </c>
    </row>
    <row r="101" spans="3:23">
      <c r="C101" s="333" t="s">
        <v>115</v>
      </c>
      <c r="D101" s="334">
        <f>'REC Spending'!AJ21</f>
        <v>128763921.71675</v>
      </c>
      <c r="E101" s="334">
        <f>'REC Spending'!AK21</f>
        <v>320860096.95127743</v>
      </c>
      <c r="F101" s="334">
        <f>'REC Spending'!AL21</f>
        <v>50000000</v>
      </c>
      <c r="G101" s="334">
        <f>'REC Spending'!AM21</f>
        <v>0</v>
      </c>
      <c r="H101" s="334">
        <f>'REC Spending'!AN21</f>
        <v>22803773.825288881</v>
      </c>
      <c r="I101" s="334">
        <f>'REC Spending'!AO21</f>
        <v>601141670.78828526</v>
      </c>
      <c r="J101" s="334">
        <f>'REC Spending'!AP21</f>
        <v>824498257.93140805</v>
      </c>
    </row>
    <row r="102" spans="3:23">
      <c r="C102" s="333" t="s">
        <v>116</v>
      </c>
      <c r="D102" s="334">
        <f>'REC Spending'!AJ22</f>
        <v>102096425.84</v>
      </c>
      <c r="E102" s="334">
        <f>'REC Spending'!AK22</f>
        <v>307683096.14111596</v>
      </c>
      <c r="F102" s="334">
        <f>'REC Spending'!AL22</f>
        <v>50000000</v>
      </c>
      <c r="G102" s="334">
        <f>'REC Spending'!AM22</f>
        <v>0</v>
      </c>
      <c r="H102" s="334">
        <f>'REC Spending'!AN22</f>
        <v>22790653.063402295</v>
      </c>
      <c r="I102" s="334">
        <f>'REC Spending'!AO22</f>
        <v>552842788.1601603</v>
      </c>
      <c r="J102" s="334">
        <f>'REC Spending'!AP22</f>
        <v>863066292.97935271</v>
      </c>
    </row>
    <row r="103" spans="3:23">
      <c r="C103" s="333" t="s">
        <v>117</v>
      </c>
      <c r="D103" s="334">
        <f>'REC Spending'!AJ23</f>
        <v>101586467.93000001</v>
      </c>
      <c r="E103" s="334">
        <f>'REC Spending'!AK23</f>
        <v>294296986.54575193</v>
      </c>
      <c r="F103" s="334">
        <f>'REC Spending'!AL23</f>
        <v>50000000</v>
      </c>
      <c r="G103" s="334">
        <f>'REC Spending'!AM23</f>
        <v>0</v>
      </c>
      <c r="H103" s="334">
        <f>'REC Spending'!AN23</f>
        <v>20115592.524979867</v>
      </c>
      <c r="I103" s="334">
        <f>'REC Spending'!AO23</f>
        <v>497664464.79706419</v>
      </c>
      <c r="J103" s="334">
        <f>'REC Spending'!AP23</f>
        <v>896016864.01082683</v>
      </c>
    </row>
    <row r="104" spans="3:23">
      <c r="C104" s="333" t="s">
        <v>118</v>
      </c>
      <c r="D104" s="334">
        <f>'REC Spending'!AJ24</f>
        <v>101078550.65000001</v>
      </c>
      <c r="E104" s="334">
        <f>'REC Spending'!AK24</f>
        <v>291397298.15075219</v>
      </c>
      <c r="F104" s="334">
        <f>'REC Spending'!AL24</f>
        <v>50000000</v>
      </c>
      <c r="G104" s="334">
        <f>'REC Spending'!AM24</f>
        <v>0</v>
      </c>
      <c r="H104" s="334">
        <f>'REC Spending'!AN24</f>
        <v>8502461.7215775736</v>
      </c>
      <c r="I104" s="334">
        <f>'REC Spending'!AO24</f>
        <v>476933442.07481432</v>
      </c>
      <c r="J104" s="334">
        <f>'REC Spending'!AP24</f>
        <v>956265305.40260792</v>
      </c>
    </row>
    <row r="105" spans="3:23">
      <c r="C105" s="333" t="s">
        <v>119</v>
      </c>
      <c r="D105" s="334">
        <f>'REC Spending'!AJ25</f>
        <v>100572886.40000001</v>
      </c>
      <c r="E105" s="334">
        <f>'REC Spending'!AK25</f>
        <v>293179540.05791932</v>
      </c>
      <c r="F105" s="334">
        <f>'REC Spending'!AL25</f>
        <v>50000000</v>
      </c>
      <c r="G105" s="334">
        <f>'REC Spending'!AM25</f>
        <v>0</v>
      </c>
      <c r="H105" s="334">
        <f>'REC Spending'!AN25</f>
        <v>2622658.7999999998</v>
      </c>
      <c r="I105" s="334">
        <f>'REC Spending'!AO25</f>
        <v>456949429.62473369</v>
      </c>
      <c r="J105" s="334">
        <f>'REC Spending'!AP25</f>
        <v>1028990158.8898882</v>
      </c>
    </row>
    <row r="106" spans="3:23">
      <c r="C106" s="333" t="s">
        <v>120</v>
      </c>
      <c r="D106" s="334">
        <f>'REC Spending'!AJ26</f>
        <v>100069975.45000002</v>
      </c>
      <c r="E106" s="334">
        <f>'REC Spending'!AK26</f>
        <v>288539047.45750344</v>
      </c>
      <c r="F106" s="334">
        <f>'REC Spending'!AL26</f>
        <v>50000000</v>
      </c>
      <c r="G106" s="334">
        <f>'REC Spending'!AM26</f>
        <v>0</v>
      </c>
      <c r="H106" s="334">
        <f>'REC Spending'!AN26</f>
        <v>2622658.7999999998</v>
      </c>
      <c r="I106" s="334">
        <f>'REC Spending'!AO26</f>
        <v>437682958.18911916</v>
      </c>
      <c r="J106" s="334">
        <f>'REC Spending'!AP26</f>
        <v>1081391143.9341767</v>
      </c>
    </row>
    <row r="107" spans="3:23">
      <c r="C107" s="333" t="s">
        <v>121</v>
      </c>
      <c r="D107" s="334">
        <f>'REC Spending'!AJ27</f>
        <v>99570335.810000002</v>
      </c>
      <c r="E107" s="334">
        <f>'REC Spending'!AK27</f>
        <v>287034023.42571962</v>
      </c>
      <c r="F107" s="334">
        <f>'REC Spending'!AL27</f>
        <v>50000000</v>
      </c>
      <c r="G107" s="334">
        <f>'REC Spending'!AM27</f>
        <v>0</v>
      </c>
      <c r="H107" s="334">
        <f>'REC Spending'!AN27</f>
        <v>2622658.7999999998</v>
      </c>
      <c r="I107" s="334">
        <f>'REC Spending'!AO27</f>
        <v>419105735.22480989</v>
      </c>
      <c r="J107" s="334">
        <f>'REC Spending'!AP27</f>
        <v>1143220492.9889021</v>
      </c>
    </row>
    <row r="108" spans="3:23">
      <c r="C108" s="333" t="s">
        <v>122</v>
      </c>
      <c r="D108" s="334">
        <f>'REC Spending'!AJ28</f>
        <v>99067697.290000021</v>
      </c>
      <c r="E108" s="334">
        <f>'REC Spending'!AK28</f>
        <v>284123668.62601137</v>
      </c>
      <c r="F108" s="334">
        <f>'REC Spending'!AL28</f>
        <v>50000000</v>
      </c>
      <c r="G108" s="334">
        <f>'REC Spending'!AM28</f>
        <v>0</v>
      </c>
      <c r="H108" s="334">
        <f>'REC Spending'!AN28</f>
        <v>0</v>
      </c>
      <c r="I108" s="334">
        <f>'REC Spending'!AO28</f>
        <v>401190597.84488404</v>
      </c>
      <c r="J108" s="334">
        <f>'REC Spending'!AP28</f>
        <v>1199030521.9639933</v>
      </c>
    </row>
    <row r="109" spans="3:23">
      <c r="C109" s="333" t="s">
        <v>123</v>
      </c>
      <c r="D109" s="334">
        <f>'REC Spending'!AJ29</f>
        <v>98566886.670000017</v>
      </c>
      <c r="E109" s="334">
        <f>'REC Spending'!AK29</f>
        <v>280620185.59490246</v>
      </c>
      <c r="F109" s="334">
        <f>'REC Spending'!AL29</f>
        <v>50000000</v>
      </c>
      <c r="G109" s="334">
        <f>'REC Spending'!AM29</f>
        <v>0</v>
      </c>
      <c r="H109" s="334">
        <f>'REC Spending'!AN29</f>
        <v>0</v>
      </c>
      <c r="I109" s="334">
        <f>'REC Spending'!AO29</f>
        <v>401182039.1171456</v>
      </c>
      <c r="J109" s="334">
        <f>'REC Spending'!AP29</f>
        <v>1251458120.3146446</v>
      </c>
      <c r="P109" s="49" t="s">
        <v>155</v>
      </c>
    </row>
    <row r="110" spans="3:23">
      <c r="C110" s="333" t="s">
        <v>124</v>
      </c>
      <c r="D110" s="334">
        <f>'REC Spending'!AJ30</f>
        <v>98069016.199999988</v>
      </c>
      <c r="E110" s="334">
        <f>'REC Spending'!AK30</f>
        <v>277795961.89266908</v>
      </c>
      <c r="F110" s="334">
        <f>'REC Spending'!AL30</f>
        <v>50000000</v>
      </c>
      <c r="G110" s="334">
        <f>'REC Spending'!AM30</f>
        <v>0</v>
      </c>
      <c r="H110" s="334">
        <f>'REC Spending'!AN30</f>
        <v>0</v>
      </c>
      <c r="I110" s="334">
        <f>'REC Spending'!AO30</f>
        <v>401093627.41258615</v>
      </c>
      <c r="J110" s="334">
        <f>'REC Spending'!AP30</f>
        <v>1305446580.4292803</v>
      </c>
    </row>
    <row r="111" spans="3:23">
      <c r="C111" s="333" t="s">
        <v>139</v>
      </c>
      <c r="D111" s="334">
        <f>'REC Spending'!AJ31</f>
        <v>90531177.219999999</v>
      </c>
      <c r="E111" s="334">
        <f>'REC Spending'!AK31</f>
        <v>272901376.33967048</v>
      </c>
      <c r="F111" s="334">
        <f>'REC Spending'!AL31</f>
        <v>50000000</v>
      </c>
      <c r="G111" s="334">
        <f>'REC Spending'!AM31</f>
        <v>0</v>
      </c>
      <c r="H111" s="334">
        <f>'REC Spending'!AN31</f>
        <v>0</v>
      </c>
      <c r="I111" s="334">
        <f>'REC Spending'!AO31</f>
        <v>400928957.82690865</v>
      </c>
      <c r="J111" s="334">
        <f>'REC Spending'!AP31</f>
        <v>1348611243.7854207</v>
      </c>
    </row>
    <row r="112" spans="3:23">
      <c r="C112" s="333" t="s">
        <v>140</v>
      </c>
      <c r="D112" s="334">
        <f>'REC Spending'!AJ32</f>
        <v>71201389.25</v>
      </c>
      <c r="E112" s="334">
        <f>'REC Spending'!AK32</f>
        <v>265030047.08416024</v>
      </c>
      <c r="F112" s="334">
        <f>'REC Spending'!AL32</f>
        <v>50000000</v>
      </c>
      <c r="G112" s="334">
        <f>'REC Spending'!AM32</f>
        <v>0</v>
      </c>
      <c r="H112" s="334">
        <f>'REC Spending'!AN32</f>
        <v>0</v>
      </c>
      <c r="I112" s="334">
        <f>'REC Spending'!AO32</f>
        <v>400691479.64710402</v>
      </c>
      <c r="J112" s="334">
        <f>'REC Spending'!AP32</f>
        <v>1375751480.6862414</v>
      </c>
      <c r="T112" s="30"/>
      <c r="U112" s="30"/>
      <c r="V112" s="30"/>
      <c r="W112" s="30"/>
    </row>
    <row r="113" spans="2:10">
      <c r="C113" s="333" t="s">
        <v>141</v>
      </c>
      <c r="D113" s="334">
        <f>'REC Spending'!AJ33</f>
        <v>22497251.82</v>
      </c>
      <c r="E113" s="334">
        <f>'REC Spending'!AK33</f>
        <v>257060958.22996512</v>
      </c>
      <c r="F113" s="334">
        <f>'REC Spending'!AL33</f>
        <v>50000000</v>
      </c>
      <c r="G113" s="334">
        <f>'REC Spending'!AM33</f>
        <v>0</v>
      </c>
      <c r="H113" s="334">
        <f>'REC Spending'!AN33</f>
        <v>0</v>
      </c>
      <c r="I113" s="334">
        <f>'REC Spending'!AO33</f>
        <v>400384502.19382524</v>
      </c>
      <c r="J113" s="334">
        <f>'REC Spending'!AP33</f>
        <v>1399090413.8888066</v>
      </c>
    </row>
    <row r="115" spans="2:10">
      <c r="B115" s="49" t="s">
        <v>156</v>
      </c>
      <c r="C115" s="49" t="s">
        <v>157</v>
      </c>
      <c r="D115" s="49"/>
    </row>
    <row r="116" spans="2:10" ht="24">
      <c r="C116" s="337" t="s">
        <v>93</v>
      </c>
      <c r="D116" s="337" t="s">
        <v>158</v>
      </c>
      <c r="E116" s="337" t="s">
        <v>159</v>
      </c>
      <c r="F116" s="337" t="s">
        <v>160</v>
      </c>
      <c r="G116" s="337" t="s">
        <v>161</v>
      </c>
      <c r="H116" s="337" t="s">
        <v>162</v>
      </c>
      <c r="I116" s="337" t="s">
        <v>163</v>
      </c>
      <c r="J116" s="337" t="s">
        <v>83</v>
      </c>
    </row>
    <row r="117" spans="2:10">
      <c r="C117" s="333" t="s">
        <v>102</v>
      </c>
      <c r="D117" s="334">
        <f>INDEX('RPS Balance'!$O5:$X5,MATCH('Chapter 3 Tables and Graphs'!D$116,'RPS Balance'!$O$3:$X$3,0))</f>
        <v>225236000.73006958</v>
      </c>
      <c r="E117" s="334">
        <f>INDEX('RPS Balance'!$O5:$X5,MATCH('Chapter 3 Tables and Graphs'!E$116,'RPS Balance'!$O$3:$X$3,0))</f>
        <v>518219214.46013916</v>
      </c>
      <c r="F117" s="334">
        <f>INDEX('RPS Balance'!$O5:$X5,MATCH('Chapter 3 Tables and Graphs'!F$116,'RPS Balance'!$O$3:$X$3,0))</f>
        <v>231211710.87721491</v>
      </c>
      <c r="G117" s="334">
        <f>INDEX('RPS Balance'!$O5:$X5,MATCH('Chapter 3 Tables and Graphs'!G$116,'RPS Balance'!$O$3:$X$3,0))</f>
        <v>0</v>
      </c>
      <c r="H117" s="334">
        <f>INDEX('RPS Balance'!$O5:$X5,MATCH('Chapter 3 Tables and Graphs'!H$116,'RPS Balance'!$O$3:$X$3,0))</f>
        <v>6757080.0219020862</v>
      </c>
      <c r="I117" s="334">
        <f>INDEX('RPS Balance'!$O5:$X5,MATCH('Chapter 3 Tables and Graphs'!I$116,'RPS Balance'!$O$3:$X$3,0))</f>
        <v>237968790.89911696</v>
      </c>
      <c r="J117" s="334">
        <f>INDEX('RPS Balance'!$O5:$X5,MATCH('Chapter 3 Tables and Graphs'!J$116,'RPS Balance'!$O$3:$X$3,0))</f>
        <v>280250423.56102222</v>
      </c>
    </row>
    <row r="118" spans="2:10">
      <c r="C118" s="333" t="s">
        <v>103</v>
      </c>
      <c r="D118" s="334">
        <f>INDEX('RPS Balance'!$O6:$X6,MATCH('Chapter 3 Tables and Graphs'!D$116,'RPS Balance'!$O$3:$X$3,0))</f>
        <v>464737836.41346717</v>
      </c>
      <c r="E118" s="334">
        <f>INDEX('RPS Balance'!$O6:$X6,MATCH('Chapter 3 Tables and Graphs'!E$116,'RPS Balance'!$O$3:$X$3,0))</f>
        <v>744988259.97448945</v>
      </c>
      <c r="F118" s="334">
        <f>INDEX('RPS Balance'!$O6:$X6,MATCH('Chapter 3 Tables and Graphs'!F$116,'RPS Balance'!$O$3:$X$3,0))</f>
        <v>292740550.60851461</v>
      </c>
      <c r="G118" s="334">
        <f>INDEX('RPS Balance'!$O6:$X6,MATCH('Chapter 3 Tables and Graphs'!G$116,'RPS Balance'!$O$3:$X$3,0))</f>
        <v>0</v>
      </c>
      <c r="H118" s="334">
        <f>INDEX('RPS Balance'!$O6:$X6,MATCH('Chapter 3 Tables and Graphs'!H$116,'RPS Balance'!$O$3:$X$3,0))</f>
        <v>23942135.092404015</v>
      </c>
      <c r="I118" s="334">
        <f>INDEX('RPS Balance'!$O6:$X6,MATCH('Chapter 3 Tables and Graphs'!I$116,'RPS Balance'!$O$3:$X$3,0))</f>
        <v>316682685.70091856</v>
      </c>
      <c r="J118" s="334">
        <f>INDEX('RPS Balance'!$O6:$X6,MATCH('Chapter 3 Tables and Graphs'!J$116,'RPS Balance'!$O$3:$X$3,0))</f>
        <v>428305574.2735709</v>
      </c>
    </row>
    <row r="119" spans="2:10">
      <c r="C119" s="333" t="s">
        <v>104</v>
      </c>
      <c r="D119" s="334">
        <f>INDEX('RPS Balance'!$O7:$X7,MATCH('Chapter 3 Tables and Graphs'!D$116,'RPS Balance'!$O$3:$X$3,0))</f>
        <v>587462993.36505699</v>
      </c>
      <c r="E119" s="334">
        <f>INDEX('RPS Balance'!$O7:$X7,MATCH('Chapter 3 Tables and Graphs'!E$116,'RPS Balance'!$O$3:$X$3,0))</f>
        <v>1015768567.6386278</v>
      </c>
      <c r="F119" s="334">
        <f>INDEX('RPS Balance'!$O7:$X7,MATCH('Chapter 3 Tables and Graphs'!F$116,'RPS Balance'!$O$3:$X$3,0))</f>
        <v>343160567.96174312</v>
      </c>
      <c r="G119" s="334">
        <f>INDEX('RPS Balance'!$O7:$X7,MATCH('Chapter 3 Tables and Graphs'!G$116,'RPS Balance'!$O$3:$X$3,0))</f>
        <v>0</v>
      </c>
      <c r="H119" s="334">
        <f>INDEX('RPS Balance'!$O7:$X7,MATCH('Chapter 3 Tables and Graphs'!H$116,'RPS Balance'!$O$3:$X$3,0))</f>
        <v>17623889.800951708</v>
      </c>
      <c r="I119" s="334">
        <f>INDEX('RPS Balance'!$O7:$X7,MATCH('Chapter 3 Tables and Graphs'!I$116,'RPS Balance'!$O$3:$X$3,0))</f>
        <v>360784457.76269484</v>
      </c>
      <c r="J119" s="334">
        <f>INDEX('RPS Balance'!$O7:$X7,MATCH('Chapter 3 Tables and Graphs'!J$116,'RPS Balance'!$O$3:$X$3,0))</f>
        <v>654984109.87593293</v>
      </c>
    </row>
    <row r="120" spans="2:10">
      <c r="C120" s="333" t="s">
        <v>105</v>
      </c>
      <c r="D120" s="334">
        <f>INDEX('RPS Balance'!$O8:$X8,MATCH('Chapter 3 Tables and Graphs'!D$116,'RPS Balance'!$O$3:$X$3,0))</f>
        <v>577421569.61571968</v>
      </c>
      <c r="E120" s="334">
        <f>INDEX('RPS Balance'!$O8:$X8,MATCH('Chapter 3 Tables and Graphs'!E$116,'RPS Balance'!$O$3:$X$3,0))</f>
        <v>1232405679.4916527</v>
      </c>
      <c r="F120" s="334">
        <f>INDEX('RPS Balance'!$O8:$X8,MATCH('Chapter 3 Tables and Graphs'!F$116,'RPS Balance'!$O$3:$X$3,0))</f>
        <v>586125722.66891944</v>
      </c>
      <c r="G120" s="334">
        <f>INDEX('RPS Balance'!$O8:$X8,MATCH('Chapter 3 Tables and Graphs'!G$116,'RPS Balance'!$O$3:$X$3,0))</f>
        <v>0</v>
      </c>
      <c r="H120" s="334">
        <f>INDEX('RPS Balance'!$O8:$X8,MATCH('Chapter 3 Tables and Graphs'!H$116,'RPS Balance'!$O$3:$X$3,0))</f>
        <v>17322647.088471595</v>
      </c>
      <c r="I120" s="334">
        <f>INDEX('RPS Balance'!$O8:$X8,MATCH('Chapter 3 Tables and Graphs'!I$116,'RPS Balance'!$O$3:$X$3,0))</f>
        <v>603448369.7573911</v>
      </c>
      <c r="J120" s="334">
        <f>INDEX('RPS Balance'!$O8:$X8,MATCH('Chapter 3 Tables and Graphs'!J$116,'RPS Balance'!$O$3:$X$3,0))</f>
        <v>628957309.73426151</v>
      </c>
    </row>
    <row r="121" spans="2:10">
      <c r="C121" s="333" t="s">
        <v>106</v>
      </c>
      <c r="D121" s="334">
        <f>INDEX('RPS Balance'!$O9:$X9,MATCH('Chapter 3 Tables and Graphs'!D$116,'RPS Balance'!$O$3:$X$3,0))</f>
        <v>573280651.91300857</v>
      </c>
      <c r="E121" s="334">
        <f>INDEX('RPS Balance'!$O9:$X9,MATCH('Chapter 3 Tables and Graphs'!E$116,'RPS Balance'!$O$3:$X$3,0))</f>
        <v>1202237961.64727</v>
      </c>
      <c r="F121" s="334">
        <f>INDEX('RPS Balance'!$O9:$X9,MATCH('Chapter 3 Tables and Graphs'!F$116,'RPS Balance'!$O$3:$X$3,0))</f>
        <v>598609895.73811829</v>
      </c>
      <c r="G121" s="334">
        <f>INDEX('RPS Balance'!$O9:$X9,MATCH('Chapter 3 Tables and Graphs'!G$116,'RPS Balance'!$O$3:$X$3,0))</f>
        <v>0</v>
      </c>
      <c r="H121" s="334">
        <f>INDEX('RPS Balance'!$O9:$X9,MATCH('Chapter 3 Tables and Graphs'!H$116,'RPS Balance'!$O$3:$X$3,0))</f>
        <v>27198419.557390261</v>
      </c>
      <c r="I121" s="334">
        <f>INDEX('RPS Balance'!$O9:$X9,MATCH('Chapter 3 Tables and Graphs'!I$116,'RPS Balance'!$O$3:$X$3,0))</f>
        <v>625808315.29550874</v>
      </c>
      <c r="J121" s="334">
        <f>INDEX('RPS Balance'!$O9:$X9,MATCH('Chapter 3 Tables and Graphs'!J$116,'RPS Balance'!$O$3:$X$3,0))</f>
        <v>576429646.35176134</v>
      </c>
    </row>
    <row r="122" spans="2:10">
      <c r="C122" s="333" t="s">
        <v>107</v>
      </c>
      <c r="D122" s="334">
        <f>INDEX('RPS Balance'!$O10:$X10,MATCH('Chapter 3 Tables and Graphs'!D$116,'RPS Balance'!$O$3:$X$3,0))</f>
        <v>571060337.50140488</v>
      </c>
      <c r="E122" s="334">
        <f>INDEX('RPS Balance'!$O10:$X10,MATCH('Chapter 3 Tables and Graphs'!E$116,'RPS Balance'!$O$3:$X$3,0))</f>
        <v>1147489983.8531661</v>
      </c>
      <c r="F122" s="334">
        <f>INDEX('RPS Balance'!$O10:$X10,MATCH('Chapter 3 Tables and Graphs'!F$116,'RPS Balance'!$O$3:$X$3,0))</f>
        <v>453974262.05183458</v>
      </c>
      <c r="G122" s="334">
        <f>INDEX('RPS Balance'!$O10:$X10,MATCH('Chapter 3 Tables and Graphs'!G$116,'RPS Balance'!$O$3:$X$3,0))</f>
        <v>26116604.144436579</v>
      </c>
      <c r="H122" s="334">
        <f>INDEX('RPS Balance'!$O10:$X10,MATCH('Chapter 3 Tables and Graphs'!H$116,'RPS Balance'!$O$3:$X$3,0))</f>
        <v>17131810.125042144</v>
      </c>
      <c r="I122" s="334">
        <f>INDEX('RPS Balance'!$O10:$X10,MATCH('Chapter 3 Tables and Graphs'!I$116,'RPS Balance'!$O$3:$X$3,0))</f>
        <v>497222676.32131332</v>
      </c>
      <c r="J122" s="334">
        <f>INDEX('RPS Balance'!$O10:$X10,MATCH('Chapter 3 Tables and Graphs'!J$116,'RPS Balance'!$O$3:$X$3,0))</f>
        <v>650267307.53185284</v>
      </c>
    </row>
    <row r="123" spans="2:10">
      <c r="C123" s="333" t="s">
        <v>108</v>
      </c>
      <c r="D123" s="334">
        <f>INDEX('RPS Balance'!$O11:$X11,MATCH('Chapter 3 Tables and Graphs'!D$116,'RPS Balance'!$O$3:$X$3,0))</f>
        <v>569114675.38568246</v>
      </c>
      <c r="E123" s="334">
        <f>INDEX('RPS Balance'!$O11:$X11,MATCH('Chapter 3 Tables and Graphs'!E$116,'RPS Balance'!$O$3:$X$3,0))</f>
        <v>1219381982.9175353</v>
      </c>
      <c r="F123" s="334">
        <f>INDEX('RPS Balance'!$O11:$X11,MATCH('Chapter 3 Tables and Graphs'!F$116,'RPS Balance'!$O$3:$X$3,0))</f>
        <v>508827056.39175552</v>
      </c>
      <c r="G123" s="334">
        <f>INDEX('RPS Balance'!$O11:$X11,MATCH('Chapter 3 Tables and Graphs'!G$116,'RPS Balance'!$O$3:$X$3,0))</f>
        <v>177419174.07809812</v>
      </c>
      <c r="H123" s="334">
        <f>INDEX('RPS Balance'!$O11:$X11,MATCH('Chapter 3 Tables and Graphs'!H$116,'RPS Balance'!$O$3:$X$3,0))</f>
        <v>17073440.261570472</v>
      </c>
      <c r="I123" s="334">
        <f>INDEX('RPS Balance'!$O11:$X11,MATCH('Chapter 3 Tables and Graphs'!I$116,'RPS Balance'!$O$3:$X$3,0))</f>
        <v>703319670.73142409</v>
      </c>
      <c r="J123" s="334">
        <f>INDEX('RPS Balance'!$O11:$X11,MATCH('Chapter 3 Tables and Graphs'!J$116,'RPS Balance'!$O$3:$X$3,0))</f>
        <v>516062312.18611109</v>
      </c>
    </row>
    <row r="124" spans="2:10">
      <c r="C124" s="333" t="s">
        <v>109</v>
      </c>
      <c r="D124" s="334">
        <f>INDEX('RPS Balance'!$O12:$X12,MATCH('Chapter 3 Tables and Graphs'!D$116,'RPS Balance'!$O$3:$X$3,0))</f>
        <v>575511360.60061908</v>
      </c>
      <c r="E124" s="334">
        <f>INDEX('RPS Balance'!$O12:$X12,MATCH('Chapter 3 Tables and Graphs'!E$116,'RPS Balance'!$O$3:$X$3,0))</f>
        <v>1091573672.7867301</v>
      </c>
      <c r="F124" s="334">
        <f>INDEX('RPS Balance'!$O12:$X12,MATCH('Chapter 3 Tables and Graphs'!F$116,'RPS Balance'!$O$3:$X$3,0))</f>
        <v>556803540.087834</v>
      </c>
      <c r="G124" s="334">
        <f>INDEX('RPS Balance'!$O12:$X12,MATCH('Chapter 3 Tables and Graphs'!G$116,'RPS Balance'!$O$3:$X$3,0))</f>
        <v>376929530.72295624</v>
      </c>
      <c r="H124" s="334">
        <f>INDEX('RPS Balance'!$O12:$X12,MATCH('Chapter 3 Tables and Graphs'!H$116,'RPS Balance'!$O$3:$X$3,0))</f>
        <v>27265340.818018571</v>
      </c>
      <c r="I124" s="334">
        <f>INDEX('RPS Balance'!$O12:$X12,MATCH('Chapter 3 Tables and Graphs'!I$116,'RPS Balance'!$O$3:$X$3,0))</f>
        <v>960998411.62880886</v>
      </c>
      <c r="J124" s="334">
        <f>INDEX('RPS Balance'!$O12:$X12,MATCH('Chapter 3 Tables and Graphs'!J$116,'RPS Balance'!$O$3:$X$3,0))</f>
        <v>130575261.15792131</v>
      </c>
    </row>
    <row r="125" spans="2:10">
      <c r="C125" s="333" t="s">
        <v>110</v>
      </c>
      <c r="D125" s="334">
        <f>INDEX('RPS Balance'!$O13:$X13,MATCH('Chapter 3 Tables and Graphs'!D$116,'RPS Balance'!$O$3:$X$3,0))</f>
        <v>585855179.30881155</v>
      </c>
      <c r="E125" s="334">
        <f>INDEX('RPS Balance'!$O13:$X13,MATCH('Chapter 3 Tables and Graphs'!E$116,'RPS Balance'!$O$3:$X$3,0))</f>
        <v>716430440.46673274</v>
      </c>
      <c r="F125" s="334">
        <f>INDEX('RPS Balance'!$O13:$X13,MATCH('Chapter 3 Tables and Graphs'!F$116,'RPS Balance'!$O$3:$X$3,0))</f>
        <v>644491016.88516593</v>
      </c>
      <c r="G125" s="334">
        <f>INDEX('RPS Balance'!$O13:$X13,MATCH('Chapter 3 Tables and Graphs'!G$116,'RPS Balance'!$O$3:$X$3,0))</f>
        <v>574845344.3012743</v>
      </c>
      <c r="H125" s="334">
        <f>INDEX('RPS Balance'!$O13:$X13,MATCH('Chapter 3 Tables and Graphs'!H$116,'RPS Balance'!$O$3:$X$3,0))</f>
        <v>17575655.379264347</v>
      </c>
      <c r="I125" s="334">
        <f>INDEX('RPS Balance'!$O13:$X13,MATCH('Chapter 3 Tables and Graphs'!I$116,'RPS Balance'!$O$3:$X$3,0))</f>
        <v>1236912016.5657046</v>
      </c>
      <c r="J125" s="334">
        <f>INDEX('RPS Balance'!$O13:$X13,MATCH('Chapter 3 Tables and Graphs'!J$116,'RPS Balance'!$O$3:$X$3,0))</f>
        <v>-520481576.0989719</v>
      </c>
    </row>
    <row r="126" spans="2:10">
      <c r="C126" s="333" t="s">
        <v>111</v>
      </c>
      <c r="D126" s="334">
        <f>INDEX('RPS Balance'!$O14:$X14,MATCH('Chapter 3 Tables and Graphs'!D$116,'RPS Balance'!$O$3:$X$3,0))</f>
        <v>600979007.37647188</v>
      </c>
      <c r="E126" s="334">
        <f>INDEX('RPS Balance'!$O14:$X14,MATCH('Chapter 3 Tables and Graphs'!E$116,'RPS Balance'!$O$3:$X$3,0))</f>
        <v>80497431.277500018</v>
      </c>
      <c r="F126" s="334">
        <f>INDEX('RPS Balance'!$O14:$X14,MATCH('Chapter 3 Tables and Graphs'!F$116,'RPS Balance'!$O$3:$X$3,0))</f>
        <v>667124410.88918054</v>
      </c>
      <c r="G126" s="334">
        <f>INDEX('RPS Balance'!$O14:$X14,MATCH('Chapter 3 Tables and Graphs'!G$116,'RPS Balance'!$O$3:$X$3,0))</f>
        <v>790946431.6980226</v>
      </c>
      <c r="H126" s="334">
        <f>INDEX('RPS Balance'!$O14:$X14,MATCH('Chapter 3 Tables and Graphs'!H$116,'RPS Balance'!$O$3:$X$3,0))</f>
        <v>18029370.221294157</v>
      </c>
      <c r="I126" s="334">
        <f>INDEX('RPS Balance'!$O14:$X14,MATCH('Chapter 3 Tables and Graphs'!I$116,'RPS Balance'!$O$3:$X$3,0))</f>
        <v>1476100212.8084974</v>
      </c>
      <c r="J126" s="334">
        <f>INDEX('RPS Balance'!$O14:$X14,MATCH('Chapter 3 Tables and Graphs'!J$116,'RPS Balance'!$O$3:$X$3,0))</f>
        <v>-1395602781.5309973</v>
      </c>
    </row>
    <row r="127" spans="2:10">
      <c r="C127" s="333" t="s">
        <v>112</v>
      </c>
      <c r="D127" s="334">
        <f>INDEX('RPS Balance'!$O15:$X15,MATCH('Chapter 3 Tables and Graphs'!D$116,'RPS Balance'!$O$3:$X$3,0))</f>
        <v>622101247.24116576</v>
      </c>
      <c r="E127" s="334">
        <f>INDEX('RPS Balance'!$O15:$X15,MATCH('Chapter 3 Tables and Graphs'!E$116,'RPS Balance'!$O$3:$X$3,0))</f>
        <v>0</v>
      </c>
      <c r="F127" s="334">
        <f>INDEX('RPS Balance'!$O15:$X15,MATCH('Chapter 3 Tables and Graphs'!F$116,'RPS Balance'!$O$3:$X$3,0))</f>
        <v>662791709.27679074</v>
      </c>
      <c r="G127" s="334">
        <f>INDEX('RPS Balance'!$O15:$X15,MATCH('Chapter 3 Tables and Graphs'!G$116,'RPS Balance'!$O$3:$X$3,0))</f>
        <v>998156592.51826417</v>
      </c>
      <c r="H127" s="334">
        <f>INDEX('RPS Balance'!$O15:$X15,MATCH('Chapter 3 Tables and Graphs'!H$116,'RPS Balance'!$O$3:$X$3,0))</f>
        <v>28663037.417234968</v>
      </c>
      <c r="I127" s="334">
        <f>INDEX('RPS Balance'!$O15:$X15,MATCH('Chapter 3 Tables and Graphs'!I$116,'RPS Balance'!$O$3:$X$3,0))</f>
        <v>1689611339.21229</v>
      </c>
      <c r="J127" s="334">
        <f>INDEX('RPS Balance'!$O15:$X15,MATCH('Chapter 3 Tables and Graphs'!J$116,'RPS Balance'!$O$3:$X$3,0))</f>
        <v>-2463112873.5021214</v>
      </c>
    </row>
    <row r="128" spans="2:10">
      <c r="C128" s="335" t="s">
        <v>113</v>
      </c>
      <c r="D128" s="334">
        <f>INDEX('RPS Balance'!$O16:$X16,MATCH('Chapter 3 Tables and Graphs'!D$116,'RPS Balance'!$O$3:$X$3,0))</f>
        <v>646557568.01051593</v>
      </c>
      <c r="E128" s="334">
        <f>INDEX('RPS Balance'!$O16:$X16,MATCH('Chapter 3 Tables and Graphs'!E$116,'RPS Balance'!$O$3:$X$3,0))</f>
        <v>0</v>
      </c>
      <c r="F128" s="334">
        <f>INDEX('RPS Balance'!$O16:$X16,MATCH('Chapter 3 Tables and Graphs'!F$116,'RPS Balance'!$O$3:$X$3,0))</f>
        <v>641687587.79950786</v>
      </c>
      <c r="G128" s="334">
        <f>INDEX('RPS Balance'!$O16:$X16,MATCH('Chapter 3 Tables and Graphs'!G$116,'RPS Balance'!$O$3:$X$3,0))</f>
        <v>1198866220.1205127</v>
      </c>
      <c r="H128" s="334">
        <f>INDEX('RPS Balance'!$O16:$X16,MATCH('Chapter 3 Tables and Graphs'!H$116,'RPS Balance'!$O$3:$X$3,0))</f>
        <v>19396727.040315475</v>
      </c>
      <c r="I128" s="334">
        <f>INDEX('RPS Balance'!$O16:$X16,MATCH('Chapter 3 Tables and Graphs'!I$116,'RPS Balance'!$O$3:$X$3,0))</f>
        <v>1859950534.9603362</v>
      </c>
      <c r="J128" s="334">
        <f>INDEX('RPS Balance'!$O16:$X16,MATCH('Chapter 3 Tables and Graphs'!J$116,'RPS Balance'!$O$3:$X$3,0))</f>
        <v>-3676505840.451942</v>
      </c>
    </row>
    <row r="129" spans="3:10">
      <c r="C129" s="333" t="s">
        <v>114</v>
      </c>
      <c r="D129" s="334">
        <f>INDEX('RPS Balance'!$O17:$X17,MATCH('Chapter 3 Tables and Graphs'!D$116,'RPS Balance'!$O$3:$X$3,0))</f>
        <v>672102059.44413507</v>
      </c>
      <c r="E129" s="334">
        <f>INDEX('RPS Balance'!$O17:$X17,MATCH('Chapter 3 Tables and Graphs'!E$116,'RPS Balance'!$O$3:$X$3,0))</f>
        <v>0</v>
      </c>
      <c r="F129" s="334">
        <f>INDEX('RPS Balance'!$O17:$X17,MATCH('Chapter 3 Tables and Graphs'!F$116,'RPS Balance'!$O$3:$X$3,0))</f>
        <v>609872120.66329467</v>
      </c>
      <c r="G129" s="334">
        <f>INDEX('RPS Balance'!$O17:$X17,MATCH('Chapter 3 Tables and Graphs'!G$116,'RPS Balance'!$O$3:$X$3,0))</f>
        <v>1358230845.5544982</v>
      </c>
      <c r="H129" s="334">
        <f>INDEX('RPS Balance'!$O17:$X17,MATCH('Chapter 3 Tables and Graphs'!H$116,'RPS Balance'!$O$3:$X$3,0))</f>
        <v>20163061.783324055</v>
      </c>
      <c r="I129" s="334">
        <f>INDEX('RPS Balance'!$O17:$X17,MATCH('Chapter 3 Tables and Graphs'!I$116,'RPS Balance'!$O$3:$X$3,0))</f>
        <v>1988266028.0011168</v>
      </c>
      <c r="J129" s="334">
        <f>INDEX('RPS Balance'!$O17:$X17,MATCH('Chapter 3 Tables and Graphs'!J$116,'RPS Balance'!$O$3:$X$3,0))</f>
        <v>-4992669809.0089235</v>
      </c>
    </row>
    <row r="130" spans="3:10">
      <c r="C130" s="333" t="s">
        <v>115</v>
      </c>
      <c r="D130" s="334">
        <f>INDEX('RPS Balance'!$O18:$X18,MATCH('Chapter 3 Tables and Graphs'!D$116,'RPS Balance'!$O$3:$X$3,0))</f>
        <v>695060775.92738748</v>
      </c>
      <c r="E130" s="334">
        <f>INDEX('RPS Balance'!$O18:$X18,MATCH('Chapter 3 Tables and Graphs'!E$116,'RPS Balance'!$O$3:$X$3,0))</f>
        <v>0</v>
      </c>
      <c r="F130" s="334">
        <f>INDEX('RPS Balance'!$O18:$X18,MATCH('Chapter 3 Tables and Graphs'!F$116,'RPS Balance'!$O$3:$X$3,0))</f>
        <v>522427792.49331629</v>
      </c>
      <c r="G130" s="334">
        <f>INDEX('RPS Balance'!$O18:$X18,MATCH('Chapter 3 Tables and Graphs'!G$116,'RPS Balance'!$O$3:$X$3,0))</f>
        <v>1425639928.7196937</v>
      </c>
      <c r="H130" s="334">
        <f>INDEX('RPS Balance'!$O18:$X18,MATCH('Chapter 3 Tables and Graphs'!H$116,'RPS Balance'!$O$3:$X$3,0))</f>
        <v>20851823.277821623</v>
      </c>
      <c r="I130" s="334">
        <f>INDEX('RPS Balance'!$O18:$X18,MATCH('Chapter 3 Tables and Graphs'!I$116,'RPS Balance'!$O$3:$X$3,0))</f>
        <v>1968919544.4908316</v>
      </c>
      <c r="J130" s="334">
        <f>INDEX('RPS Balance'!$O18:$X18,MATCH('Chapter 3 Tables and Graphs'!J$116,'RPS Balance'!$O$3:$X$3,0))</f>
        <v>-6266528577.5723677</v>
      </c>
    </row>
    <row r="131" spans="3:10">
      <c r="C131" s="333" t="s">
        <v>116</v>
      </c>
      <c r="D131" s="334">
        <f>INDEX('RPS Balance'!$O19:$X19,MATCH('Chapter 3 Tables and Graphs'!D$116,'RPS Balance'!$O$3:$X$3,0))</f>
        <v>716360887.92946792</v>
      </c>
      <c r="E131" s="334">
        <f>INDEX('RPS Balance'!$O19:$X19,MATCH('Chapter 3 Tables and Graphs'!E$116,'RPS Balance'!$O$3:$X$3,0))</f>
        <v>0</v>
      </c>
      <c r="F131" s="334">
        <f>INDEX('RPS Balance'!$O19:$X19,MATCH('Chapter 3 Tables and Graphs'!F$116,'RPS Balance'!$O$3:$X$3,0))</f>
        <v>482570175.04451823</v>
      </c>
      <c r="G131" s="334">
        <f>INDEX('RPS Balance'!$O19:$X19,MATCH('Chapter 3 Tables and Graphs'!G$116,'RPS Balance'!$O$3:$X$3,0))</f>
        <v>1415909081.139513</v>
      </c>
      <c r="H131" s="334">
        <f>INDEX('RPS Balance'!$O19:$X19,MATCH('Chapter 3 Tables and Graphs'!H$116,'RPS Balance'!$O$3:$X$3,0))</f>
        <v>21490826.637884036</v>
      </c>
      <c r="I131" s="334">
        <f>INDEX('RPS Balance'!$O19:$X19,MATCH('Chapter 3 Tables and Graphs'!I$116,'RPS Balance'!$O$3:$X$3,0))</f>
        <v>1919970082.8219154</v>
      </c>
      <c r="J131" s="334">
        <f>INDEX('RPS Balance'!$O19:$X19,MATCH('Chapter 3 Tables and Graphs'!J$116,'RPS Balance'!$O$3:$X$3,0))</f>
        <v>-7470137772.4648151</v>
      </c>
    </row>
    <row r="132" spans="3:10">
      <c r="C132" s="333" t="s">
        <v>117</v>
      </c>
      <c r="D132" s="334">
        <f>INDEX('RPS Balance'!$O20:$X20,MATCH('Chapter 3 Tables and Graphs'!D$116,'RPS Balance'!$O$3:$X$3,0))</f>
        <v>732916645.90472925</v>
      </c>
      <c r="E132" s="334">
        <f>INDEX('RPS Balance'!$O20:$X20,MATCH('Chapter 3 Tables and Graphs'!E$116,'RPS Balance'!$O$3:$X$3,0))</f>
        <v>0</v>
      </c>
      <c r="F132" s="334">
        <f>INDEX('RPS Balance'!$O20:$X20,MATCH('Chapter 3 Tables and Graphs'!F$116,'RPS Balance'!$O$3:$X$3,0))</f>
        <v>465999047.00073177</v>
      </c>
      <c r="G132" s="334">
        <f>INDEX('RPS Balance'!$O20:$X20,MATCH('Chapter 3 Tables and Graphs'!G$116,'RPS Balance'!$O$3:$X$3,0))</f>
        <v>1393681328.8078911</v>
      </c>
      <c r="H132" s="334">
        <f>INDEX('RPS Balance'!$O20:$X20,MATCH('Chapter 3 Tables and Graphs'!H$116,'RPS Balance'!$O$3:$X$3,0))</f>
        <v>21987499.377141878</v>
      </c>
      <c r="I132" s="334">
        <f>INDEX('RPS Balance'!$O20:$X20,MATCH('Chapter 3 Tables and Graphs'!I$116,'RPS Balance'!$O$3:$X$3,0))</f>
        <v>1881667875.1857648</v>
      </c>
      <c r="J132" s="334">
        <f>INDEX('RPS Balance'!$O20:$X20,MATCH('Chapter 3 Tables and Graphs'!J$116,'RPS Balance'!$O$3:$X$3,0))</f>
        <v>-8618889001.7458496</v>
      </c>
    </row>
    <row r="133" spans="3:10">
      <c r="C133" s="333" t="s">
        <v>118</v>
      </c>
      <c r="D133" s="334">
        <f>INDEX('RPS Balance'!$O21:$X21,MATCH('Chapter 3 Tables and Graphs'!D$116,'RPS Balance'!$O$3:$X$3,0))</f>
        <v>745042154.23895633</v>
      </c>
      <c r="E133" s="334">
        <f>INDEX('RPS Balance'!$O21:$X21,MATCH('Chapter 3 Tables and Graphs'!E$116,'RPS Balance'!$O$3:$X$3,0))</f>
        <v>0</v>
      </c>
      <c r="F133" s="334">
        <f>INDEX('RPS Balance'!$O21:$X21,MATCH('Chapter 3 Tables and Graphs'!F$116,'RPS Balance'!$O$3:$X$3,0))</f>
        <v>450978310.52232969</v>
      </c>
      <c r="G133" s="334">
        <f>INDEX('RPS Balance'!$O21:$X21,MATCH('Chapter 3 Tables and Graphs'!G$116,'RPS Balance'!$O$3:$X$3,0))</f>
        <v>1433198747.477422</v>
      </c>
      <c r="H133" s="334">
        <f>INDEX('RPS Balance'!$O21:$X21,MATCH('Chapter 3 Tables and Graphs'!H$116,'RPS Balance'!$O$3:$X$3,0))</f>
        <v>22351264.627168685</v>
      </c>
      <c r="I133" s="334">
        <f>INDEX('RPS Balance'!$O21:$X21,MATCH('Chapter 3 Tables and Graphs'!I$116,'RPS Balance'!$O$3:$X$3,0))</f>
        <v>1906528322.6269202</v>
      </c>
      <c r="J133" s="334">
        <f>INDEX('RPS Balance'!$O21:$X21,MATCH('Chapter 3 Tables and Graphs'!J$116,'RPS Balance'!$O$3:$X$3,0))</f>
        <v>-9780375170.1338139</v>
      </c>
    </row>
    <row r="134" spans="3:10">
      <c r="C134" s="333" t="s">
        <v>119</v>
      </c>
      <c r="D134" s="334">
        <f>INDEX('RPS Balance'!$O22:$X22,MATCH('Chapter 3 Tables and Graphs'!D$116,'RPS Balance'!$O$3:$X$3,0))</f>
        <v>750188073.64945257</v>
      </c>
      <c r="E134" s="334">
        <f>INDEX('RPS Balance'!$O22:$X22,MATCH('Chapter 3 Tables and Graphs'!E$116,'RPS Balance'!$O$3:$X$3,0))</f>
        <v>0</v>
      </c>
      <c r="F134" s="334">
        <f>INDEX('RPS Balance'!$O22:$X22,MATCH('Chapter 3 Tables and Graphs'!F$116,'RPS Balance'!$O$3:$X$3,0))</f>
        <v>446375085.25791931</v>
      </c>
      <c r="G134" s="334">
        <f>INDEX('RPS Balance'!$O22:$X22,MATCH('Chapter 3 Tables and Graphs'!G$116,'RPS Balance'!$O$3:$X$3,0))</f>
        <v>1485939588.5146215</v>
      </c>
      <c r="H134" s="334">
        <f>INDEX('RPS Balance'!$O22:$X22,MATCH('Chapter 3 Tables and Graphs'!H$116,'RPS Balance'!$O$3:$X$3,0))</f>
        <v>22505642.209483571</v>
      </c>
      <c r="I134" s="334">
        <f>INDEX('RPS Balance'!$O22:$X22,MATCH('Chapter 3 Tables and Graphs'!I$116,'RPS Balance'!$O$3:$X$3,0))</f>
        <v>1954820315.9820244</v>
      </c>
      <c r="J134" s="334">
        <f>INDEX('RPS Balance'!$O22:$X22,MATCH('Chapter 3 Tables and Graphs'!J$116,'RPS Balance'!$O$3:$X$3,0))</f>
        <v>-10985007412.466387</v>
      </c>
    </row>
    <row r="135" spans="3:10">
      <c r="C135" s="333" t="s">
        <v>120</v>
      </c>
      <c r="D135" s="334">
        <f>INDEX('RPS Balance'!$O23:$X23,MATCH('Chapter 3 Tables and Graphs'!D$116,'RPS Balance'!$O$3:$X$3,0))</f>
        <v>755119146.09395719</v>
      </c>
      <c r="E135" s="334">
        <f>INDEX('RPS Balance'!$O23:$X23,MATCH('Chapter 3 Tables and Graphs'!E$116,'RPS Balance'!$O$3:$X$3,0))</f>
        <v>0</v>
      </c>
      <c r="F135" s="334">
        <f>INDEX('RPS Balance'!$O23:$X23,MATCH('Chapter 3 Tables and Graphs'!F$116,'RPS Balance'!$O$3:$X$3,0))</f>
        <v>441231681.7075035</v>
      </c>
      <c r="G135" s="334">
        <f>INDEX('RPS Balance'!$O23:$X23,MATCH('Chapter 3 Tables and Graphs'!G$116,'RPS Balance'!$O$3:$X$3,0))</f>
        <v>1519074102.123296</v>
      </c>
      <c r="H135" s="334">
        <f>INDEX('RPS Balance'!$O23:$X23,MATCH('Chapter 3 Tables and Graphs'!H$116,'RPS Balance'!$O$3:$X$3,0))</f>
        <v>22653574.382818714</v>
      </c>
      <c r="I135" s="334">
        <f>INDEX('RPS Balance'!$O23:$X23,MATCH('Chapter 3 Tables and Graphs'!I$116,'RPS Balance'!$O$3:$X$3,0))</f>
        <v>1982959358.213618</v>
      </c>
      <c r="J135" s="334">
        <f>INDEX('RPS Balance'!$O23:$X23,MATCH('Chapter 3 Tables and Graphs'!J$116,'RPS Balance'!$O$3:$X$3,0))</f>
        <v>-12212847624.586046</v>
      </c>
    </row>
    <row r="136" spans="3:10">
      <c r="C136" s="333" t="s">
        <v>121</v>
      </c>
      <c r="D136" s="334">
        <f>INDEX('RPS Balance'!$O24:$X24,MATCH('Chapter 3 Tables and Graphs'!D$116,'RPS Balance'!$O$3:$X$3,0))</f>
        <v>758288140.28524029</v>
      </c>
      <c r="E136" s="334">
        <f>INDEX('RPS Balance'!$O24:$X24,MATCH('Chapter 3 Tables and Graphs'!E$116,'RPS Balance'!$O$3:$X$3,0))</f>
        <v>0</v>
      </c>
      <c r="F136" s="334">
        <f>INDEX('RPS Balance'!$O24:$X24,MATCH('Chapter 3 Tables and Graphs'!F$116,'RPS Balance'!$O$3:$X$3,0))</f>
        <v>439227018.03571963</v>
      </c>
      <c r="G136" s="334">
        <f>INDEX('RPS Balance'!$O24:$X24,MATCH('Chapter 3 Tables and Graphs'!G$116,'RPS Balance'!$O$3:$X$3,0))</f>
        <v>1562326228.2137117</v>
      </c>
      <c r="H136" s="334">
        <f>INDEX('RPS Balance'!$O24:$X24,MATCH('Chapter 3 Tables and Graphs'!H$116,'RPS Balance'!$O$3:$X$3,0))</f>
        <v>22748644.208557211</v>
      </c>
      <c r="I136" s="334">
        <f>INDEX('RPS Balance'!$O24:$X24,MATCH('Chapter 3 Tables and Graphs'!I$116,'RPS Balance'!$O$3:$X$3,0))</f>
        <v>2024301890.4579887</v>
      </c>
      <c r="J136" s="334">
        <f>INDEX('RPS Balance'!$O24:$X24,MATCH('Chapter 3 Tables and Graphs'!J$116,'RPS Balance'!$O$3:$X$3,0))</f>
        <v>-13478861374.758795</v>
      </c>
    </row>
    <row r="137" spans="3:10">
      <c r="C137" s="333" t="s">
        <v>122</v>
      </c>
      <c r="D137" s="334">
        <f>INDEX('RPS Balance'!$O25:$X25,MATCH('Chapter 3 Tables and Graphs'!D$116,'RPS Balance'!$O$3:$X$3,0))</f>
        <v>762256503.57323825</v>
      </c>
      <c r="E137" s="334">
        <f>INDEX('RPS Balance'!$O25:$X25,MATCH('Chapter 3 Tables and Graphs'!E$116,'RPS Balance'!$O$3:$X$3,0))</f>
        <v>0</v>
      </c>
      <c r="F137" s="334">
        <f>INDEX('RPS Balance'!$O25:$X25,MATCH('Chapter 3 Tables and Graphs'!F$116,'RPS Balance'!$O$3:$X$3,0))</f>
        <v>433191365.91601139</v>
      </c>
      <c r="G137" s="334">
        <f>INDEX('RPS Balance'!$O25:$X25,MATCH('Chapter 3 Tables and Graphs'!G$116,'RPS Balance'!$O$3:$X$3,0))</f>
        <v>1600221119.8088772</v>
      </c>
      <c r="H137" s="334">
        <f>INDEX('RPS Balance'!$O25:$X25,MATCH('Chapter 3 Tables and Graphs'!H$116,'RPS Balance'!$O$3:$X$3,0))</f>
        <v>22867695.107197147</v>
      </c>
      <c r="I137" s="334">
        <f>INDEX('RPS Balance'!$O25:$X25,MATCH('Chapter 3 Tables and Graphs'!I$116,'RPS Balance'!$O$3:$X$3,0))</f>
        <v>2056280180.8320856</v>
      </c>
      <c r="J137" s="334">
        <f>INDEX('RPS Balance'!$O25:$X25,MATCH('Chapter 3 Tables and Graphs'!J$116,'RPS Balance'!$O$3:$X$3,0))</f>
        <v>-14772885052.017639</v>
      </c>
    </row>
    <row r="138" spans="3:10">
      <c r="C138" s="333" t="s">
        <v>123</v>
      </c>
      <c r="D138" s="334">
        <f>INDEX('RPS Balance'!$O26:$X26,MATCH('Chapter 3 Tables and Graphs'!D$116,'RPS Balance'!$O$3:$X$3,0))</f>
        <v>765278075.27956915</v>
      </c>
      <c r="E138" s="334">
        <f>INDEX('RPS Balance'!$O26:$X26,MATCH('Chapter 3 Tables and Graphs'!E$116,'RPS Balance'!$O$3:$X$3,0))</f>
        <v>0</v>
      </c>
      <c r="F138" s="334">
        <f>INDEX('RPS Balance'!$O26:$X26,MATCH('Chapter 3 Tables and Graphs'!F$116,'RPS Balance'!$O$3:$X$3,0))</f>
        <v>429187072.26490247</v>
      </c>
      <c r="G138" s="334">
        <f>INDEX('RPS Balance'!$O26:$X26,MATCH('Chapter 3 Tables and Graphs'!G$116,'RPS Balance'!$O$3:$X$3,0))</f>
        <v>1652640159.4317899</v>
      </c>
      <c r="H138" s="334">
        <f>INDEX('RPS Balance'!$O26:$X26,MATCH('Chapter 3 Tables and Graphs'!H$116,'RPS Balance'!$O$3:$X$3,0))</f>
        <v>22958342.25838707</v>
      </c>
      <c r="I138" s="334">
        <f>INDEX('RPS Balance'!$O26:$X26,MATCH('Chapter 3 Tables and Graphs'!I$116,'RPS Balance'!$O$3:$X$3,0))</f>
        <v>2104785573.9550793</v>
      </c>
      <c r="J138" s="334">
        <f>INDEX('RPS Balance'!$O26:$X26,MATCH('Chapter 3 Tables and Graphs'!J$116,'RPS Balance'!$O$3:$X$3,0))</f>
        <v>-16112392550.693148</v>
      </c>
    </row>
    <row r="139" spans="3:10">
      <c r="C139" s="333" t="s">
        <v>124</v>
      </c>
      <c r="D139" s="334">
        <f>INDEX('RPS Balance'!$O27:$X27,MATCH('Chapter 3 Tables and Graphs'!D$116,'RPS Balance'!$O$3:$X$3,0))</f>
        <v>768387669.58036363</v>
      </c>
      <c r="E139" s="334">
        <f>INDEX('RPS Balance'!$O27:$X27,MATCH('Chapter 3 Tables and Graphs'!E$116,'RPS Balance'!$O$3:$X$3,0))</f>
        <v>0</v>
      </c>
      <c r="F139" s="334">
        <f>INDEX('RPS Balance'!$O27:$X27,MATCH('Chapter 3 Tables and Graphs'!F$116,'RPS Balance'!$O$3:$X$3,0))</f>
        <v>425864978.09266901</v>
      </c>
      <c r="G139" s="334">
        <f>INDEX('RPS Balance'!$O27:$X27,MATCH('Chapter 3 Tables and Graphs'!G$116,'RPS Balance'!$O$3:$X$3,0))</f>
        <v>1706540207.8418665</v>
      </c>
      <c r="H139" s="334">
        <f>INDEX('RPS Balance'!$O27:$X27,MATCH('Chapter 3 Tables and Graphs'!H$116,'RPS Balance'!$O$3:$X$3,0))</f>
        <v>23051630.087410904</v>
      </c>
      <c r="I139" s="334">
        <f>INDEX('RPS Balance'!$O27:$X27,MATCH('Chapter 3 Tables and Graphs'!I$116,'RPS Balance'!$O$3:$X$3,0))</f>
        <v>2155456816.021946</v>
      </c>
      <c r="J139" s="334">
        <f>INDEX('RPS Balance'!$O27:$X27,MATCH('Chapter 3 Tables and Graphs'!J$116,'RPS Balance'!$O$3:$X$3,0))</f>
        <v>-17499461697.134735</v>
      </c>
    </row>
    <row r="140" spans="3:10">
      <c r="C140" s="333" t="s">
        <v>139</v>
      </c>
      <c r="D140" s="334">
        <f>INDEX('RPS Balance'!$O28:$X28,MATCH('Chapter 3 Tables and Graphs'!D$116,'RPS Balance'!$O$3:$X$3,0))</f>
        <v>771075629.21285677</v>
      </c>
      <c r="E140" s="334">
        <f>INDEX('RPS Balance'!$O28:$X28,MATCH('Chapter 3 Tables and Graphs'!E$116,'RPS Balance'!$O$3:$X$3,0))</f>
        <v>0</v>
      </c>
      <c r="F140" s="334">
        <f>INDEX('RPS Balance'!$O28:$X28,MATCH('Chapter 3 Tables and Graphs'!F$116,'RPS Balance'!$O$3:$X$3,0))</f>
        <v>413432553.55967057</v>
      </c>
      <c r="G140" s="334">
        <f>INDEX('RPS Balance'!$O28:$X28,MATCH('Chapter 3 Tables and Graphs'!G$116,'RPS Balance'!$O$3:$X$3,0))</f>
        <v>1749540201.6123292</v>
      </c>
      <c r="H140" s="334">
        <f>INDEX('RPS Balance'!$O28:$X28,MATCH('Chapter 3 Tables and Graphs'!H$116,'RPS Balance'!$O$3:$X$3,0))</f>
        <v>23132268.876385707</v>
      </c>
      <c r="I140" s="334">
        <f>INDEX('RPS Balance'!$O28:$X28,MATCH('Chapter 3 Tables and Graphs'!I$116,'RPS Balance'!$O$3:$X$3,0))</f>
        <v>2186105024.0483856</v>
      </c>
      <c r="J140" s="334">
        <f>INDEX('RPS Balance'!$O28:$X28,MATCH('Chapter 3 Tables and Graphs'!J$116,'RPS Balance'!$O$3:$X$3,0))</f>
        <v>-18914491091.970261</v>
      </c>
    </row>
    <row r="141" spans="3:10">
      <c r="C141" s="333" t="s">
        <v>140</v>
      </c>
      <c r="D141" s="334">
        <f>INDEX('RPS Balance'!$O29:$X29,MATCH('Chapter 3 Tables and Graphs'!D$116,'RPS Balance'!$O$3:$X$3,0))</f>
        <v>773775121.66036844</v>
      </c>
      <c r="E141" s="334">
        <f>INDEX('RPS Balance'!$O29:$X29,MATCH('Chapter 3 Tables and Graphs'!E$116,'RPS Balance'!$O$3:$X$3,0))</f>
        <v>0</v>
      </c>
      <c r="F141" s="334">
        <f>INDEX('RPS Balance'!$O29:$X29,MATCH('Chapter 3 Tables and Graphs'!F$116,'RPS Balance'!$O$3:$X$3,0))</f>
        <v>386231436.33416015</v>
      </c>
      <c r="G141" s="334">
        <f>INDEX('RPS Balance'!$O29:$X29,MATCH('Chapter 3 Tables and Graphs'!G$116,'RPS Balance'!$O$3:$X$3,0))</f>
        <v>1776442960.3333449</v>
      </c>
      <c r="H141" s="334">
        <f>INDEX('RPS Balance'!$O29:$X29,MATCH('Chapter 3 Tables and Graphs'!H$116,'RPS Balance'!$O$3:$X$3,0))</f>
        <v>23213253.649811052</v>
      </c>
      <c r="I141" s="334">
        <f>INDEX('RPS Balance'!$O29:$X29,MATCH('Chapter 3 Tables and Graphs'!I$116,'RPS Balance'!$O$3:$X$3,0))</f>
        <v>2185887650.3173161</v>
      </c>
      <c r="J141" s="334">
        <f>INDEX('RPS Balance'!$O29:$X29,MATCH('Chapter 3 Tables and Graphs'!J$116,'RPS Balance'!$O$3:$X$3,0))</f>
        <v>-20326603620.627205</v>
      </c>
    </row>
    <row r="142" spans="3:10">
      <c r="C142" s="333" t="s">
        <v>141</v>
      </c>
      <c r="D142" s="334">
        <f>INDEX('RPS Balance'!$O30:$X30,MATCH('Chapter 3 Tables and Graphs'!D$116,'RPS Balance'!$O$3:$X$3,0))</f>
        <v>776486196.41735017</v>
      </c>
      <c r="E142" s="334">
        <f>INDEX('RPS Balance'!$O30:$X30,MATCH('Chapter 3 Tables and Graphs'!E$116,'RPS Balance'!$O$3:$X$3,0))</f>
        <v>0</v>
      </c>
      <c r="F142" s="334">
        <f>INDEX('RPS Balance'!$O30:$X30,MATCH('Chapter 3 Tables and Graphs'!F$116,'RPS Balance'!$O$3:$X$3,0))</f>
        <v>329558210.04996514</v>
      </c>
      <c r="G142" s="334">
        <f>INDEX('RPS Balance'!$O30:$X30,MATCH('Chapter 3 Tables and Graphs'!G$116,'RPS Balance'!$O$3:$X$3,0))</f>
        <v>1799474916.0826318</v>
      </c>
      <c r="H142" s="334">
        <f>INDEX('RPS Balance'!$O30:$X30,MATCH('Chapter 3 Tables and Graphs'!H$116,'RPS Balance'!$O$3:$X$3,0))</f>
        <v>23294585.892520506</v>
      </c>
      <c r="I142" s="334">
        <f>INDEX('RPS Balance'!$O30:$X30,MATCH('Chapter 3 Tables and Graphs'!I$116,'RPS Balance'!$O$3:$X$3,0))</f>
        <v>2152327712.0251179</v>
      </c>
      <c r="J142" s="334">
        <f>INDEX('RPS Balance'!$O30:$X30,MATCH('Chapter 3 Tables and Graphs'!J$116,'RPS Balance'!$O$3:$X$3,0))</f>
        <v>-21702445136.234974</v>
      </c>
    </row>
  </sheetData>
  <mergeCells count="4">
    <mergeCell ref="C4:C5"/>
    <mergeCell ref="D4:E4"/>
    <mergeCell ref="F4:G4"/>
    <mergeCell ref="H4:I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BFE82-09FF-46BF-97A2-091FE37FA416}">
  <dimension ref="A30:AG191"/>
  <sheetViews>
    <sheetView showGridLines="0" zoomScale="90" zoomScaleNormal="90" workbookViewId="0">
      <selection activeCell="M108" sqref="M108"/>
    </sheetView>
  </sheetViews>
  <sheetFormatPr defaultColWidth="9" defaultRowHeight="12.75" outlineLevelRow="1"/>
  <cols>
    <col min="1" max="1" width="5.85546875" style="147" customWidth="1"/>
    <col min="2" max="2" width="19.5703125" style="147" customWidth="1"/>
    <col min="3" max="3" width="9" style="147"/>
    <col min="4" max="4" width="21.42578125" style="147" bestFit="1" customWidth="1"/>
    <col min="5" max="5" width="15.5703125" style="147" bestFit="1" customWidth="1"/>
    <col min="6" max="7" width="9" style="147"/>
    <col min="8" max="9" width="14" style="147" bestFit="1" customWidth="1"/>
    <col min="10" max="10" width="13.5703125" style="147" bestFit="1" customWidth="1"/>
    <col min="11" max="11" width="14.42578125" style="147" bestFit="1" customWidth="1"/>
    <col min="12" max="12" width="14" style="147" bestFit="1" customWidth="1"/>
    <col min="13" max="13" width="14.42578125" style="147" bestFit="1" customWidth="1"/>
    <col min="14" max="17" width="15.5703125" style="147" bestFit="1" customWidth="1"/>
    <col min="18" max="18" width="14.5703125" style="147" bestFit="1" customWidth="1"/>
    <col min="19" max="20" width="15.5703125" style="147" bestFit="1" customWidth="1"/>
    <col min="21" max="21" width="14.5703125" style="147" bestFit="1" customWidth="1"/>
    <col min="22" max="22" width="15.5703125" style="147" bestFit="1" customWidth="1"/>
    <col min="23" max="23" width="14.5703125" style="147" bestFit="1" customWidth="1"/>
    <col min="24" max="25" width="15.5703125" style="147" bestFit="1" customWidth="1"/>
    <col min="26" max="26" width="14.5703125" style="147" bestFit="1" customWidth="1"/>
    <col min="27" max="28" width="14.42578125" style="147" bestFit="1" customWidth="1"/>
    <col min="29" max="29" width="14.5703125" style="147" bestFit="1" customWidth="1"/>
    <col min="30" max="30" width="15.5703125" style="147" bestFit="1" customWidth="1"/>
    <col min="31" max="31" width="14.42578125" style="147" bestFit="1" customWidth="1"/>
    <col min="32" max="32" width="9" style="147"/>
    <col min="33" max="33" width="10.5703125" style="147" bestFit="1" customWidth="1"/>
    <col min="34" max="16384" width="9" style="147"/>
  </cols>
  <sheetData>
    <row r="30" spans="1:31" s="167" customFormat="1">
      <c r="A30" s="166"/>
      <c r="B30" s="166" t="s">
        <v>164</v>
      </c>
    </row>
    <row r="32" spans="1:31">
      <c r="D32" s="168" t="s">
        <v>165</v>
      </c>
      <c r="E32" s="168"/>
      <c r="F32" s="169" t="s">
        <v>70</v>
      </c>
      <c r="G32" s="169" t="s">
        <v>14</v>
      </c>
      <c r="H32" s="168">
        <v>2022</v>
      </c>
      <c r="I32" s="168">
        <v>2023</v>
      </c>
      <c r="J32" s="168">
        <v>2024</v>
      </c>
      <c r="K32" s="168">
        <v>2025</v>
      </c>
      <c r="L32" s="168">
        <v>2026</v>
      </c>
      <c r="M32" s="168">
        <v>2027</v>
      </c>
      <c r="N32" s="168">
        <v>2028</v>
      </c>
      <c r="O32" s="168">
        <v>2029</v>
      </c>
      <c r="P32" s="168">
        <v>2030</v>
      </c>
      <c r="Q32" s="168">
        <v>2031</v>
      </c>
      <c r="R32" s="168">
        <v>2032</v>
      </c>
      <c r="S32" s="168">
        <v>2033</v>
      </c>
      <c r="T32" s="168">
        <v>2034</v>
      </c>
      <c r="U32" s="168">
        <v>2035</v>
      </c>
      <c r="V32" s="168">
        <v>2036</v>
      </c>
      <c r="W32" s="168">
        <v>2037</v>
      </c>
      <c r="X32" s="168">
        <v>2038</v>
      </c>
      <c r="Y32" s="168">
        <v>2039</v>
      </c>
      <c r="Z32" s="168">
        <v>2040</v>
      </c>
      <c r="AA32" s="168">
        <v>2041</v>
      </c>
      <c r="AB32" s="168">
        <v>2042</v>
      </c>
      <c r="AC32" s="168">
        <v>2043</v>
      </c>
      <c r="AD32" s="168">
        <v>2044</v>
      </c>
      <c r="AE32" s="168">
        <v>2045</v>
      </c>
    </row>
    <row r="33" spans="2:33">
      <c r="B33" s="147" t="str">
        <f>_xlfn.CONCAT("",F33)</f>
        <v>Under Contract</v>
      </c>
      <c r="D33" s="170" t="s">
        <v>166</v>
      </c>
      <c r="E33" s="170" t="s">
        <v>127</v>
      </c>
      <c r="F33" s="172" t="s">
        <v>127</v>
      </c>
      <c r="G33" s="149" t="s">
        <v>85</v>
      </c>
      <c r="H33" s="144">
        <f>H52</f>
        <v>1246789</v>
      </c>
      <c r="I33" s="144">
        <f t="shared" ref="I33:AE33" si="0">I52</f>
        <v>1784234</v>
      </c>
      <c r="J33" s="144">
        <f t="shared" si="0"/>
        <v>2765312.2758904109</v>
      </c>
      <c r="K33" s="144">
        <f t="shared" si="0"/>
        <v>4930421.9969610963</v>
      </c>
      <c r="L33" s="144">
        <f t="shared" si="0"/>
        <v>6780352.2785429759</v>
      </c>
      <c r="M33" s="144">
        <f t="shared" si="0"/>
        <v>9589785.635052504</v>
      </c>
      <c r="N33" s="144">
        <f t="shared" si="0"/>
        <v>13333084.493699681</v>
      </c>
      <c r="O33" s="144">
        <f t="shared" si="0"/>
        <v>14542153.454733821</v>
      </c>
      <c r="P33" s="144">
        <f t="shared" si="0"/>
        <v>14487632.314216781</v>
      </c>
      <c r="Q33" s="144">
        <f t="shared" si="0"/>
        <v>14431502.446824059</v>
      </c>
      <c r="R33" s="144">
        <f t="shared" si="0"/>
        <v>14375594.24830848</v>
      </c>
      <c r="S33" s="144">
        <f t="shared" si="0"/>
        <v>14318500.874142138</v>
      </c>
      <c r="T33" s="144">
        <f t="shared" si="0"/>
        <v>14124177.576283958</v>
      </c>
      <c r="U33" s="144">
        <f t="shared" si="0"/>
        <v>13598573.046589818</v>
      </c>
      <c r="V33" s="144">
        <f t="shared" si="0"/>
        <v>13184086.160812955</v>
      </c>
      <c r="W33" s="144">
        <f t="shared" si="0"/>
        <v>12945223.577499798</v>
      </c>
      <c r="X33" s="144">
        <f t="shared" si="0"/>
        <v>12526472.021769954</v>
      </c>
      <c r="Y33" s="144">
        <f t="shared" si="0"/>
        <v>11982458.088070085</v>
      </c>
      <c r="Z33" s="144">
        <f t="shared" si="0"/>
        <v>11550824.15032753</v>
      </c>
      <c r="AA33" s="144">
        <f t="shared" si="0"/>
        <v>11319243.137718283</v>
      </c>
      <c r="AB33" s="144">
        <f t="shared" si="0"/>
        <v>11281100.310798492</v>
      </c>
      <c r="AC33" s="144">
        <f t="shared" si="0"/>
        <v>11118716.10037265</v>
      </c>
      <c r="AD33" s="144">
        <f t="shared" si="0"/>
        <v>10674088.053682296</v>
      </c>
      <c r="AE33" s="144">
        <f t="shared" si="0"/>
        <v>9219480.5601221398</v>
      </c>
    </row>
    <row r="34" spans="2:33">
      <c r="B34" s="147" t="str">
        <f>_xlfn.CONCAT(F34," Long-Term Plan ")</f>
        <v xml:space="preserve">2024 Long-Term Plan </v>
      </c>
      <c r="D34" s="170" t="s">
        <v>166</v>
      </c>
      <c r="E34" s="170" t="s">
        <v>167</v>
      </c>
      <c r="F34" s="172">
        <v>2024</v>
      </c>
      <c r="G34" s="149" t="s">
        <v>85</v>
      </c>
      <c r="H34" s="171">
        <f t="shared" ref="H34:H44" si="1">SUMIFS(H$53:H$75,$F$53:$F$75,"&gt;="&amp;$F34,$F$53:$F$75,"&lt;"&amp;$F35)</f>
        <v>0</v>
      </c>
      <c r="I34" s="171">
        <f t="shared" ref="I34:I44" si="2">SUMIFS(I$53:I$75,$F$53:$F$75,"&gt;="&amp;$F34,$F$53:$F$75,"&lt;"&amp;$F35)</f>
        <v>0</v>
      </c>
      <c r="J34" s="171">
        <f t="shared" ref="J34:J44" si="3">SUMIFS(J$53:J$75,$F$53:$F$75,"&gt;="&amp;$F34,$F$53:$F$75,"&lt;"&amp;$F35)</f>
        <v>8326.8754844921605</v>
      </c>
      <c r="K34" s="171">
        <f t="shared" ref="K34:K44" si="4">SUMIFS(K$53:K$75,$F$53:$F$75,"&gt;="&amp;$F34,$F$53:$F$75,"&lt;"&amp;$F35)</f>
        <v>245722.77725205629</v>
      </c>
      <c r="L34" s="171">
        <f t="shared" ref="L34:L44" si="5">SUMIFS(L$53:L$75,$F$53:$F$75,"&gt;="&amp;$F34,$F$53:$F$75,"&lt;"&amp;$F35)</f>
        <v>881526.3256558266</v>
      </c>
      <c r="M34" s="171">
        <f t="shared" ref="M34:M44" si="6">SUMIFS(M$53:M$75,$F$53:$F$75,"&gt;="&amp;$F34,$F$53:$F$75,"&lt;"&amp;$F35)</f>
        <v>1440117.9531562747</v>
      </c>
      <c r="N34" s="171">
        <f t="shared" ref="N34:N44" si="7">SUMIFS(N$53:N$75,$F$53:$F$75,"&gt;="&amp;$F34,$F$53:$F$75,"&lt;"&amp;$F35)</f>
        <v>4697204.3899366893</v>
      </c>
      <c r="O34" s="171">
        <f t="shared" ref="O34:O44" si="8">SUMIFS(O$53:O$75,$F$53:$F$75,"&gt;="&amp;$F34,$F$53:$F$75,"&lt;"&amp;$F35)</f>
        <v>4685698.0817489317</v>
      </c>
      <c r="P34" s="171">
        <f t="shared" ref="P34:P44" si="9">SUMIFS(P$53:P$75,$F$53:$F$75,"&gt;="&amp;$F34,$F$53:$F$75,"&lt;"&amp;$F35)</f>
        <v>4674336.4453514656</v>
      </c>
      <c r="Q34" s="171">
        <f t="shared" ref="Q34:Q44" si="10">SUMIFS(Q$53:Q$75,$F$53:$F$75,"&gt;="&amp;$F34,$F$53:$F$75,"&lt;"&amp;$F35)</f>
        <v>4662924.0578689044</v>
      </c>
      <c r="R34" s="171">
        <f t="shared" ref="R34:R44" si="11">SUMIFS(R$53:R$75,$F$53:$F$75,"&gt;="&amp;$F34,$F$53:$F$75,"&lt;"&amp;$F35)</f>
        <v>4651668.4298782116</v>
      </c>
      <c r="S34" s="171">
        <f t="shared" ref="S34:S44" si="12">SUMIFS(S$53:S$75,$F$53:$F$75,"&gt;="&amp;$F34,$F$53:$F$75,"&lt;"&amp;$F35)</f>
        <v>4640348.013839541</v>
      </c>
      <c r="T34" s="171">
        <f t="shared" ref="T34:T44" si="13">SUMIFS(T$53:T$75,$F$53:$F$75,"&gt;="&amp;$F34,$F$53:$F$75,"&lt;"&amp;$F35)</f>
        <v>4629344.1385339713</v>
      </c>
      <c r="U34" s="171">
        <f t="shared" ref="U34:U44" si="14">SUMIFS(U$53:U$75,$F$53:$F$75,"&gt;="&amp;$F34,$F$53:$F$75,"&lt;"&amp;$F35)</f>
        <v>4618455.9849980203</v>
      </c>
      <c r="V34" s="171">
        <f t="shared" ref="V34:V44" si="15">SUMIFS(V$53:V$75,$F$53:$F$75,"&gt;="&amp;$F34,$F$53:$F$75,"&lt;"&amp;$F35)</f>
        <v>4607783.39431166</v>
      </c>
      <c r="W34" s="171">
        <f t="shared" ref="W34:W44" si="16">SUMIFS(W$53:W$75,$F$53:$F$75,"&gt;="&amp;$F34,$F$53:$F$75,"&lt;"&amp;$F35)</f>
        <v>4597095.8393662786</v>
      </c>
      <c r="X34" s="171">
        <f t="shared" ref="X34:X44" si="17">SUMIFS(X$53:X$75,$F$53:$F$75,"&gt;="&amp;$F34,$F$53:$F$75,"&lt;"&amp;$F35)</f>
        <v>4586652.9104892593</v>
      </c>
      <c r="Y34" s="171">
        <f t="shared" ref="Y34:Y44" si="18">SUMIFS(Y$53:Y$75,$F$53:$F$75,"&gt;="&amp;$F34,$F$53:$F$75,"&lt;"&amp;$F35)</f>
        <v>4560708.2160821781</v>
      </c>
      <c r="Z34" s="171">
        <f t="shared" ref="Z34:Z44" si="19">SUMIFS(Z$53:Z$75,$F$53:$F$75,"&gt;="&amp;$F34,$F$53:$F$75,"&lt;"&amp;$F35)</f>
        <v>4247892.2814392261</v>
      </c>
      <c r="AA34" s="171">
        <f t="shared" ref="AA34:AA44" si="20">SUMIFS(AA$53:AA$75,$F$53:$F$75,"&gt;="&amp;$F34,$F$53:$F$75,"&lt;"&amp;$F35)</f>
        <v>3828986.0813699784</v>
      </c>
      <c r="AB34" s="171">
        <f t="shared" ref="AB34:AB44" si="21">SUMIFS(AB$53:AB$75,$F$53:$F$75,"&gt;="&amp;$F34,$F$53:$F$75,"&lt;"&amp;$F35)</f>
        <v>3822409.4636036409</v>
      </c>
      <c r="AC34" s="171">
        <f t="shared" ref="AC34:AC44" si="22">SUMIFS(AC$53:AC$75,$F$53:$F$75,"&gt;="&amp;$F34,$F$53:$F$75,"&lt;"&amp;$F35)</f>
        <v>3815821.5256559136</v>
      </c>
      <c r="AD34" s="171">
        <f t="shared" ref="AD34:AD44" si="23">SUMIFS(AD$53:AD$75,$F$53:$F$75,"&gt;="&amp;$F34,$F$53:$F$75,"&lt;"&amp;$F35)</f>
        <v>3809266.4876036067</v>
      </c>
      <c r="AE34" s="171">
        <f t="shared" ref="AE34:AE44" si="24">SUMIFS(AE$53:AE$75,$F$53:$F$75,"&gt;="&amp;$F34,$F$53:$F$75,"&lt;"&amp;$F35)</f>
        <v>3802744.1850203238</v>
      </c>
    </row>
    <row r="35" spans="2:33">
      <c r="B35" s="147" t="str">
        <f t="shared" ref="B35:B44" si="25">_xlfn.CONCAT(F35," Long-Term Plan ")</f>
        <v xml:space="preserve">2026 Long-Term Plan </v>
      </c>
      <c r="D35" s="170" t="s">
        <v>166</v>
      </c>
      <c r="E35" s="170" t="s">
        <v>167</v>
      </c>
      <c r="F35" s="172">
        <v>2026</v>
      </c>
      <c r="G35" s="149" t="s">
        <v>85</v>
      </c>
      <c r="H35" s="171">
        <f t="shared" si="1"/>
        <v>0</v>
      </c>
      <c r="I35" s="171">
        <f t="shared" si="2"/>
        <v>0</v>
      </c>
      <c r="J35" s="171">
        <f t="shared" si="3"/>
        <v>0</v>
      </c>
      <c r="K35" s="171">
        <f t="shared" si="4"/>
        <v>0</v>
      </c>
      <c r="L35" s="171">
        <f t="shared" si="5"/>
        <v>87866.009885136751</v>
      </c>
      <c r="M35" s="171">
        <f t="shared" si="6"/>
        <v>618156.64157458523</v>
      </c>
      <c r="N35" s="171">
        <f t="shared" si="7"/>
        <v>1621117.1952278754</v>
      </c>
      <c r="O35" s="171">
        <f t="shared" si="8"/>
        <v>6276362.973785921</v>
      </c>
      <c r="P35" s="171">
        <f t="shared" si="9"/>
        <v>10356892.556821516</v>
      </c>
      <c r="Q35" s="171">
        <f t="shared" si="10"/>
        <v>10328900.492869426</v>
      </c>
      <c r="R35" s="171">
        <f t="shared" si="11"/>
        <v>10301269.851523373</v>
      </c>
      <c r="S35" s="171">
        <f t="shared" si="12"/>
        <v>10273509.890018608</v>
      </c>
      <c r="T35" s="171">
        <f t="shared" si="13"/>
        <v>10246464.769147424</v>
      </c>
      <c r="U35" s="171">
        <f t="shared" si="14"/>
        <v>10219689.59279215</v>
      </c>
      <c r="V35" s="171">
        <f t="shared" si="15"/>
        <v>10193405.054591794</v>
      </c>
      <c r="W35" s="171">
        <f t="shared" si="16"/>
        <v>10167100.962772382</v>
      </c>
      <c r="X35" s="171">
        <f t="shared" si="17"/>
        <v>10141351.336653195</v>
      </c>
      <c r="Y35" s="171">
        <f t="shared" si="18"/>
        <v>10115690.677079938</v>
      </c>
      <c r="Z35" s="171">
        <f t="shared" si="19"/>
        <v>10090277.42905573</v>
      </c>
      <c r="AA35" s="171">
        <f t="shared" si="20"/>
        <v>9900934.8895856626</v>
      </c>
      <c r="AB35" s="171">
        <f t="shared" si="21"/>
        <v>9302867.0761713404</v>
      </c>
      <c r="AC35" s="171">
        <f t="shared" si="22"/>
        <v>8871324.2954849415</v>
      </c>
      <c r="AD35" s="171">
        <f t="shared" si="23"/>
        <v>8852011.1118254792</v>
      </c>
      <c r="AE35" s="171">
        <f t="shared" si="24"/>
        <v>8832794.4327473007</v>
      </c>
    </row>
    <row r="36" spans="2:33">
      <c r="B36" s="147" t="str">
        <f t="shared" si="25"/>
        <v xml:space="preserve">2028 Long-Term Plan </v>
      </c>
      <c r="D36" s="170" t="s">
        <v>166</v>
      </c>
      <c r="E36" s="170" t="s">
        <v>167</v>
      </c>
      <c r="F36" s="172">
        <f>F35+2</f>
        <v>2028</v>
      </c>
      <c r="G36" s="149" t="s">
        <v>85</v>
      </c>
      <c r="H36" s="171">
        <f t="shared" si="1"/>
        <v>0</v>
      </c>
      <c r="I36" s="171">
        <f t="shared" si="2"/>
        <v>0</v>
      </c>
      <c r="J36" s="171">
        <f t="shared" si="3"/>
        <v>0</v>
      </c>
      <c r="K36" s="171">
        <f t="shared" si="4"/>
        <v>0</v>
      </c>
      <c r="L36" s="171">
        <f t="shared" si="5"/>
        <v>0</v>
      </c>
      <c r="M36" s="171">
        <f t="shared" si="6"/>
        <v>0</v>
      </c>
      <c r="N36" s="171">
        <f t="shared" si="7"/>
        <v>87841.50927112432</v>
      </c>
      <c r="O36" s="171">
        <f t="shared" si="8"/>
        <v>618057.23080067849</v>
      </c>
      <c r="P36" s="171">
        <f t="shared" si="9"/>
        <v>1620753.7979447255</v>
      </c>
      <c r="Q36" s="171">
        <f t="shared" si="10"/>
        <v>5773154.8867375739</v>
      </c>
      <c r="R36" s="171">
        <f t="shared" si="11"/>
        <v>9353575.2055220157</v>
      </c>
      <c r="S36" s="171">
        <f t="shared" si="12"/>
        <v>9330676.6641632728</v>
      </c>
      <c r="T36" s="171">
        <f t="shared" si="13"/>
        <v>9308415.3202237636</v>
      </c>
      <c r="U36" s="171">
        <f t="shared" si="14"/>
        <v>9286387.3580552116</v>
      </c>
      <c r="V36" s="171">
        <f t="shared" si="15"/>
        <v>9264793.517585922</v>
      </c>
      <c r="W36" s="171">
        <f t="shared" si="16"/>
        <v>9243170.2708959468</v>
      </c>
      <c r="X36" s="171">
        <f t="shared" si="17"/>
        <v>9222039.5593502559</v>
      </c>
      <c r="Y36" s="171">
        <f t="shared" si="18"/>
        <v>9200978.3206858225</v>
      </c>
      <c r="Z36" s="171">
        <f t="shared" si="19"/>
        <v>9180130.7386676632</v>
      </c>
      <c r="AA36" s="171">
        <f t="shared" si="20"/>
        <v>9159012.1136553884</v>
      </c>
      <c r="AB36" s="171">
        <f t="shared" si="21"/>
        <v>9138365.3121643066</v>
      </c>
      <c r="AC36" s="171">
        <f t="shared" si="22"/>
        <v>8954071.4661855027</v>
      </c>
      <c r="AD36" s="171">
        <f t="shared" si="23"/>
        <v>8360631.4553502193</v>
      </c>
      <c r="AE36" s="171">
        <f t="shared" si="24"/>
        <v>7933806.2844446609</v>
      </c>
    </row>
    <row r="37" spans="2:33">
      <c r="B37" s="147" t="str">
        <f t="shared" si="25"/>
        <v xml:space="preserve">2030 Long-Term Plan </v>
      </c>
      <c r="D37" s="170" t="s">
        <v>166</v>
      </c>
      <c r="E37" s="170" t="s">
        <v>167</v>
      </c>
      <c r="F37" s="172">
        <f t="shared" ref="F37:F44" si="26">F36+2</f>
        <v>2030</v>
      </c>
      <c r="G37" s="149" t="s">
        <v>85</v>
      </c>
      <c r="H37" s="171">
        <f t="shared" si="1"/>
        <v>0</v>
      </c>
      <c r="I37" s="171">
        <f t="shared" si="2"/>
        <v>0</v>
      </c>
      <c r="J37" s="171">
        <f t="shared" si="3"/>
        <v>0</v>
      </c>
      <c r="K37" s="171">
        <f t="shared" si="4"/>
        <v>0</v>
      </c>
      <c r="L37" s="171">
        <f t="shared" si="5"/>
        <v>0</v>
      </c>
      <c r="M37" s="171">
        <f t="shared" si="6"/>
        <v>0</v>
      </c>
      <c r="N37" s="171">
        <f t="shared" si="7"/>
        <v>0</v>
      </c>
      <c r="O37" s="171">
        <f t="shared" si="8"/>
        <v>0</v>
      </c>
      <c r="P37" s="171">
        <f t="shared" si="9"/>
        <v>87821.818303740307</v>
      </c>
      <c r="Q37" s="171">
        <f t="shared" si="10"/>
        <v>617915.98491373181</v>
      </c>
      <c r="R37" s="171">
        <f t="shared" si="11"/>
        <v>1620380.8528336168</v>
      </c>
      <c r="S37" s="171">
        <f t="shared" si="12"/>
        <v>4016004.0331987077</v>
      </c>
      <c r="T37" s="171">
        <f t="shared" si="13"/>
        <v>5841584.493984079</v>
      </c>
      <c r="U37" s="171">
        <f t="shared" si="14"/>
        <v>5822053.5796944099</v>
      </c>
      <c r="V37" s="171">
        <f t="shared" si="15"/>
        <v>5802823.9344294909</v>
      </c>
      <c r="W37" s="171">
        <f t="shared" si="16"/>
        <v>5783604.7749295812</v>
      </c>
      <c r="X37" s="171">
        <f t="shared" si="17"/>
        <v>5764722.4754636846</v>
      </c>
      <c r="Y37" s="171">
        <f t="shared" si="18"/>
        <v>5745911.9839795455</v>
      </c>
      <c r="Z37" s="171">
        <f t="shared" si="19"/>
        <v>5727263.1774203219</v>
      </c>
      <c r="AA37" s="171">
        <f t="shared" si="20"/>
        <v>5708473.6187921381</v>
      </c>
      <c r="AB37" s="171">
        <f t="shared" si="21"/>
        <v>5690006.4030654524</v>
      </c>
      <c r="AC37" s="171">
        <f t="shared" si="22"/>
        <v>5671565.6884190012</v>
      </c>
      <c r="AD37" s="171">
        <f t="shared" si="23"/>
        <v>5653217.1837592777</v>
      </c>
      <c r="AE37" s="171">
        <f t="shared" si="24"/>
        <v>5471317.0955437571</v>
      </c>
    </row>
    <row r="38" spans="2:33">
      <c r="B38" s="147" t="str">
        <f t="shared" si="25"/>
        <v xml:space="preserve">2032 Long-Term Plan </v>
      </c>
      <c r="D38" s="170" t="s">
        <v>166</v>
      </c>
      <c r="E38" s="170" t="s">
        <v>167</v>
      </c>
      <c r="F38" s="172">
        <f t="shared" si="26"/>
        <v>2032</v>
      </c>
      <c r="G38" s="149" t="s">
        <v>85</v>
      </c>
      <c r="H38" s="171">
        <f t="shared" si="1"/>
        <v>0</v>
      </c>
      <c r="I38" s="171">
        <f t="shared" si="2"/>
        <v>0</v>
      </c>
      <c r="J38" s="171">
        <f t="shared" si="3"/>
        <v>0</v>
      </c>
      <c r="K38" s="171">
        <f t="shared" si="4"/>
        <v>0</v>
      </c>
      <c r="L38" s="171">
        <f t="shared" si="5"/>
        <v>0</v>
      </c>
      <c r="M38" s="171">
        <f t="shared" si="6"/>
        <v>0</v>
      </c>
      <c r="N38" s="171">
        <f t="shared" si="7"/>
        <v>0</v>
      </c>
      <c r="O38" s="171">
        <f t="shared" si="8"/>
        <v>0</v>
      </c>
      <c r="P38" s="171">
        <f t="shared" si="9"/>
        <v>0</v>
      </c>
      <c r="Q38" s="171">
        <f t="shared" si="10"/>
        <v>0</v>
      </c>
      <c r="R38" s="171">
        <f t="shared" si="11"/>
        <v>87801.609979794608</v>
      </c>
      <c r="S38" s="171">
        <f t="shared" si="12"/>
        <v>573875.87951682473</v>
      </c>
      <c r="T38" s="171">
        <f t="shared" si="13"/>
        <v>1355078.6232326867</v>
      </c>
      <c r="U38" s="171">
        <f t="shared" si="14"/>
        <v>3470440.2632126799</v>
      </c>
      <c r="V38" s="171">
        <f t="shared" si="15"/>
        <v>5298794.3717083354</v>
      </c>
      <c r="W38" s="171">
        <f t="shared" si="16"/>
        <v>5282115.8702012841</v>
      </c>
      <c r="X38" s="171">
        <f t="shared" si="17"/>
        <v>5265740.6142083034</v>
      </c>
      <c r="Y38" s="171">
        <f t="shared" si="18"/>
        <v>5249426.585472106</v>
      </c>
      <c r="Z38" s="171">
        <f t="shared" si="19"/>
        <v>5233255.9202549355</v>
      </c>
      <c r="AA38" s="171">
        <f t="shared" si="20"/>
        <v>5216952.2752423091</v>
      </c>
      <c r="AB38" s="171">
        <f t="shared" si="21"/>
        <v>5200938.8567017727</v>
      </c>
      <c r="AC38" s="171">
        <f t="shared" si="22"/>
        <v>5184945.3323402107</v>
      </c>
      <c r="AD38" s="171">
        <f t="shared" si="23"/>
        <v>5169031.7749069007</v>
      </c>
      <c r="AE38" s="171">
        <f t="shared" si="24"/>
        <v>5153197.7846256895</v>
      </c>
    </row>
    <row r="39" spans="2:33">
      <c r="B39" s="147" t="str">
        <f t="shared" si="25"/>
        <v xml:space="preserve">2034 Long-Term Plan </v>
      </c>
      <c r="D39" s="170" t="s">
        <v>166</v>
      </c>
      <c r="E39" s="170" t="s">
        <v>167</v>
      </c>
      <c r="F39" s="172">
        <f t="shared" si="26"/>
        <v>2034</v>
      </c>
      <c r="G39" s="149" t="s">
        <v>85</v>
      </c>
      <c r="H39" s="171">
        <f t="shared" si="1"/>
        <v>0</v>
      </c>
      <c r="I39" s="171">
        <f t="shared" si="2"/>
        <v>0</v>
      </c>
      <c r="J39" s="171">
        <f t="shared" si="3"/>
        <v>0</v>
      </c>
      <c r="K39" s="171">
        <f t="shared" si="4"/>
        <v>0</v>
      </c>
      <c r="L39" s="171">
        <f t="shared" si="5"/>
        <v>0</v>
      </c>
      <c r="M39" s="171">
        <f t="shared" si="6"/>
        <v>0</v>
      </c>
      <c r="N39" s="171">
        <f t="shared" si="7"/>
        <v>0</v>
      </c>
      <c r="O39" s="171">
        <f t="shared" si="8"/>
        <v>0</v>
      </c>
      <c r="P39" s="171">
        <f t="shared" si="9"/>
        <v>0</v>
      </c>
      <c r="Q39" s="171">
        <f t="shared" si="10"/>
        <v>0</v>
      </c>
      <c r="R39" s="171">
        <f t="shared" si="11"/>
        <v>0</v>
      </c>
      <c r="S39" s="171">
        <f t="shared" si="12"/>
        <v>0</v>
      </c>
      <c r="T39" s="171">
        <f t="shared" si="13"/>
        <v>43891.823877387127</v>
      </c>
      <c r="U39" s="171">
        <f t="shared" si="14"/>
        <v>308843.70896199299</v>
      </c>
      <c r="V39" s="171">
        <f t="shared" si="15"/>
        <v>809954.14444832632</v>
      </c>
      <c r="W39" s="171">
        <f t="shared" si="16"/>
        <v>2927948.6769243348</v>
      </c>
      <c r="X39" s="171">
        <f t="shared" si="17"/>
        <v>4759033.5175984614</v>
      </c>
      <c r="Y39" s="171">
        <f t="shared" si="18"/>
        <v>4745254.6018373594</v>
      </c>
      <c r="Z39" s="171">
        <f t="shared" si="19"/>
        <v>4731600.4445374496</v>
      </c>
      <c r="AA39" s="171">
        <f t="shared" si="20"/>
        <v>4717821.2000459023</v>
      </c>
      <c r="AB39" s="171">
        <f t="shared" si="21"/>
        <v>4704299.5683705956</v>
      </c>
      <c r="AC39" s="171">
        <f t="shared" si="22"/>
        <v>4690791.1216849815</v>
      </c>
      <c r="AD39" s="171">
        <f t="shared" si="23"/>
        <v>4677350.2093221545</v>
      </c>
      <c r="AE39" s="171">
        <f t="shared" si="24"/>
        <v>4663976.4936689856</v>
      </c>
    </row>
    <row r="40" spans="2:33">
      <c r="B40" s="147" t="str">
        <f t="shared" si="25"/>
        <v xml:space="preserve">2036 Long-Term Plan </v>
      </c>
      <c r="D40" s="170" t="s">
        <v>166</v>
      </c>
      <c r="E40" s="170" t="s">
        <v>167</v>
      </c>
      <c r="F40" s="172">
        <f t="shared" si="26"/>
        <v>2036</v>
      </c>
      <c r="G40" s="149" t="s">
        <v>85</v>
      </c>
      <c r="H40" s="171">
        <f t="shared" si="1"/>
        <v>0</v>
      </c>
      <c r="I40" s="171">
        <f t="shared" si="2"/>
        <v>0</v>
      </c>
      <c r="J40" s="171">
        <f t="shared" si="3"/>
        <v>0</v>
      </c>
      <c r="K40" s="171">
        <f t="shared" si="4"/>
        <v>0</v>
      </c>
      <c r="L40" s="171">
        <f t="shared" si="5"/>
        <v>0</v>
      </c>
      <c r="M40" s="171">
        <f t="shared" si="6"/>
        <v>0</v>
      </c>
      <c r="N40" s="171">
        <f t="shared" si="7"/>
        <v>0</v>
      </c>
      <c r="O40" s="171">
        <f t="shared" si="8"/>
        <v>0</v>
      </c>
      <c r="P40" s="171">
        <f t="shared" si="9"/>
        <v>0</v>
      </c>
      <c r="Q40" s="171">
        <f t="shared" si="10"/>
        <v>0</v>
      </c>
      <c r="R40" s="171">
        <f t="shared" si="11"/>
        <v>0</v>
      </c>
      <c r="S40" s="171">
        <f t="shared" si="12"/>
        <v>0</v>
      </c>
      <c r="T40" s="171">
        <f t="shared" si="13"/>
        <v>0</v>
      </c>
      <c r="U40" s="171">
        <f t="shared" si="14"/>
        <v>0</v>
      </c>
      <c r="V40" s="171">
        <f t="shared" si="15"/>
        <v>43888.001865739403</v>
      </c>
      <c r="W40" s="171">
        <f t="shared" si="16"/>
        <v>308823.034627177</v>
      </c>
      <c r="X40" s="171">
        <f t="shared" si="17"/>
        <v>809921.67080140579</v>
      </c>
      <c r="Y40" s="171">
        <f t="shared" si="18"/>
        <v>2927941.869060575</v>
      </c>
      <c r="Z40" s="171">
        <f t="shared" si="19"/>
        <v>4759059.9133849451</v>
      </c>
      <c r="AA40" s="171">
        <f t="shared" si="20"/>
        <v>4745142.4890053626</v>
      </c>
      <c r="AB40" s="171">
        <f t="shared" si="21"/>
        <v>4731484.4626386538</v>
      </c>
      <c r="AC40" s="171">
        <f t="shared" si="22"/>
        <v>4717839.9885072522</v>
      </c>
      <c r="AD40" s="171">
        <f t="shared" si="23"/>
        <v>4704263.7292309171</v>
      </c>
      <c r="AE40" s="171">
        <f t="shared" si="24"/>
        <v>4690755.3437938532</v>
      </c>
    </row>
    <row r="41" spans="2:33">
      <c r="B41" s="147" t="str">
        <f t="shared" si="25"/>
        <v xml:space="preserve">2038 Long-Term Plan </v>
      </c>
      <c r="D41" s="170" t="s">
        <v>166</v>
      </c>
      <c r="E41" s="170" t="s">
        <v>167</v>
      </c>
      <c r="F41" s="172">
        <f t="shared" si="26"/>
        <v>2038</v>
      </c>
      <c r="G41" s="149" t="s">
        <v>85</v>
      </c>
      <c r="H41" s="171">
        <f t="shared" si="1"/>
        <v>0</v>
      </c>
      <c r="I41" s="171">
        <f t="shared" si="2"/>
        <v>0</v>
      </c>
      <c r="J41" s="171">
        <f t="shared" si="3"/>
        <v>0</v>
      </c>
      <c r="K41" s="171">
        <f t="shared" si="4"/>
        <v>0</v>
      </c>
      <c r="L41" s="171">
        <f t="shared" si="5"/>
        <v>0</v>
      </c>
      <c r="M41" s="171">
        <f t="shared" si="6"/>
        <v>0</v>
      </c>
      <c r="N41" s="171">
        <f t="shared" si="7"/>
        <v>0</v>
      </c>
      <c r="O41" s="171">
        <f t="shared" si="8"/>
        <v>0</v>
      </c>
      <c r="P41" s="171">
        <f t="shared" si="9"/>
        <v>0</v>
      </c>
      <c r="Q41" s="171">
        <f t="shared" si="10"/>
        <v>0</v>
      </c>
      <c r="R41" s="171">
        <f t="shared" si="11"/>
        <v>0</v>
      </c>
      <c r="S41" s="171">
        <f t="shared" si="12"/>
        <v>0</v>
      </c>
      <c r="T41" s="171">
        <f t="shared" si="13"/>
        <v>0</v>
      </c>
      <c r="U41" s="171">
        <f t="shared" si="14"/>
        <v>0</v>
      </c>
      <c r="V41" s="171">
        <f t="shared" si="15"/>
        <v>0</v>
      </c>
      <c r="W41" s="171">
        <f t="shared" si="16"/>
        <v>0</v>
      </c>
      <c r="X41" s="171">
        <f t="shared" si="17"/>
        <v>43886.242255659745</v>
      </c>
      <c r="Y41" s="171">
        <f t="shared" si="18"/>
        <v>308822.31657321582</v>
      </c>
      <c r="Z41" s="171">
        <f t="shared" si="19"/>
        <v>809926.16299912031</v>
      </c>
      <c r="AA41" s="171">
        <f t="shared" si="20"/>
        <v>2927872.6926132804</v>
      </c>
      <c r="AB41" s="171">
        <f t="shared" si="21"/>
        <v>4758943.2583943754</v>
      </c>
      <c r="AC41" s="171">
        <f t="shared" si="22"/>
        <v>4745161.3862722311</v>
      </c>
      <c r="AD41" s="171">
        <f t="shared" si="23"/>
        <v>4731448.4163941313</v>
      </c>
      <c r="AE41" s="171">
        <f t="shared" si="24"/>
        <v>4717804.0043073408</v>
      </c>
    </row>
    <row r="42" spans="2:33">
      <c r="B42" s="147" t="str">
        <f t="shared" si="25"/>
        <v xml:space="preserve">2040 Long-Term Plan </v>
      </c>
      <c r="D42" s="170" t="s">
        <v>166</v>
      </c>
      <c r="E42" s="170" t="s">
        <v>167</v>
      </c>
      <c r="F42" s="172">
        <f t="shared" si="26"/>
        <v>2040</v>
      </c>
      <c r="G42" s="149" t="s">
        <v>85</v>
      </c>
      <c r="H42" s="171">
        <f t="shared" si="1"/>
        <v>0</v>
      </c>
      <c r="I42" s="171">
        <f t="shared" si="2"/>
        <v>0</v>
      </c>
      <c r="J42" s="171">
        <f t="shared" si="3"/>
        <v>0</v>
      </c>
      <c r="K42" s="171">
        <f t="shared" si="4"/>
        <v>0</v>
      </c>
      <c r="L42" s="171">
        <f t="shared" si="5"/>
        <v>0</v>
      </c>
      <c r="M42" s="171">
        <f t="shared" si="6"/>
        <v>0</v>
      </c>
      <c r="N42" s="171">
        <f t="shared" si="7"/>
        <v>0</v>
      </c>
      <c r="O42" s="171">
        <f t="shared" si="8"/>
        <v>0</v>
      </c>
      <c r="P42" s="171">
        <f t="shared" si="9"/>
        <v>0</v>
      </c>
      <c r="Q42" s="171">
        <f t="shared" si="10"/>
        <v>0</v>
      </c>
      <c r="R42" s="171">
        <f t="shared" si="11"/>
        <v>0</v>
      </c>
      <c r="S42" s="171">
        <f t="shared" si="12"/>
        <v>0</v>
      </c>
      <c r="T42" s="171">
        <f t="shared" si="13"/>
        <v>0</v>
      </c>
      <c r="U42" s="171">
        <f t="shared" si="14"/>
        <v>0</v>
      </c>
      <c r="V42" s="171">
        <f t="shared" si="15"/>
        <v>0</v>
      </c>
      <c r="W42" s="171">
        <f t="shared" si="16"/>
        <v>0</v>
      </c>
      <c r="X42" s="171">
        <f t="shared" si="17"/>
        <v>0</v>
      </c>
      <c r="Y42" s="171">
        <f t="shared" si="18"/>
        <v>0</v>
      </c>
      <c r="Z42" s="171">
        <f t="shared" si="19"/>
        <v>43886.485668923357</v>
      </c>
      <c r="AA42" s="171">
        <f t="shared" si="20"/>
        <v>308815.02024300804</v>
      </c>
      <c r="AB42" s="171">
        <f t="shared" si="21"/>
        <v>809906.3099334673</v>
      </c>
      <c r="AC42" s="171">
        <f t="shared" si="22"/>
        <v>2927884.3527039434</v>
      </c>
      <c r="AD42" s="171">
        <f t="shared" si="23"/>
        <v>4758907.0029583257</v>
      </c>
      <c r="AE42" s="171">
        <f t="shared" si="24"/>
        <v>4745125.1936848704</v>
      </c>
    </row>
    <row r="43" spans="2:33">
      <c r="B43" s="147" t="str">
        <f t="shared" si="25"/>
        <v xml:space="preserve">2042 Long-Term Plan </v>
      </c>
      <c r="D43" s="170" t="s">
        <v>166</v>
      </c>
      <c r="E43" s="170" t="s">
        <v>167</v>
      </c>
      <c r="F43" s="172">
        <f t="shared" si="26"/>
        <v>2042</v>
      </c>
      <c r="G43" s="149" t="s">
        <v>85</v>
      </c>
      <c r="H43" s="171">
        <f t="shared" si="1"/>
        <v>0</v>
      </c>
      <c r="I43" s="171">
        <f t="shared" si="2"/>
        <v>0</v>
      </c>
      <c r="J43" s="171">
        <f t="shared" si="3"/>
        <v>0</v>
      </c>
      <c r="K43" s="171">
        <f t="shared" si="4"/>
        <v>0</v>
      </c>
      <c r="L43" s="171">
        <f t="shared" si="5"/>
        <v>0</v>
      </c>
      <c r="M43" s="171">
        <f t="shared" si="6"/>
        <v>0</v>
      </c>
      <c r="N43" s="171">
        <f t="shared" si="7"/>
        <v>0</v>
      </c>
      <c r="O43" s="171">
        <f t="shared" si="8"/>
        <v>0</v>
      </c>
      <c r="P43" s="171">
        <f t="shared" si="9"/>
        <v>0</v>
      </c>
      <c r="Q43" s="171">
        <f t="shared" si="10"/>
        <v>0</v>
      </c>
      <c r="R43" s="171">
        <f t="shared" si="11"/>
        <v>0</v>
      </c>
      <c r="S43" s="171">
        <f t="shared" si="12"/>
        <v>0</v>
      </c>
      <c r="T43" s="171">
        <f t="shared" si="13"/>
        <v>0</v>
      </c>
      <c r="U43" s="171">
        <f t="shared" si="14"/>
        <v>0</v>
      </c>
      <c r="V43" s="171">
        <f t="shared" si="15"/>
        <v>0</v>
      </c>
      <c r="W43" s="171">
        <f t="shared" si="16"/>
        <v>0</v>
      </c>
      <c r="X43" s="171">
        <f t="shared" si="17"/>
        <v>0</v>
      </c>
      <c r="Y43" s="171">
        <f t="shared" si="18"/>
        <v>0</v>
      </c>
      <c r="Z43" s="171">
        <f t="shared" si="19"/>
        <v>0</v>
      </c>
      <c r="AA43" s="171">
        <f t="shared" si="20"/>
        <v>0</v>
      </c>
      <c r="AB43" s="171">
        <f t="shared" si="21"/>
        <v>43885.409914958283</v>
      </c>
      <c r="AC43" s="171">
        <f t="shared" si="22"/>
        <v>308816.250081704</v>
      </c>
      <c r="AD43" s="171">
        <f t="shared" si="23"/>
        <v>809900.13975978969</v>
      </c>
      <c r="AE43" s="171">
        <f t="shared" si="24"/>
        <v>2927862.0209639687</v>
      </c>
    </row>
    <row r="44" spans="2:33">
      <c r="B44" s="147" t="str">
        <f t="shared" si="25"/>
        <v xml:space="preserve">2044 Long-Term Plan </v>
      </c>
      <c r="D44" s="170" t="s">
        <v>166</v>
      </c>
      <c r="E44" s="170" t="s">
        <v>167</v>
      </c>
      <c r="F44" s="172">
        <f t="shared" si="26"/>
        <v>2044</v>
      </c>
      <c r="G44" s="149" t="s">
        <v>85</v>
      </c>
      <c r="H44" s="171">
        <f t="shared" si="1"/>
        <v>0</v>
      </c>
      <c r="I44" s="171">
        <f t="shared" si="2"/>
        <v>0</v>
      </c>
      <c r="J44" s="171">
        <f t="shared" si="3"/>
        <v>0</v>
      </c>
      <c r="K44" s="171">
        <f t="shared" si="4"/>
        <v>0</v>
      </c>
      <c r="L44" s="171">
        <f t="shared" si="5"/>
        <v>0</v>
      </c>
      <c r="M44" s="171">
        <f t="shared" si="6"/>
        <v>0</v>
      </c>
      <c r="N44" s="171">
        <f t="shared" si="7"/>
        <v>0</v>
      </c>
      <c r="O44" s="171">
        <f t="shared" si="8"/>
        <v>0</v>
      </c>
      <c r="P44" s="171">
        <f t="shared" si="9"/>
        <v>0</v>
      </c>
      <c r="Q44" s="171">
        <f t="shared" si="10"/>
        <v>0</v>
      </c>
      <c r="R44" s="171">
        <f t="shared" si="11"/>
        <v>0</v>
      </c>
      <c r="S44" s="171">
        <f t="shared" si="12"/>
        <v>0</v>
      </c>
      <c r="T44" s="171">
        <f t="shared" si="13"/>
        <v>0</v>
      </c>
      <c r="U44" s="171">
        <f t="shared" si="14"/>
        <v>0</v>
      </c>
      <c r="V44" s="171">
        <f t="shared" si="15"/>
        <v>0</v>
      </c>
      <c r="W44" s="171">
        <f t="shared" si="16"/>
        <v>0</v>
      </c>
      <c r="X44" s="171">
        <f t="shared" si="17"/>
        <v>0</v>
      </c>
      <c r="Y44" s="171">
        <f t="shared" si="18"/>
        <v>0</v>
      </c>
      <c r="Z44" s="171">
        <f t="shared" si="19"/>
        <v>0</v>
      </c>
      <c r="AA44" s="171">
        <f t="shared" si="20"/>
        <v>0</v>
      </c>
      <c r="AB44" s="171">
        <f t="shared" si="21"/>
        <v>0</v>
      </c>
      <c r="AC44" s="171">
        <f t="shared" si="22"/>
        <v>0</v>
      </c>
      <c r="AD44" s="171">
        <f t="shared" si="23"/>
        <v>0</v>
      </c>
      <c r="AE44" s="171">
        <f t="shared" si="24"/>
        <v>0</v>
      </c>
    </row>
    <row r="45" spans="2:33">
      <c r="B45" s="147" t="str">
        <f>_xlfn.CONCAT("LTPPAs, Forward Procurements, Legacy DG, ILSFA - ",F45)</f>
        <v>LTPPAs, Forward Procurements, Legacy DG, ILSFA - ILSFA, Coal to Solar</v>
      </c>
      <c r="D45" s="170" t="s">
        <v>168</v>
      </c>
      <c r="E45" s="170" t="s">
        <v>127</v>
      </c>
      <c r="F45" s="172" t="s">
        <v>169</v>
      </c>
      <c r="G45" s="149" t="s">
        <v>85</v>
      </c>
      <c r="H45" s="151">
        <f>H76</f>
        <v>5973273.9212281583</v>
      </c>
      <c r="I45" s="151">
        <f t="shared" ref="I45:AE45" si="27">I76</f>
        <v>5995474.4511616845</v>
      </c>
      <c r="J45" s="151">
        <f t="shared" si="27"/>
        <v>6035177.313445542</v>
      </c>
      <c r="K45" s="151">
        <f t="shared" si="27"/>
        <v>6628583.728084648</v>
      </c>
      <c r="L45" s="151">
        <f t="shared" si="27"/>
        <v>6657738.4389838912</v>
      </c>
      <c r="M45" s="151">
        <f t="shared" si="27"/>
        <v>6656914.1096619722</v>
      </c>
      <c r="N45" s="151">
        <f t="shared" si="27"/>
        <v>6656093.9019866623</v>
      </c>
      <c r="O45" s="151">
        <f t="shared" si="27"/>
        <v>6655277.7953497292</v>
      </c>
      <c r="P45" s="151">
        <f t="shared" si="27"/>
        <v>6654465.7692459803</v>
      </c>
      <c r="Q45" s="151">
        <f t="shared" si="27"/>
        <v>6653657.8032727502</v>
      </c>
      <c r="R45" s="151">
        <f t="shared" si="27"/>
        <v>4791128.8771293862</v>
      </c>
      <c r="S45" s="151">
        <f t="shared" si="27"/>
        <v>4360328.9706167392</v>
      </c>
      <c r="T45" s="151">
        <f t="shared" si="27"/>
        <v>4359533.0636366559</v>
      </c>
      <c r="U45" s="151">
        <f t="shared" si="27"/>
        <v>4058741.1361914724</v>
      </c>
      <c r="V45" s="151">
        <f t="shared" si="27"/>
        <v>726804.59378351527</v>
      </c>
      <c r="W45" s="151">
        <f t="shared" si="27"/>
        <v>726020.56581459776</v>
      </c>
      <c r="X45" s="151">
        <f t="shared" si="27"/>
        <v>725240.45798552479</v>
      </c>
      <c r="Y45" s="151">
        <f t="shared" si="27"/>
        <v>724464.25069559715</v>
      </c>
      <c r="Z45" s="151">
        <f t="shared" si="27"/>
        <v>153692.92444211917</v>
      </c>
      <c r="AA45" s="151">
        <f t="shared" si="27"/>
        <v>152924.45981990857</v>
      </c>
      <c r="AB45" s="151">
        <f t="shared" si="27"/>
        <v>152159.83752080903</v>
      </c>
      <c r="AC45" s="151">
        <f t="shared" si="27"/>
        <v>151399.03833320498</v>
      </c>
      <c r="AD45" s="151">
        <f t="shared" si="27"/>
        <v>150642.04314153895</v>
      </c>
      <c r="AE45" s="151">
        <f t="shared" si="27"/>
        <v>149888.83292583126</v>
      </c>
      <c r="AG45" s="152"/>
    </row>
    <row r="46" spans="2:33">
      <c r="B46" s="147" t="str">
        <f>_xlfn.CONCAT("ILSFA, Coal to Solar - ",E46)</f>
        <v>ILSFA, Coal to Solar - Projected</v>
      </c>
      <c r="D46" s="170" t="s">
        <v>168</v>
      </c>
      <c r="E46" s="170" t="s">
        <v>167</v>
      </c>
      <c r="F46" s="172" t="s">
        <v>169</v>
      </c>
      <c r="G46" s="149" t="s">
        <v>85</v>
      </c>
      <c r="H46" s="151">
        <f t="shared" ref="H46:AE46" si="28">H77</f>
        <v>0</v>
      </c>
      <c r="I46" s="151">
        <f t="shared" si="28"/>
        <v>47000</v>
      </c>
      <c r="J46" s="151">
        <f t="shared" si="28"/>
        <v>472640</v>
      </c>
      <c r="K46" s="151">
        <f t="shared" si="28"/>
        <v>519405</v>
      </c>
      <c r="L46" s="151">
        <f t="shared" si="28"/>
        <v>566170</v>
      </c>
      <c r="M46" s="151">
        <f t="shared" si="28"/>
        <v>612935</v>
      </c>
      <c r="N46" s="151">
        <f t="shared" si="28"/>
        <v>659700</v>
      </c>
      <c r="O46" s="151">
        <f t="shared" si="28"/>
        <v>694861.65413533826</v>
      </c>
      <c r="P46" s="151">
        <f t="shared" si="28"/>
        <v>730023.30827067664</v>
      </c>
      <c r="Q46" s="151">
        <f t="shared" si="28"/>
        <v>765184.96240601491</v>
      </c>
      <c r="R46" s="151">
        <f t="shared" si="28"/>
        <v>800346.61654135329</v>
      </c>
      <c r="S46" s="151">
        <f t="shared" si="28"/>
        <v>835508.27067669155</v>
      </c>
      <c r="T46" s="151">
        <f t="shared" si="28"/>
        <v>870669.92481202981</v>
      </c>
      <c r="U46" s="151">
        <f t="shared" si="28"/>
        <v>905831.57894736819</v>
      </c>
      <c r="V46" s="151">
        <f t="shared" si="28"/>
        <v>940993.23308270646</v>
      </c>
      <c r="W46" s="151">
        <f t="shared" si="28"/>
        <v>976154.88721804484</v>
      </c>
      <c r="X46" s="151">
        <f t="shared" si="28"/>
        <v>1011316.5413533831</v>
      </c>
      <c r="Y46" s="151">
        <f t="shared" si="28"/>
        <v>1046478.1954887215</v>
      </c>
      <c r="Z46" s="151">
        <f t="shared" si="28"/>
        <v>1081639.8496240596</v>
      </c>
      <c r="AA46" s="151">
        <f t="shared" si="28"/>
        <v>1116801.5037593981</v>
      </c>
      <c r="AB46" s="151">
        <f t="shared" si="28"/>
        <v>1151963.1578947364</v>
      </c>
      <c r="AC46" s="151">
        <f t="shared" si="28"/>
        <v>1151963.1578947364</v>
      </c>
      <c r="AD46" s="151">
        <f t="shared" si="28"/>
        <v>1151963.1578947364</v>
      </c>
      <c r="AE46" s="151">
        <f t="shared" si="28"/>
        <v>1151963.1578947364</v>
      </c>
    </row>
    <row r="47" spans="2:33">
      <c r="B47" s="147" t="s">
        <v>76</v>
      </c>
      <c r="D47" s="174"/>
      <c r="E47" s="174"/>
      <c r="F47" s="175"/>
      <c r="G47" s="149" t="s">
        <v>85</v>
      </c>
      <c r="H47" s="176">
        <f>SUMIFS('RPS Balance'!$K$5:$K$30,'RPS Balance'!$C$5:$C$30,'REC Deliveries by Group'!H$32&amp;"*")</f>
        <v>24661977.142367411</v>
      </c>
      <c r="I47" s="176">
        <f>SUMIFS('RPS Balance'!$K$5:$K$30,'RPS Balance'!$C$5:$C$30,'REC Deliveries by Group'!I$32&amp;"*")</f>
        <v>26022605.388141267</v>
      </c>
      <c r="J47" s="176">
        <f>SUMIFS('RPS Balance'!$K$5:$K$30,'RPS Balance'!$C$5:$C$30,'REC Deliveries by Group'!J$32&amp;"*")</f>
        <v>27600405.588387385</v>
      </c>
      <c r="K47" s="176">
        <f>SUMIFS('RPS Balance'!$K$5:$K$30,'RPS Balance'!$C$5:$C$30,'REC Deliveries by Group'!K$32&amp;"*")</f>
        <v>29269236.747776393</v>
      </c>
      <c r="L47" s="176">
        <f>SUMIFS('RPS Balance'!$K$5:$K$30,'RPS Balance'!$C$5:$C$30,'REC Deliveries by Group'!L$32&amp;"*")</f>
        <v>32647446.764820706</v>
      </c>
      <c r="M47" s="176">
        <f>SUMIFS('RPS Balance'!$K$5:$K$30,'RPS Balance'!$C$5:$C$30,'REC Deliveries by Group'!M$32&amp;"*")</f>
        <v>36564970.261851989</v>
      </c>
      <c r="N47" s="176">
        <f>SUMIFS('RPS Balance'!$K$5:$K$30,'RPS Balance'!$C$5:$C$30,'REC Deliveries by Group'!N$32&amp;"*")</f>
        <v>40854560.463967174</v>
      </c>
      <c r="O47" s="176">
        <f>SUMIFS('RPS Balance'!$K$5:$K$30,'RPS Balance'!$C$5:$C$30,'REC Deliveries by Group'!O$32&amp;"*")</f>
        <v>45635924.231572881</v>
      </c>
      <c r="P47" s="176">
        <f>SUMIFS('RPS Balance'!$K$5:$K$30,'RPS Balance'!$C$5:$C$30,'REC Deliveries by Group'!P$32&amp;"*")</f>
        <v>51084223.557349876</v>
      </c>
      <c r="Q47" s="176">
        <f>SUMIFS('RPS Balance'!$K$5:$K$30,'RPS Balance'!$C$5:$C$30,'REC Deliveries by Group'!Q$32&amp;"*")</f>
        <v>54278954.691606775</v>
      </c>
      <c r="R47" s="176">
        <f>SUMIFS('RPS Balance'!$K$5:$K$30,'RPS Balance'!$C$5:$C$30,'REC Deliveries by Group'!R$32&amp;"*")</f>
        <v>57647567.180061616</v>
      </c>
      <c r="S47" s="176">
        <f>SUMIFS('RPS Balance'!$K$5:$K$30,'RPS Balance'!$C$5:$C$30,'REC Deliveries by Group'!S$32&amp;"*")</f>
        <v>60901985.082138978</v>
      </c>
      <c r="T47" s="176">
        <f>SUMIFS('RPS Balance'!$K$5:$K$30,'RPS Balance'!$C$5:$C$30,'REC Deliveries by Group'!T$32&amp;"*")</f>
        <v>64130812.506270096</v>
      </c>
      <c r="U47" s="176">
        <f>SUMIFS('RPS Balance'!$K$5:$K$30,'RPS Balance'!$C$5:$C$30,'REC Deliveries by Group'!U$32&amp;"*")</f>
        <v>67051743.884838134</v>
      </c>
      <c r="V47" s="176">
        <f>SUMIFS('RPS Balance'!$K$5:$K$30,'RPS Balance'!$C$5:$C$30,'REC Deliveries by Group'!V$32&amp;"*")</f>
        <v>69669123.749054134</v>
      </c>
      <c r="W47" s="176">
        <f>SUMIFS('RPS Balance'!$K$5:$K$30,'RPS Balance'!$C$5:$C$30,'REC Deliveries by Group'!W$32&amp;"*")</f>
        <v>71719438.231856808</v>
      </c>
      <c r="X47" s="176">
        <f>SUMIFS('RPS Balance'!$K$5:$K$30,'RPS Balance'!$C$5:$C$30,'REC Deliveries by Group'!X$32&amp;"*")</f>
        <v>73807782.542708412</v>
      </c>
      <c r="Y47" s="176">
        <f>SUMIFS('RPS Balance'!$K$5:$K$30,'RPS Balance'!$C$5:$C$30,'REC Deliveries by Group'!Y$32&amp;"*")</f>
        <v>75781990.962177411</v>
      </c>
      <c r="Z47" s="176">
        <f>SUMIFS('RPS Balance'!$K$5:$K$30,'RPS Balance'!$C$5:$C$30,'REC Deliveries by Group'!Z$32&amp;"*")</f>
        <v>77887811.689798236</v>
      </c>
      <c r="AA47" s="176">
        <f>SUMIFS('RPS Balance'!$K$5:$K$30,'RPS Balance'!$C$5:$C$30,'REC Deliveries by Group'!AA$32&amp;"*")</f>
        <v>78187706.648671687</v>
      </c>
      <c r="AB47" s="176">
        <f>SUMIFS('RPS Balance'!$K$5:$K$30,'RPS Balance'!$C$5:$C$30,'REC Deliveries by Group'!AB$32&amp;"*")</f>
        <v>78497877.765333831</v>
      </c>
      <c r="AC47" s="176">
        <f>SUMIFS('RPS Balance'!$K$5:$K$30,'RPS Balance'!$C$5:$C$30,'REC Deliveries by Group'!AC$32&amp;"*")</f>
        <v>78765598.298426583</v>
      </c>
      <c r="AD47" s="176">
        <f>SUMIFS('RPS Balance'!$K$5:$K$30,'RPS Balance'!$C$5:$C$30,'REC Deliveries by Group'!AD$32&amp;"*")</f>
        <v>79034466.967292204</v>
      </c>
      <c r="AE47" s="176">
        <f>SUMIFS('RPS Balance'!$K$5:$K$30,'RPS Balance'!$C$5:$C$30,'REC Deliveries by Group'!AE$32&amp;"*")</f>
        <v>79304488.698135793</v>
      </c>
    </row>
    <row r="49" spans="1:33" s="158" customFormat="1">
      <c r="A49" s="159"/>
      <c r="B49" s="159" t="s">
        <v>170</v>
      </c>
    </row>
    <row r="51" spans="1:33">
      <c r="D51" s="142" t="s">
        <v>165</v>
      </c>
      <c r="E51" s="142"/>
      <c r="F51" s="143" t="s">
        <v>70</v>
      </c>
      <c r="G51" s="143" t="s">
        <v>14</v>
      </c>
      <c r="H51" s="142">
        <v>2022</v>
      </c>
      <c r="I51" s="142">
        <v>2023</v>
      </c>
      <c r="J51" s="142">
        <v>2024</v>
      </c>
      <c r="K51" s="142">
        <v>2025</v>
      </c>
      <c r="L51" s="142">
        <v>2026</v>
      </c>
      <c r="M51" s="142">
        <v>2027</v>
      </c>
      <c r="N51" s="142">
        <v>2028</v>
      </c>
      <c r="O51" s="142">
        <v>2029</v>
      </c>
      <c r="P51" s="142">
        <v>2030</v>
      </c>
      <c r="Q51" s="142">
        <v>2031</v>
      </c>
      <c r="R51" s="142">
        <v>2032</v>
      </c>
      <c r="S51" s="142">
        <v>2033</v>
      </c>
      <c r="T51" s="142">
        <v>2034</v>
      </c>
      <c r="U51" s="142">
        <v>2035</v>
      </c>
      <c r="V51" s="142">
        <v>2036</v>
      </c>
      <c r="W51" s="142">
        <v>2037</v>
      </c>
      <c r="X51" s="142">
        <v>2038</v>
      </c>
      <c r="Y51" s="142">
        <v>2039</v>
      </c>
      <c r="Z51" s="142">
        <v>2040</v>
      </c>
      <c r="AA51" s="142">
        <v>2041</v>
      </c>
      <c r="AB51" s="142">
        <v>2042</v>
      </c>
      <c r="AC51" s="142">
        <v>2043</v>
      </c>
      <c r="AD51" s="142">
        <v>2044</v>
      </c>
      <c r="AE51" s="142">
        <v>2045</v>
      </c>
    </row>
    <row r="52" spans="1:33">
      <c r="C52" s="147" t="s">
        <v>171</v>
      </c>
      <c r="D52" s="148" t="s">
        <v>166</v>
      </c>
      <c r="E52" s="148" t="s">
        <v>127</v>
      </c>
      <c r="F52" s="148" t="s">
        <v>127</v>
      </c>
      <c r="G52" s="149" t="s">
        <v>85</v>
      </c>
      <c r="H52" s="144">
        <f>SUM(H82,H162)</f>
        <v>1246789</v>
      </c>
      <c r="I52" s="144">
        <f t="shared" ref="I52:AE52" si="29">SUM(I82,I162)</f>
        <v>1784234</v>
      </c>
      <c r="J52" s="144">
        <f t="shared" si="29"/>
        <v>2765312.2758904109</v>
      </c>
      <c r="K52" s="144">
        <f t="shared" si="29"/>
        <v>4930421.9969610963</v>
      </c>
      <c r="L52" s="144">
        <f t="shared" si="29"/>
        <v>6780352.2785429759</v>
      </c>
      <c r="M52" s="144">
        <f t="shared" si="29"/>
        <v>9589785.635052504</v>
      </c>
      <c r="N52" s="144">
        <f t="shared" si="29"/>
        <v>13333084.493699681</v>
      </c>
      <c r="O52" s="144">
        <f t="shared" si="29"/>
        <v>14542153.454733821</v>
      </c>
      <c r="P52" s="144">
        <f t="shared" si="29"/>
        <v>14487632.314216781</v>
      </c>
      <c r="Q52" s="144">
        <f t="shared" si="29"/>
        <v>14431502.446824059</v>
      </c>
      <c r="R52" s="144">
        <f t="shared" si="29"/>
        <v>14375594.24830848</v>
      </c>
      <c r="S52" s="144">
        <f t="shared" si="29"/>
        <v>14318500.874142138</v>
      </c>
      <c r="T52" s="144">
        <f t="shared" si="29"/>
        <v>14124177.576283958</v>
      </c>
      <c r="U52" s="144">
        <f t="shared" si="29"/>
        <v>13598573.046589818</v>
      </c>
      <c r="V52" s="144">
        <f t="shared" si="29"/>
        <v>13184086.160812955</v>
      </c>
      <c r="W52" s="144">
        <f t="shared" si="29"/>
        <v>12945223.577499798</v>
      </c>
      <c r="X52" s="144">
        <f t="shared" si="29"/>
        <v>12526472.021769954</v>
      </c>
      <c r="Y52" s="144">
        <f t="shared" si="29"/>
        <v>11982458.088070085</v>
      </c>
      <c r="Z52" s="144">
        <f t="shared" si="29"/>
        <v>11550824.15032753</v>
      </c>
      <c r="AA52" s="144">
        <f t="shared" si="29"/>
        <v>11319243.137718283</v>
      </c>
      <c r="AB52" s="144">
        <f t="shared" si="29"/>
        <v>11281100.310798492</v>
      </c>
      <c r="AC52" s="144">
        <f t="shared" si="29"/>
        <v>11118716.10037265</v>
      </c>
      <c r="AD52" s="144">
        <f t="shared" si="29"/>
        <v>10674088.053682296</v>
      </c>
      <c r="AE52" s="144">
        <f t="shared" si="29"/>
        <v>9219480.5601221398</v>
      </c>
    </row>
    <row r="53" spans="1:33">
      <c r="C53" s="147" t="s">
        <v>171</v>
      </c>
      <c r="D53" s="148" t="s">
        <v>166</v>
      </c>
      <c r="E53" s="148" t="s">
        <v>167</v>
      </c>
      <c r="F53" s="150">
        <v>2024</v>
      </c>
      <c r="G53" s="149" t="s">
        <v>85</v>
      </c>
      <c r="H53" s="151">
        <f>SUM(H83,H163)</f>
        <v>0</v>
      </c>
      <c r="I53" s="151">
        <f t="shared" ref="I53:AE53" si="30">SUM(I83,I163)</f>
        <v>0</v>
      </c>
      <c r="J53" s="151">
        <f t="shared" si="30"/>
        <v>8326.8754844921605</v>
      </c>
      <c r="K53" s="151">
        <f t="shared" si="30"/>
        <v>158011.90529696408</v>
      </c>
      <c r="L53" s="151">
        <f t="shared" si="30"/>
        <v>351087.64076389128</v>
      </c>
      <c r="M53" s="151">
        <f t="shared" si="30"/>
        <v>349248.55488319386</v>
      </c>
      <c r="N53" s="151">
        <f t="shared" si="30"/>
        <v>347488.62057406589</v>
      </c>
      <c r="O53" s="151">
        <f t="shared" si="30"/>
        <v>345709.19531146972</v>
      </c>
      <c r="P53" s="151">
        <f t="shared" si="30"/>
        <v>343945.30389382056</v>
      </c>
      <c r="Q53" s="151">
        <f t="shared" si="30"/>
        <v>342182.52853776014</v>
      </c>
      <c r="R53" s="151">
        <f t="shared" si="30"/>
        <v>340436.09508265933</v>
      </c>
      <c r="S53" s="151">
        <f t="shared" si="30"/>
        <v>338689.7489383067</v>
      </c>
      <c r="T53" s="151">
        <f t="shared" si="30"/>
        <v>336971.29421743535</v>
      </c>
      <c r="U53" s="151">
        <f t="shared" si="30"/>
        <v>335265.97376736463</v>
      </c>
      <c r="V53" s="151">
        <f t="shared" si="30"/>
        <v>333580.95547005109</v>
      </c>
      <c r="W53" s="151">
        <f t="shared" si="30"/>
        <v>331899.47647861094</v>
      </c>
      <c r="X53" s="151">
        <f t="shared" si="30"/>
        <v>330240.24452287937</v>
      </c>
      <c r="Y53" s="151">
        <f t="shared" si="30"/>
        <v>313052.02990854729</v>
      </c>
      <c r="Z53" s="151">
        <f t="shared" si="30"/>
        <v>172547.9821533603</v>
      </c>
      <c r="AA53" s="151">
        <f t="shared" si="30"/>
        <v>171679.69657263151</v>
      </c>
      <c r="AB53" s="151">
        <f t="shared" si="30"/>
        <v>170822.62869165884</v>
      </c>
      <c r="AC53" s="151">
        <f t="shared" si="30"/>
        <v>169967.86848423624</v>
      </c>
      <c r="AD53" s="151">
        <f t="shared" si="30"/>
        <v>169117.38456021805</v>
      </c>
      <c r="AE53" s="151">
        <f t="shared" si="30"/>
        <v>168271.15553818899</v>
      </c>
    </row>
    <row r="54" spans="1:33">
      <c r="C54" s="147" t="s">
        <v>171</v>
      </c>
      <c r="D54" s="148" t="s">
        <v>166</v>
      </c>
      <c r="E54" s="148" t="s">
        <v>167</v>
      </c>
      <c r="F54" s="150">
        <v>2025</v>
      </c>
      <c r="G54" s="149" t="s">
        <v>85</v>
      </c>
      <c r="H54" s="151">
        <f t="shared" ref="H54:AE54" si="31">SUM(H84,H164)</f>
        <v>0</v>
      </c>
      <c r="I54" s="151">
        <f t="shared" si="31"/>
        <v>0</v>
      </c>
      <c r="J54" s="151">
        <f t="shared" si="31"/>
        <v>0</v>
      </c>
      <c r="K54" s="151">
        <f t="shared" si="31"/>
        <v>87710.871955092225</v>
      </c>
      <c r="L54" s="151">
        <f t="shared" si="31"/>
        <v>530438.68489193532</v>
      </c>
      <c r="M54" s="151">
        <f t="shared" si="31"/>
        <v>1090869.3982730808</v>
      </c>
      <c r="N54" s="151">
        <f t="shared" si="31"/>
        <v>4349715.7693626238</v>
      </c>
      <c r="O54" s="151">
        <f t="shared" si="31"/>
        <v>4339988.8864374617</v>
      </c>
      <c r="P54" s="151">
        <f t="shared" si="31"/>
        <v>4330391.1414576452</v>
      </c>
      <c r="Q54" s="151">
        <f t="shared" si="31"/>
        <v>4320741.5293311439</v>
      </c>
      <c r="R54" s="151">
        <f t="shared" si="31"/>
        <v>4311232.3347955523</v>
      </c>
      <c r="S54" s="151">
        <f t="shared" si="31"/>
        <v>4301658.2649012338</v>
      </c>
      <c r="T54" s="151">
        <f t="shared" si="31"/>
        <v>4292372.8443165356</v>
      </c>
      <c r="U54" s="151">
        <f t="shared" si="31"/>
        <v>4283190.0112306559</v>
      </c>
      <c r="V54" s="151">
        <f t="shared" si="31"/>
        <v>4274202.4388416093</v>
      </c>
      <c r="W54" s="151">
        <f t="shared" si="31"/>
        <v>4265196.3628876675</v>
      </c>
      <c r="X54" s="151">
        <f t="shared" si="31"/>
        <v>4256412.6659663804</v>
      </c>
      <c r="Y54" s="151">
        <f t="shared" si="31"/>
        <v>4247656.1861736309</v>
      </c>
      <c r="Z54" s="151">
        <f t="shared" si="31"/>
        <v>4075344.2992858654</v>
      </c>
      <c r="AA54" s="151">
        <f t="shared" si="31"/>
        <v>3657306.3847973468</v>
      </c>
      <c r="AB54" s="151">
        <f t="shared" si="31"/>
        <v>3651586.8349119821</v>
      </c>
      <c r="AC54" s="151">
        <f t="shared" si="31"/>
        <v>3645853.6571716773</v>
      </c>
      <c r="AD54" s="151">
        <f t="shared" si="31"/>
        <v>3640149.1030433886</v>
      </c>
      <c r="AE54" s="151">
        <f t="shared" si="31"/>
        <v>3634473.0294821351</v>
      </c>
    </row>
    <row r="55" spans="1:33">
      <c r="C55" s="147" t="s">
        <v>171</v>
      </c>
      <c r="D55" s="148" t="s">
        <v>166</v>
      </c>
      <c r="E55" s="148" t="s">
        <v>167</v>
      </c>
      <c r="F55" s="150">
        <v>2026</v>
      </c>
      <c r="G55" s="149" t="s">
        <v>85</v>
      </c>
      <c r="H55" s="151">
        <f t="shared" ref="H55:AE55" si="32">SUM(H85,H165)</f>
        <v>0</v>
      </c>
      <c r="I55" s="151">
        <f t="shared" si="32"/>
        <v>0</v>
      </c>
      <c r="J55" s="151">
        <f t="shared" si="32"/>
        <v>0</v>
      </c>
      <c r="K55" s="151">
        <f t="shared" si="32"/>
        <v>0</v>
      </c>
      <c r="L55" s="151">
        <f t="shared" si="32"/>
        <v>87866.009885136751</v>
      </c>
      <c r="M55" s="151">
        <f t="shared" si="32"/>
        <v>530311.67122588272</v>
      </c>
      <c r="N55" s="151">
        <f t="shared" si="32"/>
        <v>1090826.4181957915</v>
      </c>
      <c r="O55" s="151">
        <f t="shared" si="32"/>
        <v>5185669.0070520649</v>
      </c>
      <c r="P55" s="151">
        <f t="shared" si="32"/>
        <v>5171756.3988083862</v>
      </c>
      <c r="Q55" s="151">
        <f t="shared" si="32"/>
        <v>5157794.6535481792</v>
      </c>
      <c r="R55" s="151">
        <f t="shared" si="32"/>
        <v>5144013.3017341997</v>
      </c>
      <c r="S55" s="151">
        <f t="shared" si="32"/>
        <v>5130167.2881426355</v>
      </c>
      <c r="T55" s="151">
        <f t="shared" si="32"/>
        <v>5116678.1523680417</v>
      </c>
      <c r="U55" s="151">
        <f t="shared" si="32"/>
        <v>5103323.7333843587</v>
      </c>
      <c r="V55" s="151">
        <f t="shared" si="32"/>
        <v>5090214.238592797</v>
      </c>
      <c r="W55" s="151">
        <f t="shared" si="32"/>
        <v>5077094.8981507318</v>
      </c>
      <c r="X55" s="151">
        <f t="shared" si="32"/>
        <v>5064252.3578446563</v>
      </c>
      <c r="Y55" s="151">
        <f t="shared" si="32"/>
        <v>5051454.1646076338</v>
      </c>
      <c r="Z55" s="151">
        <f t="shared" si="32"/>
        <v>5038779.4412967255</v>
      </c>
      <c r="AA55" s="151">
        <f t="shared" si="32"/>
        <v>4862318.2078099493</v>
      </c>
      <c r="AB55" s="151">
        <f t="shared" si="32"/>
        <v>4440510.9936357467</v>
      </c>
      <c r="AC55" s="151">
        <f t="shared" si="32"/>
        <v>4430830.2067132387</v>
      </c>
      <c r="AD55" s="151">
        <f t="shared" si="32"/>
        <v>4421197.7929131771</v>
      </c>
      <c r="AE55" s="151">
        <f t="shared" si="32"/>
        <v>4411613.5104430383</v>
      </c>
    </row>
    <row r="56" spans="1:33">
      <c r="C56" s="147" t="s">
        <v>171</v>
      </c>
      <c r="D56" s="148" t="s">
        <v>166</v>
      </c>
      <c r="E56" s="148" t="s">
        <v>167</v>
      </c>
      <c r="F56" s="150">
        <v>2027</v>
      </c>
      <c r="G56" s="149" t="s">
        <v>85</v>
      </c>
      <c r="H56" s="151">
        <f t="shared" ref="H56:AE56" si="33">SUM(H86,H166)</f>
        <v>0</v>
      </c>
      <c r="I56" s="151">
        <f t="shared" si="33"/>
        <v>0</v>
      </c>
      <c r="J56" s="151">
        <f t="shared" si="33"/>
        <v>0</v>
      </c>
      <c r="K56" s="151">
        <f t="shared" si="33"/>
        <v>0</v>
      </c>
      <c r="L56" s="151">
        <f t="shared" si="33"/>
        <v>0</v>
      </c>
      <c r="M56" s="151">
        <f t="shared" si="33"/>
        <v>87844.970348702482</v>
      </c>
      <c r="N56" s="151">
        <f t="shared" si="33"/>
        <v>530290.77703208383</v>
      </c>
      <c r="O56" s="151">
        <f t="shared" si="33"/>
        <v>1090693.9667338561</v>
      </c>
      <c r="P56" s="151">
        <f t="shared" si="33"/>
        <v>5185136.1580131296</v>
      </c>
      <c r="Q56" s="151">
        <f t="shared" si="33"/>
        <v>5171105.8393212473</v>
      </c>
      <c r="R56" s="151">
        <f t="shared" si="33"/>
        <v>5157256.5497891726</v>
      </c>
      <c r="S56" s="151">
        <f t="shared" si="33"/>
        <v>5143342.6018759729</v>
      </c>
      <c r="T56" s="151">
        <f t="shared" si="33"/>
        <v>5129786.6167793823</v>
      </c>
      <c r="U56" s="151">
        <f t="shared" si="33"/>
        <v>5116365.85940779</v>
      </c>
      <c r="V56" s="151">
        <f t="shared" si="33"/>
        <v>5103190.8159989975</v>
      </c>
      <c r="W56" s="151">
        <f t="shared" si="33"/>
        <v>5090006.0646216506</v>
      </c>
      <c r="X56" s="151">
        <f t="shared" si="33"/>
        <v>5077098.978808539</v>
      </c>
      <c r="Y56" s="151">
        <f t="shared" si="33"/>
        <v>5064236.5124723054</v>
      </c>
      <c r="Z56" s="151">
        <f t="shared" si="33"/>
        <v>5051497.9877590043</v>
      </c>
      <c r="AA56" s="151">
        <f t="shared" si="33"/>
        <v>5038616.6817757124</v>
      </c>
      <c r="AB56" s="151">
        <f t="shared" si="33"/>
        <v>4862356.0825355938</v>
      </c>
      <c r="AC56" s="151">
        <f t="shared" si="33"/>
        <v>4440494.0887717037</v>
      </c>
      <c r="AD56" s="151">
        <f t="shared" si="33"/>
        <v>4430813.3189123021</v>
      </c>
      <c r="AE56" s="151">
        <f t="shared" si="33"/>
        <v>4421180.9223042615</v>
      </c>
    </row>
    <row r="57" spans="1:33">
      <c r="C57" s="147" t="s">
        <v>171</v>
      </c>
      <c r="D57" s="148" t="s">
        <v>166</v>
      </c>
      <c r="E57" s="148" t="s">
        <v>167</v>
      </c>
      <c r="F57" s="150">
        <v>2028</v>
      </c>
      <c r="G57" s="149" t="s">
        <v>85</v>
      </c>
      <c r="H57" s="151">
        <f t="shared" ref="H57:AE57" si="34">SUM(H87,H167)</f>
        <v>0</v>
      </c>
      <c r="I57" s="151">
        <f t="shared" si="34"/>
        <v>0</v>
      </c>
      <c r="J57" s="151">
        <f t="shared" si="34"/>
        <v>0</v>
      </c>
      <c r="K57" s="151">
        <f t="shared" si="34"/>
        <v>0</v>
      </c>
      <c r="L57" s="151">
        <f t="shared" si="34"/>
        <v>0</v>
      </c>
      <c r="M57" s="151">
        <f t="shared" si="34"/>
        <v>0</v>
      </c>
      <c r="N57" s="151">
        <f t="shared" si="34"/>
        <v>87841.50927112432</v>
      </c>
      <c r="O57" s="151">
        <f t="shared" si="34"/>
        <v>530226.38751281926</v>
      </c>
      <c r="P57" s="151">
        <f t="shared" si="34"/>
        <v>1090581.8933965189</v>
      </c>
      <c r="Q57" s="151">
        <f t="shared" si="34"/>
        <v>4682710.1785335783</v>
      </c>
      <c r="R57" s="151">
        <f t="shared" si="34"/>
        <v>4671353.5660092123</v>
      </c>
      <c r="S57" s="151">
        <f t="shared" si="34"/>
        <v>4659932.1704854639</v>
      </c>
      <c r="T57" s="151">
        <f t="shared" si="34"/>
        <v>4648828.9284687722</v>
      </c>
      <c r="U57" s="151">
        <f t="shared" si="34"/>
        <v>4637842.1676884918</v>
      </c>
      <c r="V57" s="151">
        <f t="shared" si="34"/>
        <v>4627072.1436951319</v>
      </c>
      <c r="W57" s="151">
        <f t="shared" si="34"/>
        <v>4616287.3600970712</v>
      </c>
      <c r="X57" s="151">
        <f t="shared" si="34"/>
        <v>4605748.4889642429</v>
      </c>
      <c r="Y57" s="151">
        <f t="shared" si="34"/>
        <v>4595244.2424962828</v>
      </c>
      <c r="Z57" s="151">
        <f t="shared" si="34"/>
        <v>4584846.6308024265</v>
      </c>
      <c r="AA57" s="151">
        <f t="shared" si="34"/>
        <v>4574313.579718532</v>
      </c>
      <c r="AB57" s="151">
        <f t="shared" si="34"/>
        <v>4564016.1011142917</v>
      </c>
      <c r="AC57" s="151">
        <f t="shared" si="34"/>
        <v>4390072.7401147122</v>
      </c>
      <c r="AD57" s="151">
        <f t="shared" si="34"/>
        <v>3970575.4476921968</v>
      </c>
      <c r="AE57" s="151">
        <f t="shared" si="34"/>
        <v>3963245.9878560081</v>
      </c>
    </row>
    <row r="58" spans="1:33">
      <c r="C58" s="147" t="s">
        <v>171</v>
      </c>
      <c r="D58" s="148" t="s">
        <v>166</v>
      </c>
      <c r="E58" s="148" t="s">
        <v>167</v>
      </c>
      <c r="F58" s="150">
        <v>2029</v>
      </c>
      <c r="G58" s="149" t="s">
        <v>85</v>
      </c>
      <c r="H58" s="151">
        <f t="shared" ref="H58:AE58" si="35">SUM(H88,H168)</f>
        <v>0</v>
      </c>
      <c r="I58" s="151">
        <f t="shared" si="35"/>
        <v>0</v>
      </c>
      <c r="J58" s="151">
        <f t="shared" si="35"/>
        <v>0</v>
      </c>
      <c r="K58" s="151">
        <f t="shared" si="35"/>
        <v>0</v>
      </c>
      <c r="L58" s="151">
        <f t="shared" si="35"/>
        <v>0</v>
      </c>
      <c r="M58" s="151">
        <f t="shared" si="35"/>
        <v>0</v>
      </c>
      <c r="N58" s="151">
        <f t="shared" si="35"/>
        <v>0</v>
      </c>
      <c r="O58" s="151">
        <f t="shared" si="35"/>
        <v>87830.843287859258</v>
      </c>
      <c r="P58" s="151">
        <f t="shared" si="35"/>
        <v>530171.9045482066</v>
      </c>
      <c r="Q58" s="151">
        <f t="shared" si="35"/>
        <v>1090444.7082039961</v>
      </c>
      <c r="R58" s="151">
        <f t="shared" si="35"/>
        <v>4682221.6395128034</v>
      </c>
      <c r="S58" s="151">
        <f t="shared" si="35"/>
        <v>4670744.4936778098</v>
      </c>
      <c r="T58" s="151">
        <f t="shared" si="35"/>
        <v>4659586.3917549914</v>
      </c>
      <c r="U58" s="151">
        <f t="shared" si="35"/>
        <v>4648545.1903667189</v>
      </c>
      <c r="V58" s="151">
        <f t="shared" si="35"/>
        <v>4637721.3738907911</v>
      </c>
      <c r="W58" s="151">
        <f t="shared" si="35"/>
        <v>4626882.9107988756</v>
      </c>
      <c r="X58" s="151">
        <f t="shared" si="35"/>
        <v>4616291.070386013</v>
      </c>
      <c r="Y58" s="151">
        <f t="shared" si="35"/>
        <v>4605734.0781895407</v>
      </c>
      <c r="Z58" s="151">
        <f t="shared" si="35"/>
        <v>4595284.1078652367</v>
      </c>
      <c r="AA58" s="151">
        <f t="shared" si="35"/>
        <v>4584698.5339368572</v>
      </c>
      <c r="AB58" s="151">
        <f t="shared" si="35"/>
        <v>4574349.2110500159</v>
      </c>
      <c r="AC58" s="151">
        <f t="shared" si="35"/>
        <v>4563998.7260707906</v>
      </c>
      <c r="AD58" s="151">
        <f t="shared" si="35"/>
        <v>4390056.0076580225</v>
      </c>
      <c r="AE58" s="151">
        <f t="shared" si="35"/>
        <v>3970560.2965886528</v>
      </c>
    </row>
    <row r="59" spans="1:33">
      <c r="C59" s="147" t="s">
        <v>171</v>
      </c>
      <c r="D59" s="148" t="s">
        <v>166</v>
      </c>
      <c r="E59" s="148" t="s">
        <v>167</v>
      </c>
      <c r="F59" s="150">
        <v>2030</v>
      </c>
      <c r="G59" s="149" t="s">
        <v>85</v>
      </c>
      <c r="H59" s="151">
        <f t="shared" ref="H59:AE59" si="36">SUM(H89,H169)</f>
        <v>0</v>
      </c>
      <c r="I59" s="151">
        <f t="shared" si="36"/>
        <v>0</v>
      </c>
      <c r="J59" s="151">
        <f t="shared" si="36"/>
        <v>0</v>
      </c>
      <c r="K59" s="151">
        <f t="shared" si="36"/>
        <v>0</v>
      </c>
      <c r="L59" s="151">
        <f t="shared" si="36"/>
        <v>0</v>
      </c>
      <c r="M59" s="151">
        <f t="shared" si="36"/>
        <v>0</v>
      </c>
      <c r="N59" s="151">
        <f t="shared" si="36"/>
        <v>0</v>
      </c>
      <c r="O59" s="151">
        <f t="shared" si="36"/>
        <v>0</v>
      </c>
      <c r="P59" s="151">
        <f t="shared" si="36"/>
        <v>87821.818303740307</v>
      </c>
      <c r="Q59" s="151">
        <f t="shared" si="36"/>
        <v>530105.21378868085</v>
      </c>
      <c r="R59" s="151">
        <f t="shared" si="36"/>
        <v>1090330.9440012921</v>
      </c>
      <c r="S59" s="151">
        <f t="shared" si="36"/>
        <v>2925815.2515066219</v>
      </c>
      <c r="T59" s="151">
        <f t="shared" si="36"/>
        <v>2915986.345354978</v>
      </c>
      <c r="U59" s="151">
        <f t="shared" si="36"/>
        <v>2906245.2095766319</v>
      </c>
      <c r="V59" s="151">
        <f t="shared" si="36"/>
        <v>2896654.4187603313</v>
      </c>
      <c r="W59" s="151">
        <f t="shared" si="36"/>
        <v>2887068.8203487764</v>
      </c>
      <c r="X59" s="151">
        <f t="shared" si="36"/>
        <v>2877651.3346658796</v>
      </c>
      <c r="Y59" s="151">
        <f t="shared" si="36"/>
        <v>2868269.6531021171</v>
      </c>
      <c r="Z59" s="151">
        <f t="shared" si="36"/>
        <v>2858968.6410645745</v>
      </c>
      <c r="AA59" s="151">
        <f t="shared" si="36"/>
        <v>2849597.3263552487</v>
      </c>
      <c r="AB59" s="151">
        <f t="shared" si="36"/>
        <v>2840386.8799488395</v>
      </c>
      <c r="AC59" s="151">
        <f t="shared" si="36"/>
        <v>2831189.6217198311</v>
      </c>
      <c r="AD59" s="151">
        <f t="shared" si="36"/>
        <v>2822038.3529216321</v>
      </c>
      <c r="AE59" s="151">
        <f t="shared" si="36"/>
        <v>2649289.511085249</v>
      </c>
    </row>
    <row r="60" spans="1:33">
      <c r="C60" s="147" t="s">
        <v>171</v>
      </c>
      <c r="D60" s="148" t="s">
        <v>166</v>
      </c>
      <c r="E60" s="148" t="s">
        <v>167</v>
      </c>
      <c r="F60" s="150">
        <v>2031</v>
      </c>
      <c r="G60" s="149" t="s">
        <v>85</v>
      </c>
      <c r="H60" s="151">
        <f t="shared" ref="H60:AE60" si="37">SUM(H90,H170)</f>
        <v>0</v>
      </c>
      <c r="I60" s="151">
        <f t="shared" si="37"/>
        <v>0</v>
      </c>
      <c r="J60" s="151">
        <f t="shared" si="37"/>
        <v>0</v>
      </c>
      <c r="K60" s="151">
        <f t="shared" si="37"/>
        <v>0</v>
      </c>
      <c r="L60" s="151">
        <f t="shared" si="37"/>
        <v>0</v>
      </c>
      <c r="M60" s="151">
        <f t="shared" si="37"/>
        <v>0</v>
      </c>
      <c r="N60" s="151">
        <f t="shared" si="37"/>
        <v>0</v>
      </c>
      <c r="O60" s="151">
        <f t="shared" si="37"/>
        <v>0</v>
      </c>
      <c r="P60" s="151">
        <f t="shared" si="37"/>
        <v>0</v>
      </c>
      <c r="Q60" s="151">
        <f t="shared" si="37"/>
        <v>87810.771125050975</v>
      </c>
      <c r="R60" s="151">
        <f t="shared" si="37"/>
        <v>530049.90883232467</v>
      </c>
      <c r="S60" s="151">
        <f t="shared" si="37"/>
        <v>1090188.7816920858</v>
      </c>
      <c r="T60" s="151">
        <f t="shared" si="37"/>
        <v>2925598.148629101</v>
      </c>
      <c r="U60" s="151">
        <f t="shared" si="37"/>
        <v>2915808.370117778</v>
      </c>
      <c r="V60" s="151">
        <f t="shared" si="37"/>
        <v>2906169.5156691596</v>
      </c>
      <c r="W60" s="151">
        <f t="shared" si="37"/>
        <v>2896535.9545808043</v>
      </c>
      <c r="X60" s="151">
        <f t="shared" si="37"/>
        <v>2887071.1407978046</v>
      </c>
      <c r="Y60" s="151">
        <f t="shared" si="37"/>
        <v>2877642.3308774279</v>
      </c>
      <c r="Z60" s="151">
        <f t="shared" si="37"/>
        <v>2868294.5363557478</v>
      </c>
      <c r="AA60" s="151">
        <f t="shared" si="37"/>
        <v>2858876.2924368894</v>
      </c>
      <c r="AB60" s="151">
        <f t="shared" si="37"/>
        <v>2849619.5231166123</v>
      </c>
      <c r="AC60" s="151">
        <f t="shared" si="37"/>
        <v>2840376.0666991696</v>
      </c>
      <c r="AD60" s="151">
        <f t="shared" si="37"/>
        <v>2831178.8308376456</v>
      </c>
      <c r="AE60" s="151">
        <f t="shared" si="37"/>
        <v>2822027.5844585081</v>
      </c>
    </row>
    <row r="61" spans="1:33">
      <c r="C61" s="147" t="s">
        <v>171</v>
      </c>
      <c r="D61" s="148" t="s">
        <v>166</v>
      </c>
      <c r="E61" s="148" t="s">
        <v>167</v>
      </c>
      <c r="F61" s="150">
        <v>2032</v>
      </c>
      <c r="G61" s="149" t="s">
        <v>85</v>
      </c>
      <c r="H61" s="151">
        <f t="shared" ref="H61:AE61" si="38">SUM(H91,H171)</f>
        <v>0</v>
      </c>
      <c r="I61" s="151">
        <f t="shared" si="38"/>
        <v>0</v>
      </c>
      <c r="J61" s="151">
        <f t="shared" si="38"/>
        <v>0</v>
      </c>
      <c r="K61" s="151">
        <f t="shared" si="38"/>
        <v>0</v>
      </c>
      <c r="L61" s="151">
        <f t="shared" si="38"/>
        <v>0</v>
      </c>
      <c r="M61" s="151">
        <f t="shared" si="38"/>
        <v>0</v>
      </c>
      <c r="N61" s="151">
        <f t="shared" si="38"/>
        <v>0</v>
      </c>
      <c r="O61" s="151">
        <f t="shared" si="38"/>
        <v>0</v>
      </c>
      <c r="P61" s="151">
        <f t="shared" si="38"/>
        <v>0</v>
      </c>
      <c r="Q61" s="151">
        <f t="shared" si="38"/>
        <v>0</v>
      </c>
      <c r="R61" s="151">
        <f t="shared" si="38"/>
        <v>87801.609979794608</v>
      </c>
      <c r="S61" s="151">
        <f t="shared" si="38"/>
        <v>529980.79851361946</v>
      </c>
      <c r="T61" s="151">
        <f t="shared" si="38"/>
        <v>1090107.8869324373</v>
      </c>
      <c r="U61" s="151">
        <f t="shared" si="38"/>
        <v>2925419.5867420458</v>
      </c>
      <c r="V61" s="151">
        <f t="shared" si="38"/>
        <v>2915732.4271353181</v>
      </c>
      <c r="W61" s="151">
        <f t="shared" si="38"/>
        <v>2906050.6623516874</v>
      </c>
      <c r="X61" s="151">
        <f t="shared" si="38"/>
        <v>2896538.2826389349</v>
      </c>
      <c r="Y61" s="151">
        <f t="shared" si="38"/>
        <v>2887062.1075360314</v>
      </c>
      <c r="Z61" s="151">
        <f t="shared" si="38"/>
        <v>2877667.295442353</v>
      </c>
      <c r="AA61" s="151">
        <f t="shared" si="38"/>
        <v>2868201.8864887902</v>
      </c>
      <c r="AB61" s="151">
        <f t="shared" si="38"/>
        <v>2858898.5614761827</v>
      </c>
      <c r="AC61" s="151">
        <f t="shared" si="38"/>
        <v>2849608.6747186054</v>
      </c>
      <c r="AD61" s="151">
        <f t="shared" si="38"/>
        <v>2840365.2408034885</v>
      </c>
      <c r="AE61" s="151">
        <f t="shared" si="38"/>
        <v>2831168.0274958671</v>
      </c>
    </row>
    <row r="62" spans="1:33">
      <c r="C62" s="147" t="s">
        <v>171</v>
      </c>
      <c r="D62" s="148" t="s">
        <v>166</v>
      </c>
      <c r="E62" s="148" t="s">
        <v>167</v>
      </c>
      <c r="F62" s="150">
        <v>2033</v>
      </c>
      <c r="G62" s="149" t="s">
        <v>85</v>
      </c>
      <c r="H62" s="151">
        <f t="shared" ref="H62:AE62" si="39">SUM(H92,H172)</f>
        <v>0</v>
      </c>
      <c r="I62" s="151">
        <f t="shared" si="39"/>
        <v>0</v>
      </c>
      <c r="J62" s="151">
        <f t="shared" si="39"/>
        <v>0</v>
      </c>
      <c r="K62" s="151">
        <f t="shared" si="39"/>
        <v>0</v>
      </c>
      <c r="L62" s="151">
        <f t="shared" si="39"/>
        <v>0</v>
      </c>
      <c r="M62" s="151">
        <f t="shared" si="39"/>
        <v>0</v>
      </c>
      <c r="N62" s="151">
        <f t="shared" si="39"/>
        <v>0</v>
      </c>
      <c r="O62" s="151">
        <f t="shared" si="39"/>
        <v>0</v>
      </c>
      <c r="P62" s="151">
        <f t="shared" si="39"/>
        <v>0</v>
      </c>
      <c r="Q62" s="151">
        <f t="shared" si="39"/>
        <v>0</v>
      </c>
      <c r="R62" s="151">
        <f t="shared" si="39"/>
        <v>0</v>
      </c>
      <c r="S62" s="151">
        <f t="shared" si="39"/>
        <v>43895.081003205276</v>
      </c>
      <c r="T62" s="151">
        <f t="shared" si="39"/>
        <v>264970.73630024935</v>
      </c>
      <c r="U62" s="151">
        <f t="shared" si="39"/>
        <v>545020.67647063429</v>
      </c>
      <c r="V62" s="151">
        <f t="shared" si="39"/>
        <v>2383061.9445730173</v>
      </c>
      <c r="W62" s="151">
        <f t="shared" si="39"/>
        <v>2376065.2078495962</v>
      </c>
      <c r="X62" s="151">
        <f t="shared" si="39"/>
        <v>2369202.331569368</v>
      </c>
      <c r="Y62" s="151">
        <f t="shared" si="39"/>
        <v>2362364.4779360746</v>
      </c>
      <c r="Z62" s="151">
        <f t="shared" si="39"/>
        <v>2355588.6248125825</v>
      </c>
      <c r="AA62" s="151">
        <f t="shared" si="39"/>
        <v>2348750.3887535189</v>
      </c>
      <c r="AB62" s="151">
        <f t="shared" si="39"/>
        <v>2342040.2952255895</v>
      </c>
      <c r="AC62" s="151">
        <f t="shared" si="39"/>
        <v>2335336.6576216053</v>
      </c>
      <c r="AD62" s="151">
        <f t="shared" si="39"/>
        <v>2328666.5341034122</v>
      </c>
      <c r="AE62" s="151">
        <f t="shared" si="39"/>
        <v>2322029.7571298224</v>
      </c>
    </row>
    <row r="63" spans="1:33">
      <c r="C63" s="147" t="s">
        <v>171</v>
      </c>
      <c r="D63" s="148" t="s">
        <v>166</v>
      </c>
      <c r="E63" s="148" t="s">
        <v>167</v>
      </c>
      <c r="F63" s="150">
        <v>2034</v>
      </c>
      <c r="G63" s="149" t="s">
        <v>85</v>
      </c>
      <c r="H63" s="151">
        <f t="shared" ref="H63:AE63" si="40">SUM(H93,H173)</f>
        <v>0</v>
      </c>
      <c r="I63" s="151">
        <f t="shared" si="40"/>
        <v>0</v>
      </c>
      <c r="J63" s="151">
        <f t="shared" si="40"/>
        <v>0</v>
      </c>
      <c r="K63" s="151">
        <f t="shared" si="40"/>
        <v>0</v>
      </c>
      <c r="L63" s="151">
        <f t="shared" si="40"/>
        <v>0</v>
      </c>
      <c r="M63" s="151">
        <f t="shared" si="40"/>
        <v>0</v>
      </c>
      <c r="N63" s="151">
        <f t="shared" si="40"/>
        <v>0</v>
      </c>
      <c r="O63" s="151">
        <f t="shared" si="40"/>
        <v>0</v>
      </c>
      <c r="P63" s="151">
        <f t="shared" si="40"/>
        <v>0</v>
      </c>
      <c r="Q63" s="151">
        <f t="shared" si="40"/>
        <v>0</v>
      </c>
      <c r="R63" s="151">
        <f t="shared" si="40"/>
        <v>0</v>
      </c>
      <c r="S63" s="151">
        <f t="shared" si="40"/>
        <v>0</v>
      </c>
      <c r="T63" s="151">
        <f t="shared" si="40"/>
        <v>43891.823877387127</v>
      </c>
      <c r="U63" s="151">
        <f t="shared" si="40"/>
        <v>264954.56399213168</v>
      </c>
      <c r="V63" s="151">
        <f t="shared" si="40"/>
        <v>545006.48126627947</v>
      </c>
      <c r="W63" s="151">
        <f t="shared" si="40"/>
        <v>2382964.4847323829</v>
      </c>
      <c r="X63" s="151">
        <f t="shared" si="40"/>
        <v>2376067.1175852297</v>
      </c>
      <c r="Y63" s="151">
        <f t="shared" si="40"/>
        <v>2369194.91865025</v>
      </c>
      <c r="Z63" s="151">
        <f t="shared" si="40"/>
        <v>2362384.9722833927</v>
      </c>
      <c r="AA63" s="151">
        <f t="shared" si="40"/>
        <v>2355512.5360532417</v>
      </c>
      <c r="AB63" s="151">
        <f t="shared" si="40"/>
        <v>2348768.6841987735</v>
      </c>
      <c r="AC63" s="151">
        <f t="shared" si="40"/>
        <v>2342031.3791632648</v>
      </c>
      <c r="AD63" s="151">
        <f t="shared" si="40"/>
        <v>2335327.75664848</v>
      </c>
      <c r="AE63" s="151">
        <f t="shared" si="40"/>
        <v>2328657.6482710578</v>
      </c>
    </row>
    <row r="64" spans="1:33">
      <c r="C64" s="147" t="s">
        <v>171</v>
      </c>
      <c r="D64" s="148" t="s">
        <v>166</v>
      </c>
      <c r="E64" s="148" t="s">
        <v>167</v>
      </c>
      <c r="F64" s="150">
        <v>2035</v>
      </c>
      <c r="G64" s="149" t="s">
        <v>85</v>
      </c>
      <c r="H64" s="151">
        <f t="shared" ref="H64:AE64" si="41">SUM(H94,H174)</f>
        <v>0</v>
      </c>
      <c r="I64" s="151">
        <f t="shared" si="41"/>
        <v>0</v>
      </c>
      <c r="J64" s="151">
        <f t="shared" si="41"/>
        <v>0</v>
      </c>
      <c r="K64" s="151">
        <f t="shared" si="41"/>
        <v>0</v>
      </c>
      <c r="L64" s="151">
        <f t="shared" si="41"/>
        <v>0</v>
      </c>
      <c r="M64" s="151">
        <f t="shared" si="41"/>
        <v>0</v>
      </c>
      <c r="N64" s="151">
        <f t="shared" si="41"/>
        <v>0</v>
      </c>
      <c r="O64" s="151">
        <f t="shared" si="41"/>
        <v>0</v>
      </c>
      <c r="P64" s="151">
        <f t="shared" si="41"/>
        <v>0</v>
      </c>
      <c r="Q64" s="151">
        <f t="shared" si="41"/>
        <v>0</v>
      </c>
      <c r="R64" s="151">
        <f t="shared" si="41"/>
        <v>0</v>
      </c>
      <c r="S64" s="151">
        <f t="shared" si="41"/>
        <v>0</v>
      </c>
      <c r="T64" s="151">
        <f t="shared" si="41"/>
        <v>0</v>
      </c>
      <c r="U64" s="151">
        <f t="shared" si="41"/>
        <v>43889.144969861329</v>
      </c>
      <c r="V64" s="151">
        <f t="shared" si="41"/>
        <v>264947.66318204685</v>
      </c>
      <c r="W64" s="151">
        <f t="shared" si="41"/>
        <v>544984.19219195214</v>
      </c>
      <c r="X64" s="151">
        <f t="shared" si="41"/>
        <v>2382966.4000132321</v>
      </c>
      <c r="Y64" s="151">
        <f t="shared" si="41"/>
        <v>2376059.6831871094</v>
      </c>
      <c r="Z64" s="151">
        <f t="shared" si="41"/>
        <v>2369215.4722540569</v>
      </c>
      <c r="AA64" s="151">
        <f t="shared" si="41"/>
        <v>2362308.6639926611</v>
      </c>
      <c r="AB64" s="151">
        <f t="shared" si="41"/>
        <v>2355530.8841718226</v>
      </c>
      <c r="AC64" s="151">
        <f t="shared" si="41"/>
        <v>2348759.7425217163</v>
      </c>
      <c r="AD64" s="151">
        <f t="shared" si="41"/>
        <v>2342022.4526736741</v>
      </c>
      <c r="AE64" s="151">
        <f t="shared" si="41"/>
        <v>2335318.8453979278</v>
      </c>
      <c r="AG64" s="152"/>
    </row>
    <row r="65" spans="2:31">
      <c r="C65" s="147" t="s">
        <v>171</v>
      </c>
      <c r="D65" s="148" t="s">
        <v>166</v>
      </c>
      <c r="E65" s="148" t="s">
        <v>167</v>
      </c>
      <c r="F65" s="150">
        <v>2036</v>
      </c>
      <c r="G65" s="149" t="s">
        <v>85</v>
      </c>
      <c r="H65" s="151">
        <f t="shared" ref="H65:AE65" si="42">SUM(H95,H175)</f>
        <v>0</v>
      </c>
      <c r="I65" s="151">
        <f t="shared" si="42"/>
        <v>0</v>
      </c>
      <c r="J65" s="151">
        <f t="shared" si="42"/>
        <v>0</v>
      </c>
      <c r="K65" s="151">
        <f t="shared" si="42"/>
        <v>0</v>
      </c>
      <c r="L65" s="151">
        <f t="shared" si="42"/>
        <v>0</v>
      </c>
      <c r="M65" s="151">
        <f t="shared" si="42"/>
        <v>0</v>
      </c>
      <c r="N65" s="151">
        <f t="shared" si="42"/>
        <v>0</v>
      </c>
      <c r="O65" s="151">
        <f t="shared" si="42"/>
        <v>0</v>
      </c>
      <c r="P65" s="151">
        <f t="shared" si="42"/>
        <v>0</v>
      </c>
      <c r="Q65" s="151">
        <f t="shared" si="42"/>
        <v>0</v>
      </c>
      <c r="R65" s="151">
        <f t="shared" si="42"/>
        <v>0</v>
      </c>
      <c r="S65" s="151">
        <f t="shared" si="42"/>
        <v>0</v>
      </c>
      <c r="T65" s="151">
        <f t="shared" si="42"/>
        <v>0</v>
      </c>
      <c r="U65" s="151">
        <f t="shared" si="42"/>
        <v>0</v>
      </c>
      <c r="V65" s="151">
        <f t="shared" si="42"/>
        <v>43888.001865739403</v>
      </c>
      <c r="W65" s="151">
        <f t="shared" si="42"/>
        <v>264936.82764456153</v>
      </c>
      <c r="X65" s="151">
        <f t="shared" si="42"/>
        <v>544984.63021685486</v>
      </c>
      <c r="Y65" s="151">
        <f t="shared" si="42"/>
        <v>2382958.944028174</v>
      </c>
      <c r="Z65" s="151">
        <f t="shared" si="42"/>
        <v>2376080.2963451762</v>
      </c>
      <c r="AA65" s="151">
        <f t="shared" si="42"/>
        <v>2369138.9433287615</v>
      </c>
      <c r="AB65" s="151">
        <f t="shared" si="42"/>
        <v>2362327.0650492585</v>
      </c>
      <c r="AC65" s="151">
        <f t="shared" si="42"/>
        <v>2355521.9167513154</v>
      </c>
      <c r="AD65" s="151">
        <f t="shared" si="42"/>
        <v>2348750.7903874372</v>
      </c>
      <c r="AE65" s="151">
        <f t="shared" si="42"/>
        <v>2342013.5158771947</v>
      </c>
    </row>
    <row r="66" spans="2:31">
      <c r="C66" s="147" t="s">
        <v>171</v>
      </c>
      <c r="D66" s="148" t="s">
        <v>166</v>
      </c>
      <c r="E66" s="148" t="s">
        <v>167</v>
      </c>
      <c r="F66" s="150">
        <v>2037</v>
      </c>
      <c r="G66" s="149" t="s">
        <v>85</v>
      </c>
      <c r="H66" s="151">
        <f t="shared" ref="H66:AE66" si="43">SUM(H96,H176)</f>
        <v>0</v>
      </c>
      <c r="I66" s="151">
        <f t="shared" si="43"/>
        <v>0</v>
      </c>
      <c r="J66" s="151">
        <f t="shared" si="43"/>
        <v>0</v>
      </c>
      <c r="K66" s="151">
        <f t="shared" si="43"/>
        <v>0</v>
      </c>
      <c r="L66" s="151">
        <f t="shared" si="43"/>
        <v>0</v>
      </c>
      <c r="M66" s="151">
        <f t="shared" si="43"/>
        <v>0</v>
      </c>
      <c r="N66" s="151">
        <f t="shared" si="43"/>
        <v>0</v>
      </c>
      <c r="O66" s="151">
        <f t="shared" si="43"/>
        <v>0</v>
      </c>
      <c r="P66" s="151">
        <f t="shared" si="43"/>
        <v>0</v>
      </c>
      <c r="Q66" s="151">
        <f t="shared" si="43"/>
        <v>0</v>
      </c>
      <c r="R66" s="151">
        <f t="shared" si="43"/>
        <v>0</v>
      </c>
      <c r="S66" s="151">
        <f t="shared" si="43"/>
        <v>0</v>
      </c>
      <c r="T66" s="151">
        <f t="shared" si="43"/>
        <v>0</v>
      </c>
      <c r="U66" s="151">
        <f t="shared" si="43"/>
        <v>0</v>
      </c>
      <c r="V66" s="151">
        <f t="shared" si="43"/>
        <v>0</v>
      </c>
      <c r="W66" s="151">
        <f t="shared" si="43"/>
        <v>43886.206982615469</v>
      </c>
      <c r="X66" s="151">
        <f t="shared" si="43"/>
        <v>264937.040584551</v>
      </c>
      <c r="Y66" s="151">
        <f t="shared" si="43"/>
        <v>544982.92503240088</v>
      </c>
      <c r="Z66" s="151">
        <f t="shared" si="43"/>
        <v>2382979.617039769</v>
      </c>
      <c r="AA66" s="151">
        <f t="shared" si="43"/>
        <v>2376003.5456766007</v>
      </c>
      <c r="AB66" s="151">
        <f t="shared" si="43"/>
        <v>2369157.3975893958</v>
      </c>
      <c r="AC66" s="151">
        <f t="shared" si="43"/>
        <v>2362318.0717559373</v>
      </c>
      <c r="AD66" s="151">
        <f t="shared" si="43"/>
        <v>2355512.9388434798</v>
      </c>
      <c r="AE66" s="151">
        <f t="shared" si="43"/>
        <v>2348741.8279166585</v>
      </c>
    </row>
    <row r="67" spans="2:31">
      <c r="C67" s="147" t="s">
        <v>171</v>
      </c>
      <c r="D67" s="148" t="s">
        <v>166</v>
      </c>
      <c r="E67" s="148" t="s">
        <v>167</v>
      </c>
      <c r="F67" s="150">
        <v>2038</v>
      </c>
      <c r="G67" s="149" t="s">
        <v>85</v>
      </c>
      <c r="H67" s="151">
        <f t="shared" ref="H67:AE67" si="44">SUM(H97,H177)</f>
        <v>0</v>
      </c>
      <c r="I67" s="151">
        <f t="shared" si="44"/>
        <v>0</v>
      </c>
      <c r="J67" s="151">
        <f t="shared" si="44"/>
        <v>0</v>
      </c>
      <c r="K67" s="151">
        <f t="shared" si="44"/>
        <v>0</v>
      </c>
      <c r="L67" s="151">
        <f t="shared" si="44"/>
        <v>0</v>
      </c>
      <c r="M67" s="151">
        <f t="shared" si="44"/>
        <v>0</v>
      </c>
      <c r="N67" s="151">
        <f t="shared" si="44"/>
        <v>0</v>
      </c>
      <c r="O67" s="151">
        <f t="shared" si="44"/>
        <v>0</v>
      </c>
      <c r="P67" s="151">
        <f t="shared" si="44"/>
        <v>0</v>
      </c>
      <c r="Q67" s="151">
        <f t="shared" si="44"/>
        <v>0</v>
      </c>
      <c r="R67" s="151">
        <f t="shared" si="44"/>
        <v>0</v>
      </c>
      <c r="S67" s="151">
        <f t="shared" si="44"/>
        <v>0</v>
      </c>
      <c r="T67" s="151">
        <f t="shared" si="44"/>
        <v>0</v>
      </c>
      <c r="U67" s="151">
        <f t="shared" si="44"/>
        <v>0</v>
      </c>
      <c r="V67" s="151">
        <f t="shared" si="44"/>
        <v>0</v>
      </c>
      <c r="W67" s="151">
        <f t="shared" si="44"/>
        <v>0</v>
      </c>
      <c r="X67" s="151">
        <f t="shared" si="44"/>
        <v>43886.242255659745</v>
      </c>
      <c r="Y67" s="151">
        <f t="shared" si="44"/>
        <v>264936.21163177356</v>
      </c>
      <c r="Z67" s="151">
        <f t="shared" si="44"/>
        <v>544987.65295201377</v>
      </c>
      <c r="AA67" s="151">
        <f t="shared" si="44"/>
        <v>2382902.6435136255</v>
      </c>
      <c r="AB67" s="151">
        <f t="shared" si="44"/>
        <v>2376022.0534086283</v>
      </c>
      <c r="AC67" s="151">
        <f t="shared" si="44"/>
        <v>2369148.378293247</v>
      </c>
      <c r="AD67" s="151">
        <f t="shared" si="44"/>
        <v>2362309.0679450301</v>
      </c>
      <c r="AE67" s="151">
        <f t="shared" si="44"/>
        <v>2355503.9505693857</v>
      </c>
    </row>
    <row r="68" spans="2:31">
      <c r="C68" s="147" t="s">
        <v>171</v>
      </c>
      <c r="D68" s="148" t="s">
        <v>166</v>
      </c>
      <c r="E68" s="148" t="s">
        <v>167</v>
      </c>
      <c r="F68" s="150">
        <v>2039</v>
      </c>
      <c r="G68" s="149" t="s">
        <v>85</v>
      </c>
      <c r="H68" s="151">
        <f t="shared" ref="H68:AE68" si="45">SUM(H98,H178)</f>
        <v>0</v>
      </c>
      <c r="I68" s="151">
        <f t="shared" si="45"/>
        <v>0</v>
      </c>
      <c r="J68" s="151">
        <f t="shared" si="45"/>
        <v>0</v>
      </c>
      <c r="K68" s="151">
        <f t="shared" si="45"/>
        <v>0</v>
      </c>
      <c r="L68" s="151">
        <f t="shared" si="45"/>
        <v>0</v>
      </c>
      <c r="M68" s="151">
        <f t="shared" si="45"/>
        <v>0</v>
      </c>
      <c r="N68" s="151">
        <f t="shared" si="45"/>
        <v>0</v>
      </c>
      <c r="O68" s="151">
        <f t="shared" si="45"/>
        <v>0</v>
      </c>
      <c r="P68" s="151">
        <f t="shared" si="45"/>
        <v>0</v>
      </c>
      <c r="Q68" s="151">
        <f t="shared" si="45"/>
        <v>0</v>
      </c>
      <c r="R68" s="151">
        <f t="shared" si="45"/>
        <v>0</v>
      </c>
      <c r="S68" s="151">
        <f t="shared" si="45"/>
        <v>0</v>
      </c>
      <c r="T68" s="151">
        <f t="shared" si="45"/>
        <v>0</v>
      </c>
      <c r="U68" s="151">
        <f t="shared" si="45"/>
        <v>0</v>
      </c>
      <c r="V68" s="151">
        <f t="shared" si="45"/>
        <v>0</v>
      </c>
      <c r="W68" s="151">
        <f t="shared" si="45"/>
        <v>0</v>
      </c>
      <c r="X68" s="151">
        <f t="shared" si="45"/>
        <v>0</v>
      </c>
      <c r="Y68" s="151">
        <f t="shared" si="45"/>
        <v>43886.104941442267</v>
      </c>
      <c r="Z68" s="151">
        <f t="shared" si="45"/>
        <v>264938.5100471066</v>
      </c>
      <c r="AA68" s="151">
        <f t="shared" si="45"/>
        <v>544970.04909965501</v>
      </c>
      <c r="AB68" s="151">
        <f t="shared" si="45"/>
        <v>2382921.2049857471</v>
      </c>
      <c r="AC68" s="151">
        <f t="shared" si="45"/>
        <v>2376013.0079789846</v>
      </c>
      <c r="AD68" s="151">
        <f t="shared" si="45"/>
        <v>2369139.3484491017</v>
      </c>
      <c r="AE68" s="151">
        <f t="shared" si="45"/>
        <v>2362300.0537379552</v>
      </c>
    </row>
    <row r="69" spans="2:31">
      <c r="C69" s="147" t="s">
        <v>171</v>
      </c>
      <c r="D69" s="148" t="s">
        <v>166</v>
      </c>
      <c r="E69" s="148" t="s">
        <v>167</v>
      </c>
      <c r="F69" s="150">
        <v>2040</v>
      </c>
      <c r="G69" s="149" t="s">
        <v>85</v>
      </c>
      <c r="H69" s="151">
        <f t="shared" ref="H69:AE69" si="46">SUM(H99,H179)</f>
        <v>0</v>
      </c>
      <c r="I69" s="151">
        <f t="shared" si="46"/>
        <v>0</v>
      </c>
      <c r="J69" s="151">
        <f t="shared" si="46"/>
        <v>0</v>
      </c>
      <c r="K69" s="151">
        <f t="shared" si="46"/>
        <v>0</v>
      </c>
      <c r="L69" s="151">
        <f t="shared" si="46"/>
        <v>0</v>
      </c>
      <c r="M69" s="151">
        <f t="shared" si="46"/>
        <v>0</v>
      </c>
      <c r="N69" s="151">
        <f t="shared" si="46"/>
        <v>0</v>
      </c>
      <c r="O69" s="151">
        <f t="shared" si="46"/>
        <v>0</v>
      </c>
      <c r="P69" s="151">
        <f t="shared" si="46"/>
        <v>0</v>
      </c>
      <c r="Q69" s="151">
        <f t="shared" si="46"/>
        <v>0</v>
      </c>
      <c r="R69" s="151">
        <f t="shared" si="46"/>
        <v>0</v>
      </c>
      <c r="S69" s="151">
        <f t="shared" si="46"/>
        <v>0</v>
      </c>
      <c r="T69" s="151">
        <f t="shared" si="46"/>
        <v>0</v>
      </c>
      <c r="U69" s="151">
        <f t="shared" si="46"/>
        <v>0</v>
      </c>
      <c r="V69" s="151">
        <f t="shared" si="46"/>
        <v>0</v>
      </c>
      <c r="W69" s="151">
        <f t="shared" si="46"/>
        <v>0</v>
      </c>
      <c r="X69" s="151">
        <f t="shared" si="46"/>
        <v>0</v>
      </c>
      <c r="Y69" s="151">
        <f t="shared" si="46"/>
        <v>0</v>
      </c>
      <c r="Z69" s="151">
        <f t="shared" si="46"/>
        <v>43886.485668923357</v>
      </c>
      <c r="AA69" s="151">
        <f t="shared" si="46"/>
        <v>264929.95216806151</v>
      </c>
      <c r="AB69" s="151">
        <f t="shared" si="46"/>
        <v>544974.29411000025</v>
      </c>
      <c r="AC69" s="151">
        <f t="shared" si="46"/>
        <v>2382912.1332912836</v>
      </c>
      <c r="AD69" s="151">
        <f t="shared" si="46"/>
        <v>2376003.9519707807</v>
      </c>
      <c r="AE69" s="151">
        <f t="shared" si="46"/>
        <v>2369130.3081787298</v>
      </c>
    </row>
    <row r="70" spans="2:31">
      <c r="C70" s="147" t="s">
        <v>171</v>
      </c>
      <c r="D70" s="148" t="s">
        <v>166</v>
      </c>
      <c r="E70" s="148" t="s">
        <v>167</v>
      </c>
      <c r="F70" s="150">
        <v>2041</v>
      </c>
      <c r="G70" s="149" t="s">
        <v>85</v>
      </c>
      <c r="H70" s="151">
        <f t="shared" ref="H70:AE70" si="47">SUM(H100,H180)</f>
        <v>0</v>
      </c>
      <c r="I70" s="151">
        <f t="shared" si="47"/>
        <v>0</v>
      </c>
      <c r="J70" s="151">
        <f t="shared" si="47"/>
        <v>0</v>
      </c>
      <c r="K70" s="151">
        <f t="shared" si="47"/>
        <v>0</v>
      </c>
      <c r="L70" s="151">
        <f t="shared" si="47"/>
        <v>0</v>
      </c>
      <c r="M70" s="151">
        <f t="shared" si="47"/>
        <v>0</v>
      </c>
      <c r="N70" s="151">
        <f t="shared" si="47"/>
        <v>0</v>
      </c>
      <c r="O70" s="151">
        <f t="shared" si="47"/>
        <v>0</v>
      </c>
      <c r="P70" s="151">
        <f t="shared" si="47"/>
        <v>0</v>
      </c>
      <c r="Q70" s="151">
        <f t="shared" si="47"/>
        <v>0</v>
      </c>
      <c r="R70" s="151">
        <f t="shared" si="47"/>
        <v>0</v>
      </c>
      <c r="S70" s="151">
        <f t="shared" si="47"/>
        <v>0</v>
      </c>
      <c r="T70" s="151">
        <f t="shared" si="47"/>
        <v>0</v>
      </c>
      <c r="U70" s="151">
        <f t="shared" si="47"/>
        <v>0</v>
      </c>
      <c r="V70" s="151">
        <f t="shared" si="47"/>
        <v>0</v>
      </c>
      <c r="W70" s="151">
        <f t="shared" si="47"/>
        <v>0</v>
      </c>
      <c r="X70" s="151">
        <f t="shared" si="47"/>
        <v>0</v>
      </c>
      <c r="Y70" s="151">
        <f t="shared" si="47"/>
        <v>0</v>
      </c>
      <c r="Z70" s="151">
        <f t="shared" si="47"/>
        <v>0</v>
      </c>
      <c r="AA70" s="151">
        <f t="shared" si="47"/>
        <v>43885.068074946546</v>
      </c>
      <c r="AB70" s="151">
        <f t="shared" si="47"/>
        <v>264932.01582346711</v>
      </c>
      <c r="AC70" s="151">
        <f t="shared" si="47"/>
        <v>544972.21941265976</v>
      </c>
      <c r="AD70" s="151">
        <f t="shared" si="47"/>
        <v>2382903.0509875445</v>
      </c>
      <c r="AE70" s="151">
        <f t="shared" si="47"/>
        <v>2375994.8855061405</v>
      </c>
    </row>
    <row r="71" spans="2:31">
      <c r="C71" s="147" t="s">
        <v>171</v>
      </c>
      <c r="D71" s="148" t="s">
        <v>166</v>
      </c>
      <c r="E71" s="148" t="s">
        <v>167</v>
      </c>
      <c r="F71" s="150">
        <v>2042</v>
      </c>
      <c r="G71" s="149" t="s">
        <v>85</v>
      </c>
      <c r="H71" s="151">
        <f t="shared" ref="H71:AE71" si="48">SUM(H101,H181)</f>
        <v>0</v>
      </c>
      <c r="I71" s="151">
        <f t="shared" si="48"/>
        <v>0</v>
      </c>
      <c r="J71" s="151">
        <f t="shared" si="48"/>
        <v>0</v>
      </c>
      <c r="K71" s="151">
        <f t="shared" si="48"/>
        <v>0</v>
      </c>
      <c r="L71" s="151">
        <f t="shared" si="48"/>
        <v>0</v>
      </c>
      <c r="M71" s="151">
        <f t="shared" si="48"/>
        <v>0</v>
      </c>
      <c r="N71" s="151">
        <f t="shared" si="48"/>
        <v>0</v>
      </c>
      <c r="O71" s="151">
        <f t="shared" si="48"/>
        <v>0</v>
      </c>
      <c r="P71" s="151">
        <f t="shared" si="48"/>
        <v>0</v>
      </c>
      <c r="Q71" s="151">
        <f t="shared" si="48"/>
        <v>0</v>
      </c>
      <c r="R71" s="151">
        <f t="shared" si="48"/>
        <v>0</v>
      </c>
      <c r="S71" s="151">
        <f t="shared" si="48"/>
        <v>0</v>
      </c>
      <c r="T71" s="151">
        <f t="shared" si="48"/>
        <v>0</v>
      </c>
      <c r="U71" s="151">
        <f t="shared" si="48"/>
        <v>0</v>
      </c>
      <c r="V71" s="151">
        <f t="shared" si="48"/>
        <v>0</v>
      </c>
      <c r="W71" s="151">
        <f t="shared" si="48"/>
        <v>0</v>
      </c>
      <c r="X71" s="151">
        <f t="shared" si="48"/>
        <v>0</v>
      </c>
      <c r="Y71" s="151">
        <f t="shared" si="48"/>
        <v>0</v>
      </c>
      <c r="Z71" s="151">
        <f t="shared" si="48"/>
        <v>0</v>
      </c>
      <c r="AA71" s="151">
        <f t="shared" si="48"/>
        <v>0</v>
      </c>
      <c r="AB71" s="151">
        <f t="shared" si="48"/>
        <v>43885.409914958283</v>
      </c>
      <c r="AC71" s="151">
        <f t="shared" si="48"/>
        <v>264931.00723690703</v>
      </c>
      <c r="AD71" s="151">
        <f t="shared" si="48"/>
        <v>544970.14228897693</v>
      </c>
      <c r="AE71" s="151">
        <f t="shared" si="48"/>
        <v>2382893.9581970065</v>
      </c>
    </row>
    <row r="72" spans="2:31">
      <c r="C72" s="147" t="s">
        <v>171</v>
      </c>
      <c r="D72" s="148" t="s">
        <v>166</v>
      </c>
      <c r="E72" s="148" t="s">
        <v>167</v>
      </c>
      <c r="F72" s="150">
        <v>2043</v>
      </c>
      <c r="G72" s="149" t="s">
        <v>85</v>
      </c>
      <c r="H72" s="151">
        <f t="shared" ref="H72:AE72" si="49">SUM(H102,H182)</f>
        <v>0</v>
      </c>
      <c r="I72" s="151">
        <f t="shared" si="49"/>
        <v>0</v>
      </c>
      <c r="J72" s="151">
        <f t="shared" si="49"/>
        <v>0</v>
      </c>
      <c r="K72" s="151">
        <f t="shared" si="49"/>
        <v>0</v>
      </c>
      <c r="L72" s="151">
        <f t="shared" si="49"/>
        <v>0</v>
      </c>
      <c r="M72" s="151">
        <f t="shared" si="49"/>
        <v>0</v>
      </c>
      <c r="N72" s="151">
        <f t="shared" si="49"/>
        <v>0</v>
      </c>
      <c r="O72" s="151">
        <f t="shared" si="49"/>
        <v>0</v>
      </c>
      <c r="P72" s="151">
        <f t="shared" si="49"/>
        <v>0</v>
      </c>
      <c r="Q72" s="151">
        <f t="shared" si="49"/>
        <v>0</v>
      </c>
      <c r="R72" s="151">
        <f t="shared" si="49"/>
        <v>0</v>
      </c>
      <c r="S72" s="151">
        <f t="shared" si="49"/>
        <v>0</v>
      </c>
      <c r="T72" s="151">
        <f t="shared" si="49"/>
        <v>0</v>
      </c>
      <c r="U72" s="151">
        <f t="shared" si="49"/>
        <v>0</v>
      </c>
      <c r="V72" s="151">
        <f t="shared" si="49"/>
        <v>0</v>
      </c>
      <c r="W72" s="151">
        <f t="shared" si="49"/>
        <v>0</v>
      </c>
      <c r="X72" s="151">
        <f t="shared" si="49"/>
        <v>0</v>
      </c>
      <c r="Y72" s="151">
        <f t="shared" si="49"/>
        <v>0</v>
      </c>
      <c r="Z72" s="151">
        <f t="shared" si="49"/>
        <v>0</v>
      </c>
      <c r="AA72" s="151">
        <f t="shared" si="49"/>
        <v>0</v>
      </c>
      <c r="AB72" s="151">
        <f t="shared" si="49"/>
        <v>0</v>
      </c>
      <c r="AC72" s="151">
        <f t="shared" si="49"/>
        <v>43885.242844796951</v>
      </c>
      <c r="AD72" s="151">
        <f t="shared" si="49"/>
        <v>264929.99747081281</v>
      </c>
      <c r="AE72" s="151">
        <f t="shared" si="49"/>
        <v>544968.06276696222</v>
      </c>
    </row>
    <row r="73" spans="2:31">
      <c r="C73" s="147" t="s">
        <v>171</v>
      </c>
      <c r="D73" s="148" t="s">
        <v>166</v>
      </c>
      <c r="E73" s="148" t="s">
        <v>167</v>
      </c>
      <c r="F73" s="150">
        <v>2044</v>
      </c>
      <c r="G73" s="149" t="s">
        <v>85</v>
      </c>
      <c r="H73" s="151">
        <f t="shared" ref="H73:AE73" si="50">SUM(H103,H183)</f>
        <v>0</v>
      </c>
      <c r="I73" s="151">
        <f t="shared" si="50"/>
        <v>0</v>
      </c>
      <c r="J73" s="151">
        <f t="shared" si="50"/>
        <v>0</v>
      </c>
      <c r="K73" s="151">
        <f t="shared" si="50"/>
        <v>0</v>
      </c>
      <c r="L73" s="151">
        <f t="shared" si="50"/>
        <v>0</v>
      </c>
      <c r="M73" s="151">
        <f t="shared" si="50"/>
        <v>0</v>
      </c>
      <c r="N73" s="151">
        <f t="shared" si="50"/>
        <v>0</v>
      </c>
      <c r="O73" s="151">
        <f t="shared" si="50"/>
        <v>0</v>
      </c>
      <c r="P73" s="151">
        <f t="shared" si="50"/>
        <v>0</v>
      </c>
      <c r="Q73" s="151">
        <f t="shared" si="50"/>
        <v>0</v>
      </c>
      <c r="R73" s="151">
        <f t="shared" si="50"/>
        <v>0</v>
      </c>
      <c r="S73" s="151">
        <f t="shared" si="50"/>
        <v>0</v>
      </c>
      <c r="T73" s="151">
        <f t="shared" si="50"/>
        <v>0</v>
      </c>
      <c r="U73" s="151">
        <f t="shared" si="50"/>
        <v>0</v>
      </c>
      <c r="V73" s="151">
        <f t="shared" si="50"/>
        <v>0</v>
      </c>
      <c r="W73" s="151">
        <f t="shared" si="50"/>
        <v>0</v>
      </c>
      <c r="X73" s="151">
        <f t="shared" si="50"/>
        <v>0</v>
      </c>
      <c r="Y73" s="151">
        <f t="shared" si="50"/>
        <v>0</v>
      </c>
      <c r="Z73" s="151">
        <f t="shared" si="50"/>
        <v>0</v>
      </c>
      <c r="AA73" s="151">
        <f t="shared" si="50"/>
        <v>0</v>
      </c>
      <c r="AB73" s="151">
        <f t="shared" si="50"/>
        <v>0</v>
      </c>
      <c r="AC73" s="151">
        <f t="shared" si="50"/>
        <v>0</v>
      </c>
      <c r="AD73" s="151">
        <f t="shared" si="50"/>
        <v>43885.075579248369</v>
      </c>
      <c r="AE73" s="151">
        <f t="shared" si="50"/>
        <v>264928.98653880146</v>
      </c>
    </row>
    <row r="74" spans="2:31">
      <c r="C74" s="147" t="s">
        <v>171</v>
      </c>
      <c r="D74" s="148" t="s">
        <v>166</v>
      </c>
      <c r="E74" s="148" t="s">
        <v>167</v>
      </c>
      <c r="F74" s="150">
        <v>2045</v>
      </c>
      <c r="G74" s="149" t="s">
        <v>85</v>
      </c>
      <c r="H74" s="151">
        <f t="shared" ref="H74:AE74" si="51">SUM(H104,H184)</f>
        <v>0</v>
      </c>
      <c r="I74" s="151">
        <f t="shared" si="51"/>
        <v>0</v>
      </c>
      <c r="J74" s="151">
        <f t="shared" si="51"/>
        <v>0</v>
      </c>
      <c r="K74" s="151">
        <f t="shared" si="51"/>
        <v>0</v>
      </c>
      <c r="L74" s="151">
        <f t="shared" si="51"/>
        <v>0</v>
      </c>
      <c r="M74" s="151">
        <f t="shared" si="51"/>
        <v>0</v>
      </c>
      <c r="N74" s="151">
        <f t="shared" si="51"/>
        <v>0</v>
      </c>
      <c r="O74" s="151">
        <f t="shared" si="51"/>
        <v>0</v>
      </c>
      <c r="P74" s="151">
        <f t="shared" si="51"/>
        <v>0</v>
      </c>
      <c r="Q74" s="151">
        <f t="shared" si="51"/>
        <v>0</v>
      </c>
      <c r="R74" s="151">
        <f t="shared" si="51"/>
        <v>0</v>
      </c>
      <c r="S74" s="151">
        <f t="shared" si="51"/>
        <v>0</v>
      </c>
      <c r="T74" s="151">
        <f t="shared" si="51"/>
        <v>0</v>
      </c>
      <c r="U74" s="151">
        <f t="shared" si="51"/>
        <v>0</v>
      </c>
      <c r="V74" s="151">
        <f t="shared" si="51"/>
        <v>0</v>
      </c>
      <c r="W74" s="151">
        <f t="shared" si="51"/>
        <v>0</v>
      </c>
      <c r="X74" s="151">
        <f t="shared" si="51"/>
        <v>0</v>
      </c>
      <c r="Y74" s="151">
        <f t="shared" si="51"/>
        <v>0</v>
      </c>
      <c r="Z74" s="151">
        <f t="shared" si="51"/>
        <v>0</v>
      </c>
      <c r="AA74" s="151">
        <f t="shared" si="51"/>
        <v>0</v>
      </c>
      <c r="AB74" s="151">
        <f t="shared" si="51"/>
        <v>0</v>
      </c>
      <c r="AC74" s="151">
        <f t="shared" si="51"/>
        <v>0</v>
      </c>
      <c r="AD74" s="151">
        <f t="shared" si="51"/>
        <v>0</v>
      </c>
      <c r="AE74" s="151">
        <f t="shared" si="51"/>
        <v>43884.908120568165</v>
      </c>
    </row>
    <row r="75" spans="2:31">
      <c r="C75" s="147" t="s">
        <v>171</v>
      </c>
      <c r="D75" s="148" t="s">
        <v>166</v>
      </c>
      <c r="E75" s="148" t="s">
        <v>167</v>
      </c>
      <c r="F75" s="150">
        <v>2046</v>
      </c>
      <c r="G75" s="149" t="s">
        <v>85</v>
      </c>
      <c r="H75" s="151">
        <f t="shared" ref="H75:AE75" si="52">SUM(H105,H185)</f>
        <v>0</v>
      </c>
      <c r="I75" s="151">
        <f t="shared" si="52"/>
        <v>0</v>
      </c>
      <c r="J75" s="151">
        <f t="shared" si="52"/>
        <v>0</v>
      </c>
      <c r="K75" s="151">
        <f t="shared" si="52"/>
        <v>0</v>
      </c>
      <c r="L75" s="151">
        <f t="shared" si="52"/>
        <v>0</v>
      </c>
      <c r="M75" s="151">
        <f t="shared" si="52"/>
        <v>0</v>
      </c>
      <c r="N75" s="151">
        <f t="shared" si="52"/>
        <v>0</v>
      </c>
      <c r="O75" s="151">
        <f t="shared" si="52"/>
        <v>0</v>
      </c>
      <c r="P75" s="151">
        <f t="shared" si="52"/>
        <v>0</v>
      </c>
      <c r="Q75" s="151">
        <f t="shared" si="52"/>
        <v>0</v>
      </c>
      <c r="R75" s="151">
        <f t="shared" si="52"/>
        <v>0</v>
      </c>
      <c r="S75" s="151">
        <f t="shared" si="52"/>
        <v>0</v>
      </c>
      <c r="T75" s="151">
        <f t="shared" si="52"/>
        <v>0</v>
      </c>
      <c r="U75" s="151">
        <f t="shared" si="52"/>
        <v>0</v>
      </c>
      <c r="V75" s="151">
        <f t="shared" si="52"/>
        <v>0</v>
      </c>
      <c r="W75" s="151">
        <f t="shared" si="52"/>
        <v>0</v>
      </c>
      <c r="X75" s="151">
        <f t="shared" si="52"/>
        <v>0</v>
      </c>
      <c r="Y75" s="151">
        <f t="shared" si="52"/>
        <v>0</v>
      </c>
      <c r="Z75" s="151">
        <f t="shared" si="52"/>
        <v>0</v>
      </c>
      <c r="AA75" s="151">
        <f t="shared" si="52"/>
        <v>0</v>
      </c>
      <c r="AB75" s="151">
        <f t="shared" si="52"/>
        <v>0</v>
      </c>
      <c r="AC75" s="151">
        <f t="shared" si="52"/>
        <v>0</v>
      </c>
      <c r="AD75" s="151">
        <f t="shared" si="52"/>
        <v>0</v>
      </c>
      <c r="AE75" s="151">
        <f t="shared" si="52"/>
        <v>0</v>
      </c>
    </row>
    <row r="76" spans="2:31">
      <c r="C76" s="147" t="s">
        <v>171</v>
      </c>
      <c r="D76" s="148" t="s">
        <v>168</v>
      </c>
      <c r="E76" s="148" t="s">
        <v>127</v>
      </c>
      <c r="F76" s="150" t="s">
        <v>169</v>
      </c>
      <c r="G76" s="149" t="s">
        <v>85</v>
      </c>
      <c r="H76" s="151">
        <f>H190</f>
        <v>5973273.9212281583</v>
      </c>
      <c r="I76" s="151">
        <f t="shared" ref="I76:AE76" si="53">I190</f>
        <v>5995474.4511616845</v>
      </c>
      <c r="J76" s="151">
        <f t="shared" si="53"/>
        <v>6035177.313445542</v>
      </c>
      <c r="K76" s="151">
        <f t="shared" si="53"/>
        <v>6628583.728084648</v>
      </c>
      <c r="L76" s="151">
        <f t="shared" si="53"/>
        <v>6657738.4389838912</v>
      </c>
      <c r="M76" s="151">
        <f t="shared" si="53"/>
        <v>6656914.1096619722</v>
      </c>
      <c r="N76" s="151">
        <f t="shared" si="53"/>
        <v>6656093.9019866623</v>
      </c>
      <c r="O76" s="151">
        <f t="shared" si="53"/>
        <v>6655277.7953497292</v>
      </c>
      <c r="P76" s="151">
        <f t="shared" si="53"/>
        <v>6654465.7692459803</v>
      </c>
      <c r="Q76" s="151">
        <f t="shared" si="53"/>
        <v>6653657.8032727502</v>
      </c>
      <c r="R76" s="151">
        <f t="shared" si="53"/>
        <v>4791128.8771293862</v>
      </c>
      <c r="S76" s="151">
        <f t="shared" si="53"/>
        <v>4360328.9706167392</v>
      </c>
      <c r="T76" s="151">
        <f t="shared" si="53"/>
        <v>4359533.0636366559</v>
      </c>
      <c r="U76" s="151">
        <f t="shared" si="53"/>
        <v>4058741.1361914724</v>
      </c>
      <c r="V76" s="151">
        <f t="shared" si="53"/>
        <v>726804.59378351527</v>
      </c>
      <c r="W76" s="151">
        <f t="shared" si="53"/>
        <v>726020.56581459776</v>
      </c>
      <c r="X76" s="151">
        <f t="shared" si="53"/>
        <v>725240.45798552479</v>
      </c>
      <c r="Y76" s="151">
        <f t="shared" si="53"/>
        <v>724464.25069559715</v>
      </c>
      <c r="Z76" s="151">
        <f t="shared" si="53"/>
        <v>153692.92444211917</v>
      </c>
      <c r="AA76" s="151">
        <f t="shared" si="53"/>
        <v>152924.45981990857</v>
      </c>
      <c r="AB76" s="151">
        <f t="shared" si="53"/>
        <v>152159.83752080903</v>
      </c>
      <c r="AC76" s="151">
        <f t="shared" si="53"/>
        <v>151399.03833320498</v>
      </c>
      <c r="AD76" s="151">
        <f t="shared" si="53"/>
        <v>150642.04314153895</v>
      </c>
      <c r="AE76" s="151">
        <f t="shared" si="53"/>
        <v>149888.83292583126</v>
      </c>
    </row>
    <row r="77" spans="2:31">
      <c r="C77" s="147" t="s">
        <v>171</v>
      </c>
      <c r="D77" s="148" t="s">
        <v>168</v>
      </c>
      <c r="E77" s="148" t="s">
        <v>167</v>
      </c>
      <c r="F77" s="150" t="s">
        <v>169</v>
      </c>
      <c r="G77" s="149" t="s">
        <v>85</v>
      </c>
      <c r="H77" s="151">
        <f t="shared" ref="H77:AE77" si="54">H191</f>
        <v>0</v>
      </c>
      <c r="I77" s="151">
        <f t="shared" si="54"/>
        <v>47000</v>
      </c>
      <c r="J77" s="151">
        <f t="shared" si="54"/>
        <v>472640</v>
      </c>
      <c r="K77" s="151">
        <f t="shared" si="54"/>
        <v>519405</v>
      </c>
      <c r="L77" s="151">
        <f t="shared" si="54"/>
        <v>566170</v>
      </c>
      <c r="M77" s="151">
        <f t="shared" si="54"/>
        <v>612935</v>
      </c>
      <c r="N77" s="151">
        <f t="shared" si="54"/>
        <v>659700</v>
      </c>
      <c r="O77" s="151">
        <f t="shared" si="54"/>
        <v>694861.65413533826</v>
      </c>
      <c r="P77" s="151">
        <f t="shared" si="54"/>
        <v>730023.30827067664</v>
      </c>
      <c r="Q77" s="151">
        <f t="shared" si="54"/>
        <v>765184.96240601491</v>
      </c>
      <c r="R77" s="151">
        <f t="shared" si="54"/>
        <v>800346.61654135329</v>
      </c>
      <c r="S77" s="151">
        <f t="shared" si="54"/>
        <v>835508.27067669155</v>
      </c>
      <c r="T77" s="151">
        <f t="shared" si="54"/>
        <v>870669.92481202981</v>
      </c>
      <c r="U77" s="151">
        <f t="shared" si="54"/>
        <v>905831.57894736819</v>
      </c>
      <c r="V77" s="151">
        <f t="shared" si="54"/>
        <v>940993.23308270646</v>
      </c>
      <c r="W77" s="151">
        <f t="shared" si="54"/>
        <v>976154.88721804484</v>
      </c>
      <c r="X77" s="151">
        <f t="shared" si="54"/>
        <v>1011316.5413533831</v>
      </c>
      <c r="Y77" s="151">
        <f t="shared" si="54"/>
        <v>1046478.1954887215</v>
      </c>
      <c r="Z77" s="151">
        <f t="shared" si="54"/>
        <v>1081639.8496240596</v>
      </c>
      <c r="AA77" s="151">
        <f t="shared" si="54"/>
        <v>1116801.5037593981</v>
      </c>
      <c r="AB77" s="151">
        <f t="shared" si="54"/>
        <v>1151963.1578947364</v>
      </c>
      <c r="AC77" s="151">
        <f t="shared" si="54"/>
        <v>1151963.1578947364</v>
      </c>
      <c r="AD77" s="151">
        <f t="shared" si="54"/>
        <v>1151963.1578947364</v>
      </c>
      <c r="AE77" s="151">
        <f t="shared" si="54"/>
        <v>1151963.1578947364</v>
      </c>
    </row>
    <row r="79" spans="2:31" s="157" customFormat="1">
      <c r="B79" s="157" t="s">
        <v>172</v>
      </c>
    </row>
    <row r="81" spans="3:33">
      <c r="D81" s="19" t="s">
        <v>165</v>
      </c>
      <c r="E81" s="19"/>
      <c r="F81" s="61" t="s">
        <v>70</v>
      </c>
      <c r="G81" s="61" t="s">
        <v>14</v>
      </c>
      <c r="H81" s="19">
        <v>2022</v>
      </c>
      <c r="I81" s="19">
        <v>2023</v>
      </c>
      <c r="J81" s="19">
        <v>2024</v>
      </c>
      <c r="K81" s="19">
        <v>2025</v>
      </c>
      <c r="L81" s="19">
        <v>2026</v>
      </c>
      <c r="M81" s="19">
        <v>2027</v>
      </c>
      <c r="N81" s="19">
        <v>2028</v>
      </c>
      <c r="O81" s="19">
        <v>2029</v>
      </c>
      <c r="P81" s="19">
        <v>2030</v>
      </c>
      <c r="Q81" s="19">
        <v>2031</v>
      </c>
      <c r="R81" s="19">
        <v>2032</v>
      </c>
      <c r="S81" s="19">
        <v>2033</v>
      </c>
      <c r="T81" s="19">
        <v>2034</v>
      </c>
      <c r="U81" s="19">
        <v>2035</v>
      </c>
      <c r="V81" s="19">
        <v>2036</v>
      </c>
      <c r="W81" s="19">
        <v>2037</v>
      </c>
      <c r="X81" s="19">
        <v>2038</v>
      </c>
      <c r="Y81" s="19">
        <v>2039</v>
      </c>
      <c r="Z81" s="19">
        <v>2040</v>
      </c>
      <c r="AA81" s="19">
        <v>2041</v>
      </c>
      <c r="AB81" s="19">
        <v>2042</v>
      </c>
      <c r="AC81" s="19">
        <v>2043</v>
      </c>
      <c r="AD81" s="19">
        <v>2044</v>
      </c>
      <c r="AE81" s="19">
        <v>2045</v>
      </c>
    </row>
    <row r="82" spans="3:33">
      <c r="C82" s="147" t="s">
        <v>173</v>
      </c>
      <c r="D82" s="153" t="s">
        <v>166</v>
      </c>
      <c r="E82" s="153" t="s">
        <v>127</v>
      </c>
      <c r="F82" s="153" t="s">
        <v>127</v>
      </c>
      <c r="G82" s="149" t="s">
        <v>85</v>
      </c>
      <c r="H82" s="144">
        <f>SUMIFS(H$107:H$159,$F$107:$F$159,$F82)</f>
        <v>1242864</v>
      </c>
      <c r="I82" s="144">
        <f t="shared" ref="I82:AE82" si="55">SUMIFS(I$107:I$185,$F$107:$F$185,$F82)</f>
        <v>1772241</v>
      </c>
      <c r="J82" s="144">
        <f t="shared" si="55"/>
        <v>2741811.1379452054</v>
      </c>
      <c r="K82" s="144">
        <f t="shared" si="55"/>
        <v>4904662.9710832881</v>
      </c>
      <c r="L82" s="144">
        <f t="shared" si="55"/>
        <v>6746809.0165317617</v>
      </c>
      <c r="M82" s="144">
        <f t="shared" si="55"/>
        <v>9544315.0742938891</v>
      </c>
      <c r="N82" s="144">
        <f t="shared" si="55"/>
        <v>13277450.124248499</v>
      </c>
      <c r="O82" s="144">
        <f t="shared" si="55"/>
        <v>14484949.776976006</v>
      </c>
      <c r="P82" s="144">
        <f t="shared" si="55"/>
        <v>14431543.846887939</v>
      </c>
      <c r="Q82" s="144">
        <f t="shared" si="55"/>
        <v>14376720.53565518</v>
      </c>
      <c r="R82" s="144">
        <f t="shared" si="55"/>
        <v>14321934.878248675</v>
      </c>
      <c r="S82" s="144">
        <f t="shared" si="55"/>
        <v>14266189.130807532</v>
      </c>
      <c r="T82" s="144">
        <f t="shared" si="55"/>
        <v>14073102.099322259</v>
      </c>
      <c r="U82" s="144">
        <f t="shared" si="55"/>
        <v>13547712.811331788</v>
      </c>
      <c r="V82" s="144">
        <f t="shared" si="55"/>
        <v>13136665.887915673</v>
      </c>
      <c r="W82" s="144">
        <f t="shared" si="55"/>
        <v>12899090.343134047</v>
      </c>
      <c r="X82" s="144">
        <f t="shared" si="55"/>
        <v>12487995.725909704</v>
      </c>
      <c r="Y82" s="144">
        <f t="shared" si="55"/>
        <v>11954709.021397147</v>
      </c>
      <c r="Z82" s="144">
        <f t="shared" si="55"/>
        <v>11524254.106051559</v>
      </c>
      <c r="AA82" s="144">
        <f t="shared" si="55"/>
        <v>11293023.635504996</v>
      </c>
      <c r="AB82" s="144">
        <f t="shared" si="55"/>
        <v>11254889.432624372</v>
      </c>
      <c r="AC82" s="144">
        <f t="shared" si="55"/>
        <v>11092611.906937825</v>
      </c>
      <c r="AD82" s="144">
        <f t="shared" si="55"/>
        <v>10648090.02772139</v>
      </c>
      <c r="AE82" s="144">
        <f t="shared" si="55"/>
        <v>9193588.1868494116</v>
      </c>
    </row>
    <row r="83" spans="3:33">
      <c r="C83" s="147" t="s">
        <v>171</v>
      </c>
      <c r="D83" s="153" t="s">
        <v>166</v>
      </c>
      <c r="E83" s="153" t="s">
        <v>167</v>
      </c>
      <c r="F83" s="154">
        <v>2024</v>
      </c>
      <c r="G83" s="149" t="s">
        <v>85</v>
      </c>
      <c r="H83" s="151">
        <f>SUMIFS(H$112:H$159,$F$112:$F$159,$F83)</f>
        <v>0</v>
      </c>
      <c r="I83" s="151">
        <f t="shared" ref="I83:X98" si="56">SUMIFS(I$112:I$159,$F$112:$F$159,$F83)</f>
        <v>0</v>
      </c>
      <c r="J83" s="151">
        <f t="shared" si="56"/>
        <v>8306.8909833293801</v>
      </c>
      <c r="K83" s="151">
        <f t="shared" si="56"/>
        <v>157632.67672425136</v>
      </c>
      <c r="L83" s="151">
        <f t="shared" si="56"/>
        <v>349626.6310119988</v>
      </c>
      <c r="M83" s="151">
        <f t="shared" si="56"/>
        <v>347878.4978569388</v>
      </c>
      <c r="N83" s="151">
        <f t="shared" si="56"/>
        <v>346139.10536765412</v>
      </c>
      <c r="O83" s="151">
        <f t="shared" si="56"/>
        <v>344408.40984081588</v>
      </c>
      <c r="P83" s="151">
        <f t="shared" si="56"/>
        <v>342686.36779161176</v>
      </c>
      <c r="Q83" s="151">
        <f t="shared" si="56"/>
        <v>340972.93595265376</v>
      </c>
      <c r="R83" s="151">
        <f t="shared" si="56"/>
        <v>339268.07127289043</v>
      </c>
      <c r="S83" s="151">
        <f t="shared" si="56"/>
        <v>337571.73091652594</v>
      </c>
      <c r="T83" s="151">
        <f t="shared" si="56"/>
        <v>335883.87226194335</v>
      </c>
      <c r="U83" s="151">
        <f t="shared" si="56"/>
        <v>334204.45290063368</v>
      </c>
      <c r="V83" s="151">
        <f t="shared" si="56"/>
        <v>332533.43063613045</v>
      </c>
      <c r="W83" s="151">
        <f t="shared" si="56"/>
        <v>330870.76348294981</v>
      </c>
      <c r="X83" s="151">
        <f t="shared" si="56"/>
        <v>329216.40966553503</v>
      </c>
      <c r="Y83" s="151">
        <f t="shared" ref="Y83:AE98" si="57">SUMIFS(Y$112:Y$159,$F$112:$F$159,$F83)</f>
        <v>312082.45967048756</v>
      </c>
      <c r="Z83" s="151">
        <f t="shared" si="57"/>
        <v>172012.08227444161</v>
      </c>
      <c r="AA83" s="151">
        <f t="shared" si="57"/>
        <v>171152.02186306939</v>
      </c>
      <c r="AB83" s="151">
        <f t="shared" si="57"/>
        <v>170296.26175375405</v>
      </c>
      <c r="AC83" s="151">
        <f t="shared" si="57"/>
        <v>169444.78044498526</v>
      </c>
      <c r="AD83" s="151">
        <f t="shared" si="57"/>
        <v>168597.55654276034</v>
      </c>
      <c r="AE83" s="151">
        <f t="shared" si="57"/>
        <v>167754.56876004656</v>
      </c>
    </row>
    <row r="84" spans="3:33">
      <c r="C84" s="147" t="s">
        <v>171</v>
      </c>
      <c r="D84" s="153" t="s">
        <v>166</v>
      </c>
      <c r="E84" s="153" t="s">
        <v>167</v>
      </c>
      <c r="F84" s="154">
        <v>2025</v>
      </c>
      <c r="G84" s="149" t="s">
        <v>85</v>
      </c>
      <c r="H84" s="151">
        <f t="shared" ref="H84:W99" si="58">SUMIFS(H$112:H$159,$F$112:$F$159,$F84)</f>
        <v>0</v>
      </c>
      <c r="I84" s="151">
        <f t="shared" si="56"/>
        <v>0</v>
      </c>
      <c r="J84" s="151">
        <f t="shared" si="56"/>
        <v>0</v>
      </c>
      <c r="K84" s="151">
        <f t="shared" si="56"/>
        <v>87500.365862400009</v>
      </c>
      <c r="L84" s="151">
        <f t="shared" si="56"/>
        <v>528231.32695212879</v>
      </c>
      <c r="M84" s="151">
        <f t="shared" si="56"/>
        <v>1086590.0583504562</v>
      </c>
      <c r="N84" s="151">
        <f t="shared" si="56"/>
        <v>4332823.1080587041</v>
      </c>
      <c r="O84" s="151">
        <f t="shared" si="56"/>
        <v>4323658.9925184101</v>
      </c>
      <c r="P84" s="151">
        <f t="shared" si="56"/>
        <v>4314540.6975558177</v>
      </c>
      <c r="Q84" s="151">
        <f t="shared" si="56"/>
        <v>4305467.9940680386</v>
      </c>
      <c r="R84" s="151">
        <f t="shared" si="56"/>
        <v>4296440.6540976986</v>
      </c>
      <c r="S84" s="151">
        <f t="shared" si="56"/>
        <v>4287458.4508272102</v>
      </c>
      <c r="T84" s="151">
        <f t="shared" si="56"/>
        <v>4278521.1585730743</v>
      </c>
      <c r="U84" s="151">
        <f t="shared" si="56"/>
        <v>4269628.5527802091</v>
      </c>
      <c r="V84" s="151">
        <f t="shared" si="56"/>
        <v>4260780.4100163076</v>
      </c>
      <c r="W84" s="151">
        <f t="shared" si="56"/>
        <v>4251976.5079662269</v>
      </c>
      <c r="X84" s="151">
        <f t="shared" si="56"/>
        <v>4243216.6254263958</v>
      </c>
      <c r="Y84" s="151">
        <f t="shared" si="57"/>
        <v>4234500.5422992641</v>
      </c>
      <c r="Z84" s="151">
        <f t="shared" si="57"/>
        <v>4062687.0865541734</v>
      </c>
      <c r="AA84" s="151">
        <f t="shared" si="57"/>
        <v>3646065.2880170923</v>
      </c>
      <c r="AB84" s="151">
        <f t="shared" si="57"/>
        <v>3640334.9615770066</v>
      </c>
      <c r="AC84" s="151">
        <f t="shared" si="57"/>
        <v>3634633.2867691214</v>
      </c>
      <c r="AD84" s="151">
        <f t="shared" si="57"/>
        <v>3628960.1203352762</v>
      </c>
      <c r="AE84" s="151">
        <f t="shared" si="57"/>
        <v>3623315.3197335997</v>
      </c>
    </row>
    <row r="85" spans="3:33">
      <c r="C85" s="147" t="s">
        <v>171</v>
      </c>
      <c r="D85" s="153" t="s">
        <v>166</v>
      </c>
      <c r="E85" s="153" t="s">
        <v>167</v>
      </c>
      <c r="F85" s="154">
        <v>2026</v>
      </c>
      <c r="G85" s="149" t="s">
        <v>85</v>
      </c>
      <c r="H85" s="151">
        <f t="shared" si="58"/>
        <v>0</v>
      </c>
      <c r="I85" s="151">
        <f t="shared" si="56"/>
        <v>0</v>
      </c>
      <c r="J85" s="151">
        <f t="shared" si="56"/>
        <v>0</v>
      </c>
      <c r="K85" s="151">
        <f t="shared" si="56"/>
        <v>0</v>
      </c>
      <c r="L85" s="151">
        <f t="shared" si="56"/>
        <v>87500.365862400009</v>
      </c>
      <c r="M85" s="151">
        <f t="shared" si="56"/>
        <v>528231.32695212879</v>
      </c>
      <c r="N85" s="151">
        <f t="shared" si="56"/>
        <v>1086590.0583504562</v>
      </c>
      <c r="O85" s="151">
        <f t="shared" si="56"/>
        <v>5166157.1080587041</v>
      </c>
      <c r="P85" s="151">
        <f t="shared" si="56"/>
        <v>5152826.3225184102</v>
      </c>
      <c r="Q85" s="151">
        <f t="shared" si="56"/>
        <v>5139562.1909058187</v>
      </c>
      <c r="R85" s="151">
        <f t="shared" si="56"/>
        <v>5126364.3799512889</v>
      </c>
      <c r="S85" s="151">
        <f t="shared" si="56"/>
        <v>5113232.5580515331</v>
      </c>
      <c r="T85" s="151">
        <f t="shared" si="56"/>
        <v>5100166.3952612747</v>
      </c>
      <c r="U85" s="151">
        <f t="shared" si="56"/>
        <v>5087165.563284969</v>
      </c>
      <c r="V85" s="151">
        <f t="shared" si="56"/>
        <v>5074229.7354685441</v>
      </c>
      <c r="W85" s="151">
        <f t="shared" si="56"/>
        <v>5061358.5867912015</v>
      </c>
      <c r="X85" s="151">
        <f t="shared" si="56"/>
        <v>5048551.7938572457</v>
      </c>
      <c r="Y85" s="151">
        <f t="shared" si="57"/>
        <v>5035809.0348879592</v>
      </c>
      <c r="Z85" s="151">
        <f t="shared" si="57"/>
        <v>5023129.9897135198</v>
      </c>
      <c r="AA85" s="151">
        <f t="shared" si="57"/>
        <v>4847373.3867313582</v>
      </c>
      <c r="AB85" s="151">
        <f t="shared" si="57"/>
        <v>4426828.1566933906</v>
      </c>
      <c r="AC85" s="151">
        <f t="shared" si="57"/>
        <v>4417194.0159099242</v>
      </c>
      <c r="AD85" s="151">
        <f t="shared" si="57"/>
        <v>4407608.0458303746</v>
      </c>
      <c r="AE85" s="151">
        <f t="shared" si="57"/>
        <v>4398070.0056012226</v>
      </c>
    </row>
    <row r="86" spans="3:33">
      <c r="C86" s="147" t="s">
        <v>171</v>
      </c>
      <c r="D86" s="153" t="s">
        <v>166</v>
      </c>
      <c r="E86" s="153" t="s">
        <v>167</v>
      </c>
      <c r="F86" s="154">
        <v>2027</v>
      </c>
      <c r="G86" s="149" t="s">
        <v>85</v>
      </c>
      <c r="H86" s="151">
        <f t="shared" si="58"/>
        <v>0</v>
      </c>
      <c r="I86" s="151">
        <f t="shared" si="56"/>
        <v>0</v>
      </c>
      <c r="J86" s="151">
        <f t="shared" si="56"/>
        <v>0</v>
      </c>
      <c r="K86" s="151">
        <f t="shared" si="56"/>
        <v>0</v>
      </c>
      <c r="L86" s="151">
        <f t="shared" si="56"/>
        <v>0</v>
      </c>
      <c r="M86" s="151">
        <f t="shared" si="56"/>
        <v>87500.365862400009</v>
      </c>
      <c r="N86" s="151">
        <f t="shared" si="56"/>
        <v>528231.32695212879</v>
      </c>
      <c r="O86" s="151">
        <f t="shared" si="56"/>
        <v>1086590.0583504562</v>
      </c>
      <c r="P86" s="151">
        <f t="shared" si="56"/>
        <v>5166157.1080587041</v>
      </c>
      <c r="Q86" s="151">
        <f t="shared" si="56"/>
        <v>5152826.3225184102</v>
      </c>
      <c r="R86" s="151">
        <f t="shared" si="56"/>
        <v>5139562.1909058187</v>
      </c>
      <c r="S86" s="151">
        <f t="shared" si="56"/>
        <v>5126364.3799512889</v>
      </c>
      <c r="T86" s="151">
        <f t="shared" si="56"/>
        <v>5113232.5580515331</v>
      </c>
      <c r="U86" s="151">
        <f t="shared" si="56"/>
        <v>5100166.3952612747</v>
      </c>
      <c r="V86" s="151">
        <f t="shared" si="56"/>
        <v>5087165.563284969</v>
      </c>
      <c r="W86" s="151">
        <f t="shared" si="56"/>
        <v>5074229.7354685441</v>
      </c>
      <c r="X86" s="151">
        <f t="shared" si="56"/>
        <v>5061358.5867912015</v>
      </c>
      <c r="Y86" s="151">
        <f t="shared" si="57"/>
        <v>5048551.7938572457</v>
      </c>
      <c r="Z86" s="151">
        <f t="shared" si="57"/>
        <v>5035809.0348879592</v>
      </c>
      <c r="AA86" s="151">
        <f t="shared" si="57"/>
        <v>5023129.9897135198</v>
      </c>
      <c r="AB86" s="151">
        <f t="shared" si="57"/>
        <v>4847373.3867313582</v>
      </c>
      <c r="AC86" s="151">
        <f t="shared" si="57"/>
        <v>4426828.1566933906</v>
      </c>
      <c r="AD86" s="151">
        <f t="shared" si="57"/>
        <v>4417194.0159099242</v>
      </c>
      <c r="AE86" s="151">
        <f t="shared" si="57"/>
        <v>4407608.0458303746</v>
      </c>
    </row>
    <row r="87" spans="3:33">
      <c r="C87" s="147" t="s">
        <v>171</v>
      </c>
      <c r="D87" s="153" t="s">
        <v>166</v>
      </c>
      <c r="E87" s="153" t="s">
        <v>167</v>
      </c>
      <c r="F87" s="154">
        <v>2028</v>
      </c>
      <c r="G87" s="149" t="s">
        <v>85</v>
      </c>
      <c r="H87" s="151">
        <f t="shared" si="58"/>
        <v>0</v>
      </c>
      <c r="I87" s="151">
        <f t="shared" si="56"/>
        <v>0</v>
      </c>
      <c r="J87" s="151">
        <f t="shared" si="56"/>
        <v>0</v>
      </c>
      <c r="K87" s="151">
        <f t="shared" si="56"/>
        <v>0</v>
      </c>
      <c r="L87" s="151">
        <f t="shared" si="56"/>
        <v>0</v>
      </c>
      <c r="M87" s="151">
        <f t="shared" si="56"/>
        <v>0</v>
      </c>
      <c r="N87" s="151">
        <f t="shared" si="56"/>
        <v>87500.365862400009</v>
      </c>
      <c r="O87" s="151">
        <f t="shared" si="56"/>
        <v>528231.32695212879</v>
      </c>
      <c r="P87" s="151">
        <f t="shared" si="56"/>
        <v>1086590.0583504562</v>
      </c>
      <c r="Q87" s="151">
        <f t="shared" si="56"/>
        <v>4666157.1080587041</v>
      </c>
      <c r="R87" s="151">
        <f t="shared" si="56"/>
        <v>4655326.3225184102</v>
      </c>
      <c r="S87" s="151">
        <f t="shared" si="56"/>
        <v>4644549.6909058187</v>
      </c>
      <c r="T87" s="151">
        <f t="shared" si="56"/>
        <v>4633826.9424512889</v>
      </c>
      <c r="U87" s="151">
        <f t="shared" si="56"/>
        <v>4623157.8077390324</v>
      </c>
      <c r="V87" s="151">
        <f t="shared" si="56"/>
        <v>4612542.018700337</v>
      </c>
      <c r="W87" s="151">
        <f t="shared" si="56"/>
        <v>4601979.308606836</v>
      </c>
      <c r="X87" s="151">
        <f t="shared" si="56"/>
        <v>4591469.4120638017</v>
      </c>
      <c r="Y87" s="151">
        <f t="shared" si="57"/>
        <v>4581012.0650034826</v>
      </c>
      <c r="Z87" s="151">
        <f t="shared" si="57"/>
        <v>4570607.0046784654</v>
      </c>
      <c r="AA87" s="151">
        <f t="shared" si="57"/>
        <v>4560253.9696550732</v>
      </c>
      <c r="AB87" s="151">
        <f t="shared" si="57"/>
        <v>4549952.6998067982</v>
      </c>
      <c r="AC87" s="151">
        <f t="shared" si="57"/>
        <v>4376561.9832741693</v>
      </c>
      <c r="AD87" s="151">
        <f t="shared" si="57"/>
        <v>3958370.8102534888</v>
      </c>
      <c r="AE87" s="151">
        <f t="shared" si="57"/>
        <v>3951078.9562022211</v>
      </c>
    </row>
    <row r="88" spans="3:33">
      <c r="C88" s="147" t="s">
        <v>171</v>
      </c>
      <c r="D88" s="153" t="s">
        <v>166</v>
      </c>
      <c r="E88" s="153" t="s">
        <v>167</v>
      </c>
      <c r="F88" s="154">
        <v>2029</v>
      </c>
      <c r="G88" s="149" t="s">
        <v>85</v>
      </c>
      <c r="H88" s="151">
        <f t="shared" si="58"/>
        <v>0</v>
      </c>
      <c r="I88" s="151">
        <f t="shared" si="56"/>
        <v>0</v>
      </c>
      <c r="J88" s="151">
        <f t="shared" si="56"/>
        <v>0</v>
      </c>
      <c r="K88" s="151">
        <f t="shared" si="56"/>
        <v>0</v>
      </c>
      <c r="L88" s="151">
        <f t="shared" si="56"/>
        <v>0</v>
      </c>
      <c r="M88" s="151">
        <f t="shared" si="56"/>
        <v>0</v>
      </c>
      <c r="N88" s="151">
        <f t="shared" si="56"/>
        <v>0</v>
      </c>
      <c r="O88" s="151">
        <f t="shared" si="56"/>
        <v>87500.365862400009</v>
      </c>
      <c r="P88" s="151">
        <f t="shared" si="56"/>
        <v>528231.32695212879</v>
      </c>
      <c r="Q88" s="151">
        <f t="shared" si="56"/>
        <v>1086590.0583504562</v>
      </c>
      <c r="R88" s="151">
        <f t="shared" si="56"/>
        <v>4666157.1080587041</v>
      </c>
      <c r="S88" s="151">
        <f t="shared" si="56"/>
        <v>4655326.3225184102</v>
      </c>
      <c r="T88" s="151">
        <f t="shared" si="56"/>
        <v>4644549.6909058187</v>
      </c>
      <c r="U88" s="151">
        <f t="shared" si="56"/>
        <v>4633826.9424512889</v>
      </c>
      <c r="V88" s="151">
        <f t="shared" si="56"/>
        <v>4623157.8077390324</v>
      </c>
      <c r="W88" s="151">
        <f t="shared" si="56"/>
        <v>4612542.018700337</v>
      </c>
      <c r="X88" s="151">
        <f t="shared" si="56"/>
        <v>4601979.308606836</v>
      </c>
      <c r="Y88" s="151">
        <f t="shared" si="57"/>
        <v>4591469.4120638017</v>
      </c>
      <c r="Z88" s="151">
        <f t="shared" si="57"/>
        <v>4581012.0650034826</v>
      </c>
      <c r="AA88" s="151">
        <f t="shared" si="57"/>
        <v>4570607.0046784654</v>
      </c>
      <c r="AB88" s="151">
        <f t="shared" si="57"/>
        <v>4560253.9696550732</v>
      </c>
      <c r="AC88" s="151">
        <f t="shared" si="57"/>
        <v>4549952.6998067982</v>
      </c>
      <c r="AD88" s="151">
        <f t="shared" si="57"/>
        <v>4376561.9832741693</v>
      </c>
      <c r="AE88" s="151">
        <f t="shared" si="57"/>
        <v>3958370.8102534888</v>
      </c>
    </row>
    <row r="89" spans="3:33">
      <c r="C89" s="147" t="s">
        <v>171</v>
      </c>
      <c r="D89" s="153" t="s">
        <v>166</v>
      </c>
      <c r="E89" s="153" t="s">
        <v>167</v>
      </c>
      <c r="F89" s="154">
        <v>2030</v>
      </c>
      <c r="G89" s="149" t="s">
        <v>85</v>
      </c>
      <c r="H89" s="151">
        <f t="shared" si="58"/>
        <v>0</v>
      </c>
      <c r="I89" s="151">
        <f t="shared" si="56"/>
        <v>0</v>
      </c>
      <c r="J89" s="151">
        <f t="shared" si="56"/>
        <v>0</v>
      </c>
      <c r="K89" s="151">
        <f t="shared" si="56"/>
        <v>0</v>
      </c>
      <c r="L89" s="151">
        <f t="shared" si="56"/>
        <v>0</v>
      </c>
      <c r="M89" s="151">
        <f t="shared" si="56"/>
        <v>0</v>
      </c>
      <c r="N89" s="151">
        <f t="shared" si="56"/>
        <v>0</v>
      </c>
      <c r="O89" s="151">
        <f t="shared" si="56"/>
        <v>0</v>
      </c>
      <c r="P89" s="151">
        <f t="shared" si="56"/>
        <v>87500.365862400009</v>
      </c>
      <c r="Q89" s="151">
        <f t="shared" si="56"/>
        <v>528231.32695212879</v>
      </c>
      <c r="R89" s="151">
        <f t="shared" si="56"/>
        <v>1086590.0583504562</v>
      </c>
      <c r="S89" s="151">
        <f t="shared" si="56"/>
        <v>2916157.1080587041</v>
      </c>
      <c r="T89" s="151">
        <f t="shared" si="56"/>
        <v>2906576.3225184102</v>
      </c>
      <c r="U89" s="151">
        <f t="shared" si="56"/>
        <v>2897043.4409058183</v>
      </c>
      <c r="V89" s="151">
        <f t="shared" si="56"/>
        <v>2887558.2237012889</v>
      </c>
      <c r="W89" s="151">
        <f t="shared" si="56"/>
        <v>2878120.4325827826</v>
      </c>
      <c r="X89" s="151">
        <f t="shared" si="56"/>
        <v>2868729.8304198692</v>
      </c>
      <c r="Y89" s="151">
        <f t="shared" si="57"/>
        <v>2859386.18126777</v>
      </c>
      <c r="Z89" s="151">
        <f t="shared" si="57"/>
        <v>2850089.2503614305</v>
      </c>
      <c r="AA89" s="151">
        <f t="shared" si="57"/>
        <v>2840838.8041096237</v>
      </c>
      <c r="AB89" s="151">
        <f t="shared" si="57"/>
        <v>2831634.6100890758</v>
      </c>
      <c r="AC89" s="151">
        <f t="shared" si="57"/>
        <v>2822476.4370386302</v>
      </c>
      <c r="AD89" s="151">
        <f t="shared" si="57"/>
        <v>2813364.0548534375</v>
      </c>
      <c r="AE89" s="151">
        <f t="shared" si="57"/>
        <v>2641156.2815455762</v>
      </c>
    </row>
    <row r="90" spans="3:33">
      <c r="C90" s="147" t="s">
        <v>171</v>
      </c>
      <c r="D90" s="153" t="s">
        <v>166</v>
      </c>
      <c r="E90" s="153" t="s">
        <v>167</v>
      </c>
      <c r="F90" s="154">
        <v>2031</v>
      </c>
      <c r="G90" s="149" t="s">
        <v>85</v>
      </c>
      <c r="H90" s="151">
        <f t="shared" si="58"/>
        <v>0</v>
      </c>
      <c r="I90" s="151">
        <f t="shared" si="56"/>
        <v>0</v>
      </c>
      <c r="J90" s="151">
        <f t="shared" si="56"/>
        <v>0</v>
      </c>
      <c r="K90" s="151">
        <f t="shared" si="56"/>
        <v>0</v>
      </c>
      <c r="L90" s="151">
        <f t="shared" si="56"/>
        <v>0</v>
      </c>
      <c r="M90" s="151">
        <f t="shared" si="56"/>
        <v>0</v>
      </c>
      <c r="N90" s="151">
        <f t="shared" si="56"/>
        <v>0</v>
      </c>
      <c r="O90" s="151">
        <f t="shared" si="56"/>
        <v>0</v>
      </c>
      <c r="P90" s="151">
        <f t="shared" si="56"/>
        <v>0</v>
      </c>
      <c r="Q90" s="151">
        <f t="shared" si="56"/>
        <v>87500.365862400009</v>
      </c>
      <c r="R90" s="151">
        <f t="shared" si="56"/>
        <v>528231.32695212879</v>
      </c>
      <c r="S90" s="151">
        <f t="shared" si="56"/>
        <v>1086590.0583504562</v>
      </c>
      <c r="T90" s="151">
        <f t="shared" si="56"/>
        <v>2916157.1080587041</v>
      </c>
      <c r="U90" s="151">
        <f t="shared" si="56"/>
        <v>2906576.3225184102</v>
      </c>
      <c r="V90" s="151">
        <f t="shared" si="56"/>
        <v>2897043.4409058183</v>
      </c>
      <c r="W90" s="151">
        <f t="shared" si="56"/>
        <v>2887558.2237012889</v>
      </c>
      <c r="X90" s="151">
        <f t="shared" si="56"/>
        <v>2878120.4325827826</v>
      </c>
      <c r="Y90" s="151">
        <f t="shared" si="57"/>
        <v>2868729.8304198692</v>
      </c>
      <c r="Z90" s="151">
        <f t="shared" si="57"/>
        <v>2859386.18126777</v>
      </c>
      <c r="AA90" s="151">
        <f t="shared" si="57"/>
        <v>2850089.2503614305</v>
      </c>
      <c r="AB90" s="151">
        <f t="shared" si="57"/>
        <v>2840838.8041096237</v>
      </c>
      <c r="AC90" s="151">
        <f t="shared" si="57"/>
        <v>2831634.6100890758</v>
      </c>
      <c r="AD90" s="151">
        <f t="shared" si="57"/>
        <v>2822476.4370386302</v>
      </c>
      <c r="AE90" s="151">
        <f t="shared" si="57"/>
        <v>2813364.0548534375</v>
      </c>
    </row>
    <row r="91" spans="3:33">
      <c r="C91" s="147" t="s">
        <v>171</v>
      </c>
      <c r="D91" s="153" t="s">
        <v>166</v>
      </c>
      <c r="E91" s="153" t="s">
        <v>167</v>
      </c>
      <c r="F91" s="154">
        <v>2032</v>
      </c>
      <c r="G91" s="149" t="s">
        <v>85</v>
      </c>
      <c r="H91" s="151">
        <f t="shared" si="58"/>
        <v>0</v>
      </c>
      <c r="I91" s="151">
        <f t="shared" si="56"/>
        <v>0</v>
      </c>
      <c r="J91" s="151">
        <f t="shared" si="56"/>
        <v>0</v>
      </c>
      <c r="K91" s="151">
        <f t="shared" si="56"/>
        <v>0</v>
      </c>
      <c r="L91" s="151">
        <f t="shared" si="56"/>
        <v>0</v>
      </c>
      <c r="M91" s="151">
        <f t="shared" si="56"/>
        <v>0</v>
      </c>
      <c r="N91" s="151">
        <f t="shared" si="56"/>
        <v>0</v>
      </c>
      <c r="O91" s="151">
        <f t="shared" si="56"/>
        <v>0</v>
      </c>
      <c r="P91" s="151">
        <f t="shared" si="56"/>
        <v>0</v>
      </c>
      <c r="Q91" s="151">
        <f t="shared" si="56"/>
        <v>0</v>
      </c>
      <c r="R91" s="151">
        <f t="shared" si="56"/>
        <v>87500.365862400009</v>
      </c>
      <c r="S91" s="151">
        <f t="shared" si="56"/>
        <v>528231.32695212879</v>
      </c>
      <c r="T91" s="151">
        <f t="shared" si="56"/>
        <v>1086590.0583504562</v>
      </c>
      <c r="U91" s="151">
        <f t="shared" si="56"/>
        <v>2916157.1080587041</v>
      </c>
      <c r="V91" s="151">
        <f t="shared" si="56"/>
        <v>2906576.3225184102</v>
      </c>
      <c r="W91" s="151">
        <f t="shared" si="56"/>
        <v>2897043.4409058183</v>
      </c>
      <c r="X91" s="151">
        <f t="shared" si="56"/>
        <v>2887558.2237012889</v>
      </c>
      <c r="Y91" s="151">
        <f t="shared" si="57"/>
        <v>2878120.4325827826</v>
      </c>
      <c r="Z91" s="151">
        <f t="shared" si="57"/>
        <v>2868729.8304198692</v>
      </c>
      <c r="AA91" s="151">
        <f t="shared" si="57"/>
        <v>2859386.18126777</v>
      </c>
      <c r="AB91" s="151">
        <f t="shared" si="57"/>
        <v>2850089.2503614305</v>
      </c>
      <c r="AC91" s="151">
        <f t="shared" si="57"/>
        <v>2840838.8041096237</v>
      </c>
      <c r="AD91" s="151">
        <f t="shared" si="57"/>
        <v>2831634.6100890758</v>
      </c>
      <c r="AE91" s="151">
        <f t="shared" si="57"/>
        <v>2822476.4370386302</v>
      </c>
    </row>
    <row r="92" spans="3:33">
      <c r="C92" s="147" t="s">
        <v>171</v>
      </c>
      <c r="D92" s="153" t="s">
        <v>166</v>
      </c>
      <c r="E92" s="153" t="s">
        <v>167</v>
      </c>
      <c r="F92" s="154">
        <v>2033</v>
      </c>
      <c r="G92" s="149" t="s">
        <v>85</v>
      </c>
      <c r="H92" s="151">
        <f t="shared" si="58"/>
        <v>0</v>
      </c>
      <c r="I92" s="151">
        <f t="shared" si="56"/>
        <v>0</v>
      </c>
      <c r="J92" s="151">
        <f t="shared" si="56"/>
        <v>0</v>
      </c>
      <c r="K92" s="151">
        <f t="shared" si="56"/>
        <v>0</v>
      </c>
      <c r="L92" s="151">
        <f t="shared" si="56"/>
        <v>0</v>
      </c>
      <c r="M92" s="151">
        <f t="shared" si="56"/>
        <v>0</v>
      </c>
      <c r="N92" s="151">
        <f t="shared" si="56"/>
        <v>0</v>
      </c>
      <c r="O92" s="151">
        <f t="shared" si="56"/>
        <v>0</v>
      </c>
      <c r="P92" s="151">
        <f t="shared" si="56"/>
        <v>0</v>
      </c>
      <c r="Q92" s="151">
        <f t="shared" si="56"/>
        <v>0</v>
      </c>
      <c r="R92" s="151">
        <f t="shared" si="56"/>
        <v>0</v>
      </c>
      <c r="S92" s="151">
        <f t="shared" si="56"/>
        <v>43750.182931200005</v>
      </c>
      <c r="T92" s="151">
        <f t="shared" si="56"/>
        <v>264115.66347606439</v>
      </c>
      <c r="U92" s="151">
        <f t="shared" si="56"/>
        <v>543295.02917522809</v>
      </c>
      <c r="V92" s="151">
        <f t="shared" si="56"/>
        <v>2375578.554029352</v>
      </c>
      <c r="W92" s="151">
        <f t="shared" si="56"/>
        <v>2368700.6612592051</v>
      </c>
      <c r="X92" s="151">
        <f t="shared" si="56"/>
        <v>2361857.1579529094</v>
      </c>
      <c r="Y92" s="151">
        <f t="shared" si="57"/>
        <v>2355047.8721631444</v>
      </c>
      <c r="Z92" s="151">
        <f t="shared" si="57"/>
        <v>2348272.632802329</v>
      </c>
      <c r="AA92" s="151">
        <f t="shared" si="57"/>
        <v>2341531.2696383176</v>
      </c>
      <c r="AB92" s="151">
        <f t="shared" si="57"/>
        <v>2334823.613290126</v>
      </c>
      <c r="AC92" s="151">
        <f t="shared" si="57"/>
        <v>2328149.4952236749</v>
      </c>
      <c r="AD92" s="151">
        <f t="shared" si="57"/>
        <v>2321508.7477475568</v>
      </c>
      <c r="AE92" s="151">
        <f t="shared" si="57"/>
        <v>2314901.2040088191</v>
      </c>
    </row>
    <row r="93" spans="3:33">
      <c r="C93" s="147" t="s">
        <v>171</v>
      </c>
      <c r="D93" s="153" t="s">
        <v>166</v>
      </c>
      <c r="E93" s="153" t="s">
        <v>167</v>
      </c>
      <c r="F93" s="154">
        <v>2034</v>
      </c>
      <c r="G93" s="149" t="s">
        <v>85</v>
      </c>
      <c r="H93" s="151">
        <f t="shared" si="58"/>
        <v>0</v>
      </c>
      <c r="I93" s="151">
        <f t="shared" si="56"/>
        <v>0</v>
      </c>
      <c r="J93" s="151">
        <f t="shared" si="56"/>
        <v>0</v>
      </c>
      <c r="K93" s="151">
        <f t="shared" si="56"/>
        <v>0</v>
      </c>
      <c r="L93" s="151">
        <f t="shared" si="56"/>
        <v>0</v>
      </c>
      <c r="M93" s="151">
        <f t="shared" si="56"/>
        <v>0</v>
      </c>
      <c r="N93" s="151">
        <f t="shared" si="56"/>
        <v>0</v>
      </c>
      <c r="O93" s="151">
        <f t="shared" si="56"/>
        <v>0</v>
      </c>
      <c r="P93" s="151">
        <f t="shared" si="56"/>
        <v>0</v>
      </c>
      <c r="Q93" s="151">
        <f t="shared" si="56"/>
        <v>0</v>
      </c>
      <c r="R93" s="151">
        <f t="shared" si="56"/>
        <v>0</v>
      </c>
      <c r="S93" s="151">
        <f t="shared" si="56"/>
        <v>0</v>
      </c>
      <c r="T93" s="151">
        <f t="shared" si="56"/>
        <v>43750.182931200005</v>
      </c>
      <c r="U93" s="151">
        <f t="shared" si="56"/>
        <v>264115.66347606439</v>
      </c>
      <c r="V93" s="151">
        <f t="shared" si="56"/>
        <v>543295.02917522809</v>
      </c>
      <c r="W93" s="151">
        <f t="shared" si="56"/>
        <v>2375578.554029352</v>
      </c>
      <c r="X93" s="151">
        <f t="shared" si="56"/>
        <v>2368700.6612592051</v>
      </c>
      <c r="Y93" s="151">
        <f t="shared" si="57"/>
        <v>2361857.1579529094</v>
      </c>
      <c r="Z93" s="151">
        <f t="shared" si="57"/>
        <v>2355047.8721631444</v>
      </c>
      <c r="AA93" s="151">
        <f t="shared" si="57"/>
        <v>2348272.632802329</v>
      </c>
      <c r="AB93" s="151">
        <f t="shared" si="57"/>
        <v>2341531.2696383176</v>
      </c>
      <c r="AC93" s="151">
        <f t="shared" si="57"/>
        <v>2334823.613290126</v>
      </c>
      <c r="AD93" s="151">
        <f t="shared" si="57"/>
        <v>2328149.4952236749</v>
      </c>
      <c r="AE93" s="151">
        <f t="shared" si="57"/>
        <v>2321508.7477475568</v>
      </c>
    </row>
    <row r="94" spans="3:33">
      <c r="C94" s="147" t="s">
        <v>171</v>
      </c>
      <c r="D94" s="153" t="s">
        <v>166</v>
      </c>
      <c r="E94" s="153" t="s">
        <v>167</v>
      </c>
      <c r="F94" s="154">
        <v>2035</v>
      </c>
      <c r="G94" s="149" t="s">
        <v>85</v>
      </c>
      <c r="H94" s="151">
        <f t="shared" si="58"/>
        <v>0</v>
      </c>
      <c r="I94" s="151">
        <f t="shared" si="56"/>
        <v>0</v>
      </c>
      <c r="J94" s="151">
        <f t="shared" si="56"/>
        <v>0</v>
      </c>
      <c r="K94" s="151">
        <f t="shared" si="56"/>
        <v>0</v>
      </c>
      <c r="L94" s="151">
        <f t="shared" si="56"/>
        <v>0</v>
      </c>
      <c r="M94" s="151">
        <f t="shared" si="56"/>
        <v>0</v>
      </c>
      <c r="N94" s="151">
        <f t="shared" si="56"/>
        <v>0</v>
      </c>
      <c r="O94" s="151">
        <f t="shared" si="56"/>
        <v>0</v>
      </c>
      <c r="P94" s="151">
        <f t="shared" si="56"/>
        <v>0</v>
      </c>
      <c r="Q94" s="151">
        <f t="shared" si="56"/>
        <v>0</v>
      </c>
      <c r="R94" s="151">
        <f t="shared" si="56"/>
        <v>0</v>
      </c>
      <c r="S94" s="151">
        <f t="shared" si="56"/>
        <v>0</v>
      </c>
      <c r="T94" s="151">
        <f t="shared" si="56"/>
        <v>0</v>
      </c>
      <c r="U94" s="151">
        <f t="shared" si="56"/>
        <v>43750.182931200005</v>
      </c>
      <c r="V94" s="151">
        <f t="shared" si="56"/>
        <v>264115.66347606439</v>
      </c>
      <c r="W94" s="151">
        <f t="shared" si="56"/>
        <v>543295.02917522809</v>
      </c>
      <c r="X94" s="151">
        <f t="shared" si="56"/>
        <v>2375578.554029352</v>
      </c>
      <c r="Y94" s="151">
        <f t="shared" si="57"/>
        <v>2368700.6612592051</v>
      </c>
      <c r="Z94" s="151">
        <f t="shared" si="57"/>
        <v>2361857.1579529094</v>
      </c>
      <c r="AA94" s="151">
        <f t="shared" si="57"/>
        <v>2355047.8721631444</v>
      </c>
      <c r="AB94" s="151">
        <f t="shared" si="57"/>
        <v>2348272.632802329</v>
      </c>
      <c r="AC94" s="151">
        <f t="shared" si="57"/>
        <v>2341531.2696383176</v>
      </c>
      <c r="AD94" s="151">
        <f t="shared" si="57"/>
        <v>2334823.613290126</v>
      </c>
      <c r="AE94" s="151">
        <f t="shared" si="57"/>
        <v>2328149.4952236749</v>
      </c>
      <c r="AG94" s="152"/>
    </row>
    <row r="95" spans="3:33">
      <c r="C95" s="147" t="s">
        <v>171</v>
      </c>
      <c r="D95" s="153" t="s">
        <v>166</v>
      </c>
      <c r="E95" s="153" t="s">
        <v>167</v>
      </c>
      <c r="F95" s="154">
        <v>2036</v>
      </c>
      <c r="G95" s="149" t="s">
        <v>85</v>
      </c>
      <c r="H95" s="151">
        <f t="shared" si="58"/>
        <v>0</v>
      </c>
      <c r="I95" s="151">
        <f t="shared" si="56"/>
        <v>0</v>
      </c>
      <c r="J95" s="151">
        <f t="shared" si="56"/>
        <v>0</v>
      </c>
      <c r="K95" s="151">
        <f t="shared" si="56"/>
        <v>0</v>
      </c>
      <c r="L95" s="151">
        <f t="shared" si="56"/>
        <v>0</v>
      </c>
      <c r="M95" s="151">
        <f t="shared" si="56"/>
        <v>0</v>
      </c>
      <c r="N95" s="151">
        <f t="shared" si="56"/>
        <v>0</v>
      </c>
      <c r="O95" s="151">
        <f t="shared" si="56"/>
        <v>0</v>
      </c>
      <c r="P95" s="151">
        <f t="shared" si="56"/>
        <v>0</v>
      </c>
      <c r="Q95" s="151">
        <f t="shared" si="56"/>
        <v>0</v>
      </c>
      <c r="R95" s="151">
        <f t="shared" si="56"/>
        <v>0</v>
      </c>
      <c r="S95" s="151">
        <f t="shared" si="56"/>
        <v>0</v>
      </c>
      <c r="T95" s="151">
        <f t="shared" si="56"/>
        <v>0</v>
      </c>
      <c r="U95" s="151">
        <f t="shared" si="56"/>
        <v>0</v>
      </c>
      <c r="V95" s="151">
        <f t="shared" si="56"/>
        <v>43750.182931200005</v>
      </c>
      <c r="W95" s="151">
        <f t="shared" si="56"/>
        <v>264115.66347606439</v>
      </c>
      <c r="X95" s="151">
        <f t="shared" si="56"/>
        <v>543295.02917522809</v>
      </c>
      <c r="Y95" s="151">
        <f t="shared" si="57"/>
        <v>2375578.554029352</v>
      </c>
      <c r="Z95" s="151">
        <f t="shared" si="57"/>
        <v>2368700.6612592051</v>
      </c>
      <c r="AA95" s="151">
        <f t="shared" si="57"/>
        <v>2361857.1579529094</v>
      </c>
      <c r="AB95" s="151">
        <f t="shared" si="57"/>
        <v>2355047.8721631444</v>
      </c>
      <c r="AC95" s="151">
        <f t="shared" si="57"/>
        <v>2348272.632802329</v>
      </c>
      <c r="AD95" s="151">
        <f t="shared" si="57"/>
        <v>2341531.2696383176</v>
      </c>
      <c r="AE95" s="151">
        <f t="shared" si="57"/>
        <v>2334823.613290126</v>
      </c>
    </row>
    <row r="96" spans="3:33">
      <c r="C96" s="147" t="s">
        <v>171</v>
      </c>
      <c r="D96" s="153" t="s">
        <v>166</v>
      </c>
      <c r="E96" s="153" t="s">
        <v>167</v>
      </c>
      <c r="F96" s="154">
        <v>2037</v>
      </c>
      <c r="G96" s="149" t="s">
        <v>85</v>
      </c>
      <c r="H96" s="151">
        <f t="shared" si="58"/>
        <v>0</v>
      </c>
      <c r="I96" s="151">
        <f t="shared" si="56"/>
        <v>0</v>
      </c>
      <c r="J96" s="151">
        <f t="shared" si="56"/>
        <v>0</v>
      </c>
      <c r="K96" s="151">
        <f t="shared" si="56"/>
        <v>0</v>
      </c>
      <c r="L96" s="151">
        <f t="shared" si="56"/>
        <v>0</v>
      </c>
      <c r="M96" s="151">
        <f t="shared" si="56"/>
        <v>0</v>
      </c>
      <c r="N96" s="151">
        <f t="shared" si="56"/>
        <v>0</v>
      </c>
      <c r="O96" s="151">
        <f t="shared" si="56"/>
        <v>0</v>
      </c>
      <c r="P96" s="151">
        <f t="shared" si="56"/>
        <v>0</v>
      </c>
      <c r="Q96" s="151">
        <f t="shared" si="56"/>
        <v>0</v>
      </c>
      <c r="R96" s="151">
        <f t="shared" si="56"/>
        <v>0</v>
      </c>
      <c r="S96" s="151">
        <f t="shared" si="56"/>
        <v>0</v>
      </c>
      <c r="T96" s="151">
        <f t="shared" si="56"/>
        <v>0</v>
      </c>
      <c r="U96" s="151">
        <f t="shared" si="56"/>
        <v>0</v>
      </c>
      <c r="V96" s="151">
        <f t="shared" si="56"/>
        <v>0</v>
      </c>
      <c r="W96" s="151">
        <f t="shared" si="56"/>
        <v>43750.182931200005</v>
      </c>
      <c r="X96" s="151">
        <f t="shared" si="56"/>
        <v>264115.66347606439</v>
      </c>
      <c r="Y96" s="151">
        <f t="shared" si="57"/>
        <v>543295.02917522809</v>
      </c>
      <c r="Z96" s="151">
        <f t="shared" si="57"/>
        <v>2375578.554029352</v>
      </c>
      <c r="AA96" s="151">
        <f t="shared" si="57"/>
        <v>2368700.6612592051</v>
      </c>
      <c r="AB96" s="151">
        <f t="shared" si="57"/>
        <v>2361857.1579529094</v>
      </c>
      <c r="AC96" s="151">
        <f t="shared" si="57"/>
        <v>2355047.8721631444</v>
      </c>
      <c r="AD96" s="151">
        <f t="shared" si="57"/>
        <v>2348272.632802329</v>
      </c>
      <c r="AE96" s="151">
        <f t="shared" si="57"/>
        <v>2341531.2696383176</v>
      </c>
    </row>
    <row r="97" spans="3:31">
      <c r="C97" s="147" t="s">
        <v>171</v>
      </c>
      <c r="D97" s="153" t="s">
        <v>166</v>
      </c>
      <c r="E97" s="153" t="s">
        <v>167</v>
      </c>
      <c r="F97" s="154">
        <v>2038</v>
      </c>
      <c r="G97" s="149" t="s">
        <v>85</v>
      </c>
      <c r="H97" s="151">
        <f t="shared" si="58"/>
        <v>0</v>
      </c>
      <c r="I97" s="151">
        <f t="shared" si="56"/>
        <v>0</v>
      </c>
      <c r="J97" s="151">
        <f t="shared" si="56"/>
        <v>0</v>
      </c>
      <c r="K97" s="151">
        <f t="shared" si="56"/>
        <v>0</v>
      </c>
      <c r="L97" s="151">
        <f t="shared" si="56"/>
        <v>0</v>
      </c>
      <c r="M97" s="151">
        <f t="shared" si="56"/>
        <v>0</v>
      </c>
      <c r="N97" s="151">
        <f t="shared" si="56"/>
        <v>0</v>
      </c>
      <c r="O97" s="151">
        <f t="shared" si="56"/>
        <v>0</v>
      </c>
      <c r="P97" s="151">
        <f t="shared" si="56"/>
        <v>0</v>
      </c>
      <c r="Q97" s="151">
        <f t="shared" si="56"/>
        <v>0</v>
      </c>
      <c r="R97" s="151">
        <f t="shared" si="56"/>
        <v>0</v>
      </c>
      <c r="S97" s="151">
        <f t="shared" si="56"/>
        <v>0</v>
      </c>
      <c r="T97" s="151">
        <f t="shared" si="56"/>
        <v>0</v>
      </c>
      <c r="U97" s="151">
        <f t="shared" si="56"/>
        <v>0</v>
      </c>
      <c r="V97" s="151">
        <f t="shared" si="56"/>
        <v>0</v>
      </c>
      <c r="W97" s="151">
        <f t="shared" si="56"/>
        <v>0</v>
      </c>
      <c r="X97" s="151">
        <f t="shared" si="56"/>
        <v>43750.182931200005</v>
      </c>
      <c r="Y97" s="151">
        <f t="shared" si="57"/>
        <v>264115.66347606439</v>
      </c>
      <c r="Z97" s="151">
        <f t="shared" si="57"/>
        <v>543295.02917522809</v>
      </c>
      <c r="AA97" s="151">
        <f t="shared" si="57"/>
        <v>2375578.554029352</v>
      </c>
      <c r="AB97" s="151">
        <f t="shared" si="57"/>
        <v>2368700.6612592051</v>
      </c>
      <c r="AC97" s="151">
        <f t="shared" si="57"/>
        <v>2361857.1579529094</v>
      </c>
      <c r="AD97" s="151">
        <f t="shared" si="57"/>
        <v>2355047.8721631444</v>
      </c>
      <c r="AE97" s="151">
        <f t="shared" si="57"/>
        <v>2348272.632802329</v>
      </c>
    </row>
    <row r="98" spans="3:31">
      <c r="C98" s="147" t="s">
        <v>171</v>
      </c>
      <c r="D98" s="153" t="s">
        <v>166</v>
      </c>
      <c r="E98" s="153" t="s">
        <v>167</v>
      </c>
      <c r="F98" s="154">
        <v>2039</v>
      </c>
      <c r="G98" s="149" t="s">
        <v>85</v>
      </c>
      <c r="H98" s="151">
        <f t="shared" si="58"/>
        <v>0</v>
      </c>
      <c r="I98" s="151">
        <f t="shared" si="56"/>
        <v>0</v>
      </c>
      <c r="J98" s="151">
        <f t="shared" si="56"/>
        <v>0</v>
      </c>
      <c r="K98" s="151">
        <f t="shared" si="56"/>
        <v>0</v>
      </c>
      <c r="L98" s="151">
        <f t="shared" si="56"/>
        <v>0</v>
      </c>
      <c r="M98" s="151">
        <f t="shared" si="56"/>
        <v>0</v>
      </c>
      <c r="N98" s="151">
        <f t="shared" si="56"/>
        <v>0</v>
      </c>
      <c r="O98" s="151">
        <f t="shared" si="56"/>
        <v>0</v>
      </c>
      <c r="P98" s="151">
        <f t="shared" si="56"/>
        <v>0</v>
      </c>
      <c r="Q98" s="151">
        <f t="shared" si="56"/>
        <v>0</v>
      </c>
      <c r="R98" s="151">
        <f t="shared" si="56"/>
        <v>0</v>
      </c>
      <c r="S98" s="151">
        <f t="shared" si="56"/>
        <v>0</v>
      </c>
      <c r="T98" s="151">
        <f t="shared" si="56"/>
        <v>0</v>
      </c>
      <c r="U98" s="151">
        <f t="shared" si="56"/>
        <v>0</v>
      </c>
      <c r="V98" s="151">
        <f t="shared" si="56"/>
        <v>0</v>
      </c>
      <c r="W98" s="151">
        <f t="shared" si="56"/>
        <v>0</v>
      </c>
      <c r="X98" s="151">
        <f t="shared" ref="X98:AE105" si="59">SUMIFS(X$112:X$159,$F$112:$F$159,$F98)</f>
        <v>0</v>
      </c>
      <c r="Y98" s="151">
        <f t="shared" si="57"/>
        <v>43750.182931200005</v>
      </c>
      <c r="Z98" s="151">
        <f t="shared" si="57"/>
        <v>264115.66347606439</v>
      </c>
      <c r="AA98" s="151">
        <f t="shared" si="57"/>
        <v>543295.02917522809</v>
      </c>
      <c r="AB98" s="151">
        <f t="shared" si="57"/>
        <v>2375578.554029352</v>
      </c>
      <c r="AC98" s="151">
        <f t="shared" si="57"/>
        <v>2368700.6612592051</v>
      </c>
      <c r="AD98" s="151">
        <f t="shared" si="57"/>
        <v>2361857.1579529094</v>
      </c>
      <c r="AE98" s="151">
        <f t="shared" si="57"/>
        <v>2355047.8721631444</v>
      </c>
    </row>
    <row r="99" spans="3:31">
      <c r="C99" s="147" t="s">
        <v>171</v>
      </c>
      <c r="D99" s="153" t="s">
        <v>166</v>
      </c>
      <c r="E99" s="153" t="s">
        <v>167</v>
      </c>
      <c r="F99" s="154">
        <v>2040</v>
      </c>
      <c r="G99" s="149" t="s">
        <v>85</v>
      </c>
      <c r="H99" s="151">
        <f t="shared" si="58"/>
        <v>0</v>
      </c>
      <c r="I99" s="151">
        <f t="shared" si="58"/>
        <v>0</v>
      </c>
      <c r="J99" s="151">
        <f t="shared" si="58"/>
        <v>0</v>
      </c>
      <c r="K99" s="151">
        <f t="shared" si="58"/>
        <v>0</v>
      </c>
      <c r="L99" s="151">
        <f t="shared" si="58"/>
        <v>0</v>
      </c>
      <c r="M99" s="151">
        <f t="shared" si="58"/>
        <v>0</v>
      </c>
      <c r="N99" s="151">
        <f t="shared" si="58"/>
        <v>0</v>
      </c>
      <c r="O99" s="151">
        <f t="shared" si="58"/>
        <v>0</v>
      </c>
      <c r="P99" s="151">
        <f t="shared" si="58"/>
        <v>0</v>
      </c>
      <c r="Q99" s="151">
        <f t="shared" si="58"/>
        <v>0</v>
      </c>
      <c r="R99" s="151">
        <f t="shared" si="58"/>
        <v>0</v>
      </c>
      <c r="S99" s="151">
        <f t="shared" si="58"/>
        <v>0</v>
      </c>
      <c r="T99" s="151">
        <f t="shared" si="58"/>
        <v>0</v>
      </c>
      <c r="U99" s="151">
        <f t="shared" si="58"/>
        <v>0</v>
      </c>
      <c r="V99" s="151">
        <f t="shared" si="58"/>
        <v>0</v>
      </c>
      <c r="W99" s="151">
        <f t="shared" si="58"/>
        <v>0</v>
      </c>
      <c r="X99" s="151">
        <f t="shared" si="59"/>
        <v>0</v>
      </c>
      <c r="Y99" s="151">
        <f t="shared" si="59"/>
        <v>0</v>
      </c>
      <c r="Z99" s="151">
        <f t="shared" si="59"/>
        <v>43750.182931200005</v>
      </c>
      <c r="AA99" s="151">
        <f t="shared" si="59"/>
        <v>264115.66347606439</v>
      </c>
      <c r="AB99" s="151">
        <f t="shared" si="59"/>
        <v>543295.02917522809</v>
      </c>
      <c r="AC99" s="151">
        <f t="shared" si="59"/>
        <v>2375578.554029352</v>
      </c>
      <c r="AD99" s="151">
        <f t="shared" si="59"/>
        <v>2368700.6612592051</v>
      </c>
      <c r="AE99" s="151">
        <f t="shared" si="59"/>
        <v>2361857.1579529094</v>
      </c>
    </row>
    <row r="100" spans="3:31">
      <c r="C100" s="147" t="s">
        <v>171</v>
      </c>
      <c r="D100" s="153" t="s">
        <v>166</v>
      </c>
      <c r="E100" s="153" t="s">
        <v>167</v>
      </c>
      <c r="F100" s="154">
        <v>2041</v>
      </c>
      <c r="G100" s="149" t="s">
        <v>85</v>
      </c>
      <c r="H100" s="151">
        <f t="shared" ref="H100:W105" si="60">SUMIFS(H$112:H$159,$F$112:$F$159,$F100)</f>
        <v>0</v>
      </c>
      <c r="I100" s="151">
        <f t="shared" si="60"/>
        <v>0</v>
      </c>
      <c r="J100" s="151">
        <f t="shared" si="60"/>
        <v>0</v>
      </c>
      <c r="K100" s="151">
        <f t="shared" si="60"/>
        <v>0</v>
      </c>
      <c r="L100" s="151">
        <f t="shared" si="60"/>
        <v>0</v>
      </c>
      <c r="M100" s="151">
        <f t="shared" si="60"/>
        <v>0</v>
      </c>
      <c r="N100" s="151">
        <f t="shared" si="60"/>
        <v>0</v>
      </c>
      <c r="O100" s="151">
        <f t="shared" si="60"/>
        <v>0</v>
      </c>
      <c r="P100" s="151">
        <f t="shared" si="60"/>
        <v>0</v>
      </c>
      <c r="Q100" s="151">
        <f t="shared" si="60"/>
        <v>0</v>
      </c>
      <c r="R100" s="151">
        <f t="shared" si="60"/>
        <v>0</v>
      </c>
      <c r="S100" s="151">
        <f t="shared" si="60"/>
        <v>0</v>
      </c>
      <c r="T100" s="151">
        <f t="shared" si="60"/>
        <v>0</v>
      </c>
      <c r="U100" s="151">
        <f t="shared" si="60"/>
        <v>0</v>
      </c>
      <c r="V100" s="151">
        <f t="shared" si="60"/>
        <v>0</v>
      </c>
      <c r="W100" s="151">
        <f t="shared" si="60"/>
        <v>0</v>
      </c>
      <c r="X100" s="151">
        <f t="shared" si="59"/>
        <v>0</v>
      </c>
      <c r="Y100" s="151">
        <f t="shared" si="59"/>
        <v>0</v>
      </c>
      <c r="Z100" s="151">
        <f t="shared" si="59"/>
        <v>0</v>
      </c>
      <c r="AA100" s="151">
        <f t="shared" si="59"/>
        <v>43750.182931200005</v>
      </c>
      <c r="AB100" s="151">
        <f t="shared" si="59"/>
        <v>264115.66347606439</v>
      </c>
      <c r="AC100" s="151">
        <f t="shared" si="59"/>
        <v>543295.02917522809</v>
      </c>
      <c r="AD100" s="151">
        <f t="shared" si="59"/>
        <v>2375578.554029352</v>
      </c>
      <c r="AE100" s="151">
        <f t="shared" si="59"/>
        <v>2368700.6612592051</v>
      </c>
    </row>
    <row r="101" spans="3:31">
      <c r="C101" s="147" t="s">
        <v>171</v>
      </c>
      <c r="D101" s="153" t="s">
        <v>166</v>
      </c>
      <c r="E101" s="153" t="s">
        <v>167</v>
      </c>
      <c r="F101" s="154">
        <v>2042</v>
      </c>
      <c r="G101" s="149" t="s">
        <v>85</v>
      </c>
      <c r="H101" s="151">
        <f t="shared" si="60"/>
        <v>0</v>
      </c>
      <c r="I101" s="151">
        <f t="shared" si="60"/>
        <v>0</v>
      </c>
      <c r="J101" s="151">
        <f t="shared" si="60"/>
        <v>0</v>
      </c>
      <c r="K101" s="151">
        <f t="shared" si="60"/>
        <v>0</v>
      </c>
      <c r="L101" s="151">
        <f t="shared" si="60"/>
        <v>0</v>
      </c>
      <c r="M101" s="151">
        <f t="shared" si="60"/>
        <v>0</v>
      </c>
      <c r="N101" s="151">
        <f t="shared" si="60"/>
        <v>0</v>
      </c>
      <c r="O101" s="151">
        <f t="shared" si="60"/>
        <v>0</v>
      </c>
      <c r="P101" s="151">
        <f t="shared" si="60"/>
        <v>0</v>
      </c>
      <c r="Q101" s="151">
        <f t="shared" si="60"/>
        <v>0</v>
      </c>
      <c r="R101" s="151">
        <f t="shared" si="60"/>
        <v>0</v>
      </c>
      <c r="S101" s="151">
        <f t="shared" si="60"/>
        <v>0</v>
      </c>
      <c r="T101" s="151">
        <f t="shared" si="60"/>
        <v>0</v>
      </c>
      <c r="U101" s="151">
        <f t="shared" si="60"/>
        <v>0</v>
      </c>
      <c r="V101" s="151">
        <f t="shared" si="60"/>
        <v>0</v>
      </c>
      <c r="W101" s="151">
        <f t="shared" si="60"/>
        <v>0</v>
      </c>
      <c r="X101" s="151">
        <f t="shared" si="59"/>
        <v>0</v>
      </c>
      <c r="Y101" s="151">
        <f t="shared" si="59"/>
        <v>0</v>
      </c>
      <c r="Z101" s="151">
        <f t="shared" si="59"/>
        <v>0</v>
      </c>
      <c r="AA101" s="151">
        <f t="shared" si="59"/>
        <v>0</v>
      </c>
      <c r="AB101" s="151">
        <f t="shared" si="59"/>
        <v>43750.182931200005</v>
      </c>
      <c r="AC101" s="151">
        <f t="shared" si="59"/>
        <v>264115.66347606439</v>
      </c>
      <c r="AD101" s="151">
        <f t="shared" si="59"/>
        <v>543295.02917522809</v>
      </c>
      <c r="AE101" s="151">
        <f t="shared" si="59"/>
        <v>2375578.554029352</v>
      </c>
    </row>
    <row r="102" spans="3:31">
      <c r="C102" s="147" t="s">
        <v>171</v>
      </c>
      <c r="D102" s="153" t="s">
        <v>166</v>
      </c>
      <c r="E102" s="153" t="s">
        <v>167</v>
      </c>
      <c r="F102" s="154">
        <v>2043</v>
      </c>
      <c r="G102" s="149" t="s">
        <v>85</v>
      </c>
      <c r="H102" s="151">
        <f t="shared" si="60"/>
        <v>0</v>
      </c>
      <c r="I102" s="151">
        <f t="shared" si="60"/>
        <v>0</v>
      </c>
      <c r="J102" s="151">
        <f t="shared" si="60"/>
        <v>0</v>
      </c>
      <c r="K102" s="151">
        <f t="shared" si="60"/>
        <v>0</v>
      </c>
      <c r="L102" s="151">
        <f t="shared" si="60"/>
        <v>0</v>
      </c>
      <c r="M102" s="151">
        <f t="shared" si="60"/>
        <v>0</v>
      </c>
      <c r="N102" s="151">
        <f t="shared" si="60"/>
        <v>0</v>
      </c>
      <c r="O102" s="151">
        <f t="shared" si="60"/>
        <v>0</v>
      </c>
      <c r="P102" s="151">
        <f t="shared" si="60"/>
        <v>0</v>
      </c>
      <c r="Q102" s="151">
        <f t="shared" si="60"/>
        <v>0</v>
      </c>
      <c r="R102" s="151">
        <f t="shared" si="60"/>
        <v>0</v>
      </c>
      <c r="S102" s="151">
        <f t="shared" si="60"/>
        <v>0</v>
      </c>
      <c r="T102" s="151">
        <f t="shared" si="60"/>
        <v>0</v>
      </c>
      <c r="U102" s="151">
        <f t="shared" si="60"/>
        <v>0</v>
      </c>
      <c r="V102" s="151">
        <f t="shared" si="60"/>
        <v>0</v>
      </c>
      <c r="W102" s="151">
        <f t="shared" si="60"/>
        <v>0</v>
      </c>
      <c r="X102" s="151">
        <f t="shared" si="59"/>
        <v>0</v>
      </c>
      <c r="Y102" s="151">
        <f t="shared" si="59"/>
        <v>0</v>
      </c>
      <c r="Z102" s="151">
        <f t="shared" si="59"/>
        <v>0</v>
      </c>
      <c r="AA102" s="151">
        <f t="shared" si="59"/>
        <v>0</v>
      </c>
      <c r="AB102" s="151">
        <f t="shared" si="59"/>
        <v>0</v>
      </c>
      <c r="AC102" s="151">
        <f t="shared" si="59"/>
        <v>43750.182931200005</v>
      </c>
      <c r="AD102" s="151">
        <f t="shared" si="59"/>
        <v>264115.66347606439</v>
      </c>
      <c r="AE102" s="151">
        <f t="shared" si="59"/>
        <v>543295.02917522809</v>
      </c>
    </row>
    <row r="103" spans="3:31">
      <c r="C103" s="147" t="s">
        <v>171</v>
      </c>
      <c r="D103" s="153" t="s">
        <v>166</v>
      </c>
      <c r="E103" s="153" t="s">
        <v>167</v>
      </c>
      <c r="F103" s="154">
        <v>2044</v>
      </c>
      <c r="G103" s="149" t="s">
        <v>85</v>
      </c>
      <c r="H103" s="151">
        <f t="shared" si="60"/>
        <v>0</v>
      </c>
      <c r="I103" s="151">
        <f t="shared" si="60"/>
        <v>0</v>
      </c>
      <c r="J103" s="151">
        <f t="shared" si="60"/>
        <v>0</v>
      </c>
      <c r="K103" s="151">
        <f t="shared" si="60"/>
        <v>0</v>
      </c>
      <c r="L103" s="151">
        <f t="shared" si="60"/>
        <v>0</v>
      </c>
      <c r="M103" s="151">
        <f t="shared" si="60"/>
        <v>0</v>
      </c>
      <c r="N103" s="151">
        <f t="shared" si="60"/>
        <v>0</v>
      </c>
      <c r="O103" s="151">
        <f t="shared" si="60"/>
        <v>0</v>
      </c>
      <c r="P103" s="151">
        <f t="shared" si="60"/>
        <v>0</v>
      </c>
      <c r="Q103" s="151">
        <f t="shared" si="60"/>
        <v>0</v>
      </c>
      <c r="R103" s="151">
        <f t="shared" si="60"/>
        <v>0</v>
      </c>
      <c r="S103" s="151">
        <f t="shared" si="60"/>
        <v>0</v>
      </c>
      <c r="T103" s="151">
        <f t="shared" si="60"/>
        <v>0</v>
      </c>
      <c r="U103" s="151">
        <f t="shared" si="60"/>
        <v>0</v>
      </c>
      <c r="V103" s="151">
        <f t="shared" si="60"/>
        <v>0</v>
      </c>
      <c r="W103" s="151">
        <f t="shared" si="60"/>
        <v>0</v>
      </c>
      <c r="X103" s="151">
        <f t="shared" si="59"/>
        <v>0</v>
      </c>
      <c r="Y103" s="151">
        <f t="shared" si="59"/>
        <v>0</v>
      </c>
      <c r="Z103" s="151">
        <f t="shared" si="59"/>
        <v>0</v>
      </c>
      <c r="AA103" s="151">
        <f t="shared" si="59"/>
        <v>0</v>
      </c>
      <c r="AB103" s="151">
        <f t="shared" si="59"/>
        <v>0</v>
      </c>
      <c r="AC103" s="151">
        <f t="shared" si="59"/>
        <v>0</v>
      </c>
      <c r="AD103" s="151">
        <f t="shared" si="59"/>
        <v>43750.182931200005</v>
      </c>
      <c r="AE103" s="151">
        <f t="shared" si="59"/>
        <v>264115.66347606439</v>
      </c>
    </row>
    <row r="104" spans="3:31">
      <c r="C104" s="147" t="s">
        <v>171</v>
      </c>
      <c r="D104" s="153" t="s">
        <v>166</v>
      </c>
      <c r="E104" s="153" t="s">
        <v>167</v>
      </c>
      <c r="F104" s="154">
        <v>2045</v>
      </c>
      <c r="G104" s="149" t="s">
        <v>85</v>
      </c>
      <c r="H104" s="151">
        <f t="shared" si="60"/>
        <v>0</v>
      </c>
      <c r="I104" s="151">
        <f t="shared" si="60"/>
        <v>0</v>
      </c>
      <c r="J104" s="151">
        <f t="shared" si="60"/>
        <v>0</v>
      </c>
      <c r="K104" s="151">
        <f t="shared" si="60"/>
        <v>0</v>
      </c>
      <c r="L104" s="151">
        <f t="shared" si="60"/>
        <v>0</v>
      </c>
      <c r="M104" s="151">
        <f t="shared" si="60"/>
        <v>0</v>
      </c>
      <c r="N104" s="151">
        <f t="shared" si="60"/>
        <v>0</v>
      </c>
      <c r="O104" s="151">
        <f t="shared" si="60"/>
        <v>0</v>
      </c>
      <c r="P104" s="151">
        <f t="shared" si="60"/>
        <v>0</v>
      </c>
      <c r="Q104" s="151">
        <f t="shared" si="60"/>
        <v>0</v>
      </c>
      <c r="R104" s="151">
        <f t="shared" si="60"/>
        <v>0</v>
      </c>
      <c r="S104" s="151">
        <f t="shared" si="60"/>
        <v>0</v>
      </c>
      <c r="T104" s="151">
        <f t="shared" si="60"/>
        <v>0</v>
      </c>
      <c r="U104" s="151">
        <f t="shared" si="60"/>
        <v>0</v>
      </c>
      <c r="V104" s="151">
        <f t="shared" si="60"/>
        <v>0</v>
      </c>
      <c r="W104" s="151">
        <f t="shared" si="60"/>
        <v>0</v>
      </c>
      <c r="X104" s="151">
        <f t="shared" si="59"/>
        <v>0</v>
      </c>
      <c r="Y104" s="151">
        <f t="shared" si="59"/>
        <v>0</v>
      </c>
      <c r="Z104" s="151">
        <f t="shared" si="59"/>
        <v>0</v>
      </c>
      <c r="AA104" s="151">
        <f t="shared" si="59"/>
        <v>0</v>
      </c>
      <c r="AB104" s="151">
        <f t="shared" si="59"/>
        <v>0</v>
      </c>
      <c r="AC104" s="151">
        <f t="shared" si="59"/>
        <v>0</v>
      </c>
      <c r="AD104" s="151">
        <f t="shared" si="59"/>
        <v>0</v>
      </c>
      <c r="AE104" s="151">
        <f t="shared" si="59"/>
        <v>43750.182931200005</v>
      </c>
    </row>
    <row r="105" spans="3:31">
      <c r="C105" s="147" t="s">
        <v>171</v>
      </c>
      <c r="D105" s="153" t="s">
        <v>166</v>
      </c>
      <c r="E105" s="153" t="s">
        <v>167</v>
      </c>
      <c r="F105" s="154">
        <v>2046</v>
      </c>
      <c r="G105" s="149" t="s">
        <v>85</v>
      </c>
      <c r="H105" s="151">
        <f t="shared" si="60"/>
        <v>0</v>
      </c>
      <c r="I105" s="151">
        <f t="shared" si="60"/>
        <v>0</v>
      </c>
      <c r="J105" s="151">
        <f t="shared" si="60"/>
        <v>0</v>
      </c>
      <c r="K105" s="151">
        <f t="shared" si="60"/>
        <v>0</v>
      </c>
      <c r="L105" s="151">
        <f t="shared" si="60"/>
        <v>0</v>
      </c>
      <c r="M105" s="151">
        <f t="shared" si="60"/>
        <v>0</v>
      </c>
      <c r="N105" s="151">
        <f t="shared" si="60"/>
        <v>0</v>
      </c>
      <c r="O105" s="151">
        <f t="shared" si="60"/>
        <v>0</v>
      </c>
      <c r="P105" s="151">
        <f t="shared" si="60"/>
        <v>0</v>
      </c>
      <c r="Q105" s="151">
        <f t="shared" si="60"/>
        <v>0</v>
      </c>
      <c r="R105" s="151">
        <f t="shared" si="60"/>
        <v>0</v>
      </c>
      <c r="S105" s="151">
        <f t="shared" si="60"/>
        <v>0</v>
      </c>
      <c r="T105" s="151">
        <f t="shared" si="60"/>
        <v>0</v>
      </c>
      <c r="U105" s="151">
        <f t="shared" si="60"/>
        <v>0</v>
      </c>
      <c r="V105" s="151">
        <f t="shared" si="60"/>
        <v>0</v>
      </c>
      <c r="W105" s="151">
        <f t="shared" si="60"/>
        <v>0</v>
      </c>
      <c r="X105" s="151">
        <f t="shared" si="59"/>
        <v>0</v>
      </c>
      <c r="Y105" s="151">
        <f t="shared" si="59"/>
        <v>0</v>
      </c>
      <c r="Z105" s="151">
        <f t="shared" si="59"/>
        <v>0</v>
      </c>
      <c r="AA105" s="151">
        <f t="shared" si="59"/>
        <v>0</v>
      </c>
      <c r="AB105" s="151">
        <f t="shared" si="59"/>
        <v>0</v>
      </c>
      <c r="AC105" s="151">
        <f t="shared" si="59"/>
        <v>0</v>
      </c>
      <c r="AD105" s="151">
        <f t="shared" si="59"/>
        <v>0</v>
      </c>
      <c r="AE105" s="151">
        <f t="shared" si="59"/>
        <v>0</v>
      </c>
    </row>
    <row r="107" spans="3:31" outlineLevel="1">
      <c r="D107" s="19" t="s">
        <v>165</v>
      </c>
      <c r="E107" s="19"/>
      <c r="F107" s="61" t="s">
        <v>70</v>
      </c>
      <c r="G107" s="61" t="s">
        <v>14</v>
      </c>
      <c r="H107" s="19">
        <v>2022</v>
      </c>
      <c r="I107" s="19">
        <v>2023</v>
      </c>
      <c r="J107" s="19">
        <v>2024</v>
      </c>
      <c r="K107" s="19">
        <v>2025</v>
      </c>
      <c r="L107" s="19">
        <v>2026</v>
      </c>
      <c r="M107" s="19">
        <v>2027</v>
      </c>
      <c r="N107" s="19">
        <v>2028</v>
      </c>
      <c r="O107" s="19">
        <v>2029</v>
      </c>
      <c r="P107" s="19">
        <v>2030</v>
      </c>
      <c r="Q107" s="19">
        <v>2031</v>
      </c>
      <c r="R107" s="19">
        <v>2032</v>
      </c>
      <c r="S107" s="19">
        <v>2033</v>
      </c>
      <c r="T107" s="19">
        <v>2034</v>
      </c>
      <c r="U107" s="19">
        <v>2035</v>
      </c>
      <c r="V107" s="19">
        <v>2036</v>
      </c>
      <c r="W107" s="19">
        <v>2037</v>
      </c>
      <c r="X107" s="19">
        <v>2038</v>
      </c>
      <c r="Y107" s="19">
        <v>2039</v>
      </c>
      <c r="Z107" s="19">
        <v>2040</v>
      </c>
      <c r="AA107" s="19">
        <v>2041</v>
      </c>
      <c r="AB107" s="19">
        <v>2042</v>
      </c>
      <c r="AC107" s="19">
        <v>2043</v>
      </c>
      <c r="AD107" s="19">
        <v>2044</v>
      </c>
      <c r="AE107" s="19">
        <v>2045</v>
      </c>
    </row>
    <row r="108" spans="3:31" outlineLevel="1">
      <c r="C108" s="147" t="s">
        <v>174</v>
      </c>
      <c r="D108" s="153" t="s">
        <v>175</v>
      </c>
      <c r="E108" s="153" t="s">
        <v>127</v>
      </c>
      <c r="F108" s="154">
        <v>2022</v>
      </c>
      <c r="G108" s="149" t="s">
        <v>85</v>
      </c>
      <c r="H108" s="145">
        <f>SUMIFS('Indexed REC Deliveries'!I:I,'Indexed REC Deliveries'!$G:$G,'REC Deliveries by Group'!$F108)</f>
        <v>0</v>
      </c>
      <c r="I108" s="145">
        <f>SUMIFS('Indexed REC Deliveries'!J:J,'Indexed REC Deliveries'!$G:$G,'REC Deliveries by Group'!$F108)</f>
        <v>0</v>
      </c>
      <c r="J108" s="145">
        <f>SUMIFS('Indexed REC Deliveries'!K:K,'Indexed REC Deliveries'!$G:$G,'REC Deliveries by Group'!$F108)</f>
        <v>0</v>
      </c>
      <c r="K108" s="145">
        <f>SUMIFS('Indexed REC Deliveries'!L:L,'Indexed REC Deliveries'!$G:$G,'REC Deliveries by Group'!$F108)</f>
        <v>817.89041095890411</v>
      </c>
      <c r="L108" s="145">
        <f>SUMIFS('Indexed REC Deliveries'!M:M,'Indexed REC Deliveries'!$G:$G,'REC Deliveries by Group'!$F108)</f>
        <v>13736.639520547946</v>
      </c>
      <c r="M108" s="145">
        <f>SUMIFS('Indexed REC Deliveries'!N:N,'Indexed REC Deliveries'!$G:$G,'REC Deliveries by Group'!$F108)</f>
        <v>628124.92035034241</v>
      </c>
      <c r="N108" s="145">
        <f>SUMIFS('Indexed REC Deliveries'!O:O,'Indexed REC Deliveries'!$G:$G,'REC Deliveries by Group'!$F108)</f>
        <v>1007484.9517632405</v>
      </c>
      <c r="O108" s="145">
        <f>SUMIFS('Indexed REC Deliveries'!P:P,'Indexed REC Deliveries'!$G:$G,'REC Deliveries by Group'!$F108)</f>
        <v>1025642.8321140133</v>
      </c>
      <c r="P108" s="145">
        <f>SUMIFS('Indexed REC Deliveries'!Q:Q,'Indexed REC Deliveries'!$G:$G,'REC Deliveries by Group'!$F108)</f>
        <v>1020514.6179534432</v>
      </c>
      <c r="Q108" s="145">
        <f>SUMIFS('Indexed REC Deliveries'!R:R,'Indexed REC Deliveries'!$G:$G,'REC Deliveries by Group'!$F108)</f>
        <v>1015412.044863676</v>
      </c>
      <c r="R108" s="145">
        <f>SUMIFS('Indexed REC Deliveries'!S:S,'Indexed REC Deliveries'!$G:$G,'REC Deliveries by Group'!$F108)</f>
        <v>1010334.9846393575</v>
      </c>
      <c r="S108" s="145">
        <f>SUMIFS('Indexed REC Deliveries'!T:T,'Indexed REC Deliveries'!$G:$G,'REC Deliveries by Group'!$F108)</f>
        <v>1005283.3097161608</v>
      </c>
      <c r="T108" s="145">
        <f>SUMIFS('Indexed REC Deliveries'!U:U,'Indexed REC Deliveries'!$G:$G,'REC Deliveries by Group'!$F108)</f>
        <v>1000256.8931675799</v>
      </c>
      <c r="U108" s="145">
        <f>SUMIFS('Indexed REC Deliveries'!V:V,'Indexed REC Deliveries'!$G:$G,'REC Deliveries by Group'!$F108)</f>
        <v>995255.60870174202</v>
      </c>
      <c r="V108" s="145">
        <f>SUMIFS('Indexed REC Deliveries'!W:W,'Indexed REC Deliveries'!$G:$G,'REC Deliveries by Group'!$F108)</f>
        <v>990279.33065823326</v>
      </c>
      <c r="W108" s="145">
        <f>SUMIFS('Indexed REC Deliveries'!X:X,'Indexed REC Deliveries'!$G:$G,'REC Deliveries by Group'!$F108)</f>
        <v>985327.93400494207</v>
      </c>
      <c r="X108" s="145">
        <f>SUMIFS('Indexed REC Deliveries'!Y:Y,'Indexed REC Deliveries'!$G:$G,'REC Deliveries by Group'!$F108)</f>
        <v>980401.29433491745</v>
      </c>
      <c r="Y108" s="145">
        <f>SUMIFS('Indexed REC Deliveries'!Z:Z,'Indexed REC Deliveries'!$G:$G,'REC Deliveries by Group'!$F108)</f>
        <v>975499.28786324279</v>
      </c>
      <c r="Z108" s="145">
        <f>SUMIFS('Indexed REC Deliveries'!AA:AA,'Indexed REC Deliveries'!$G:$G,'REC Deliveries by Group'!$F108)</f>
        <v>970621.7914239266</v>
      </c>
      <c r="AA108" s="145">
        <f>SUMIFS('Indexed REC Deliveries'!AB:AB,'Indexed REC Deliveries'!$G:$G,'REC Deliveries by Group'!$F108)</f>
        <v>965768.68246680696</v>
      </c>
      <c r="AB108" s="145">
        <f>SUMIFS('Indexed REC Deliveries'!AC:AC,'Indexed REC Deliveries'!$G:$G,'REC Deliveries by Group'!$F108)</f>
        <v>960939.83905447298</v>
      </c>
      <c r="AC108" s="145">
        <f>SUMIFS('Indexed REC Deliveries'!AD:AD,'Indexed REC Deliveries'!$G:$G,'REC Deliveries by Group'!$F108)</f>
        <v>956135.13985920057</v>
      </c>
      <c r="AD108" s="145">
        <f>SUMIFS('Indexed REC Deliveries'!AE:AE,'Indexed REC Deliveries'!$G:$G,'REC Deliveries by Group'!$F108)</f>
        <v>951354.46415990451</v>
      </c>
      <c r="AE108" s="145">
        <f>SUMIFS('Indexed REC Deliveries'!AF:AF,'Indexed REC Deliveries'!$G:$G,'REC Deliveries by Group'!$F108)</f>
        <v>946597.69183910498</v>
      </c>
    </row>
    <row r="109" spans="3:31" outlineLevel="1">
      <c r="C109" s="147" t="s">
        <v>174</v>
      </c>
      <c r="D109" s="153" t="s">
        <v>175</v>
      </c>
      <c r="E109" s="153" t="s">
        <v>127</v>
      </c>
      <c r="F109" s="154">
        <v>2023</v>
      </c>
      <c r="G109" s="149" t="s">
        <v>85</v>
      </c>
      <c r="H109" s="145">
        <f>SUMIFS('Indexed REC Deliveries'!I:I,'Indexed REC Deliveries'!$G:$G,'REC Deliveries by Group'!$F109)</f>
        <v>0</v>
      </c>
      <c r="I109" s="145">
        <f>SUMIFS('Indexed REC Deliveries'!J:J,'Indexed REC Deliveries'!$G:$G,'REC Deliveries by Group'!$F109)</f>
        <v>0</v>
      </c>
      <c r="J109" s="145">
        <f>SUMIFS('Indexed REC Deliveries'!K:K,'Indexed REC Deliveries'!$G:$G,'REC Deliveries by Group'!$F109)</f>
        <v>0</v>
      </c>
      <c r="K109" s="145">
        <f>SUMIFS('Indexed REC Deliveries'!L:L,'Indexed REC Deliveries'!$G:$G,'REC Deliveries by Group'!$F109)</f>
        <v>185320.05479452055</v>
      </c>
      <c r="L109" s="145">
        <f>SUMIFS('Indexed REC Deliveries'!M:M,'Indexed REC Deliveries'!$G:$G,'REC Deliveries by Group'!$F109)</f>
        <v>950367.12869863014</v>
      </c>
      <c r="M109" s="146">
        <f>SUMIFS('Indexed REC Deliveries'!N:N,'Indexed REC Deliveries'!$G:$G,'REC Deliveries by Group'!$F109)</f>
        <v>1740374.8813356166</v>
      </c>
      <c r="N109" s="146">
        <f>SUMIFS('Indexed REC Deliveries'!O:O,'Indexed REC Deliveries'!$G:$G,'REC Deliveries by Group'!$F109)</f>
        <v>2888064.2987375003</v>
      </c>
      <c r="O109" s="146">
        <f>SUMIFS('Indexed REC Deliveries'!P:P,'Indexed REC Deliveries'!$G:$G,'REC Deliveries by Group'!$F109)</f>
        <v>3159952.574504429</v>
      </c>
      <c r="P109" s="146">
        <f>SUMIFS('Indexed REC Deliveries'!Q:Q,'Indexed REC Deliveries'!$G:$G,'REC Deliveries by Group'!$F109)</f>
        <v>3149824.9440689026</v>
      </c>
      <c r="Q109" s="146">
        <f>SUMIFS('Indexed REC Deliveries'!R:R,'Indexed REC Deliveries'!$G:$G,'REC Deliveries by Group'!$F109)</f>
        <v>3138197.4227735582</v>
      </c>
      <c r="R109" s="146">
        <f>SUMIFS('Indexed REC Deliveries'!S:S,'Indexed REC Deliveries'!$G:$G,'REC Deliveries by Group'!$F109)</f>
        <v>3126628.0390846906</v>
      </c>
      <c r="S109" s="146">
        <f>SUMIFS('Indexed REC Deliveries'!T:T,'Indexed REC Deliveries'!$G:$G,'REC Deliveries by Group'!$F109)</f>
        <v>3115116.5023142667</v>
      </c>
      <c r="T109" s="146">
        <f>SUMIFS('Indexed REC Deliveries'!U:U,'Indexed REC Deliveries'!$G:$G,'REC Deliveries by Group'!$F109)</f>
        <v>3103662.5232276958</v>
      </c>
      <c r="U109" s="146">
        <f>SUMIFS('Indexed REC Deliveries'!V:V,'Indexed REC Deliveries'!$G:$G,'REC Deliveries by Group'!$F109)</f>
        <v>3092265.8140365575</v>
      </c>
      <c r="V109" s="146">
        <f>SUMIFS('Indexed REC Deliveries'!W:W,'Indexed REC Deliveries'!$G:$G,'REC Deliveries by Group'!$F109)</f>
        <v>3080926.0883913743</v>
      </c>
      <c r="W109" s="146">
        <f>SUMIFS('Indexed REC Deliveries'!X:X,'Indexed REC Deliveries'!$G:$G,'REC Deliveries by Group'!$F109)</f>
        <v>3069643.0613744175</v>
      </c>
      <c r="X109" s="146">
        <f>SUMIFS('Indexed REC Deliveries'!Y:Y,'Indexed REC Deliveries'!$G:$G,'REC Deliveries by Group'!$F109)</f>
        <v>3058416.4494925453</v>
      </c>
      <c r="Y109" s="146">
        <f>SUMIFS('Indexed REC Deliveries'!Z:Z,'Indexed REC Deliveries'!$G:$G,'REC Deliveries by Group'!$F109)</f>
        <v>3047245.9706700826</v>
      </c>
      <c r="Z109" s="146">
        <f>SUMIFS('Indexed REC Deliveries'!AA:AA,'Indexed REC Deliveries'!$G:$G,'REC Deliveries by Group'!$F109)</f>
        <v>3036131.3442417318</v>
      </c>
      <c r="AA109" s="146">
        <f>SUMIFS('Indexed REC Deliveries'!AB:AB,'Indexed REC Deliveries'!$G:$G,'REC Deliveries by Group'!$F109)</f>
        <v>3025072.2909455234</v>
      </c>
      <c r="AB109" s="146">
        <f>SUMIFS('Indexed REC Deliveries'!AC:AC,'Indexed REC Deliveries'!$G:$G,'REC Deliveries by Group'!$F109)</f>
        <v>3014068.5329157957</v>
      </c>
      <c r="AC109" s="146">
        <f>SUMIFS('Indexed REC Deliveries'!AD:AD,'Indexed REC Deliveries'!$G:$G,'REC Deliveries by Group'!$F109)</f>
        <v>3003119.7936762171</v>
      </c>
      <c r="AD109" s="146">
        <f>SUMIFS('Indexed REC Deliveries'!AE:AE,'Indexed REC Deliveries'!$G:$G,'REC Deliveries by Group'!$F109)</f>
        <v>2992225.7981328359</v>
      </c>
      <c r="AE109" s="146">
        <f>SUMIFS('Indexed REC Deliveries'!AF:AF,'Indexed REC Deliveries'!$G:$G,'REC Deliveries by Group'!$F109)</f>
        <v>2981386.2725671721</v>
      </c>
    </row>
    <row r="110" spans="3:31" outlineLevel="1">
      <c r="C110" s="147" t="s">
        <v>174</v>
      </c>
      <c r="D110" s="153" t="s">
        <v>175</v>
      </c>
      <c r="E110" s="153" t="s">
        <v>127</v>
      </c>
      <c r="F110" s="154">
        <v>2024</v>
      </c>
      <c r="G110" s="149" t="s">
        <v>85</v>
      </c>
      <c r="H110" s="145">
        <f>SUMIFS('Indexed REC Deliveries'!I:I,'Indexed REC Deliveries'!$G:$G,'REC Deliveries by Group'!$F110)</f>
        <v>0</v>
      </c>
      <c r="I110" s="145">
        <f>SUMIFS('Indexed REC Deliveries'!J:J,'Indexed REC Deliveries'!$G:$G,'REC Deliveries by Group'!$F110)</f>
        <v>0</v>
      </c>
      <c r="J110" s="145">
        <f>SUMIFS('Indexed REC Deliveries'!K:K,'Indexed REC Deliveries'!$G:$G,'REC Deliveries by Group'!$F110)</f>
        <v>0</v>
      </c>
      <c r="K110" s="145">
        <f>SUMIFS('Indexed REC Deliveries'!L:L,'Indexed REC Deliveries'!$G:$G,'REC Deliveries by Group'!$F110)</f>
        <v>0</v>
      </c>
      <c r="L110" s="145">
        <f>SUMIFS('Indexed REC Deliveries'!M:M,'Indexed REC Deliveries'!$G:$G,'REC Deliveries by Group'!$F110)</f>
        <v>77328.986301369849</v>
      </c>
      <c r="M110" s="145">
        <f>SUMIFS('Indexed REC Deliveries'!N:N,'Indexed REC Deliveries'!$G:$G,'REC Deliveries by Group'!$F110)</f>
        <v>1487072.7118493149</v>
      </c>
      <c r="N110" s="145">
        <f>SUMIFS('Indexed REC Deliveries'!O:O,'Indexed REC Deliveries'!$G:$G,'REC Deliveries by Group'!$F110)</f>
        <v>3711345.5042965752</v>
      </c>
      <c r="O110" s="145">
        <f>SUMIFS('Indexed REC Deliveries'!P:P,'Indexed REC Deliveries'!$G:$G,'REC Deliveries by Group'!$F110)</f>
        <v>4655434.6925997492</v>
      </c>
      <c r="P110" s="145">
        <f>SUMIFS('Indexed REC Deliveries'!Q:Q,'Indexed REC Deliveries'!$G:$G,'REC Deliveries by Group'!$F110)</f>
        <v>4646391.8175367508</v>
      </c>
      <c r="Q110" s="145">
        <f>SUMIFS('Indexed REC Deliveries'!R:R,'Indexed REC Deliveries'!$G:$G,'REC Deliveries by Group'!$F110)</f>
        <v>4637394.1568490667</v>
      </c>
      <c r="R110" s="145">
        <f>SUMIFS('Indexed REC Deliveries'!S:S,'Indexed REC Deliveries'!$G:$G,'REC Deliveries by Group'!$F110)</f>
        <v>4628441.4844648214</v>
      </c>
      <c r="S110" s="145">
        <f>SUMIFS('Indexed REC Deliveries'!T:T,'Indexed REC Deliveries'!$G:$G,'REC Deliveries by Group'!$F110)</f>
        <v>4619533.5754424976</v>
      </c>
      <c r="T110" s="145">
        <f>SUMIFS('Indexed REC Deliveries'!U:U,'Indexed REC Deliveries'!$G:$G,'REC Deliveries by Group'!$F110)</f>
        <v>4610670.2059652852</v>
      </c>
      <c r="U110" s="145">
        <f>SUMIFS('Indexed REC Deliveries'!V:V,'Indexed REC Deliveries'!$G:$G,'REC Deliveries by Group'!$F110)</f>
        <v>4601851.1533354586</v>
      </c>
      <c r="V110" s="145">
        <f>SUMIFS('Indexed REC Deliveries'!W:W,'Indexed REC Deliveries'!$G:$G,'REC Deliveries by Group'!$F110)</f>
        <v>4593076.1959687816</v>
      </c>
      <c r="W110" s="145">
        <f>SUMIFS('Indexed REC Deliveries'!X:X,'Indexed REC Deliveries'!$G:$G,'REC Deliveries by Group'!$F110)</f>
        <v>4584345.1133889379</v>
      </c>
      <c r="X110" s="145">
        <f>SUMIFS('Indexed REC Deliveries'!Y:Y,'Indexed REC Deliveries'!$G:$G,'REC Deliveries by Group'!$F110)</f>
        <v>4575657.6862219926</v>
      </c>
      <c r="Y110" s="145">
        <f>SUMIFS('Indexed REC Deliveries'!Z:Z,'Indexed REC Deliveries'!$G:$G,'REC Deliveries by Group'!$F110)</f>
        <v>4567013.6961908834</v>
      </c>
      <c r="Z110" s="145">
        <f>SUMIFS('Indexed REC Deliveries'!AA:AA,'Indexed REC Deliveries'!$G:$G,'REC Deliveries by Group'!$F110)</f>
        <v>4558412.9261099286</v>
      </c>
      <c r="AA110" s="145">
        <f>SUMIFS('Indexed REC Deliveries'!AB:AB,'Indexed REC Deliveries'!$G:$G,'REC Deliveries by Group'!$F110)</f>
        <v>4549855.159879379</v>
      </c>
      <c r="AB110" s="145">
        <f>SUMIFS('Indexed REC Deliveries'!AC:AC,'Indexed REC Deliveries'!$G:$G,'REC Deliveries by Group'!$F110)</f>
        <v>4541340.1824799823</v>
      </c>
      <c r="AC110" s="145">
        <f>SUMIFS('Indexed REC Deliveries'!AD:AD,'Indexed REC Deliveries'!$G:$G,'REC Deliveries by Group'!$F110)</f>
        <v>4532867.7799675819</v>
      </c>
      <c r="AD110" s="145">
        <f>SUMIFS('Indexed REC Deliveries'!AE:AE,'Indexed REC Deliveries'!$G:$G,'REC Deliveries by Group'!$F110)</f>
        <v>4524437.7394677438</v>
      </c>
      <c r="AE110" s="145">
        <f>SUMIFS('Indexed REC Deliveries'!AF:AF,'Indexed REC Deliveries'!$G:$G,'REC Deliveries by Group'!$F110)</f>
        <v>4516049.8491704054</v>
      </c>
    </row>
    <row r="111" spans="3:31" outlineLevel="1">
      <c r="C111" s="147" t="s">
        <v>174</v>
      </c>
      <c r="D111" s="153" t="s">
        <v>175</v>
      </c>
      <c r="E111" s="153" t="s">
        <v>127</v>
      </c>
      <c r="F111" s="153" t="s">
        <v>127</v>
      </c>
      <c r="G111" s="149" t="s">
        <v>85</v>
      </c>
      <c r="H111" s="144">
        <f>SUM(H108:H110)</f>
        <v>0</v>
      </c>
      <c r="I111" s="144">
        <f t="shared" ref="I111:AE111" si="61">SUM(I108:I110)</f>
        <v>0</v>
      </c>
      <c r="J111" s="144">
        <f t="shared" si="61"/>
        <v>0</v>
      </c>
      <c r="K111" s="144">
        <f>SUM(K108:K110)</f>
        <v>186137.94520547945</v>
      </c>
      <c r="L111" s="144">
        <f t="shared" si="61"/>
        <v>1041432.7545205479</v>
      </c>
      <c r="M111" s="144">
        <f t="shared" si="61"/>
        <v>3855572.5135352742</v>
      </c>
      <c r="N111" s="144">
        <f t="shared" si="61"/>
        <v>7606894.7547973162</v>
      </c>
      <c r="O111" s="144">
        <f t="shared" si="61"/>
        <v>8841030.0992181916</v>
      </c>
      <c r="P111" s="144">
        <f t="shared" si="61"/>
        <v>8816731.3795590959</v>
      </c>
      <c r="Q111" s="144">
        <f t="shared" si="61"/>
        <v>8791003.6244863011</v>
      </c>
      <c r="R111" s="144">
        <f t="shared" si="61"/>
        <v>8765404.5081888698</v>
      </c>
      <c r="S111" s="144">
        <f t="shared" si="61"/>
        <v>8739933.3874729257</v>
      </c>
      <c r="T111" s="144">
        <f t="shared" si="61"/>
        <v>8714589.622360561</v>
      </c>
      <c r="U111" s="144">
        <f t="shared" si="61"/>
        <v>8689372.5760737583</v>
      </c>
      <c r="V111" s="144">
        <f t="shared" si="61"/>
        <v>8664281.6150183901</v>
      </c>
      <c r="W111" s="144">
        <f t="shared" si="61"/>
        <v>8639316.1087682974</v>
      </c>
      <c r="X111" s="144">
        <f t="shared" si="61"/>
        <v>8614475.4300494548</v>
      </c>
      <c r="Y111" s="144">
        <f t="shared" si="61"/>
        <v>8589758.9547242094</v>
      </c>
      <c r="Z111" s="144">
        <f t="shared" si="61"/>
        <v>8565166.0617755875</v>
      </c>
      <c r="AA111" s="144">
        <f t="shared" si="61"/>
        <v>8540696.1332917102</v>
      </c>
      <c r="AB111" s="144">
        <f t="shared" si="61"/>
        <v>8516348.5544502512</v>
      </c>
      <c r="AC111" s="144">
        <f t="shared" si="61"/>
        <v>8492122.7135029994</v>
      </c>
      <c r="AD111" s="144">
        <f t="shared" si="61"/>
        <v>8468018.0017604847</v>
      </c>
      <c r="AE111" s="144">
        <f t="shared" si="61"/>
        <v>8444033.8135766834</v>
      </c>
    </row>
    <row r="112" spans="3:31" outlineLevel="1">
      <c r="C112" s="147" t="s">
        <v>174</v>
      </c>
      <c r="D112" s="153" t="s">
        <v>175</v>
      </c>
      <c r="E112" s="153" t="s">
        <v>167</v>
      </c>
      <c r="F112" s="154">
        <v>2025</v>
      </c>
      <c r="G112" s="149" t="s">
        <v>85</v>
      </c>
      <c r="H112" s="151">
        <f>SUMIFS('Indexed REC Deliveries'!I:I,'Indexed REC Deliveries'!$G:$G,'REC Deliveries by Group'!$F112)</f>
        <v>0</v>
      </c>
      <c r="I112" s="151">
        <f>SUMIFS('Indexed REC Deliveries'!J:J,'Indexed REC Deliveries'!$G:$G,'REC Deliveries by Group'!$F112)</f>
        <v>0</v>
      </c>
      <c r="J112" s="151">
        <f>SUMIFS('Indexed REC Deliveries'!K:K,'Indexed REC Deliveries'!$G:$G,'REC Deliveries by Group'!$F112)</f>
        <v>0</v>
      </c>
      <c r="K112" s="151">
        <f>SUMIFS('Indexed REC Deliveries'!L:L,'Indexed REC Deliveries'!$G:$G,'REC Deliveries by Group'!$F112)</f>
        <v>0</v>
      </c>
      <c r="L112" s="151">
        <f>SUMIFS('Indexed REC Deliveries'!M:M,'Indexed REC Deliveries'!$G:$G,'REC Deliveries by Group'!$F112)</f>
        <v>0</v>
      </c>
      <c r="M112" s="151">
        <f>SUMIFS('Indexed REC Deliveries'!N:N,'Indexed REC Deliveries'!$G:$G,'REC Deliveries by Group'!$F112)</f>
        <v>0</v>
      </c>
      <c r="N112" s="151">
        <f>SUMIFS('Indexed REC Deliveries'!O:O,'Indexed REC Deliveries'!$G:$G,'REC Deliveries by Group'!$F112)</f>
        <v>3251666</v>
      </c>
      <c r="O112" s="151">
        <f>SUMIFS('Indexed REC Deliveries'!P:P,'Indexed REC Deliveries'!$G:$G,'REC Deliveries by Group'!$F112)</f>
        <v>3247907.67</v>
      </c>
      <c r="P112" s="151">
        <f>SUMIFS('Indexed REC Deliveries'!Q:Q,'Indexed REC Deliveries'!$G:$G,'REC Deliveries by Group'!$F112)</f>
        <v>3244168.1316499999</v>
      </c>
      <c r="Q112" s="151">
        <f>SUMIFS('Indexed REC Deliveries'!R:R,'Indexed REC Deliveries'!$G:$G,'REC Deliveries by Group'!$F112)</f>
        <v>3240447.2909917496</v>
      </c>
      <c r="R112" s="151">
        <f>SUMIFS('Indexed REC Deliveries'!S:S,'Indexed REC Deliveries'!$G:$G,'REC Deliveries by Group'!$F112)</f>
        <v>3236745.0545367911</v>
      </c>
      <c r="S112" s="151">
        <f>SUMIFS('Indexed REC Deliveries'!T:T,'Indexed REC Deliveries'!$G:$G,'REC Deliveries by Group'!$F112)</f>
        <v>3233061.3292641072</v>
      </c>
      <c r="T112" s="151">
        <f>SUMIFS('Indexed REC Deliveries'!U:U,'Indexed REC Deliveries'!$G:$G,'REC Deliveries by Group'!$F112)</f>
        <v>3229396.0226177867</v>
      </c>
      <c r="U112" s="151">
        <f>SUMIFS('Indexed REC Deliveries'!V:V,'Indexed REC Deliveries'!$G:$G,'REC Deliveries by Group'!$F112)</f>
        <v>3225749.0425046976</v>
      </c>
      <c r="V112" s="151">
        <f>SUMIFS('Indexed REC Deliveries'!W:W,'Indexed REC Deliveries'!$G:$G,'REC Deliveries by Group'!$F112)</f>
        <v>3222120.2972921743</v>
      </c>
      <c r="W112" s="151">
        <f>SUMIFS('Indexed REC Deliveries'!X:X,'Indexed REC Deliveries'!$G:$G,'REC Deliveries by Group'!$F112)</f>
        <v>3218509.6958057135</v>
      </c>
      <c r="X112" s="151">
        <f>SUMIFS('Indexed REC Deliveries'!Y:Y,'Indexed REC Deliveries'!$G:$G,'REC Deliveries by Group'!$F112)</f>
        <v>3214917.147326685</v>
      </c>
      <c r="Y112" s="151">
        <f>SUMIFS('Indexed REC Deliveries'!Z:Z,'Indexed REC Deliveries'!$G:$G,'REC Deliveries by Group'!$F112)</f>
        <v>3211342.5615900517</v>
      </c>
      <c r="Z112" s="151">
        <f>SUMIFS('Indexed REC Deliveries'!AA:AA,'Indexed REC Deliveries'!$G:$G,'REC Deliveries by Group'!$F112)</f>
        <v>3207785.8487821012</v>
      </c>
      <c r="AA112" s="151">
        <f>SUMIFS('Indexed REC Deliveries'!AB:AB,'Indexed REC Deliveries'!$G:$G,'REC Deliveries by Group'!$F112)</f>
        <v>3204246.9195381906</v>
      </c>
      <c r="AB112" s="151">
        <f>SUMIFS('Indexed REC Deliveries'!AC:AC,'Indexed REC Deliveries'!$G:$G,'REC Deliveries by Group'!$F112)</f>
        <v>3200725.6849404997</v>
      </c>
      <c r="AC112" s="151">
        <f>SUMIFS('Indexed REC Deliveries'!AD:AD,'Indexed REC Deliveries'!$G:$G,'REC Deliveries by Group'!$F112)</f>
        <v>3197222.056515797</v>
      </c>
      <c r="AD112" s="151">
        <f>SUMIFS('Indexed REC Deliveries'!AE:AE,'Indexed REC Deliveries'!$G:$G,'REC Deliveries by Group'!$F112)</f>
        <v>3193735.9462332181</v>
      </c>
      <c r="AE112" s="151">
        <f>SUMIFS('Indexed REC Deliveries'!AF:AF,'Indexed REC Deliveries'!$G:$G,'REC Deliveries by Group'!$F112)</f>
        <v>3190267.2665020521</v>
      </c>
    </row>
    <row r="113" spans="3:31" outlineLevel="1">
      <c r="C113" s="147" t="s">
        <v>174</v>
      </c>
      <c r="D113" s="153" t="s">
        <v>175</v>
      </c>
      <c r="E113" s="153" t="s">
        <v>167</v>
      </c>
      <c r="F113" s="154">
        <v>2026</v>
      </c>
      <c r="G113" s="149" t="s">
        <v>85</v>
      </c>
      <c r="H113" s="151">
        <f>SUMIFS('Indexed REC Deliveries'!I:I,'Indexed REC Deliveries'!$G:$G,'REC Deliveries by Group'!$F113)</f>
        <v>0</v>
      </c>
      <c r="I113" s="151">
        <f>SUMIFS('Indexed REC Deliveries'!J:J,'Indexed REC Deliveries'!$G:$G,'REC Deliveries by Group'!$F113)</f>
        <v>0</v>
      </c>
      <c r="J113" s="151">
        <f>SUMIFS('Indexed REC Deliveries'!K:K,'Indexed REC Deliveries'!$G:$G,'REC Deliveries by Group'!$F113)</f>
        <v>0</v>
      </c>
      <c r="K113" s="151">
        <f>SUMIFS('Indexed REC Deliveries'!L:L,'Indexed REC Deliveries'!$G:$G,'REC Deliveries by Group'!$F113)</f>
        <v>0</v>
      </c>
      <c r="L113" s="151">
        <f>SUMIFS('Indexed REC Deliveries'!M:M,'Indexed REC Deliveries'!$G:$G,'REC Deliveries by Group'!$F113)</f>
        <v>0</v>
      </c>
      <c r="M113" s="151">
        <f>SUMIFS('Indexed REC Deliveries'!N:N,'Indexed REC Deliveries'!$G:$G,'REC Deliveries by Group'!$F113)</f>
        <v>0</v>
      </c>
      <c r="N113" s="151">
        <f>SUMIFS('Indexed REC Deliveries'!O:O,'Indexed REC Deliveries'!$G:$G,'REC Deliveries by Group'!$F113)</f>
        <v>0</v>
      </c>
      <c r="O113" s="151">
        <f>SUMIFS('Indexed REC Deliveries'!P:P,'Indexed REC Deliveries'!$G:$G,'REC Deliveries by Group'!$F113)</f>
        <v>4085000</v>
      </c>
      <c r="P113" s="151">
        <f>SUMIFS('Indexed REC Deliveries'!Q:Q,'Indexed REC Deliveries'!$G:$G,'REC Deliveries by Group'!$F113)</f>
        <v>4077075</v>
      </c>
      <c r="Q113" s="151">
        <f>SUMIFS('Indexed REC Deliveries'!R:R,'Indexed REC Deliveries'!$G:$G,'REC Deliveries by Group'!$F113)</f>
        <v>4069189.625</v>
      </c>
      <c r="R113" s="151">
        <f>SUMIFS('Indexed REC Deliveries'!S:S,'Indexed REC Deliveries'!$G:$G,'REC Deliveries by Group'!$F113)</f>
        <v>4061343.6768749999</v>
      </c>
      <c r="S113" s="151">
        <f>SUMIFS('Indexed REC Deliveries'!T:T,'Indexed REC Deliveries'!$G:$G,'REC Deliveries by Group'!$F113)</f>
        <v>4053536.958490625</v>
      </c>
      <c r="T113" s="151">
        <f>SUMIFS('Indexed REC Deliveries'!U:U,'Indexed REC Deliveries'!$G:$G,'REC Deliveries by Group'!$F113)</f>
        <v>4045769.2736981721</v>
      </c>
      <c r="U113" s="151">
        <f>SUMIFS('Indexed REC Deliveries'!V:V,'Indexed REC Deliveries'!$G:$G,'REC Deliveries by Group'!$F113)</f>
        <v>4038040.4273296813</v>
      </c>
      <c r="V113" s="151">
        <f>SUMIFS('Indexed REC Deliveries'!W:W,'Indexed REC Deliveries'!$G:$G,'REC Deliveries by Group'!$F113)</f>
        <v>4030350.2251930325</v>
      </c>
      <c r="W113" s="151">
        <f>SUMIFS('Indexed REC Deliveries'!X:X,'Indexed REC Deliveries'!$G:$G,'REC Deliveries by Group'!$F113)</f>
        <v>4022698.4740670677</v>
      </c>
      <c r="X113" s="151">
        <f>SUMIFS('Indexed REC Deliveries'!Y:Y,'Indexed REC Deliveries'!$G:$G,'REC Deliveries by Group'!$F113)</f>
        <v>4015084.9816967323</v>
      </c>
      <c r="Y113" s="151">
        <f>SUMIFS('Indexed REC Deliveries'!Z:Z,'Indexed REC Deliveries'!$G:$G,'REC Deliveries by Group'!$F113)</f>
        <v>4007509.5567882485</v>
      </c>
      <c r="Z113" s="151">
        <f>SUMIFS('Indexed REC Deliveries'!AA:AA,'Indexed REC Deliveries'!$G:$G,'REC Deliveries by Group'!$F113)</f>
        <v>3999972.0090043074</v>
      </c>
      <c r="AA113" s="151">
        <f>SUMIFS('Indexed REC Deliveries'!AB:AB,'Indexed REC Deliveries'!$G:$G,'REC Deliveries by Group'!$F113)</f>
        <v>3992472.148959286</v>
      </c>
      <c r="AB113" s="151">
        <f>SUMIFS('Indexed REC Deliveries'!AC:AC,'Indexed REC Deliveries'!$G:$G,'REC Deliveries by Group'!$F113)</f>
        <v>3985009.7882144894</v>
      </c>
      <c r="AC113" s="151">
        <f>SUMIFS('Indexed REC Deliveries'!AD:AD,'Indexed REC Deliveries'!$G:$G,'REC Deliveries by Group'!$F113)</f>
        <v>3977584.7392734168</v>
      </c>
      <c r="AD113" s="151">
        <f>SUMIFS('Indexed REC Deliveries'!AE:AE,'Indexed REC Deliveries'!$G:$G,'REC Deliveries by Group'!$F113)</f>
        <v>3970196.8155770497</v>
      </c>
      <c r="AE113" s="151">
        <f>SUMIFS('Indexed REC Deliveries'!AF:AF,'Indexed REC Deliveries'!$G:$G,'REC Deliveries by Group'!$F113)</f>
        <v>3962845.8314991645</v>
      </c>
    </row>
    <row r="114" spans="3:31" outlineLevel="1">
      <c r="C114" s="147" t="s">
        <v>174</v>
      </c>
      <c r="D114" s="153" t="s">
        <v>175</v>
      </c>
      <c r="E114" s="153" t="s">
        <v>167</v>
      </c>
      <c r="F114" s="154">
        <v>2027</v>
      </c>
      <c r="G114" s="149" t="s">
        <v>85</v>
      </c>
      <c r="H114" s="151">
        <f>SUMIFS('Indexed REC Deliveries'!I:I,'Indexed REC Deliveries'!$G:$G,'REC Deliveries by Group'!$F114)</f>
        <v>0</v>
      </c>
      <c r="I114" s="151">
        <f>SUMIFS('Indexed REC Deliveries'!J:J,'Indexed REC Deliveries'!$G:$G,'REC Deliveries by Group'!$F114)</f>
        <v>0</v>
      </c>
      <c r="J114" s="151">
        <f>SUMIFS('Indexed REC Deliveries'!K:K,'Indexed REC Deliveries'!$G:$G,'REC Deliveries by Group'!$F114)</f>
        <v>0</v>
      </c>
      <c r="K114" s="151">
        <f>SUMIFS('Indexed REC Deliveries'!L:L,'Indexed REC Deliveries'!$G:$G,'REC Deliveries by Group'!$F114)</f>
        <v>0</v>
      </c>
      <c r="L114" s="151">
        <f>SUMIFS('Indexed REC Deliveries'!M:M,'Indexed REC Deliveries'!$G:$G,'REC Deliveries by Group'!$F114)</f>
        <v>0</v>
      </c>
      <c r="M114" s="151">
        <f>SUMIFS('Indexed REC Deliveries'!N:N,'Indexed REC Deliveries'!$G:$G,'REC Deliveries by Group'!$F114)</f>
        <v>0</v>
      </c>
      <c r="N114" s="151">
        <f>SUMIFS('Indexed REC Deliveries'!O:O,'Indexed REC Deliveries'!$G:$G,'REC Deliveries by Group'!$F114)</f>
        <v>0</v>
      </c>
      <c r="O114" s="151">
        <f>SUMIFS('Indexed REC Deliveries'!P:P,'Indexed REC Deliveries'!$G:$G,'REC Deliveries by Group'!$F114)</f>
        <v>0</v>
      </c>
      <c r="P114" s="151">
        <f>SUMIFS('Indexed REC Deliveries'!Q:Q,'Indexed REC Deliveries'!$G:$G,'REC Deliveries by Group'!$F114)</f>
        <v>4085000</v>
      </c>
      <c r="Q114" s="151">
        <f>SUMIFS('Indexed REC Deliveries'!R:R,'Indexed REC Deliveries'!$G:$G,'REC Deliveries by Group'!$F114)</f>
        <v>4077075</v>
      </c>
      <c r="R114" s="151">
        <f>SUMIFS('Indexed REC Deliveries'!S:S,'Indexed REC Deliveries'!$G:$G,'REC Deliveries by Group'!$F114)</f>
        <v>4069189.625</v>
      </c>
      <c r="S114" s="151">
        <f>SUMIFS('Indexed REC Deliveries'!T:T,'Indexed REC Deliveries'!$G:$G,'REC Deliveries by Group'!$F114)</f>
        <v>4061343.6768749999</v>
      </c>
      <c r="T114" s="151">
        <f>SUMIFS('Indexed REC Deliveries'!U:U,'Indexed REC Deliveries'!$G:$G,'REC Deliveries by Group'!$F114)</f>
        <v>4053536.958490625</v>
      </c>
      <c r="U114" s="151">
        <f>SUMIFS('Indexed REC Deliveries'!V:V,'Indexed REC Deliveries'!$G:$G,'REC Deliveries by Group'!$F114)</f>
        <v>4045769.2736981721</v>
      </c>
      <c r="V114" s="151">
        <f>SUMIFS('Indexed REC Deliveries'!W:W,'Indexed REC Deliveries'!$G:$G,'REC Deliveries by Group'!$F114)</f>
        <v>4038040.4273296813</v>
      </c>
      <c r="W114" s="151">
        <f>SUMIFS('Indexed REC Deliveries'!X:X,'Indexed REC Deliveries'!$G:$G,'REC Deliveries by Group'!$F114)</f>
        <v>4030350.2251930325</v>
      </c>
      <c r="X114" s="151">
        <f>SUMIFS('Indexed REC Deliveries'!Y:Y,'Indexed REC Deliveries'!$G:$G,'REC Deliveries by Group'!$F114)</f>
        <v>4022698.4740670677</v>
      </c>
      <c r="Y114" s="151">
        <f>SUMIFS('Indexed REC Deliveries'!Z:Z,'Indexed REC Deliveries'!$G:$G,'REC Deliveries by Group'!$F114)</f>
        <v>4015084.9816967323</v>
      </c>
      <c r="Z114" s="151">
        <f>SUMIFS('Indexed REC Deliveries'!AA:AA,'Indexed REC Deliveries'!$G:$G,'REC Deliveries by Group'!$F114)</f>
        <v>4007509.5567882485</v>
      </c>
      <c r="AA114" s="151">
        <f>SUMIFS('Indexed REC Deliveries'!AB:AB,'Indexed REC Deliveries'!$G:$G,'REC Deliveries by Group'!$F114)</f>
        <v>3999972.0090043074</v>
      </c>
      <c r="AB114" s="151">
        <f>SUMIFS('Indexed REC Deliveries'!AC:AC,'Indexed REC Deliveries'!$G:$G,'REC Deliveries by Group'!$F114)</f>
        <v>3992472.148959286</v>
      </c>
      <c r="AC114" s="151">
        <f>SUMIFS('Indexed REC Deliveries'!AD:AD,'Indexed REC Deliveries'!$G:$G,'REC Deliveries by Group'!$F114)</f>
        <v>3985009.7882144894</v>
      </c>
      <c r="AD114" s="151">
        <f>SUMIFS('Indexed REC Deliveries'!AE:AE,'Indexed REC Deliveries'!$G:$G,'REC Deliveries by Group'!$F114)</f>
        <v>3977584.7392734168</v>
      </c>
      <c r="AE114" s="151">
        <f>SUMIFS('Indexed REC Deliveries'!AF:AF,'Indexed REC Deliveries'!$G:$G,'REC Deliveries by Group'!$F114)</f>
        <v>3970196.8155770497</v>
      </c>
    </row>
    <row r="115" spans="3:31" outlineLevel="1">
      <c r="C115" s="147" t="s">
        <v>174</v>
      </c>
      <c r="D115" s="153" t="s">
        <v>175</v>
      </c>
      <c r="E115" s="153" t="s">
        <v>167</v>
      </c>
      <c r="F115" s="154">
        <v>2028</v>
      </c>
      <c r="G115" s="149" t="s">
        <v>85</v>
      </c>
      <c r="H115" s="151">
        <f>SUMIFS('Indexed REC Deliveries'!I:I,'Indexed REC Deliveries'!$G:$G,'REC Deliveries by Group'!$F115)</f>
        <v>0</v>
      </c>
      <c r="I115" s="151">
        <f>SUMIFS('Indexed REC Deliveries'!J:J,'Indexed REC Deliveries'!$G:$G,'REC Deliveries by Group'!$F115)</f>
        <v>0</v>
      </c>
      <c r="J115" s="151">
        <f>SUMIFS('Indexed REC Deliveries'!K:K,'Indexed REC Deliveries'!$G:$G,'REC Deliveries by Group'!$F115)</f>
        <v>0</v>
      </c>
      <c r="K115" s="151">
        <f>SUMIFS('Indexed REC Deliveries'!L:L,'Indexed REC Deliveries'!$G:$G,'REC Deliveries by Group'!$F115)</f>
        <v>0</v>
      </c>
      <c r="L115" s="151">
        <f>SUMIFS('Indexed REC Deliveries'!M:M,'Indexed REC Deliveries'!$G:$G,'REC Deliveries by Group'!$F115)</f>
        <v>0</v>
      </c>
      <c r="M115" s="151">
        <f>SUMIFS('Indexed REC Deliveries'!N:N,'Indexed REC Deliveries'!$G:$G,'REC Deliveries by Group'!$F115)</f>
        <v>0</v>
      </c>
      <c r="N115" s="151">
        <f>SUMIFS('Indexed REC Deliveries'!O:O,'Indexed REC Deliveries'!$G:$G,'REC Deliveries by Group'!$F115)</f>
        <v>0</v>
      </c>
      <c r="O115" s="151">
        <f>SUMIFS('Indexed REC Deliveries'!P:P,'Indexed REC Deliveries'!$G:$G,'REC Deliveries by Group'!$F115)</f>
        <v>0</v>
      </c>
      <c r="P115" s="151">
        <f>SUMIFS('Indexed REC Deliveries'!Q:Q,'Indexed REC Deliveries'!$G:$G,'REC Deliveries by Group'!$F115)</f>
        <v>0</v>
      </c>
      <c r="Q115" s="151">
        <f>SUMIFS('Indexed REC Deliveries'!R:R,'Indexed REC Deliveries'!$G:$G,'REC Deliveries by Group'!$F115)</f>
        <v>3585000</v>
      </c>
      <c r="R115" s="151">
        <f>SUMIFS('Indexed REC Deliveries'!S:S,'Indexed REC Deliveries'!$G:$G,'REC Deliveries by Group'!$F115)</f>
        <v>3579575</v>
      </c>
      <c r="S115" s="151">
        <f>SUMIFS('Indexed REC Deliveries'!T:T,'Indexed REC Deliveries'!$G:$G,'REC Deliveries by Group'!$F115)</f>
        <v>3574177.125</v>
      </c>
      <c r="T115" s="151">
        <f>SUMIFS('Indexed REC Deliveries'!U:U,'Indexed REC Deliveries'!$G:$G,'REC Deliveries by Group'!$F115)</f>
        <v>3568806.2393749999</v>
      </c>
      <c r="U115" s="151">
        <f>SUMIFS('Indexed REC Deliveries'!V:V,'Indexed REC Deliveries'!$G:$G,'REC Deliveries by Group'!$F115)</f>
        <v>3563462.2081781249</v>
      </c>
      <c r="V115" s="151">
        <f>SUMIFS('Indexed REC Deliveries'!W:W,'Indexed REC Deliveries'!$G:$G,'REC Deliveries by Group'!$F115)</f>
        <v>3558144.8971372345</v>
      </c>
      <c r="W115" s="151">
        <f>SUMIFS('Indexed REC Deliveries'!X:X,'Indexed REC Deliveries'!$G:$G,'REC Deliveries by Group'!$F115)</f>
        <v>3552854.1726515484</v>
      </c>
      <c r="X115" s="151">
        <f>SUMIFS('Indexed REC Deliveries'!Y:Y,'Indexed REC Deliveries'!$G:$G,'REC Deliveries by Group'!$F115)</f>
        <v>3547589.9017882906</v>
      </c>
      <c r="Y115" s="151">
        <f>SUMIFS('Indexed REC Deliveries'!Z:Z,'Indexed REC Deliveries'!$G:$G,'REC Deliveries by Group'!$F115)</f>
        <v>3542351.9522793489</v>
      </c>
      <c r="Z115" s="151">
        <f>SUMIFS('Indexed REC Deliveries'!AA:AA,'Indexed REC Deliveries'!$G:$G,'REC Deliveries by Group'!$F115)</f>
        <v>3537140.1925179521</v>
      </c>
      <c r="AA115" s="151">
        <f>SUMIFS('Indexed REC Deliveries'!AB:AB,'Indexed REC Deliveries'!$G:$G,'REC Deliveries by Group'!$F115)</f>
        <v>3531954.4915553625</v>
      </c>
      <c r="AB115" s="151">
        <f>SUMIFS('Indexed REC Deliveries'!AC:AC,'Indexed REC Deliveries'!$G:$G,'REC Deliveries by Group'!$F115)</f>
        <v>3526794.7190975859</v>
      </c>
      <c r="AC115" s="151">
        <f>SUMIFS('Indexed REC Deliveries'!AD:AD,'Indexed REC Deliveries'!$G:$G,'REC Deliveries by Group'!$F115)</f>
        <v>3521660.7455020975</v>
      </c>
      <c r="AD115" s="151">
        <f>SUMIFS('Indexed REC Deliveries'!AE:AE,'Indexed REC Deliveries'!$G:$G,'REC Deliveries by Group'!$F115)</f>
        <v>3516552.4417745871</v>
      </c>
      <c r="AE115" s="151">
        <f>SUMIFS('Indexed REC Deliveries'!AF:AF,'Indexed REC Deliveries'!$G:$G,'REC Deliveries by Group'!$F115)</f>
        <v>3511469.6795657142</v>
      </c>
    </row>
    <row r="116" spans="3:31" outlineLevel="1">
      <c r="C116" s="147" t="s">
        <v>174</v>
      </c>
      <c r="D116" s="153" t="s">
        <v>175</v>
      </c>
      <c r="E116" s="153" t="s">
        <v>167</v>
      </c>
      <c r="F116" s="154">
        <v>2029</v>
      </c>
      <c r="G116" s="149" t="s">
        <v>85</v>
      </c>
      <c r="H116" s="151">
        <f>SUMIFS('Indexed REC Deliveries'!I:I,'Indexed REC Deliveries'!$G:$G,'REC Deliveries by Group'!$F116)</f>
        <v>0</v>
      </c>
      <c r="I116" s="151">
        <f>SUMIFS('Indexed REC Deliveries'!J:J,'Indexed REC Deliveries'!$G:$G,'REC Deliveries by Group'!$F116)</f>
        <v>0</v>
      </c>
      <c r="J116" s="151">
        <f>SUMIFS('Indexed REC Deliveries'!K:K,'Indexed REC Deliveries'!$G:$G,'REC Deliveries by Group'!$F116)</f>
        <v>0</v>
      </c>
      <c r="K116" s="151">
        <f>SUMIFS('Indexed REC Deliveries'!L:L,'Indexed REC Deliveries'!$G:$G,'REC Deliveries by Group'!$F116)</f>
        <v>0</v>
      </c>
      <c r="L116" s="151">
        <f>SUMIFS('Indexed REC Deliveries'!M:M,'Indexed REC Deliveries'!$G:$G,'REC Deliveries by Group'!$F116)</f>
        <v>0</v>
      </c>
      <c r="M116" s="151">
        <f>SUMIFS('Indexed REC Deliveries'!N:N,'Indexed REC Deliveries'!$G:$G,'REC Deliveries by Group'!$F116)</f>
        <v>0</v>
      </c>
      <c r="N116" s="151">
        <f>SUMIFS('Indexed REC Deliveries'!O:O,'Indexed REC Deliveries'!$G:$G,'REC Deliveries by Group'!$F116)</f>
        <v>0</v>
      </c>
      <c r="O116" s="151">
        <f>SUMIFS('Indexed REC Deliveries'!P:P,'Indexed REC Deliveries'!$G:$G,'REC Deliveries by Group'!$F116)</f>
        <v>0</v>
      </c>
      <c r="P116" s="151">
        <f>SUMIFS('Indexed REC Deliveries'!Q:Q,'Indexed REC Deliveries'!$G:$G,'REC Deliveries by Group'!$F116)</f>
        <v>0</v>
      </c>
      <c r="Q116" s="151">
        <f>SUMIFS('Indexed REC Deliveries'!R:R,'Indexed REC Deliveries'!$G:$G,'REC Deliveries by Group'!$F116)</f>
        <v>0</v>
      </c>
      <c r="R116" s="151">
        <f>SUMIFS('Indexed REC Deliveries'!S:S,'Indexed REC Deliveries'!$G:$G,'REC Deliveries by Group'!$F116)</f>
        <v>3585000</v>
      </c>
      <c r="S116" s="151">
        <f>SUMIFS('Indexed REC Deliveries'!T:T,'Indexed REC Deliveries'!$G:$G,'REC Deliveries by Group'!$F116)</f>
        <v>3579575</v>
      </c>
      <c r="T116" s="151">
        <f>SUMIFS('Indexed REC Deliveries'!U:U,'Indexed REC Deliveries'!$G:$G,'REC Deliveries by Group'!$F116)</f>
        <v>3574177.125</v>
      </c>
      <c r="U116" s="151">
        <f>SUMIFS('Indexed REC Deliveries'!V:V,'Indexed REC Deliveries'!$G:$G,'REC Deliveries by Group'!$F116)</f>
        <v>3568806.2393749999</v>
      </c>
      <c r="V116" s="151">
        <f>SUMIFS('Indexed REC Deliveries'!W:W,'Indexed REC Deliveries'!$G:$G,'REC Deliveries by Group'!$F116)</f>
        <v>3563462.2081781249</v>
      </c>
      <c r="W116" s="151">
        <f>SUMIFS('Indexed REC Deliveries'!X:X,'Indexed REC Deliveries'!$G:$G,'REC Deliveries by Group'!$F116)</f>
        <v>3558144.8971372345</v>
      </c>
      <c r="X116" s="151">
        <f>SUMIFS('Indexed REC Deliveries'!Y:Y,'Indexed REC Deliveries'!$G:$G,'REC Deliveries by Group'!$F116)</f>
        <v>3552854.1726515484</v>
      </c>
      <c r="Y116" s="151">
        <f>SUMIFS('Indexed REC Deliveries'!Z:Z,'Indexed REC Deliveries'!$G:$G,'REC Deliveries by Group'!$F116)</f>
        <v>3547589.9017882906</v>
      </c>
      <c r="Z116" s="151">
        <f>SUMIFS('Indexed REC Deliveries'!AA:AA,'Indexed REC Deliveries'!$G:$G,'REC Deliveries by Group'!$F116)</f>
        <v>3542351.9522793489</v>
      </c>
      <c r="AA116" s="151">
        <f>SUMIFS('Indexed REC Deliveries'!AB:AB,'Indexed REC Deliveries'!$G:$G,'REC Deliveries by Group'!$F116)</f>
        <v>3537140.1925179521</v>
      </c>
      <c r="AB116" s="151">
        <f>SUMIFS('Indexed REC Deliveries'!AC:AC,'Indexed REC Deliveries'!$G:$G,'REC Deliveries by Group'!$F116)</f>
        <v>3531954.4915553625</v>
      </c>
      <c r="AC116" s="151">
        <f>SUMIFS('Indexed REC Deliveries'!AD:AD,'Indexed REC Deliveries'!$G:$G,'REC Deliveries by Group'!$F116)</f>
        <v>3526794.7190975859</v>
      </c>
      <c r="AD116" s="151">
        <f>SUMIFS('Indexed REC Deliveries'!AE:AE,'Indexed REC Deliveries'!$G:$G,'REC Deliveries by Group'!$F116)</f>
        <v>3521660.7455020975</v>
      </c>
      <c r="AE116" s="151">
        <f>SUMIFS('Indexed REC Deliveries'!AF:AF,'Indexed REC Deliveries'!$G:$G,'REC Deliveries by Group'!$F116)</f>
        <v>3516552.4417745871</v>
      </c>
    </row>
    <row r="117" spans="3:31" outlineLevel="1">
      <c r="C117" s="147" t="s">
        <v>174</v>
      </c>
      <c r="D117" s="153" t="s">
        <v>175</v>
      </c>
      <c r="E117" s="153" t="s">
        <v>167</v>
      </c>
      <c r="F117" s="154">
        <v>2030</v>
      </c>
      <c r="G117" s="149" t="s">
        <v>85</v>
      </c>
      <c r="H117" s="151">
        <f>SUMIFS('Indexed REC Deliveries'!I:I,'Indexed REC Deliveries'!$G:$G,'REC Deliveries by Group'!$F117)</f>
        <v>0</v>
      </c>
      <c r="I117" s="151">
        <f>SUMIFS('Indexed REC Deliveries'!J:J,'Indexed REC Deliveries'!$G:$G,'REC Deliveries by Group'!$F117)</f>
        <v>0</v>
      </c>
      <c r="J117" s="151">
        <f>SUMIFS('Indexed REC Deliveries'!K:K,'Indexed REC Deliveries'!$G:$G,'REC Deliveries by Group'!$F117)</f>
        <v>0</v>
      </c>
      <c r="K117" s="151">
        <f>SUMIFS('Indexed REC Deliveries'!L:L,'Indexed REC Deliveries'!$G:$G,'REC Deliveries by Group'!$F117)</f>
        <v>0</v>
      </c>
      <c r="L117" s="151">
        <f>SUMIFS('Indexed REC Deliveries'!M:M,'Indexed REC Deliveries'!$G:$G,'REC Deliveries by Group'!$F117)</f>
        <v>0</v>
      </c>
      <c r="M117" s="151">
        <f>SUMIFS('Indexed REC Deliveries'!N:N,'Indexed REC Deliveries'!$G:$G,'REC Deliveries by Group'!$F117)</f>
        <v>0</v>
      </c>
      <c r="N117" s="151">
        <f>SUMIFS('Indexed REC Deliveries'!O:O,'Indexed REC Deliveries'!$G:$G,'REC Deliveries by Group'!$F117)</f>
        <v>0</v>
      </c>
      <c r="O117" s="151">
        <f>SUMIFS('Indexed REC Deliveries'!P:P,'Indexed REC Deliveries'!$G:$G,'REC Deliveries by Group'!$F117)</f>
        <v>0</v>
      </c>
      <c r="P117" s="151">
        <f>SUMIFS('Indexed REC Deliveries'!Q:Q,'Indexed REC Deliveries'!$G:$G,'REC Deliveries by Group'!$F117)</f>
        <v>0</v>
      </c>
      <c r="Q117" s="151">
        <f>SUMIFS('Indexed REC Deliveries'!R:R,'Indexed REC Deliveries'!$G:$G,'REC Deliveries by Group'!$F117)</f>
        <v>0</v>
      </c>
      <c r="R117" s="151">
        <f>SUMIFS('Indexed REC Deliveries'!S:S,'Indexed REC Deliveries'!$G:$G,'REC Deliveries by Group'!$F117)</f>
        <v>0</v>
      </c>
      <c r="S117" s="151">
        <f>SUMIFS('Indexed REC Deliveries'!T:T,'Indexed REC Deliveries'!$G:$G,'REC Deliveries by Group'!$F117)</f>
        <v>1835000</v>
      </c>
      <c r="T117" s="151">
        <f>SUMIFS('Indexed REC Deliveries'!U:U,'Indexed REC Deliveries'!$G:$G,'REC Deliveries by Group'!$F117)</f>
        <v>1830825</v>
      </c>
      <c r="U117" s="151">
        <f>SUMIFS('Indexed REC Deliveries'!V:V,'Indexed REC Deliveries'!$G:$G,'REC Deliveries by Group'!$F117)</f>
        <v>1826670.875</v>
      </c>
      <c r="V117" s="151">
        <f>SUMIFS('Indexed REC Deliveries'!W:W,'Indexed REC Deliveries'!$G:$G,'REC Deliveries by Group'!$F117)</f>
        <v>1822537.5206249999</v>
      </c>
      <c r="W117" s="151">
        <f>SUMIFS('Indexed REC Deliveries'!X:X,'Indexed REC Deliveries'!$G:$G,'REC Deliveries by Group'!$F117)</f>
        <v>1818424.833021875</v>
      </c>
      <c r="X117" s="151">
        <f>SUMIFS('Indexed REC Deliveries'!Y:Y,'Indexed REC Deliveries'!$G:$G,'REC Deliveries by Group'!$F117)</f>
        <v>1814332.7088567659</v>
      </c>
      <c r="Y117" s="151">
        <f>SUMIFS('Indexed REC Deliveries'!Z:Z,'Indexed REC Deliveries'!$G:$G,'REC Deliveries by Group'!$F117)</f>
        <v>1810261.0453124819</v>
      </c>
      <c r="Z117" s="151">
        <f>SUMIFS('Indexed REC Deliveries'!AA:AA,'Indexed REC Deliveries'!$G:$G,'REC Deliveries by Group'!$F117)</f>
        <v>1806209.7400859194</v>
      </c>
      <c r="AA117" s="151">
        <f>SUMIFS('Indexed REC Deliveries'!AB:AB,'Indexed REC Deliveries'!$G:$G,'REC Deliveries by Group'!$F117)</f>
        <v>1802178.6913854899</v>
      </c>
      <c r="AB117" s="151">
        <f>SUMIFS('Indexed REC Deliveries'!AC:AC,'Indexed REC Deliveries'!$G:$G,'REC Deliveries by Group'!$F117)</f>
        <v>1798167.7979285626</v>
      </c>
      <c r="AC117" s="151">
        <f>SUMIFS('Indexed REC Deliveries'!AD:AD,'Indexed REC Deliveries'!$G:$G,'REC Deliveries by Group'!$F117)</f>
        <v>1794176.9589389197</v>
      </c>
      <c r="AD117" s="151">
        <f>SUMIFS('Indexed REC Deliveries'!AE:AE,'Indexed REC Deliveries'!$G:$G,'REC Deliveries by Group'!$F117)</f>
        <v>1790206.0741442251</v>
      </c>
      <c r="AE117" s="151">
        <f>SUMIFS('Indexed REC Deliveries'!AF:AF,'Indexed REC Deliveries'!$G:$G,'REC Deliveries by Group'!$F117)</f>
        <v>1786255.043773504</v>
      </c>
    </row>
    <row r="118" spans="3:31" outlineLevel="1">
      <c r="C118" s="147" t="s">
        <v>174</v>
      </c>
      <c r="D118" s="153" t="s">
        <v>175</v>
      </c>
      <c r="E118" s="153" t="s">
        <v>167</v>
      </c>
      <c r="F118" s="154">
        <v>2031</v>
      </c>
      <c r="G118" s="149" t="s">
        <v>85</v>
      </c>
      <c r="H118" s="151">
        <f>SUMIFS('Indexed REC Deliveries'!I:I,'Indexed REC Deliveries'!$G:$G,'REC Deliveries by Group'!$F118)</f>
        <v>0</v>
      </c>
      <c r="I118" s="151">
        <f>SUMIFS('Indexed REC Deliveries'!J:J,'Indexed REC Deliveries'!$G:$G,'REC Deliveries by Group'!$F118)</f>
        <v>0</v>
      </c>
      <c r="J118" s="151">
        <f>SUMIFS('Indexed REC Deliveries'!K:K,'Indexed REC Deliveries'!$G:$G,'REC Deliveries by Group'!$F118)</f>
        <v>0</v>
      </c>
      <c r="K118" s="151">
        <f>SUMIFS('Indexed REC Deliveries'!L:L,'Indexed REC Deliveries'!$G:$G,'REC Deliveries by Group'!$F118)</f>
        <v>0</v>
      </c>
      <c r="L118" s="151">
        <f>SUMIFS('Indexed REC Deliveries'!M:M,'Indexed REC Deliveries'!$G:$G,'REC Deliveries by Group'!$F118)</f>
        <v>0</v>
      </c>
      <c r="M118" s="151">
        <f>SUMIFS('Indexed REC Deliveries'!N:N,'Indexed REC Deliveries'!$G:$G,'REC Deliveries by Group'!$F118)</f>
        <v>0</v>
      </c>
      <c r="N118" s="151">
        <f>SUMIFS('Indexed REC Deliveries'!O:O,'Indexed REC Deliveries'!$G:$G,'REC Deliveries by Group'!$F118)</f>
        <v>0</v>
      </c>
      <c r="O118" s="151">
        <f>SUMIFS('Indexed REC Deliveries'!P:P,'Indexed REC Deliveries'!$G:$G,'REC Deliveries by Group'!$F118)</f>
        <v>0</v>
      </c>
      <c r="P118" s="151">
        <f>SUMIFS('Indexed REC Deliveries'!Q:Q,'Indexed REC Deliveries'!$G:$G,'REC Deliveries by Group'!$F118)</f>
        <v>0</v>
      </c>
      <c r="Q118" s="151">
        <f>SUMIFS('Indexed REC Deliveries'!R:R,'Indexed REC Deliveries'!$G:$G,'REC Deliveries by Group'!$F118)</f>
        <v>0</v>
      </c>
      <c r="R118" s="151">
        <f>SUMIFS('Indexed REC Deliveries'!S:S,'Indexed REC Deliveries'!$G:$G,'REC Deliveries by Group'!$F118)</f>
        <v>0</v>
      </c>
      <c r="S118" s="151">
        <f>SUMIFS('Indexed REC Deliveries'!T:T,'Indexed REC Deliveries'!$G:$G,'REC Deliveries by Group'!$F118)</f>
        <v>0</v>
      </c>
      <c r="T118" s="151">
        <f>SUMIFS('Indexed REC Deliveries'!U:U,'Indexed REC Deliveries'!$G:$G,'REC Deliveries by Group'!$F118)</f>
        <v>1835000</v>
      </c>
      <c r="U118" s="151">
        <f>SUMIFS('Indexed REC Deliveries'!V:V,'Indexed REC Deliveries'!$G:$G,'REC Deliveries by Group'!$F118)</f>
        <v>1830825</v>
      </c>
      <c r="V118" s="151">
        <f>SUMIFS('Indexed REC Deliveries'!W:W,'Indexed REC Deliveries'!$G:$G,'REC Deliveries by Group'!$F118)</f>
        <v>1826670.875</v>
      </c>
      <c r="W118" s="151">
        <f>SUMIFS('Indexed REC Deliveries'!X:X,'Indexed REC Deliveries'!$G:$G,'REC Deliveries by Group'!$F118)</f>
        <v>1822537.5206249999</v>
      </c>
      <c r="X118" s="151">
        <f>SUMIFS('Indexed REC Deliveries'!Y:Y,'Indexed REC Deliveries'!$G:$G,'REC Deliveries by Group'!$F118)</f>
        <v>1818424.833021875</v>
      </c>
      <c r="Y118" s="151">
        <f>SUMIFS('Indexed REC Deliveries'!Z:Z,'Indexed REC Deliveries'!$G:$G,'REC Deliveries by Group'!$F118)</f>
        <v>1814332.7088567659</v>
      </c>
      <c r="Z118" s="151">
        <f>SUMIFS('Indexed REC Deliveries'!AA:AA,'Indexed REC Deliveries'!$G:$G,'REC Deliveries by Group'!$F118)</f>
        <v>1810261.0453124819</v>
      </c>
      <c r="AA118" s="151">
        <f>SUMIFS('Indexed REC Deliveries'!AB:AB,'Indexed REC Deliveries'!$G:$G,'REC Deliveries by Group'!$F118)</f>
        <v>1806209.7400859194</v>
      </c>
      <c r="AB118" s="151">
        <f>SUMIFS('Indexed REC Deliveries'!AC:AC,'Indexed REC Deliveries'!$G:$G,'REC Deliveries by Group'!$F118)</f>
        <v>1802178.6913854899</v>
      </c>
      <c r="AC118" s="151">
        <f>SUMIFS('Indexed REC Deliveries'!AD:AD,'Indexed REC Deliveries'!$G:$G,'REC Deliveries by Group'!$F118)</f>
        <v>1798167.7979285626</v>
      </c>
      <c r="AD118" s="151">
        <f>SUMIFS('Indexed REC Deliveries'!AE:AE,'Indexed REC Deliveries'!$G:$G,'REC Deliveries by Group'!$F118)</f>
        <v>1794176.9589389197</v>
      </c>
      <c r="AE118" s="151">
        <f>SUMIFS('Indexed REC Deliveries'!AF:AF,'Indexed REC Deliveries'!$G:$G,'REC Deliveries by Group'!$F118)</f>
        <v>1790206.0741442251</v>
      </c>
    </row>
    <row r="119" spans="3:31" outlineLevel="1">
      <c r="C119" s="147" t="s">
        <v>174</v>
      </c>
      <c r="D119" s="153" t="s">
        <v>175</v>
      </c>
      <c r="E119" s="153" t="s">
        <v>167</v>
      </c>
      <c r="F119" s="154">
        <v>2032</v>
      </c>
      <c r="G119" s="149" t="s">
        <v>85</v>
      </c>
      <c r="H119" s="151">
        <f>SUMIFS('Indexed REC Deliveries'!I:I,'Indexed REC Deliveries'!$G:$G,'REC Deliveries by Group'!$F119)</f>
        <v>0</v>
      </c>
      <c r="I119" s="151">
        <f>SUMIFS('Indexed REC Deliveries'!J:J,'Indexed REC Deliveries'!$G:$G,'REC Deliveries by Group'!$F119)</f>
        <v>0</v>
      </c>
      <c r="J119" s="151">
        <f>SUMIFS('Indexed REC Deliveries'!K:K,'Indexed REC Deliveries'!$G:$G,'REC Deliveries by Group'!$F119)</f>
        <v>0</v>
      </c>
      <c r="K119" s="151">
        <f>SUMIFS('Indexed REC Deliveries'!L:L,'Indexed REC Deliveries'!$G:$G,'REC Deliveries by Group'!$F119)</f>
        <v>0</v>
      </c>
      <c r="L119" s="151">
        <f>SUMIFS('Indexed REC Deliveries'!M:M,'Indexed REC Deliveries'!$G:$G,'REC Deliveries by Group'!$F119)</f>
        <v>0</v>
      </c>
      <c r="M119" s="151">
        <f>SUMIFS('Indexed REC Deliveries'!N:N,'Indexed REC Deliveries'!$G:$G,'REC Deliveries by Group'!$F119)</f>
        <v>0</v>
      </c>
      <c r="N119" s="151">
        <f>SUMIFS('Indexed REC Deliveries'!O:O,'Indexed REC Deliveries'!$G:$G,'REC Deliveries by Group'!$F119)</f>
        <v>0</v>
      </c>
      <c r="O119" s="151">
        <f>SUMIFS('Indexed REC Deliveries'!P:P,'Indexed REC Deliveries'!$G:$G,'REC Deliveries by Group'!$F119)</f>
        <v>0</v>
      </c>
      <c r="P119" s="151">
        <f>SUMIFS('Indexed REC Deliveries'!Q:Q,'Indexed REC Deliveries'!$G:$G,'REC Deliveries by Group'!$F119)</f>
        <v>0</v>
      </c>
      <c r="Q119" s="151">
        <f>SUMIFS('Indexed REC Deliveries'!R:R,'Indexed REC Deliveries'!$G:$G,'REC Deliveries by Group'!$F119)</f>
        <v>0</v>
      </c>
      <c r="R119" s="151">
        <f>SUMIFS('Indexed REC Deliveries'!S:S,'Indexed REC Deliveries'!$G:$G,'REC Deliveries by Group'!$F119)</f>
        <v>0</v>
      </c>
      <c r="S119" s="151">
        <f>SUMIFS('Indexed REC Deliveries'!T:T,'Indexed REC Deliveries'!$G:$G,'REC Deliveries by Group'!$F119)</f>
        <v>0</v>
      </c>
      <c r="T119" s="151">
        <f>SUMIFS('Indexed REC Deliveries'!U:U,'Indexed REC Deliveries'!$G:$G,'REC Deliveries by Group'!$F119)</f>
        <v>0</v>
      </c>
      <c r="U119" s="151">
        <f>SUMIFS('Indexed REC Deliveries'!V:V,'Indexed REC Deliveries'!$G:$G,'REC Deliveries by Group'!$F119)</f>
        <v>1835000</v>
      </c>
      <c r="V119" s="151">
        <f>SUMIFS('Indexed REC Deliveries'!W:W,'Indexed REC Deliveries'!$G:$G,'REC Deliveries by Group'!$F119)</f>
        <v>1830825</v>
      </c>
      <c r="W119" s="151">
        <f>SUMIFS('Indexed REC Deliveries'!X:X,'Indexed REC Deliveries'!$G:$G,'REC Deliveries by Group'!$F119)</f>
        <v>1826670.875</v>
      </c>
      <c r="X119" s="151">
        <f>SUMIFS('Indexed REC Deliveries'!Y:Y,'Indexed REC Deliveries'!$G:$G,'REC Deliveries by Group'!$F119)</f>
        <v>1822537.5206249999</v>
      </c>
      <c r="Y119" s="151">
        <f>SUMIFS('Indexed REC Deliveries'!Z:Z,'Indexed REC Deliveries'!$G:$G,'REC Deliveries by Group'!$F119)</f>
        <v>1818424.833021875</v>
      </c>
      <c r="Z119" s="151">
        <f>SUMIFS('Indexed REC Deliveries'!AA:AA,'Indexed REC Deliveries'!$G:$G,'REC Deliveries by Group'!$F119)</f>
        <v>1814332.7088567659</v>
      </c>
      <c r="AA119" s="151">
        <f>SUMIFS('Indexed REC Deliveries'!AB:AB,'Indexed REC Deliveries'!$G:$G,'REC Deliveries by Group'!$F119)</f>
        <v>1810261.0453124819</v>
      </c>
      <c r="AB119" s="151">
        <f>SUMIFS('Indexed REC Deliveries'!AC:AC,'Indexed REC Deliveries'!$G:$G,'REC Deliveries by Group'!$F119)</f>
        <v>1806209.7400859194</v>
      </c>
      <c r="AC119" s="151">
        <f>SUMIFS('Indexed REC Deliveries'!AD:AD,'Indexed REC Deliveries'!$G:$G,'REC Deliveries by Group'!$F119)</f>
        <v>1802178.6913854899</v>
      </c>
      <c r="AD119" s="151">
        <f>SUMIFS('Indexed REC Deliveries'!AE:AE,'Indexed REC Deliveries'!$G:$G,'REC Deliveries by Group'!$F119)</f>
        <v>1798167.7979285626</v>
      </c>
      <c r="AE119" s="151">
        <f>SUMIFS('Indexed REC Deliveries'!AF:AF,'Indexed REC Deliveries'!$G:$G,'REC Deliveries by Group'!$F119)</f>
        <v>1794176.9589389197</v>
      </c>
    </row>
    <row r="120" spans="3:31" outlineLevel="1">
      <c r="C120" s="147" t="s">
        <v>174</v>
      </c>
      <c r="D120" s="153" t="s">
        <v>175</v>
      </c>
      <c r="E120" s="153" t="s">
        <v>167</v>
      </c>
      <c r="F120" s="154">
        <v>2033</v>
      </c>
      <c r="G120" s="149" t="s">
        <v>85</v>
      </c>
      <c r="H120" s="151">
        <f>SUMIFS('Indexed REC Deliveries'!I:I,'Indexed REC Deliveries'!$G:$G,'REC Deliveries by Group'!$F120)</f>
        <v>0</v>
      </c>
      <c r="I120" s="151">
        <f>SUMIFS('Indexed REC Deliveries'!J:J,'Indexed REC Deliveries'!$G:$G,'REC Deliveries by Group'!$F120)</f>
        <v>0</v>
      </c>
      <c r="J120" s="151">
        <f>SUMIFS('Indexed REC Deliveries'!K:K,'Indexed REC Deliveries'!$G:$G,'REC Deliveries by Group'!$F120)</f>
        <v>0</v>
      </c>
      <c r="K120" s="151">
        <f>SUMIFS('Indexed REC Deliveries'!L:L,'Indexed REC Deliveries'!$G:$G,'REC Deliveries by Group'!$F120)</f>
        <v>0</v>
      </c>
      <c r="L120" s="151">
        <f>SUMIFS('Indexed REC Deliveries'!M:M,'Indexed REC Deliveries'!$G:$G,'REC Deliveries by Group'!$F120)</f>
        <v>0</v>
      </c>
      <c r="M120" s="151">
        <f>SUMIFS('Indexed REC Deliveries'!N:N,'Indexed REC Deliveries'!$G:$G,'REC Deliveries by Group'!$F120)</f>
        <v>0</v>
      </c>
      <c r="N120" s="151">
        <f>SUMIFS('Indexed REC Deliveries'!O:O,'Indexed REC Deliveries'!$G:$G,'REC Deliveries by Group'!$F120)</f>
        <v>0</v>
      </c>
      <c r="O120" s="151">
        <f>SUMIFS('Indexed REC Deliveries'!P:P,'Indexed REC Deliveries'!$G:$G,'REC Deliveries by Group'!$F120)</f>
        <v>0</v>
      </c>
      <c r="P120" s="151">
        <f>SUMIFS('Indexed REC Deliveries'!Q:Q,'Indexed REC Deliveries'!$G:$G,'REC Deliveries by Group'!$F120)</f>
        <v>0</v>
      </c>
      <c r="Q120" s="151">
        <f>SUMIFS('Indexed REC Deliveries'!R:R,'Indexed REC Deliveries'!$G:$G,'REC Deliveries by Group'!$F120)</f>
        <v>0</v>
      </c>
      <c r="R120" s="151">
        <f>SUMIFS('Indexed REC Deliveries'!S:S,'Indexed REC Deliveries'!$G:$G,'REC Deliveries by Group'!$F120)</f>
        <v>0</v>
      </c>
      <c r="S120" s="151">
        <f>SUMIFS('Indexed REC Deliveries'!T:T,'Indexed REC Deliveries'!$G:$G,'REC Deliveries by Group'!$F120)</f>
        <v>0</v>
      </c>
      <c r="T120" s="151">
        <f>SUMIFS('Indexed REC Deliveries'!U:U,'Indexed REC Deliveries'!$G:$G,'REC Deliveries by Group'!$F120)</f>
        <v>0</v>
      </c>
      <c r="U120" s="151">
        <f>SUMIFS('Indexed REC Deliveries'!V:V,'Indexed REC Deliveries'!$G:$G,'REC Deliveries by Group'!$F120)</f>
        <v>0</v>
      </c>
      <c r="V120" s="151">
        <f>SUMIFS('Indexed REC Deliveries'!W:W,'Indexed REC Deliveries'!$G:$G,'REC Deliveries by Group'!$F120)</f>
        <v>1835000</v>
      </c>
      <c r="W120" s="151">
        <f>SUMIFS('Indexed REC Deliveries'!X:X,'Indexed REC Deliveries'!$G:$G,'REC Deliveries by Group'!$F120)</f>
        <v>1830825</v>
      </c>
      <c r="X120" s="151">
        <f>SUMIFS('Indexed REC Deliveries'!Y:Y,'Indexed REC Deliveries'!$G:$G,'REC Deliveries by Group'!$F120)</f>
        <v>1826670.875</v>
      </c>
      <c r="Y120" s="151">
        <f>SUMIFS('Indexed REC Deliveries'!Z:Z,'Indexed REC Deliveries'!$G:$G,'REC Deliveries by Group'!$F120)</f>
        <v>1822537.5206249999</v>
      </c>
      <c r="Z120" s="151">
        <f>SUMIFS('Indexed REC Deliveries'!AA:AA,'Indexed REC Deliveries'!$G:$G,'REC Deliveries by Group'!$F120)</f>
        <v>1818424.833021875</v>
      </c>
      <c r="AA120" s="151">
        <f>SUMIFS('Indexed REC Deliveries'!AB:AB,'Indexed REC Deliveries'!$G:$G,'REC Deliveries by Group'!$F120)</f>
        <v>1814332.7088567659</v>
      </c>
      <c r="AB120" s="151">
        <f>SUMIFS('Indexed REC Deliveries'!AC:AC,'Indexed REC Deliveries'!$G:$G,'REC Deliveries by Group'!$F120)</f>
        <v>1810261.0453124819</v>
      </c>
      <c r="AC120" s="151">
        <f>SUMIFS('Indexed REC Deliveries'!AD:AD,'Indexed REC Deliveries'!$G:$G,'REC Deliveries by Group'!$F120)</f>
        <v>1806209.7400859194</v>
      </c>
      <c r="AD120" s="151">
        <f>SUMIFS('Indexed REC Deliveries'!AE:AE,'Indexed REC Deliveries'!$G:$G,'REC Deliveries by Group'!$F120)</f>
        <v>1802178.6913854899</v>
      </c>
      <c r="AE120" s="151">
        <f>SUMIFS('Indexed REC Deliveries'!AF:AF,'Indexed REC Deliveries'!$G:$G,'REC Deliveries by Group'!$F120)</f>
        <v>1798167.7979285626</v>
      </c>
    </row>
    <row r="121" spans="3:31" outlineLevel="1">
      <c r="C121" s="147" t="s">
        <v>174</v>
      </c>
      <c r="D121" s="153" t="s">
        <v>175</v>
      </c>
      <c r="E121" s="153" t="s">
        <v>167</v>
      </c>
      <c r="F121" s="154">
        <v>2034</v>
      </c>
      <c r="G121" s="149" t="s">
        <v>85</v>
      </c>
      <c r="H121" s="151">
        <f>SUMIFS('Indexed REC Deliveries'!I:I,'Indexed REC Deliveries'!$G:$G,'REC Deliveries by Group'!$F121)</f>
        <v>0</v>
      </c>
      <c r="I121" s="151">
        <f>SUMIFS('Indexed REC Deliveries'!J:J,'Indexed REC Deliveries'!$G:$G,'REC Deliveries by Group'!$F121)</f>
        <v>0</v>
      </c>
      <c r="J121" s="151">
        <f>SUMIFS('Indexed REC Deliveries'!K:K,'Indexed REC Deliveries'!$G:$G,'REC Deliveries by Group'!$F121)</f>
        <v>0</v>
      </c>
      <c r="K121" s="151">
        <f>SUMIFS('Indexed REC Deliveries'!L:L,'Indexed REC Deliveries'!$G:$G,'REC Deliveries by Group'!$F121)</f>
        <v>0</v>
      </c>
      <c r="L121" s="151">
        <f>SUMIFS('Indexed REC Deliveries'!M:M,'Indexed REC Deliveries'!$G:$G,'REC Deliveries by Group'!$F121)</f>
        <v>0</v>
      </c>
      <c r="M121" s="151">
        <f>SUMIFS('Indexed REC Deliveries'!N:N,'Indexed REC Deliveries'!$G:$G,'REC Deliveries by Group'!$F121)</f>
        <v>0</v>
      </c>
      <c r="N121" s="151">
        <f>SUMIFS('Indexed REC Deliveries'!O:O,'Indexed REC Deliveries'!$G:$G,'REC Deliveries by Group'!$F121)</f>
        <v>0</v>
      </c>
      <c r="O121" s="151">
        <f>SUMIFS('Indexed REC Deliveries'!P:P,'Indexed REC Deliveries'!$G:$G,'REC Deliveries by Group'!$F121)</f>
        <v>0</v>
      </c>
      <c r="P121" s="151">
        <f>SUMIFS('Indexed REC Deliveries'!Q:Q,'Indexed REC Deliveries'!$G:$G,'REC Deliveries by Group'!$F121)</f>
        <v>0</v>
      </c>
      <c r="Q121" s="151">
        <f>SUMIFS('Indexed REC Deliveries'!R:R,'Indexed REC Deliveries'!$G:$G,'REC Deliveries by Group'!$F121)</f>
        <v>0</v>
      </c>
      <c r="R121" s="151">
        <f>SUMIFS('Indexed REC Deliveries'!S:S,'Indexed REC Deliveries'!$G:$G,'REC Deliveries by Group'!$F121)</f>
        <v>0</v>
      </c>
      <c r="S121" s="151">
        <f>SUMIFS('Indexed REC Deliveries'!T:T,'Indexed REC Deliveries'!$G:$G,'REC Deliveries by Group'!$F121)</f>
        <v>0</v>
      </c>
      <c r="T121" s="151">
        <f>SUMIFS('Indexed REC Deliveries'!U:U,'Indexed REC Deliveries'!$G:$G,'REC Deliveries by Group'!$F121)</f>
        <v>0</v>
      </c>
      <c r="U121" s="151">
        <f>SUMIFS('Indexed REC Deliveries'!V:V,'Indexed REC Deliveries'!$G:$G,'REC Deliveries by Group'!$F121)</f>
        <v>0</v>
      </c>
      <c r="V121" s="151">
        <f>SUMIFS('Indexed REC Deliveries'!W:W,'Indexed REC Deliveries'!$G:$G,'REC Deliveries by Group'!$F121)</f>
        <v>0</v>
      </c>
      <c r="W121" s="151">
        <f>SUMIFS('Indexed REC Deliveries'!X:X,'Indexed REC Deliveries'!$G:$G,'REC Deliveries by Group'!$F121)</f>
        <v>1835000</v>
      </c>
      <c r="X121" s="151">
        <f>SUMIFS('Indexed REC Deliveries'!Y:Y,'Indexed REC Deliveries'!$G:$G,'REC Deliveries by Group'!$F121)</f>
        <v>1830825</v>
      </c>
      <c r="Y121" s="151">
        <f>SUMIFS('Indexed REC Deliveries'!Z:Z,'Indexed REC Deliveries'!$G:$G,'REC Deliveries by Group'!$F121)</f>
        <v>1826670.875</v>
      </c>
      <c r="Z121" s="151">
        <f>SUMIFS('Indexed REC Deliveries'!AA:AA,'Indexed REC Deliveries'!$G:$G,'REC Deliveries by Group'!$F121)</f>
        <v>1822537.5206249999</v>
      </c>
      <c r="AA121" s="151">
        <f>SUMIFS('Indexed REC Deliveries'!AB:AB,'Indexed REC Deliveries'!$G:$G,'REC Deliveries by Group'!$F121)</f>
        <v>1818424.833021875</v>
      </c>
      <c r="AB121" s="151">
        <f>SUMIFS('Indexed REC Deliveries'!AC:AC,'Indexed REC Deliveries'!$G:$G,'REC Deliveries by Group'!$F121)</f>
        <v>1814332.7088567659</v>
      </c>
      <c r="AC121" s="151">
        <f>SUMIFS('Indexed REC Deliveries'!AD:AD,'Indexed REC Deliveries'!$G:$G,'REC Deliveries by Group'!$F121)</f>
        <v>1810261.0453124819</v>
      </c>
      <c r="AD121" s="151">
        <f>SUMIFS('Indexed REC Deliveries'!AE:AE,'Indexed REC Deliveries'!$G:$G,'REC Deliveries by Group'!$F121)</f>
        <v>1806209.7400859194</v>
      </c>
      <c r="AE121" s="151">
        <f>SUMIFS('Indexed REC Deliveries'!AF:AF,'Indexed REC Deliveries'!$G:$G,'REC Deliveries by Group'!$F121)</f>
        <v>1802178.6913854899</v>
      </c>
    </row>
    <row r="122" spans="3:31" outlineLevel="1">
      <c r="C122" s="147" t="s">
        <v>174</v>
      </c>
      <c r="D122" s="153" t="s">
        <v>175</v>
      </c>
      <c r="E122" s="153" t="s">
        <v>167</v>
      </c>
      <c r="F122" s="154">
        <v>2035</v>
      </c>
      <c r="G122" s="149" t="s">
        <v>85</v>
      </c>
      <c r="H122" s="151">
        <f>SUMIFS('Indexed REC Deliveries'!I:I,'Indexed REC Deliveries'!$G:$G,'REC Deliveries by Group'!$F122)</f>
        <v>0</v>
      </c>
      <c r="I122" s="151">
        <f>SUMIFS('Indexed REC Deliveries'!J:J,'Indexed REC Deliveries'!$G:$G,'REC Deliveries by Group'!$F122)</f>
        <v>0</v>
      </c>
      <c r="J122" s="151">
        <f>SUMIFS('Indexed REC Deliveries'!K:K,'Indexed REC Deliveries'!$G:$G,'REC Deliveries by Group'!$F122)</f>
        <v>0</v>
      </c>
      <c r="K122" s="151">
        <f>SUMIFS('Indexed REC Deliveries'!L:L,'Indexed REC Deliveries'!$G:$G,'REC Deliveries by Group'!$F122)</f>
        <v>0</v>
      </c>
      <c r="L122" s="151">
        <f>SUMIFS('Indexed REC Deliveries'!M:M,'Indexed REC Deliveries'!$G:$G,'REC Deliveries by Group'!$F122)</f>
        <v>0</v>
      </c>
      <c r="M122" s="151">
        <f>SUMIFS('Indexed REC Deliveries'!N:N,'Indexed REC Deliveries'!$G:$G,'REC Deliveries by Group'!$F122)</f>
        <v>0</v>
      </c>
      <c r="N122" s="151">
        <f>SUMIFS('Indexed REC Deliveries'!O:O,'Indexed REC Deliveries'!$G:$G,'REC Deliveries by Group'!$F122)</f>
        <v>0</v>
      </c>
      <c r="O122" s="151">
        <f>SUMIFS('Indexed REC Deliveries'!P:P,'Indexed REC Deliveries'!$G:$G,'REC Deliveries by Group'!$F122)</f>
        <v>0</v>
      </c>
      <c r="P122" s="151">
        <f>SUMIFS('Indexed REC Deliveries'!Q:Q,'Indexed REC Deliveries'!$G:$G,'REC Deliveries by Group'!$F122)</f>
        <v>0</v>
      </c>
      <c r="Q122" s="151">
        <f>SUMIFS('Indexed REC Deliveries'!R:R,'Indexed REC Deliveries'!$G:$G,'REC Deliveries by Group'!$F122)</f>
        <v>0</v>
      </c>
      <c r="R122" s="151">
        <f>SUMIFS('Indexed REC Deliveries'!S:S,'Indexed REC Deliveries'!$G:$G,'REC Deliveries by Group'!$F122)</f>
        <v>0</v>
      </c>
      <c r="S122" s="151">
        <f>SUMIFS('Indexed REC Deliveries'!T:T,'Indexed REC Deliveries'!$G:$G,'REC Deliveries by Group'!$F122)</f>
        <v>0</v>
      </c>
      <c r="T122" s="151">
        <f>SUMIFS('Indexed REC Deliveries'!U:U,'Indexed REC Deliveries'!$G:$G,'REC Deliveries by Group'!$F122)</f>
        <v>0</v>
      </c>
      <c r="U122" s="151">
        <f>SUMIFS('Indexed REC Deliveries'!V:V,'Indexed REC Deliveries'!$G:$G,'REC Deliveries by Group'!$F122)</f>
        <v>0</v>
      </c>
      <c r="V122" s="151">
        <f>SUMIFS('Indexed REC Deliveries'!W:W,'Indexed REC Deliveries'!$G:$G,'REC Deliveries by Group'!$F122)</f>
        <v>0</v>
      </c>
      <c r="W122" s="151">
        <f>SUMIFS('Indexed REC Deliveries'!X:X,'Indexed REC Deliveries'!$G:$G,'REC Deliveries by Group'!$F122)</f>
        <v>0</v>
      </c>
      <c r="X122" s="151">
        <f>SUMIFS('Indexed REC Deliveries'!Y:Y,'Indexed REC Deliveries'!$G:$G,'REC Deliveries by Group'!$F122)</f>
        <v>1835000</v>
      </c>
      <c r="Y122" s="151">
        <f>SUMIFS('Indexed REC Deliveries'!Z:Z,'Indexed REC Deliveries'!$G:$G,'REC Deliveries by Group'!$F122)</f>
        <v>1830825</v>
      </c>
      <c r="Z122" s="151">
        <f>SUMIFS('Indexed REC Deliveries'!AA:AA,'Indexed REC Deliveries'!$G:$G,'REC Deliveries by Group'!$F122)</f>
        <v>1826670.875</v>
      </c>
      <c r="AA122" s="151">
        <f>SUMIFS('Indexed REC Deliveries'!AB:AB,'Indexed REC Deliveries'!$G:$G,'REC Deliveries by Group'!$F122)</f>
        <v>1822537.5206249999</v>
      </c>
      <c r="AB122" s="151">
        <f>SUMIFS('Indexed REC Deliveries'!AC:AC,'Indexed REC Deliveries'!$G:$G,'REC Deliveries by Group'!$F122)</f>
        <v>1818424.833021875</v>
      </c>
      <c r="AC122" s="151">
        <f>SUMIFS('Indexed REC Deliveries'!AD:AD,'Indexed REC Deliveries'!$G:$G,'REC Deliveries by Group'!$F122)</f>
        <v>1814332.7088567659</v>
      </c>
      <c r="AD122" s="151">
        <f>SUMIFS('Indexed REC Deliveries'!AE:AE,'Indexed REC Deliveries'!$G:$G,'REC Deliveries by Group'!$F122)</f>
        <v>1810261.0453124819</v>
      </c>
      <c r="AE122" s="151">
        <f>SUMIFS('Indexed REC Deliveries'!AF:AF,'Indexed REC Deliveries'!$G:$G,'REC Deliveries by Group'!$F122)</f>
        <v>1806209.7400859194</v>
      </c>
    </row>
    <row r="123" spans="3:31" outlineLevel="1">
      <c r="C123" s="147" t="s">
        <v>174</v>
      </c>
      <c r="D123" s="153" t="s">
        <v>175</v>
      </c>
      <c r="E123" s="153" t="s">
        <v>167</v>
      </c>
      <c r="F123" s="154">
        <v>2036</v>
      </c>
      <c r="G123" s="149" t="s">
        <v>85</v>
      </c>
      <c r="H123" s="151">
        <f>SUMIFS('Indexed REC Deliveries'!I:I,'Indexed REC Deliveries'!$G:$G,'REC Deliveries by Group'!$F123)</f>
        <v>0</v>
      </c>
      <c r="I123" s="151">
        <f>SUMIFS('Indexed REC Deliveries'!J:J,'Indexed REC Deliveries'!$G:$G,'REC Deliveries by Group'!$F123)</f>
        <v>0</v>
      </c>
      <c r="J123" s="151">
        <f>SUMIFS('Indexed REC Deliveries'!K:K,'Indexed REC Deliveries'!$G:$G,'REC Deliveries by Group'!$F123)</f>
        <v>0</v>
      </c>
      <c r="K123" s="151">
        <f>SUMIFS('Indexed REC Deliveries'!L:L,'Indexed REC Deliveries'!$G:$G,'REC Deliveries by Group'!$F123)</f>
        <v>0</v>
      </c>
      <c r="L123" s="151">
        <f>SUMIFS('Indexed REC Deliveries'!M:M,'Indexed REC Deliveries'!$G:$G,'REC Deliveries by Group'!$F123)</f>
        <v>0</v>
      </c>
      <c r="M123" s="151">
        <f>SUMIFS('Indexed REC Deliveries'!N:N,'Indexed REC Deliveries'!$G:$G,'REC Deliveries by Group'!$F123)</f>
        <v>0</v>
      </c>
      <c r="N123" s="151">
        <f>SUMIFS('Indexed REC Deliveries'!O:O,'Indexed REC Deliveries'!$G:$G,'REC Deliveries by Group'!$F123)</f>
        <v>0</v>
      </c>
      <c r="O123" s="151">
        <f>SUMIFS('Indexed REC Deliveries'!P:P,'Indexed REC Deliveries'!$G:$G,'REC Deliveries by Group'!$F123)</f>
        <v>0</v>
      </c>
      <c r="P123" s="151">
        <f>SUMIFS('Indexed REC Deliveries'!Q:Q,'Indexed REC Deliveries'!$G:$G,'REC Deliveries by Group'!$F123)</f>
        <v>0</v>
      </c>
      <c r="Q123" s="151">
        <f>SUMIFS('Indexed REC Deliveries'!R:R,'Indexed REC Deliveries'!$G:$G,'REC Deliveries by Group'!$F123)</f>
        <v>0</v>
      </c>
      <c r="R123" s="151">
        <f>SUMIFS('Indexed REC Deliveries'!S:S,'Indexed REC Deliveries'!$G:$G,'REC Deliveries by Group'!$F123)</f>
        <v>0</v>
      </c>
      <c r="S123" s="151">
        <f>SUMIFS('Indexed REC Deliveries'!T:T,'Indexed REC Deliveries'!$G:$G,'REC Deliveries by Group'!$F123)</f>
        <v>0</v>
      </c>
      <c r="T123" s="151">
        <f>SUMIFS('Indexed REC Deliveries'!U:U,'Indexed REC Deliveries'!$G:$G,'REC Deliveries by Group'!$F123)</f>
        <v>0</v>
      </c>
      <c r="U123" s="151">
        <f>SUMIFS('Indexed REC Deliveries'!V:V,'Indexed REC Deliveries'!$G:$G,'REC Deliveries by Group'!$F123)</f>
        <v>0</v>
      </c>
      <c r="V123" s="151">
        <f>SUMIFS('Indexed REC Deliveries'!W:W,'Indexed REC Deliveries'!$G:$G,'REC Deliveries by Group'!$F123)</f>
        <v>0</v>
      </c>
      <c r="W123" s="151">
        <f>SUMIFS('Indexed REC Deliveries'!X:X,'Indexed REC Deliveries'!$G:$G,'REC Deliveries by Group'!$F123)</f>
        <v>0</v>
      </c>
      <c r="X123" s="151">
        <f>SUMIFS('Indexed REC Deliveries'!Y:Y,'Indexed REC Deliveries'!$G:$G,'REC Deliveries by Group'!$F123)</f>
        <v>0</v>
      </c>
      <c r="Y123" s="151">
        <f>SUMIFS('Indexed REC Deliveries'!Z:Z,'Indexed REC Deliveries'!$G:$G,'REC Deliveries by Group'!$F123)</f>
        <v>1835000</v>
      </c>
      <c r="Z123" s="151">
        <f>SUMIFS('Indexed REC Deliveries'!AA:AA,'Indexed REC Deliveries'!$G:$G,'REC Deliveries by Group'!$F123)</f>
        <v>1830825</v>
      </c>
      <c r="AA123" s="151">
        <f>SUMIFS('Indexed REC Deliveries'!AB:AB,'Indexed REC Deliveries'!$G:$G,'REC Deliveries by Group'!$F123)</f>
        <v>1826670.875</v>
      </c>
      <c r="AB123" s="151">
        <f>SUMIFS('Indexed REC Deliveries'!AC:AC,'Indexed REC Deliveries'!$G:$G,'REC Deliveries by Group'!$F123)</f>
        <v>1822537.5206249999</v>
      </c>
      <c r="AC123" s="151">
        <f>SUMIFS('Indexed REC Deliveries'!AD:AD,'Indexed REC Deliveries'!$G:$G,'REC Deliveries by Group'!$F123)</f>
        <v>1818424.833021875</v>
      </c>
      <c r="AD123" s="151">
        <f>SUMIFS('Indexed REC Deliveries'!AE:AE,'Indexed REC Deliveries'!$G:$G,'REC Deliveries by Group'!$F123)</f>
        <v>1814332.7088567659</v>
      </c>
      <c r="AE123" s="151">
        <f>SUMIFS('Indexed REC Deliveries'!AF:AF,'Indexed REC Deliveries'!$G:$G,'REC Deliveries by Group'!$F123)</f>
        <v>1810261.0453124819</v>
      </c>
    </row>
    <row r="124" spans="3:31" outlineLevel="1">
      <c r="C124" s="147" t="s">
        <v>174</v>
      </c>
      <c r="D124" s="153" t="s">
        <v>175</v>
      </c>
      <c r="E124" s="153" t="s">
        <v>167</v>
      </c>
      <c r="F124" s="154">
        <v>2037</v>
      </c>
      <c r="G124" s="149" t="s">
        <v>85</v>
      </c>
      <c r="H124" s="151">
        <f>SUMIFS('Indexed REC Deliveries'!I:I,'Indexed REC Deliveries'!$G:$G,'REC Deliveries by Group'!$F124)</f>
        <v>0</v>
      </c>
      <c r="I124" s="151">
        <f>SUMIFS('Indexed REC Deliveries'!J:J,'Indexed REC Deliveries'!$G:$G,'REC Deliveries by Group'!$F124)</f>
        <v>0</v>
      </c>
      <c r="J124" s="151">
        <f>SUMIFS('Indexed REC Deliveries'!K:K,'Indexed REC Deliveries'!$G:$G,'REC Deliveries by Group'!$F124)</f>
        <v>0</v>
      </c>
      <c r="K124" s="151">
        <f>SUMIFS('Indexed REC Deliveries'!L:L,'Indexed REC Deliveries'!$G:$G,'REC Deliveries by Group'!$F124)</f>
        <v>0</v>
      </c>
      <c r="L124" s="151">
        <f>SUMIFS('Indexed REC Deliveries'!M:M,'Indexed REC Deliveries'!$G:$G,'REC Deliveries by Group'!$F124)</f>
        <v>0</v>
      </c>
      <c r="M124" s="151">
        <f>SUMIFS('Indexed REC Deliveries'!N:N,'Indexed REC Deliveries'!$G:$G,'REC Deliveries by Group'!$F124)</f>
        <v>0</v>
      </c>
      <c r="N124" s="151">
        <f>SUMIFS('Indexed REC Deliveries'!O:O,'Indexed REC Deliveries'!$G:$G,'REC Deliveries by Group'!$F124)</f>
        <v>0</v>
      </c>
      <c r="O124" s="151">
        <f>SUMIFS('Indexed REC Deliveries'!P:P,'Indexed REC Deliveries'!$G:$G,'REC Deliveries by Group'!$F124)</f>
        <v>0</v>
      </c>
      <c r="P124" s="151">
        <f>SUMIFS('Indexed REC Deliveries'!Q:Q,'Indexed REC Deliveries'!$G:$G,'REC Deliveries by Group'!$F124)</f>
        <v>0</v>
      </c>
      <c r="Q124" s="151">
        <f>SUMIFS('Indexed REC Deliveries'!R:R,'Indexed REC Deliveries'!$G:$G,'REC Deliveries by Group'!$F124)</f>
        <v>0</v>
      </c>
      <c r="R124" s="151">
        <f>SUMIFS('Indexed REC Deliveries'!S:S,'Indexed REC Deliveries'!$G:$G,'REC Deliveries by Group'!$F124)</f>
        <v>0</v>
      </c>
      <c r="S124" s="151">
        <f>SUMIFS('Indexed REC Deliveries'!T:T,'Indexed REC Deliveries'!$G:$G,'REC Deliveries by Group'!$F124)</f>
        <v>0</v>
      </c>
      <c r="T124" s="151">
        <f>SUMIFS('Indexed REC Deliveries'!U:U,'Indexed REC Deliveries'!$G:$G,'REC Deliveries by Group'!$F124)</f>
        <v>0</v>
      </c>
      <c r="U124" s="151">
        <f>SUMIFS('Indexed REC Deliveries'!V:V,'Indexed REC Deliveries'!$G:$G,'REC Deliveries by Group'!$F124)</f>
        <v>0</v>
      </c>
      <c r="V124" s="151">
        <f>SUMIFS('Indexed REC Deliveries'!W:W,'Indexed REC Deliveries'!$G:$G,'REC Deliveries by Group'!$F124)</f>
        <v>0</v>
      </c>
      <c r="W124" s="151">
        <f>SUMIFS('Indexed REC Deliveries'!X:X,'Indexed REC Deliveries'!$G:$G,'REC Deliveries by Group'!$F124)</f>
        <v>0</v>
      </c>
      <c r="X124" s="151">
        <f>SUMIFS('Indexed REC Deliveries'!Y:Y,'Indexed REC Deliveries'!$G:$G,'REC Deliveries by Group'!$F124)</f>
        <v>0</v>
      </c>
      <c r="Y124" s="151">
        <f>SUMIFS('Indexed REC Deliveries'!Z:Z,'Indexed REC Deliveries'!$G:$G,'REC Deliveries by Group'!$F124)</f>
        <v>0</v>
      </c>
      <c r="Z124" s="151">
        <f>SUMIFS('Indexed REC Deliveries'!AA:AA,'Indexed REC Deliveries'!$G:$G,'REC Deliveries by Group'!$F124)</f>
        <v>1835000</v>
      </c>
      <c r="AA124" s="151">
        <f>SUMIFS('Indexed REC Deliveries'!AB:AB,'Indexed REC Deliveries'!$G:$G,'REC Deliveries by Group'!$F124)</f>
        <v>1830825</v>
      </c>
      <c r="AB124" s="151">
        <f>SUMIFS('Indexed REC Deliveries'!AC:AC,'Indexed REC Deliveries'!$G:$G,'REC Deliveries by Group'!$F124)</f>
        <v>1826670.875</v>
      </c>
      <c r="AC124" s="151">
        <f>SUMIFS('Indexed REC Deliveries'!AD:AD,'Indexed REC Deliveries'!$G:$G,'REC Deliveries by Group'!$F124)</f>
        <v>1822537.5206249999</v>
      </c>
      <c r="AD124" s="151">
        <f>SUMIFS('Indexed REC Deliveries'!AE:AE,'Indexed REC Deliveries'!$G:$G,'REC Deliveries by Group'!$F124)</f>
        <v>1818424.833021875</v>
      </c>
      <c r="AE124" s="151">
        <f>SUMIFS('Indexed REC Deliveries'!AF:AF,'Indexed REC Deliveries'!$G:$G,'REC Deliveries by Group'!$F124)</f>
        <v>1814332.7088567659</v>
      </c>
    </row>
    <row r="125" spans="3:31" outlineLevel="1">
      <c r="C125" s="147" t="s">
        <v>174</v>
      </c>
      <c r="D125" s="153" t="s">
        <v>175</v>
      </c>
      <c r="E125" s="153" t="s">
        <v>167</v>
      </c>
      <c r="F125" s="154">
        <v>2038</v>
      </c>
      <c r="G125" s="149" t="s">
        <v>85</v>
      </c>
      <c r="H125" s="151">
        <f>SUMIFS('Indexed REC Deliveries'!I:I,'Indexed REC Deliveries'!$G:$G,'REC Deliveries by Group'!$F125)</f>
        <v>0</v>
      </c>
      <c r="I125" s="151">
        <f>SUMIFS('Indexed REC Deliveries'!J:J,'Indexed REC Deliveries'!$G:$G,'REC Deliveries by Group'!$F125)</f>
        <v>0</v>
      </c>
      <c r="J125" s="151">
        <f>SUMIFS('Indexed REC Deliveries'!K:K,'Indexed REC Deliveries'!$G:$G,'REC Deliveries by Group'!$F125)</f>
        <v>0</v>
      </c>
      <c r="K125" s="151">
        <f>SUMIFS('Indexed REC Deliveries'!L:L,'Indexed REC Deliveries'!$G:$G,'REC Deliveries by Group'!$F125)</f>
        <v>0</v>
      </c>
      <c r="L125" s="151">
        <f>SUMIFS('Indexed REC Deliveries'!M:M,'Indexed REC Deliveries'!$G:$G,'REC Deliveries by Group'!$F125)</f>
        <v>0</v>
      </c>
      <c r="M125" s="151">
        <f>SUMIFS('Indexed REC Deliveries'!N:N,'Indexed REC Deliveries'!$G:$G,'REC Deliveries by Group'!$F125)</f>
        <v>0</v>
      </c>
      <c r="N125" s="151">
        <f>SUMIFS('Indexed REC Deliveries'!O:O,'Indexed REC Deliveries'!$G:$G,'REC Deliveries by Group'!$F125)</f>
        <v>0</v>
      </c>
      <c r="O125" s="151">
        <f>SUMIFS('Indexed REC Deliveries'!P:P,'Indexed REC Deliveries'!$G:$G,'REC Deliveries by Group'!$F125)</f>
        <v>0</v>
      </c>
      <c r="P125" s="151">
        <f>SUMIFS('Indexed REC Deliveries'!Q:Q,'Indexed REC Deliveries'!$G:$G,'REC Deliveries by Group'!$F125)</f>
        <v>0</v>
      </c>
      <c r="Q125" s="151">
        <f>SUMIFS('Indexed REC Deliveries'!R:R,'Indexed REC Deliveries'!$G:$G,'REC Deliveries by Group'!$F125)</f>
        <v>0</v>
      </c>
      <c r="R125" s="151">
        <f>SUMIFS('Indexed REC Deliveries'!S:S,'Indexed REC Deliveries'!$G:$G,'REC Deliveries by Group'!$F125)</f>
        <v>0</v>
      </c>
      <c r="S125" s="151">
        <f>SUMIFS('Indexed REC Deliveries'!T:T,'Indexed REC Deliveries'!$G:$G,'REC Deliveries by Group'!$F125)</f>
        <v>0</v>
      </c>
      <c r="T125" s="151">
        <f>SUMIFS('Indexed REC Deliveries'!U:U,'Indexed REC Deliveries'!$G:$G,'REC Deliveries by Group'!$F125)</f>
        <v>0</v>
      </c>
      <c r="U125" s="151">
        <f>SUMIFS('Indexed REC Deliveries'!V:V,'Indexed REC Deliveries'!$G:$G,'REC Deliveries by Group'!$F125)</f>
        <v>0</v>
      </c>
      <c r="V125" s="151">
        <f>SUMIFS('Indexed REC Deliveries'!W:W,'Indexed REC Deliveries'!$G:$G,'REC Deliveries by Group'!$F125)</f>
        <v>0</v>
      </c>
      <c r="W125" s="151">
        <f>SUMIFS('Indexed REC Deliveries'!X:X,'Indexed REC Deliveries'!$G:$G,'REC Deliveries by Group'!$F125)</f>
        <v>0</v>
      </c>
      <c r="X125" s="151">
        <f>SUMIFS('Indexed REC Deliveries'!Y:Y,'Indexed REC Deliveries'!$G:$G,'REC Deliveries by Group'!$F125)</f>
        <v>0</v>
      </c>
      <c r="Y125" s="151">
        <f>SUMIFS('Indexed REC Deliveries'!Z:Z,'Indexed REC Deliveries'!$G:$G,'REC Deliveries by Group'!$F125)</f>
        <v>0</v>
      </c>
      <c r="Z125" s="151">
        <f>SUMIFS('Indexed REC Deliveries'!AA:AA,'Indexed REC Deliveries'!$G:$G,'REC Deliveries by Group'!$F125)</f>
        <v>0</v>
      </c>
      <c r="AA125" s="151">
        <f>SUMIFS('Indexed REC Deliveries'!AB:AB,'Indexed REC Deliveries'!$G:$G,'REC Deliveries by Group'!$F125)</f>
        <v>1835000</v>
      </c>
      <c r="AB125" s="151">
        <f>SUMIFS('Indexed REC Deliveries'!AC:AC,'Indexed REC Deliveries'!$G:$G,'REC Deliveries by Group'!$F125)</f>
        <v>1830825</v>
      </c>
      <c r="AC125" s="151">
        <f>SUMIFS('Indexed REC Deliveries'!AD:AD,'Indexed REC Deliveries'!$G:$G,'REC Deliveries by Group'!$F125)</f>
        <v>1826670.875</v>
      </c>
      <c r="AD125" s="151">
        <f>SUMIFS('Indexed REC Deliveries'!AE:AE,'Indexed REC Deliveries'!$G:$G,'REC Deliveries by Group'!$F125)</f>
        <v>1822537.5206249999</v>
      </c>
      <c r="AE125" s="151">
        <f>SUMIFS('Indexed REC Deliveries'!AF:AF,'Indexed REC Deliveries'!$G:$G,'REC Deliveries by Group'!$F125)</f>
        <v>1818424.833021875</v>
      </c>
    </row>
    <row r="126" spans="3:31" outlineLevel="1">
      <c r="C126" s="147" t="s">
        <v>174</v>
      </c>
      <c r="D126" s="153" t="s">
        <v>175</v>
      </c>
      <c r="E126" s="153" t="s">
        <v>167</v>
      </c>
      <c r="F126" s="154">
        <v>2039</v>
      </c>
      <c r="G126" s="149" t="s">
        <v>85</v>
      </c>
      <c r="H126" s="151">
        <f>SUMIFS('Indexed REC Deliveries'!I:I,'Indexed REC Deliveries'!$G:$G,'REC Deliveries by Group'!$F126)</f>
        <v>0</v>
      </c>
      <c r="I126" s="151">
        <f>SUMIFS('Indexed REC Deliveries'!J:J,'Indexed REC Deliveries'!$G:$G,'REC Deliveries by Group'!$F126)</f>
        <v>0</v>
      </c>
      <c r="J126" s="151">
        <f>SUMIFS('Indexed REC Deliveries'!K:K,'Indexed REC Deliveries'!$G:$G,'REC Deliveries by Group'!$F126)</f>
        <v>0</v>
      </c>
      <c r="K126" s="151">
        <f>SUMIFS('Indexed REC Deliveries'!L:L,'Indexed REC Deliveries'!$G:$G,'REC Deliveries by Group'!$F126)</f>
        <v>0</v>
      </c>
      <c r="L126" s="151">
        <f>SUMIFS('Indexed REC Deliveries'!M:M,'Indexed REC Deliveries'!$G:$G,'REC Deliveries by Group'!$F126)</f>
        <v>0</v>
      </c>
      <c r="M126" s="151">
        <f>SUMIFS('Indexed REC Deliveries'!N:N,'Indexed REC Deliveries'!$G:$G,'REC Deliveries by Group'!$F126)</f>
        <v>0</v>
      </c>
      <c r="N126" s="151">
        <f>SUMIFS('Indexed REC Deliveries'!O:O,'Indexed REC Deliveries'!$G:$G,'REC Deliveries by Group'!$F126)</f>
        <v>0</v>
      </c>
      <c r="O126" s="151">
        <f>SUMIFS('Indexed REC Deliveries'!P:P,'Indexed REC Deliveries'!$G:$G,'REC Deliveries by Group'!$F126)</f>
        <v>0</v>
      </c>
      <c r="P126" s="151">
        <f>SUMIFS('Indexed REC Deliveries'!Q:Q,'Indexed REC Deliveries'!$G:$G,'REC Deliveries by Group'!$F126)</f>
        <v>0</v>
      </c>
      <c r="Q126" s="151">
        <f>SUMIFS('Indexed REC Deliveries'!R:R,'Indexed REC Deliveries'!$G:$G,'REC Deliveries by Group'!$F126)</f>
        <v>0</v>
      </c>
      <c r="R126" s="151">
        <f>SUMIFS('Indexed REC Deliveries'!S:S,'Indexed REC Deliveries'!$G:$G,'REC Deliveries by Group'!$F126)</f>
        <v>0</v>
      </c>
      <c r="S126" s="151">
        <f>SUMIFS('Indexed REC Deliveries'!T:T,'Indexed REC Deliveries'!$G:$G,'REC Deliveries by Group'!$F126)</f>
        <v>0</v>
      </c>
      <c r="T126" s="151">
        <f>SUMIFS('Indexed REC Deliveries'!U:U,'Indexed REC Deliveries'!$G:$G,'REC Deliveries by Group'!$F126)</f>
        <v>0</v>
      </c>
      <c r="U126" s="151">
        <f>SUMIFS('Indexed REC Deliveries'!V:V,'Indexed REC Deliveries'!$G:$G,'REC Deliveries by Group'!$F126)</f>
        <v>0</v>
      </c>
      <c r="V126" s="151">
        <f>SUMIFS('Indexed REC Deliveries'!W:W,'Indexed REC Deliveries'!$G:$G,'REC Deliveries by Group'!$F126)</f>
        <v>0</v>
      </c>
      <c r="W126" s="151">
        <f>SUMIFS('Indexed REC Deliveries'!X:X,'Indexed REC Deliveries'!$G:$G,'REC Deliveries by Group'!$F126)</f>
        <v>0</v>
      </c>
      <c r="X126" s="151">
        <f>SUMIFS('Indexed REC Deliveries'!Y:Y,'Indexed REC Deliveries'!$G:$G,'REC Deliveries by Group'!$F126)</f>
        <v>0</v>
      </c>
      <c r="Y126" s="151">
        <f>SUMIFS('Indexed REC Deliveries'!Z:Z,'Indexed REC Deliveries'!$G:$G,'REC Deliveries by Group'!$F126)</f>
        <v>0</v>
      </c>
      <c r="Z126" s="151">
        <f>SUMIFS('Indexed REC Deliveries'!AA:AA,'Indexed REC Deliveries'!$G:$G,'REC Deliveries by Group'!$F126)</f>
        <v>0</v>
      </c>
      <c r="AA126" s="151">
        <f>SUMIFS('Indexed REC Deliveries'!AB:AB,'Indexed REC Deliveries'!$G:$G,'REC Deliveries by Group'!$F126)</f>
        <v>0</v>
      </c>
      <c r="AB126" s="151">
        <f>SUMIFS('Indexed REC Deliveries'!AC:AC,'Indexed REC Deliveries'!$G:$G,'REC Deliveries by Group'!$F126)</f>
        <v>1835000</v>
      </c>
      <c r="AC126" s="151">
        <f>SUMIFS('Indexed REC Deliveries'!AD:AD,'Indexed REC Deliveries'!$G:$G,'REC Deliveries by Group'!$F126)</f>
        <v>1830825</v>
      </c>
      <c r="AD126" s="151">
        <f>SUMIFS('Indexed REC Deliveries'!AE:AE,'Indexed REC Deliveries'!$G:$G,'REC Deliveries by Group'!$F126)</f>
        <v>1826670.875</v>
      </c>
      <c r="AE126" s="151">
        <f>SUMIFS('Indexed REC Deliveries'!AF:AF,'Indexed REC Deliveries'!$G:$G,'REC Deliveries by Group'!$F126)</f>
        <v>1822537.5206249999</v>
      </c>
    </row>
    <row r="127" spans="3:31" outlineLevel="1">
      <c r="C127" s="147" t="s">
        <v>174</v>
      </c>
      <c r="D127" s="153" t="s">
        <v>175</v>
      </c>
      <c r="E127" s="153" t="s">
        <v>167</v>
      </c>
      <c r="F127" s="154">
        <v>2040</v>
      </c>
      <c r="G127" s="149" t="s">
        <v>85</v>
      </c>
      <c r="H127" s="151">
        <f>SUMIFS('Indexed REC Deliveries'!I:I,'Indexed REC Deliveries'!$G:$G,'REC Deliveries by Group'!$F127)</f>
        <v>0</v>
      </c>
      <c r="I127" s="151">
        <f>SUMIFS('Indexed REC Deliveries'!J:J,'Indexed REC Deliveries'!$G:$G,'REC Deliveries by Group'!$F127)</f>
        <v>0</v>
      </c>
      <c r="J127" s="151">
        <f>SUMIFS('Indexed REC Deliveries'!K:K,'Indexed REC Deliveries'!$G:$G,'REC Deliveries by Group'!$F127)</f>
        <v>0</v>
      </c>
      <c r="K127" s="151">
        <f>SUMIFS('Indexed REC Deliveries'!L:L,'Indexed REC Deliveries'!$G:$G,'REC Deliveries by Group'!$F127)</f>
        <v>0</v>
      </c>
      <c r="L127" s="151">
        <f>SUMIFS('Indexed REC Deliveries'!M:M,'Indexed REC Deliveries'!$G:$G,'REC Deliveries by Group'!$F127)</f>
        <v>0</v>
      </c>
      <c r="M127" s="151">
        <f>SUMIFS('Indexed REC Deliveries'!N:N,'Indexed REC Deliveries'!$G:$G,'REC Deliveries by Group'!$F127)</f>
        <v>0</v>
      </c>
      <c r="N127" s="151">
        <f>SUMIFS('Indexed REC Deliveries'!O:O,'Indexed REC Deliveries'!$G:$G,'REC Deliveries by Group'!$F127)</f>
        <v>0</v>
      </c>
      <c r="O127" s="151">
        <f>SUMIFS('Indexed REC Deliveries'!P:P,'Indexed REC Deliveries'!$G:$G,'REC Deliveries by Group'!$F127)</f>
        <v>0</v>
      </c>
      <c r="P127" s="151">
        <f>SUMIFS('Indexed REC Deliveries'!Q:Q,'Indexed REC Deliveries'!$G:$G,'REC Deliveries by Group'!$F127)</f>
        <v>0</v>
      </c>
      <c r="Q127" s="151">
        <f>SUMIFS('Indexed REC Deliveries'!R:R,'Indexed REC Deliveries'!$G:$G,'REC Deliveries by Group'!$F127)</f>
        <v>0</v>
      </c>
      <c r="R127" s="151">
        <f>SUMIFS('Indexed REC Deliveries'!S:S,'Indexed REC Deliveries'!$G:$G,'REC Deliveries by Group'!$F127)</f>
        <v>0</v>
      </c>
      <c r="S127" s="151">
        <f>SUMIFS('Indexed REC Deliveries'!T:T,'Indexed REC Deliveries'!$G:$G,'REC Deliveries by Group'!$F127)</f>
        <v>0</v>
      </c>
      <c r="T127" s="151">
        <f>SUMIFS('Indexed REC Deliveries'!U:U,'Indexed REC Deliveries'!$G:$G,'REC Deliveries by Group'!$F127)</f>
        <v>0</v>
      </c>
      <c r="U127" s="151">
        <f>SUMIFS('Indexed REC Deliveries'!V:V,'Indexed REC Deliveries'!$G:$G,'REC Deliveries by Group'!$F127)</f>
        <v>0</v>
      </c>
      <c r="V127" s="151">
        <f>SUMIFS('Indexed REC Deliveries'!W:W,'Indexed REC Deliveries'!$G:$G,'REC Deliveries by Group'!$F127)</f>
        <v>0</v>
      </c>
      <c r="W127" s="151">
        <f>SUMIFS('Indexed REC Deliveries'!X:X,'Indexed REC Deliveries'!$G:$G,'REC Deliveries by Group'!$F127)</f>
        <v>0</v>
      </c>
      <c r="X127" s="151">
        <f>SUMIFS('Indexed REC Deliveries'!Y:Y,'Indexed REC Deliveries'!$G:$G,'REC Deliveries by Group'!$F127)</f>
        <v>0</v>
      </c>
      <c r="Y127" s="151">
        <f>SUMIFS('Indexed REC Deliveries'!Z:Z,'Indexed REC Deliveries'!$G:$G,'REC Deliveries by Group'!$F127)</f>
        <v>0</v>
      </c>
      <c r="Z127" s="151">
        <f>SUMIFS('Indexed REC Deliveries'!AA:AA,'Indexed REC Deliveries'!$G:$G,'REC Deliveries by Group'!$F127)</f>
        <v>0</v>
      </c>
      <c r="AA127" s="151">
        <f>SUMIFS('Indexed REC Deliveries'!AB:AB,'Indexed REC Deliveries'!$G:$G,'REC Deliveries by Group'!$F127)</f>
        <v>0</v>
      </c>
      <c r="AB127" s="151">
        <f>SUMIFS('Indexed REC Deliveries'!AC:AC,'Indexed REC Deliveries'!$G:$G,'REC Deliveries by Group'!$F127)</f>
        <v>0</v>
      </c>
      <c r="AC127" s="151">
        <f>SUMIFS('Indexed REC Deliveries'!AD:AD,'Indexed REC Deliveries'!$G:$G,'REC Deliveries by Group'!$F127)</f>
        <v>1835000</v>
      </c>
      <c r="AD127" s="151">
        <f>SUMIFS('Indexed REC Deliveries'!AE:AE,'Indexed REC Deliveries'!$G:$G,'REC Deliveries by Group'!$F127)</f>
        <v>1830825</v>
      </c>
      <c r="AE127" s="151">
        <f>SUMIFS('Indexed REC Deliveries'!AF:AF,'Indexed REC Deliveries'!$G:$G,'REC Deliveries by Group'!$F127)</f>
        <v>1826670.875</v>
      </c>
    </row>
    <row r="128" spans="3:31" outlineLevel="1">
      <c r="C128" s="147" t="s">
        <v>174</v>
      </c>
      <c r="D128" s="153" t="s">
        <v>175</v>
      </c>
      <c r="E128" s="153" t="s">
        <v>167</v>
      </c>
      <c r="F128" s="154">
        <v>2041</v>
      </c>
      <c r="G128" s="149" t="s">
        <v>85</v>
      </c>
      <c r="H128" s="151">
        <f>SUMIFS('Indexed REC Deliveries'!I:I,'Indexed REC Deliveries'!$G:$G,'REC Deliveries by Group'!$F128)</f>
        <v>0</v>
      </c>
      <c r="I128" s="151">
        <f>SUMIFS('Indexed REC Deliveries'!J:J,'Indexed REC Deliveries'!$G:$G,'REC Deliveries by Group'!$F128)</f>
        <v>0</v>
      </c>
      <c r="J128" s="151">
        <f>SUMIFS('Indexed REC Deliveries'!K:K,'Indexed REC Deliveries'!$G:$G,'REC Deliveries by Group'!$F128)</f>
        <v>0</v>
      </c>
      <c r="K128" s="151">
        <f>SUMIFS('Indexed REC Deliveries'!L:L,'Indexed REC Deliveries'!$G:$G,'REC Deliveries by Group'!$F128)</f>
        <v>0</v>
      </c>
      <c r="L128" s="151">
        <f>SUMIFS('Indexed REC Deliveries'!M:M,'Indexed REC Deliveries'!$G:$G,'REC Deliveries by Group'!$F128)</f>
        <v>0</v>
      </c>
      <c r="M128" s="151">
        <f>SUMIFS('Indexed REC Deliveries'!N:N,'Indexed REC Deliveries'!$G:$G,'REC Deliveries by Group'!$F128)</f>
        <v>0</v>
      </c>
      <c r="N128" s="151">
        <f>SUMIFS('Indexed REC Deliveries'!O:O,'Indexed REC Deliveries'!$G:$G,'REC Deliveries by Group'!$F128)</f>
        <v>0</v>
      </c>
      <c r="O128" s="151">
        <f>SUMIFS('Indexed REC Deliveries'!P:P,'Indexed REC Deliveries'!$G:$G,'REC Deliveries by Group'!$F128)</f>
        <v>0</v>
      </c>
      <c r="P128" s="151">
        <f>SUMIFS('Indexed REC Deliveries'!Q:Q,'Indexed REC Deliveries'!$G:$G,'REC Deliveries by Group'!$F128)</f>
        <v>0</v>
      </c>
      <c r="Q128" s="151">
        <f>SUMIFS('Indexed REC Deliveries'!R:R,'Indexed REC Deliveries'!$G:$G,'REC Deliveries by Group'!$F128)</f>
        <v>0</v>
      </c>
      <c r="R128" s="151">
        <f>SUMIFS('Indexed REC Deliveries'!S:S,'Indexed REC Deliveries'!$G:$G,'REC Deliveries by Group'!$F128)</f>
        <v>0</v>
      </c>
      <c r="S128" s="151">
        <f>SUMIFS('Indexed REC Deliveries'!T:T,'Indexed REC Deliveries'!$G:$G,'REC Deliveries by Group'!$F128)</f>
        <v>0</v>
      </c>
      <c r="T128" s="151">
        <f>SUMIFS('Indexed REC Deliveries'!U:U,'Indexed REC Deliveries'!$G:$G,'REC Deliveries by Group'!$F128)</f>
        <v>0</v>
      </c>
      <c r="U128" s="151">
        <f>SUMIFS('Indexed REC Deliveries'!V:V,'Indexed REC Deliveries'!$G:$G,'REC Deliveries by Group'!$F128)</f>
        <v>0</v>
      </c>
      <c r="V128" s="151">
        <f>SUMIFS('Indexed REC Deliveries'!W:W,'Indexed REC Deliveries'!$G:$G,'REC Deliveries by Group'!$F128)</f>
        <v>0</v>
      </c>
      <c r="W128" s="151">
        <f>SUMIFS('Indexed REC Deliveries'!X:X,'Indexed REC Deliveries'!$G:$G,'REC Deliveries by Group'!$F128)</f>
        <v>0</v>
      </c>
      <c r="X128" s="151">
        <f>SUMIFS('Indexed REC Deliveries'!Y:Y,'Indexed REC Deliveries'!$G:$G,'REC Deliveries by Group'!$F128)</f>
        <v>0</v>
      </c>
      <c r="Y128" s="151">
        <f>SUMIFS('Indexed REC Deliveries'!Z:Z,'Indexed REC Deliveries'!$G:$G,'REC Deliveries by Group'!$F128)</f>
        <v>0</v>
      </c>
      <c r="Z128" s="151">
        <f>SUMIFS('Indexed REC Deliveries'!AA:AA,'Indexed REC Deliveries'!$G:$G,'REC Deliveries by Group'!$F128)</f>
        <v>0</v>
      </c>
      <c r="AA128" s="151">
        <f>SUMIFS('Indexed REC Deliveries'!AB:AB,'Indexed REC Deliveries'!$G:$G,'REC Deliveries by Group'!$F128)</f>
        <v>0</v>
      </c>
      <c r="AB128" s="151">
        <f>SUMIFS('Indexed REC Deliveries'!AC:AC,'Indexed REC Deliveries'!$G:$G,'REC Deliveries by Group'!$F128)</f>
        <v>0</v>
      </c>
      <c r="AC128" s="151">
        <f>SUMIFS('Indexed REC Deliveries'!AD:AD,'Indexed REC Deliveries'!$G:$G,'REC Deliveries by Group'!$F128)</f>
        <v>0</v>
      </c>
      <c r="AD128" s="151">
        <f>SUMIFS('Indexed REC Deliveries'!AE:AE,'Indexed REC Deliveries'!$G:$G,'REC Deliveries by Group'!$F128)</f>
        <v>1835000</v>
      </c>
      <c r="AE128" s="151">
        <f>SUMIFS('Indexed REC Deliveries'!AF:AF,'Indexed REC Deliveries'!$G:$G,'REC Deliveries by Group'!$F128)</f>
        <v>1830825</v>
      </c>
    </row>
    <row r="129" spans="3:31" outlineLevel="1">
      <c r="C129" s="147" t="s">
        <v>174</v>
      </c>
      <c r="D129" s="153" t="s">
        <v>175</v>
      </c>
      <c r="E129" s="153" t="s">
        <v>167</v>
      </c>
      <c r="F129" s="154">
        <v>2042</v>
      </c>
      <c r="G129" s="149" t="s">
        <v>85</v>
      </c>
      <c r="H129" s="151">
        <f>SUMIFS('Indexed REC Deliveries'!I:I,'Indexed REC Deliveries'!$G:$G,'REC Deliveries by Group'!$F129)</f>
        <v>0</v>
      </c>
      <c r="I129" s="151">
        <f>SUMIFS('Indexed REC Deliveries'!J:J,'Indexed REC Deliveries'!$G:$G,'REC Deliveries by Group'!$F129)</f>
        <v>0</v>
      </c>
      <c r="J129" s="151">
        <f>SUMIFS('Indexed REC Deliveries'!K:K,'Indexed REC Deliveries'!$G:$G,'REC Deliveries by Group'!$F129)</f>
        <v>0</v>
      </c>
      <c r="K129" s="151">
        <f>SUMIFS('Indexed REC Deliveries'!L:L,'Indexed REC Deliveries'!$G:$G,'REC Deliveries by Group'!$F129)</f>
        <v>0</v>
      </c>
      <c r="L129" s="151">
        <f>SUMIFS('Indexed REC Deliveries'!M:M,'Indexed REC Deliveries'!$G:$G,'REC Deliveries by Group'!$F129)</f>
        <v>0</v>
      </c>
      <c r="M129" s="151">
        <f>SUMIFS('Indexed REC Deliveries'!N:N,'Indexed REC Deliveries'!$G:$G,'REC Deliveries by Group'!$F129)</f>
        <v>0</v>
      </c>
      <c r="N129" s="151">
        <f>SUMIFS('Indexed REC Deliveries'!O:O,'Indexed REC Deliveries'!$G:$G,'REC Deliveries by Group'!$F129)</f>
        <v>0</v>
      </c>
      <c r="O129" s="151">
        <f>SUMIFS('Indexed REC Deliveries'!P:P,'Indexed REC Deliveries'!$G:$G,'REC Deliveries by Group'!$F129)</f>
        <v>0</v>
      </c>
      <c r="P129" s="151">
        <f>SUMIFS('Indexed REC Deliveries'!Q:Q,'Indexed REC Deliveries'!$G:$G,'REC Deliveries by Group'!$F129)</f>
        <v>0</v>
      </c>
      <c r="Q129" s="151">
        <f>SUMIFS('Indexed REC Deliveries'!R:R,'Indexed REC Deliveries'!$G:$G,'REC Deliveries by Group'!$F129)</f>
        <v>0</v>
      </c>
      <c r="R129" s="151">
        <f>SUMIFS('Indexed REC Deliveries'!S:S,'Indexed REC Deliveries'!$G:$G,'REC Deliveries by Group'!$F129)</f>
        <v>0</v>
      </c>
      <c r="S129" s="151">
        <f>SUMIFS('Indexed REC Deliveries'!T:T,'Indexed REC Deliveries'!$G:$G,'REC Deliveries by Group'!$F129)</f>
        <v>0</v>
      </c>
      <c r="T129" s="151">
        <f>SUMIFS('Indexed REC Deliveries'!U:U,'Indexed REC Deliveries'!$G:$G,'REC Deliveries by Group'!$F129)</f>
        <v>0</v>
      </c>
      <c r="U129" s="151">
        <f>SUMIFS('Indexed REC Deliveries'!V:V,'Indexed REC Deliveries'!$G:$G,'REC Deliveries by Group'!$F129)</f>
        <v>0</v>
      </c>
      <c r="V129" s="151">
        <f>SUMIFS('Indexed REC Deliveries'!W:W,'Indexed REC Deliveries'!$G:$G,'REC Deliveries by Group'!$F129)</f>
        <v>0</v>
      </c>
      <c r="W129" s="151">
        <f>SUMIFS('Indexed REC Deliveries'!X:X,'Indexed REC Deliveries'!$G:$G,'REC Deliveries by Group'!$F129)</f>
        <v>0</v>
      </c>
      <c r="X129" s="151">
        <f>SUMIFS('Indexed REC Deliveries'!Y:Y,'Indexed REC Deliveries'!$G:$G,'REC Deliveries by Group'!$F129)</f>
        <v>0</v>
      </c>
      <c r="Y129" s="151">
        <f>SUMIFS('Indexed REC Deliveries'!Z:Z,'Indexed REC Deliveries'!$G:$G,'REC Deliveries by Group'!$F129)</f>
        <v>0</v>
      </c>
      <c r="Z129" s="151">
        <f>SUMIFS('Indexed REC Deliveries'!AA:AA,'Indexed REC Deliveries'!$G:$G,'REC Deliveries by Group'!$F129)</f>
        <v>0</v>
      </c>
      <c r="AA129" s="151">
        <f>SUMIFS('Indexed REC Deliveries'!AB:AB,'Indexed REC Deliveries'!$G:$G,'REC Deliveries by Group'!$F129)</f>
        <v>0</v>
      </c>
      <c r="AB129" s="151">
        <f>SUMIFS('Indexed REC Deliveries'!AC:AC,'Indexed REC Deliveries'!$G:$G,'REC Deliveries by Group'!$F129)</f>
        <v>0</v>
      </c>
      <c r="AC129" s="151">
        <f>SUMIFS('Indexed REC Deliveries'!AD:AD,'Indexed REC Deliveries'!$G:$G,'REC Deliveries by Group'!$F129)</f>
        <v>0</v>
      </c>
      <c r="AD129" s="151">
        <f>SUMIFS('Indexed REC Deliveries'!AE:AE,'Indexed REC Deliveries'!$G:$G,'REC Deliveries by Group'!$F129)</f>
        <v>0</v>
      </c>
      <c r="AE129" s="151">
        <f>SUMIFS('Indexed REC Deliveries'!AF:AF,'Indexed REC Deliveries'!$G:$G,'REC Deliveries by Group'!$F129)</f>
        <v>1835000</v>
      </c>
    </row>
    <row r="130" spans="3:31" outlineLevel="1">
      <c r="C130" s="147" t="s">
        <v>174</v>
      </c>
      <c r="D130" s="153" t="s">
        <v>175</v>
      </c>
      <c r="E130" s="153" t="s">
        <v>167</v>
      </c>
      <c r="F130" s="154">
        <v>2043</v>
      </c>
      <c r="G130" s="149" t="s">
        <v>85</v>
      </c>
      <c r="H130" s="151">
        <f>SUMIFS('Indexed REC Deliveries'!I:I,'Indexed REC Deliveries'!$G:$G,'REC Deliveries by Group'!$F130)</f>
        <v>0</v>
      </c>
      <c r="I130" s="151">
        <f>SUMIFS('Indexed REC Deliveries'!J:J,'Indexed REC Deliveries'!$G:$G,'REC Deliveries by Group'!$F130)</f>
        <v>0</v>
      </c>
      <c r="J130" s="151">
        <f>SUMIFS('Indexed REC Deliveries'!K:K,'Indexed REC Deliveries'!$G:$G,'REC Deliveries by Group'!$F130)</f>
        <v>0</v>
      </c>
      <c r="K130" s="151">
        <f>SUMIFS('Indexed REC Deliveries'!L:L,'Indexed REC Deliveries'!$G:$G,'REC Deliveries by Group'!$F130)</f>
        <v>0</v>
      </c>
      <c r="L130" s="151">
        <f>SUMIFS('Indexed REC Deliveries'!M:M,'Indexed REC Deliveries'!$G:$G,'REC Deliveries by Group'!$F130)</f>
        <v>0</v>
      </c>
      <c r="M130" s="151">
        <f>SUMIFS('Indexed REC Deliveries'!N:N,'Indexed REC Deliveries'!$G:$G,'REC Deliveries by Group'!$F130)</f>
        <v>0</v>
      </c>
      <c r="N130" s="151">
        <f>SUMIFS('Indexed REC Deliveries'!O:O,'Indexed REC Deliveries'!$G:$G,'REC Deliveries by Group'!$F130)</f>
        <v>0</v>
      </c>
      <c r="O130" s="151">
        <f>SUMIFS('Indexed REC Deliveries'!P:P,'Indexed REC Deliveries'!$G:$G,'REC Deliveries by Group'!$F130)</f>
        <v>0</v>
      </c>
      <c r="P130" s="151">
        <f>SUMIFS('Indexed REC Deliveries'!Q:Q,'Indexed REC Deliveries'!$G:$G,'REC Deliveries by Group'!$F130)</f>
        <v>0</v>
      </c>
      <c r="Q130" s="151">
        <f>SUMIFS('Indexed REC Deliveries'!R:R,'Indexed REC Deliveries'!$G:$G,'REC Deliveries by Group'!$F130)</f>
        <v>0</v>
      </c>
      <c r="R130" s="151">
        <f>SUMIFS('Indexed REC Deliveries'!S:S,'Indexed REC Deliveries'!$G:$G,'REC Deliveries by Group'!$F130)</f>
        <v>0</v>
      </c>
      <c r="S130" s="151">
        <f>SUMIFS('Indexed REC Deliveries'!T:T,'Indexed REC Deliveries'!$G:$G,'REC Deliveries by Group'!$F130)</f>
        <v>0</v>
      </c>
      <c r="T130" s="151">
        <f>SUMIFS('Indexed REC Deliveries'!U:U,'Indexed REC Deliveries'!$G:$G,'REC Deliveries by Group'!$F130)</f>
        <v>0</v>
      </c>
      <c r="U130" s="151">
        <f>SUMIFS('Indexed REC Deliveries'!V:V,'Indexed REC Deliveries'!$G:$G,'REC Deliveries by Group'!$F130)</f>
        <v>0</v>
      </c>
      <c r="V130" s="151">
        <f>SUMIFS('Indexed REC Deliveries'!W:W,'Indexed REC Deliveries'!$G:$G,'REC Deliveries by Group'!$F130)</f>
        <v>0</v>
      </c>
      <c r="W130" s="151">
        <f>SUMIFS('Indexed REC Deliveries'!X:X,'Indexed REC Deliveries'!$G:$G,'REC Deliveries by Group'!$F130)</f>
        <v>0</v>
      </c>
      <c r="X130" s="151">
        <f>SUMIFS('Indexed REC Deliveries'!Y:Y,'Indexed REC Deliveries'!$G:$G,'REC Deliveries by Group'!$F130)</f>
        <v>0</v>
      </c>
      <c r="Y130" s="151">
        <f>SUMIFS('Indexed REC Deliveries'!Z:Z,'Indexed REC Deliveries'!$G:$G,'REC Deliveries by Group'!$F130)</f>
        <v>0</v>
      </c>
      <c r="Z130" s="151">
        <f>SUMIFS('Indexed REC Deliveries'!AA:AA,'Indexed REC Deliveries'!$G:$G,'REC Deliveries by Group'!$F130)</f>
        <v>0</v>
      </c>
      <c r="AA130" s="151">
        <f>SUMIFS('Indexed REC Deliveries'!AB:AB,'Indexed REC Deliveries'!$G:$G,'REC Deliveries by Group'!$F130)</f>
        <v>0</v>
      </c>
      <c r="AB130" s="151">
        <f>SUMIFS('Indexed REC Deliveries'!AC:AC,'Indexed REC Deliveries'!$G:$G,'REC Deliveries by Group'!$F130)</f>
        <v>0</v>
      </c>
      <c r="AC130" s="151">
        <f>SUMIFS('Indexed REC Deliveries'!AD:AD,'Indexed REC Deliveries'!$G:$G,'REC Deliveries by Group'!$F130)</f>
        <v>0</v>
      </c>
      <c r="AD130" s="151">
        <f>SUMIFS('Indexed REC Deliveries'!AE:AE,'Indexed REC Deliveries'!$G:$G,'REC Deliveries by Group'!$F130)</f>
        <v>0</v>
      </c>
      <c r="AE130" s="151">
        <f>SUMIFS('Indexed REC Deliveries'!AF:AF,'Indexed REC Deliveries'!$G:$G,'REC Deliveries by Group'!$F130)</f>
        <v>0</v>
      </c>
    </row>
    <row r="131" spans="3:31" outlineLevel="1">
      <c r="C131" s="147" t="s">
        <v>174</v>
      </c>
      <c r="D131" s="153" t="s">
        <v>175</v>
      </c>
      <c r="E131" s="153" t="s">
        <v>167</v>
      </c>
      <c r="F131" s="154">
        <v>2044</v>
      </c>
      <c r="G131" s="149" t="s">
        <v>85</v>
      </c>
      <c r="H131" s="151">
        <f>SUMIFS('Indexed REC Deliveries'!I:I,'Indexed REC Deliveries'!$G:$G,'REC Deliveries by Group'!$F131)</f>
        <v>0</v>
      </c>
      <c r="I131" s="151">
        <f>SUMIFS('Indexed REC Deliveries'!J:J,'Indexed REC Deliveries'!$G:$G,'REC Deliveries by Group'!$F131)</f>
        <v>0</v>
      </c>
      <c r="J131" s="151">
        <f>SUMIFS('Indexed REC Deliveries'!K:K,'Indexed REC Deliveries'!$G:$G,'REC Deliveries by Group'!$F131)</f>
        <v>0</v>
      </c>
      <c r="K131" s="151">
        <f>SUMIFS('Indexed REC Deliveries'!L:L,'Indexed REC Deliveries'!$G:$G,'REC Deliveries by Group'!$F131)</f>
        <v>0</v>
      </c>
      <c r="L131" s="151">
        <f>SUMIFS('Indexed REC Deliveries'!M:M,'Indexed REC Deliveries'!$G:$G,'REC Deliveries by Group'!$F131)</f>
        <v>0</v>
      </c>
      <c r="M131" s="151">
        <f>SUMIFS('Indexed REC Deliveries'!N:N,'Indexed REC Deliveries'!$G:$G,'REC Deliveries by Group'!$F131)</f>
        <v>0</v>
      </c>
      <c r="N131" s="151">
        <f>SUMIFS('Indexed REC Deliveries'!O:O,'Indexed REC Deliveries'!$G:$G,'REC Deliveries by Group'!$F131)</f>
        <v>0</v>
      </c>
      <c r="O131" s="151">
        <f>SUMIFS('Indexed REC Deliveries'!P:P,'Indexed REC Deliveries'!$G:$G,'REC Deliveries by Group'!$F131)</f>
        <v>0</v>
      </c>
      <c r="P131" s="151">
        <f>SUMIFS('Indexed REC Deliveries'!Q:Q,'Indexed REC Deliveries'!$G:$G,'REC Deliveries by Group'!$F131)</f>
        <v>0</v>
      </c>
      <c r="Q131" s="151">
        <f>SUMIFS('Indexed REC Deliveries'!R:R,'Indexed REC Deliveries'!$G:$G,'REC Deliveries by Group'!$F131)</f>
        <v>0</v>
      </c>
      <c r="R131" s="151">
        <f>SUMIFS('Indexed REC Deliveries'!S:S,'Indexed REC Deliveries'!$G:$G,'REC Deliveries by Group'!$F131)</f>
        <v>0</v>
      </c>
      <c r="S131" s="151">
        <f>SUMIFS('Indexed REC Deliveries'!T:T,'Indexed REC Deliveries'!$G:$G,'REC Deliveries by Group'!$F131)</f>
        <v>0</v>
      </c>
      <c r="T131" s="151">
        <f>SUMIFS('Indexed REC Deliveries'!U:U,'Indexed REC Deliveries'!$G:$G,'REC Deliveries by Group'!$F131)</f>
        <v>0</v>
      </c>
      <c r="U131" s="151">
        <f>SUMIFS('Indexed REC Deliveries'!V:V,'Indexed REC Deliveries'!$G:$G,'REC Deliveries by Group'!$F131)</f>
        <v>0</v>
      </c>
      <c r="V131" s="151">
        <f>SUMIFS('Indexed REC Deliveries'!W:W,'Indexed REC Deliveries'!$G:$G,'REC Deliveries by Group'!$F131)</f>
        <v>0</v>
      </c>
      <c r="W131" s="151">
        <f>SUMIFS('Indexed REC Deliveries'!X:X,'Indexed REC Deliveries'!$G:$G,'REC Deliveries by Group'!$F131)</f>
        <v>0</v>
      </c>
      <c r="X131" s="151">
        <f>SUMIFS('Indexed REC Deliveries'!Y:Y,'Indexed REC Deliveries'!$G:$G,'REC Deliveries by Group'!$F131)</f>
        <v>0</v>
      </c>
      <c r="Y131" s="151">
        <f>SUMIFS('Indexed REC Deliveries'!Z:Z,'Indexed REC Deliveries'!$G:$G,'REC Deliveries by Group'!$F131)</f>
        <v>0</v>
      </c>
      <c r="Z131" s="151">
        <f>SUMIFS('Indexed REC Deliveries'!AA:AA,'Indexed REC Deliveries'!$G:$G,'REC Deliveries by Group'!$F131)</f>
        <v>0</v>
      </c>
      <c r="AA131" s="151">
        <f>SUMIFS('Indexed REC Deliveries'!AB:AB,'Indexed REC Deliveries'!$G:$G,'REC Deliveries by Group'!$F131)</f>
        <v>0</v>
      </c>
      <c r="AB131" s="151">
        <f>SUMIFS('Indexed REC Deliveries'!AC:AC,'Indexed REC Deliveries'!$G:$G,'REC Deliveries by Group'!$F131)</f>
        <v>0</v>
      </c>
      <c r="AC131" s="151">
        <f>SUMIFS('Indexed REC Deliveries'!AD:AD,'Indexed REC Deliveries'!$G:$G,'REC Deliveries by Group'!$F131)</f>
        <v>0</v>
      </c>
      <c r="AD131" s="151">
        <f>SUMIFS('Indexed REC Deliveries'!AE:AE,'Indexed REC Deliveries'!$G:$G,'REC Deliveries by Group'!$F131)</f>
        <v>0</v>
      </c>
      <c r="AE131" s="151">
        <f>SUMIFS('Indexed REC Deliveries'!AF:AF,'Indexed REC Deliveries'!$G:$G,'REC Deliveries by Group'!$F131)</f>
        <v>0</v>
      </c>
    </row>
    <row r="132" spans="3:31" outlineLevel="1">
      <c r="C132" s="147" t="s">
        <v>174</v>
      </c>
      <c r="D132" s="153" t="s">
        <v>175</v>
      </c>
      <c r="E132" s="153" t="s">
        <v>167</v>
      </c>
      <c r="F132" s="154">
        <v>2045</v>
      </c>
      <c r="G132" s="149" t="s">
        <v>85</v>
      </c>
      <c r="H132" s="151">
        <f>SUMIFS('Indexed REC Deliveries'!I:I,'Indexed REC Deliveries'!$G:$G,'REC Deliveries by Group'!$F132)</f>
        <v>0</v>
      </c>
      <c r="I132" s="151">
        <f>SUMIFS('Indexed REC Deliveries'!J:J,'Indexed REC Deliveries'!$G:$G,'REC Deliveries by Group'!$F132)</f>
        <v>0</v>
      </c>
      <c r="J132" s="151">
        <f>SUMIFS('Indexed REC Deliveries'!K:K,'Indexed REC Deliveries'!$G:$G,'REC Deliveries by Group'!$F132)</f>
        <v>0</v>
      </c>
      <c r="K132" s="151">
        <f>SUMIFS('Indexed REC Deliveries'!L:L,'Indexed REC Deliveries'!$G:$G,'REC Deliveries by Group'!$F132)</f>
        <v>0</v>
      </c>
      <c r="L132" s="151">
        <f>SUMIFS('Indexed REC Deliveries'!M:M,'Indexed REC Deliveries'!$G:$G,'REC Deliveries by Group'!$F132)</f>
        <v>0</v>
      </c>
      <c r="M132" s="151">
        <f>SUMIFS('Indexed REC Deliveries'!N:N,'Indexed REC Deliveries'!$G:$G,'REC Deliveries by Group'!$F132)</f>
        <v>0</v>
      </c>
      <c r="N132" s="151">
        <f>SUMIFS('Indexed REC Deliveries'!O:O,'Indexed REC Deliveries'!$G:$G,'REC Deliveries by Group'!$F132)</f>
        <v>0</v>
      </c>
      <c r="O132" s="151">
        <f>SUMIFS('Indexed REC Deliveries'!P:P,'Indexed REC Deliveries'!$G:$G,'REC Deliveries by Group'!$F132)</f>
        <v>0</v>
      </c>
      <c r="P132" s="151">
        <f>SUMIFS('Indexed REC Deliveries'!Q:Q,'Indexed REC Deliveries'!$G:$G,'REC Deliveries by Group'!$F132)</f>
        <v>0</v>
      </c>
      <c r="Q132" s="151">
        <f>SUMIFS('Indexed REC Deliveries'!R:R,'Indexed REC Deliveries'!$G:$G,'REC Deliveries by Group'!$F132)</f>
        <v>0</v>
      </c>
      <c r="R132" s="151">
        <f>SUMIFS('Indexed REC Deliveries'!S:S,'Indexed REC Deliveries'!$G:$G,'REC Deliveries by Group'!$F132)</f>
        <v>0</v>
      </c>
      <c r="S132" s="151">
        <f>SUMIFS('Indexed REC Deliveries'!T:T,'Indexed REC Deliveries'!$G:$G,'REC Deliveries by Group'!$F132)</f>
        <v>0</v>
      </c>
      <c r="T132" s="151">
        <f>SUMIFS('Indexed REC Deliveries'!U:U,'Indexed REC Deliveries'!$G:$G,'REC Deliveries by Group'!$F132)</f>
        <v>0</v>
      </c>
      <c r="U132" s="151">
        <f>SUMIFS('Indexed REC Deliveries'!V:V,'Indexed REC Deliveries'!$G:$G,'REC Deliveries by Group'!$F132)</f>
        <v>0</v>
      </c>
      <c r="V132" s="151">
        <f>SUMIFS('Indexed REC Deliveries'!W:W,'Indexed REC Deliveries'!$G:$G,'REC Deliveries by Group'!$F132)</f>
        <v>0</v>
      </c>
      <c r="W132" s="151">
        <f>SUMIFS('Indexed REC Deliveries'!X:X,'Indexed REC Deliveries'!$G:$G,'REC Deliveries by Group'!$F132)</f>
        <v>0</v>
      </c>
      <c r="X132" s="151">
        <f>SUMIFS('Indexed REC Deliveries'!Y:Y,'Indexed REC Deliveries'!$G:$G,'REC Deliveries by Group'!$F132)</f>
        <v>0</v>
      </c>
      <c r="Y132" s="151">
        <f>SUMIFS('Indexed REC Deliveries'!Z:Z,'Indexed REC Deliveries'!$G:$G,'REC Deliveries by Group'!$F132)</f>
        <v>0</v>
      </c>
      <c r="Z132" s="151">
        <f>SUMIFS('Indexed REC Deliveries'!AA:AA,'Indexed REC Deliveries'!$G:$G,'REC Deliveries by Group'!$F132)</f>
        <v>0</v>
      </c>
      <c r="AA132" s="151">
        <f>SUMIFS('Indexed REC Deliveries'!AB:AB,'Indexed REC Deliveries'!$G:$G,'REC Deliveries by Group'!$F132)</f>
        <v>0</v>
      </c>
      <c r="AB132" s="151">
        <f>SUMIFS('Indexed REC Deliveries'!AC:AC,'Indexed REC Deliveries'!$G:$G,'REC Deliveries by Group'!$F132)</f>
        <v>0</v>
      </c>
      <c r="AC132" s="151">
        <f>SUMIFS('Indexed REC Deliveries'!AD:AD,'Indexed REC Deliveries'!$G:$G,'REC Deliveries by Group'!$F132)</f>
        <v>0</v>
      </c>
      <c r="AD132" s="151">
        <f>SUMIFS('Indexed REC Deliveries'!AE:AE,'Indexed REC Deliveries'!$G:$G,'REC Deliveries by Group'!$F132)</f>
        <v>0</v>
      </c>
      <c r="AE132" s="151">
        <f>SUMIFS('Indexed REC Deliveries'!AF:AF,'Indexed REC Deliveries'!$G:$G,'REC Deliveries by Group'!$F132)</f>
        <v>0</v>
      </c>
    </row>
    <row r="133" spans="3:31" outlineLevel="1">
      <c r="C133" s="147" t="s">
        <v>174</v>
      </c>
      <c r="D133" s="153" t="s">
        <v>175</v>
      </c>
      <c r="E133" s="153" t="s">
        <v>167</v>
      </c>
      <c r="F133" s="154">
        <v>2046</v>
      </c>
      <c r="G133" s="149" t="s">
        <v>85</v>
      </c>
      <c r="H133" s="151">
        <f>SUMIFS('Indexed REC Deliveries'!I:I,'Indexed REC Deliveries'!$G:$G,'REC Deliveries by Group'!$F133)</f>
        <v>0</v>
      </c>
      <c r="I133" s="151">
        <f>SUMIFS('Indexed REC Deliveries'!J:J,'Indexed REC Deliveries'!$G:$G,'REC Deliveries by Group'!$F133)</f>
        <v>0</v>
      </c>
      <c r="J133" s="151">
        <f>SUMIFS('Indexed REC Deliveries'!K:K,'Indexed REC Deliveries'!$G:$G,'REC Deliveries by Group'!$F133)</f>
        <v>0</v>
      </c>
      <c r="K133" s="151">
        <f>SUMIFS('Indexed REC Deliveries'!L:L,'Indexed REC Deliveries'!$G:$G,'REC Deliveries by Group'!$F133)</f>
        <v>0</v>
      </c>
      <c r="L133" s="151">
        <f>SUMIFS('Indexed REC Deliveries'!M:M,'Indexed REC Deliveries'!$G:$G,'REC Deliveries by Group'!$F133)</f>
        <v>0</v>
      </c>
      <c r="M133" s="151">
        <f>SUMIFS('Indexed REC Deliveries'!N:N,'Indexed REC Deliveries'!$G:$G,'REC Deliveries by Group'!$F133)</f>
        <v>0</v>
      </c>
      <c r="N133" s="151">
        <f>SUMIFS('Indexed REC Deliveries'!O:O,'Indexed REC Deliveries'!$G:$G,'REC Deliveries by Group'!$F133)</f>
        <v>0</v>
      </c>
      <c r="O133" s="151">
        <f>SUMIFS('Indexed REC Deliveries'!P:P,'Indexed REC Deliveries'!$G:$G,'REC Deliveries by Group'!$F133)</f>
        <v>0</v>
      </c>
      <c r="P133" s="151">
        <f>SUMIFS('Indexed REC Deliveries'!Q:Q,'Indexed REC Deliveries'!$G:$G,'REC Deliveries by Group'!$F133)</f>
        <v>0</v>
      </c>
      <c r="Q133" s="151">
        <f>SUMIFS('Indexed REC Deliveries'!R:R,'Indexed REC Deliveries'!$G:$G,'REC Deliveries by Group'!$F133)</f>
        <v>0</v>
      </c>
      <c r="R133" s="151">
        <f>SUMIFS('Indexed REC Deliveries'!S:S,'Indexed REC Deliveries'!$G:$G,'REC Deliveries by Group'!$F133)</f>
        <v>0</v>
      </c>
      <c r="S133" s="151">
        <f>SUMIFS('Indexed REC Deliveries'!T:T,'Indexed REC Deliveries'!$G:$G,'REC Deliveries by Group'!$F133)</f>
        <v>0</v>
      </c>
      <c r="T133" s="151">
        <f>SUMIFS('Indexed REC Deliveries'!U:U,'Indexed REC Deliveries'!$G:$G,'REC Deliveries by Group'!$F133)</f>
        <v>0</v>
      </c>
      <c r="U133" s="151">
        <f>SUMIFS('Indexed REC Deliveries'!V:V,'Indexed REC Deliveries'!$G:$G,'REC Deliveries by Group'!$F133)</f>
        <v>0</v>
      </c>
      <c r="V133" s="151">
        <f>SUMIFS('Indexed REC Deliveries'!W:W,'Indexed REC Deliveries'!$G:$G,'REC Deliveries by Group'!$F133)</f>
        <v>0</v>
      </c>
      <c r="W133" s="151">
        <f>SUMIFS('Indexed REC Deliveries'!X:X,'Indexed REC Deliveries'!$G:$G,'REC Deliveries by Group'!$F133)</f>
        <v>0</v>
      </c>
      <c r="X133" s="151">
        <f>SUMIFS('Indexed REC Deliveries'!Y:Y,'Indexed REC Deliveries'!$G:$G,'REC Deliveries by Group'!$F133)</f>
        <v>0</v>
      </c>
      <c r="Y133" s="151">
        <f>SUMIFS('Indexed REC Deliveries'!Z:Z,'Indexed REC Deliveries'!$G:$G,'REC Deliveries by Group'!$F133)</f>
        <v>0</v>
      </c>
      <c r="Z133" s="151">
        <f>SUMIFS('Indexed REC Deliveries'!AA:AA,'Indexed REC Deliveries'!$G:$G,'REC Deliveries by Group'!$F133)</f>
        <v>0</v>
      </c>
      <c r="AA133" s="151">
        <f>SUMIFS('Indexed REC Deliveries'!AB:AB,'Indexed REC Deliveries'!$G:$G,'REC Deliveries by Group'!$F133)</f>
        <v>0</v>
      </c>
      <c r="AB133" s="151">
        <f>SUMIFS('Indexed REC Deliveries'!AC:AC,'Indexed REC Deliveries'!$G:$G,'REC Deliveries by Group'!$F133)</f>
        <v>0</v>
      </c>
      <c r="AC133" s="151">
        <f>SUMIFS('Indexed REC Deliveries'!AD:AD,'Indexed REC Deliveries'!$G:$G,'REC Deliveries by Group'!$F133)</f>
        <v>0</v>
      </c>
      <c r="AD133" s="151">
        <f>SUMIFS('Indexed REC Deliveries'!AE:AE,'Indexed REC Deliveries'!$G:$G,'REC Deliveries by Group'!$F133)</f>
        <v>0</v>
      </c>
      <c r="AE133" s="151">
        <f>SUMIFS('Indexed REC Deliveries'!AF:AF,'Indexed REC Deliveries'!$G:$G,'REC Deliveries by Group'!$F133)</f>
        <v>0</v>
      </c>
    </row>
    <row r="134" spans="3:31" outlineLevel="1"/>
    <row r="135" spans="3:31" outlineLevel="1">
      <c r="D135" s="19" t="s">
        <v>165</v>
      </c>
      <c r="E135" s="19"/>
      <c r="F135" s="61" t="s">
        <v>70</v>
      </c>
      <c r="G135" s="61" t="s">
        <v>14</v>
      </c>
      <c r="H135" s="19">
        <v>2022</v>
      </c>
      <c r="I135" s="19">
        <v>2023</v>
      </c>
      <c r="J135" s="19">
        <v>2024</v>
      </c>
      <c r="K135" s="19">
        <v>2025</v>
      </c>
      <c r="L135" s="19">
        <v>2026</v>
      </c>
      <c r="M135" s="19">
        <v>2027</v>
      </c>
      <c r="N135" s="19">
        <v>2028</v>
      </c>
      <c r="O135" s="19">
        <v>2029</v>
      </c>
      <c r="P135" s="19">
        <v>2030</v>
      </c>
      <c r="Q135" s="19">
        <v>2031</v>
      </c>
      <c r="R135" s="19">
        <v>2032</v>
      </c>
      <c r="S135" s="19">
        <v>2033</v>
      </c>
      <c r="T135" s="19">
        <v>2034</v>
      </c>
      <c r="U135" s="19">
        <v>2035</v>
      </c>
      <c r="V135" s="19">
        <v>2036</v>
      </c>
      <c r="W135" s="19">
        <v>2037</v>
      </c>
      <c r="X135" s="19">
        <v>2038</v>
      </c>
      <c r="Y135" s="19">
        <v>2039</v>
      </c>
      <c r="Z135" s="19">
        <v>2040</v>
      </c>
      <c r="AA135" s="19">
        <v>2041</v>
      </c>
      <c r="AB135" s="19">
        <v>2042</v>
      </c>
      <c r="AC135" s="19">
        <v>2043</v>
      </c>
      <c r="AD135" s="19">
        <v>2044</v>
      </c>
      <c r="AE135" s="19">
        <v>2045</v>
      </c>
    </row>
    <row r="136" spans="3:31" outlineLevel="1">
      <c r="C136" s="147" t="s">
        <v>174</v>
      </c>
      <c r="D136" s="153" t="s">
        <v>131</v>
      </c>
      <c r="E136" s="153" t="s">
        <v>127</v>
      </c>
      <c r="F136" s="154" t="s">
        <v>127</v>
      </c>
      <c r="G136" s="149" t="s">
        <v>85</v>
      </c>
      <c r="H136" s="144">
        <f>SUM(INDEX('ABP Under Contract'!$C$10:$H$35,MATCH('REC Deliveries by Group'!H$135&amp;"*",'ABP Under Contract'!$B$10:$B$35,0),))</f>
        <v>1242864</v>
      </c>
      <c r="I136" s="144">
        <f>SUM(INDEX('ABP Under Contract'!$C$10:$H$35,MATCH('REC Deliveries by Group'!I$135&amp;"*",'ABP Under Contract'!$B$10:$B$35,0),))</f>
        <v>1760248</v>
      </c>
      <c r="J136" s="144">
        <f>SUM(INDEX('ABP Under Contract'!$C$10:$H$35,MATCH('REC Deliveries by Group'!J$135&amp;"*",'ABP Under Contract'!$B$10:$B$35,0),))</f>
        <v>2718310</v>
      </c>
      <c r="K136" s="144">
        <f>SUM(INDEX('ABP Under Contract'!$C$10:$H$35,MATCH('REC Deliveries by Group'!K$135&amp;"*",'ABP Under Contract'!$B$10:$B$35,0),))</f>
        <v>4692766</v>
      </c>
      <c r="L136" s="144">
        <f>SUM(INDEX('ABP Under Contract'!$C$10:$H$35,MATCH('REC Deliveries by Group'!L$135&amp;"*",'ABP Under Contract'!$B$10:$B$35,0),))</f>
        <v>5671833</v>
      </c>
      <c r="M136" s="144">
        <f>SUM(INDEX('ABP Under Contract'!$C$10:$H$35,MATCH('REC Deliveries by Group'!M$135&amp;"*",'ABP Under Contract'!$B$10:$B$35,0),))</f>
        <v>5643272</v>
      </c>
      <c r="N136" s="144">
        <f>SUM(INDEX('ABP Under Contract'!$C$10:$H$35,MATCH('REC Deliveries by Group'!N$135&amp;"*",'ABP Under Contract'!$B$10:$B$35,0),))</f>
        <v>5614921</v>
      </c>
      <c r="O136" s="144">
        <f>SUM(INDEX('ABP Under Contract'!$C$10:$H$35,MATCH('REC Deliveries by Group'!O$135&amp;"*",'ABP Under Contract'!$B$10:$B$35,0),))</f>
        <v>5586716</v>
      </c>
      <c r="P136" s="144">
        <f>SUM(INDEX('ABP Under Contract'!$C$10:$H$35,MATCH('REC Deliveries by Group'!P$135&amp;"*",'ABP Under Contract'!$B$10:$B$35,0),))</f>
        <v>5558724</v>
      </c>
      <c r="Q136" s="144">
        <f>SUM(INDEX('ABP Under Contract'!$C$10:$H$35,MATCH('REC Deliveries by Group'!Q$135&amp;"*",'ABP Under Contract'!$B$10:$B$35,0),))</f>
        <v>5530935</v>
      </c>
      <c r="R136" s="144">
        <f>SUM(INDEX('ABP Under Contract'!$C$10:$H$35,MATCH('REC Deliveries by Group'!R$135&amp;"*",'ABP Under Contract'!$B$10:$B$35,0),))</f>
        <v>5502871</v>
      </c>
      <c r="S136" s="144">
        <f>SUM(INDEX('ABP Under Contract'!$C$10:$H$35,MATCH('REC Deliveries by Group'!S$135&amp;"*",'ABP Under Contract'!$B$10:$B$35,0),))</f>
        <v>5473944</v>
      </c>
      <c r="T136" s="144">
        <f>SUM(INDEX('ABP Under Contract'!$C$10:$H$35,MATCH('REC Deliveries by Group'!T$135&amp;"*",'ABP Under Contract'!$B$10:$B$35,0),))</f>
        <v>5307437</v>
      </c>
      <c r="U136" s="144">
        <f>SUM(INDEX('ABP Under Contract'!$C$10:$H$35,MATCH('REC Deliveries by Group'!U$135&amp;"*",'ABP Under Contract'!$B$10:$B$35,0),))</f>
        <v>4807480</v>
      </c>
      <c r="V136" s="144">
        <f>SUM(INDEX('ABP Under Contract'!$C$10:$H$35,MATCH('REC Deliveries by Group'!V$135&amp;"*",'ABP Under Contract'!$B$10:$B$35,0),))</f>
        <v>4424964</v>
      </c>
      <c r="W136" s="144">
        <f>SUM(INDEX('ABP Under Contract'!$C$10:$H$35,MATCH('REC Deliveries by Group'!W$135&amp;"*",'ABP Under Contract'!$B$10:$B$35,0),))</f>
        <v>4213641</v>
      </c>
      <c r="X136" s="144">
        <f>SUM(INDEX('ABP Under Contract'!$C$10:$H$35,MATCH('REC Deliveries by Group'!X$135&amp;"*",'ABP Under Contract'!$B$10:$B$35,0),))</f>
        <v>3835044</v>
      </c>
      <c r="Y136" s="144">
        <f>SUM(INDEX('ABP Under Contract'!$C$10:$H$35,MATCH('REC Deliveries by Group'!Y$135&amp;"*",'ABP Under Contract'!$B$10:$B$35,0),))</f>
        <v>3337201</v>
      </c>
      <c r="Z136" s="144">
        <f>SUM(INDEX('ABP Under Contract'!$C$10:$H$35,MATCH('REC Deliveries by Group'!Z$135&amp;"*",'ABP Under Contract'!$B$10:$B$35,0),))</f>
        <v>2932518</v>
      </c>
      <c r="AA136" s="144">
        <f>SUM(INDEX('ABP Under Contract'!$C$10:$H$35,MATCH('REC Deliveries by Group'!AA$135&amp;"*",'ABP Under Contract'!$B$10:$B$35,0),))</f>
        <v>2726108</v>
      </c>
      <c r="AB136" s="144">
        <f>SUM(INDEX('ABP Under Contract'!$C$10:$H$35,MATCH('REC Deliveries by Group'!AB$135&amp;"*",'ABP Under Contract'!$B$10:$B$35,0),))</f>
        <v>2712330</v>
      </c>
      <c r="AC136" s="144">
        <f>SUM(INDEX('ABP Under Contract'!$C$10:$H$35,MATCH('REC Deliveries by Group'!AC$135&amp;"*",'ABP Under Contract'!$B$10:$B$35,0),))</f>
        <v>2574385</v>
      </c>
      <c r="AD136" s="144">
        <f>SUM(INDEX('ABP Under Contract'!$C$10:$H$35,MATCH('REC Deliveries by Group'!AD$135&amp;"*",'ABP Under Contract'!$B$10:$B$35,0),))</f>
        <v>2154074</v>
      </c>
      <c r="AE136" s="144">
        <f>SUM(INDEX('ABP Under Contract'!$C$10:$H$35,MATCH('REC Deliveries by Group'!AE$135&amp;"*",'ABP Under Contract'!$B$10:$B$35,0),))</f>
        <v>723662</v>
      </c>
    </row>
    <row r="137" spans="3:31" outlineLevel="1">
      <c r="C137" s="147" t="s">
        <v>174</v>
      </c>
      <c r="D137" s="153" t="s">
        <v>131</v>
      </c>
      <c r="E137" s="153" t="s">
        <v>167</v>
      </c>
      <c r="F137" s="154">
        <v>2024</v>
      </c>
      <c r="G137" s="149" t="s">
        <v>85</v>
      </c>
      <c r="H137" s="173"/>
      <c r="I137" s="173"/>
      <c r="J137" s="151">
        <f>SUMIFS('ABP REC Deliveries'!I:I,'ABP REC Deliveries'!$G:$G,'REC Deliveries by Group'!$F137)</f>
        <v>8306.8909833293801</v>
      </c>
      <c r="K137" s="151">
        <f>SUMIFS('ABP REC Deliveries'!J:J,'ABP REC Deliveries'!$G:$G,'REC Deliveries by Group'!$F137)</f>
        <v>157632.67672425136</v>
      </c>
      <c r="L137" s="151">
        <f>SUMIFS('ABP REC Deliveries'!K:K,'ABP REC Deliveries'!$G:$G,'REC Deliveries by Group'!$F137)</f>
        <v>349626.6310119988</v>
      </c>
      <c r="M137" s="151">
        <f>SUMIFS('ABP REC Deliveries'!L:L,'ABP REC Deliveries'!$G:$G,'REC Deliveries by Group'!$F137)</f>
        <v>347878.4978569388</v>
      </c>
      <c r="N137" s="151">
        <f>SUMIFS('ABP REC Deliveries'!M:M,'ABP REC Deliveries'!$G:$G,'REC Deliveries by Group'!$F137)</f>
        <v>346139.10536765412</v>
      </c>
      <c r="O137" s="151">
        <f>SUMIFS('ABP REC Deliveries'!N:N,'ABP REC Deliveries'!$G:$G,'REC Deliveries by Group'!$F137)</f>
        <v>344408.40984081588</v>
      </c>
      <c r="P137" s="151">
        <f>SUMIFS('ABP REC Deliveries'!O:O,'ABP REC Deliveries'!$G:$G,'REC Deliveries by Group'!$F137)</f>
        <v>342686.36779161176</v>
      </c>
      <c r="Q137" s="151">
        <f>SUMIFS('ABP REC Deliveries'!P:P,'ABP REC Deliveries'!$G:$G,'REC Deliveries by Group'!$F137)</f>
        <v>340972.93595265376</v>
      </c>
      <c r="R137" s="151">
        <f>SUMIFS('ABP REC Deliveries'!Q:Q,'ABP REC Deliveries'!$G:$G,'REC Deliveries by Group'!$F137)</f>
        <v>339268.07127289043</v>
      </c>
      <c r="S137" s="151">
        <f>SUMIFS('ABP REC Deliveries'!R:R,'ABP REC Deliveries'!$G:$G,'REC Deliveries by Group'!$F137)</f>
        <v>337571.73091652594</v>
      </c>
      <c r="T137" s="151">
        <f>SUMIFS('ABP REC Deliveries'!S:S,'ABP REC Deliveries'!$G:$G,'REC Deliveries by Group'!$F137)</f>
        <v>335883.87226194335</v>
      </c>
      <c r="U137" s="151">
        <f>SUMIFS('ABP REC Deliveries'!T:T,'ABP REC Deliveries'!$G:$G,'REC Deliveries by Group'!$F137)</f>
        <v>334204.45290063368</v>
      </c>
      <c r="V137" s="151">
        <f>SUMIFS('ABP REC Deliveries'!U:U,'ABP REC Deliveries'!$G:$G,'REC Deliveries by Group'!$F137)</f>
        <v>332533.43063613045</v>
      </c>
      <c r="W137" s="151">
        <f>SUMIFS('ABP REC Deliveries'!V:V,'ABP REC Deliveries'!$G:$G,'REC Deliveries by Group'!$F137)</f>
        <v>330870.76348294981</v>
      </c>
      <c r="X137" s="151">
        <f>SUMIFS('ABP REC Deliveries'!W:W,'ABP REC Deliveries'!$G:$G,'REC Deliveries by Group'!$F137)</f>
        <v>329216.40966553503</v>
      </c>
      <c r="Y137" s="151">
        <f>SUMIFS('ABP REC Deliveries'!X:X,'ABP REC Deliveries'!$G:$G,'REC Deliveries by Group'!$F137)</f>
        <v>312082.45967048756</v>
      </c>
      <c r="Z137" s="151">
        <f>SUMIFS('ABP REC Deliveries'!Y:Y,'ABP REC Deliveries'!$G:$G,'REC Deliveries by Group'!$F137)</f>
        <v>172012.08227444161</v>
      </c>
      <c r="AA137" s="151">
        <f>SUMIFS('ABP REC Deliveries'!Z:Z,'ABP REC Deliveries'!$G:$G,'REC Deliveries by Group'!$F137)</f>
        <v>171152.02186306939</v>
      </c>
      <c r="AB137" s="151">
        <f>SUMIFS('ABP REC Deliveries'!AA:AA,'ABP REC Deliveries'!$G:$G,'REC Deliveries by Group'!$F137)</f>
        <v>170296.26175375405</v>
      </c>
      <c r="AC137" s="151">
        <f>SUMIFS('ABP REC Deliveries'!AB:AB,'ABP REC Deliveries'!$G:$G,'REC Deliveries by Group'!$F137)</f>
        <v>169444.78044498526</v>
      </c>
      <c r="AD137" s="151">
        <f>SUMIFS('ABP REC Deliveries'!AC:AC,'ABP REC Deliveries'!$G:$G,'REC Deliveries by Group'!$F137)</f>
        <v>168597.55654276034</v>
      </c>
      <c r="AE137" s="151">
        <f>SUMIFS('ABP REC Deliveries'!AD:AD,'ABP REC Deliveries'!$G:$G,'REC Deliveries by Group'!$F137)</f>
        <v>167754.56876004656</v>
      </c>
    </row>
    <row r="138" spans="3:31" outlineLevel="1">
      <c r="C138" s="147" t="s">
        <v>174</v>
      </c>
      <c r="D138" s="153" t="s">
        <v>131</v>
      </c>
      <c r="E138" s="153" t="s">
        <v>167</v>
      </c>
      <c r="F138" s="154">
        <v>2025</v>
      </c>
      <c r="G138" s="149" t="s">
        <v>85</v>
      </c>
      <c r="H138" s="173"/>
      <c r="I138" s="173"/>
      <c r="J138" s="151">
        <f>SUMIFS('ABP REC Deliveries'!I:I,'ABP REC Deliveries'!$G:$G,'REC Deliveries by Group'!$F138)</f>
        <v>0</v>
      </c>
      <c r="K138" s="151">
        <f>SUMIFS('ABP REC Deliveries'!J:J,'ABP REC Deliveries'!$G:$G,'REC Deliveries by Group'!$F138)</f>
        <v>87500.365862400009</v>
      </c>
      <c r="L138" s="151">
        <f>SUMIFS('ABP REC Deliveries'!K:K,'ABP REC Deliveries'!$G:$G,'REC Deliveries by Group'!$F138)</f>
        <v>528231.32695212879</v>
      </c>
      <c r="M138" s="151">
        <f>SUMIFS('ABP REC Deliveries'!L:L,'ABP REC Deliveries'!$G:$G,'REC Deliveries by Group'!$F138)</f>
        <v>1086590.0583504562</v>
      </c>
      <c r="N138" s="151">
        <f>SUMIFS('ABP REC Deliveries'!M:M,'ABP REC Deliveries'!$G:$G,'REC Deliveries by Group'!$F138)</f>
        <v>1081157.1080587041</v>
      </c>
      <c r="O138" s="151">
        <f>SUMIFS('ABP REC Deliveries'!N:N,'ABP REC Deliveries'!$G:$G,'REC Deliveries by Group'!$F138)</f>
        <v>1075751.3225184104</v>
      </c>
      <c r="P138" s="151">
        <f>SUMIFS('ABP REC Deliveries'!O:O,'ABP REC Deliveries'!$G:$G,'REC Deliveries by Group'!$F138)</f>
        <v>1070372.5659058183</v>
      </c>
      <c r="Q138" s="151">
        <f>SUMIFS('ABP REC Deliveries'!P:P,'ABP REC Deliveries'!$G:$G,'REC Deliveries by Group'!$F138)</f>
        <v>1065020.703076289</v>
      </c>
      <c r="R138" s="151">
        <f>SUMIFS('ABP REC Deliveries'!Q:Q,'ABP REC Deliveries'!$G:$G,'REC Deliveries by Group'!$F138)</f>
        <v>1059695.5995609078</v>
      </c>
      <c r="S138" s="151">
        <f>SUMIFS('ABP REC Deliveries'!R:R,'ABP REC Deliveries'!$G:$G,'REC Deliveries by Group'!$F138)</f>
        <v>1054397.121563103</v>
      </c>
      <c r="T138" s="151">
        <f>SUMIFS('ABP REC Deliveries'!S:S,'ABP REC Deliveries'!$G:$G,'REC Deliveries by Group'!$F138)</f>
        <v>1049125.1359552878</v>
      </c>
      <c r="U138" s="151">
        <f>SUMIFS('ABP REC Deliveries'!T:T,'ABP REC Deliveries'!$G:$G,'REC Deliveries by Group'!$F138)</f>
        <v>1043879.5102755111</v>
      </c>
      <c r="V138" s="151">
        <f>SUMIFS('ABP REC Deliveries'!U:U,'ABP REC Deliveries'!$G:$G,'REC Deliveries by Group'!$F138)</f>
        <v>1038660.1127241338</v>
      </c>
      <c r="W138" s="151">
        <f>SUMIFS('ABP REC Deliveries'!V:V,'ABP REC Deliveries'!$G:$G,'REC Deliveries by Group'!$F138)</f>
        <v>1033466.8121605131</v>
      </c>
      <c r="X138" s="151">
        <f>SUMIFS('ABP REC Deliveries'!W:W,'ABP REC Deliveries'!$G:$G,'REC Deliveries by Group'!$F138)</f>
        <v>1028299.4780997105</v>
      </c>
      <c r="Y138" s="151">
        <f>SUMIFS('ABP REC Deliveries'!X:X,'ABP REC Deliveries'!$G:$G,'REC Deliveries by Group'!$F138)</f>
        <v>1023157.9807092121</v>
      </c>
      <c r="Z138" s="151">
        <f>SUMIFS('ABP REC Deliveries'!Y:Y,'ABP REC Deliveries'!$G:$G,'REC Deliveries by Group'!$F138)</f>
        <v>854901.2377720722</v>
      </c>
      <c r="AA138" s="151">
        <f>SUMIFS('ABP REC Deliveries'!Z:Z,'ABP REC Deliveries'!$G:$G,'REC Deliveries by Group'!$F138)</f>
        <v>441818.36847890157</v>
      </c>
      <c r="AB138" s="151">
        <f>SUMIFS('ABP REC Deliveries'!AA:AA,'ABP REC Deliveries'!$G:$G,'REC Deliveries by Group'!$F138)</f>
        <v>439609.27663650701</v>
      </c>
      <c r="AC138" s="151">
        <f>SUMIFS('ABP REC Deliveries'!AB:AB,'ABP REC Deliveries'!$G:$G,'REC Deliveries by Group'!$F138)</f>
        <v>437411.23025332455</v>
      </c>
      <c r="AD138" s="151">
        <f>SUMIFS('ABP REC Deliveries'!AC:AC,'ABP REC Deliveries'!$G:$G,'REC Deliveries by Group'!$F138)</f>
        <v>435224.17410205794</v>
      </c>
      <c r="AE138" s="151">
        <f>SUMIFS('ABP REC Deliveries'!AD:AD,'ABP REC Deliveries'!$G:$G,'REC Deliveries by Group'!$F138)</f>
        <v>433048.0532315477</v>
      </c>
    </row>
    <row r="139" spans="3:31" outlineLevel="1">
      <c r="C139" s="147" t="s">
        <v>174</v>
      </c>
      <c r="D139" s="153" t="s">
        <v>131</v>
      </c>
      <c r="E139" s="153" t="s">
        <v>167</v>
      </c>
      <c r="F139" s="154">
        <v>2026</v>
      </c>
      <c r="G139" s="149" t="s">
        <v>85</v>
      </c>
      <c r="H139" s="173"/>
      <c r="I139" s="173"/>
      <c r="J139" s="151">
        <f>SUMIFS('ABP REC Deliveries'!I:I,'ABP REC Deliveries'!$G:$G,'REC Deliveries by Group'!$F139)</f>
        <v>0</v>
      </c>
      <c r="K139" s="151">
        <f>SUMIFS('ABP REC Deliveries'!J:J,'ABP REC Deliveries'!$G:$G,'REC Deliveries by Group'!$F139)</f>
        <v>0</v>
      </c>
      <c r="L139" s="151">
        <f>SUMIFS('ABP REC Deliveries'!K:K,'ABP REC Deliveries'!$G:$G,'REC Deliveries by Group'!$F139)</f>
        <v>87500.365862400009</v>
      </c>
      <c r="M139" s="151">
        <f>SUMIFS('ABP REC Deliveries'!L:L,'ABP REC Deliveries'!$G:$G,'REC Deliveries by Group'!$F139)</f>
        <v>528231.32695212879</v>
      </c>
      <c r="N139" s="151">
        <f>SUMIFS('ABP REC Deliveries'!M:M,'ABP REC Deliveries'!$G:$G,'REC Deliveries by Group'!$F139)</f>
        <v>1086590.0583504562</v>
      </c>
      <c r="O139" s="151">
        <f>SUMIFS('ABP REC Deliveries'!N:N,'ABP REC Deliveries'!$G:$G,'REC Deliveries by Group'!$F139)</f>
        <v>1081157.1080587041</v>
      </c>
      <c r="P139" s="151">
        <f>SUMIFS('ABP REC Deliveries'!O:O,'ABP REC Deliveries'!$G:$G,'REC Deliveries by Group'!$F139)</f>
        <v>1075751.3225184104</v>
      </c>
      <c r="Q139" s="151">
        <f>SUMIFS('ABP REC Deliveries'!P:P,'ABP REC Deliveries'!$G:$G,'REC Deliveries by Group'!$F139)</f>
        <v>1070372.5659058183</v>
      </c>
      <c r="R139" s="151">
        <f>SUMIFS('ABP REC Deliveries'!Q:Q,'ABP REC Deliveries'!$G:$G,'REC Deliveries by Group'!$F139)</f>
        <v>1065020.703076289</v>
      </c>
      <c r="S139" s="151">
        <f>SUMIFS('ABP REC Deliveries'!R:R,'ABP REC Deliveries'!$G:$G,'REC Deliveries by Group'!$F139)</f>
        <v>1059695.5995609078</v>
      </c>
      <c r="T139" s="151">
        <f>SUMIFS('ABP REC Deliveries'!S:S,'ABP REC Deliveries'!$G:$G,'REC Deliveries by Group'!$F139)</f>
        <v>1054397.121563103</v>
      </c>
      <c r="U139" s="151">
        <f>SUMIFS('ABP REC Deliveries'!T:T,'ABP REC Deliveries'!$G:$G,'REC Deliveries by Group'!$F139)</f>
        <v>1049125.1359552878</v>
      </c>
      <c r="V139" s="151">
        <f>SUMIFS('ABP REC Deliveries'!U:U,'ABP REC Deliveries'!$G:$G,'REC Deliveries by Group'!$F139)</f>
        <v>1043879.5102755111</v>
      </c>
      <c r="W139" s="151">
        <f>SUMIFS('ABP REC Deliveries'!V:V,'ABP REC Deliveries'!$G:$G,'REC Deliveries by Group'!$F139)</f>
        <v>1038660.1127241338</v>
      </c>
      <c r="X139" s="151">
        <f>SUMIFS('ABP REC Deliveries'!W:W,'ABP REC Deliveries'!$G:$G,'REC Deliveries by Group'!$F139)</f>
        <v>1033466.8121605131</v>
      </c>
      <c r="Y139" s="151">
        <f>SUMIFS('ABP REC Deliveries'!X:X,'ABP REC Deliveries'!$G:$G,'REC Deliveries by Group'!$F139)</f>
        <v>1028299.4780997105</v>
      </c>
      <c r="Z139" s="151">
        <f>SUMIFS('ABP REC Deliveries'!Y:Y,'ABP REC Deliveries'!$G:$G,'REC Deliveries by Group'!$F139)</f>
        <v>1023157.9807092121</v>
      </c>
      <c r="AA139" s="151">
        <f>SUMIFS('ABP REC Deliveries'!Z:Z,'ABP REC Deliveries'!$G:$G,'REC Deliveries by Group'!$F139)</f>
        <v>854901.2377720722</v>
      </c>
      <c r="AB139" s="151">
        <f>SUMIFS('ABP REC Deliveries'!AA:AA,'ABP REC Deliveries'!$G:$G,'REC Deliveries by Group'!$F139)</f>
        <v>441818.36847890157</v>
      </c>
      <c r="AC139" s="151">
        <f>SUMIFS('ABP REC Deliveries'!AB:AB,'ABP REC Deliveries'!$G:$G,'REC Deliveries by Group'!$F139)</f>
        <v>439609.27663650701</v>
      </c>
      <c r="AD139" s="151">
        <f>SUMIFS('ABP REC Deliveries'!AC:AC,'ABP REC Deliveries'!$G:$G,'REC Deliveries by Group'!$F139)</f>
        <v>437411.23025332455</v>
      </c>
      <c r="AE139" s="151">
        <f>SUMIFS('ABP REC Deliveries'!AD:AD,'ABP REC Deliveries'!$G:$G,'REC Deliveries by Group'!$F139)</f>
        <v>435224.17410205794</v>
      </c>
    </row>
    <row r="140" spans="3:31" outlineLevel="1">
      <c r="C140" s="147" t="s">
        <v>174</v>
      </c>
      <c r="D140" s="153" t="s">
        <v>131</v>
      </c>
      <c r="E140" s="153" t="s">
        <v>167</v>
      </c>
      <c r="F140" s="154">
        <v>2027</v>
      </c>
      <c r="G140" s="149" t="s">
        <v>85</v>
      </c>
      <c r="H140" s="173"/>
      <c r="I140" s="173"/>
      <c r="J140" s="151">
        <f>SUMIFS('ABP REC Deliveries'!I:I,'ABP REC Deliveries'!$G:$G,'REC Deliveries by Group'!$F140)</f>
        <v>0</v>
      </c>
      <c r="K140" s="151">
        <f>SUMIFS('ABP REC Deliveries'!J:J,'ABP REC Deliveries'!$G:$G,'REC Deliveries by Group'!$F140)</f>
        <v>0</v>
      </c>
      <c r="L140" s="151">
        <f>SUMIFS('ABP REC Deliveries'!K:K,'ABP REC Deliveries'!$G:$G,'REC Deliveries by Group'!$F140)</f>
        <v>0</v>
      </c>
      <c r="M140" s="151">
        <f>SUMIFS('ABP REC Deliveries'!L:L,'ABP REC Deliveries'!$G:$G,'REC Deliveries by Group'!$F140)</f>
        <v>87500.365862400009</v>
      </c>
      <c r="N140" s="151">
        <f>SUMIFS('ABP REC Deliveries'!M:M,'ABP REC Deliveries'!$G:$G,'REC Deliveries by Group'!$F140)</f>
        <v>528231.32695212879</v>
      </c>
      <c r="O140" s="151">
        <f>SUMIFS('ABP REC Deliveries'!N:N,'ABP REC Deliveries'!$G:$G,'REC Deliveries by Group'!$F140)</f>
        <v>1086590.0583504562</v>
      </c>
      <c r="P140" s="151">
        <f>SUMIFS('ABP REC Deliveries'!O:O,'ABP REC Deliveries'!$G:$G,'REC Deliveries by Group'!$F140)</f>
        <v>1081157.1080587041</v>
      </c>
      <c r="Q140" s="151">
        <f>SUMIFS('ABP REC Deliveries'!P:P,'ABP REC Deliveries'!$G:$G,'REC Deliveries by Group'!$F140)</f>
        <v>1075751.3225184104</v>
      </c>
      <c r="R140" s="151">
        <f>SUMIFS('ABP REC Deliveries'!Q:Q,'ABP REC Deliveries'!$G:$G,'REC Deliveries by Group'!$F140)</f>
        <v>1070372.5659058183</v>
      </c>
      <c r="S140" s="151">
        <f>SUMIFS('ABP REC Deliveries'!R:R,'ABP REC Deliveries'!$G:$G,'REC Deliveries by Group'!$F140)</f>
        <v>1065020.703076289</v>
      </c>
      <c r="T140" s="151">
        <f>SUMIFS('ABP REC Deliveries'!S:S,'ABP REC Deliveries'!$G:$G,'REC Deliveries by Group'!$F140)</f>
        <v>1059695.5995609078</v>
      </c>
      <c r="U140" s="151">
        <f>SUMIFS('ABP REC Deliveries'!T:T,'ABP REC Deliveries'!$G:$G,'REC Deliveries by Group'!$F140)</f>
        <v>1054397.121563103</v>
      </c>
      <c r="V140" s="151">
        <f>SUMIFS('ABP REC Deliveries'!U:U,'ABP REC Deliveries'!$G:$G,'REC Deliveries by Group'!$F140)</f>
        <v>1049125.1359552878</v>
      </c>
      <c r="W140" s="151">
        <f>SUMIFS('ABP REC Deliveries'!V:V,'ABP REC Deliveries'!$G:$G,'REC Deliveries by Group'!$F140)</f>
        <v>1043879.5102755111</v>
      </c>
      <c r="X140" s="151">
        <f>SUMIFS('ABP REC Deliveries'!W:W,'ABP REC Deliveries'!$G:$G,'REC Deliveries by Group'!$F140)</f>
        <v>1038660.1127241338</v>
      </c>
      <c r="Y140" s="151">
        <f>SUMIFS('ABP REC Deliveries'!X:X,'ABP REC Deliveries'!$G:$G,'REC Deliveries by Group'!$F140)</f>
        <v>1033466.8121605131</v>
      </c>
      <c r="Z140" s="151">
        <f>SUMIFS('ABP REC Deliveries'!Y:Y,'ABP REC Deliveries'!$G:$G,'REC Deliveries by Group'!$F140)</f>
        <v>1028299.4780997105</v>
      </c>
      <c r="AA140" s="151">
        <f>SUMIFS('ABP REC Deliveries'!Z:Z,'ABP REC Deliveries'!$G:$G,'REC Deliveries by Group'!$F140)</f>
        <v>1023157.9807092121</v>
      </c>
      <c r="AB140" s="151">
        <f>SUMIFS('ABP REC Deliveries'!AA:AA,'ABP REC Deliveries'!$G:$G,'REC Deliveries by Group'!$F140)</f>
        <v>854901.2377720722</v>
      </c>
      <c r="AC140" s="151">
        <f>SUMIFS('ABP REC Deliveries'!AB:AB,'ABP REC Deliveries'!$G:$G,'REC Deliveries by Group'!$F140)</f>
        <v>441818.36847890157</v>
      </c>
      <c r="AD140" s="151">
        <f>SUMIFS('ABP REC Deliveries'!AC:AC,'ABP REC Deliveries'!$G:$G,'REC Deliveries by Group'!$F140)</f>
        <v>439609.27663650701</v>
      </c>
      <c r="AE140" s="151">
        <f>SUMIFS('ABP REC Deliveries'!AD:AD,'ABP REC Deliveries'!$G:$G,'REC Deliveries by Group'!$F140)</f>
        <v>437411.23025332455</v>
      </c>
    </row>
    <row r="141" spans="3:31" outlineLevel="1">
      <c r="C141" s="147" t="s">
        <v>174</v>
      </c>
      <c r="D141" s="153" t="s">
        <v>131</v>
      </c>
      <c r="E141" s="153" t="s">
        <v>167</v>
      </c>
      <c r="F141" s="154">
        <v>2028</v>
      </c>
      <c r="G141" s="149" t="s">
        <v>85</v>
      </c>
      <c r="H141" s="173"/>
      <c r="I141" s="173"/>
      <c r="J141" s="151">
        <f>SUMIFS('ABP REC Deliveries'!I:I,'ABP REC Deliveries'!$G:$G,'REC Deliveries by Group'!$F141)</f>
        <v>0</v>
      </c>
      <c r="K141" s="151">
        <f>SUMIFS('ABP REC Deliveries'!J:J,'ABP REC Deliveries'!$G:$G,'REC Deliveries by Group'!$F141)</f>
        <v>0</v>
      </c>
      <c r="L141" s="151">
        <f>SUMIFS('ABP REC Deliveries'!K:K,'ABP REC Deliveries'!$G:$G,'REC Deliveries by Group'!$F141)</f>
        <v>0</v>
      </c>
      <c r="M141" s="151">
        <f>SUMIFS('ABP REC Deliveries'!L:L,'ABP REC Deliveries'!$G:$G,'REC Deliveries by Group'!$F141)</f>
        <v>0</v>
      </c>
      <c r="N141" s="151">
        <f>SUMIFS('ABP REC Deliveries'!M:M,'ABP REC Deliveries'!$G:$G,'REC Deliveries by Group'!$F141)</f>
        <v>87500.365862400009</v>
      </c>
      <c r="O141" s="151">
        <f>SUMIFS('ABP REC Deliveries'!N:N,'ABP REC Deliveries'!$G:$G,'REC Deliveries by Group'!$F141)</f>
        <v>528231.32695212879</v>
      </c>
      <c r="P141" s="151">
        <f>SUMIFS('ABP REC Deliveries'!O:O,'ABP REC Deliveries'!$G:$G,'REC Deliveries by Group'!$F141)</f>
        <v>1086590.0583504562</v>
      </c>
      <c r="Q141" s="151">
        <f>SUMIFS('ABP REC Deliveries'!P:P,'ABP REC Deliveries'!$G:$G,'REC Deliveries by Group'!$F141)</f>
        <v>1081157.1080587041</v>
      </c>
      <c r="R141" s="151">
        <f>SUMIFS('ABP REC Deliveries'!Q:Q,'ABP REC Deliveries'!$G:$G,'REC Deliveries by Group'!$F141)</f>
        <v>1075751.3225184104</v>
      </c>
      <c r="S141" s="151">
        <f>SUMIFS('ABP REC Deliveries'!R:R,'ABP REC Deliveries'!$G:$G,'REC Deliveries by Group'!$F141)</f>
        <v>1070372.5659058183</v>
      </c>
      <c r="T141" s="151">
        <f>SUMIFS('ABP REC Deliveries'!S:S,'ABP REC Deliveries'!$G:$G,'REC Deliveries by Group'!$F141)</f>
        <v>1065020.703076289</v>
      </c>
      <c r="U141" s="151">
        <f>SUMIFS('ABP REC Deliveries'!T:T,'ABP REC Deliveries'!$G:$G,'REC Deliveries by Group'!$F141)</f>
        <v>1059695.5995609078</v>
      </c>
      <c r="V141" s="151">
        <f>SUMIFS('ABP REC Deliveries'!U:U,'ABP REC Deliveries'!$G:$G,'REC Deliveries by Group'!$F141)</f>
        <v>1054397.121563103</v>
      </c>
      <c r="W141" s="151">
        <f>SUMIFS('ABP REC Deliveries'!V:V,'ABP REC Deliveries'!$G:$G,'REC Deliveries by Group'!$F141)</f>
        <v>1049125.1359552878</v>
      </c>
      <c r="X141" s="151">
        <f>SUMIFS('ABP REC Deliveries'!W:W,'ABP REC Deliveries'!$G:$G,'REC Deliveries by Group'!$F141)</f>
        <v>1043879.5102755111</v>
      </c>
      <c r="Y141" s="151">
        <f>SUMIFS('ABP REC Deliveries'!X:X,'ABP REC Deliveries'!$G:$G,'REC Deliveries by Group'!$F141)</f>
        <v>1038660.1127241338</v>
      </c>
      <c r="Z141" s="151">
        <f>SUMIFS('ABP REC Deliveries'!Y:Y,'ABP REC Deliveries'!$G:$G,'REC Deliveries by Group'!$F141)</f>
        <v>1033466.8121605131</v>
      </c>
      <c r="AA141" s="151">
        <f>SUMIFS('ABP REC Deliveries'!Z:Z,'ABP REC Deliveries'!$G:$G,'REC Deliveries by Group'!$F141)</f>
        <v>1028299.4780997105</v>
      </c>
      <c r="AB141" s="151">
        <f>SUMIFS('ABP REC Deliveries'!AA:AA,'ABP REC Deliveries'!$G:$G,'REC Deliveries by Group'!$F141)</f>
        <v>1023157.9807092121</v>
      </c>
      <c r="AC141" s="151">
        <f>SUMIFS('ABP REC Deliveries'!AB:AB,'ABP REC Deliveries'!$G:$G,'REC Deliveries by Group'!$F141)</f>
        <v>854901.2377720722</v>
      </c>
      <c r="AD141" s="151">
        <f>SUMIFS('ABP REC Deliveries'!AC:AC,'ABP REC Deliveries'!$G:$G,'REC Deliveries by Group'!$F141)</f>
        <v>441818.36847890157</v>
      </c>
      <c r="AE141" s="151">
        <f>SUMIFS('ABP REC Deliveries'!AD:AD,'ABP REC Deliveries'!$G:$G,'REC Deliveries by Group'!$F141)</f>
        <v>439609.27663650701</v>
      </c>
    </row>
    <row r="142" spans="3:31" outlineLevel="1">
      <c r="C142" s="147" t="s">
        <v>174</v>
      </c>
      <c r="D142" s="153" t="s">
        <v>131</v>
      </c>
      <c r="E142" s="153" t="s">
        <v>167</v>
      </c>
      <c r="F142" s="154">
        <v>2029</v>
      </c>
      <c r="G142" s="149" t="s">
        <v>85</v>
      </c>
      <c r="H142" s="173"/>
      <c r="I142" s="173"/>
      <c r="J142" s="151">
        <f>SUMIFS('ABP REC Deliveries'!I:I,'ABP REC Deliveries'!$G:$G,'REC Deliveries by Group'!$F142)</f>
        <v>0</v>
      </c>
      <c r="K142" s="151">
        <f>SUMIFS('ABP REC Deliveries'!J:J,'ABP REC Deliveries'!$G:$G,'REC Deliveries by Group'!$F142)</f>
        <v>0</v>
      </c>
      <c r="L142" s="151">
        <f>SUMIFS('ABP REC Deliveries'!K:K,'ABP REC Deliveries'!$G:$G,'REC Deliveries by Group'!$F142)</f>
        <v>0</v>
      </c>
      <c r="M142" s="151">
        <f>SUMIFS('ABP REC Deliveries'!L:L,'ABP REC Deliveries'!$G:$G,'REC Deliveries by Group'!$F142)</f>
        <v>0</v>
      </c>
      <c r="N142" s="151">
        <f>SUMIFS('ABP REC Deliveries'!M:M,'ABP REC Deliveries'!$G:$G,'REC Deliveries by Group'!$F142)</f>
        <v>0</v>
      </c>
      <c r="O142" s="151">
        <f>SUMIFS('ABP REC Deliveries'!N:N,'ABP REC Deliveries'!$G:$G,'REC Deliveries by Group'!$F142)</f>
        <v>87500.365862400009</v>
      </c>
      <c r="P142" s="151">
        <f>SUMIFS('ABP REC Deliveries'!O:O,'ABP REC Deliveries'!$G:$G,'REC Deliveries by Group'!$F142)</f>
        <v>528231.32695212879</v>
      </c>
      <c r="Q142" s="151">
        <f>SUMIFS('ABP REC Deliveries'!P:P,'ABP REC Deliveries'!$G:$G,'REC Deliveries by Group'!$F142)</f>
        <v>1086590.0583504562</v>
      </c>
      <c r="R142" s="151">
        <f>SUMIFS('ABP REC Deliveries'!Q:Q,'ABP REC Deliveries'!$G:$G,'REC Deliveries by Group'!$F142)</f>
        <v>1081157.1080587041</v>
      </c>
      <c r="S142" s="151">
        <f>SUMIFS('ABP REC Deliveries'!R:R,'ABP REC Deliveries'!$G:$G,'REC Deliveries by Group'!$F142)</f>
        <v>1075751.3225184104</v>
      </c>
      <c r="T142" s="151">
        <f>SUMIFS('ABP REC Deliveries'!S:S,'ABP REC Deliveries'!$G:$G,'REC Deliveries by Group'!$F142)</f>
        <v>1070372.5659058183</v>
      </c>
      <c r="U142" s="151">
        <f>SUMIFS('ABP REC Deliveries'!T:T,'ABP REC Deliveries'!$G:$G,'REC Deliveries by Group'!$F142)</f>
        <v>1065020.703076289</v>
      </c>
      <c r="V142" s="151">
        <f>SUMIFS('ABP REC Deliveries'!U:U,'ABP REC Deliveries'!$G:$G,'REC Deliveries by Group'!$F142)</f>
        <v>1059695.5995609078</v>
      </c>
      <c r="W142" s="151">
        <f>SUMIFS('ABP REC Deliveries'!V:V,'ABP REC Deliveries'!$G:$G,'REC Deliveries by Group'!$F142)</f>
        <v>1054397.121563103</v>
      </c>
      <c r="X142" s="151">
        <f>SUMIFS('ABP REC Deliveries'!W:W,'ABP REC Deliveries'!$G:$G,'REC Deliveries by Group'!$F142)</f>
        <v>1049125.1359552878</v>
      </c>
      <c r="Y142" s="151">
        <f>SUMIFS('ABP REC Deliveries'!X:X,'ABP REC Deliveries'!$G:$G,'REC Deliveries by Group'!$F142)</f>
        <v>1043879.5102755111</v>
      </c>
      <c r="Z142" s="151">
        <f>SUMIFS('ABP REC Deliveries'!Y:Y,'ABP REC Deliveries'!$G:$G,'REC Deliveries by Group'!$F142)</f>
        <v>1038660.1127241338</v>
      </c>
      <c r="AA142" s="151">
        <f>SUMIFS('ABP REC Deliveries'!Z:Z,'ABP REC Deliveries'!$G:$G,'REC Deliveries by Group'!$F142)</f>
        <v>1033466.8121605131</v>
      </c>
      <c r="AB142" s="151">
        <f>SUMIFS('ABP REC Deliveries'!AA:AA,'ABP REC Deliveries'!$G:$G,'REC Deliveries by Group'!$F142)</f>
        <v>1028299.4780997105</v>
      </c>
      <c r="AC142" s="151">
        <f>SUMIFS('ABP REC Deliveries'!AB:AB,'ABP REC Deliveries'!$G:$G,'REC Deliveries by Group'!$F142)</f>
        <v>1023157.9807092121</v>
      </c>
      <c r="AD142" s="151">
        <f>SUMIFS('ABP REC Deliveries'!AC:AC,'ABP REC Deliveries'!$G:$G,'REC Deliveries by Group'!$F142)</f>
        <v>854901.2377720722</v>
      </c>
      <c r="AE142" s="151">
        <f>SUMIFS('ABP REC Deliveries'!AD:AD,'ABP REC Deliveries'!$G:$G,'REC Deliveries by Group'!$F142)</f>
        <v>441818.36847890157</v>
      </c>
    </row>
    <row r="143" spans="3:31" outlineLevel="1">
      <c r="C143" s="147" t="s">
        <v>174</v>
      </c>
      <c r="D143" s="153" t="s">
        <v>131</v>
      </c>
      <c r="E143" s="153" t="s">
        <v>167</v>
      </c>
      <c r="F143" s="154">
        <v>2030</v>
      </c>
      <c r="G143" s="149" t="s">
        <v>85</v>
      </c>
      <c r="H143" s="173"/>
      <c r="I143" s="173"/>
      <c r="J143" s="151">
        <f>SUMIFS('ABP REC Deliveries'!I:I,'ABP REC Deliveries'!$G:$G,'REC Deliveries by Group'!$F143)</f>
        <v>0</v>
      </c>
      <c r="K143" s="151">
        <f>SUMIFS('ABP REC Deliveries'!J:J,'ABP REC Deliveries'!$G:$G,'REC Deliveries by Group'!$F143)</f>
        <v>0</v>
      </c>
      <c r="L143" s="151">
        <f>SUMIFS('ABP REC Deliveries'!K:K,'ABP REC Deliveries'!$G:$G,'REC Deliveries by Group'!$F143)</f>
        <v>0</v>
      </c>
      <c r="M143" s="151">
        <f>SUMIFS('ABP REC Deliveries'!L:L,'ABP REC Deliveries'!$G:$G,'REC Deliveries by Group'!$F143)</f>
        <v>0</v>
      </c>
      <c r="N143" s="151">
        <f>SUMIFS('ABP REC Deliveries'!M:M,'ABP REC Deliveries'!$G:$G,'REC Deliveries by Group'!$F143)</f>
        <v>0</v>
      </c>
      <c r="O143" s="151">
        <f>SUMIFS('ABP REC Deliveries'!N:N,'ABP REC Deliveries'!$G:$G,'REC Deliveries by Group'!$F143)</f>
        <v>0</v>
      </c>
      <c r="P143" s="151">
        <f>SUMIFS('ABP REC Deliveries'!O:O,'ABP REC Deliveries'!$G:$G,'REC Deliveries by Group'!$F143)</f>
        <v>87500.365862400009</v>
      </c>
      <c r="Q143" s="151">
        <f>SUMIFS('ABP REC Deliveries'!P:P,'ABP REC Deliveries'!$G:$G,'REC Deliveries by Group'!$F143)</f>
        <v>528231.32695212879</v>
      </c>
      <c r="R143" s="151">
        <f>SUMIFS('ABP REC Deliveries'!Q:Q,'ABP REC Deliveries'!$G:$G,'REC Deliveries by Group'!$F143)</f>
        <v>1086590.0583504562</v>
      </c>
      <c r="S143" s="151">
        <f>SUMIFS('ABP REC Deliveries'!R:R,'ABP REC Deliveries'!$G:$G,'REC Deliveries by Group'!$F143)</f>
        <v>1081157.1080587041</v>
      </c>
      <c r="T143" s="151">
        <f>SUMIFS('ABP REC Deliveries'!S:S,'ABP REC Deliveries'!$G:$G,'REC Deliveries by Group'!$F143)</f>
        <v>1075751.3225184104</v>
      </c>
      <c r="U143" s="151">
        <f>SUMIFS('ABP REC Deliveries'!T:T,'ABP REC Deliveries'!$G:$G,'REC Deliveries by Group'!$F143)</f>
        <v>1070372.5659058183</v>
      </c>
      <c r="V143" s="151">
        <f>SUMIFS('ABP REC Deliveries'!U:U,'ABP REC Deliveries'!$G:$G,'REC Deliveries by Group'!$F143)</f>
        <v>1065020.703076289</v>
      </c>
      <c r="W143" s="151">
        <f>SUMIFS('ABP REC Deliveries'!V:V,'ABP REC Deliveries'!$G:$G,'REC Deliveries by Group'!$F143)</f>
        <v>1059695.5995609078</v>
      </c>
      <c r="X143" s="151">
        <f>SUMIFS('ABP REC Deliveries'!W:W,'ABP REC Deliveries'!$G:$G,'REC Deliveries by Group'!$F143)</f>
        <v>1054397.121563103</v>
      </c>
      <c r="Y143" s="151">
        <f>SUMIFS('ABP REC Deliveries'!X:X,'ABP REC Deliveries'!$G:$G,'REC Deliveries by Group'!$F143)</f>
        <v>1049125.1359552878</v>
      </c>
      <c r="Z143" s="151">
        <f>SUMIFS('ABP REC Deliveries'!Y:Y,'ABP REC Deliveries'!$G:$G,'REC Deliveries by Group'!$F143)</f>
        <v>1043879.5102755111</v>
      </c>
      <c r="AA143" s="151">
        <f>SUMIFS('ABP REC Deliveries'!Z:Z,'ABP REC Deliveries'!$G:$G,'REC Deliveries by Group'!$F143)</f>
        <v>1038660.1127241338</v>
      </c>
      <c r="AB143" s="151">
        <f>SUMIFS('ABP REC Deliveries'!AA:AA,'ABP REC Deliveries'!$G:$G,'REC Deliveries by Group'!$F143)</f>
        <v>1033466.8121605131</v>
      </c>
      <c r="AC143" s="151">
        <f>SUMIFS('ABP REC Deliveries'!AB:AB,'ABP REC Deliveries'!$G:$G,'REC Deliveries by Group'!$F143)</f>
        <v>1028299.4780997105</v>
      </c>
      <c r="AD143" s="151">
        <f>SUMIFS('ABP REC Deliveries'!AC:AC,'ABP REC Deliveries'!$G:$G,'REC Deliveries by Group'!$F143)</f>
        <v>1023157.9807092121</v>
      </c>
      <c r="AE143" s="151">
        <f>SUMIFS('ABP REC Deliveries'!AD:AD,'ABP REC Deliveries'!$G:$G,'REC Deliveries by Group'!$F143)</f>
        <v>854901.2377720722</v>
      </c>
    </row>
    <row r="144" spans="3:31" outlineLevel="1">
      <c r="C144" s="147" t="s">
        <v>174</v>
      </c>
      <c r="D144" s="153" t="s">
        <v>131</v>
      </c>
      <c r="E144" s="153" t="s">
        <v>167</v>
      </c>
      <c r="F144" s="154">
        <v>2031</v>
      </c>
      <c r="G144" s="149" t="s">
        <v>85</v>
      </c>
      <c r="H144" s="173"/>
      <c r="I144" s="173"/>
      <c r="J144" s="151">
        <f>SUMIFS('ABP REC Deliveries'!I:I,'ABP REC Deliveries'!$G:$G,'REC Deliveries by Group'!$F144)</f>
        <v>0</v>
      </c>
      <c r="K144" s="151">
        <f>SUMIFS('ABP REC Deliveries'!J:J,'ABP REC Deliveries'!$G:$G,'REC Deliveries by Group'!$F144)</f>
        <v>0</v>
      </c>
      <c r="L144" s="151">
        <f>SUMIFS('ABP REC Deliveries'!K:K,'ABP REC Deliveries'!$G:$G,'REC Deliveries by Group'!$F144)</f>
        <v>0</v>
      </c>
      <c r="M144" s="151">
        <f>SUMIFS('ABP REC Deliveries'!L:L,'ABP REC Deliveries'!$G:$G,'REC Deliveries by Group'!$F144)</f>
        <v>0</v>
      </c>
      <c r="N144" s="151">
        <f>SUMIFS('ABP REC Deliveries'!M:M,'ABP REC Deliveries'!$G:$G,'REC Deliveries by Group'!$F144)</f>
        <v>0</v>
      </c>
      <c r="O144" s="151">
        <f>SUMIFS('ABP REC Deliveries'!N:N,'ABP REC Deliveries'!$G:$G,'REC Deliveries by Group'!$F144)</f>
        <v>0</v>
      </c>
      <c r="P144" s="151">
        <f>SUMIFS('ABP REC Deliveries'!O:O,'ABP REC Deliveries'!$G:$G,'REC Deliveries by Group'!$F144)</f>
        <v>0</v>
      </c>
      <c r="Q144" s="151">
        <f>SUMIFS('ABP REC Deliveries'!P:P,'ABP REC Deliveries'!$G:$G,'REC Deliveries by Group'!$F144)</f>
        <v>87500.365862400009</v>
      </c>
      <c r="R144" s="151">
        <f>SUMIFS('ABP REC Deliveries'!Q:Q,'ABP REC Deliveries'!$G:$G,'REC Deliveries by Group'!$F144)</f>
        <v>528231.32695212879</v>
      </c>
      <c r="S144" s="151">
        <f>SUMIFS('ABP REC Deliveries'!R:R,'ABP REC Deliveries'!$G:$G,'REC Deliveries by Group'!$F144)</f>
        <v>1086590.0583504562</v>
      </c>
      <c r="T144" s="151">
        <f>SUMIFS('ABP REC Deliveries'!S:S,'ABP REC Deliveries'!$G:$G,'REC Deliveries by Group'!$F144)</f>
        <v>1081157.1080587041</v>
      </c>
      <c r="U144" s="151">
        <f>SUMIFS('ABP REC Deliveries'!T:T,'ABP REC Deliveries'!$G:$G,'REC Deliveries by Group'!$F144)</f>
        <v>1075751.3225184104</v>
      </c>
      <c r="V144" s="151">
        <f>SUMIFS('ABP REC Deliveries'!U:U,'ABP REC Deliveries'!$G:$G,'REC Deliveries by Group'!$F144)</f>
        <v>1070372.5659058183</v>
      </c>
      <c r="W144" s="151">
        <f>SUMIFS('ABP REC Deliveries'!V:V,'ABP REC Deliveries'!$G:$G,'REC Deliveries by Group'!$F144)</f>
        <v>1065020.703076289</v>
      </c>
      <c r="X144" s="151">
        <f>SUMIFS('ABP REC Deliveries'!W:W,'ABP REC Deliveries'!$G:$G,'REC Deliveries by Group'!$F144)</f>
        <v>1059695.5995609078</v>
      </c>
      <c r="Y144" s="151">
        <f>SUMIFS('ABP REC Deliveries'!X:X,'ABP REC Deliveries'!$G:$G,'REC Deliveries by Group'!$F144)</f>
        <v>1054397.121563103</v>
      </c>
      <c r="Z144" s="151">
        <f>SUMIFS('ABP REC Deliveries'!Y:Y,'ABP REC Deliveries'!$G:$G,'REC Deliveries by Group'!$F144)</f>
        <v>1049125.1359552878</v>
      </c>
      <c r="AA144" s="151">
        <f>SUMIFS('ABP REC Deliveries'!Z:Z,'ABP REC Deliveries'!$G:$G,'REC Deliveries by Group'!$F144)</f>
        <v>1043879.5102755111</v>
      </c>
      <c r="AB144" s="151">
        <f>SUMIFS('ABP REC Deliveries'!AA:AA,'ABP REC Deliveries'!$G:$G,'REC Deliveries by Group'!$F144)</f>
        <v>1038660.1127241338</v>
      </c>
      <c r="AC144" s="151">
        <f>SUMIFS('ABP REC Deliveries'!AB:AB,'ABP REC Deliveries'!$G:$G,'REC Deliveries by Group'!$F144)</f>
        <v>1033466.8121605131</v>
      </c>
      <c r="AD144" s="151">
        <f>SUMIFS('ABP REC Deliveries'!AC:AC,'ABP REC Deliveries'!$G:$G,'REC Deliveries by Group'!$F144)</f>
        <v>1028299.4780997105</v>
      </c>
      <c r="AE144" s="151">
        <f>SUMIFS('ABP REC Deliveries'!AD:AD,'ABP REC Deliveries'!$G:$G,'REC Deliveries by Group'!$F144)</f>
        <v>1023157.9807092121</v>
      </c>
    </row>
    <row r="145" spans="3:31" outlineLevel="1">
      <c r="C145" s="147" t="s">
        <v>174</v>
      </c>
      <c r="D145" s="153" t="s">
        <v>131</v>
      </c>
      <c r="E145" s="153" t="s">
        <v>167</v>
      </c>
      <c r="F145" s="154">
        <v>2032</v>
      </c>
      <c r="G145" s="149" t="s">
        <v>85</v>
      </c>
      <c r="H145" s="173"/>
      <c r="I145" s="173"/>
      <c r="J145" s="151">
        <f>SUMIFS('ABP REC Deliveries'!I:I,'ABP REC Deliveries'!$G:$G,'REC Deliveries by Group'!$F145)</f>
        <v>0</v>
      </c>
      <c r="K145" s="151">
        <f>SUMIFS('ABP REC Deliveries'!J:J,'ABP REC Deliveries'!$G:$G,'REC Deliveries by Group'!$F145)</f>
        <v>0</v>
      </c>
      <c r="L145" s="151">
        <f>SUMIFS('ABP REC Deliveries'!K:K,'ABP REC Deliveries'!$G:$G,'REC Deliveries by Group'!$F145)</f>
        <v>0</v>
      </c>
      <c r="M145" s="151">
        <f>SUMIFS('ABP REC Deliveries'!L:L,'ABP REC Deliveries'!$G:$G,'REC Deliveries by Group'!$F145)</f>
        <v>0</v>
      </c>
      <c r="N145" s="151">
        <f>SUMIFS('ABP REC Deliveries'!M:M,'ABP REC Deliveries'!$G:$G,'REC Deliveries by Group'!$F145)</f>
        <v>0</v>
      </c>
      <c r="O145" s="151">
        <f>SUMIFS('ABP REC Deliveries'!N:N,'ABP REC Deliveries'!$G:$G,'REC Deliveries by Group'!$F145)</f>
        <v>0</v>
      </c>
      <c r="P145" s="151">
        <f>SUMIFS('ABP REC Deliveries'!O:O,'ABP REC Deliveries'!$G:$G,'REC Deliveries by Group'!$F145)</f>
        <v>0</v>
      </c>
      <c r="Q145" s="151">
        <f>SUMIFS('ABP REC Deliveries'!P:P,'ABP REC Deliveries'!$G:$G,'REC Deliveries by Group'!$F145)</f>
        <v>0</v>
      </c>
      <c r="R145" s="151">
        <f>SUMIFS('ABP REC Deliveries'!Q:Q,'ABP REC Deliveries'!$G:$G,'REC Deliveries by Group'!$F145)</f>
        <v>87500.365862400009</v>
      </c>
      <c r="S145" s="151">
        <f>SUMIFS('ABP REC Deliveries'!R:R,'ABP REC Deliveries'!$G:$G,'REC Deliveries by Group'!$F145)</f>
        <v>528231.32695212879</v>
      </c>
      <c r="T145" s="151">
        <f>SUMIFS('ABP REC Deliveries'!S:S,'ABP REC Deliveries'!$G:$G,'REC Deliveries by Group'!$F145)</f>
        <v>1086590.0583504562</v>
      </c>
      <c r="U145" s="151">
        <f>SUMIFS('ABP REC Deliveries'!T:T,'ABP REC Deliveries'!$G:$G,'REC Deliveries by Group'!$F145)</f>
        <v>1081157.1080587041</v>
      </c>
      <c r="V145" s="151">
        <f>SUMIFS('ABP REC Deliveries'!U:U,'ABP REC Deliveries'!$G:$G,'REC Deliveries by Group'!$F145)</f>
        <v>1075751.3225184104</v>
      </c>
      <c r="W145" s="151">
        <f>SUMIFS('ABP REC Deliveries'!V:V,'ABP REC Deliveries'!$G:$G,'REC Deliveries by Group'!$F145)</f>
        <v>1070372.5659058183</v>
      </c>
      <c r="X145" s="151">
        <f>SUMIFS('ABP REC Deliveries'!W:W,'ABP REC Deliveries'!$G:$G,'REC Deliveries by Group'!$F145)</f>
        <v>1065020.703076289</v>
      </c>
      <c r="Y145" s="151">
        <f>SUMIFS('ABP REC Deliveries'!X:X,'ABP REC Deliveries'!$G:$G,'REC Deliveries by Group'!$F145)</f>
        <v>1059695.5995609078</v>
      </c>
      <c r="Z145" s="151">
        <f>SUMIFS('ABP REC Deliveries'!Y:Y,'ABP REC Deliveries'!$G:$G,'REC Deliveries by Group'!$F145)</f>
        <v>1054397.121563103</v>
      </c>
      <c r="AA145" s="151">
        <f>SUMIFS('ABP REC Deliveries'!Z:Z,'ABP REC Deliveries'!$G:$G,'REC Deliveries by Group'!$F145)</f>
        <v>1049125.1359552878</v>
      </c>
      <c r="AB145" s="151">
        <f>SUMIFS('ABP REC Deliveries'!AA:AA,'ABP REC Deliveries'!$G:$G,'REC Deliveries by Group'!$F145)</f>
        <v>1043879.5102755111</v>
      </c>
      <c r="AC145" s="151">
        <f>SUMIFS('ABP REC Deliveries'!AB:AB,'ABP REC Deliveries'!$G:$G,'REC Deliveries by Group'!$F145)</f>
        <v>1038660.1127241338</v>
      </c>
      <c r="AD145" s="151">
        <f>SUMIFS('ABP REC Deliveries'!AC:AC,'ABP REC Deliveries'!$G:$G,'REC Deliveries by Group'!$F145)</f>
        <v>1033466.8121605131</v>
      </c>
      <c r="AE145" s="151">
        <f>SUMIFS('ABP REC Deliveries'!AD:AD,'ABP REC Deliveries'!$G:$G,'REC Deliveries by Group'!$F145)</f>
        <v>1028299.4780997105</v>
      </c>
    </row>
    <row r="146" spans="3:31" outlineLevel="1">
      <c r="C146" s="147" t="s">
        <v>174</v>
      </c>
      <c r="D146" s="153" t="s">
        <v>131</v>
      </c>
      <c r="E146" s="153" t="s">
        <v>167</v>
      </c>
      <c r="F146" s="154">
        <v>2033</v>
      </c>
      <c r="G146" s="149" t="s">
        <v>85</v>
      </c>
      <c r="H146" s="173"/>
      <c r="I146" s="173"/>
      <c r="J146" s="151">
        <f>SUMIFS('ABP REC Deliveries'!I:I,'ABP REC Deliveries'!$G:$G,'REC Deliveries by Group'!$F146)</f>
        <v>0</v>
      </c>
      <c r="K146" s="151">
        <f>SUMIFS('ABP REC Deliveries'!J:J,'ABP REC Deliveries'!$G:$G,'REC Deliveries by Group'!$F146)</f>
        <v>0</v>
      </c>
      <c r="L146" s="151">
        <f>SUMIFS('ABP REC Deliveries'!K:K,'ABP REC Deliveries'!$G:$G,'REC Deliveries by Group'!$F146)</f>
        <v>0</v>
      </c>
      <c r="M146" s="151">
        <f>SUMIFS('ABP REC Deliveries'!L:L,'ABP REC Deliveries'!$G:$G,'REC Deliveries by Group'!$F146)</f>
        <v>0</v>
      </c>
      <c r="N146" s="151">
        <f>SUMIFS('ABP REC Deliveries'!M:M,'ABP REC Deliveries'!$G:$G,'REC Deliveries by Group'!$F146)</f>
        <v>0</v>
      </c>
      <c r="O146" s="151">
        <f>SUMIFS('ABP REC Deliveries'!N:N,'ABP REC Deliveries'!$G:$G,'REC Deliveries by Group'!$F146)</f>
        <v>0</v>
      </c>
      <c r="P146" s="151">
        <f>SUMIFS('ABP REC Deliveries'!O:O,'ABP REC Deliveries'!$G:$G,'REC Deliveries by Group'!$F146)</f>
        <v>0</v>
      </c>
      <c r="Q146" s="151">
        <f>SUMIFS('ABP REC Deliveries'!P:P,'ABP REC Deliveries'!$G:$G,'REC Deliveries by Group'!$F146)</f>
        <v>0</v>
      </c>
      <c r="R146" s="151">
        <f>SUMIFS('ABP REC Deliveries'!Q:Q,'ABP REC Deliveries'!$G:$G,'REC Deliveries by Group'!$F146)</f>
        <v>0</v>
      </c>
      <c r="S146" s="151">
        <f>SUMIFS('ABP REC Deliveries'!R:R,'ABP REC Deliveries'!$G:$G,'REC Deliveries by Group'!$F146)</f>
        <v>43750.182931200005</v>
      </c>
      <c r="T146" s="151">
        <f>SUMIFS('ABP REC Deliveries'!S:S,'ABP REC Deliveries'!$G:$G,'REC Deliveries by Group'!$F146)</f>
        <v>264115.66347606439</v>
      </c>
      <c r="U146" s="151">
        <f>SUMIFS('ABP REC Deliveries'!T:T,'ABP REC Deliveries'!$G:$G,'REC Deliveries by Group'!$F146)</f>
        <v>543295.02917522809</v>
      </c>
      <c r="V146" s="151">
        <f>SUMIFS('ABP REC Deliveries'!U:U,'ABP REC Deliveries'!$G:$G,'REC Deliveries by Group'!$F146)</f>
        <v>540578.55402935203</v>
      </c>
      <c r="W146" s="151">
        <f>SUMIFS('ABP REC Deliveries'!V:V,'ABP REC Deliveries'!$G:$G,'REC Deliveries by Group'!$F146)</f>
        <v>537875.6612592052</v>
      </c>
      <c r="X146" s="151">
        <f>SUMIFS('ABP REC Deliveries'!W:W,'ABP REC Deliveries'!$G:$G,'REC Deliveries by Group'!$F146)</f>
        <v>535186.28295290913</v>
      </c>
      <c r="Y146" s="151">
        <f>SUMIFS('ABP REC Deliveries'!X:X,'ABP REC Deliveries'!$G:$G,'REC Deliveries by Group'!$F146)</f>
        <v>532510.35153814452</v>
      </c>
      <c r="Z146" s="151">
        <f>SUMIFS('ABP REC Deliveries'!Y:Y,'ABP REC Deliveries'!$G:$G,'REC Deliveries by Group'!$F146)</f>
        <v>529847.7997804539</v>
      </c>
      <c r="AA146" s="151">
        <f>SUMIFS('ABP REC Deliveries'!Z:Z,'ABP REC Deliveries'!$G:$G,'REC Deliveries by Group'!$F146)</f>
        <v>527198.56078155152</v>
      </c>
      <c r="AB146" s="151">
        <f>SUMIFS('ABP REC Deliveries'!AA:AA,'ABP REC Deliveries'!$G:$G,'REC Deliveries by Group'!$F146)</f>
        <v>524562.56797764392</v>
      </c>
      <c r="AC146" s="151">
        <f>SUMIFS('ABP REC Deliveries'!AB:AB,'ABP REC Deliveries'!$G:$G,'REC Deliveries by Group'!$F146)</f>
        <v>521939.75513775554</v>
      </c>
      <c r="AD146" s="151">
        <f>SUMIFS('ABP REC Deliveries'!AC:AC,'ABP REC Deliveries'!$G:$G,'REC Deliveries by Group'!$F146)</f>
        <v>519330.05636206688</v>
      </c>
      <c r="AE146" s="151">
        <f>SUMIFS('ABP REC Deliveries'!AD:AD,'ABP REC Deliveries'!$G:$G,'REC Deliveries by Group'!$F146)</f>
        <v>516733.40608025657</v>
      </c>
    </row>
    <row r="147" spans="3:31" outlineLevel="1">
      <c r="C147" s="147" t="s">
        <v>174</v>
      </c>
      <c r="D147" s="153" t="s">
        <v>131</v>
      </c>
      <c r="E147" s="153" t="s">
        <v>167</v>
      </c>
      <c r="F147" s="154">
        <v>2034</v>
      </c>
      <c r="G147" s="149" t="s">
        <v>85</v>
      </c>
      <c r="H147" s="173"/>
      <c r="I147" s="173"/>
      <c r="J147" s="151">
        <f>SUMIFS('ABP REC Deliveries'!I:I,'ABP REC Deliveries'!$G:$G,'REC Deliveries by Group'!$F147)</f>
        <v>0</v>
      </c>
      <c r="K147" s="151">
        <f>SUMIFS('ABP REC Deliveries'!J:J,'ABP REC Deliveries'!$G:$G,'REC Deliveries by Group'!$F147)</f>
        <v>0</v>
      </c>
      <c r="L147" s="151">
        <f>SUMIFS('ABP REC Deliveries'!K:K,'ABP REC Deliveries'!$G:$G,'REC Deliveries by Group'!$F147)</f>
        <v>0</v>
      </c>
      <c r="M147" s="151">
        <f>SUMIFS('ABP REC Deliveries'!L:L,'ABP REC Deliveries'!$G:$G,'REC Deliveries by Group'!$F147)</f>
        <v>0</v>
      </c>
      <c r="N147" s="151">
        <f>SUMIFS('ABP REC Deliveries'!M:M,'ABP REC Deliveries'!$G:$G,'REC Deliveries by Group'!$F147)</f>
        <v>0</v>
      </c>
      <c r="O147" s="151">
        <f>SUMIFS('ABP REC Deliveries'!N:N,'ABP REC Deliveries'!$G:$G,'REC Deliveries by Group'!$F147)</f>
        <v>0</v>
      </c>
      <c r="P147" s="151">
        <f>SUMIFS('ABP REC Deliveries'!O:O,'ABP REC Deliveries'!$G:$G,'REC Deliveries by Group'!$F147)</f>
        <v>0</v>
      </c>
      <c r="Q147" s="151">
        <f>SUMIFS('ABP REC Deliveries'!P:P,'ABP REC Deliveries'!$G:$G,'REC Deliveries by Group'!$F147)</f>
        <v>0</v>
      </c>
      <c r="R147" s="151">
        <f>SUMIFS('ABP REC Deliveries'!Q:Q,'ABP REC Deliveries'!$G:$G,'REC Deliveries by Group'!$F147)</f>
        <v>0</v>
      </c>
      <c r="S147" s="151">
        <f>SUMIFS('ABP REC Deliveries'!R:R,'ABP REC Deliveries'!$G:$G,'REC Deliveries by Group'!$F147)</f>
        <v>0</v>
      </c>
      <c r="T147" s="151">
        <f>SUMIFS('ABP REC Deliveries'!S:S,'ABP REC Deliveries'!$G:$G,'REC Deliveries by Group'!$F147)</f>
        <v>43750.182931200005</v>
      </c>
      <c r="U147" s="151">
        <f>SUMIFS('ABP REC Deliveries'!T:T,'ABP REC Deliveries'!$G:$G,'REC Deliveries by Group'!$F147)</f>
        <v>264115.66347606439</v>
      </c>
      <c r="V147" s="151">
        <f>SUMIFS('ABP REC Deliveries'!U:U,'ABP REC Deliveries'!$G:$G,'REC Deliveries by Group'!$F147)</f>
        <v>543295.02917522809</v>
      </c>
      <c r="W147" s="151">
        <f>SUMIFS('ABP REC Deliveries'!V:V,'ABP REC Deliveries'!$G:$G,'REC Deliveries by Group'!$F147)</f>
        <v>540578.55402935203</v>
      </c>
      <c r="X147" s="151">
        <f>SUMIFS('ABP REC Deliveries'!W:W,'ABP REC Deliveries'!$G:$G,'REC Deliveries by Group'!$F147)</f>
        <v>537875.6612592052</v>
      </c>
      <c r="Y147" s="151">
        <f>SUMIFS('ABP REC Deliveries'!X:X,'ABP REC Deliveries'!$G:$G,'REC Deliveries by Group'!$F147)</f>
        <v>535186.28295290913</v>
      </c>
      <c r="Z147" s="151">
        <f>SUMIFS('ABP REC Deliveries'!Y:Y,'ABP REC Deliveries'!$G:$G,'REC Deliveries by Group'!$F147)</f>
        <v>532510.35153814452</v>
      </c>
      <c r="AA147" s="151">
        <f>SUMIFS('ABP REC Deliveries'!Z:Z,'ABP REC Deliveries'!$G:$G,'REC Deliveries by Group'!$F147)</f>
        <v>529847.7997804539</v>
      </c>
      <c r="AB147" s="151">
        <f>SUMIFS('ABP REC Deliveries'!AA:AA,'ABP REC Deliveries'!$G:$G,'REC Deliveries by Group'!$F147)</f>
        <v>527198.56078155152</v>
      </c>
      <c r="AC147" s="151">
        <f>SUMIFS('ABP REC Deliveries'!AB:AB,'ABP REC Deliveries'!$G:$G,'REC Deliveries by Group'!$F147)</f>
        <v>524562.56797764392</v>
      </c>
      <c r="AD147" s="151">
        <f>SUMIFS('ABP REC Deliveries'!AC:AC,'ABP REC Deliveries'!$G:$G,'REC Deliveries by Group'!$F147)</f>
        <v>521939.75513775554</v>
      </c>
      <c r="AE147" s="151">
        <f>SUMIFS('ABP REC Deliveries'!AD:AD,'ABP REC Deliveries'!$G:$G,'REC Deliveries by Group'!$F147)</f>
        <v>519330.05636206688</v>
      </c>
    </row>
    <row r="148" spans="3:31" outlineLevel="1">
      <c r="C148" s="147" t="s">
        <v>174</v>
      </c>
      <c r="D148" s="153" t="s">
        <v>131</v>
      </c>
      <c r="E148" s="153" t="s">
        <v>167</v>
      </c>
      <c r="F148" s="154">
        <v>2035</v>
      </c>
      <c r="G148" s="149" t="s">
        <v>85</v>
      </c>
      <c r="H148" s="173"/>
      <c r="I148" s="173"/>
      <c r="J148" s="151">
        <f>SUMIFS('ABP REC Deliveries'!I:I,'ABP REC Deliveries'!$G:$G,'REC Deliveries by Group'!$F148)</f>
        <v>0</v>
      </c>
      <c r="K148" s="151">
        <f>SUMIFS('ABP REC Deliveries'!J:J,'ABP REC Deliveries'!$G:$G,'REC Deliveries by Group'!$F148)</f>
        <v>0</v>
      </c>
      <c r="L148" s="151">
        <f>SUMIFS('ABP REC Deliveries'!K:K,'ABP REC Deliveries'!$G:$G,'REC Deliveries by Group'!$F148)</f>
        <v>0</v>
      </c>
      <c r="M148" s="151">
        <f>SUMIFS('ABP REC Deliveries'!L:L,'ABP REC Deliveries'!$G:$G,'REC Deliveries by Group'!$F148)</f>
        <v>0</v>
      </c>
      <c r="N148" s="151">
        <f>SUMIFS('ABP REC Deliveries'!M:M,'ABP REC Deliveries'!$G:$G,'REC Deliveries by Group'!$F148)</f>
        <v>0</v>
      </c>
      <c r="O148" s="151">
        <f>SUMIFS('ABP REC Deliveries'!N:N,'ABP REC Deliveries'!$G:$G,'REC Deliveries by Group'!$F148)</f>
        <v>0</v>
      </c>
      <c r="P148" s="151">
        <f>SUMIFS('ABP REC Deliveries'!O:O,'ABP REC Deliveries'!$G:$G,'REC Deliveries by Group'!$F148)</f>
        <v>0</v>
      </c>
      <c r="Q148" s="151">
        <f>SUMIFS('ABP REC Deliveries'!P:P,'ABP REC Deliveries'!$G:$G,'REC Deliveries by Group'!$F148)</f>
        <v>0</v>
      </c>
      <c r="R148" s="151">
        <f>SUMIFS('ABP REC Deliveries'!Q:Q,'ABP REC Deliveries'!$G:$G,'REC Deliveries by Group'!$F148)</f>
        <v>0</v>
      </c>
      <c r="S148" s="151">
        <f>SUMIFS('ABP REC Deliveries'!R:R,'ABP REC Deliveries'!$G:$G,'REC Deliveries by Group'!$F148)</f>
        <v>0</v>
      </c>
      <c r="T148" s="151">
        <f>SUMIFS('ABP REC Deliveries'!S:S,'ABP REC Deliveries'!$G:$G,'REC Deliveries by Group'!$F148)</f>
        <v>0</v>
      </c>
      <c r="U148" s="151">
        <f>SUMIFS('ABP REC Deliveries'!T:T,'ABP REC Deliveries'!$G:$G,'REC Deliveries by Group'!$F148)</f>
        <v>43750.182931200005</v>
      </c>
      <c r="V148" s="151">
        <f>SUMIFS('ABP REC Deliveries'!U:U,'ABP REC Deliveries'!$G:$G,'REC Deliveries by Group'!$F148)</f>
        <v>264115.66347606439</v>
      </c>
      <c r="W148" s="151">
        <f>SUMIFS('ABP REC Deliveries'!V:V,'ABP REC Deliveries'!$G:$G,'REC Deliveries by Group'!$F148)</f>
        <v>543295.02917522809</v>
      </c>
      <c r="X148" s="151">
        <f>SUMIFS('ABP REC Deliveries'!W:W,'ABP REC Deliveries'!$G:$G,'REC Deliveries by Group'!$F148)</f>
        <v>540578.55402935203</v>
      </c>
      <c r="Y148" s="151">
        <f>SUMIFS('ABP REC Deliveries'!X:X,'ABP REC Deliveries'!$G:$G,'REC Deliveries by Group'!$F148)</f>
        <v>537875.6612592052</v>
      </c>
      <c r="Z148" s="151">
        <f>SUMIFS('ABP REC Deliveries'!Y:Y,'ABP REC Deliveries'!$G:$G,'REC Deliveries by Group'!$F148)</f>
        <v>535186.28295290913</v>
      </c>
      <c r="AA148" s="151">
        <f>SUMIFS('ABP REC Deliveries'!Z:Z,'ABP REC Deliveries'!$G:$G,'REC Deliveries by Group'!$F148)</f>
        <v>532510.35153814452</v>
      </c>
      <c r="AB148" s="151">
        <f>SUMIFS('ABP REC Deliveries'!AA:AA,'ABP REC Deliveries'!$G:$G,'REC Deliveries by Group'!$F148)</f>
        <v>529847.7997804539</v>
      </c>
      <c r="AC148" s="151">
        <f>SUMIFS('ABP REC Deliveries'!AB:AB,'ABP REC Deliveries'!$G:$G,'REC Deliveries by Group'!$F148)</f>
        <v>527198.56078155152</v>
      </c>
      <c r="AD148" s="151">
        <f>SUMIFS('ABP REC Deliveries'!AC:AC,'ABP REC Deliveries'!$G:$G,'REC Deliveries by Group'!$F148)</f>
        <v>524562.56797764392</v>
      </c>
      <c r="AE148" s="151">
        <f>SUMIFS('ABP REC Deliveries'!AD:AD,'ABP REC Deliveries'!$G:$G,'REC Deliveries by Group'!$F148)</f>
        <v>521939.75513775554</v>
      </c>
    </row>
    <row r="149" spans="3:31" outlineLevel="1">
      <c r="C149" s="147" t="s">
        <v>174</v>
      </c>
      <c r="D149" s="153" t="s">
        <v>131</v>
      </c>
      <c r="E149" s="153" t="s">
        <v>167</v>
      </c>
      <c r="F149" s="154">
        <v>2036</v>
      </c>
      <c r="G149" s="149" t="s">
        <v>85</v>
      </c>
      <c r="H149" s="173"/>
      <c r="I149" s="173"/>
      <c r="J149" s="151">
        <f>SUMIFS('ABP REC Deliveries'!I:I,'ABP REC Deliveries'!$G:$G,'REC Deliveries by Group'!$F149)</f>
        <v>0</v>
      </c>
      <c r="K149" s="151">
        <f>SUMIFS('ABP REC Deliveries'!J:J,'ABP REC Deliveries'!$G:$G,'REC Deliveries by Group'!$F149)</f>
        <v>0</v>
      </c>
      <c r="L149" s="151">
        <f>SUMIFS('ABP REC Deliveries'!K:K,'ABP REC Deliveries'!$G:$G,'REC Deliveries by Group'!$F149)</f>
        <v>0</v>
      </c>
      <c r="M149" s="151">
        <f>SUMIFS('ABP REC Deliveries'!L:L,'ABP REC Deliveries'!$G:$G,'REC Deliveries by Group'!$F149)</f>
        <v>0</v>
      </c>
      <c r="N149" s="151">
        <f>SUMIFS('ABP REC Deliveries'!M:M,'ABP REC Deliveries'!$G:$G,'REC Deliveries by Group'!$F149)</f>
        <v>0</v>
      </c>
      <c r="O149" s="151">
        <f>SUMIFS('ABP REC Deliveries'!N:N,'ABP REC Deliveries'!$G:$G,'REC Deliveries by Group'!$F149)</f>
        <v>0</v>
      </c>
      <c r="P149" s="151">
        <f>SUMIFS('ABP REC Deliveries'!O:O,'ABP REC Deliveries'!$G:$G,'REC Deliveries by Group'!$F149)</f>
        <v>0</v>
      </c>
      <c r="Q149" s="151">
        <f>SUMIFS('ABP REC Deliveries'!P:P,'ABP REC Deliveries'!$G:$G,'REC Deliveries by Group'!$F149)</f>
        <v>0</v>
      </c>
      <c r="R149" s="151">
        <f>SUMIFS('ABP REC Deliveries'!Q:Q,'ABP REC Deliveries'!$G:$G,'REC Deliveries by Group'!$F149)</f>
        <v>0</v>
      </c>
      <c r="S149" s="151">
        <f>SUMIFS('ABP REC Deliveries'!R:R,'ABP REC Deliveries'!$G:$G,'REC Deliveries by Group'!$F149)</f>
        <v>0</v>
      </c>
      <c r="T149" s="151">
        <f>SUMIFS('ABP REC Deliveries'!S:S,'ABP REC Deliveries'!$G:$G,'REC Deliveries by Group'!$F149)</f>
        <v>0</v>
      </c>
      <c r="U149" s="151">
        <f>SUMIFS('ABP REC Deliveries'!T:T,'ABP REC Deliveries'!$G:$G,'REC Deliveries by Group'!$F149)</f>
        <v>0</v>
      </c>
      <c r="V149" s="151">
        <f>SUMIFS('ABP REC Deliveries'!U:U,'ABP REC Deliveries'!$G:$G,'REC Deliveries by Group'!$F149)</f>
        <v>43750.182931200005</v>
      </c>
      <c r="W149" s="151">
        <f>SUMIFS('ABP REC Deliveries'!V:V,'ABP REC Deliveries'!$G:$G,'REC Deliveries by Group'!$F149)</f>
        <v>264115.66347606439</v>
      </c>
      <c r="X149" s="151">
        <f>SUMIFS('ABP REC Deliveries'!W:W,'ABP REC Deliveries'!$G:$G,'REC Deliveries by Group'!$F149)</f>
        <v>543295.02917522809</v>
      </c>
      <c r="Y149" s="151">
        <f>SUMIFS('ABP REC Deliveries'!X:X,'ABP REC Deliveries'!$G:$G,'REC Deliveries by Group'!$F149)</f>
        <v>540578.55402935203</v>
      </c>
      <c r="Z149" s="151">
        <f>SUMIFS('ABP REC Deliveries'!Y:Y,'ABP REC Deliveries'!$G:$G,'REC Deliveries by Group'!$F149)</f>
        <v>537875.6612592052</v>
      </c>
      <c r="AA149" s="151">
        <f>SUMIFS('ABP REC Deliveries'!Z:Z,'ABP REC Deliveries'!$G:$G,'REC Deliveries by Group'!$F149)</f>
        <v>535186.28295290913</v>
      </c>
      <c r="AB149" s="151">
        <f>SUMIFS('ABP REC Deliveries'!AA:AA,'ABP REC Deliveries'!$G:$G,'REC Deliveries by Group'!$F149)</f>
        <v>532510.35153814452</v>
      </c>
      <c r="AC149" s="151">
        <f>SUMIFS('ABP REC Deliveries'!AB:AB,'ABP REC Deliveries'!$G:$G,'REC Deliveries by Group'!$F149)</f>
        <v>529847.7997804539</v>
      </c>
      <c r="AD149" s="151">
        <f>SUMIFS('ABP REC Deliveries'!AC:AC,'ABP REC Deliveries'!$G:$G,'REC Deliveries by Group'!$F149)</f>
        <v>527198.56078155152</v>
      </c>
      <c r="AE149" s="151">
        <f>SUMIFS('ABP REC Deliveries'!AD:AD,'ABP REC Deliveries'!$G:$G,'REC Deliveries by Group'!$F149)</f>
        <v>524562.56797764392</v>
      </c>
    </row>
    <row r="150" spans="3:31" outlineLevel="1">
      <c r="C150" s="147" t="s">
        <v>174</v>
      </c>
      <c r="D150" s="153" t="s">
        <v>131</v>
      </c>
      <c r="E150" s="153" t="s">
        <v>167</v>
      </c>
      <c r="F150" s="154">
        <v>2037</v>
      </c>
      <c r="G150" s="149" t="s">
        <v>85</v>
      </c>
      <c r="H150" s="173"/>
      <c r="I150" s="173"/>
      <c r="J150" s="151">
        <f>SUMIFS('ABP REC Deliveries'!I:I,'ABP REC Deliveries'!$G:$G,'REC Deliveries by Group'!$F150)</f>
        <v>0</v>
      </c>
      <c r="K150" s="151">
        <f>SUMIFS('ABP REC Deliveries'!J:J,'ABP REC Deliveries'!$G:$G,'REC Deliveries by Group'!$F150)</f>
        <v>0</v>
      </c>
      <c r="L150" s="151">
        <f>SUMIFS('ABP REC Deliveries'!K:K,'ABP REC Deliveries'!$G:$G,'REC Deliveries by Group'!$F150)</f>
        <v>0</v>
      </c>
      <c r="M150" s="151">
        <f>SUMIFS('ABP REC Deliveries'!L:L,'ABP REC Deliveries'!$G:$G,'REC Deliveries by Group'!$F150)</f>
        <v>0</v>
      </c>
      <c r="N150" s="151">
        <f>SUMIFS('ABP REC Deliveries'!M:M,'ABP REC Deliveries'!$G:$G,'REC Deliveries by Group'!$F150)</f>
        <v>0</v>
      </c>
      <c r="O150" s="151">
        <f>SUMIFS('ABP REC Deliveries'!N:N,'ABP REC Deliveries'!$G:$G,'REC Deliveries by Group'!$F150)</f>
        <v>0</v>
      </c>
      <c r="P150" s="151">
        <f>SUMIFS('ABP REC Deliveries'!O:O,'ABP REC Deliveries'!$G:$G,'REC Deliveries by Group'!$F150)</f>
        <v>0</v>
      </c>
      <c r="Q150" s="151">
        <f>SUMIFS('ABP REC Deliveries'!P:P,'ABP REC Deliveries'!$G:$G,'REC Deliveries by Group'!$F150)</f>
        <v>0</v>
      </c>
      <c r="R150" s="151">
        <f>SUMIFS('ABP REC Deliveries'!Q:Q,'ABP REC Deliveries'!$G:$G,'REC Deliveries by Group'!$F150)</f>
        <v>0</v>
      </c>
      <c r="S150" s="151">
        <f>SUMIFS('ABP REC Deliveries'!R:R,'ABP REC Deliveries'!$G:$G,'REC Deliveries by Group'!$F150)</f>
        <v>0</v>
      </c>
      <c r="T150" s="151">
        <f>SUMIFS('ABP REC Deliveries'!S:S,'ABP REC Deliveries'!$G:$G,'REC Deliveries by Group'!$F150)</f>
        <v>0</v>
      </c>
      <c r="U150" s="151">
        <f>SUMIFS('ABP REC Deliveries'!T:T,'ABP REC Deliveries'!$G:$G,'REC Deliveries by Group'!$F150)</f>
        <v>0</v>
      </c>
      <c r="V150" s="151">
        <f>SUMIFS('ABP REC Deliveries'!U:U,'ABP REC Deliveries'!$G:$G,'REC Deliveries by Group'!$F150)</f>
        <v>0</v>
      </c>
      <c r="W150" s="151">
        <f>SUMIFS('ABP REC Deliveries'!V:V,'ABP REC Deliveries'!$G:$G,'REC Deliveries by Group'!$F150)</f>
        <v>43750.182931200005</v>
      </c>
      <c r="X150" s="151">
        <f>SUMIFS('ABP REC Deliveries'!W:W,'ABP REC Deliveries'!$G:$G,'REC Deliveries by Group'!$F150)</f>
        <v>264115.66347606439</v>
      </c>
      <c r="Y150" s="151">
        <f>SUMIFS('ABP REC Deliveries'!X:X,'ABP REC Deliveries'!$G:$G,'REC Deliveries by Group'!$F150)</f>
        <v>543295.02917522809</v>
      </c>
      <c r="Z150" s="151">
        <f>SUMIFS('ABP REC Deliveries'!Y:Y,'ABP REC Deliveries'!$G:$G,'REC Deliveries by Group'!$F150)</f>
        <v>540578.55402935203</v>
      </c>
      <c r="AA150" s="151">
        <f>SUMIFS('ABP REC Deliveries'!Z:Z,'ABP REC Deliveries'!$G:$G,'REC Deliveries by Group'!$F150)</f>
        <v>537875.6612592052</v>
      </c>
      <c r="AB150" s="151">
        <f>SUMIFS('ABP REC Deliveries'!AA:AA,'ABP REC Deliveries'!$G:$G,'REC Deliveries by Group'!$F150)</f>
        <v>535186.28295290913</v>
      </c>
      <c r="AC150" s="151">
        <f>SUMIFS('ABP REC Deliveries'!AB:AB,'ABP REC Deliveries'!$G:$G,'REC Deliveries by Group'!$F150)</f>
        <v>532510.35153814452</v>
      </c>
      <c r="AD150" s="151">
        <f>SUMIFS('ABP REC Deliveries'!AC:AC,'ABP REC Deliveries'!$G:$G,'REC Deliveries by Group'!$F150)</f>
        <v>529847.7997804539</v>
      </c>
      <c r="AE150" s="151">
        <f>SUMIFS('ABP REC Deliveries'!AD:AD,'ABP REC Deliveries'!$G:$G,'REC Deliveries by Group'!$F150)</f>
        <v>527198.56078155152</v>
      </c>
    </row>
    <row r="151" spans="3:31" outlineLevel="1">
      <c r="C151" s="147" t="s">
        <v>174</v>
      </c>
      <c r="D151" s="153" t="s">
        <v>131</v>
      </c>
      <c r="E151" s="153" t="s">
        <v>167</v>
      </c>
      <c r="F151" s="154">
        <v>2038</v>
      </c>
      <c r="G151" s="149" t="s">
        <v>85</v>
      </c>
      <c r="H151" s="173"/>
      <c r="I151" s="173"/>
      <c r="J151" s="151">
        <f>SUMIFS('ABP REC Deliveries'!I:I,'ABP REC Deliveries'!$G:$G,'REC Deliveries by Group'!$F151)</f>
        <v>0</v>
      </c>
      <c r="K151" s="151">
        <f>SUMIFS('ABP REC Deliveries'!J:J,'ABP REC Deliveries'!$G:$G,'REC Deliveries by Group'!$F151)</f>
        <v>0</v>
      </c>
      <c r="L151" s="151">
        <f>SUMIFS('ABP REC Deliveries'!K:K,'ABP REC Deliveries'!$G:$G,'REC Deliveries by Group'!$F151)</f>
        <v>0</v>
      </c>
      <c r="M151" s="151">
        <f>SUMIFS('ABP REC Deliveries'!L:L,'ABP REC Deliveries'!$G:$G,'REC Deliveries by Group'!$F151)</f>
        <v>0</v>
      </c>
      <c r="N151" s="151">
        <f>SUMIFS('ABP REC Deliveries'!M:M,'ABP REC Deliveries'!$G:$G,'REC Deliveries by Group'!$F151)</f>
        <v>0</v>
      </c>
      <c r="O151" s="151">
        <f>SUMIFS('ABP REC Deliveries'!N:N,'ABP REC Deliveries'!$G:$G,'REC Deliveries by Group'!$F151)</f>
        <v>0</v>
      </c>
      <c r="P151" s="151">
        <f>SUMIFS('ABP REC Deliveries'!O:O,'ABP REC Deliveries'!$G:$G,'REC Deliveries by Group'!$F151)</f>
        <v>0</v>
      </c>
      <c r="Q151" s="151">
        <f>SUMIFS('ABP REC Deliveries'!P:P,'ABP REC Deliveries'!$G:$G,'REC Deliveries by Group'!$F151)</f>
        <v>0</v>
      </c>
      <c r="R151" s="151">
        <f>SUMIFS('ABP REC Deliveries'!Q:Q,'ABP REC Deliveries'!$G:$G,'REC Deliveries by Group'!$F151)</f>
        <v>0</v>
      </c>
      <c r="S151" s="151">
        <f>SUMIFS('ABP REC Deliveries'!R:R,'ABP REC Deliveries'!$G:$G,'REC Deliveries by Group'!$F151)</f>
        <v>0</v>
      </c>
      <c r="T151" s="151">
        <f>SUMIFS('ABP REC Deliveries'!S:S,'ABP REC Deliveries'!$G:$G,'REC Deliveries by Group'!$F151)</f>
        <v>0</v>
      </c>
      <c r="U151" s="151">
        <f>SUMIFS('ABP REC Deliveries'!T:T,'ABP REC Deliveries'!$G:$G,'REC Deliveries by Group'!$F151)</f>
        <v>0</v>
      </c>
      <c r="V151" s="151">
        <f>SUMIFS('ABP REC Deliveries'!U:U,'ABP REC Deliveries'!$G:$G,'REC Deliveries by Group'!$F151)</f>
        <v>0</v>
      </c>
      <c r="W151" s="151">
        <f>SUMIFS('ABP REC Deliveries'!V:V,'ABP REC Deliveries'!$G:$G,'REC Deliveries by Group'!$F151)</f>
        <v>0</v>
      </c>
      <c r="X151" s="151">
        <f>SUMIFS('ABP REC Deliveries'!W:W,'ABP REC Deliveries'!$G:$G,'REC Deliveries by Group'!$F151)</f>
        <v>43750.182931200005</v>
      </c>
      <c r="Y151" s="151">
        <f>SUMIFS('ABP REC Deliveries'!X:X,'ABP REC Deliveries'!$G:$G,'REC Deliveries by Group'!$F151)</f>
        <v>264115.66347606439</v>
      </c>
      <c r="Z151" s="151">
        <f>SUMIFS('ABP REC Deliveries'!Y:Y,'ABP REC Deliveries'!$G:$G,'REC Deliveries by Group'!$F151)</f>
        <v>543295.02917522809</v>
      </c>
      <c r="AA151" s="151">
        <f>SUMIFS('ABP REC Deliveries'!Z:Z,'ABP REC Deliveries'!$G:$G,'REC Deliveries by Group'!$F151)</f>
        <v>540578.55402935203</v>
      </c>
      <c r="AB151" s="151">
        <f>SUMIFS('ABP REC Deliveries'!AA:AA,'ABP REC Deliveries'!$G:$G,'REC Deliveries by Group'!$F151)</f>
        <v>537875.6612592052</v>
      </c>
      <c r="AC151" s="151">
        <f>SUMIFS('ABP REC Deliveries'!AB:AB,'ABP REC Deliveries'!$G:$G,'REC Deliveries by Group'!$F151)</f>
        <v>535186.28295290913</v>
      </c>
      <c r="AD151" s="151">
        <f>SUMIFS('ABP REC Deliveries'!AC:AC,'ABP REC Deliveries'!$G:$G,'REC Deliveries by Group'!$F151)</f>
        <v>532510.35153814452</v>
      </c>
      <c r="AE151" s="151">
        <f>SUMIFS('ABP REC Deliveries'!AD:AD,'ABP REC Deliveries'!$G:$G,'REC Deliveries by Group'!$F151)</f>
        <v>529847.7997804539</v>
      </c>
    </row>
    <row r="152" spans="3:31" outlineLevel="1">
      <c r="C152" s="147" t="s">
        <v>174</v>
      </c>
      <c r="D152" s="153" t="s">
        <v>131</v>
      </c>
      <c r="E152" s="153" t="s">
        <v>167</v>
      </c>
      <c r="F152" s="154">
        <v>2039</v>
      </c>
      <c r="G152" s="149" t="s">
        <v>85</v>
      </c>
      <c r="H152" s="173"/>
      <c r="I152" s="173"/>
      <c r="J152" s="151">
        <f>SUMIFS('ABP REC Deliveries'!I:I,'ABP REC Deliveries'!$G:$G,'REC Deliveries by Group'!$F152)</f>
        <v>0</v>
      </c>
      <c r="K152" s="151">
        <f>SUMIFS('ABP REC Deliveries'!J:J,'ABP REC Deliveries'!$G:$G,'REC Deliveries by Group'!$F152)</f>
        <v>0</v>
      </c>
      <c r="L152" s="151">
        <f>SUMIFS('ABP REC Deliveries'!K:K,'ABP REC Deliveries'!$G:$G,'REC Deliveries by Group'!$F152)</f>
        <v>0</v>
      </c>
      <c r="M152" s="151">
        <f>SUMIFS('ABP REC Deliveries'!L:L,'ABP REC Deliveries'!$G:$G,'REC Deliveries by Group'!$F152)</f>
        <v>0</v>
      </c>
      <c r="N152" s="151">
        <f>SUMIFS('ABP REC Deliveries'!M:M,'ABP REC Deliveries'!$G:$G,'REC Deliveries by Group'!$F152)</f>
        <v>0</v>
      </c>
      <c r="O152" s="151">
        <f>SUMIFS('ABP REC Deliveries'!N:N,'ABP REC Deliveries'!$G:$G,'REC Deliveries by Group'!$F152)</f>
        <v>0</v>
      </c>
      <c r="P152" s="151">
        <f>SUMIFS('ABP REC Deliveries'!O:O,'ABP REC Deliveries'!$G:$G,'REC Deliveries by Group'!$F152)</f>
        <v>0</v>
      </c>
      <c r="Q152" s="151">
        <f>SUMIFS('ABP REC Deliveries'!P:P,'ABP REC Deliveries'!$G:$G,'REC Deliveries by Group'!$F152)</f>
        <v>0</v>
      </c>
      <c r="R152" s="151">
        <f>SUMIFS('ABP REC Deliveries'!Q:Q,'ABP REC Deliveries'!$G:$G,'REC Deliveries by Group'!$F152)</f>
        <v>0</v>
      </c>
      <c r="S152" s="151">
        <f>SUMIFS('ABP REC Deliveries'!R:R,'ABP REC Deliveries'!$G:$G,'REC Deliveries by Group'!$F152)</f>
        <v>0</v>
      </c>
      <c r="T152" s="151">
        <f>SUMIFS('ABP REC Deliveries'!S:S,'ABP REC Deliveries'!$G:$G,'REC Deliveries by Group'!$F152)</f>
        <v>0</v>
      </c>
      <c r="U152" s="151">
        <f>SUMIFS('ABP REC Deliveries'!T:T,'ABP REC Deliveries'!$G:$G,'REC Deliveries by Group'!$F152)</f>
        <v>0</v>
      </c>
      <c r="V152" s="151">
        <f>SUMIFS('ABP REC Deliveries'!U:U,'ABP REC Deliveries'!$G:$G,'REC Deliveries by Group'!$F152)</f>
        <v>0</v>
      </c>
      <c r="W152" s="151">
        <f>SUMIFS('ABP REC Deliveries'!V:V,'ABP REC Deliveries'!$G:$G,'REC Deliveries by Group'!$F152)</f>
        <v>0</v>
      </c>
      <c r="X152" s="151">
        <f>SUMIFS('ABP REC Deliveries'!W:W,'ABP REC Deliveries'!$G:$G,'REC Deliveries by Group'!$F152)</f>
        <v>0</v>
      </c>
      <c r="Y152" s="151">
        <f>SUMIFS('ABP REC Deliveries'!X:X,'ABP REC Deliveries'!$G:$G,'REC Deliveries by Group'!$F152)</f>
        <v>43750.182931200005</v>
      </c>
      <c r="Z152" s="151">
        <f>SUMIFS('ABP REC Deliveries'!Y:Y,'ABP REC Deliveries'!$G:$G,'REC Deliveries by Group'!$F152)</f>
        <v>264115.66347606439</v>
      </c>
      <c r="AA152" s="151">
        <f>SUMIFS('ABP REC Deliveries'!Z:Z,'ABP REC Deliveries'!$G:$G,'REC Deliveries by Group'!$F152)</f>
        <v>543295.02917522809</v>
      </c>
      <c r="AB152" s="151">
        <f>SUMIFS('ABP REC Deliveries'!AA:AA,'ABP REC Deliveries'!$G:$G,'REC Deliveries by Group'!$F152)</f>
        <v>540578.55402935203</v>
      </c>
      <c r="AC152" s="151">
        <f>SUMIFS('ABP REC Deliveries'!AB:AB,'ABP REC Deliveries'!$G:$G,'REC Deliveries by Group'!$F152)</f>
        <v>537875.6612592052</v>
      </c>
      <c r="AD152" s="151">
        <f>SUMIFS('ABP REC Deliveries'!AC:AC,'ABP REC Deliveries'!$G:$G,'REC Deliveries by Group'!$F152)</f>
        <v>535186.28295290913</v>
      </c>
      <c r="AE152" s="151">
        <f>SUMIFS('ABP REC Deliveries'!AD:AD,'ABP REC Deliveries'!$G:$G,'REC Deliveries by Group'!$F152)</f>
        <v>532510.35153814452</v>
      </c>
    </row>
    <row r="153" spans="3:31" outlineLevel="1">
      <c r="C153" s="147" t="s">
        <v>174</v>
      </c>
      <c r="D153" s="153" t="s">
        <v>131</v>
      </c>
      <c r="E153" s="153" t="s">
        <v>167</v>
      </c>
      <c r="F153" s="154">
        <v>2040</v>
      </c>
      <c r="G153" s="149" t="s">
        <v>85</v>
      </c>
      <c r="H153" s="173"/>
      <c r="I153" s="173"/>
      <c r="J153" s="151">
        <f>SUMIFS('ABP REC Deliveries'!I:I,'ABP REC Deliveries'!$G:$G,'REC Deliveries by Group'!$F153)</f>
        <v>0</v>
      </c>
      <c r="K153" s="151">
        <f>SUMIFS('ABP REC Deliveries'!J:J,'ABP REC Deliveries'!$G:$G,'REC Deliveries by Group'!$F153)</f>
        <v>0</v>
      </c>
      <c r="L153" s="151">
        <f>SUMIFS('ABP REC Deliveries'!K:K,'ABP REC Deliveries'!$G:$G,'REC Deliveries by Group'!$F153)</f>
        <v>0</v>
      </c>
      <c r="M153" s="151">
        <f>SUMIFS('ABP REC Deliveries'!L:L,'ABP REC Deliveries'!$G:$G,'REC Deliveries by Group'!$F153)</f>
        <v>0</v>
      </c>
      <c r="N153" s="151">
        <f>SUMIFS('ABP REC Deliveries'!M:M,'ABP REC Deliveries'!$G:$G,'REC Deliveries by Group'!$F153)</f>
        <v>0</v>
      </c>
      <c r="O153" s="151">
        <f>SUMIFS('ABP REC Deliveries'!N:N,'ABP REC Deliveries'!$G:$G,'REC Deliveries by Group'!$F153)</f>
        <v>0</v>
      </c>
      <c r="P153" s="151">
        <f>SUMIFS('ABP REC Deliveries'!O:O,'ABP REC Deliveries'!$G:$G,'REC Deliveries by Group'!$F153)</f>
        <v>0</v>
      </c>
      <c r="Q153" s="151">
        <f>SUMIFS('ABP REC Deliveries'!P:P,'ABP REC Deliveries'!$G:$G,'REC Deliveries by Group'!$F153)</f>
        <v>0</v>
      </c>
      <c r="R153" s="151">
        <f>SUMIFS('ABP REC Deliveries'!Q:Q,'ABP REC Deliveries'!$G:$G,'REC Deliveries by Group'!$F153)</f>
        <v>0</v>
      </c>
      <c r="S153" s="151">
        <f>SUMIFS('ABP REC Deliveries'!R:R,'ABP REC Deliveries'!$G:$G,'REC Deliveries by Group'!$F153)</f>
        <v>0</v>
      </c>
      <c r="T153" s="151">
        <f>SUMIFS('ABP REC Deliveries'!S:S,'ABP REC Deliveries'!$G:$G,'REC Deliveries by Group'!$F153)</f>
        <v>0</v>
      </c>
      <c r="U153" s="151">
        <f>SUMIFS('ABP REC Deliveries'!T:T,'ABP REC Deliveries'!$G:$G,'REC Deliveries by Group'!$F153)</f>
        <v>0</v>
      </c>
      <c r="V153" s="151">
        <f>SUMIFS('ABP REC Deliveries'!U:U,'ABP REC Deliveries'!$G:$G,'REC Deliveries by Group'!$F153)</f>
        <v>0</v>
      </c>
      <c r="W153" s="151">
        <f>SUMIFS('ABP REC Deliveries'!V:V,'ABP REC Deliveries'!$G:$G,'REC Deliveries by Group'!$F153)</f>
        <v>0</v>
      </c>
      <c r="X153" s="151">
        <f>SUMIFS('ABP REC Deliveries'!W:W,'ABP REC Deliveries'!$G:$G,'REC Deliveries by Group'!$F153)</f>
        <v>0</v>
      </c>
      <c r="Y153" s="151">
        <f>SUMIFS('ABP REC Deliveries'!X:X,'ABP REC Deliveries'!$G:$G,'REC Deliveries by Group'!$F153)</f>
        <v>0</v>
      </c>
      <c r="Z153" s="151">
        <f>SUMIFS('ABP REC Deliveries'!Y:Y,'ABP REC Deliveries'!$G:$G,'REC Deliveries by Group'!$F153)</f>
        <v>43750.182931200005</v>
      </c>
      <c r="AA153" s="151">
        <f>SUMIFS('ABP REC Deliveries'!Z:Z,'ABP REC Deliveries'!$G:$G,'REC Deliveries by Group'!$F153)</f>
        <v>264115.66347606439</v>
      </c>
      <c r="AB153" s="151">
        <f>SUMIFS('ABP REC Deliveries'!AA:AA,'ABP REC Deliveries'!$G:$G,'REC Deliveries by Group'!$F153)</f>
        <v>543295.02917522809</v>
      </c>
      <c r="AC153" s="151">
        <f>SUMIFS('ABP REC Deliveries'!AB:AB,'ABP REC Deliveries'!$G:$G,'REC Deliveries by Group'!$F153)</f>
        <v>540578.55402935203</v>
      </c>
      <c r="AD153" s="151">
        <f>SUMIFS('ABP REC Deliveries'!AC:AC,'ABP REC Deliveries'!$G:$G,'REC Deliveries by Group'!$F153)</f>
        <v>537875.6612592052</v>
      </c>
      <c r="AE153" s="151">
        <f>SUMIFS('ABP REC Deliveries'!AD:AD,'ABP REC Deliveries'!$G:$G,'REC Deliveries by Group'!$F153)</f>
        <v>535186.28295290913</v>
      </c>
    </row>
    <row r="154" spans="3:31" outlineLevel="1">
      <c r="C154" s="147" t="s">
        <v>174</v>
      </c>
      <c r="D154" s="153" t="s">
        <v>131</v>
      </c>
      <c r="E154" s="153" t="s">
        <v>167</v>
      </c>
      <c r="F154" s="154">
        <v>2041</v>
      </c>
      <c r="G154" s="149" t="s">
        <v>85</v>
      </c>
      <c r="H154" s="173"/>
      <c r="I154" s="173"/>
      <c r="J154" s="151">
        <f>SUMIFS('ABP REC Deliveries'!I:I,'ABP REC Deliveries'!$G:$G,'REC Deliveries by Group'!$F154)</f>
        <v>0</v>
      </c>
      <c r="K154" s="151">
        <f>SUMIFS('ABP REC Deliveries'!J:J,'ABP REC Deliveries'!$G:$G,'REC Deliveries by Group'!$F154)</f>
        <v>0</v>
      </c>
      <c r="L154" s="151">
        <f>SUMIFS('ABP REC Deliveries'!K:K,'ABP REC Deliveries'!$G:$G,'REC Deliveries by Group'!$F154)</f>
        <v>0</v>
      </c>
      <c r="M154" s="151">
        <f>SUMIFS('ABP REC Deliveries'!L:L,'ABP REC Deliveries'!$G:$G,'REC Deliveries by Group'!$F154)</f>
        <v>0</v>
      </c>
      <c r="N154" s="151">
        <f>SUMIFS('ABP REC Deliveries'!M:M,'ABP REC Deliveries'!$G:$G,'REC Deliveries by Group'!$F154)</f>
        <v>0</v>
      </c>
      <c r="O154" s="151">
        <f>SUMIFS('ABP REC Deliveries'!N:N,'ABP REC Deliveries'!$G:$G,'REC Deliveries by Group'!$F154)</f>
        <v>0</v>
      </c>
      <c r="P154" s="151">
        <f>SUMIFS('ABP REC Deliveries'!O:O,'ABP REC Deliveries'!$G:$G,'REC Deliveries by Group'!$F154)</f>
        <v>0</v>
      </c>
      <c r="Q154" s="151">
        <f>SUMIFS('ABP REC Deliveries'!P:P,'ABP REC Deliveries'!$G:$G,'REC Deliveries by Group'!$F154)</f>
        <v>0</v>
      </c>
      <c r="R154" s="151">
        <f>SUMIFS('ABP REC Deliveries'!Q:Q,'ABP REC Deliveries'!$G:$G,'REC Deliveries by Group'!$F154)</f>
        <v>0</v>
      </c>
      <c r="S154" s="151">
        <f>SUMIFS('ABP REC Deliveries'!R:R,'ABP REC Deliveries'!$G:$G,'REC Deliveries by Group'!$F154)</f>
        <v>0</v>
      </c>
      <c r="T154" s="151">
        <f>SUMIFS('ABP REC Deliveries'!S:S,'ABP REC Deliveries'!$G:$G,'REC Deliveries by Group'!$F154)</f>
        <v>0</v>
      </c>
      <c r="U154" s="151">
        <f>SUMIFS('ABP REC Deliveries'!T:T,'ABP REC Deliveries'!$G:$G,'REC Deliveries by Group'!$F154)</f>
        <v>0</v>
      </c>
      <c r="V154" s="151">
        <f>SUMIFS('ABP REC Deliveries'!U:U,'ABP REC Deliveries'!$G:$G,'REC Deliveries by Group'!$F154)</f>
        <v>0</v>
      </c>
      <c r="W154" s="151">
        <f>SUMIFS('ABP REC Deliveries'!V:V,'ABP REC Deliveries'!$G:$G,'REC Deliveries by Group'!$F154)</f>
        <v>0</v>
      </c>
      <c r="X154" s="151">
        <f>SUMIFS('ABP REC Deliveries'!W:W,'ABP REC Deliveries'!$G:$G,'REC Deliveries by Group'!$F154)</f>
        <v>0</v>
      </c>
      <c r="Y154" s="151">
        <f>SUMIFS('ABP REC Deliveries'!X:X,'ABP REC Deliveries'!$G:$G,'REC Deliveries by Group'!$F154)</f>
        <v>0</v>
      </c>
      <c r="Z154" s="151">
        <f>SUMIFS('ABP REC Deliveries'!Y:Y,'ABP REC Deliveries'!$G:$G,'REC Deliveries by Group'!$F154)</f>
        <v>0</v>
      </c>
      <c r="AA154" s="151">
        <f>SUMIFS('ABP REC Deliveries'!Z:Z,'ABP REC Deliveries'!$G:$G,'REC Deliveries by Group'!$F154)</f>
        <v>43750.182931200005</v>
      </c>
      <c r="AB154" s="151">
        <f>SUMIFS('ABP REC Deliveries'!AA:AA,'ABP REC Deliveries'!$G:$G,'REC Deliveries by Group'!$F154)</f>
        <v>264115.66347606439</v>
      </c>
      <c r="AC154" s="151">
        <f>SUMIFS('ABP REC Deliveries'!AB:AB,'ABP REC Deliveries'!$G:$G,'REC Deliveries by Group'!$F154)</f>
        <v>543295.02917522809</v>
      </c>
      <c r="AD154" s="151">
        <f>SUMIFS('ABP REC Deliveries'!AC:AC,'ABP REC Deliveries'!$G:$G,'REC Deliveries by Group'!$F154)</f>
        <v>540578.55402935203</v>
      </c>
      <c r="AE154" s="151">
        <f>SUMIFS('ABP REC Deliveries'!AD:AD,'ABP REC Deliveries'!$G:$G,'REC Deliveries by Group'!$F154)</f>
        <v>537875.6612592052</v>
      </c>
    </row>
    <row r="155" spans="3:31" outlineLevel="1">
      <c r="C155" s="147" t="s">
        <v>174</v>
      </c>
      <c r="D155" s="153" t="s">
        <v>131</v>
      </c>
      <c r="E155" s="153" t="s">
        <v>167</v>
      </c>
      <c r="F155" s="154">
        <v>2042</v>
      </c>
      <c r="G155" s="149" t="s">
        <v>85</v>
      </c>
      <c r="H155" s="173"/>
      <c r="I155" s="173"/>
      <c r="J155" s="151">
        <f>SUMIFS('ABP REC Deliveries'!I:I,'ABP REC Deliveries'!$G:$G,'REC Deliveries by Group'!$F155)</f>
        <v>0</v>
      </c>
      <c r="K155" s="151">
        <f>SUMIFS('ABP REC Deliveries'!J:J,'ABP REC Deliveries'!$G:$G,'REC Deliveries by Group'!$F155)</f>
        <v>0</v>
      </c>
      <c r="L155" s="151">
        <f>SUMIFS('ABP REC Deliveries'!K:K,'ABP REC Deliveries'!$G:$G,'REC Deliveries by Group'!$F155)</f>
        <v>0</v>
      </c>
      <c r="M155" s="151">
        <f>SUMIFS('ABP REC Deliveries'!L:L,'ABP REC Deliveries'!$G:$G,'REC Deliveries by Group'!$F155)</f>
        <v>0</v>
      </c>
      <c r="N155" s="151">
        <f>SUMIFS('ABP REC Deliveries'!M:M,'ABP REC Deliveries'!$G:$G,'REC Deliveries by Group'!$F155)</f>
        <v>0</v>
      </c>
      <c r="O155" s="151">
        <f>SUMIFS('ABP REC Deliveries'!N:N,'ABP REC Deliveries'!$G:$G,'REC Deliveries by Group'!$F155)</f>
        <v>0</v>
      </c>
      <c r="P155" s="151">
        <f>SUMIFS('ABP REC Deliveries'!O:O,'ABP REC Deliveries'!$G:$G,'REC Deliveries by Group'!$F155)</f>
        <v>0</v>
      </c>
      <c r="Q155" s="151">
        <f>SUMIFS('ABP REC Deliveries'!P:P,'ABP REC Deliveries'!$G:$G,'REC Deliveries by Group'!$F155)</f>
        <v>0</v>
      </c>
      <c r="R155" s="151">
        <f>SUMIFS('ABP REC Deliveries'!Q:Q,'ABP REC Deliveries'!$G:$G,'REC Deliveries by Group'!$F155)</f>
        <v>0</v>
      </c>
      <c r="S155" s="151">
        <f>SUMIFS('ABP REC Deliveries'!R:R,'ABP REC Deliveries'!$G:$G,'REC Deliveries by Group'!$F155)</f>
        <v>0</v>
      </c>
      <c r="T155" s="151">
        <f>SUMIFS('ABP REC Deliveries'!S:S,'ABP REC Deliveries'!$G:$G,'REC Deliveries by Group'!$F155)</f>
        <v>0</v>
      </c>
      <c r="U155" s="151">
        <f>SUMIFS('ABP REC Deliveries'!T:T,'ABP REC Deliveries'!$G:$G,'REC Deliveries by Group'!$F155)</f>
        <v>0</v>
      </c>
      <c r="V155" s="151">
        <f>SUMIFS('ABP REC Deliveries'!U:U,'ABP REC Deliveries'!$G:$G,'REC Deliveries by Group'!$F155)</f>
        <v>0</v>
      </c>
      <c r="W155" s="151">
        <f>SUMIFS('ABP REC Deliveries'!V:V,'ABP REC Deliveries'!$G:$G,'REC Deliveries by Group'!$F155)</f>
        <v>0</v>
      </c>
      <c r="X155" s="151">
        <f>SUMIFS('ABP REC Deliveries'!W:W,'ABP REC Deliveries'!$G:$G,'REC Deliveries by Group'!$F155)</f>
        <v>0</v>
      </c>
      <c r="Y155" s="151">
        <f>SUMIFS('ABP REC Deliveries'!X:X,'ABP REC Deliveries'!$G:$G,'REC Deliveries by Group'!$F155)</f>
        <v>0</v>
      </c>
      <c r="Z155" s="151">
        <f>SUMIFS('ABP REC Deliveries'!Y:Y,'ABP REC Deliveries'!$G:$G,'REC Deliveries by Group'!$F155)</f>
        <v>0</v>
      </c>
      <c r="AA155" s="151">
        <f>SUMIFS('ABP REC Deliveries'!Z:Z,'ABP REC Deliveries'!$G:$G,'REC Deliveries by Group'!$F155)</f>
        <v>0</v>
      </c>
      <c r="AB155" s="151">
        <f>SUMIFS('ABP REC Deliveries'!AA:AA,'ABP REC Deliveries'!$G:$G,'REC Deliveries by Group'!$F155)</f>
        <v>43750.182931200005</v>
      </c>
      <c r="AC155" s="151">
        <f>SUMIFS('ABP REC Deliveries'!AB:AB,'ABP REC Deliveries'!$G:$G,'REC Deliveries by Group'!$F155)</f>
        <v>264115.66347606439</v>
      </c>
      <c r="AD155" s="151">
        <f>SUMIFS('ABP REC Deliveries'!AC:AC,'ABP REC Deliveries'!$G:$G,'REC Deliveries by Group'!$F155)</f>
        <v>543295.02917522809</v>
      </c>
      <c r="AE155" s="151">
        <f>SUMIFS('ABP REC Deliveries'!AD:AD,'ABP REC Deliveries'!$G:$G,'REC Deliveries by Group'!$F155)</f>
        <v>540578.55402935203</v>
      </c>
    </row>
    <row r="156" spans="3:31" outlineLevel="1">
      <c r="C156" s="147" t="s">
        <v>174</v>
      </c>
      <c r="D156" s="153" t="s">
        <v>131</v>
      </c>
      <c r="E156" s="153" t="s">
        <v>167</v>
      </c>
      <c r="F156" s="154">
        <v>2043</v>
      </c>
      <c r="G156" s="149" t="s">
        <v>85</v>
      </c>
      <c r="H156" s="173"/>
      <c r="I156" s="173"/>
      <c r="J156" s="151">
        <f>SUMIFS('ABP REC Deliveries'!I:I,'ABP REC Deliveries'!$G:$G,'REC Deliveries by Group'!$F156)</f>
        <v>0</v>
      </c>
      <c r="K156" s="151">
        <f>SUMIFS('ABP REC Deliveries'!J:J,'ABP REC Deliveries'!$G:$G,'REC Deliveries by Group'!$F156)</f>
        <v>0</v>
      </c>
      <c r="L156" s="151">
        <f>SUMIFS('ABP REC Deliveries'!K:K,'ABP REC Deliveries'!$G:$G,'REC Deliveries by Group'!$F156)</f>
        <v>0</v>
      </c>
      <c r="M156" s="151">
        <f>SUMIFS('ABP REC Deliveries'!L:L,'ABP REC Deliveries'!$G:$G,'REC Deliveries by Group'!$F156)</f>
        <v>0</v>
      </c>
      <c r="N156" s="151">
        <f>SUMIFS('ABP REC Deliveries'!M:M,'ABP REC Deliveries'!$G:$G,'REC Deliveries by Group'!$F156)</f>
        <v>0</v>
      </c>
      <c r="O156" s="151">
        <f>SUMIFS('ABP REC Deliveries'!N:N,'ABP REC Deliveries'!$G:$G,'REC Deliveries by Group'!$F156)</f>
        <v>0</v>
      </c>
      <c r="P156" s="151">
        <f>SUMIFS('ABP REC Deliveries'!O:O,'ABP REC Deliveries'!$G:$G,'REC Deliveries by Group'!$F156)</f>
        <v>0</v>
      </c>
      <c r="Q156" s="151">
        <f>SUMIFS('ABP REC Deliveries'!P:P,'ABP REC Deliveries'!$G:$G,'REC Deliveries by Group'!$F156)</f>
        <v>0</v>
      </c>
      <c r="R156" s="151">
        <f>SUMIFS('ABP REC Deliveries'!Q:Q,'ABP REC Deliveries'!$G:$G,'REC Deliveries by Group'!$F156)</f>
        <v>0</v>
      </c>
      <c r="S156" s="151">
        <f>SUMIFS('ABP REC Deliveries'!R:R,'ABP REC Deliveries'!$G:$G,'REC Deliveries by Group'!$F156)</f>
        <v>0</v>
      </c>
      <c r="T156" s="151">
        <f>SUMIFS('ABP REC Deliveries'!S:S,'ABP REC Deliveries'!$G:$G,'REC Deliveries by Group'!$F156)</f>
        <v>0</v>
      </c>
      <c r="U156" s="151">
        <f>SUMIFS('ABP REC Deliveries'!T:T,'ABP REC Deliveries'!$G:$G,'REC Deliveries by Group'!$F156)</f>
        <v>0</v>
      </c>
      <c r="V156" s="151">
        <f>SUMIFS('ABP REC Deliveries'!U:U,'ABP REC Deliveries'!$G:$G,'REC Deliveries by Group'!$F156)</f>
        <v>0</v>
      </c>
      <c r="W156" s="151">
        <f>SUMIFS('ABP REC Deliveries'!V:V,'ABP REC Deliveries'!$G:$G,'REC Deliveries by Group'!$F156)</f>
        <v>0</v>
      </c>
      <c r="X156" s="151">
        <f>SUMIFS('ABP REC Deliveries'!W:W,'ABP REC Deliveries'!$G:$G,'REC Deliveries by Group'!$F156)</f>
        <v>0</v>
      </c>
      <c r="Y156" s="151">
        <f>SUMIFS('ABP REC Deliveries'!X:X,'ABP REC Deliveries'!$G:$G,'REC Deliveries by Group'!$F156)</f>
        <v>0</v>
      </c>
      <c r="Z156" s="151">
        <f>SUMIFS('ABP REC Deliveries'!Y:Y,'ABP REC Deliveries'!$G:$G,'REC Deliveries by Group'!$F156)</f>
        <v>0</v>
      </c>
      <c r="AA156" s="151">
        <f>SUMIFS('ABP REC Deliveries'!Z:Z,'ABP REC Deliveries'!$G:$G,'REC Deliveries by Group'!$F156)</f>
        <v>0</v>
      </c>
      <c r="AB156" s="151">
        <f>SUMIFS('ABP REC Deliveries'!AA:AA,'ABP REC Deliveries'!$G:$G,'REC Deliveries by Group'!$F156)</f>
        <v>0</v>
      </c>
      <c r="AC156" s="151">
        <f>SUMIFS('ABP REC Deliveries'!AB:AB,'ABP REC Deliveries'!$G:$G,'REC Deliveries by Group'!$F156)</f>
        <v>43750.182931200005</v>
      </c>
      <c r="AD156" s="151">
        <f>SUMIFS('ABP REC Deliveries'!AC:AC,'ABP REC Deliveries'!$G:$G,'REC Deliveries by Group'!$F156)</f>
        <v>264115.66347606439</v>
      </c>
      <c r="AE156" s="151">
        <f>SUMIFS('ABP REC Deliveries'!AD:AD,'ABP REC Deliveries'!$G:$G,'REC Deliveries by Group'!$F156)</f>
        <v>543295.02917522809</v>
      </c>
    </row>
    <row r="157" spans="3:31" outlineLevel="1">
      <c r="C157" s="147" t="s">
        <v>174</v>
      </c>
      <c r="D157" s="153" t="s">
        <v>131</v>
      </c>
      <c r="E157" s="153" t="s">
        <v>167</v>
      </c>
      <c r="F157" s="154">
        <v>2044</v>
      </c>
      <c r="G157" s="149" t="s">
        <v>85</v>
      </c>
      <c r="H157" s="173"/>
      <c r="I157" s="173"/>
      <c r="J157" s="151">
        <f>SUMIFS('ABP REC Deliveries'!I:I,'ABP REC Deliveries'!$G:$G,'REC Deliveries by Group'!$F157)</f>
        <v>0</v>
      </c>
      <c r="K157" s="151">
        <f>SUMIFS('ABP REC Deliveries'!J:J,'ABP REC Deliveries'!$G:$G,'REC Deliveries by Group'!$F157)</f>
        <v>0</v>
      </c>
      <c r="L157" s="151">
        <f>SUMIFS('ABP REC Deliveries'!K:K,'ABP REC Deliveries'!$G:$G,'REC Deliveries by Group'!$F157)</f>
        <v>0</v>
      </c>
      <c r="M157" s="151">
        <f>SUMIFS('ABP REC Deliveries'!L:L,'ABP REC Deliveries'!$G:$G,'REC Deliveries by Group'!$F157)</f>
        <v>0</v>
      </c>
      <c r="N157" s="151">
        <f>SUMIFS('ABP REC Deliveries'!M:M,'ABP REC Deliveries'!$G:$G,'REC Deliveries by Group'!$F157)</f>
        <v>0</v>
      </c>
      <c r="O157" s="151">
        <f>SUMIFS('ABP REC Deliveries'!N:N,'ABP REC Deliveries'!$G:$G,'REC Deliveries by Group'!$F157)</f>
        <v>0</v>
      </c>
      <c r="P157" s="151">
        <f>SUMIFS('ABP REC Deliveries'!O:O,'ABP REC Deliveries'!$G:$G,'REC Deliveries by Group'!$F157)</f>
        <v>0</v>
      </c>
      <c r="Q157" s="151">
        <f>SUMIFS('ABP REC Deliveries'!P:P,'ABP REC Deliveries'!$G:$G,'REC Deliveries by Group'!$F157)</f>
        <v>0</v>
      </c>
      <c r="R157" s="151">
        <f>SUMIFS('ABP REC Deliveries'!Q:Q,'ABP REC Deliveries'!$G:$G,'REC Deliveries by Group'!$F157)</f>
        <v>0</v>
      </c>
      <c r="S157" s="151">
        <f>SUMIFS('ABP REC Deliveries'!R:R,'ABP REC Deliveries'!$G:$G,'REC Deliveries by Group'!$F157)</f>
        <v>0</v>
      </c>
      <c r="T157" s="151">
        <f>SUMIFS('ABP REC Deliveries'!S:S,'ABP REC Deliveries'!$G:$G,'REC Deliveries by Group'!$F157)</f>
        <v>0</v>
      </c>
      <c r="U157" s="151">
        <f>SUMIFS('ABP REC Deliveries'!T:T,'ABP REC Deliveries'!$G:$G,'REC Deliveries by Group'!$F157)</f>
        <v>0</v>
      </c>
      <c r="V157" s="151">
        <f>SUMIFS('ABP REC Deliveries'!U:U,'ABP REC Deliveries'!$G:$G,'REC Deliveries by Group'!$F157)</f>
        <v>0</v>
      </c>
      <c r="W157" s="151">
        <f>SUMIFS('ABP REC Deliveries'!V:V,'ABP REC Deliveries'!$G:$G,'REC Deliveries by Group'!$F157)</f>
        <v>0</v>
      </c>
      <c r="X157" s="151">
        <f>SUMIFS('ABP REC Deliveries'!W:W,'ABP REC Deliveries'!$G:$G,'REC Deliveries by Group'!$F157)</f>
        <v>0</v>
      </c>
      <c r="Y157" s="151">
        <f>SUMIFS('ABP REC Deliveries'!X:X,'ABP REC Deliveries'!$G:$G,'REC Deliveries by Group'!$F157)</f>
        <v>0</v>
      </c>
      <c r="Z157" s="151">
        <f>SUMIFS('ABP REC Deliveries'!Y:Y,'ABP REC Deliveries'!$G:$G,'REC Deliveries by Group'!$F157)</f>
        <v>0</v>
      </c>
      <c r="AA157" s="151">
        <f>SUMIFS('ABP REC Deliveries'!Z:Z,'ABP REC Deliveries'!$G:$G,'REC Deliveries by Group'!$F157)</f>
        <v>0</v>
      </c>
      <c r="AB157" s="151">
        <f>SUMIFS('ABP REC Deliveries'!AA:AA,'ABP REC Deliveries'!$G:$G,'REC Deliveries by Group'!$F157)</f>
        <v>0</v>
      </c>
      <c r="AC157" s="151">
        <f>SUMIFS('ABP REC Deliveries'!AB:AB,'ABP REC Deliveries'!$G:$G,'REC Deliveries by Group'!$F157)</f>
        <v>0</v>
      </c>
      <c r="AD157" s="151">
        <f>SUMIFS('ABP REC Deliveries'!AC:AC,'ABP REC Deliveries'!$G:$G,'REC Deliveries by Group'!$F157)</f>
        <v>43750.182931200005</v>
      </c>
      <c r="AE157" s="151">
        <f>SUMIFS('ABP REC Deliveries'!AD:AD,'ABP REC Deliveries'!$G:$G,'REC Deliveries by Group'!$F157)</f>
        <v>264115.66347606439</v>
      </c>
    </row>
    <row r="158" spans="3:31" outlineLevel="1">
      <c r="C158" s="147" t="s">
        <v>174</v>
      </c>
      <c r="D158" s="153" t="s">
        <v>131</v>
      </c>
      <c r="E158" s="153" t="s">
        <v>167</v>
      </c>
      <c r="F158" s="154">
        <v>2045</v>
      </c>
      <c r="G158" s="149" t="s">
        <v>85</v>
      </c>
      <c r="H158" s="173"/>
      <c r="I158" s="173"/>
      <c r="J158" s="151">
        <f>SUMIFS('ABP REC Deliveries'!I:I,'ABP REC Deliveries'!$G:$G,'REC Deliveries by Group'!$F158)</f>
        <v>0</v>
      </c>
      <c r="K158" s="151">
        <f>SUMIFS('ABP REC Deliveries'!J:J,'ABP REC Deliveries'!$G:$G,'REC Deliveries by Group'!$F158)</f>
        <v>0</v>
      </c>
      <c r="L158" s="151">
        <f>SUMIFS('ABP REC Deliveries'!K:K,'ABP REC Deliveries'!$G:$G,'REC Deliveries by Group'!$F158)</f>
        <v>0</v>
      </c>
      <c r="M158" s="151">
        <f>SUMIFS('ABP REC Deliveries'!L:L,'ABP REC Deliveries'!$G:$G,'REC Deliveries by Group'!$F158)</f>
        <v>0</v>
      </c>
      <c r="N158" s="151">
        <f>SUMIFS('ABP REC Deliveries'!M:M,'ABP REC Deliveries'!$G:$G,'REC Deliveries by Group'!$F158)</f>
        <v>0</v>
      </c>
      <c r="O158" s="151">
        <f>SUMIFS('ABP REC Deliveries'!N:N,'ABP REC Deliveries'!$G:$G,'REC Deliveries by Group'!$F158)</f>
        <v>0</v>
      </c>
      <c r="P158" s="151">
        <f>SUMIFS('ABP REC Deliveries'!O:O,'ABP REC Deliveries'!$G:$G,'REC Deliveries by Group'!$F158)</f>
        <v>0</v>
      </c>
      <c r="Q158" s="151">
        <f>SUMIFS('ABP REC Deliveries'!P:P,'ABP REC Deliveries'!$G:$G,'REC Deliveries by Group'!$F158)</f>
        <v>0</v>
      </c>
      <c r="R158" s="151">
        <f>SUMIFS('ABP REC Deliveries'!Q:Q,'ABP REC Deliveries'!$G:$G,'REC Deliveries by Group'!$F158)</f>
        <v>0</v>
      </c>
      <c r="S158" s="151">
        <f>SUMIFS('ABP REC Deliveries'!R:R,'ABP REC Deliveries'!$G:$G,'REC Deliveries by Group'!$F158)</f>
        <v>0</v>
      </c>
      <c r="T158" s="151">
        <f>SUMIFS('ABP REC Deliveries'!S:S,'ABP REC Deliveries'!$G:$G,'REC Deliveries by Group'!$F158)</f>
        <v>0</v>
      </c>
      <c r="U158" s="151">
        <f>SUMIFS('ABP REC Deliveries'!T:T,'ABP REC Deliveries'!$G:$G,'REC Deliveries by Group'!$F158)</f>
        <v>0</v>
      </c>
      <c r="V158" s="151">
        <f>SUMIFS('ABP REC Deliveries'!U:U,'ABP REC Deliveries'!$G:$G,'REC Deliveries by Group'!$F158)</f>
        <v>0</v>
      </c>
      <c r="W158" s="151">
        <f>SUMIFS('ABP REC Deliveries'!V:V,'ABP REC Deliveries'!$G:$G,'REC Deliveries by Group'!$F158)</f>
        <v>0</v>
      </c>
      <c r="X158" s="151">
        <f>SUMIFS('ABP REC Deliveries'!W:W,'ABP REC Deliveries'!$G:$G,'REC Deliveries by Group'!$F158)</f>
        <v>0</v>
      </c>
      <c r="Y158" s="151">
        <f>SUMIFS('ABP REC Deliveries'!X:X,'ABP REC Deliveries'!$G:$G,'REC Deliveries by Group'!$F158)</f>
        <v>0</v>
      </c>
      <c r="Z158" s="151">
        <f>SUMIFS('ABP REC Deliveries'!Y:Y,'ABP REC Deliveries'!$G:$G,'REC Deliveries by Group'!$F158)</f>
        <v>0</v>
      </c>
      <c r="AA158" s="151">
        <f>SUMIFS('ABP REC Deliveries'!Z:Z,'ABP REC Deliveries'!$G:$G,'REC Deliveries by Group'!$F158)</f>
        <v>0</v>
      </c>
      <c r="AB158" s="151">
        <f>SUMIFS('ABP REC Deliveries'!AA:AA,'ABP REC Deliveries'!$G:$G,'REC Deliveries by Group'!$F158)</f>
        <v>0</v>
      </c>
      <c r="AC158" s="151">
        <f>SUMIFS('ABP REC Deliveries'!AB:AB,'ABP REC Deliveries'!$G:$G,'REC Deliveries by Group'!$F158)</f>
        <v>0</v>
      </c>
      <c r="AD158" s="151">
        <f>SUMIFS('ABP REC Deliveries'!AC:AC,'ABP REC Deliveries'!$G:$G,'REC Deliveries by Group'!$F158)</f>
        <v>0</v>
      </c>
      <c r="AE158" s="151">
        <f>SUMIFS('ABP REC Deliveries'!AD:AD,'ABP REC Deliveries'!$G:$G,'REC Deliveries by Group'!$F158)</f>
        <v>43750.182931200005</v>
      </c>
    </row>
    <row r="159" spans="3:31" outlineLevel="1">
      <c r="C159" s="147" t="s">
        <v>174</v>
      </c>
      <c r="D159" s="153" t="s">
        <v>131</v>
      </c>
      <c r="E159" s="153" t="s">
        <v>167</v>
      </c>
      <c r="F159" s="154">
        <v>2046</v>
      </c>
      <c r="G159" s="149" t="s">
        <v>85</v>
      </c>
      <c r="H159" s="173"/>
      <c r="I159" s="173"/>
      <c r="J159" s="151">
        <f>SUMIFS('ABP REC Deliveries'!I:I,'ABP REC Deliveries'!$G:$G,'REC Deliveries by Group'!$F159)</f>
        <v>0</v>
      </c>
      <c r="K159" s="151">
        <f>SUMIFS('ABP REC Deliveries'!J:J,'ABP REC Deliveries'!$G:$G,'REC Deliveries by Group'!$F159)</f>
        <v>0</v>
      </c>
      <c r="L159" s="151">
        <f>SUMIFS('ABP REC Deliveries'!K:K,'ABP REC Deliveries'!$G:$G,'REC Deliveries by Group'!$F159)</f>
        <v>0</v>
      </c>
      <c r="M159" s="151">
        <f>SUMIFS('ABP REC Deliveries'!L:L,'ABP REC Deliveries'!$G:$G,'REC Deliveries by Group'!$F159)</f>
        <v>0</v>
      </c>
      <c r="N159" s="151">
        <f>SUMIFS('ABP REC Deliveries'!M:M,'ABP REC Deliveries'!$G:$G,'REC Deliveries by Group'!$F159)</f>
        <v>0</v>
      </c>
      <c r="O159" s="151">
        <f>SUMIFS('ABP REC Deliveries'!N:N,'ABP REC Deliveries'!$G:$G,'REC Deliveries by Group'!$F159)</f>
        <v>0</v>
      </c>
      <c r="P159" s="151">
        <f>SUMIFS('ABP REC Deliveries'!O:O,'ABP REC Deliveries'!$G:$G,'REC Deliveries by Group'!$F159)</f>
        <v>0</v>
      </c>
      <c r="Q159" s="151">
        <f>SUMIFS('ABP REC Deliveries'!P:P,'ABP REC Deliveries'!$G:$G,'REC Deliveries by Group'!$F159)</f>
        <v>0</v>
      </c>
      <c r="R159" s="151">
        <f>SUMIFS('ABP REC Deliveries'!Q:Q,'ABP REC Deliveries'!$G:$G,'REC Deliveries by Group'!$F159)</f>
        <v>0</v>
      </c>
      <c r="S159" s="151">
        <f>SUMIFS('ABP REC Deliveries'!R:R,'ABP REC Deliveries'!$G:$G,'REC Deliveries by Group'!$F159)</f>
        <v>0</v>
      </c>
      <c r="T159" s="151">
        <f>SUMIFS('ABP REC Deliveries'!S:S,'ABP REC Deliveries'!$G:$G,'REC Deliveries by Group'!$F159)</f>
        <v>0</v>
      </c>
      <c r="U159" s="151">
        <f>SUMIFS('ABP REC Deliveries'!T:T,'ABP REC Deliveries'!$G:$G,'REC Deliveries by Group'!$F159)</f>
        <v>0</v>
      </c>
      <c r="V159" s="151">
        <f>SUMIFS('ABP REC Deliveries'!U:U,'ABP REC Deliveries'!$G:$G,'REC Deliveries by Group'!$F159)</f>
        <v>0</v>
      </c>
      <c r="W159" s="151">
        <f>SUMIFS('ABP REC Deliveries'!V:V,'ABP REC Deliveries'!$G:$G,'REC Deliveries by Group'!$F159)</f>
        <v>0</v>
      </c>
      <c r="X159" s="151">
        <f>SUMIFS('ABP REC Deliveries'!W:W,'ABP REC Deliveries'!$G:$G,'REC Deliveries by Group'!$F159)</f>
        <v>0</v>
      </c>
      <c r="Y159" s="151">
        <f>SUMIFS('ABP REC Deliveries'!X:X,'ABP REC Deliveries'!$G:$G,'REC Deliveries by Group'!$F159)</f>
        <v>0</v>
      </c>
      <c r="Z159" s="151">
        <f>SUMIFS('ABP REC Deliveries'!Y:Y,'ABP REC Deliveries'!$G:$G,'REC Deliveries by Group'!$F159)</f>
        <v>0</v>
      </c>
      <c r="AA159" s="151">
        <f>SUMIFS('ABP REC Deliveries'!Z:Z,'ABP REC Deliveries'!$G:$G,'REC Deliveries by Group'!$F159)</f>
        <v>0</v>
      </c>
      <c r="AB159" s="151">
        <f>SUMIFS('ABP REC Deliveries'!AA:AA,'ABP REC Deliveries'!$G:$G,'REC Deliveries by Group'!$F159)</f>
        <v>0</v>
      </c>
      <c r="AC159" s="151">
        <f>SUMIFS('ABP REC Deliveries'!AB:AB,'ABP REC Deliveries'!$G:$G,'REC Deliveries by Group'!$F159)</f>
        <v>0</v>
      </c>
      <c r="AD159" s="151">
        <f>SUMIFS('ABP REC Deliveries'!AC:AC,'ABP REC Deliveries'!$G:$G,'REC Deliveries by Group'!$F159)</f>
        <v>0</v>
      </c>
      <c r="AE159" s="151">
        <f>SUMIFS('ABP REC Deliveries'!AD:AD,'ABP REC Deliveries'!$G:$G,'REC Deliveries by Group'!$F159)</f>
        <v>0</v>
      </c>
    </row>
    <row r="160" spans="3:31" outlineLevel="1"/>
    <row r="161" spans="3:31">
      <c r="D161" s="140" t="s">
        <v>165</v>
      </c>
      <c r="E161" s="140"/>
      <c r="F161" s="141" t="s">
        <v>70</v>
      </c>
      <c r="G161" s="141" t="s">
        <v>14</v>
      </c>
      <c r="H161" s="140">
        <v>2022</v>
      </c>
      <c r="I161" s="140">
        <v>2023</v>
      </c>
      <c r="J161" s="140">
        <v>2024</v>
      </c>
      <c r="K161" s="140">
        <v>2025</v>
      </c>
      <c r="L161" s="140">
        <v>2026</v>
      </c>
      <c r="M161" s="140">
        <v>2027</v>
      </c>
      <c r="N161" s="140">
        <v>2028</v>
      </c>
      <c r="O161" s="140">
        <v>2029</v>
      </c>
      <c r="P161" s="140">
        <v>2030</v>
      </c>
      <c r="Q161" s="140">
        <v>2031</v>
      </c>
      <c r="R161" s="140">
        <v>2032</v>
      </c>
      <c r="S161" s="140">
        <v>2033</v>
      </c>
      <c r="T161" s="140">
        <v>2034</v>
      </c>
      <c r="U161" s="140">
        <v>2035</v>
      </c>
      <c r="V161" s="140">
        <v>2036</v>
      </c>
      <c r="W161" s="140">
        <v>2037</v>
      </c>
      <c r="X161" s="140">
        <v>2038</v>
      </c>
      <c r="Y161" s="140">
        <v>2039</v>
      </c>
      <c r="Z161" s="140">
        <v>2040</v>
      </c>
      <c r="AA161" s="140">
        <v>2041</v>
      </c>
      <c r="AB161" s="140">
        <v>2042</v>
      </c>
      <c r="AC161" s="140">
        <v>2043</v>
      </c>
      <c r="AD161" s="140">
        <v>2044</v>
      </c>
      <c r="AE161" s="140">
        <v>2045</v>
      </c>
    </row>
    <row r="162" spans="3:31">
      <c r="C162" s="147" t="s">
        <v>176</v>
      </c>
      <c r="D162" s="155" t="s">
        <v>177</v>
      </c>
      <c r="E162" s="155" t="s">
        <v>127</v>
      </c>
      <c r="F162" s="156" t="s">
        <v>127</v>
      </c>
      <c r="G162" s="149" t="s">
        <v>85</v>
      </c>
      <c r="H162" s="145">
        <f>SUM(INDEX('REC Deliveries'!$E$92:$M$117,MATCH('REC Deliveries by Group'!H$161&amp;"*",'REC Deliveries'!$D$92:$D$117,0),))</f>
        <v>3925</v>
      </c>
      <c r="I162" s="145">
        <f>SUM(INDEX('REC Deliveries'!$E$92:$M$117,MATCH('REC Deliveries by Group'!I$161&amp;"*",'REC Deliveries'!$D$92:$D$117,0),))</f>
        <v>11993</v>
      </c>
      <c r="J162" s="145">
        <f>SUM(INDEX('REC Deliveries'!$E$92:$M$117,MATCH('REC Deliveries by Group'!J$161&amp;"*",'REC Deliveries'!$D$92:$D$117,0),))</f>
        <v>23501.137945205479</v>
      </c>
      <c r="K162" s="145">
        <f>SUM(INDEX('REC Deliveries'!$E$92:$M$117,MATCH('REC Deliveries by Group'!K$161&amp;"*",'REC Deliveries'!$D$92:$D$117,0),))</f>
        <v>25759.025877808221</v>
      </c>
      <c r="L162" s="145">
        <f>SUM(INDEX('REC Deliveries'!$E$92:$M$117,MATCH('REC Deliveries by Group'!L$161&amp;"*",'REC Deliveries'!$D$92:$D$117,0),))</f>
        <v>33543.262011214079</v>
      </c>
      <c r="M162" s="145">
        <f>SUM(INDEX('REC Deliveries'!$E$92:$M$117,MATCH('REC Deliveries by Group'!M$161&amp;"*",'REC Deliveries'!$D$92:$D$117,0),))</f>
        <v>45470.560758614949</v>
      </c>
      <c r="N162" s="145">
        <f>SUM(INDEX('REC Deliveries'!$E$92:$M$117,MATCH('REC Deliveries by Group'!N$161&amp;"*",'REC Deliveries'!$D$92:$D$117,0),))</f>
        <v>55634.36945118256</v>
      </c>
      <c r="O162" s="145">
        <f>SUM(INDEX('REC Deliveries'!$E$92:$M$117,MATCH('REC Deliveries by Group'!O$161&amp;"*",'REC Deliveries'!$D$92:$D$117,0),))</f>
        <v>57203.677757815058</v>
      </c>
      <c r="P162" s="145">
        <f>SUM(INDEX('REC Deliveries'!$E$92:$M$117,MATCH('REC Deliveries by Group'!P$161&amp;"*",'REC Deliveries'!$D$92:$D$117,0),))</f>
        <v>56088.467328842708</v>
      </c>
      <c r="Q162" s="145">
        <f>SUM(INDEX('REC Deliveries'!$E$92:$M$117,MATCH('REC Deliveries by Group'!Q$161&amp;"*",'REC Deliveries'!$D$92:$D$117,0),))</f>
        <v>54781.911168878694</v>
      </c>
      <c r="R162" s="145">
        <f>SUM(INDEX('REC Deliveries'!$E$92:$M$117,MATCH('REC Deliveries by Group'!R$161&amp;"*",'REC Deliveries'!$D$92:$D$117,0),))</f>
        <v>53659.370059804962</v>
      </c>
      <c r="S162" s="145">
        <f>SUM(INDEX('REC Deliveries'!$E$92:$M$117,MATCH('REC Deliveries by Group'!S$161&amp;"*",'REC Deliveries'!$D$92:$D$117,0),))</f>
        <v>52311.743334605737</v>
      </c>
      <c r="T162" s="145">
        <f>SUM(INDEX('REC Deliveries'!$E$92:$M$117,MATCH('REC Deliveries by Group'!T$161&amp;"*",'REC Deliveries'!$D$92:$D$117,0),))</f>
        <v>51075.476961699089</v>
      </c>
      <c r="U162" s="145">
        <f>SUM(INDEX('REC Deliveries'!$E$92:$M$117,MATCH('REC Deliveries by Group'!U$161&amp;"*",'REC Deliveries'!$D$92:$D$117,0),))</f>
        <v>50860.235258029505</v>
      </c>
      <c r="V162" s="145">
        <f>SUM(INDEX('REC Deliveries'!$E$92:$M$117,MATCH('REC Deliveries by Group'!V$161&amp;"*",'REC Deliveries'!$D$92:$D$117,0),))</f>
        <v>47420.272897283408</v>
      </c>
      <c r="W162" s="145">
        <f>SUM(INDEX('REC Deliveries'!$E$92:$M$117,MATCH('REC Deliveries by Group'!W$161&amp;"*",'REC Deliveries'!$D$92:$D$117,0),))</f>
        <v>46133.234365749755</v>
      </c>
      <c r="X162" s="145">
        <f>SUM(INDEX('REC Deliveries'!$E$92:$M$117,MATCH('REC Deliveries by Group'!X$161&amp;"*",'REC Deliveries'!$D$92:$D$117,0),))</f>
        <v>38476.295860250306</v>
      </c>
      <c r="Y162" s="145">
        <f>SUM(INDEX('REC Deliveries'!$E$92:$M$117,MATCH('REC Deliveries by Group'!Y$161&amp;"*",'REC Deliveries'!$D$92:$D$117,0),))</f>
        <v>27749.066672937763</v>
      </c>
      <c r="Z162" s="145">
        <f>SUM(INDEX('REC Deliveries'!$E$92:$M$117,MATCH('REC Deliveries by Group'!Z$161&amp;"*",'REC Deliveries'!$D$92:$D$117,0),))</f>
        <v>26570.044275970537</v>
      </c>
      <c r="AA162" s="145">
        <f>SUM(INDEX('REC Deliveries'!$E$92:$M$117,MATCH('REC Deliveries by Group'!AA$161&amp;"*",'REC Deliveries'!$D$92:$D$117,0),))</f>
        <v>26219.502213286371</v>
      </c>
      <c r="AB162" s="145">
        <f>SUM(INDEX('REC Deliveries'!$E$92:$M$117,MATCH('REC Deliveries by Group'!AB$161&amp;"*",'REC Deliveries'!$D$92:$D$117,0),))</f>
        <v>26210.878174121386</v>
      </c>
      <c r="AC162" s="145">
        <f>SUM(INDEX('REC Deliveries'!$E$92:$M$117,MATCH('REC Deliveries by Group'!AC$161&amp;"*",'REC Deliveries'!$D$92:$D$117,0),))</f>
        <v>26104.193434826077</v>
      </c>
      <c r="AD162" s="145">
        <f>SUM(INDEX('REC Deliveries'!$E$92:$M$117,MATCH('REC Deliveries by Group'!AD$161&amp;"*",'REC Deliveries'!$D$92:$D$117,0),))</f>
        <v>25998.02596090626</v>
      </c>
      <c r="AE162" s="145">
        <f>SUM(INDEX('REC Deliveries'!$E$92:$M$117,MATCH('REC Deliveries by Group'!AE$161&amp;"*",'REC Deliveries'!$D$92:$D$117,0),))</f>
        <v>25892.373272728702</v>
      </c>
    </row>
    <row r="163" spans="3:31">
      <c r="C163" s="147" t="s">
        <v>176</v>
      </c>
      <c r="D163" s="155" t="s">
        <v>177</v>
      </c>
      <c r="E163" s="155" t="s">
        <v>167</v>
      </c>
      <c r="F163" s="156">
        <v>2024</v>
      </c>
      <c r="G163" s="149" t="s">
        <v>85</v>
      </c>
      <c r="H163" s="151">
        <f>('REC Deliveries by Group'!H83/(1-SUMIFS('General Inputs'!$E$11:$AB$11,'General Inputs'!$E$7:$AB$7,'REC Deliveries by Group'!H$161)))*SUMIFS('General Inputs'!$E$11:$AB$11,'General Inputs'!$E$7:$AB$7,'REC Deliveries by Group'!H$161)</f>
        <v>0</v>
      </c>
      <c r="I163" s="151">
        <f>('REC Deliveries by Group'!I83/(1-SUMIFS('General Inputs'!$E$11:$AB$11,'General Inputs'!$E$7:$AB$7,'REC Deliveries by Group'!I$161)))*SUMIFS('General Inputs'!$E$11:$AB$11,'General Inputs'!$E$7:$AB$7,'REC Deliveries by Group'!I$161)</f>
        <v>0</v>
      </c>
      <c r="J163" s="151">
        <f>('REC Deliveries by Group'!J83/(1-SUMIFS('General Inputs'!$E$11:$AB$11,'General Inputs'!$E$7:$AB$7,'REC Deliveries by Group'!J$161)))*SUMIFS('General Inputs'!$E$11:$AB$11,'General Inputs'!$E$7:$AB$7,'REC Deliveries by Group'!J$161)</f>
        <v>19.984501162781182</v>
      </c>
      <c r="K163" s="151">
        <f>('REC Deliveries by Group'!K83/(1-SUMIFS('General Inputs'!$E$11:$AB$11,'General Inputs'!$E$7:$AB$7,'REC Deliveries by Group'!K$161)))*SUMIFS('General Inputs'!$E$11:$AB$11,'General Inputs'!$E$7:$AB$7,'REC Deliveries by Group'!K$161)</f>
        <v>379.22857271271374</v>
      </c>
      <c r="L163" s="151">
        <f>('REC Deliveries by Group'!L83/(1-SUMIFS('General Inputs'!$E$11:$AB$11,'General Inputs'!$E$7:$AB$7,'REC Deliveries by Group'!L$161)))*SUMIFS('General Inputs'!$E$11:$AB$11,'General Inputs'!$E$7:$AB$7,'REC Deliveries by Group'!L$161)</f>
        <v>1461.0097518924522</v>
      </c>
      <c r="M163" s="151">
        <f>('REC Deliveries by Group'!M83/(1-SUMIFS('General Inputs'!$E$11:$AB$11,'General Inputs'!$E$7:$AB$7,'REC Deliveries by Group'!M$161)))*SUMIFS('General Inputs'!$E$11:$AB$11,'General Inputs'!$E$7:$AB$7,'REC Deliveries by Group'!M$161)</f>
        <v>1370.057026255038</v>
      </c>
      <c r="N163" s="151">
        <f>('REC Deliveries by Group'!N83/(1-SUMIFS('General Inputs'!$E$11:$AB$11,'General Inputs'!$E$7:$AB$7,'REC Deliveries by Group'!N$161)))*SUMIFS('General Inputs'!$E$11:$AB$11,'General Inputs'!$E$7:$AB$7,'REC Deliveries by Group'!N$161)</f>
        <v>1349.5152064117822</v>
      </c>
      <c r="O163" s="151">
        <f>('REC Deliveries by Group'!O83/(1-SUMIFS('General Inputs'!$E$11:$AB$11,'General Inputs'!$E$7:$AB$7,'REC Deliveries by Group'!O$161)))*SUMIFS('General Inputs'!$E$11:$AB$11,'General Inputs'!$E$7:$AB$7,'REC Deliveries by Group'!O$161)</f>
        <v>1300.7854706538528</v>
      </c>
      <c r="P163" s="151">
        <f>('REC Deliveries by Group'!P83/(1-SUMIFS('General Inputs'!$E$11:$AB$11,'General Inputs'!$E$7:$AB$7,'REC Deliveries by Group'!P$161)))*SUMIFS('General Inputs'!$E$11:$AB$11,'General Inputs'!$E$7:$AB$7,'REC Deliveries by Group'!P$161)</f>
        <v>1258.9361022087742</v>
      </c>
      <c r="Q163" s="151">
        <f>('REC Deliveries by Group'!Q83/(1-SUMIFS('General Inputs'!$E$11:$AB$11,'General Inputs'!$E$7:$AB$7,'REC Deliveries by Group'!Q$161)))*SUMIFS('General Inputs'!$E$11:$AB$11,'General Inputs'!$E$7:$AB$7,'REC Deliveries by Group'!Q$161)</f>
        <v>1209.5925851063566</v>
      </c>
      <c r="R163" s="151">
        <f>('REC Deliveries by Group'!R83/(1-SUMIFS('General Inputs'!$E$11:$AB$11,'General Inputs'!$E$7:$AB$7,'REC Deliveries by Group'!R$161)))*SUMIFS('General Inputs'!$E$11:$AB$11,'General Inputs'!$E$7:$AB$7,'REC Deliveries by Group'!R$161)</f>
        <v>1168.0238097688903</v>
      </c>
      <c r="S163" s="151">
        <f>('REC Deliveries by Group'!S83/(1-SUMIFS('General Inputs'!$E$11:$AB$11,'General Inputs'!$E$7:$AB$7,'REC Deliveries by Group'!S$161)))*SUMIFS('General Inputs'!$E$11:$AB$11,'General Inputs'!$E$7:$AB$7,'REC Deliveries by Group'!S$161)</f>
        <v>1118.0180217807551</v>
      </c>
      <c r="T163" s="151">
        <f>('REC Deliveries by Group'!T83/(1-SUMIFS('General Inputs'!$E$11:$AB$11,'General Inputs'!$E$7:$AB$7,'REC Deliveries by Group'!T$161)))*SUMIFS('General Inputs'!$E$11:$AB$11,'General Inputs'!$E$7:$AB$7,'REC Deliveries by Group'!T$161)</f>
        <v>1087.4219554919773</v>
      </c>
      <c r="U163" s="151">
        <f>('REC Deliveries by Group'!U83/(1-SUMIFS('General Inputs'!$E$11:$AB$11,'General Inputs'!$E$7:$AB$7,'REC Deliveries by Group'!U$161)))*SUMIFS('General Inputs'!$E$11:$AB$11,'General Inputs'!$E$7:$AB$7,'REC Deliveries by Group'!U$161)</f>
        <v>1061.5208667309369</v>
      </c>
      <c r="V163" s="151">
        <f>('REC Deliveries by Group'!V83/(1-SUMIFS('General Inputs'!$E$11:$AB$11,'General Inputs'!$E$7:$AB$7,'REC Deliveries by Group'!V$161)))*SUMIFS('General Inputs'!$E$11:$AB$11,'General Inputs'!$E$7:$AB$7,'REC Deliveries by Group'!V$161)</f>
        <v>1047.5248339206257</v>
      </c>
      <c r="W163" s="151">
        <f>('REC Deliveries by Group'!W83/(1-SUMIFS('General Inputs'!$E$11:$AB$11,'General Inputs'!$E$7:$AB$7,'REC Deliveries by Group'!W$161)))*SUMIFS('General Inputs'!$E$11:$AB$11,'General Inputs'!$E$7:$AB$7,'REC Deliveries by Group'!W$161)</f>
        <v>1028.7129956611573</v>
      </c>
      <c r="X163" s="151">
        <f>('REC Deliveries by Group'!X83/(1-SUMIFS('General Inputs'!$E$11:$AB$11,'General Inputs'!$E$7:$AB$7,'REC Deliveries by Group'!X$161)))*SUMIFS('General Inputs'!$E$11:$AB$11,'General Inputs'!$E$7:$AB$7,'REC Deliveries by Group'!X$161)</f>
        <v>1023.8348573443582</v>
      </c>
      <c r="Y163" s="151">
        <f>('REC Deliveries by Group'!Y83/(1-SUMIFS('General Inputs'!$E$11:$AB$11,'General Inputs'!$E$7:$AB$7,'REC Deliveries by Group'!Y$161)))*SUMIFS('General Inputs'!$E$11:$AB$11,'General Inputs'!$E$7:$AB$7,'REC Deliveries by Group'!Y$161)</f>
        <v>969.57023805976098</v>
      </c>
      <c r="Z163" s="151">
        <f>('REC Deliveries by Group'!Z83/(1-SUMIFS('General Inputs'!$E$11:$AB$11,'General Inputs'!$E$7:$AB$7,'REC Deliveries by Group'!Z$161)))*SUMIFS('General Inputs'!$E$11:$AB$11,'General Inputs'!$E$7:$AB$7,'REC Deliveries by Group'!Z$161)</f>
        <v>535.89987891869055</v>
      </c>
      <c r="AA163" s="151">
        <f>('REC Deliveries by Group'!AA83/(1-SUMIFS('General Inputs'!$E$11:$AB$11,'General Inputs'!$E$7:$AB$7,'REC Deliveries by Group'!AA$161)))*SUMIFS('General Inputs'!$E$11:$AB$11,'General Inputs'!$E$7:$AB$7,'REC Deliveries by Group'!AA$161)</f>
        <v>527.67470956213549</v>
      </c>
      <c r="AB163" s="151">
        <f>('REC Deliveries by Group'!AB83/(1-SUMIFS('General Inputs'!$E$11:$AB$11,'General Inputs'!$E$7:$AB$7,'REC Deliveries by Group'!AB$161)))*SUMIFS('General Inputs'!$E$11:$AB$11,'General Inputs'!$E$7:$AB$7,'REC Deliveries by Group'!AB$161)</f>
        <v>526.3669379047941</v>
      </c>
      <c r="AC163" s="151">
        <f>('REC Deliveries by Group'!AC83/(1-SUMIFS('General Inputs'!$E$11:$AB$11,'General Inputs'!$E$7:$AB$7,'REC Deliveries by Group'!AC$161)))*SUMIFS('General Inputs'!$E$11:$AB$11,'General Inputs'!$E$7:$AB$7,'REC Deliveries by Group'!AC$161)</f>
        <v>523.08803925099517</v>
      </c>
      <c r="AD163" s="151">
        <f>('REC Deliveries by Group'!AD83/(1-SUMIFS('General Inputs'!$E$11:$AB$11,'General Inputs'!$E$7:$AB$7,'REC Deliveries by Group'!AD$161)))*SUMIFS('General Inputs'!$E$11:$AB$11,'General Inputs'!$E$7:$AB$7,'REC Deliveries by Group'!AD$161)</f>
        <v>519.8280174576978</v>
      </c>
      <c r="AE163" s="151">
        <f>('REC Deliveries by Group'!AE83/(1-SUMIFS('General Inputs'!$E$11:$AB$11,'General Inputs'!$E$7:$AB$7,'REC Deliveries by Group'!AE$161)))*SUMIFS('General Inputs'!$E$11:$AB$11,'General Inputs'!$E$7:$AB$7,'REC Deliveries by Group'!AE$161)</f>
        <v>516.58677814244015</v>
      </c>
    </row>
    <row r="164" spans="3:31">
      <c r="C164" s="147" t="s">
        <v>176</v>
      </c>
      <c r="D164" s="155" t="s">
        <v>177</v>
      </c>
      <c r="E164" s="155" t="s">
        <v>167</v>
      </c>
      <c r="F164" s="156">
        <v>2025</v>
      </c>
      <c r="G164" s="149" t="s">
        <v>85</v>
      </c>
      <c r="H164" s="151">
        <f>('REC Deliveries by Group'!H84/(1-SUMIFS('General Inputs'!$E$11:$AB$11,'General Inputs'!$E$7:$AB$7,'REC Deliveries by Group'!H$161)))*SUMIFS('General Inputs'!$E$11:$AB$11,'General Inputs'!$E$7:$AB$7,'REC Deliveries by Group'!H$161)</f>
        <v>0</v>
      </c>
      <c r="I164" s="151">
        <f>('REC Deliveries by Group'!I84/(1-SUMIFS('General Inputs'!$E$11:$AB$11,'General Inputs'!$E$7:$AB$7,'REC Deliveries by Group'!I$161)))*SUMIFS('General Inputs'!$E$11:$AB$11,'General Inputs'!$E$7:$AB$7,'REC Deliveries by Group'!I$161)</f>
        <v>0</v>
      </c>
      <c r="J164" s="151">
        <f>('REC Deliveries by Group'!J84/(1-SUMIFS('General Inputs'!$E$11:$AB$11,'General Inputs'!$E$7:$AB$7,'REC Deliveries by Group'!J$161)))*SUMIFS('General Inputs'!$E$11:$AB$11,'General Inputs'!$E$7:$AB$7,'REC Deliveries by Group'!J$161)</f>
        <v>0</v>
      </c>
      <c r="K164" s="151">
        <f>('REC Deliveries by Group'!K84/(1-SUMIFS('General Inputs'!$E$11:$AB$11,'General Inputs'!$E$7:$AB$7,'REC Deliveries by Group'!K$161)))*SUMIFS('General Inputs'!$E$11:$AB$11,'General Inputs'!$E$7:$AB$7,'REC Deliveries by Group'!K$161)</f>
        <v>210.50609269222133</v>
      </c>
      <c r="L164" s="151">
        <f>('REC Deliveries by Group'!L84/(1-SUMIFS('General Inputs'!$E$11:$AB$11,'General Inputs'!$E$7:$AB$7,'REC Deliveries by Group'!L$161)))*SUMIFS('General Inputs'!$E$11:$AB$11,'General Inputs'!$E$7:$AB$7,'REC Deliveries by Group'!L$161)</f>
        <v>2207.3579398065499</v>
      </c>
      <c r="M164" s="151">
        <f>('REC Deliveries by Group'!M84/(1-SUMIFS('General Inputs'!$E$11:$AB$11,'General Inputs'!$E$7:$AB$7,'REC Deliveries by Group'!M$161)))*SUMIFS('General Inputs'!$E$11:$AB$11,'General Inputs'!$E$7:$AB$7,'REC Deliveries by Group'!M$161)</f>
        <v>4279.3399226247138</v>
      </c>
      <c r="N164" s="151">
        <f>('REC Deliveries by Group'!N84/(1-SUMIFS('General Inputs'!$E$11:$AB$11,'General Inputs'!$E$7:$AB$7,'REC Deliveries by Group'!N$161)))*SUMIFS('General Inputs'!$E$11:$AB$11,'General Inputs'!$E$7:$AB$7,'REC Deliveries by Group'!N$161)</f>
        <v>16892.66130391978</v>
      </c>
      <c r="O164" s="151">
        <f>('REC Deliveries by Group'!O84/(1-SUMIFS('General Inputs'!$E$11:$AB$11,'General Inputs'!$E$7:$AB$7,'REC Deliveries by Group'!O$161)))*SUMIFS('General Inputs'!$E$11:$AB$11,'General Inputs'!$E$7:$AB$7,'REC Deliveries by Group'!O$161)</f>
        <v>16329.893919051752</v>
      </c>
      <c r="P164" s="151">
        <f>('REC Deliveries by Group'!P84/(1-SUMIFS('General Inputs'!$E$11:$AB$11,'General Inputs'!$E$7:$AB$7,'REC Deliveries by Group'!P$161)))*SUMIFS('General Inputs'!$E$11:$AB$11,'General Inputs'!$E$7:$AB$7,'REC Deliveries by Group'!P$161)</f>
        <v>15850.443901827726</v>
      </c>
      <c r="Q164" s="151">
        <f>('REC Deliveries by Group'!Q84/(1-SUMIFS('General Inputs'!$E$11:$AB$11,'General Inputs'!$E$7:$AB$7,'REC Deliveries by Group'!Q$161)))*SUMIFS('General Inputs'!$E$11:$AB$11,'General Inputs'!$E$7:$AB$7,'REC Deliveries by Group'!Q$161)</f>
        <v>15273.535263105407</v>
      </c>
      <c r="R164" s="151">
        <f>('REC Deliveries by Group'!R84/(1-SUMIFS('General Inputs'!$E$11:$AB$11,'General Inputs'!$E$7:$AB$7,'REC Deliveries by Group'!R$161)))*SUMIFS('General Inputs'!$E$11:$AB$11,'General Inputs'!$E$7:$AB$7,'REC Deliveries by Group'!R$161)</f>
        <v>14791.680697853319</v>
      </c>
      <c r="S164" s="151">
        <f>('REC Deliveries by Group'!S84/(1-SUMIFS('General Inputs'!$E$11:$AB$11,'General Inputs'!$E$7:$AB$7,'REC Deliveries by Group'!S$161)))*SUMIFS('General Inputs'!$E$11:$AB$11,'General Inputs'!$E$7:$AB$7,'REC Deliveries by Group'!S$161)</f>
        <v>14199.814074023676</v>
      </c>
      <c r="T164" s="151">
        <f>('REC Deliveries by Group'!T84/(1-SUMIFS('General Inputs'!$E$11:$AB$11,'General Inputs'!$E$7:$AB$7,'REC Deliveries by Group'!T$161)))*SUMIFS('General Inputs'!$E$11:$AB$11,'General Inputs'!$E$7:$AB$7,'REC Deliveries by Group'!T$161)</f>
        <v>13851.685743461285</v>
      </c>
      <c r="U164" s="151">
        <f>('REC Deliveries by Group'!U84/(1-SUMIFS('General Inputs'!$E$11:$AB$11,'General Inputs'!$E$7:$AB$7,'REC Deliveries by Group'!U$161)))*SUMIFS('General Inputs'!$E$11:$AB$11,'General Inputs'!$E$7:$AB$7,'REC Deliveries by Group'!U$161)</f>
        <v>13561.45845044726</v>
      </c>
      <c r="V164" s="151">
        <f>('REC Deliveries by Group'!V84/(1-SUMIFS('General Inputs'!$E$11:$AB$11,'General Inputs'!$E$7:$AB$7,'REC Deliveries by Group'!V$161)))*SUMIFS('General Inputs'!$E$11:$AB$11,'General Inputs'!$E$7:$AB$7,'REC Deliveries by Group'!V$161)</f>
        <v>13422.028825301648</v>
      </c>
      <c r="W164" s="151">
        <f>('REC Deliveries by Group'!W84/(1-SUMIFS('General Inputs'!$E$11:$AB$11,'General Inputs'!$E$7:$AB$7,'REC Deliveries by Group'!W$161)))*SUMIFS('General Inputs'!$E$11:$AB$11,'General Inputs'!$E$7:$AB$7,'REC Deliveries by Group'!W$161)</f>
        <v>13219.854921440363</v>
      </c>
      <c r="X164" s="151">
        <f>('REC Deliveries by Group'!X84/(1-SUMIFS('General Inputs'!$E$11:$AB$11,'General Inputs'!$E$7:$AB$7,'REC Deliveries by Group'!X$161)))*SUMIFS('General Inputs'!$E$11:$AB$11,'General Inputs'!$E$7:$AB$7,'REC Deliveries by Group'!X$161)</f>
        <v>13196.040539984797</v>
      </c>
      <c r="Y164" s="151">
        <f>('REC Deliveries by Group'!Y84/(1-SUMIFS('General Inputs'!$E$11:$AB$11,'General Inputs'!$E$7:$AB$7,'REC Deliveries by Group'!Y$161)))*SUMIFS('General Inputs'!$E$11:$AB$11,'General Inputs'!$E$7:$AB$7,'REC Deliveries by Group'!Y$161)</f>
        <v>13155.643874366517</v>
      </c>
      <c r="Z164" s="151">
        <f>('REC Deliveries by Group'!Z84/(1-SUMIFS('General Inputs'!$E$11:$AB$11,'General Inputs'!$E$7:$AB$7,'REC Deliveries by Group'!Z$161)))*SUMIFS('General Inputs'!$E$11:$AB$11,'General Inputs'!$E$7:$AB$7,'REC Deliveries by Group'!Z$161)</f>
        <v>12657.21273169197</v>
      </c>
      <c r="AA164" s="151">
        <f>('REC Deliveries by Group'!AA84/(1-SUMIFS('General Inputs'!$E$11:$AB$11,'General Inputs'!$E$7:$AB$7,'REC Deliveries by Group'!AA$161)))*SUMIFS('General Inputs'!$E$11:$AB$11,'General Inputs'!$E$7:$AB$7,'REC Deliveries by Group'!AA$161)</f>
        <v>11241.096780254535</v>
      </c>
      <c r="AB164" s="151">
        <f>('REC Deliveries by Group'!AB84/(1-SUMIFS('General Inputs'!$E$11:$AB$11,'General Inputs'!$E$7:$AB$7,'REC Deliveries by Group'!AB$161)))*SUMIFS('General Inputs'!$E$11:$AB$11,'General Inputs'!$E$7:$AB$7,'REC Deliveries by Group'!AB$161)</f>
        <v>11251.873334975393</v>
      </c>
      <c r="AC164" s="151">
        <f>('REC Deliveries by Group'!AC84/(1-SUMIFS('General Inputs'!$E$11:$AB$11,'General Inputs'!$E$7:$AB$7,'REC Deliveries by Group'!AC$161)))*SUMIFS('General Inputs'!$E$11:$AB$11,'General Inputs'!$E$7:$AB$7,'REC Deliveries by Group'!AC$161)</f>
        <v>11220.370402555693</v>
      </c>
      <c r="AD164" s="151">
        <f>('REC Deliveries by Group'!AD84/(1-SUMIFS('General Inputs'!$E$11:$AB$11,'General Inputs'!$E$7:$AB$7,'REC Deliveries by Group'!AD$161)))*SUMIFS('General Inputs'!$E$11:$AB$11,'General Inputs'!$E$7:$AB$7,'REC Deliveries by Group'!AD$161)</f>
        <v>11188.982708112322</v>
      </c>
      <c r="AE164" s="151">
        <f>('REC Deliveries by Group'!AE84/(1-SUMIFS('General Inputs'!$E$11:$AB$11,'General Inputs'!$E$7:$AB$7,'REC Deliveries by Group'!AE$161)))*SUMIFS('General Inputs'!$E$11:$AB$11,'General Inputs'!$E$7:$AB$7,'REC Deliveries by Group'!AE$161)</f>
        <v>11157.709748535413</v>
      </c>
    </row>
    <row r="165" spans="3:31">
      <c r="C165" s="147" t="s">
        <v>176</v>
      </c>
      <c r="D165" s="155" t="s">
        <v>177</v>
      </c>
      <c r="E165" s="155" t="s">
        <v>167</v>
      </c>
      <c r="F165" s="156">
        <v>2026</v>
      </c>
      <c r="G165" s="149" t="s">
        <v>85</v>
      </c>
      <c r="H165" s="151">
        <f>('REC Deliveries by Group'!H85/(1-SUMIFS('General Inputs'!$E$11:$AB$11,'General Inputs'!$E$7:$AB$7,'REC Deliveries by Group'!H$161)))*SUMIFS('General Inputs'!$E$11:$AB$11,'General Inputs'!$E$7:$AB$7,'REC Deliveries by Group'!H$161)</f>
        <v>0</v>
      </c>
      <c r="I165" s="151">
        <f>('REC Deliveries by Group'!I85/(1-SUMIFS('General Inputs'!$E$11:$AB$11,'General Inputs'!$E$7:$AB$7,'REC Deliveries by Group'!I$161)))*SUMIFS('General Inputs'!$E$11:$AB$11,'General Inputs'!$E$7:$AB$7,'REC Deliveries by Group'!I$161)</f>
        <v>0</v>
      </c>
      <c r="J165" s="151">
        <f>('REC Deliveries by Group'!J85/(1-SUMIFS('General Inputs'!$E$11:$AB$11,'General Inputs'!$E$7:$AB$7,'REC Deliveries by Group'!J$161)))*SUMIFS('General Inputs'!$E$11:$AB$11,'General Inputs'!$E$7:$AB$7,'REC Deliveries by Group'!J$161)</f>
        <v>0</v>
      </c>
      <c r="K165" s="151">
        <f>('REC Deliveries by Group'!K85/(1-SUMIFS('General Inputs'!$E$11:$AB$11,'General Inputs'!$E$7:$AB$7,'REC Deliveries by Group'!K$161)))*SUMIFS('General Inputs'!$E$11:$AB$11,'General Inputs'!$E$7:$AB$7,'REC Deliveries by Group'!K$161)</f>
        <v>0</v>
      </c>
      <c r="L165" s="151">
        <f>('REC Deliveries by Group'!L85/(1-SUMIFS('General Inputs'!$E$11:$AB$11,'General Inputs'!$E$7:$AB$7,'REC Deliveries by Group'!L$161)))*SUMIFS('General Inputs'!$E$11:$AB$11,'General Inputs'!$E$7:$AB$7,'REC Deliveries by Group'!L$161)</f>
        <v>365.64402273674784</v>
      </c>
      <c r="M165" s="151">
        <f>('REC Deliveries by Group'!M85/(1-SUMIFS('General Inputs'!$E$11:$AB$11,'General Inputs'!$E$7:$AB$7,'REC Deliveries by Group'!M$161)))*SUMIFS('General Inputs'!$E$11:$AB$11,'General Inputs'!$E$7:$AB$7,'REC Deliveries by Group'!M$161)</f>
        <v>2080.3442737538862</v>
      </c>
      <c r="N165" s="151">
        <f>('REC Deliveries by Group'!N85/(1-SUMIFS('General Inputs'!$E$11:$AB$11,'General Inputs'!$E$7:$AB$7,'REC Deliveries by Group'!N$161)))*SUMIFS('General Inputs'!$E$11:$AB$11,'General Inputs'!$E$7:$AB$7,'REC Deliveries by Group'!N$161)</f>
        <v>4236.3598453352779</v>
      </c>
      <c r="O165" s="151">
        <f>('REC Deliveries by Group'!O85/(1-SUMIFS('General Inputs'!$E$11:$AB$11,'General Inputs'!$E$7:$AB$7,'REC Deliveries by Group'!O$161)))*SUMIFS('General Inputs'!$E$11:$AB$11,'General Inputs'!$E$7:$AB$7,'REC Deliveries by Group'!O$161)</f>
        <v>19511.89899336045</v>
      </c>
      <c r="P165" s="151">
        <f>('REC Deliveries by Group'!P85/(1-SUMIFS('General Inputs'!$E$11:$AB$11,'General Inputs'!$E$7:$AB$7,'REC Deliveries by Group'!P$161)))*SUMIFS('General Inputs'!$E$11:$AB$11,'General Inputs'!$E$7:$AB$7,'REC Deliveries by Group'!P$161)</f>
        <v>18930.076289976329</v>
      </c>
      <c r="Q165" s="151">
        <f>('REC Deliveries by Group'!Q85/(1-SUMIFS('General Inputs'!$E$11:$AB$11,'General Inputs'!$E$7:$AB$7,'REC Deliveries by Group'!Q$161)))*SUMIFS('General Inputs'!$E$11:$AB$11,'General Inputs'!$E$7:$AB$7,'REC Deliveries by Group'!Q$161)</f>
        <v>18232.462642360268</v>
      </c>
      <c r="R165" s="151">
        <f>('REC Deliveries by Group'!R85/(1-SUMIFS('General Inputs'!$E$11:$AB$11,'General Inputs'!$E$7:$AB$7,'REC Deliveries by Group'!R$161)))*SUMIFS('General Inputs'!$E$11:$AB$11,'General Inputs'!$E$7:$AB$7,'REC Deliveries by Group'!R$161)</f>
        <v>17648.921782910769</v>
      </c>
      <c r="S165" s="151">
        <f>('REC Deliveries by Group'!S85/(1-SUMIFS('General Inputs'!$E$11:$AB$11,'General Inputs'!$E$7:$AB$7,'REC Deliveries by Group'!S$161)))*SUMIFS('General Inputs'!$E$11:$AB$11,'General Inputs'!$E$7:$AB$7,'REC Deliveries by Group'!S$161)</f>
        <v>16934.730091102727</v>
      </c>
      <c r="T165" s="151">
        <f>('REC Deliveries by Group'!T85/(1-SUMIFS('General Inputs'!$E$11:$AB$11,'General Inputs'!$E$7:$AB$7,'REC Deliveries by Group'!T$161)))*SUMIFS('General Inputs'!$E$11:$AB$11,'General Inputs'!$E$7:$AB$7,'REC Deliveries by Group'!T$161)</f>
        <v>16511.757106766767</v>
      </c>
      <c r="U165" s="151">
        <f>('REC Deliveries by Group'!U85/(1-SUMIFS('General Inputs'!$E$11:$AB$11,'General Inputs'!$E$7:$AB$7,'REC Deliveries by Group'!U$161)))*SUMIFS('General Inputs'!$E$11:$AB$11,'General Inputs'!$E$7:$AB$7,'REC Deliveries by Group'!U$161)</f>
        <v>16158.170099390063</v>
      </c>
      <c r="V165" s="151">
        <f>('REC Deliveries by Group'!V85/(1-SUMIFS('General Inputs'!$E$11:$AB$11,'General Inputs'!$E$7:$AB$7,'REC Deliveries by Group'!V$161)))*SUMIFS('General Inputs'!$E$11:$AB$11,'General Inputs'!$E$7:$AB$7,'REC Deliveries by Group'!V$161)</f>
        <v>15984.503124252979</v>
      </c>
      <c r="W165" s="151">
        <f>('REC Deliveries by Group'!W85/(1-SUMIFS('General Inputs'!$E$11:$AB$11,'General Inputs'!$E$7:$AB$7,'REC Deliveries by Group'!W$161)))*SUMIFS('General Inputs'!$E$11:$AB$11,'General Inputs'!$E$7:$AB$7,'REC Deliveries by Group'!W$161)</f>
        <v>15736.311359530579</v>
      </c>
      <c r="X165" s="151">
        <f>('REC Deliveries by Group'!X85/(1-SUMIFS('General Inputs'!$E$11:$AB$11,'General Inputs'!$E$7:$AB$7,'REC Deliveries by Group'!X$161)))*SUMIFS('General Inputs'!$E$11:$AB$11,'General Inputs'!$E$7:$AB$7,'REC Deliveries by Group'!X$161)</f>
        <v>15700.563987410971</v>
      </c>
      <c r="Y165" s="151">
        <f>('REC Deliveries by Group'!Y85/(1-SUMIFS('General Inputs'!$E$11:$AB$11,'General Inputs'!$E$7:$AB$7,'REC Deliveries by Group'!Y$161)))*SUMIFS('General Inputs'!$E$11:$AB$11,'General Inputs'!$E$7:$AB$7,'REC Deliveries by Group'!Y$161)</f>
        <v>15645.12971967434</v>
      </c>
      <c r="Z165" s="151">
        <f>('REC Deliveries by Group'!Z85/(1-SUMIFS('General Inputs'!$E$11:$AB$11,'General Inputs'!$E$7:$AB$7,'REC Deliveries by Group'!Z$161)))*SUMIFS('General Inputs'!$E$11:$AB$11,'General Inputs'!$E$7:$AB$7,'REC Deliveries by Group'!Z$161)</f>
        <v>15649.451583205984</v>
      </c>
      <c r="AA165" s="151">
        <f>('REC Deliveries by Group'!AA85/(1-SUMIFS('General Inputs'!$E$11:$AB$11,'General Inputs'!$E$7:$AB$7,'REC Deliveries by Group'!AA$161)))*SUMIFS('General Inputs'!$E$11:$AB$11,'General Inputs'!$E$7:$AB$7,'REC Deliveries by Group'!AA$161)</f>
        <v>14944.82107859116</v>
      </c>
      <c r="AB165" s="151">
        <f>('REC Deliveries by Group'!AB85/(1-SUMIFS('General Inputs'!$E$11:$AB$11,'General Inputs'!$E$7:$AB$7,'REC Deliveries by Group'!AB$161)))*SUMIFS('General Inputs'!$E$11:$AB$11,'General Inputs'!$E$7:$AB$7,'REC Deliveries by Group'!AB$161)</f>
        <v>13682.83694235618</v>
      </c>
      <c r="AC165" s="151">
        <f>('REC Deliveries by Group'!AC85/(1-SUMIFS('General Inputs'!$E$11:$AB$11,'General Inputs'!$E$7:$AB$7,'REC Deliveries by Group'!AC$161)))*SUMIFS('General Inputs'!$E$11:$AB$11,'General Inputs'!$E$7:$AB$7,'REC Deliveries by Group'!AC$161)</f>
        <v>13636.190803314494</v>
      </c>
      <c r="AD165" s="151">
        <f>('REC Deliveries by Group'!AD85/(1-SUMIFS('General Inputs'!$E$11:$AB$11,'General Inputs'!$E$7:$AB$7,'REC Deliveries by Group'!AD$161)))*SUMIFS('General Inputs'!$E$11:$AB$11,'General Inputs'!$E$7:$AB$7,'REC Deliveries by Group'!AD$161)</f>
        <v>13589.747082802465</v>
      </c>
      <c r="AE165" s="151">
        <f>('REC Deliveries by Group'!AE85/(1-SUMIFS('General Inputs'!$E$11:$AB$11,'General Inputs'!$E$7:$AB$7,'REC Deliveries by Group'!AE$161)))*SUMIFS('General Inputs'!$E$11:$AB$11,'General Inputs'!$E$7:$AB$7,'REC Deliveries by Group'!AE$161)</f>
        <v>13543.504841815962</v>
      </c>
    </row>
    <row r="166" spans="3:31">
      <c r="C166" s="147" t="s">
        <v>176</v>
      </c>
      <c r="D166" s="155" t="s">
        <v>177</v>
      </c>
      <c r="E166" s="155" t="s">
        <v>167</v>
      </c>
      <c r="F166" s="156">
        <v>2027</v>
      </c>
      <c r="G166" s="149" t="s">
        <v>85</v>
      </c>
      <c r="H166" s="151">
        <f>('REC Deliveries by Group'!H86/(1-SUMIFS('General Inputs'!$E$11:$AB$11,'General Inputs'!$E$7:$AB$7,'REC Deliveries by Group'!H$161)))*SUMIFS('General Inputs'!$E$11:$AB$11,'General Inputs'!$E$7:$AB$7,'REC Deliveries by Group'!H$161)</f>
        <v>0</v>
      </c>
      <c r="I166" s="151">
        <f>('REC Deliveries by Group'!I86/(1-SUMIFS('General Inputs'!$E$11:$AB$11,'General Inputs'!$E$7:$AB$7,'REC Deliveries by Group'!I$161)))*SUMIFS('General Inputs'!$E$11:$AB$11,'General Inputs'!$E$7:$AB$7,'REC Deliveries by Group'!I$161)</f>
        <v>0</v>
      </c>
      <c r="J166" s="151">
        <f>('REC Deliveries by Group'!J86/(1-SUMIFS('General Inputs'!$E$11:$AB$11,'General Inputs'!$E$7:$AB$7,'REC Deliveries by Group'!J$161)))*SUMIFS('General Inputs'!$E$11:$AB$11,'General Inputs'!$E$7:$AB$7,'REC Deliveries by Group'!J$161)</f>
        <v>0</v>
      </c>
      <c r="K166" s="151">
        <f>('REC Deliveries by Group'!K86/(1-SUMIFS('General Inputs'!$E$11:$AB$11,'General Inputs'!$E$7:$AB$7,'REC Deliveries by Group'!K$161)))*SUMIFS('General Inputs'!$E$11:$AB$11,'General Inputs'!$E$7:$AB$7,'REC Deliveries by Group'!K$161)</f>
        <v>0</v>
      </c>
      <c r="L166" s="151">
        <f>('REC Deliveries by Group'!L86/(1-SUMIFS('General Inputs'!$E$11:$AB$11,'General Inputs'!$E$7:$AB$7,'REC Deliveries by Group'!L$161)))*SUMIFS('General Inputs'!$E$11:$AB$11,'General Inputs'!$E$7:$AB$7,'REC Deliveries by Group'!L$161)</f>
        <v>0</v>
      </c>
      <c r="M166" s="151">
        <f>('REC Deliveries by Group'!M86/(1-SUMIFS('General Inputs'!$E$11:$AB$11,'General Inputs'!$E$7:$AB$7,'REC Deliveries by Group'!M$161)))*SUMIFS('General Inputs'!$E$11:$AB$11,'General Inputs'!$E$7:$AB$7,'REC Deliveries by Group'!M$161)</f>
        <v>344.60448630247663</v>
      </c>
      <c r="N166" s="151">
        <f>('REC Deliveries by Group'!N86/(1-SUMIFS('General Inputs'!$E$11:$AB$11,'General Inputs'!$E$7:$AB$7,'REC Deliveries by Group'!N$161)))*SUMIFS('General Inputs'!$E$11:$AB$11,'General Inputs'!$E$7:$AB$7,'REC Deliveries by Group'!N$161)</f>
        <v>2059.4500799550124</v>
      </c>
      <c r="O166" s="151">
        <f>('REC Deliveries by Group'!O86/(1-SUMIFS('General Inputs'!$E$11:$AB$11,'General Inputs'!$E$7:$AB$7,'REC Deliveries by Group'!O$161)))*SUMIFS('General Inputs'!$E$11:$AB$11,'General Inputs'!$E$7:$AB$7,'REC Deliveries by Group'!O$161)</f>
        <v>4103.908383400023</v>
      </c>
      <c r="P166" s="151">
        <f>('REC Deliveries by Group'!P86/(1-SUMIFS('General Inputs'!$E$11:$AB$11,'General Inputs'!$E$7:$AB$7,'REC Deliveries by Group'!P$161)))*SUMIFS('General Inputs'!$E$11:$AB$11,'General Inputs'!$E$7:$AB$7,'REC Deliveries by Group'!P$161)</f>
        <v>18979.049954425347</v>
      </c>
      <c r="Q166" s="151">
        <f>('REC Deliveries by Group'!Q86/(1-SUMIFS('General Inputs'!$E$11:$AB$11,'General Inputs'!$E$7:$AB$7,'REC Deliveries by Group'!Q$161)))*SUMIFS('General Inputs'!$E$11:$AB$11,'General Inputs'!$E$7:$AB$7,'REC Deliveries by Group'!Q$161)</f>
        <v>18279.516802836781</v>
      </c>
      <c r="R166" s="151">
        <f>('REC Deliveries by Group'!R86/(1-SUMIFS('General Inputs'!$E$11:$AB$11,'General Inputs'!$E$7:$AB$7,'REC Deliveries by Group'!R$161)))*SUMIFS('General Inputs'!$E$11:$AB$11,'General Inputs'!$E$7:$AB$7,'REC Deliveries by Group'!R$161)</f>
        <v>17694.358883354329</v>
      </c>
      <c r="S166" s="151">
        <f>('REC Deliveries by Group'!S86/(1-SUMIFS('General Inputs'!$E$11:$AB$11,'General Inputs'!$E$7:$AB$7,'REC Deliveries by Group'!S$161)))*SUMIFS('General Inputs'!$E$11:$AB$11,'General Inputs'!$E$7:$AB$7,'REC Deliveries by Group'!S$161)</f>
        <v>16978.221924683938</v>
      </c>
      <c r="T166" s="151">
        <f>('REC Deliveries by Group'!T86/(1-SUMIFS('General Inputs'!$E$11:$AB$11,'General Inputs'!$E$7:$AB$7,'REC Deliveries by Group'!T$161)))*SUMIFS('General Inputs'!$E$11:$AB$11,'General Inputs'!$E$7:$AB$7,'REC Deliveries by Group'!T$161)</f>
        <v>16554.0587278493</v>
      </c>
      <c r="U166" s="151">
        <f>('REC Deliveries by Group'!U86/(1-SUMIFS('General Inputs'!$E$11:$AB$11,'General Inputs'!$E$7:$AB$7,'REC Deliveries by Group'!U$161)))*SUMIFS('General Inputs'!$E$11:$AB$11,'General Inputs'!$E$7:$AB$7,'REC Deliveries by Group'!U$161)</f>
        <v>16199.464146515804</v>
      </c>
      <c r="V166" s="151">
        <f>('REC Deliveries by Group'!V86/(1-SUMIFS('General Inputs'!$E$11:$AB$11,'General Inputs'!$E$7:$AB$7,'REC Deliveries by Group'!V$161)))*SUMIFS('General Inputs'!$E$11:$AB$11,'General Inputs'!$E$7:$AB$7,'REC Deliveries by Group'!V$161)</f>
        <v>16025.252714028371</v>
      </c>
      <c r="W166" s="151">
        <f>('REC Deliveries by Group'!W86/(1-SUMIFS('General Inputs'!$E$11:$AB$11,'General Inputs'!$E$7:$AB$7,'REC Deliveries by Group'!W$161)))*SUMIFS('General Inputs'!$E$11:$AB$11,'General Inputs'!$E$7:$AB$7,'REC Deliveries by Group'!W$161)</f>
        <v>15776.329153106806</v>
      </c>
      <c r="X166" s="151">
        <f>('REC Deliveries by Group'!X86/(1-SUMIFS('General Inputs'!$E$11:$AB$11,'General Inputs'!$E$7:$AB$7,'REC Deliveries by Group'!X$161)))*SUMIFS('General Inputs'!$E$11:$AB$11,'General Inputs'!$E$7:$AB$7,'REC Deliveries by Group'!X$161)</f>
        <v>15740.392017337841</v>
      </c>
      <c r="Y166" s="151">
        <f>('REC Deliveries by Group'!Y86/(1-SUMIFS('General Inputs'!$E$11:$AB$11,'General Inputs'!$E$7:$AB$7,'REC Deliveries by Group'!Y$161)))*SUMIFS('General Inputs'!$E$11:$AB$11,'General Inputs'!$E$7:$AB$7,'REC Deliveries by Group'!Y$161)</f>
        <v>15684.718615059342</v>
      </c>
      <c r="Z166" s="151">
        <f>('REC Deliveries by Group'!Z86/(1-SUMIFS('General Inputs'!$E$11:$AB$11,'General Inputs'!$E$7:$AB$7,'REC Deliveries by Group'!Z$161)))*SUMIFS('General Inputs'!$E$11:$AB$11,'General Inputs'!$E$7:$AB$7,'REC Deliveries by Group'!Z$161)</f>
        <v>15688.95287104544</v>
      </c>
      <c r="AA166" s="151">
        <f>('REC Deliveries by Group'!AA86/(1-SUMIFS('General Inputs'!$E$11:$AB$11,'General Inputs'!$E$7:$AB$7,'REC Deliveries by Group'!AA$161)))*SUMIFS('General Inputs'!$E$11:$AB$11,'General Inputs'!$E$7:$AB$7,'REC Deliveries by Group'!AA$161)</f>
        <v>15486.692062192153</v>
      </c>
      <c r="AB166" s="151">
        <f>('REC Deliveries by Group'!AB86/(1-SUMIFS('General Inputs'!$E$11:$AB$11,'General Inputs'!$E$7:$AB$7,'REC Deliveries by Group'!AB$161)))*SUMIFS('General Inputs'!$E$11:$AB$11,'General Inputs'!$E$7:$AB$7,'REC Deliveries by Group'!AB$161)</f>
        <v>14982.695804235587</v>
      </c>
      <c r="AC166" s="151">
        <f>('REC Deliveries by Group'!AC86/(1-SUMIFS('General Inputs'!$E$11:$AB$11,'General Inputs'!$E$7:$AB$7,'REC Deliveries by Group'!AC$161)))*SUMIFS('General Inputs'!$E$11:$AB$11,'General Inputs'!$E$7:$AB$7,'REC Deliveries by Group'!AC$161)</f>
        <v>13665.932078313093</v>
      </c>
      <c r="AD166" s="151">
        <f>('REC Deliveries by Group'!AD86/(1-SUMIFS('General Inputs'!$E$11:$AB$11,'General Inputs'!$E$7:$AB$7,'REC Deliveries by Group'!AD$161)))*SUMIFS('General Inputs'!$E$11:$AB$11,'General Inputs'!$E$7:$AB$7,'REC Deliveries by Group'!AD$161)</f>
        <v>13619.303002378305</v>
      </c>
      <c r="AE166" s="151">
        <f>('REC Deliveries by Group'!AE86/(1-SUMIFS('General Inputs'!$E$11:$AB$11,'General Inputs'!$E$7:$AB$7,'REC Deliveries by Group'!AE$161)))*SUMIFS('General Inputs'!$E$11:$AB$11,'General Inputs'!$E$7:$AB$7,'REC Deliveries by Group'!AE$161)</f>
        <v>13572.876473886496</v>
      </c>
    </row>
    <row r="167" spans="3:31">
      <c r="C167" s="147" t="s">
        <v>176</v>
      </c>
      <c r="D167" s="155" t="s">
        <v>177</v>
      </c>
      <c r="E167" s="155" t="s">
        <v>167</v>
      </c>
      <c r="F167" s="156">
        <v>2028</v>
      </c>
      <c r="G167" s="149" t="s">
        <v>85</v>
      </c>
      <c r="H167" s="151">
        <f>('REC Deliveries by Group'!H87/(1-SUMIFS('General Inputs'!$E$11:$AB$11,'General Inputs'!$E$7:$AB$7,'REC Deliveries by Group'!H$161)))*SUMIFS('General Inputs'!$E$11:$AB$11,'General Inputs'!$E$7:$AB$7,'REC Deliveries by Group'!H$161)</f>
        <v>0</v>
      </c>
      <c r="I167" s="151">
        <f>('REC Deliveries by Group'!I87/(1-SUMIFS('General Inputs'!$E$11:$AB$11,'General Inputs'!$E$7:$AB$7,'REC Deliveries by Group'!I$161)))*SUMIFS('General Inputs'!$E$11:$AB$11,'General Inputs'!$E$7:$AB$7,'REC Deliveries by Group'!I$161)</f>
        <v>0</v>
      </c>
      <c r="J167" s="151">
        <f>('REC Deliveries by Group'!J87/(1-SUMIFS('General Inputs'!$E$11:$AB$11,'General Inputs'!$E$7:$AB$7,'REC Deliveries by Group'!J$161)))*SUMIFS('General Inputs'!$E$11:$AB$11,'General Inputs'!$E$7:$AB$7,'REC Deliveries by Group'!J$161)</f>
        <v>0</v>
      </c>
      <c r="K167" s="151">
        <f>('REC Deliveries by Group'!K87/(1-SUMIFS('General Inputs'!$E$11:$AB$11,'General Inputs'!$E$7:$AB$7,'REC Deliveries by Group'!K$161)))*SUMIFS('General Inputs'!$E$11:$AB$11,'General Inputs'!$E$7:$AB$7,'REC Deliveries by Group'!K$161)</f>
        <v>0</v>
      </c>
      <c r="L167" s="151">
        <f>('REC Deliveries by Group'!L87/(1-SUMIFS('General Inputs'!$E$11:$AB$11,'General Inputs'!$E$7:$AB$7,'REC Deliveries by Group'!L$161)))*SUMIFS('General Inputs'!$E$11:$AB$11,'General Inputs'!$E$7:$AB$7,'REC Deliveries by Group'!L$161)</f>
        <v>0</v>
      </c>
      <c r="M167" s="151">
        <f>('REC Deliveries by Group'!M87/(1-SUMIFS('General Inputs'!$E$11:$AB$11,'General Inputs'!$E$7:$AB$7,'REC Deliveries by Group'!M$161)))*SUMIFS('General Inputs'!$E$11:$AB$11,'General Inputs'!$E$7:$AB$7,'REC Deliveries by Group'!M$161)</f>
        <v>0</v>
      </c>
      <c r="N167" s="151">
        <f>('REC Deliveries by Group'!N87/(1-SUMIFS('General Inputs'!$E$11:$AB$11,'General Inputs'!$E$7:$AB$7,'REC Deliveries by Group'!N$161)))*SUMIFS('General Inputs'!$E$11:$AB$11,'General Inputs'!$E$7:$AB$7,'REC Deliveries by Group'!N$161)</f>
        <v>341.14340872430591</v>
      </c>
      <c r="O167" s="151">
        <f>('REC Deliveries by Group'!O87/(1-SUMIFS('General Inputs'!$E$11:$AB$11,'General Inputs'!$E$7:$AB$7,'REC Deliveries by Group'!O$161)))*SUMIFS('General Inputs'!$E$11:$AB$11,'General Inputs'!$E$7:$AB$7,'REC Deliveries by Group'!O$161)</f>
        <v>1995.0605606904778</v>
      </c>
      <c r="P167" s="151">
        <f>('REC Deliveries by Group'!P87/(1-SUMIFS('General Inputs'!$E$11:$AB$11,'General Inputs'!$E$7:$AB$7,'REC Deliveries by Group'!P$161)))*SUMIFS('General Inputs'!$E$11:$AB$11,'General Inputs'!$E$7:$AB$7,'REC Deliveries by Group'!P$161)</f>
        <v>3991.8350460628153</v>
      </c>
      <c r="Q167" s="151">
        <f>('REC Deliveries by Group'!Q87/(1-SUMIFS('General Inputs'!$E$11:$AB$11,'General Inputs'!$E$7:$AB$7,'REC Deliveries by Group'!Q$161)))*SUMIFS('General Inputs'!$E$11:$AB$11,'General Inputs'!$E$7:$AB$7,'REC Deliveries by Group'!Q$161)</f>
        <v>16553.070474874447</v>
      </c>
      <c r="R167" s="151">
        <f>('REC Deliveries by Group'!R87/(1-SUMIFS('General Inputs'!$E$11:$AB$11,'General Inputs'!$E$7:$AB$7,'REC Deliveries by Group'!R$161)))*SUMIFS('General Inputs'!$E$11:$AB$11,'General Inputs'!$E$7:$AB$7,'REC Deliveries by Group'!R$161)</f>
        <v>16027.24349080191</v>
      </c>
      <c r="S167" s="151">
        <f>('REC Deliveries by Group'!S87/(1-SUMIFS('General Inputs'!$E$11:$AB$11,'General Inputs'!$E$7:$AB$7,'REC Deliveries by Group'!S$161)))*SUMIFS('General Inputs'!$E$11:$AB$11,'General Inputs'!$E$7:$AB$7,'REC Deliveries by Group'!S$161)</f>
        <v>15382.479579645191</v>
      </c>
      <c r="T167" s="151">
        <f>('REC Deliveries by Group'!T87/(1-SUMIFS('General Inputs'!$E$11:$AB$11,'General Inputs'!$E$7:$AB$7,'REC Deliveries by Group'!T$161)))*SUMIFS('General Inputs'!$E$11:$AB$11,'General Inputs'!$E$7:$AB$7,'REC Deliveries by Group'!T$161)</f>
        <v>15001.986017483208</v>
      </c>
      <c r="U167" s="151">
        <f>('REC Deliveries by Group'!U87/(1-SUMIFS('General Inputs'!$E$11:$AB$11,'General Inputs'!$E$7:$AB$7,'REC Deliveries by Group'!U$161)))*SUMIFS('General Inputs'!$E$11:$AB$11,'General Inputs'!$E$7:$AB$7,'REC Deliveries by Group'!U$161)</f>
        <v>14684.359949459338</v>
      </c>
      <c r="V167" s="151">
        <f>('REC Deliveries by Group'!V87/(1-SUMIFS('General Inputs'!$E$11:$AB$11,'General Inputs'!$E$7:$AB$7,'REC Deliveries by Group'!V$161)))*SUMIFS('General Inputs'!$E$11:$AB$11,'General Inputs'!$E$7:$AB$7,'REC Deliveries by Group'!V$161)</f>
        <v>14530.124994795031</v>
      </c>
      <c r="W167" s="151">
        <f>('REC Deliveries by Group'!W87/(1-SUMIFS('General Inputs'!$E$11:$AB$11,'General Inputs'!$E$7:$AB$7,'REC Deliveries by Group'!W$161)))*SUMIFS('General Inputs'!$E$11:$AB$11,'General Inputs'!$E$7:$AB$7,'REC Deliveries by Group'!W$161)</f>
        <v>14308.051490235566</v>
      </c>
      <c r="X167" s="151">
        <f>('REC Deliveries by Group'!X87/(1-SUMIFS('General Inputs'!$E$11:$AB$11,'General Inputs'!$E$7:$AB$7,'REC Deliveries by Group'!X$161)))*SUMIFS('General Inputs'!$E$11:$AB$11,'General Inputs'!$E$7:$AB$7,'REC Deliveries by Group'!X$161)</f>
        <v>14279.076900441196</v>
      </c>
      <c r="Y167" s="151">
        <f>('REC Deliveries by Group'!Y87/(1-SUMIFS('General Inputs'!$E$11:$AB$11,'General Inputs'!$E$7:$AB$7,'REC Deliveries by Group'!Y$161)))*SUMIFS('General Inputs'!$E$11:$AB$11,'General Inputs'!$E$7:$AB$7,'REC Deliveries by Group'!Y$161)</f>
        <v>14232.17749280028</v>
      </c>
      <c r="Z167" s="151">
        <f>('REC Deliveries by Group'!Z87/(1-SUMIFS('General Inputs'!$E$11:$AB$11,'General Inputs'!$E$7:$AB$7,'REC Deliveries by Group'!Z$161)))*SUMIFS('General Inputs'!$E$11:$AB$11,'General Inputs'!$E$7:$AB$7,'REC Deliveries by Group'!Z$161)</f>
        <v>14239.626123961238</v>
      </c>
      <c r="AA167" s="151">
        <f>('REC Deliveries by Group'!AA87/(1-SUMIFS('General Inputs'!$E$11:$AB$11,'General Inputs'!$E$7:$AB$7,'REC Deliveries by Group'!AA$161)))*SUMIFS('General Inputs'!$E$11:$AB$11,'General Inputs'!$E$7:$AB$7,'REC Deliveries by Group'!AA$161)</f>
        <v>14059.610063458715</v>
      </c>
      <c r="AB167" s="151">
        <f>('REC Deliveries by Group'!AB87/(1-SUMIFS('General Inputs'!$E$11:$AB$11,'General Inputs'!$E$7:$AB$7,'REC Deliveries by Group'!AB$161)))*SUMIFS('General Inputs'!$E$11:$AB$11,'General Inputs'!$E$7:$AB$7,'REC Deliveries by Group'!AB$161)</f>
        <v>14063.401307493237</v>
      </c>
      <c r="AC167" s="151">
        <f>('REC Deliveries by Group'!AC87/(1-SUMIFS('General Inputs'!$E$11:$AB$11,'General Inputs'!$E$7:$AB$7,'REC Deliveries by Group'!AC$161)))*SUMIFS('General Inputs'!$E$11:$AB$11,'General Inputs'!$E$7:$AB$7,'REC Deliveries by Group'!AC$161)</f>
        <v>13510.756840542652</v>
      </c>
      <c r="AD167" s="151">
        <f>('REC Deliveries by Group'!AD87/(1-SUMIFS('General Inputs'!$E$11:$AB$11,'General Inputs'!$E$7:$AB$7,'REC Deliveries by Group'!AD$161)))*SUMIFS('General Inputs'!$E$11:$AB$11,'General Inputs'!$E$7:$AB$7,'REC Deliveries by Group'!AD$161)</f>
        <v>12204.637438708178</v>
      </c>
      <c r="AE167" s="151">
        <f>('REC Deliveries by Group'!AE87/(1-SUMIFS('General Inputs'!$E$11:$AB$11,'General Inputs'!$E$7:$AB$7,'REC Deliveries by Group'!AE$161)))*SUMIFS('General Inputs'!$E$11:$AB$11,'General Inputs'!$E$7:$AB$7,'REC Deliveries by Group'!AE$161)</f>
        <v>12167.031653787159</v>
      </c>
    </row>
    <row r="168" spans="3:31">
      <c r="C168" s="147" t="s">
        <v>176</v>
      </c>
      <c r="D168" s="155" t="s">
        <v>177</v>
      </c>
      <c r="E168" s="155" t="s">
        <v>167</v>
      </c>
      <c r="F168" s="156">
        <v>2029</v>
      </c>
      <c r="G168" s="149" t="s">
        <v>85</v>
      </c>
      <c r="H168" s="151">
        <f>('REC Deliveries by Group'!H88/(1-SUMIFS('General Inputs'!$E$11:$AB$11,'General Inputs'!$E$7:$AB$7,'REC Deliveries by Group'!H$161)))*SUMIFS('General Inputs'!$E$11:$AB$11,'General Inputs'!$E$7:$AB$7,'REC Deliveries by Group'!H$161)</f>
        <v>0</v>
      </c>
      <c r="I168" s="151">
        <f>('REC Deliveries by Group'!I88/(1-SUMIFS('General Inputs'!$E$11:$AB$11,'General Inputs'!$E$7:$AB$7,'REC Deliveries by Group'!I$161)))*SUMIFS('General Inputs'!$E$11:$AB$11,'General Inputs'!$E$7:$AB$7,'REC Deliveries by Group'!I$161)</f>
        <v>0</v>
      </c>
      <c r="J168" s="151">
        <f>('REC Deliveries by Group'!J88/(1-SUMIFS('General Inputs'!$E$11:$AB$11,'General Inputs'!$E$7:$AB$7,'REC Deliveries by Group'!J$161)))*SUMIFS('General Inputs'!$E$11:$AB$11,'General Inputs'!$E$7:$AB$7,'REC Deliveries by Group'!J$161)</f>
        <v>0</v>
      </c>
      <c r="K168" s="151">
        <f>('REC Deliveries by Group'!K88/(1-SUMIFS('General Inputs'!$E$11:$AB$11,'General Inputs'!$E$7:$AB$7,'REC Deliveries by Group'!K$161)))*SUMIFS('General Inputs'!$E$11:$AB$11,'General Inputs'!$E$7:$AB$7,'REC Deliveries by Group'!K$161)</f>
        <v>0</v>
      </c>
      <c r="L168" s="151">
        <f>('REC Deliveries by Group'!L88/(1-SUMIFS('General Inputs'!$E$11:$AB$11,'General Inputs'!$E$7:$AB$7,'REC Deliveries by Group'!L$161)))*SUMIFS('General Inputs'!$E$11:$AB$11,'General Inputs'!$E$7:$AB$7,'REC Deliveries by Group'!L$161)</f>
        <v>0</v>
      </c>
      <c r="M168" s="151">
        <f>('REC Deliveries by Group'!M88/(1-SUMIFS('General Inputs'!$E$11:$AB$11,'General Inputs'!$E$7:$AB$7,'REC Deliveries by Group'!M$161)))*SUMIFS('General Inputs'!$E$11:$AB$11,'General Inputs'!$E$7:$AB$7,'REC Deliveries by Group'!M$161)</f>
        <v>0</v>
      </c>
      <c r="N168" s="151">
        <f>('REC Deliveries by Group'!N88/(1-SUMIFS('General Inputs'!$E$11:$AB$11,'General Inputs'!$E$7:$AB$7,'REC Deliveries by Group'!N$161)))*SUMIFS('General Inputs'!$E$11:$AB$11,'General Inputs'!$E$7:$AB$7,'REC Deliveries by Group'!N$161)</f>
        <v>0</v>
      </c>
      <c r="O168" s="151">
        <f>('REC Deliveries by Group'!O88/(1-SUMIFS('General Inputs'!$E$11:$AB$11,'General Inputs'!$E$7:$AB$7,'REC Deliveries by Group'!O$161)))*SUMIFS('General Inputs'!$E$11:$AB$11,'General Inputs'!$E$7:$AB$7,'REC Deliveries by Group'!O$161)</f>
        <v>330.47742545924785</v>
      </c>
      <c r="P168" s="151">
        <f>('REC Deliveries by Group'!P88/(1-SUMIFS('General Inputs'!$E$11:$AB$11,'General Inputs'!$E$7:$AB$7,'REC Deliveries by Group'!P$161)))*SUMIFS('General Inputs'!$E$11:$AB$11,'General Inputs'!$E$7:$AB$7,'REC Deliveries by Group'!P$161)</f>
        <v>1940.577596077808</v>
      </c>
      <c r="Q168" s="151">
        <f>('REC Deliveries by Group'!Q88/(1-SUMIFS('General Inputs'!$E$11:$AB$11,'General Inputs'!$E$7:$AB$7,'REC Deliveries by Group'!Q$161)))*SUMIFS('General Inputs'!$E$11:$AB$11,'General Inputs'!$E$7:$AB$7,'REC Deliveries by Group'!Q$161)</f>
        <v>3854.6498535399837</v>
      </c>
      <c r="R168" s="151">
        <f>('REC Deliveries by Group'!R88/(1-SUMIFS('General Inputs'!$E$11:$AB$11,'General Inputs'!$E$7:$AB$7,'REC Deliveries by Group'!R$161)))*SUMIFS('General Inputs'!$E$11:$AB$11,'General Inputs'!$E$7:$AB$7,'REC Deliveries by Group'!R$161)</f>
        <v>16064.531454099193</v>
      </c>
      <c r="S168" s="151">
        <f>('REC Deliveries by Group'!S88/(1-SUMIFS('General Inputs'!$E$11:$AB$11,'General Inputs'!$E$7:$AB$7,'REC Deliveries by Group'!S$161)))*SUMIFS('General Inputs'!$E$11:$AB$11,'General Inputs'!$E$7:$AB$7,'REC Deliveries by Group'!S$161)</f>
        <v>15418.171159399979</v>
      </c>
      <c r="T168" s="151">
        <f>('REC Deliveries by Group'!T88/(1-SUMIFS('General Inputs'!$E$11:$AB$11,'General Inputs'!$E$7:$AB$7,'REC Deliveries by Group'!T$161)))*SUMIFS('General Inputs'!$E$11:$AB$11,'General Inputs'!$E$7:$AB$7,'REC Deliveries by Group'!T$161)</f>
        <v>15036.700849172359</v>
      </c>
      <c r="U168" s="151">
        <f>('REC Deliveries by Group'!U88/(1-SUMIFS('General Inputs'!$E$11:$AB$11,'General Inputs'!$E$7:$AB$7,'REC Deliveries by Group'!U$161)))*SUMIFS('General Inputs'!$E$11:$AB$11,'General Inputs'!$E$7:$AB$7,'REC Deliveries by Group'!U$161)</f>
        <v>14718.247915429649</v>
      </c>
      <c r="V168" s="151">
        <f>('REC Deliveries by Group'!V88/(1-SUMIFS('General Inputs'!$E$11:$AB$11,'General Inputs'!$E$7:$AB$7,'REC Deliveries by Group'!V$161)))*SUMIFS('General Inputs'!$E$11:$AB$11,'General Inputs'!$E$7:$AB$7,'REC Deliveries by Group'!V$161)</f>
        <v>14563.566151759078</v>
      </c>
      <c r="W168" s="151">
        <f>('REC Deliveries by Group'!W88/(1-SUMIFS('General Inputs'!$E$11:$AB$11,'General Inputs'!$E$7:$AB$7,'REC Deliveries by Group'!W$161)))*SUMIFS('General Inputs'!$E$11:$AB$11,'General Inputs'!$E$7:$AB$7,'REC Deliveries by Group'!W$161)</f>
        <v>14340.892098538952</v>
      </c>
      <c r="X168" s="151">
        <f>('REC Deliveries by Group'!X88/(1-SUMIFS('General Inputs'!$E$11:$AB$11,'General Inputs'!$E$7:$AB$7,'REC Deliveries by Group'!X$161)))*SUMIFS('General Inputs'!$E$11:$AB$11,'General Inputs'!$E$7:$AB$7,'REC Deliveries by Group'!X$161)</f>
        <v>14311.761779177261</v>
      </c>
      <c r="Y168" s="151">
        <f>('REC Deliveries by Group'!Y88/(1-SUMIFS('General Inputs'!$E$11:$AB$11,'General Inputs'!$E$7:$AB$7,'REC Deliveries by Group'!Y$161)))*SUMIFS('General Inputs'!$E$11:$AB$11,'General Inputs'!$E$7:$AB$7,'REC Deliveries by Group'!Y$161)</f>
        <v>14264.666125738677</v>
      </c>
      <c r="Z168" s="151">
        <f>('REC Deliveries by Group'!Z88/(1-SUMIFS('General Inputs'!$E$11:$AB$11,'General Inputs'!$E$7:$AB$7,'REC Deliveries by Group'!Z$161)))*SUMIFS('General Inputs'!$E$11:$AB$11,'General Inputs'!$E$7:$AB$7,'REC Deliveries by Group'!Z$161)</f>
        <v>14272.042861754237</v>
      </c>
      <c r="AA168" s="151">
        <f>('REC Deliveries by Group'!AA88/(1-SUMIFS('General Inputs'!$E$11:$AB$11,'General Inputs'!$E$7:$AB$7,'REC Deliveries by Group'!AA$161)))*SUMIFS('General Inputs'!$E$11:$AB$11,'General Inputs'!$E$7:$AB$7,'REC Deliveries by Group'!AA$161)</f>
        <v>14091.529258391893</v>
      </c>
      <c r="AB168" s="151">
        <f>('REC Deliveries by Group'!AB88/(1-SUMIFS('General Inputs'!$E$11:$AB$11,'General Inputs'!$E$7:$AB$7,'REC Deliveries by Group'!AB$161)))*SUMIFS('General Inputs'!$E$11:$AB$11,'General Inputs'!$E$7:$AB$7,'REC Deliveries by Group'!AB$161)</f>
        <v>14095.241394942765</v>
      </c>
      <c r="AC168" s="151">
        <f>('REC Deliveries by Group'!AC88/(1-SUMIFS('General Inputs'!$E$11:$AB$11,'General Inputs'!$E$7:$AB$7,'REC Deliveries by Group'!AC$161)))*SUMIFS('General Inputs'!$E$11:$AB$11,'General Inputs'!$E$7:$AB$7,'REC Deliveries by Group'!AC$161)</f>
        <v>14046.026263992526</v>
      </c>
      <c r="AD168" s="151">
        <f>('REC Deliveries by Group'!AD88/(1-SUMIFS('General Inputs'!$E$11:$AB$11,'General Inputs'!$E$7:$AB$7,'REC Deliveries by Group'!AD$161)))*SUMIFS('General Inputs'!$E$11:$AB$11,'General Inputs'!$E$7:$AB$7,'REC Deliveries by Group'!AD$161)</f>
        <v>13494.024383853581</v>
      </c>
      <c r="AE168" s="151">
        <f>('REC Deliveries by Group'!AE88/(1-SUMIFS('General Inputs'!$E$11:$AB$11,'General Inputs'!$E$7:$AB$7,'REC Deliveries by Group'!AE$161)))*SUMIFS('General Inputs'!$E$11:$AB$11,'General Inputs'!$E$7:$AB$7,'REC Deliveries by Group'!AE$161)</f>
        <v>12189.486335164078</v>
      </c>
    </row>
    <row r="169" spans="3:31">
      <c r="C169" s="147" t="s">
        <v>176</v>
      </c>
      <c r="D169" s="155" t="s">
        <v>177</v>
      </c>
      <c r="E169" s="155" t="s">
        <v>167</v>
      </c>
      <c r="F169" s="156">
        <v>2030</v>
      </c>
      <c r="G169" s="149" t="s">
        <v>85</v>
      </c>
      <c r="H169" s="151">
        <f>('REC Deliveries by Group'!H89/(1-SUMIFS('General Inputs'!$E$11:$AB$11,'General Inputs'!$E$7:$AB$7,'REC Deliveries by Group'!H$161)))*SUMIFS('General Inputs'!$E$11:$AB$11,'General Inputs'!$E$7:$AB$7,'REC Deliveries by Group'!H$161)</f>
        <v>0</v>
      </c>
      <c r="I169" s="151">
        <f>('REC Deliveries by Group'!I89/(1-SUMIFS('General Inputs'!$E$11:$AB$11,'General Inputs'!$E$7:$AB$7,'REC Deliveries by Group'!I$161)))*SUMIFS('General Inputs'!$E$11:$AB$11,'General Inputs'!$E$7:$AB$7,'REC Deliveries by Group'!I$161)</f>
        <v>0</v>
      </c>
      <c r="J169" s="151">
        <f>('REC Deliveries by Group'!J89/(1-SUMIFS('General Inputs'!$E$11:$AB$11,'General Inputs'!$E$7:$AB$7,'REC Deliveries by Group'!J$161)))*SUMIFS('General Inputs'!$E$11:$AB$11,'General Inputs'!$E$7:$AB$7,'REC Deliveries by Group'!J$161)</f>
        <v>0</v>
      </c>
      <c r="K169" s="151">
        <f>('REC Deliveries by Group'!K89/(1-SUMIFS('General Inputs'!$E$11:$AB$11,'General Inputs'!$E$7:$AB$7,'REC Deliveries by Group'!K$161)))*SUMIFS('General Inputs'!$E$11:$AB$11,'General Inputs'!$E$7:$AB$7,'REC Deliveries by Group'!K$161)</f>
        <v>0</v>
      </c>
      <c r="L169" s="151">
        <f>('REC Deliveries by Group'!L89/(1-SUMIFS('General Inputs'!$E$11:$AB$11,'General Inputs'!$E$7:$AB$7,'REC Deliveries by Group'!L$161)))*SUMIFS('General Inputs'!$E$11:$AB$11,'General Inputs'!$E$7:$AB$7,'REC Deliveries by Group'!L$161)</f>
        <v>0</v>
      </c>
      <c r="M169" s="151">
        <f>('REC Deliveries by Group'!M89/(1-SUMIFS('General Inputs'!$E$11:$AB$11,'General Inputs'!$E$7:$AB$7,'REC Deliveries by Group'!M$161)))*SUMIFS('General Inputs'!$E$11:$AB$11,'General Inputs'!$E$7:$AB$7,'REC Deliveries by Group'!M$161)</f>
        <v>0</v>
      </c>
      <c r="N169" s="151">
        <f>('REC Deliveries by Group'!N89/(1-SUMIFS('General Inputs'!$E$11:$AB$11,'General Inputs'!$E$7:$AB$7,'REC Deliveries by Group'!N$161)))*SUMIFS('General Inputs'!$E$11:$AB$11,'General Inputs'!$E$7:$AB$7,'REC Deliveries by Group'!N$161)</f>
        <v>0</v>
      </c>
      <c r="O169" s="151">
        <f>('REC Deliveries by Group'!O89/(1-SUMIFS('General Inputs'!$E$11:$AB$11,'General Inputs'!$E$7:$AB$7,'REC Deliveries by Group'!O$161)))*SUMIFS('General Inputs'!$E$11:$AB$11,'General Inputs'!$E$7:$AB$7,'REC Deliveries by Group'!O$161)</f>
        <v>0</v>
      </c>
      <c r="P169" s="151">
        <f>('REC Deliveries by Group'!P89/(1-SUMIFS('General Inputs'!$E$11:$AB$11,'General Inputs'!$E$7:$AB$7,'REC Deliveries by Group'!P$161)))*SUMIFS('General Inputs'!$E$11:$AB$11,'General Inputs'!$E$7:$AB$7,'REC Deliveries by Group'!P$161)</f>
        <v>321.45244134029411</v>
      </c>
      <c r="Q169" s="151">
        <f>('REC Deliveries by Group'!Q89/(1-SUMIFS('General Inputs'!$E$11:$AB$11,'General Inputs'!$E$7:$AB$7,'REC Deliveries by Group'!Q$161)))*SUMIFS('General Inputs'!$E$11:$AB$11,'General Inputs'!$E$7:$AB$7,'REC Deliveries by Group'!Q$161)</f>
        <v>1873.8868365520602</v>
      </c>
      <c r="R169" s="151">
        <f>('REC Deliveries by Group'!R89/(1-SUMIFS('General Inputs'!$E$11:$AB$11,'General Inputs'!$E$7:$AB$7,'REC Deliveries by Group'!R$161)))*SUMIFS('General Inputs'!$E$11:$AB$11,'General Inputs'!$E$7:$AB$7,'REC Deliveries by Group'!R$161)</f>
        <v>3740.8856508358217</v>
      </c>
      <c r="S169" s="151">
        <f>('REC Deliveries by Group'!S89/(1-SUMIFS('General Inputs'!$E$11:$AB$11,'General Inputs'!$E$7:$AB$7,'REC Deliveries by Group'!S$161)))*SUMIFS('General Inputs'!$E$11:$AB$11,'General Inputs'!$E$7:$AB$7,'REC Deliveries by Group'!S$161)</f>
        <v>9658.1434479176951</v>
      </c>
      <c r="T169" s="151">
        <f>('REC Deliveries by Group'!T89/(1-SUMIFS('General Inputs'!$E$11:$AB$11,'General Inputs'!$E$7:$AB$7,'REC Deliveries by Group'!T$161)))*SUMIFS('General Inputs'!$E$11:$AB$11,'General Inputs'!$E$7:$AB$7,'REC Deliveries by Group'!T$161)</f>
        <v>9410.022836567623</v>
      </c>
      <c r="U169" s="151">
        <f>('REC Deliveries by Group'!U89/(1-SUMIFS('General Inputs'!$E$11:$AB$11,'General Inputs'!$E$7:$AB$7,'REC Deliveries by Group'!U$161)))*SUMIFS('General Inputs'!$E$11:$AB$11,'General Inputs'!$E$7:$AB$7,'REC Deliveries by Group'!U$161)</f>
        <v>9201.7686708138062</v>
      </c>
      <c r="V169" s="151">
        <f>('REC Deliveries by Group'!V89/(1-SUMIFS('General Inputs'!$E$11:$AB$11,'General Inputs'!$E$7:$AB$7,'REC Deliveries by Group'!V$161)))*SUMIFS('General Inputs'!$E$11:$AB$11,'General Inputs'!$E$7:$AB$7,'REC Deliveries by Group'!V$161)</f>
        <v>9096.1950590425258</v>
      </c>
      <c r="W169" s="151">
        <f>('REC Deliveries by Group'!W89/(1-SUMIFS('General Inputs'!$E$11:$AB$11,'General Inputs'!$E$7:$AB$7,'REC Deliveries by Group'!W$161)))*SUMIFS('General Inputs'!$E$11:$AB$11,'General Inputs'!$E$7:$AB$7,'REC Deliveries by Group'!W$161)</f>
        <v>8948.3877659936898</v>
      </c>
      <c r="X169" s="151">
        <f>('REC Deliveries by Group'!X89/(1-SUMIFS('General Inputs'!$E$11:$AB$11,'General Inputs'!$E$7:$AB$7,'REC Deliveries by Group'!X$161)))*SUMIFS('General Inputs'!$E$11:$AB$11,'General Inputs'!$E$7:$AB$7,'REC Deliveries by Group'!X$161)</f>
        <v>8921.5042460105869</v>
      </c>
      <c r="Y169" s="151">
        <f>('REC Deliveries by Group'!Y89/(1-SUMIFS('General Inputs'!$E$11:$AB$11,'General Inputs'!$E$7:$AB$7,'REC Deliveries by Group'!Y$161)))*SUMIFS('General Inputs'!$E$11:$AB$11,'General Inputs'!$E$7:$AB$7,'REC Deliveries by Group'!Y$161)</f>
        <v>8883.4718343472341</v>
      </c>
      <c r="Z169" s="151">
        <f>('REC Deliveries by Group'!Z89/(1-SUMIFS('General Inputs'!$E$11:$AB$11,'General Inputs'!$E$7:$AB$7,'REC Deliveries by Group'!Z$161)))*SUMIFS('General Inputs'!$E$11:$AB$11,'General Inputs'!$E$7:$AB$7,'REC Deliveries by Group'!Z$161)</f>
        <v>8879.3907031441995</v>
      </c>
      <c r="AA169" s="151">
        <f>('REC Deliveries by Group'!AA89/(1-SUMIFS('General Inputs'!$E$11:$AB$11,'General Inputs'!$E$7:$AB$7,'REC Deliveries by Group'!AA$161)))*SUMIFS('General Inputs'!$E$11:$AB$11,'General Inputs'!$E$7:$AB$7,'REC Deliveries by Group'!AA$161)</f>
        <v>8758.5222456250031</v>
      </c>
      <c r="AB169" s="151">
        <f>('REC Deliveries by Group'!AB89/(1-SUMIFS('General Inputs'!$E$11:$AB$11,'General Inputs'!$E$7:$AB$7,'REC Deliveries by Group'!AB$161)))*SUMIFS('General Inputs'!$E$11:$AB$11,'General Inputs'!$E$7:$AB$7,'REC Deliveries by Group'!AB$161)</f>
        <v>8752.2698597637645</v>
      </c>
      <c r="AC169" s="151">
        <f>('REC Deliveries by Group'!AC89/(1-SUMIFS('General Inputs'!$E$11:$AB$11,'General Inputs'!$E$7:$AB$7,'REC Deliveries by Group'!AC$161)))*SUMIFS('General Inputs'!$E$11:$AB$11,'General Inputs'!$E$7:$AB$7,'REC Deliveries by Group'!AC$161)</f>
        <v>8713.1846812007625</v>
      </c>
      <c r="AD169" s="151">
        <f>('REC Deliveries by Group'!AD89/(1-SUMIFS('General Inputs'!$E$11:$AB$11,'General Inputs'!$E$7:$AB$7,'REC Deliveries by Group'!AD$161)))*SUMIFS('General Inputs'!$E$11:$AB$11,'General Inputs'!$E$7:$AB$7,'REC Deliveries by Group'!AD$161)</f>
        <v>8674.2980681946956</v>
      </c>
      <c r="AE169" s="151">
        <f>('REC Deliveries by Group'!AE89/(1-SUMIFS('General Inputs'!$E$11:$AB$11,'General Inputs'!$E$7:$AB$7,'REC Deliveries by Group'!AE$161)))*SUMIFS('General Inputs'!$E$11:$AB$11,'General Inputs'!$E$7:$AB$7,'REC Deliveries by Group'!AE$161)</f>
        <v>8133.2295396728859</v>
      </c>
    </row>
    <row r="170" spans="3:31">
      <c r="C170" s="147" t="s">
        <v>176</v>
      </c>
      <c r="D170" s="155" t="s">
        <v>177</v>
      </c>
      <c r="E170" s="155" t="s">
        <v>167</v>
      </c>
      <c r="F170" s="156">
        <v>2031</v>
      </c>
      <c r="G170" s="149" t="s">
        <v>85</v>
      </c>
      <c r="H170" s="151">
        <f>('REC Deliveries by Group'!H90/(1-SUMIFS('General Inputs'!$E$11:$AB$11,'General Inputs'!$E$7:$AB$7,'REC Deliveries by Group'!H$161)))*SUMIFS('General Inputs'!$E$11:$AB$11,'General Inputs'!$E$7:$AB$7,'REC Deliveries by Group'!H$161)</f>
        <v>0</v>
      </c>
      <c r="I170" s="151">
        <f>('REC Deliveries by Group'!I90/(1-SUMIFS('General Inputs'!$E$11:$AB$11,'General Inputs'!$E$7:$AB$7,'REC Deliveries by Group'!I$161)))*SUMIFS('General Inputs'!$E$11:$AB$11,'General Inputs'!$E$7:$AB$7,'REC Deliveries by Group'!I$161)</f>
        <v>0</v>
      </c>
      <c r="J170" s="151">
        <f>('REC Deliveries by Group'!J90/(1-SUMIFS('General Inputs'!$E$11:$AB$11,'General Inputs'!$E$7:$AB$7,'REC Deliveries by Group'!J$161)))*SUMIFS('General Inputs'!$E$11:$AB$11,'General Inputs'!$E$7:$AB$7,'REC Deliveries by Group'!J$161)</f>
        <v>0</v>
      </c>
      <c r="K170" s="151">
        <f>('REC Deliveries by Group'!K90/(1-SUMIFS('General Inputs'!$E$11:$AB$11,'General Inputs'!$E$7:$AB$7,'REC Deliveries by Group'!K$161)))*SUMIFS('General Inputs'!$E$11:$AB$11,'General Inputs'!$E$7:$AB$7,'REC Deliveries by Group'!K$161)</f>
        <v>0</v>
      </c>
      <c r="L170" s="151">
        <f>('REC Deliveries by Group'!L90/(1-SUMIFS('General Inputs'!$E$11:$AB$11,'General Inputs'!$E$7:$AB$7,'REC Deliveries by Group'!L$161)))*SUMIFS('General Inputs'!$E$11:$AB$11,'General Inputs'!$E$7:$AB$7,'REC Deliveries by Group'!L$161)</f>
        <v>0</v>
      </c>
      <c r="M170" s="151">
        <f>('REC Deliveries by Group'!M90/(1-SUMIFS('General Inputs'!$E$11:$AB$11,'General Inputs'!$E$7:$AB$7,'REC Deliveries by Group'!M$161)))*SUMIFS('General Inputs'!$E$11:$AB$11,'General Inputs'!$E$7:$AB$7,'REC Deliveries by Group'!M$161)</f>
        <v>0</v>
      </c>
      <c r="N170" s="151">
        <f>('REC Deliveries by Group'!N90/(1-SUMIFS('General Inputs'!$E$11:$AB$11,'General Inputs'!$E$7:$AB$7,'REC Deliveries by Group'!N$161)))*SUMIFS('General Inputs'!$E$11:$AB$11,'General Inputs'!$E$7:$AB$7,'REC Deliveries by Group'!N$161)</f>
        <v>0</v>
      </c>
      <c r="O170" s="151">
        <f>('REC Deliveries by Group'!O90/(1-SUMIFS('General Inputs'!$E$11:$AB$11,'General Inputs'!$E$7:$AB$7,'REC Deliveries by Group'!O$161)))*SUMIFS('General Inputs'!$E$11:$AB$11,'General Inputs'!$E$7:$AB$7,'REC Deliveries by Group'!O$161)</f>
        <v>0</v>
      </c>
      <c r="P170" s="151">
        <f>('REC Deliveries by Group'!P90/(1-SUMIFS('General Inputs'!$E$11:$AB$11,'General Inputs'!$E$7:$AB$7,'REC Deliveries by Group'!P$161)))*SUMIFS('General Inputs'!$E$11:$AB$11,'General Inputs'!$E$7:$AB$7,'REC Deliveries by Group'!P$161)</f>
        <v>0</v>
      </c>
      <c r="Q170" s="151">
        <f>('REC Deliveries by Group'!Q90/(1-SUMIFS('General Inputs'!$E$11:$AB$11,'General Inputs'!$E$7:$AB$7,'REC Deliveries by Group'!Q$161)))*SUMIFS('General Inputs'!$E$11:$AB$11,'General Inputs'!$E$7:$AB$7,'REC Deliveries by Group'!Q$161)</f>
        <v>310.40526265095991</v>
      </c>
      <c r="R170" s="151">
        <f>('REC Deliveries by Group'!R90/(1-SUMIFS('General Inputs'!$E$11:$AB$11,'General Inputs'!$E$7:$AB$7,'REC Deliveries by Group'!R$161)))*SUMIFS('General Inputs'!$E$11:$AB$11,'General Inputs'!$E$7:$AB$7,'REC Deliveries by Group'!R$161)</f>
        <v>1818.5818801959354</v>
      </c>
      <c r="S170" s="151">
        <f>('REC Deliveries by Group'!S90/(1-SUMIFS('General Inputs'!$E$11:$AB$11,'General Inputs'!$E$7:$AB$7,'REC Deliveries by Group'!S$161)))*SUMIFS('General Inputs'!$E$11:$AB$11,'General Inputs'!$E$7:$AB$7,'REC Deliveries by Group'!S$161)</f>
        <v>3598.7233416296117</v>
      </c>
      <c r="T170" s="151">
        <f>('REC Deliveries by Group'!T90/(1-SUMIFS('General Inputs'!$E$11:$AB$11,'General Inputs'!$E$7:$AB$7,'REC Deliveries by Group'!T$161)))*SUMIFS('General Inputs'!$E$11:$AB$11,'General Inputs'!$E$7:$AB$7,'REC Deliveries by Group'!T$161)</f>
        <v>9441.0405703969227</v>
      </c>
      <c r="U170" s="151">
        <f>('REC Deliveries by Group'!U90/(1-SUMIFS('General Inputs'!$E$11:$AB$11,'General Inputs'!$E$7:$AB$7,'REC Deliveries by Group'!U$161)))*SUMIFS('General Inputs'!$E$11:$AB$11,'General Inputs'!$E$7:$AB$7,'REC Deliveries by Group'!U$161)</f>
        <v>9232.047599367912</v>
      </c>
      <c r="V170" s="151">
        <f>('REC Deliveries by Group'!V90/(1-SUMIFS('General Inputs'!$E$11:$AB$11,'General Inputs'!$E$7:$AB$7,'REC Deliveries by Group'!V$161)))*SUMIFS('General Inputs'!$E$11:$AB$11,'General Inputs'!$E$7:$AB$7,'REC Deliveries by Group'!V$161)</f>
        <v>9126.0747633413339</v>
      </c>
      <c r="W170" s="151">
        <f>('REC Deliveries by Group'!W90/(1-SUMIFS('General Inputs'!$E$11:$AB$11,'General Inputs'!$E$7:$AB$7,'REC Deliveries by Group'!W$161)))*SUMIFS('General Inputs'!$E$11:$AB$11,'General Inputs'!$E$7:$AB$7,'REC Deliveries by Group'!W$161)</f>
        <v>8977.7308795155459</v>
      </c>
      <c r="X170" s="151">
        <f>('REC Deliveries by Group'!X90/(1-SUMIFS('General Inputs'!$E$11:$AB$11,'General Inputs'!$E$7:$AB$7,'REC Deliveries by Group'!X$161)))*SUMIFS('General Inputs'!$E$11:$AB$11,'General Inputs'!$E$7:$AB$7,'REC Deliveries by Group'!X$161)</f>
        <v>8950.7082150217666</v>
      </c>
      <c r="Y170" s="151">
        <f>('REC Deliveries by Group'!Y90/(1-SUMIFS('General Inputs'!$E$11:$AB$11,'General Inputs'!$E$7:$AB$7,'REC Deliveries by Group'!Y$161)))*SUMIFS('General Inputs'!$E$11:$AB$11,'General Inputs'!$E$7:$AB$7,'REC Deliveries by Group'!Y$161)</f>
        <v>8912.5004575589101</v>
      </c>
      <c r="Z170" s="151">
        <f>('REC Deliveries by Group'!Z90/(1-SUMIFS('General Inputs'!$E$11:$AB$11,'General Inputs'!$E$7:$AB$7,'REC Deliveries by Group'!Z$161)))*SUMIFS('General Inputs'!$E$11:$AB$11,'General Inputs'!$E$7:$AB$7,'REC Deliveries by Group'!Z$161)</f>
        <v>8908.3550879777831</v>
      </c>
      <c r="AA170" s="151">
        <f>('REC Deliveries by Group'!AA90/(1-SUMIFS('General Inputs'!$E$11:$AB$11,'General Inputs'!$E$7:$AB$7,'REC Deliveries by Group'!AA$161)))*SUMIFS('General Inputs'!$E$11:$AB$11,'General Inputs'!$E$7:$AB$7,'REC Deliveries by Group'!AA$161)</f>
        <v>8787.0420754587831</v>
      </c>
      <c r="AB170" s="151">
        <f>('REC Deliveries by Group'!AB90/(1-SUMIFS('General Inputs'!$E$11:$AB$11,'General Inputs'!$E$7:$AB$7,'REC Deliveries by Group'!AB$161)))*SUMIFS('General Inputs'!$E$11:$AB$11,'General Inputs'!$E$7:$AB$7,'REC Deliveries by Group'!AB$161)</f>
        <v>8780.7190069886346</v>
      </c>
      <c r="AC170" s="151">
        <f>('REC Deliveries by Group'!AC90/(1-SUMIFS('General Inputs'!$E$11:$AB$11,'General Inputs'!$E$7:$AB$7,'REC Deliveries by Group'!AC$161)))*SUMIFS('General Inputs'!$E$11:$AB$11,'General Inputs'!$E$7:$AB$7,'REC Deliveries by Group'!AC$161)</f>
        <v>8741.4566100940483</v>
      </c>
      <c r="AD170" s="151">
        <f>('REC Deliveries by Group'!AD90/(1-SUMIFS('General Inputs'!$E$11:$AB$11,'General Inputs'!$E$7:$AB$7,'REC Deliveries by Group'!AD$161)))*SUMIFS('General Inputs'!$E$11:$AB$11,'General Inputs'!$E$7:$AB$7,'REC Deliveries by Group'!AD$161)</f>
        <v>8702.3937990153518</v>
      </c>
      <c r="AE170" s="151">
        <f>('REC Deliveries by Group'!AE90/(1-SUMIFS('General Inputs'!$E$11:$AB$11,'General Inputs'!$E$7:$AB$7,'REC Deliveries by Group'!AE$161)))*SUMIFS('General Inputs'!$E$11:$AB$11,'General Inputs'!$E$7:$AB$7,'REC Deliveries by Group'!AE$161)</f>
        <v>8663.5296050704437</v>
      </c>
    </row>
    <row r="171" spans="3:31">
      <c r="C171" s="147" t="s">
        <v>176</v>
      </c>
      <c r="D171" s="155" t="s">
        <v>177</v>
      </c>
      <c r="E171" s="155" t="s">
        <v>167</v>
      </c>
      <c r="F171" s="156">
        <v>2032</v>
      </c>
      <c r="G171" s="149" t="s">
        <v>85</v>
      </c>
      <c r="H171" s="151">
        <f>('REC Deliveries by Group'!H91/(1-SUMIFS('General Inputs'!$E$11:$AB$11,'General Inputs'!$E$7:$AB$7,'REC Deliveries by Group'!H$161)))*SUMIFS('General Inputs'!$E$11:$AB$11,'General Inputs'!$E$7:$AB$7,'REC Deliveries by Group'!H$161)</f>
        <v>0</v>
      </c>
      <c r="I171" s="151">
        <f>('REC Deliveries by Group'!I91/(1-SUMIFS('General Inputs'!$E$11:$AB$11,'General Inputs'!$E$7:$AB$7,'REC Deliveries by Group'!I$161)))*SUMIFS('General Inputs'!$E$11:$AB$11,'General Inputs'!$E$7:$AB$7,'REC Deliveries by Group'!I$161)</f>
        <v>0</v>
      </c>
      <c r="J171" s="151">
        <f>('REC Deliveries by Group'!J91/(1-SUMIFS('General Inputs'!$E$11:$AB$11,'General Inputs'!$E$7:$AB$7,'REC Deliveries by Group'!J$161)))*SUMIFS('General Inputs'!$E$11:$AB$11,'General Inputs'!$E$7:$AB$7,'REC Deliveries by Group'!J$161)</f>
        <v>0</v>
      </c>
      <c r="K171" s="151">
        <f>('REC Deliveries by Group'!K91/(1-SUMIFS('General Inputs'!$E$11:$AB$11,'General Inputs'!$E$7:$AB$7,'REC Deliveries by Group'!K$161)))*SUMIFS('General Inputs'!$E$11:$AB$11,'General Inputs'!$E$7:$AB$7,'REC Deliveries by Group'!K$161)</f>
        <v>0</v>
      </c>
      <c r="L171" s="151">
        <f>('REC Deliveries by Group'!L91/(1-SUMIFS('General Inputs'!$E$11:$AB$11,'General Inputs'!$E$7:$AB$7,'REC Deliveries by Group'!L$161)))*SUMIFS('General Inputs'!$E$11:$AB$11,'General Inputs'!$E$7:$AB$7,'REC Deliveries by Group'!L$161)</f>
        <v>0</v>
      </c>
      <c r="M171" s="151">
        <f>('REC Deliveries by Group'!M91/(1-SUMIFS('General Inputs'!$E$11:$AB$11,'General Inputs'!$E$7:$AB$7,'REC Deliveries by Group'!M$161)))*SUMIFS('General Inputs'!$E$11:$AB$11,'General Inputs'!$E$7:$AB$7,'REC Deliveries by Group'!M$161)</f>
        <v>0</v>
      </c>
      <c r="N171" s="151">
        <f>('REC Deliveries by Group'!N91/(1-SUMIFS('General Inputs'!$E$11:$AB$11,'General Inputs'!$E$7:$AB$7,'REC Deliveries by Group'!N$161)))*SUMIFS('General Inputs'!$E$11:$AB$11,'General Inputs'!$E$7:$AB$7,'REC Deliveries by Group'!N$161)</f>
        <v>0</v>
      </c>
      <c r="O171" s="151">
        <f>('REC Deliveries by Group'!O91/(1-SUMIFS('General Inputs'!$E$11:$AB$11,'General Inputs'!$E$7:$AB$7,'REC Deliveries by Group'!O$161)))*SUMIFS('General Inputs'!$E$11:$AB$11,'General Inputs'!$E$7:$AB$7,'REC Deliveries by Group'!O$161)</f>
        <v>0</v>
      </c>
      <c r="P171" s="151">
        <f>('REC Deliveries by Group'!P91/(1-SUMIFS('General Inputs'!$E$11:$AB$11,'General Inputs'!$E$7:$AB$7,'REC Deliveries by Group'!P$161)))*SUMIFS('General Inputs'!$E$11:$AB$11,'General Inputs'!$E$7:$AB$7,'REC Deliveries by Group'!P$161)</f>
        <v>0</v>
      </c>
      <c r="Q171" s="151">
        <f>('REC Deliveries by Group'!Q91/(1-SUMIFS('General Inputs'!$E$11:$AB$11,'General Inputs'!$E$7:$AB$7,'REC Deliveries by Group'!Q$161)))*SUMIFS('General Inputs'!$E$11:$AB$11,'General Inputs'!$E$7:$AB$7,'REC Deliveries by Group'!Q$161)</f>
        <v>0</v>
      </c>
      <c r="R171" s="151">
        <f>('REC Deliveries by Group'!R91/(1-SUMIFS('General Inputs'!$E$11:$AB$11,'General Inputs'!$E$7:$AB$7,'REC Deliveries by Group'!R$161)))*SUMIFS('General Inputs'!$E$11:$AB$11,'General Inputs'!$E$7:$AB$7,'REC Deliveries by Group'!R$161)</f>
        <v>301.24411739460612</v>
      </c>
      <c r="S171" s="151">
        <f>('REC Deliveries by Group'!S91/(1-SUMIFS('General Inputs'!$E$11:$AB$11,'General Inputs'!$E$7:$AB$7,'REC Deliveries by Group'!S$161)))*SUMIFS('General Inputs'!$E$11:$AB$11,'General Inputs'!$E$7:$AB$7,'REC Deliveries by Group'!S$161)</f>
        <v>1749.4715614906681</v>
      </c>
      <c r="T171" s="151">
        <f>('REC Deliveries by Group'!T91/(1-SUMIFS('General Inputs'!$E$11:$AB$11,'General Inputs'!$E$7:$AB$7,'REC Deliveries by Group'!T$161)))*SUMIFS('General Inputs'!$E$11:$AB$11,'General Inputs'!$E$7:$AB$7,'REC Deliveries by Group'!T$161)</f>
        <v>3517.8285819812231</v>
      </c>
      <c r="U171" s="151">
        <f>('REC Deliveries by Group'!U91/(1-SUMIFS('General Inputs'!$E$11:$AB$11,'General Inputs'!$E$7:$AB$7,'REC Deliveries by Group'!U$161)))*SUMIFS('General Inputs'!$E$11:$AB$11,'General Inputs'!$E$7:$AB$7,'REC Deliveries by Group'!U$161)</f>
        <v>9262.4786833418875</v>
      </c>
      <c r="V171" s="151">
        <f>('REC Deliveries by Group'!V91/(1-SUMIFS('General Inputs'!$E$11:$AB$11,'General Inputs'!$E$7:$AB$7,'REC Deliveries by Group'!V$161)))*SUMIFS('General Inputs'!$E$11:$AB$11,'General Inputs'!$E$7:$AB$7,'REC Deliveries by Group'!V$161)</f>
        <v>9156.1046169079727</v>
      </c>
      <c r="W171" s="151">
        <f>('REC Deliveries by Group'!W91/(1-SUMIFS('General Inputs'!$E$11:$AB$11,'General Inputs'!$E$7:$AB$7,'REC Deliveries by Group'!W$161)))*SUMIFS('General Inputs'!$E$11:$AB$11,'General Inputs'!$E$7:$AB$7,'REC Deliveries by Group'!W$161)</f>
        <v>9007.2214458691706</v>
      </c>
      <c r="X171" s="151">
        <f>('REC Deliveries by Group'!X91/(1-SUMIFS('General Inputs'!$E$11:$AB$11,'General Inputs'!$E$7:$AB$7,'REC Deliveries by Group'!X$161)))*SUMIFS('General Inputs'!$E$11:$AB$11,'General Inputs'!$E$7:$AB$7,'REC Deliveries by Group'!X$161)</f>
        <v>8980.0589376460684</v>
      </c>
      <c r="Y171" s="151">
        <f>('REC Deliveries by Group'!Y91/(1-SUMIFS('General Inputs'!$E$11:$AB$11,'General Inputs'!$E$7:$AB$7,'REC Deliveries by Group'!Y$161)))*SUMIFS('General Inputs'!$E$11:$AB$11,'General Inputs'!$E$7:$AB$7,'REC Deliveries by Group'!Y$161)</f>
        <v>8941.6749532490358</v>
      </c>
      <c r="Z171" s="151">
        <f>('REC Deliveries by Group'!Z91/(1-SUMIFS('General Inputs'!$E$11:$AB$11,'General Inputs'!$E$7:$AB$7,'REC Deliveries by Group'!Z$161)))*SUMIFS('General Inputs'!$E$11:$AB$11,'General Inputs'!$E$7:$AB$7,'REC Deliveries by Group'!Z$161)</f>
        <v>8937.4650224838933</v>
      </c>
      <c r="AA171" s="151">
        <f>('REC Deliveries by Group'!AA91/(1-SUMIFS('General Inputs'!$E$11:$AB$11,'General Inputs'!$E$7:$AB$7,'REC Deliveries by Group'!AA$161)))*SUMIFS('General Inputs'!$E$11:$AB$11,'General Inputs'!$E$7:$AB$7,'REC Deliveries by Group'!AA$161)</f>
        <v>8815.7052210203765</v>
      </c>
      <c r="AB171" s="151">
        <f>('REC Deliveries by Group'!AB91/(1-SUMIFS('General Inputs'!$E$11:$AB$11,'General Inputs'!$E$7:$AB$7,'REC Deliveries by Group'!AB$161)))*SUMIFS('General Inputs'!$E$11:$AB$11,'General Inputs'!$E$7:$AB$7,'REC Deliveries by Group'!AB$161)</f>
        <v>8809.3111147523214</v>
      </c>
      <c r="AC171" s="151">
        <f>('REC Deliveries by Group'!AC91/(1-SUMIFS('General Inputs'!$E$11:$AB$11,'General Inputs'!$E$7:$AB$7,'REC Deliveries by Group'!AC$161)))*SUMIFS('General Inputs'!$E$11:$AB$11,'General Inputs'!$E$7:$AB$7,'REC Deliveries by Group'!AC$161)</f>
        <v>8769.8706089817697</v>
      </c>
      <c r="AD171" s="151">
        <f>('REC Deliveries by Group'!AD91/(1-SUMIFS('General Inputs'!$E$11:$AB$11,'General Inputs'!$E$7:$AB$7,'REC Deliveries by Group'!AD$161)))*SUMIFS('General Inputs'!$E$11:$AB$11,'General Inputs'!$E$7:$AB$7,'REC Deliveries by Group'!AD$161)</f>
        <v>8730.6307144129951</v>
      </c>
      <c r="AE171" s="151">
        <f>('REC Deliveries by Group'!AE91/(1-SUMIFS('General Inputs'!$E$11:$AB$11,'General Inputs'!$E$7:$AB$7,'REC Deliveries by Group'!AE$161)))*SUMIFS('General Inputs'!$E$11:$AB$11,'General Inputs'!$E$7:$AB$7,'REC Deliveries by Group'!AE$161)</f>
        <v>8691.5904572370655</v>
      </c>
    </row>
    <row r="172" spans="3:31">
      <c r="C172" s="147" t="s">
        <v>176</v>
      </c>
      <c r="D172" s="155" t="s">
        <v>177</v>
      </c>
      <c r="E172" s="155" t="s">
        <v>167</v>
      </c>
      <c r="F172" s="156">
        <v>2033</v>
      </c>
      <c r="G172" s="149" t="s">
        <v>85</v>
      </c>
      <c r="H172" s="151">
        <f>('REC Deliveries by Group'!H92/(1-SUMIFS('General Inputs'!$E$11:$AB$11,'General Inputs'!$E$7:$AB$7,'REC Deliveries by Group'!H$161)))*SUMIFS('General Inputs'!$E$11:$AB$11,'General Inputs'!$E$7:$AB$7,'REC Deliveries by Group'!H$161)</f>
        <v>0</v>
      </c>
      <c r="I172" s="151">
        <f>('REC Deliveries by Group'!I92/(1-SUMIFS('General Inputs'!$E$11:$AB$11,'General Inputs'!$E$7:$AB$7,'REC Deliveries by Group'!I$161)))*SUMIFS('General Inputs'!$E$11:$AB$11,'General Inputs'!$E$7:$AB$7,'REC Deliveries by Group'!I$161)</f>
        <v>0</v>
      </c>
      <c r="J172" s="151">
        <f>('REC Deliveries by Group'!J92/(1-SUMIFS('General Inputs'!$E$11:$AB$11,'General Inputs'!$E$7:$AB$7,'REC Deliveries by Group'!J$161)))*SUMIFS('General Inputs'!$E$11:$AB$11,'General Inputs'!$E$7:$AB$7,'REC Deliveries by Group'!J$161)</f>
        <v>0</v>
      </c>
      <c r="K172" s="151">
        <f>('REC Deliveries by Group'!K92/(1-SUMIFS('General Inputs'!$E$11:$AB$11,'General Inputs'!$E$7:$AB$7,'REC Deliveries by Group'!K$161)))*SUMIFS('General Inputs'!$E$11:$AB$11,'General Inputs'!$E$7:$AB$7,'REC Deliveries by Group'!K$161)</f>
        <v>0</v>
      </c>
      <c r="L172" s="151">
        <f>('REC Deliveries by Group'!L92/(1-SUMIFS('General Inputs'!$E$11:$AB$11,'General Inputs'!$E$7:$AB$7,'REC Deliveries by Group'!L$161)))*SUMIFS('General Inputs'!$E$11:$AB$11,'General Inputs'!$E$7:$AB$7,'REC Deliveries by Group'!L$161)</f>
        <v>0</v>
      </c>
      <c r="M172" s="151">
        <f>('REC Deliveries by Group'!M92/(1-SUMIFS('General Inputs'!$E$11:$AB$11,'General Inputs'!$E$7:$AB$7,'REC Deliveries by Group'!M$161)))*SUMIFS('General Inputs'!$E$11:$AB$11,'General Inputs'!$E$7:$AB$7,'REC Deliveries by Group'!M$161)</f>
        <v>0</v>
      </c>
      <c r="N172" s="151">
        <f>('REC Deliveries by Group'!N92/(1-SUMIFS('General Inputs'!$E$11:$AB$11,'General Inputs'!$E$7:$AB$7,'REC Deliveries by Group'!N$161)))*SUMIFS('General Inputs'!$E$11:$AB$11,'General Inputs'!$E$7:$AB$7,'REC Deliveries by Group'!N$161)</f>
        <v>0</v>
      </c>
      <c r="O172" s="151">
        <f>('REC Deliveries by Group'!O92/(1-SUMIFS('General Inputs'!$E$11:$AB$11,'General Inputs'!$E$7:$AB$7,'REC Deliveries by Group'!O$161)))*SUMIFS('General Inputs'!$E$11:$AB$11,'General Inputs'!$E$7:$AB$7,'REC Deliveries by Group'!O$161)</f>
        <v>0</v>
      </c>
      <c r="P172" s="151">
        <f>('REC Deliveries by Group'!P92/(1-SUMIFS('General Inputs'!$E$11:$AB$11,'General Inputs'!$E$7:$AB$7,'REC Deliveries by Group'!P$161)))*SUMIFS('General Inputs'!$E$11:$AB$11,'General Inputs'!$E$7:$AB$7,'REC Deliveries by Group'!P$161)</f>
        <v>0</v>
      </c>
      <c r="Q172" s="151">
        <f>('REC Deliveries by Group'!Q92/(1-SUMIFS('General Inputs'!$E$11:$AB$11,'General Inputs'!$E$7:$AB$7,'REC Deliveries by Group'!Q$161)))*SUMIFS('General Inputs'!$E$11:$AB$11,'General Inputs'!$E$7:$AB$7,'REC Deliveries by Group'!Q$161)</f>
        <v>0</v>
      </c>
      <c r="R172" s="151">
        <f>('REC Deliveries by Group'!R92/(1-SUMIFS('General Inputs'!$E$11:$AB$11,'General Inputs'!$E$7:$AB$7,'REC Deliveries by Group'!R$161)))*SUMIFS('General Inputs'!$E$11:$AB$11,'General Inputs'!$E$7:$AB$7,'REC Deliveries by Group'!R$161)</f>
        <v>0</v>
      </c>
      <c r="S172" s="151">
        <f>('REC Deliveries by Group'!S92/(1-SUMIFS('General Inputs'!$E$11:$AB$11,'General Inputs'!$E$7:$AB$7,'REC Deliveries by Group'!S$161)))*SUMIFS('General Inputs'!$E$11:$AB$11,'General Inputs'!$E$7:$AB$7,'REC Deliveries by Group'!S$161)</f>
        <v>144.89807200526997</v>
      </c>
      <c r="T172" s="151">
        <f>('REC Deliveries by Group'!T92/(1-SUMIFS('General Inputs'!$E$11:$AB$11,'General Inputs'!$E$7:$AB$7,'REC Deliveries by Group'!T$161)))*SUMIFS('General Inputs'!$E$11:$AB$11,'General Inputs'!$E$7:$AB$7,'REC Deliveries by Group'!T$161)</f>
        <v>855.07282418496789</v>
      </c>
      <c r="U172" s="151">
        <f>('REC Deliveries by Group'!U92/(1-SUMIFS('General Inputs'!$E$11:$AB$11,'General Inputs'!$E$7:$AB$7,'REC Deliveries by Group'!U$161)))*SUMIFS('General Inputs'!$E$11:$AB$11,'General Inputs'!$E$7:$AB$7,'REC Deliveries by Group'!U$161)</f>
        <v>1725.647295406231</v>
      </c>
      <c r="V172" s="151">
        <f>('REC Deliveries by Group'!V92/(1-SUMIFS('General Inputs'!$E$11:$AB$11,'General Inputs'!$E$7:$AB$7,'REC Deliveries by Group'!V$161)))*SUMIFS('General Inputs'!$E$11:$AB$11,'General Inputs'!$E$7:$AB$7,'REC Deliveries by Group'!V$161)</f>
        <v>7483.390543665294</v>
      </c>
      <c r="W172" s="151">
        <f>('REC Deliveries by Group'!W92/(1-SUMIFS('General Inputs'!$E$11:$AB$11,'General Inputs'!$E$7:$AB$7,'REC Deliveries by Group'!W$161)))*SUMIFS('General Inputs'!$E$11:$AB$11,'General Inputs'!$E$7:$AB$7,'REC Deliveries by Group'!W$161)</f>
        <v>7364.54659039129</v>
      </c>
      <c r="X172" s="151">
        <f>('REC Deliveries by Group'!X92/(1-SUMIFS('General Inputs'!$E$11:$AB$11,'General Inputs'!$E$7:$AB$7,'REC Deliveries by Group'!X$161)))*SUMIFS('General Inputs'!$E$11:$AB$11,'General Inputs'!$E$7:$AB$7,'REC Deliveries by Group'!X$161)</f>
        <v>7345.1736164584618</v>
      </c>
      <c r="Y172" s="151">
        <f>('REC Deliveries by Group'!Y92/(1-SUMIFS('General Inputs'!$E$11:$AB$11,'General Inputs'!$E$7:$AB$7,'REC Deliveries by Group'!Y$161)))*SUMIFS('General Inputs'!$E$11:$AB$11,'General Inputs'!$E$7:$AB$7,'REC Deliveries by Group'!Y$161)</f>
        <v>7316.6057729302256</v>
      </c>
      <c r="Z172" s="151">
        <f>('REC Deliveries by Group'!Z92/(1-SUMIFS('General Inputs'!$E$11:$AB$11,'General Inputs'!$E$7:$AB$7,'REC Deliveries by Group'!Z$161)))*SUMIFS('General Inputs'!$E$11:$AB$11,'General Inputs'!$E$7:$AB$7,'REC Deliveries by Group'!Z$161)</f>
        <v>7315.9920102532678</v>
      </c>
      <c r="AA172" s="151">
        <f>('REC Deliveries by Group'!AA92/(1-SUMIFS('General Inputs'!$E$11:$AB$11,'General Inputs'!$E$7:$AB$7,'REC Deliveries by Group'!AA$161)))*SUMIFS('General Inputs'!$E$11:$AB$11,'General Inputs'!$E$7:$AB$7,'REC Deliveries by Group'!AA$161)</f>
        <v>7219.1191152014317</v>
      </c>
      <c r="AB172" s="151">
        <f>('REC Deliveries by Group'!AB92/(1-SUMIFS('General Inputs'!$E$11:$AB$11,'General Inputs'!$E$7:$AB$7,'REC Deliveries by Group'!AB$161)))*SUMIFS('General Inputs'!$E$11:$AB$11,'General Inputs'!$E$7:$AB$7,'REC Deliveries by Group'!AB$161)</f>
        <v>7216.6819354637946</v>
      </c>
      <c r="AC172" s="151">
        <f>('REC Deliveries by Group'!AC92/(1-SUMIFS('General Inputs'!$E$11:$AB$11,'General Inputs'!$E$7:$AB$7,'REC Deliveries by Group'!AC$161)))*SUMIFS('General Inputs'!$E$11:$AB$11,'General Inputs'!$E$7:$AB$7,'REC Deliveries by Group'!AC$161)</f>
        <v>7187.1623979302585</v>
      </c>
      <c r="AD172" s="151">
        <f>('REC Deliveries by Group'!AD92/(1-SUMIFS('General Inputs'!$E$11:$AB$11,'General Inputs'!$E$7:$AB$7,'REC Deliveries by Group'!AD$161)))*SUMIFS('General Inputs'!$E$11:$AB$11,'General Inputs'!$E$7:$AB$7,'REC Deliveries by Group'!AD$161)</f>
        <v>7157.7863558553154</v>
      </c>
      <c r="AE172" s="151">
        <f>('REC Deliveries by Group'!AE92/(1-SUMIFS('General Inputs'!$E$11:$AB$11,'General Inputs'!$E$7:$AB$7,'REC Deliveries by Group'!AE$161)))*SUMIFS('General Inputs'!$E$11:$AB$11,'General Inputs'!$E$7:$AB$7,'REC Deliveries by Group'!AE$161)</f>
        <v>7128.553121003175</v>
      </c>
    </row>
    <row r="173" spans="3:31">
      <c r="C173" s="147" t="s">
        <v>176</v>
      </c>
      <c r="D173" s="155" t="s">
        <v>177</v>
      </c>
      <c r="E173" s="155" t="s">
        <v>167</v>
      </c>
      <c r="F173" s="156">
        <v>2034</v>
      </c>
      <c r="G173" s="149" t="s">
        <v>85</v>
      </c>
      <c r="H173" s="151">
        <f>('REC Deliveries by Group'!H93/(1-SUMIFS('General Inputs'!$E$11:$AB$11,'General Inputs'!$E$7:$AB$7,'REC Deliveries by Group'!H$161)))*SUMIFS('General Inputs'!$E$11:$AB$11,'General Inputs'!$E$7:$AB$7,'REC Deliveries by Group'!H$161)</f>
        <v>0</v>
      </c>
      <c r="I173" s="151">
        <f>('REC Deliveries by Group'!I93/(1-SUMIFS('General Inputs'!$E$11:$AB$11,'General Inputs'!$E$7:$AB$7,'REC Deliveries by Group'!I$161)))*SUMIFS('General Inputs'!$E$11:$AB$11,'General Inputs'!$E$7:$AB$7,'REC Deliveries by Group'!I$161)</f>
        <v>0</v>
      </c>
      <c r="J173" s="151">
        <f>('REC Deliveries by Group'!J93/(1-SUMIFS('General Inputs'!$E$11:$AB$11,'General Inputs'!$E$7:$AB$7,'REC Deliveries by Group'!J$161)))*SUMIFS('General Inputs'!$E$11:$AB$11,'General Inputs'!$E$7:$AB$7,'REC Deliveries by Group'!J$161)</f>
        <v>0</v>
      </c>
      <c r="K173" s="151">
        <f>('REC Deliveries by Group'!K93/(1-SUMIFS('General Inputs'!$E$11:$AB$11,'General Inputs'!$E$7:$AB$7,'REC Deliveries by Group'!K$161)))*SUMIFS('General Inputs'!$E$11:$AB$11,'General Inputs'!$E$7:$AB$7,'REC Deliveries by Group'!K$161)</f>
        <v>0</v>
      </c>
      <c r="L173" s="151">
        <f>('REC Deliveries by Group'!L93/(1-SUMIFS('General Inputs'!$E$11:$AB$11,'General Inputs'!$E$7:$AB$7,'REC Deliveries by Group'!L$161)))*SUMIFS('General Inputs'!$E$11:$AB$11,'General Inputs'!$E$7:$AB$7,'REC Deliveries by Group'!L$161)</f>
        <v>0</v>
      </c>
      <c r="M173" s="151">
        <f>('REC Deliveries by Group'!M93/(1-SUMIFS('General Inputs'!$E$11:$AB$11,'General Inputs'!$E$7:$AB$7,'REC Deliveries by Group'!M$161)))*SUMIFS('General Inputs'!$E$11:$AB$11,'General Inputs'!$E$7:$AB$7,'REC Deliveries by Group'!M$161)</f>
        <v>0</v>
      </c>
      <c r="N173" s="151">
        <f>('REC Deliveries by Group'!N93/(1-SUMIFS('General Inputs'!$E$11:$AB$11,'General Inputs'!$E$7:$AB$7,'REC Deliveries by Group'!N$161)))*SUMIFS('General Inputs'!$E$11:$AB$11,'General Inputs'!$E$7:$AB$7,'REC Deliveries by Group'!N$161)</f>
        <v>0</v>
      </c>
      <c r="O173" s="151">
        <f>('REC Deliveries by Group'!O93/(1-SUMIFS('General Inputs'!$E$11:$AB$11,'General Inputs'!$E$7:$AB$7,'REC Deliveries by Group'!O$161)))*SUMIFS('General Inputs'!$E$11:$AB$11,'General Inputs'!$E$7:$AB$7,'REC Deliveries by Group'!O$161)</f>
        <v>0</v>
      </c>
      <c r="P173" s="151">
        <f>('REC Deliveries by Group'!P93/(1-SUMIFS('General Inputs'!$E$11:$AB$11,'General Inputs'!$E$7:$AB$7,'REC Deliveries by Group'!P$161)))*SUMIFS('General Inputs'!$E$11:$AB$11,'General Inputs'!$E$7:$AB$7,'REC Deliveries by Group'!P$161)</f>
        <v>0</v>
      </c>
      <c r="Q173" s="151">
        <f>('REC Deliveries by Group'!Q93/(1-SUMIFS('General Inputs'!$E$11:$AB$11,'General Inputs'!$E$7:$AB$7,'REC Deliveries by Group'!Q$161)))*SUMIFS('General Inputs'!$E$11:$AB$11,'General Inputs'!$E$7:$AB$7,'REC Deliveries by Group'!Q$161)</f>
        <v>0</v>
      </c>
      <c r="R173" s="151">
        <f>('REC Deliveries by Group'!R93/(1-SUMIFS('General Inputs'!$E$11:$AB$11,'General Inputs'!$E$7:$AB$7,'REC Deliveries by Group'!R$161)))*SUMIFS('General Inputs'!$E$11:$AB$11,'General Inputs'!$E$7:$AB$7,'REC Deliveries by Group'!R$161)</f>
        <v>0</v>
      </c>
      <c r="S173" s="151">
        <f>('REC Deliveries by Group'!S93/(1-SUMIFS('General Inputs'!$E$11:$AB$11,'General Inputs'!$E$7:$AB$7,'REC Deliveries by Group'!S$161)))*SUMIFS('General Inputs'!$E$11:$AB$11,'General Inputs'!$E$7:$AB$7,'REC Deliveries by Group'!S$161)</f>
        <v>0</v>
      </c>
      <c r="T173" s="151">
        <f>('REC Deliveries by Group'!T93/(1-SUMIFS('General Inputs'!$E$11:$AB$11,'General Inputs'!$E$7:$AB$7,'REC Deliveries by Group'!T$161)))*SUMIFS('General Inputs'!$E$11:$AB$11,'General Inputs'!$E$7:$AB$7,'REC Deliveries by Group'!T$161)</f>
        <v>141.64094618712542</v>
      </c>
      <c r="U173" s="151">
        <f>('REC Deliveries by Group'!U93/(1-SUMIFS('General Inputs'!$E$11:$AB$11,'General Inputs'!$E$7:$AB$7,'REC Deliveries by Group'!U$161)))*SUMIFS('General Inputs'!$E$11:$AB$11,'General Inputs'!$E$7:$AB$7,'REC Deliveries by Group'!U$161)</f>
        <v>838.90051606729105</v>
      </c>
      <c r="V173" s="151">
        <f>('REC Deliveries by Group'!V93/(1-SUMIFS('General Inputs'!$E$11:$AB$11,'General Inputs'!$E$7:$AB$7,'REC Deliveries by Group'!V$161)))*SUMIFS('General Inputs'!$E$11:$AB$11,'General Inputs'!$E$7:$AB$7,'REC Deliveries by Group'!V$161)</f>
        <v>1711.4520910513436</v>
      </c>
      <c r="W173" s="151">
        <f>('REC Deliveries by Group'!W93/(1-SUMIFS('General Inputs'!$E$11:$AB$11,'General Inputs'!$E$7:$AB$7,'REC Deliveries by Group'!W$161)))*SUMIFS('General Inputs'!$E$11:$AB$11,'General Inputs'!$E$7:$AB$7,'REC Deliveries by Group'!W$161)</f>
        <v>7385.9307030307209</v>
      </c>
      <c r="X173" s="151">
        <f>('REC Deliveries by Group'!X93/(1-SUMIFS('General Inputs'!$E$11:$AB$11,'General Inputs'!$E$7:$AB$7,'REC Deliveries by Group'!X$161)))*SUMIFS('General Inputs'!$E$11:$AB$11,'General Inputs'!$E$7:$AB$7,'REC Deliveries by Group'!X$161)</f>
        <v>7366.4563260246559</v>
      </c>
      <c r="Y173" s="151">
        <f>('REC Deliveries by Group'!Y93/(1-SUMIFS('General Inputs'!$E$11:$AB$11,'General Inputs'!$E$7:$AB$7,'REC Deliveries by Group'!Y$161)))*SUMIFS('General Inputs'!$E$11:$AB$11,'General Inputs'!$E$7:$AB$7,'REC Deliveries by Group'!Y$161)</f>
        <v>7337.7606973408119</v>
      </c>
      <c r="Z173" s="151">
        <f>('REC Deliveries by Group'!Z93/(1-SUMIFS('General Inputs'!$E$11:$AB$11,'General Inputs'!$E$7:$AB$7,'REC Deliveries by Group'!Z$161)))*SUMIFS('General Inputs'!$E$11:$AB$11,'General Inputs'!$E$7:$AB$7,'REC Deliveries by Group'!Z$161)</f>
        <v>7337.1001202482003</v>
      </c>
      <c r="AA173" s="151">
        <f>('REC Deliveries by Group'!AA93/(1-SUMIFS('General Inputs'!$E$11:$AB$11,'General Inputs'!$E$7:$AB$7,'REC Deliveries by Group'!AA$161)))*SUMIFS('General Inputs'!$E$11:$AB$11,'General Inputs'!$E$7:$AB$7,'REC Deliveries by Group'!AA$161)</f>
        <v>7239.9032509124818</v>
      </c>
      <c r="AB173" s="151">
        <f>('REC Deliveries by Group'!AB93/(1-SUMIFS('General Inputs'!$E$11:$AB$11,'General Inputs'!$E$7:$AB$7,'REC Deliveries by Group'!AB$161)))*SUMIFS('General Inputs'!$E$11:$AB$11,'General Inputs'!$E$7:$AB$7,'REC Deliveries by Group'!AB$161)</f>
        <v>7237.4145604560008</v>
      </c>
      <c r="AC173" s="151">
        <f>('REC Deliveries by Group'!AC93/(1-SUMIFS('General Inputs'!$E$11:$AB$11,'General Inputs'!$E$7:$AB$7,'REC Deliveries by Group'!AC$161)))*SUMIFS('General Inputs'!$E$11:$AB$11,'General Inputs'!$E$7:$AB$7,'REC Deliveries by Group'!AC$161)</f>
        <v>7207.7658731387673</v>
      </c>
      <c r="AD173" s="151">
        <f>('REC Deliveries by Group'!AD93/(1-SUMIFS('General Inputs'!$E$11:$AB$11,'General Inputs'!$E$7:$AB$7,'REC Deliveries by Group'!AD$161)))*SUMIFS('General Inputs'!$E$11:$AB$11,'General Inputs'!$E$7:$AB$7,'REC Deliveries by Group'!AD$161)</f>
        <v>7178.2614248049194</v>
      </c>
      <c r="AE173" s="151">
        <f>('REC Deliveries by Group'!AE93/(1-SUMIFS('General Inputs'!$E$11:$AB$11,'General Inputs'!$E$7:$AB$7,'REC Deliveries by Group'!AE$161)))*SUMIFS('General Inputs'!$E$11:$AB$11,'General Inputs'!$E$7:$AB$7,'REC Deliveries by Group'!AE$161)</f>
        <v>7148.9005235011191</v>
      </c>
    </row>
    <row r="174" spans="3:31">
      <c r="C174" s="147" t="s">
        <v>176</v>
      </c>
      <c r="D174" s="155" t="s">
        <v>177</v>
      </c>
      <c r="E174" s="155" t="s">
        <v>167</v>
      </c>
      <c r="F174" s="156">
        <v>2035</v>
      </c>
      <c r="G174" s="149" t="s">
        <v>85</v>
      </c>
      <c r="H174" s="151">
        <f>('REC Deliveries by Group'!H94/(1-SUMIFS('General Inputs'!$E$11:$AB$11,'General Inputs'!$E$7:$AB$7,'REC Deliveries by Group'!H$161)))*SUMIFS('General Inputs'!$E$11:$AB$11,'General Inputs'!$E$7:$AB$7,'REC Deliveries by Group'!H$161)</f>
        <v>0</v>
      </c>
      <c r="I174" s="151">
        <f>('REC Deliveries by Group'!I94/(1-SUMIFS('General Inputs'!$E$11:$AB$11,'General Inputs'!$E$7:$AB$7,'REC Deliveries by Group'!I$161)))*SUMIFS('General Inputs'!$E$11:$AB$11,'General Inputs'!$E$7:$AB$7,'REC Deliveries by Group'!I$161)</f>
        <v>0</v>
      </c>
      <c r="J174" s="151">
        <f>('REC Deliveries by Group'!J94/(1-SUMIFS('General Inputs'!$E$11:$AB$11,'General Inputs'!$E$7:$AB$7,'REC Deliveries by Group'!J$161)))*SUMIFS('General Inputs'!$E$11:$AB$11,'General Inputs'!$E$7:$AB$7,'REC Deliveries by Group'!J$161)</f>
        <v>0</v>
      </c>
      <c r="K174" s="151">
        <f>('REC Deliveries by Group'!K94/(1-SUMIFS('General Inputs'!$E$11:$AB$11,'General Inputs'!$E$7:$AB$7,'REC Deliveries by Group'!K$161)))*SUMIFS('General Inputs'!$E$11:$AB$11,'General Inputs'!$E$7:$AB$7,'REC Deliveries by Group'!K$161)</f>
        <v>0</v>
      </c>
      <c r="L174" s="151">
        <f>('REC Deliveries by Group'!L94/(1-SUMIFS('General Inputs'!$E$11:$AB$11,'General Inputs'!$E$7:$AB$7,'REC Deliveries by Group'!L$161)))*SUMIFS('General Inputs'!$E$11:$AB$11,'General Inputs'!$E$7:$AB$7,'REC Deliveries by Group'!L$161)</f>
        <v>0</v>
      </c>
      <c r="M174" s="151">
        <f>('REC Deliveries by Group'!M94/(1-SUMIFS('General Inputs'!$E$11:$AB$11,'General Inputs'!$E$7:$AB$7,'REC Deliveries by Group'!M$161)))*SUMIFS('General Inputs'!$E$11:$AB$11,'General Inputs'!$E$7:$AB$7,'REC Deliveries by Group'!M$161)</f>
        <v>0</v>
      </c>
      <c r="N174" s="151">
        <f>('REC Deliveries by Group'!N94/(1-SUMIFS('General Inputs'!$E$11:$AB$11,'General Inputs'!$E$7:$AB$7,'REC Deliveries by Group'!N$161)))*SUMIFS('General Inputs'!$E$11:$AB$11,'General Inputs'!$E$7:$AB$7,'REC Deliveries by Group'!N$161)</f>
        <v>0</v>
      </c>
      <c r="O174" s="151">
        <f>('REC Deliveries by Group'!O94/(1-SUMIFS('General Inputs'!$E$11:$AB$11,'General Inputs'!$E$7:$AB$7,'REC Deliveries by Group'!O$161)))*SUMIFS('General Inputs'!$E$11:$AB$11,'General Inputs'!$E$7:$AB$7,'REC Deliveries by Group'!O$161)</f>
        <v>0</v>
      </c>
      <c r="P174" s="151">
        <f>('REC Deliveries by Group'!P94/(1-SUMIFS('General Inputs'!$E$11:$AB$11,'General Inputs'!$E$7:$AB$7,'REC Deliveries by Group'!P$161)))*SUMIFS('General Inputs'!$E$11:$AB$11,'General Inputs'!$E$7:$AB$7,'REC Deliveries by Group'!P$161)</f>
        <v>0</v>
      </c>
      <c r="Q174" s="151">
        <f>('REC Deliveries by Group'!Q94/(1-SUMIFS('General Inputs'!$E$11:$AB$11,'General Inputs'!$E$7:$AB$7,'REC Deliveries by Group'!Q$161)))*SUMIFS('General Inputs'!$E$11:$AB$11,'General Inputs'!$E$7:$AB$7,'REC Deliveries by Group'!Q$161)</f>
        <v>0</v>
      </c>
      <c r="R174" s="151">
        <f>('REC Deliveries by Group'!R94/(1-SUMIFS('General Inputs'!$E$11:$AB$11,'General Inputs'!$E$7:$AB$7,'REC Deliveries by Group'!R$161)))*SUMIFS('General Inputs'!$E$11:$AB$11,'General Inputs'!$E$7:$AB$7,'REC Deliveries by Group'!R$161)</f>
        <v>0</v>
      </c>
      <c r="S174" s="151">
        <f>('REC Deliveries by Group'!S94/(1-SUMIFS('General Inputs'!$E$11:$AB$11,'General Inputs'!$E$7:$AB$7,'REC Deliveries by Group'!S$161)))*SUMIFS('General Inputs'!$E$11:$AB$11,'General Inputs'!$E$7:$AB$7,'REC Deliveries by Group'!S$161)</f>
        <v>0</v>
      </c>
      <c r="T174" s="151">
        <f>('REC Deliveries by Group'!T94/(1-SUMIFS('General Inputs'!$E$11:$AB$11,'General Inputs'!$E$7:$AB$7,'REC Deliveries by Group'!T$161)))*SUMIFS('General Inputs'!$E$11:$AB$11,'General Inputs'!$E$7:$AB$7,'REC Deliveries by Group'!T$161)</f>
        <v>0</v>
      </c>
      <c r="U174" s="151">
        <f>('REC Deliveries by Group'!U94/(1-SUMIFS('General Inputs'!$E$11:$AB$11,'General Inputs'!$E$7:$AB$7,'REC Deliveries by Group'!U$161)))*SUMIFS('General Inputs'!$E$11:$AB$11,'General Inputs'!$E$7:$AB$7,'REC Deliveries by Group'!U$161)</f>
        <v>138.9620386613239</v>
      </c>
      <c r="V174" s="151">
        <f>('REC Deliveries by Group'!V94/(1-SUMIFS('General Inputs'!$E$11:$AB$11,'General Inputs'!$E$7:$AB$7,'REC Deliveries by Group'!V$161)))*SUMIFS('General Inputs'!$E$11:$AB$11,'General Inputs'!$E$7:$AB$7,'REC Deliveries by Group'!V$161)</f>
        <v>831.99970598246296</v>
      </c>
      <c r="W174" s="151">
        <f>('REC Deliveries by Group'!W94/(1-SUMIFS('General Inputs'!$E$11:$AB$11,'General Inputs'!$E$7:$AB$7,'REC Deliveries by Group'!W$161)))*SUMIFS('General Inputs'!$E$11:$AB$11,'General Inputs'!$E$7:$AB$7,'REC Deliveries by Group'!W$161)</f>
        <v>1689.1630167240971</v>
      </c>
      <c r="X174" s="151">
        <f>('REC Deliveries by Group'!X94/(1-SUMIFS('General Inputs'!$E$11:$AB$11,'General Inputs'!$E$7:$AB$7,'REC Deliveries by Group'!X$161)))*SUMIFS('General Inputs'!$E$11:$AB$11,'General Inputs'!$E$7:$AB$7,'REC Deliveries by Group'!X$161)</f>
        <v>7387.8459838801291</v>
      </c>
      <c r="Y174" s="151">
        <f>('REC Deliveries by Group'!Y94/(1-SUMIFS('General Inputs'!$E$11:$AB$11,'General Inputs'!$E$7:$AB$7,'REC Deliveries by Group'!Y$161)))*SUMIFS('General Inputs'!$E$11:$AB$11,'General Inputs'!$E$7:$AB$7,'REC Deliveries by Group'!Y$161)</f>
        <v>7359.0219279042158</v>
      </c>
      <c r="Z174" s="151">
        <f>('REC Deliveries by Group'!Z94/(1-SUMIFS('General Inputs'!$E$11:$AB$11,'General Inputs'!$E$7:$AB$7,'REC Deliveries by Group'!Z$161)))*SUMIFS('General Inputs'!$E$11:$AB$11,'General Inputs'!$E$7:$AB$7,'REC Deliveries by Group'!Z$161)</f>
        <v>7358.3143011476313</v>
      </c>
      <c r="AA174" s="151">
        <f>('REC Deliveries by Group'!AA94/(1-SUMIFS('General Inputs'!$E$11:$AB$11,'General Inputs'!$E$7:$AB$7,'REC Deliveries by Group'!AA$161)))*SUMIFS('General Inputs'!$E$11:$AB$11,'General Inputs'!$E$7:$AB$7,'REC Deliveries by Group'!AA$161)</f>
        <v>7260.7918295165518</v>
      </c>
      <c r="AB174" s="151">
        <f>('REC Deliveries by Group'!AB94/(1-SUMIFS('General Inputs'!$E$11:$AB$11,'General Inputs'!$E$7:$AB$7,'REC Deliveries by Group'!AB$161)))*SUMIFS('General Inputs'!$E$11:$AB$11,'General Inputs'!$E$7:$AB$7,'REC Deliveries by Group'!AB$161)</f>
        <v>7258.2513694933941</v>
      </c>
      <c r="AC174" s="151">
        <f>('REC Deliveries by Group'!AC94/(1-SUMIFS('General Inputs'!$E$11:$AB$11,'General Inputs'!$E$7:$AB$7,'REC Deliveries by Group'!AC$161)))*SUMIFS('General Inputs'!$E$11:$AB$11,'General Inputs'!$E$7:$AB$7,'REC Deliveries by Group'!AC$161)</f>
        <v>7228.4728833985746</v>
      </c>
      <c r="AD174" s="151">
        <f>('REC Deliveries by Group'!AD94/(1-SUMIFS('General Inputs'!$E$11:$AB$11,'General Inputs'!$E$7:$AB$7,'REC Deliveries by Group'!AD$161)))*SUMIFS('General Inputs'!$E$11:$AB$11,'General Inputs'!$E$7:$AB$7,'REC Deliveries by Group'!AD$161)</f>
        <v>7198.8393835482402</v>
      </c>
      <c r="AE174" s="151">
        <f>('REC Deliveries by Group'!AE94/(1-SUMIFS('General Inputs'!$E$11:$AB$11,'General Inputs'!$E$7:$AB$7,'REC Deliveries by Group'!AE$161)))*SUMIFS('General Inputs'!$E$11:$AB$11,'General Inputs'!$E$7:$AB$7,'REC Deliveries by Group'!AE$161)</f>
        <v>7169.3501742528215</v>
      </c>
    </row>
    <row r="175" spans="3:31">
      <c r="C175" s="147" t="s">
        <v>176</v>
      </c>
      <c r="D175" s="155" t="s">
        <v>177</v>
      </c>
      <c r="E175" s="155" t="s">
        <v>167</v>
      </c>
      <c r="F175" s="156">
        <v>2036</v>
      </c>
      <c r="G175" s="149" t="s">
        <v>85</v>
      </c>
      <c r="H175" s="151">
        <f>('REC Deliveries by Group'!H95/(1-SUMIFS('General Inputs'!$E$11:$AB$11,'General Inputs'!$E$7:$AB$7,'REC Deliveries by Group'!H$161)))*SUMIFS('General Inputs'!$E$11:$AB$11,'General Inputs'!$E$7:$AB$7,'REC Deliveries by Group'!H$161)</f>
        <v>0</v>
      </c>
      <c r="I175" s="151">
        <f>('REC Deliveries by Group'!I95/(1-SUMIFS('General Inputs'!$E$11:$AB$11,'General Inputs'!$E$7:$AB$7,'REC Deliveries by Group'!I$161)))*SUMIFS('General Inputs'!$E$11:$AB$11,'General Inputs'!$E$7:$AB$7,'REC Deliveries by Group'!I$161)</f>
        <v>0</v>
      </c>
      <c r="J175" s="151">
        <f>('REC Deliveries by Group'!J95/(1-SUMIFS('General Inputs'!$E$11:$AB$11,'General Inputs'!$E$7:$AB$7,'REC Deliveries by Group'!J$161)))*SUMIFS('General Inputs'!$E$11:$AB$11,'General Inputs'!$E$7:$AB$7,'REC Deliveries by Group'!J$161)</f>
        <v>0</v>
      </c>
      <c r="K175" s="151">
        <f>('REC Deliveries by Group'!K95/(1-SUMIFS('General Inputs'!$E$11:$AB$11,'General Inputs'!$E$7:$AB$7,'REC Deliveries by Group'!K$161)))*SUMIFS('General Inputs'!$E$11:$AB$11,'General Inputs'!$E$7:$AB$7,'REC Deliveries by Group'!K$161)</f>
        <v>0</v>
      </c>
      <c r="L175" s="151">
        <f>('REC Deliveries by Group'!L95/(1-SUMIFS('General Inputs'!$E$11:$AB$11,'General Inputs'!$E$7:$AB$7,'REC Deliveries by Group'!L$161)))*SUMIFS('General Inputs'!$E$11:$AB$11,'General Inputs'!$E$7:$AB$7,'REC Deliveries by Group'!L$161)</f>
        <v>0</v>
      </c>
      <c r="M175" s="151">
        <f>('REC Deliveries by Group'!M95/(1-SUMIFS('General Inputs'!$E$11:$AB$11,'General Inputs'!$E$7:$AB$7,'REC Deliveries by Group'!M$161)))*SUMIFS('General Inputs'!$E$11:$AB$11,'General Inputs'!$E$7:$AB$7,'REC Deliveries by Group'!M$161)</f>
        <v>0</v>
      </c>
      <c r="N175" s="151">
        <f>('REC Deliveries by Group'!N95/(1-SUMIFS('General Inputs'!$E$11:$AB$11,'General Inputs'!$E$7:$AB$7,'REC Deliveries by Group'!N$161)))*SUMIFS('General Inputs'!$E$11:$AB$11,'General Inputs'!$E$7:$AB$7,'REC Deliveries by Group'!N$161)</f>
        <v>0</v>
      </c>
      <c r="O175" s="151">
        <f>('REC Deliveries by Group'!O95/(1-SUMIFS('General Inputs'!$E$11:$AB$11,'General Inputs'!$E$7:$AB$7,'REC Deliveries by Group'!O$161)))*SUMIFS('General Inputs'!$E$11:$AB$11,'General Inputs'!$E$7:$AB$7,'REC Deliveries by Group'!O$161)</f>
        <v>0</v>
      </c>
      <c r="P175" s="151">
        <f>('REC Deliveries by Group'!P95/(1-SUMIFS('General Inputs'!$E$11:$AB$11,'General Inputs'!$E$7:$AB$7,'REC Deliveries by Group'!P$161)))*SUMIFS('General Inputs'!$E$11:$AB$11,'General Inputs'!$E$7:$AB$7,'REC Deliveries by Group'!P$161)</f>
        <v>0</v>
      </c>
      <c r="Q175" s="151">
        <f>('REC Deliveries by Group'!Q95/(1-SUMIFS('General Inputs'!$E$11:$AB$11,'General Inputs'!$E$7:$AB$7,'REC Deliveries by Group'!Q$161)))*SUMIFS('General Inputs'!$E$11:$AB$11,'General Inputs'!$E$7:$AB$7,'REC Deliveries by Group'!Q$161)</f>
        <v>0</v>
      </c>
      <c r="R175" s="151">
        <f>('REC Deliveries by Group'!R95/(1-SUMIFS('General Inputs'!$E$11:$AB$11,'General Inputs'!$E$7:$AB$7,'REC Deliveries by Group'!R$161)))*SUMIFS('General Inputs'!$E$11:$AB$11,'General Inputs'!$E$7:$AB$7,'REC Deliveries by Group'!R$161)</f>
        <v>0</v>
      </c>
      <c r="S175" s="151">
        <f>('REC Deliveries by Group'!S95/(1-SUMIFS('General Inputs'!$E$11:$AB$11,'General Inputs'!$E$7:$AB$7,'REC Deliveries by Group'!S$161)))*SUMIFS('General Inputs'!$E$11:$AB$11,'General Inputs'!$E$7:$AB$7,'REC Deliveries by Group'!S$161)</f>
        <v>0</v>
      </c>
      <c r="T175" s="151">
        <f>('REC Deliveries by Group'!T95/(1-SUMIFS('General Inputs'!$E$11:$AB$11,'General Inputs'!$E$7:$AB$7,'REC Deliveries by Group'!T$161)))*SUMIFS('General Inputs'!$E$11:$AB$11,'General Inputs'!$E$7:$AB$7,'REC Deliveries by Group'!T$161)</f>
        <v>0</v>
      </c>
      <c r="U175" s="151">
        <f>('REC Deliveries by Group'!U95/(1-SUMIFS('General Inputs'!$E$11:$AB$11,'General Inputs'!$E$7:$AB$7,'REC Deliveries by Group'!U$161)))*SUMIFS('General Inputs'!$E$11:$AB$11,'General Inputs'!$E$7:$AB$7,'REC Deliveries by Group'!U$161)</f>
        <v>0</v>
      </c>
      <c r="V175" s="151">
        <f>('REC Deliveries by Group'!V95/(1-SUMIFS('General Inputs'!$E$11:$AB$11,'General Inputs'!$E$7:$AB$7,'REC Deliveries by Group'!V$161)))*SUMIFS('General Inputs'!$E$11:$AB$11,'General Inputs'!$E$7:$AB$7,'REC Deliveries by Group'!V$161)</f>
        <v>137.81893453939793</v>
      </c>
      <c r="W175" s="151">
        <f>('REC Deliveries by Group'!W95/(1-SUMIFS('General Inputs'!$E$11:$AB$11,'General Inputs'!$E$7:$AB$7,'REC Deliveries by Group'!W$161)))*SUMIFS('General Inputs'!$E$11:$AB$11,'General Inputs'!$E$7:$AB$7,'REC Deliveries by Group'!W$161)</f>
        <v>821.16416849715802</v>
      </c>
      <c r="X175" s="151">
        <f>('REC Deliveries by Group'!X95/(1-SUMIFS('General Inputs'!$E$11:$AB$11,'General Inputs'!$E$7:$AB$7,'REC Deliveries by Group'!X$161)))*SUMIFS('General Inputs'!$E$11:$AB$11,'General Inputs'!$E$7:$AB$7,'REC Deliveries by Group'!X$161)</f>
        <v>1689.6010416267857</v>
      </c>
      <c r="Y175" s="151">
        <f>('REC Deliveries by Group'!Y95/(1-SUMIFS('General Inputs'!$E$11:$AB$11,'General Inputs'!$E$7:$AB$7,'REC Deliveries by Group'!Y$161)))*SUMIFS('General Inputs'!$E$11:$AB$11,'General Inputs'!$E$7:$AB$7,'REC Deliveries by Group'!Y$161)</f>
        <v>7380.3899988222083</v>
      </c>
      <c r="Z175" s="151">
        <f>('REC Deliveries by Group'!Z95/(1-SUMIFS('General Inputs'!$E$11:$AB$11,'General Inputs'!$E$7:$AB$7,'REC Deliveries by Group'!Z$161)))*SUMIFS('General Inputs'!$E$11:$AB$11,'General Inputs'!$E$7:$AB$7,'REC Deliveries by Group'!Z$161)</f>
        <v>7379.6350859711774</v>
      </c>
      <c r="AA175" s="151">
        <f>('REC Deliveries by Group'!AA95/(1-SUMIFS('General Inputs'!$E$11:$AB$11,'General Inputs'!$E$7:$AB$7,'REC Deliveries by Group'!AA$161)))*SUMIFS('General Inputs'!$E$11:$AB$11,'General Inputs'!$E$7:$AB$7,'REC Deliveries by Group'!AA$161)</f>
        <v>7281.7853758523015</v>
      </c>
      <c r="AB175" s="151">
        <f>('REC Deliveries by Group'!AB95/(1-SUMIFS('General Inputs'!$E$11:$AB$11,'General Inputs'!$E$7:$AB$7,'REC Deliveries by Group'!AB$161)))*SUMIFS('General Inputs'!$E$11:$AB$11,'General Inputs'!$E$7:$AB$7,'REC Deliveries by Group'!AB$161)</f>
        <v>7279.1928861138895</v>
      </c>
      <c r="AC175" s="151">
        <f>('REC Deliveries by Group'!AC95/(1-SUMIFS('General Inputs'!$E$11:$AB$11,'General Inputs'!$E$7:$AB$7,'REC Deliveries by Group'!AC$161)))*SUMIFS('General Inputs'!$E$11:$AB$11,'General Inputs'!$E$7:$AB$7,'REC Deliveries by Group'!AC$161)</f>
        <v>7249.283948986319</v>
      </c>
      <c r="AD175" s="151">
        <f>('REC Deliveries by Group'!AD95/(1-SUMIFS('General Inputs'!$E$11:$AB$11,'General Inputs'!$E$7:$AB$7,'REC Deliveries by Group'!AD$161)))*SUMIFS('General Inputs'!$E$11:$AB$11,'General Inputs'!$E$7:$AB$7,'REC Deliveries by Group'!AD$161)</f>
        <v>7219.5207491194187</v>
      </c>
      <c r="AE175" s="151">
        <f>('REC Deliveries by Group'!AE95/(1-SUMIFS('General Inputs'!$E$11:$AB$11,'General Inputs'!$E$7:$AB$7,'REC Deliveries by Group'!AE$161)))*SUMIFS('General Inputs'!$E$11:$AB$11,'General Inputs'!$E$7:$AB$7,'REC Deliveries by Group'!AE$161)</f>
        <v>7189.9025870686055</v>
      </c>
    </row>
    <row r="176" spans="3:31">
      <c r="C176" s="147" t="s">
        <v>176</v>
      </c>
      <c r="D176" s="155" t="s">
        <v>177</v>
      </c>
      <c r="E176" s="155" t="s">
        <v>167</v>
      </c>
      <c r="F176" s="156">
        <v>2037</v>
      </c>
      <c r="G176" s="149" t="s">
        <v>85</v>
      </c>
      <c r="H176" s="151">
        <f>('REC Deliveries by Group'!H96/(1-SUMIFS('General Inputs'!$E$11:$AB$11,'General Inputs'!$E$7:$AB$7,'REC Deliveries by Group'!H$161)))*SUMIFS('General Inputs'!$E$11:$AB$11,'General Inputs'!$E$7:$AB$7,'REC Deliveries by Group'!H$161)</f>
        <v>0</v>
      </c>
      <c r="I176" s="151">
        <f>('REC Deliveries by Group'!I96/(1-SUMIFS('General Inputs'!$E$11:$AB$11,'General Inputs'!$E$7:$AB$7,'REC Deliveries by Group'!I$161)))*SUMIFS('General Inputs'!$E$11:$AB$11,'General Inputs'!$E$7:$AB$7,'REC Deliveries by Group'!I$161)</f>
        <v>0</v>
      </c>
      <c r="J176" s="151">
        <f>('REC Deliveries by Group'!J96/(1-SUMIFS('General Inputs'!$E$11:$AB$11,'General Inputs'!$E$7:$AB$7,'REC Deliveries by Group'!J$161)))*SUMIFS('General Inputs'!$E$11:$AB$11,'General Inputs'!$E$7:$AB$7,'REC Deliveries by Group'!J$161)</f>
        <v>0</v>
      </c>
      <c r="K176" s="151">
        <f>('REC Deliveries by Group'!K96/(1-SUMIFS('General Inputs'!$E$11:$AB$11,'General Inputs'!$E$7:$AB$7,'REC Deliveries by Group'!K$161)))*SUMIFS('General Inputs'!$E$11:$AB$11,'General Inputs'!$E$7:$AB$7,'REC Deliveries by Group'!K$161)</f>
        <v>0</v>
      </c>
      <c r="L176" s="151">
        <f>('REC Deliveries by Group'!L96/(1-SUMIFS('General Inputs'!$E$11:$AB$11,'General Inputs'!$E$7:$AB$7,'REC Deliveries by Group'!L$161)))*SUMIFS('General Inputs'!$E$11:$AB$11,'General Inputs'!$E$7:$AB$7,'REC Deliveries by Group'!L$161)</f>
        <v>0</v>
      </c>
      <c r="M176" s="151">
        <f>('REC Deliveries by Group'!M96/(1-SUMIFS('General Inputs'!$E$11:$AB$11,'General Inputs'!$E$7:$AB$7,'REC Deliveries by Group'!M$161)))*SUMIFS('General Inputs'!$E$11:$AB$11,'General Inputs'!$E$7:$AB$7,'REC Deliveries by Group'!M$161)</f>
        <v>0</v>
      </c>
      <c r="N176" s="151">
        <f>('REC Deliveries by Group'!N96/(1-SUMIFS('General Inputs'!$E$11:$AB$11,'General Inputs'!$E$7:$AB$7,'REC Deliveries by Group'!N$161)))*SUMIFS('General Inputs'!$E$11:$AB$11,'General Inputs'!$E$7:$AB$7,'REC Deliveries by Group'!N$161)</f>
        <v>0</v>
      </c>
      <c r="O176" s="151">
        <f>('REC Deliveries by Group'!O96/(1-SUMIFS('General Inputs'!$E$11:$AB$11,'General Inputs'!$E$7:$AB$7,'REC Deliveries by Group'!O$161)))*SUMIFS('General Inputs'!$E$11:$AB$11,'General Inputs'!$E$7:$AB$7,'REC Deliveries by Group'!O$161)</f>
        <v>0</v>
      </c>
      <c r="P176" s="151">
        <f>('REC Deliveries by Group'!P96/(1-SUMIFS('General Inputs'!$E$11:$AB$11,'General Inputs'!$E$7:$AB$7,'REC Deliveries by Group'!P$161)))*SUMIFS('General Inputs'!$E$11:$AB$11,'General Inputs'!$E$7:$AB$7,'REC Deliveries by Group'!P$161)</f>
        <v>0</v>
      </c>
      <c r="Q176" s="151">
        <f>('REC Deliveries by Group'!Q96/(1-SUMIFS('General Inputs'!$E$11:$AB$11,'General Inputs'!$E$7:$AB$7,'REC Deliveries by Group'!Q$161)))*SUMIFS('General Inputs'!$E$11:$AB$11,'General Inputs'!$E$7:$AB$7,'REC Deliveries by Group'!Q$161)</f>
        <v>0</v>
      </c>
      <c r="R176" s="151">
        <f>('REC Deliveries by Group'!R96/(1-SUMIFS('General Inputs'!$E$11:$AB$11,'General Inputs'!$E$7:$AB$7,'REC Deliveries by Group'!R$161)))*SUMIFS('General Inputs'!$E$11:$AB$11,'General Inputs'!$E$7:$AB$7,'REC Deliveries by Group'!R$161)</f>
        <v>0</v>
      </c>
      <c r="S176" s="151">
        <f>('REC Deliveries by Group'!S96/(1-SUMIFS('General Inputs'!$E$11:$AB$11,'General Inputs'!$E$7:$AB$7,'REC Deliveries by Group'!S$161)))*SUMIFS('General Inputs'!$E$11:$AB$11,'General Inputs'!$E$7:$AB$7,'REC Deliveries by Group'!S$161)</f>
        <v>0</v>
      </c>
      <c r="T176" s="151">
        <f>('REC Deliveries by Group'!T96/(1-SUMIFS('General Inputs'!$E$11:$AB$11,'General Inputs'!$E$7:$AB$7,'REC Deliveries by Group'!T$161)))*SUMIFS('General Inputs'!$E$11:$AB$11,'General Inputs'!$E$7:$AB$7,'REC Deliveries by Group'!T$161)</f>
        <v>0</v>
      </c>
      <c r="U176" s="151">
        <f>('REC Deliveries by Group'!U96/(1-SUMIFS('General Inputs'!$E$11:$AB$11,'General Inputs'!$E$7:$AB$7,'REC Deliveries by Group'!U$161)))*SUMIFS('General Inputs'!$E$11:$AB$11,'General Inputs'!$E$7:$AB$7,'REC Deliveries by Group'!U$161)</f>
        <v>0</v>
      </c>
      <c r="V176" s="151">
        <f>('REC Deliveries by Group'!V96/(1-SUMIFS('General Inputs'!$E$11:$AB$11,'General Inputs'!$E$7:$AB$7,'REC Deliveries by Group'!V$161)))*SUMIFS('General Inputs'!$E$11:$AB$11,'General Inputs'!$E$7:$AB$7,'REC Deliveries by Group'!V$161)</f>
        <v>0</v>
      </c>
      <c r="W176" s="151">
        <f>('REC Deliveries by Group'!W96/(1-SUMIFS('General Inputs'!$E$11:$AB$11,'General Inputs'!$E$7:$AB$7,'REC Deliveries by Group'!W$161)))*SUMIFS('General Inputs'!$E$11:$AB$11,'General Inputs'!$E$7:$AB$7,'REC Deliveries by Group'!W$161)</f>
        <v>136.02405141546336</v>
      </c>
      <c r="X176" s="151">
        <f>('REC Deliveries by Group'!X96/(1-SUMIFS('General Inputs'!$E$11:$AB$11,'General Inputs'!$E$7:$AB$7,'REC Deliveries by Group'!X$161)))*SUMIFS('General Inputs'!$E$11:$AB$11,'General Inputs'!$E$7:$AB$7,'REC Deliveries by Group'!X$161)</f>
        <v>821.37710848662971</v>
      </c>
      <c r="Y176" s="151">
        <f>('REC Deliveries by Group'!Y96/(1-SUMIFS('General Inputs'!$E$11:$AB$11,'General Inputs'!$E$7:$AB$7,'REC Deliveries by Group'!Y$161)))*SUMIFS('General Inputs'!$E$11:$AB$11,'General Inputs'!$E$7:$AB$7,'REC Deliveries by Group'!Y$161)</f>
        <v>1687.8958571727915</v>
      </c>
      <c r="Z176" s="151">
        <f>('REC Deliveries by Group'!Z96/(1-SUMIFS('General Inputs'!$E$11:$AB$11,'General Inputs'!$E$7:$AB$7,'REC Deliveries by Group'!Z$161)))*SUMIFS('General Inputs'!$E$11:$AB$11,'General Inputs'!$E$7:$AB$7,'REC Deliveries by Group'!Z$161)</f>
        <v>7401.063010416955</v>
      </c>
      <c r="AA176" s="151">
        <f>('REC Deliveries by Group'!AA96/(1-SUMIFS('General Inputs'!$E$11:$AB$11,'General Inputs'!$E$7:$AB$7,'REC Deliveries by Group'!AA$161)))*SUMIFS('General Inputs'!$E$11:$AB$11,'General Inputs'!$E$7:$AB$7,'REC Deliveries by Group'!AA$161)</f>
        <v>7302.8844173957677</v>
      </c>
      <c r="AB176" s="151">
        <f>('REC Deliveries by Group'!AB96/(1-SUMIFS('General Inputs'!$E$11:$AB$11,'General Inputs'!$E$7:$AB$7,'REC Deliveries by Group'!AB$161)))*SUMIFS('General Inputs'!$E$11:$AB$11,'General Inputs'!$E$7:$AB$7,'REC Deliveries by Group'!AB$161)</f>
        <v>7300.2396364862489</v>
      </c>
      <c r="AC176" s="151">
        <f>('REC Deliveries by Group'!AC96/(1-SUMIFS('General Inputs'!$E$11:$AB$11,'General Inputs'!$E$7:$AB$7,'REC Deliveries by Group'!AC$161)))*SUMIFS('General Inputs'!$E$11:$AB$11,'General Inputs'!$E$7:$AB$7,'REC Deliveries by Group'!AC$161)</f>
        <v>7270.1995927930984</v>
      </c>
      <c r="AD176" s="151">
        <f>('REC Deliveries by Group'!AD96/(1-SUMIFS('General Inputs'!$E$11:$AB$11,'General Inputs'!$E$7:$AB$7,'REC Deliveries by Group'!AD$161)))*SUMIFS('General Inputs'!$E$11:$AB$11,'General Inputs'!$E$7:$AB$7,'REC Deliveries by Group'!AD$161)</f>
        <v>7240.3060411507504</v>
      </c>
      <c r="AE176" s="151">
        <f>('REC Deliveries by Group'!AE96/(1-SUMIFS('General Inputs'!$E$11:$AB$11,'General Inputs'!$E$7:$AB$7,'REC Deliveries by Group'!AE$161)))*SUMIFS('General Inputs'!$E$11:$AB$11,'General Inputs'!$E$7:$AB$7,'REC Deliveries by Group'!AE$161)</f>
        <v>7210.5582783407481</v>
      </c>
    </row>
    <row r="177" spans="1:31">
      <c r="C177" s="147" t="s">
        <v>176</v>
      </c>
      <c r="D177" s="155" t="s">
        <v>177</v>
      </c>
      <c r="E177" s="155" t="s">
        <v>167</v>
      </c>
      <c r="F177" s="156">
        <v>2038</v>
      </c>
      <c r="G177" s="149" t="s">
        <v>85</v>
      </c>
      <c r="H177" s="151">
        <f>('REC Deliveries by Group'!H97/(1-SUMIFS('General Inputs'!$E$11:$AB$11,'General Inputs'!$E$7:$AB$7,'REC Deliveries by Group'!H$161)))*SUMIFS('General Inputs'!$E$11:$AB$11,'General Inputs'!$E$7:$AB$7,'REC Deliveries by Group'!H$161)</f>
        <v>0</v>
      </c>
      <c r="I177" s="151">
        <f>('REC Deliveries by Group'!I97/(1-SUMIFS('General Inputs'!$E$11:$AB$11,'General Inputs'!$E$7:$AB$7,'REC Deliveries by Group'!I$161)))*SUMIFS('General Inputs'!$E$11:$AB$11,'General Inputs'!$E$7:$AB$7,'REC Deliveries by Group'!I$161)</f>
        <v>0</v>
      </c>
      <c r="J177" s="151">
        <f>('REC Deliveries by Group'!J97/(1-SUMIFS('General Inputs'!$E$11:$AB$11,'General Inputs'!$E$7:$AB$7,'REC Deliveries by Group'!J$161)))*SUMIFS('General Inputs'!$E$11:$AB$11,'General Inputs'!$E$7:$AB$7,'REC Deliveries by Group'!J$161)</f>
        <v>0</v>
      </c>
      <c r="K177" s="151">
        <f>('REC Deliveries by Group'!K97/(1-SUMIFS('General Inputs'!$E$11:$AB$11,'General Inputs'!$E$7:$AB$7,'REC Deliveries by Group'!K$161)))*SUMIFS('General Inputs'!$E$11:$AB$11,'General Inputs'!$E$7:$AB$7,'REC Deliveries by Group'!K$161)</f>
        <v>0</v>
      </c>
      <c r="L177" s="151">
        <f>('REC Deliveries by Group'!L97/(1-SUMIFS('General Inputs'!$E$11:$AB$11,'General Inputs'!$E$7:$AB$7,'REC Deliveries by Group'!L$161)))*SUMIFS('General Inputs'!$E$11:$AB$11,'General Inputs'!$E$7:$AB$7,'REC Deliveries by Group'!L$161)</f>
        <v>0</v>
      </c>
      <c r="M177" s="151">
        <f>('REC Deliveries by Group'!M97/(1-SUMIFS('General Inputs'!$E$11:$AB$11,'General Inputs'!$E$7:$AB$7,'REC Deliveries by Group'!M$161)))*SUMIFS('General Inputs'!$E$11:$AB$11,'General Inputs'!$E$7:$AB$7,'REC Deliveries by Group'!M$161)</f>
        <v>0</v>
      </c>
      <c r="N177" s="151">
        <f>('REC Deliveries by Group'!N97/(1-SUMIFS('General Inputs'!$E$11:$AB$11,'General Inputs'!$E$7:$AB$7,'REC Deliveries by Group'!N$161)))*SUMIFS('General Inputs'!$E$11:$AB$11,'General Inputs'!$E$7:$AB$7,'REC Deliveries by Group'!N$161)</f>
        <v>0</v>
      </c>
      <c r="O177" s="151">
        <f>('REC Deliveries by Group'!O97/(1-SUMIFS('General Inputs'!$E$11:$AB$11,'General Inputs'!$E$7:$AB$7,'REC Deliveries by Group'!O$161)))*SUMIFS('General Inputs'!$E$11:$AB$11,'General Inputs'!$E$7:$AB$7,'REC Deliveries by Group'!O$161)</f>
        <v>0</v>
      </c>
      <c r="P177" s="151">
        <f>('REC Deliveries by Group'!P97/(1-SUMIFS('General Inputs'!$E$11:$AB$11,'General Inputs'!$E$7:$AB$7,'REC Deliveries by Group'!P$161)))*SUMIFS('General Inputs'!$E$11:$AB$11,'General Inputs'!$E$7:$AB$7,'REC Deliveries by Group'!P$161)</f>
        <v>0</v>
      </c>
      <c r="Q177" s="151">
        <f>('REC Deliveries by Group'!Q97/(1-SUMIFS('General Inputs'!$E$11:$AB$11,'General Inputs'!$E$7:$AB$7,'REC Deliveries by Group'!Q$161)))*SUMIFS('General Inputs'!$E$11:$AB$11,'General Inputs'!$E$7:$AB$7,'REC Deliveries by Group'!Q$161)</f>
        <v>0</v>
      </c>
      <c r="R177" s="151">
        <f>('REC Deliveries by Group'!R97/(1-SUMIFS('General Inputs'!$E$11:$AB$11,'General Inputs'!$E$7:$AB$7,'REC Deliveries by Group'!R$161)))*SUMIFS('General Inputs'!$E$11:$AB$11,'General Inputs'!$E$7:$AB$7,'REC Deliveries by Group'!R$161)</f>
        <v>0</v>
      </c>
      <c r="S177" s="151">
        <f>('REC Deliveries by Group'!S97/(1-SUMIFS('General Inputs'!$E$11:$AB$11,'General Inputs'!$E$7:$AB$7,'REC Deliveries by Group'!S$161)))*SUMIFS('General Inputs'!$E$11:$AB$11,'General Inputs'!$E$7:$AB$7,'REC Deliveries by Group'!S$161)</f>
        <v>0</v>
      </c>
      <c r="T177" s="151">
        <f>('REC Deliveries by Group'!T97/(1-SUMIFS('General Inputs'!$E$11:$AB$11,'General Inputs'!$E$7:$AB$7,'REC Deliveries by Group'!T$161)))*SUMIFS('General Inputs'!$E$11:$AB$11,'General Inputs'!$E$7:$AB$7,'REC Deliveries by Group'!T$161)</f>
        <v>0</v>
      </c>
      <c r="U177" s="151">
        <f>('REC Deliveries by Group'!U97/(1-SUMIFS('General Inputs'!$E$11:$AB$11,'General Inputs'!$E$7:$AB$7,'REC Deliveries by Group'!U$161)))*SUMIFS('General Inputs'!$E$11:$AB$11,'General Inputs'!$E$7:$AB$7,'REC Deliveries by Group'!U$161)</f>
        <v>0</v>
      </c>
      <c r="V177" s="151">
        <f>('REC Deliveries by Group'!V97/(1-SUMIFS('General Inputs'!$E$11:$AB$11,'General Inputs'!$E$7:$AB$7,'REC Deliveries by Group'!V$161)))*SUMIFS('General Inputs'!$E$11:$AB$11,'General Inputs'!$E$7:$AB$7,'REC Deliveries by Group'!V$161)</f>
        <v>0</v>
      </c>
      <c r="W177" s="151">
        <f>('REC Deliveries by Group'!W97/(1-SUMIFS('General Inputs'!$E$11:$AB$11,'General Inputs'!$E$7:$AB$7,'REC Deliveries by Group'!W$161)))*SUMIFS('General Inputs'!$E$11:$AB$11,'General Inputs'!$E$7:$AB$7,'REC Deliveries by Group'!W$161)</f>
        <v>0</v>
      </c>
      <c r="X177" s="151">
        <f>('REC Deliveries by Group'!X97/(1-SUMIFS('General Inputs'!$E$11:$AB$11,'General Inputs'!$E$7:$AB$7,'REC Deliveries by Group'!X$161)))*SUMIFS('General Inputs'!$E$11:$AB$11,'General Inputs'!$E$7:$AB$7,'REC Deliveries by Group'!X$161)</f>
        <v>136.0593244597431</v>
      </c>
      <c r="Y177" s="151">
        <f>('REC Deliveries by Group'!Y97/(1-SUMIFS('General Inputs'!$E$11:$AB$11,'General Inputs'!$E$7:$AB$7,'REC Deliveries by Group'!Y$161)))*SUMIFS('General Inputs'!$E$11:$AB$11,'General Inputs'!$E$7:$AB$7,'REC Deliveries by Group'!Y$161)</f>
        <v>820.54815570916844</v>
      </c>
      <c r="Z177" s="151">
        <f>('REC Deliveries by Group'!Z97/(1-SUMIFS('General Inputs'!$E$11:$AB$11,'General Inputs'!$E$7:$AB$7,'REC Deliveries by Group'!Z$161)))*SUMIFS('General Inputs'!$E$11:$AB$11,'General Inputs'!$E$7:$AB$7,'REC Deliveries by Group'!Z$161)</f>
        <v>1692.6237767856608</v>
      </c>
      <c r="AA177" s="151">
        <f>('REC Deliveries by Group'!AA97/(1-SUMIFS('General Inputs'!$E$11:$AB$11,'General Inputs'!$E$7:$AB$7,'REC Deliveries by Group'!AA$161)))*SUMIFS('General Inputs'!$E$11:$AB$11,'General Inputs'!$E$7:$AB$7,'REC Deliveries by Group'!AA$161)</f>
        <v>7324.0894842736243</v>
      </c>
      <c r="AB177" s="151">
        <f>('REC Deliveries by Group'!AB97/(1-SUMIFS('General Inputs'!$E$11:$AB$11,'General Inputs'!$E$7:$AB$7,'REC Deliveries by Group'!AB$161)))*SUMIFS('General Inputs'!$E$11:$AB$11,'General Inputs'!$E$7:$AB$7,'REC Deliveries by Group'!AB$161)</f>
        <v>7321.39214942329</v>
      </c>
      <c r="AC177" s="151">
        <f>('REC Deliveries by Group'!AC97/(1-SUMIFS('General Inputs'!$E$11:$AB$11,'General Inputs'!$E$7:$AB$7,'REC Deliveries by Group'!AC$161)))*SUMIFS('General Inputs'!$E$11:$AB$11,'General Inputs'!$E$7:$AB$7,'REC Deliveries by Group'!AC$161)</f>
        <v>7291.2203403376006</v>
      </c>
      <c r="AD177" s="151">
        <f>('REC Deliveries by Group'!AD97/(1-SUMIFS('General Inputs'!$E$11:$AB$11,'General Inputs'!$E$7:$AB$7,'REC Deliveries by Group'!AD$161)))*SUMIFS('General Inputs'!$E$11:$AB$11,'General Inputs'!$E$7:$AB$7,'REC Deliveries by Group'!AD$161)</f>
        <v>7261.1957818857582</v>
      </c>
      <c r="AE177" s="151">
        <f>('REC Deliveries by Group'!AE97/(1-SUMIFS('General Inputs'!$E$11:$AB$11,'General Inputs'!$E$7:$AB$7,'REC Deliveries by Group'!AE$161)))*SUMIFS('General Inputs'!$E$11:$AB$11,'General Inputs'!$E$7:$AB$7,'REC Deliveries by Group'!AE$161)</f>
        <v>7231.3177670564692</v>
      </c>
    </row>
    <row r="178" spans="1:31">
      <c r="C178" s="147" t="s">
        <v>176</v>
      </c>
      <c r="D178" s="155" t="s">
        <v>177</v>
      </c>
      <c r="E178" s="155" t="s">
        <v>167</v>
      </c>
      <c r="F178" s="156">
        <v>2039</v>
      </c>
      <c r="G178" s="149" t="s">
        <v>85</v>
      </c>
      <c r="H178" s="151">
        <f>('REC Deliveries by Group'!H98/(1-SUMIFS('General Inputs'!$E$11:$AB$11,'General Inputs'!$E$7:$AB$7,'REC Deliveries by Group'!H$161)))*SUMIFS('General Inputs'!$E$11:$AB$11,'General Inputs'!$E$7:$AB$7,'REC Deliveries by Group'!H$161)</f>
        <v>0</v>
      </c>
      <c r="I178" s="151">
        <f>('REC Deliveries by Group'!I98/(1-SUMIFS('General Inputs'!$E$11:$AB$11,'General Inputs'!$E$7:$AB$7,'REC Deliveries by Group'!I$161)))*SUMIFS('General Inputs'!$E$11:$AB$11,'General Inputs'!$E$7:$AB$7,'REC Deliveries by Group'!I$161)</f>
        <v>0</v>
      </c>
      <c r="J178" s="151">
        <f>('REC Deliveries by Group'!J98/(1-SUMIFS('General Inputs'!$E$11:$AB$11,'General Inputs'!$E$7:$AB$7,'REC Deliveries by Group'!J$161)))*SUMIFS('General Inputs'!$E$11:$AB$11,'General Inputs'!$E$7:$AB$7,'REC Deliveries by Group'!J$161)</f>
        <v>0</v>
      </c>
      <c r="K178" s="151">
        <f>('REC Deliveries by Group'!K98/(1-SUMIFS('General Inputs'!$E$11:$AB$11,'General Inputs'!$E$7:$AB$7,'REC Deliveries by Group'!K$161)))*SUMIFS('General Inputs'!$E$11:$AB$11,'General Inputs'!$E$7:$AB$7,'REC Deliveries by Group'!K$161)</f>
        <v>0</v>
      </c>
      <c r="L178" s="151">
        <f>('REC Deliveries by Group'!L98/(1-SUMIFS('General Inputs'!$E$11:$AB$11,'General Inputs'!$E$7:$AB$7,'REC Deliveries by Group'!L$161)))*SUMIFS('General Inputs'!$E$11:$AB$11,'General Inputs'!$E$7:$AB$7,'REC Deliveries by Group'!L$161)</f>
        <v>0</v>
      </c>
      <c r="M178" s="151">
        <f>('REC Deliveries by Group'!M98/(1-SUMIFS('General Inputs'!$E$11:$AB$11,'General Inputs'!$E$7:$AB$7,'REC Deliveries by Group'!M$161)))*SUMIFS('General Inputs'!$E$11:$AB$11,'General Inputs'!$E$7:$AB$7,'REC Deliveries by Group'!M$161)</f>
        <v>0</v>
      </c>
      <c r="N178" s="151">
        <f>('REC Deliveries by Group'!N98/(1-SUMIFS('General Inputs'!$E$11:$AB$11,'General Inputs'!$E$7:$AB$7,'REC Deliveries by Group'!N$161)))*SUMIFS('General Inputs'!$E$11:$AB$11,'General Inputs'!$E$7:$AB$7,'REC Deliveries by Group'!N$161)</f>
        <v>0</v>
      </c>
      <c r="O178" s="151">
        <f>('REC Deliveries by Group'!O98/(1-SUMIFS('General Inputs'!$E$11:$AB$11,'General Inputs'!$E$7:$AB$7,'REC Deliveries by Group'!O$161)))*SUMIFS('General Inputs'!$E$11:$AB$11,'General Inputs'!$E$7:$AB$7,'REC Deliveries by Group'!O$161)</f>
        <v>0</v>
      </c>
      <c r="P178" s="151">
        <f>('REC Deliveries by Group'!P98/(1-SUMIFS('General Inputs'!$E$11:$AB$11,'General Inputs'!$E$7:$AB$7,'REC Deliveries by Group'!P$161)))*SUMIFS('General Inputs'!$E$11:$AB$11,'General Inputs'!$E$7:$AB$7,'REC Deliveries by Group'!P$161)</f>
        <v>0</v>
      </c>
      <c r="Q178" s="151">
        <f>('REC Deliveries by Group'!Q98/(1-SUMIFS('General Inputs'!$E$11:$AB$11,'General Inputs'!$E$7:$AB$7,'REC Deliveries by Group'!Q$161)))*SUMIFS('General Inputs'!$E$11:$AB$11,'General Inputs'!$E$7:$AB$7,'REC Deliveries by Group'!Q$161)</f>
        <v>0</v>
      </c>
      <c r="R178" s="151">
        <f>('REC Deliveries by Group'!R98/(1-SUMIFS('General Inputs'!$E$11:$AB$11,'General Inputs'!$E$7:$AB$7,'REC Deliveries by Group'!R$161)))*SUMIFS('General Inputs'!$E$11:$AB$11,'General Inputs'!$E$7:$AB$7,'REC Deliveries by Group'!R$161)</f>
        <v>0</v>
      </c>
      <c r="S178" s="151">
        <f>('REC Deliveries by Group'!S98/(1-SUMIFS('General Inputs'!$E$11:$AB$11,'General Inputs'!$E$7:$AB$7,'REC Deliveries by Group'!S$161)))*SUMIFS('General Inputs'!$E$11:$AB$11,'General Inputs'!$E$7:$AB$7,'REC Deliveries by Group'!S$161)</f>
        <v>0</v>
      </c>
      <c r="T178" s="151">
        <f>('REC Deliveries by Group'!T98/(1-SUMIFS('General Inputs'!$E$11:$AB$11,'General Inputs'!$E$7:$AB$7,'REC Deliveries by Group'!T$161)))*SUMIFS('General Inputs'!$E$11:$AB$11,'General Inputs'!$E$7:$AB$7,'REC Deliveries by Group'!T$161)</f>
        <v>0</v>
      </c>
      <c r="U178" s="151">
        <f>('REC Deliveries by Group'!U98/(1-SUMIFS('General Inputs'!$E$11:$AB$11,'General Inputs'!$E$7:$AB$7,'REC Deliveries by Group'!U$161)))*SUMIFS('General Inputs'!$E$11:$AB$11,'General Inputs'!$E$7:$AB$7,'REC Deliveries by Group'!U$161)</f>
        <v>0</v>
      </c>
      <c r="V178" s="151">
        <f>('REC Deliveries by Group'!V98/(1-SUMIFS('General Inputs'!$E$11:$AB$11,'General Inputs'!$E$7:$AB$7,'REC Deliveries by Group'!V$161)))*SUMIFS('General Inputs'!$E$11:$AB$11,'General Inputs'!$E$7:$AB$7,'REC Deliveries by Group'!V$161)</f>
        <v>0</v>
      </c>
      <c r="W178" s="151">
        <f>('REC Deliveries by Group'!W98/(1-SUMIFS('General Inputs'!$E$11:$AB$11,'General Inputs'!$E$7:$AB$7,'REC Deliveries by Group'!W$161)))*SUMIFS('General Inputs'!$E$11:$AB$11,'General Inputs'!$E$7:$AB$7,'REC Deliveries by Group'!W$161)</f>
        <v>0</v>
      </c>
      <c r="X178" s="151">
        <f>('REC Deliveries by Group'!X98/(1-SUMIFS('General Inputs'!$E$11:$AB$11,'General Inputs'!$E$7:$AB$7,'REC Deliveries by Group'!X$161)))*SUMIFS('General Inputs'!$E$11:$AB$11,'General Inputs'!$E$7:$AB$7,'REC Deliveries by Group'!X$161)</f>
        <v>0</v>
      </c>
      <c r="Y178" s="151">
        <f>('REC Deliveries by Group'!Y98/(1-SUMIFS('General Inputs'!$E$11:$AB$11,'General Inputs'!$E$7:$AB$7,'REC Deliveries by Group'!Y$161)))*SUMIFS('General Inputs'!$E$11:$AB$11,'General Inputs'!$E$7:$AB$7,'REC Deliveries by Group'!Y$161)</f>
        <v>135.92201024225992</v>
      </c>
      <c r="Z178" s="151">
        <f>('REC Deliveries by Group'!Z98/(1-SUMIFS('General Inputs'!$E$11:$AB$11,'General Inputs'!$E$7:$AB$7,'REC Deliveries by Group'!Z$161)))*SUMIFS('General Inputs'!$E$11:$AB$11,'General Inputs'!$E$7:$AB$7,'REC Deliveries by Group'!Z$161)</f>
        <v>822.84657104219684</v>
      </c>
      <c r="AA178" s="151">
        <f>('REC Deliveries by Group'!AA98/(1-SUMIFS('General Inputs'!$E$11:$AB$11,'General Inputs'!$E$7:$AB$7,'REC Deliveries by Group'!AA$161)))*SUMIFS('General Inputs'!$E$11:$AB$11,'General Inputs'!$E$7:$AB$7,'REC Deliveries by Group'!AA$161)</f>
        <v>1675.0199244269047</v>
      </c>
      <c r="AB178" s="151">
        <f>('REC Deliveries by Group'!AB98/(1-SUMIFS('General Inputs'!$E$11:$AB$11,'General Inputs'!$E$7:$AB$7,'REC Deliveries by Group'!AB$161)))*SUMIFS('General Inputs'!$E$11:$AB$11,'General Inputs'!$E$7:$AB$7,'REC Deliveries by Group'!AB$161)</f>
        <v>7342.6509563951931</v>
      </c>
      <c r="AC178" s="151">
        <f>('REC Deliveries by Group'!AC98/(1-SUMIFS('General Inputs'!$E$11:$AB$11,'General Inputs'!$E$7:$AB$7,'REC Deliveries by Group'!AC$161)))*SUMIFS('General Inputs'!$E$11:$AB$11,'General Inputs'!$E$7:$AB$7,'REC Deliveries by Group'!AC$161)</f>
        <v>7312.3467197793107</v>
      </c>
      <c r="AD178" s="151">
        <f>('REC Deliveries by Group'!AD98/(1-SUMIFS('General Inputs'!$E$11:$AB$11,'General Inputs'!$E$7:$AB$7,'REC Deliveries by Group'!AD$161)))*SUMIFS('General Inputs'!$E$11:$AB$11,'General Inputs'!$E$7:$AB$7,'REC Deliveries by Group'!AD$161)</f>
        <v>7282.1904961923001</v>
      </c>
      <c r="AE178" s="151">
        <f>('REC Deliveries by Group'!AE98/(1-SUMIFS('General Inputs'!$E$11:$AB$11,'General Inputs'!$E$7:$AB$7,'REC Deliveries by Group'!AE$161)))*SUMIFS('General Inputs'!$E$11:$AB$11,'General Inputs'!$E$7:$AB$7,'REC Deliveries by Group'!AE$161)</f>
        <v>7252.1815748109611</v>
      </c>
    </row>
    <row r="179" spans="1:31">
      <c r="C179" s="147" t="s">
        <v>176</v>
      </c>
      <c r="D179" s="155" t="s">
        <v>177</v>
      </c>
      <c r="E179" s="155" t="s">
        <v>167</v>
      </c>
      <c r="F179" s="156">
        <v>2040</v>
      </c>
      <c r="G179" s="149" t="s">
        <v>85</v>
      </c>
      <c r="H179" s="151">
        <f>('REC Deliveries by Group'!H99/(1-SUMIFS('General Inputs'!$E$11:$AB$11,'General Inputs'!$E$7:$AB$7,'REC Deliveries by Group'!H$161)))*SUMIFS('General Inputs'!$E$11:$AB$11,'General Inputs'!$E$7:$AB$7,'REC Deliveries by Group'!H$161)</f>
        <v>0</v>
      </c>
      <c r="I179" s="151">
        <f>('REC Deliveries by Group'!I99/(1-SUMIFS('General Inputs'!$E$11:$AB$11,'General Inputs'!$E$7:$AB$7,'REC Deliveries by Group'!I$161)))*SUMIFS('General Inputs'!$E$11:$AB$11,'General Inputs'!$E$7:$AB$7,'REC Deliveries by Group'!I$161)</f>
        <v>0</v>
      </c>
      <c r="J179" s="151">
        <f>('REC Deliveries by Group'!J99/(1-SUMIFS('General Inputs'!$E$11:$AB$11,'General Inputs'!$E$7:$AB$7,'REC Deliveries by Group'!J$161)))*SUMIFS('General Inputs'!$E$11:$AB$11,'General Inputs'!$E$7:$AB$7,'REC Deliveries by Group'!J$161)</f>
        <v>0</v>
      </c>
      <c r="K179" s="151">
        <f>('REC Deliveries by Group'!K99/(1-SUMIFS('General Inputs'!$E$11:$AB$11,'General Inputs'!$E$7:$AB$7,'REC Deliveries by Group'!K$161)))*SUMIFS('General Inputs'!$E$11:$AB$11,'General Inputs'!$E$7:$AB$7,'REC Deliveries by Group'!K$161)</f>
        <v>0</v>
      </c>
      <c r="L179" s="151">
        <f>('REC Deliveries by Group'!L99/(1-SUMIFS('General Inputs'!$E$11:$AB$11,'General Inputs'!$E$7:$AB$7,'REC Deliveries by Group'!L$161)))*SUMIFS('General Inputs'!$E$11:$AB$11,'General Inputs'!$E$7:$AB$7,'REC Deliveries by Group'!L$161)</f>
        <v>0</v>
      </c>
      <c r="M179" s="151">
        <f>('REC Deliveries by Group'!M99/(1-SUMIFS('General Inputs'!$E$11:$AB$11,'General Inputs'!$E$7:$AB$7,'REC Deliveries by Group'!M$161)))*SUMIFS('General Inputs'!$E$11:$AB$11,'General Inputs'!$E$7:$AB$7,'REC Deliveries by Group'!M$161)</f>
        <v>0</v>
      </c>
      <c r="N179" s="151">
        <f>('REC Deliveries by Group'!N99/(1-SUMIFS('General Inputs'!$E$11:$AB$11,'General Inputs'!$E$7:$AB$7,'REC Deliveries by Group'!N$161)))*SUMIFS('General Inputs'!$E$11:$AB$11,'General Inputs'!$E$7:$AB$7,'REC Deliveries by Group'!N$161)</f>
        <v>0</v>
      </c>
      <c r="O179" s="151">
        <f>('REC Deliveries by Group'!O99/(1-SUMIFS('General Inputs'!$E$11:$AB$11,'General Inputs'!$E$7:$AB$7,'REC Deliveries by Group'!O$161)))*SUMIFS('General Inputs'!$E$11:$AB$11,'General Inputs'!$E$7:$AB$7,'REC Deliveries by Group'!O$161)</f>
        <v>0</v>
      </c>
      <c r="P179" s="151">
        <f>('REC Deliveries by Group'!P99/(1-SUMIFS('General Inputs'!$E$11:$AB$11,'General Inputs'!$E$7:$AB$7,'REC Deliveries by Group'!P$161)))*SUMIFS('General Inputs'!$E$11:$AB$11,'General Inputs'!$E$7:$AB$7,'REC Deliveries by Group'!P$161)</f>
        <v>0</v>
      </c>
      <c r="Q179" s="151">
        <f>('REC Deliveries by Group'!Q99/(1-SUMIFS('General Inputs'!$E$11:$AB$11,'General Inputs'!$E$7:$AB$7,'REC Deliveries by Group'!Q$161)))*SUMIFS('General Inputs'!$E$11:$AB$11,'General Inputs'!$E$7:$AB$7,'REC Deliveries by Group'!Q$161)</f>
        <v>0</v>
      </c>
      <c r="R179" s="151">
        <f>('REC Deliveries by Group'!R99/(1-SUMIFS('General Inputs'!$E$11:$AB$11,'General Inputs'!$E$7:$AB$7,'REC Deliveries by Group'!R$161)))*SUMIFS('General Inputs'!$E$11:$AB$11,'General Inputs'!$E$7:$AB$7,'REC Deliveries by Group'!R$161)</f>
        <v>0</v>
      </c>
      <c r="S179" s="151">
        <f>('REC Deliveries by Group'!S99/(1-SUMIFS('General Inputs'!$E$11:$AB$11,'General Inputs'!$E$7:$AB$7,'REC Deliveries by Group'!S$161)))*SUMIFS('General Inputs'!$E$11:$AB$11,'General Inputs'!$E$7:$AB$7,'REC Deliveries by Group'!S$161)</f>
        <v>0</v>
      </c>
      <c r="T179" s="151">
        <f>('REC Deliveries by Group'!T99/(1-SUMIFS('General Inputs'!$E$11:$AB$11,'General Inputs'!$E$7:$AB$7,'REC Deliveries by Group'!T$161)))*SUMIFS('General Inputs'!$E$11:$AB$11,'General Inputs'!$E$7:$AB$7,'REC Deliveries by Group'!T$161)</f>
        <v>0</v>
      </c>
      <c r="U179" s="151">
        <f>('REC Deliveries by Group'!U99/(1-SUMIFS('General Inputs'!$E$11:$AB$11,'General Inputs'!$E$7:$AB$7,'REC Deliveries by Group'!U$161)))*SUMIFS('General Inputs'!$E$11:$AB$11,'General Inputs'!$E$7:$AB$7,'REC Deliveries by Group'!U$161)</f>
        <v>0</v>
      </c>
      <c r="V179" s="151">
        <f>('REC Deliveries by Group'!V99/(1-SUMIFS('General Inputs'!$E$11:$AB$11,'General Inputs'!$E$7:$AB$7,'REC Deliveries by Group'!V$161)))*SUMIFS('General Inputs'!$E$11:$AB$11,'General Inputs'!$E$7:$AB$7,'REC Deliveries by Group'!V$161)</f>
        <v>0</v>
      </c>
      <c r="W179" s="151">
        <f>('REC Deliveries by Group'!W99/(1-SUMIFS('General Inputs'!$E$11:$AB$11,'General Inputs'!$E$7:$AB$7,'REC Deliveries by Group'!W$161)))*SUMIFS('General Inputs'!$E$11:$AB$11,'General Inputs'!$E$7:$AB$7,'REC Deliveries by Group'!W$161)</f>
        <v>0</v>
      </c>
      <c r="X179" s="151">
        <f>('REC Deliveries by Group'!X99/(1-SUMIFS('General Inputs'!$E$11:$AB$11,'General Inputs'!$E$7:$AB$7,'REC Deliveries by Group'!X$161)))*SUMIFS('General Inputs'!$E$11:$AB$11,'General Inputs'!$E$7:$AB$7,'REC Deliveries by Group'!X$161)</f>
        <v>0</v>
      </c>
      <c r="Y179" s="151">
        <f>('REC Deliveries by Group'!Y99/(1-SUMIFS('General Inputs'!$E$11:$AB$11,'General Inputs'!$E$7:$AB$7,'REC Deliveries by Group'!Y$161)))*SUMIFS('General Inputs'!$E$11:$AB$11,'General Inputs'!$E$7:$AB$7,'REC Deliveries by Group'!Y$161)</f>
        <v>0</v>
      </c>
      <c r="Z179" s="151">
        <f>('REC Deliveries by Group'!Z99/(1-SUMIFS('General Inputs'!$E$11:$AB$11,'General Inputs'!$E$7:$AB$7,'REC Deliveries by Group'!Z$161)))*SUMIFS('General Inputs'!$E$11:$AB$11,'General Inputs'!$E$7:$AB$7,'REC Deliveries by Group'!Z$161)</f>
        <v>136.30273772335076</v>
      </c>
      <c r="AA179" s="151">
        <f>('REC Deliveries by Group'!AA99/(1-SUMIFS('General Inputs'!$E$11:$AB$11,'General Inputs'!$E$7:$AB$7,'REC Deliveries by Group'!AA$161)))*SUMIFS('General Inputs'!$E$11:$AB$11,'General Inputs'!$E$7:$AB$7,'REC Deliveries by Group'!AA$161)</f>
        <v>814.28869199713006</v>
      </c>
      <c r="AB179" s="151">
        <f>('REC Deliveries by Group'!AB99/(1-SUMIFS('General Inputs'!$E$11:$AB$11,'General Inputs'!$E$7:$AB$7,'REC Deliveries by Group'!AB$161)))*SUMIFS('General Inputs'!$E$11:$AB$11,'General Inputs'!$E$7:$AB$7,'REC Deliveries by Group'!AB$161)</f>
        <v>1679.2649347721606</v>
      </c>
      <c r="AC179" s="151">
        <f>('REC Deliveries by Group'!AC99/(1-SUMIFS('General Inputs'!$E$11:$AB$11,'General Inputs'!$E$7:$AB$7,'REC Deliveries by Group'!AC$161)))*SUMIFS('General Inputs'!$E$11:$AB$11,'General Inputs'!$E$7:$AB$7,'REC Deliveries by Group'!AC$161)</f>
        <v>7333.5792619317835</v>
      </c>
      <c r="AD179" s="151">
        <f>('REC Deliveries by Group'!AD99/(1-SUMIFS('General Inputs'!$E$11:$AB$11,'General Inputs'!$E$7:$AB$7,'REC Deliveries by Group'!AD$161)))*SUMIFS('General Inputs'!$E$11:$AB$11,'General Inputs'!$E$7:$AB$7,'REC Deliveries by Group'!AD$161)</f>
        <v>7303.290711575758</v>
      </c>
      <c r="AE179" s="151">
        <f>('REC Deliveries by Group'!AE99/(1-SUMIFS('General Inputs'!$E$11:$AB$11,'General Inputs'!$E$7:$AB$7,'REC Deliveries by Group'!AE$161)))*SUMIFS('General Inputs'!$E$11:$AB$11,'General Inputs'!$E$7:$AB$7,'REC Deliveries by Group'!AE$161)</f>
        <v>7273.1502258205046</v>
      </c>
    </row>
    <row r="180" spans="1:31">
      <c r="C180" s="147" t="s">
        <v>176</v>
      </c>
      <c r="D180" s="155" t="s">
        <v>177</v>
      </c>
      <c r="E180" s="155" t="s">
        <v>167</v>
      </c>
      <c r="F180" s="156">
        <v>2041</v>
      </c>
      <c r="G180" s="149" t="s">
        <v>85</v>
      </c>
      <c r="H180" s="151">
        <f>('REC Deliveries by Group'!H100/(1-SUMIFS('General Inputs'!$E$11:$AB$11,'General Inputs'!$E$7:$AB$7,'REC Deliveries by Group'!H$161)))*SUMIFS('General Inputs'!$E$11:$AB$11,'General Inputs'!$E$7:$AB$7,'REC Deliveries by Group'!H$161)</f>
        <v>0</v>
      </c>
      <c r="I180" s="151">
        <f>('REC Deliveries by Group'!I100/(1-SUMIFS('General Inputs'!$E$11:$AB$11,'General Inputs'!$E$7:$AB$7,'REC Deliveries by Group'!I$161)))*SUMIFS('General Inputs'!$E$11:$AB$11,'General Inputs'!$E$7:$AB$7,'REC Deliveries by Group'!I$161)</f>
        <v>0</v>
      </c>
      <c r="J180" s="151">
        <f>('REC Deliveries by Group'!J100/(1-SUMIFS('General Inputs'!$E$11:$AB$11,'General Inputs'!$E$7:$AB$7,'REC Deliveries by Group'!J$161)))*SUMIFS('General Inputs'!$E$11:$AB$11,'General Inputs'!$E$7:$AB$7,'REC Deliveries by Group'!J$161)</f>
        <v>0</v>
      </c>
      <c r="K180" s="151">
        <f>('REC Deliveries by Group'!K100/(1-SUMIFS('General Inputs'!$E$11:$AB$11,'General Inputs'!$E$7:$AB$7,'REC Deliveries by Group'!K$161)))*SUMIFS('General Inputs'!$E$11:$AB$11,'General Inputs'!$E$7:$AB$7,'REC Deliveries by Group'!K$161)</f>
        <v>0</v>
      </c>
      <c r="L180" s="151">
        <f>('REC Deliveries by Group'!L100/(1-SUMIFS('General Inputs'!$E$11:$AB$11,'General Inputs'!$E$7:$AB$7,'REC Deliveries by Group'!L$161)))*SUMIFS('General Inputs'!$E$11:$AB$11,'General Inputs'!$E$7:$AB$7,'REC Deliveries by Group'!L$161)</f>
        <v>0</v>
      </c>
      <c r="M180" s="151">
        <f>('REC Deliveries by Group'!M100/(1-SUMIFS('General Inputs'!$E$11:$AB$11,'General Inputs'!$E$7:$AB$7,'REC Deliveries by Group'!M$161)))*SUMIFS('General Inputs'!$E$11:$AB$11,'General Inputs'!$E$7:$AB$7,'REC Deliveries by Group'!M$161)</f>
        <v>0</v>
      </c>
      <c r="N180" s="151">
        <f>('REC Deliveries by Group'!N100/(1-SUMIFS('General Inputs'!$E$11:$AB$11,'General Inputs'!$E$7:$AB$7,'REC Deliveries by Group'!N$161)))*SUMIFS('General Inputs'!$E$11:$AB$11,'General Inputs'!$E$7:$AB$7,'REC Deliveries by Group'!N$161)</f>
        <v>0</v>
      </c>
      <c r="O180" s="151">
        <f>('REC Deliveries by Group'!O100/(1-SUMIFS('General Inputs'!$E$11:$AB$11,'General Inputs'!$E$7:$AB$7,'REC Deliveries by Group'!O$161)))*SUMIFS('General Inputs'!$E$11:$AB$11,'General Inputs'!$E$7:$AB$7,'REC Deliveries by Group'!O$161)</f>
        <v>0</v>
      </c>
      <c r="P180" s="151">
        <f>('REC Deliveries by Group'!P100/(1-SUMIFS('General Inputs'!$E$11:$AB$11,'General Inputs'!$E$7:$AB$7,'REC Deliveries by Group'!P$161)))*SUMIFS('General Inputs'!$E$11:$AB$11,'General Inputs'!$E$7:$AB$7,'REC Deliveries by Group'!P$161)</f>
        <v>0</v>
      </c>
      <c r="Q180" s="151">
        <f>('REC Deliveries by Group'!Q100/(1-SUMIFS('General Inputs'!$E$11:$AB$11,'General Inputs'!$E$7:$AB$7,'REC Deliveries by Group'!Q$161)))*SUMIFS('General Inputs'!$E$11:$AB$11,'General Inputs'!$E$7:$AB$7,'REC Deliveries by Group'!Q$161)</f>
        <v>0</v>
      </c>
      <c r="R180" s="151">
        <f>('REC Deliveries by Group'!R100/(1-SUMIFS('General Inputs'!$E$11:$AB$11,'General Inputs'!$E$7:$AB$7,'REC Deliveries by Group'!R$161)))*SUMIFS('General Inputs'!$E$11:$AB$11,'General Inputs'!$E$7:$AB$7,'REC Deliveries by Group'!R$161)</f>
        <v>0</v>
      </c>
      <c r="S180" s="151">
        <f>('REC Deliveries by Group'!S100/(1-SUMIFS('General Inputs'!$E$11:$AB$11,'General Inputs'!$E$7:$AB$7,'REC Deliveries by Group'!S$161)))*SUMIFS('General Inputs'!$E$11:$AB$11,'General Inputs'!$E$7:$AB$7,'REC Deliveries by Group'!S$161)</f>
        <v>0</v>
      </c>
      <c r="T180" s="151">
        <f>('REC Deliveries by Group'!T100/(1-SUMIFS('General Inputs'!$E$11:$AB$11,'General Inputs'!$E$7:$AB$7,'REC Deliveries by Group'!T$161)))*SUMIFS('General Inputs'!$E$11:$AB$11,'General Inputs'!$E$7:$AB$7,'REC Deliveries by Group'!T$161)</f>
        <v>0</v>
      </c>
      <c r="U180" s="151">
        <f>('REC Deliveries by Group'!U100/(1-SUMIFS('General Inputs'!$E$11:$AB$11,'General Inputs'!$E$7:$AB$7,'REC Deliveries by Group'!U$161)))*SUMIFS('General Inputs'!$E$11:$AB$11,'General Inputs'!$E$7:$AB$7,'REC Deliveries by Group'!U$161)</f>
        <v>0</v>
      </c>
      <c r="V180" s="151">
        <f>('REC Deliveries by Group'!V100/(1-SUMIFS('General Inputs'!$E$11:$AB$11,'General Inputs'!$E$7:$AB$7,'REC Deliveries by Group'!V$161)))*SUMIFS('General Inputs'!$E$11:$AB$11,'General Inputs'!$E$7:$AB$7,'REC Deliveries by Group'!V$161)</f>
        <v>0</v>
      </c>
      <c r="W180" s="151">
        <f>('REC Deliveries by Group'!W100/(1-SUMIFS('General Inputs'!$E$11:$AB$11,'General Inputs'!$E$7:$AB$7,'REC Deliveries by Group'!W$161)))*SUMIFS('General Inputs'!$E$11:$AB$11,'General Inputs'!$E$7:$AB$7,'REC Deliveries by Group'!W$161)</f>
        <v>0</v>
      </c>
      <c r="X180" s="151">
        <f>('REC Deliveries by Group'!X100/(1-SUMIFS('General Inputs'!$E$11:$AB$11,'General Inputs'!$E$7:$AB$7,'REC Deliveries by Group'!X$161)))*SUMIFS('General Inputs'!$E$11:$AB$11,'General Inputs'!$E$7:$AB$7,'REC Deliveries by Group'!X$161)</f>
        <v>0</v>
      </c>
      <c r="Y180" s="151">
        <f>('REC Deliveries by Group'!Y100/(1-SUMIFS('General Inputs'!$E$11:$AB$11,'General Inputs'!$E$7:$AB$7,'REC Deliveries by Group'!Y$161)))*SUMIFS('General Inputs'!$E$11:$AB$11,'General Inputs'!$E$7:$AB$7,'REC Deliveries by Group'!Y$161)</f>
        <v>0</v>
      </c>
      <c r="Z180" s="151">
        <f>('REC Deliveries by Group'!Z100/(1-SUMIFS('General Inputs'!$E$11:$AB$11,'General Inputs'!$E$7:$AB$7,'REC Deliveries by Group'!Z$161)))*SUMIFS('General Inputs'!$E$11:$AB$11,'General Inputs'!$E$7:$AB$7,'REC Deliveries by Group'!Z$161)</f>
        <v>0</v>
      </c>
      <c r="AA180" s="151">
        <f>('REC Deliveries by Group'!AA100/(1-SUMIFS('General Inputs'!$E$11:$AB$11,'General Inputs'!$E$7:$AB$7,'REC Deliveries by Group'!AA$161)))*SUMIFS('General Inputs'!$E$11:$AB$11,'General Inputs'!$E$7:$AB$7,'REC Deliveries by Group'!AA$161)</f>
        <v>134.8851437465411</v>
      </c>
      <c r="AB180" s="151">
        <f>('REC Deliveries by Group'!AB100/(1-SUMIFS('General Inputs'!$E$11:$AB$11,'General Inputs'!$E$7:$AB$7,'REC Deliveries by Group'!AB$161)))*SUMIFS('General Inputs'!$E$11:$AB$11,'General Inputs'!$E$7:$AB$7,'REC Deliveries by Group'!AB$161)</f>
        <v>816.35234740274302</v>
      </c>
      <c r="AC180" s="151">
        <f>('REC Deliveries by Group'!AC100/(1-SUMIFS('General Inputs'!$E$11:$AB$11,'General Inputs'!$E$7:$AB$7,'REC Deliveries by Group'!AC$161)))*SUMIFS('General Inputs'!$E$11:$AB$11,'General Inputs'!$E$7:$AB$7,'REC Deliveries by Group'!AC$161)</f>
        <v>1677.1902374316717</v>
      </c>
      <c r="AD180" s="151">
        <f>('REC Deliveries by Group'!AD100/(1-SUMIFS('General Inputs'!$E$11:$AB$11,'General Inputs'!$E$7:$AB$7,'REC Deliveries by Group'!AD$161)))*SUMIFS('General Inputs'!$E$11:$AB$11,'General Inputs'!$E$7:$AB$7,'REC Deliveries by Group'!AD$161)</f>
        <v>7324.4969581923006</v>
      </c>
      <c r="AE180" s="151">
        <f>('REC Deliveries by Group'!AE100/(1-SUMIFS('General Inputs'!$E$11:$AB$11,'General Inputs'!$E$7:$AB$7,'REC Deliveries by Group'!AE$161)))*SUMIFS('General Inputs'!$E$11:$AB$11,'General Inputs'!$E$7:$AB$7,'REC Deliveries by Group'!AE$161)</f>
        <v>7294.2242469356206</v>
      </c>
    </row>
    <row r="181" spans="1:31">
      <c r="C181" s="147" t="s">
        <v>176</v>
      </c>
      <c r="D181" s="155" t="s">
        <v>177</v>
      </c>
      <c r="E181" s="155" t="s">
        <v>167</v>
      </c>
      <c r="F181" s="156">
        <v>2042</v>
      </c>
      <c r="G181" s="149" t="s">
        <v>85</v>
      </c>
      <c r="H181" s="151">
        <f>('REC Deliveries by Group'!H101/(1-SUMIFS('General Inputs'!$E$11:$AB$11,'General Inputs'!$E$7:$AB$7,'REC Deliveries by Group'!H$161)))*SUMIFS('General Inputs'!$E$11:$AB$11,'General Inputs'!$E$7:$AB$7,'REC Deliveries by Group'!H$161)</f>
        <v>0</v>
      </c>
      <c r="I181" s="151">
        <f>('REC Deliveries by Group'!I101/(1-SUMIFS('General Inputs'!$E$11:$AB$11,'General Inputs'!$E$7:$AB$7,'REC Deliveries by Group'!I$161)))*SUMIFS('General Inputs'!$E$11:$AB$11,'General Inputs'!$E$7:$AB$7,'REC Deliveries by Group'!I$161)</f>
        <v>0</v>
      </c>
      <c r="J181" s="151">
        <f>('REC Deliveries by Group'!J101/(1-SUMIFS('General Inputs'!$E$11:$AB$11,'General Inputs'!$E$7:$AB$7,'REC Deliveries by Group'!J$161)))*SUMIFS('General Inputs'!$E$11:$AB$11,'General Inputs'!$E$7:$AB$7,'REC Deliveries by Group'!J$161)</f>
        <v>0</v>
      </c>
      <c r="K181" s="151">
        <f>('REC Deliveries by Group'!K101/(1-SUMIFS('General Inputs'!$E$11:$AB$11,'General Inputs'!$E$7:$AB$7,'REC Deliveries by Group'!K$161)))*SUMIFS('General Inputs'!$E$11:$AB$11,'General Inputs'!$E$7:$AB$7,'REC Deliveries by Group'!K$161)</f>
        <v>0</v>
      </c>
      <c r="L181" s="151">
        <f>('REC Deliveries by Group'!L101/(1-SUMIFS('General Inputs'!$E$11:$AB$11,'General Inputs'!$E$7:$AB$7,'REC Deliveries by Group'!L$161)))*SUMIFS('General Inputs'!$E$11:$AB$11,'General Inputs'!$E$7:$AB$7,'REC Deliveries by Group'!L$161)</f>
        <v>0</v>
      </c>
      <c r="M181" s="151">
        <f>('REC Deliveries by Group'!M101/(1-SUMIFS('General Inputs'!$E$11:$AB$11,'General Inputs'!$E$7:$AB$7,'REC Deliveries by Group'!M$161)))*SUMIFS('General Inputs'!$E$11:$AB$11,'General Inputs'!$E$7:$AB$7,'REC Deliveries by Group'!M$161)</f>
        <v>0</v>
      </c>
      <c r="N181" s="151">
        <f>('REC Deliveries by Group'!N101/(1-SUMIFS('General Inputs'!$E$11:$AB$11,'General Inputs'!$E$7:$AB$7,'REC Deliveries by Group'!N$161)))*SUMIFS('General Inputs'!$E$11:$AB$11,'General Inputs'!$E$7:$AB$7,'REC Deliveries by Group'!N$161)</f>
        <v>0</v>
      </c>
      <c r="O181" s="151">
        <f>('REC Deliveries by Group'!O101/(1-SUMIFS('General Inputs'!$E$11:$AB$11,'General Inputs'!$E$7:$AB$7,'REC Deliveries by Group'!O$161)))*SUMIFS('General Inputs'!$E$11:$AB$11,'General Inputs'!$E$7:$AB$7,'REC Deliveries by Group'!O$161)</f>
        <v>0</v>
      </c>
      <c r="P181" s="151">
        <f>('REC Deliveries by Group'!P101/(1-SUMIFS('General Inputs'!$E$11:$AB$11,'General Inputs'!$E$7:$AB$7,'REC Deliveries by Group'!P$161)))*SUMIFS('General Inputs'!$E$11:$AB$11,'General Inputs'!$E$7:$AB$7,'REC Deliveries by Group'!P$161)</f>
        <v>0</v>
      </c>
      <c r="Q181" s="151">
        <f>('REC Deliveries by Group'!Q101/(1-SUMIFS('General Inputs'!$E$11:$AB$11,'General Inputs'!$E$7:$AB$7,'REC Deliveries by Group'!Q$161)))*SUMIFS('General Inputs'!$E$11:$AB$11,'General Inputs'!$E$7:$AB$7,'REC Deliveries by Group'!Q$161)</f>
        <v>0</v>
      </c>
      <c r="R181" s="151">
        <f>('REC Deliveries by Group'!R101/(1-SUMIFS('General Inputs'!$E$11:$AB$11,'General Inputs'!$E$7:$AB$7,'REC Deliveries by Group'!R$161)))*SUMIFS('General Inputs'!$E$11:$AB$11,'General Inputs'!$E$7:$AB$7,'REC Deliveries by Group'!R$161)</f>
        <v>0</v>
      </c>
      <c r="S181" s="151">
        <f>('REC Deliveries by Group'!S101/(1-SUMIFS('General Inputs'!$E$11:$AB$11,'General Inputs'!$E$7:$AB$7,'REC Deliveries by Group'!S$161)))*SUMIFS('General Inputs'!$E$11:$AB$11,'General Inputs'!$E$7:$AB$7,'REC Deliveries by Group'!S$161)</f>
        <v>0</v>
      </c>
      <c r="T181" s="151">
        <f>('REC Deliveries by Group'!T101/(1-SUMIFS('General Inputs'!$E$11:$AB$11,'General Inputs'!$E$7:$AB$7,'REC Deliveries by Group'!T$161)))*SUMIFS('General Inputs'!$E$11:$AB$11,'General Inputs'!$E$7:$AB$7,'REC Deliveries by Group'!T$161)</f>
        <v>0</v>
      </c>
      <c r="U181" s="151">
        <f>('REC Deliveries by Group'!U101/(1-SUMIFS('General Inputs'!$E$11:$AB$11,'General Inputs'!$E$7:$AB$7,'REC Deliveries by Group'!U$161)))*SUMIFS('General Inputs'!$E$11:$AB$11,'General Inputs'!$E$7:$AB$7,'REC Deliveries by Group'!U$161)</f>
        <v>0</v>
      </c>
      <c r="V181" s="151">
        <f>('REC Deliveries by Group'!V101/(1-SUMIFS('General Inputs'!$E$11:$AB$11,'General Inputs'!$E$7:$AB$7,'REC Deliveries by Group'!V$161)))*SUMIFS('General Inputs'!$E$11:$AB$11,'General Inputs'!$E$7:$AB$7,'REC Deliveries by Group'!V$161)</f>
        <v>0</v>
      </c>
      <c r="W181" s="151">
        <f>('REC Deliveries by Group'!W101/(1-SUMIFS('General Inputs'!$E$11:$AB$11,'General Inputs'!$E$7:$AB$7,'REC Deliveries by Group'!W$161)))*SUMIFS('General Inputs'!$E$11:$AB$11,'General Inputs'!$E$7:$AB$7,'REC Deliveries by Group'!W$161)</f>
        <v>0</v>
      </c>
      <c r="X181" s="151">
        <f>('REC Deliveries by Group'!X101/(1-SUMIFS('General Inputs'!$E$11:$AB$11,'General Inputs'!$E$7:$AB$7,'REC Deliveries by Group'!X$161)))*SUMIFS('General Inputs'!$E$11:$AB$11,'General Inputs'!$E$7:$AB$7,'REC Deliveries by Group'!X$161)</f>
        <v>0</v>
      </c>
      <c r="Y181" s="151">
        <f>('REC Deliveries by Group'!Y101/(1-SUMIFS('General Inputs'!$E$11:$AB$11,'General Inputs'!$E$7:$AB$7,'REC Deliveries by Group'!Y$161)))*SUMIFS('General Inputs'!$E$11:$AB$11,'General Inputs'!$E$7:$AB$7,'REC Deliveries by Group'!Y$161)</f>
        <v>0</v>
      </c>
      <c r="Z181" s="151">
        <f>('REC Deliveries by Group'!Z101/(1-SUMIFS('General Inputs'!$E$11:$AB$11,'General Inputs'!$E$7:$AB$7,'REC Deliveries by Group'!Z$161)))*SUMIFS('General Inputs'!$E$11:$AB$11,'General Inputs'!$E$7:$AB$7,'REC Deliveries by Group'!Z$161)</f>
        <v>0</v>
      </c>
      <c r="AA181" s="151">
        <f>('REC Deliveries by Group'!AA101/(1-SUMIFS('General Inputs'!$E$11:$AB$11,'General Inputs'!$E$7:$AB$7,'REC Deliveries by Group'!AA$161)))*SUMIFS('General Inputs'!$E$11:$AB$11,'General Inputs'!$E$7:$AB$7,'REC Deliveries by Group'!AA$161)</f>
        <v>0</v>
      </c>
      <c r="AB181" s="151">
        <f>('REC Deliveries by Group'!AB101/(1-SUMIFS('General Inputs'!$E$11:$AB$11,'General Inputs'!$E$7:$AB$7,'REC Deliveries by Group'!AB$161)))*SUMIFS('General Inputs'!$E$11:$AB$11,'General Inputs'!$E$7:$AB$7,'REC Deliveries by Group'!AB$161)</f>
        <v>135.22698375827787</v>
      </c>
      <c r="AC181" s="151">
        <f>('REC Deliveries by Group'!AC101/(1-SUMIFS('General Inputs'!$E$11:$AB$11,'General Inputs'!$E$7:$AB$7,'REC Deliveries by Group'!AC$161)))*SUMIFS('General Inputs'!$E$11:$AB$11,'General Inputs'!$E$7:$AB$7,'REC Deliveries by Group'!AC$161)</f>
        <v>815.34376084264295</v>
      </c>
      <c r="AD181" s="151">
        <f>('REC Deliveries by Group'!AD101/(1-SUMIFS('General Inputs'!$E$11:$AB$11,'General Inputs'!$E$7:$AB$7,'REC Deliveries by Group'!AD$161)))*SUMIFS('General Inputs'!$E$11:$AB$11,'General Inputs'!$E$7:$AB$7,'REC Deliveries by Group'!AD$161)</f>
        <v>1675.1131137487896</v>
      </c>
      <c r="AE181" s="151">
        <f>('REC Deliveries by Group'!AE101/(1-SUMIFS('General Inputs'!$E$11:$AB$11,'General Inputs'!$E$7:$AB$7,'REC Deliveries by Group'!AE$161)))*SUMIFS('General Inputs'!$E$11:$AB$11,'General Inputs'!$E$7:$AB$7,'REC Deliveries by Group'!AE$161)</f>
        <v>7315.404167654332</v>
      </c>
    </row>
    <row r="182" spans="1:31">
      <c r="C182" s="147" t="s">
        <v>176</v>
      </c>
      <c r="D182" s="155" t="s">
        <v>177</v>
      </c>
      <c r="E182" s="155" t="s">
        <v>167</v>
      </c>
      <c r="F182" s="156">
        <v>2043</v>
      </c>
      <c r="G182" s="149" t="s">
        <v>85</v>
      </c>
      <c r="H182" s="151">
        <f>('REC Deliveries by Group'!H102/(1-SUMIFS('General Inputs'!$E$11:$AB$11,'General Inputs'!$E$7:$AB$7,'REC Deliveries by Group'!H$161)))*SUMIFS('General Inputs'!$E$11:$AB$11,'General Inputs'!$E$7:$AB$7,'REC Deliveries by Group'!H$161)</f>
        <v>0</v>
      </c>
      <c r="I182" s="151">
        <f>('REC Deliveries by Group'!I102/(1-SUMIFS('General Inputs'!$E$11:$AB$11,'General Inputs'!$E$7:$AB$7,'REC Deliveries by Group'!I$161)))*SUMIFS('General Inputs'!$E$11:$AB$11,'General Inputs'!$E$7:$AB$7,'REC Deliveries by Group'!I$161)</f>
        <v>0</v>
      </c>
      <c r="J182" s="151">
        <f>('REC Deliveries by Group'!J102/(1-SUMIFS('General Inputs'!$E$11:$AB$11,'General Inputs'!$E$7:$AB$7,'REC Deliveries by Group'!J$161)))*SUMIFS('General Inputs'!$E$11:$AB$11,'General Inputs'!$E$7:$AB$7,'REC Deliveries by Group'!J$161)</f>
        <v>0</v>
      </c>
      <c r="K182" s="151">
        <f>('REC Deliveries by Group'!K102/(1-SUMIFS('General Inputs'!$E$11:$AB$11,'General Inputs'!$E$7:$AB$7,'REC Deliveries by Group'!K$161)))*SUMIFS('General Inputs'!$E$11:$AB$11,'General Inputs'!$E$7:$AB$7,'REC Deliveries by Group'!K$161)</f>
        <v>0</v>
      </c>
      <c r="L182" s="151">
        <f>('REC Deliveries by Group'!L102/(1-SUMIFS('General Inputs'!$E$11:$AB$11,'General Inputs'!$E$7:$AB$7,'REC Deliveries by Group'!L$161)))*SUMIFS('General Inputs'!$E$11:$AB$11,'General Inputs'!$E$7:$AB$7,'REC Deliveries by Group'!L$161)</f>
        <v>0</v>
      </c>
      <c r="M182" s="151">
        <f>('REC Deliveries by Group'!M102/(1-SUMIFS('General Inputs'!$E$11:$AB$11,'General Inputs'!$E$7:$AB$7,'REC Deliveries by Group'!M$161)))*SUMIFS('General Inputs'!$E$11:$AB$11,'General Inputs'!$E$7:$AB$7,'REC Deliveries by Group'!M$161)</f>
        <v>0</v>
      </c>
      <c r="N182" s="151">
        <f>('REC Deliveries by Group'!N102/(1-SUMIFS('General Inputs'!$E$11:$AB$11,'General Inputs'!$E$7:$AB$7,'REC Deliveries by Group'!N$161)))*SUMIFS('General Inputs'!$E$11:$AB$11,'General Inputs'!$E$7:$AB$7,'REC Deliveries by Group'!N$161)</f>
        <v>0</v>
      </c>
      <c r="O182" s="151">
        <f>('REC Deliveries by Group'!O102/(1-SUMIFS('General Inputs'!$E$11:$AB$11,'General Inputs'!$E$7:$AB$7,'REC Deliveries by Group'!O$161)))*SUMIFS('General Inputs'!$E$11:$AB$11,'General Inputs'!$E$7:$AB$7,'REC Deliveries by Group'!O$161)</f>
        <v>0</v>
      </c>
      <c r="P182" s="151">
        <f>('REC Deliveries by Group'!P102/(1-SUMIFS('General Inputs'!$E$11:$AB$11,'General Inputs'!$E$7:$AB$7,'REC Deliveries by Group'!P$161)))*SUMIFS('General Inputs'!$E$11:$AB$11,'General Inputs'!$E$7:$AB$7,'REC Deliveries by Group'!P$161)</f>
        <v>0</v>
      </c>
      <c r="Q182" s="151">
        <f>('REC Deliveries by Group'!Q102/(1-SUMIFS('General Inputs'!$E$11:$AB$11,'General Inputs'!$E$7:$AB$7,'REC Deliveries by Group'!Q$161)))*SUMIFS('General Inputs'!$E$11:$AB$11,'General Inputs'!$E$7:$AB$7,'REC Deliveries by Group'!Q$161)</f>
        <v>0</v>
      </c>
      <c r="R182" s="151">
        <f>('REC Deliveries by Group'!R102/(1-SUMIFS('General Inputs'!$E$11:$AB$11,'General Inputs'!$E$7:$AB$7,'REC Deliveries by Group'!R$161)))*SUMIFS('General Inputs'!$E$11:$AB$11,'General Inputs'!$E$7:$AB$7,'REC Deliveries by Group'!R$161)</f>
        <v>0</v>
      </c>
      <c r="S182" s="151">
        <f>('REC Deliveries by Group'!S102/(1-SUMIFS('General Inputs'!$E$11:$AB$11,'General Inputs'!$E$7:$AB$7,'REC Deliveries by Group'!S$161)))*SUMIFS('General Inputs'!$E$11:$AB$11,'General Inputs'!$E$7:$AB$7,'REC Deliveries by Group'!S$161)</f>
        <v>0</v>
      </c>
      <c r="T182" s="151">
        <f>('REC Deliveries by Group'!T102/(1-SUMIFS('General Inputs'!$E$11:$AB$11,'General Inputs'!$E$7:$AB$7,'REC Deliveries by Group'!T$161)))*SUMIFS('General Inputs'!$E$11:$AB$11,'General Inputs'!$E$7:$AB$7,'REC Deliveries by Group'!T$161)</f>
        <v>0</v>
      </c>
      <c r="U182" s="151">
        <f>('REC Deliveries by Group'!U102/(1-SUMIFS('General Inputs'!$E$11:$AB$11,'General Inputs'!$E$7:$AB$7,'REC Deliveries by Group'!U$161)))*SUMIFS('General Inputs'!$E$11:$AB$11,'General Inputs'!$E$7:$AB$7,'REC Deliveries by Group'!U$161)</f>
        <v>0</v>
      </c>
      <c r="V182" s="151">
        <f>('REC Deliveries by Group'!V102/(1-SUMIFS('General Inputs'!$E$11:$AB$11,'General Inputs'!$E$7:$AB$7,'REC Deliveries by Group'!V$161)))*SUMIFS('General Inputs'!$E$11:$AB$11,'General Inputs'!$E$7:$AB$7,'REC Deliveries by Group'!V$161)</f>
        <v>0</v>
      </c>
      <c r="W182" s="151">
        <f>('REC Deliveries by Group'!W102/(1-SUMIFS('General Inputs'!$E$11:$AB$11,'General Inputs'!$E$7:$AB$7,'REC Deliveries by Group'!W$161)))*SUMIFS('General Inputs'!$E$11:$AB$11,'General Inputs'!$E$7:$AB$7,'REC Deliveries by Group'!W$161)</f>
        <v>0</v>
      </c>
      <c r="X182" s="151">
        <f>('REC Deliveries by Group'!X102/(1-SUMIFS('General Inputs'!$E$11:$AB$11,'General Inputs'!$E$7:$AB$7,'REC Deliveries by Group'!X$161)))*SUMIFS('General Inputs'!$E$11:$AB$11,'General Inputs'!$E$7:$AB$7,'REC Deliveries by Group'!X$161)</f>
        <v>0</v>
      </c>
      <c r="Y182" s="151">
        <f>('REC Deliveries by Group'!Y102/(1-SUMIFS('General Inputs'!$E$11:$AB$11,'General Inputs'!$E$7:$AB$7,'REC Deliveries by Group'!Y$161)))*SUMIFS('General Inputs'!$E$11:$AB$11,'General Inputs'!$E$7:$AB$7,'REC Deliveries by Group'!Y$161)</f>
        <v>0</v>
      </c>
      <c r="Z182" s="151">
        <f>('REC Deliveries by Group'!Z102/(1-SUMIFS('General Inputs'!$E$11:$AB$11,'General Inputs'!$E$7:$AB$7,'REC Deliveries by Group'!Z$161)))*SUMIFS('General Inputs'!$E$11:$AB$11,'General Inputs'!$E$7:$AB$7,'REC Deliveries by Group'!Z$161)</f>
        <v>0</v>
      </c>
      <c r="AA182" s="151">
        <f>('REC Deliveries by Group'!AA102/(1-SUMIFS('General Inputs'!$E$11:$AB$11,'General Inputs'!$E$7:$AB$7,'REC Deliveries by Group'!AA$161)))*SUMIFS('General Inputs'!$E$11:$AB$11,'General Inputs'!$E$7:$AB$7,'REC Deliveries by Group'!AA$161)</f>
        <v>0</v>
      </c>
      <c r="AB182" s="151">
        <f>('REC Deliveries by Group'!AB102/(1-SUMIFS('General Inputs'!$E$11:$AB$11,'General Inputs'!$E$7:$AB$7,'REC Deliveries by Group'!AB$161)))*SUMIFS('General Inputs'!$E$11:$AB$11,'General Inputs'!$E$7:$AB$7,'REC Deliveries by Group'!AB$161)</f>
        <v>0</v>
      </c>
      <c r="AC182" s="151">
        <f>('REC Deliveries by Group'!AC102/(1-SUMIFS('General Inputs'!$E$11:$AB$11,'General Inputs'!$E$7:$AB$7,'REC Deliveries by Group'!AC$161)))*SUMIFS('General Inputs'!$E$11:$AB$11,'General Inputs'!$E$7:$AB$7,'REC Deliveries by Group'!AC$161)</f>
        <v>135.0599135969494</v>
      </c>
      <c r="AD182" s="151">
        <f>('REC Deliveries by Group'!AD102/(1-SUMIFS('General Inputs'!$E$11:$AB$11,'General Inputs'!$E$7:$AB$7,'REC Deliveries by Group'!AD$161)))*SUMIFS('General Inputs'!$E$11:$AB$11,'General Inputs'!$E$7:$AB$7,'REC Deliveries by Group'!AD$161)</f>
        <v>814.33399474841042</v>
      </c>
      <c r="AE182" s="151">
        <f>('REC Deliveries by Group'!AE102/(1-SUMIFS('General Inputs'!$E$11:$AB$11,'General Inputs'!$E$7:$AB$7,'REC Deliveries by Group'!AE$161)))*SUMIFS('General Inputs'!$E$11:$AB$11,'General Inputs'!$E$7:$AB$7,'REC Deliveries by Group'!AE$161)</f>
        <v>1673.0335917341499</v>
      </c>
    </row>
    <row r="183" spans="1:31">
      <c r="C183" s="147" t="s">
        <v>176</v>
      </c>
      <c r="D183" s="155" t="s">
        <v>177</v>
      </c>
      <c r="E183" s="155" t="s">
        <v>167</v>
      </c>
      <c r="F183" s="156">
        <v>2044</v>
      </c>
      <c r="G183" s="149" t="s">
        <v>85</v>
      </c>
      <c r="H183" s="151">
        <f>('REC Deliveries by Group'!H103/(1-SUMIFS('General Inputs'!$E$11:$AB$11,'General Inputs'!$E$7:$AB$7,'REC Deliveries by Group'!H$161)))*SUMIFS('General Inputs'!$E$11:$AB$11,'General Inputs'!$E$7:$AB$7,'REC Deliveries by Group'!H$161)</f>
        <v>0</v>
      </c>
      <c r="I183" s="151">
        <f>('REC Deliveries by Group'!I103/(1-SUMIFS('General Inputs'!$E$11:$AB$11,'General Inputs'!$E$7:$AB$7,'REC Deliveries by Group'!I$161)))*SUMIFS('General Inputs'!$E$11:$AB$11,'General Inputs'!$E$7:$AB$7,'REC Deliveries by Group'!I$161)</f>
        <v>0</v>
      </c>
      <c r="J183" s="151">
        <f>('REC Deliveries by Group'!J103/(1-SUMIFS('General Inputs'!$E$11:$AB$11,'General Inputs'!$E$7:$AB$7,'REC Deliveries by Group'!J$161)))*SUMIFS('General Inputs'!$E$11:$AB$11,'General Inputs'!$E$7:$AB$7,'REC Deliveries by Group'!J$161)</f>
        <v>0</v>
      </c>
      <c r="K183" s="151">
        <f>('REC Deliveries by Group'!K103/(1-SUMIFS('General Inputs'!$E$11:$AB$11,'General Inputs'!$E$7:$AB$7,'REC Deliveries by Group'!K$161)))*SUMIFS('General Inputs'!$E$11:$AB$11,'General Inputs'!$E$7:$AB$7,'REC Deliveries by Group'!K$161)</f>
        <v>0</v>
      </c>
      <c r="L183" s="151">
        <f>('REC Deliveries by Group'!L103/(1-SUMIFS('General Inputs'!$E$11:$AB$11,'General Inputs'!$E$7:$AB$7,'REC Deliveries by Group'!L$161)))*SUMIFS('General Inputs'!$E$11:$AB$11,'General Inputs'!$E$7:$AB$7,'REC Deliveries by Group'!L$161)</f>
        <v>0</v>
      </c>
      <c r="M183" s="151">
        <f>('REC Deliveries by Group'!M103/(1-SUMIFS('General Inputs'!$E$11:$AB$11,'General Inputs'!$E$7:$AB$7,'REC Deliveries by Group'!M$161)))*SUMIFS('General Inputs'!$E$11:$AB$11,'General Inputs'!$E$7:$AB$7,'REC Deliveries by Group'!M$161)</f>
        <v>0</v>
      </c>
      <c r="N183" s="151">
        <f>('REC Deliveries by Group'!N103/(1-SUMIFS('General Inputs'!$E$11:$AB$11,'General Inputs'!$E$7:$AB$7,'REC Deliveries by Group'!N$161)))*SUMIFS('General Inputs'!$E$11:$AB$11,'General Inputs'!$E$7:$AB$7,'REC Deliveries by Group'!N$161)</f>
        <v>0</v>
      </c>
      <c r="O183" s="151">
        <f>('REC Deliveries by Group'!O103/(1-SUMIFS('General Inputs'!$E$11:$AB$11,'General Inputs'!$E$7:$AB$7,'REC Deliveries by Group'!O$161)))*SUMIFS('General Inputs'!$E$11:$AB$11,'General Inputs'!$E$7:$AB$7,'REC Deliveries by Group'!O$161)</f>
        <v>0</v>
      </c>
      <c r="P183" s="151">
        <f>('REC Deliveries by Group'!P103/(1-SUMIFS('General Inputs'!$E$11:$AB$11,'General Inputs'!$E$7:$AB$7,'REC Deliveries by Group'!P$161)))*SUMIFS('General Inputs'!$E$11:$AB$11,'General Inputs'!$E$7:$AB$7,'REC Deliveries by Group'!P$161)</f>
        <v>0</v>
      </c>
      <c r="Q183" s="151">
        <f>('REC Deliveries by Group'!Q103/(1-SUMIFS('General Inputs'!$E$11:$AB$11,'General Inputs'!$E$7:$AB$7,'REC Deliveries by Group'!Q$161)))*SUMIFS('General Inputs'!$E$11:$AB$11,'General Inputs'!$E$7:$AB$7,'REC Deliveries by Group'!Q$161)</f>
        <v>0</v>
      </c>
      <c r="R183" s="151">
        <f>('REC Deliveries by Group'!R103/(1-SUMIFS('General Inputs'!$E$11:$AB$11,'General Inputs'!$E$7:$AB$7,'REC Deliveries by Group'!R$161)))*SUMIFS('General Inputs'!$E$11:$AB$11,'General Inputs'!$E$7:$AB$7,'REC Deliveries by Group'!R$161)</f>
        <v>0</v>
      </c>
      <c r="S183" s="151">
        <f>('REC Deliveries by Group'!S103/(1-SUMIFS('General Inputs'!$E$11:$AB$11,'General Inputs'!$E$7:$AB$7,'REC Deliveries by Group'!S$161)))*SUMIFS('General Inputs'!$E$11:$AB$11,'General Inputs'!$E$7:$AB$7,'REC Deliveries by Group'!S$161)</f>
        <v>0</v>
      </c>
      <c r="T183" s="151">
        <f>('REC Deliveries by Group'!T103/(1-SUMIFS('General Inputs'!$E$11:$AB$11,'General Inputs'!$E$7:$AB$7,'REC Deliveries by Group'!T$161)))*SUMIFS('General Inputs'!$E$11:$AB$11,'General Inputs'!$E$7:$AB$7,'REC Deliveries by Group'!T$161)</f>
        <v>0</v>
      </c>
      <c r="U183" s="151">
        <f>('REC Deliveries by Group'!U103/(1-SUMIFS('General Inputs'!$E$11:$AB$11,'General Inputs'!$E$7:$AB$7,'REC Deliveries by Group'!U$161)))*SUMIFS('General Inputs'!$E$11:$AB$11,'General Inputs'!$E$7:$AB$7,'REC Deliveries by Group'!U$161)</f>
        <v>0</v>
      </c>
      <c r="V183" s="151">
        <f>('REC Deliveries by Group'!V103/(1-SUMIFS('General Inputs'!$E$11:$AB$11,'General Inputs'!$E$7:$AB$7,'REC Deliveries by Group'!V$161)))*SUMIFS('General Inputs'!$E$11:$AB$11,'General Inputs'!$E$7:$AB$7,'REC Deliveries by Group'!V$161)</f>
        <v>0</v>
      </c>
      <c r="W183" s="151">
        <f>('REC Deliveries by Group'!W103/(1-SUMIFS('General Inputs'!$E$11:$AB$11,'General Inputs'!$E$7:$AB$7,'REC Deliveries by Group'!W$161)))*SUMIFS('General Inputs'!$E$11:$AB$11,'General Inputs'!$E$7:$AB$7,'REC Deliveries by Group'!W$161)</f>
        <v>0</v>
      </c>
      <c r="X183" s="151">
        <f>('REC Deliveries by Group'!X103/(1-SUMIFS('General Inputs'!$E$11:$AB$11,'General Inputs'!$E$7:$AB$7,'REC Deliveries by Group'!X$161)))*SUMIFS('General Inputs'!$E$11:$AB$11,'General Inputs'!$E$7:$AB$7,'REC Deliveries by Group'!X$161)</f>
        <v>0</v>
      </c>
      <c r="Y183" s="151">
        <f>('REC Deliveries by Group'!Y103/(1-SUMIFS('General Inputs'!$E$11:$AB$11,'General Inputs'!$E$7:$AB$7,'REC Deliveries by Group'!Y$161)))*SUMIFS('General Inputs'!$E$11:$AB$11,'General Inputs'!$E$7:$AB$7,'REC Deliveries by Group'!Y$161)</f>
        <v>0</v>
      </c>
      <c r="Z183" s="151">
        <f>('REC Deliveries by Group'!Z103/(1-SUMIFS('General Inputs'!$E$11:$AB$11,'General Inputs'!$E$7:$AB$7,'REC Deliveries by Group'!Z$161)))*SUMIFS('General Inputs'!$E$11:$AB$11,'General Inputs'!$E$7:$AB$7,'REC Deliveries by Group'!Z$161)</f>
        <v>0</v>
      </c>
      <c r="AA183" s="151">
        <f>('REC Deliveries by Group'!AA103/(1-SUMIFS('General Inputs'!$E$11:$AB$11,'General Inputs'!$E$7:$AB$7,'REC Deliveries by Group'!AA$161)))*SUMIFS('General Inputs'!$E$11:$AB$11,'General Inputs'!$E$7:$AB$7,'REC Deliveries by Group'!AA$161)</f>
        <v>0</v>
      </c>
      <c r="AB183" s="151">
        <f>('REC Deliveries by Group'!AB103/(1-SUMIFS('General Inputs'!$E$11:$AB$11,'General Inputs'!$E$7:$AB$7,'REC Deliveries by Group'!AB$161)))*SUMIFS('General Inputs'!$E$11:$AB$11,'General Inputs'!$E$7:$AB$7,'REC Deliveries by Group'!AB$161)</f>
        <v>0</v>
      </c>
      <c r="AC183" s="151">
        <f>('REC Deliveries by Group'!AC103/(1-SUMIFS('General Inputs'!$E$11:$AB$11,'General Inputs'!$E$7:$AB$7,'REC Deliveries by Group'!AC$161)))*SUMIFS('General Inputs'!$E$11:$AB$11,'General Inputs'!$E$7:$AB$7,'REC Deliveries by Group'!AC$161)</f>
        <v>0</v>
      </c>
      <c r="AD183" s="151">
        <f>('REC Deliveries by Group'!AD103/(1-SUMIFS('General Inputs'!$E$11:$AB$11,'General Inputs'!$E$7:$AB$7,'REC Deliveries by Group'!AD$161)))*SUMIFS('General Inputs'!$E$11:$AB$11,'General Inputs'!$E$7:$AB$7,'REC Deliveries by Group'!AD$161)</f>
        <v>134.89264804836748</v>
      </c>
      <c r="AE183" s="151">
        <f>('REC Deliveries by Group'!AE103/(1-SUMIFS('General Inputs'!$E$11:$AB$11,'General Inputs'!$E$7:$AB$7,'REC Deliveries by Group'!AE$161)))*SUMIFS('General Inputs'!$E$11:$AB$11,'General Inputs'!$E$7:$AB$7,'REC Deliveries by Group'!AE$161)</f>
        <v>813.32306273704387</v>
      </c>
    </row>
    <row r="184" spans="1:31">
      <c r="C184" s="147" t="s">
        <v>176</v>
      </c>
      <c r="D184" s="155" t="s">
        <v>177</v>
      </c>
      <c r="E184" s="155" t="s">
        <v>167</v>
      </c>
      <c r="F184" s="156">
        <v>2045</v>
      </c>
      <c r="G184" s="149" t="s">
        <v>85</v>
      </c>
      <c r="H184" s="151">
        <f>('REC Deliveries by Group'!H104/(1-SUMIFS('General Inputs'!$E$11:$AB$11,'General Inputs'!$E$7:$AB$7,'REC Deliveries by Group'!H$161)))*SUMIFS('General Inputs'!$E$11:$AB$11,'General Inputs'!$E$7:$AB$7,'REC Deliveries by Group'!H$161)</f>
        <v>0</v>
      </c>
      <c r="I184" s="151">
        <f>('REC Deliveries by Group'!I104/(1-SUMIFS('General Inputs'!$E$11:$AB$11,'General Inputs'!$E$7:$AB$7,'REC Deliveries by Group'!I$161)))*SUMIFS('General Inputs'!$E$11:$AB$11,'General Inputs'!$E$7:$AB$7,'REC Deliveries by Group'!I$161)</f>
        <v>0</v>
      </c>
      <c r="J184" s="151">
        <f>('REC Deliveries by Group'!J104/(1-SUMIFS('General Inputs'!$E$11:$AB$11,'General Inputs'!$E$7:$AB$7,'REC Deliveries by Group'!J$161)))*SUMIFS('General Inputs'!$E$11:$AB$11,'General Inputs'!$E$7:$AB$7,'REC Deliveries by Group'!J$161)</f>
        <v>0</v>
      </c>
      <c r="K184" s="151">
        <f>('REC Deliveries by Group'!K104/(1-SUMIFS('General Inputs'!$E$11:$AB$11,'General Inputs'!$E$7:$AB$7,'REC Deliveries by Group'!K$161)))*SUMIFS('General Inputs'!$E$11:$AB$11,'General Inputs'!$E$7:$AB$7,'REC Deliveries by Group'!K$161)</f>
        <v>0</v>
      </c>
      <c r="L184" s="151">
        <f>('REC Deliveries by Group'!L104/(1-SUMIFS('General Inputs'!$E$11:$AB$11,'General Inputs'!$E$7:$AB$7,'REC Deliveries by Group'!L$161)))*SUMIFS('General Inputs'!$E$11:$AB$11,'General Inputs'!$E$7:$AB$7,'REC Deliveries by Group'!L$161)</f>
        <v>0</v>
      </c>
      <c r="M184" s="151">
        <f>('REC Deliveries by Group'!M104/(1-SUMIFS('General Inputs'!$E$11:$AB$11,'General Inputs'!$E$7:$AB$7,'REC Deliveries by Group'!M$161)))*SUMIFS('General Inputs'!$E$11:$AB$11,'General Inputs'!$E$7:$AB$7,'REC Deliveries by Group'!M$161)</f>
        <v>0</v>
      </c>
      <c r="N184" s="151">
        <f>('REC Deliveries by Group'!N104/(1-SUMIFS('General Inputs'!$E$11:$AB$11,'General Inputs'!$E$7:$AB$7,'REC Deliveries by Group'!N$161)))*SUMIFS('General Inputs'!$E$11:$AB$11,'General Inputs'!$E$7:$AB$7,'REC Deliveries by Group'!N$161)</f>
        <v>0</v>
      </c>
      <c r="O184" s="151">
        <f>('REC Deliveries by Group'!O104/(1-SUMIFS('General Inputs'!$E$11:$AB$11,'General Inputs'!$E$7:$AB$7,'REC Deliveries by Group'!O$161)))*SUMIFS('General Inputs'!$E$11:$AB$11,'General Inputs'!$E$7:$AB$7,'REC Deliveries by Group'!O$161)</f>
        <v>0</v>
      </c>
      <c r="P184" s="151">
        <f>('REC Deliveries by Group'!P104/(1-SUMIFS('General Inputs'!$E$11:$AB$11,'General Inputs'!$E$7:$AB$7,'REC Deliveries by Group'!P$161)))*SUMIFS('General Inputs'!$E$11:$AB$11,'General Inputs'!$E$7:$AB$7,'REC Deliveries by Group'!P$161)</f>
        <v>0</v>
      </c>
      <c r="Q184" s="151">
        <f>('REC Deliveries by Group'!Q104/(1-SUMIFS('General Inputs'!$E$11:$AB$11,'General Inputs'!$E$7:$AB$7,'REC Deliveries by Group'!Q$161)))*SUMIFS('General Inputs'!$E$11:$AB$11,'General Inputs'!$E$7:$AB$7,'REC Deliveries by Group'!Q$161)</f>
        <v>0</v>
      </c>
      <c r="R184" s="151">
        <f>('REC Deliveries by Group'!R104/(1-SUMIFS('General Inputs'!$E$11:$AB$11,'General Inputs'!$E$7:$AB$7,'REC Deliveries by Group'!R$161)))*SUMIFS('General Inputs'!$E$11:$AB$11,'General Inputs'!$E$7:$AB$7,'REC Deliveries by Group'!R$161)</f>
        <v>0</v>
      </c>
      <c r="S184" s="151">
        <f>('REC Deliveries by Group'!S104/(1-SUMIFS('General Inputs'!$E$11:$AB$11,'General Inputs'!$E$7:$AB$7,'REC Deliveries by Group'!S$161)))*SUMIFS('General Inputs'!$E$11:$AB$11,'General Inputs'!$E$7:$AB$7,'REC Deliveries by Group'!S$161)</f>
        <v>0</v>
      </c>
      <c r="T184" s="151">
        <f>('REC Deliveries by Group'!T104/(1-SUMIFS('General Inputs'!$E$11:$AB$11,'General Inputs'!$E$7:$AB$7,'REC Deliveries by Group'!T$161)))*SUMIFS('General Inputs'!$E$11:$AB$11,'General Inputs'!$E$7:$AB$7,'REC Deliveries by Group'!T$161)</f>
        <v>0</v>
      </c>
      <c r="U184" s="151">
        <f>('REC Deliveries by Group'!U104/(1-SUMIFS('General Inputs'!$E$11:$AB$11,'General Inputs'!$E$7:$AB$7,'REC Deliveries by Group'!U$161)))*SUMIFS('General Inputs'!$E$11:$AB$11,'General Inputs'!$E$7:$AB$7,'REC Deliveries by Group'!U$161)</f>
        <v>0</v>
      </c>
      <c r="V184" s="151">
        <f>('REC Deliveries by Group'!V104/(1-SUMIFS('General Inputs'!$E$11:$AB$11,'General Inputs'!$E$7:$AB$7,'REC Deliveries by Group'!V$161)))*SUMIFS('General Inputs'!$E$11:$AB$11,'General Inputs'!$E$7:$AB$7,'REC Deliveries by Group'!V$161)</f>
        <v>0</v>
      </c>
      <c r="W184" s="151">
        <f>('REC Deliveries by Group'!W104/(1-SUMIFS('General Inputs'!$E$11:$AB$11,'General Inputs'!$E$7:$AB$7,'REC Deliveries by Group'!W$161)))*SUMIFS('General Inputs'!$E$11:$AB$11,'General Inputs'!$E$7:$AB$7,'REC Deliveries by Group'!W$161)</f>
        <v>0</v>
      </c>
      <c r="X184" s="151">
        <f>('REC Deliveries by Group'!X104/(1-SUMIFS('General Inputs'!$E$11:$AB$11,'General Inputs'!$E$7:$AB$7,'REC Deliveries by Group'!X$161)))*SUMIFS('General Inputs'!$E$11:$AB$11,'General Inputs'!$E$7:$AB$7,'REC Deliveries by Group'!X$161)</f>
        <v>0</v>
      </c>
      <c r="Y184" s="151">
        <f>('REC Deliveries by Group'!Y104/(1-SUMIFS('General Inputs'!$E$11:$AB$11,'General Inputs'!$E$7:$AB$7,'REC Deliveries by Group'!Y$161)))*SUMIFS('General Inputs'!$E$11:$AB$11,'General Inputs'!$E$7:$AB$7,'REC Deliveries by Group'!Y$161)</f>
        <v>0</v>
      </c>
      <c r="Z184" s="151">
        <f>('REC Deliveries by Group'!Z104/(1-SUMIFS('General Inputs'!$E$11:$AB$11,'General Inputs'!$E$7:$AB$7,'REC Deliveries by Group'!Z$161)))*SUMIFS('General Inputs'!$E$11:$AB$11,'General Inputs'!$E$7:$AB$7,'REC Deliveries by Group'!Z$161)</f>
        <v>0</v>
      </c>
      <c r="AA184" s="151">
        <f>('REC Deliveries by Group'!AA104/(1-SUMIFS('General Inputs'!$E$11:$AB$11,'General Inputs'!$E$7:$AB$7,'REC Deliveries by Group'!AA$161)))*SUMIFS('General Inputs'!$E$11:$AB$11,'General Inputs'!$E$7:$AB$7,'REC Deliveries by Group'!AA$161)</f>
        <v>0</v>
      </c>
      <c r="AB184" s="151">
        <f>('REC Deliveries by Group'!AB104/(1-SUMIFS('General Inputs'!$E$11:$AB$11,'General Inputs'!$E$7:$AB$7,'REC Deliveries by Group'!AB$161)))*SUMIFS('General Inputs'!$E$11:$AB$11,'General Inputs'!$E$7:$AB$7,'REC Deliveries by Group'!AB$161)</f>
        <v>0</v>
      </c>
      <c r="AC184" s="151">
        <f>('REC Deliveries by Group'!AC104/(1-SUMIFS('General Inputs'!$E$11:$AB$11,'General Inputs'!$E$7:$AB$7,'REC Deliveries by Group'!AC$161)))*SUMIFS('General Inputs'!$E$11:$AB$11,'General Inputs'!$E$7:$AB$7,'REC Deliveries by Group'!AC$161)</f>
        <v>0</v>
      </c>
      <c r="AD184" s="151">
        <f>('REC Deliveries by Group'!AD104/(1-SUMIFS('General Inputs'!$E$11:$AB$11,'General Inputs'!$E$7:$AB$7,'REC Deliveries by Group'!AD$161)))*SUMIFS('General Inputs'!$E$11:$AB$11,'General Inputs'!$E$7:$AB$7,'REC Deliveries by Group'!AD$161)</f>
        <v>0</v>
      </c>
      <c r="AE184" s="151">
        <f>('REC Deliveries by Group'!AE104/(1-SUMIFS('General Inputs'!$E$11:$AB$11,'General Inputs'!$E$7:$AB$7,'REC Deliveries by Group'!AE$161)))*SUMIFS('General Inputs'!$E$11:$AB$11,'General Inputs'!$E$7:$AB$7,'REC Deliveries by Group'!AE$161)</f>
        <v>134.72518936815823</v>
      </c>
    </row>
    <row r="185" spans="1:31">
      <c r="C185" s="147" t="s">
        <v>176</v>
      </c>
      <c r="D185" s="155" t="s">
        <v>177</v>
      </c>
      <c r="E185" s="155" t="s">
        <v>167</v>
      </c>
      <c r="F185" s="156">
        <v>2046</v>
      </c>
      <c r="G185" s="149" t="s">
        <v>85</v>
      </c>
      <c r="H185" s="151">
        <f>('REC Deliveries by Group'!H105/(1-SUMIFS('General Inputs'!$E$11:$AB$11,'General Inputs'!$E$7:$AB$7,'REC Deliveries by Group'!H$161)))*SUMIFS('General Inputs'!$E$11:$AB$11,'General Inputs'!$E$7:$AB$7,'REC Deliveries by Group'!H$161)</f>
        <v>0</v>
      </c>
      <c r="I185" s="151">
        <f>('REC Deliveries by Group'!I105/(1-SUMIFS('General Inputs'!$E$11:$AB$11,'General Inputs'!$E$7:$AB$7,'REC Deliveries by Group'!I$161)))*SUMIFS('General Inputs'!$E$11:$AB$11,'General Inputs'!$E$7:$AB$7,'REC Deliveries by Group'!I$161)</f>
        <v>0</v>
      </c>
      <c r="J185" s="151">
        <f>('REC Deliveries by Group'!J105/(1-SUMIFS('General Inputs'!$E$11:$AB$11,'General Inputs'!$E$7:$AB$7,'REC Deliveries by Group'!J$161)))*SUMIFS('General Inputs'!$E$11:$AB$11,'General Inputs'!$E$7:$AB$7,'REC Deliveries by Group'!J$161)</f>
        <v>0</v>
      </c>
      <c r="K185" s="151">
        <f>('REC Deliveries by Group'!K105/(1-SUMIFS('General Inputs'!$E$11:$AB$11,'General Inputs'!$E$7:$AB$7,'REC Deliveries by Group'!K$161)))*SUMIFS('General Inputs'!$E$11:$AB$11,'General Inputs'!$E$7:$AB$7,'REC Deliveries by Group'!K$161)</f>
        <v>0</v>
      </c>
      <c r="L185" s="151">
        <f>('REC Deliveries by Group'!L105/(1-SUMIFS('General Inputs'!$E$11:$AB$11,'General Inputs'!$E$7:$AB$7,'REC Deliveries by Group'!L$161)))*SUMIFS('General Inputs'!$E$11:$AB$11,'General Inputs'!$E$7:$AB$7,'REC Deliveries by Group'!L$161)</f>
        <v>0</v>
      </c>
      <c r="M185" s="151">
        <f>('REC Deliveries by Group'!M105/(1-SUMIFS('General Inputs'!$E$11:$AB$11,'General Inputs'!$E$7:$AB$7,'REC Deliveries by Group'!M$161)))*SUMIFS('General Inputs'!$E$11:$AB$11,'General Inputs'!$E$7:$AB$7,'REC Deliveries by Group'!M$161)</f>
        <v>0</v>
      </c>
      <c r="N185" s="151">
        <f>('REC Deliveries by Group'!N105/(1-SUMIFS('General Inputs'!$E$11:$AB$11,'General Inputs'!$E$7:$AB$7,'REC Deliveries by Group'!N$161)))*SUMIFS('General Inputs'!$E$11:$AB$11,'General Inputs'!$E$7:$AB$7,'REC Deliveries by Group'!N$161)</f>
        <v>0</v>
      </c>
      <c r="O185" s="151">
        <f>('REC Deliveries by Group'!O105/(1-SUMIFS('General Inputs'!$E$11:$AB$11,'General Inputs'!$E$7:$AB$7,'REC Deliveries by Group'!O$161)))*SUMIFS('General Inputs'!$E$11:$AB$11,'General Inputs'!$E$7:$AB$7,'REC Deliveries by Group'!O$161)</f>
        <v>0</v>
      </c>
      <c r="P185" s="151">
        <f>('REC Deliveries by Group'!P105/(1-SUMIFS('General Inputs'!$E$11:$AB$11,'General Inputs'!$E$7:$AB$7,'REC Deliveries by Group'!P$161)))*SUMIFS('General Inputs'!$E$11:$AB$11,'General Inputs'!$E$7:$AB$7,'REC Deliveries by Group'!P$161)</f>
        <v>0</v>
      </c>
      <c r="Q185" s="151">
        <f>('REC Deliveries by Group'!Q105/(1-SUMIFS('General Inputs'!$E$11:$AB$11,'General Inputs'!$E$7:$AB$7,'REC Deliveries by Group'!Q$161)))*SUMIFS('General Inputs'!$E$11:$AB$11,'General Inputs'!$E$7:$AB$7,'REC Deliveries by Group'!Q$161)</f>
        <v>0</v>
      </c>
      <c r="R185" s="151">
        <f>('REC Deliveries by Group'!R105/(1-SUMIFS('General Inputs'!$E$11:$AB$11,'General Inputs'!$E$7:$AB$7,'REC Deliveries by Group'!R$161)))*SUMIFS('General Inputs'!$E$11:$AB$11,'General Inputs'!$E$7:$AB$7,'REC Deliveries by Group'!R$161)</f>
        <v>0</v>
      </c>
      <c r="S185" s="151">
        <f>('REC Deliveries by Group'!S105/(1-SUMIFS('General Inputs'!$E$11:$AB$11,'General Inputs'!$E$7:$AB$7,'REC Deliveries by Group'!S$161)))*SUMIFS('General Inputs'!$E$11:$AB$11,'General Inputs'!$E$7:$AB$7,'REC Deliveries by Group'!S$161)</f>
        <v>0</v>
      </c>
      <c r="T185" s="151">
        <f>('REC Deliveries by Group'!T105/(1-SUMIFS('General Inputs'!$E$11:$AB$11,'General Inputs'!$E$7:$AB$7,'REC Deliveries by Group'!T$161)))*SUMIFS('General Inputs'!$E$11:$AB$11,'General Inputs'!$E$7:$AB$7,'REC Deliveries by Group'!T$161)</f>
        <v>0</v>
      </c>
      <c r="U185" s="151">
        <f>('REC Deliveries by Group'!U105/(1-SUMIFS('General Inputs'!$E$11:$AB$11,'General Inputs'!$E$7:$AB$7,'REC Deliveries by Group'!U$161)))*SUMIFS('General Inputs'!$E$11:$AB$11,'General Inputs'!$E$7:$AB$7,'REC Deliveries by Group'!U$161)</f>
        <v>0</v>
      </c>
      <c r="V185" s="151">
        <f>('REC Deliveries by Group'!V105/(1-SUMIFS('General Inputs'!$E$11:$AB$11,'General Inputs'!$E$7:$AB$7,'REC Deliveries by Group'!V$161)))*SUMIFS('General Inputs'!$E$11:$AB$11,'General Inputs'!$E$7:$AB$7,'REC Deliveries by Group'!V$161)</f>
        <v>0</v>
      </c>
      <c r="W185" s="151">
        <f>('REC Deliveries by Group'!W105/(1-SUMIFS('General Inputs'!$E$11:$AB$11,'General Inputs'!$E$7:$AB$7,'REC Deliveries by Group'!W$161)))*SUMIFS('General Inputs'!$E$11:$AB$11,'General Inputs'!$E$7:$AB$7,'REC Deliveries by Group'!W$161)</f>
        <v>0</v>
      </c>
      <c r="X185" s="151">
        <f>('REC Deliveries by Group'!X105/(1-SUMIFS('General Inputs'!$E$11:$AB$11,'General Inputs'!$E$7:$AB$7,'REC Deliveries by Group'!X$161)))*SUMIFS('General Inputs'!$E$11:$AB$11,'General Inputs'!$E$7:$AB$7,'REC Deliveries by Group'!X$161)</f>
        <v>0</v>
      </c>
      <c r="Y185" s="151">
        <f>('REC Deliveries by Group'!Y105/(1-SUMIFS('General Inputs'!$E$11:$AB$11,'General Inputs'!$E$7:$AB$7,'REC Deliveries by Group'!Y$161)))*SUMIFS('General Inputs'!$E$11:$AB$11,'General Inputs'!$E$7:$AB$7,'REC Deliveries by Group'!Y$161)</f>
        <v>0</v>
      </c>
      <c r="Z185" s="151">
        <f>('REC Deliveries by Group'!Z105/(1-SUMIFS('General Inputs'!$E$11:$AB$11,'General Inputs'!$E$7:$AB$7,'REC Deliveries by Group'!Z$161)))*SUMIFS('General Inputs'!$E$11:$AB$11,'General Inputs'!$E$7:$AB$7,'REC Deliveries by Group'!Z$161)</f>
        <v>0</v>
      </c>
      <c r="AA185" s="151">
        <f>('REC Deliveries by Group'!AA105/(1-SUMIFS('General Inputs'!$E$11:$AB$11,'General Inputs'!$E$7:$AB$7,'REC Deliveries by Group'!AA$161)))*SUMIFS('General Inputs'!$E$11:$AB$11,'General Inputs'!$E$7:$AB$7,'REC Deliveries by Group'!AA$161)</f>
        <v>0</v>
      </c>
      <c r="AB185" s="151">
        <f>('REC Deliveries by Group'!AB105/(1-SUMIFS('General Inputs'!$E$11:$AB$11,'General Inputs'!$E$7:$AB$7,'REC Deliveries by Group'!AB$161)))*SUMIFS('General Inputs'!$E$11:$AB$11,'General Inputs'!$E$7:$AB$7,'REC Deliveries by Group'!AB$161)</f>
        <v>0</v>
      </c>
      <c r="AC185" s="151">
        <f>('REC Deliveries by Group'!AC105/(1-SUMIFS('General Inputs'!$E$11:$AB$11,'General Inputs'!$E$7:$AB$7,'REC Deliveries by Group'!AC$161)))*SUMIFS('General Inputs'!$E$11:$AB$11,'General Inputs'!$E$7:$AB$7,'REC Deliveries by Group'!AC$161)</f>
        <v>0</v>
      </c>
      <c r="AD185" s="151">
        <f>('REC Deliveries by Group'!AD105/(1-SUMIFS('General Inputs'!$E$11:$AB$11,'General Inputs'!$E$7:$AB$7,'REC Deliveries by Group'!AD$161)))*SUMIFS('General Inputs'!$E$11:$AB$11,'General Inputs'!$E$7:$AB$7,'REC Deliveries by Group'!AD$161)</f>
        <v>0</v>
      </c>
      <c r="AE185" s="151">
        <f>('REC Deliveries by Group'!AE105/(1-SUMIFS('General Inputs'!$E$11:$AB$11,'General Inputs'!$E$7:$AB$7,'REC Deliveries by Group'!AE$161)))*SUMIFS('General Inputs'!$E$11:$AB$11,'General Inputs'!$E$7:$AB$7,'REC Deliveries by Group'!AE$161)</f>
        <v>0</v>
      </c>
    </row>
    <row r="187" spans="1:31" s="160" customFormat="1">
      <c r="A187" s="161"/>
      <c r="B187" s="161" t="s">
        <v>178</v>
      </c>
    </row>
    <row r="189" spans="1:31">
      <c r="D189" s="162" t="s">
        <v>165</v>
      </c>
      <c r="E189" s="162"/>
      <c r="F189" s="163" t="s">
        <v>70</v>
      </c>
      <c r="G189" s="163" t="s">
        <v>14</v>
      </c>
      <c r="H189" s="162">
        <v>2022</v>
      </c>
      <c r="I189" s="162">
        <v>2023</v>
      </c>
      <c r="J189" s="162">
        <v>2024</v>
      </c>
      <c r="K189" s="162">
        <v>2025</v>
      </c>
      <c r="L189" s="162">
        <v>2026</v>
      </c>
      <c r="M189" s="162">
        <v>2027</v>
      </c>
      <c r="N189" s="162">
        <v>2028</v>
      </c>
      <c r="O189" s="162">
        <v>2029</v>
      </c>
      <c r="P189" s="162">
        <v>2030</v>
      </c>
      <c r="Q189" s="162">
        <v>2031</v>
      </c>
      <c r="R189" s="162">
        <v>2032</v>
      </c>
      <c r="S189" s="162">
        <v>2033</v>
      </c>
      <c r="T189" s="162">
        <v>2034</v>
      </c>
      <c r="U189" s="162">
        <v>2035</v>
      </c>
      <c r="V189" s="162">
        <v>2036</v>
      </c>
      <c r="W189" s="162">
        <v>2037</v>
      </c>
      <c r="X189" s="162">
        <v>2038</v>
      </c>
      <c r="Y189" s="162">
        <v>2039</v>
      </c>
      <c r="Z189" s="162">
        <v>2040</v>
      </c>
      <c r="AA189" s="162">
        <v>2041</v>
      </c>
      <c r="AB189" s="162">
        <v>2042</v>
      </c>
      <c r="AC189" s="162">
        <v>2043</v>
      </c>
      <c r="AD189" s="162">
        <v>2044</v>
      </c>
      <c r="AE189" s="162">
        <v>2045</v>
      </c>
    </row>
    <row r="190" spans="1:31">
      <c r="C190" s="147" t="s">
        <v>179</v>
      </c>
      <c r="D190" s="164" t="s">
        <v>168</v>
      </c>
      <c r="E190" s="164" t="s">
        <v>127</v>
      </c>
      <c r="F190" s="165" t="s">
        <v>127</v>
      </c>
      <c r="G190" s="149" t="s">
        <v>85</v>
      </c>
      <c r="H190" s="145">
        <f>SUM(INDEX('REC Deliveries'!$N$8:$S$33,MATCH('REC Deliveries by Group'!H$189&amp;"*",'REC Deliveries'!$D$8:$D$33,0),))</f>
        <v>5973273.9212281583</v>
      </c>
      <c r="I190" s="145">
        <f>SUM(INDEX('REC Deliveries'!$N$8:$S$33,MATCH('REC Deliveries by Group'!I$189&amp;"*",'REC Deliveries'!$D$8:$D$33,0),))</f>
        <v>5995474.4511616845</v>
      </c>
      <c r="J190" s="145">
        <f>SUM(INDEX('REC Deliveries'!$N$8:$S$33,MATCH('REC Deliveries by Group'!J$189&amp;"*",'REC Deliveries'!$D$8:$D$33,0),))</f>
        <v>6035177.313445542</v>
      </c>
      <c r="K190" s="145">
        <f>SUM(INDEX('REC Deliveries'!$N$8:$S$33,MATCH('REC Deliveries by Group'!K$189&amp;"*",'REC Deliveries'!$D$8:$D$33,0),))</f>
        <v>6628583.728084648</v>
      </c>
      <c r="L190" s="145">
        <f>SUM(INDEX('REC Deliveries'!$N$8:$S$33,MATCH('REC Deliveries by Group'!L$189&amp;"*",'REC Deliveries'!$D$8:$D$33,0),))</f>
        <v>6657738.4389838912</v>
      </c>
      <c r="M190" s="145">
        <f>SUM(INDEX('REC Deliveries'!$N$8:$S$33,MATCH('REC Deliveries by Group'!M$189&amp;"*",'REC Deliveries'!$D$8:$D$33,0),))</f>
        <v>6656914.1096619722</v>
      </c>
      <c r="N190" s="145">
        <f>SUM(INDEX('REC Deliveries'!$N$8:$S$33,MATCH('REC Deliveries by Group'!N$189&amp;"*",'REC Deliveries'!$D$8:$D$33,0),))</f>
        <v>6656093.9019866623</v>
      </c>
      <c r="O190" s="145">
        <f>SUM(INDEX('REC Deliveries'!$N$8:$S$33,MATCH('REC Deliveries by Group'!O$189&amp;"*",'REC Deliveries'!$D$8:$D$33,0),))</f>
        <v>6655277.7953497292</v>
      </c>
      <c r="P190" s="145">
        <f>SUM(INDEX('REC Deliveries'!$N$8:$S$33,MATCH('REC Deliveries by Group'!P$189&amp;"*",'REC Deliveries'!$D$8:$D$33,0),))</f>
        <v>6654465.7692459803</v>
      </c>
      <c r="Q190" s="145">
        <f>SUM(INDEX('REC Deliveries'!$N$8:$S$33,MATCH('REC Deliveries by Group'!Q$189&amp;"*",'REC Deliveries'!$D$8:$D$33,0),))</f>
        <v>6653657.8032727502</v>
      </c>
      <c r="R190" s="145">
        <f>SUM(INDEX('REC Deliveries'!$N$8:$S$33,MATCH('REC Deliveries by Group'!R$189&amp;"*",'REC Deliveries'!$D$8:$D$33,0),))</f>
        <v>4791128.8771293862</v>
      </c>
      <c r="S190" s="145">
        <f>SUM(INDEX('REC Deliveries'!$N$8:$S$33,MATCH('REC Deliveries by Group'!S$189&amp;"*",'REC Deliveries'!$D$8:$D$33,0),))</f>
        <v>4360328.9706167392</v>
      </c>
      <c r="T190" s="145">
        <f>SUM(INDEX('REC Deliveries'!$N$8:$S$33,MATCH('REC Deliveries by Group'!T$189&amp;"*",'REC Deliveries'!$D$8:$D$33,0),))</f>
        <v>4359533.0636366559</v>
      </c>
      <c r="U190" s="145">
        <f>SUM(INDEX('REC Deliveries'!$N$8:$S$33,MATCH('REC Deliveries by Group'!U$189&amp;"*",'REC Deliveries'!$D$8:$D$33,0),))</f>
        <v>4058741.1361914724</v>
      </c>
      <c r="V190" s="145">
        <f>SUM(INDEX('REC Deliveries'!$N$8:$S$33,MATCH('REC Deliveries by Group'!V$189&amp;"*",'REC Deliveries'!$D$8:$D$33,0),))</f>
        <v>726804.59378351527</v>
      </c>
      <c r="W190" s="145">
        <f>SUM(INDEX('REC Deliveries'!$N$8:$S$33,MATCH('REC Deliveries by Group'!W$189&amp;"*",'REC Deliveries'!$D$8:$D$33,0),))</f>
        <v>726020.56581459776</v>
      </c>
      <c r="X190" s="145">
        <f>SUM(INDEX('REC Deliveries'!$N$8:$S$33,MATCH('REC Deliveries by Group'!X$189&amp;"*",'REC Deliveries'!$D$8:$D$33,0),))</f>
        <v>725240.45798552479</v>
      </c>
      <c r="Y190" s="145">
        <f>SUM(INDEX('REC Deliveries'!$N$8:$S$33,MATCH('REC Deliveries by Group'!Y$189&amp;"*",'REC Deliveries'!$D$8:$D$33,0),))</f>
        <v>724464.25069559715</v>
      </c>
      <c r="Z190" s="145">
        <f>SUM(INDEX('REC Deliveries'!$N$8:$S$33,MATCH('REC Deliveries by Group'!Z$189&amp;"*",'REC Deliveries'!$D$8:$D$33,0),))</f>
        <v>153692.92444211917</v>
      </c>
      <c r="AA190" s="145">
        <f>SUM(INDEX('REC Deliveries'!$N$8:$S$33,MATCH('REC Deliveries by Group'!AA$189&amp;"*",'REC Deliveries'!$D$8:$D$33,0),))</f>
        <v>152924.45981990857</v>
      </c>
      <c r="AB190" s="145">
        <f>SUM(INDEX('REC Deliveries'!$N$8:$S$33,MATCH('REC Deliveries by Group'!AB$189&amp;"*",'REC Deliveries'!$D$8:$D$33,0),))</f>
        <v>152159.83752080903</v>
      </c>
      <c r="AC190" s="145">
        <f>SUM(INDEX('REC Deliveries'!$N$8:$S$33,MATCH('REC Deliveries by Group'!AC$189&amp;"*",'REC Deliveries'!$D$8:$D$33,0),))</f>
        <v>151399.03833320498</v>
      </c>
      <c r="AD190" s="145">
        <f>SUM(INDEX('REC Deliveries'!$N$8:$S$33,MATCH('REC Deliveries by Group'!AD$189&amp;"*",'REC Deliveries'!$D$8:$D$33,0),))</f>
        <v>150642.04314153895</v>
      </c>
      <c r="AE190" s="145">
        <f>SUM(INDEX('REC Deliveries'!$N$8:$S$33,MATCH('REC Deliveries by Group'!AE$189&amp;"*",'REC Deliveries'!$D$8:$D$33,0),))</f>
        <v>149888.83292583126</v>
      </c>
    </row>
    <row r="191" spans="1:31">
      <c r="C191" s="147" t="s">
        <v>179</v>
      </c>
      <c r="D191" s="164" t="s">
        <v>168</v>
      </c>
      <c r="E191" s="164" t="s">
        <v>167</v>
      </c>
      <c r="F191" s="165" t="s">
        <v>180</v>
      </c>
      <c r="G191" s="149" t="s">
        <v>85</v>
      </c>
      <c r="H191" s="151">
        <f>SUM(INDEX('REC Deliveries'!$T$8:$T$33,MATCH('REC Deliveries by Group'!H$189&amp;"*",'REC Deliveries'!$D$8:$D$33,0),)) + SUM(INDEX('REC Deliveries'!$AA$8:$AA$33,MATCH('REC Deliveries by Group'!H$189&amp;"*",'REC Deliveries'!$D$8:$D$33,0),))</f>
        <v>0</v>
      </c>
      <c r="I191" s="151">
        <f>SUM(INDEX('REC Deliveries'!$T$8:$T$33,MATCH('REC Deliveries by Group'!I$189&amp;"*",'REC Deliveries'!$D$8:$D$33,0),)) + SUM(INDEX('REC Deliveries'!$AA$8:$AA$33,MATCH('REC Deliveries by Group'!I$189&amp;"*",'REC Deliveries'!$D$8:$D$33,0),))</f>
        <v>47000</v>
      </c>
      <c r="J191" s="151">
        <f>SUM(INDEX('REC Deliveries'!$T$8:$T$33,MATCH('REC Deliveries by Group'!J$189&amp;"*",'REC Deliveries'!$D$8:$D$33,0),)) + SUM(INDEX('REC Deliveries'!$AA$8:$AA$33,MATCH('REC Deliveries by Group'!J$189&amp;"*",'REC Deliveries'!$D$8:$D$33,0),))</f>
        <v>472640</v>
      </c>
      <c r="K191" s="151">
        <f>SUM(INDEX('REC Deliveries'!$T$8:$T$33,MATCH('REC Deliveries by Group'!K$189&amp;"*",'REC Deliveries'!$D$8:$D$33,0),)) + SUM(INDEX('REC Deliveries'!$AA$8:$AA$33,MATCH('REC Deliveries by Group'!K$189&amp;"*",'REC Deliveries'!$D$8:$D$33,0),))</f>
        <v>519405</v>
      </c>
      <c r="L191" s="151">
        <f>SUM(INDEX('REC Deliveries'!$T$8:$T$33,MATCH('REC Deliveries by Group'!L$189&amp;"*",'REC Deliveries'!$D$8:$D$33,0),)) + SUM(INDEX('REC Deliveries'!$AA$8:$AA$33,MATCH('REC Deliveries by Group'!L$189&amp;"*",'REC Deliveries'!$D$8:$D$33,0),))</f>
        <v>566170</v>
      </c>
      <c r="M191" s="151">
        <f>SUM(INDEX('REC Deliveries'!$T$8:$T$33,MATCH('REC Deliveries by Group'!M$189&amp;"*",'REC Deliveries'!$D$8:$D$33,0),)) + SUM(INDEX('REC Deliveries'!$AA$8:$AA$33,MATCH('REC Deliveries by Group'!M$189&amp;"*",'REC Deliveries'!$D$8:$D$33,0),))</f>
        <v>612935</v>
      </c>
      <c r="N191" s="151">
        <f>SUM(INDEX('REC Deliveries'!$T$8:$T$33,MATCH('REC Deliveries by Group'!N$189&amp;"*",'REC Deliveries'!$D$8:$D$33,0),)) + SUM(INDEX('REC Deliveries'!$AA$8:$AA$33,MATCH('REC Deliveries by Group'!N$189&amp;"*",'REC Deliveries'!$D$8:$D$33,0),))</f>
        <v>659700</v>
      </c>
      <c r="O191" s="151">
        <f>SUM(INDEX('REC Deliveries'!$T$8:$T$33,MATCH('REC Deliveries by Group'!O$189&amp;"*",'REC Deliveries'!$D$8:$D$33,0),)) + SUM(INDEX('REC Deliveries'!$AA$8:$AA$33,MATCH('REC Deliveries by Group'!O$189&amp;"*",'REC Deliveries'!$D$8:$D$33,0),))</f>
        <v>694861.65413533826</v>
      </c>
      <c r="P191" s="151">
        <f>SUM(INDEX('REC Deliveries'!$T$8:$T$33,MATCH('REC Deliveries by Group'!P$189&amp;"*",'REC Deliveries'!$D$8:$D$33,0),)) + SUM(INDEX('REC Deliveries'!$AA$8:$AA$33,MATCH('REC Deliveries by Group'!P$189&amp;"*",'REC Deliveries'!$D$8:$D$33,0),))</f>
        <v>730023.30827067664</v>
      </c>
      <c r="Q191" s="151">
        <f>SUM(INDEX('REC Deliveries'!$T$8:$T$33,MATCH('REC Deliveries by Group'!Q$189&amp;"*",'REC Deliveries'!$D$8:$D$33,0),)) + SUM(INDEX('REC Deliveries'!$AA$8:$AA$33,MATCH('REC Deliveries by Group'!Q$189&amp;"*",'REC Deliveries'!$D$8:$D$33,0),))</f>
        <v>765184.96240601491</v>
      </c>
      <c r="R191" s="151">
        <f>SUM(INDEX('REC Deliveries'!$T$8:$T$33,MATCH('REC Deliveries by Group'!R$189&amp;"*",'REC Deliveries'!$D$8:$D$33,0),)) + SUM(INDEX('REC Deliveries'!$AA$8:$AA$33,MATCH('REC Deliveries by Group'!R$189&amp;"*",'REC Deliveries'!$D$8:$D$33,0),))</f>
        <v>800346.61654135329</v>
      </c>
      <c r="S191" s="151">
        <f>SUM(INDEX('REC Deliveries'!$T$8:$T$33,MATCH('REC Deliveries by Group'!S$189&amp;"*",'REC Deliveries'!$D$8:$D$33,0),)) + SUM(INDEX('REC Deliveries'!$AA$8:$AA$33,MATCH('REC Deliveries by Group'!S$189&amp;"*",'REC Deliveries'!$D$8:$D$33,0),))</f>
        <v>835508.27067669155</v>
      </c>
      <c r="T191" s="151">
        <f>SUM(INDEX('REC Deliveries'!$T$8:$T$33,MATCH('REC Deliveries by Group'!T$189&amp;"*",'REC Deliveries'!$D$8:$D$33,0),)) + SUM(INDEX('REC Deliveries'!$AA$8:$AA$33,MATCH('REC Deliveries by Group'!T$189&amp;"*",'REC Deliveries'!$D$8:$D$33,0),))</f>
        <v>870669.92481202981</v>
      </c>
      <c r="U191" s="151">
        <f>SUM(INDEX('REC Deliveries'!$T$8:$T$33,MATCH('REC Deliveries by Group'!U$189&amp;"*",'REC Deliveries'!$D$8:$D$33,0),)) + SUM(INDEX('REC Deliveries'!$AA$8:$AA$33,MATCH('REC Deliveries by Group'!U$189&amp;"*",'REC Deliveries'!$D$8:$D$33,0),))</f>
        <v>905831.57894736819</v>
      </c>
      <c r="V191" s="151">
        <f>SUM(INDEX('REC Deliveries'!$T$8:$T$33,MATCH('REC Deliveries by Group'!V$189&amp;"*",'REC Deliveries'!$D$8:$D$33,0),)) + SUM(INDEX('REC Deliveries'!$AA$8:$AA$33,MATCH('REC Deliveries by Group'!V$189&amp;"*",'REC Deliveries'!$D$8:$D$33,0),))</f>
        <v>940993.23308270646</v>
      </c>
      <c r="W191" s="151">
        <f>SUM(INDEX('REC Deliveries'!$T$8:$T$33,MATCH('REC Deliveries by Group'!W$189&amp;"*",'REC Deliveries'!$D$8:$D$33,0),)) + SUM(INDEX('REC Deliveries'!$AA$8:$AA$33,MATCH('REC Deliveries by Group'!W$189&amp;"*",'REC Deliveries'!$D$8:$D$33,0),))</f>
        <v>976154.88721804484</v>
      </c>
      <c r="X191" s="151">
        <f>SUM(INDEX('REC Deliveries'!$T$8:$T$33,MATCH('REC Deliveries by Group'!X$189&amp;"*",'REC Deliveries'!$D$8:$D$33,0),)) + SUM(INDEX('REC Deliveries'!$AA$8:$AA$33,MATCH('REC Deliveries by Group'!X$189&amp;"*",'REC Deliveries'!$D$8:$D$33,0),))</f>
        <v>1011316.5413533831</v>
      </c>
      <c r="Y191" s="151">
        <f>SUM(INDEX('REC Deliveries'!$T$8:$T$33,MATCH('REC Deliveries by Group'!Y$189&amp;"*",'REC Deliveries'!$D$8:$D$33,0),)) + SUM(INDEX('REC Deliveries'!$AA$8:$AA$33,MATCH('REC Deliveries by Group'!Y$189&amp;"*",'REC Deliveries'!$D$8:$D$33,0),))</f>
        <v>1046478.1954887215</v>
      </c>
      <c r="Z191" s="151">
        <f>SUM(INDEX('REC Deliveries'!$T$8:$T$33,MATCH('REC Deliveries by Group'!Z$189&amp;"*",'REC Deliveries'!$D$8:$D$33,0),)) + SUM(INDEX('REC Deliveries'!$AA$8:$AA$33,MATCH('REC Deliveries by Group'!Z$189&amp;"*",'REC Deliveries'!$D$8:$D$33,0),))</f>
        <v>1081639.8496240596</v>
      </c>
      <c r="AA191" s="151">
        <f>SUM(INDEX('REC Deliveries'!$T$8:$T$33,MATCH('REC Deliveries by Group'!AA$189&amp;"*",'REC Deliveries'!$D$8:$D$33,0),)) + SUM(INDEX('REC Deliveries'!$AA$8:$AA$33,MATCH('REC Deliveries by Group'!AA$189&amp;"*",'REC Deliveries'!$D$8:$D$33,0),))</f>
        <v>1116801.5037593981</v>
      </c>
      <c r="AB191" s="151">
        <f>SUM(INDEX('REC Deliveries'!$T$8:$T$33,MATCH('REC Deliveries by Group'!AB$189&amp;"*",'REC Deliveries'!$D$8:$D$33,0),)) + SUM(INDEX('REC Deliveries'!$AA$8:$AA$33,MATCH('REC Deliveries by Group'!AB$189&amp;"*",'REC Deliveries'!$D$8:$D$33,0),))</f>
        <v>1151963.1578947364</v>
      </c>
      <c r="AC191" s="151">
        <f>SUM(INDEX('REC Deliveries'!$T$8:$T$33,MATCH('REC Deliveries by Group'!AC$189&amp;"*",'REC Deliveries'!$D$8:$D$33,0),)) + SUM(INDEX('REC Deliveries'!$AA$8:$AA$33,MATCH('REC Deliveries by Group'!AC$189&amp;"*",'REC Deliveries'!$D$8:$D$33,0),))</f>
        <v>1151963.1578947364</v>
      </c>
      <c r="AD191" s="151">
        <f>SUM(INDEX('REC Deliveries'!$T$8:$T$33,MATCH('REC Deliveries by Group'!AD$189&amp;"*",'REC Deliveries'!$D$8:$D$33,0),)) + SUM(INDEX('REC Deliveries'!$AA$8:$AA$33,MATCH('REC Deliveries by Group'!AD$189&amp;"*",'REC Deliveries'!$D$8:$D$33,0),))</f>
        <v>1151963.1578947364</v>
      </c>
      <c r="AE191" s="151">
        <f>SUM(INDEX('REC Deliveries'!$T$8:$T$33,MATCH('REC Deliveries by Group'!AE$189&amp;"*",'REC Deliveries'!$D$8:$D$33,0),)) + SUM(INDEX('REC Deliveries'!$AA$8:$AA$33,MATCH('REC Deliveries by Group'!AE$189&amp;"*",'REC Deliveries'!$D$8:$D$33,0),))</f>
        <v>1151963.1578947364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56C26-DCE8-7C40-A634-F41AD2AFB054}">
  <sheetPr>
    <pageSetUpPr autoPageBreaks="0"/>
  </sheetPr>
  <dimension ref="B1:X115"/>
  <sheetViews>
    <sheetView showGridLines="0" zoomScaleNormal="40" workbookViewId="0">
      <selection activeCell="L3" sqref="L3"/>
    </sheetView>
  </sheetViews>
  <sheetFormatPr defaultColWidth="11" defaultRowHeight="12" outlineLevelCol="1"/>
  <cols>
    <col min="4" max="4" width="11" customWidth="1" outlineLevel="1"/>
    <col min="5" max="5" width="14.5703125" customWidth="1" outlineLevel="1"/>
    <col min="6" max="6" width="17.42578125" customWidth="1" outlineLevel="1"/>
    <col min="7" max="7" width="11" customWidth="1" outlineLevel="1"/>
    <col min="8" max="8" width="13.140625" customWidth="1" outlineLevel="1"/>
    <col min="9" max="9" width="12.5703125" customWidth="1" outlineLevel="1"/>
    <col min="10" max="10" width="19.85546875" customWidth="1" outlineLevel="1"/>
    <col min="11" max="11" width="13.42578125" bestFit="1" customWidth="1" outlineLevel="1"/>
    <col min="12" max="12" width="13.140625" customWidth="1" outlineLevel="1"/>
    <col min="13" max="13" width="14.42578125" customWidth="1" outlineLevel="1"/>
    <col min="14" max="14" width="11.5703125" customWidth="1" outlineLevel="1"/>
    <col min="15" max="15" width="25.42578125" style="45" customWidth="1" outlineLevel="1"/>
    <col min="16" max="17" width="21" style="45" customWidth="1" outlineLevel="1"/>
    <col min="18" max="22" width="25" style="45" customWidth="1" outlineLevel="1"/>
    <col min="23" max="23" width="21" style="45" customWidth="1" outlineLevel="1"/>
    <col min="24" max="24" width="22.5703125" style="45" bestFit="1" customWidth="1"/>
  </cols>
  <sheetData>
    <row r="1" spans="2:24">
      <c r="F1" s="122"/>
      <c r="G1" s="122"/>
    </row>
    <row r="2" spans="2:24">
      <c r="D2" s="49" t="s">
        <v>181</v>
      </c>
      <c r="O2" s="49" t="s">
        <v>182</v>
      </c>
      <c r="P2" s="60"/>
      <c r="Q2" s="60"/>
    </row>
    <row r="3" spans="2:24" s="30" customFormat="1" ht="36">
      <c r="B3" s="44" t="s">
        <v>183</v>
      </c>
      <c r="C3" s="44" t="s">
        <v>93</v>
      </c>
      <c r="D3" s="44" t="s">
        <v>184</v>
      </c>
      <c r="E3" s="44" t="s">
        <v>185</v>
      </c>
      <c r="F3" s="44" t="s">
        <v>186</v>
      </c>
      <c r="G3" s="44" t="s">
        <v>187</v>
      </c>
      <c r="H3" s="44" t="s">
        <v>188</v>
      </c>
      <c r="I3" s="44" t="s">
        <v>189</v>
      </c>
      <c r="J3" s="44" t="s">
        <v>190</v>
      </c>
      <c r="K3" s="44" t="s">
        <v>76</v>
      </c>
      <c r="L3" s="44" t="s">
        <v>77</v>
      </c>
      <c r="M3" s="44" t="s">
        <v>78</v>
      </c>
      <c r="O3" s="44" t="s">
        <v>191</v>
      </c>
      <c r="P3" s="44" t="s">
        <v>158</v>
      </c>
      <c r="Q3" s="44" t="s">
        <v>192</v>
      </c>
      <c r="R3" s="44" t="s">
        <v>193</v>
      </c>
      <c r="S3" s="44" t="s">
        <v>159</v>
      </c>
      <c r="T3" s="44" t="s">
        <v>160</v>
      </c>
      <c r="U3" s="44" t="s">
        <v>161</v>
      </c>
      <c r="V3" s="44" t="s">
        <v>162</v>
      </c>
      <c r="W3" s="44" t="s">
        <v>163</v>
      </c>
      <c r="X3" s="44" t="s">
        <v>83</v>
      </c>
    </row>
    <row r="4" spans="2:24" s="30" customFormat="1">
      <c r="B4" s="96"/>
      <c r="C4" s="96"/>
      <c r="D4" s="96" t="s">
        <v>17</v>
      </c>
      <c r="E4" s="96" t="s">
        <v>194</v>
      </c>
      <c r="F4" s="96" t="s">
        <v>87</v>
      </c>
      <c r="G4" s="96" t="s">
        <v>87</v>
      </c>
      <c r="H4" s="96" t="s">
        <v>194</v>
      </c>
      <c r="I4" s="96" t="s">
        <v>49</v>
      </c>
      <c r="J4" s="96" t="s">
        <v>49</v>
      </c>
      <c r="K4" s="96" t="s">
        <v>85</v>
      </c>
      <c r="L4" s="96" t="s">
        <v>85</v>
      </c>
      <c r="M4" s="96" t="s">
        <v>85</v>
      </c>
      <c r="O4" s="96" t="s">
        <v>49</v>
      </c>
      <c r="P4" s="96" t="s">
        <v>49</v>
      </c>
      <c r="Q4" s="96" t="s">
        <v>49</v>
      </c>
      <c r="R4" s="96" t="s">
        <v>49</v>
      </c>
      <c r="S4" s="96" t="s">
        <v>49</v>
      </c>
      <c r="T4" s="96" t="s">
        <v>49</v>
      </c>
      <c r="U4" s="96" t="s">
        <v>49</v>
      </c>
      <c r="V4" s="96" t="s">
        <v>49</v>
      </c>
      <c r="W4" s="96" t="s">
        <v>49</v>
      </c>
      <c r="X4" s="96" t="s">
        <v>49</v>
      </c>
    </row>
    <row r="5" spans="2:24">
      <c r="B5" s="20" t="s">
        <v>74</v>
      </c>
      <c r="C5" s="20" t="s">
        <v>88</v>
      </c>
      <c r="D5" s="40">
        <v>0.17500000000000004</v>
      </c>
      <c r="E5" s="115">
        <f t="shared" ref="E5:E30" si="0">SUM(E33,E61,E89)</f>
        <v>120852469.47880016</v>
      </c>
      <c r="F5" s="101"/>
      <c r="G5" s="101"/>
      <c r="H5" s="115">
        <f t="shared" ref="H5:J5" si="1">SUM(H33,H61,H89)</f>
        <v>0</v>
      </c>
      <c r="I5" s="112">
        <f t="shared" si="1"/>
        <v>0</v>
      </c>
      <c r="J5" s="112">
        <f t="shared" si="1"/>
        <v>225236000.73006958</v>
      </c>
      <c r="K5" s="115">
        <f>SUM(K33,K61,K89)</f>
        <v>21149182.158790033</v>
      </c>
      <c r="L5" s="41">
        <f>'REC Deliveries'!AL8</f>
        <v>3297040.6186333331</v>
      </c>
      <c r="M5" s="41">
        <f>MAX(K5-L5,0)</f>
        <v>17852141.5401567</v>
      </c>
      <c r="N5" s="57"/>
      <c r="O5" s="112">
        <f>SUM(O33,O61,O89)</f>
        <v>292983213.73006958</v>
      </c>
      <c r="P5" s="112">
        <f t="shared" ref="P5:X5" si="2">SUM(P33,P61,P89)</f>
        <v>225236000.73006958</v>
      </c>
      <c r="Q5" s="112">
        <f t="shared" si="2"/>
        <v>518219214.46013916</v>
      </c>
      <c r="R5" s="112">
        <f t="shared" si="2"/>
        <v>518219214.46013916</v>
      </c>
      <c r="S5" s="47">
        <f>MAX(R5,0)</f>
        <v>518219214.46013916</v>
      </c>
      <c r="T5" s="112">
        <f t="shared" si="2"/>
        <v>231211710.87721491</v>
      </c>
      <c r="U5" s="112">
        <f t="shared" si="2"/>
        <v>0</v>
      </c>
      <c r="V5" s="112">
        <f t="shared" si="2"/>
        <v>6757080.0219020862</v>
      </c>
      <c r="W5" s="112">
        <f>SUM(W33,W61,W89)</f>
        <v>237968790.89911696</v>
      </c>
      <c r="X5" s="112">
        <f t="shared" si="2"/>
        <v>280250423.56102222</v>
      </c>
    </row>
    <row r="6" spans="2:24">
      <c r="B6" s="20" t="s">
        <v>74</v>
      </c>
      <c r="C6" s="20" t="s">
        <v>89</v>
      </c>
      <c r="D6" s="40">
        <v>0.19000000000000006</v>
      </c>
      <c r="E6" s="115">
        <f t="shared" si="0"/>
        <v>119923435.18328001</v>
      </c>
      <c r="F6" s="101"/>
      <c r="G6" s="101"/>
      <c r="H6" s="115">
        <f t="shared" ref="H6:K6" si="3">SUM(H34,H62,H90)</f>
        <v>0</v>
      </c>
      <c r="I6" s="112">
        <f t="shared" si="3"/>
        <v>0</v>
      </c>
      <c r="J6" s="112">
        <f t="shared" si="3"/>
        <v>464737836.41346717</v>
      </c>
      <c r="K6" s="115">
        <f t="shared" si="3"/>
        <v>22785452.684823211</v>
      </c>
      <c r="L6" s="41">
        <f>'REC Deliveries'!AL9</f>
        <v>5949507.1893016668</v>
      </c>
      <c r="M6" s="41">
        <f t="shared" ref="M6:M30" si="4">MAX(K6-L6,0)</f>
        <v>16835945.495521545</v>
      </c>
      <c r="N6" s="57"/>
      <c r="O6" s="112">
        <f t="shared" ref="O6:X6" si="5">SUM(O34,O62,O90)</f>
        <v>280250423.56102222</v>
      </c>
      <c r="P6" s="112">
        <f t="shared" si="5"/>
        <v>464737836.41346717</v>
      </c>
      <c r="Q6" s="112">
        <f t="shared" si="5"/>
        <v>757721050.14353681</v>
      </c>
      <c r="R6" s="112">
        <f t="shared" si="5"/>
        <v>744988259.97448945</v>
      </c>
      <c r="S6" s="47">
        <f t="shared" ref="S6:S30" si="6">MAX(R6,0)</f>
        <v>744988259.97448945</v>
      </c>
      <c r="T6" s="112">
        <f t="shared" si="5"/>
        <v>292740550.60851461</v>
      </c>
      <c r="U6" s="112">
        <f t="shared" si="5"/>
        <v>0</v>
      </c>
      <c r="V6" s="112">
        <f t="shared" si="5"/>
        <v>23942135.092404015</v>
      </c>
      <c r="W6" s="112">
        <f t="shared" si="5"/>
        <v>316682685.70091856</v>
      </c>
      <c r="X6" s="112">
        <f t="shared" si="5"/>
        <v>428305574.2735709</v>
      </c>
    </row>
    <row r="7" spans="2:24">
      <c r="B7" s="20" t="s">
        <v>74</v>
      </c>
      <c r="C7" s="20" t="s">
        <v>20</v>
      </c>
      <c r="D7" s="40">
        <v>0.20500000000000007</v>
      </c>
      <c r="E7" s="115">
        <f t="shared" si="0"/>
        <v>120302327.52374344</v>
      </c>
      <c r="F7" s="101"/>
      <c r="G7" s="101"/>
      <c r="H7" s="115">
        <f t="shared" ref="H7:K7" si="7">SUM(H35,H63,H91)</f>
        <v>0</v>
      </c>
      <c r="I7" s="112">
        <f t="shared" si="7"/>
        <v>0</v>
      </c>
      <c r="J7" s="112">
        <f t="shared" si="7"/>
        <v>587462993.36505699</v>
      </c>
      <c r="K7" s="115">
        <f t="shared" si="7"/>
        <v>24661977.142367411</v>
      </c>
      <c r="L7" s="41">
        <f>'REC Deliveries'!AL10</f>
        <v>7216137.9212281583</v>
      </c>
      <c r="M7" s="41">
        <f t="shared" si="4"/>
        <v>17445839.221139252</v>
      </c>
      <c r="N7" s="57"/>
      <c r="O7" s="112">
        <f t="shared" ref="O7:X7" si="8">SUM(O35,O63,O91)</f>
        <v>428305574.2735709</v>
      </c>
      <c r="P7" s="112">
        <f t="shared" si="8"/>
        <v>587462993.36505699</v>
      </c>
      <c r="Q7" s="112">
        <f t="shared" si="8"/>
        <v>880446207.09512663</v>
      </c>
      <c r="R7" s="112">
        <f t="shared" si="8"/>
        <v>1015768567.6386278</v>
      </c>
      <c r="S7" s="47">
        <f t="shared" si="6"/>
        <v>1015768567.6386278</v>
      </c>
      <c r="T7" s="112">
        <f t="shared" si="8"/>
        <v>343160567.96174312</v>
      </c>
      <c r="U7" s="112">
        <f t="shared" si="8"/>
        <v>0</v>
      </c>
      <c r="V7" s="112">
        <f t="shared" si="8"/>
        <v>17623889.800951708</v>
      </c>
      <c r="W7" s="112">
        <f t="shared" si="8"/>
        <v>360784457.76269484</v>
      </c>
      <c r="X7" s="112">
        <f t="shared" si="8"/>
        <v>654984109.87593293</v>
      </c>
    </row>
    <row r="8" spans="2:24">
      <c r="B8" s="20" t="s">
        <v>74</v>
      </c>
      <c r="C8" s="20" t="s">
        <v>21</v>
      </c>
      <c r="D8" s="40">
        <v>0.22000000000000008</v>
      </c>
      <c r="E8" s="115">
        <f t="shared" si="0"/>
        <v>118284569.94609663</v>
      </c>
      <c r="F8" s="101"/>
      <c r="G8" s="101"/>
      <c r="H8" s="115">
        <f t="shared" ref="H8:K8" si="9">SUM(H36,H64,H92)</f>
        <v>800000</v>
      </c>
      <c r="I8" s="112">
        <f t="shared" si="9"/>
        <v>250870</v>
      </c>
      <c r="J8" s="112">
        <f t="shared" si="9"/>
        <v>577421569.61571968</v>
      </c>
      <c r="K8" s="115">
        <f t="shared" si="9"/>
        <v>26022605.388141267</v>
      </c>
      <c r="L8" s="41">
        <f>'REC Deliveries'!AL11</f>
        <v>7802722.4511616845</v>
      </c>
      <c r="M8" s="41">
        <f t="shared" si="4"/>
        <v>18219882.936979584</v>
      </c>
      <c r="N8" s="57"/>
      <c r="O8" s="112">
        <f t="shared" ref="O8:X8" si="10">SUM(O36,O64,O92)</f>
        <v>654984109.87593293</v>
      </c>
      <c r="P8" s="112">
        <f t="shared" si="10"/>
        <v>577421569.61571968</v>
      </c>
      <c r="Q8" s="112">
        <f t="shared" si="10"/>
        <v>870404783.34578931</v>
      </c>
      <c r="R8" s="112">
        <f t="shared" si="10"/>
        <v>1232405679.4916527</v>
      </c>
      <c r="S8" s="47">
        <f t="shared" si="6"/>
        <v>1232405679.4916527</v>
      </c>
      <c r="T8" s="112">
        <f t="shared" si="10"/>
        <v>586125722.66891944</v>
      </c>
      <c r="U8" s="112">
        <f t="shared" si="10"/>
        <v>0</v>
      </c>
      <c r="V8" s="112">
        <f t="shared" si="10"/>
        <v>17322647.088471595</v>
      </c>
      <c r="W8" s="112">
        <f t="shared" si="10"/>
        <v>603448369.7573911</v>
      </c>
      <c r="X8" s="112">
        <f t="shared" si="10"/>
        <v>628957309.73426151</v>
      </c>
    </row>
    <row r="9" spans="2:24">
      <c r="B9" s="20" t="s">
        <v>74</v>
      </c>
      <c r="C9" s="20" t="s">
        <v>22</v>
      </c>
      <c r="D9" s="40">
        <v>0.2350000000000001</v>
      </c>
      <c r="E9" s="115">
        <f t="shared" si="0"/>
        <v>117448534.41866967</v>
      </c>
      <c r="F9" s="101"/>
      <c r="G9" s="101"/>
      <c r="H9" s="115">
        <f t="shared" ref="H9:K9" si="11">SUM(H37,H65,H93)</f>
        <v>1000000</v>
      </c>
      <c r="I9" s="112">
        <f t="shared" si="11"/>
        <v>347000</v>
      </c>
      <c r="J9" s="112">
        <f>SUM(J37,J65,J93)</f>
        <v>573280651.91300857</v>
      </c>
      <c r="K9" s="115">
        <f t="shared" si="11"/>
        <v>27600405.588387385</v>
      </c>
      <c r="L9" s="41">
        <f>'REC Deliveries'!AL12</f>
        <v>9311991.6815978214</v>
      </c>
      <c r="M9" s="41">
        <f t="shared" si="4"/>
        <v>18288413.906789564</v>
      </c>
      <c r="N9" s="57"/>
      <c r="O9" s="112">
        <f t="shared" ref="O9:X9" si="12">SUM(O37,O65,O93)</f>
        <v>628957309.73426151</v>
      </c>
      <c r="P9" s="112">
        <f t="shared" si="12"/>
        <v>573280651.91300857</v>
      </c>
      <c r="Q9" s="112">
        <f t="shared" si="12"/>
        <v>866263865.64307821</v>
      </c>
      <c r="R9" s="112">
        <f t="shared" si="12"/>
        <v>1202237961.64727</v>
      </c>
      <c r="S9" s="47">
        <f t="shared" si="6"/>
        <v>1202237961.64727</v>
      </c>
      <c r="T9" s="112">
        <f t="shared" si="12"/>
        <v>598609895.73811829</v>
      </c>
      <c r="U9" s="112">
        <f t="shared" si="12"/>
        <v>0</v>
      </c>
      <c r="V9" s="112">
        <f t="shared" si="12"/>
        <v>27198419.557390261</v>
      </c>
      <c r="W9" s="112">
        <f t="shared" si="12"/>
        <v>625808315.29550874</v>
      </c>
      <c r="X9" s="112">
        <f t="shared" si="12"/>
        <v>576429646.35176134</v>
      </c>
    </row>
    <row r="10" spans="2:24">
      <c r="B10" s="20" t="s">
        <v>74</v>
      </c>
      <c r="C10" s="20" t="s">
        <v>23</v>
      </c>
      <c r="D10" s="40">
        <v>0.25000000000000011</v>
      </c>
      <c r="E10" s="115">
        <f t="shared" si="0"/>
        <v>117076946.99110551</v>
      </c>
      <c r="F10" s="101"/>
      <c r="G10" s="101"/>
      <c r="H10" s="115">
        <f t="shared" ref="H10:K10" si="13">SUM(H38,H66,H94)</f>
        <v>1100000</v>
      </c>
      <c r="I10" s="112">
        <f t="shared" si="13"/>
        <v>463371.05366318702</v>
      </c>
      <c r="J10" s="112">
        <f t="shared" si="13"/>
        <v>571060337.50140488</v>
      </c>
      <c r="K10" s="115">
        <f t="shared" si="13"/>
        <v>29269236.747776393</v>
      </c>
      <c r="L10" s="41">
        <f>'REC Deliveries'!AL13</f>
        <v>12628398.55309139</v>
      </c>
      <c r="M10" s="41">
        <f t="shared" si="4"/>
        <v>16640838.194685003</v>
      </c>
      <c r="N10" s="57"/>
      <c r="O10" s="112">
        <f t="shared" ref="O10:X10" si="14">SUM(O38,O66,O94)</f>
        <v>576429646.35176134</v>
      </c>
      <c r="P10" s="112">
        <f t="shared" si="14"/>
        <v>571060337.50140488</v>
      </c>
      <c r="Q10" s="112">
        <f t="shared" si="14"/>
        <v>864043551.2314744</v>
      </c>
      <c r="R10" s="112">
        <f t="shared" si="14"/>
        <v>1147489983.8531661</v>
      </c>
      <c r="S10" s="47">
        <f t="shared" si="6"/>
        <v>1147489983.8531661</v>
      </c>
      <c r="T10" s="112">
        <f t="shared" si="14"/>
        <v>453974262.05183458</v>
      </c>
      <c r="U10" s="112">
        <f t="shared" si="14"/>
        <v>26116604.144436579</v>
      </c>
      <c r="V10" s="112">
        <f t="shared" si="14"/>
        <v>17131810.125042144</v>
      </c>
      <c r="W10" s="112">
        <f t="shared" si="14"/>
        <v>497222676.32131332</v>
      </c>
      <c r="X10" s="112">
        <f t="shared" si="14"/>
        <v>650267307.53185284</v>
      </c>
    </row>
    <row r="11" spans="2:24">
      <c r="B11" s="20" t="s">
        <v>74</v>
      </c>
      <c r="C11" s="20" t="s">
        <v>24</v>
      </c>
      <c r="D11" s="40">
        <v>0.28000000000000003</v>
      </c>
      <c r="E11" s="115">
        <f t="shared" si="0"/>
        <v>116598024.16007395</v>
      </c>
      <c r="F11" s="101"/>
      <c r="G11" s="101"/>
      <c r="H11" s="115">
        <f t="shared" ref="H11:K11" si="15">SUM(H39,H67,H95)</f>
        <v>1000000</v>
      </c>
      <c r="I11" s="112">
        <f t="shared" si="15"/>
        <v>720633.78739385749</v>
      </c>
      <c r="J11" s="112">
        <f t="shared" si="15"/>
        <v>569114675.38568246</v>
      </c>
      <c r="K11" s="115">
        <f t="shared" si="15"/>
        <v>32647446.764820706</v>
      </c>
      <c r="L11" s="41">
        <f>'REC Deliveries'!AL14</f>
        <v>16075090.750253769</v>
      </c>
      <c r="M11" s="41">
        <f t="shared" si="4"/>
        <v>16572356.014566937</v>
      </c>
      <c r="N11" s="57"/>
      <c r="O11" s="112">
        <f t="shared" ref="O11:X11" si="16">SUM(O39,O67,O95)</f>
        <v>650267307.53185284</v>
      </c>
      <c r="P11" s="112">
        <f t="shared" si="16"/>
        <v>569114675.38568246</v>
      </c>
      <c r="Q11" s="112">
        <f t="shared" si="16"/>
        <v>862097889.11575198</v>
      </c>
      <c r="R11" s="112">
        <f t="shared" si="16"/>
        <v>1219381982.9175353</v>
      </c>
      <c r="S11" s="47">
        <f t="shared" si="6"/>
        <v>1219381982.9175353</v>
      </c>
      <c r="T11" s="112">
        <f t="shared" si="16"/>
        <v>508827056.39175552</v>
      </c>
      <c r="U11" s="112">
        <f t="shared" si="16"/>
        <v>177419174.07809812</v>
      </c>
      <c r="V11" s="112">
        <f t="shared" si="16"/>
        <v>17073440.261570472</v>
      </c>
      <c r="W11" s="112">
        <f t="shared" si="16"/>
        <v>703319670.73142409</v>
      </c>
      <c r="X11" s="112">
        <f t="shared" si="16"/>
        <v>516062312.18611109</v>
      </c>
    </row>
    <row r="12" spans="2:24">
      <c r="B12" s="20" t="s">
        <v>74</v>
      </c>
      <c r="C12" s="20" t="s">
        <v>25</v>
      </c>
      <c r="D12" s="40">
        <v>0.31</v>
      </c>
      <c r="E12" s="115">
        <f t="shared" si="0"/>
        <v>117951516.97371611</v>
      </c>
      <c r="F12" s="101"/>
      <c r="G12" s="101"/>
      <c r="H12" s="115">
        <f t="shared" ref="H12:K12" si="17">SUM(H40,H68,H96)</f>
        <v>1000000</v>
      </c>
      <c r="I12" s="112">
        <f t="shared" si="17"/>
        <v>1302044.1001726692</v>
      </c>
      <c r="J12" s="112">
        <f t="shared" si="17"/>
        <v>575511360.60061908</v>
      </c>
      <c r="K12" s="115">
        <f t="shared" si="17"/>
        <v>36564970.261851989</v>
      </c>
      <c r="L12" s="41">
        <f>'REC Deliveries'!AL15</f>
        <v>21736805.639411688</v>
      </c>
      <c r="M12" s="41">
        <f t="shared" si="4"/>
        <v>14828164.622440301</v>
      </c>
      <c r="N12" s="57"/>
      <c r="O12" s="112">
        <f t="shared" ref="O12:X12" si="18">SUM(O40,O68,O96)</f>
        <v>516062312.18611109</v>
      </c>
      <c r="P12" s="112">
        <f t="shared" si="18"/>
        <v>575511360.60061908</v>
      </c>
      <c r="Q12" s="112">
        <f t="shared" si="18"/>
        <v>868494574.33068871</v>
      </c>
      <c r="R12" s="112">
        <f t="shared" si="18"/>
        <v>1091573672.7867301</v>
      </c>
      <c r="S12" s="47">
        <f t="shared" si="6"/>
        <v>1091573672.7867301</v>
      </c>
      <c r="T12" s="112">
        <f t="shared" si="18"/>
        <v>556803540.087834</v>
      </c>
      <c r="U12" s="112">
        <f t="shared" si="18"/>
        <v>376929530.72295624</v>
      </c>
      <c r="V12" s="112">
        <f t="shared" si="18"/>
        <v>27265340.818018571</v>
      </c>
      <c r="W12" s="112">
        <f t="shared" si="18"/>
        <v>960998411.62880886</v>
      </c>
      <c r="X12" s="112">
        <f t="shared" si="18"/>
        <v>130575261.15792131</v>
      </c>
    </row>
    <row r="13" spans="2:24">
      <c r="B13" s="20" t="s">
        <v>74</v>
      </c>
      <c r="C13" s="20" t="s">
        <v>26</v>
      </c>
      <c r="D13" s="40">
        <v>0.34</v>
      </c>
      <c r="E13" s="115">
        <f t="shared" si="0"/>
        <v>120160471.95284462</v>
      </c>
      <c r="F13" s="101"/>
      <c r="G13" s="101"/>
      <c r="H13" s="115">
        <f t="shared" ref="H13:K13" si="19">SUM(H41,H69,H97)</f>
        <v>1000000</v>
      </c>
      <c r="I13" s="112">
        <f t="shared" si="19"/>
        <v>2164844.6773512429</v>
      </c>
      <c r="J13" s="112">
        <f t="shared" si="19"/>
        <v>585855179.30881155</v>
      </c>
      <c r="K13" s="115">
        <f t="shared" si="19"/>
        <v>40854560.463967174</v>
      </c>
      <c r="L13" s="41">
        <f>'REC Deliveries'!AL16</f>
        <v>29133634.044050686</v>
      </c>
      <c r="M13" s="41">
        <f t="shared" si="4"/>
        <v>11720926.419916488</v>
      </c>
      <c r="N13" s="57"/>
      <c r="O13" s="112">
        <f t="shared" ref="O13:X13" si="20">SUM(O41,O69,O97)</f>
        <v>130575261.15792131</v>
      </c>
      <c r="P13" s="112">
        <f t="shared" si="20"/>
        <v>585855179.30881155</v>
      </c>
      <c r="Q13" s="112">
        <f t="shared" si="20"/>
        <v>878838393.03888106</v>
      </c>
      <c r="R13" s="112">
        <f t="shared" si="20"/>
        <v>716430440.46673274</v>
      </c>
      <c r="S13" s="47">
        <f t="shared" si="6"/>
        <v>716430440.46673274</v>
      </c>
      <c r="T13" s="112">
        <f t="shared" si="20"/>
        <v>644491016.88516593</v>
      </c>
      <c r="U13" s="112">
        <f t="shared" si="20"/>
        <v>574845344.3012743</v>
      </c>
      <c r="V13" s="112">
        <f t="shared" si="20"/>
        <v>17575655.379264347</v>
      </c>
      <c r="W13" s="112">
        <f t="shared" si="20"/>
        <v>1236912016.5657046</v>
      </c>
      <c r="X13" s="112">
        <f t="shared" si="20"/>
        <v>-520481576.0989719</v>
      </c>
    </row>
    <row r="14" spans="2:24">
      <c r="B14" s="20" t="s">
        <v>74</v>
      </c>
      <c r="C14" s="20" t="s">
        <v>27</v>
      </c>
      <c r="D14" s="40">
        <v>0.37</v>
      </c>
      <c r="E14" s="115">
        <f t="shared" si="0"/>
        <v>123340335.76100779</v>
      </c>
      <c r="F14" s="101"/>
      <c r="G14" s="101"/>
      <c r="H14" s="115">
        <f t="shared" ref="H14:K14" si="21">SUM(H42,H70,H98)</f>
        <v>1000000</v>
      </c>
      <c r="I14" s="112">
        <f t="shared" si="21"/>
        <v>3147175.6386807421</v>
      </c>
      <c r="J14" s="112">
        <f t="shared" si="21"/>
        <v>600979007.37647188</v>
      </c>
      <c r="K14" s="115">
        <f t="shared" si="21"/>
        <v>45635924.231572881</v>
      </c>
      <c r="L14" s="41">
        <f>'REC Deliveries'!AL17</f>
        <v>35001530.452782385</v>
      </c>
      <c r="M14" s="41">
        <f t="shared" si="4"/>
        <v>10634393.778790496</v>
      </c>
      <c r="N14" s="128"/>
      <c r="O14" s="112">
        <f t="shared" ref="O14:X14" si="22">SUM(O42,O70,O98)</f>
        <v>-520481576.0989719</v>
      </c>
      <c r="P14" s="112">
        <f t="shared" si="22"/>
        <v>600979007.37647188</v>
      </c>
      <c r="Q14" s="112">
        <f t="shared" si="22"/>
        <v>893962221.10654163</v>
      </c>
      <c r="R14" s="112">
        <f t="shared" si="22"/>
        <v>80497431.277500018</v>
      </c>
      <c r="S14" s="47">
        <f t="shared" si="6"/>
        <v>80497431.277500018</v>
      </c>
      <c r="T14" s="112">
        <f t="shared" si="22"/>
        <v>667124410.88918054</v>
      </c>
      <c r="U14" s="112">
        <f t="shared" si="22"/>
        <v>790946431.6980226</v>
      </c>
      <c r="V14" s="112">
        <f t="shared" si="22"/>
        <v>18029370.221294157</v>
      </c>
      <c r="W14" s="112">
        <f t="shared" si="22"/>
        <v>1476100212.8084974</v>
      </c>
      <c r="X14" s="112">
        <f t="shared" si="22"/>
        <v>-1395602781.5309973</v>
      </c>
    </row>
    <row r="15" spans="2:24">
      <c r="B15" s="20" t="s">
        <v>74</v>
      </c>
      <c r="C15" s="20" t="s">
        <v>28</v>
      </c>
      <c r="D15" s="40">
        <v>0.4</v>
      </c>
      <c r="E15" s="115">
        <f t="shared" si="0"/>
        <v>127710558.89337468</v>
      </c>
      <c r="F15" s="101"/>
      <c r="G15" s="101"/>
      <c r="H15" s="115">
        <f t="shared" ref="H15:K15" si="23">SUM(H43,H71,H99)</f>
        <v>1000000</v>
      </c>
      <c r="I15" s="112">
        <f t="shared" si="23"/>
        <v>4108234.7518532351</v>
      </c>
      <c r="J15" s="112">
        <f t="shared" si="23"/>
        <v>622101247.24116576</v>
      </c>
      <c r="K15" s="115">
        <f t="shared" si="23"/>
        <v>51084223.557349876</v>
      </c>
      <c r="L15" s="41">
        <f>'REC Deliveries'!AL18</f>
        <v>39913368.799694017</v>
      </c>
      <c r="M15" s="41">
        <f t="shared" si="4"/>
        <v>11170854.757655859</v>
      </c>
      <c r="N15" s="128"/>
      <c r="O15" s="112">
        <f t="shared" ref="O15:X15" si="24">SUM(O43,O71,O99)</f>
        <v>-1395602781.5309973</v>
      </c>
      <c r="P15" s="112">
        <f t="shared" si="24"/>
        <v>622101247.24116576</v>
      </c>
      <c r="Q15" s="112">
        <f t="shared" si="24"/>
        <v>915084460.97123539</v>
      </c>
      <c r="R15" s="112">
        <f t="shared" si="24"/>
        <v>-773501534.28983152</v>
      </c>
      <c r="S15" s="47">
        <f t="shared" si="6"/>
        <v>0</v>
      </c>
      <c r="T15" s="112">
        <f t="shared" si="24"/>
        <v>662791709.27679074</v>
      </c>
      <c r="U15" s="112">
        <f t="shared" si="24"/>
        <v>998156592.51826417</v>
      </c>
      <c r="V15" s="112">
        <f t="shared" si="24"/>
        <v>28663037.417234968</v>
      </c>
      <c r="W15" s="112">
        <f t="shared" si="24"/>
        <v>1689611339.21229</v>
      </c>
      <c r="X15" s="192">
        <f t="shared" si="24"/>
        <v>-2463112873.5021214</v>
      </c>
    </row>
    <row r="16" spans="2:24">
      <c r="B16" s="20" t="s">
        <v>74</v>
      </c>
      <c r="C16" s="20" t="s">
        <v>29</v>
      </c>
      <c r="D16" s="40">
        <v>0.40902608000000001</v>
      </c>
      <c r="E16" s="115">
        <f t="shared" si="0"/>
        <v>132702918.8251438</v>
      </c>
      <c r="F16" s="101"/>
      <c r="G16" s="101"/>
      <c r="H16" s="115">
        <f t="shared" ref="H16:K16" si="25">SUM(H44,H72,H100)</f>
        <v>1000000</v>
      </c>
      <c r="I16" s="112">
        <f t="shared" si="25"/>
        <v>4733589.3745374689</v>
      </c>
      <c r="J16" s="112">
        <f t="shared" si="25"/>
        <v>646557568.01051593</v>
      </c>
      <c r="K16" s="115">
        <f t="shared" si="25"/>
        <v>54278954.691606775</v>
      </c>
      <c r="L16" s="41">
        <f>'REC Deliveries'!AL19</f>
        <v>44520815.661218099</v>
      </c>
      <c r="M16" s="41">
        <f t="shared" si="4"/>
        <v>9758139.0303886756</v>
      </c>
      <c r="N16" s="57"/>
      <c r="O16" s="112">
        <f t="shared" ref="O16:X16" si="26">SUM(O44,O72,O100)</f>
        <v>-2463112873.5021214</v>
      </c>
      <c r="P16" s="112">
        <f t="shared" si="26"/>
        <v>646557568.01051593</v>
      </c>
      <c r="Q16" s="112">
        <f t="shared" si="26"/>
        <v>939540781.74058568</v>
      </c>
      <c r="R16" s="112">
        <f t="shared" si="26"/>
        <v>-1816555305.4916055</v>
      </c>
      <c r="S16" s="47">
        <f t="shared" si="6"/>
        <v>0</v>
      </c>
      <c r="T16" s="112">
        <f t="shared" si="26"/>
        <v>641687587.79950786</v>
      </c>
      <c r="U16" s="112">
        <f t="shared" si="26"/>
        <v>1198866220.1205127</v>
      </c>
      <c r="V16" s="112">
        <f t="shared" si="26"/>
        <v>19396727.040315475</v>
      </c>
      <c r="W16" s="112">
        <f t="shared" si="26"/>
        <v>1859950534.9603362</v>
      </c>
      <c r="X16" s="112">
        <f t="shared" si="26"/>
        <v>-3676505840.451942</v>
      </c>
    </row>
    <row r="17" spans="2:24">
      <c r="B17" s="20" t="s">
        <v>74</v>
      </c>
      <c r="C17" s="20" t="s">
        <v>30</v>
      </c>
      <c r="D17" s="40">
        <v>0.41825583530041599</v>
      </c>
      <c r="E17" s="115">
        <f t="shared" si="0"/>
        <v>137828482.74825796</v>
      </c>
      <c r="F17" s="101"/>
      <c r="G17" s="101"/>
      <c r="H17" s="115">
        <f t="shared" ref="H17:K17" si="27">SUM(H45,H73,H101)</f>
        <v>1000000</v>
      </c>
      <c r="I17" s="112">
        <f t="shared" si="27"/>
        <v>4934940</v>
      </c>
      <c r="J17" s="112">
        <f t="shared" si="27"/>
        <v>672102059.44413507</v>
      </c>
      <c r="K17" s="115">
        <f t="shared" si="27"/>
        <v>57647567.180061616</v>
      </c>
      <c r="L17" s="41">
        <f>'REC Deliveries'!AL20</f>
        <v>46526595.485038579</v>
      </c>
      <c r="M17" s="41">
        <f t="shared" si="4"/>
        <v>11120971.695023037</v>
      </c>
      <c r="N17" s="57"/>
      <c r="O17" s="112">
        <f t="shared" ref="O17:X17" si="28">SUM(O45,O73,O101)</f>
        <v>-3676505840.451942</v>
      </c>
      <c r="P17" s="112">
        <f t="shared" si="28"/>
        <v>672102059.44413507</v>
      </c>
      <c r="Q17" s="112">
        <f t="shared" si="28"/>
        <v>965085273.17420459</v>
      </c>
      <c r="R17" s="112">
        <f>SUM(R45,R73,R101)</f>
        <v>-3004403781.0078068</v>
      </c>
      <c r="S17" s="47">
        <f t="shared" si="6"/>
        <v>0</v>
      </c>
      <c r="T17" s="112">
        <f t="shared" si="28"/>
        <v>609872120.66329467</v>
      </c>
      <c r="U17" s="112">
        <f t="shared" si="28"/>
        <v>1358230845.5544982</v>
      </c>
      <c r="V17" s="112">
        <f t="shared" si="28"/>
        <v>20163061.783324055</v>
      </c>
      <c r="W17" s="112">
        <f t="shared" si="28"/>
        <v>1988266028.0011168</v>
      </c>
      <c r="X17" s="112">
        <f t="shared" si="28"/>
        <v>-4992669809.0089235</v>
      </c>
    </row>
    <row r="18" spans="2:24">
      <c r="B18" s="20" t="s">
        <v>74</v>
      </c>
      <c r="C18" s="20" t="s">
        <v>31</v>
      </c>
      <c r="D18" s="40">
        <v>0.42769386187513697</v>
      </c>
      <c r="E18" s="115">
        <f t="shared" si="0"/>
        <v>142396210.2591947</v>
      </c>
      <c r="F18" s="101"/>
      <c r="G18" s="101"/>
      <c r="H18" s="115">
        <f t="shared" ref="H18:K18" si="29">SUM(H46,H74,H102)</f>
        <v>1000000</v>
      </c>
      <c r="I18" s="112">
        <f t="shared" si="29"/>
        <v>4934940</v>
      </c>
      <c r="J18" s="112">
        <f t="shared" si="29"/>
        <v>695060775.92738748</v>
      </c>
      <c r="K18" s="115">
        <f t="shared" si="29"/>
        <v>60901985.082138978</v>
      </c>
      <c r="L18" s="41">
        <f>'REC Deliveries'!AL21</f>
        <v>48888726.756746076</v>
      </c>
      <c r="M18" s="41">
        <f t="shared" si="4"/>
        <v>12013258.325392902</v>
      </c>
      <c r="N18" s="57"/>
      <c r="O18" s="112">
        <f t="shared" ref="O18:X18" si="30">SUM(O46,O74,O102)</f>
        <v>-4992669809.0089235</v>
      </c>
      <c r="P18" s="112">
        <f t="shared" si="30"/>
        <v>695060775.92738748</v>
      </c>
      <c r="Q18" s="112">
        <f t="shared" si="30"/>
        <v>988043989.65745699</v>
      </c>
      <c r="R18" s="112">
        <f t="shared" si="30"/>
        <v>-4297609033.0815363</v>
      </c>
      <c r="S18" s="47">
        <f t="shared" si="6"/>
        <v>0</v>
      </c>
      <c r="T18" s="112">
        <f t="shared" si="30"/>
        <v>522427792.49331629</v>
      </c>
      <c r="U18" s="112">
        <f t="shared" si="30"/>
        <v>1425639928.7196937</v>
      </c>
      <c r="V18" s="112">
        <f t="shared" si="30"/>
        <v>20851823.277821623</v>
      </c>
      <c r="W18" s="112">
        <f t="shared" si="30"/>
        <v>1968919544.4908316</v>
      </c>
      <c r="X18" s="112">
        <f t="shared" si="30"/>
        <v>-6266528577.5723677</v>
      </c>
    </row>
    <row r="19" spans="2:24">
      <c r="B19" s="20" t="s">
        <v>74</v>
      </c>
      <c r="C19" s="20" t="s">
        <v>32</v>
      </c>
      <c r="D19" s="40">
        <v>0.43734485940712181</v>
      </c>
      <c r="E19" s="115">
        <f t="shared" si="0"/>
        <v>146636712.7150135</v>
      </c>
      <c r="F19" s="101"/>
      <c r="G19" s="101"/>
      <c r="H19" s="115">
        <f t="shared" ref="H19:K19" si="31">SUM(H47,H75,H103)</f>
        <v>1000000</v>
      </c>
      <c r="I19" s="112">
        <f t="shared" si="31"/>
        <v>4934940</v>
      </c>
      <c r="J19" s="112">
        <f t="shared" si="31"/>
        <v>716360887.92946792</v>
      </c>
      <c r="K19" s="115">
        <f t="shared" si="31"/>
        <v>64130812.506270096</v>
      </c>
      <c r="L19" s="41">
        <f>'REC Deliveries'!AL22</f>
        <v>50813807.31390623</v>
      </c>
      <c r="M19" s="41">
        <f t="shared" si="4"/>
        <v>13317005.192363866</v>
      </c>
      <c r="N19" s="57"/>
      <c r="O19" s="112">
        <f t="shared" ref="O19:X19" si="32">SUM(O47,O75,O103)</f>
        <v>-6266528577.5723677</v>
      </c>
      <c r="P19" s="112">
        <f t="shared" si="32"/>
        <v>716360887.92946792</v>
      </c>
      <c r="Q19" s="112">
        <f t="shared" si="32"/>
        <v>1009344101.6595376</v>
      </c>
      <c r="R19" s="112">
        <f t="shared" si="32"/>
        <v>-5550167689.6429005</v>
      </c>
      <c r="S19" s="47">
        <f t="shared" si="6"/>
        <v>0</v>
      </c>
      <c r="T19" s="112">
        <f t="shared" si="32"/>
        <v>482570175.04451823</v>
      </c>
      <c r="U19" s="112">
        <f t="shared" si="32"/>
        <v>1415909081.139513</v>
      </c>
      <c r="V19" s="112">
        <f t="shared" si="32"/>
        <v>21490826.637884036</v>
      </c>
      <c r="W19" s="112">
        <f t="shared" si="32"/>
        <v>1919970082.8219154</v>
      </c>
      <c r="X19" s="112">
        <f t="shared" si="32"/>
        <v>-7470137772.4648151</v>
      </c>
    </row>
    <row r="20" spans="2:24">
      <c r="B20" s="20" t="s">
        <v>74</v>
      </c>
      <c r="C20" s="20" t="s">
        <v>33</v>
      </c>
      <c r="D20" s="40">
        <v>0.44721363362861538</v>
      </c>
      <c r="E20" s="115">
        <f t="shared" si="0"/>
        <v>149932244.55344012</v>
      </c>
      <c r="F20" s="101"/>
      <c r="G20" s="101"/>
      <c r="H20" s="115">
        <f t="shared" ref="H20:K20" si="33">SUM(H48,H76,H104)</f>
        <v>1000000</v>
      </c>
      <c r="I20" s="112">
        <f t="shared" si="33"/>
        <v>4934940</v>
      </c>
      <c r="J20" s="112">
        <f t="shared" si="33"/>
        <v>732916645.90472925</v>
      </c>
      <c r="K20" s="115">
        <f t="shared" si="33"/>
        <v>67051743.884838134</v>
      </c>
      <c r="L20" s="41">
        <f>'REC Deliveries'!AL23</f>
        <v>53317027.012534685</v>
      </c>
      <c r="M20" s="41">
        <f t="shared" si="4"/>
        <v>13734716.872303449</v>
      </c>
      <c r="N20" s="57"/>
      <c r="O20" s="112">
        <f t="shared" ref="O20:W20" si="34">SUM(O48,O76,O104)</f>
        <v>-7470137772.4648151</v>
      </c>
      <c r="P20" s="112">
        <f t="shared" si="34"/>
        <v>732916645.90472925</v>
      </c>
      <c r="Q20" s="112">
        <f t="shared" si="34"/>
        <v>1025899859.6347989</v>
      </c>
      <c r="R20" s="112">
        <f t="shared" si="34"/>
        <v>-6737221126.5600863</v>
      </c>
      <c r="S20" s="47">
        <f t="shared" si="6"/>
        <v>0</v>
      </c>
      <c r="T20" s="112">
        <f t="shared" si="34"/>
        <v>465999047.00073177</v>
      </c>
      <c r="U20" s="112">
        <f t="shared" si="34"/>
        <v>1393681328.8078911</v>
      </c>
      <c r="V20" s="112">
        <f t="shared" si="34"/>
        <v>21987499.377141878</v>
      </c>
      <c r="W20" s="112">
        <f t="shared" si="34"/>
        <v>1881667875.1857648</v>
      </c>
      <c r="X20" s="112">
        <f>SUM(X48,X76,X104)</f>
        <v>-8618889001.7458496</v>
      </c>
    </row>
    <row r="21" spans="2:24">
      <c r="B21" s="20" t="s">
        <v>74</v>
      </c>
      <c r="C21" s="20" t="s">
        <v>34</v>
      </c>
      <c r="D21" s="40">
        <v>0.45730509871417185</v>
      </c>
      <c r="E21" s="115">
        <f t="shared" si="0"/>
        <v>152347139.67752904</v>
      </c>
      <c r="F21" s="101"/>
      <c r="G21" s="101"/>
      <c r="H21" s="115">
        <f t="shared" ref="H21:K21" si="35">SUM(H49,H77,H105)</f>
        <v>1000000</v>
      </c>
      <c r="I21" s="112">
        <f t="shared" si="35"/>
        <v>4934940</v>
      </c>
      <c r="J21" s="112">
        <f t="shared" si="35"/>
        <v>745042154.23895633</v>
      </c>
      <c r="K21" s="115">
        <f t="shared" si="35"/>
        <v>69669123.749054134</v>
      </c>
      <c r="L21" s="41">
        <f>'REC Deliveries'!AL24</f>
        <v>51400327.63134069</v>
      </c>
      <c r="M21" s="41">
        <f t="shared" si="4"/>
        <v>18268796.117713444</v>
      </c>
      <c r="N21" s="57"/>
      <c r="O21" s="112">
        <f t="shared" ref="O21:X21" si="36">SUM(O49,O77,O105)</f>
        <v>-8618889001.7458496</v>
      </c>
      <c r="P21" s="112">
        <f t="shared" si="36"/>
        <v>745042154.23895633</v>
      </c>
      <c r="Q21" s="112">
        <f t="shared" si="36"/>
        <v>1038025367.969026</v>
      </c>
      <c r="R21" s="112">
        <f t="shared" si="36"/>
        <v>-7873846847.5068932</v>
      </c>
      <c r="S21" s="47">
        <f t="shared" si="6"/>
        <v>0</v>
      </c>
      <c r="T21" s="112">
        <f t="shared" si="36"/>
        <v>450978310.52232969</v>
      </c>
      <c r="U21" s="112">
        <f t="shared" si="36"/>
        <v>1433198747.477422</v>
      </c>
      <c r="V21" s="112">
        <f t="shared" si="36"/>
        <v>22351264.627168685</v>
      </c>
      <c r="W21" s="112">
        <f t="shared" si="36"/>
        <v>1906528322.6269202</v>
      </c>
      <c r="X21" s="112">
        <f t="shared" si="36"/>
        <v>-9780375170.1338139</v>
      </c>
    </row>
    <row r="22" spans="2:24">
      <c r="B22" s="20" t="s">
        <v>74</v>
      </c>
      <c r="C22" s="20" t="s">
        <v>35</v>
      </c>
      <c r="D22" s="40">
        <v>0.46762427972767689</v>
      </c>
      <c r="E22" s="115">
        <f t="shared" si="0"/>
        <v>153369791.39240366</v>
      </c>
      <c r="F22" s="101"/>
      <c r="G22" s="101"/>
      <c r="H22" s="115">
        <f t="shared" ref="H22:K22" si="37">SUM(H50,H78,H106)</f>
        <v>1000000</v>
      </c>
      <c r="I22" s="112">
        <f t="shared" si="37"/>
        <v>4934940</v>
      </c>
      <c r="J22" s="112">
        <f t="shared" si="37"/>
        <v>750188073.64945257</v>
      </c>
      <c r="K22" s="115">
        <f t="shared" si="37"/>
        <v>71719438.231856808</v>
      </c>
      <c r="L22" s="41">
        <f>'REC Deliveries'!AL25</f>
        <v>53479618.022050321</v>
      </c>
      <c r="M22" s="41">
        <f t="shared" si="4"/>
        <v>18239820.209806487</v>
      </c>
      <c r="N22" s="57"/>
      <c r="O22" s="112">
        <f t="shared" ref="O22:X22" si="38">SUM(O50,O78,O106)</f>
        <v>-9780375170.1338139</v>
      </c>
      <c r="P22" s="112">
        <f t="shared" si="38"/>
        <v>750188073.64945257</v>
      </c>
      <c r="Q22" s="112">
        <f t="shared" si="38"/>
        <v>1043171287.3795221</v>
      </c>
      <c r="R22" s="112">
        <f t="shared" si="38"/>
        <v>-9030187096.4843616</v>
      </c>
      <c r="S22" s="47">
        <f t="shared" si="6"/>
        <v>0</v>
      </c>
      <c r="T22" s="112">
        <f t="shared" si="38"/>
        <v>446375085.25791931</v>
      </c>
      <c r="U22" s="112">
        <f t="shared" si="38"/>
        <v>1485939588.5146215</v>
      </c>
      <c r="V22" s="112">
        <f t="shared" si="38"/>
        <v>22505642.209483571</v>
      </c>
      <c r="W22" s="112">
        <f t="shared" si="38"/>
        <v>1954820315.9820244</v>
      </c>
      <c r="X22" s="112">
        <f t="shared" si="38"/>
        <v>-10985007412.466387</v>
      </c>
    </row>
    <row r="23" spans="2:24">
      <c r="B23" s="20" t="s">
        <v>74</v>
      </c>
      <c r="C23" s="20" t="s">
        <v>36</v>
      </c>
      <c r="D23" s="40">
        <v>0.47817631512458791</v>
      </c>
      <c r="E23" s="115">
        <f t="shared" si="0"/>
        <v>154352652.37567851</v>
      </c>
      <c r="F23" s="101"/>
      <c r="G23" s="101"/>
      <c r="H23" s="115">
        <f t="shared" ref="H23:K23" si="39">SUM(H51,H79,H107)</f>
        <v>1000000</v>
      </c>
      <c r="I23" s="112">
        <f t="shared" si="39"/>
        <v>4934940</v>
      </c>
      <c r="J23" s="112">
        <f t="shared" si="39"/>
        <v>755119146.09395719</v>
      </c>
      <c r="K23" s="115">
        <f t="shared" si="39"/>
        <v>73807782.542708412</v>
      </c>
      <c r="L23" s="41">
        <f>'REC Deliveries'!AL26</f>
        <v>55385357.154077105</v>
      </c>
      <c r="M23" s="41">
        <f t="shared" si="4"/>
        <v>18422425.388631307</v>
      </c>
      <c r="N23" s="57"/>
      <c r="O23" s="112">
        <f t="shared" ref="O23:X23" si="40">SUM(O51,O79,O107)</f>
        <v>-10985007412.466387</v>
      </c>
      <c r="P23" s="112">
        <f t="shared" si="40"/>
        <v>755119146.09395719</v>
      </c>
      <c r="Q23" s="112">
        <f t="shared" si="40"/>
        <v>1048102359.8240268</v>
      </c>
      <c r="R23" s="112">
        <f t="shared" si="40"/>
        <v>-10229888266.372427</v>
      </c>
      <c r="S23" s="47">
        <f t="shared" si="6"/>
        <v>0</v>
      </c>
      <c r="T23" s="112">
        <f t="shared" si="40"/>
        <v>441231681.7075035</v>
      </c>
      <c r="U23" s="112">
        <f t="shared" si="40"/>
        <v>1519074102.123296</v>
      </c>
      <c r="V23" s="112">
        <f t="shared" si="40"/>
        <v>22653574.382818714</v>
      </c>
      <c r="W23" s="112">
        <f t="shared" si="40"/>
        <v>1982959358.213618</v>
      </c>
      <c r="X23" s="112">
        <f t="shared" si="40"/>
        <v>-12212847624.586046</v>
      </c>
    </row>
    <row r="24" spans="2:24">
      <c r="B24" s="20" t="s">
        <v>74</v>
      </c>
      <c r="C24" s="20" t="s">
        <v>37</v>
      </c>
      <c r="D24" s="40">
        <v>0.48896645931063754</v>
      </c>
      <c r="E24" s="115">
        <f t="shared" si="0"/>
        <v>154984027.06193298</v>
      </c>
      <c r="F24" s="101"/>
      <c r="G24" s="101"/>
      <c r="H24" s="115">
        <f t="shared" ref="H24:K24" si="41">SUM(H52,H80,H108)</f>
        <v>1000000</v>
      </c>
      <c r="I24" s="112">
        <f t="shared" si="41"/>
        <v>4934940</v>
      </c>
      <c r="J24" s="112">
        <f t="shared" si="41"/>
        <v>758288140.28524029</v>
      </c>
      <c r="K24" s="115">
        <f t="shared" si="41"/>
        <v>75781990.962177411</v>
      </c>
      <c r="L24" s="41">
        <f>'REC Deliveries'!AL27</f>
        <v>57150116.545767695</v>
      </c>
      <c r="M24" s="41">
        <f t="shared" si="4"/>
        <v>18631874.416409716</v>
      </c>
      <c r="N24" s="57"/>
      <c r="O24" s="112">
        <f t="shared" ref="O24:X24" si="42">SUM(O52,O80,O108)</f>
        <v>-12212847624.586046</v>
      </c>
      <c r="P24" s="112">
        <f t="shared" si="42"/>
        <v>758288140.28524029</v>
      </c>
      <c r="Q24" s="112">
        <f t="shared" si="42"/>
        <v>1051271354.0153098</v>
      </c>
      <c r="R24" s="112">
        <f t="shared" si="42"/>
        <v>-11454559484.300806</v>
      </c>
      <c r="S24" s="47">
        <f t="shared" si="6"/>
        <v>0</v>
      </c>
      <c r="T24" s="112">
        <f t="shared" si="42"/>
        <v>439227018.03571963</v>
      </c>
      <c r="U24" s="112">
        <f t="shared" si="42"/>
        <v>1562326228.2137117</v>
      </c>
      <c r="V24" s="112">
        <f t="shared" si="42"/>
        <v>22748644.208557211</v>
      </c>
      <c r="W24" s="112">
        <f t="shared" si="42"/>
        <v>2024301890.4579887</v>
      </c>
      <c r="X24" s="112">
        <f t="shared" si="42"/>
        <v>-13478861374.758795</v>
      </c>
    </row>
    <row r="25" spans="2:24">
      <c r="B25" s="20" t="s">
        <v>74</v>
      </c>
      <c r="C25" s="20" t="s">
        <v>38</v>
      </c>
      <c r="D25" s="40">
        <v>0.50000008525827411</v>
      </c>
      <c r="E25" s="115">
        <f t="shared" si="0"/>
        <v>155775596.8172794</v>
      </c>
      <c r="F25" s="101"/>
      <c r="G25" s="101"/>
      <c r="H25" s="115">
        <f t="shared" ref="H25:K25" si="43">SUM(H53,H81,H109)</f>
        <v>1000000</v>
      </c>
      <c r="I25" s="112">
        <f t="shared" si="43"/>
        <v>4934940</v>
      </c>
      <c r="J25" s="112">
        <f t="shared" si="43"/>
        <v>762256503.57323825</v>
      </c>
      <c r="K25" s="115">
        <f t="shared" si="43"/>
        <v>77887811.689798236</v>
      </c>
      <c r="L25" s="41">
        <f>'REC Deliveries'!AL28</f>
        <v>58145736.683585957</v>
      </c>
      <c r="M25" s="41">
        <f t="shared" si="4"/>
        <v>19742075.006212279</v>
      </c>
      <c r="N25" s="57"/>
      <c r="O25" s="112">
        <f t="shared" ref="O25:X25" si="44">SUM(O53,O81,O109)</f>
        <v>-13478861374.758795</v>
      </c>
      <c r="P25" s="112">
        <f t="shared" si="44"/>
        <v>762256503.57323825</v>
      </c>
      <c r="Q25" s="112">
        <f t="shared" si="44"/>
        <v>1055239717.3033079</v>
      </c>
      <c r="R25" s="112">
        <f t="shared" si="44"/>
        <v>-12716604871.185556</v>
      </c>
      <c r="S25" s="47">
        <f t="shared" si="6"/>
        <v>0</v>
      </c>
      <c r="T25" s="112">
        <f t="shared" si="44"/>
        <v>433191365.91601139</v>
      </c>
      <c r="U25" s="112">
        <f t="shared" si="44"/>
        <v>1600221119.8088772</v>
      </c>
      <c r="V25" s="112">
        <f t="shared" si="44"/>
        <v>22867695.107197147</v>
      </c>
      <c r="W25" s="112">
        <f t="shared" si="44"/>
        <v>2056280180.8320856</v>
      </c>
      <c r="X25" s="192">
        <f t="shared" si="44"/>
        <v>-14772885052.017639</v>
      </c>
    </row>
    <row r="26" spans="2:24">
      <c r="B26" s="20" t="s">
        <v>74</v>
      </c>
      <c r="C26" s="20" t="s">
        <v>39</v>
      </c>
      <c r="D26" s="40">
        <v>0.5</v>
      </c>
      <c r="E26" s="115">
        <f t="shared" si="0"/>
        <v>156375413.29734337</v>
      </c>
      <c r="F26" s="101"/>
      <c r="G26" s="101"/>
      <c r="H26" s="115">
        <f t="shared" ref="H26:K26" si="45">SUM(H54,H82,H110)</f>
        <v>1000000</v>
      </c>
      <c r="I26" s="112">
        <f t="shared" si="45"/>
        <v>4934940</v>
      </c>
      <c r="J26" s="112">
        <f t="shared" si="45"/>
        <v>765278075.27956915</v>
      </c>
      <c r="K26" s="115">
        <f t="shared" si="45"/>
        <v>78187706.648671687</v>
      </c>
      <c r="L26" s="41">
        <f>'REC Deliveries'!AL29</f>
        <v>59634654.720979184</v>
      </c>
      <c r="M26" s="41">
        <f t="shared" si="4"/>
        <v>18553051.927692503</v>
      </c>
      <c r="N26" s="57"/>
      <c r="O26" s="112">
        <f t="shared" ref="O26:X26" si="46">SUM(O54,O82,O110)</f>
        <v>-14772885052.017639</v>
      </c>
      <c r="P26" s="112">
        <f t="shared" si="46"/>
        <v>765278075.27956915</v>
      </c>
      <c r="Q26" s="112">
        <f t="shared" si="46"/>
        <v>1058261289.0096388</v>
      </c>
      <c r="R26" s="112">
        <f t="shared" si="46"/>
        <v>-14007606976.738071</v>
      </c>
      <c r="S26" s="47">
        <f t="shared" si="6"/>
        <v>0</v>
      </c>
      <c r="T26" s="112">
        <f t="shared" si="46"/>
        <v>429187072.26490247</v>
      </c>
      <c r="U26" s="112">
        <f t="shared" si="46"/>
        <v>1652640159.4317899</v>
      </c>
      <c r="V26" s="112">
        <f t="shared" si="46"/>
        <v>22958342.25838707</v>
      </c>
      <c r="W26" s="112">
        <f t="shared" si="46"/>
        <v>2104785573.9550793</v>
      </c>
      <c r="X26" s="112">
        <f t="shared" si="46"/>
        <v>-16112392550.693148</v>
      </c>
    </row>
    <row r="27" spans="2:24">
      <c r="B27" s="20" t="s">
        <v>74</v>
      </c>
      <c r="C27" s="20" t="s">
        <v>40</v>
      </c>
      <c r="D27" s="40">
        <v>0.5</v>
      </c>
      <c r="E27" s="115">
        <f t="shared" si="0"/>
        <v>156995755.53066766</v>
      </c>
      <c r="F27" s="101"/>
      <c r="G27" s="101"/>
      <c r="H27" s="115">
        <f t="shared" ref="H27:K27" si="47">SUM(H55,H83,H111)</f>
        <v>1000000</v>
      </c>
      <c r="I27" s="112">
        <f t="shared" si="47"/>
        <v>4934940</v>
      </c>
      <c r="J27" s="112">
        <f t="shared" si="47"/>
        <v>768387669.58036363</v>
      </c>
      <c r="K27" s="115">
        <f t="shared" si="47"/>
        <v>78497877.765333831</v>
      </c>
      <c r="L27" s="41">
        <f>'REC Deliveries'!AL30</f>
        <v>61312903.926456116</v>
      </c>
      <c r="M27" s="41">
        <f t="shared" si="4"/>
        <v>17184973.838877715</v>
      </c>
      <c r="N27" s="57"/>
      <c r="O27" s="112">
        <f t="shared" ref="O27:X27" si="48">SUM(O55,O83,O111)</f>
        <v>-16112392550.693148</v>
      </c>
      <c r="P27" s="112">
        <f>SUM(P55,P83,P111)</f>
        <v>768387669.58036363</v>
      </c>
      <c r="Q27" s="112">
        <f t="shared" ref="Q27" si="49">SUM(Q55,Q83,Q111)</f>
        <v>1061370883.3104331</v>
      </c>
      <c r="R27" s="112">
        <f t="shared" si="48"/>
        <v>-15344004881.112785</v>
      </c>
      <c r="S27" s="47">
        <f t="shared" si="6"/>
        <v>0</v>
      </c>
      <c r="T27" s="112">
        <f t="shared" si="48"/>
        <v>425864978.09266901</v>
      </c>
      <c r="U27" s="112">
        <f t="shared" si="48"/>
        <v>1706540207.8418665</v>
      </c>
      <c r="V27" s="112">
        <f t="shared" si="48"/>
        <v>23051630.087410904</v>
      </c>
      <c r="W27" s="112">
        <f t="shared" si="48"/>
        <v>2155456816.021946</v>
      </c>
      <c r="X27" s="112">
        <f t="shared" si="48"/>
        <v>-17499461697.134735</v>
      </c>
    </row>
    <row r="28" spans="2:24">
      <c r="B28" s="20" t="s">
        <v>74</v>
      </c>
      <c r="C28" s="20" t="s">
        <v>41</v>
      </c>
      <c r="D28" s="40">
        <v>0.5</v>
      </c>
      <c r="E28" s="115">
        <f t="shared" si="0"/>
        <v>157531196.59685317</v>
      </c>
      <c r="F28" s="101"/>
      <c r="G28" s="101"/>
      <c r="H28" s="115">
        <f t="shared" ref="H28:K28" si="50">SUM(H56,H84,H112)</f>
        <v>1000000</v>
      </c>
      <c r="I28" s="112">
        <f t="shared" si="50"/>
        <v>4934940</v>
      </c>
      <c r="J28" s="112">
        <f t="shared" si="50"/>
        <v>771075629.21285677</v>
      </c>
      <c r="K28" s="115">
        <f t="shared" si="50"/>
        <v>78765598.298426583</v>
      </c>
      <c r="L28" s="41">
        <f>'REC Deliveries'!AL31</f>
        <v>62828540.150040999</v>
      </c>
      <c r="M28" s="41">
        <f t="shared" si="4"/>
        <v>15937058.148385584</v>
      </c>
      <c r="N28" s="57"/>
      <c r="O28" s="112">
        <f t="shared" ref="O28:X28" si="51">SUM(O56,O84,O112)</f>
        <v>-17499461697.134735</v>
      </c>
      <c r="P28" s="112">
        <f t="shared" si="51"/>
        <v>771075629.21285677</v>
      </c>
      <c r="Q28" s="112">
        <f t="shared" si="51"/>
        <v>1064058842.9429264</v>
      </c>
      <c r="R28" s="112">
        <f t="shared" si="51"/>
        <v>-16728386067.921875</v>
      </c>
      <c r="S28" s="47">
        <f t="shared" si="6"/>
        <v>0</v>
      </c>
      <c r="T28" s="112">
        <f t="shared" si="51"/>
        <v>413432553.55967057</v>
      </c>
      <c r="U28" s="112">
        <f t="shared" si="51"/>
        <v>1749540201.6123292</v>
      </c>
      <c r="V28" s="112">
        <f t="shared" si="51"/>
        <v>23132268.876385707</v>
      </c>
      <c r="W28" s="112">
        <f t="shared" si="51"/>
        <v>2186105024.0483856</v>
      </c>
      <c r="X28" s="112">
        <f t="shared" si="51"/>
        <v>-18914491091.970261</v>
      </c>
    </row>
    <row r="29" spans="2:24">
      <c r="B29" s="20" t="s">
        <v>74</v>
      </c>
      <c r="C29" s="20" t="s">
        <v>42</v>
      </c>
      <c r="D29" s="40">
        <v>0.5</v>
      </c>
      <c r="E29" s="115">
        <f t="shared" si="0"/>
        <v>158068933.93458441</v>
      </c>
      <c r="F29" s="101"/>
      <c r="G29" s="101"/>
      <c r="H29" s="115">
        <f t="shared" ref="H29:K29" si="52">SUM(H57,H85,H113)</f>
        <v>1000000</v>
      </c>
      <c r="I29" s="112">
        <f t="shared" si="52"/>
        <v>4934940</v>
      </c>
      <c r="J29" s="112">
        <f t="shared" si="52"/>
        <v>773775121.66036844</v>
      </c>
      <c r="K29" s="115">
        <f t="shared" si="52"/>
        <v>79034466.967292204</v>
      </c>
      <c r="L29" s="41">
        <f>'REC Deliveries'!AL32</f>
        <v>64058542.467507966</v>
      </c>
      <c r="M29" s="41">
        <f t="shared" si="4"/>
        <v>14975924.499784239</v>
      </c>
      <c r="N29" s="57"/>
      <c r="O29" s="112">
        <f t="shared" ref="O29:X29" si="53">SUM(O57,O85,O113)</f>
        <v>-18914491091.970261</v>
      </c>
      <c r="P29" s="112">
        <f t="shared" si="53"/>
        <v>773775121.66036844</v>
      </c>
      <c r="Q29" s="112">
        <f t="shared" si="53"/>
        <v>1066758335.3904381</v>
      </c>
      <c r="R29" s="112">
        <f t="shared" si="53"/>
        <v>-18140715970.309895</v>
      </c>
      <c r="S29" s="47">
        <f t="shared" si="6"/>
        <v>0</v>
      </c>
      <c r="T29" s="112">
        <f t="shared" si="53"/>
        <v>386231436.33416015</v>
      </c>
      <c r="U29" s="112">
        <f t="shared" si="53"/>
        <v>1776442960.3333449</v>
      </c>
      <c r="V29" s="112">
        <f t="shared" si="53"/>
        <v>23213253.649811052</v>
      </c>
      <c r="W29" s="112">
        <f t="shared" si="53"/>
        <v>2185887650.3173161</v>
      </c>
      <c r="X29" s="112">
        <f t="shared" si="53"/>
        <v>-20326603620.627205</v>
      </c>
    </row>
    <row r="30" spans="2:24">
      <c r="B30" s="20" t="s">
        <v>74</v>
      </c>
      <c r="C30" s="20" t="s">
        <v>43</v>
      </c>
      <c r="D30" s="40">
        <v>0.5</v>
      </c>
      <c r="E30" s="115">
        <f t="shared" si="0"/>
        <v>158608977.39627159</v>
      </c>
      <c r="F30" s="101"/>
      <c r="G30" s="101"/>
      <c r="H30" s="115">
        <f t="shared" ref="H30:K30" si="54">SUM(H58,H86,H114)</f>
        <v>1000000</v>
      </c>
      <c r="I30" s="112">
        <f t="shared" si="54"/>
        <v>4934940</v>
      </c>
      <c r="J30" s="112">
        <f t="shared" si="54"/>
        <v>776486196.41735017</v>
      </c>
      <c r="K30" s="115">
        <f t="shared" si="54"/>
        <v>79304488.698135793</v>
      </c>
      <c r="L30" s="41">
        <f>'REC Deliveries'!AL33</f>
        <v>64275192.218387596</v>
      </c>
      <c r="M30" s="41">
        <f t="shared" si="4"/>
        <v>15029296.479748197</v>
      </c>
      <c r="N30" s="57"/>
      <c r="O30" s="112">
        <f t="shared" ref="O30:W30" si="55">SUM(O58,O86,O114)</f>
        <v>-20326603620.627205</v>
      </c>
      <c r="P30" s="112">
        <f t="shared" si="55"/>
        <v>776486196.41735017</v>
      </c>
      <c r="Q30" s="112">
        <f t="shared" si="55"/>
        <v>1069469410.1474198</v>
      </c>
      <c r="R30" s="112">
        <f t="shared" si="55"/>
        <v>-19550117424.209858</v>
      </c>
      <c r="S30" s="47">
        <f t="shared" si="6"/>
        <v>0</v>
      </c>
      <c r="T30" s="112">
        <f t="shared" si="55"/>
        <v>329558210.04996514</v>
      </c>
      <c r="U30" s="112">
        <f t="shared" si="55"/>
        <v>1799474916.0826318</v>
      </c>
      <c r="V30" s="112">
        <f t="shared" si="55"/>
        <v>23294585.892520506</v>
      </c>
      <c r="W30" s="112">
        <f t="shared" si="55"/>
        <v>2152327712.0251179</v>
      </c>
      <c r="X30" s="112">
        <f>SUM(X58,X86,X114)</f>
        <v>-21702445136.234974</v>
      </c>
    </row>
    <row r="31" spans="2:24">
      <c r="E31" s="95"/>
      <c r="F31" s="95"/>
      <c r="G31" s="98"/>
    </row>
    <row r="32" spans="2:24">
      <c r="E32" s="95"/>
      <c r="F32" s="98"/>
      <c r="G32" s="98"/>
      <c r="X32" s="103"/>
    </row>
    <row r="33" spans="2:24">
      <c r="B33" s="20" t="s">
        <v>44</v>
      </c>
      <c r="C33" s="20" t="s">
        <v>88</v>
      </c>
      <c r="D33" s="100">
        <f>D5</f>
        <v>0.17500000000000004</v>
      </c>
      <c r="E33" s="22">
        <v>35620834.881999999</v>
      </c>
      <c r="F33" s="101">
        <f>INDEX('Scenario Dashboard'!$K$15:$M$40,MATCH('RPS Balance'!$C33,'Scenario Dashboard'!$J$15:$J$40,0),MATCH('RPS Balance'!$B33,'Scenario Dashboard'!$K$13:$M$13,0))</f>
        <v>1.8053999999999999</v>
      </c>
      <c r="G33" s="99">
        <v>0</v>
      </c>
      <c r="H33" s="22"/>
      <c r="I33" s="50">
        <f t="shared" ref="I33:I58" si="56">G33*H33</f>
        <v>0</v>
      </c>
      <c r="J33" s="50">
        <f>E33*F33-I33</f>
        <v>64309855.295962796</v>
      </c>
      <c r="K33" s="41">
        <f>E33*D33</f>
        <v>6233646.1043500016</v>
      </c>
      <c r="L33" s="41"/>
      <c r="M33" s="41"/>
      <c r="O33" s="59">
        <f>J33+INDEX('General Inputs'!$D$15:$D$17,MATCH('RPS Balance'!$B33,'General Inputs'!$B$15:$B$17,0))</f>
        <v>87829264.295962796</v>
      </c>
      <c r="P33" s="47">
        <f>J33</f>
        <v>64309855.295962796</v>
      </c>
      <c r="Q33" s="47">
        <f>P33+$O$33</f>
        <v>152139119.59192559</v>
      </c>
      <c r="R33" s="47">
        <f>O33+P33</f>
        <v>152139119.59192559</v>
      </c>
      <c r="S33" s="47"/>
      <c r="T33" s="47">
        <f>'REC Spending'!AE36</f>
        <v>35149050.602178358</v>
      </c>
      <c r="U33" s="47">
        <f>'REC Spending'!AF36</f>
        <v>0</v>
      </c>
      <c r="V33" s="47">
        <f>'REC Spending'!AG36</f>
        <v>1956947.0137069982</v>
      </c>
      <c r="W33" s="50">
        <f>'REC Spending'!AH36</f>
        <v>37105997.615885355</v>
      </c>
      <c r="X33" s="47">
        <f>R33-W33</f>
        <v>115033121.97604024</v>
      </c>
    </row>
    <row r="34" spans="2:24">
      <c r="B34" s="20" t="s">
        <v>44</v>
      </c>
      <c r="C34" s="20" t="s">
        <v>89</v>
      </c>
      <c r="D34" s="100">
        <f t="shared" ref="D34:D58" si="57">D6</f>
        <v>0.19000000000000006</v>
      </c>
      <c r="E34" s="22">
        <v>35458611</v>
      </c>
      <c r="F34" s="101">
        <f>INDEX('Scenario Dashboard'!$K$15:$M$40,MATCH('RPS Balance'!$C34,'Scenario Dashboard'!$J$15:$J$40,0),MATCH('RPS Balance'!$B34,'Scenario Dashboard'!$K$13:$M$13,0))</f>
        <v>3.652133333333333</v>
      </c>
      <c r="G34" s="99">
        <v>0</v>
      </c>
      <c r="H34" s="22"/>
      <c r="I34" s="50">
        <f t="shared" si="56"/>
        <v>0</v>
      </c>
      <c r="J34" s="50">
        <f>E34*F34-I34</f>
        <v>129499575.18679999</v>
      </c>
      <c r="K34" s="41">
        <f t="shared" ref="K34:K58" si="58">E34*D34</f>
        <v>6737136.0900000017</v>
      </c>
      <c r="L34" s="41"/>
      <c r="M34" s="41"/>
      <c r="O34" s="47">
        <f>X33</f>
        <v>115033121.97604024</v>
      </c>
      <c r="P34" s="47">
        <f t="shared" ref="P34:P58" si="59">J34</f>
        <v>129499575.18679999</v>
      </c>
      <c r="Q34" s="47">
        <f t="shared" ref="Q34:Q58" si="60">P34+$O$33</f>
        <v>217328839.48276278</v>
      </c>
      <c r="R34" s="47">
        <f t="shared" ref="R34:R58" si="61">O34+P34</f>
        <v>244532697.16284025</v>
      </c>
      <c r="S34" s="47"/>
      <c r="T34" s="47">
        <f>'REC Spending'!AE37</f>
        <v>81605942.378252059</v>
      </c>
      <c r="U34" s="47">
        <f>'REC Spending'!AF37</f>
        <v>0</v>
      </c>
      <c r="V34" s="47">
        <f>'REC Spending'!AG37</f>
        <v>4037841.7223626804</v>
      </c>
      <c r="W34" s="50">
        <f>'REC Spending'!AH37</f>
        <v>85643784.100614741</v>
      </c>
      <c r="X34" s="47">
        <f t="shared" ref="X34:X58" si="62">R34-W34</f>
        <v>158888913.06222552</v>
      </c>
    </row>
    <row r="35" spans="2:24">
      <c r="B35" s="20" t="s">
        <v>44</v>
      </c>
      <c r="C35" s="20" t="s">
        <v>20</v>
      </c>
      <c r="D35" s="100">
        <f t="shared" si="57"/>
        <v>0.20500000000000007</v>
      </c>
      <c r="E35" s="22">
        <v>35074493</v>
      </c>
      <c r="F35" s="101">
        <f>INDEX('Scenario Dashboard'!$K$15:$M$40,MATCH('RPS Balance'!$C35,'Scenario Dashboard'!$J$15:$J$40,0),MATCH('RPS Balance'!$B35,'Scenario Dashboard'!$K$13:$M$13,0))</f>
        <v>4.5754999999999999</v>
      </c>
      <c r="G35" s="99">
        <v>0</v>
      </c>
      <c r="H35" s="22"/>
      <c r="I35" s="50">
        <f t="shared" si="56"/>
        <v>0</v>
      </c>
      <c r="J35" s="50">
        <f t="shared" ref="J35:J58" si="63">E35*F35-I35</f>
        <v>160483342.72150001</v>
      </c>
      <c r="K35" s="41">
        <f t="shared" si="58"/>
        <v>7190271.0650000023</v>
      </c>
      <c r="L35" s="41"/>
      <c r="M35" s="41"/>
      <c r="O35" s="47">
        <f t="shared" ref="O35:O58" si="64">X34</f>
        <v>158888913.06222552</v>
      </c>
      <c r="P35" s="47">
        <f t="shared" si="59"/>
        <v>160483342.72150001</v>
      </c>
      <c r="Q35" s="47">
        <f t="shared" si="60"/>
        <v>248312607.01746279</v>
      </c>
      <c r="R35" s="47">
        <f t="shared" si="61"/>
        <v>319372255.7837255</v>
      </c>
      <c r="S35" s="47"/>
      <c r="T35" s="47">
        <f>'REC Spending'!AE38</f>
        <v>88651757.841169789</v>
      </c>
      <c r="U35" s="47">
        <f>'REC Spending'!AF38</f>
        <v>0</v>
      </c>
      <c r="V35" s="47">
        <f>'REC Spending'!AG38</f>
        <v>4814494.2158239875</v>
      </c>
      <c r="W35" s="50">
        <f>'REC Spending'!AH38</f>
        <v>93466252.056993783</v>
      </c>
      <c r="X35" s="47">
        <f t="shared" si="62"/>
        <v>225906003.72673172</v>
      </c>
    </row>
    <row r="36" spans="2:24">
      <c r="B36" s="20" t="s">
        <v>44</v>
      </c>
      <c r="C36" s="20" t="s">
        <v>21</v>
      </c>
      <c r="D36" s="100">
        <f t="shared" si="57"/>
        <v>0.22000000000000008</v>
      </c>
      <c r="E36" s="22">
        <v>34318518.792809002</v>
      </c>
      <c r="F36" s="101">
        <f>INDEX('Scenario Dashboard'!$K$15:$M$40,MATCH('RPS Balance'!$C36,'Scenario Dashboard'!$J$15:$J$40,0),MATCH('RPS Balance'!$B36,'Scenario Dashboard'!$K$13:$M$13,0))</f>
        <v>4.5754999999999999</v>
      </c>
      <c r="G36" s="99">
        <v>0.31391599999999997</v>
      </c>
      <c r="H36" s="22">
        <v>200000</v>
      </c>
      <c r="I36" s="50">
        <f t="shared" si="56"/>
        <v>62783.199999999997</v>
      </c>
      <c r="J36" s="50">
        <f>E36*F36-I36</f>
        <v>156961599.53649759</v>
      </c>
      <c r="K36" s="41">
        <f t="shared" si="58"/>
        <v>7550074.1344179837</v>
      </c>
      <c r="L36" s="41"/>
      <c r="M36" s="41"/>
      <c r="O36" s="47">
        <f t="shared" si="64"/>
        <v>225906003.72673172</v>
      </c>
      <c r="P36" s="47">
        <f t="shared" si="59"/>
        <v>156961599.53649759</v>
      </c>
      <c r="Q36" s="47">
        <f t="shared" si="60"/>
        <v>244790863.8324604</v>
      </c>
      <c r="R36" s="47">
        <f t="shared" si="61"/>
        <v>382867603.26322931</v>
      </c>
      <c r="S36" s="47"/>
      <c r="T36" s="47">
        <f>'REC Spending'!AE39</f>
        <v>94847593.790758893</v>
      </c>
      <c r="U36" s="47">
        <f>'REC Spending'!AF39</f>
        <v>0</v>
      </c>
      <c r="V36" s="47">
        <f>'REC Spending'!AG39</f>
        <v>4732200.7316286694</v>
      </c>
      <c r="W36" s="50">
        <f>'REC Spending'!AH39</f>
        <v>99579794.522387564</v>
      </c>
      <c r="X36" s="47">
        <f t="shared" si="62"/>
        <v>283287808.74084175</v>
      </c>
    </row>
    <row r="37" spans="2:24">
      <c r="B37" s="20" t="s">
        <v>44</v>
      </c>
      <c r="C37" s="20" t="s">
        <v>22</v>
      </c>
      <c r="D37" s="100">
        <f t="shared" si="57"/>
        <v>0.2350000000000001</v>
      </c>
      <c r="E37" s="22">
        <v>33963264.598822832</v>
      </c>
      <c r="F37" s="101">
        <f>INDEX('Scenario Dashboard'!$K$15:$M$40,MATCH('RPS Balance'!$C37,'Scenario Dashboard'!$J$15:$J$40,0),MATCH('RPS Balance'!$B37,'Scenario Dashboard'!$K$13:$M$13,0))</f>
        <v>4.5754999999999999</v>
      </c>
      <c r="G37" s="99">
        <v>0.27900000000000003</v>
      </c>
      <c r="H37" s="22">
        <v>200000</v>
      </c>
      <c r="I37" s="50">
        <f t="shared" si="56"/>
        <v>55800.000000000007</v>
      </c>
      <c r="J37" s="50">
        <f t="shared" si="63"/>
        <v>155343117.17191386</v>
      </c>
      <c r="K37" s="41">
        <f t="shared" si="58"/>
        <v>7981367.1807233691</v>
      </c>
      <c r="L37" s="41"/>
      <c r="M37" s="41"/>
      <c r="O37" s="47">
        <f t="shared" si="64"/>
        <v>283287808.74084175</v>
      </c>
      <c r="P37" s="47">
        <f t="shared" si="59"/>
        <v>155343117.17191386</v>
      </c>
      <c r="Q37" s="47">
        <f t="shared" si="60"/>
        <v>243172381.46787667</v>
      </c>
      <c r="R37" s="47">
        <f t="shared" si="61"/>
        <v>438630925.91275561</v>
      </c>
      <c r="S37" s="47"/>
      <c r="T37" s="47">
        <f>'REC Spending'!AE40</f>
        <v>119454158.90754277</v>
      </c>
      <c r="U37" s="47">
        <f>'REC Spending'!AF40</f>
        <v>0</v>
      </c>
      <c r="V37" s="47">
        <f>'REC Spending'!AG40</f>
        <v>4659051.8580970205</v>
      </c>
      <c r="W37" s="50">
        <f>'REC Spending'!AH40</f>
        <v>124113210.76563978</v>
      </c>
      <c r="X37" s="47">
        <f t="shared" si="62"/>
        <v>314517715.14711583</v>
      </c>
    </row>
    <row r="38" spans="2:24">
      <c r="B38" s="20" t="s">
        <v>44</v>
      </c>
      <c r="C38" s="20" t="s">
        <v>23</v>
      </c>
      <c r="D38" s="100">
        <f t="shared" si="57"/>
        <v>0.25000000000000011</v>
      </c>
      <c r="E38" s="22">
        <v>34642529.890799291</v>
      </c>
      <c r="F38" s="101">
        <f>INDEX('Scenario Dashboard'!$K$15:$M$40,MATCH('RPS Balance'!$C38,'Scenario Dashboard'!$J$15:$J$40,0),MATCH('RPS Balance'!$B38,'Scenario Dashboard'!$K$13:$M$13,0))</f>
        <v>4.5754999999999999</v>
      </c>
      <c r="G38" s="99">
        <v>0.3644502098045031</v>
      </c>
      <c r="H38" s="22">
        <v>300000</v>
      </c>
      <c r="I38" s="50">
        <f>G38*H38</f>
        <v>109335.06294135093</v>
      </c>
      <c r="J38" s="50">
        <f t="shared" si="63"/>
        <v>158397560.45241082</v>
      </c>
      <c r="K38" s="41">
        <f t="shared" si="58"/>
        <v>8660632.4726998266</v>
      </c>
      <c r="L38" s="41"/>
      <c r="M38" s="41"/>
      <c r="O38" s="47">
        <f t="shared" si="64"/>
        <v>314517715.14711583</v>
      </c>
      <c r="P38" s="47">
        <f t="shared" si="59"/>
        <v>158397560.45241082</v>
      </c>
      <c r="Q38" s="47">
        <f t="shared" si="60"/>
        <v>246226824.74837363</v>
      </c>
      <c r="R38" s="47">
        <f t="shared" si="61"/>
        <v>472915275.59952664</v>
      </c>
      <c r="S38" s="47"/>
      <c r="T38" s="47">
        <f>'REC Spending'!AE41</f>
        <v>118093437.70615649</v>
      </c>
      <c r="U38" s="47">
        <f>'REC Spending'!AF41</f>
        <v>7074988.0627278686</v>
      </c>
      <c r="V38" s="47">
        <f>'REC Spending'!AG41</f>
        <v>4641007.3628739165</v>
      </c>
      <c r="W38" s="50">
        <f>'REC Spending'!AH41</f>
        <v>129809433.13175827</v>
      </c>
      <c r="X38" s="47">
        <f t="shared" si="62"/>
        <v>343105842.46776837</v>
      </c>
    </row>
    <row r="39" spans="2:24">
      <c r="B39" s="20" t="s">
        <v>44</v>
      </c>
      <c r="C39" s="20" t="s">
        <v>24</v>
      </c>
      <c r="D39" s="100">
        <f t="shared" si="57"/>
        <v>0.28000000000000003</v>
      </c>
      <c r="E39" s="22">
        <v>33122720.436321735</v>
      </c>
      <c r="F39" s="101">
        <f>INDEX('Scenario Dashboard'!$K$15:$M$40,MATCH('RPS Balance'!$C39,'Scenario Dashboard'!$J$15:$J$40,0),MATCH('RPS Balance'!$B39,'Scenario Dashboard'!$K$13:$M$13,0))</f>
        <v>4.5754999999999999</v>
      </c>
      <c r="G39" s="99">
        <v>0.65626707837117693</v>
      </c>
      <c r="H39" s="22">
        <v>200000</v>
      </c>
      <c r="I39" s="50">
        <f t="shared" si="56"/>
        <v>131253.41567423538</v>
      </c>
      <c r="J39" s="50">
        <f t="shared" si="63"/>
        <v>151421753.94071585</v>
      </c>
      <c r="K39" s="41">
        <f t="shared" si="58"/>
        <v>9274361.7221700866</v>
      </c>
      <c r="L39" s="41"/>
      <c r="M39" s="41"/>
      <c r="O39" s="47">
        <f t="shared" si="64"/>
        <v>343105842.46776837</v>
      </c>
      <c r="P39" s="47">
        <f t="shared" si="59"/>
        <v>151421753.94071585</v>
      </c>
      <c r="Q39" s="47">
        <f t="shared" si="60"/>
        <v>239251018.23667866</v>
      </c>
      <c r="R39" s="47">
        <f t="shared" si="61"/>
        <v>494527596.40848422</v>
      </c>
      <c r="S39" s="47"/>
      <c r="T39" s="47">
        <f>'REC Spending'!AE42</f>
        <v>118019924.43019423</v>
      </c>
      <c r="U39" s="47">
        <f>'REC Spending'!AF42</f>
        <v>50400559.918272093</v>
      </c>
      <c r="V39" s="47">
        <f>'REC Spending'!AG42</f>
        <v>4850157.5626517888</v>
      </c>
      <c r="W39" s="50">
        <f>'REC Spending'!AH42</f>
        <v>173270641.91111812</v>
      </c>
      <c r="X39" s="47">
        <f t="shared" si="62"/>
        <v>321256954.49736607</v>
      </c>
    </row>
    <row r="40" spans="2:24">
      <c r="B40" s="20" t="s">
        <v>44</v>
      </c>
      <c r="C40" s="20" t="s">
        <v>25</v>
      </c>
      <c r="D40" s="100">
        <f t="shared" si="57"/>
        <v>0.31</v>
      </c>
      <c r="E40" s="22">
        <v>32848808.6508765</v>
      </c>
      <c r="F40" s="101">
        <f>INDEX('Scenario Dashboard'!$K$15:$M$40,MATCH('RPS Balance'!$C40,'Scenario Dashboard'!$J$15:$J$40,0),MATCH('RPS Balance'!$B40,'Scenario Dashboard'!$K$13:$M$13,0))</f>
        <v>4.5754999999999999</v>
      </c>
      <c r="G40" s="99">
        <v>1.2633157033975717</v>
      </c>
      <c r="H40" s="22">
        <v>200000</v>
      </c>
      <c r="I40" s="50">
        <f t="shared" si="56"/>
        <v>252663.14067951436</v>
      </c>
      <c r="J40" s="50">
        <f t="shared" si="63"/>
        <v>150047060.8414059</v>
      </c>
      <c r="K40" s="41">
        <f t="shared" si="58"/>
        <v>10183130.681771714</v>
      </c>
      <c r="L40" s="41"/>
      <c r="M40" s="41"/>
      <c r="O40" s="47">
        <f t="shared" si="64"/>
        <v>321256954.49736607</v>
      </c>
      <c r="P40" s="47">
        <f t="shared" si="59"/>
        <v>150047060.8414059</v>
      </c>
      <c r="Q40" s="47">
        <f t="shared" si="60"/>
        <v>237876325.13736868</v>
      </c>
      <c r="R40" s="47">
        <f t="shared" si="61"/>
        <v>471304015.33877194</v>
      </c>
      <c r="S40" s="47"/>
      <c r="T40" s="47">
        <f>'REC Spending'!AE43</f>
        <v>151039623.54896814</v>
      </c>
      <c r="U40" s="47">
        <f>'REC Spending'!AF43</f>
        <v>104972673.07161599</v>
      </c>
      <c r="V40" s="47">
        <f>'REC Spending'!AG43</f>
        <v>4808296.5897729006</v>
      </c>
      <c r="W40" s="50">
        <f>'REC Spending'!AH43</f>
        <v>260820593.21035704</v>
      </c>
      <c r="X40" s="47">
        <f t="shared" si="62"/>
        <v>210483422.1284149</v>
      </c>
    </row>
    <row r="41" spans="2:24">
      <c r="B41" s="20" t="s">
        <v>44</v>
      </c>
      <c r="C41" s="20" t="s">
        <v>26</v>
      </c>
      <c r="D41" s="100">
        <f t="shared" si="57"/>
        <v>0.34</v>
      </c>
      <c r="E41" s="22">
        <v>32589426.534430474</v>
      </c>
      <c r="F41" s="101">
        <f>INDEX('Scenario Dashboard'!$K$15:$M$40,MATCH('RPS Balance'!$C41,'Scenario Dashboard'!$J$15:$J$40,0),MATCH('RPS Balance'!$B41,'Scenario Dashboard'!$K$13:$M$13,0))</f>
        <v>4.5754999999999999</v>
      </c>
      <c r="G41" s="99">
        <v>2.2209312651801305</v>
      </c>
      <c r="H41" s="22">
        <v>200000</v>
      </c>
      <c r="I41" s="50">
        <f t="shared" si="56"/>
        <v>444186.25303602609</v>
      </c>
      <c r="J41" s="50">
        <f>E41*F41-I41</f>
        <v>148668734.8552506</v>
      </c>
      <c r="K41" s="41">
        <f t="shared" si="58"/>
        <v>11080405.021706361</v>
      </c>
      <c r="L41" s="41"/>
      <c r="M41" s="41"/>
      <c r="O41" s="47">
        <f t="shared" si="64"/>
        <v>210483422.1284149</v>
      </c>
      <c r="P41" s="47">
        <f t="shared" si="59"/>
        <v>148668734.8552506</v>
      </c>
      <c r="Q41" s="47">
        <f t="shared" si="60"/>
        <v>236497999.15121341</v>
      </c>
      <c r="R41" s="47">
        <f t="shared" si="61"/>
        <v>359152156.98366547</v>
      </c>
      <c r="S41" s="47"/>
      <c r="T41" s="47">
        <f>'REC Spending'!AE44</f>
        <v>172626472.95206866</v>
      </c>
      <c r="U41" s="47">
        <f>'REC Spending'!AF44</f>
        <v>155907178.22844133</v>
      </c>
      <c r="V41" s="47">
        <f>'REC Spending'!AG44</f>
        <v>4766796.6051413585</v>
      </c>
      <c r="W41" s="50">
        <f>'REC Spending'!AH44</f>
        <v>333300447.78565133</v>
      </c>
      <c r="X41" s="47">
        <f t="shared" si="62"/>
        <v>25851709.19801414</v>
      </c>
    </row>
    <row r="42" spans="2:24">
      <c r="B42" s="20" t="s">
        <v>44</v>
      </c>
      <c r="C42" s="20" t="s">
        <v>27</v>
      </c>
      <c r="D42" s="100">
        <f>D14</f>
        <v>0.37</v>
      </c>
      <c r="E42" s="22">
        <v>32318315.002490982</v>
      </c>
      <c r="F42" s="101">
        <f>INDEX('Scenario Dashboard'!$K$15:$M$40,MATCH('RPS Balance'!$C42,'Scenario Dashboard'!$J$15:$J$40,0),MATCH('RPS Balance'!$B42,'Scenario Dashboard'!$K$13:$M$13,0))</f>
        <v>4.5754999999999999</v>
      </c>
      <c r="G42" s="99">
        <v>3.3616000472664731</v>
      </c>
      <c r="H42" s="22">
        <v>200000</v>
      </c>
      <c r="I42" s="50">
        <f t="shared" si="56"/>
        <v>672320.00945329457</v>
      </c>
      <c r="J42" s="50">
        <f t="shared" si="63"/>
        <v>147200130.28444418</v>
      </c>
      <c r="K42" s="41">
        <f>E42*D42</f>
        <v>11957776.550921664</v>
      </c>
      <c r="L42" s="41"/>
      <c r="M42" s="41"/>
      <c r="O42" s="47">
        <f t="shared" si="64"/>
        <v>25851709.19801414</v>
      </c>
      <c r="P42" s="47">
        <f t="shared" si="59"/>
        <v>147200130.28444418</v>
      </c>
      <c r="Q42" s="47">
        <f t="shared" si="60"/>
        <v>235029394.58040696</v>
      </c>
      <c r="R42" s="47">
        <f t="shared" si="61"/>
        <v>173051839.48245832</v>
      </c>
      <c r="S42" s="47"/>
      <c r="T42" s="47">
        <f>'REC Spending'!AE45</f>
        <v>173397910.84814888</v>
      </c>
      <c r="U42" s="47">
        <f>'REC Spending'!AF45</f>
        <v>207248146.13155919</v>
      </c>
      <c r="V42" s="47">
        <f>'REC Spending'!AG45</f>
        <v>4724155.0180092864</v>
      </c>
      <c r="W42" s="50">
        <f>'REC Spending'!AH45</f>
        <v>385370211.99771738</v>
      </c>
      <c r="X42" s="47">
        <f t="shared" si="62"/>
        <v>-212318372.51525906</v>
      </c>
    </row>
    <row r="43" spans="2:24">
      <c r="B43" s="20" t="s">
        <v>44</v>
      </c>
      <c r="C43" s="20" t="s">
        <v>28</v>
      </c>
      <c r="D43" s="100">
        <f t="shared" si="57"/>
        <v>0.4</v>
      </c>
      <c r="E43" s="22">
        <v>32024777.360337004</v>
      </c>
      <c r="F43" s="101">
        <f>INDEX('Scenario Dashboard'!$K$15:$M$40,MATCH('RPS Balance'!$C43,'Scenario Dashboard'!$J$15:$J$40,0),MATCH('RPS Balance'!$B43,'Scenario Dashboard'!$K$13:$M$13,0))</f>
        <v>4.5754999999999999</v>
      </c>
      <c r="G43" s="99">
        <v>4.5691482924505271</v>
      </c>
      <c r="H43" s="22">
        <v>200000</v>
      </c>
      <c r="I43" s="50">
        <f t="shared" si="56"/>
        <v>913829.65849010542</v>
      </c>
      <c r="J43" s="50">
        <f t="shared" si="63"/>
        <v>145615539.15373185</v>
      </c>
      <c r="K43" s="41">
        <f t="shared" si="58"/>
        <v>12809910.944134802</v>
      </c>
      <c r="L43" s="41"/>
      <c r="M43" s="41"/>
      <c r="O43" s="47">
        <f t="shared" si="64"/>
        <v>-212318372.51525906</v>
      </c>
      <c r="P43" s="47">
        <f t="shared" si="59"/>
        <v>145615539.15373185</v>
      </c>
      <c r="Q43" s="47">
        <f t="shared" si="60"/>
        <v>233444803.44969463</v>
      </c>
      <c r="R43" s="47">
        <f t="shared" si="61"/>
        <v>-66702833.361527205</v>
      </c>
      <c r="S43" s="47"/>
      <c r="T43" s="47">
        <f>'REC Spending'!AE46</f>
        <v>167292296.44839683</v>
      </c>
      <c r="U43" s="47">
        <f>'REC Spending'!AF46</f>
        <v>250298353.73939735</v>
      </c>
      <c r="V43" s="47">
        <f>'REC Spending'!AG46</f>
        <v>4679954.6046430711</v>
      </c>
      <c r="W43" s="50">
        <f>'REC Spending'!AH46</f>
        <v>422270604.79243726</v>
      </c>
      <c r="X43" s="47">
        <f>R43-W43</f>
        <v>-488973438.15396446</v>
      </c>
    </row>
    <row r="44" spans="2:24">
      <c r="B44" s="20" t="s">
        <v>44</v>
      </c>
      <c r="C44" s="20" t="s">
        <v>29</v>
      </c>
      <c r="D44" s="100">
        <f t="shared" si="57"/>
        <v>0.40902608000000001</v>
      </c>
      <c r="E44" s="22">
        <v>32024777.360337004</v>
      </c>
      <c r="F44" s="101">
        <f>INDEX('Scenario Dashboard'!$K$15:$M$40,MATCH('RPS Balance'!$C44,'Scenario Dashboard'!$J$15:$J$40,0),MATCH('RPS Balance'!$B44,'Scenario Dashboard'!$K$13:$M$13,0))</f>
        <v>4.5754999999999999</v>
      </c>
      <c r="G44" s="99">
        <v>4.5754999999999999</v>
      </c>
      <c r="H44" s="22">
        <v>200000</v>
      </c>
      <c r="I44" s="50">
        <f t="shared" si="56"/>
        <v>915100</v>
      </c>
      <c r="J44" s="50">
        <f t="shared" si="63"/>
        <v>145614268.81222194</v>
      </c>
      <c r="K44" s="41">
        <f t="shared" si="58"/>
        <v>13098969.146571392</v>
      </c>
      <c r="L44" s="41"/>
      <c r="M44" s="41"/>
      <c r="O44" s="47">
        <f t="shared" si="64"/>
        <v>-488973438.15396446</v>
      </c>
      <c r="P44" s="47">
        <f t="shared" si="59"/>
        <v>145614268.81222194</v>
      </c>
      <c r="Q44" s="47">
        <f t="shared" si="60"/>
        <v>233443533.10818475</v>
      </c>
      <c r="R44" s="47">
        <f t="shared" si="61"/>
        <v>-343359169.34174252</v>
      </c>
      <c r="S44" s="47"/>
      <c r="T44" s="47">
        <f>'REC Spending'!AE47</f>
        <v>164140900.04951987</v>
      </c>
      <c r="U44" s="47">
        <f>'REC Spending'!AF47</f>
        <v>289318608.24235034</v>
      </c>
      <c r="V44" s="47">
        <f>'REC Spending'!AG47</f>
        <v>4680951.0332159679</v>
      </c>
      <c r="W44" s="50">
        <f>'REC Spending'!AH47</f>
        <v>458140459.32508618</v>
      </c>
      <c r="X44" s="47">
        <f t="shared" si="62"/>
        <v>-801499628.66682863</v>
      </c>
    </row>
    <row r="45" spans="2:24">
      <c r="B45" s="20" t="s">
        <v>44</v>
      </c>
      <c r="C45" s="20" t="s">
        <v>30</v>
      </c>
      <c r="D45" s="100">
        <f t="shared" si="57"/>
        <v>0.41825583530041599</v>
      </c>
      <c r="E45" s="22">
        <v>32024777.360337004</v>
      </c>
      <c r="F45" s="101">
        <f>INDEX('Scenario Dashboard'!$K$15:$M$40,MATCH('RPS Balance'!$C45,'Scenario Dashboard'!$J$15:$J$40,0),MATCH('RPS Balance'!$B45,'Scenario Dashboard'!$K$13:$M$13,0))</f>
        <v>4.5754999999999999</v>
      </c>
      <c r="G45" s="99">
        <v>4.5754999999999999</v>
      </c>
      <c r="H45" s="22">
        <v>200000</v>
      </c>
      <c r="I45" s="50">
        <f t="shared" si="56"/>
        <v>915100</v>
      </c>
      <c r="J45" s="50">
        <f t="shared" si="63"/>
        <v>145614268.81222194</v>
      </c>
      <c r="K45" s="41">
        <f t="shared" si="58"/>
        <v>13394550.005157605</v>
      </c>
      <c r="L45" s="41"/>
      <c r="M45" s="41"/>
      <c r="O45" s="47">
        <f t="shared" si="64"/>
        <v>-801499628.66682863</v>
      </c>
      <c r="P45" s="47">
        <f t="shared" si="59"/>
        <v>145614268.81222194</v>
      </c>
      <c r="Q45" s="47">
        <f t="shared" si="60"/>
        <v>233443533.10818475</v>
      </c>
      <c r="R45" s="47">
        <f>O45+P45</f>
        <v>-655885359.85460663</v>
      </c>
      <c r="S45" s="47"/>
      <c r="T45" s="47">
        <f>'REC Spending'!AE48</f>
        <v>160735066.97981623</v>
      </c>
      <c r="U45" s="47">
        <f>'REC Spending'!AF48</f>
        <v>315588182.97573435</v>
      </c>
      <c r="V45" s="47">
        <f>'REC Spending'!AG48</f>
        <v>4684935.5926892664</v>
      </c>
      <c r="W45" s="50">
        <f>'REC Spending'!AH48</f>
        <v>481008185.54823983</v>
      </c>
      <c r="X45" s="47">
        <f t="shared" si="62"/>
        <v>-1136893545.4028463</v>
      </c>
    </row>
    <row r="46" spans="2:24">
      <c r="B46" s="20" t="s">
        <v>44</v>
      </c>
      <c r="C46" s="20" t="s">
        <v>31</v>
      </c>
      <c r="D46" s="100">
        <f t="shared" si="57"/>
        <v>0.42769386187513697</v>
      </c>
      <c r="E46" s="22">
        <v>32024777.360337004</v>
      </c>
      <c r="F46" s="101">
        <f>INDEX('Scenario Dashboard'!$K$15:$M$40,MATCH('RPS Balance'!$C46,'Scenario Dashboard'!$J$15:$J$40,0),MATCH('RPS Balance'!$B46,'Scenario Dashboard'!$K$13:$M$13,0))</f>
        <v>4.5754999999999999</v>
      </c>
      <c r="G46" s="99">
        <v>4.5754999999999999</v>
      </c>
      <c r="H46" s="22">
        <v>200000</v>
      </c>
      <c r="I46" s="50">
        <f t="shared" si="56"/>
        <v>915100</v>
      </c>
      <c r="J46" s="50">
        <f t="shared" si="63"/>
        <v>145614268.81222194</v>
      </c>
      <c r="K46" s="41">
        <f t="shared" si="58"/>
        <v>13696800.704933988</v>
      </c>
      <c r="L46" s="41"/>
      <c r="M46" s="41"/>
      <c r="O46" s="47">
        <f t="shared" si="64"/>
        <v>-1136893545.4028463</v>
      </c>
      <c r="P46" s="47">
        <f t="shared" si="59"/>
        <v>145614268.81222194</v>
      </c>
      <c r="Q46" s="47">
        <f t="shared" si="60"/>
        <v>233443533.10818475</v>
      </c>
      <c r="R46" s="47">
        <f t="shared" si="61"/>
        <v>-991279276.59062433</v>
      </c>
      <c r="S46" s="47"/>
      <c r="T46" s="47">
        <f>'REC Spending'!AE49</f>
        <v>148646837.65334374</v>
      </c>
      <c r="U46" s="47">
        <f>'REC Spending'!AF49</f>
        <v>320625115.16388369</v>
      </c>
      <c r="V46" s="47">
        <f>'REC Spending'!AG49</f>
        <v>4689555.9707229706</v>
      </c>
      <c r="W46" s="50">
        <f>'REC Spending'!AH49</f>
        <v>473961508.7879504</v>
      </c>
      <c r="X46" s="47">
        <f t="shared" si="62"/>
        <v>-1465240785.3785748</v>
      </c>
    </row>
    <row r="47" spans="2:24">
      <c r="B47" s="20" t="s">
        <v>44</v>
      </c>
      <c r="C47" s="20" t="s">
        <v>32</v>
      </c>
      <c r="D47" s="100">
        <f t="shared" si="57"/>
        <v>0.43734485940712181</v>
      </c>
      <c r="E47" s="22">
        <v>32024777.360337004</v>
      </c>
      <c r="F47" s="101">
        <f>INDEX('Scenario Dashboard'!$K$15:$M$40,MATCH('RPS Balance'!$C47,'Scenario Dashboard'!$J$15:$J$40,0),MATCH('RPS Balance'!$B47,'Scenario Dashboard'!$K$13:$M$13,0))</f>
        <v>4.5754999999999999</v>
      </c>
      <c r="G47" s="99">
        <v>4.5754999999999999</v>
      </c>
      <c r="H47" s="22">
        <v>200000</v>
      </c>
      <c r="I47" s="50">
        <f t="shared" si="56"/>
        <v>915100</v>
      </c>
      <c r="J47" s="50">
        <f t="shared" si="63"/>
        <v>145614268.81222194</v>
      </c>
      <c r="K47" s="41">
        <f t="shared" si="58"/>
        <v>14005871.752200965</v>
      </c>
      <c r="L47" s="41"/>
      <c r="M47" s="41"/>
      <c r="O47" s="47">
        <f t="shared" si="64"/>
        <v>-1465240785.3785748</v>
      </c>
      <c r="P47" s="47">
        <f t="shared" si="59"/>
        <v>145614268.81222194</v>
      </c>
      <c r="Q47" s="47">
        <f t="shared" si="60"/>
        <v>233443533.10818475</v>
      </c>
      <c r="R47" s="47">
        <f t="shared" si="61"/>
        <v>-1319626516.5663528</v>
      </c>
      <c r="S47" s="47"/>
      <c r="T47" s="47">
        <f>'REC Spending'!AE50</f>
        <v>117038309.90922406</v>
      </c>
      <c r="U47" s="47">
        <f>'REC Spending'!AF50</f>
        <v>309227970.58399719</v>
      </c>
      <c r="V47" s="47">
        <f>'REC Spending'!AG50</f>
        <v>4693496.7759773722</v>
      </c>
      <c r="W47" s="50">
        <f>'REC Spending'!AH50</f>
        <v>430959777.26919866</v>
      </c>
      <c r="X47" s="47">
        <f t="shared" si="62"/>
        <v>-1750586293.8355515</v>
      </c>
    </row>
    <row r="48" spans="2:24">
      <c r="B48" s="20" t="s">
        <v>44</v>
      </c>
      <c r="C48" s="20" t="s">
        <v>33</v>
      </c>
      <c r="D48" s="100">
        <f t="shared" si="57"/>
        <v>0.44721363362861538</v>
      </c>
      <c r="E48" s="22">
        <v>32024777.360337004</v>
      </c>
      <c r="F48" s="101">
        <f>INDEX('Scenario Dashboard'!$K$15:$M$40,MATCH('RPS Balance'!$C48,'Scenario Dashboard'!$J$15:$J$40,0),MATCH('RPS Balance'!$B48,'Scenario Dashboard'!$K$13:$M$13,0))</f>
        <v>4.5754999999999999</v>
      </c>
      <c r="G48" s="99">
        <v>4.5754999999999999</v>
      </c>
      <c r="H48" s="22">
        <v>200000</v>
      </c>
      <c r="I48" s="50">
        <f t="shared" si="56"/>
        <v>915100</v>
      </c>
      <c r="J48" s="50">
        <f t="shared" si="63"/>
        <v>145614268.81222194</v>
      </c>
      <c r="K48" s="41">
        <f t="shared" si="58"/>
        <v>14321917.049463728</v>
      </c>
      <c r="L48" s="41"/>
      <c r="M48" s="41"/>
      <c r="O48" s="47">
        <f t="shared" si="64"/>
        <v>-1750586293.8355515</v>
      </c>
      <c r="P48" s="47">
        <f t="shared" si="59"/>
        <v>145614268.81222194</v>
      </c>
      <c r="Q48" s="47">
        <f t="shared" si="60"/>
        <v>233443533.10818475</v>
      </c>
      <c r="R48" s="47">
        <f t="shared" si="61"/>
        <v>-1604972025.0233295</v>
      </c>
      <c r="S48" s="47"/>
      <c r="T48" s="47">
        <f>'REC Spending'!AE51</f>
        <v>112046744.10800791</v>
      </c>
      <c r="U48" s="47">
        <f>'REC Spending'!AF51</f>
        <v>297683359.56861573</v>
      </c>
      <c r="V48" s="47">
        <f>'REC Spending'!AG51</f>
        <v>4696419.8685929757</v>
      </c>
      <c r="W48" s="50">
        <f>'REC Spending'!AH51</f>
        <v>414426523.54521662</v>
      </c>
      <c r="X48" s="47">
        <f t="shared" si="62"/>
        <v>-2019398548.5685461</v>
      </c>
    </row>
    <row r="49" spans="2:24">
      <c r="B49" s="20" t="s">
        <v>44</v>
      </c>
      <c r="C49" s="20" t="s">
        <v>34</v>
      </c>
      <c r="D49" s="100">
        <f t="shared" si="57"/>
        <v>0.45730509871417185</v>
      </c>
      <c r="E49" s="22">
        <v>32024777.360337004</v>
      </c>
      <c r="F49" s="101">
        <f>INDEX('Scenario Dashboard'!$K$15:$M$40,MATCH('RPS Balance'!$C49,'Scenario Dashboard'!$J$15:$J$40,0),MATCH('RPS Balance'!$B49,'Scenario Dashboard'!$K$13:$M$13,0))</f>
        <v>4.5754999999999999</v>
      </c>
      <c r="G49" s="99">
        <v>4.5754999999999999</v>
      </c>
      <c r="H49" s="22">
        <v>200000</v>
      </c>
      <c r="I49" s="50">
        <f t="shared" si="56"/>
        <v>915100</v>
      </c>
      <c r="J49" s="50">
        <f t="shared" si="63"/>
        <v>145614268.81222194</v>
      </c>
      <c r="K49" s="41">
        <f t="shared" si="58"/>
        <v>14645093.972068289</v>
      </c>
      <c r="L49" s="41"/>
      <c r="M49" s="41"/>
      <c r="O49" s="47">
        <f t="shared" si="64"/>
        <v>-2019398548.5685461</v>
      </c>
      <c r="P49" s="47">
        <f t="shared" si="59"/>
        <v>145614268.81222194</v>
      </c>
      <c r="Q49" s="47">
        <f t="shared" si="60"/>
        <v>233443533.10818475</v>
      </c>
      <c r="R49" s="47">
        <f t="shared" si="61"/>
        <v>-1873784279.7563241</v>
      </c>
      <c r="S49" s="47"/>
      <c r="T49" s="47">
        <f>'REC Spending'!AE52</f>
        <v>106701974.0605514</v>
      </c>
      <c r="U49" s="47">
        <f>'REC Spending'!AF52</f>
        <v>301271628.06095111</v>
      </c>
      <c r="V49" s="47">
        <f>'REC Spending'!AG52</f>
        <v>4698442.484198682</v>
      </c>
      <c r="W49" s="50">
        <f>'REC Spending'!AH52</f>
        <v>412672044.60570121</v>
      </c>
      <c r="X49" s="47">
        <f t="shared" si="62"/>
        <v>-2286456324.3620253</v>
      </c>
    </row>
    <row r="50" spans="2:24">
      <c r="B50" s="20" t="s">
        <v>44</v>
      </c>
      <c r="C50" s="20" t="s">
        <v>35</v>
      </c>
      <c r="D50" s="100">
        <f t="shared" si="57"/>
        <v>0.46762427972767689</v>
      </c>
      <c r="E50" s="22">
        <v>32024777.360337004</v>
      </c>
      <c r="F50" s="101">
        <f>INDEX('Scenario Dashboard'!$K$15:$M$40,MATCH('RPS Balance'!$C50,'Scenario Dashboard'!$J$15:$J$40,0),MATCH('RPS Balance'!$B50,'Scenario Dashboard'!$K$13:$M$13,0))</f>
        <v>4.5754999999999999</v>
      </c>
      <c r="G50" s="99">
        <v>4.5754999999999999</v>
      </c>
      <c r="H50" s="22">
        <v>200000</v>
      </c>
      <c r="I50" s="50">
        <f t="shared" si="56"/>
        <v>915100</v>
      </c>
      <c r="J50" s="50">
        <f t="shared" si="63"/>
        <v>145614268.81222194</v>
      </c>
      <c r="K50" s="41">
        <f t="shared" si="58"/>
        <v>14975563.446566805</v>
      </c>
      <c r="L50" s="41"/>
      <c r="M50" s="41"/>
      <c r="O50" s="47">
        <f t="shared" si="64"/>
        <v>-2286456324.3620253</v>
      </c>
      <c r="P50" s="47">
        <f t="shared" si="59"/>
        <v>145614268.81222194</v>
      </c>
      <c r="Q50" s="47">
        <f t="shared" si="60"/>
        <v>233443533.10818475</v>
      </c>
      <c r="R50" s="47">
        <f t="shared" si="61"/>
        <v>-2140842055.5498033</v>
      </c>
      <c r="S50" s="47"/>
      <c r="T50" s="47">
        <f>'REC Spending'!AE53</f>
        <v>104709167.01836626</v>
      </c>
      <c r="U50" s="47">
        <f>'REC Spending'!AF53</f>
        <v>310275472.5103479</v>
      </c>
      <c r="V50" s="47">
        <f>'REC Spending'!AG53</f>
        <v>4699349.0345570901</v>
      </c>
      <c r="W50" s="50">
        <f>'REC Spending'!AH53</f>
        <v>419683988.56327128</v>
      </c>
      <c r="X50" s="47">
        <f t="shared" si="62"/>
        <v>-2560526044.1130743</v>
      </c>
    </row>
    <row r="51" spans="2:24">
      <c r="B51" s="20" t="s">
        <v>44</v>
      </c>
      <c r="C51" s="20" t="s">
        <v>36</v>
      </c>
      <c r="D51" s="100">
        <f t="shared" si="57"/>
        <v>0.47817631512458791</v>
      </c>
      <c r="E51" s="22">
        <v>32024777.360337004</v>
      </c>
      <c r="F51" s="101">
        <f>INDEX('Scenario Dashboard'!$K$15:$M$40,MATCH('RPS Balance'!$C51,'Scenario Dashboard'!$J$15:$J$40,0),MATCH('RPS Balance'!$B51,'Scenario Dashboard'!$K$13:$M$13,0))</f>
        <v>4.5754999999999999</v>
      </c>
      <c r="G51" s="99">
        <v>4.5754999999999999</v>
      </c>
      <c r="H51" s="22">
        <v>200000</v>
      </c>
      <c r="I51" s="50">
        <f t="shared" si="56"/>
        <v>915100</v>
      </c>
      <c r="J51" s="50">
        <f t="shared" si="63"/>
        <v>145614268.81222194</v>
      </c>
      <c r="K51" s="41">
        <f t="shared" si="58"/>
        <v>15313490.030851277</v>
      </c>
      <c r="L51" s="41"/>
      <c r="M51" s="41"/>
      <c r="O51" s="47">
        <f t="shared" si="64"/>
        <v>-2560526044.1130743</v>
      </c>
      <c r="P51" s="47">
        <f t="shared" si="59"/>
        <v>145614268.81222194</v>
      </c>
      <c r="Q51" s="47">
        <f t="shared" si="60"/>
        <v>233443533.10818475</v>
      </c>
      <c r="R51" s="47">
        <f t="shared" si="61"/>
        <v>-2414911775.3008523</v>
      </c>
      <c r="S51" s="47"/>
      <c r="T51" s="47">
        <f>'REC Spending'!AE54</f>
        <v>103128821.44511539</v>
      </c>
      <c r="U51" s="47">
        <f>'REC Spending'!AF54</f>
        <v>315174434.42402363</v>
      </c>
      <c r="V51" s="47">
        <f>'REC Spending'!AG54</f>
        <v>4700117.9756851196</v>
      </c>
      <c r="W51" s="50">
        <f>'REC Spending'!AH54</f>
        <v>423003373.84482414</v>
      </c>
      <c r="X51" s="47">
        <f t="shared" si="62"/>
        <v>-2837915149.1456766</v>
      </c>
    </row>
    <row r="52" spans="2:24">
      <c r="B52" s="20" t="s">
        <v>44</v>
      </c>
      <c r="C52" s="20" t="s">
        <v>37</v>
      </c>
      <c r="D52" s="100">
        <f t="shared" si="57"/>
        <v>0.48896645931063754</v>
      </c>
      <c r="E52" s="22">
        <v>32024777.360337004</v>
      </c>
      <c r="F52" s="101">
        <f>INDEX('Scenario Dashboard'!$K$15:$M$40,MATCH('RPS Balance'!$C52,'Scenario Dashboard'!$J$15:$J$40,0),MATCH('RPS Balance'!$B52,'Scenario Dashboard'!$K$13:$M$13,0))</f>
        <v>4.5754999999999999</v>
      </c>
      <c r="G52" s="99">
        <v>4.5754999999999999</v>
      </c>
      <c r="H52" s="22">
        <v>200000</v>
      </c>
      <c r="I52" s="50">
        <f t="shared" si="56"/>
        <v>915100</v>
      </c>
      <c r="J52" s="50">
        <f t="shared" si="63"/>
        <v>145614268.81222194</v>
      </c>
      <c r="K52" s="41">
        <f t="shared" si="58"/>
        <v>15659041.996095451</v>
      </c>
      <c r="L52" s="41"/>
      <c r="M52" s="41"/>
      <c r="O52" s="47">
        <f t="shared" si="64"/>
        <v>-2837915149.1456766</v>
      </c>
      <c r="P52" s="47">
        <f t="shared" si="59"/>
        <v>145614268.81222194</v>
      </c>
      <c r="Q52" s="47">
        <f t="shared" si="60"/>
        <v>233443533.10818475</v>
      </c>
      <c r="R52" s="47">
        <f t="shared" si="61"/>
        <v>-2692300880.3334546</v>
      </c>
      <c r="S52" s="47"/>
      <c r="T52" s="47">
        <f>'REC Spending'!AE55</f>
        <v>102370926.18576536</v>
      </c>
      <c r="U52" s="47">
        <f>'REC Spending'!AF55</f>
        <v>322827781.48980153</v>
      </c>
      <c r="V52" s="47">
        <f>'REC Spending'!AG55</f>
        <v>4700615.1526662894</v>
      </c>
      <c r="W52" s="50">
        <f>'REC Spending'!AH55</f>
        <v>429899322.82823318</v>
      </c>
      <c r="X52" s="47">
        <f t="shared" si="62"/>
        <v>-3122200203.1616879</v>
      </c>
    </row>
    <row r="53" spans="2:24">
      <c r="B53" s="20" t="s">
        <v>44</v>
      </c>
      <c r="C53" s="20" t="s">
        <v>38</v>
      </c>
      <c r="D53" s="100">
        <f t="shared" si="57"/>
        <v>0.50000008525827411</v>
      </c>
      <c r="E53" s="22">
        <v>32024777.360337004</v>
      </c>
      <c r="F53" s="101">
        <f>INDEX('Scenario Dashboard'!$K$15:$M$40,MATCH('RPS Balance'!$C53,'Scenario Dashboard'!$J$15:$J$40,0),MATCH('RPS Balance'!$B53,'Scenario Dashboard'!$K$13:$M$13,0))</f>
        <v>4.5754999999999999</v>
      </c>
      <c r="G53" s="99">
        <v>4.5754999999999999</v>
      </c>
      <c r="H53" s="22">
        <v>200000</v>
      </c>
      <c r="I53" s="50">
        <f t="shared" si="56"/>
        <v>915100</v>
      </c>
      <c r="J53" s="50">
        <f t="shared" si="63"/>
        <v>145614268.81222194</v>
      </c>
      <c r="K53" s="41">
        <f t="shared" si="58"/>
        <v>16012391.410545748</v>
      </c>
      <c r="L53" s="41"/>
      <c r="M53" s="41"/>
      <c r="O53" s="47">
        <f t="shared" si="64"/>
        <v>-3122200203.1616879</v>
      </c>
      <c r="P53" s="47">
        <f t="shared" si="59"/>
        <v>145614268.81222194</v>
      </c>
      <c r="Q53" s="47">
        <f t="shared" si="60"/>
        <v>233443533.10818475</v>
      </c>
      <c r="R53" s="47">
        <f t="shared" si="61"/>
        <v>-2976585934.3494658</v>
      </c>
      <c r="S53" s="47"/>
      <c r="T53" s="47">
        <f>'REC Spending'!AE56</f>
        <v>100498608.20219511</v>
      </c>
      <c r="U53" s="47">
        <f>'REC Spending'!AF56</f>
        <v>328977876.74214143</v>
      </c>
      <c r="V53" s="47">
        <f>'REC Spending'!AG56</f>
        <v>4701203.9081516946</v>
      </c>
      <c r="W53" s="50">
        <f>'REC Spending'!AH56</f>
        <v>434177688.85248822</v>
      </c>
      <c r="X53" s="47">
        <f t="shared" si="62"/>
        <v>-3410763623.2019539</v>
      </c>
    </row>
    <row r="54" spans="2:24">
      <c r="B54" s="20" t="s">
        <v>44</v>
      </c>
      <c r="C54" s="20" t="s">
        <v>39</v>
      </c>
      <c r="D54" s="100">
        <f t="shared" si="57"/>
        <v>0.5</v>
      </c>
      <c r="E54" s="22">
        <v>32024777.360337004</v>
      </c>
      <c r="F54" s="101">
        <f>INDEX('Scenario Dashboard'!$K$15:$M$40,MATCH('RPS Balance'!$C54,'Scenario Dashboard'!$J$15:$J$40,0),MATCH('RPS Balance'!$B54,'Scenario Dashboard'!$K$13:$M$13,0))</f>
        <v>4.5754999999999999</v>
      </c>
      <c r="G54" s="99">
        <v>4.5754999999999999</v>
      </c>
      <c r="H54" s="22">
        <v>200000</v>
      </c>
      <c r="I54" s="50">
        <f t="shared" si="56"/>
        <v>915100</v>
      </c>
      <c r="J54" s="50">
        <f t="shared" si="63"/>
        <v>145614268.81222194</v>
      </c>
      <c r="K54" s="41">
        <f t="shared" si="58"/>
        <v>16012388.680168502</v>
      </c>
      <c r="L54" s="41"/>
      <c r="M54" s="41"/>
      <c r="O54" s="47">
        <f t="shared" si="64"/>
        <v>-3410763623.2019539</v>
      </c>
      <c r="P54" s="47">
        <f t="shared" si="59"/>
        <v>145614268.81222194</v>
      </c>
      <c r="Q54" s="47">
        <f t="shared" si="60"/>
        <v>233443533.10818475</v>
      </c>
      <c r="R54" s="47">
        <f t="shared" si="61"/>
        <v>-3265149354.3897319</v>
      </c>
      <c r="S54" s="47"/>
      <c r="T54" s="47">
        <f>'REC Spending'!AE57</f>
        <v>99356925.616718769</v>
      </c>
      <c r="U54" s="47">
        <f>'REC Spending'!AF57</f>
        <v>338451116.10940224</v>
      </c>
      <c r="V54" s="47">
        <f>'REC Spending'!AG57</f>
        <v>4701735.2912713513</v>
      </c>
      <c r="W54" s="50">
        <f>'REC Spending'!AH57</f>
        <v>442509777.01739234</v>
      </c>
      <c r="X54" s="47">
        <f t="shared" si="62"/>
        <v>-3707659131.407124</v>
      </c>
    </row>
    <row r="55" spans="2:24">
      <c r="B55" s="20" t="s">
        <v>44</v>
      </c>
      <c r="C55" s="20" t="s">
        <v>40</v>
      </c>
      <c r="D55" s="100">
        <f t="shared" si="57"/>
        <v>0.5</v>
      </c>
      <c r="E55" s="22">
        <v>32024777.360337004</v>
      </c>
      <c r="F55" s="101">
        <f>INDEX('Scenario Dashboard'!$K$15:$M$40,MATCH('RPS Balance'!$C55,'Scenario Dashboard'!$J$15:$J$40,0),MATCH('RPS Balance'!$B55,'Scenario Dashboard'!$K$13:$M$13,0))</f>
        <v>4.5754999999999999</v>
      </c>
      <c r="G55" s="99">
        <v>4.5754999999999999</v>
      </c>
      <c r="H55" s="22">
        <v>200000</v>
      </c>
      <c r="I55" s="50">
        <f t="shared" si="56"/>
        <v>915100</v>
      </c>
      <c r="J55" s="50">
        <f t="shared" si="63"/>
        <v>145614268.81222194</v>
      </c>
      <c r="K55" s="41">
        <f t="shared" si="58"/>
        <v>16012388.680168502</v>
      </c>
      <c r="L55" s="41"/>
      <c r="M55" s="41"/>
      <c r="O55" s="47">
        <f t="shared" si="64"/>
        <v>-3707659131.407124</v>
      </c>
      <c r="P55" s="47">
        <f t="shared" si="59"/>
        <v>145614268.81222194</v>
      </c>
      <c r="Q55" s="47">
        <f t="shared" si="60"/>
        <v>233443533.10818475</v>
      </c>
      <c r="R55" s="47">
        <f t="shared" si="61"/>
        <v>-3562044862.594902</v>
      </c>
      <c r="S55" s="47"/>
      <c r="T55" s="47">
        <f>'REC Spending'!AE58</f>
        <v>98353803.132454425</v>
      </c>
      <c r="U55" s="47">
        <f>'REC Spending'!AF58</f>
        <v>348108584.38732332</v>
      </c>
      <c r="V55" s="47">
        <f>'REC Spending'!AG58</f>
        <v>4702186.4944493677</v>
      </c>
      <c r="W55" s="50">
        <f>'REC Spending'!AH58</f>
        <v>451164574.01422715</v>
      </c>
      <c r="X55" s="47">
        <f t="shared" si="62"/>
        <v>-4013209436.609129</v>
      </c>
    </row>
    <row r="56" spans="2:24">
      <c r="B56" s="20" t="s">
        <v>44</v>
      </c>
      <c r="C56" s="20" t="s">
        <v>41</v>
      </c>
      <c r="D56" s="100">
        <f t="shared" si="57"/>
        <v>0.5</v>
      </c>
      <c r="E56" s="41">
        <f>E55*(1+(($E$55/$E$51)^(1/5)-1))</f>
        <v>32024777.360337004</v>
      </c>
      <c r="F56" s="101">
        <f>INDEX('Scenario Dashboard'!$K$15:$M$40,MATCH('RPS Balance'!$C56,'Scenario Dashboard'!$J$15:$J$40,0),MATCH('RPS Balance'!$B56,'Scenario Dashboard'!$K$13:$M$13,0))</f>
        <v>4.5754999999999999</v>
      </c>
      <c r="G56" s="101">
        <f>G55</f>
        <v>4.5754999999999999</v>
      </c>
      <c r="H56" s="127">
        <f>H55</f>
        <v>200000</v>
      </c>
      <c r="I56" s="50">
        <f t="shared" si="56"/>
        <v>915100</v>
      </c>
      <c r="J56" s="50">
        <f t="shared" si="63"/>
        <v>145614268.81222194</v>
      </c>
      <c r="K56" s="41">
        <f t="shared" si="58"/>
        <v>16012388.680168502</v>
      </c>
      <c r="L56" s="41"/>
      <c r="M56" s="41"/>
      <c r="O56" s="47">
        <f t="shared" si="64"/>
        <v>-4013209436.609129</v>
      </c>
      <c r="P56" s="47">
        <f>J56</f>
        <v>145614268.81222194</v>
      </c>
      <c r="Q56" s="47">
        <f t="shared" si="60"/>
        <v>233443533.10818475</v>
      </c>
      <c r="R56" s="47">
        <f t="shared" si="61"/>
        <v>-3867595167.7969069</v>
      </c>
      <c r="S56" s="47"/>
      <c r="T56" s="47">
        <f>'REC Spending'!AE59</f>
        <v>96972589.472509727</v>
      </c>
      <c r="U56" s="47">
        <f>'REC Spending'!AF59</f>
        <v>355666919.63230592</v>
      </c>
      <c r="V56" s="47">
        <f>'REC Spending'!AG59</f>
        <v>4702597.1782690277</v>
      </c>
      <c r="W56" s="50">
        <f>'REC Spending'!AH59</f>
        <v>457342106.28308469</v>
      </c>
      <c r="X56" s="47">
        <f t="shared" si="62"/>
        <v>-4324937274.0799913</v>
      </c>
    </row>
    <row r="57" spans="2:24">
      <c r="B57" s="20" t="s">
        <v>44</v>
      </c>
      <c r="C57" s="20" t="s">
        <v>42</v>
      </c>
      <c r="D57" s="100">
        <f t="shared" si="57"/>
        <v>0.5</v>
      </c>
      <c r="E57" s="41">
        <f t="shared" ref="E57:E58" si="65">E56*(1+(($E$55/$E$51)^(1/5)-1))</f>
        <v>32024777.360337004</v>
      </c>
      <c r="F57" s="101">
        <f>INDEX('Scenario Dashboard'!$K$15:$M$40,MATCH('RPS Balance'!$C57,'Scenario Dashboard'!$J$15:$J$40,0),MATCH('RPS Balance'!$B57,'Scenario Dashboard'!$K$13:$M$13,0))</f>
        <v>4.5754999999999999</v>
      </c>
      <c r="G57" s="101">
        <f t="shared" ref="G57:G58" si="66">G56</f>
        <v>4.5754999999999999</v>
      </c>
      <c r="H57" s="127">
        <f t="shared" ref="H57:H58" si="67">H56</f>
        <v>200000</v>
      </c>
      <c r="I57" s="50">
        <f t="shared" si="56"/>
        <v>915100</v>
      </c>
      <c r="J57" s="50">
        <f t="shared" si="63"/>
        <v>145614268.81222194</v>
      </c>
      <c r="K57" s="41">
        <f t="shared" si="58"/>
        <v>16012388.680168502</v>
      </c>
      <c r="L57" s="41"/>
      <c r="M57" s="41"/>
      <c r="O57" s="47">
        <f t="shared" si="64"/>
        <v>-4324937274.0799913</v>
      </c>
      <c r="P57" s="47">
        <f t="shared" si="59"/>
        <v>145614268.81222194</v>
      </c>
      <c r="Q57" s="47">
        <f t="shared" si="60"/>
        <v>233443533.10818475</v>
      </c>
      <c r="R57" s="47">
        <f t="shared" si="61"/>
        <v>-4179323005.2677693</v>
      </c>
      <c r="S57" s="47"/>
      <c r="T57" s="47">
        <f>'REC Spending'!AE60</f>
        <v>91878414.790118873</v>
      </c>
      <c r="U57" s="47">
        <f>'REC Spending'!AF60</f>
        <v>359907471.26539689</v>
      </c>
      <c r="V57" s="47">
        <f>'REC Spending'!AG60</f>
        <v>4703006.8555525225</v>
      </c>
      <c r="W57" s="50">
        <f>'REC Spending'!AH60</f>
        <v>456488892.91106826</v>
      </c>
      <c r="X57" s="47">
        <f t="shared" si="62"/>
        <v>-4635811898.1788378</v>
      </c>
    </row>
    <row r="58" spans="2:24">
      <c r="B58" s="20" t="s">
        <v>44</v>
      </c>
      <c r="C58" s="20" t="s">
        <v>43</v>
      </c>
      <c r="D58" s="100">
        <f t="shared" si="57"/>
        <v>0.5</v>
      </c>
      <c r="E58" s="41">
        <f t="shared" si="65"/>
        <v>32024777.360337004</v>
      </c>
      <c r="F58" s="101">
        <f>INDEX('Scenario Dashboard'!$K$15:$M$40,MATCH('RPS Balance'!$C58,'Scenario Dashboard'!$J$15:$J$40,0),MATCH('RPS Balance'!$B58,'Scenario Dashboard'!$K$13:$M$13,0))</f>
        <v>4.5754999999999999</v>
      </c>
      <c r="G58" s="101">
        <f t="shared" si="66"/>
        <v>4.5754999999999999</v>
      </c>
      <c r="H58" s="127">
        <f t="shared" si="67"/>
        <v>200000</v>
      </c>
      <c r="I58" s="50">
        <f t="shared" si="56"/>
        <v>915100</v>
      </c>
      <c r="J58" s="50">
        <f t="shared" si="63"/>
        <v>145614268.81222194</v>
      </c>
      <c r="K58" s="41">
        <f t="shared" si="58"/>
        <v>16012388.680168502</v>
      </c>
      <c r="L58" s="41"/>
      <c r="M58" s="41"/>
      <c r="O58" s="47">
        <f t="shared" si="64"/>
        <v>-4635811898.1788378</v>
      </c>
      <c r="P58" s="47">
        <f t="shared" si="59"/>
        <v>145614268.81222194</v>
      </c>
      <c r="Q58" s="47">
        <f t="shared" si="60"/>
        <v>233443533.10818475</v>
      </c>
      <c r="R58" s="47">
        <f t="shared" si="61"/>
        <v>-4490197629.3666162</v>
      </c>
      <c r="S58" s="47"/>
      <c r="T58" s="47">
        <f>'REC Spending'!AE61</f>
        <v>83526379.554260865</v>
      </c>
      <c r="U58" s="47">
        <f>'REC Spending'!AF61</f>
        <v>363332419.76006871</v>
      </c>
      <c r="V58" s="47">
        <f>'REC Spending'!AG61</f>
        <v>4703415.5263821324</v>
      </c>
      <c r="W58" s="50">
        <f>'REC Spending'!AH61</f>
        <v>451562214.84071171</v>
      </c>
      <c r="X58" s="47">
        <f t="shared" si="62"/>
        <v>-4941759844.2073278</v>
      </c>
    </row>
    <row r="59" spans="2:24">
      <c r="E59" s="95"/>
      <c r="F59" s="98"/>
      <c r="G59" s="98"/>
      <c r="H59" s="95"/>
      <c r="I59" s="95"/>
    </row>
    <row r="60" spans="2:24">
      <c r="E60" s="95"/>
      <c r="F60" s="98"/>
      <c r="G60" s="98"/>
      <c r="H60" s="95"/>
      <c r="I60" s="95"/>
    </row>
    <row r="61" spans="2:24">
      <c r="B61" s="20" t="s">
        <v>45</v>
      </c>
      <c r="C61" s="20" t="s">
        <v>88</v>
      </c>
      <c r="D61" s="100">
        <f>D33</f>
        <v>0.17500000000000004</v>
      </c>
      <c r="E61" s="22">
        <v>84760183.147</v>
      </c>
      <c r="F61" s="101">
        <f>INDEX('Scenario Dashboard'!$K$15:$M$40,MATCH('RPS Balance'!$C61,'Scenario Dashboard'!$J$15:$J$40,0),MATCH('RPS Balance'!$B61,'Scenario Dashboard'!$K$13:$M$13,0))</f>
        <v>1.8916999999999999</v>
      </c>
      <c r="G61" s="99">
        <v>0</v>
      </c>
      <c r="H61" s="22"/>
      <c r="I61" s="50">
        <f t="shared" ref="I61:I86" si="68">G61*H61</f>
        <v>0</v>
      </c>
      <c r="J61" s="50">
        <f t="shared" ref="J61:J86" si="69">E61*F61-I61</f>
        <v>160340838.45917991</v>
      </c>
      <c r="K61" s="41">
        <f>E61*D61</f>
        <v>14833032.050725004</v>
      </c>
      <c r="L61" s="41"/>
      <c r="M61" s="41"/>
      <c r="O61" s="59">
        <f>J61+INDEX('General Inputs'!$D$15:$D$17,MATCH('RPS Balance'!$B61,'General Inputs'!$B$15:$B$17,0))</f>
        <v>204555086.45917991</v>
      </c>
      <c r="P61" s="47">
        <f t="shared" ref="P61:P86" si="70">J61</f>
        <v>160340838.45917991</v>
      </c>
      <c r="Q61" s="47">
        <f>P61+$O$61</f>
        <v>364895924.91835982</v>
      </c>
      <c r="R61" s="47">
        <f>O61+P61</f>
        <v>364895924.91835982</v>
      </c>
      <c r="S61" s="47"/>
      <c r="T61" s="47">
        <f>'REC Spending'!AE64</f>
        <v>195956774.5552786</v>
      </c>
      <c r="U61" s="47">
        <f>'REC Spending'!AF64</f>
        <v>0</v>
      </c>
      <c r="V61" s="47">
        <f>'REC Spending'!AG64</f>
        <v>4766319.8739403263</v>
      </c>
      <c r="W61" s="50">
        <f>'REC Spending'!AH64</f>
        <v>200723094.42921892</v>
      </c>
      <c r="X61" s="47">
        <f>R61-W61</f>
        <v>164172830.4891409</v>
      </c>
    </row>
    <row r="62" spans="2:24">
      <c r="B62" s="20" t="s">
        <v>45</v>
      </c>
      <c r="C62" s="20" t="s">
        <v>89</v>
      </c>
      <c r="D62" s="100">
        <f t="shared" ref="D62:D86" si="71">D34</f>
        <v>0.19000000000000006</v>
      </c>
      <c r="E62" s="22">
        <v>83931773.183280006</v>
      </c>
      <c r="F62" s="101">
        <f>INDEX('Scenario Dashboard'!$K$15:$M$40,MATCH('RPS Balance'!$C62,'Scenario Dashboard'!$J$15:$J$40,0),MATCH('RPS Balance'!$B62,'Scenario Dashboard'!$K$13:$M$13,0))</f>
        <v>3.980433333333333</v>
      </c>
      <c r="G62" s="99">
        <v>0</v>
      </c>
      <c r="H62" s="22"/>
      <c r="I62" s="50">
        <f t="shared" si="68"/>
        <v>0</v>
      </c>
      <c r="J62" s="50">
        <f t="shared" si="69"/>
        <v>334084827.7045005</v>
      </c>
      <c r="K62" s="41">
        <f t="shared" ref="K62:K86" si="72">E62*D62</f>
        <v>15947036.904823206</v>
      </c>
      <c r="L62" s="41"/>
      <c r="M62" s="41"/>
      <c r="O62" s="47">
        <f>X61</f>
        <v>164172830.4891409</v>
      </c>
      <c r="P62" s="47">
        <f t="shared" si="70"/>
        <v>334084827.7045005</v>
      </c>
      <c r="Q62" s="47">
        <f t="shared" ref="Q62:Q86" si="73">P62+$O$61</f>
        <v>538639914.16368043</v>
      </c>
      <c r="R62" s="47">
        <f t="shared" ref="R62:R86" si="74">O62+P62</f>
        <v>498257658.19364142</v>
      </c>
      <c r="S62" s="47"/>
      <c r="T62" s="47">
        <f>'REC Spending'!AE65</f>
        <v>210456483.28172907</v>
      </c>
      <c r="U62" s="47">
        <f>'REC Spending'!AF65</f>
        <v>0</v>
      </c>
      <c r="V62" s="47">
        <f>'REC Spending'!AG65</f>
        <v>19834525.469683573</v>
      </c>
      <c r="W62" s="50">
        <f>'REC Spending'!AH65</f>
        <v>230291008.75141263</v>
      </c>
      <c r="X62" s="47">
        <f t="shared" ref="X62:X86" si="75">R62-W62</f>
        <v>267966649.44222879</v>
      </c>
    </row>
    <row r="63" spans="2:24">
      <c r="B63" s="20" t="s">
        <v>45</v>
      </c>
      <c r="C63" s="20" t="s">
        <v>20</v>
      </c>
      <c r="D63" s="100">
        <f t="shared" si="71"/>
        <v>0.20500000000000007</v>
      </c>
      <c r="E63" s="22">
        <v>84697301.866293222</v>
      </c>
      <c r="F63" s="101">
        <f>INDEX('Scenario Dashboard'!$K$15:$M$40,MATCH('RPS Balance'!$C63,'Scenario Dashboard'!$J$15:$J$40,0),MATCH('RPS Balance'!$B63,'Scenario Dashboard'!$K$13:$M$13,0))</f>
        <v>5.0247999999999999</v>
      </c>
      <c r="G63" s="99">
        <v>0</v>
      </c>
      <c r="H63" s="22"/>
      <c r="I63" s="50">
        <f t="shared" si="68"/>
        <v>0</v>
      </c>
      <c r="J63" s="50">
        <f t="shared" si="69"/>
        <v>425587002.41775018</v>
      </c>
      <c r="K63" s="41">
        <f t="shared" si="72"/>
        <v>17362946.882590115</v>
      </c>
      <c r="L63" s="41"/>
      <c r="M63" s="41"/>
      <c r="O63" s="47">
        <f t="shared" ref="O63:O86" si="76">X62</f>
        <v>267966649.44222879</v>
      </c>
      <c r="P63" s="47">
        <f t="shared" si="70"/>
        <v>425587002.41775018</v>
      </c>
      <c r="Q63" s="47">
        <f t="shared" si="73"/>
        <v>630142088.87693012</v>
      </c>
      <c r="R63" s="47">
        <f t="shared" si="74"/>
        <v>693553651.85997891</v>
      </c>
      <c r="S63" s="47"/>
      <c r="T63" s="47">
        <f>'REC Spending'!AE66</f>
        <v>253582463.69489622</v>
      </c>
      <c r="U63" s="47">
        <f>'REC Spending'!AF66</f>
        <v>0</v>
      </c>
      <c r="V63" s="47">
        <f>'REC Spending'!AG66</f>
        <v>12767626.966299465</v>
      </c>
      <c r="W63" s="50">
        <f>'REC Spending'!AH66</f>
        <v>266350090.6611957</v>
      </c>
      <c r="X63" s="47">
        <f t="shared" si="75"/>
        <v>427203561.19878322</v>
      </c>
    </row>
    <row r="64" spans="2:24">
      <c r="B64" s="20" t="s">
        <v>45</v>
      </c>
      <c r="C64" s="20" t="s">
        <v>21</v>
      </c>
      <c r="D64" s="100">
        <f t="shared" si="71"/>
        <v>0.22000000000000008</v>
      </c>
      <c r="E64" s="22">
        <v>83439108.509810001</v>
      </c>
      <c r="F64" s="101">
        <f>INDEX('Scenario Dashboard'!$K$15:$M$40,MATCH('RPS Balance'!$C64,'Scenario Dashboard'!$J$15:$J$40,0),MATCH('RPS Balance'!$B64,'Scenario Dashboard'!$K$13:$M$13,0))</f>
        <v>5.0247999999999999</v>
      </c>
      <c r="G64" s="99">
        <v>0.31347799999999998</v>
      </c>
      <c r="H64" s="22">
        <v>600000</v>
      </c>
      <c r="I64" s="50">
        <f t="shared" si="68"/>
        <v>188086.8</v>
      </c>
      <c r="J64" s="50">
        <f t="shared" si="69"/>
        <v>419076745.64009327</v>
      </c>
      <c r="K64" s="41">
        <f t="shared" si="72"/>
        <v>18356603.872158207</v>
      </c>
      <c r="L64" s="41"/>
      <c r="M64" s="41"/>
      <c r="O64" s="47">
        <f t="shared" si="76"/>
        <v>427203561.19878322</v>
      </c>
      <c r="P64" s="47">
        <f t="shared" si="70"/>
        <v>419076745.64009327</v>
      </c>
      <c r="Q64" s="47">
        <f t="shared" si="73"/>
        <v>623631832.0992732</v>
      </c>
      <c r="R64" s="47">
        <f t="shared" si="74"/>
        <v>846280306.83887649</v>
      </c>
      <c r="S64" s="47"/>
      <c r="T64" s="47">
        <f>'REC Spending'!AE67</f>
        <v>484216354.68463147</v>
      </c>
      <c r="U64" s="47">
        <f>'REC Spending'!AF67</f>
        <v>0</v>
      </c>
      <c r="V64" s="47">
        <f>'REC Spending'!AG67</f>
        <v>12549391.683243245</v>
      </c>
      <c r="W64" s="50">
        <f>'REC Spending'!AH67</f>
        <v>496765746.36787474</v>
      </c>
      <c r="X64" s="47">
        <f t="shared" si="75"/>
        <v>349514560.47100174</v>
      </c>
    </row>
    <row r="65" spans="2:24">
      <c r="B65" s="20" t="s">
        <v>45</v>
      </c>
      <c r="C65" s="20" t="s">
        <v>22</v>
      </c>
      <c r="D65" s="100">
        <f t="shared" si="71"/>
        <v>0.2350000000000001</v>
      </c>
      <c r="E65" s="22">
        <v>82956872.015999988</v>
      </c>
      <c r="F65" s="101">
        <f>INDEX('Scenario Dashboard'!$K$15:$M$40,MATCH('RPS Balance'!$C65,'Scenario Dashboard'!$J$15:$J$40,0),MATCH('RPS Balance'!$B65,'Scenario Dashboard'!$K$13:$M$13,0))</f>
        <v>5.0247999999999999</v>
      </c>
      <c r="G65" s="99">
        <v>0.36399999999999999</v>
      </c>
      <c r="H65" s="22">
        <v>800000</v>
      </c>
      <c r="I65" s="50">
        <f t="shared" si="68"/>
        <v>291200</v>
      </c>
      <c r="J65" s="50">
        <f t="shared" si="69"/>
        <v>416550490.5059967</v>
      </c>
      <c r="K65" s="41">
        <f t="shared" si="72"/>
        <v>19494864.923760004</v>
      </c>
      <c r="L65" s="41"/>
      <c r="M65" s="41"/>
      <c r="O65" s="47">
        <f t="shared" si="76"/>
        <v>349514560.47100174</v>
      </c>
      <c r="P65" s="47">
        <f t="shared" si="70"/>
        <v>416550490.5059967</v>
      </c>
      <c r="Q65" s="47">
        <f t="shared" si="73"/>
        <v>621105576.96517658</v>
      </c>
      <c r="R65" s="47">
        <f t="shared" si="74"/>
        <v>766065050.97699845</v>
      </c>
      <c r="S65" s="47"/>
      <c r="T65" s="47">
        <f>'REC Spending'!AE68</f>
        <v>474627975.87376404</v>
      </c>
      <c r="U65" s="47">
        <f>'REC Spending'!AF68</f>
        <v>0</v>
      </c>
      <c r="V65" s="47">
        <f>'REC Spending'!AG68</f>
        <v>22498091.492355503</v>
      </c>
      <c r="W65" s="50">
        <f>'REC Spending'!AH68</f>
        <v>497126067.36611956</v>
      </c>
      <c r="X65" s="47">
        <f t="shared" si="75"/>
        <v>268938983.61087888</v>
      </c>
    </row>
    <row r="66" spans="2:24">
      <c r="B66" s="20" t="s">
        <v>45</v>
      </c>
      <c r="C66" s="20" t="s">
        <v>23</v>
      </c>
      <c r="D66" s="100">
        <f t="shared" si="71"/>
        <v>0.25000000000000011</v>
      </c>
      <c r="E66" s="22">
        <v>81934522.939999998</v>
      </c>
      <c r="F66" s="101">
        <f>INDEX('Scenario Dashboard'!$K$15:$M$40,MATCH('RPS Balance'!$C66,'Scenario Dashboard'!$J$15:$J$40,0),MATCH('RPS Balance'!$B66,'Scenario Dashboard'!$K$13:$M$13,0))</f>
        <v>5.0247999999999999</v>
      </c>
      <c r="G66" s="99">
        <v>0.44254498840229511</v>
      </c>
      <c r="H66" s="22">
        <v>800000</v>
      </c>
      <c r="I66" s="50">
        <f t="shared" si="68"/>
        <v>354035.9907218361</v>
      </c>
      <c r="J66" s="50">
        <f t="shared" si="69"/>
        <v>411350554.87819016</v>
      </c>
      <c r="K66" s="41">
        <f t="shared" si="72"/>
        <v>20483630.735000007</v>
      </c>
      <c r="L66" s="41"/>
      <c r="M66" s="41"/>
      <c r="O66" s="47">
        <f t="shared" si="76"/>
        <v>268938983.61087888</v>
      </c>
      <c r="P66" s="47">
        <f t="shared" si="70"/>
        <v>411350554.87819016</v>
      </c>
      <c r="Q66" s="47">
        <f t="shared" si="73"/>
        <v>615905641.33737004</v>
      </c>
      <c r="R66" s="47">
        <f t="shared" si="74"/>
        <v>680289538.48906898</v>
      </c>
      <c r="S66" s="47"/>
      <c r="T66" s="47">
        <f>'REC Spending'!AE69</f>
        <v>333579107.4756242</v>
      </c>
      <c r="U66" s="47">
        <f>'REC Spending'!AF69</f>
        <v>18978936.231762063</v>
      </c>
      <c r="V66" s="47">
        <f>'REC Spending'!AG69</f>
        <v>12449686.417868126</v>
      </c>
      <c r="W66" s="50">
        <f>'REC Spending'!AH69</f>
        <v>365007730.12525439</v>
      </c>
      <c r="X66" s="47">
        <f t="shared" si="75"/>
        <v>315281808.36381459</v>
      </c>
    </row>
    <row r="67" spans="2:24">
      <c r="B67" s="20" t="s">
        <v>45</v>
      </c>
      <c r="C67" s="20" t="s">
        <v>24</v>
      </c>
      <c r="D67" s="100">
        <f t="shared" si="71"/>
        <v>0.28000000000000003</v>
      </c>
      <c r="E67" s="22">
        <v>82990094.817000002</v>
      </c>
      <c r="F67" s="101">
        <f>INDEX('Scenario Dashboard'!$K$15:$M$40,MATCH('RPS Balance'!$C67,'Scenario Dashboard'!$J$15:$J$40,0),MATCH('RPS Balance'!$B67,'Scenario Dashboard'!$K$13:$M$13,0))</f>
        <v>5.0247999999999999</v>
      </c>
      <c r="G67" s="99">
        <v>0.73672546464952771</v>
      </c>
      <c r="H67" s="22">
        <v>800000</v>
      </c>
      <c r="I67" s="50">
        <f t="shared" si="68"/>
        <v>589380.37171962217</v>
      </c>
      <c r="J67" s="50">
        <f t="shared" si="69"/>
        <v>416419248.06474203</v>
      </c>
      <c r="K67" s="41">
        <f t="shared" si="72"/>
        <v>23237226.548760004</v>
      </c>
      <c r="L67" s="41"/>
      <c r="M67" s="41"/>
      <c r="O67" s="47">
        <f t="shared" si="76"/>
        <v>315281808.36381459</v>
      </c>
      <c r="P67" s="47">
        <f t="shared" si="70"/>
        <v>416419248.06474203</v>
      </c>
      <c r="Q67" s="47">
        <f t="shared" si="73"/>
        <v>620974334.52392197</v>
      </c>
      <c r="R67" s="47">
        <f t="shared" si="74"/>
        <v>731701056.42855668</v>
      </c>
      <c r="S67" s="47"/>
      <c r="T67" s="47">
        <f>'REC Spending'!AE70</f>
        <v>388685626.27862126</v>
      </c>
      <c r="U67" s="47">
        <f>'REC Spending'!AF70</f>
        <v>126280305.22096159</v>
      </c>
      <c r="V67" s="47">
        <f>'REC Spending'!AG70</f>
        <v>12152233.593725935</v>
      </c>
      <c r="W67" s="50">
        <f>'REC Spending'!AH70</f>
        <v>527118165.09330875</v>
      </c>
      <c r="X67" s="47">
        <f t="shared" si="75"/>
        <v>204582891.33524793</v>
      </c>
    </row>
    <row r="68" spans="2:24">
      <c r="B68" s="20" t="s">
        <v>45</v>
      </c>
      <c r="C68" s="20" t="s">
        <v>25</v>
      </c>
      <c r="D68" s="100">
        <f t="shared" si="71"/>
        <v>0.31</v>
      </c>
      <c r="E68" s="22">
        <v>84639999.737999991</v>
      </c>
      <c r="F68" s="101">
        <f>INDEX('Scenario Dashboard'!$K$15:$M$40,MATCH('RPS Balance'!$C68,'Scenario Dashboard'!$J$15:$J$40,0),MATCH('RPS Balance'!$B68,'Scenario Dashboard'!$K$13:$M$13,0))</f>
        <v>5.0247999999999999</v>
      </c>
      <c r="G68" s="99">
        <v>1.3117261993664437</v>
      </c>
      <c r="H68" s="22">
        <v>800000</v>
      </c>
      <c r="I68" s="50">
        <f t="shared" si="68"/>
        <v>1049380.9594931549</v>
      </c>
      <c r="J68" s="50">
        <f t="shared" si="69"/>
        <v>424249689.72400922</v>
      </c>
      <c r="K68" s="41">
        <f t="shared" si="72"/>
        <v>26238399.918779995</v>
      </c>
      <c r="L68" s="41"/>
      <c r="M68" s="41"/>
      <c r="O68" s="47">
        <f t="shared" si="76"/>
        <v>204582891.33524793</v>
      </c>
      <c r="P68" s="47">
        <f t="shared" si="70"/>
        <v>424249689.72400922</v>
      </c>
      <c r="Q68" s="47">
        <f t="shared" si="73"/>
        <v>628804776.18318915</v>
      </c>
      <c r="R68" s="47">
        <f t="shared" si="74"/>
        <v>628832581.05925715</v>
      </c>
      <c r="S68" s="47"/>
      <c r="T68" s="47">
        <f>'REC Spending'!AE71</f>
        <v>403292955.98181611</v>
      </c>
      <c r="U68" s="47">
        <f>'REC Spending'!AF71</f>
        <v>270478211.72782964</v>
      </c>
      <c r="V68" s="47">
        <f>'REC Spending'!AG71</f>
        <v>22389314.523519114</v>
      </c>
      <c r="W68" s="50">
        <f>'REC Spending'!AH71</f>
        <v>696160482.23316491</v>
      </c>
      <c r="X68" s="47">
        <f t="shared" si="75"/>
        <v>-67327901.173907757</v>
      </c>
    </row>
    <row r="69" spans="2:24">
      <c r="B69" s="20" t="s">
        <v>45</v>
      </c>
      <c r="C69" s="20" t="s">
        <v>26</v>
      </c>
      <c r="D69" s="100">
        <f t="shared" si="71"/>
        <v>0.34</v>
      </c>
      <c r="E69" s="22">
        <v>87104387.304999992</v>
      </c>
      <c r="F69" s="101">
        <f>INDEX('Scenario Dashboard'!$K$15:$M$40,MATCH('RPS Balance'!$C69,'Scenario Dashboard'!$J$15:$J$40,0),MATCH('RPS Balance'!$B69,'Scenario Dashboard'!$K$13:$M$13,0))</f>
        <v>5.0247999999999999</v>
      </c>
      <c r="G69" s="99">
        <v>2.150823030394021</v>
      </c>
      <c r="H69" s="22">
        <v>800000</v>
      </c>
      <c r="I69" s="50">
        <f t="shared" si="68"/>
        <v>1720658.4243152167</v>
      </c>
      <c r="J69" s="50">
        <f t="shared" si="69"/>
        <v>435961466.90584874</v>
      </c>
      <c r="K69" s="41">
        <f t="shared" si="72"/>
        <v>29615491.683699999</v>
      </c>
      <c r="L69" s="41"/>
      <c r="M69" s="41"/>
      <c r="O69" s="47">
        <f t="shared" si="76"/>
        <v>-67327901.173907757</v>
      </c>
      <c r="P69" s="47">
        <f t="shared" si="70"/>
        <v>435961466.90584874</v>
      </c>
      <c r="Q69" s="47">
        <f t="shared" si="73"/>
        <v>640516553.36502862</v>
      </c>
      <c r="R69" s="47">
        <f t="shared" si="74"/>
        <v>368633565.73194098</v>
      </c>
      <c r="S69" s="47"/>
      <c r="T69" s="47">
        <f>'REC Spending'!AE72</f>
        <v>469271301.27036399</v>
      </c>
      <c r="U69" s="47">
        <f>'REC Spending'!AF72</f>
        <v>416705682.79845124</v>
      </c>
      <c r="V69" s="47">
        <f>'REC Spending'!AG72</f>
        <v>12740601.534050534</v>
      </c>
      <c r="W69" s="50">
        <f>'REC Spending'!AH72</f>
        <v>898717585.60286582</v>
      </c>
      <c r="X69" s="47">
        <f t="shared" si="75"/>
        <v>-530084019.87092483</v>
      </c>
    </row>
    <row r="70" spans="2:24">
      <c r="B70" s="20" t="s">
        <v>45</v>
      </c>
      <c r="C70" s="20" t="s">
        <v>27</v>
      </c>
      <c r="D70" s="100">
        <f t="shared" si="71"/>
        <v>0.37</v>
      </c>
      <c r="E70" s="22">
        <v>90557933.256999999</v>
      </c>
      <c r="F70" s="101">
        <f>INDEX('Scenario Dashboard'!$K$15:$M$40,MATCH('RPS Balance'!$C70,'Scenario Dashboard'!$J$15:$J$40,0),MATCH('RPS Balance'!$B70,'Scenario Dashboard'!$K$13:$M$13,0))</f>
        <v>5.0247999999999999</v>
      </c>
      <c r="G70" s="99">
        <v>3.0935695365343094</v>
      </c>
      <c r="H70" s="22">
        <v>800000</v>
      </c>
      <c r="I70" s="50">
        <f t="shared" si="68"/>
        <v>2474855.6292274473</v>
      </c>
      <c r="J70" s="50">
        <f t="shared" si="69"/>
        <v>452560647.40054613</v>
      </c>
      <c r="K70" s="41">
        <f t="shared" si="72"/>
        <v>33506435.305089999</v>
      </c>
      <c r="L70" s="41"/>
      <c r="M70" s="41"/>
      <c r="O70" s="47">
        <f t="shared" si="76"/>
        <v>-530084019.87092483</v>
      </c>
      <c r="P70" s="47">
        <f t="shared" si="70"/>
        <v>452560647.40054613</v>
      </c>
      <c r="Q70" s="47">
        <f t="shared" si="73"/>
        <v>657115733.85972607</v>
      </c>
      <c r="R70" s="47">
        <f t="shared" si="74"/>
        <v>-77523372.470378697</v>
      </c>
      <c r="S70" s="47"/>
      <c r="T70" s="47">
        <f>'REC Spending'!AE73</f>
        <v>491495112.8408373</v>
      </c>
      <c r="U70" s="47">
        <f>'REC Spending'!AF73</f>
        <v>580722224.64482284</v>
      </c>
      <c r="V70" s="47">
        <f>'REC Spending'!AG73</f>
        <v>13237376.849122006</v>
      </c>
      <c r="W70" s="50">
        <f>'REC Spending'!AH73</f>
        <v>1085454714.3347821</v>
      </c>
      <c r="X70" s="47">
        <f t="shared" si="75"/>
        <v>-1162978086.8051608</v>
      </c>
    </row>
    <row r="71" spans="2:24">
      <c r="B71" s="20" t="s">
        <v>45</v>
      </c>
      <c r="C71" s="20" t="s">
        <v>28</v>
      </c>
      <c r="D71" s="100">
        <f t="shared" si="71"/>
        <v>0.4</v>
      </c>
      <c r="E71" s="22">
        <v>95218325.133999988</v>
      </c>
      <c r="F71" s="101">
        <f>INDEX('Scenario Dashboard'!$K$15:$M$40,MATCH('RPS Balance'!$C71,'Scenario Dashboard'!$J$15:$J$40,0),MATCH('RPS Balance'!$B71,'Scenario Dashboard'!$K$13:$M$13,0))</f>
        <v>5.0247999999999999</v>
      </c>
      <c r="G71" s="99">
        <v>3.993006366703912</v>
      </c>
      <c r="H71" s="22">
        <v>800000</v>
      </c>
      <c r="I71" s="50">
        <f t="shared" si="68"/>
        <v>3194405.0933631295</v>
      </c>
      <c r="J71" s="50">
        <f t="shared" si="69"/>
        <v>475258635.03996003</v>
      </c>
      <c r="K71" s="41">
        <f t="shared" si="72"/>
        <v>38087330.053599998</v>
      </c>
      <c r="L71" s="41"/>
      <c r="M71" s="41"/>
      <c r="O71" s="47">
        <f t="shared" si="76"/>
        <v>-1162978086.8051608</v>
      </c>
      <c r="P71" s="47">
        <f t="shared" si="70"/>
        <v>475258635.03996003</v>
      </c>
      <c r="Q71" s="47">
        <f t="shared" si="73"/>
        <v>679813721.4991399</v>
      </c>
      <c r="R71" s="47">
        <f t="shared" si="74"/>
        <v>-687719451.76520073</v>
      </c>
      <c r="S71" s="47"/>
      <c r="T71" s="47">
        <f>'REC Spending'!AE74</f>
        <v>493399451.79703677</v>
      </c>
      <c r="U71" s="47">
        <f>'REC Spending'!AF74</f>
        <v>744204706.20914507</v>
      </c>
      <c r="V71" s="47">
        <f>'REC Spending'!AG74</f>
        <v>23914770.870793492</v>
      </c>
      <c r="W71" s="50">
        <f>'REC Spending'!AH74</f>
        <v>1261518928.8769753</v>
      </c>
      <c r="X71" s="47">
        <f t="shared" si="75"/>
        <v>-1949238380.6421762</v>
      </c>
    </row>
    <row r="72" spans="2:24">
      <c r="B72" s="20" t="s">
        <v>45</v>
      </c>
      <c r="C72" s="20" t="s">
        <v>29</v>
      </c>
      <c r="D72" s="100">
        <f t="shared" si="71"/>
        <v>0.40902608000000001</v>
      </c>
      <c r="E72" s="22">
        <v>100209045.432</v>
      </c>
      <c r="F72" s="101">
        <f>INDEX('Scenario Dashboard'!$K$15:$M$40,MATCH('RPS Balance'!$C72,'Scenario Dashboard'!$J$15:$J$40,0),MATCH('RPS Balance'!$B72,'Scenario Dashboard'!$K$13:$M$13,0))</f>
        <v>5.0247999999999999</v>
      </c>
      <c r="G72" s="99">
        <v>4.7731117181718359</v>
      </c>
      <c r="H72" s="22">
        <v>800000</v>
      </c>
      <c r="I72" s="50">
        <f t="shared" si="68"/>
        <v>3818489.3745374689</v>
      </c>
      <c r="J72" s="50">
        <f t="shared" si="69"/>
        <v>499711922.11217612</v>
      </c>
      <c r="K72" s="41">
        <f t="shared" si="72"/>
        <v>40988113.033592865</v>
      </c>
      <c r="L72" s="41"/>
      <c r="M72" s="41"/>
      <c r="O72" s="47">
        <f t="shared" si="76"/>
        <v>-1949238380.6421762</v>
      </c>
      <c r="P72" s="47">
        <f t="shared" si="70"/>
        <v>499711922.11217612</v>
      </c>
      <c r="Q72" s="47">
        <f t="shared" si="73"/>
        <v>704267008.57135606</v>
      </c>
      <c r="R72" s="47">
        <f t="shared" si="74"/>
        <v>-1449526458.53</v>
      </c>
      <c r="S72" s="47"/>
      <c r="T72" s="47">
        <f>'REC Spending'!AE75</f>
        <v>476104693.68877703</v>
      </c>
      <c r="U72" s="47">
        <f>'REC Spending'!AF75</f>
        <v>905309699.15775239</v>
      </c>
      <c r="V72" s="47">
        <f>'REC Spending'!AG75</f>
        <v>14647209.861120174</v>
      </c>
      <c r="W72" s="50">
        <f>'REC Spending'!AH75</f>
        <v>1396061602.7076497</v>
      </c>
      <c r="X72" s="47">
        <f t="shared" si="75"/>
        <v>-2845588061.2376499</v>
      </c>
    </row>
    <row r="73" spans="2:24">
      <c r="B73" s="20" t="s">
        <v>45</v>
      </c>
      <c r="C73" s="20" t="s">
        <v>30</v>
      </c>
      <c r="D73" s="100">
        <f t="shared" si="71"/>
        <v>0.41825583530041599</v>
      </c>
      <c r="E73" s="22">
        <v>105330820.897</v>
      </c>
      <c r="F73" s="101">
        <f>INDEX('Scenario Dashboard'!$K$15:$M$40,MATCH('RPS Balance'!$C73,'Scenario Dashboard'!$J$15:$J$40,0),MATCH('RPS Balance'!$B73,'Scenario Dashboard'!$K$13:$M$13,0))</f>
        <v>5.0247999999999999</v>
      </c>
      <c r="G73" s="99">
        <v>5.0247999999999999</v>
      </c>
      <c r="H73" s="22">
        <v>800000</v>
      </c>
      <c r="I73" s="50">
        <f t="shared" si="68"/>
        <v>4019840</v>
      </c>
      <c r="J73" s="50">
        <f t="shared" si="69"/>
        <v>525246468.84324557</v>
      </c>
      <c r="K73" s="41">
        <f t="shared" si="72"/>
        <v>44055230.477153249</v>
      </c>
      <c r="L73" s="41"/>
      <c r="M73" s="41"/>
      <c r="O73" s="47">
        <f t="shared" si="76"/>
        <v>-2845588061.2376499</v>
      </c>
      <c r="P73" s="47">
        <f t="shared" si="70"/>
        <v>525246468.84324557</v>
      </c>
      <c r="Q73" s="47">
        <f t="shared" si="73"/>
        <v>729801555.3024255</v>
      </c>
      <c r="R73" s="47">
        <f t="shared" si="74"/>
        <v>-2320341592.3944044</v>
      </c>
      <c r="S73" s="47"/>
      <c r="T73" s="47">
        <f>'REC Spending'!AE76</f>
        <v>447765152.00067163</v>
      </c>
      <c r="U73" s="47">
        <f>'REC Spending'!AF76</f>
        <v>1037982622.1491938</v>
      </c>
      <c r="V73" s="47">
        <f>'REC Spending'!AG76</f>
        <v>15408947.461995436</v>
      </c>
      <c r="W73" s="50">
        <f>'REC Spending'!AH76</f>
        <v>1501156721.6118608</v>
      </c>
      <c r="X73" s="47">
        <f t="shared" si="75"/>
        <v>-3821498314.0062652</v>
      </c>
    </row>
    <row r="74" spans="2:24">
      <c r="B74" s="20" t="s">
        <v>45</v>
      </c>
      <c r="C74" s="20" t="s">
        <v>31</v>
      </c>
      <c r="D74" s="100">
        <f t="shared" si="71"/>
        <v>0.42769386187513697</v>
      </c>
      <c r="E74" s="22">
        <v>109901381.67999999</v>
      </c>
      <c r="F74" s="101">
        <f>INDEX('Scenario Dashboard'!$K$15:$M$40,MATCH('RPS Balance'!$C74,'Scenario Dashboard'!$J$15:$J$40,0),MATCH('RPS Balance'!$B74,'Scenario Dashboard'!$K$13:$M$13,0))</f>
        <v>5.0247999999999999</v>
      </c>
      <c r="G74" s="99">
        <v>5.0247999999999999</v>
      </c>
      <c r="H74" s="22">
        <v>800000</v>
      </c>
      <c r="I74" s="50">
        <f t="shared" si="68"/>
        <v>4019840</v>
      </c>
      <c r="J74" s="50">
        <f t="shared" si="69"/>
        <v>548212622.66566396</v>
      </c>
      <c r="K74" s="41">
        <f t="shared" si="72"/>
        <v>47004146.356132627</v>
      </c>
      <c r="L74" s="41"/>
      <c r="M74" s="41"/>
      <c r="O74" s="47">
        <f t="shared" si="76"/>
        <v>-3821498314.0062652</v>
      </c>
      <c r="P74" s="47">
        <f t="shared" si="70"/>
        <v>548212622.66566396</v>
      </c>
      <c r="Q74" s="47">
        <f t="shared" si="73"/>
        <v>752767709.12484384</v>
      </c>
      <c r="R74" s="47">
        <f t="shared" si="74"/>
        <v>-3273285691.340601</v>
      </c>
      <c r="S74" s="47"/>
      <c r="T74" s="47">
        <f>'REC Spending'!AE77</f>
        <v>372474512.5603987</v>
      </c>
      <c r="U74" s="47">
        <f>'REC Spending'!AF77</f>
        <v>1100308762.8475282</v>
      </c>
      <c r="V74" s="47">
        <f>'REC Spending'!AG77</f>
        <v>16093435.243876573</v>
      </c>
      <c r="W74" s="50">
        <f>'REC Spending'!AH77</f>
        <v>1488876710.6518035</v>
      </c>
      <c r="X74" s="47">
        <f t="shared" si="75"/>
        <v>-4762162401.9924049</v>
      </c>
    </row>
    <row r="75" spans="2:24">
      <c r="B75" s="20" t="s">
        <v>45</v>
      </c>
      <c r="C75" s="20" t="s">
        <v>32</v>
      </c>
      <c r="D75" s="100">
        <f t="shared" si="71"/>
        <v>0.43734485940712181</v>
      </c>
      <c r="E75" s="22">
        <v>114138731.89899999</v>
      </c>
      <c r="F75" s="101">
        <f>INDEX('Scenario Dashboard'!$K$15:$M$40,MATCH('RPS Balance'!$C75,'Scenario Dashboard'!$J$15:$J$40,0),MATCH('RPS Balance'!$B75,'Scenario Dashboard'!$K$13:$M$13,0))</f>
        <v>5.0247999999999999</v>
      </c>
      <c r="G75" s="99">
        <v>5.0247999999999999</v>
      </c>
      <c r="H75" s="22">
        <v>800000</v>
      </c>
      <c r="I75" s="50">
        <f t="shared" si="68"/>
        <v>4019840</v>
      </c>
      <c r="J75" s="50">
        <f t="shared" si="69"/>
        <v>569504460.04609513</v>
      </c>
      <c r="K75" s="41">
        <f t="shared" si="72"/>
        <v>49917987.655275322</v>
      </c>
      <c r="L75" s="41"/>
      <c r="M75" s="41"/>
      <c r="O75" s="47">
        <f t="shared" si="76"/>
        <v>-4762162401.9924049</v>
      </c>
      <c r="P75" s="47">
        <f t="shared" si="70"/>
        <v>569504460.04609513</v>
      </c>
      <c r="Q75" s="47">
        <f t="shared" si="73"/>
        <v>774059546.50527501</v>
      </c>
      <c r="R75" s="47">
        <f t="shared" si="74"/>
        <v>-4192657941.94631</v>
      </c>
      <c r="S75" s="47"/>
      <c r="T75" s="47">
        <f>'REC Spending'!AE78</f>
        <v>364308496.35990661</v>
      </c>
      <c r="U75" s="47">
        <f>'REC Spending'!AF78</f>
        <v>1102111906.44753</v>
      </c>
      <c r="V75" s="47">
        <f>'REC Spending'!AG78</f>
        <v>16727977.970132086</v>
      </c>
      <c r="W75" s="50">
        <f>'REC Spending'!AH78</f>
        <v>1483148380.7775688</v>
      </c>
      <c r="X75" s="47">
        <f t="shared" si="75"/>
        <v>-5675806322.7238789</v>
      </c>
    </row>
    <row r="76" spans="2:24">
      <c r="B76" s="20" t="s">
        <v>45</v>
      </c>
      <c r="C76" s="20" t="s">
        <v>33</v>
      </c>
      <c r="D76" s="100">
        <f t="shared" si="71"/>
        <v>0.44721363362861538</v>
      </c>
      <c r="E76" s="22">
        <v>117432750.942</v>
      </c>
      <c r="F76" s="101">
        <f>INDEX('Scenario Dashboard'!$K$15:$M$40,MATCH('RPS Balance'!$C76,'Scenario Dashboard'!$J$15:$J$40,0),MATCH('RPS Balance'!$B76,'Scenario Dashboard'!$K$13:$M$13,0))</f>
        <v>5.0247999999999999</v>
      </c>
      <c r="G76" s="99">
        <v>5.0247999999999999</v>
      </c>
      <c r="H76" s="22">
        <v>800000</v>
      </c>
      <c r="I76" s="50">
        <f t="shared" si="68"/>
        <v>4019840</v>
      </c>
      <c r="J76" s="50">
        <f t="shared" si="69"/>
        <v>586056246.93336165</v>
      </c>
      <c r="K76" s="41">
        <f t="shared" si="72"/>
        <v>52517527.255776025</v>
      </c>
      <c r="L76" s="41"/>
      <c r="M76" s="41"/>
      <c r="O76" s="47">
        <f t="shared" si="76"/>
        <v>-5675806322.7238789</v>
      </c>
      <c r="P76" s="47">
        <f t="shared" si="70"/>
        <v>586056246.93336165</v>
      </c>
      <c r="Q76" s="47">
        <f t="shared" si="73"/>
        <v>790611333.39254153</v>
      </c>
      <c r="R76" s="47">
        <f t="shared" si="74"/>
        <v>-5089750075.7905169</v>
      </c>
      <c r="S76" s="47"/>
      <c r="T76" s="47">
        <f>'REC Spending'!AE79</f>
        <v>352791333.47635293</v>
      </c>
      <c r="U76" s="47">
        <f>'REC Spending'!AF79</f>
        <v>1091585288.1804769</v>
      </c>
      <c r="V76" s="47">
        <f>'REC Spending'!AG79</f>
        <v>17221462.573869262</v>
      </c>
      <c r="W76" s="50">
        <f>'REC Spending'!AH79</f>
        <v>1461598084.2306991</v>
      </c>
      <c r="X76" s="47">
        <f t="shared" si="75"/>
        <v>-6551348160.0212154</v>
      </c>
    </row>
    <row r="77" spans="2:24">
      <c r="B77" s="20" t="s">
        <v>45</v>
      </c>
      <c r="C77" s="20" t="s">
        <v>34</v>
      </c>
      <c r="D77" s="100">
        <f t="shared" si="71"/>
        <v>0.45730509871417185</v>
      </c>
      <c r="E77" s="22">
        <v>119843955.47299999</v>
      </c>
      <c r="F77" s="101">
        <f>INDEX('Scenario Dashboard'!$K$15:$M$40,MATCH('RPS Balance'!$C77,'Scenario Dashboard'!$J$15:$J$40,0),MATCH('RPS Balance'!$B77,'Scenario Dashboard'!$K$13:$M$13,0))</f>
        <v>5.0247999999999999</v>
      </c>
      <c r="G77" s="99">
        <v>5.0247999999999999</v>
      </c>
      <c r="H77" s="22">
        <v>800000</v>
      </c>
      <c r="I77" s="50">
        <f t="shared" si="68"/>
        <v>4019840</v>
      </c>
      <c r="J77" s="50">
        <f t="shared" si="69"/>
        <v>598172067.46073031</v>
      </c>
      <c r="K77" s="41">
        <f t="shared" si="72"/>
        <v>54805251.887877077</v>
      </c>
      <c r="L77" s="41"/>
      <c r="M77" s="41"/>
      <c r="O77" s="47">
        <f t="shared" si="76"/>
        <v>-6551348160.0212154</v>
      </c>
      <c r="P77" s="47">
        <f t="shared" si="70"/>
        <v>598172067.46073031</v>
      </c>
      <c r="Q77" s="47">
        <f t="shared" si="73"/>
        <v>802727153.91991019</v>
      </c>
      <c r="R77" s="47">
        <f t="shared" si="74"/>
        <v>-5953176092.5604849</v>
      </c>
      <c r="S77" s="47"/>
      <c r="T77" s="47">
        <f>'REC Spending'!AE80</f>
        <v>343171740.11972231</v>
      </c>
      <c r="U77" s="47">
        <f>'REC Spending'!AF80</f>
        <v>1127426528.9142013</v>
      </c>
      <c r="V77" s="47">
        <f>'REC Spending'!AG80</f>
        <v>17582633.769255746</v>
      </c>
      <c r="W77" s="50">
        <f>'REC Spending'!AH80</f>
        <v>1488180902.8031793</v>
      </c>
      <c r="X77" s="47">
        <f t="shared" si="75"/>
        <v>-7441356995.3636646</v>
      </c>
    </row>
    <row r="78" spans="2:24">
      <c r="B78" s="20" t="s">
        <v>45</v>
      </c>
      <c r="C78" s="20" t="s">
        <v>35</v>
      </c>
      <c r="D78" s="100">
        <f t="shared" si="71"/>
        <v>0.46762427972767689</v>
      </c>
      <c r="E78" s="22">
        <v>120869648.722</v>
      </c>
      <c r="F78" s="101">
        <f>INDEX('Scenario Dashboard'!$K$15:$M$40,MATCH('RPS Balance'!$C78,'Scenario Dashboard'!$J$15:$J$40,0),MATCH('RPS Balance'!$B78,'Scenario Dashboard'!$K$13:$M$13,0))</f>
        <v>5.0247999999999999</v>
      </c>
      <c r="G78" s="99">
        <v>5.0247999999999999</v>
      </c>
      <c r="H78" s="22">
        <v>800000</v>
      </c>
      <c r="I78" s="50">
        <f t="shared" si="68"/>
        <v>4019840</v>
      </c>
      <c r="J78" s="50">
        <f t="shared" si="69"/>
        <v>603325970.89830565</v>
      </c>
      <c r="K78" s="41">
        <f t="shared" si="72"/>
        <v>56521582.424562573</v>
      </c>
      <c r="L78" s="41"/>
      <c r="M78" s="41"/>
      <c r="O78" s="47">
        <f t="shared" si="76"/>
        <v>-7441356995.3636646</v>
      </c>
      <c r="P78" s="47">
        <f t="shared" si="70"/>
        <v>603325970.89830565</v>
      </c>
      <c r="Q78" s="47">
        <f t="shared" si="73"/>
        <v>807881057.35748553</v>
      </c>
      <c r="R78" s="47">
        <f t="shared" si="74"/>
        <v>-6838031024.4653587</v>
      </c>
      <c r="S78" s="47"/>
      <c r="T78" s="47">
        <f>'REC Spending'!AE81</f>
        <v>340589143.00737667</v>
      </c>
      <c r="U78" s="47">
        <f>'REC Spending'!AF81</f>
        <v>1171058488.4760516</v>
      </c>
      <c r="V78" s="47">
        <f>'REC Spending'!AG81</f>
        <v>17736537.576447591</v>
      </c>
      <c r="W78" s="50">
        <f>'REC Spending'!AH81</f>
        <v>1529384169.0598757</v>
      </c>
      <c r="X78" s="47">
        <f t="shared" si="75"/>
        <v>-8367415193.5252342</v>
      </c>
    </row>
    <row r="79" spans="2:24">
      <c r="B79" s="20" t="s">
        <v>45</v>
      </c>
      <c r="C79" s="20" t="s">
        <v>36</v>
      </c>
      <c r="D79" s="100">
        <f t="shared" si="71"/>
        <v>0.47817631512458791</v>
      </c>
      <c r="E79" s="22">
        <v>121849339.68099999</v>
      </c>
      <c r="F79" s="101">
        <f>INDEX('Scenario Dashboard'!$K$15:$M$40,MATCH('RPS Balance'!$C79,'Scenario Dashboard'!$J$15:$J$40,0),MATCH('RPS Balance'!$B79,'Scenario Dashboard'!$K$13:$M$13,0))</f>
        <v>5.0247999999999999</v>
      </c>
      <c r="G79" s="99">
        <v>5.0247999999999999</v>
      </c>
      <c r="H79" s="22">
        <v>800000</v>
      </c>
      <c r="I79" s="50">
        <f t="shared" si="68"/>
        <v>4019840</v>
      </c>
      <c r="J79" s="50">
        <f t="shared" si="69"/>
        <v>608248722.02908874</v>
      </c>
      <c r="K79" s="41">
        <f t="shared" si="72"/>
        <v>58265468.249024808</v>
      </c>
      <c r="L79" s="41"/>
      <c r="M79" s="41"/>
      <c r="O79" s="47">
        <f t="shared" si="76"/>
        <v>-8367415193.5252342</v>
      </c>
      <c r="P79" s="47">
        <f t="shared" si="70"/>
        <v>608248722.02908874</v>
      </c>
      <c r="Q79" s="47">
        <f t="shared" si="73"/>
        <v>812803808.48826861</v>
      </c>
      <c r="R79" s="47">
        <f t="shared" si="74"/>
        <v>-7759166471.4961452</v>
      </c>
      <c r="S79" s="47"/>
      <c r="T79" s="47">
        <f>'REC Spending'!AE82</f>
        <v>337040196.85178709</v>
      </c>
      <c r="U79" s="47">
        <f>'REC Spending'!AF82</f>
        <v>1199190123.5342662</v>
      </c>
      <c r="V79" s="47">
        <f>'REC Spending'!AG82</f>
        <v>17883224.145980559</v>
      </c>
      <c r="W79" s="50">
        <f>'REC Spending'!AH82</f>
        <v>1554113544.5320339</v>
      </c>
      <c r="X79" s="47">
        <f t="shared" si="75"/>
        <v>-9313280016.0281792</v>
      </c>
    </row>
    <row r="80" spans="2:24">
      <c r="B80" s="20" t="s">
        <v>45</v>
      </c>
      <c r="C80" s="20" t="s">
        <v>37</v>
      </c>
      <c r="D80" s="100">
        <f t="shared" si="71"/>
        <v>0.48896645931063754</v>
      </c>
      <c r="E80" s="22">
        <v>122479240.35599999</v>
      </c>
      <c r="F80" s="101">
        <f>INDEX('Scenario Dashboard'!$K$15:$M$40,MATCH('RPS Balance'!$C80,'Scenario Dashboard'!$J$15:$J$40,0),MATCH('RPS Balance'!$B80,'Scenario Dashboard'!$K$13:$M$13,0))</f>
        <v>5.0247999999999999</v>
      </c>
      <c r="G80" s="99">
        <v>5.0247999999999999</v>
      </c>
      <c r="H80" s="22">
        <v>800000</v>
      </c>
      <c r="I80" s="50">
        <f t="shared" si="68"/>
        <v>4019840</v>
      </c>
      <c r="J80" s="50">
        <f t="shared" si="69"/>
        <v>611413846.9408288</v>
      </c>
      <c r="K80" s="41">
        <f t="shared" si="72"/>
        <v>59888240.495929867</v>
      </c>
      <c r="L80" s="41"/>
      <c r="M80" s="41"/>
      <c r="O80" s="47">
        <f t="shared" si="76"/>
        <v>-9313280016.0281792</v>
      </c>
      <c r="P80" s="47">
        <f t="shared" si="70"/>
        <v>611413846.9408288</v>
      </c>
      <c r="Q80" s="47">
        <f t="shared" si="73"/>
        <v>815968933.40000868</v>
      </c>
      <c r="R80" s="47">
        <f t="shared" si="74"/>
        <v>-8701866169.0873508</v>
      </c>
      <c r="S80" s="47"/>
      <c r="T80" s="47">
        <f>'REC Spending'!AE83</f>
        <v>335799145.69306278</v>
      </c>
      <c r="U80" s="47">
        <f>'REC Spending'!AF83</f>
        <v>1234659682.3387737</v>
      </c>
      <c r="V80" s="47">
        <f>'REC Spending'!AG83</f>
        <v>17977573.009375997</v>
      </c>
      <c r="W80" s="50">
        <f>'REC Spending'!AH83</f>
        <v>1588436401.0412126</v>
      </c>
      <c r="X80" s="47">
        <f t="shared" si="75"/>
        <v>-10290302570.128563</v>
      </c>
    </row>
    <row r="81" spans="2:24">
      <c r="B81" s="20" t="s">
        <v>45</v>
      </c>
      <c r="C81" s="20" t="s">
        <v>38</v>
      </c>
      <c r="D81" s="100">
        <f t="shared" si="71"/>
        <v>0.50000008525827411</v>
      </c>
      <c r="E81" s="22">
        <v>123267011.28700002</v>
      </c>
      <c r="F81" s="101">
        <f>INDEX('Scenario Dashboard'!$K$15:$M$40,MATCH('RPS Balance'!$C81,'Scenario Dashboard'!$J$15:$J$40,0),MATCH('RPS Balance'!$B81,'Scenario Dashboard'!$K$13:$M$13,0))</f>
        <v>5.0247999999999999</v>
      </c>
      <c r="G81" s="99">
        <v>5.0247999999999999</v>
      </c>
      <c r="H81" s="22">
        <v>800000</v>
      </c>
      <c r="I81" s="50">
        <f t="shared" si="68"/>
        <v>4019840</v>
      </c>
      <c r="J81" s="50">
        <f t="shared" si="69"/>
        <v>615372238.31491768</v>
      </c>
      <c r="K81" s="41">
        <f t="shared" si="72"/>
        <v>61633516.153032646</v>
      </c>
      <c r="L81" s="41"/>
      <c r="M81" s="41"/>
      <c r="O81" s="47">
        <f t="shared" si="76"/>
        <v>-10290302570.128563</v>
      </c>
      <c r="P81" s="47">
        <f t="shared" si="70"/>
        <v>615372238.31491768</v>
      </c>
      <c r="Q81" s="47">
        <f t="shared" si="73"/>
        <v>819927324.77409756</v>
      </c>
      <c r="R81" s="47">
        <f t="shared" si="74"/>
        <v>-9674930331.8136444</v>
      </c>
      <c r="S81" s="47"/>
      <c r="T81" s="47">
        <f>'REC Spending'!AE84</f>
        <v>331655035.73453861</v>
      </c>
      <c r="U81" s="47">
        <f>'REC Spending'!AF84</f>
        <v>1266273273.01176</v>
      </c>
      <c r="V81" s="47">
        <f>'REC Spending'!AG84</f>
        <v>18095468.664408077</v>
      </c>
      <c r="W81" s="50">
        <f>'REC Spending'!AH84</f>
        <v>1616023777.4107065</v>
      </c>
      <c r="X81" s="47">
        <f t="shared" si="75"/>
        <v>-11290954109.22435</v>
      </c>
    </row>
    <row r="82" spans="2:24">
      <c r="B82" s="20" t="s">
        <v>45</v>
      </c>
      <c r="C82" s="20" t="s">
        <v>39</v>
      </c>
      <c r="D82" s="100">
        <f t="shared" si="71"/>
        <v>0.5</v>
      </c>
      <c r="E82" s="22">
        <v>123870000.47200002</v>
      </c>
      <c r="F82" s="101">
        <f>INDEX('Scenario Dashboard'!$K$15:$M$40,MATCH('RPS Balance'!$C82,'Scenario Dashboard'!$J$15:$J$40,0),MATCH('RPS Balance'!$B82,'Scenario Dashboard'!$K$13:$M$13,0))</f>
        <v>5.0247999999999999</v>
      </c>
      <c r="G82" s="99">
        <v>5.0247999999999999</v>
      </c>
      <c r="H82" s="22">
        <v>800000</v>
      </c>
      <c r="I82" s="50">
        <f t="shared" si="68"/>
        <v>4019840</v>
      </c>
      <c r="J82" s="50">
        <f t="shared" si="69"/>
        <v>618402138.37170565</v>
      </c>
      <c r="K82" s="41">
        <f t="shared" si="72"/>
        <v>61935000.236000009</v>
      </c>
      <c r="L82" s="41"/>
      <c r="M82" s="41"/>
      <c r="O82" s="47">
        <f t="shared" si="76"/>
        <v>-11290954109.22435</v>
      </c>
      <c r="P82" s="47">
        <f t="shared" si="70"/>
        <v>618402138.37170565</v>
      </c>
      <c r="Q82" s="47">
        <f t="shared" si="73"/>
        <v>822957224.83088553</v>
      </c>
      <c r="R82" s="47">
        <f t="shared" si="74"/>
        <v>-10672551970.852644</v>
      </c>
      <c r="S82" s="47"/>
      <c r="T82" s="47">
        <f>'REC Spending'!AE85</f>
        <v>328813952.45695412</v>
      </c>
      <c r="U82" s="47">
        <f>'REC Spending'!AF85</f>
        <v>1309109488.5844169</v>
      </c>
      <c r="V82" s="47">
        <f>'REC Spending'!AG85</f>
        <v>18186042.207129106</v>
      </c>
      <c r="W82" s="50">
        <f>'REC Spending'!AH85</f>
        <v>1656109483.2484999</v>
      </c>
      <c r="X82" s="47">
        <f t="shared" si="75"/>
        <v>-12328661454.101143</v>
      </c>
    </row>
    <row r="83" spans="2:24">
      <c r="B83" s="20" t="s">
        <v>45</v>
      </c>
      <c r="C83" s="20" t="s">
        <v>40</v>
      </c>
      <c r="D83" s="100">
        <f t="shared" si="71"/>
        <v>0.5</v>
      </c>
      <c r="E83" s="22">
        <v>124487216.881</v>
      </c>
      <c r="F83" s="101">
        <f>INDEX('Scenario Dashboard'!$K$15:$M$40,MATCH('RPS Balance'!$C83,'Scenario Dashboard'!$J$15:$J$40,0),MATCH('RPS Balance'!$B83,'Scenario Dashboard'!$K$13:$M$13,0))</f>
        <v>5.0247999999999999</v>
      </c>
      <c r="G83" s="99">
        <v>5.0247999999999999</v>
      </c>
      <c r="H83" s="22">
        <v>800000</v>
      </c>
      <c r="I83" s="50">
        <f t="shared" si="68"/>
        <v>4019840</v>
      </c>
      <c r="J83" s="50">
        <f t="shared" si="69"/>
        <v>621503527.38364875</v>
      </c>
      <c r="K83" s="41">
        <f t="shared" si="72"/>
        <v>62243608.440499999</v>
      </c>
      <c r="L83" s="41"/>
      <c r="M83" s="41"/>
      <c r="O83" s="47">
        <f t="shared" si="76"/>
        <v>-12328661454.101143</v>
      </c>
      <c r="P83" s="47">
        <f t="shared" si="70"/>
        <v>621503527.38364875</v>
      </c>
      <c r="Q83" s="47">
        <f t="shared" si="73"/>
        <v>826058613.84282863</v>
      </c>
      <c r="R83" s="47">
        <f t="shared" si="74"/>
        <v>-11707157926.717495</v>
      </c>
      <c r="S83" s="47"/>
      <c r="T83" s="47">
        <f>'REC Spending'!AE86</f>
        <v>326501115.82437003</v>
      </c>
      <c r="U83" s="47">
        <f>'REC Spending'!AF86</f>
        <v>1353173149.5012207</v>
      </c>
      <c r="V83" s="47">
        <f>'REC Spending'!AG86</f>
        <v>18278413.097553778</v>
      </c>
      <c r="W83" s="50">
        <f>'REC Spending'!AH86</f>
        <v>1697952678.4231443</v>
      </c>
      <c r="X83" s="47">
        <f t="shared" si="75"/>
        <v>-13405110605.14064</v>
      </c>
    </row>
    <row r="84" spans="2:24">
      <c r="B84" s="20" t="s">
        <v>45</v>
      </c>
      <c r="C84" s="20" t="s">
        <v>41</v>
      </c>
      <c r="D84" s="100">
        <f t="shared" si="71"/>
        <v>0.5</v>
      </c>
      <c r="E84" s="41">
        <f>E83*(1+(($E$83/$E$79)^(1/5)-1))</f>
        <v>125021605.92748563</v>
      </c>
      <c r="F84" s="101">
        <f>INDEX('Scenario Dashboard'!$K$15:$M$40,MATCH('RPS Balance'!$C84,'Scenario Dashboard'!$J$15:$J$40,0),MATCH('RPS Balance'!$B84,'Scenario Dashboard'!$K$13:$M$13,0))</f>
        <v>5.0247999999999999</v>
      </c>
      <c r="G84" s="101">
        <f>G83</f>
        <v>5.0247999999999999</v>
      </c>
      <c r="H84" s="127">
        <f>H83</f>
        <v>800000</v>
      </c>
      <c r="I84" s="50">
        <f t="shared" si="68"/>
        <v>4019840</v>
      </c>
      <c r="J84" s="50">
        <f t="shared" si="69"/>
        <v>624188725.46442974</v>
      </c>
      <c r="K84" s="41">
        <f t="shared" si="72"/>
        <v>62510802.963742815</v>
      </c>
      <c r="L84" s="41"/>
      <c r="M84" s="41"/>
      <c r="O84" s="47">
        <f t="shared" si="76"/>
        <v>-13405110605.14064</v>
      </c>
      <c r="P84" s="47">
        <f t="shared" si="70"/>
        <v>624188725.46442974</v>
      </c>
      <c r="Q84" s="47">
        <f t="shared" si="73"/>
        <v>828743811.92360961</v>
      </c>
      <c r="R84" s="47">
        <f t="shared" si="74"/>
        <v>-12780921879.67621</v>
      </c>
      <c r="S84" s="47"/>
      <c r="T84" s="47">
        <f>'REC Spending'!AE87</f>
        <v>315466212.44852901</v>
      </c>
      <c r="U84" s="47">
        <f>'REC Spending'!AF87</f>
        <v>1388488949.2716501</v>
      </c>
      <c r="V84" s="47">
        <f>'REC Spending'!AG87</f>
        <v>18358480.517819576</v>
      </c>
      <c r="W84" s="50">
        <f>'REC Spending'!AH87</f>
        <v>1722313642.2379987</v>
      </c>
      <c r="X84" s="47">
        <f t="shared" si="75"/>
        <v>-14503235521.914209</v>
      </c>
    </row>
    <row r="85" spans="2:24">
      <c r="B85" s="20" t="s">
        <v>45</v>
      </c>
      <c r="C85" s="20" t="s">
        <v>42</v>
      </c>
      <c r="D85" s="100">
        <f t="shared" si="71"/>
        <v>0.5</v>
      </c>
      <c r="E85" s="41">
        <f t="shared" ref="E85:E86" si="77">E84*(1+(($E$83/$E$79)^(1/5)-1))</f>
        <v>125558288.95772445</v>
      </c>
      <c r="F85" s="101">
        <f>INDEX('Scenario Dashboard'!$K$15:$M$40,MATCH('RPS Balance'!$C85,'Scenario Dashboard'!$J$15:$J$40,0),MATCH('RPS Balance'!$B85,'Scenario Dashboard'!$K$13:$M$13,0))</f>
        <v>5.0247999999999999</v>
      </c>
      <c r="G85" s="101">
        <f t="shared" ref="G85:G86" si="78">G84</f>
        <v>5.0247999999999999</v>
      </c>
      <c r="H85" s="127">
        <f t="shared" ref="H85:H86" si="79">H84</f>
        <v>800000</v>
      </c>
      <c r="I85" s="50">
        <f t="shared" si="68"/>
        <v>4019840</v>
      </c>
      <c r="J85" s="50">
        <f t="shared" si="69"/>
        <v>626885450.35477376</v>
      </c>
      <c r="K85" s="41">
        <f t="shared" si="72"/>
        <v>62779144.478862226</v>
      </c>
      <c r="L85" s="41"/>
      <c r="M85" s="41"/>
      <c r="O85" s="47">
        <f t="shared" si="76"/>
        <v>-14503235521.914209</v>
      </c>
      <c r="P85" s="47">
        <f t="shared" si="70"/>
        <v>626885450.35477376</v>
      </c>
      <c r="Q85" s="47">
        <f t="shared" si="73"/>
        <v>831440536.81395364</v>
      </c>
      <c r="R85" s="47">
        <f t="shared" si="74"/>
        <v>-13876350071.559435</v>
      </c>
      <c r="S85" s="47"/>
      <c r="T85" s="47">
        <f>'REC Spending'!AE88</f>
        <v>293384691.49777657</v>
      </c>
      <c r="U85" s="47">
        <f>'REC Spending'!AF88</f>
        <v>1411075111.2091126</v>
      </c>
      <c r="V85" s="47">
        <f>'REC Spending'!AG88</f>
        <v>18438894.581386365</v>
      </c>
      <c r="W85" s="50">
        <f>'REC Spending'!AH88</f>
        <v>1722898697.2882755</v>
      </c>
      <c r="X85" s="47">
        <f t="shared" si="75"/>
        <v>-15599248768.84771</v>
      </c>
    </row>
    <row r="86" spans="2:24">
      <c r="B86" s="20" t="s">
        <v>45</v>
      </c>
      <c r="C86" s="20" t="s">
        <v>43</v>
      </c>
      <c r="D86" s="100">
        <f t="shared" si="71"/>
        <v>0.5</v>
      </c>
      <c r="E86" s="41">
        <f t="shared" si="77"/>
        <v>126097275.81915157</v>
      </c>
      <c r="F86" s="101">
        <f>INDEX('Scenario Dashboard'!$K$15:$M$40,MATCH('RPS Balance'!$C86,'Scenario Dashboard'!$J$15:$J$40,0),MATCH('RPS Balance'!$B86,'Scenario Dashboard'!$K$13:$M$13,0))</f>
        <v>5.0247999999999999</v>
      </c>
      <c r="G86" s="101">
        <f t="shared" si="78"/>
        <v>5.0247999999999999</v>
      </c>
      <c r="H86" s="127">
        <f t="shared" si="79"/>
        <v>800000</v>
      </c>
      <c r="I86" s="50">
        <f t="shared" si="68"/>
        <v>4019840</v>
      </c>
      <c r="J86" s="50">
        <f t="shared" si="69"/>
        <v>629593751.53607273</v>
      </c>
      <c r="K86" s="41">
        <f t="shared" si="72"/>
        <v>63048637.909575783</v>
      </c>
      <c r="L86" s="41"/>
      <c r="M86" s="41"/>
      <c r="O86" s="47">
        <f t="shared" si="76"/>
        <v>-15599248768.84771</v>
      </c>
      <c r="P86" s="47">
        <f t="shared" si="70"/>
        <v>629593751.53607273</v>
      </c>
      <c r="Q86" s="47">
        <f t="shared" si="73"/>
        <v>834148837.99525261</v>
      </c>
      <c r="R86" s="47">
        <f t="shared" si="74"/>
        <v>-14969655017.311638</v>
      </c>
      <c r="S86" s="47"/>
      <c r="T86" s="47">
        <f>'REC Spending'!AE89</f>
        <v>245089163.69937778</v>
      </c>
      <c r="U86" s="47">
        <f>'REC Spending'!AF89</f>
        <v>1430618168.9577565</v>
      </c>
      <c r="V86" s="47">
        <f>'REC Spending'!AG89</f>
        <v>18519656.772285096</v>
      </c>
      <c r="W86" s="50">
        <f>'REC Spending'!AH89</f>
        <v>1694226989.4294193</v>
      </c>
      <c r="X86" s="47">
        <f t="shared" si="75"/>
        <v>-16663882006.741056</v>
      </c>
    </row>
    <row r="87" spans="2:24">
      <c r="E87" s="95"/>
      <c r="F87" s="98"/>
      <c r="G87" s="98"/>
      <c r="H87" s="95"/>
      <c r="I87" s="95"/>
    </row>
    <row r="88" spans="2:24">
      <c r="E88" s="95"/>
      <c r="F88" s="98"/>
      <c r="G88" s="98"/>
      <c r="H88" s="95"/>
      <c r="I88" s="95"/>
    </row>
    <row r="89" spans="2:24">
      <c r="B89" s="20" t="s">
        <v>46</v>
      </c>
      <c r="C89" s="20" t="s">
        <v>88</v>
      </c>
      <c r="D89" s="100">
        <f>D61</f>
        <v>0.17500000000000004</v>
      </c>
      <c r="E89" s="22">
        <v>471451.44980015844</v>
      </c>
      <c r="F89" s="101">
        <f>INDEX('Scenario Dashboard'!$K$15:$M$40,MATCH('RPS Balance'!$C89,'Scenario Dashboard'!$J$15:$J$40,0),MATCH('RPS Balance'!$B89,'Scenario Dashboard'!$K$13:$M$13,0))</f>
        <v>1.2415</v>
      </c>
      <c r="G89" s="99">
        <v>0</v>
      </c>
      <c r="H89" s="22">
        <v>0</v>
      </c>
      <c r="I89" s="50">
        <f t="shared" ref="I89:I114" si="80">G89*H89</f>
        <v>0</v>
      </c>
      <c r="J89" s="50">
        <f t="shared" ref="J89:J114" si="81">E89*F89-I89</f>
        <v>585306.97492689674</v>
      </c>
      <c r="K89" s="41">
        <f t="shared" ref="K89:K114" si="82">E89*D89</f>
        <v>82504.003715027749</v>
      </c>
      <c r="L89" s="41"/>
      <c r="M89" s="41"/>
      <c r="O89" s="59">
        <f>J89+INDEX('General Inputs'!$D$15:$D$17,MATCH('RPS Balance'!$B89,'General Inputs'!$B$15:$B$17,0))</f>
        <v>598862.97492689674</v>
      </c>
      <c r="P89" s="47">
        <f t="shared" ref="P89:P114" si="83">J89</f>
        <v>585306.97492689674</v>
      </c>
      <c r="Q89" s="47">
        <f>P89+$O$89</f>
        <v>1184169.9498537935</v>
      </c>
      <c r="R89" s="47">
        <f>O89+P89</f>
        <v>1184169.9498537935</v>
      </c>
      <c r="S89" s="47"/>
      <c r="T89" s="47">
        <f>'REC Spending'!AE92</f>
        <v>105885.71975793695</v>
      </c>
      <c r="U89" s="47">
        <f>'REC Spending'!AF92</f>
        <v>0</v>
      </c>
      <c r="V89" s="47">
        <f>'REC Spending'!AG92</f>
        <v>33813.134254762168</v>
      </c>
      <c r="W89" s="50">
        <f>'REC Spending'!AH92</f>
        <v>139698.85401269913</v>
      </c>
      <c r="X89" s="47">
        <f>R89-W89</f>
        <v>1044471.0958410944</v>
      </c>
    </row>
    <row r="90" spans="2:24">
      <c r="B90" s="20" t="s">
        <v>46</v>
      </c>
      <c r="C90" s="20" t="s">
        <v>89</v>
      </c>
      <c r="D90" s="100">
        <f t="shared" ref="D90:D114" si="84">D62</f>
        <v>0.19000000000000006</v>
      </c>
      <c r="E90" s="22">
        <v>533051</v>
      </c>
      <c r="F90" s="101">
        <f>INDEX('Scenario Dashboard'!$K$15:$M$40,MATCH('RPS Balance'!$C90,'Scenario Dashboard'!$J$15:$J$40,0),MATCH('RPS Balance'!$B90,'Scenario Dashboard'!$K$13:$M$13,0))</f>
        <v>2.1638333333333333</v>
      </c>
      <c r="G90" s="99">
        <v>0</v>
      </c>
      <c r="H90" s="22">
        <v>0</v>
      </c>
      <c r="I90" s="50">
        <f t="shared" si="80"/>
        <v>0</v>
      </c>
      <c r="J90" s="50">
        <f t="shared" si="81"/>
        <v>1153433.5221666666</v>
      </c>
      <c r="K90" s="41">
        <f t="shared" si="82"/>
        <v>101279.69000000003</v>
      </c>
      <c r="L90" s="41"/>
      <c r="M90" s="41"/>
      <c r="O90" s="47">
        <f>X89</f>
        <v>1044471.0958410944</v>
      </c>
      <c r="P90" s="47">
        <f t="shared" si="83"/>
        <v>1153433.5221666666</v>
      </c>
      <c r="Q90" s="47">
        <f t="shared" ref="Q90:Q114" si="85">P90+$O$89</f>
        <v>1752296.4970935634</v>
      </c>
      <c r="R90" s="47">
        <f>O90+P90</f>
        <v>2197904.618007761</v>
      </c>
      <c r="S90" s="47"/>
      <c r="T90" s="47">
        <f>'REC Spending'!AE93</f>
        <v>678124.94853344723</v>
      </c>
      <c r="U90" s="47">
        <f>'REC Spending'!AF93</f>
        <v>0</v>
      </c>
      <c r="V90" s="47">
        <f>'REC Spending'!AG93</f>
        <v>69767.900357761828</v>
      </c>
      <c r="W90" s="50">
        <f>'REC Spending'!AH93</f>
        <v>747892.84889120911</v>
      </c>
      <c r="X90" s="47">
        <f t="shared" ref="X90:X114" si="86">R90-W90</f>
        <v>1450011.7691165518</v>
      </c>
    </row>
    <row r="91" spans="2:24">
      <c r="B91" s="20" t="s">
        <v>46</v>
      </c>
      <c r="C91" s="20" t="s">
        <v>20</v>
      </c>
      <c r="D91" s="100">
        <f t="shared" si="84"/>
        <v>0.20500000000000007</v>
      </c>
      <c r="E91" s="22">
        <v>530532.65745021519</v>
      </c>
      <c r="F91" s="101">
        <f>INDEX('Scenario Dashboard'!$K$15:$M$40,MATCH('RPS Balance'!$C91,'Scenario Dashboard'!$J$15:$J$40,0),MATCH('RPS Balance'!$B91,'Scenario Dashboard'!$K$13:$M$13,0))</f>
        <v>2.625</v>
      </c>
      <c r="G91" s="99">
        <v>0</v>
      </c>
      <c r="H91" s="22">
        <v>0</v>
      </c>
      <c r="I91" s="50">
        <f t="shared" si="80"/>
        <v>0</v>
      </c>
      <c r="J91" s="50">
        <f t="shared" si="81"/>
        <v>1392648.2258068149</v>
      </c>
      <c r="K91" s="41">
        <f t="shared" si="82"/>
        <v>108759.19477729415</v>
      </c>
      <c r="L91" s="41"/>
      <c r="M91" s="41"/>
      <c r="O91" s="47">
        <f t="shared" ref="O91:O114" si="87">X90</f>
        <v>1450011.7691165518</v>
      </c>
      <c r="P91" s="47">
        <f t="shared" si="83"/>
        <v>1392648.2258068149</v>
      </c>
      <c r="Q91" s="47">
        <f t="shared" si="85"/>
        <v>1991511.2007337115</v>
      </c>
      <c r="R91" s="47">
        <f t="shared" ref="R91:R114" si="88">O91+P91</f>
        <v>2842659.9949233667</v>
      </c>
      <c r="S91" s="47"/>
      <c r="T91" s="47">
        <f>'REC Spending'!AE94</f>
        <v>926346.42567711114</v>
      </c>
      <c r="U91" s="47">
        <f>'REC Spending'!AF94</f>
        <v>0</v>
      </c>
      <c r="V91" s="47">
        <f>'REC Spending'!AG94</f>
        <v>41768.618828255552</v>
      </c>
      <c r="W91" s="50">
        <f>'REC Spending'!AH94</f>
        <v>968115.04450536671</v>
      </c>
      <c r="X91" s="47">
        <f t="shared" si="86"/>
        <v>1874544.9504180001</v>
      </c>
    </row>
    <row r="92" spans="2:24">
      <c r="B92" s="20" t="s">
        <v>46</v>
      </c>
      <c r="C92" s="20" t="s">
        <v>21</v>
      </c>
      <c r="D92" s="100">
        <f t="shared" si="84"/>
        <v>0.22000000000000008</v>
      </c>
      <c r="E92" s="22">
        <v>526942.64347762323</v>
      </c>
      <c r="F92" s="101">
        <f>INDEX('Scenario Dashboard'!$K$15:$M$40,MATCH('RPS Balance'!$C92,'Scenario Dashboard'!$J$15:$J$40,0),MATCH('RPS Balance'!$B92,'Scenario Dashboard'!$K$13:$M$13,0))</f>
        <v>2.625</v>
      </c>
      <c r="G92" s="99">
        <v>0</v>
      </c>
      <c r="H92" s="22">
        <v>0</v>
      </c>
      <c r="I92" s="50">
        <f t="shared" si="80"/>
        <v>0</v>
      </c>
      <c r="J92" s="50">
        <f t="shared" si="81"/>
        <v>1383224.4391287609</v>
      </c>
      <c r="K92" s="41">
        <f t="shared" si="82"/>
        <v>115927.38156507716</v>
      </c>
      <c r="L92" s="41"/>
      <c r="M92" s="41"/>
      <c r="O92" s="47">
        <f t="shared" si="87"/>
        <v>1874544.9504180001</v>
      </c>
      <c r="P92" s="47">
        <f t="shared" si="83"/>
        <v>1383224.4391287609</v>
      </c>
      <c r="Q92" s="47">
        <f t="shared" si="85"/>
        <v>1982087.4140556576</v>
      </c>
      <c r="R92" s="47">
        <f t="shared" si="88"/>
        <v>3257769.3895467613</v>
      </c>
      <c r="S92" s="47"/>
      <c r="T92" s="47">
        <f>'REC Spending'!AE95</f>
        <v>7061774.1935290964</v>
      </c>
      <c r="U92" s="47">
        <f>'REC Spending'!AF95</f>
        <v>0</v>
      </c>
      <c r="V92" s="47">
        <f>'REC Spending'!AG95</f>
        <v>41054.673599677677</v>
      </c>
      <c r="W92" s="50">
        <f>'REC Spending'!AH95</f>
        <v>7102828.8671287745</v>
      </c>
      <c r="X92" s="47">
        <f t="shared" si="86"/>
        <v>-3845059.4775820132</v>
      </c>
    </row>
    <row r="93" spans="2:24">
      <c r="B93" s="20" t="s">
        <v>46</v>
      </c>
      <c r="C93" s="20" t="s">
        <v>22</v>
      </c>
      <c r="D93" s="100">
        <f t="shared" si="84"/>
        <v>0.2350000000000001</v>
      </c>
      <c r="E93" s="22">
        <v>528397.803846856</v>
      </c>
      <c r="F93" s="101">
        <f>INDEX('Scenario Dashboard'!$K$15:$M$40,MATCH('RPS Balance'!$C93,'Scenario Dashboard'!$J$15:$J$40,0),MATCH('RPS Balance'!$B93,'Scenario Dashboard'!$K$13:$M$13,0))</f>
        <v>2.625</v>
      </c>
      <c r="G93" s="99">
        <v>0</v>
      </c>
      <c r="H93" s="22">
        <v>0</v>
      </c>
      <c r="I93" s="50">
        <f t="shared" si="80"/>
        <v>0</v>
      </c>
      <c r="J93" s="50">
        <f t="shared" si="81"/>
        <v>1387044.2350979969</v>
      </c>
      <c r="K93" s="41">
        <f t="shared" si="82"/>
        <v>124173.48390401121</v>
      </c>
      <c r="L93" s="41"/>
      <c r="M93" s="41"/>
      <c r="O93" s="47">
        <f t="shared" si="87"/>
        <v>-3845059.4775820132</v>
      </c>
      <c r="P93" s="47">
        <f t="shared" si="83"/>
        <v>1387044.2350979969</v>
      </c>
      <c r="Q93" s="47">
        <f t="shared" si="85"/>
        <v>1985907.2100248937</v>
      </c>
      <c r="R93" s="47">
        <f t="shared" si="88"/>
        <v>-2458015.2424840163</v>
      </c>
      <c r="S93" s="47"/>
      <c r="T93" s="47">
        <f>'REC Spending'!AE96</f>
        <v>4527760.9568116041</v>
      </c>
      <c r="U93" s="47">
        <f>'REC Spending'!AF96</f>
        <v>0</v>
      </c>
      <c r="V93" s="47">
        <f>'REC Spending'!AG96</f>
        <v>41276.206937736613</v>
      </c>
      <c r="W93" s="50">
        <f>'REC Spending'!AH96</f>
        <v>4569037.1637493409</v>
      </c>
      <c r="X93" s="47">
        <f t="shared" si="86"/>
        <v>-7027052.4062333573</v>
      </c>
    </row>
    <row r="94" spans="2:24">
      <c r="B94" s="20" t="s">
        <v>46</v>
      </c>
      <c r="C94" s="20" t="s">
        <v>23</v>
      </c>
      <c r="D94" s="100">
        <f t="shared" si="84"/>
        <v>0.25000000000000011</v>
      </c>
      <c r="E94" s="22">
        <v>499894.16030622908</v>
      </c>
      <c r="F94" s="101">
        <f>INDEX('Scenario Dashboard'!$K$15:$M$40,MATCH('RPS Balance'!$C94,'Scenario Dashboard'!$J$15:$J$40,0),MATCH('RPS Balance'!$B94,'Scenario Dashboard'!$K$13:$M$13,0))</f>
        <v>2.625</v>
      </c>
      <c r="G94" s="99">
        <v>0</v>
      </c>
      <c r="H94" s="22">
        <v>0</v>
      </c>
      <c r="I94" s="50">
        <f t="shared" si="80"/>
        <v>0</v>
      </c>
      <c r="J94" s="50">
        <f t="shared" si="81"/>
        <v>1312222.1708038514</v>
      </c>
      <c r="K94" s="41">
        <f t="shared" si="82"/>
        <v>124973.54007655733</v>
      </c>
      <c r="L94" s="41"/>
      <c r="M94" s="41"/>
      <c r="O94" s="47">
        <f t="shared" si="87"/>
        <v>-7027052.4062333573</v>
      </c>
      <c r="P94" s="47">
        <f t="shared" si="83"/>
        <v>1312222.1708038514</v>
      </c>
      <c r="Q94" s="47">
        <f t="shared" si="85"/>
        <v>1911085.1457307483</v>
      </c>
      <c r="R94" s="47">
        <f t="shared" si="88"/>
        <v>-5714830.2354295058</v>
      </c>
      <c r="S94" s="47"/>
      <c r="T94" s="47">
        <f>'REC Spending'!AE97</f>
        <v>2301716.8700539107</v>
      </c>
      <c r="U94" s="47">
        <f>'REC Spending'!AF97</f>
        <v>62679.849946647788</v>
      </c>
      <c r="V94" s="47">
        <f>'REC Spending'!AG97</f>
        <v>41116.34430010114</v>
      </c>
      <c r="W94" s="50">
        <f>'REC Spending'!AH97</f>
        <v>2405513.0643006596</v>
      </c>
      <c r="X94" s="47">
        <f t="shared" si="86"/>
        <v>-8120343.2997301649</v>
      </c>
    </row>
    <row r="95" spans="2:24">
      <c r="B95" s="20" t="s">
        <v>46</v>
      </c>
      <c r="C95" s="20" t="s">
        <v>24</v>
      </c>
      <c r="D95" s="100">
        <f t="shared" si="84"/>
        <v>0.28000000000000003</v>
      </c>
      <c r="E95" s="22">
        <v>485208.90675220848</v>
      </c>
      <c r="F95" s="101">
        <f>INDEX('Scenario Dashboard'!$K$15:$M$40,MATCH('RPS Balance'!$C95,'Scenario Dashboard'!$J$15:$J$40,0),MATCH('RPS Balance'!$B95,'Scenario Dashboard'!$K$13:$M$13,0))</f>
        <v>2.625</v>
      </c>
      <c r="G95" s="99">
        <v>0</v>
      </c>
      <c r="H95" s="22">
        <v>0</v>
      </c>
      <c r="I95" s="50">
        <f t="shared" si="80"/>
        <v>0</v>
      </c>
      <c r="J95" s="50">
        <f t="shared" si="81"/>
        <v>1273673.3802245473</v>
      </c>
      <c r="K95" s="41">
        <f t="shared" si="82"/>
        <v>135858.49389061838</v>
      </c>
      <c r="L95" s="41"/>
      <c r="M95" s="41"/>
      <c r="O95" s="47">
        <f t="shared" si="87"/>
        <v>-8120343.2997301649</v>
      </c>
      <c r="P95" s="47">
        <f t="shared" si="83"/>
        <v>1273673.3802245473</v>
      </c>
      <c r="Q95" s="47">
        <f t="shared" si="85"/>
        <v>1872536.3551514442</v>
      </c>
      <c r="R95" s="47">
        <f t="shared" si="88"/>
        <v>-6846669.9195056176</v>
      </c>
      <c r="S95" s="47"/>
      <c r="T95" s="47">
        <f>'REC Spending'!AE98</f>
        <v>2121505.6829400919</v>
      </c>
      <c r="U95" s="47">
        <f>'REC Spending'!AF98</f>
        <v>738308.93886443332</v>
      </c>
      <c r="V95" s="47">
        <f>'REC Spending'!AG98</f>
        <v>71049.105192748713</v>
      </c>
      <c r="W95" s="50">
        <f>'REC Spending'!AH98</f>
        <v>2930863.726997274</v>
      </c>
      <c r="X95" s="47">
        <f t="shared" si="86"/>
        <v>-9777533.6465028916</v>
      </c>
    </row>
    <row r="96" spans="2:24">
      <c r="B96" s="20" t="s">
        <v>46</v>
      </c>
      <c r="C96" s="20" t="s">
        <v>25</v>
      </c>
      <c r="D96" s="100">
        <f t="shared" si="84"/>
        <v>0.31</v>
      </c>
      <c r="E96" s="22">
        <v>462708.58483960613</v>
      </c>
      <c r="F96" s="101">
        <f>INDEX('Scenario Dashboard'!$K$15:$M$40,MATCH('RPS Balance'!$C96,'Scenario Dashboard'!$J$15:$J$40,0),MATCH('RPS Balance'!$B96,'Scenario Dashboard'!$K$13:$M$13,0))</f>
        <v>2.625</v>
      </c>
      <c r="G96" s="99">
        <v>0</v>
      </c>
      <c r="H96" s="22">
        <v>0</v>
      </c>
      <c r="I96" s="50">
        <f t="shared" si="80"/>
        <v>0</v>
      </c>
      <c r="J96" s="50">
        <f t="shared" si="81"/>
        <v>1214610.0352039661</v>
      </c>
      <c r="K96" s="41">
        <f t="shared" si="82"/>
        <v>143439.66130027789</v>
      </c>
      <c r="L96" s="41"/>
      <c r="M96" s="41"/>
      <c r="O96" s="47">
        <f t="shared" si="87"/>
        <v>-9777533.6465028916</v>
      </c>
      <c r="P96" s="47">
        <f t="shared" si="83"/>
        <v>1214610.0352039661</v>
      </c>
      <c r="Q96" s="47">
        <f t="shared" si="85"/>
        <v>1813473.0101308627</v>
      </c>
      <c r="R96" s="47">
        <f t="shared" si="88"/>
        <v>-8562923.6112989262</v>
      </c>
      <c r="S96" s="47"/>
      <c r="T96" s="47">
        <f>'REC Spending'!AE99</f>
        <v>2470960.5570497578</v>
      </c>
      <c r="U96" s="47">
        <f>'REC Spending'!AF99</f>
        <v>1478645.9235105938</v>
      </c>
      <c r="V96" s="47">
        <f>'REC Spending'!AG99</f>
        <v>67729.704726553551</v>
      </c>
      <c r="W96" s="50">
        <f>'REC Spending'!AH99</f>
        <v>4017336.1852869052</v>
      </c>
      <c r="X96" s="47">
        <f t="shared" si="86"/>
        <v>-12580259.796585832</v>
      </c>
    </row>
    <row r="97" spans="2:24">
      <c r="B97" s="20" t="s">
        <v>46</v>
      </c>
      <c r="C97" s="20" t="s">
        <v>26</v>
      </c>
      <c r="D97" s="100">
        <f t="shared" si="84"/>
        <v>0.34</v>
      </c>
      <c r="E97" s="22">
        <v>466658.11341415375</v>
      </c>
      <c r="F97" s="101">
        <f>INDEX('Scenario Dashboard'!$K$15:$M$40,MATCH('RPS Balance'!$C97,'Scenario Dashboard'!$J$15:$J$40,0),MATCH('RPS Balance'!$B97,'Scenario Dashboard'!$K$13:$M$13,0))</f>
        <v>2.625</v>
      </c>
      <c r="G97" s="99">
        <v>0</v>
      </c>
      <c r="H97" s="22">
        <v>0</v>
      </c>
      <c r="I97" s="50">
        <f t="shared" si="80"/>
        <v>0</v>
      </c>
      <c r="J97" s="50">
        <f t="shared" si="81"/>
        <v>1224977.5477121535</v>
      </c>
      <c r="K97" s="41">
        <f t="shared" si="82"/>
        <v>158663.75856081228</v>
      </c>
      <c r="L97" s="41"/>
      <c r="M97" s="41"/>
      <c r="O97" s="47">
        <f t="shared" si="87"/>
        <v>-12580259.796585832</v>
      </c>
      <c r="P97" s="47">
        <f t="shared" si="83"/>
        <v>1224977.5477121535</v>
      </c>
      <c r="Q97" s="47">
        <f t="shared" si="85"/>
        <v>1823840.5226390501</v>
      </c>
      <c r="R97" s="47">
        <f t="shared" si="88"/>
        <v>-11355282.248873679</v>
      </c>
      <c r="S97" s="47"/>
      <c r="T97" s="47">
        <f>'REC Spending'!AE100</f>
        <v>2593242.6627333579</v>
      </c>
      <c r="U97" s="47">
        <f>'REC Spending'!AF100</f>
        <v>2232483.2743817442</v>
      </c>
      <c r="V97" s="47">
        <f>'REC Spending'!AG100</f>
        <v>68257.240072455097</v>
      </c>
      <c r="W97" s="50">
        <f>'REC Spending'!AH100</f>
        <v>4893983.1771875573</v>
      </c>
      <c r="X97" s="47">
        <f t="shared" si="86"/>
        <v>-16249265.426061235</v>
      </c>
    </row>
    <row r="98" spans="2:24">
      <c r="B98" s="20" t="s">
        <v>46</v>
      </c>
      <c r="C98" s="20" t="s">
        <v>27</v>
      </c>
      <c r="D98" s="100">
        <f t="shared" si="84"/>
        <v>0.37</v>
      </c>
      <c r="E98" s="22">
        <v>464087.50151680963</v>
      </c>
      <c r="F98" s="101">
        <f>INDEX('Scenario Dashboard'!$K$15:$M$40,MATCH('RPS Balance'!$C98,'Scenario Dashboard'!$J$15:$J$40,0),MATCH('RPS Balance'!$B98,'Scenario Dashboard'!$K$13:$M$13,0))</f>
        <v>2.625</v>
      </c>
      <c r="G98" s="99">
        <v>0</v>
      </c>
      <c r="H98" s="22">
        <v>0</v>
      </c>
      <c r="I98" s="50">
        <f t="shared" si="80"/>
        <v>0</v>
      </c>
      <c r="J98" s="50">
        <f t="shared" si="81"/>
        <v>1218229.6914816252</v>
      </c>
      <c r="K98" s="41">
        <f t="shared" si="82"/>
        <v>171712.37556121955</v>
      </c>
      <c r="L98" s="41"/>
      <c r="M98" s="41"/>
      <c r="O98" s="47">
        <f t="shared" si="87"/>
        <v>-16249265.426061235</v>
      </c>
      <c r="P98" s="47">
        <f t="shared" si="83"/>
        <v>1218229.6914816252</v>
      </c>
      <c r="Q98" s="47">
        <f t="shared" si="85"/>
        <v>1817092.6664085221</v>
      </c>
      <c r="R98" s="47">
        <f t="shared" si="88"/>
        <v>-15031035.73457961</v>
      </c>
      <c r="S98" s="47"/>
      <c r="T98" s="47">
        <f>'REC Spending'!AE101</f>
        <v>2231387.2001943593</v>
      </c>
      <c r="U98" s="47">
        <f>'REC Spending'!AF101</f>
        <v>2976060.9216406438</v>
      </c>
      <c r="V98" s="47">
        <f>'REC Spending'!AG101</f>
        <v>67838.354162865362</v>
      </c>
      <c r="W98" s="50">
        <f>'REC Spending'!AH101</f>
        <v>5275286.475997868</v>
      </c>
      <c r="X98" s="47">
        <f t="shared" si="86"/>
        <v>-20306322.210577477</v>
      </c>
    </row>
    <row r="99" spans="2:24">
      <c r="B99" s="20" t="s">
        <v>46</v>
      </c>
      <c r="C99" s="20" t="s">
        <v>28</v>
      </c>
      <c r="D99" s="100">
        <f t="shared" si="84"/>
        <v>0.4</v>
      </c>
      <c r="E99" s="22">
        <v>467456.39903768961</v>
      </c>
      <c r="F99" s="101">
        <f>INDEX('Scenario Dashboard'!$K$15:$M$40,MATCH('RPS Balance'!$C99,'Scenario Dashboard'!$J$15:$J$40,0),MATCH('RPS Balance'!$B99,'Scenario Dashboard'!$K$13:$M$13,0))</f>
        <v>2.625</v>
      </c>
      <c r="G99" s="99">
        <v>0</v>
      </c>
      <c r="H99" s="22">
        <v>0</v>
      </c>
      <c r="I99" s="50">
        <f t="shared" si="80"/>
        <v>0</v>
      </c>
      <c r="J99" s="50">
        <f t="shared" si="81"/>
        <v>1227073.0474739352</v>
      </c>
      <c r="K99" s="41">
        <f t="shared" si="82"/>
        <v>186982.55961507585</v>
      </c>
      <c r="L99" s="41"/>
      <c r="M99" s="41"/>
      <c r="O99" s="47">
        <f t="shared" si="87"/>
        <v>-20306322.210577477</v>
      </c>
      <c r="P99" s="47">
        <f t="shared" si="83"/>
        <v>1227073.0474739352</v>
      </c>
      <c r="Q99" s="47">
        <f t="shared" si="85"/>
        <v>1825936.0224008318</v>
      </c>
      <c r="R99" s="47">
        <f t="shared" si="88"/>
        <v>-19079249.163103543</v>
      </c>
      <c r="S99" s="47"/>
      <c r="T99" s="47">
        <f>'REC Spending'!AE102</f>
        <v>2099961.0313571282</v>
      </c>
      <c r="U99" s="47">
        <f>'REC Spending'!AF102</f>
        <v>3653532.5697217984</v>
      </c>
      <c r="V99" s="47">
        <f>'REC Spending'!AG102</f>
        <v>68311.941798407643</v>
      </c>
      <c r="W99" s="50">
        <f>'REC Spending'!AH102</f>
        <v>5821805.5428773342</v>
      </c>
      <c r="X99" s="47">
        <f t="shared" si="86"/>
        <v>-24901054.705980878</v>
      </c>
    </row>
    <row r="100" spans="2:24">
      <c r="B100" s="20" t="s">
        <v>46</v>
      </c>
      <c r="C100" s="20" t="s">
        <v>29</v>
      </c>
      <c r="D100" s="100">
        <f t="shared" si="84"/>
        <v>0.40902608000000001</v>
      </c>
      <c r="E100" s="22">
        <v>469096.03280680522</v>
      </c>
      <c r="F100" s="101">
        <f>INDEX('Scenario Dashboard'!$K$15:$M$40,MATCH('RPS Balance'!$C100,'Scenario Dashboard'!$J$15:$J$40,0),MATCH('RPS Balance'!$B100,'Scenario Dashboard'!$K$13:$M$13,0))</f>
        <v>2.625</v>
      </c>
      <c r="G100" s="99">
        <v>0</v>
      </c>
      <c r="H100" s="22">
        <v>0</v>
      </c>
      <c r="I100" s="50">
        <f t="shared" si="80"/>
        <v>0</v>
      </c>
      <c r="J100" s="50">
        <f t="shared" si="81"/>
        <v>1231377.0861178637</v>
      </c>
      <c r="K100" s="41">
        <f t="shared" si="82"/>
        <v>191872.51144251894</v>
      </c>
      <c r="L100" s="41"/>
      <c r="M100" s="41"/>
      <c r="O100" s="47">
        <f t="shared" si="87"/>
        <v>-24901054.705980878</v>
      </c>
      <c r="P100" s="47">
        <f t="shared" si="83"/>
        <v>1231377.0861178637</v>
      </c>
      <c r="Q100" s="47">
        <f t="shared" si="85"/>
        <v>1830240.0610447605</v>
      </c>
      <c r="R100" s="47">
        <f t="shared" si="88"/>
        <v>-23669677.619863015</v>
      </c>
      <c r="S100" s="47"/>
      <c r="T100" s="47">
        <f>'REC Spending'!AE103</f>
        <v>1441994.0612109455</v>
      </c>
      <c r="U100" s="47">
        <f>'REC Spending'!AF103</f>
        <v>4237912.720410076</v>
      </c>
      <c r="V100" s="47">
        <f>'REC Spending'!AG103</f>
        <v>68566.145979333654</v>
      </c>
      <c r="W100" s="50">
        <f>'REC Spending'!AH103</f>
        <v>5748472.9276003549</v>
      </c>
      <c r="X100" s="47">
        <f t="shared" si="86"/>
        <v>-29418150.547463369</v>
      </c>
    </row>
    <row r="101" spans="2:24">
      <c r="B101" s="20" t="s">
        <v>46</v>
      </c>
      <c r="C101" s="20" t="s">
        <v>30</v>
      </c>
      <c r="D101" s="100">
        <f t="shared" si="84"/>
        <v>0.41825583530041599</v>
      </c>
      <c r="E101" s="22">
        <v>472884.49092096923</v>
      </c>
      <c r="F101" s="101">
        <f>INDEX('Scenario Dashboard'!$K$15:$M$40,MATCH('RPS Balance'!$C101,'Scenario Dashboard'!$J$15:$J$40,0),MATCH('RPS Balance'!$B101,'Scenario Dashboard'!$K$13:$M$13,0))</f>
        <v>2.625</v>
      </c>
      <c r="G101" s="99">
        <v>0</v>
      </c>
      <c r="H101" s="22">
        <v>0</v>
      </c>
      <c r="I101" s="50">
        <f t="shared" si="80"/>
        <v>0</v>
      </c>
      <c r="J101" s="50">
        <f t="shared" si="81"/>
        <v>1241321.7886675443</v>
      </c>
      <c r="K101" s="41">
        <f t="shared" si="82"/>
        <v>197786.69775076196</v>
      </c>
      <c r="L101" s="41"/>
      <c r="M101" s="41"/>
      <c r="O101" s="47">
        <f t="shared" si="87"/>
        <v>-29418150.547463369</v>
      </c>
      <c r="P101" s="47">
        <f t="shared" si="83"/>
        <v>1241321.7886675443</v>
      </c>
      <c r="Q101" s="47">
        <f t="shared" si="85"/>
        <v>1840184.7635944411</v>
      </c>
      <c r="R101" s="47">
        <f t="shared" si="88"/>
        <v>-28176828.758795824</v>
      </c>
      <c r="S101" s="47"/>
      <c r="T101" s="47">
        <f>'REC Spending'!AE104</f>
        <v>1371901.6828068465</v>
      </c>
      <c r="U101" s="47">
        <f>'REC Spending'!AF104</f>
        <v>4660040.4295701683</v>
      </c>
      <c r="V101" s="47">
        <f>'REC Spending'!AG104</f>
        <v>69178.728639351262</v>
      </c>
      <c r="W101" s="50">
        <f>'REC Spending'!AH104</f>
        <v>6101120.8410163661</v>
      </c>
      <c r="X101" s="47">
        <f t="shared" si="86"/>
        <v>-34277949.599812187</v>
      </c>
    </row>
    <row r="102" spans="2:24">
      <c r="B102" s="20" t="s">
        <v>46</v>
      </c>
      <c r="C102" s="20" t="s">
        <v>31</v>
      </c>
      <c r="D102" s="100">
        <f t="shared" si="84"/>
        <v>0.42769386187513697</v>
      </c>
      <c r="E102" s="22">
        <v>470051.21885770548</v>
      </c>
      <c r="F102" s="101">
        <f>INDEX('Scenario Dashboard'!$K$15:$M$40,MATCH('RPS Balance'!$C102,'Scenario Dashboard'!$J$15:$J$40,0),MATCH('RPS Balance'!$B102,'Scenario Dashboard'!$K$13:$M$13,0))</f>
        <v>2.625</v>
      </c>
      <c r="G102" s="99">
        <v>0</v>
      </c>
      <c r="H102" s="22">
        <v>0</v>
      </c>
      <c r="I102" s="50">
        <f t="shared" si="80"/>
        <v>0</v>
      </c>
      <c r="J102" s="50">
        <f t="shared" si="81"/>
        <v>1233884.4495014769</v>
      </c>
      <c r="K102" s="41">
        <f t="shared" si="82"/>
        <v>201038.02107236726</v>
      </c>
      <c r="L102" s="41"/>
      <c r="M102" s="41"/>
      <c r="O102" s="47">
        <f t="shared" si="87"/>
        <v>-34277949.599812187</v>
      </c>
      <c r="P102" s="47">
        <f t="shared" si="83"/>
        <v>1233884.4495014769</v>
      </c>
      <c r="Q102" s="47">
        <f t="shared" si="85"/>
        <v>1832747.4244283736</v>
      </c>
      <c r="R102" s="47">
        <f t="shared" si="88"/>
        <v>-33044065.15031071</v>
      </c>
      <c r="S102" s="47"/>
      <c r="T102" s="47">
        <f>'REC Spending'!AE105</f>
        <v>1306442.2795738557</v>
      </c>
      <c r="U102" s="47">
        <f>'REC Spending'!AF105</f>
        <v>4706050.7082816372</v>
      </c>
      <c r="V102" s="47">
        <f>'REC Spending'!AG105</f>
        <v>68832.063222080309</v>
      </c>
      <c r="W102" s="50">
        <f>'REC Spending'!AH105</f>
        <v>6081325.0510775736</v>
      </c>
      <c r="X102" s="47">
        <f t="shared" si="86"/>
        <v>-39125390.201388285</v>
      </c>
    </row>
    <row r="103" spans="2:24">
      <c r="B103" s="20" t="s">
        <v>46</v>
      </c>
      <c r="C103" s="20" t="s">
        <v>32</v>
      </c>
      <c r="D103" s="100">
        <f t="shared" si="84"/>
        <v>0.43734485940712181</v>
      </c>
      <c r="E103" s="22">
        <v>473203.45567650668</v>
      </c>
      <c r="F103" s="101">
        <f>INDEX('Scenario Dashboard'!$K$15:$M$40,MATCH('RPS Balance'!$C103,'Scenario Dashboard'!$J$15:$J$40,0),MATCH('RPS Balance'!$B103,'Scenario Dashboard'!$K$13:$M$13,0))</f>
        <v>2.625</v>
      </c>
      <c r="G103" s="99">
        <v>0</v>
      </c>
      <c r="H103" s="22">
        <v>0</v>
      </c>
      <c r="I103" s="50">
        <f t="shared" si="80"/>
        <v>0</v>
      </c>
      <c r="J103" s="50">
        <f t="shared" si="81"/>
        <v>1242159.07115083</v>
      </c>
      <c r="K103" s="41">
        <f t="shared" si="82"/>
        <v>206953.09879380601</v>
      </c>
      <c r="L103" s="41"/>
      <c r="M103" s="41"/>
      <c r="O103" s="47">
        <f t="shared" si="87"/>
        <v>-39125390.201388285</v>
      </c>
      <c r="P103" s="47">
        <f t="shared" si="83"/>
        <v>1242159.07115083</v>
      </c>
      <c r="Q103" s="47">
        <f t="shared" si="85"/>
        <v>1841022.0460777269</v>
      </c>
      <c r="R103" s="47">
        <f t="shared" si="88"/>
        <v>-37883231.130237453</v>
      </c>
      <c r="S103" s="47"/>
      <c r="T103" s="47">
        <f>'REC Spending'!AE106</f>
        <v>1223368.7753875346</v>
      </c>
      <c r="U103" s="47">
        <f>'REC Spending'!AF106</f>
        <v>4569204.1079857433</v>
      </c>
      <c r="V103" s="47">
        <f>'REC Spending'!AG106</f>
        <v>69351.891774577627</v>
      </c>
      <c r="W103" s="50">
        <f>'REC Spending'!AH106</f>
        <v>5861924.7751478562</v>
      </c>
      <c r="X103" s="47">
        <f t="shared" si="86"/>
        <v>-43745155.905385308</v>
      </c>
    </row>
    <row r="104" spans="2:24">
      <c r="B104" s="20" t="s">
        <v>46</v>
      </c>
      <c r="C104" s="20" t="s">
        <v>33</v>
      </c>
      <c r="D104" s="100">
        <f t="shared" si="84"/>
        <v>0.44721363362861538</v>
      </c>
      <c r="E104" s="22">
        <v>474716.25110312662</v>
      </c>
      <c r="F104" s="101">
        <f>INDEX('Scenario Dashboard'!$K$15:$M$40,MATCH('RPS Balance'!$C104,'Scenario Dashboard'!$J$15:$J$40,0),MATCH('RPS Balance'!$B104,'Scenario Dashboard'!$K$13:$M$13,0))</f>
        <v>2.625</v>
      </c>
      <c r="G104" s="99">
        <v>0</v>
      </c>
      <c r="H104" s="22">
        <v>0</v>
      </c>
      <c r="I104" s="50">
        <f t="shared" si="80"/>
        <v>0</v>
      </c>
      <c r="J104" s="50">
        <f t="shared" si="81"/>
        <v>1246130.1591457073</v>
      </c>
      <c r="K104" s="41">
        <f t="shared" si="82"/>
        <v>212299.57959838345</v>
      </c>
      <c r="L104" s="41"/>
      <c r="M104" s="41"/>
      <c r="O104" s="47">
        <f t="shared" si="87"/>
        <v>-43745155.905385308</v>
      </c>
      <c r="P104" s="47">
        <f t="shared" si="83"/>
        <v>1246130.1591457073</v>
      </c>
      <c r="Q104" s="47">
        <f t="shared" si="85"/>
        <v>1844993.1340726041</v>
      </c>
      <c r="R104" s="47">
        <f t="shared" si="88"/>
        <v>-42499025.746239603</v>
      </c>
      <c r="S104" s="47"/>
      <c r="T104" s="47">
        <f>'REC Spending'!AE107</f>
        <v>1160969.4163709399</v>
      </c>
      <c r="U104" s="47">
        <f>'REC Spending'!AF107</f>
        <v>4412681.0587984752</v>
      </c>
      <c r="V104" s="47">
        <f>'REC Spending'!AG107</f>
        <v>69616.934679643149</v>
      </c>
      <c r="W104" s="50">
        <f>'REC Spending'!AH107</f>
        <v>5643267.4098490579</v>
      </c>
      <c r="X104" s="47">
        <f t="shared" si="86"/>
        <v>-48142293.156088658</v>
      </c>
    </row>
    <row r="105" spans="2:24">
      <c r="B105" s="20" t="s">
        <v>46</v>
      </c>
      <c r="C105" s="20" t="s">
        <v>34</v>
      </c>
      <c r="D105" s="100">
        <f t="shared" si="84"/>
        <v>0.45730509871417185</v>
      </c>
      <c r="E105" s="22">
        <v>478406.84419202036</v>
      </c>
      <c r="F105" s="101">
        <f>INDEX('Scenario Dashboard'!$K$15:$M$40,MATCH('RPS Balance'!$C105,'Scenario Dashboard'!$J$15:$J$40,0),MATCH('RPS Balance'!$B105,'Scenario Dashboard'!$K$13:$M$13,0))</f>
        <v>2.625</v>
      </c>
      <c r="G105" s="99">
        <v>0</v>
      </c>
      <c r="H105" s="22">
        <v>0</v>
      </c>
      <c r="I105" s="50">
        <f t="shared" si="80"/>
        <v>0</v>
      </c>
      <c r="J105" s="50">
        <f t="shared" si="81"/>
        <v>1255817.9660040534</v>
      </c>
      <c r="K105" s="41">
        <f t="shared" si="82"/>
        <v>218777.8891087673</v>
      </c>
      <c r="L105" s="41"/>
      <c r="M105" s="41"/>
      <c r="O105" s="47">
        <f t="shared" si="87"/>
        <v>-48142293.156088658</v>
      </c>
      <c r="P105" s="47">
        <f t="shared" si="83"/>
        <v>1255817.9660040534</v>
      </c>
      <c r="Q105" s="47">
        <f t="shared" si="85"/>
        <v>1854680.94093095</v>
      </c>
      <c r="R105" s="47">
        <f t="shared" si="88"/>
        <v>-46886475.190084606</v>
      </c>
      <c r="S105" s="47"/>
      <c r="T105" s="47">
        <f>'REC Spending'!AE108</f>
        <v>1104596.3420559822</v>
      </c>
      <c r="U105" s="47">
        <f>'REC Spending'!AF108</f>
        <v>4500590.5022696164</v>
      </c>
      <c r="V105" s="47">
        <f>'REC Spending'!AG108</f>
        <v>70188.37371425693</v>
      </c>
      <c r="W105" s="50">
        <f>'REC Spending'!AH108</f>
        <v>5675375.2180398554</v>
      </c>
      <c r="X105" s="47">
        <f t="shared" si="86"/>
        <v>-52561850.408124462</v>
      </c>
    </row>
    <row r="106" spans="2:24">
      <c r="B106" s="20" t="s">
        <v>46</v>
      </c>
      <c r="C106" s="20" t="s">
        <v>35</v>
      </c>
      <c r="D106" s="100">
        <f t="shared" si="84"/>
        <v>0.46762427972767689</v>
      </c>
      <c r="E106" s="22">
        <v>475365.3100666278</v>
      </c>
      <c r="F106" s="101">
        <f>INDEX('Scenario Dashboard'!$K$15:$M$40,MATCH('RPS Balance'!$C106,'Scenario Dashboard'!$J$15:$J$40,0),MATCH('RPS Balance'!$B106,'Scenario Dashboard'!$K$13:$M$13,0))</f>
        <v>2.625</v>
      </c>
      <c r="G106" s="99">
        <v>0</v>
      </c>
      <c r="H106" s="22">
        <v>0</v>
      </c>
      <c r="I106" s="50">
        <f t="shared" si="80"/>
        <v>0</v>
      </c>
      <c r="J106" s="50">
        <f t="shared" si="81"/>
        <v>1247833.9389248979</v>
      </c>
      <c r="K106" s="41">
        <f t="shared" si="82"/>
        <v>222292.36072743061</v>
      </c>
      <c r="L106" s="41"/>
      <c r="M106" s="41"/>
      <c r="O106" s="47">
        <f t="shared" si="87"/>
        <v>-52561850.408124462</v>
      </c>
      <c r="P106" s="47">
        <f t="shared" si="83"/>
        <v>1247833.9389248979</v>
      </c>
      <c r="Q106" s="47">
        <f t="shared" si="85"/>
        <v>1846696.9138517948</v>
      </c>
      <c r="R106" s="47">
        <f t="shared" si="88"/>
        <v>-51314016.469199561</v>
      </c>
      <c r="S106" s="47"/>
      <c r="T106" s="47">
        <f>'REC Spending'!AE109</f>
        <v>1076775.2321763646</v>
      </c>
      <c r="U106" s="47">
        <f>'REC Spending'!AF109</f>
        <v>4605627.5282220691</v>
      </c>
      <c r="V106" s="47">
        <f>'REC Spending'!AG109</f>
        <v>69755.598478890766</v>
      </c>
      <c r="W106" s="50">
        <f>'REC Spending'!AH109</f>
        <v>5752158.3588773245</v>
      </c>
      <c r="X106" s="47">
        <f t="shared" si="86"/>
        <v>-57066174.828076884</v>
      </c>
    </row>
    <row r="107" spans="2:24">
      <c r="B107" s="20" t="s">
        <v>46</v>
      </c>
      <c r="C107" s="20" t="s">
        <v>36</v>
      </c>
      <c r="D107" s="100">
        <f t="shared" si="84"/>
        <v>0.47817631512458791</v>
      </c>
      <c r="E107" s="22">
        <v>478535.33434150397</v>
      </c>
      <c r="F107" s="101">
        <f>INDEX('Scenario Dashboard'!$K$15:$M$40,MATCH('RPS Balance'!$C107,'Scenario Dashboard'!$J$15:$J$40,0),MATCH('RPS Balance'!$B107,'Scenario Dashboard'!$K$13:$M$13,0))</f>
        <v>2.625</v>
      </c>
      <c r="G107" s="99">
        <v>0</v>
      </c>
      <c r="H107" s="22">
        <v>0</v>
      </c>
      <c r="I107" s="50">
        <f t="shared" si="80"/>
        <v>0</v>
      </c>
      <c r="J107" s="50">
        <f t="shared" si="81"/>
        <v>1256155.2526464479</v>
      </c>
      <c r="K107" s="41">
        <f t="shared" si="82"/>
        <v>228824.26283233304</v>
      </c>
      <c r="L107" s="41"/>
      <c r="M107" s="41"/>
      <c r="O107" s="47">
        <f t="shared" si="87"/>
        <v>-57066174.828076884</v>
      </c>
      <c r="P107" s="47">
        <f t="shared" si="83"/>
        <v>1256155.2526464479</v>
      </c>
      <c r="Q107" s="47">
        <f t="shared" si="85"/>
        <v>1855018.2275733445</v>
      </c>
      <c r="R107" s="47">
        <f t="shared" si="88"/>
        <v>-55810019.575430438</v>
      </c>
      <c r="S107" s="47"/>
      <c r="T107" s="47">
        <f>'REC Spending'!AE110</f>
        <v>1062663.4106010194</v>
      </c>
      <c r="U107" s="47">
        <f>'REC Spending'!AF110</f>
        <v>4709544.1650060983</v>
      </c>
      <c r="V107" s="47">
        <f>'REC Spending'!AG110</f>
        <v>70232.261153035011</v>
      </c>
      <c r="W107" s="50">
        <f>'REC Spending'!AH110</f>
        <v>5842439.8367601521</v>
      </c>
      <c r="X107" s="47">
        <f t="shared" si="86"/>
        <v>-61652459.412190586</v>
      </c>
    </row>
    <row r="108" spans="2:24">
      <c r="B108" s="20" t="s">
        <v>46</v>
      </c>
      <c r="C108" s="20" t="s">
        <v>37</v>
      </c>
      <c r="D108" s="100">
        <f t="shared" si="84"/>
        <v>0.48896645931063754</v>
      </c>
      <c r="E108" s="22">
        <v>480009.34559599229</v>
      </c>
      <c r="F108" s="101">
        <f>INDEX('Scenario Dashboard'!$K$15:$M$40,MATCH('RPS Balance'!$C108,'Scenario Dashboard'!$J$15:$J$40,0),MATCH('RPS Balance'!$B108,'Scenario Dashboard'!$K$13:$M$13,0))</f>
        <v>2.625</v>
      </c>
      <c r="G108" s="99">
        <v>0</v>
      </c>
      <c r="H108" s="22">
        <v>0</v>
      </c>
      <c r="I108" s="50">
        <f t="shared" si="80"/>
        <v>0</v>
      </c>
      <c r="J108" s="50">
        <f t="shared" si="81"/>
        <v>1260024.5321894798</v>
      </c>
      <c r="K108" s="41">
        <f t="shared" si="82"/>
        <v>234708.4701520885</v>
      </c>
      <c r="L108" s="41"/>
      <c r="M108" s="41"/>
      <c r="O108" s="47">
        <f t="shared" si="87"/>
        <v>-61652459.412190586</v>
      </c>
      <c r="P108" s="47">
        <f t="shared" si="83"/>
        <v>1260024.5321894798</v>
      </c>
      <c r="Q108" s="47">
        <f t="shared" si="85"/>
        <v>1858887.5071163764</v>
      </c>
      <c r="R108" s="47">
        <f t="shared" si="88"/>
        <v>-60392434.880001105</v>
      </c>
      <c r="S108" s="47"/>
      <c r="T108" s="47">
        <f>'REC Spending'!AE111</f>
        <v>1056946.156891481</v>
      </c>
      <c r="U108" s="47">
        <f>'REC Spending'!AF111</f>
        <v>4838764.3851365391</v>
      </c>
      <c r="V108" s="47">
        <f>'REC Spending'!AG111</f>
        <v>70456.046514922811</v>
      </c>
      <c r="W108" s="50">
        <f>'REC Spending'!AH111</f>
        <v>5966166.5885429429</v>
      </c>
      <c r="X108" s="47">
        <f t="shared" si="86"/>
        <v>-66358601.468544051</v>
      </c>
    </row>
    <row r="109" spans="2:24">
      <c r="B109" s="20" t="s">
        <v>46</v>
      </c>
      <c r="C109" s="20" t="s">
        <v>38</v>
      </c>
      <c r="D109" s="100">
        <f t="shared" si="84"/>
        <v>0.50000008525827411</v>
      </c>
      <c r="E109" s="22">
        <v>483808.16994237475</v>
      </c>
      <c r="F109" s="101">
        <f>INDEX('Scenario Dashboard'!$K$15:$M$40,MATCH('RPS Balance'!$C109,'Scenario Dashboard'!$J$15:$J$40,0),MATCH('RPS Balance'!$B109,'Scenario Dashboard'!$K$13:$M$13,0))</f>
        <v>2.625</v>
      </c>
      <c r="G109" s="99">
        <v>0</v>
      </c>
      <c r="H109" s="22">
        <v>0</v>
      </c>
      <c r="I109" s="50">
        <f t="shared" si="80"/>
        <v>0</v>
      </c>
      <c r="J109" s="50">
        <f t="shared" si="81"/>
        <v>1269996.4460987337</v>
      </c>
      <c r="K109" s="41">
        <f t="shared" si="82"/>
        <v>241904.12621983694</v>
      </c>
      <c r="L109" s="41"/>
      <c r="M109" s="41"/>
      <c r="O109" s="47">
        <f t="shared" si="87"/>
        <v>-66358601.468544051</v>
      </c>
      <c r="P109" s="47">
        <f t="shared" si="83"/>
        <v>1269996.4460987337</v>
      </c>
      <c r="Q109" s="47">
        <f t="shared" si="85"/>
        <v>1868859.4210256306</v>
      </c>
      <c r="R109" s="47">
        <f t="shared" si="88"/>
        <v>-65088605.022445321</v>
      </c>
      <c r="S109" s="47"/>
      <c r="T109" s="47">
        <f>'REC Spending'!AE112</f>
        <v>1037721.979277641</v>
      </c>
      <c r="U109" s="47">
        <f>'REC Spending'!AF112</f>
        <v>4969970.0549758533</v>
      </c>
      <c r="V109" s="47">
        <f>'REC Spending'!AG112</f>
        <v>71022.534637376666</v>
      </c>
      <c r="W109" s="50">
        <f>'REC Spending'!AH112</f>
        <v>6078714.5688908715</v>
      </c>
      <c r="X109" s="47">
        <f t="shared" si="86"/>
        <v>-71167319.591336191</v>
      </c>
    </row>
    <row r="110" spans="2:24">
      <c r="B110" s="20" t="s">
        <v>46</v>
      </c>
      <c r="C110" s="20" t="s">
        <v>39</v>
      </c>
      <c r="D110" s="100">
        <f t="shared" si="84"/>
        <v>0.5</v>
      </c>
      <c r="E110" s="22">
        <v>480635.46500634268</v>
      </c>
      <c r="F110" s="101">
        <f>INDEX('Scenario Dashboard'!$K$15:$M$40,MATCH('RPS Balance'!$C110,'Scenario Dashboard'!$J$15:$J$40,0),MATCH('RPS Balance'!$B110,'Scenario Dashboard'!$K$13:$M$13,0))</f>
        <v>2.625</v>
      </c>
      <c r="G110" s="99">
        <v>0</v>
      </c>
      <c r="H110" s="22">
        <v>0</v>
      </c>
      <c r="I110" s="50">
        <f t="shared" si="80"/>
        <v>0</v>
      </c>
      <c r="J110" s="50">
        <f t="shared" si="81"/>
        <v>1261668.0956416496</v>
      </c>
      <c r="K110" s="41">
        <f t="shared" si="82"/>
        <v>240317.73250317134</v>
      </c>
      <c r="L110" s="41"/>
      <c r="M110" s="41"/>
      <c r="O110" s="47">
        <f t="shared" si="87"/>
        <v>-71167319.591336191</v>
      </c>
      <c r="P110" s="47">
        <f t="shared" si="83"/>
        <v>1261668.0956416496</v>
      </c>
      <c r="Q110" s="47">
        <f t="shared" si="85"/>
        <v>1860531.0705685462</v>
      </c>
      <c r="R110" s="47">
        <f t="shared" si="88"/>
        <v>-69905651.495694548</v>
      </c>
      <c r="S110" s="47"/>
      <c r="T110" s="47">
        <f>'REC Spending'!AE113</f>
        <v>1016194.1912296062</v>
      </c>
      <c r="U110" s="47">
        <f>'REC Spending'!AF113</f>
        <v>5079554.7379707498</v>
      </c>
      <c r="V110" s="47">
        <f>'REC Spending'!AG113</f>
        <v>70564.759986614226</v>
      </c>
      <c r="W110" s="50">
        <f>'REC Spending'!AH113</f>
        <v>6166313.6891869698</v>
      </c>
      <c r="X110" s="47">
        <f t="shared" si="86"/>
        <v>-76071965.184881523</v>
      </c>
    </row>
    <row r="111" spans="2:24">
      <c r="B111" s="20" t="s">
        <v>46</v>
      </c>
      <c r="C111" s="20" t="s">
        <v>40</v>
      </c>
      <c r="D111" s="100">
        <f t="shared" si="84"/>
        <v>0.5</v>
      </c>
      <c r="E111" s="22">
        <v>483761.28933064651</v>
      </c>
      <c r="F111" s="101">
        <f>INDEX('Scenario Dashboard'!$K$15:$M$40,MATCH('RPS Balance'!$C111,'Scenario Dashboard'!$J$15:$J$40,0),MATCH('RPS Balance'!$B111,'Scenario Dashboard'!$K$13:$M$13,0))</f>
        <v>2.625</v>
      </c>
      <c r="G111" s="99">
        <v>0</v>
      </c>
      <c r="H111" s="22">
        <v>0</v>
      </c>
      <c r="I111" s="50">
        <f t="shared" si="80"/>
        <v>0</v>
      </c>
      <c r="J111" s="50">
        <f t="shared" si="81"/>
        <v>1269873.384492947</v>
      </c>
      <c r="K111" s="41">
        <f t="shared" si="82"/>
        <v>241880.64466532326</v>
      </c>
      <c r="L111" s="41"/>
      <c r="M111" s="41"/>
      <c r="O111" s="47">
        <f t="shared" si="87"/>
        <v>-76071965.184881523</v>
      </c>
      <c r="P111" s="47">
        <f t="shared" si="83"/>
        <v>1269873.384492947</v>
      </c>
      <c r="Q111" s="47">
        <f t="shared" si="85"/>
        <v>1868736.3594198436</v>
      </c>
      <c r="R111" s="47">
        <f t="shared" si="88"/>
        <v>-74802091.800388575</v>
      </c>
      <c r="S111" s="47"/>
      <c r="T111" s="47">
        <f>'REC Spending'!AE114</f>
        <v>1010059.1358446053</v>
      </c>
      <c r="U111" s="47">
        <f>'REC Spending'!AF114</f>
        <v>5258473.953322297</v>
      </c>
      <c r="V111" s="47">
        <f>'REC Spending'!AG114</f>
        <v>71030.495407760798</v>
      </c>
      <c r="W111" s="50">
        <f>'REC Spending'!AH114</f>
        <v>6339563.5845746631</v>
      </c>
      <c r="X111" s="47">
        <f t="shared" si="86"/>
        <v>-81141655.384963244</v>
      </c>
    </row>
    <row r="112" spans="2:24">
      <c r="B112" s="20" t="s">
        <v>46</v>
      </c>
      <c r="C112" s="20" t="s">
        <v>41</v>
      </c>
      <c r="D112" s="100">
        <f t="shared" si="84"/>
        <v>0.5</v>
      </c>
      <c r="E112" s="41">
        <f>E111*(1+(($E$111/$E$107)^(1/5)-1))</f>
        <v>484813.30903054448</v>
      </c>
      <c r="F112" s="101">
        <f>INDEX('Scenario Dashboard'!$K$15:$M$40,MATCH('RPS Balance'!$C112,'Scenario Dashboard'!$J$15:$J$40,0),MATCH('RPS Balance'!$B112,'Scenario Dashboard'!$K$13:$M$13,0))</f>
        <v>2.625</v>
      </c>
      <c r="G112" s="99">
        <v>0</v>
      </c>
      <c r="H112" s="22">
        <v>0</v>
      </c>
      <c r="I112" s="50">
        <f t="shared" si="80"/>
        <v>0</v>
      </c>
      <c r="J112" s="50">
        <f t="shared" si="81"/>
        <v>1272634.9362051792</v>
      </c>
      <c r="K112" s="41">
        <f t="shared" si="82"/>
        <v>242406.65451527224</v>
      </c>
      <c r="L112" s="41"/>
      <c r="M112" s="41"/>
      <c r="O112" s="47">
        <f t="shared" si="87"/>
        <v>-81141655.384963244</v>
      </c>
      <c r="P112" s="47">
        <f t="shared" si="83"/>
        <v>1272634.9362051792</v>
      </c>
      <c r="Q112" s="47">
        <f t="shared" si="85"/>
        <v>1871497.9111320758</v>
      </c>
      <c r="R112" s="47">
        <f t="shared" si="88"/>
        <v>-79869020.448758066</v>
      </c>
      <c r="S112" s="47"/>
      <c r="T112" s="47">
        <f>'REC Spending'!AE115</f>
        <v>993751.63863181113</v>
      </c>
      <c r="U112" s="47">
        <f>'REC Spending'!AF115</f>
        <v>5384332.7083734144</v>
      </c>
      <c r="V112" s="47">
        <f>'REC Spending'!AG115</f>
        <v>71191.180297102212</v>
      </c>
      <c r="W112" s="50">
        <f>'REC Spending'!AH115</f>
        <v>6449275.5273023276</v>
      </c>
      <c r="X112" s="47">
        <f t="shared" si="86"/>
        <v>-86318295.97606039</v>
      </c>
    </row>
    <row r="113" spans="2:24">
      <c r="B113" s="20" t="s">
        <v>46</v>
      </c>
      <c r="C113" s="20" t="s">
        <v>42</v>
      </c>
      <c r="D113" s="100">
        <f t="shared" si="84"/>
        <v>0.5</v>
      </c>
      <c r="E113" s="41">
        <f t="shared" ref="E113:E114" si="89">E112*(1+(($E$111/$E$107)^(1/5)-1))</f>
        <v>485867.61652294133</v>
      </c>
      <c r="F113" s="101">
        <f>INDEX('Scenario Dashboard'!$K$15:$M$40,MATCH('RPS Balance'!$C113,'Scenario Dashboard'!$J$15:$J$40,0),MATCH('RPS Balance'!$B113,'Scenario Dashboard'!$K$13:$M$13,0))</f>
        <v>2.625</v>
      </c>
      <c r="G113" s="99">
        <v>0</v>
      </c>
      <c r="H113" s="22">
        <v>0</v>
      </c>
      <c r="I113" s="50">
        <f t="shared" si="80"/>
        <v>0</v>
      </c>
      <c r="J113" s="50">
        <f t="shared" si="81"/>
        <v>1275402.4933727209</v>
      </c>
      <c r="K113" s="41">
        <f t="shared" si="82"/>
        <v>242933.80826147067</v>
      </c>
      <c r="L113" s="41"/>
      <c r="M113" s="41"/>
      <c r="O113" s="47">
        <f t="shared" si="87"/>
        <v>-86318295.97606039</v>
      </c>
      <c r="P113" s="47">
        <f t="shared" si="83"/>
        <v>1275402.4933727209</v>
      </c>
      <c r="Q113" s="47">
        <f t="shared" si="85"/>
        <v>1874265.4682996175</v>
      </c>
      <c r="R113" s="47">
        <f t="shared" si="88"/>
        <v>-85042893.482687667</v>
      </c>
      <c r="S113" s="47"/>
      <c r="T113" s="47">
        <f>'REC Spending'!AE116</f>
        <v>968330.04626471899</v>
      </c>
      <c r="U113" s="47">
        <f>'REC Spending'!AF116</f>
        <v>5460377.858835401</v>
      </c>
      <c r="V113" s="47">
        <f>'REC Spending'!AG116</f>
        <v>71352.212872161908</v>
      </c>
      <c r="W113" s="50">
        <f>'REC Spending'!AH116</f>
        <v>6500060.1179722818</v>
      </c>
      <c r="X113" s="47">
        <f t="shared" si="86"/>
        <v>-91542953.600659952</v>
      </c>
    </row>
    <row r="114" spans="2:24">
      <c r="B114" s="20" t="s">
        <v>46</v>
      </c>
      <c r="C114" s="20" t="s">
        <v>43</v>
      </c>
      <c r="D114" s="100">
        <f t="shared" si="84"/>
        <v>0.5</v>
      </c>
      <c r="E114" s="41">
        <f t="shared" si="89"/>
        <v>486924.21678302385</v>
      </c>
      <c r="F114" s="101">
        <f>INDEX('Scenario Dashboard'!$K$15:$M$40,MATCH('RPS Balance'!$C114,'Scenario Dashboard'!$J$15:$J$40,0),MATCH('RPS Balance'!$B114,'Scenario Dashboard'!$K$13:$M$13,0))</f>
        <v>2.625</v>
      </c>
      <c r="G114" s="99">
        <v>0</v>
      </c>
      <c r="H114" s="22">
        <v>0</v>
      </c>
      <c r="I114" s="50">
        <f t="shared" si="80"/>
        <v>0</v>
      </c>
      <c r="J114" s="50">
        <f t="shared" si="81"/>
        <v>1278176.0690554376</v>
      </c>
      <c r="K114" s="41">
        <f t="shared" si="82"/>
        <v>243462.10839151192</v>
      </c>
      <c r="L114" s="41"/>
      <c r="M114" s="41"/>
      <c r="O114" s="47">
        <f t="shared" si="87"/>
        <v>-91542953.600659952</v>
      </c>
      <c r="P114" s="47">
        <f t="shared" si="83"/>
        <v>1278176.0690554376</v>
      </c>
      <c r="Q114" s="47">
        <f t="shared" si="85"/>
        <v>1877039.0439823344</v>
      </c>
      <c r="R114" s="47">
        <f t="shared" si="88"/>
        <v>-90264777.531604514</v>
      </c>
      <c r="S114" s="47"/>
      <c r="T114" s="47">
        <f>'REC Spending'!AE117</f>
        <v>942666.79632653145</v>
      </c>
      <c r="U114" s="47">
        <f>'REC Spending'!AF117</f>
        <v>5524327.3648067173</v>
      </c>
      <c r="V114" s="47">
        <f>'REC Spending'!AG117</f>
        <v>71513.59385327615</v>
      </c>
      <c r="W114" s="50">
        <f>'REC Spending'!AH117</f>
        <v>6538507.7549865246</v>
      </c>
      <c r="X114" s="47">
        <f t="shared" si="86"/>
        <v>-96803285.286591038</v>
      </c>
    </row>
    <row r="115" spans="2:24">
      <c r="E115" s="102" t="s">
        <v>195</v>
      </c>
      <c r="F115" s="102" t="s">
        <v>195</v>
      </c>
      <c r="G115" s="102" t="s">
        <v>195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8BD2-1411-0A45-88A9-5634EB4A068F}">
  <sheetPr>
    <pageSetUpPr autoPageBreaks="0"/>
  </sheetPr>
  <dimension ref="B1:AZ124"/>
  <sheetViews>
    <sheetView zoomScaleNormal="50" workbookViewId="0">
      <pane xSplit="4" ySplit="7" topLeftCell="S8" activePane="bottomRight" state="frozen"/>
      <selection pane="bottomRight" activeCell="AL8" sqref="AL8"/>
      <selection pane="bottomLeft" activeCell="A8" sqref="A8"/>
      <selection pane="topRight" activeCell="E1" sqref="E1"/>
    </sheetView>
  </sheetViews>
  <sheetFormatPr defaultColWidth="9" defaultRowHeight="12" outlineLevelCol="1"/>
  <cols>
    <col min="1" max="1" width="9" style="79"/>
    <col min="2" max="3" width="16.5703125" style="79" customWidth="1"/>
    <col min="4" max="4" width="14" style="79" bestFit="1" customWidth="1"/>
    <col min="5" max="18" width="16" style="79" customWidth="1" outlineLevel="1"/>
    <col min="19" max="20" width="12" style="79" customWidth="1" outlineLevel="1"/>
    <col min="21" max="30" width="16" style="79" customWidth="1" outlineLevel="1"/>
    <col min="31" max="31" width="9" style="79" customWidth="1" outlineLevel="1"/>
    <col min="32" max="34" width="12.5703125" style="79" customWidth="1" outlineLevel="1"/>
    <col min="35" max="37" width="14.5703125" style="79" bestFit="1" customWidth="1" outlineLevel="1"/>
    <col min="38" max="39" width="16.140625" style="79" customWidth="1" outlineLevel="1"/>
    <col min="40" max="40" width="9" style="79" customWidth="1" outlineLevel="1"/>
    <col min="41" max="41" width="12.42578125" style="79" customWidth="1" outlineLevel="1"/>
    <col min="42" max="42" width="12.85546875" style="79" bestFit="1" customWidth="1" outlineLevel="1"/>
    <col min="43" max="43" width="10.5703125" style="79" bestFit="1" customWidth="1" outlineLevel="1"/>
    <col min="44" max="44" width="12" style="79" bestFit="1" customWidth="1" outlineLevel="1"/>
    <col min="45" max="45" width="12.5703125" style="79" bestFit="1" customWidth="1" outlineLevel="1"/>
    <col min="46" max="46" width="10.5703125" style="79" bestFit="1" customWidth="1" outlineLevel="1"/>
    <col min="47" max="47" width="9.140625" style="79" customWidth="1" outlineLevel="1"/>
    <col min="48" max="48" width="12.85546875" style="79" bestFit="1" customWidth="1" outlineLevel="1"/>
    <col min="49" max="49" width="14" style="79" bestFit="1" customWidth="1" outlineLevel="1"/>
    <col min="50" max="50" width="11.140625" style="79" bestFit="1" customWidth="1" outlineLevel="1"/>
    <col min="51" max="51" width="10.5703125" style="79" customWidth="1" outlineLevel="1"/>
    <col min="52" max="52" width="9" style="79" customWidth="1" outlineLevel="1"/>
    <col min="53" max="16384" width="9" style="79"/>
  </cols>
  <sheetData>
    <row r="1" spans="2:51">
      <c r="D1" s="207" t="s">
        <v>196</v>
      </c>
      <c r="E1" s="41" t="s">
        <v>197</v>
      </c>
      <c r="F1" s="113" t="s">
        <v>198</v>
      </c>
      <c r="G1" s="114" t="s">
        <v>11</v>
      </c>
      <c r="H1" s="327" t="s">
        <v>199</v>
      </c>
      <c r="M1" s="207"/>
      <c r="N1" s="208"/>
    </row>
    <row r="2" spans="2:51" ht="19.5" thickBot="1">
      <c r="B2" s="209" t="s">
        <v>200</v>
      </c>
      <c r="C2" s="209"/>
    </row>
    <row r="3" spans="2:51">
      <c r="D3" s="79" t="s">
        <v>201</v>
      </c>
      <c r="E3" s="357" t="s">
        <v>99</v>
      </c>
      <c r="F3" s="357" t="s">
        <v>99</v>
      </c>
      <c r="G3" s="357" t="s">
        <v>99</v>
      </c>
      <c r="H3" s="357" t="s">
        <v>99</v>
      </c>
      <c r="I3" s="357" t="s">
        <v>99</v>
      </c>
      <c r="J3" s="357" t="s">
        <v>99</v>
      </c>
      <c r="K3" s="357" t="s">
        <v>98</v>
      </c>
      <c r="L3" s="357" t="s">
        <v>99</v>
      </c>
      <c r="M3" s="357" t="s">
        <v>99</v>
      </c>
      <c r="N3" s="357" t="s">
        <v>98</v>
      </c>
      <c r="O3" s="357" t="s">
        <v>99</v>
      </c>
      <c r="P3" s="357" t="s">
        <v>99</v>
      </c>
      <c r="Q3" s="357" t="s">
        <v>98</v>
      </c>
      <c r="R3" s="357" t="s">
        <v>99</v>
      </c>
      <c r="S3" s="357" t="s">
        <v>99</v>
      </c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V3" s="120"/>
      <c r="AW3" s="120"/>
      <c r="AX3" s="120"/>
    </row>
    <row r="4" spans="2:51">
      <c r="D4" s="79" t="s">
        <v>202</v>
      </c>
      <c r="E4" s="120" t="s">
        <v>99</v>
      </c>
      <c r="F4" s="120" t="s">
        <v>99</v>
      </c>
      <c r="G4" s="120" t="s">
        <v>99</v>
      </c>
      <c r="H4" s="120" t="s">
        <v>99</v>
      </c>
      <c r="I4" s="120" t="s">
        <v>99</v>
      </c>
      <c r="J4" s="120" t="s">
        <v>99</v>
      </c>
      <c r="K4" s="120" t="s">
        <v>98</v>
      </c>
      <c r="L4" s="120" t="s">
        <v>99</v>
      </c>
      <c r="M4" s="120" t="s">
        <v>99</v>
      </c>
      <c r="N4" s="120" t="s">
        <v>98</v>
      </c>
      <c r="O4" s="120" t="s">
        <v>99</v>
      </c>
      <c r="P4" s="120" t="s">
        <v>99</v>
      </c>
      <c r="Q4" s="120" t="s">
        <v>98</v>
      </c>
      <c r="R4" s="120" t="s">
        <v>99</v>
      </c>
      <c r="S4" s="120" t="s">
        <v>99</v>
      </c>
      <c r="T4" s="120" t="s">
        <v>99</v>
      </c>
      <c r="U4" s="120" t="s">
        <v>99</v>
      </c>
      <c r="V4" s="120" t="s">
        <v>99</v>
      </c>
      <c r="W4" s="120" t="s">
        <v>99</v>
      </c>
      <c r="X4" s="120" t="s">
        <v>99</v>
      </c>
      <c r="Y4" s="120" t="s">
        <v>99</v>
      </c>
      <c r="Z4" s="120" t="s">
        <v>99</v>
      </c>
      <c r="AA4" s="120" t="s">
        <v>99</v>
      </c>
      <c r="AB4" s="120" t="s">
        <v>98</v>
      </c>
      <c r="AC4" s="120" t="s">
        <v>99</v>
      </c>
      <c r="AD4" s="120" t="s">
        <v>99</v>
      </c>
      <c r="AF4" s="120" t="s">
        <v>98</v>
      </c>
      <c r="AG4" s="120" t="s">
        <v>99</v>
      </c>
      <c r="AH4" s="120" t="s">
        <v>98</v>
      </c>
      <c r="AI4" s="120" t="s">
        <v>99</v>
      </c>
      <c r="AJ4" s="120"/>
      <c r="AK4" s="120"/>
      <c r="AO4" s="120" t="s">
        <v>131</v>
      </c>
      <c r="AP4" s="120" t="s">
        <v>133</v>
      </c>
      <c r="AQ4" s="120" t="s">
        <v>132</v>
      </c>
      <c r="AR4" s="120" t="s">
        <v>129</v>
      </c>
      <c r="AS4" s="120" t="s">
        <v>130</v>
      </c>
      <c r="AT4" s="120" t="s">
        <v>134</v>
      </c>
      <c r="AU4" s="120" t="s">
        <v>168</v>
      </c>
      <c r="AV4" s="120" t="s">
        <v>131</v>
      </c>
      <c r="AW4" s="120" t="s">
        <v>175</v>
      </c>
      <c r="AX4" s="120" t="s">
        <v>132</v>
      </c>
    </row>
    <row r="5" spans="2:51">
      <c r="D5" s="79" t="s">
        <v>203</v>
      </c>
      <c r="E5" s="120" t="s">
        <v>127</v>
      </c>
      <c r="F5" s="120" t="s">
        <v>127</v>
      </c>
      <c r="G5" s="120" t="s">
        <v>127</v>
      </c>
      <c r="H5" s="120" t="s">
        <v>127</v>
      </c>
      <c r="I5" s="120" t="s">
        <v>127</v>
      </c>
      <c r="J5" s="120" t="s">
        <v>127</v>
      </c>
      <c r="K5" s="120" t="s">
        <v>127</v>
      </c>
      <c r="L5" s="120" t="s">
        <v>127</v>
      </c>
      <c r="M5" s="120" t="s">
        <v>127</v>
      </c>
      <c r="N5" s="120" t="s">
        <v>127</v>
      </c>
      <c r="O5" s="120" t="s">
        <v>127</v>
      </c>
      <c r="P5" s="120" t="s">
        <v>127</v>
      </c>
      <c r="Q5" s="120" t="s">
        <v>127</v>
      </c>
      <c r="R5" s="120" t="s">
        <v>127</v>
      </c>
      <c r="S5" s="120" t="s">
        <v>127</v>
      </c>
      <c r="T5" s="120" t="s">
        <v>167</v>
      </c>
      <c r="U5" s="120" t="s">
        <v>167</v>
      </c>
      <c r="V5" s="120" t="s">
        <v>167</v>
      </c>
      <c r="W5" s="120" t="s">
        <v>167</v>
      </c>
      <c r="X5" s="120" t="s">
        <v>167</v>
      </c>
      <c r="Y5" s="120" t="s">
        <v>167</v>
      </c>
      <c r="Z5" s="120" t="s">
        <v>167</v>
      </c>
      <c r="AA5" s="120" t="s">
        <v>167</v>
      </c>
      <c r="AB5" s="120" t="s">
        <v>167</v>
      </c>
      <c r="AC5" s="120" t="s">
        <v>167</v>
      </c>
      <c r="AD5" s="120" t="s">
        <v>167</v>
      </c>
      <c r="AF5" s="120" t="s">
        <v>127</v>
      </c>
      <c r="AG5" s="120" t="s">
        <v>127</v>
      </c>
      <c r="AH5" s="120" t="s">
        <v>167</v>
      </c>
      <c r="AI5" s="120" t="s">
        <v>167</v>
      </c>
      <c r="AJ5" s="120" t="s">
        <v>127</v>
      </c>
      <c r="AK5" s="120" t="s">
        <v>167</v>
      </c>
      <c r="AO5" s="120" t="s">
        <v>127</v>
      </c>
      <c r="AP5" s="120" t="s">
        <v>127</v>
      </c>
      <c r="AQ5" s="120" t="s">
        <v>127</v>
      </c>
      <c r="AR5" s="120" t="s">
        <v>127</v>
      </c>
      <c r="AS5" s="120" t="s">
        <v>127</v>
      </c>
      <c r="AT5" s="120" t="s">
        <v>127</v>
      </c>
      <c r="AU5" s="120" t="s">
        <v>127</v>
      </c>
      <c r="AV5" s="120" t="s">
        <v>167</v>
      </c>
      <c r="AW5" s="120" t="s">
        <v>167</v>
      </c>
      <c r="AX5" s="120" t="s">
        <v>167</v>
      </c>
    </row>
    <row r="6" spans="2:51">
      <c r="N6" s="120"/>
      <c r="O6" s="120"/>
      <c r="T6" s="79" t="s">
        <v>204</v>
      </c>
    </row>
    <row r="7" spans="2:51" s="199" customFormat="1" ht="36">
      <c r="B7" s="44" t="s">
        <v>183</v>
      </c>
      <c r="C7" s="91" t="s">
        <v>205</v>
      </c>
      <c r="D7" s="44" t="s">
        <v>93</v>
      </c>
      <c r="E7" s="44" t="s">
        <v>206</v>
      </c>
      <c r="F7" s="44" t="s">
        <v>207</v>
      </c>
      <c r="G7" s="44" t="s">
        <v>208</v>
      </c>
      <c r="H7" s="44" t="s">
        <v>209</v>
      </c>
      <c r="I7" s="44" t="s">
        <v>210</v>
      </c>
      <c r="J7" s="44" t="s">
        <v>211</v>
      </c>
      <c r="K7" s="44" t="s">
        <v>212</v>
      </c>
      <c r="L7" s="44" t="s">
        <v>213</v>
      </c>
      <c r="M7" s="44" t="s">
        <v>214</v>
      </c>
      <c r="N7" s="44" t="s">
        <v>215</v>
      </c>
      <c r="O7" s="44" t="s">
        <v>216</v>
      </c>
      <c r="P7" s="44" t="s">
        <v>217</v>
      </c>
      <c r="Q7" s="44" t="s">
        <v>218</v>
      </c>
      <c r="R7" s="44" t="s">
        <v>219</v>
      </c>
      <c r="S7" s="44" t="s">
        <v>220</v>
      </c>
      <c r="T7" s="44" t="s">
        <v>134</v>
      </c>
      <c r="U7" s="44" t="s">
        <v>206</v>
      </c>
      <c r="V7" s="44" t="s">
        <v>207</v>
      </c>
      <c r="W7" s="44" t="s">
        <v>208</v>
      </c>
      <c r="X7" s="44" t="s">
        <v>221</v>
      </c>
      <c r="Y7" s="44" t="s">
        <v>210</v>
      </c>
      <c r="Z7" s="44" t="s">
        <v>211</v>
      </c>
      <c r="AA7" s="44" t="s">
        <v>222</v>
      </c>
      <c r="AB7" s="44" t="s">
        <v>212</v>
      </c>
      <c r="AC7" s="44" t="s">
        <v>213</v>
      </c>
      <c r="AD7" s="44" t="s">
        <v>214</v>
      </c>
      <c r="AF7" s="44" t="str">
        <f>AF5&amp;" "&amp;AF4</f>
        <v>Under Contract Wind</v>
      </c>
      <c r="AG7" s="44" t="str">
        <f t="shared" ref="AG7:AI7" si="0">AG5&amp;" "&amp;AG4</f>
        <v>Under Contract Solar</v>
      </c>
      <c r="AH7" s="44" t="str">
        <f t="shared" si="0"/>
        <v>Projected Wind</v>
      </c>
      <c r="AI7" s="44" t="str">
        <f t="shared" si="0"/>
        <v>Projected Solar</v>
      </c>
      <c r="AJ7" s="44" t="s">
        <v>223</v>
      </c>
      <c r="AK7" s="44" t="s">
        <v>224</v>
      </c>
      <c r="AL7" s="44" t="s">
        <v>77</v>
      </c>
      <c r="AM7" s="44" t="s">
        <v>225</v>
      </c>
      <c r="AO7" s="44" t="s">
        <v>150</v>
      </c>
      <c r="AP7" s="44" t="s">
        <v>151</v>
      </c>
      <c r="AQ7" s="44" t="s">
        <v>226</v>
      </c>
      <c r="AR7" s="44" t="s">
        <v>129</v>
      </c>
      <c r="AS7" s="44" t="s">
        <v>130</v>
      </c>
      <c r="AT7" s="44" t="s">
        <v>134</v>
      </c>
      <c r="AU7" s="44" t="s">
        <v>217</v>
      </c>
      <c r="AV7" s="44" t="s">
        <v>153</v>
      </c>
      <c r="AW7" s="44" t="s">
        <v>154</v>
      </c>
      <c r="AX7" s="44" t="s">
        <v>227</v>
      </c>
      <c r="AY7" s="199" t="s">
        <v>228</v>
      </c>
    </row>
    <row r="8" spans="2:51">
      <c r="B8" s="228" t="s">
        <v>74</v>
      </c>
      <c r="C8" s="311" t="s">
        <v>229</v>
      </c>
      <c r="D8" s="228" t="s">
        <v>88</v>
      </c>
      <c r="E8" s="116">
        <f>E36+E64+E92</f>
        <v>177254</v>
      </c>
      <c r="F8" s="116">
        <f t="shared" ref="F8:I8" si="1">F36+F64+F92</f>
        <v>355630</v>
      </c>
      <c r="G8" s="116">
        <f t="shared" si="1"/>
        <v>127823</v>
      </c>
      <c r="H8" s="116">
        <f t="shared" si="1"/>
        <v>0</v>
      </c>
      <c r="I8" s="116">
        <f t="shared" si="1"/>
        <v>0</v>
      </c>
      <c r="J8" s="116">
        <f t="shared" ref="J8" si="2">J36+J64+J92</f>
        <v>0</v>
      </c>
      <c r="K8" s="89">
        <f>(_xlfn.IFNA(SUMIFS(INDEX('Indexed REC Deliveries'!$I$6:$AG$82,,MATCH(_xlfn.NUMBERVALUE(LEFT('REC Deliveries'!$D8,4)),'Indexed REC Deliveries'!$I$5:$AG$5,0)),'Indexed REC Deliveries'!$D$6:$D$82,'REC Deliveries'!K$7,'Indexed REC Deliveries'!$C$6:$C$82,'REC Deliveries'!K$5),0)*(7/12))+
(_xlfn.IFNA(SUMIFS(INDEX('Indexed REC Deliveries'!$I$6:$AG$82,,MATCH(_xlfn.NUMBERVALUE(RIGHT('REC Deliveries'!$D8,4)),'Indexed REC Deliveries'!$I$5:$AG$5,0)),'Indexed REC Deliveries'!$D$6:$D$82,'REC Deliveries'!K$7,'Indexed REC Deliveries'!$C$6:$C$82,'REC Deliveries'!K$5),0)*(5/12))</f>
        <v>0</v>
      </c>
      <c r="L8" s="89">
        <f>(_xlfn.IFNA(SUMIFS(INDEX('Indexed REC Deliveries'!$I$6:$AG$82,,MATCH(_xlfn.NUMBERVALUE(LEFT('REC Deliveries'!$D8,4)),'Indexed REC Deliveries'!$I$5:$AG$5,0)),'Indexed REC Deliveries'!$D$6:$D$82,'REC Deliveries'!L$7,'Indexed REC Deliveries'!$C$6:$C$82,'REC Deliveries'!L$5),0)*(7/12))+
(_xlfn.IFNA(SUMIFS(INDEX('Indexed REC Deliveries'!$I$6:$AG$82,,MATCH(_xlfn.NUMBERVALUE(RIGHT('REC Deliveries'!$D8,4)),'Indexed REC Deliveries'!$I$5:$AG$5,0)),'Indexed REC Deliveries'!$D$6:$D$82,'REC Deliveries'!L$7,'Indexed REC Deliveries'!$C$6:$C$82,'REC Deliveries'!L$5),0)*(5/12))</f>
        <v>0</v>
      </c>
      <c r="M8" s="89">
        <f>(_xlfn.IFNA(SUMIFS(INDEX('Indexed REC Deliveries'!$I$6:$AG$82,,MATCH(_xlfn.NUMBERVALUE(LEFT('REC Deliveries'!$D8,4)),'Indexed REC Deliveries'!$I$5:$AG$5,0)),'Indexed REC Deliveries'!$D$6:$D$82,'REC Deliveries'!M$7,'Indexed REC Deliveries'!$C$6:$C$82,'REC Deliveries'!M$5),0)*(7/12))+
(_xlfn.IFNA(SUMIFS(INDEX('Indexed REC Deliveries'!$I$6:$AG$82,,MATCH(_xlfn.NUMBERVALUE(RIGHT('REC Deliveries'!$D8,4)),'Indexed REC Deliveries'!$I$5:$AG$5,0)),'Indexed REC Deliveries'!$D$6:$D$82,'REC Deliveries'!M$7,'Indexed REC Deliveries'!$C$6:$C$82,'REC Deliveries'!M$5),0)*(5/12))</f>
        <v>0</v>
      </c>
      <c r="N8" s="116">
        <f>N36+N64+N92</f>
        <v>1830409</v>
      </c>
      <c r="O8" s="116">
        <f>O36+O64+O92</f>
        <v>31316</v>
      </c>
      <c r="P8" s="116">
        <f>P36+P64+P92</f>
        <v>3273</v>
      </c>
      <c r="Q8" s="116">
        <f t="shared" ref="Q8:R8" si="3">Q36+Q64+Q92</f>
        <v>730000</v>
      </c>
      <c r="R8" s="116">
        <f t="shared" si="3"/>
        <v>24313.292300000001</v>
      </c>
      <c r="S8" s="37">
        <v>17022.326333333331</v>
      </c>
      <c r="T8" s="37">
        <v>0</v>
      </c>
      <c r="U8" s="318">
        <f>SUM(U36,U64,U92)</f>
        <v>0</v>
      </c>
      <c r="V8" s="318">
        <f t="shared" ref="V8:Z8" si="4">SUM(V36,V64,V92)</f>
        <v>0</v>
      </c>
      <c r="W8" s="318">
        <f t="shared" si="4"/>
        <v>0</v>
      </c>
      <c r="X8" s="318">
        <f t="shared" si="4"/>
        <v>0</v>
      </c>
      <c r="Y8" s="318">
        <f t="shared" si="4"/>
        <v>0</v>
      </c>
      <c r="Z8" s="318">
        <f t="shared" si="4"/>
        <v>0</v>
      </c>
      <c r="AA8" s="37">
        <v>0</v>
      </c>
      <c r="AB8" s="89">
        <f>(_xlfn.IFNA(SUMIFS(INDEX('Indexed REC Deliveries'!$I$6:$AG$82,,MATCH(_xlfn.NUMBERVALUE(LEFT('REC Deliveries'!$D8,4)),'Indexed REC Deliveries'!$I$5:$AG$5,0)),'Indexed REC Deliveries'!$D$6:$D$82,'REC Deliveries'!AB$7,'Indexed REC Deliveries'!$C$6:$C$82,'REC Deliveries'!AB$5),0)*(7/12))+
(_xlfn.IFNA(SUMIFS(INDEX('Indexed REC Deliveries'!$I$6:$AG$82,,MATCH(_xlfn.NUMBERVALUE(RIGHT('REC Deliveries'!$D8,4)),'Indexed REC Deliveries'!$I$5:$AG$5,0)),'Indexed REC Deliveries'!$D$6:$D$82,'REC Deliveries'!AB$7,'Indexed REC Deliveries'!$C$6:$C$82,'REC Deliveries'!AB$5),0)*(5/12))</f>
        <v>0</v>
      </c>
      <c r="AC8" s="89">
        <f>(_xlfn.IFNA(SUMIFS(INDEX('Indexed REC Deliveries'!$I$6:$AG$82,,MATCH(_xlfn.NUMBERVALUE(LEFT('REC Deliveries'!$D8,4)),'Indexed REC Deliveries'!$I$5:$AG$5,0)),'Indexed REC Deliveries'!$D$6:$D$82,'REC Deliveries'!AC$7,'Indexed REC Deliveries'!$C$6:$C$82,'REC Deliveries'!AC$5),0)*(7/12))+
(_xlfn.IFNA(SUMIFS(INDEX('Indexed REC Deliveries'!$I$6:$AG$82,,MATCH(_xlfn.NUMBERVALUE(RIGHT('REC Deliveries'!$D8,4)),'Indexed REC Deliveries'!$I$5:$AG$5,0)),'Indexed REC Deliveries'!$D$6:$D$82,'REC Deliveries'!AC$7,'Indexed REC Deliveries'!$C$6:$C$82,'REC Deliveries'!AC$5),0)*(5/12))</f>
        <v>0</v>
      </c>
      <c r="AD8" s="89">
        <f>(_xlfn.IFNA(SUMIFS(INDEX('Indexed REC Deliveries'!$I$6:$AG$82,,MATCH(_xlfn.NUMBERVALUE(LEFT('REC Deliveries'!$D8,4)),'Indexed REC Deliveries'!$I$5:$AG$5,0)),'Indexed REC Deliveries'!$D$6:$D$82,'REC Deliveries'!AD$7,'Indexed REC Deliveries'!$C$6:$C$82,'REC Deliveries'!AD$5),0)*(7/12))+
(_xlfn.IFNA(SUMIFS(INDEX('Indexed REC Deliveries'!$I$6:$AG$82,,MATCH(_xlfn.NUMBERVALUE(RIGHT('REC Deliveries'!$D8,4)),'Indexed REC Deliveries'!$I$5:$AG$5,0)),'Indexed REC Deliveries'!$D$6:$D$82,'REC Deliveries'!AD$7,'Indexed REC Deliveries'!$C$6:$C$82,'REC Deliveries'!AD$5),0)*(5/12))</f>
        <v>0</v>
      </c>
      <c r="AF8" s="41">
        <f>SUMIFS($E8:$AD8,$E$4:$AD$4,AF$4,$E$5:$AD$5,AF$5)</f>
        <v>2560409</v>
      </c>
      <c r="AG8" s="41">
        <f t="shared" ref="AG8:AI23" si="5">SUMIFS($E8:$AD8,$E$4:$AD$4,AG$4,$E$5:$AD$5,AG$5)</f>
        <v>736631.61863333336</v>
      </c>
      <c r="AH8" s="41">
        <f t="shared" si="5"/>
        <v>0</v>
      </c>
      <c r="AI8" s="41">
        <f>SUMIFS($E8:$AD8,$E$4:$AD$4,AI$4,$E$5:$AD$5,AI$5)</f>
        <v>0</v>
      </c>
      <c r="AJ8" s="41">
        <f>SUMIFS($E8:$AD8,$E$5:$AD$5,AJ$5)</f>
        <v>3297040.6186333331</v>
      </c>
      <c r="AK8" s="41">
        <f>SUMIFS($E8:$AD8,$E$5:$AD$5,AK$5)</f>
        <v>0</v>
      </c>
      <c r="AL8" s="41">
        <f t="shared" ref="AL8:AL33" si="6">SUM(E8:AD8)</f>
        <v>3297040.6186333331</v>
      </c>
      <c r="AM8" s="100">
        <f>AL8/'RPS Balance'!E5</f>
        <v>2.7281532871049004E-2</v>
      </c>
      <c r="AO8" s="41">
        <f>SUM(E8:J8)</f>
        <v>660707</v>
      </c>
      <c r="AP8" s="41">
        <f>SUM(K8:M8)</f>
        <v>0</v>
      </c>
      <c r="AQ8" s="41">
        <f>S8</f>
        <v>17022.326333333331</v>
      </c>
      <c r="AR8" s="41">
        <f>SUM(N8:O8)</f>
        <v>1861725</v>
      </c>
      <c r="AS8" s="41">
        <f>SUM(Q8:R8)</f>
        <v>754313.29229999997</v>
      </c>
      <c r="AT8" s="41">
        <f>T8</f>
        <v>0</v>
      </c>
      <c r="AU8" s="41">
        <f>P8</f>
        <v>3273</v>
      </c>
      <c r="AV8" s="41">
        <f>SUM(U8:Z8)</f>
        <v>0</v>
      </c>
      <c r="AW8" s="41">
        <f>SUM(AB8:AD8)</f>
        <v>0</v>
      </c>
      <c r="AX8" s="41">
        <f>AA8</f>
        <v>0</v>
      </c>
      <c r="AY8" s="205">
        <f>SUM(AO8:AX8)-AL8</f>
        <v>0</v>
      </c>
    </row>
    <row r="9" spans="2:51">
      <c r="B9" s="228" t="s">
        <v>74</v>
      </c>
      <c r="C9" s="311" t="s">
        <v>229</v>
      </c>
      <c r="D9" s="228" t="s">
        <v>89</v>
      </c>
      <c r="E9" s="116">
        <f t="shared" ref="E9:I9" si="7">E37+E65+E93</f>
        <v>234148</v>
      </c>
      <c r="F9" s="116">
        <f t="shared" si="7"/>
        <v>447752</v>
      </c>
      <c r="G9" s="116">
        <f t="shared" si="7"/>
        <v>361977</v>
      </c>
      <c r="H9" s="116">
        <f t="shared" si="7"/>
        <v>0</v>
      </c>
      <c r="I9" s="116">
        <f t="shared" si="7"/>
        <v>0</v>
      </c>
      <c r="J9" s="116">
        <f t="shared" ref="J9" si="8">J37+J65+J93</f>
        <v>0</v>
      </c>
      <c r="K9" s="89">
        <f>(_xlfn.IFNA(SUMIFS(INDEX('Indexed REC Deliveries'!$I$6:$AG$82,,MATCH(_xlfn.NUMBERVALUE(LEFT('REC Deliveries'!$D9,4)),'Indexed REC Deliveries'!$I$5:$AG$5,0)),'Indexed REC Deliveries'!$D$6:$D$82,'REC Deliveries'!K$7,'Indexed REC Deliveries'!$C$6:$C$82,'REC Deliveries'!K$5),0)*(7/12))+
(_xlfn.IFNA(SUMIFS(INDEX('Indexed REC Deliveries'!$I$6:$AG$82,,MATCH(_xlfn.NUMBERVALUE(RIGHT('REC Deliveries'!$D9,4)),'Indexed REC Deliveries'!$I$5:$AG$5,0)),'Indexed REC Deliveries'!$D$6:$D$82,'REC Deliveries'!K$7,'Indexed REC Deliveries'!$C$6:$C$82,'REC Deliveries'!K$5),0)*(5/12))</f>
        <v>0</v>
      </c>
      <c r="L9" s="89">
        <f>(_xlfn.IFNA(SUMIFS(INDEX('Indexed REC Deliveries'!$I$6:$AG$82,,MATCH(_xlfn.NUMBERVALUE(LEFT('REC Deliveries'!$D9,4)),'Indexed REC Deliveries'!$I$5:$AG$5,0)),'Indexed REC Deliveries'!$D$6:$D$82,'REC Deliveries'!L$7,'Indexed REC Deliveries'!$C$6:$C$82,'REC Deliveries'!L$5),0)*(7/12))+
(_xlfn.IFNA(SUMIFS(INDEX('Indexed REC Deliveries'!$I$6:$AG$82,,MATCH(_xlfn.NUMBERVALUE(RIGHT('REC Deliveries'!$D9,4)),'Indexed REC Deliveries'!$I$5:$AG$5,0)),'Indexed REC Deliveries'!$D$6:$D$82,'REC Deliveries'!L$7,'Indexed REC Deliveries'!$C$6:$C$82,'REC Deliveries'!L$5),0)*(5/12))</f>
        <v>0</v>
      </c>
      <c r="M9" s="89">
        <f>(_xlfn.IFNA(SUMIFS(INDEX('Indexed REC Deliveries'!$I$6:$AG$82,,MATCH(_xlfn.NUMBERVALUE(LEFT('REC Deliveries'!$D9,4)),'Indexed REC Deliveries'!$I$5:$AG$5,0)),'Indexed REC Deliveries'!$D$6:$D$82,'REC Deliveries'!M$7,'Indexed REC Deliveries'!$C$6:$C$82,'REC Deliveries'!M$5),0)*(7/12))+
(_xlfn.IFNA(SUMIFS(INDEX('Indexed REC Deliveries'!$I$6:$AG$82,,MATCH(_xlfn.NUMBERVALUE(RIGHT('REC Deliveries'!$D9,4)),'Indexed REC Deliveries'!$I$5:$AG$5,0)),'Indexed REC Deliveries'!$D$6:$D$82,'REC Deliveries'!M$7,'Indexed REC Deliveries'!$C$6:$C$82,'REC Deliveries'!M$5),0)*(5/12))</f>
        <v>0</v>
      </c>
      <c r="N9" s="116">
        <f t="shared" ref="N9:O9" si="9">N37+N65+N93</f>
        <v>1830409</v>
      </c>
      <c r="O9" s="116">
        <f t="shared" si="9"/>
        <v>31316</v>
      </c>
      <c r="P9" s="116">
        <f t="shared" ref="P9:R33" si="10">P37+P65+P93</f>
        <v>21732</v>
      </c>
      <c r="Q9" s="116">
        <f t="shared" si="10"/>
        <v>2065519</v>
      </c>
      <c r="R9" s="116">
        <f t="shared" si="10"/>
        <v>927320.57460000005</v>
      </c>
      <c r="S9" s="37">
        <v>29333.614701666665</v>
      </c>
      <c r="T9" s="37">
        <v>0</v>
      </c>
      <c r="U9" s="318">
        <f t="shared" ref="U9:Z9" si="11">SUM(U37,U65,U93)</f>
        <v>0</v>
      </c>
      <c r="V9" s="318">
        <f t="shared" si="11"/>
        <v>0</v>
      </c>
      <c r="W9" s="318">
        <f t="shared" si="11"/>
        <v>0</v>
      </c>
      <c r="X9" s="318">
        <f t="shared" si="11"/>
        <v>0</v>
      </c>
      <c r="Y9" s="318">
        <f t="shared" si="11"/>
        <v>0</v>
      </c>
      <c r="Z9" s="318">
        <f t="shared" si="11"/>
        <v>0</v>
      </c>
      <c r="AA9" s="37">
        <v>0</v>
      </c>
      <c r="AB9" s="89">
        <f>(_xlfn.IFNA(SUMIFS(INDEX('Indexed REC Deliveries'!$I$6:$AG$82,,MATCH(_xlfn.NUMBERVALUE(LEFT('REC Deliveries'!$D9,4)),'Indexed REC Deliveries'!$I$5:$AG$5,0)),'Indexed REC Deliveries'!$D$6:$D$82,'REC Deliveries'!AB$7,'Indexed REC Deliveries'!$C$6:$C$82,'REC Deliveries'!AB$5),0)*(7/12))+
(_xlfn.IFNA(SUMIFS(INDEX('Indexed REC Deliveries'!$I$6:$AG$82,,MATCH(_xlfn.NUMBERVALUE(RIGHT('REC Deliveries'!$D9,4)),'Indexed REC Deliveries'!$I$5:$AG$5,0)),'Indexed REC Deliveries'!$D$6:$D$82,'REC Deliveries'!AB$7,'Indexed REC Deliveries'!$C$6:$C$82,'REC Deliveries'!AB$5),0)*(5/12))</f>
        <v>0</v>
      </c>
      <c r="AC9" s="89">
        <f>(_xlfn.IFNA(SUMIFS(INDEX('Indexed REC Deliveries'!$I$6:$AG$82,,MATCH(_xlfn.NUMBERVALUE(LEFT('REC Deliveries'!$D9,4)),'Indexed REC Deliveries'!$I$5:$AG$5,0)),'Indexed REC Deliveries'!$D$6:$D$82,'REC Deliveries'!AC$7,'Indexed REC Deliveries'!$C$6:$C$82,'REC Deliveries'!AC$5),0)*(7/12))+
(_xlfn.IFNA(SUMIFS(INDEX('Indexed REC Deliveries'!$I$6:$AG$82,,MATCH(_xlfn.NUMBERVALUE(RIGHT('REC Deliveries'!$D9,4)),'Indexed REC Deliveries'!$I$5:$AG$5,0)),'Indexed REC Deliveries'!$D$6:$D$82,'REC Deliveries'!AC$7,'Indexed REC Deliveries'!$C$6:$C$82,'REC Deliveries'!AC$5),0)*(5/12))</f>
        <v>0</v>
      </c>
      <c r="AD9" s="89">
        <f>(_xlfn.IFNA(SUMIFS(INDEX('Indexed REC Deliveries'!$I$6:$AG$82,,MATCH(_xlfn.NUMBERVALUE(LEFT('REC Deliveries'!$D9,4)),'Indexed REC Deliveries'!$I$5:$AG$5,0)),'Indexed REC Deliveries'!$D$6:$D$82,'REC Deliveries'!AD$7,'Indexed REC Deliveries'!$C$6:$C$82,'REC Deliveries'!AD$5),0)*(7/12))+
(_xlfn.IFNA(SUMIFS(INDEX('Indexed REC Deliveries'!$I$6:$AG$82,,MATCH(_xlfn.NUMBERVALUE(RIGHT('REC Deliveries'!$D9,4)),'Indexed REC Deliveries'!$I$5:$AG$5,0)),'Indexed REC Deliveries'!$D$6:$D$82,'REC Deliveries'!AD$7,'Indexed REC Deliveries'!$C$6:$C$82,'REC Deliveries'!AD$5),0)*(5/12))</f>
        <v>0</v>
      </c>
      <c r="AF9" s="41">
        <f t="shared" ref="AF9:AI33" si="12">SUMIFS($E9:$AD9,$E$4:$AD$4,AF$4,$E$5:$AD$5,AF$5)</f>
        <v>3895928</v>
      </c>
      <c r="AG9" s="41">
        <f t="shared" si="5"/>
        <v>2053579.1893016666</v>
      </c>
      <c r="AH9" s="41">
        <f t="shared" si="5"/>
        <v>0</v>
      </c>
      <c r="AI9" s="41">
        <f t="shared" si="5"/>
        <v>0</v>
      </c>
      <c r="AJ9" s="41">
        <f t="shared" ref="AJ9:AK33" si="13">SUMIFS($E9:$AD9,$E$5:$AD$5,AJ$5)</f>
        <v>5949507.1893016668</v>
      </c>
      <c r="AK9" s="41">
        <f t="shared" si="13"/>
        <v>0</v>
      </c>
      <c r="AL9" s="41">
        <f t="shared" si="6"/>
        <v>5949507.1893016668</v>
      </c>
      <c r="AM9" s="100">
        <f>AL9/'RPS Balance'!E6</f>
        <v>4.961088031049965E-2</v>
      </c>
      <c r="AO9" s="41">
        <f t="shared" ref="AO9:AO33" si="14">SUM(E9:J9)</f>
        <v>1043877</v>
      </c>
      <c r="AP9" s="41">
        <f t="shared" ref="AP9:AP33" si="15">SUM(K9:M9)</f>
        <v>0</v>
      </c>
      <c r="AQ9" s="41">
        <f t="shared" ref="AQ9:AQ33" si="16">S9</f>
        <v>29333.614701666665</v>
      </c>
      <c r="AR9" s="41">
        <f t="shared" ref="AR9:AR33" si="17">SUM(N9:O9)</f>
        <v>1861725</v>
      </c>
      <c r="AS9" s="41">
        <f t="shared" ref="AS9:AS33" si="18">SUM(Q9:R9)</f>
        <v>2992839.5745999999</v>
      </c>
      <c r="AT9" s="41">
        <f t="shared" ref="AT9:AT33" si="19">T9</f>
        <v>0</v>
      </c>
      <c r="AU9" s="41">
        <f t="shared" ref="AU9:AU33" si="20">P9</f>
        <v>21732</v>
      </c>
      <c r="AV9" s="41">
        <f t="shared" ref="AV9:AV33" si="21">SUM(U9:Z9)</f>
        <v>0</v>
      </c>
      <c r="AW9" s="41">
        <f t="shared" ref="AW9:AW33" si="22">SUM(AB9:AD9)</f>
        <v>0</v>
      </c>
      <c r="AX9" s="41">
        <f t="shared" ref="AX9:AX33" si="23">AA9</f>
        <v>0</v>
      </c>
      <c r="AY9" s="205">
        <f t="shared" ref="AY9:AY33" si="24">SUM(AO9:AX9)-AL9</f>
        <v>0</v>
      </c>
    </row>
    <row r="10" spans="2:51">
      <c r="B10" s="228" t="s">
        <v>74</v>
      </c>
      <c r="C10" s="311" t="s">
        <v>229</v>
      </c>
      <c r="D10" s="228" t="s">
        <v>20</v>
      </c>
      <c r="E10" s="116">
        <f t="shared" ref="E10:I10" si="25">E38+E66+E94</f>
        <v>319118</v>
      </c>
      <c r="F10" s="116">
        <f t="shared" si="25"/>
        <v>484287</v>
      </c>
      <c r="G10" s="116">
        <f t="shared" si="25"/>
        <v>439459</v>
      </c>
      <c r="H10" s="116">
        <f t="shared" si="25"/>
        <v>0</v>
      </c>
      <c r="I10" s="116">
        <f t="shared" si="25"/>
        <v>0</v>
      </c>
      <c r="J10" s="116">
        <f t="shared" ref="J10" si="26">J38+J66+J94</f>
        <v>0</v>
      </c>
      <c r="K10" s="89">
        <f>(_xlfn.IFNA(SUMIFS(INDEX('Indexed REC Deliveries'!$I$6:$AG$82,,MATCH(_xlfn.NUMBERVALUE(LEFT('REC Deliveries'!$D10,4)),'Indexed REC Deliveries'!$I$5:$AG$5,0)),'Indexed REC Deliveries'!$D$6:$D$82,'REC Deliveries'!K$7,'Indexed REC Deliveries'!$C$6:$C$82,'REC Deliveries'!K$5),0)*(7/12))+
(_xlfn.IFNA(SUMIFS(INDEX('Indexed REC Deliveries'!$I$6:$AG$82,,MATCH(_xlfn.NUMBERVALUE(RIGHT('REC Deliveries'!$D10,4)),'Indexed REC Deliveries'!$I$5:$AG$5,0)),'Indexed REC Deliveries'!$D$6:$D$82,'REC Deliveries'!K$7,'Indexed REC Deliveries'!$C$6:$C$82,'REC Deliveries'!K$5),0)*(5/12))</f>
        <v>0</v>
      </c>
      <c r="L10" s="89">
        <f>(_xlfn.IFNA(SUMIFS(INDEX('Indexed REC Deliveries'!$I$6:$AG$82,,MATCH(_xlfn.NUMBERVALUE(LEFT('REC Deliveries'!$D10,4)),'Indexed REC Deliveries'!$I$5:$AG$5,0)),'Indexed REC Deliveries'!$D$6:$D$82,'REC Deliveries'!L$7,'Indexed REC Deliveries'!$C$6:$C$82,'REC Deliveries'!L$5),0)*(7/12))+
(_xlfn.IFNA(SUMIFS(INDEX('Indexed REC Deliveries'!$I$6:$AG$82,,MATCH(_xlfn.NUMBERVALUE(RIGHT('REC Deliveries'!$D10,4)),'Indexed REC Deliveries'!$I$5:$AG$5,0)),'Indexed REC Deliveries'!$D$6:$D$82,'REC Deliveries'!L$7,'Indexed REC Deliveries'!$C$6:$C$82,'REC Deliveries'!L$5),0)*(5/12))</f>
        <v>0</v>
      </c>
      <c r="M10" s="89">
        <f>(_xlfn.IFNA(SUMIFS(INDEX('Indexed REC Deliveries'!$I$6:$AG$82,,MATCH(_xlfn.NUMBERVALUE(LEFT('REC Deliveries'!$D10,4)),'Indexed REC Deliveries'!$I$5:$AG$5,0)),'Indexed REC Deliveries'!$D$6:$D$82,'REC Deliveries'!M$7,'Indexed REC Deliveries'!$C$6:$C$82,'REC Deliveries'!M$5),0)*(7/12))+
(_xlfn.IFNA(SUMIFS(INDEX('Indexed REC Deliveries'!$I$6:$AG$82,,MATCH(_xlfn.NUMBERVALUE(RIGHT('REC Deliveries'!$D10,4)),'Indexed REC Deliveries'!$I$5:$AG$5,0)),'Indexed REC Deliveries'!$D$6:$D$82,'REC Deliveries'!M$7,'Indexed REC Deliveries'!$C$6:$C$82,'REC Deliveries'!M$5),0)*(5/12))</f>
        <v>0</v>
      </c>
      <c r="N10" s="116">
        <f t="shared" ref="N10:O10" si="27">N38+N66+N94</f>
        <v>1830409</v>
      </c>
      <c r="O10" s="116">
        <f t="shared" si="27"/>
        <v>31316</v>
      </c>
      <c r="P10" s="116">
        <f t="shared" si="10"/>
        <v>5613</v>
      </c>
      <c r="Q10" s="116">
        <f t="shared" si="10"/>
        <v>2065519</v>
      </c>
      <c r="R10" s="116">
        <f t="shared" si="10"/>
        <v>1995629.5746000002</v>
      </c>
      <c r="S10" s="37">
        <v>44787.346628158339</v>
      </c>
      <c r="T10" s="37">
        <v>0</v>
      </c>
      <c r="U10" s="318">
        <f t="shared" ref="U10:Z10" si="28">SUM(U38,U66,U94)</f>
        <v>0</v>
      </c>
      <c r="V10" s="318">
        <f t="shared" si="28"/>
        <v>0</v>
      </c>
      <c r="W10" s="318">
        <f t="shared" si="28"/>
        <v>0</v>
      </c>
      <c r="X10" s="318">
        <f t="shared" si="28"/>
        <v>0</v>
      </c>
      <c r="Y10" s="318">
        <f t="shared" si="28"/>
        <v>0</v>
      </c>
      <c r="Z10" s="318">
        <f t="shared" si="28"/>
        <v>0</v>
      </c>
      <c r="AA10" s="37">
        <v>0</v>
      </c>
      <c r="AB10" s="89">
        <f>(_xlfn.IFNA(SUMIFS(INDEX('Indexed REC Deliveries'!$I$6:$AG$82,,MATCH(_xlfn.NUMBERVALUE(LEFT('REC Deliveries'!$D10,4)),'Indexed REC Deliveries'!$I$5:$AG$5,0)),'Indexed REC Deliveries'!$D$6:$D$82,'REC Deliveries'!AB$7,'Indexed REC Deliveries'!$C$6:$C$82,'REC Deliveries'!AB$5),0)*(7/12))+
(_xlfn.IFNA(SUMIFS(INDEX('Indexed REC Deliveries'!$I$6:$AG$82,,MATCH(_xlfn.NUMBERVALUE(RIGHT('REC Deliveries'!$D10,4)),'Indexed REC Deliveries'!$I$5:$AG$5,0)),'Indexed REC Deliveries'!$D$6:$D$82,'REC Deliveries'!AB$7,'Indexed REC Deliveries'!$C$6:$C$82,'REC Deliveries'!AB$5),0)*(5/12))</f>
        <v>0</v>
      </c>
      <c r="AC10" s="89">
        <f>(_xlfn.IFNA(SUMIFS(INDEX('Indexed REC Deliveries'!$I$6:$AG$82,,MATCH(_xlfn.NUMBERVALUE(LEFT('REC Deliveries'!$D10,4)),'Indexed REC Deliveries'!$I$5:$AG$5,0)),'Indexed REC Deliveries'!$D$6:$D$82,'REC Deliveries'!AC$7,'Indexed REC Deliveries'!$C$6:$C$82,'REC Deliveries'!AC$5),0)*(7/12))+
(_xlfn.IFNA(SUMIFS(INDEX('Indexed REC Deliveries'!$I$6:$AG$82,,MATCH(_xlfn.NUMBERVALUE(RIGHT('REC Deliveries'!$D10,4)),'Indexed REC Deliveries'!$I$5:$AG$5,0)),'Indexed REC Deliveries'!$D$6:$D$82,'REC Deliveries'!AC$7,'Indexed REC Deliveries'!$C$6:$C$82,'REC Deliveries'!AC$5),0)*(5/12))</f>
        <v>0</v>
      </c>
      <c r="AD10" s="89">
        <f>(_xlfn.IFNA(SUMIFS(INDEX('Indexed REC Deliveries'!$I$6:$AG$82,,MATCH(_xlfn.NUMBERVALUE(LEFT('REC Deliveries'!$D10,4)),'Indexed REC Deliveries'!$I$5:$AG$5,0)),'Indexed REC Deliveries'!$D$6:$D$82,'REC Deliveries'!AD$7,'Indexed REC Deliveries'!$C$6:$C$82,'REC Deliveries'!AD$5),0)*(7/12))+
(_xlfn.IFNA(SUMIFS(INDEX('Indexed REC Deliveries'!$I$6:$AG$82,,MATCH(_xlfn.NUMBERVALUE(RIGHT('REC Deliveries'!$D10,4)),'Indexed REC Deliveries'!$I$5:$AG$5,0)),'Indexed REC Deliveries'!$D$6:$D$82,'REC Deliveries'!AD$7,'Indexed REC Deliveries'!$C$6:$C$82,'REC Deliveries'!AD$5),0)*(5/12))</f>
        <v>0</v>
      </c>
      <c r="AF10" s="41">
        <f t="shared" si="12"/>
        <v>3895928</v>
      </c>
      <c r="AG10" s="41">
        <f t="shared" si="5"/>
        <v>3320209.9212281583</v>
      </c>
      <c r="AH10" s="41">
        <f t="shared" si="5"/>
        <v>0</v>
      </c>
      <c r="AI10" s="41">
        <f t="shared" si="5"/>
        <v>0</v>
      </c>
      <c r="AJ10" s="41">
        <f t="shared" si="13"/>
        <v>7216137.9212281583</v>
      </c>
      <c r="AK10" s="41">
        <f t="shared" si="13"/>
        <v>0</v>
      </c>
      <c r="AL10" s="41">
        <f t="shared" si="6"/>
        <v>7216137.9212281583</v>
      </c>
      <c r="AM10" s="100">
        <f>AL10/'RPS Balance'!E7</f>
        <v>5.9983360835674168E-2</v>
      </c>
      <c r="AO10" s="41">
        <f t="shared" si="14"/>
        <v>1242864</v>
      </c>
      <c r="AP10" s="41">
        <f t="shared" si="15"/>
        <v>0</v>
      </c>
      <c r="AQ10" s="41">
        <f t="shared" si="16"/>
        <v>44787.346628158339</v>
      </c>
      <c r="AR10" s="41">
        <f t="shared" si="17"/>
        <v>1861725</v>
      </c>
      <c r="AS10" s="41">
        <f t="shared" si="18"/>
        <v>4061148.5745999999</v>
      </c>
      <c r="AT10" s="41">
        <f t="shared" si="19"/>
        <v>0</v>
      </c>
      <c r="AU10" s="41">
        <f t="shared" si="20"/>
        <v>5613</v>
      </c>
      <c r="AV10" s="41">
        <f t="shared" si="21"/>
        <v>0</v>
      </c>
      <c r="AW10" s="41">
        <f t="shared" si="22"/>
        <v>0</v>
      </c>
      <c r="AX10" s="41">
        <f t="shared" si="23"/>
        <v>0</v>
      </c>
      <c r="AY10" s="205">
        <f t="shared" si="24"/>
        <v>0</v>
      </c>
    </row>
    <row r="11" spans="2:51">
      <c r="B11" s="228" t="s">
        <v>74</v>
      </c>
      <c r="C11" s="311" t="s">
        <v>229</v>
      </c>
      <c r="D11" s="228" t="s">
        <v>21</v>
      </c>
      <c r="E11" s="116">
        <f t="shared" ref="E11:I11" si="29">E39+E67+E95</f>
        <v>605468</v>
      </c>
      <c r="F11" s="116">
        <f t="shared" si="29"/>
        <v>568097</v>
      </c>
      <c r="G11" s="116">
        <f t="shared" si="29"/>
        <v>586683</v>
      </c>
      <c r="H11" s="116">
        <f t="shared" si="29"/>
        <v>0</v>
      </c>
      <c r="I11" s="116">
        <f t="shared" si="29"/>
        <v>0</v>
      </c>
      <c r="J11" s="116">
        <f t="shared" ref="J11" si="30">J39+J67+J95</f>
        <v>0</v>
      </c>
      <c r="K11" s="89">
        <f>(_xlfn.IFNA(SUMIFS(INDEX('Indexed REC Deliveries'!$I$6:$AG$82,,MATCH(_xlfn.NUMBERVALUE(LEFT('REC Deliveries'!$D11,4)),'Indexed REC Deliveries'!$I$5:$AG$5,0)),'Indexed REC Deliveries'!$D$6:$D$82,'REC Deliveries'!K$7,'Indexed REC Deliveries'!$C$6:$C$82,'REC Deliveries'!K$5),0)*(7/12))+
(_xlfn.IFNA(SUMIFS(INDEX('Indexed REC Deliveries'!$I$6:$AG$82,,MATCH(_xlfn.NUMBERVALUE(RIGHT('REC Deliveries'!$D11,4)),'Indexed REC Deliveries'!$I$5:$AG$5,0)),'Indexed REC Deliveries'!$D$6:$D$82,'REC Deliveries'!K$7,'Indexed REC Deliveries'!$C$6:$C$82,'REC Deliveries'!K$5),0)*(5/12))</f>
        <v>0</v>
      </c>
      <c r="L11" s="89">
        <f>(_xlfn.IFNA(SUMIFS(INDEX('Indexed REC Deliveries'!$I$6:$AG$82,,MATCH(_xlfn.NUMBERVALUE(LEFT('REC Deliveries'!$D11,4)),'Indexed REC Deliveries'!$I$5:$AG$5,0)),'Indexed REC Deliveries'!$D$6:$D$82,'REC Deliveries'!L$7,'Indexed REC Deliveries'!$C$6:$C$82,'REC Deliveries'!L$5),0)*(7/12))+
(_xlfn.IFNA(SUMIFS(INDEX('Indexed REC Deliveries'!$I$6:$AG$82,,MATCH(_xlfn.NUMBERVALUE(RIGHT('REC Deliveries'!$D11,4)),'Indexed REC Deliveries'!$I$5:$AG$5,0)),'Indexed REC Deliveries'!$D$6:$D$82,'REC Deliveries'!L$7,'Indexed REC Deliveries'!$C$6:$C$82,'REC Deliveries'!L$5),0)*(5/12))</f>
        <v>0</v>
      </c>
      <c r="M11" s="89">
        <f>(_xlfn.IFNA(SUMIFS(INDEX('Indexed REC Deliveries'!$I$6:$AG$82,,MATCH(_xlfn.NUMBERVALUE(LEFT('REC Deliveries'!$D11,4)),'Indexed REC Deliveries'!$I$5:$AG$5,0)),'Indexed REC Deliveries'!$D$6:$D$82,'REC Deliveries'!M$7,'Indexed REC Deliveries'!$C$6:$C$82,'REC Deliveries'!M$5),0)*(7/12))+
(_xlfn.IFNA(SUMIFS(INDEX('Indexed REC Deliveries'!$I$6:$AG$82,,MATCH(_xlfn.NUMBERVALUE(RIGHT('REC Deliveries'!$D11,4)),'Indexed REC Deliveries'!$I$5:$AG$5,0)),'Indexed REC Deliveries'!$D$6:$D$82,'REC Deliveries'!M$7,'Indexed REC Deliveries'!$C$6:$C$82,'REC Deliveries'!M$5),0)*(5/12))</f>
        <v>0</v>
      </c>
      <c r="N11" s="116">
        <f t="shared" ref="N11:O11" si="31">N39+N67+N95</f>
        <v>1830409</v>
      </c>
      <c r="O11" s="116">
        <f t="shared" si="31"/>
        <v>31316</v>
      </c>
      <c r="P11" s="116">
        <f t="shared" si="10"/>
        <v>0</v>
      </c>
      <c r="Q11" s="116">
        <f t="shared" si="10"/>
        <v>2065519</v>
      </c>
      <c r="R11" s="116">
        <f t="shared" si="10"/>
        <v>1995629.5746000002</v>
      </c>
      <c r="S11" s="37">
        <v>72600.876561684214</v>
      </c>
      <c r="T11" s="37">
        <v>0</v>
      </c>
      <c r="U11" s="318">
        <f t="shared" ref="U11:Z11" si="32">SUM(U39,U67,U95)</f>
        <v>0</v>
      </c>
      <c r="V11" s="318">
        <f t="shared" si="32"/>
        <v>0</v>
      </c>
      <c r="W11" s="318">
        <f t="shared" si="32"/>
        <v>0</v>
      </c>
      <c r="X11" s="318">
        <f t="shared" si="32"/>
        <v>0</v>
      </c>
      <c r="Y11" s="318">
        <f t="shared" si="32"/>
        <v>0</v>
      </c>
      <c r="Z11" s="318">
        <f t="shared" si="32"/>
        <v>0</v>
      </c>
      <c r="AA11" s="37">
        <v>47000</v>
      </c>
      <c r="AB11" s="89">
        <f>(_xlfn.IFNA(SUMIFS(INDEX('Indexed REC Deliveries'!$I$6:$AG$82,,MATCH(_xlfn.NUMBERVALUE(LEFT('REC Deliveries'!$D11,4)),'Indexed REC Deliveries'!$I$5:$AG$5,0)),'Indexed REC Deliveries'!$D$6:$D$82,'REC Deliveries'!AB$7,'Indexed REC Deliveries'!$C$6:$C$82,'REC Deliveries'!AB$5),0)*(7/12))+
(_xlfn.IFNA(SUMIFS(INDEX('Indexed REC Deliveries'!$I$6:$AG$82,,MATCH(_xlfn.NUMBERVALUE(RIGHT('REC Deliveries'!$D11,4)),'Indexed REC Deliveries'!$I$5:$AG$5,0)),'Indexed REC Deliveries'!$D$6:$D$82,'REC Deliveries'!AB$7,'Indexed REC Deliveries'!$C$6:$C$82,'REC Deliveries'!AB$5),0)*(5/12))</f>
        <v>0</v>
      </c>
      <c r="AC11" s="89">
        <f>(_xlfn.IFNA(SUMIFS(INDEX('Indexed REC Deliveries'!$I$6:$AG$82,,MATCH(_xlfn.NUMBERVALUE(LEFT('REC Deliveries'!$D11,4)),'Indexed REC Deliveries'!$I$5:$AG$5,0)),'Indexed REC Deliveries'!$D$6:$D$82,'REC Deliveries'!AC$7,'Indexed REC Deliveries'!$C$6:$C$82,'REC Deliveries'!AC$5),0)*(7/12))+
(_xlfn.IFNA(SUMIFS(INDEX('Indexed REC Deliveries'!$I$6:$AG$82,,MATCH(_xlfn.NUMBERVALUE(RIGHT('REC Deliveries'!$D11,4)),'Indexed REC Deliveries'!$I$5:$AG$5,0)),'Indexed REC Deliveries'!$D$6:$D$82,'REC Deliveries'!AC$7,'Indexed REC Deliveries'!$C$6:$C$82,'REC Deliveries'!AC$5),0)*(5/12))</f>
        <v>0</v>
      </c>
      <c r="AD11" s="89">
        <f>(_xlfn.IFNA(SUMIFS(INDEX('Indexed REC Deliveries'!$I$6:$AG$82,,MATCH(_xlfn.NUMBERVALUE(LEFT('REC Deliveries'!$D11,4)),'Indexed REC Deliveries'!$I$5:$AG$5,0)),'Indexed REC Deliveries'!$D$6:$D$82,'REC Deliveries'!AD$7,'Indexed REC Deliveries'!$C$6:$C$82,'REC Deliveries'!AD$5),0)*(7/12))+
(_xlfn.IFNA(SUMIFS(INDEX('Indexed REC Deliveries'!$I$6:$AG$82,,MATCH(_xlfn.NUMBERVALUE(RIGHT('REC Deliveries'!$D11,4)),'Indexed REC Deliveries'!$I$5:$AG$5,0)),'Indexed REC Deliveries'!$D$6:$D$82,'REC Deliveries'!AD$7,'Indexed REC Deliveries'!$C$6:$C$82,'REC Deliveries'!AD$5),0)*(5/12))</f>
        <v>0</v>
      </c>
      <c r="AF11" s="41">
        <f t="shared" si="12"/>
        <v>3895928</v>
      </c>
      <c r="AG11" s="41">
        <f t="shared" si="5"/>
        <v>3859794.451161684</v>
      </c>
      <c r="AH11" s="41">
        <f t="shared" si="5"/>
        <v>0</v>
      </c>
      <c r="AI11" s="41">
        <f t="shared" si="5"/>
        <v>47000</v>
      </c>
      <c r="AJ11" s="41">
        <f t="shared" si="13"/>
        <v>7755722.4511616845</v>
      </c>
      <c r="AK11" s="41">
        <f t="shared" si="13"/>
        <v>47000</v>
      </c>
      <c r="AL11" s="41">
        <f t="shared" si="6"/>
        <v>7802722.4511616845</v>
      </c>
      <c r="AM11" s="100">
        <f>AL11/'RPS Balance'!E8</f>
        <v>6.5965683053313351E-2</v>
      </c>
      <c r="AO11" s="41">
        <f t="shared" si="14"/>
        <v>1760248</v>
      </c>
      <c r="AP11" s="41">
        <f t="shared" si="15"/>
        <v>0</v>
      </c>
      <c r="AQ11" s="41">
        <f t="shared" si="16"/>
        <v>72600.876561684214</v>
      </c>
      <c r="AR11" s="41">
        <f t="shared" si="17"/>
        <v>1861725</v>
      </c>
      <c r="AS11" s="41">
        <f t="shared" si="18"/>
        <v>4061148.5745999999</v>
      </c>
      <c r="AT11" s="41">
        <f t="shared" si="19"/>
        <v>0</v>
      </c>
      <c r="AU11" s="41">
        <f t="shared" si="20"/>
        <v>0</v>
      </c>
      <c r="AV11" s="41">
        <f t="shared" si="21"/>
        <v>0</v>
      </c>
      <c r="AW11" s="41">
        <f t="shared" si="22"/>
        <v>0</v>
      </c>
      <c r="AX11" s="41">
        <f t="shared" si="23"/>
        <v>47000</v>
      </c>
      <c r="AY11" s="205">
        <f t="shared" si="24"/>
        <v>0</v>
      </c>
    </row>
    <row r="12" spans="2:51">
      <c r="B12" s="228" t="s">
        <v>74</v>
      </c>
      <c r="C12" s="311" t="s">
        <v>229</v>
      </c>
      <c r="D12" s="228" t="s">
        <v>22</v>
      </c>
      <c r="E12" s="116">
        <f t="shared" ref="E12:I12" si="33">E40+E68+E96</f>
        <v>805700</v>
      </c>
      <c r="F12" s="116">
        <f t="shared" si="33"/>
        <v>872181</v>
      </c>
      <c r="G12" s="116">
        <f t="shared" si="33"/>
        <v>1031554</v>
      </c>
      <c r="H12" s="116">
        <f t="shared" si="33"/>
        <v>2562</v>
      </c>
      <c r="I12" s="116">
        <f t="shared" si="33"/>
        <v>6313</v>
      </c>
      <c r="J12" s="116">
        <f t="shared" ref="J12" si="34">J40+J68+J96</f>
        <v>0</v>
      </c>
      <c r="K12" s="89">
        <f>(_xlfn.IFNA(SUMIFS(INDEX('Indexed REC Deliveries'!$I$6:$AG$82,,MATCH(_xlfn.NUMBERVALUE(LEFT('REC Deliveries'!$D12,4)),'Indexed REC Deliveries'!$I$5:$AG$5,0)),'Indexed REC Deliveries'!$D$6:$D$82,'REC Deliveries'!K$7,'Indexed REC Deliveries'!$C$6:$C$82,'REC Deliveries'!K$5),0)*(7/12))+
(_xlfn.IFNA(SUMIFS(INDEX('Indexed REC Deliveries'!$I$6:$AG$82,,MATCH(_xlfn.NUMBERVALUE(RIGHT('REC Deliveries'!$D12,4)),'Indexed REC Deliveries'!$I$5:$AG$5,0)),'Indexed REC Deliveries'!$D$6:$D$82,'REC Deliveries'!K$7,'Indexed REC Deliveries'!$C$6:$C$82,'REC Deliveries'!K$5),0)*(5/12))</f>
        <v>31760.068493150684</v>
      </c>
      <c r="L12" s="89">
        <f>(_xlfn.IFNA(SUMIFS(INDEX('Indexed REC Deliveries'!$I$6:$AG$82,,MATCH(_xlfn.NUMBERVALUE(LEFT('REC Deliveries'!$D12,4)),'Indexed REC Deliveries'!$I$5:$AG$5,0)),'Indexed REC Deliveries'!$D$6:$D$82,'REC Deliveries'!L$7,'Indexed REC Deliveries'!$C$6:$C$82,'REC Deliveries'!L$5),0)*(7/12))+
(_xlfn.IFNA(SUMIFS(INDEX('Indexed REC Deliveries'!$I$6:$AG$82,,MATCH(_xlfn.NUMBERVALUE(RIGHT('REC Deliveries'!$D12,4)),'Indexed REC Deliveries'!$I$5:$AG$5,0)),'Indexed REC Deliveries'!$D$6:$D$82,'REC Deliveries'!L$7,'Indexed REC Deliveries'!$C$6:$C$82,'REC Deliveries'!L$5),0)*(5/12))</f>
        <v>45456.621004566216</v>
      </c>
      <c r="M12" s="89">
        <f>(_xlfn.IFNA(SUMIFS(INDEX('Indexed REC Deliveries'!$I$6:$AG$82,,MATCH(_xlfn.NUMBERVALUE(LEFT('REC Deliveries'!$D12,4)),'Indexed REC Deliveries'!$I$5:$AG$5,0)),'Indexed REC Deliveries'!$D$6:$D$82,'REC Deliveries'!M$7,'Indexed REC Deliveries'!$C$6:$C$82,'REC Deliveries'!M$5),0)*(7/12))+
(_xlfn.IFNA(SUMIFS(INDEX('Indexed REC Deliveries'!$I$6:$AG$82,,MATCH(_xlfn.NUMBERVALUE(RIGHT('REC Deliveries'!$D12,4)),'Indexed REC Deliveries'!$I$5:$AG$5,0)),'Indexed REC Deliveries'!$D$6:$D$82,'REC Deliveries'!M$7,'Indexed REC Deliveries'!$C$6:$C$82,'REC Deliveries'!M$5),0)*(5/12))</f>
        <v>340.78767123287673</v>
      </c>
      <c r="N12" s="116">
        <f t="shared" ref="N12:O12" si="35">N40+N68+N96</f>
        <v>1830409</v>
      </c>
      <c r="O12" s="116">
        <f t="shared" si="35"/>
        <v>31316</v>
      </c>
      <c r="P12" s="116">
        <f t="shared" si="10"/>
        <v>0</v>
      </c>
      <c r="Q12" s="116">
        <f t="shared" si="10"/>
        <v>2065519</v>
      </c>
      <c r="R12" s="116">
        <f t="shared" si="10"/>
        <v>1995629.5746000002</v>
      </c>
      <c r="S12" s="37">
        <v>112303.73884554248</v>
      </c>
      <c r="T12" s="37">
        <v>379110</v>
      </c>
      <c r="U12" s="318">
        <f t="shared" ref="U12:Z12" si="36">SUM(U40,U68,U96)</f>
        <v>8306.8909833293801</v>
      </c>
      <c r="V12" s="318">
        <f t="shared" si="36"/>
        <v>0</v>
      </c>
      <c r="W12" s="318">
        <f t="shared" si="36"/>
        <v>0</v>
      </c>
      <c r="X12" s="318">
        <f t="shared" si="36"/>
        <v>0</v>
      </c>
      <c r="Y12" s="318">
        <f t="shared" si="36"/>
        <v>0</v>
      </c>
      <c r="Z12" s="318">
        <f t="shared" si="36"/>
        <v>0</v>
      </c>
      <c r="AA12" s="37">
        <v>93530</v>
      </c>
      <c r="AB12" s="89">
        <f>(_xlfn.IFNA(SUMIFS(INDEX('Indexed REC Deliveries'!$I$6:$AG$82,,MATCH(_xlfn.NUMBERVALUE(LEFT('REC Deliveries'!$D12,4)),'Indexed REC Deliveries'!$I$5:$AG$5,0)),'Indexed REC Deliveries'!$D$6:$D$82,'REC Deliveries'!AB$7,'Indexed REC Deliveries'!$C$6:$C$82,'REC Deliveries'!AB$5),0)*(7/12))+
(_xlfn.IFNA(SUMIFS(INDEX('Indexed REC Deliveries'!$I$6:$AG$82,,MATCH(_xlfn.NUMBERVALUE(RIGHT('REC Deliveries'!$D12,4)),'Indexed REC Deliveries'!$I$5:$AG$5,0)),'Indexed REC Deliveries'!$D$6:$D$82,'REC Deliveries'!AB$7,'Indexed REC Deliveries'!$C$6:$C$82,'REC Deliveries'!AB$5),0)*(5/12))</f>
        <v>0</v>
      </c>
      <c r="AC12" s="89">
        <f>(_xlfn.IFNA(SUMIFS(INDEX('Indexed REC Deliveries'!$I$6:$AG$82,,MATCH(_xlfn.NUMBERVALUE(LEFT('REC Deliveries'!$D12,4)),'Indexed REC Deliveries'!$I$5:$AG$5,0)),'Indexed REC Deliveries'!$D$6:$D$82,'REC Deliveries'!AC$7,'Indexed REC Deliveries'!$C$6:$C$82,'REC Deliveries'!AC$5),0)*(7/12))+
(_xlfn.IFNA(SUMIFS(INDEX('Indexed REC Deliveries'!$I$6:$AG$82,,MATCH(_xlfn.NUMBERVALUE(RIGHT('REC Deliveries'!$D12,4)),'Indexed REC Deliveries'!$I$5:$AG$5,0)),'Indexed REC Deliveries'!$D$6:$D$82,'REC Deliveries'!AC$7,'Indexed REC Deliveries'!$C$6:$C$82,'REC Deliveries'!AC$5),0)*(5/12))</f>
        <v>0</v>
      </c>
      <c r="AD12" s="89">
        <f>(_xlfn.IFNA(SUMIFS(INDEX('Indexed REC Deliveries'!$I$6:$AG$82,,MATCH(_xlfn.NUMBERVALUE(LEFT('REC Deliveries'!$D12,4)),'Indexed REC Deliveries'!$I$5:$AG$5,0)),'Indexed REC Deliveries'!$D$6:$D$82,'REC Deliveries'!AD$7,'Indexed REC Deliveries'!$C$6:$C$82,'REC Deliveries'!AD$5),0)*(7/12))+
(_xlfn.IFNA(SUMIFS(INDEX('Indexed REC Deliveries'!$I$6:$AG$82,,MATCH(_xlfn.NUMBERVALUE(RIGHT('REC Deliveries'!$D12,4)),'Indexed REC Deliveries'!$I$5:$AG$5,0)),'Indexed REC Deliveries'!$D$6:$D$82,'REC Deliveries'!AD$7,'Indexed REC Deliveries'!$C$6:$C$82,'REC Deliveries'!AD$5),0)*(5/12))</f>
        <v>0</v>
      </c>
      <c r="AF12" s="41">
        <f t="shared" si="12"/>
        <v>3927688.0684931506</v>
      </c>
      <c r="AG12" s="41">
        <f t="shared" si="5"/>
        <v>4903356.7221213412</v>
      </c>
      <c r="AH12" s="41">
        <f t="shared" si="5"/>
        <v>0</v>
      </c>
      <c r="AI12" s="41">
        <f t="shared" si="5"/>
        <v>480946.89098332939</v>
      </c>
      <c r="AJ12" s="41">
        <f t="shared" si="13"/>
        <v>8831044.7906144913</v>
      </c>
      <c r="AK12" s="41">
        <f t="shared" si="13"/>
        <v>480946.89098332939</v>
      </c>
      <c r="AL12" s="41">
        <f t="shared" si="6"/>
        <v>9311991.6815978214</v>
      </c>
      <c r="AM12" s="100">
        <f>AL12/'RPS Balance'!E9</f>
        <v>7.928572057275142E-2</v>
      </c>
      <c r="AO12" s="41">
        <f t="shared" si="14"/>
        <v>2718310</v>
      </c>
      <c r="AP12" s="41">
        <f t="shared" si="15"/>
        <v>77557.477168949772</v>
      </c>
      <c r="AQ12" s="41">
        <f t="shared" si="16"/>
        <v>112303.73884554248</v>
      </c>
      <c r="AR12" s="41">
        <f t="shared" si="17"/>
        <v>1861725</v>
      </c>
      <c r="AS12" s="41">
        <f t="shared" si="18"/>
        <v>4061148.5745999999</v>
      </c>
      <c r="AT12" s="41">
        <f t="shared" si="19"/>
        <v>379110</v>
      </c>
      <c r="AU12" s="41">
        <f t="shared" si="20"/>
        <v>0</v>
      </c>
      <c r="AV12" s="41">
        <f t="shared" si="21"/>
        <v>8306.8909833293801</v>
      </c>
      <c r="AW12" s="41">
        <f t="shared" si="22"/>
        <v>0</v>
      </c>
      <c r="AX12" s="41">
        <f t="shared" si="23"/>
        <v>93530</v>
      </c>
      <c r="AY12" s="205">
        <f t="shared" si="24"/>
        <v>0</v>
      </c>
    </row>
    <row r="13" spans="2:51">
      <c r="B13" s="228" t="s">
        <v>74</v>
      </c>
      <c r="C13" s="311" t="s">
        <v>229</v>
      </c>
      <c r="D13" s="228" t="s">
        <v>23</v>
      </c>
      <c r="E13" s="116">
        <f t="shared" ref="E13:I13" si="37">E41+E69+E97</f>
        <v>857490</v>
      </c>
      <c r="F13" s="116">
        <f t="shared" si="37"/>
        <v>1074740</v>
      </c>
      <c r="G13" s="116">
        <f t="shared" si="37"/>
        <v>1757972</v>
      </c>
      <c r="H13" s="116">
        <f t="shared" si="37"/>
        <v>32361</v>
      </c>
      <c r="I13" s="116">
        <f t="shared" si="37"/>
        <v>154645</v>
      </c>
      <c r="J13" s="116">
        <f t="shared" ref="J13" si="38">J41+J69+J97</f>
        <v>815558</v>
      </c>
      <c r="K13" s="89">
        <f>(_xlfn.IFNA(SUMIFS(INDEX('Indexed REC Deliveries'!$I$6:$AG$82,,MATCH(_xlfn.NUMBERVALUE(LEFT('REC Deliveries'!$D13,4)),'Indexed REC Deliveries'!$I$5:$AG$5,0)),'Indexed REC Deliveries'!$D$6:$D$82,'REC Deliveries'!K$7,'Indexed REC Deliveries'!$C$6:$C$82,'REC Deliveries'!K$5),0)*(7/12))+
(_xlfn.IFNA(SUMIFS(INDEX('Indexed REC Deliveries'!$I$6:$AG$82,,MATCH(_xlfn.NUMBERVALUE(RIGHT('REC Deliveries'!$D13,4)),'Indexed REC Deliveries'!$I$5:$AG$5,0)),'Indexed REC Deliveries'!$D$6:$D$82,'REC Deliveries'!K$7,'Indexed REC Deliveries'!$C$6:$C$82,'REC Deliveries'!K$5),0)*(5/12))</f>
        <v>286245.07531392691</v>
      </c>
      <c r="L13" s="89">
        <f>(_xlfn.IFNA(SUMIFS(INDEX('Indexed REC Deliveries'!$I$6:$AG$82,,MATCH(_xlfn.NUMBERVALUE(LEFT('REC Deliveries'!$D13,4)),'Indexed REC Deliveries'!$I$5:$AG$5,0)),'Indexed REC Deliveries'!$D$6:$D$82,'REC Deliveries'!L$7,'Indexed REC Deliveries'!$C$6:$C$82,'REC Deliveries'!L$5),0)*(7/12))+
(_xlfn.IFNA(SUMIFS(INDEX('Indexed REC Deliveries'!$I$6:$AG$82,,MATCH(_xlfn.NUMBERVALUE(RIGHT('REC Deliveries'!$D13,4)),'Indexed REC Deliveries'!$I$5:$AG$5,0)),'Indexed REC Deliveries'!$D$6:$D$82,'REC Deliveries'!L$7,'Indexed REC Deliveries'!$C$6:$C$82,'REC Deliveries'!L$5),0)*(5/12))</f>
        <v>250065.00456621009</v>
      </c>
      <c r="M13" s="89">
        <f>(_xlfn.IFNA(SUMIFS(INDEX('Indexed REC Deliveries'!$I$6:$AG$82,,MATCH(_xlfn.NUMBERVALUE(LEFT('REC Deliveries'!$D13,4)),'Indexed REC Deliveries'!$I$5:$AG$5,0)),'Indexed REC Deliveries'!$D$6:$D$82,'REC Deliveries'!M$7,'Indexed REC Deliveries'!$C$6:$C$82,'REC Deliveries'!M$5),0)*(7/12))+
(_xlfn.IFNA(SUMIFS(INDEX('Indexed REC Deliveries'!$I$6:$AG$82,,MATCH(_xlfn.NUMBERVALUE(RIGHT('REC Deliveries'!$D13,4)),'Indexed REC Deliveries'!$I$5:$AG$5,0)),'Indexed REC Deliveries'!$D$6:$D$82,'REC Deliveries'!M$7,'Indexed REC Deliveries'!$C$6:$C$82,'REC Deliveries'!M$5),0)*(5/12))</f>
        <v>6200.702539954339</v>
      </c>
      <c r="N13" s="116">
        <f t="shared" ref="N13:O13" si="39">N41+N69+N97</f>
        <v>1830409</v>
      </c>
      <c r="O13" s="116">
        <f t="shared" si="39"/>
        <v>31316</v>
      </c>
      <c r="P13" s="116">
        <f t="shared" si="10"/>
        <v>0</v>
      </c>
      <c r="Q13" s="116">
        <f t="shared" si="10"/>
        <v>2065519</v>
      </c>
      <c r="R13" s="116">
        <f t="shared" si="10"/>
        <v>2565628.5745999999</v>
      </c>
      <c r="S13" s="37">
        <v>135711.15348464809</v>
      </c>
      <c r="T13" s="37">
        <v>379110</v>
      </c>
      <c r="U13" s="318">
        <f t="shared" ref="U13:Z13" si="40">SUM(U41,U69,U97)</f>
        <v>95807.256845729382</v>
      </c>
      <c r="V13" s="318">
        <f t="shared" si="40"/>
        <v>64267.871544378373</v>
      </c>
      <c r="W13" s="318">
        <f t="shared" si="40"/>
        <v>0</v>
      </c>
      <c r="X13" s="318">
        <f t="shared" si="40"/>
        <v>0</v>
      </c>
      <c r="Y13" s="318">
        <f t="shared" si="40"/>
        <v>0</v>
      </c>
      <c r="Z13" s="318">
        <f t="shared" si="40"/>
        <v>85057.914196543585</v>
      </c>
      <c r="AA13" s="37">
        <v>140295</v>
      </c>
      <c r="AB13" s="89">
        <f>(_xlfn.IFNA(SUMIFS(INDEX('Indexed REC Deliveries'!$I$6:$AG$82,,MATCH(_xlfn.NUMBERVALUE(LEFT('REC Deliveries'!$D13,4)),'Indexed REC Deliveries'!$I$5:$AG$5,0)),'Indexed REC Deliveries'!$D$6:$D$82,'REC Deliveries'!AB$7,'Indexed REC Deliveries'!$C$6:$C$82,'REC Deliveries'!AB$5),0)*(7/12))+
(_xlfn.IFNA(SUMIFS(INDEX('Indexed REC Deliveries'!$I$6:$AG$82,,MATCH(_xlfn.NUMBERVALUE(RIGHT('REC Deliveries'!$D13,4)),'Indexed REC Deliveries'!$I$5:$AG$5,0)),'Indexed REC Deliveries'!$D$6:$D$82,'REC Deliveries'!AB$7,'Indexed REC Deliveries'!$C$6:$C$82,'REC Deliveries'!AB$5),0)*(5/12))</f>
        <v>0</v>
      </c>
      <c r="AC13" s="89">
        <f>(_xlfn.IFNA(SUMIFS(INDEX('Indexed REC Deliveries'!$I$6:$AG$82,,MATCH(_xlfn.NUMBERVALUE(LEFT('REC Deliveries'!$D13,4)),'Indexed REC Deliveries'!$I$5:$AG$5,0)),'Indexed REC Deliveries'!$D$6:$D$82,'REC Deliveries'!AC$7,'Indexed REC Deliveries'!$C$6:$C$82,'REC Deliveries'!AC$5),0)*(7/12))+
(_xlfn.IFNA(SUMIFS(INDEX('Indexed REC Deliveries'!$I$6:$AG$82,,MATCH(_xlfn.NUMBERVALUE(RIGHT('REC Deliveries'!$D13,4)),'Indexed REC Deliveries'!$I$5:$AG$5,0)),'Indexed REC Deliveries'!$D$6:$D$82,'REC Deliveries'!AC$7,'Indexed REC Deliveries'!$C$6:$C$82,'REC Deliveries'!AC$5),0)*(5/12))</f>
        <v>0</v>
      </c>
      <c r="AD13" s="89">
        <f>(_xlfn.IFNA(SUMIFS(INDEX('Indexed REC Deliveries'!$I$6:$AG$82,,MATCH(_xlfn.NUMBERVALUE(LEFT('REC Deliveries'!$D13,4)),'Indexed REC Deliveries'!$I$5:$AG$5,0)),'Indexed REC Deliveries'!$D$6:$D$82,'REC Deliveries'!AD$7,'Indexed REC Deliveries'!$C$6:$C$82,'REC Deliveries'!AD$5),0)*(7/12))+
(_xlfn.IFNA(SUMIFS(INDEX('Indexed REC Deliveries'!$I$6:$AG$82,,MATCH(_xlfn.NUMBERVALUE(RIGHT('REC Deliveries'!$D13,4)),'Indexed REC Deliveries'!$I$5:$AG$5,0)),'Indexed REC Deliveries'!$D$6:$D$82,'REC Deliveries'!AD$7,'Indexed REC Deliveries'!$C$6:$C$82,'REC Deliveries'!AD$5),0)*(5/12))</f>
        <v>0</v>
      </c>
      <c r="AF13" s="41">
        <f t="shared" si="12"/>
        <v>4182173.0753139267</v>
      </c>
      <c r="AG13" s="41">
        <f t="shared" si="5"/>
        <v>7681687.4351908127</v>
      </c>
      <c r="AH13" s="41">
        <f t="shared" si="5"/>
        <v>0</v>
      </c>
      <c r="AI13" s="41">
        <f t="shared" si="5"/>
        <v>764538.0425866514</v>
      </c>
      <c r="AJ13" s="41">
        <f t="shared" si="13"/>
        <v>11863860.510504739</v>
      </c>
      <c r="AK13" s="41">
        <f t="shared" si="13"/>
        <v>764538.0425866514</v>
      </c>
      <c r="AL13" s="41">
        <f t="shared" si="6"/>
        <v>12628398.55309139</v>
      </c>
      <c r="AM13" s="100">
        <f>AL13/'RPS Balance'!E10</f>
        <v>0.10786409175882239</v>
      </c>
      <c r="AO13" s="41">
        <f t="shared" si="14"/>
        <v>4692766</v>
      </c>
      <c r="AP13" s="41">
        <f t="shared" si="15"/>
        <v>542510.78242009133</v>
      </c>
      <c r="AQ13" s="41">
        <f t="shared" si="16"/>
        <v>135711.15348464809</v>
      </c>
      <c r="AR13" s="41">
        <f t="shared" si="17"/>
        <v>1861725</v>
      </c>
      <c r="AS13" s="41">
        <f t="shared" si="18"/>
        <v>4631147.5745999999</v>
      </c>
      <c r="AT13" s="41">
        <f t="shared" si="19"/>
        <v>379110</v>
      </c>
      <c r="AU13" s="41">
        <f t="shared" si="20"/>
        <v>0</v>
      </c>
      <c r="AV13" s="41">
        <f t="shared" si="21"/>
        <v>245133.04258665134</v>
      </c>
      <c r="AW13" s="41">
        <f t="shared" si="22"/>
        <v>0</v>
      </c>
      <c r="AX13" s="41">
        <f t="shared" si="23"/>
        <v>140295</v>
      </c>
      <c r="AY13" s="205">
        <f t="shared" si="24"/>
        <v>0</v>
      </c>
    </row>
    <row r="14" spans="2:51">
      <c r="B14" s="228" t="s">
        <v>74</v>
      </c>
      <c r="C14" s="311" t="s">
        <v>229</v>
      </c>
      <c r="D14" s="228" t="s">
        <v>24</v>
      </c>
      <c r="E14" s="116">
        <f>E42+E70+E98</f>
        <v>911792</v>
      </c>
      <c r="F14" s="116">
        <f t="shared" ref="F14:I14" si="41">F42+F70+F98</f>
        <v>1132077</v>
      </c>
      <c r="G14" s="116">
        <f t="shared" si="41"/>
        <v>2211386</v>
      </c>
      <c r="H14" s="116">
        <f t="shared" si="41"/>
        <v>45764</v>
      </c>
      <c r="I14" s="116">
        <f t="shared" si="41"/>
        <v>239029</v>
      </c>
      <c r="J14" s="116">
        <f t="shared" ref="J14" si="42">J42+J70+J98</f>
        <v>1131785</v>
      </c>
      <c r="K14" s="89">
        <f>(_xlfn.IFNA(SUMIFS(INDEX('Indexed REC Deliveries'!$I$6:$AG$82,,MATCH(_xlfn.NUMBERVALUE(LEFT('REC Deliveries'!$D14,4)),'Indexed REC Deliveries'!$I$5:$AG$5,0)),'Indexed REC Deliveries'!$D$6:$D$82,'REC Deliveries'!K$7,'Indexed REC Deliveries'!$C$6:$C$82,'REC Deliveries'!K$5),0)*(7/12))+
(_xlfn.IFNA(SUMIFS(INDEX('Indexed REC Deliveries'!$I$6:$AG$82,,MATCH(_xlfn.NUMBERVALUE(RIGHT('REC Deliveries'!$D14,4)),'Indexed REC Deliveries'!$I$5:$AG$5,0)),'Indexed REC Deliveries'!$D$6:$D$82,'REC Deliveries'!K$7,'Indexed REC Deliveries'!$C$6:$C$82,'REC Deliveries'!K$5),0)*(5/12))</f>
        <v>1093052.1742751142</v>
      </c>
      <c r="L14" s="89">
        <f>(_xlfn.IFNA(SUMIFS(INDEX('Indexed REC Deliveries'!$I$6:$AG$82,,MATCH(_xlfn.NUMBERVALUE(LEFT('REC Deliveries'!$D14,4)),'Indexed REC Deliveries'!$I$5:$AG$5,0)),'Indexed REC Deliveries'!$D$6:$D$82,'REC Deliveries'!L$7,'Indexed REC Deliveries'!$C$6:$C$82,'REC Deliveries'!L$5),0)*(7/12))+
(_xlfn.IFNA(SUMIFS(INDEX('Indexed REC Deliveries'!$I$6:$AG$82,,MATCH(_xlfn.NUMBERVALUE(RIGHT('REC Deliveries'!$D14,4)),'Indexed REC Deliveries'!$I$5:$AG$5,0)),'Indexed REC Deliveries'!$D$6:$D$82,'REC Deliveries'!L$7,'Indexed REC Deliveries'!$C$6:$C$82,'REC Deliveries'!L$5),0)*(5/12))</f>
        <v>1091663.9927083333</v>
      </c>
      <c r="M14" s="89">
        <f>(_xlfn.IFNA(SUMIFS(INDEX('Indexed REC Deliveries'!$I$6:$AG$82,,MATCH(_xlfn.NUMBERVALUE(LEFT('REC Deliveries'!$D14,4)),'Indexed REC Deliveries'!$I$5:$AG$5,0)),'Indexed REC Deliveries'!$D$6:$D$82,'REC Deliveries'!M$7,'Indexed REC Deliveries'!$C$6:$C$82,'REC Deliveries'!M$5),0)*(7/12))+
(_xlfn.IFNA(SUMIFS(INDEX('Indexed REC Deliveries'!$I$6:$AG$82,,MATCH(_xlfn.NUMBERVALUE(RIGHT('REC Deliveries'!$D14,4)),'Indexed REC Deliveries'!$I$5:$AG$5,0)),'Indexed REC Deliveries'!$D$6:$D$82,'REC Deliveries'!M$7,'Indexed REC Deliveries'!$C$6:$C$82,'REC Deliveries'!M$5),0)*(5/12))</f>
        <v>29274.82045990297</v>
      </c>
      <c r="N14" s="116">
        <f t="shared" ref="N14:O14" si="43">N42+N70+N98</f>
        <v>1830409</v>
      </c>
      <c r="O14" s="116">
        <f t="shared" si="43"/>
        <v>31316</v>
      </c>
      <c r="P14" s="116">
        <f t="shared" si="10"/>
        <v>0</v>
      </c>
      <c r="Q14" s="116">
        <f t="shared" si="10"/>
        <v>2065519</v>
      </c>
      <c r="R14" s="116">
        <f t="shared" si="10"/>
        <v>2565628.5745999999</v>
      </c>
      <c r="S14" s="37">
        <v>164865.86438389152</v>
      </c>
      <c r="T14" s="37">
        <v>379110</v>
      </c>
      <c r="U14" s="318">
        <f t="shared" ref="U14:Z14" si="44">SUM(U42,U70,U98)</f>
        <v>191531.44478162547</v>
      </c>
      <c r="V14" s="318">
        <f t="shared" si="44"/>
        <v>250264.18103968588</v>
      </c>
      <c r="W14" s="318">
        <f t="shared" si="44"/>
        <v>29207.894588796</v>
      </c>
      <c r="X14" s="318">
        <f t="shared" si="44"/>
        <v>155308.86655415999</v>
      </c>
      <c r="Y14" s="318">
        <f t="shared" si="44"/>
        <v>47393.702399999995</v>
      </c>
      <c r="Z14" s="318">
        <f t="shared" si="44"/>
        <v>291652.23446226021</v>
      </c>
      <c r="AA14" s="37">
        <v>187060</v>
      </c>
      <c r="AB14" s="89">
        <f>(_xlfn.IFNA(SUMIFS(INDEX('Indexed REC Deliveries'!$I$6:$AG$82,,MATCH(_xlfn.NUMBERVALUE(LEFT('REC Deliveries'!$D14,4)),'Indexed REC Deliveries'!$I$5:$AG$5,0)),'Indexed REC Deliveries'!$D$6:$D$82,'REC Deliveries'!AB$7,'Indexed REC Deliveries'!$C$6:$C$82,'REC Deliveries'!AB$5),0)*(7/12))+
(_xlfn.IFNA(SUMIFS(INDEX('Indexed REC Deliveries'!$I$6:$AG$82,,MATCH(_xlfn.NUMBERVALUE(RIGHT('REC Deliveries'!$D14,4)),'Indexed REC Deliveries'!$I$5:$AG$5,0)),'Indexed REC Deliveries'!$D$6:$D$82,'REC Deliveries'!AB$7,'Indexed REC Deliveries'!$C$6:$C$82,'REC Deliveries'!AB$5),0)*(5/12))</f>
        <v>0</v>
      </c>
      <c r="AC14" s="89">
        <f>(_xlfn.IFNA(SUMIFS(INDEX('Indexed REC Deliveries'!$I$6:$AG$82,,MATCH(_xlfn.NUMBERVALUE(LEFT('REC Deliveries'!$D14,4)),'Indexed REC Deliveries'!$I$5:$AG$5,0)),'Indexed REC Deliveries'!$D$6:$D$82,'REC Deliveries'!AC$7,'Indexed REC Deliveries'!$C$6:$C$82,'REC Deliveries'!AC$5),0)*(7/12))+
(_xlfn.IFNA(SUMIFS(INDEX('Indexed REC Deliveries'!$I$6:$AG$82,,MATCH(_xlfn.NUMBERVALUE(RIGHT('REC Deliveries'!$D14,4)),'Indexed REC Deliveries'!$I$5:$AG$5,0)),'Indexed REC Deliveries'!$D$6:$D$82,'REC Deliveries'!AC$7,'Indexed REC Deliveries'!$C$6:$C$82,'REC Deliveries'!AC$5),0)*(5/12))</f>
        <v>0</v>
      </c>
      <c r="AD14" s="89">
        <f>(_xlfn.IFNA(SUMIFS(INDEX('Indexed REC Deliveries'!$I$6:$AG$82,,MATCH(_xlfn.NUMBERVALUE(LEFT('REC Deliveries'!$D14,4)),'Indexed REC Deliveries'!$I$5:$AG$5,0)),'Indexed REC Deliveries'!$D$6:$D$82,'REC Deliveries'!AD$7,'Indexed REC Deliveries'!$C$6:$C$82,'REC Deliveries'!AD$5),0)*(7/12))+
(_xlfn.IFNA(SUMIFS(INDEX('Indexed REC Deliveries'!$I$6:$AG$82,,MATCH(_xlfn.NUMBERVALUE(RIGHT('REC Deliveries'!$D14,4)),'Indexed REC Deliveries'!$I$5:$AG$5,0)),'Indexed REC Deliveries'!$D$6:$D$82,'REC Deliveries'!AD$7,'Indexed REC Deliveries'!$C$6:$C$82,'REC Deliveries'!AD$5),0)*(5/12))</f>
        <v>0</v>
      </c>
      <c r="AF14" s="41">
        <f t="shared" si="12"/>
        <v>4988980.1742751142</v>
      </c>
      <c r="AG14" s="41">
        <f t="shared" si="5"/>
        <v>9554582.2521521263</v>
      </c>
      <c r="AH14" s="41">
        <f t="shared" si="5"/>
        <v>0</v>
      </c>
      <c r="AI14" s="41">
        <f t="shared" si="5"/>
        <v>1531528.3238265275</v>
      </c>
      <c r="AJ14" s="41">
        <f t="shared" si="13"/>
        <v>14543562.426427241</v>
      </c>
      <c r="AK14" s="41">
        <f t="shared" si="13"/>
        <v>1531528.3238265275</v>
      </c>
      <c r="AL14" s="41">
        <f t="shared" si="6"/>
        <v>16075090.750253769</v>
      </c>
      <c r="AM14" s="100">
        <f>AL14/'RPS Balance'!E11</f>
        <v>0.13786760852983887</v>
      </c>
      <c r="AO14" s="41">
        <f t="shared" si="14"/>
        <v>5671833</v>
      </c>
      <c r="AP14" s="41">
        <f t="shared" si="15"/>
        <v>2213990.9874433503</v>
      </c>
      <c r="AQ14" s="41">
        <f t="shared" si="16"/>
        <v>164865.86438389152</v>
      </c>
      <c r="AR14" s="41">
        <f t="shared" si="17"/>
        <v>1861725</v>
      </c>
      <c r="AS14" s="41">
        <f t="shared" si="18"/>
        <v>4631147.5745999999</v>
      </c>
      <c r="AT14" s="41">
        <f>T14</f>
        <v>379110</v>
      </c>
      <c r="AU14" s="41">
        <f t="shared" si="20"/>
        <v>0</v>
      </c>
      <c r="AV14" s="41">
        <f t="shared" si="21"/>
        <v>965358.32382652746</v>
      </c>
      <c r="AW14" s="41">
        <f t="shared" si="22"/>
        <v>0</v>
      </c>
      <c r="AX14" s="41">
        <f t="shared" si="23"/>
        <v>187060</v>
      </c>
      <c r="AY14" s="205">
        <f t="shared" si="24"/>
        <v>0</v>
      </c>
    </row>
    <row r="15" spans="2:51">
      <c r="B15" s="228" t="s">
        <v>74</v>
      </c>
      <c r="C15" s="311" t="s">
        <v>229</v>
      </c>
      <c r="D15" s="228" t="s">
        <v>25</v>
      </c>
      <c r="E15" s="116">
        <f t="shared" ref="E15:I15" si="45">E43+E71+E99</f>
        <v>907051</v>
      </c>
      <c r="F15" s="116">
        <f t="shared" si="45"/>
        <v>1126406</v>
      </c>
      <c r="G15" s="116">
        <f t="shared" si="45"/>
        <v>2200330</v>
      </c>
      <c r="H15" s="116">
        <f t="shared" si="45"/>
        <v>45535</v>
      </c>
      <c r="I15" s="116">
        <f t="shared" si="45"/>
        <v>237826</v>
      </c>
      <c r="J15" s="116">
        <f t="shared" ref="J15" si="46">J43+J71+J99</f>
        <v>1126124</v>
      </c>
      <c r="K15" s="89">
        <f>(_xlfn.IFNA(SUMIFS(INDEX('Indexed REC Deliveries'!$I$6:$AG$82,,MATCH(_xlfn.NUMBERVALUE(LEFT('REC Deliveries'!$D15,4)),'Indexed REC Deliveries'!$I$5:$AG$5,0)),'Indexed REC Deliveries'!$D$6:$D$82,'REC Deliveries'!K$7,'Indexed REC Deliveries'!$C$6:$C$82,'REC Deliveries'!K$5),0)*(7/12))+
(_xlfn.IFNA(SUMIFS(INDEX('Indexed REC Deliveries'!$I$6:$AG$82,,MATCH(_xlfn.NUMBERVALUE(RIGHT('REC Deliveries'!$D15,4)),'Indexed REC Deliveries'!$I$5:$AG$5,0)),'Indexed REC Deliveries'!$D$6:$D$82,'REC Deliveries'!K$7,'Indexed REC Deliveries'!$C$6:$C$82,'REC Deliveries'!K$5),0)*(5/12))</f>
        <v>2350286.0974029684</v>
      </c>
      <c r="L15" s="89">
        <f>(_xlfn.IFNA(SUMIFS(INDEX('Indexed REC Deliveries'!$I$6:$AG$82,,MATCH(_xlfn.NUMBERVALUE(LEFT('REC Deliveries'!$D15,4)),'Indexed REC Deliveries'!$I$5:$AG$5,0)),'Indexed REC Deliveries'!$D$6:$D$82,'REC Deliveries'!L$7,'Indexed REC Deliveries'!$C$6:$C$82,'REC Deliveries'!L$5),0)*(7/12))+
(_xlfn.IFNA(SUMIFS(INDEX('Indexed REC Deliveries'!$I$6:$AG$82,,MATCH(_xlfn.NUMBERVALUE(RIGHT('REC Deliveries'!$D15,4)),'Indexed REC Deliveries'!$I$5:$AG$5,0)),'Indexed REC Deliveries'!$D$6:$D$82,'REC Deliveries'!L$7,'Indexed REC Deliveries'!$C$6:$C$82,'REC Deliveries'!L$5),0)*(5/12))</f>
        <v>2973359.4900113442</v>
      </c>
      <c r="M15" s="89">
        <f>(_xlfn.IFNA(SUMIFS(INDEX('Indexed REC Deliveries'!$I$6:$AG$82,,MATCH(_xlfn.NUMBERVALUE(LEFT('REC Deliveries'!$D15,4)),'Indexed REC Deliveries'!$I$5:$AG$5,0)),'Indexed REC Deliveries'!$D$6:$D$82,'REC Deliveries'!M$7,'Indexed REC Deliveries'!$C$6:$C$82,'REC Deliveries'!M$5),0)*(7/12))+
(_xlfn.IFNA(SUMIFS(INDEX('Indexed REC Deliveries'!$I$6:$AG$82,,MATCH(_xlfn.NUMBERVALUE(RIGHT('REC Deliveries'!$D15,4)),'Indexed REC Deliveries'!$I$5:$AG$5,0)),'Indexed REC Deliveries'!$D$6:$D$82,'REC Deliveries'!M$7,'Indexed REC Deliveries'!$C$6:$C$82,'REC Deliveries'!M$5),0)*(5/12))</f>
        <v>94977.859980145833</v>
      </c>
      <c r="N15" s="116">
        <f t="shared" ref="N15:O15" si="47">N43+N71+N99</f>
        <v>1830409</v>
      </c>
      <c r="O15" s="116">
        <f t="shared" si="47"/>
        <v>31316</v>
      </c>
      <c r="P15" s="116">
        <f t="shared" si="10"/>
        <v>0</v>
      </c>
      <c r="Q15" s="116">
        <f t="shared" si="10"/>
        <v>2065519</v>
      </c>
      <c r="R15" s="116">
        <f t="shared" si="10"/>
        <v>2565628.5745999999</v>
      </c>
      <c r="S15" s="37">
        <v>164041.53506197207</v>
      </c>
      <c r="T15" s="37">
        <v>379110</v>
      </c>
      <c r="U15" s="318">
        <f t="shared" ref="U15:Z15" si="48">SUM(U43,U71,U99)</f>
        <v>365574.51928251731</v>
      </c>
      <c r="V15" s="318">
        <f t="shared" si="48"/>
        <v>435330.50898751686</v>
      </c>
      <c r="W15" s="318">
        <f t="shared" si="48"/>
        <v>348969.34631585202</v>
      </c>
      <c r="X15" s="318">
        <f t="shared" si="48"/>
        <v>308561.8550213892</v>
      </c>
      <c r="Y15" s="318">
        <f t="shared" si="48"/>
        <v>94550.436287999997</v>
      </c>
      <c r="Z15" s="318">
        <f t="shared" si="48"/>
        <v>497213.58312664833</v>
      </c>
      <c r="AA15" s="37">
        <v>233825</v>
      </c>
      <c r="AB15" s="89">
        <f>(_xlfn.IFNA(SUMIFS(INDEX('Indexed REC Deliveries'!$I$6:$AG$82,,MATCH(_xlfn.NUMBERVALUE(LEFT('REC Deliveries'!$D15,4)),'Indexed REC Deliveries'!$I$5:$AG$5,0)),'Indexed REC Deliveries'!$D$6:$D$82,'REC Deliveries'!AB$7,'Indexed REC Deliveries'!$C$6:$C$82,'REC Deliveries'!AB$5),0)*(7/12))+
(_xlfn.IFNA(SUMIFS(INDEX('Indexed REC Deliveries'!$I$6:$AG$82,,MATCH(_xlfn.NUMBERVALUE(RIGHT('REC Deliveries'!$D15,4)),'Indexed REC Deliveries'!$I$5:$AG$5,0)),'Indexed REC Deliveries'!$D$6:$D$82,'REC Deliveries'!AB$7,'Indexed REC Deliveries'!$C$6:$C$82,'REC Deliveries'!AB$5),0)*(5/12))</f>
        <v>1041666.6666666667</v>
      </c>
      <c r="AC15" s="89">
        <f>(_xlfn.IFNA(SUMIFS(INDEX('Indexed REC Deliveries'!$I$6:$AG$82,,MATCH(_xlfn.NUMBERVALUE(LEFT('REC Deliveries'!$D15,4)),'Indexed REC Deliveries'!$I$5:$AG$5,0)),'Indexed REC Deliveries'!$D$6:$D$82,'REC Deliveries'!AC$7,'Indexed REC Deliveries'!$C$6:$C$82,'REC Deliveries'!AC$5),0)*(7/12))+
(_xlfn.IFNA(SUMIFS(INDEX('Indexed REC Deliveries'!$I$6:$AG$82,,MATCH(_xlfn.NUMBERVALUE(RIGHT('REC Deliveries'!$D15,4)),'Indexed REC Deliveries'!$I$5:$AG$5,0)),'Indexed REC Deliveries'!$D$6:$D$82,'REC Deliveries'!AC$7,'Indexed REC Deliveries'!$C$6:$C$82,'REC Deliveries'!AC$5),0)*(5/12))</f>
        <v>277777.5</v>
      </c>
      <c r="AD15" s="89">
        <f>(_xlfn.IFNA(SUMIFS(INDEX('Indexed REC Deliveries'!$I$6:$AG$82,,MATCH(_xlfn.NUMBERVALUE(LEFT('REC Deliveries'!$D15,4)),'Indexed REC Deliveries'!$I$5:$AG$5,0)),'Indexed REC Deliveries'!$D$6:$D$82,'REC Deliveries'!AD$7,'Indexed REC Deliveries'!$C$6:$C$82,'REC Deliveries'!AD$5),0)*(7/12))+
(_xlfn.IFNA(SUMIFS(INDEX('Indexed REC Deliveries'!$I$6:$AG$82,,MATCH(_xlfn.NUMBERVALUE(RIGHT('REC Deliveries'!$D15,4)),'Indexed REC Deliveries'!$I$5:$AG$5,0)),'Indexed REC Deliveries'!$D$6:$D$82,'REC Deliveries'!AD$7,'Indexed REC Deliveries'!$C$6:$C$82,'REC Deliveries'!AD$5),0)*(5/12))</f>
        <v>35416.666666666672</v>
      </c>
      <c r="AF15" s="41">
        <f t="shared" si="12"/>
        <v>6246214.0974029684</v>
      </c>
      <c r="AG15" s="41">
        <f t="shared" si="5"/>
        <v>11472595.459653461</v>
      </c>
      <c r="AH15" s="41">
        <f t="shared" si="5"/>
        <v>1041666.6666666667</v>
      </c>
      <c r="AI15" s="41">
        <f t="shared" si="5"/>
        <v>2976329.4156885901</v>
      </c>
      <c r="AJ15" s="41">
        <f t="shared" si="13"/>
        <v>17718809.557056427</v>
      </c>
      <c r="AK15" s="41">
        <f t="shared" si="13"/>
        <v>4017996.0823552567</v>
      </c>
      <c r="AL15" s="41">
        <f>SUM(E15:AD15)</f>
        <v>21736805.639411688</v>
      </c>
      <c r="AM15" s="100">
        <f>AL15/'RPS Balance'!E12</f>
        <v>0.18428593541747698</v>
      </c>
      <c r="AO15" s="41">
        <f t="shared" si="14"/>
        <v>5643272</v>
      </c>
      <c r="AP15" s="41">
        <f t="shared" si="15"/>
        <v>5418623.4473944586</v>
      </c>
      <c r="AQ15" s="41">
        <f t="shared" si="16"/>
        <v>164041.53506197207</v>
      </c>
      <c r="AR15" s="41">
        <f t="shared" si="17"/>
        <v>1861725</v>
      </c>
      <c r="AS15" s="41">
        <f t="shared" si="18"/>
        <v>4631147.5745999999</v>
      </c>
      <c r="AT15" s="41">
        <f t="shared" si="19"/>
        <v>379110</v>
      </c>
      <c r="AU15" s="41">
        <f t="shared" si="20"/>
        <v>0</v>
      </c>
      <c r="AV15" s="41">
        <f t="shared" si="21"/>
        <v>2050200.2490219236</v>
      </c>
      <c r="AW15" s="41">
        <f t="shared" si="22"/>
        <v>1354860.8333333335</v>
      </c>
      <c r="AX15" s="41">
        <f t="shared" si="23"/>
        <v>233825</v>
      </c>
      <c r="AY15" s="205">
        <f t="shared" si="24"/>
        <v>0</v>
      </c>
    </row>
    <row r="16" spans="2:51">
      <c r="B16" s="228" t="s">
        <v>74</v>
      </c>
      <c r="C16" s="311" t="s">
        <v>229</v>
      </c>
      <c r="D16" s="228" t="s">
        <v>26</v>
      </c>
      <c r="E16" s="116">
        <f t="shared" ref="E16:I16" si="49">E44+E72+E100</f>
        <v>902344</v>
      </c>
      <c r="F16" s="116">
        <f t="shared" si="49"/>
        <v>1120803</v>
      </c>
      <c r="G16" s="116">
        <f t="shared" si="49"/>
        <v>2189326</v>
      </c>
      <c r="H16" s="116">
        <f t="shared" si="49"/>
        <v>45308</v>
      </c>
      <c r="I16" s="116">
        <f t="shared" si="49"/>
        <v>236643</v>
      </c>
      <c r="J16" s="116">
        <f t="shared" ref="J16" si="50">J44+J72+J100</f>
        <v>1120497</v>
      </c>
      <c r="K16" s="89">
        <f>(_xlfn.IFNA(SUMIFS(INDEX('Indexed REC Deliveries'!$I$6:$AG$82,,MATCH(_xlfn.NUMBERVALUE(LEFT('REC Deliveries'!$D16,4)),'Indexed REC Deliveries'!$I$5:$AG$5,0)),'Indexed REC Deliveries'!$D$6:$D$82,'REC Deliveries'!K$7,'Indexed REC Deliveries'!$C$6:$C$82,'REC Deliveries'!K$5),0)*(7/12))+
(_xlfn.IFNA(SUMIFS(INDEX('Indexed REC Deliveries'!$I$6:$AG$82,,MATCH(_xlfn.NUMBERVALUE(RIGHT('REC Deliveries'!$D16,4)),'Indexed REC Deliveries'!$I$5:$AG$5,0)),'Indexed REC Deliveries'!$D$6:$D$82,'REC Deliveries'!K$7,'Indexed REC Deliveries'!$C$6:$C$82,'REC Deliveries'!K$5),0)*(5/12))</f>
        <v>3341123.7677397262</v>
      </c>
      <c r="L16" s="89">
        <f>(_xlfn.IFNA(SUMIFS(INDEX('Indexed REC Deliveries'!$I$6:$AG$82,,MATCH(_xlfn.NUMBERVALUE(LEFT('REC Deliveries'!$D16,4)),'Indexed REC Deliveries'!$I$5:$AG$5,0)),'Indexed REC Deliveries'!$D$6:$D$82,'REC Deliveries'!L$7,'Indexed REC Deliveries'!$C$6:$C$82,'REC Deliveries'!L$5),0)*(7/12))+
(_xlfn.IFNA(SUMIFS(INDEX('Indexed REC Deliveries'!$I$6:$AG$82,,MATCH(_xlfn.NUMBERVALUE(RIGHT('REC Deliveries'!$D16,4)),'Indexed REC Deliveries'!$I$5:$AG$5,0)),'Indexed REC Deliveries'!$D$6:$D$82,'REC Deliveries'!L$7,'Indexed REC Deliveries'!$C$6:$C$82,'REC Deliveries'!L$5),0)*(5/12))</f>
        <v>4623812.8234003289</v>
      </c>
      <c r="M16" s="89">
        <f>(_xlfn.IFNA(SUMIFS(INDEX('Indexed REC Deliveries'!$I$6:$AG$82,,MATCH(_xlfn.NUMBERVALUE(LEFT('REC Deliveries'!$D16,4)),'Indexed REC Deliveries'!$I$5:$AG$5,0)),'Indexed REC Deliveries'!$D$6:$D$82,'REC Deliveries'!M$7,'Indexed REC Deliveries'!$C$6:$C$82,'REC Deliveries'!M$5),0)*(7/12))+
(_xlfn.IFNA(SUMIFS(INDEX('Indexed REC Deliveries'!$I$6:$AG$82,,MATCH(_xlfn.NUMBERVALUE(RIGHT('REC Deliveries'!$D16,4)),'Indexed REC Deliveries'!$I$5:$AG$5,0)),'Indexed REC Deliveries'!$D$6:$D$82,'REC Deliveries'!M$7,'Indexed REC Deliveries'!$C$6:$C$82,'REC Deliveries'!M$5),0)*(5/12))</f>
        <v>156181.22383262636</v>
      </c>
      <c r="N16" s="116">
        <f t="shared" ref="N16:O16" si="51">N44+N72+N100</f>
        <v>1830409</v>
      </c>
      <c r="O16" s="116">
        <f t="shared" si="51"/>
        <v>31316</v>
      </c>
      <c r="P16" s="116">
        <f t="shared" si="10"/>
        <v>0</v>
      </c>
      <c r="Q16" s="116">
        <f t="shared" si="10"/>
        <v>2065519</v>
      </c>
      <c r="R16" s="116">
        <f t="shared" si="10"/>
        <v>2565628.5745999999</v>
      </c>
      <c r="S16" s="37">
        <v>163221.32738666222</v>
      </c>
      <c r="T16" s="37">
        <v>379110</v>
      </c>
      <c r="U16" s="318">
        <f t="shared" ref="U16:Z16" si="52">SUM(U44,U72,U100)</f>
        <v>538747.37841090478</v>
      </c>
      <c r="V16" s="318">
        <f t="shared" si="52"/>
        <v>619471.50529560877</v>
      </c>
      <c r="W16" s="318">
        <f t="shared" si="52"/>
        <v>667131.99078427278</v>
      </c>
      <c r="X16" s="318">
        <f t="shared" si="52"/>
        <v>461048.5785462822</v>
      </c>
      <c r="Y16" s="318">
        <f t="shared" si="52"/>
        <v>141471.38650655997</v>
      </c>
      <c r="Z16" s="318">
        <f t="shared" si="52"/>
        <v>701747.12504771445</v>
      </c>
      <c r="AA16" s="37">
        <v>280590</v>
      </c>
      <c r="AB16" s="89">
        <f>(_xlfn.IFNA(SUMIFS(INDEX('Indexed REC Deliveries'!$I$6:$AG$82,,MATCH(_xlfn.NUMBERVALUE(LEFT('REC Deliveries'!$D16,4)),'Indexed REC Deliveries'!$I$5:$AG$5,0)),'Indexed REC Deliveries'!$D$6:$D$82,'REC Deliveries'!AB$7,'Indexed REC Deliveries'!$C$6:$C$82,'REC Deliveries'!AB$5),0)*(7/12))+
(_xlfn.IFNA(SUMIFS(INDEX('Indexed REC Deliveries'!$I$6:$AG$82,,MATCH(_xlfn.NUMBERVALUE(RIGHT('REC Deliveries'!$D16,4)),'Indexed REC Deliveries'!$I$5:$AG$5,0)),'Indexed REC Deliveries'!$D$6:$D$82,'REC Deliveries'!AB$7,'Indexed REC Deliveries'!$C$6:$C$82,'REC Deliveries'!AB$5),0)*(5/12))</f>
        <v>3541666.666666667</v>
      </c>
      <c r="AC16" s="89">
        <f>(_xlfn.IFNA(SUMIFS(INDEX('Indexed REC Deliveries'!$I$6:$AG$82,,MATCH(_xlfn.NUMBERVALUE(LEFT('REC Deliveries'!$D16,4)),'Indexed REC Deliveries'!$I$5:$AG$5,0)),'Indexed REC Deliveries'!$D$6:$D$82,'REC Deliveries'!AC$7,'Indexed REC Deliveries'!$C$6:$C$82,'REC Deliveries'!AC$5),0)*(7/12))+
(_xlfn.IFNA(SUMIFS(INDEX('Indexed REC Deliveries'!$I$6:$AG$82,,MATCH(_xlfn.NUMBERVALUE(RIGHT('REC Deliveries'!$D16,4)),'Indexed REC Deliveries'!$I$5:$AG$5,0)),'Indexed REC Deliveries'!$D$6:$D$82,'REC Deliveries'!AC$7,'Indexed REC Deliveries'!$C$6:$C$82,'REC Deliveries'!AC$5),0)*(5/12))</f>
        <v>1290277.1125</v>
      </c>
      <c r="AD16" s="89">
        <f>(_xlfn.IFNA(SUMIFS(INDEX('Indexed REC Deliveries'!$I$6:$AG$82,,MATCH(_xlfn.NUMBERVALUE(LEFT('REC Deliveries'!$D16,4)),'Indexed REC Deliveries'!$I$5:$AG$5,0)),'Indexed REC Deliveries'!$D$6:$D$82,'REC Deliveries'!AD$7,'Indexed REC Deliveries'!$C$6:$C$82,'REC Deliveries'!AD$5),0)*(7/12))+
(_xlfn.IFNA(SUMIFS(INDEX('Indexed REC Deliveries'!$I$6:$AG$82,,MATCH(_xlfn.NUMBERVALUE(RIGHT('REC Deliveries'!$D16,4)),'Indexed REC Deliveries'!$I$5:$AG$5,0)),'Indexed REC Deliveries'!$D$6:$D$82,'REC Deliveries'!AD$7,'Indexed REC Deliveries'!$C$6:$C$82,'REC Deliveries'!AD$5),0)*(5/12))</f>
        <v>120239.58333333334</v>
      </c>
      <c r="AF16" s="41">
        <f t="shared" si="12"/>
        <v>7237051.7677397262</v>
      </c>
      <c r="AG16" s="41">
        <f t="shared" si="5"/>
        <v>13155080.949219618</v>
      </c>
      <c r="AH16" s="41">
        <f t="shared" si="5"/>
        <v>3541666.666666667</v>
      </c>
      <c r="AI16" s="41">
        <f t="shared" si="5"/>
        <v>5199834.6604246758</v>
      </c>
      <c r="AJ16" s="41">
        <f t="shared" si="13"/>
        <v>20392132.716959342</v>
      </c>
      <c r="AK16" s="41">
        <f t="shared" si="13"/>
        <v>8741501.3270913437</v>
      </c>
      <c r="AL16" s="41">
        <f t="shared" si="6"/>
        <v>29133634.044050686</v>
      </c>
      <c r="AM16" s="100">
        <f>AL16/'RPS Balance'!E13</f>
        <v>0.24245605539468748</v>
      </c>
      <c r="AO16" s="41">
        <f t="shared" si="14"/>
        <v>5614921</v>
      </c>
      <c r="AP16" s="41">
        <f t="shared" si="15"/>
        <v>8121117.8149726819</v>
      </c>
      <c r="AQ16" s="41">
        <f t="shared" si="16"/>
        <v>163221.32738666222</v>
      </c>
      <c r="AR16" s="41">
        <f t="shared" si="17"/>
        <v>1861725</v>
      </c>
      <c r="AS16" s="41">
        <f t="shared" si="18"/>
        <v>4631147.5745999999</v>
      </c>
      <c r="AT16" s="41">
        <f t="shared" si="19"/>
        <v>379110</v>
      </c>
      <c r="AU16" s="41">
        <f t="shared" si="20"/>
        <v>0</v>
      </c>
      <c r="AV16" s="41">
        <f t="shared" si="21"/>
        <v>3129617.964591343</v>
      </c>
      <c r="AW16" s="41">
        <f t="shared" si="22"/>
        <v>4952183.3624999998</v>
      </c>
      <c r="AX16" s="41">
        <f t="shared" si="23"/>
        <v>280590</v>
      </c>
      <c r="AY16" s="205">
        <f t="shared" si="24"/>
        <v>0</v>
      </c>
    </row>
    <row r="17" spans="2:51">
      <c r="B17" s="228" t="s">
        <v>74</v>
      </c>
      <c r="C17" s="311" t="s">
        <v>229</v>
      </c>
      <c r="D17" s="228" t="s">
        <v>27</v>
      </c>
      <c r="E17" s="116">
        <f t="shared" ref="E17:I17" si="53">E45+E73+E101</f>
        <v>897721</v>
      </c>
      <c r="F17" s="116">
        <f t="shared" si="53"/>
        <v>1115202</v>
      </c>
      <c r="G17" s="116">
        <f t="shared" si="53"/>
        <v>2178365</v>
      </c>
      <c r="H17" s="116">
        <f t="shared" si="53"/>
        <v>45083</v>
      </c>
      <c r="I17" s="116">
        <f t="shared" si="53"/>
        <v>235457</v>
      </c>
      <c r="J17" s="116">
        <f t="shared" ref="J17" si="54">J45+J73+J101</f>
        <v>1114888</v>
      </c>
      <c r="K17" s="89">
        <f>(_xlfn.IFNA(SUMIFS(INDEX('Indexed REC Deliveries'!$I$6:$AG$82,,MATCH(_xlfn.NUMBERVALUE(LEFT('REC Deliveries'!$D17,4)),'Indexed REC Deliveries'!$I$5:$AG$5,0)),'Indexed REC Deliveries'!$D$6:$D$82,'REC Deliveries'!K$7,'Indexed REC Deliveries'!$C$6:$C$82,'REC Deliveries'!K$5),0)*(7/12))+
(_xlfn.IFNA(SUMIFS(INDEX('Indexed REC Deliveries'!$I$6:$AG$82,,MATCH(_xlfn.NUMBERVALUE(RIGHT('REC Deliveries'!$D17,4)),'Indexed REC Deliveries'!$I$5:$AG$5,0)),'Indexed REC Deliveries'!$D$6:$D$82,'REC Deliveries'!K$7,'Indexed REC Deliveries'!$C$6:$C$82,'REC Deliveries'!K$5),0)*(5/12))</f>
        <v>3671180.3649999998</v>
      </c>
      <c r="L17" s="89">
        <f>(_xlfn.IFNA(SUMIFS(INDEX('Indexed REC Deliveries'!$I$6:$AG$82,,MATCH(_xlfn.NUMBERVALUE(LEFT('REC Deliveries'!$D17,4)),'Indexed REC Deliveries'!$I$5:$AG$5,0)),'Indexed REC Deliveries'!$D$6:$D$82,'REC Deliveries'!L$7,'Indexed REC Deliveries'!$C$6:$C$82,'REC Deliveries'!L$5),0)*(7/12))+
(_xlfn.IFNA(SUMIFS(INDEX('Indexed REC Deliveries'!$I$6:$AG$82,,MATCH(_xlfn.NUMBERVALUE(RIGHT('REC Deliveries'!$D17,4)),'Indexed REC Deliveries'!$I$5:$AG$5,0)),'Indexed REC Deliveries'!$D$6:$D$82,'REC Deliveries'!L$7,'Indexed REC Deliveries'!$C$6:$C$82,'REC Deliveries'!L$5),0)*(5/12))</f>
        <v>5004324.9499801062</v>
      </c>
      <c r="M17" s="89">
        <f>(_xlfn.IFNA(SUMIFS(INDEX('Indexed REC Deliveries'!$I$6:$AG$82,,MATCH(_xlfn.NUMBERVALUE(LEFT('REC Deliveries'!$D17,4)),'Indexed REC Deliveries'!$I$5:$AG$5,0)),'Indexed REC Deliveries'!$D$6:$D$82,'REC Deliveries'!M$7,'Indexed REC Deliveries'!$C$6:$C$82,'REC Deliveries'!M$5),0)*(7/12))+
(_xlfn.IFNA(SUMIFS(INDEX('Indexed REC Deliveries'!$I$6:$AG$82,,MATCH(_xlfn.NUMBERVALUE(RIGHT('REC Deliveries'!$D17,4)),'Indexed REC Deliveries'!$I$5:$AG$5,0)),'Indexed REC Deliveries'!$D$6:$D$82,'REC Deliveries'!M$7,'Indexed REC Deliveries'!$C$6:$C$82,'REC Deliveries'!M$5),0)*(5/12))</f>
        <v>155400.31771346321</v>
      </c>
      <c r="N17" s="116">
        <f t="shared" ref="N17:O17" si="55">N45+N73+N101</f>
        <v>1830409</v>
      </c>
      <c r="O17" s="116">
        <f t="shared" si="55"/>
        <v>31316</v>
      </c>
      <c r="P17" s="116">
        <f t="shared" si="10"/>
        <v>0</v>
      </c>
      <c r="Q17" s="116">
        <f t="shared" si="10"/>
        <v>2065519</v>
      </c>
      <c r="R17" s="116">
        <f t="shared" si="10"/>
        <v>2565628.5745999999</v>
      </c>
      <c r="S17" s="37">
        <v>162405.22074972891</v>
      </c>
      <c r="T17" s="37">
        <v>379110</v>
      </c>
      <c r="U17" s="318">
        <f t="shared" ref="U17:Z17" si="56">SUM(U45,U73,U101)</f>
        <v>711054.37324365031</v>
      </c>
      <c r="V17" s="318">
        <f t="shared" si="56"/>
        <v>802691.79662216012</v>
      </c>
      <c r="W17" s="318">
        <f t="shared" si="56"/>
        <v>983703.82203035138</v>
      </c>
      <c r="X17" s="318">
        <f t="shared" si="56"/>
        <v>612772.86845355085</v>
      </c>
      <c r="Y17" s="318">
        <f t="shared" si="56"/>
        <v>188157.73197402718</v>
      </c>
      <c r="Z17" s="318">
        <f t="shared" si="56"/>
        <v>905257.99925917527</v>
      </c>
      <c r="AA17" s="37">
        <v>315751.65413533832</v>
      </c>
      <c r="AB17" s="89">
        <f>(_xlfn.IFNA(SUMIFS(INDEX('Indexed REC Deliveries'!$I$6:$AG$82,,MATCH(_xlfn.NUMBERVALUE(LEFT('REC Deliveries'!$D17,4)),'Indexed REC Deliveries'!$I$5:$AG$5,0)),'Indexed REC Deliveries'!$D$6:$D$82,'REC Deliveries'!AB$7,'Indexed REC Deliveries'!$C$6:$C$82,'REC Deliveries'!AB$5),0)*(7/12))+
(_xlfn.IFNA(SUMIFS(INDEX('Indexed REC Deliveries'!$I$6:$AG$82,,MATCH(_xlfn.NUMBERVALUE(RIGHT('REC Deliveries'!$D17,4)),'Indexed REC Deliveries'!$I$5:$AG$5,0)),'Indexed REC Deliveries'!$D$6:$D$82,'REC Deliveries'!AB$7,'Indexed REC Deliveries'!$C$6:$C$82,'REC Deliveries'!AB$5),0)*(5/12))</f>
        <v>6041666.666666667</v>
      </c>
      <c r="AC17" s="89">
        <f>(_xlfn.IFNA(SUMIFS(INDEX('Indexed REC Deliveries'!$I$6:$AG$82,,MATCH(_xlfn.NUMBERVALUE(LEFT('REC Deliveries'!$D17,4)),'Indexed REC Deliveries'!$I$5:$AG$5,0)),'Indexed REC Deliveries'!$D$6:$D$82,'REC Deliveries'!AC$7,'Indexed REC Deliveries'!$C$6:$C$82,'REC Deliveries'!AC$5),0)*(7/12))+
(_xlfn.IFNA(SUMIFS(INDEX('Indexed REC Deliveries'!$I$6:$AG$82,,MATCH(_xlfn.NUMBERVALUE(RIGHT('REC Deliveries'!$D17,4)),'Indexed REC Deliveries'!$I$5:$AG$5,0)),'Indexed REC Deliveries'!$D$6:$D$82,'REC Deliveries'!AC$7,'Indexed REC Deliveries'!$C$6:$C$82,'REC Deliveries'!AC$5),0)*(5/12))</f>
        <v>2783825.7269374998</v>
      </c>
      <c r="AD17" s="89">
        <f>(_xlfn.IFNA(SUMIFS(INDEX('Indexed REC Deliveries'!$I$6:$AG$82,,MATCH(_xlfn.NUMBERVALUE(LEFT('REC Deliveries'!$D17,4)),'Indexed REC Deliveries'!$I$5:$AG$5,0)),'Indexed REC Deliveries'!$D$6:$D$82,'REC Deliveries'!AD$7,'Indexed REC Deliveries'!$C$6:$C$82,'REC Deliveries'!AD$5),0)*(7/12))+
(_xlfn.IFNA(SUMIFS(INDEX('Indexed REC Deliveries'!$I$6:$AG$82,,MATCH(_xlfn.NUMBERVALUE(RIGHT('REC Deliveries'!$D17,4)),'Indexed REC Deliveries'!$I$5:$AG$5,0)),'Indexed REC Deliveries'!$D$6:$D$82,'REC Deliveries'!AD$7,'Indexed REC Deliveries'!$C$6:$C$82,'REC Deliveries'!AD$5),0)*(5/12))</f>
        <v>204638.38541666669</v>
      </c>
      <c r="AF17" s="41">
        <f t="shared" si="12"/>
        <v>7567108.3650000002</v>
      </c>
      <c r="AG17" s="41">
        <f t="shared" si="5"/>
        <v>13505791.063043298</v>
      </c>
      <c r="AH17" s="41">
        <f t="shared" si="5"/>
        <v>6041666.666666667</v>
      </c>
      <c r="AI17" s="41">
        <f t="shared" si="5"/>
        <v>7886964.3580724197</v>
      </c>
      <c r="AJ17" s="41">
        <f t="shared" si="13"/>
        <v>21072899.428043298</v>
      </c>
      <c r="AK17" s="41">
        <f t="shared" si="13"/>
        <v>13928631.024739085</v>
      </c>
      <c r="AL17" s="41">
        <f t="shared" si="6"/>
        <v>35001530.452782385</v>
      </c>
      <c r="AM17" s="100">
        <f>AL17/'RPS Balance'!E14</f>
        <v>0.28378008083749356</v>
      </c>
      <c r="AO17" s="41">
        <f t="shared" si="14"/>
        <v>5586716</v>
      </c>
      <c r="AP17" s="41">
        <f t="shared" si="15"/>
        <v>8830905.6326935701</v>
      </c>
      <c r="AQ17" s="41">
        <f t="shared" si="16"/>
        <v>162405.22074972891</v>
      </c>
      <c r="AR17" s="41">
        <f t="shared" si="17"/>
        <v>1861725</v>
      </c>
      <c r="AS17" s="41">
        <f t="shared" si="18"/>
        <v>4631147.5745999999</v>
      </c>
      <c r="AT17" s="41">
        <f t="shared" si="19"/>
        <v>379110</v>
      </c>
      <c r="AU17" s="41">
        <f t="shared" si="20"/>
        <v>0</v>
      </c>
      <c r="AV17" s="41">
        <f t="shared" si="21"/>
        <v>4203638.5915829148</v>
      </c>
      <c r="AW17" s="41">
        <f t="shared" si="22"/>
        <v>9030130.7790208329</v>
      </c>
      <c r="AX17" s="41">
        <f t="shared" si="23"/>
        <v>315751.65413533832</v>
      </c>
      <c r="AY17" s="205">
        <f t="shared" si="24"/>
        <v>0</v>
      </c>
    </row>
    <row r="18" spans="2:51">
      <c r="B18" s="228" t="s">
        <v>74</v>
      </c>
      <c r="C18" s="311" t="s">
        <v>229</v>
      </c>
      <c r="D18" s="228" t="s">
        <v>28</v>
      </c>
      <c r="E18" s="116">
        <f t="shared" ref="E18:I18" si="57">E46+E74+E102</f>
        <v>893174</v>
      </c>
      <c r="F18" s="116">
        <f t="shared" si="57"/>
        <v>1109606</v>
      </c>
      <c r="G18" s="116">
        <f t="shared" si="57"/>
        <v>2167492</v>
      </c>
      <c r="H18" s="116">
        <f t="shared" si="57"/>
        <v>44855</v>
      </c>
      <c r="I18" s="116">
        <f t="shared" si="57"/>
        <v>234282</v>
      </c>
      <c r="J18" s="116">
        <f t="shared" ref="J18" si="58">J46+J74+J102</f>
        <v>1109315</v>
      </c>
      <c r="K18" s="89">
        <f>(_xlfn.IFNA(SUMIFS(INDEX('Indexed REC Deliveries'!$I$6:$AG$82,,MATCH(_xlfn.NUMBERVALUE(LEFT('REC Deliveries'!$D18,4)),'Indexed REC Deliveries'!$I$5:$AG$5,0)),'Indexed REC Deliveries'!$D$6:$D$82,'REC Deliveries'!K$7,'Indexed REC Deliveries'!$C$6:$C$82,'REC Deliveries'!K$5),0)*(7/12))+
(_xlfn.IFNA(SUMIFS(INDEX('Indexed REC Deliveries'!$I$6:$AG$82,,MATCH(_xlfn.NUMBERVALUE(RIGHT('REC Deliveries'!$D18,4)),'Indexed REC Deliveries'!$I$5:$AG$5,0)),'Indexed REC Deliveries'!$D$6:$D$82,'REC Deliveries'!K$7,'Indexed REC Deliveries'!$C$6:$C$82,'REC Deliveries'!K$5),0)*(5/12))</f>
        <v>3671180.3649999998</v>
      </c>
      <c r="L18" s="89">
        <f>(_xlfn.IFNA(SUMIFS(INDEX('Indexed REC Deliveries'!$I$6:$AG$82,,MATCH(_xlfn.NUMBERVALUE(LEFT('REC Deliveries'!$D18,4)),'Indexed REC Deliveries'!$I$5:$AG$5,0)),'Indexed REC Deliveries'!$D$6:$D$82,'REC Deliveries'!L$7,'Indexed REC Deliveries'!$C$6:$C$82,'REC Deliveries'!L$5),0)*(7/12))+
(_xlfn.IFNA(SUMIFS(INDEX('Indexed REC Deliveries'!$I$6:$AG$82,,MATCH(_xlfn.NUMBERVALUE(RIGHT('REC Deliveries'!$D18,4)),'Indexed REC Deliveries'!$I$5:$AG$5,0)),'Indexed REC Deliveries'!$D$6:$D$82,'REC Deliveries'!L$7,'Indexed REC Deliveries'!$C$6:$C$82,'REC Deliveries'!L$5),0)*(5/12))</f>
        <v>4980207.8004872026</v>
      </c>
      <c r="M18" s="89">
        <f>(_xlfn.IFNA(SUMIFS(INDEX('Indexed REC Deliveries'!$I$6:$AG$82,,MATCH(_xlfn.NUMBERVALUE(LEFT('REC Deliveries'!$D18,4)),'Indexed REC Deliveries'!$I$5:$AG$5,0)),'Indexed REC Deliveries'!$D$6:$D$82,'REC Deliveries'!M$7,'Indexed REC Deliveries'!$C$6:$C$82,'REC Deliveries'!M$5),0)*(7/12))+
(_xlfn.IFNA(SUMIFS(INDEX('Indexed REC Deliveries'!$I$6:$AG$82,,MATCH(_xlfn.NUMBERVALUE(RIGHT('REC Deliveries'!$D18,4)),'Indexed REC Deliveries'!$I$5:$AG$5,0)),'Indexed REC Deliveries'!$D$6:$D$82,'REC Deliveries'!M$7,'Indexed REC Deliveries'!$C$6:$C$82,'REC Deliveries'!M$5),0)*(5/12))</f>
        <v>154623.31612489591</v>
      </c>
      <c r="N18" s="116">
        <f t="shared" ref="N18:O18" si="59">N46+N74+N102</f>
        <v>1830409</v>
      </c>
      <c r="O18" s="116">
        <f t="shared" si="59"/>
        <v>31316</v>
      </c>
      <c r="P18" s="116">
        <f t="shared" si="10"/>
        <v>0</v>
      </c>
      <c r="Q18" s="116">
        <f t="shared" si="10"/>
        <v>2065519</v>
      </c>
      <c r="R18" s="116">
        <f t="shared" si="10"/>
        <v>2565628.5745999999</v>
      </c>
      <c r="S18" s="37">
        <v>161593.19464598026</v>
      </c>
      <c r="T18" s="37">
        <v>379110</v>
      </c>
      <c r="U18" s="318">
        <f t="shared" ref="U18:Z18" si="60">SUM(U46,U74,U102)</f>
        <v>882499.83310223208</v>
      </c>
      <c r="V18" s="318">
        <f t="shared" si="60"/>
        <v>984995.98649207875</v>
      </c>
      <c r="W18" s="318">
        <f t="shared" si="60"/>
        <v>1298692.7941201995</v>
      </c>
      <c r="X18" s="318">
        <f t="shared" si="60"/>
        <v>763738.53691128315</v>
      </c>
      <c r="Y18" s="318">
        <f t="shared" si="60"/>
        <v>234610.64571415706</v>
      </c>
      <c r="Z18" s="318">
        <f t="shared" si="60"/>
        <v>1107751.3190995788</v>
      </c>
      <c r="AA18" s="37">
        <v>350913.30827067664</v>
      </c>
      <c r="AB18" s="89">
        <f>(_xlfn.IFNA(SUMIFS(INDEX('Indexed REC Deliveries'!$I$6:$AG$82,,MATCH(_xlfn.NUMBERVALUE(LEFT('REC Deliveries'!$D18,4)),'Indexed REC Deliveries'!$I$5:$AG$5,0)),'Indexed REC Deliveries'!$D$6:$D$82,'REC Deliveries'!AB$7,'Indexed REC Deliveries'!$C$6:$C$82,'REC Deliveries'!AB$5),0)*(7/12))+
(_xlfn.IFNA(SUMIFS(INDEX('Indexed REC Deliveries'!$I$6:$AG$82,,MATCH(_xlfn.NUMBERVALUE(RIGHT('REC Deliveries'!$D18,4)),'Indexed REC Deliveries'!$I$5:$AG$5,0)),'Indexed REC Deliveries'!$D$6:$D$82,'REC Deliveries'!AB$7,'Indexed REC Deliveries'!$C$6:$C$82,'REC Deliveries'!AB$5),0)*(5/12))</f>
        <v>8541666.6666666679</v>
      </c>
      <c r="AC18" s="89">
        <f>(_xlfn.IFNA(SUMIFS(INDEX('Indexed REC Deliveries'!$I$6:$AG$82,,MATCH(_xlfn.NUMBERVALUE(LEFT('REC Deliveries'!$D18,4)),'Indexed REC Deliveries'!$I$5:$AG$5,0)),'Indexed REC Deliveries'!$D$6:$D$82,'REC Deliveries'!AC$7,'Indexed REC Deliveries'!$C$6:$C$82,'REC Deliveries'!AC$5),0)*(7/12))+
(_xlfn.IFNA(SUMIFS(INDEX('Indexed REC Deliveries'!$I$6:$AG$82,,MATCH(_xlfn.NUMBERVALUE(RIGHT('REC Deliveries'!$D18,4)),'Indexed REC Deliveries'!$I$5:$AG$5,0)),'Indexed REC Deliveries'!$D$6:$D$82,'REC Deliveries'!AC$7,'Indexed REC Deliveries'!$C$6:$C$82,'REC Deliveries'!AC$5),0)*(5/12))</f>
        <v>4061573.2649694793</v>
      </c>
      <c r="AD18" s="89">
        <f>(_xlfn.IFNA(SUMIFS(INDEX('Indexed REC Deliveries'!$I$6:$AG$82,,MATCH(_xlfn.NUMBERVALUE(LEFT('REC Deliveries'!$D18,4)),'Indexed REC Deliveries'!$I$5:$AG$5,0)),'Indexed REC Deliveries'!$D$6:$D$82,'REC Deliveries'!AD$7,'Indexed REC Deliveries'!$C$6:$C$82,'REC Deliveries'!AD$5),0)*(7/12))+
(_xlfn.IFNA(SUMIFS(INDEX('Indexed REC Deliveries'!$I$6:$AG$82,,MATCH(_xlfn.NUMBERVALUE(RIGHT('REC Deliveries'!$D18,4)),'Indexed REC Deliveries'!$I$5:$AG$5,0)),'Indexed REC Deliveries'!$D$6:$D$82,'REC Deliveries'!AD$7,'Indexed REC Deliveries'!$C$6:$C$82,'REC Deliveries'!AD$5),0)*(5/12))</f>
        <v>288615.19348958333</v>
      </c>
      <c r="AF18" s="41">
        <f t="shared" si="12"/>
        <v>7567108.3650000002</v>
      </c>
      <c r="AG18" s="41">
        <f t="shared" si="5"/>
        <v>13452092.885858078</v>
      </c>
      <c r="AH18" s="41">
        <f t="shared" si="5"/>
        <v>8541666.6666666679</v>
      </c>
      <c r="AI18" s="41">
        <f t="shared" si="5"/>
        <v>10352500.882169269</v>
      </c>
      <c r="AJ18" s="41">
        <f t="shared" si="13"/>
        <v>21019201.25085808</v>
      </c>
      <c r="AK18" s="41">
        <f t="shared" si="13"/>
        <v>18894167.548835937</v>
      </c>
      <c r="AL18" s="41">
        <f t="shared" si="6"/>
        <v>39913368.799694017</v>
      </c>
      <c r="AM18" s="100">
        <f>AL18/'RPS Balance'!E15</f>
        <v>0.31252990469658515</v>
      </c>
      <c r="AO18" s="41">
        <f t="shared" si="14"/>
        <v>5558724</v>
      </c>
      <c r="AP18" s="41">
        <f t="shared" si="15"/>
        <v>8806011.4816120975</v>
      </c>
      <c r="AQ18" s="41">
        <f t="shared" si="16"/>
        <v>161593.19464598026</v>
      </c>
      <c r="AR18" s="41">
        <f t="shared" si="17"/>
        <v>1861725</v>
      </c>
      <c r="AS18" s="41">
        <f t="shared" si="18"/>
        <v>4631147.5745999999</v>
      </c>
      <c r="AT18" s="41">
        <f t="shared" si="19"/>
        <v>379110</v>
      </c>
      <c r="AU18" s="41">
        <f t="shared" si="20"/>
        <v>0</v>
      </c>
      <c r="AV18" s="41">
        <f t="shared" si="21"/>
        <v>5272289.1154395295</v>
      </c>
      <c r="AW18" s="41">
        <f t="shared" si="22"/>
        <v>12891855.12512573</v>
      </c>
      <c r="AX18" s="41">
        <f t="shared" si="23"/>
        <v>350913.30827067664</v>
      </c>
      <c r="AY18" s="205">
        <f t="shared" si="24"/>
        <v>0</v>
      </c>
    </row>
    <row r="19" spans="2:51">
      <c r="B19" s="228" t="s">
        <v>74</v>
      </c>
      <c r="C19" s="311" t="s">
        <v>229</v>
      </c>
      <c r="D19" s="228" t="s">
        <v>29</v>
      </c>
      <c r="E19" s="116">
        <f t="shared" ref="E19:I19" si="61">E47+E75+E103</f>
        <v>888722</v>
      </c>
      <c r="F19" s="116">
        <f t="shared" si="61"/>
        <v>1104064</v>
      </c>
      <c r="G19" s="116">
        <f t="shared" si="61"/>
        <v>2156642</v>
      </c>
      <c r="H19" s="116">
        <f t="shared" si="61"/>
        <v>44630</v>
      </c>
      <c r="I19" s="116">
        <f t="shared" si="61"/>
        <v>233108</v>
      </c>
      <c r="J19" s="116">
        <f t="shared" ref="J19" si="62">J47+J75+J103</f>
        <v>1103769</v>
      </c>
      <c r="K19" s="89">
        <f>(_xlfn.IFNA(SUMIFS(INDEX('Indexed REC Deliveries'!$I$6:$AG$82,,MATCH(_xlfn.NUMBERVALUE(LEFT('REC Deliveries'!$D19,4)),'Indexed REC Deliveries'!$I$5:$AG$5,0)),'Indexed REC Deliveries'!$D$6:$D$82,'REC Deliveries'!K$7,'Indexed REC Deliveries'!$C$6:$C$82,'REC Deliveries'!K$5),0)*(7/12))+
(_xlfn.IFNA(SUMIFS(INDEX('Indexed REC Deliveries'!$I$6:$AG$82,,MATCH(_xlfn.NUMBERVALUE(RIGHT('REC Deliveries'!$D19,4)),'Indexed REC Deliveries'!$I$5:$AG$5,0)),'Indexed REC Deliveries'!$D$6:$D$82,'REC Deliveries'!K$7,'Indexed REC Deliveries'!$C$6:$C$82,'REC Deliveries'!K$5),0)*(5/12))</f>
        <v>3671180.3649999998</v>
      </c>
      <c r="L19" s="89">
        <f>(_xlfn.IFNA(SUMIFS(INDEX('Indexed REC Deliveries'!$I$6:$AG$82,,MATCH(_xlfn.NUMBERVALUE(LEFT('REC Deliveries'!$D19,4)),'Indexed REC Deliveries'!$I$5:$AG$5,0)),'Indexed REC Deliveries'!$D$6:$D$82,'REC Deliveries'!L$7,'Indexed REC Deliveries'!$C$6:$C$82,'REC Deliveries'!L$5),0)*(7/12))+
(_xlfn.IFNA(SUMIFS(INDEX('Indexed REC Deliveries'!$I$6:$AG$82,,MATCH(_xlfn.NUMBERVALUE(RIGHT('REC Deliveries'!$D19,4)),'Indexed REC Deliveries'!$I$5:$AG$5,0)),'Indexed REC Deliveries'!$D$6:$D$82,'REC Deliveries'!L$7,'Indexed REC Deliveries'!$C$6:$C$82,'REC Deliveries'!L$5),0)*(5/12))</f>
        <v>4955306.7614847664</v>
      </c>
      <c r="M19" s="89">
        <f>(_xlfn.IFNA(SUMIFS(INDEX('Indexed REC Deliveries'!$I$6:$AG$82,,MATCH(_xlfn.NUMBERVALUE(LEFT('REC Deliveries'!$D19,4)),'Indexed REC Deliveries'!$I$5:$AG$5,0)),'Indexed REC Deliveries'!$D$6:$D$82,'REC Deliveries'!M$7,'Indexed REC Deliveries'!$C$6:$C$82,'REC Deliveries'!M$5),0)*(7/12))+
(_xlfn.IFNA(SUMIFS(INDEX('Indexed REC Deliveries'!$I$6:$AG$82,,MATCH(_xlfn.NUMBERVALUE(RIGHT('REC Deliveries'!$D19,4)),'Indexed REC Deliveries'!$I$5:$AG$5,0)),'Indexed REC Deliveries'!$D$6:$D$82,'REC Deliveries'!M$7,'Indexed REC Deliveries'!$C$6:$C$82,'REC Deliveries'!M$5),0)*(5/12))</f>
        <v>153850.19954427143</v>
      </c>
      <c r="N19" s="116">
        <f t="shared" ref="N19:O19" si="63">N47+N75+N103</f>
        <v>1830409</v>
      </c>
      <c r="O19" s="116">
        <f t="shared" si="63"/>
        <v>31316</v>
      </c>
      <c r="P19" s="116">
        <f t="shared" si="10"/>
        <v>0</v>
      </c>
      <c r="Q19" s="116">
        <f t="shared" si="10"/>
        <v>2065519</v>
      </c>
      <c r="R19" s="116">
        <f t="shared" si="10"/>
        <v>2565628.5745999999</v>
      </c>
      <c r="S19" s="37">
        <v>160785.22867275035</v>
      </c>
      <c r="T19" s="37">
        <v>379110</v>
      </c>
      <c r="U19" s="318">
        <f t="shared" ref="U19:Z19" si="64">SUM(U47,U75,U103)</f>
        <v>1053088.0656615209</v>
      </c>
      <c r="V19" s="318">
        <f t="shared" si="64"/>
        <v>1166388.6554126476</v>
      </c>
      <c r="W19" s="318">
        <f t="shared" si="64"/>
        <v>1612106.8213495985</v>
      </c>
      <c r="X19" s="318">
        <f t="shared" si="64"/>
        <v>913949.37702672649</v>
      </c>
      <c r="Y19" s="318">
        <f t="shared" si="64"/>
        <v>280831.29488558625</v>
      </c>
      <c r="Z19" s="318">
        <f t="shared" si="64"/>
        <v>1309232.1723407803</v>
      </c>
      <c r="AA19" s="37">
        <v>386074.96240601491</v>
      </c>
      <c r="AB19" s="89">
        <f>(_xlfn.IFNA(SUMIFS(INDEX('Indexed REC Deliveries'!$I$6:$AG$82,,MATCH(_xlfn.NUMBERVALUE(LEFT('REC Deliveries'!$D19,4)),'Indexed REC Deliveries'!$I$5:$AG$5,0)),'Indexed REC Deliveries'!$D$6:$D$82,'REC Deliveries'!AB$7,'Indexed REC Deliveries'!$C$6:$C$82,'REC Deliveries'!AB$5),0)*(7/12))+
(_xlfn.IFNA(SUMIFS(INDEX('Indexed REC Deliveries'!$I$6:$AG$82,,MATCH(_xlfn.NUMBERVALUE(RIGHT('REC Deliveries'!$D19,4)),'Indexed REC Deliveries'!$I$5:$AG$5,0)),'Indexed REC Deliveries'!$D$6:$D$82,'REC Deliveries'!AB$7,'Indexed REC Deliveries'!$C$6:$C$82,'REC Deliveries'!AB$5),0)*(5/12))</f>
        <v>11041666.666666668</v>
      </c>
      <c r="AC19" s="89">
        <f>(_xlfn.IFNA(SUMIFS(INDEX('Indexed REC Deliveries'!$I$6:$AG$82,,MATCH(_xlfn.NUMBERVALUE(LEFT('REC Deliveries'!$D19,4)),'Indexed REC Deliveries'!$I$5:$AG$5,0)),'Indexed REC Deliveries'!$D$6:$D$82,'REC Deliveries'!AC$7,'Indexed REC Deliveries'!$C$6:$C$82,'REC Deliveries'!AC$5),0)*(7/12))+
(_xlfn.IFNA(SUMIFS(INDEX('Indexed REC Deliveries'!$I$6:$AG$82,,MATCH(_xlfn.NUMBERVALUE(RIGHT('REC Deliveries'!$D19,4)),'Indexed REC Deliveries'!$I$5:$AG$5,0)),'Indexed REC Deliveries'!$D$6:$D$82,'REC Deliveries'!AC$7,'Indexed REC Deliveries'!$C$6:$C$82,'REC Deliveries'!AC$5),0)*(5/12))</f>
        <v>5041265.3986446317</v>
      </c>
      <c r="AD19" s="89">
        <f>(_xlfn.IFNA(SUMIFS(INDEX('Indexed REC Deliveries'!$I$6:$AG$82,,MATCH(_xlfn.NUMBERVALUE(LEFT('REC Deliveries'!$D19,4)),'Indexed REC Deliveries'!$I$5:$AG$5,0)),'Indexed REC Deliveries'!$D$6:$D$82,'REC Deliveries'!AD$7,'Indexed REC Deliveries'!$C$6:$C$82,'REC Deliveries'!AD$5),0)*(7/12))+
(_xlfn.IFNA(SUMIFS(INDEX('Indexed REC Deliveries'!$I$6:$AG$82,,MATCH(_xlfn.NUMBERVALUE(RIGHT('REC Deliveries'!$D19,4)),'Indexed REC Deliveries'!$I$5:$AG$5,0)),'Indexed REC Deliveries'!$D$6:$D$82,'REC Deliveries'!AD$7,'Indexed REC Deliveries'!$C$6:$C$82,'REC Deliveries'!AD$5),0)*(5/12))</f>
        <v>372172.11752213544</v>
      </c>
      <c r="AF19" s="41">
        <f t="shared" si="12"/>
        <v>7567108.3650000002</v>
      </c>
      <c r="AG19" s="41">
        <f t="shared" si="5"/>
        <v>13397821.764301788</v>
      </c>
      <c r="AH19" s="41">
        <f t="shared" si="5"/>
        <v>11041666.666666668</v>
      </c>
      <c r="AI19" s="41">
        <f t="shared" si="5"/>
        <v>12514218.865249641</v>
      </c>
      <c r="AJ19" s="41">
        <f t="shared" si="13"/>
        <v>20964930.12930179</v>
      </c>
      <c r="AK19" s="41">
        <f t="shared" si="13"/>
        <v>23555885.531916313</v>
      </c>
      <c r="AL19" s="41">
        <f t="shared" si="6"/>
        <v>44520815.661218099</v>
      </c>
      <c r="AM19" s="100">
        <f>AL19/'RPS Balance'!E16</f>
        <v>0.33549236185136982</v>
      </c>
      <c r="AO19" s="41">
        <f t="shared" si="14"/>
        <v>5530935</v>
      </c>
      <c r="AP19" s="41">
        <f t="shared" si="15"/>
        <v>8780337.3260290381</v>
      </c>
      <c r="AQ19" s="41">
        <f t="shared" si="16"/>
        <v>160785.22867275035</v>
      </c>
      <c r="AR19" s="41">
        <f t="shared" si="17"/>
        <v>1861725</v>
      </c>
      <c r="AS19" s="41">
        <f t="shared" si="18"/>
        <v>4631147.5745999999</v>
      </c>
      <c r="AT19" s="41">
        <f t="shared" si="19"/>
        <v>379110</v>
      </c>
      <c r="AU19" s="41">
        <f t="shared" si="20"/>
        <v>0</v>
      </c>
      <c r="AV19" s="41">
        <f t="shared" si="21"/>
        <v>6335596.38667686</v>
      </c>
      <c r="AW19" s="41">
        <f t="shared" si="22"/>
        <v>16455104.182833435</v>
      </c>
      <c r="AX19" s="41">
        <f t="shared" si="23"/>
        <v>386074.96240601491</v>
      </c>
      <c r="AY19" s="205">
        <f t="shared" si="24"/>
        <v>0</v>
      </c>
    </row>
    <row r="20" spans="2:51">
      <c r="B20" s="228" t="s">
        <v>74</v>
      </c>
      <c r="C20" s="311" t="s">
        <v>229</v>
      </c>
      <c r="D20" s="228" t="s">
        <v>30</v>
      </c>
      <c r="E20" s="116">
        <f t="shared" ref="E20:I20" si="65">E48+E76+E104</f>
        <v>883957</v>
      </c>
      <c r="F20" s="116">
        <f t="shared" si="65"/>
        <v>1098463</v>
      </c>
      <c r="G20" s="116">
        <f t="shared" si="65"/>
        <v>2145855</v>
      </c>
      <c r="H20" s="116">
        <f t="shared" si="65"/>
        <v>44404</v>
      </c>
      <c r="I20" s="116">
        <f t="shared" si="65"/>
        <v>231945</v>
      </c>
      <c r="J20" s="116">
        <f t="shared" ref="J20" si="66">J48+J76+J104</f>
        <v>1098247</v>
      </c>
      <c r="K20" s="89">
        <f>(_xlfn.IFNA(SUMIFS(INDEX('Indexed REC Deliveries'!$I$6:$AG$82,,MATCH(_xlfn.NUMBERVALUE(LEFT('REC Deliveries'!$D20,4)),'Indexed REC Deliveries'!$I$5:$AG$5,0)),'Indexed REC Deliveries'!$D$6:$D$82,'REC Deliveries'!K$7,'Indexed REC Deliveries'!$C$6:$C$82,'REC Deliveries'!K$5),0)*(7/12))+
(_xlfn.IFNA(SUMIFS(INDEX('Indexed REC Deliveries'!$I$6:$AG$82,,MATCH(_xlfn.NUMBERVALUE(RIGHT('REC Deliveries'!$D20,4)),'Indexed REC Deliveries'!$I$5:$AG$5,0)),'Indexed REC Deliveries'!$D$6:$D$82,'REC Deliveries'!K$7,'Indexed REC Deliveries'!$C$6:$C$82,'REC Deliveries'!K$5),0)*(5/12))</f>
        <v>3671180.3649999998</v>
      </c>
      <c r="L20" s="89">
        <f>(_xlfn.IFNA(SUMIFS(INDEX('Indexed REC Deliveries'!$I$6:$AG$82,,MATCH(_xlfn.NUMBERVALUE(LEFT('REC Deliveries'!$D20,4)),'Indexed REC Deliveries'!$I$5:$AG$5,0)),'Indexed REC Deliveries'!$D$6:$D$82,'REC Deliveries'!L$7,'Indexed REC Deliveries'!$C$6:$C$82,'REC Deliveries'!L$5),0)*(7/12))+
(_xlfn.IFNA(SUMIFS(INDEX('Indexed REC Deliveries'!$I$6:$AG$82,,MATCH(_xlfn.NUMBERVALUE(RIGHT('REC Deliveries'!$D20,4)),'Indexed REC Deliveries'!$I$5:$AG$5,0)),'Indexed REC Deliveries'!$D$6:$D$82,'REC Deliveries'!L$7,'Indexed REC Deliveries'!$C$6:$C$82,'REC Deliveries'!L$5),0)*(5/12))</f>
        <v>4930530.2276773434</v>
      </c>
      <c r="M20" s="89">
        <f>(_xlfn.IFNA(SUMIFS(INDEX('Indexed REC Deliveries'!$I$6:$AG$82,,MATCH(_xlfn.NUMBERVALUE(LEFT('REC Deliveries'!$D20,4)),'Indexed REC Deliveries'!$I$5:$AG$5,0)),'Indexed REC Deliveries'!$D$6:$D$82,'REC Deliveries'!M$7,'Indexed REC Deliveries'!$C$6:$C$82,'REC Deliveries'!M$5),0)*(7/12))+
(_xlfn.IFNA(SUMIFS(INDEX('Indexed REC Deliveries'!$I$6:$AG$82,,MATCH(_xlfn.NUMBERVALUE(RIGHT('REC Deliveries'!$D20,4)),'Indexed REC Deliveries'!$I$5:$AG$5,0)),'Indexed REC Deliveries'!$D$6:$D$82,'REC Deliveries'!M$7,'Indexed REC Deliveries'!$C$6:$C$82,'REC Deliveries'!M$5),0)*(5/12))</f>
        <v>153080.94854655006</v>
      </c>
      <c r="N20" s="116">
        <f t="shared" ref="N20:O20" si="67">N48+N76+N104</f>
        <v>0</v>
      </c>
      <c r="O20" s="116">
        <f t="shared" si="67"/>
        <v>0</v>
      </c>
      <c r="P20" s="116">
        <f t="shared" si="10"/>
        <v>0</v>
      </c>
      <c r="Q20" s="116">
        <f t="shared" si="10"/>
        <v>2065519</v>
      </c>
      <c r="R20" s="116">
        <f t="shared" si="10"/>
        <v>2565628.5745999999</v>
      </c>
      <c r="S20" s="37">
        <v>159981.30252938659</v>
      </c>
      <c r="T20" s="37">
        <v>379110</v>
      </c>
      <c r="U20" s="318">
        <f t="shared" ref="U20:Z20" si="68">SUM(U48,U76,U104)</f>
        <v>1222823.3570580133</v>
      </c>
      <c r="V20" s="318">
        <f t="shared" si="68"/>
        <v>1346874.3609886137</v>
      </c>
      <c r="W20" s="318">
        <f t="shared" si="68"/>
        <v>1923953.7784428506</v>
      </c>
      <c r="X20" s="318">
        <f t="shared" si="68"/>
        <v>1063409.162941593</v>
      </c>
      <c r="Y20" s="318">
        <f t="shared" si="68"/>
        <v>326820.8408111583</v>
      </c>
      <c r="Z20" s="318">
        <f t="shared" si="68"/>
        <v>1509705.6213157757</v>
      </c>
      <c r="AA20" s="37">
        <v>421236.61654135323</v>
      </c>
      <c r="AB20" s="89">
        <f>(_xlfn.IFNA(SUMIFS(INDEX('Indexed REC Deliveries'!$I$6:$AG$82,,MATCH(_xlfn.NUMBERVALUE(LEFT('REC Deliveries'!$D20,4)),'Indexed REC Deliveries'!$I$5:$AG$5,0)),'Indexed REC Deliveries'!$D$6:$D$82,'REC Deliveries'!AB$7,'Indexed REC Deliveries'!$C$6:$C$82,'REC Deliveries'!AB$5),0)*(7/12))+
(_xlfn.IFNA(SUMIFS(INDEX('Indexed REC Deliveries'!$I$6:$AG$82,,MATCH(_xlfn.NUMBERVALUE(RIGHT('REC Deliveries'!$D20,4)),'Indexed REC Deliveries'!$I$5:$AG$5,0)),'Indexed REC Deliveries'!$D$6:$D$82,'REC Deliveries'!AB$7,'Indexed REC Deliveries'!$C$6:$C$82,'REC Deliveries'!AB$5),0)*(5/12))</f>
        <v>12916666.666666668</v>
      </c>
      <c r="AC20" s="89">
        <f>(_xlfn.IFNA(SUMIFS(INDEX('Indexed REC Deliveries'!$I$6:$AG$82,,MATCH(_xlfn.NUMBERVALUE(LEFT('REC Deliveries'!$D20,4)),'Indexed REC Deliveries'!$I$5:$AG$5,0)),'Indexed REC Deliveries'!$D$6:$D$82,'REC Deliveries'!AC$7,'Indexed REC Deliveries'!$C$6:$C$82,'REC Deliveries'!AC$5),0)*(7/12))+
(_xlfn.IFNA(SUMIFS(INDEX('Indexed REC Deliveries'!$I$6:$AG$82,,MATCH(_xlfn.NUMBERVALUE(RIGHT('REC Deliveries'!$D20,4)),'Indexed REC Deliveries'!$I$5:$AG$5,0)),'Indexed REC Deliveries'!$D$6:$D$82,'REC Deliveries'!AC$7,'Indexed REC Deliveries'!$C$6:$C$82,'REC Deliveries'!AC$5),0)*(5/12))</f>
        <v>5911892.4049847424</v>
      </c>
      <c r="AD20" s="89">
        <f>(_xlfn.IFNA(SUMIFS(INDEX('Indexed REC Deliveries'!$I$6:$AG$82,,MATCH(_xlfn.NUMBERVALUE(LEFT('REC Deliveries'!$D20,4)),'Indexed REC Deliveries'!$I$5:$AG$5,0)),'Indexed REC Deliveries'!$D$6:$D$82,'REC Deliveries'!AD$7,'Indexed REC Deliveries'!$C$6:$C$82,'REC Deliveries'!AD$5),0)*(7/12))+
(_xlfn.IFNA(SUMIFS(INDEX('Indexed REC Deliveries'!$I$6:$AG$82,,MATCH(_xlfn.NUMBERVALUE(RIGHT('REC Deliveries'!$D20,4)),'Indexed REC Deliveries'!$I$5:$AG$5,0)),'Indexed REC Deliveries'!$D$6:$D$82,'REC Deliveries'!AD$7,'Indexed REC Deliveries'!$C$6:$C$82,'REC Deliveries'!AD$5),0)*(5/12))</f>
        <v>455311.25693452475</v>
      </c>
      <c r="AF20" s="41">
        <f t="shared" si="12"/>
        <v>5736699.3650000002</v>
      </c>
      <c r="AG20" s="41">
        <f t="shared" si="5"/>
        <v>13312092.05335328</v>
      </c>
      <c r="AH20" s="41">
        <f t="shared" si="5"/>
        <v>12916666.666666668</v>
      </c>
      <c r="AI20" s="41">
        <f t="shared" si="5"/>
        <v>14561137.400018625</v>
      </c>
      <c r="AJ20" s="41">
        <f t="shared" si="13"/>
        <v>19048791.418353282</v>
      </c>
      <c r="AK20" s="41">
        <f t="shared" si="13"/>
        <v>27477804.066685289</v>
      </c>
      <c r="AL20" s="41">
        <f t="shared" si="6"/>
        <v>46526595.485038579</v>
      </c>
      <c r="AM20" s="100">
        <f>AL20/'RPS Balance'!E17</f>
        <v>0.33756879969446402</v>
      </c>
      <c r="AO20" s="41">
        <f t="shared" si="14"/>
        <v>5502871</v>
      </c>
      <c r="AP20" s="41">
        <f t="shared" si="15"/>
        <v>8754791.5412238929</v>
      </c>
      <c r="AQ20" s="41">
        <f t="shared" si="16"/>
        <v>159981.30252938659</v>
      </c>
      <c r="AR20" s="41">
        <f t="shared" si="17"/>
        <v>0</v>
      </c>
      <c r="AS20" s="41">
        <f t="shared" si="18"/>
        <v>4631147.5745999999</v>
      </c>
      <c r="AT20" s="41">
        <f t="shared" si="19"/>
        <v>379110</v>
      </c>
      <c r="AU20" s="41">
        <f t="shared" si="20"/>
        <v>0</v>
      </c>
      <c r="AV20" s="41">
        <f t="shared" si="21"/>
        <v>7393587.1215580041</v>
      </c>
      <c r="AW20" s="41">
        <f t="shared" si="22"/>
        <v>19283870.328585934</v>
      </c>
      <c r="AX20" s="41">
        <f t="shared" si="23"/>
        <v>421236.61654135323</v>
      </c>
      <c r="AY20" s="205">
        <f t="shared" si="24"/>
        <v>0</v>
      </c>
    </row>
    <row r="21" spans="2:51">
      <c r="B21" s="228" t="s">
        <v>74</v>
      </c>
      <c r="C21" s="311" t="s">
        <v>229</v>
      </c>
      <c r="D21" s="228" t="s">
        <v>31</v>
      </c>
      <c r="E21" s="116">
        <f t="shared" ref="E21:I21" si="69">E49+E77+E105</f>
        <v>878489</v>
      </c>
      <c r="F21" s="116">
        <f t="shared" si="69"/>
        <v>1092593</v>
      </c>
      <c r="G21" s="116">
        <f t="shared" si="69"/>
        <v>2135130</v>
      </c>
      <c r="H21" s="116">
        <f t="shared" si="69"/>
        <v>44189</v>
      </c>
      <c r="I21" s="116">
        <f t="shared" si="69"/>
        <v>230786</v>
      </c>
      <c r="J21" s="116">
        <f t="shared" ref="J21" si="70">J49+J77+J105</f>
        <v>1092757</v>
      </c>
      <c r="K21" s="89">
        <f>(_xlfn.IFNA(SUMIFS(INDEX('Indexed REC Deliveries'!$I$6:$AG$82,,MATCH(_xlfn.NUMBERVALUE(LEFT('REC Deliveries'!$D21,4)),'Indexed REC Deliveries'!$I$5:$AG$5,0)),'Indexed REC Deliveries'!$D$6:$D$82,'REC Deliveries'!K$7,'Indexed REC Deliveries'!$C$6:$C$82,'REC Deliveries'!K$5),0)*(7/12))+
(_xlfn.IFNA(SUMIFS(INDEX('Indexed REC Deliveries'!$I$6:$AG$82,,MATCH(_xlfn.NUMBERVALUE(RIGHT('REC Deliveries'!$D21,4)),'Indexed REC Deliveries'!$I$5:$AG$5,0)),'Indexed REC Deliveries'!$D$6:$D$82,'REC Deliveries'!K$7,'Indexed REC Deliveries'!$C$6:$C$82,'REC Deliveries'!K$5),0)*(5/12))</f>
        <v>3671180.3649999998</v>
      </c>
      <c r="L21" s="89">
        <f>(_xlfn.IFNA(SUMIFS(INDEX('Indexed REC Deliveries'!$I$6:$AG$82,,MATCH(_xlfn.NUMBERVALUE(LEFT('REC Deliveries'!$D21,4)),'Indexed REC Deliveries'!$I$5:$AG$5,0)),'Indexed REC Deliveries'!$D$6:$D$82,'REC Deliveries'!L$7,'Indexed REC Deliveries'!$C$6:$C$82,'REC Deliveries'!L$5),0)*(7/12))+
(_xlfn.IFNA(SUMIFS(INDEX('Indexed REC Deliveries'!$I$6:$AG$82,,MATCH(_xlfn.NUMBERVALUE(RIGHT('REC Deliveries'!$D21,4)),'Indexed REC Deliveries'!$I$5:$AG$5,0)),'Indexed REC Deliveries'!$D$6:$D$82,'REC Deliveries'!L$7,'Indexed REC Deliveries'!$C$6:$C$82,'REC Deliveries'!L$5),0)*(5/12))</f>
        <v>4905877.5765389558</v>
      </c>
      <c r="M21" s="89">
        <f>(_xlfn.IFNA(SUMIFS(INDEX('Indexed REC Deliveries'!$I$6:$AG$82,,MATCH(_xlfn.NUMBERVALUE(LEFT('REC Deliveries'!$D21,4)),'Indexed REC Deliveries'!$I$5:$AG$5,0)),'Indexed REC Deliveries'!$D$6:$D$82,'REC Deliveries'!M$7,'Indexed REC Deliveries'!$C$6:$C$82,'REC Deliveries'!M$5),0)*(7/12))+
(_xlfn.IFNA(SUMIFS(INDEX('Indexed REC Deliveries'!$I$6:$AG$82,,MATCH(_xlfn.NUMBERVALUE(RIGHT('REC Deliveries'!$D21,4)),'Indexed REC Deliveries'!$I$5:$AG$5,0)),'Indexed REC Deliveries'!$D$6:$D$82,'REC Deliveries'!M$7,'Indexed REC Deliveries'!$C$6:$C$82,'REC Deliveries'!M$5),0)*(5/12))</f>
        <v>152315.54380381733</v>
      </c>
      <c r="N21" s="116">
        <f t="shared" ref="N21:O21" si="71">N49+N77+N105</f>
        <v>0</v>
      </c>
      <c r="O21" s="116">
        <f t="shared" si="71"/>
        <v>0</v>
      </c>
      <c r="P21" s="116">
        <f t="shared" si="10"/>
        <v>0</v>
      </c>
      <c r="Q21" s="116">
        <f t="shared" si="10"/>
        <v>1635519</v>
      </c>
      <c r="R21" s="116">
        <f t="shared" si="10"/>
        <v>2565628.5745999999</v>
      </c>
      <c r="S21" s="37">
        <v>159181.39601673966</v>
      </c>
      <c r="T21" s="37">
        <v>379110</v>
      </c>
      <c r="U21" s="318">
        <f t="shared" ref="U21:Z21" si="72">SUM(U49,U77,U105)</f>
        <v>1347959.7890663233</v>
      </c>
      <c r="V21" s="318">
        <f t="shared" si="72"/>
        <v>1526457.6380367</v>
      </c>
      <c r="W21" s="318">
        <f t="shared" si="72"/>
        <v>2234241.5007506362</v>
      </c>
      <c r="X21" s="318">
        <f t="shared" si="72"/>
        <v>1212121.649926885</v>
      </c>
      <c r="Y21" s="318">
        <f t="shared" si="72"/>
        <v>372580.43900710251</v>
      </c>
      <c r="Z21" s="318">
        <f t="shared" si="72"/>
        <v>1709176.7030458963</v>
      </c>
      <c r="AA21" s="37">
        <v>456398.27067669155</v>
      </c>
      <c r="AB21" s="89">
        <f>(_xlfn.IFNA(SUMIFS(INDEX('Indexed REC Deliveries'!$I$6:$AG$82,,MATCH(_xlfn.NUMBERVALUE(LEFT('REC Deliveries'!$D21,4)),'Indexed REC Deliveries'!$I$5:$AG$5,0)),'Indexed REC Deliveries'!$D$6:$D$82,'REC Deliveries'!AB$7,'Indexed REC Deliveries'!$C$6:$C$82,'REC Deliveries'!AB$5),0)*(7/12))+
(_xlfn.IFNA(SUMIFS(INDEX('Indexed REC Deliveries'!$I$6:$AG$82,,MATCH(_xlfn.NUMBERVALUE(RIGHT('REC Deliveries'!$D21,4)),'Indexed REC Deliveries'!$I$5:$AG$5,0)),'Indexed REC Deliveries'!$D$6:$D$82,'REC Deliveries'!AB$7,'Indexed REC Deliveries'!$C$6:$C$82,'REC Deliveries'!AB$5),0)*(5/12))</f>
        <v>13916666.666666668</v>
      </c>
      <c r="AC21" s="89">
        <f>(_xlfn.IFNA(SUMIFS(INDEX('Indexed REC Deliveries'!$I$6:$AG$82,,MATCH(_xlfn.NUMBERVALUE(LEFT('REC Deliveries'!$D21,4)),'Indexed REC Deliveries'!$I$5:$AG$5,0)),'Indexed REC Deliveries'!$D$6:$D$82,'REC Deliveries'!AC$7,'Indexed REC Deliveries'!$C$6:$C$82,'REC Deliveries'!AC$5),0)*(7/12))+
(_xlfn.IFNA(SUMIFS(INDEX('Indexed REC Deliveries'!$I$6:$AG$82,,MATCH(_xlfn.NUMBERVALUE(RIGHT('REC Deliveries'!$D21,4)),'Indexed REC Deliveries'!$I$5:$AG$5,0)),'Indexed REC Deliveries'!$D$6:$D$82,'REC Deliveries'!AC$7,'Indexed REC Deliveries'!$C$6:$C$82,'REC Deliveries'!AC$5),0)*(5/12))</f>
        <v>6632332.942959819</v>
      </c>
      <c r="AD21" s="89">
        <f>(_xlfn.IFNA(SUMIFS(INDEX('Indexed REC Deliveries'!$I$6:$AG$82,,MATCH(_xlfn.NUMBERVALUE(LEFT('REC Deliveries'!$D21,4)),'Indexed REC Deliveries'!$I$5:$AG$5,0)),'Indexed REC Deliveries'!$D$6:$D$82,'REC Deliveries'!AD$7,'Indexed REC Deliveries'!$C$6:$C$82,'REC Deliveries'!AD$5),0)*(7/12))+
(_xlfn.IFNA(SUMIFS(INDEX('Indexed REC Deliveries'!$I$6:$AG$82,,MATCH(_xlfn.NUMBERVALUE(RIGHT('REC Deliveries'!$D21,4)),'Indexed REC Deliveries'!$I$5:$AG$5,0)),'Indexed REC Deliveries'!$D$6:$D$82,'REC Deliveries'!AD$7,'Indexed REC Deliveries'!$C$6:$C$82,'REC Deliveries'!AD$5),0)*(5/12))</f>
        <v>538034.70064985217</v>
      </c>
      <c r="AF21" s="41">
        <f t="shared" si="12"/>
        <v>5306699.3650000002</v>
      </c>
      <c r="AG21" s="41">
        <f t="shared" si="5"/>
        <v>13256947.090959512</v>
      </c>
      <c r="AH21" s="41">
        <f t="shared" si="5"/>
        <v>13916666.666666668</v>
      </c>
      <c r="AI21" s="41">
        <f t="shared" si="5"/>
        <v>16408413.634119904</v>
      </c>
      <c r="AJ21" s="41">
        <f t="shared" si="13"/>
        <v>18563646.455959514</v>
      </c>
      <c r="AK21" s="41">
        <f t="shared" si="13"/>
        <v>30325080.300786573</v>
      </c>
      <c r="AL21" s="41">
        <f t="shared" si="6"/>
        <v>48888726.756746076</v>
      </c>
      <c r="AM21" s="100">
        <f>AL21/'RPS Balance'!E18</f>
        <v>0.34332884750062559</v>
      </c>
      <c r="AO21" s="41">
        <f t="shared" si="14"/>
        <v>5473944</v>
      </c>
      <c r="AP21" s="41">
        <f t="shared" si="15"/>
        <v>8729373.4853427727</v>
      </c>
      <c r="AQ21" s="41">
        <f t="shared" si="16"/>
        <v>159181.39601673966</v>
      </c>
      <c r="AR21" s="41">
        <f t="shared" si="17"/>
        <v>0</v>
      </c>
      <c r="AS21" s="41">
        <f t="shared" si="18"/>
        <v>4201147.5745999999</v>
      </c>
      <c r="AT21" s="41">
        <f t="shared" si="19"/>
        <v>379110</v>
      </c>
      <c r="AU21" s="41">
        <f t="shared" si="20"/>
        <v>0</v>
      </c>
      <c r="AV21" s="41">
        <f t="shared" si="21"/>
        <v>8402537.7198335417</v>
      </c>
      <c r="AW21" s="41">
        <f t="shared" si="22"/>
        <v>21087034.310276341</v>
      </c>
      <c r="AX21" s="41">
        <f t="shared" si="23"/>
        <v>456398.27067669155</v>
      </c>
      <c r="AY21" s="205">
        <f t="shared" si="24"/>
        <v>0</v>
      </c>
    </row>
    <row r="22" spans="2:51">
      <c r="B22" s="228" t="s">
        <v>74</v>
      </c>
      <c r="C22" s="311" t="s">
        <v>229</v>
      </c>
      <c r="D22" s="228" t="s">
        <v>32</v>
      </c>
      <c r="E22" s="116">
        <f t="shared" ref="E22:I22" si="73">E50+E78+E106</f>
        <v>705857</v>
      </c>
      <c r="F22" s="116">
        <f t="shared" si="73"/>
        <v>752278</v>
      </c>
      <c r="G22" s="116">
        <f t="shared" si="73"/>
        <v>1995266</v>
      </c>
      <c r="H22" s="116">
        <f t="shared" si="73"/>
        <v>43747</v>
      </c>
      <c r="I22" s="116">
        <f t="shared" si="73"/>
        <v>228482</v>
      </c>
      <c r="J22" s="116">
        <f t="shared" ref="J22" si="74">J50+J78+J106</f>
        <v>1081850</v>
      </c>
      <c r="K22" s="89">
        <f>(_xlfn.IFNA(SUMIFS(INDEX('Indexed REC Deliveries'!$I$6:$AG$82,,MATCH(_xlfn.NUMBERVALUE(LEFT('REC Deliveries'!$D22,4)),'Indexed REC Deliveries'!$I$5:$AG$5,0)),'Indexed REC Deliveries'!$D$6:$D$82,'REC Deliveries'!K$7,'Indexed REC Deliveries'!$C$6:$C$82,'REC Deliveries'!K$5),0)*(7/12))+
(_xlfn.IFNA(SUMIFS(INDEX('Indexed REC Deliveries'!$I$6:$AG$82,,MATCH(_xlfn.NUMBERVALUE(RIGHT('REC Deliveries'!$D22,4)),'Indexed REC Deliveries'!$I$5:$AG$5,0)),'Indexed REC Deliveries'!$D$6:$D$82,'REC Deliveries'!K$7,'Indexed REC Deliveries'!$C$6:$C$82,'REC Deliveries'!K$5),0)*(5/12))</f>
        <v>3671180.3649999998</v>
      </c>
      <c r="L22" s="89">
        <f>(_xlfn.IFNA(SUMIFS(INDEX('Indexed REC Deliveries'!$I$6:$AG$82,,MATCH(_xlfn.NUMBERVALUE(LEFT('REC Deliveries'!$D22,4)),'Indexed REC Deliveries'!$I$5:$AG$5,0)),'Indexed REC Deliveries'!$D$6:$D$82,'REC Deliveries'!L$7,'Indexed REC Deliveries'!$C$6:$C$82,'REC Deliveries'!L$5),0)*(7/12))+
(_xlfn.IFNA(SUMIFS(INDEX('Indexed REC Deliveries'!$I$6:$AG$82,,MATCH(_xlfn.NUMBERVALUE(RIGHT('REC Deliveries'!$D22,4)),'Indexed REC Deliveries'!$I$5:$AG$5,0)),'Indexed REC Deliveries'!$D$6:$D$82,'REC Deliveries'!L$7,'Indexed REC Deliveries'!$C$6:$C$82,'REC Deliveries'!L$5),0)*(5/12))</f>
        <v>4881348.1886562621</v>
      </c>
      <c r="M22" s="89">
        <f>(_xlfn.IFNA(SUMIFS(INDEX('Indexed REC Deliveries'!$I$6:$AG$82,,MATCH(_xlfn.NUMBERVALUE(LEFT('REC Deliveries'!$D22,4)),'Indexed REC Deliveries'!$I$5:$AG$5,0)),'Indexed REC Deliveries'!$D$6:$D$82,'REC Deliveries'!M$7,'Indexed REC Deliveries'!$C$6:$C$82,'REC Deliveries'!M$5),0)*(7/12))+
(_xlfn.IFNA(SUMIFS(INDEX('Indexed REC Deliveries'!$I$6:$AG$82,,MATCH(_xlfn.NUMBERVALUE(RIGHT('REC Deliveries'!$D22,4)),'Indexed REC Deliveries'!$I$5:$AG$5,0)),'Indexed REC Deliveries'!$D$6:$D$82,'REC Deliveries'!M$7,'Indexed REC Deliveries'!$C$6:$C$82,'REC Deliveries'!M$5),0)*(5/12))</f>
        <v>151553.96608479822</v>
      </c>
      <c r="N22" s="116">
        <f t="shared" ref="N22:O22" si="75">N50+N78+N106</f>
        <v>0</v>
      </c>
      <c r="O22" s="116">
        <f t="shared" si="75"/>
        <v>0</v>
      </c>
      <c r="P22" s="116">
        <f t="shared" si="10"/>
        <v>0</v>
      </c>
      <c r="Q22" s="116">
        <f t="shared" si="10"/>
        <v>1635519</v>
      </c>
      <c r="R22" s="116">
        <f t="shared" si="10"/>
        <v>2565628.5745999999</v>
      </c>
      <c r="S22" s="37">
        <v>158385.48903665596</v>
      </c>
      <c r="T22" s="37">
        <v>379110</v>
      </c>
      <c r="U22" s="318">
        <f t="shared" ref="U22:Z22" si="76">SUM(U50,U78,U106)</f>
        <v>1472251.7879999354</v>
      </c>
      <c r="V22" s="318">
        <f t="shared" si="76"/>
        <v>1611984.1742730315</v>
      </c>
      <c r="W22" s="318">
        <f t="shared" si="76"/>
        <v>2542977.784446883</v>
      </c>
      <c r="X22" s="318">
        <f t="shared" si="76"/>
        <v>1360090.5744772505</v>
      </c>
      <c r="Y22" s="318">
        <f t="shared" si="76"/>
        <v>394414.38801206695</v>
      </c>
      <c r="Z22" s="318">
        <f t="shared" si="76"/>
        <v>1804140.6244490165</v>
      </c>
      <c r="AA22" s="37">
        <v>491559.92481202987</v>
      </c>
      <c r="AB22" s="89">
        <f>(_xlfn.IFNA(SUMIFS(INDEX('Indexed REC Deliveries'!$I$6:$AG$82,,MATCH(_xlfn.NUMBERVALUE(LEFT('REC Deliveries'!$D22,4)),'Indexed REC Deliveries'!$I$5:$AG$5,0)),'Indexed REC Deliveries'!$D$6:$D$82,'REC Deliveries'!AB$7,'Indexed REC Deliveries'!$C$6:$C$82,'REC Deliveries'!AB$5),0)*(7/12))+
(_xlfn.IFNA(SUMIFS(INDEX('Indexed REC Deliveries'!$I$6:$AG$82,,MATCH(_xlfn.NUMBERVALUE(RIGHT('REC Deliveries'!$D22,4)),'Indexed REC Deliveries'!$I$5:$AG$5,0)),'Indexed REC Deliveries'!$D$6:$D$82,'REC Deliveries'!AB$7,'Indexed REC Deliveries'!$C$6:$C$82,'REC Deliveries'!AB$5),0)*(5/12))</f>
        <v>14916666.666666668</v>
      </c>
      <c r="AC22" s="89">
        <f>(_xlfn.IFNA(SUMIFS(INDEX('Indexed REC Deliveries'!$I$6:$AG$82,,MATCH(_xlfn.NUMBERVALUE(LEFT('REC Deliveries'!$D22,4)),'Indexed REC Deliveries'!$I$5:$AG$5,0)),'Indexed REC Deliveries'!$D$6:$D$82,'REC Deliveries'!AC$7,'Indexed REC Deliveries'!$C$6:$C$82,'REC Deliveries'!AC$5),0)*(7/12))+
(_xlfn.IFNA(SUMIFS(INDEX('Indexed REC Deliveries'!$I$6:$AG$82,,MATCH(_xlfn.NUMBERVALUE(RIGHT('REC Deliveries'!$D22,4)),'Indexed REC Deliveries'!$I$5:$AG$5,0)),'Indexed REC Deliveries'!$D$6:$D$82,'REC Deliveries'!AC$7,'Indexed REC Deliveries'!$C$6:$C$82,'REC Deliveries'!AC$5),0)*(5/12))</f>
        <v>7349171.2782450207</v>
      </c>
      <c r="AD22" s="89">
        <f>(_xlfn.IFNA(SUMIFS(INDEX('Indexed REC Deliveries'!$I$6:$AG$82,,MATCH(_xlfn.NUMBERVALUE(LEFT('REC Deliveries'!$D22,4)),'Indexed REC Deliveries'!$I$5:$AG$5,0)),'Indexed REC Deliveries'!$D$6:$D$82,'REC Deliveries'!AD$7,'Indexed REC Deliveries'!$C$6:$C$82,'REC Deliveries'!AD$5),0)*(7/12))+
(_xlfn.IFNA(SUMIFS(INDEX('Indexed REC Deliveries'!$I$6:$AG$82,,MATCH(_xlfn.NUMBERVALUE(RIGHT('REC Deliveries'!$D22,4)),'Indexed REC Deliveries'!$I$5:$AG$5,0)),'Indexed REC Deliveries'!$D$6:$D$82,'REC Deliveries'!AD$7,'Indexed REC Deliveries'!$C$6:$C$82,'REC Deliveries'!AD$5),0)*(5/12))</f>
        <v>620344.52714660298</v>
      </c>
      <c r="AF22" s="41">
        <f t="shared" si="12"/>
        <v>5306699.3650000002</v>
      </c>
      <c r="AG22" s="41">
        <f t="shared" si="5"/>
        <v>12564396.218377717</v>
      </c>
      <c r="AH22" s="41">
        <f t="shared" si="5"/>
        <v>14916666.666666668</v>
      </c>
      <c r="AI22" s="41">
        <f t="shared" si="5"/>
        <v>18026045.063861839</v>
      </c>
      <c r="AJ22" s="41">
        <f t="shared" si="13"/>
        <v>17871095.583377719</v>
      </c>
      <c r="AK22" s="41">
        <f t="shared" si="13"/>
        <v>32942711.730528507</v>
      </c>
      <c r="AL22" s="41">
        <f t="shared" si="6"/>
        <v>50813807.31390623</v>
      </c>
      <c r="AM22" s="100">
        <f>AL22/'RPS Balance'!E19</f>
        <v>0.34652854918169224</v>
      </c>
      <c r="AO22" s="41">
        <f t="shared" si="14"/>
        <v>4807480</v>
      </c>
      <c r="AP22" s="41">
        <f t="shared" si="15"/>
        <v>8704082.5197410602</v>
      </c>
      <c r="AQ22" s="41">
        <f t="shared" si="16"/>
        <v>158385.48903665596</v>
      </c>
      <c r="AR22" s="41">
        <f t="shared" si="17"/>
        <v>0</v>
      </c>
      <c r="AS22" s="41">
        <f t="shared" si="18"/>
        <v>4201147.5745999999</v>
      </c>
      <c r="AT22" s="41">
        <f t="shared" si="19"/>
        <v>379110</v>
      </c>
      <c r="AU22" s="41">
        <f t="shared" si="20"/>
        <v>0</v>
      </c>
      <c r="AV22" s="41">
        <f t="shared" si="21"/>
        <v>9185859.3336581849</v>
      </c>
      <c r="AW22" s="41">
        <f t="shared" si="22"/>
        <v>22886182.472058292</v>
      </c>
      <c r="AX22" s="41">
        <f t="shared" si="23"/>
        <v>491559.92481202987</v>
      </c>
      <c r="AY22" s="205">
        <f t="shared" si="24"/>
        <v>0</v>
      </c>
    </row>
    <row r="23" spans="2:51">
      <c r="B23" s="228" t="s">
        <v>74</v>
      </c>
      <c r="C23" s="311" t="s">
        <v>229</v>
      </c>
      <c r="D23" s="228" t="s">
        <v>33</v>
      </c>
      <c r="E23" s="116">
        <f t="shared" ref="E23:I23" si="77">E51+E79+E107</f>
        <v>821580</v>
      </c>
      <c r="F23" s="116">
        <f t="shared" si="77"/>
        <v>1001765</v>
      </c>
      <c r="G23" s="116">
        <f t="shared" si="77"/>
        <v>2123207</v>
      </c>
      <c r="H23" s="116">
        <f t="shared" si="77"/>
        <v>43963</v>
      </c>
      <c r="I23" s="116">
        <f t="shared" si="77"/>
        <v>229631</v>
      </c>
      <c r="J23" s="116">
        <f t="shared" ref="J23" si="78">J51+J79+J107</f>
        <v>1087291</v>
      </c>
      <c r="K23" s="89">
        <f>(_xlfn.IFNA(SUMIFS(INDEX('Indexed REC Deliveries'!$I$6:$AG$82,,MATCH(_xlfn.NUMBERVALUE(LEFT('REC Deliveries'!$D23,4)),'Indexed REC Deliveries'!$I$5:$AG$5,0)),'Indexed REC Deliveries'!$D$6:$D$82,'REC Deliveries'!K$7,'Indexed REC Deliveries'!$C$6:$C$82,'REC Deliveries'!K$5),0)*(7/12))+
(_xlfn.IFNA(SUMIFS(INDEX('Indexed REC Deliveries'!$I$6:$AG$82,,MATCH(_xlfn.NUMBERVALUE(RIGHT('REC Deliveries'!$D23,4)),'Indexed REC Deliveries'!$I$5:$AG$5,0)),'Indexed REC Deliveries'!$D$6:$D$82,'REC Deliveries'!K$7,'Indexed REC Deliveries'!$C$6:$C$82,'REC Deliveries'!K$5),0)*(5/12))</f>
        <v>3671180.3649999998</v>
      </c>
      <c r="L23" s="89">
        <f>(_xlfn.IFNA(SUMIFS(INDEX('Indexed REC Deliveries'!$I$6:$AG$82,,MATCH(_xlfn.NUMBERVALUE(LEFT('REC Deliveries'!$D23,4)),'Indexed REC Deliveries'!$I$5:$AG$5,0)),'Indexed REC Deliveries'!$D$6:$D$82,'REC Deliveries'!L$7,'Indexed REC Deliveries'!$C$6:$C$82,'REC Deliveries'!L$5),0)*(7/12))+
(_xlfn.IFNA(SUMIFS(INDEX('Indexed REC Deliveries'!$I$6:$AG$82,,MATCH(_xlfn.NUMBERVALUE(RIGHT('REC Deliveries'!$D23,4)),'Indexed REC Deliveries'!$I$5:$AG$5,0)),'Indexed REC Deliveries'!$D$6:$D$82,'REC Deliveries'!L$7,'Indexed REC Deliveries'!$C$6:$C$82,'REC Deliveries'!L$5),0)*(5/12))</f>
        <v>4856941.4477129802</v>
      </c>
      <c r="M23" s="89">
        <f>(_xlfn.IFNA(SUMIFS(INDEX('Indexed REC Deliveries'!$I$6:$AG$82,,MATCH(_xlfn.NUMBERVALUE(LEFT('REC Deliveries'!$D23,4)),'Indexed REC Deliveries'!$I$5:$AG$5,0)),'Indexed REC Deliveries'!$D$6:$D$82,'REC Deliveries'!M$7,'Indexed REC Deliveries'!$C$6:$C$82,'REC Deliveries'!M$5),0)*(7/12))+
(_xlfn.IFNA(SUMIFS(INDEX('Indexed REC Deliveries'!$I$6:$AG$82,,MATCH(_xlfn.NUMBERVALUE(RIGHT('REC Deliveries'!$D23,4)),'Indexed REC Deliveries'!$I$5:$AG$5,0)),'Indexed REC Deliveries'!$D$6:$D$82,'REC Deliveries'!M$7,'Indexed REC Deliveries'!$C$6:$C$82,'REC Deliveries'!M$5),0)*(5/12))</f>
        <v>150796.19625437423</v>
      </c>
      <c r="N23" s="116">
        <f t="shared" ref="N23:O23" si="79">N51+N79+N107</f>
        <v>0</v>
      </c>
      <c r="O23" s="116">
        <f t="shared" si="79"/>
        <v>0</v>
      </c>
      <c r="P23" s="116">
        <f t="shared" si="10"/>
        <v>0</v>
      </c>
      <c r="Q23" s="116">
        <f t="shared" si="10"/>
        <v>1335519</v>
      </c>
      <c r="R23" s="116">
        <f t="shared" si="10"/>
        <v>2565628.5745999999</v>
      </c>
      <c r="S23" s="37">
        <v>157593.56159147268</v>
      </c>
      <c r="T23" s="37">
        <v>379110</v>
      </c>
      <c r="U23" s="318">
        <f t="shared" ref="U23:Z23" si="80">SUM(U51,U79,U107)</f>
        <v>1552390.8949223361</v>
      </c>
      <c r="V23" s="318">
        <f t="shared" si="80"/>
        <v>1697083.0778281812</v>
      </c>
      <c r="W23" s="318">
        <f t="shared" si="80"/>
        <v>2690216.641124649</v>
      </c>
      <c r="X23" s="318">
        <f t="shared" si="80"/>
        <v>1430304.8880048643</v>
      </c>
      <c r="Y23" s="318">
        <f t="shared" si="80"/>
        <v>416139.16727200663</v>
      </c>
      <c r="Z23" s="318">
        <f t="shared" si="80"/>
        <v>1898629.7262451209</v>
      </c>
      <c r="AA23" s="37">
        <v>526721.57894736819</v>
      </c>
      <c r="AB23" s="89">
        <f>(_xlfn.IFNA(SUMIFS(INDEX('Indexed REC Deliveries'!$I$6:$AG$82,,MATCH(_xlfn.NUMBERVALUE(LEFT('REC Deliveries'!$D23,4)),'Indexed REC Deliveries'!$I$5:$AG$5,0)),'Indexed REC Deliveries'!$D$6:$D$82,'REC Deliveries'!AB$7,'Indexed REC Deliveries'!$C$6:$C$82,'REC Deliveries'!AB$5),0)*(7/12))+
(_xlfn.IFNA(SUMIFS(INDEX('Indexed REC Deliveries'!$I$6:$AG$82,,MATCH(_xlfn.NUMBERVALUE(RIGHT('REC Deliveries'!$D23,4)),'Indexed REC Deliveries'!$I$5:$AG$5,0)),'Indexed REC Deliveries'!$D$6:$D$82,'REC Deliveries'!AB$7,'Indexed REC Deliveries'!$C$6:$C$82,'REC Deliveries'!AB$5),0)*(5/12))</f>
        <v>15916666.666666668</v>
      </c>
      <c r="AC23" s="89">
        <f>(_xlfn.IFNA(SUMIFS(INDEX('Indexed REC Deliveries'!$I$6:$AG$82,,MATCH(_xlfn.NUMBERVALUE(LEFT('REC Deliveries'!$D23,4)),'Indexed REC Deliveries'!$I$5:$AG$5,0)),'Indexed REC Deliveries'!$D$6:$D$82,'REC Deliveries'!AC$7,'Indexed REC Deliveries'!$C$6:$C$82,'REC Deliveries'!AC$5),0)*(7/12))+
(_xlfn.IFNA(SUMIFS(INDEX('Indexed REC Deliveries'!$I$6:$AG$82,,MATCH(_xlfn.NUMBERVALUE(RIGHT('REC Deliveries'!$D23,4)),'Indexed REC Deliveries'!$I$5:$AG$5,0)),'Indexed REC Deliveries'!$D$6:$D$82,'REC Deliveries'!AC$7,'Indexed REC Deliveries'!$C$6:$C$82,'REC Deliveries'!AC$5),0)*(5/12))</f>
        <v>8062425.4218537956</v>
      </c>
      <c r="AD23" s="89">
        <f>(_xlfn.IFNA(SUMIFS(INDEX('Indexed REC Deliveries'!$I$6:$AG$82,,MATCH(_xlfn.NUMBERVALUE(LEFT('REC Deliveries'!$D23,4)),'Indexed REC Deliveries'!$I$5:$AG$5,0)),'Indexed REC Deliveries'!$D$6:$D$82,'REC Deliveries'!AD$7,'Indexed REC Deliveries'!$C$6:$C$82,'REC Deliveries'!AD$5),0)*(7/12))+
(_xlfn.IFNA(SUMIFS(INDEX('Indexed REC Deliveries'!$I$6:$AG$82,,MATCH(_xlfn.NUMBERVALUE(RIGHT('REC Deliveries'!$D23,4)),'Indexed REC Deliveries'!$I$5:$AG$5,0)),'Indexed REC Deliveries'!$D$6:$D$82,'REC Deliveries'!AD$7,'Indexed REC Deliveries'!$C$6:$C$82,'REC Deliveries'!AD$5),0)*(5/12))</f>
        <v>702242.8045108699</v>
      </c>
      <c r="AF23" s="41">
        <f t="shared" si="12"/>
        <v>5006699.3650000002</v>
      </c>
      <c r="AG23" s="41">
        <f t="shared" si="5"/>
        <v>13038396.780158827</v>
      </c>
      <c r="AH23" s="41">
        <f t="shared" si="5"/>
        <v>15916666.666666668</v>
      </c>
      <c r="AI23" s="41">
        <f t="shared" si="5"/>
        <v>19355264.200709194</v>
      </c>
      <c r="AJ23" s="41">
        <f t="shared" si="13"/>
        <v>18045096.145158827</v>
      </c>
      <c r="AK23" s="41">
        <f t="shared" si="13"/>
        <v>35271930.867375858</v>
      </c>
      <c r="AL23" s="41">
        <f t="shared" si="6"/>
        <v>53317027.012534685</v>
      </c>
      <c r="AM23" s="100">
        <f>AL23/'RPS Balance'!E20</f>
        <v>0.35560747570567436</v>
      </c>
      <c r="AO23" s="41">
        <f t="shared" si="14"/>
        <v>5307437</v>
      </c>
      <c r="AP23" s="41">
        <f t="shared" si="15"/>
        <v>8678918.0089673549</v>
      </c>
      <c r="AQ23" s="41">
        <f t="shared" si="16"/>
        <v>157593.56159147268</v>
      </c>
      <c r="AR23" s="41">
        <f t="shared" si="17"/>
        <v>0</v>
      </c>
      <c r="AS23" s="41">
        <f t="shared" si="18"/>
        <v>3901147.5745999999</v>
      </c>
      <c r="AT23" s="41">
        <f t="shared" si="19"/>
        <v>379110</v>
      </c>
      <c r="AU23" s="41">
        <f t="shared" si="20"/>
        <v>0</v>
      </c>
      <c r="AV23" s="41">
        <f t="shared" si="21"/>
        <v>9684764.3953971583</v>
      </c>
      <c r="AW23" s="41">
        <f t="shared" si="22"/>
        <v>24681334.893031333</v>
      </c>
      <c r="AX23" s="41">
        <f t="shared" si="23"/>
        <v>526721.57894736819</v>
      </c>
      <c r="AY23" s="205">
        <f t="shared" si="24"/>
        <v>0</v>
      </c>
    </row>
    <row r="24" spans="2:51">
      <c r="B24" s="228" t="s">
        <v>74</v>
      </c>
      <c r="C24" s="311" t="s">
        <v>229</v>
      </c>
      <c r="D24" s="228" t="s">
        <v>34</v>
      </c>
      <c r="E24" s="116">
        <f t="shared" ref="E24:I24" si="81">E52+E80+E108</f>
        <v>648725</v>
      </c>
      <c r="F24" s="116">
        <f t="shared" si="81"/>
        <v>661425</v>
      </c>
      <c r="G24" s="116">
        <f t="shared" si="81"/>
        <v>1767505</v>
      </c>
      <c r="H24" s="116">
        <f t="shared" si="81"/>
        <v>43527</v>
      </c>
      <c r="I24" s="116">
        <f t="shared" si="81"/>
        <v>227337</v>
      </c>
      <c r="J24" s="116">
        <f t="shared" ref="J24" si="82">J52+J80+J108</f>
        <v>1076445</v>
      </c>
      <c r="K24" s="89">
        <f>(_xlfn.IFNA(SUMIFS(INDEX('Indexed REC Deliveries'!$I$6:$AG$82,,MATCH(_xlfn.NUMBERVALUE(LEFT('REC Deliveries'!$D24,4)),'Indexed REC Deliveries'!$I$5:$AG$5,0)),'Indexed REC Deliveries'!$D$6:$D$82,'REC Deliveries'!K$7,'Indexed REC Deliveries'!$C$6:$C$82,'REC Deliveries'!K$5),0)*(7/12))+
(_xlfn.IFNA(SUMIFS(INDEX('Indexed REC Deliveries'!$I$6:$AG$82,,MATCH(_xlfn.NUMBERVALUE(RIGHT('REC Deliveries'!$D24,4)),'Indexed REC Deliveries'!$I$5:$AG$5,0)),'Indexed REC Deliveries'!$D$6:$D$82,'REC Deliveries'!K$7,'Indexed REC Deliveries'!$C$6:$C$82,'REC Deliveries'!K$5),0)*(5/12))</f>
        <v>3671180.3649999998</v>
      </c>
      <c r="L24" s="89">
        <f>(_xlfn.IFNA(SUMIFS(INDEX('Indexed REC Deliveries'!$I$6:$AG$82,,MATCH(_xlfn.NUMBERVALUE(LEFT('REC Deliveries'!$D24,4)),'Indexed REC Deliveries'!$I$5:$AG$5,0)),'Indexed REC Deliveries'!$D$6:$D$82,'REC Deliveries'!L$7,'Indexed REC Deliveries'!$C$6:$C$82,'REC Deliveries'!L$5),0)*(7/12))+
(_xlfn.IFNA(SUMIFS(INDEX('Indexed REC Deliveries'!$I$6:$AG$82,,MATCH(_xlfn.NUMBERVALUE(RIGHT('REC Deliveries'!$D24,4)),'Indexed REC Deliveries'!$I$5:$AG$5,0)),'Indexed REC Deliveries'!$D$6:$D$82,'REC Deliveries'!L$7,'Indexed REC Deliveries'!$C$6:$C$82,'REC Deliveries'!L$5),0)*(5/12))</f>
        <v>4832656.7404744159</v>
      </c>
      <c r="M24" s="89">
        <f>(_xlfn.IFNA(SUMIFS(INDEX('Indexed REC Deliveries'!$I$6:$AG$82,,MATCH(_xlfn.NUMBERVALUE(LEFT('REC Deliveries'!$D24,4)),'Indexed REC Deliveries'!$I$5:$AG$5,0)),'Indexed REC Deliveries'!$D$6:$D$82,'REC Deliveries'!M$7,'Indexed REC Deliveries'!$C$6:$C$82,'REC Deliveries'!M$5),0)*(7/12))+
(_xlfn.IFNA(SUMIFS(INDEX('Indexed REC Deliveries'!$I$6:$AG$82,,MATCH(_xlfn.NUMBERVALUE(RIGHT('REC Deliveries'!$D24,4)),'Indexed REC Deliveries'!$I$5:$AG$5,0)),'Indexed REC Deliveries'!$D$6:$D$82,'REC Deliveries'!M$7,'Indexed REC Deliveries'!$C$6:$C$82,'REC Deliveries'!M$5),0)*(5/12))</f>
        <v>150042.21527310237</v>
      </c>
      <c r="N24" s="116">
        <f t="shared" ref="N24:O24" si="83">N52+N80+N108</f>
        <v>0</v>
      </c>
      <c r="O24" s="116">
        <f t="shared" si="83"/>
        <v>0</v>
      </c>
      <c r="P24" s="116">
        <f t="shared" si="10"/>
        <v>0</v>
      </c>
      <c r="Q24" s="116">
        <f t="shared" si="10"/>
        <v>0</v>
      </c>
      <c r="R24" s="116">
        <f t="shared" si="10"/>
        <v>569999</v>
      </c>
      <c r="S24" s="37">
        <v>156805.59378351533</v>
      </c>
      <c r="T24" s="37">
        <v>379110</v>
      </c>
      <c r="U24" s="318">
        <f t="shared" ref="U24:Z24" si="84">SUM(U52,U80,U108)</f>
        <v>1632129.3063101242</v>
      </c>
      <c r="V24" s="318">
        <f t="shared" si="84"/>
        <v>1781756.4868655547</v>
      </c>
      <c r="W24" s="318">
        <f t="shared" si="84"/>
        <v>2836719.3035190254</v>
      </c>
      <c r="X24" s="318">
        <f t="shared" si="84"/>
        <v>1500168.1299648399</v>
      </c>
      <c r="Y24" s="318">
        <f t="shared" si="84"/>
        <v>437755.32263564656</v>
      </c>
      <c r="Z24" s="318">
        <f t="shared" si="84"/>
        <v>1992646.382532245</v>
      </c>
      <c r="AA24" s="37">
        <v>561883.23308270646</v>
      </c>
      <c r="AB24" s="89">
        <f>(_xlfn.IFNA(SUMIFS(INDEX('Indexed REC Deliveries'!$I$6:$AG$82,,MATCH(_xlfn.NUMBERVALUE(LEFT('REC Deliveries'!$D24,4)),'Indexed REC Deliveries'!$I$5:$AG$5,0)),'Indexed REC Deliveries'!$D$6:$D$82,'REC Deliveries'!AB$7,'Indexed REC Deliveries'!$C$6:$C$82,'REC Deliveries'!AB$5),0)*(7/12))+
(_xlfn.IFNA(SUMIFS(INDEX('Indexed REC Deliveries'!$I$6:$AG$82,,MATCH(_xlfn.NUMBERVALUE(RIGHT('REC Deliveries'!$D24,4)),'Indexed REC Deliveries'!$I$5:$AG$5,0)),'Indexed REC Deliveries'!$D$6:$D$82,'REC Deliveries'!AB$7,'Indexed REC Deliveries'!$C$6:$C$82,'REC Deliveries'!AB$5),0)*(5/12))</f>
        <v>16916666.666666668</v>
      </c>
      <c r="AC24" s="89">
        <f>(_xlfn.IFNA(SUMIFS(INDEX('Indexed REC Deliveries'!$I$6:$AG$82,,MATCH(_xlfn.NUMBERVALUE(LEFT('REC Deliveries'!$D24,4)),'Indexed REC Deliveries'!$I$5:$AG$5,0)),'Indexed REC Deliveries'!$D$6:$D$82,'REC Deliveries'!AC$7,'Indexed REC Deliveries'!$C$6:$C$82,'REC Deliveries'!AC$5),0)*(7/12))+
(_xlfn.IFNA(SUMIFS(INDEX('Indexed REC Deliveries'!$I$6:$AG$82,,MATCH(_xlfn.NUMBERVALUE(RIGHT('REC Deliveries'!$D24,4)),'Indexed REC Deliveries'!$I$5:$AG$5,0)),'Indexed REC Deliveries'!$D$6:$D$82,'REC Deliveries'!AC$7,'Indexed REC Deliveries'!$C$6:$C$82,'REC Deliveries'!AC$5),0)*(5/12))</f>
        <v>8772113.294744527</v>
      </c>
      <c r="AD24" s="89">
        <f>(_xlfn.IFNA(SUMIFS(INDEX('Indexed REC Deliveries'!$I$6:$AG$82,,MATCH(_xlfn.NUMBERVALUE(LEFT('REC Deliveries'!$D24,4)),'Indexed REC Deliveries'!$I$5:$AG$5,0)),'Indexed REC Deliveries'!$D$6:$D$82,'REC Deliveries'!AD$7,'Indexed REC Deliveries'!$C$6:$C$82,'REC Deliveries'!AD$5),0)*(7/12))+
(_xlfn.IFNA(SUMIFS(INDEX('Indexed REC Deliveries'!$I$6:$AG$82,,MATCH(_xlfn.NUMBERVALUE(RIGHT('REC Deliveries'!$D24,4)),'Indexed REC Deliveries'!$I$5:$AG$5,0)),'Indexed REC Deliveries'!$D$6:$D$82,'REC Deliveries'!AD$7,'Indexed REC Deliveries'!$C$6:$C$82,'REC Deliveries'!AD$5),0)*(5/12))</f>
        <v>783731.59048831556</v>
      </c>
      <c r="AF24" s="41">
        <f t="shared" si="12"/>
        <v>3671180.3649999998</v>
      </c>
      <c r="AG24" s="41">
        <f t="shared" si="12"/>
        <v>10134467.549531033</v>
      </c>
      <c r="AH24" s="41">
        <f t="shared" si="12"/>
        <v>16916666.666666668</v>
      </c>
      <c r="AI24" s="41">
        <f t="shared" si="12"/>
        <v>20678013.050142981</v>
      </c>
      <c r="AJ24" s="41">
        <f t="shared" si="13"/>
        <v>13805647.914531033</v>
      </c>
      <c r="AK24" s="41">
        <f t="shared" si="13"/>
        <v>37594679.716809653</v>
      </c>
      <c r="AL24" s="41">
        <f t="shared" si="6"/>
        <v>51400327.63134069</v>
      </c>
      <c r="AM24" s="100">
        <f>AL24/'RPS Balance'!E21</f>
        <v>0.33738951541944939</v>
      </c>
      <c r="AO24" s="41">
        <f t="shared" si="14"/>
        <v>4424964</v>
      </c>
      <c r="AP24" s="41">
        <f t="shared" si="15"/>
        <v>8653879.3207475189</v>
      </c>
      <c r="AQ24" s="41">
        <f t="shared" si="16"/>
        <v>156805.59378351533</v>
      </c>
      <c r="AR24" s="41">
        <f t="shared" si="17"/>
        <v>0</v>
      </c>
      <c r="AS24" s="41">
        <f t="shared" si="18"/>
        <v>569999</v>
      </c>
      <c r="AT24" s="41">
        <f t="shared" si="19"/>
        <v>379110</v>
      </c>
      <c r="AU24" s="41">
        <f t="shared" si="20"/>
        <v>0</v>
      </c>
      <c r="AV24" s="41">
        <f t="shared" si="21"/>
        <v>10181174.931827435</v>
      </c>
      <c r="AW24" s="41">
        <f t="shared" si="22"/>
        <v>26472511.551899508</v>
      </c>
      <c r="AX24" s="41">
        <f t="shared" si="23"/>
        <v>561883.23308270646</v>
      </c>
      <c r="AY24" s="205">
        <f t="shared" si="24"/>
        <v>0</v>
      </c>
    </row>
    <row r="25" spans="2:51">
      <c r="B25" s="228" t="s">
        <v>74</v>
      </c>
      <c r="C25" s="311" t="s">
        <v>229</v>
      </c>
      <c r="D25" s="228" t="s">
        <v>35</v>
      </c>
      <c r="E25" s="116">
        <f t="shared" ref="E25:I25" si="85">E53+E81+E109</f>
        <v>565753</v>
      </c>
      <c r="F25" s="116">
        <f t="shared" si="85"/>
        <v>622188</v>
      </c>
      <c r="G25" s="116">
        <f t="shared" si="85"/>
        <v>1685117</v>
      </c>
      <c r="H25" s="116">
        <f t="shared" si="85"/>
        <v>43308</v>
      </c>
      <c r="I25" s="116">
        <f t="shared" si="85"/>
        <v>226209</v>
      </c>
      <c r="J25" s="116">
        <f t="shared" ref="J25" si="86">J53+J81+J109</f>
        <v>1071066</v>
      </c>
      <c r="K25" s="89">
        <f>(_xlfn.IFNA(SUMIFS(INDEX('Indexed REC Deliveries'!$I$6:$AG$82,,MATCH(_xlfn.NUMBERVALUE(LEFT('REC Deliveries'!$D25,4)),'Indexed REC Deliveries'!$I$5:$AG$5,0)),'Indexed REC Deliveries'!$D$6:$D$82,'REC Deliveries'!K$7,'Indexed REC Deliveries'!$C$6:$C$82,'REC Deliveries'!K$5),0)*(7/12))+
(_xlfn.IFNA(SUMIFS(INDEX('Indexed REC Deliveries'!$I$6:$AG$82,,MATCH(_xlfn.NUMBERVALUE(RIGHT('REC Deliveries'!$D25,4)),'Indexed REC Deliveries'!$I$5:$AG$5,0)),'Indexed REC Deliveries'!$D$6:$D$82,'REC Deliveries'!K$7,'Indexed REC Deliveries'!$C$6:$C$82,'REC Deliveries'!K$5),0)*(5/12))</f>
        <v>3671180.3649999998</v>
      </c>
      <c r="L25" s="89">
        <f>(_xlfn.IFNA(SUMIFS(INDEX('Indexed REC Deliveries'!$I$6:$AG$82,,MATCH(_xlfn.NUMBERVALUE(LEFT('REC Deliveries'!$D25,4)),'Indexed REC Deliveries'!$I$5:$AG$5,0)),'Indexed REC Deliveries'!$D$6:$D$82,'REC Deliveries'!L$7,'Indexed REC Deliveries'!$C$6:$C$82,'REC Deliveries'!L$5),0)*(7/12))+
(_xlfn.IFNA(SUMIFS(INDEX('Indexed REC Deliveries'!$I$6:$AG$82,,MATCH(_xlfn.NUMBERVALUE(RIGHT('REC Deliveries'!$D25,4)),'Indexed REC Deliveries'!$I$5:$AG$5,0)),'Indexed REC Deliveries'!$D$6:$D$82,'REC Deliveries'!L$7,'Indexed REC Deliveries'!$C$6:$C$82,'REC Deliveries'!L$5),0)*(5/12))</f>
        <v>4808493.4567720434</v>
      </c>
      <c r="M25" s="89">
        <f>(_xlfn.IFNA(SUMIFS(INDEX('Indexed REC Deliveries'!$I$6:$AG$82,,MATCH(_xlfn.NUMBERVALUE(LEFT('REC Deliveries'!$D25,4)),'Indexed REC Deliveries'!$I$5:$AG$5,0)),'Indexed REC Deliveries'!$D$6:$D$82,'REC Deliveries'!M$7,'Indexed REC Deliveries'!$C$6:$C$82,'REC Deliveries'!M$5),0)*(7/12))+
(_xlfn.IFNA(SUMIFS(INDEX('Indexed REC Deliveries'!$I$6:$AG$82,,MATCH(_xlfn.NUMBERVALUE(RIGHT('REC Deliveries'!$D25,4)),'Indexed REC Deliveries'!$I$5:$AG$5,0)),'Indexed REC Deliveries'!$D$6:$D$82,'REC Deliveries'!M$7,'Indexed REC Deliveries'!$C$6:$C$82,'REC Deliveries'!M$5),0)*(5/12))</f>
        <v>149292.00419673685</v>
      </c>
      <c r="N25" s="116">
        <f t="shared" ref="N25:O25" si="87">N53+N81+N109</f>
        <v>0</v>
      </c>
      <c r="O25" s="116">
        <f t="shared" si="87"/>
        <v>0</v>
      </c>
      <c r="P25" s="116">
        <f t="shared" si="10"/>
        <v>0</v>
      </c>
      <c r="Q25" s="116">
        <f t="shared" si="10"/>
        <v>0</v>
      </c>
      <c r="R25" s="116">
        <f t="shared" si="10"/>
        <v>569999</v>
      </c>
      <c r="S25" s="37">
        <v>156021.56581459776</v>
      </c>
      <c r="T25" s="37">
        <v>379110</v>
      </c>
      <c r="U25" s="318">
        <f t="shared" ref="U25:Z25" si="88">SUM(U53,U81,U109)</f>
        <v>1711469.0256409738</v>
      </c>
      <c r="V25" s="318">
        <f t="shared" si="88"/>
        <v>1866006.5288577415</v>
      </c>
      <c r="W25" s="318">
        <f t="shared" si="88"/>
        <v>2982489.4526014305</v>
      </c>
      <c r="X25" s="318">
        <f t="shared" si="88"/>
        <v>1569682.0557150156</v>
      </c>
      <c r="Y25" s="318">
        <f t="shared" si="88"/>
        <v>459263.39722246834</v>
      </c>
      <c r="Z25" s="318">
        <f t="shared" si="88"/>
        <v>2086192.9555379334</v>
      </c>
      <c r="AA25" s="37">
        <v>597044.88721804484</v>
      </c>
      <c r="AB25" s="89">
        <f>(_xlfn.IFNA(SUMIFS(INDEX('Indexed REC Deliveries'!$I$6:$AG$82,,MATCH(_xlfn.NUMBERVALUE(LEFT('REC Deliveries'!$D25,4)),'Indexed REC Deliveries'!$I$5:$AG$5,0)),'Indexed REC Deliveries'!$D$6:$D$82,'REC Deliveries'!AB$7,'Indexed REC Deliveries'!$C$6:$C$82,'REC Deliveries'!AB$5),0)*(7/12))+
(_xlfn.IFNA(SUMIFS(INDEX('Indexed REC Deliveries'!$I$6:$AG$82,,MATCH(_xlfn.NUMBERVALUE(RIGHT('REC Deliveries'!$D25,4)),'Indexed REC Deliveries'!$I$5:$AG$5,0)),'Indexed REC Deliveries'!$D$6:$D$82,'REC Deliveries'!AB$7,'Indexed REC Deliveries'!$C$6:$C$82,'REC Deliveries'!AB$5),0)*(5/12))</f>
        <v>17916666.666666668</v>
      </c>
      <c r="AC25" s="89">
        <f>(_xlfn.IFNA(SUMIFS(INDEX('Indexed REC Deliveries'!$I$6:$AG$82,,MATCH(_xlfn.NUMBERVALUE(LEFT('REC Deliveries'!$D25,4)),'Indexed REC Deliveries'!$I$5:$AG$5,0)),'Indexed REC Deliveries'!$D$6:$D$82,'REC Deliveries'!AC$7,'Indexed REC Deliveries'!$C$6:$C$82,'REC Deliveries'!AC$5),0)*(7/12))+
(_xlfn.IFNA(SUMIFS(INDEX('Indexed REC Deliveries'!$I$6:$AG$82,,MATCH(_xlfn.NUMBERVALUE(RIGHT('REC Deliveries'!$D25,4)),'Indexed REC Deliveries'!$I$5:$AG$5,0)),'Indexed REC Deliveries'!$D$6:$D$82,'REC Deliveries'!AC$7,'Indexed REC Deliveries'!$C$6:$C$82,'REC Deliveries'!AC$5),0)*(5/12))</f>
        <v>9478252.7282708026</v>
      </c>
      <c r="AD25" s="89">
        <f>(_xlfn.IFNA(SUMIFS(INDEX('Indexed REC Deliveries'!$I$6:$AG$82,,MATCH(_xlfn.NUMBERVALUE(LEFT('REC Deliveries'!$D25,4)),'Indexed REC Deliveries'!$I$5:$AG$5,0)),'Indexed REC Deliveries'!$D$6:$D$82,'REC Deliveries'!AD$7,'Indexed REC Deliveries'!$C$6:$C$82,'REC Deliveries'!AD$5),0)*(7/12))+
(_xlfn.IFNA(SUMIFS(INDEX('Indexed REC Deliveries'!$I$6:$AG$82,,MATCH(_xlfn.NUMBERVALUE(RIGHT('REC Deliveries'!$D25,4)),'Indexed REC Deliveries'!$I$5:$AG$5,0)),'Indexed REC Deliveries'!$D$6:$D$82,'REC Deliveries'!AD$7,'Indexed REC Deliveries'!$C$6:$C$82,'REC Deliveries'!AD$5),0)*(5/12))</f>
        <v>864812.93253587396</v>
      </c>
      <c r="AF25" s="41">
        <f t="shared" si="12"/>
        <v>3671180.3649999998</v>
      </c>
      <c r="AG25" s="41">
        <f t="shared" si="12"/>
        <v>9897447.0267833788</v>
      </c>
      <c r="AH25" s="41">
        <f t="shared" si="12"/>
        <v>17916666.666666668</v>
      </c>
      <c r="AI25" s="41">
        <f t="shared" si="12"/>
        <v>21994323.963600289</v>
      </c>
      <c r="AJ25" s="41">
        <f t="shared" si="13"/>
        <v>13568627.391783377</v>
      </c>
      <c r="AK25" s="41">
        <f t="shared" si="13"/>
        <v>39910990.63026695</v>
      </c>
      <c r="AL25" s="41">
        <f t="shared" si="6"/>
        <v>53479618.022050321</v>
      </c>
      <c r="AM25" s="100">
        <f>AL25/'RPS Balance'!E22</f>
        <v>0.34869720781728297</v>
      </c>
      <c r="AO25" s="41">
        <f t="shared" si="14"/>
        <v>4213641</v>
      </c>
      <c r="AP25" s="41">
        <f t="shared" si="15"/>
        <v>8628965.8259687796</v>
      </c>
      <c r="AQ25" s="41">
        <f t="shared" si="16"/>
        <v>156021.56581459776</v>
      </c>
      <c r="AR25" s="41">
        <f t="shared" si="17"/>
        <v>0</v>
      </c>
      <c r="AS25" s="41">
        <f t="shared" si="18"/>
        <v>569999</v>
      </c>
      <c r="AT25" s="41">
        <f t="shared" si="19"/>
        <v>379110</v>
      </c>
      <c r="AU25" s="41">
        <f t="shared" si="20"/>
        <v>0</v>
      </c>
      <c r="AV25" s="41">
        <f t="shared" si="21"/>
        <v>10675103.415575564</v>
      </c>
      <c r="AW25" s="41">
        <f t="shared" si="22"/>
        <v>28259732.327473346</v>
      </c>
      <c r="AX25" s="41">
        <f t="shared" si="23"/>
        <v>597044.88721804484</v>
      </c>
      <c r="AY25" s="205">
        <f t="shared" si="24"/>
        <v>0</v>
      </c>
    </row>
    <row r="26" spans="2:51">
      <c r="B26" s="228" t="s">
        <v>74</v>
      </c>
      <c r="C26" s="311" t="s">
        <v>229</v>
      </c>
      <c r="D26" s="228" t="s">
        <v>36</v>
      </c>
      <c r="E26" s="116">
        <f t="shared" ref="E26:I26" si="89">E54+E82+E110</f>
        <v>296615</v>
      </c>
      <c r="F26" s="116">
        <f t="shared" si="89"/>
        <v>539081</v>
      </c>
      <c r="G26" s="116">
        <f t="shared" si="89"/>
        <v>1665478</v>
      </c>
      <c r="H26" s="116">
        <f t="shared" si="89"/>
        <v>43093</v>
      </c>
      <c r="I26" s="116">
        <f t="shared" si="89"/>
        <v>225071</v>
      </c>
      <c r="J26" s="116">
        <f t="shared" ref="J26" si="90">J54+J82+J110</f>
        <v>1065706</v>
      </c>
      <c r="K26" s="89">
        <f>(_xlfn.IFNA(SUMIFS(INDEX('Indexed REC Deliveries'!$I$6:$AG$82,,MATCH(_xlfn.NUMBERVALUE(LEFT('REC Deliveries'!$D26,4)),'Indexed REC Deliveries'!$I$5:$AG$5,0)),'Indexed REC Deliveries'!$D$6:$D$82,'REC Deliveries'!K$7,'Indexed REC Deliveries'!$C$6:$C$82,'REC Deliveries'!K$5),0)*(7/12))+
(_xlfn.IFNA(SUMIFS(INDEX('Indexed REC Deliveries'!$I$6:$AG$82,,MATCH(_xlfn.NUMBERVALUE(RIGHT('REC Deliveries'!$D26,4)),'Indexed REC Deliveries'!$I$5:$AG$5,0)),'Indexed REC Deliveries'!$D$6:$D$82,'REC Deliveries'!K$7,'Indexed REC Deliveries'!$C$6:$C$82,'REC Deliveries'!K$5),0)*(5/12))</f>
        <v>3671180.3649999998</v>
      </c>
      <c r="L26" s="89">
        <f>(_xlfn.IFNA(SUMIFS(INDEX('Indexed REC Deliveries'!$I$6:$AG$82,,MATCH(_xlfn.NUMBERVALUE(LEFT('REC Deliveries'!$D26,4)),'Indexed REC Deliveries'!$I$5:$AG$5,0)),'Indexed REC Deliveries'!$D$6:$D$82,'REC Deliveries'!L$7,'Indexed REC Deliveries'!$C$6:$C$82,'REC Deliveries'!L$5),0)*(7/12))+
(_xlfn.IFNA(SUMIFS(INDEX('Indexed REC Deliveries'!$I$6:$AG$82,,MATCH(_xlfn.NUMBERVALUE(RIGHT('REC Deliveries'!$D26,4)),'Indexed REC Deliveries'!$I$5:$AG$5,0)),'Indexed REC Deliveries'!$D$6:$D$82,'REC Deliveries'!L$7,'Indexed REC Deliveries'!$C$6:$C$82,'REC Deliveries'!L$5),0)*(5/12))</f>
        <v>4784450.9894881835</v>
      </c>
      <c r="M26" s="89">
        <f>(_xlfn.IFNA(SUMIFS(INDEX('Indexed REC Deliveries'!$I$6:$AG$82,,MATCH(_xlfn.NUMBERVALUE(LEFT('REC Deliveries'!$D26,4)),'Indexed REC Deliveries'!$I$5:$AG$5,0)),'Indexed REC Deliveries'!$D$6:$D$82,'REC Deliveries'!M$7,'Indexed REC Deliveries'!$C$6:$C$82,'REC Deliveries'!M$5),0)*(7/12))+
(_xlfn.IFNA(SUMIFS(INDEX('Indexed REC Deliveries'!$I$6:$AG$82,,MATCH(_xlfn.NUMBERVALUE(RIGHT('REC Deliveries'!$D26,4)),'Indexed REC Deliveries'!$I$5:$AG$5,0)),'Indexed REC Deliveries'!$D$6:$D$82,'REC Deliveries'!M$7,'Indexed REC Deliveries'!$C$6:$C$82,'REC Deliveries'!M$5),0)*(5/12))</f>
        <v>148545.54417575317</v>
      </c>
      <c r="N26" s="116">
        <f t="shared" ref="N26:O26" si="91">N54+N82+N110</f>
        <v>0</v>
      </c>
      <c r="O26" s="116">
        <f t="shared" si="91"/>
        <v>0</v>
      </c>
      <c r="P26" s="116">
        <f t="shared" si="10"/>
        <v>0</v>
      </c>
      <c r="Q26" s="116">
        <f t="shared" si="10"/>
        <v>0</v>
      </c>
      <c r="R26" s="116">
        <f t="shared" si="10"/>
        <v>569999</v>
      </c>
      <c r="S26" s="37">
        <v>155241.45798552479</v>
      </c>
      <c r="T26" s="37">
        <v>379110</v>
      </c>
      <c r="U26" s="318">
        <f t="shared" ref="U26:Z26" si="92">SUM(U54,U82,U110)</f>
        <v>1790412.046375169</v>
      </c>
      <c r="V26" s="318">
        <f t="shared" si="92"/>
        <v>1949835.3206399677</v>
      </c>
      <c r="W26" s="318">
        <f t="shared" si="92"/>
        <v>3127530.750938423</v>
      </c>
      <c r="X26" s="318">
        <f t="shared" si="92"/>
        <v>1638848.4118364404</v>
      </c>
      <c r="Y26" s="318">
        <f t="shared" si="92"/>
        <v>480663.93143635592</v>
      </c>
      <c r="Z26" s="318">
        <f t="shared" si="92"/>
        <v>2179271.7956785932</v>
      </c>
      <c r="AA26" s="37">
        <v>632206.5413533831</v>
      </c>
      <c r="AB26" s="89">
        <f>(_xlfn.IFNA(SUMIFS(INDEX('Indexed REC Deliveries'!$I$6:$AG$82,,MATCH(_xlfn.NUMBERVALUE(LEFT('REC Deliveries'!$D26,4)),'Indexed REC Deliveries'!$I$5:$AG$5,0)),'Indexed REC Deliveries'!$D$6:$D$82,'REC Deliveries'!AB$7,'Indexed REC Deliveries'!$C$6:$C$82,'REC Deliveries'!AB$5),0)*(7/12))+
(_xlfn.IFNA(SUMIFS(INDEX('Indexed REC Deliveries'!$I$6:$AG$82,,MATCH(_xlfn.NUMBERVALUE(RIGHT('REC Deliveries'!$D26,4)),'Indexed REC Deliveries'!$I$5:$AG$5,0)),'Indexed REC Deliveries'!$D$6:$D$82,'REC Deliveries'!AB$7,'Indexed REC Deliveries'!$C$6:$C$82,'REC Deliveries'!AB$5),0)*(5/12))</f>
        <v>18916666.666666668</v>
      </c>
      <c r="AC26" s="89">
        <f>(_xlfn.IFNA(SUMIFS(INDEX('Indexed REC Deliveries'!$I$6:$AG$82,,MATCH(_xlfn.NUMBERVALUE(LEFT('REC Deliveries'!$D26,4)),'Indexed REC Deliveries'!$I$5:$AG$5,0)),'Indexed REC Deliveries'!$D$6:$D$82,'REC Deliveries'!AC$7,'Indexed REC Deliveries'!$C$6:$C$82,'REC Deliveries'!AC$5),0)*(7/12))+
(_xlfn.IFNA(SUMIFS(INDEX('Indexed REC Deliveries'!$I$6:$AG$82,,MATCH(_xlfn.NUMBERVALUE(RIGHT('REC Deliveries'!$D26,4)),'Indexed REC Deliveries'!$I$5:$AG$5,0)),'Indexed REC Deliveries'!$D$6:$D$82,'REC Deliveries'!AC$7,'Indexed REC Deliveries'!$C$6:$C$82,'REC Deliveries'!AC$5),0)*(5/12))</f>
        <v>10180861.464629449</v>
      </c>
      <c r="AD26" s="89">
        <f>(_xlfn.IFNA(SUMIFS(INDEX('Indexed REC Deliveries'!$I$6:$AG$82,,MATCH(_xlfn.NUMBERVALUE(LEFT('REC Deliveries'!$D26,4)),'Indexed REC Deliveries'!$I$5:$AG$5,0)),'Indexed REC Deliveries'!$D$6:$D$82,'REC Deliveries'!AD$7,'Indexed REC Deliveries'!$C$6:$C$82,'REC Deliveries'!AD$5),0)*(7/12))+
(_xlfn.IFNA(SUMIFS(INDEX('Indexed REC Deliveries'!$I$6:$AG$82,,MATCH(_xlfn.NUMBERVALUE(RIGHT('REC Deliveries'!$D26,4)),'Indexed REC Deliveries'!$I$5:$AG$5,0)),'Indexed REC Deliveries'!$D$6:$D$82,'REC Deliveries'!AD$7,'Indexed REC Deliveries'!$C$6:$C$82,'REC Deliveries'!AD$5),0)*(5/12))</f>
        <v>945488.86787319451</v>
      </c>
      <c r="AF26" s="41">
        <f t="shared" si="12"/>
        <v>3671180.3649999998</v>
      </c>
      <c r="AG26" s="41">
        <f t="shared" si="12"/>
        <v>9493280.9916494619</v>
      </c>
      <c r="AH26" s="41">
        <f t="shared" si="12"/>
        <v>18916666.666666668</v>
      </c>
      <c r="AI26" s="41">
        <f t="shared" si="12"/>
        <v>23304229.130760975</v>
      </c>
      <c r="AJ26" s="41">
        <f t="shared" si="13"/>
        <v>13164461.35664946</v>
      </c>
      <c r="AK26" s="41">
        <f t="shared" si="13"/>
        <v>42220895.797427639</v>
      </c>
      <c r="AL26" s="41">
        <f t="shared" si="6"/>
        <v>55385357.154077105</v>
      </c>
      <c r="AM26" s="100">
        <f>AL26/'RPS Balance'!E23</f>
        <v>0.35882348830180666</v>
      </c>
      <c r="AO26" s="41">
        <f t="shared" si="14"/>
        <v>3835044</v>
      </c>
      <c r="AP26" s="41">
        <f t="shared" si="15"/>
        <v>8604176.8986639362</v>
      </c>
      <c r="AQ26" s="41">
        <f t="shared" si="16"/>
        <v>155241.45798552479</v>
      </c>
      <c r="AR26" s="41">
        <f t="shared" si="17"/>
        <v>0</v>
      </c>
      <c r="AS26" s="41">
        <f t="shared" si="18"/>
        <v>569999</v>
      </c>
      <c r="AT26" s="41">
        <f t="shared" si="19"/>
        <v>379110</v>
      </c>
      <c r="AU26" s="41">
        <f t="shared" si="20"/>
        <v>0</v>
      </c>
      <c r="AV26" s="41">
        <f t="shared" si="21"/>
        <v>11166562.256904949</v>
      </c>
      <c r="AW26" s="41">
        <f t="shared" si="22"/>
        <v>30043016.999169312</v>
      </c>
      <c r="AX26" s="41">
        <f t="shared" si="23"/>
        <v>632206.5413533831</v>
      </c>
      <c r="AY26" s="205">
        <f t="shared" si="24"/>
        <v>0</v>
      </c>
    </row>
    <row r="27" spans="2:51">
      <c r="B27" s="228" t="s">
        <v>74</v>
      </c>
      <c r="C27" s="311" t="s">
        <v>229</v>
      </c>
      <c r="D27" s="228" t="s">
        <v>37</v>
      </c>
      <c r="E27" s="116">
        <f t="shared" ref="E27:I27" si="93">E55+E83+E111</f>
        <v>107030</v>
      </c>
      <c r="F27" s="116">
        <f t="shared" si="93"/>
        <v>251703</v>
      </c>
      <c r="G27" s="116">
        <f t="shared" si="93"/>
        <v>1657128</v>
      </c>
      <c r="H27" s="116">
        <f t="shared" si="93"/>
        <v>42875</v>
      </c>
      <c r="I27" s="116">
        <f t="shared" si="93"/>
        <v>218086</v>
      </c>
      <c r="J27" s="116">
        <f t="shared" ref="J27" si="94">J55+J83+J111</f>
        <v>1060379</v>
      </c>
      <c r="K27" s="89">
        <f>(_xlfn.IFNA(SUMIFS(INDEX('Indexed REC Deliveries'!$I$6:$AG$82,,MATCH(_xlfn.NUMBERVALUE(LEFT('REC Deliveries'!$D27,4)),'Indexed REC Deliveries'!$I$5:$AG$5,0)),'Indexed REC Deliveries'!$D$6:$D$82,'REC Deliveries'!K$7,'Indexed REC Deliveries'!$C$6:$C$82,'REC Deliveries'!K$5),0)*(7/12))+
(_xlfn.IFNA(SUMIFS(INDEX('Indexed REC Deliveries'!$I$6:$AG$82,,MATCH(_xlfn.NUMBERVALUE(RIGHT('REC Deliveries'!$D27,4)),'Indexed REC Deliveries'!$I$5:$AG$5,0)),'Indexed REC Deliveries'!$D$6:$D$82,'REC Deliveries'!K$7,'Indexed REC Deliveries'!$C$6:$C$82,'REC Deliveries'!K$5),0)*(5/12))</f>
        <v>3671180.3649999998</v>
      </c>
      <c r="L27" s="89">
        <f>(_xlfn.IFNA(SUMIFS(INDEX('Indexed REC Deliveries'!$I$6:$AG$82,,MATCH(_xlfn.NUMBERVALUE(LEFT('REC Deliveries'!$D27,4)),'Indexed REC Deliveries'!$I$5:$AG$5,0)),'Indexed REC Deliveries'!$D$6:$D$82,'REC Deliveries'!L$7,'Indexed REC Deliveries'!$C$6:$C$82,'REC Deliveries'!L$5),0)*(7/12))+
(_xlfn.IFNA(SUMIFS(INDEX('Indexed REC Deliveries'!$I$6:$AG$82,,MATCH(_xlfn.NUMBERVALUE(RIGHT('REC Deliveries'!$D27,4)),'Indexed REC Deliveries'!$I$5:$AG$5,0)),'Indexed REC Deliveries'!$D$6:$D$82,'REC Deliveries'!L$7,'Indexed REC Deliveries'!$C$6:$C$82,'REC Deliveries'!L$5),0)*(5/12))</f>
        <v>4760528.7345407419</v>
      </c>
      <c r="M27" s="89">
        <f>(_xlfn.IFNA(SUMIFS(INDEX('Indexed REC Deliveries'!$I$6:$AG$82,,MATCH(_xlfn.NUMBERVALUE(LEFT('REC Deliveries'!$D27,4)),'Indexed REC Deliveries'!$I$5:$AG$5,0)),'Indexed REC Deliveries'!$D$6:$D$82,'REC Deliveries'!M$7,'Indexed REC Deliveries'!$C$6:$C$82,'REC Deliveries'!M$5),0)*(7/12))+
(_xlfn.IFNA(SUMIFS(INDEX('Indexed REC Deliveries'!$I$6:$AG$82,,MATCH(_xlfn.NUMBERVALUE(RIGHT('REC Deliveries'!$D27,4)),'Indexed REC Deliveries'!$I$5:$AG$5,0)),'Indexed REC Deliveries'!$D$6:$D$82,'REC Deliveries'!M$7,'Indexed REC Deliveries'!$C$6:$C$82,'REC Deliveries'!M$5),0)*(5/12))</f>
        <v>147802.81645487441</v>
      </c>
      <c r="N27" s="116">
        <f t="shared" ref="N27:O27" si="95">N55+N83+N111</f>
        <v>0</v>
      </c>
      <c r="O27" s="116">
        <f t="shared" si="95"/>
        <v>0</v>
      </c>
      <c r="P27" s="116">
        <f t="shared" si="10"/>
        <v>0</v>
      </c>
      <c r="Q27" s="116">
        <f t="shared" si="10"/>
        <v>0</v>
      </c>
      <c r="R27" s="116">
        <f t="shared" si="10"/>
        <v>569999</v>
      </c>
      <c r="S27" s="37">
        <v>154465.25069559715</v>
      </c>
      <c r="T27" s="37">
        <v>379110</v>
      </c>
      <c r="U27" s="318">
        <f t="shared" ref="U27:Z27" si="96">SUM(U55,U83,U111)</f>
        <v>1853472.4840589734</v>
      </c>
      <c r="V27" s="318">
        <f t="shared" si="96"/>
        <v>2033244.9684632826</v>
      </c>
      <c r="W27" s="318">
        <f t="shared" si="96"/>
        <v>3271846.8427837309</v>
      </c>
      <c r="X27" s="318">
        <f t="shared" si="96"/>
        <v>1707668.9361772581</v>
      </c>
      <c r="Y27" s="318">
        <f t="shared" si="96"/>
        <v>501957.46297917416</v>
      </c>
      <c r="Z27" s="318">
        <f t="shared" si="96"/>
        <v>2271885.2416185499</v>
      </c>
      <c r="AA27" s="37">
        <v>667368.19548872148</v>
      </c>
      <c r="AB27" s="89">
        <f>(_xlfn.IFNA(SUMIFS(INDEX('Indexed REC Deliveries'!$I$6:$AG$82,,MATCH(_xlfn.NUMBERVALUE(LEFT('REC Deliveries'!$D27,4)),'Indexed REC Deliveries'!$I$5:$AG$5,0)),'Indexed REC Deliveries'!$D$6:$D$82,'REC Deliveries'!AB$7,'Indexed REC Deliveries'!$C$6:$C$82,'REC Deliveries'!AB$5),0)*(7/12))+
(_xlfn.IFNA(SUMIFS(INDEX('Indexed REC Deliveries'!$I$6:$AG$82,,MATCH(_xlfn.NUMBERVALUE(RIGHT('REC Deliveries'!$D27,4)),'Indexed REC Deliveries'!$I$5:$AG$5,0)),'Indexed REC Deliveries'!$D$6:$D$82,'REC Deliveries'!AB$7,'Indexed REC Deliveries'!$C$6:$C$82,'REC Deliveries'!AB$5),0)*(5/12))</f>
        <v>19916666.666666668</v>
      </c>
      <c r="AC27" s="89">
        <f>(_xlfn.IFNA(SUMIFS(INDEX('Indexed REC Deliveries'!$I$6:$AG$82,,MATCH(_xlfn.NUMBERVALUE(LEFT('REC Deliveries'!$D27,4)),'Indexed REC Deliveries'!$I$5:$AG$5,0)),'Indexed REC Deliveries'!$D$6:$D$82,'REC Deliveries'!AC$7,'Indexed REC Deliveries'!$C$6:$C$82,'REC Deliveries'!AC$5),0)*(7/12))+
(_xlfn.IFNA(SUMIFS(INDEX('Indexed REC Deliveries'!$I$6:$AG$82,,MATCH(_xlfn.NUMBERVALUE(RIGHT('REC Deliveries'!$D27,4)),'Indexed REC Deliveries'!$I$5:$AG$5,0)),'Indexed REC Deliveries'!$D$6:$D$82,'REC Deliveries'!AC$7,'Indexed REC Deliveries'!$C$6:$C$82,'REC Deliveries'!AC$5),0)*(5/12))</f>
        <v>10879957.157306302</v>
      </c>
      <c r="AD27" s="89">
        <f>(_xlfn.IFNA(SUMIFS(INDEX('Indexed REC Deliveries'!$I$6:$AG$82,,MATCH(_xlfn.NUMBERVALUE(LEFT('REC Deliveries'!$D27,4)),'Indexed REC Deliveries'!$I$5:$AG$5,0)),'Indexed REC Deliveries'!$D$6:$D$82,'REC Deliveries'!AD$7,'Indexed REC Deliveries'!$C$6:$C$82,'REC Deliveries'!AD$5),0)*(7/12))+
(_xlfn.IFNA(SUMIFS(INDEX('Indexed REC Deliveries'!$I$6:$AG$82,,MATCH(_xlfn.NUMBERVALUE(RIGHT('REC Deliveries'!$D27,4)),'Indexed REC Deliveries'!$I$5:$AG$5,0)),'Indexed REC Deliveries'!$D$6:$D$82,'REC Deliveries'!AD$7,'Indexed REC Deliveries'!$C$6:$C$82,'REC Deliveries'!AD$5),0)*(5/12))</f>
        <v>1025761.4235338285</v>
      </c>
      <c r="AF27" s="41">
        <f t="shared" si="12"/>
        <v>3671180.3649999998</v>
      </c>
      <c r="AG27" s="41">
        <f t="shared" si="12"/>
        <v>8969996.8016912136</v>
      </c>
      <c r="AH27" s="41">
        <f t="shared" si="12"/>
        <v>19916666.666666668</v>
      </c>
      <c r="AI27" s="41">
        <f t="shared" si="12"/>
        <v>24592272.712409817</v>
      </c>
      <c r="AJ27" s="41">
        <f t="shared" si="13"/>
        <v>12641177.166691214</v>
      </c>
      <c r="AK27" s="41">
        <f t="shared" si="13"/>
        <v>44508939.379076481</v>
      </c>
      <c r="AL27" s="41">
        <f t="shared" si="6"/>
        <v>57150116.545767695</v>
      </c>
      <c r="AM27" s="100">
        <f>AL27/'RPS Balance'!E24</f>
        <v>0.36874842930058854</v>
      </c>
      <c r="AO27" s="41">
        <f t="shared" si="14"/>
        <v>3337201</v>
      </c>
      <c r="AP27" s="41">
        <f t="shared" si="15"/>
        <v>8579511.9159956165</v>
      </c>
      <c r="AQ27" s="41">
        <f t="shared" si="16"/>
        <v>154465.25069559715</v>
      </c>
      <c r="AR27" s="41">
        <f t="shared" si="17"/>
        <v>0</v>
      </c>
      <c r="AS27" s="41">
        <f t="shared" si="18"/>
        <v>569999</v>
      </c>
      <c r="AT27" s="41">
        <f t="shared" si="19"/>
        <v>379110</v>
      </c>
      <c r="AU27" s="41">
        <f t="shared" si="20"/>
        <v>0</v>
      </c>
      <c r="AV27" s="41">
        <f t="shared" si="21"/>
        <v>11640075.936080968</v>
      </c>
      <c r="AW27" s="41">
        <f t="shared" si="22"/>
        <v>31822385.247506797</v>
      </c>
      <c r="AX27" s="41">
        <f t="shared" si="23"/>
        <v>667368.19548872148</v>
      </c>
      <c r="AY27" s="205">
        <f t="shared" si="24"/>
        <v>0</v>
      </c>
    </row>
    <row r="28" spans="2:51">
      <c r="B28" s="228" t="s">
        <v>74</v>
      </c>
      <c r="C28" s="311" t="s">
        <v>229</v>
      </c>
      <c r="D28" s="228" t="s">
        <v>38</v>
      </c>
      <c r="E28" s="116">
        <f t="shared" ref="E28:I28" si="97">E56+E84+E112</f>
        <v>54698</v>
      </c>
      <c r="F28" s="116">
        <f t="shared" si="97"/>
        <v>58480</v>
      </c>
      <c r="G28" s="116">
        <f t="shared" si="97"/>
        <v>1648750</v>
      </c>
      <c r="H28" s="116">
        <f t="shared" si="97"/>
        <v>42657</v>
      </c>
      <c r="I28" s="116">
        <f t="shared" si="97"/>
        <v>79385</v>
      </c>
      <c r="J28" s="116">
        <f t="shared" ref="J28" si="98">J56+J84+J112</f>
        <v>1048548</v>
      </c>
      <c r="K28" s="89">
        <f>(_xlfn.IFNA(SUMIFS(INDEX('Indexed REC Deliveries'!$I$6:$AG$82,,MATCH(_xlfn.NUMBERVALUE(LEFT('REC Deliveries'!$D28,4)),'Indexed REC Deliveries'!$I$5:$AG$5,0)),'Indexed REC Deliveries'!$D$6:$D$82,'REC Deliveries'!K$7,'Indexed REC Deliveries'!$C$6:$C$82,'REC Deliveries'!K$5),0)*(7/12))+
(_xlfn.IFNA(SUMIFS(INDEX('Indexed REC Deliveries'!$I$6:$AG$82,,MATCH(_xlfn.NUMBERVALUE(RIGHT('REC Deliveries'!$D28,4)),'Indexed REC Deliveries'!$I$5:$AG$5,0)),'Indexed REC Deliveries'!$D$6:$D$82,'REC Deliveries'!K$7,'Indexed REC Deliveries'!$C$6:$C$82,'REC Deliveries'!K$5),0)*(5/12))</f>
        <v>3671180.3649999998</v>
      </c>
      <c r="L28" s="89">
        <f>(_xlfn.IFNA(SUMIFS(INDEX('Indexed REC Deliveries'!$I$6:$AG$82,,MATCH(_xlfn.NUMBERVALUE(LEFT('REC Deliveries'!$D28,4)),'Indexed REC Deliveries'!$I$5:$AG$5,0)),'Indexed REC Deliveries'!$D$6:$D$82,'REC Deliveries'!L$7,'Indexed REC Deliveries'!$C$6:$C$82,'REC Deliveries'!L$5),0)*(7/12))+
(_xlfn.IFNA(SUMIFS(INDEX('Indexed REC Deliveries'!$I$6:$AG$82,,MATCH(_xlfn.NUMBERVALUE(RIGHT('REC Deliveries'!$D28,4)),'Indexed REC Deliveries'!$I$5:$AG$5,0)),'Indexed REC Deliveries'!$D$6:$D$82,'REC Deliveries'!L$7,'Indexed REC Deliveries'!$C$6:$C$82,'REC Deliveries'!L$5),0)*(5/12))</f>
        <v>4736726.0908680391</v>
      </c>
      <c r="M28" s="89">
        <f>(_xlfn.IFNA(SUMIFS(INDEX('Indexed REC Deliveries'!$I$6:$AG$82,,MATCH(_xlfn.NUMBERVALUE(LEFT('REC Deliveries'!$D28,4)),'Indexed REC Deliveries'!$I$5:$AG$5,0)),'Indexed REC Deliveries'!$D$6:$D$82,'REC Deliveries'!M$7,'Indexed REC Deliveries'!$C$6:$C$82,'REC Deliveries'!M$5),0)*(7/12))+
(_xlfn.IFNA(SUMIFS(INDEX('Indexed REC Deliveries'!$I$6:$AG$82,,MATCH(_xlfn.NUMBERVALUE(RIGHT('REC Deliveries'!$D28,4)),'Indexed REC Deliveries'!$I$5:$AG$5,0)),'Indexed REC Deliveries'!$D$6:$D$82,'REC Deliveries'!M$7,'Indexed REC Deliveries'!$C$6:$C$82,'REC Deliveries'!M$5),0)*(5/12))</f>
        <v>147063.80237260001</v>
      </c>
      <c r="N28" s="116">
        <f t="shared" ref="N28:O28" si="99">N56+N84+N112</f>
        <v>0</v>
      </c>
      <c r="O28" s="116">
        <f t="shared" si="99"/>
        <v>0</v>
      </c>
      <c r="P28" s="116">
        <f t="shared" si="10"/>
        <v>0</v>
      </c>
      <c r="Q28" s="116">
        <f t="shared" si="10"/>
        <v>0</v>
      </c>
      <c r="R28" s="116">
        <f t="shared" si="10"/>
        <v>0</v>
      </c>
      <c r="S28" s="37">
        <v>153692.92444211917</v>
      </c>
      <c r="T28" s="37">
        <v>379110</v>
      </c>
      <c r="U28" s="318">
        <f t="shared" ref="U28:Z28" si="100">SUM(U56,U84,U112)</f>
        <v>1768564.5344674848</v>
      </c>
      <c r="V28" s="318">
        <f t="shared" si="100"/>
        <v>2056624.6847109129</v>
      </c>
      <c r="W28" s="318">
        <f t="shared" si="100"/>
        <v>3415441.3541698121</v>
      </c>
      <c r="X28" s="318">
        <f t="shared" si="100"/>
        <v>1776145.357896372</v>
      </c>
      <c r="Y28" s="318">
        <f t="shared" si="100"/>
        <v>523144.52686427825</v>
      </c>
      <c r="Z28" s="318">
        <f t="shared" si="100"/>
        <v>2285138.5385676813</v>
      </c>
      <c r="AA28" s="37">
        <v>702529.84962405975</v>
      </c>
      <c r="AB28" s="89">
        <f>(_xlfn.IFNA(SUMIFS(INDEX('Indexed REC Deliveries'!$I$6:$AG$82,,MATCH(_xlfn.NUMBERVALUE(LEFT('REC Deliveries'!$D28,4)),'Indexed REC Deliveries'!$I$5:$AG$5,0)),'Indexed REC Deliveries'!$D$6:$D$82,'REC Deliveries'!AB$7,'Indexed REC Deliveries'!$C$6:$C$82,'REC Deliveries'!AB$5),0)*(7/12))+
(_xlfn.IFNA(SUMIFS(INDEX('Indexed REC Deliveries'!$I$6:$AG$82,,MATCH(_xlfn.NUMBERVALUE(RIGHT('REC Deliveries'!$D28,4)),'Indexed REC Deliveries'!$I$5:$AG$5,0)),'Indexed REC Deliveries'!$D$6:$D$82,'REC Deliveries'!AB$7,'Indexed REC Deliveries'!$C$6:$C$82,'REC Deliveries'!AB$5),0)*(5/12))</f>
        <v>20916666.666666668</v>
      </c>
      <c r="AC28" s="89">
        <f>(_xlfn.IFNA(SUMIFS(INDEX('Indexed REC Deliveries'!$I$6:$AG$82,,MATCH(_xlfn.NUMBERVALUE(LEFT('REC Deliveries'!$D28,4)),'Indexed REC Deliveries'!$I$5:$AG$5,0)),'Indexed REC Deliveries'!$D$6:$D$82,'REC Deliveries'!AC$7,'Indexed REC Deliveries'!$C$6:$C$82,'REC Deliveries'!AC$5),0)*(7/12))+
(_xlfn.IFNA(SUMIFS(INDEX('Indexed REC Deliveries'!$I$6:$AG$82,,MATCH(_xlfn.NUMBERVALUE(RIGHT('REC Deliveries'!$D28,4)),'Indexed REC Deliveries'!$I$5:$AG$5,0)),'Indexed REC Deliveries'!$D$6:$D$82,'REC Deliveries'!AC$7,'Indexed REC Deliveries'!$C$6:$C$82,'REC Deliveries'!AC$5),0)*(5/12))</f>
        <v>11575557.37151977</v>
      </c>
      <c r="AD28" s="89">
        <f>(_xlfn.IFNA(SUMIFS(INDEX('Indexed REC Deliveries'!$I$6:$AG$82,,MATCH(_xlfn.NUMBERVALUE(LEFT('REC Deliveries'!$D28,4)),'Indexed REC Deliveries'!$I$5:$AG$5,0)),'Indexed REC Deliveries'!$D$6:$D$82,'REC Deliveries'!AD$7,'Indexed REC Deliveries'!$C$6:$C$82,'REC Deliveries'!AD$5),0)*(7/12))+
(_xlfn.IFNA(SUMIFS(INDEX('Indexed REC Deliveries'!$I$6:$AG$82,,MATCH(_xlfn.NUMBERVALUE(RIGHT('REC Deliveries'!$D28,4)),'Indexed REC Deliveries'!$I$5:$AG$5,0)),'Indexed REC Deliveries'!$D$6:$D$82,'REC Deliveries'!AD$7,'Indexed REC Deliveries'!$C$6:$C$82,'REC Deliveries'!AD$5),0)*(5/12))</f>
        <v>1105632.6164161593</v>
      </c>
      <c r="AF28" s="41">
        <f t="shared" si="12"/>
        <v>3671180.3649999998</v>
      </c>
      <c r="AG28" s="41">
        <f t="shared" si="12"/>
        <v>7970000.817682758</v>
      </c>
      <c r="AH28" s="41">
        <f t="shared" si="12"/>
        <v>20916666.666666668</v>
      </c>
      <c r="AI28" s="41">
        <f t="shared" si="12"/>
        <v>25587888.834236532</v>
      </c>
      <c r="AJ28" s="41">
        <f t="shared" si="13"/>
        <v>11641181.18268276</v>
      </c>
      <c r="AK28" s="41">
        <f t="shared" si="13"/>
        <v>46504555.500903204</v>
      </c>
      <c r="AL28" s="41">
        <f t="shared" si="6"/>
        <v>58145736.683585957</v>
      </c>
      <c r="AM28" s="100">
        <f>AL28/'RPS Balance'!E25</f>
        <v>0.37326601773055218</v>
      </c>
      <c r="AO28" s="41">
        <f t="shared" si="14"/>
        <v>2932518</v>
      </c>
      <c r="AP28" s="41">
        <f t="shared" si="15"/>
        <v>8554970.2582406402</v>
      </c>
      <c r="AQ28" s="41">
        <f t="shared" si="16"/>
        <v>153692.92444211917</v>
      </c>
      <c r="AR28" s="41">
        <f t="shared" si="17"/>
        <v>0</v>
      </c>
      <c r="AS28" s="41">
        <f t="shared" si="18"/>
        <v>0</v>
      </c>
      <c r="AT28" s="41">
        <f t="shared" si="19"/>
        <v>379110</v>
      </c>
      <c r="AU28" s="41">
        <f t="shared" si="20"/>
        <v>0</v>
      </c>
      <c r="AV28" s="41">
        <f t="shared" si="21"/>
        <v>11825058.996676542</v>
      </c>
      <c r="AW28" s="41">
        <f t="shared" si="22"/>
        <v>33597856.654602595</v>
      </c>
      <c r="AX28" s="41">
        <f t="shared" si="23"/>
        <v>702529.84962405975</v>
      </c>
      <c r="AY28" s="205">
        <f t="shared" si="24"/>
        <v>0</v>
      </c>
    </row>
    <row r="29" spans="2:51">
      <c r="B29" s="228" t="s">
        <v>74</v>
      </c>
      <c r="C29" s="311" t="s">
        <v>229</v>
      </c>
      <c r="D29" s="228" t="s">
        <v>39</v>
      </c>
      <c r="E29" s="116">
        <f t="shared" ref="E29:I29" si="101">E57+E85+E113</f>
        <v>0</v>
      </c>
      <c r="F29" s="116">
        <f t="shared" si="101"/>
        <v>0</v>
      </c>
      <c r="G29" s="116">
        <f t="shared" si="101"/>
        <v>1640407</v>
      </c>
      <c r="H29" s="116">
        <f t="shared" si="101"/>
        <v>42439</v>
      </c>
      <c r="I29" s="116">
        <f t="shared" si="101"/>
        <v>0</v>
      </c>
      <c r="J29" s="116">
        <f t="shared" ref="J29" si="102">J57+J85+J113</f>
        <v>1043262</v>
      </c>
      <c r="K29" s="89">
        <f>(_xlfn.IFNA(SUMIFS(INDEX('Indexed REC Deliveries'!$I$6:$AG$82,,MATCH(_xlfn.NUMBERVALUE(LEFT('REC Deliveries'!$D29,4)),'Indexed REC Deliveries'!$I$5:$AG$5,0)),'Indexed REC Deliveries'!$D$6:$D$82,'REC Deliveries'!K$7,'Indexed REC Deliveries'!$C$6:$C$82,'REC Deliveries'!K$5),0)*(7/12))+
(_xlfn.IFNA(SUMIFS(INDEX('Indexed REC Deliveries'!$I$6:$AG$82,,MATCH(_xlfn.NUMBERVALUE(RIGHT('REC Deliveries'!$D29,4)),'Indexed REC Deliveries'!$I$5:$AG$5,0)),'Indexed REC Deliveries'!$D$6:$D$82,'REC Deliveries'!K$7,'Indexed REC Deliveries'!$C$6:$C$82,'REC Deliveries'!K$5),0)*(5/12))</f>
        <v>3671180.3649999998</v>
      </c>
      <c r="L29" s="89">
        <f>(_xlfn.IFNA(SUMIFS(INDEX('Indexed REC Deliveries'!$I$6:$AG$82,,MATCH(_xlfn.NUMBERVALUE(LEFT('REC Deliveries'!$D29,4)),'Indexed REC Deliveries'!$I$5:$AG$5,0)),'Indexed REC Deliveries'!$D$6:$D$82,'REC Deliveries'!L$7,'Indexed REC Deliveries'!$C$6:$C$82,'REC Deliveries'!L$5),0)*(7/12))+
(_xlfn.IFNA(SUMIFS(INDEX('Indexed REC Deliveries'!$I$6:$AG$82,,MATCH(_xlfn.NUMBERVALUE(RIGHT('REC Deliveries'!$D29,4)),'Indexed REC Deliveries'!$I$5:$AG$5,0)),'Indexed REC Deliveries'!$D$6:$D$82,'REC Deliveries'!L$7,'Indexed REC Deliveries'!$C$6:$C$82,'REC Deliveries'!L$5),0)*(5/12))</f>
        <v>4713042.4604136981</v>
      </c>
      <c r="M29" s="89">
        <f>(_xlfn.IFNA(SUMIFS(INDEX('Indexed REC Deliveries'!$I$6:$AG$82,,MATCH(_xlfn.NUMBERVALUE(LEFT('REC Deliveries'!$D29,4)),'Indexed REC Deliveries'!$I$5:$AG$5,0)),'Indexed REC Deliveries'!$D$6:$D$82,'REC Deliveries'!M$7,'Indexed REC Deliveries'!$C$6:$C$82,'REC Deliveries'!M$5),0)*(7/12))+
(_xlfn.IFNA(SUMIFS(INDEX('Indexed REC Deliveries'!$I$6:$AG$82,,MATCH(_xlfn.NUMBERVALUE(RIGHT('REC Deliveries'!$D29,4)),'Indexed REC Deliveries'!$I$5:$AG$5,0)),'Indexed REC Deliveries'!$D$6:$D$82,'REC Deliveries'!M$7,'Indexed REC Deliveries'!$C$6:$C$82,'REC Deliveries'!M$5),0)*(5/12))</f>
        <v>146328.48336073704</v>
      </c>
      <c r="N29" s="116">
        <f t="shared" ref="N29:O29" si="103">N57+N85+N113</f>
        <v>0</v>
      </c>
      <c r="O29" s="116">
        <f t="shared" si="103"/>
        <v>0</v>
      </c>
      <c r="P29" s="116">
        <f t="shared" si="10"/>
        <v>0</v>
      </c>
      <c r="Q29" s="116">
        <f t="shared" si="10"/>
        <v>0</v>
      </c>
      <c r="R29" s="116">
        <f t="shared" si="10"/>
        <v>0</v>
      </c>
      <c r="S29" s="37">
        <v>152924.45981990857</v>
      </c>
      <c r="T29" s="37">
        <v>379110</v>
      </c>
      <c r="U29" s="318">
        <f t="shared" ref="U29:Z29" si="104">SUM(U57,U85,U113)</f>
        <v>1684081.1246239538</v>
      </c>
      <c r="V29" s="318">
        <f t="shared" si="104"/>
        <v>1966677.9162946134</v>
      </c>
      <c r="W29" s="318">
        <f t="shared" si="104"/>
        <v>3558317.8929989627</v>
      </c>
      <c r="X29" s="318">
        <f t="shared" si="104"/>
        <v>1844279.3975068904</v>
      </c>
      <c r="Y29" s="318">
        <f t="shared" si="104"/>
        <v>500264.72776630626</v>
      </c>
      <c r="Z29" s="318">
        <f t="shared" si="104"/>
        <v>2185197.6847717925</v>
      </c>
      <c r="AA29" s="37">
        <v>737691.50375939801</v>
      </c>
      <c r="AB29" s="89">
        <f>(_xlfn.IFNA(SUMIFS(INDEX('Indexed REC Deliveries'!$I$6:$AG$82,,MATCH(_xlfn.NUMBERVALUE(LEFT('REC Deliveries'!$D29,4)),'Indexed REC Deliveries'!$I$5:$AG$5,0)),'Indexed REC Deliveries'!$D$6:$D$82,'REC Deliveries'!AB$7,'Indexed REC Deliveries'!$C$6:$C$82,'REC Deliveries'!AB$5),0)*(7/12))+
(_xlfn.IFNA(SUMIFS(INDEX('Indexed REC Deliveries'!$I$6:$AG$82,,MATCH(_xlfn.NUMBERVALUE(RIGHT('REC Deliveries'!$D29,4)),'Indexed REC Deliveries'!$I$5:$AG$5,0)),'Indexed REC Deliveries'!$D$6:$D$82,'REC Deliveries'!AB$7,'Indexed REC Deliveries'!$C$6:$C$82,'REC Deliveries'!AB$5),0)*(5/12))</f>
        <v>21916666.666666668</v>
      </c>
      <c r="AC29" s="89">
        <f>(_xlfn.IFNA(SUMIFS(INDEX('Indexed REC Deliveries'!$I$6:$AG$82,,MATCH(_xlfn.NUMBERVALUE(LEFT('REC Deliveries'!$D29,4)),'Indexed REC Deliveries'!$I$5:$AG$5,0)),'Indexed REC Deliveries'!$D$6:$D$82,'REC Deliveries'!AC$7,'Indexed REC Deliveries'!$C$6:$C$82,'REC Deliveries'!AC$5),0)*(7/12))+
(_xlfn.IFNA(SUMIFS(INDEX('Indexed REC Deliveries'!$I$6:$AG$82,,MATCH(_xlfn.NUMBERVALUE(RIGHT('REC Deliveries'!$D29,4)),'Indexed REC Deliveries'!$I$5:$AG$5,0)),'Indexed REC Deliveries'!$D$6:$D$82,'REC Deliveries'!AC$7,'Indexed REC Deliveries'!$C$6:$C$82,'REC Deliveries'!AC$5),0)*(5/12))</f>
        <v>12267679.584662173</v>
      </c>
      <c r="AD29" s="89">
        <f>(_xlfn.IFNA(SUMIFS(INDEX('Indexed REC Deliveries'!$I$6:$AG$82,,MATCH(_xlfn.NUMBERVALUE(LEFT('REC Deliveries'!$D29,4)),'Indexed REC Deliveries'!$I$5:$AG$5,0)),'Indexed REC Deliveries'!$D$6:$D$82,'REC Deliveries'!AD$7,'Indexed REC Deliveries'!$C$6:$C$82,'REC Deliveries'!AD$5),0)*(7/12))+
(_xlfn.IFNA(SUMIFS(INDEX('Indexed REC Deliveries'!$I$6:$AG$82,,MATCH(_xlfn.NUMBERVALUE(RIGHT('REC Deliveries'!$D29,4)),'Indexed REC Deliveries'!$I$5:$AG$5,0)),'Indexed REC Deliveries'!$D$6:$D$82,'REC Deliveries'!AD$7,'Indexed REC Deliveries'!$C$6:$C$82,'REC Deliveries'!AD$5),0)*(5/12))</f>
        <v>1185104.4533340784</v>
      </c>
      <c r="AF29" s="41">
        <f t="shared" si="12"/>
        <v>3671180.3649999998</v>
      </c>
      <c r="AG29" s="41">
        <f t="shared" si="12"/>
        <v>7738403.403594343</v>
      </c>
      <c r="AH29" s="41">
        <f t="shared" si="12"/>
        <v>21916666.666666668</v>
      </c>
      <c r="AI29" s="41">
        <f t="shared" si="12"/>
        <v>26308404.285718169</v>
      </c>
      <c r="AJ29" s="41">
        <f t="shared" si="13"/>
        <v>11409583.768594345</v>
      </c>
      <c r="AK29" s="41">
        <f t="shared" si="13"/>
        <v>48225070.95238483</v>
      </c>
      <c r="AL29" s="41">
        <f t="shared" si="6"/>
        <v>59634654.720979184</v>
      </c>
      <c r="AM29" s="100">
        <f>AL29/'RPS Balance'!E26</f>
        <v>0.38135569693162436</v>
      </c>
      <c r="AO29" s="41">
        <f t="shared" si="14"/>
        <v>2726108</v>
      </c>
      <c r="AP29" s="41">
        <f t="shared" si="15"/>
        <v>8530551.3087744359</v>
      </c>
      <c r="AQ29" s="41">
        <f t="shared" si="16"/>
        <v>152924.45981990857</v>
      </c>
      <c r="AR29" s="41">
        <f t="shared" si="17"/>
        <v>0</v>
      </c>
      <c r="AS29" s="41">
        <f t="shared" si="18"/>
        <v>0</v>
      </c>
      <c r="AT29" s="41">
        <f t="shared" si="19"/>
        <v>379110</v>
      </c>
      <c r="AU29" s="41">
        <f t="shared" si="20"/>
        <v>0</v>
      </c>
      <c r="AV29" s="41">
        <f t="shared" si="21"/>
        <v>11738818.743962521</v>
      </c>
      <c r="AW29" s="41">
        <f t="shared" si="22"/>
        <v>35369450.704662919</v>
      </c>
      <c r="AX29" s="41">
        <f t="shared" si="23"/>
        <v>737691.50375939801</v>
      </c>
      <c r="AY29" s="205">
        <f t="shared" si="24"/>
        <v>0</v>
      </c>
    </row>
    <row r="30" spans="2:51">
      <c r="B30" s="228" t="s">
        <v>74</v>
      </c>
      <c r="C30" s="311" t="s">
        <v>229</v>
      </c>
      <c r="D30" s="228" t="s">
        <v>40</v>
      </c>
      <c r="E30" s="116">
        <f t="shared" ref="E30:I30" si="105">E58+E86+E114</f>
        <v>0</v>
      </c>
      <c r="F30" s="116">
        <f t="shared" si="105"/>
        <v>0</v>
      </c>
      <c r="G30" s="116">
        <f t="shared" si="105"/>
        <v>1632103</v>
      </c>
      <c r="H30" s="116">
        <f t="shared" si="105"/>
        <v>42223</v>
      </c>
      <c r="I30" s="116">
        <f t="shared" si="105"/>
        <v>0</v>
      </c>
      <c r="J30" s="116">
        <f t="shared" ref="J30" si="106">J58+J86+J114</f>
        <v>1038004</v>
      </c>
      <c r="K30" s="89">
        <f>(_xlfn.IFNA(SUMIFS(INDEX('Indexed REC Deliveries'!$I$6:$AG$82,,MATCH(_xlfn.NUMBERVALUE(LEFT('REC Deliveries'!$D30,4)),'Indexed REC Deliveries'!$I$5:$AG$5,0)),'Indexed REC Deliveries'!$D$6:$D$82,'REC Deliveries'!K$7,'Indexed REC Deliveries'!$C$6:$C$82,'REC Deliveries'!K$5),0)*(7/12))+
(_xlfn.IFNA(SUMIFS(INDEX('Indexed REC Deliveries'!$I$6:$AG$82,,MATCH(_xlfn.NUMBERVALUE(RIGHT('REC Deliveries'!$D30,4)),'Indexed REC Deliveries'!$I$5:$AG$5,0)),'Indexed REC Deliveries'!$D$6:$D$82,'REC Deliveries'!K$7,'Indexed REC Deliveries'!$C$6:$C$82,'REC Deliveries'!K$5),0)*(5/12))</f>
        <v>3671180.3649999998</v>
      </c>
      <c r="L30" s="89">
        <f>(_xlfn.IFNA(SUMIFS(INDEX('Indexed REC Deliveries'!$I$6:$AG$82,,MATCH(_xlfn.NUMBERVALUE(LEFT('REC Deliveries'!$D30,4)),'Indexed REC Deliveries'!$I$5:$AG$5,0)),'Indexed REC Deliveries'!$D$6:$D$82,'REC Deliveries'!L$7,'Indexed REC Deliveries'!$C$6:$C$82,'REC Deliveries'!L$5),0)*(7/12))+
(_xlfn.IFNA(SUMIFS(INDEX('Indexed REC Deliveries'!$I$6:$AG$82,,MATCH(_xlfn.NUMBERVALUE(RIGHT('REC Deliveries'!$D30,4)),'Indexed REC Deliveries'!$I$5:$AG$5,0)),'Indexed REC Deliveries'!$D$6:$D$82,'REC Deliveries'!L$7,'Indexed REC Deliveries'!$C$6:$C$82,'REC Deliveries'!L$5),0)*(5/12))</f>
        <v>4689477.2481116299</v>
      </c>
      <c r="M30" s="89">
        <f>(_xlfn.IFNA(SUMIFS(INDEX('Indexed REC Deliveries'!$I$6:$AG$82,,MATCH(_xlfn.NUMBERVALUE(LEFT('REC Deliveries'!$D30,4)),'Indexed REC Deliveries'!$I$5:$AG$5,0)),'Indexed REC Deliveries'!$D$6:$D$82,'REC Deliveries'!M$7,'Indexed REC Deliveries'!$C$6:$C$82,'REC Deliveries'!M$5),0)*(7/12))+
(_xlfn.IFNA(SUMIFS(INDEX('Indexed REC Deliveries'!$I$6:$AG$82,,MATCH(_xlfn.NUMBERVALUE(RIGHT('REC Deliveries'!$D30,4)),'Indexed REC Deliveries'!$I$5:$AG$5,0)),'Indexed REC Deliveries'!$D$6:$D$82,'REC Deliveries'!M$7,'Indexed REC Deliveries'!$C$6:$C$82,'REC Deliveries'!M$5),0)*(5/12))</f>
        <v>145596.84094393335</v>
      </c>
      <c r="N30" s="116">
        <f t="shared" ref="N30:O30" si="107">N58+N86+N114</f>
        <v>0</v>
      </c>
      <c r="O30" s="116">
        <f t="shared" si="107"/>
        <v>0</v>
      </c>
      <c r="P30" s="116">
        <f t="shared" si="10"/>
        <v>0</v>
      </c>
      <c r="Q30" s="116">
        <f t="shared" si="10"/>
        <v>0</v>
      </c>
      <c r="R30" s="116">
        <f t="shared" si="10"/>
        <v>0</v>
      </c>
      <c r="S30" s="37">
        <v>152159.83752080903</v>
      </c>
      <c r="T30" s="37">
        <v>379110</v>
      </c>
      <c r="U30" s="318">
        <f t="shared" ref="U30:Z30" si="108">SUM(U58,U86,U114)</f>
        <v>1600020.1318296404</v>
      </c>
      <c r="V30" s="318">
        <f t="shared" si="108"/>
        <v>1877180.8817203951</v>
      </c>
      <c r="W30" s="318">
        <f t="shared" si="108"/>
        <v>3700480.0491339685</v>
      </c>
      <c r="X30" s="318">
        <f t="shared" si="108"/>
        <v>1912072.7669193561</v>
      </c>
      <c r="Y30" s="318">
        <f t="shared" si="108"/>
        <v>477499.32766382396</v>
      </c>
      <c r="Z30" s="318">
        <f t="shared" si="108"/>
        <v>2085756.5352448835</v>
      </c>
      <c r="AA30" s="37">
        <v>772853.15789473639</v>
      </c>
      <c r="AB30" s="89">
        <f>(_xlfn.IFNA(SUMIFS(INDEX('Indexed REC Deliveries'!$I$6:$AG$82,,MATCH(_xlfn.NUMBERVALUE(LEFT('REC Deliveries'!$D30,4)),'Indexed REC Deliveries'!$I$5:$AG$5,0)),'Indexed REC Deliveries'!$D$6:$D$82,'REC Deliveries'!AB$7,'Indexed REC Deliveries'!$C$6:$C$82,'REC Deliveries'!AB$5),0)*(7/12))+
(_xlfn.IFNA(SUMIFS(INDEX('Indexed REC Deliveries'!$I$6:$AG$82,,MATCH(_xlfn.NUMBERVALUE(RIGHT('REC Deliveries'!$D30,4)),'Indexed REC Deliveries'!$I$5:$AG$5,0)),'Indexed REC Deliveries'!$D$6:$D$82,'REC Deliveries'!AB$7,'Indexed REC Deliveries'!$C$6:$C$82,'REC Deliveries'!AB$5),0)*(5/12))</f>
        <v>22916666.666666668</v>
      </c>
      <c r="AC30" s="89">
        <f>(_xlfn.IFNA(SUMIFS(INDEX('Indexed REC Deliveries'!$I$6:$AG$82,,MATCH(_xlfn.NUMBERVALUE(LEFT('REC Deliveries'!$D30,4)),'Indexed REC Deliveries'!$I$5:$AG$5,0)),'Indexed REC Deliveries'!$D$6:$D$82,'REC Deliveries'!AC$7,'Indexed REC Deliveries'!$C$6:$C$82,'REC Deliveries'!AC$5),0)*(7/12))+
(_xlfn.IFNA(SUMIFS(INDEX('Indexed REC Deliveries'!$I$6:$AG$82,,MATCH(_xlfn.NUMBERVALUE(RIGHT('REC Deliveries'!$D30,4)),'Indexed REC Deliveries'!$I$5:$AG$5,0)),'Indexed REC Deliveries'!$D$6:$D$82,'REC Deliveries'!AC$7,'Indexed REC Deliveries'!$C$6:$C$82,'REC Deliveries'!AC$5),0)*(5/12))</f>
        <v>12956341.186738862</v>
      </c>
      <c r="AD30" s="89">
        <f>(_xlfn.IFNA(SUMIFS(INDEX('Indexed REC Deliveries'!$I$6:$AG$82,,MATCH(_xlfn.NUMBERVALUE(LEFT('REC Deliveries'!$D30,4)),'Indexed REC Deliveries'!$I$5:$AG$5,0)),'Indexed REC Deliveries'!$D$6:$D$82,'REC Deliveries'!AD$7,'Indexed REC Deliveries'!$C$6:$C$82,'REC Deliveries'!AD$5),0)*(7/12))+
(_xlfn.IFNA(SUMIFS(INDEX('Indexed REC Deliveries'!$I$6:$AG$82,,MATCH(_xlfn.NUMBERVALUE(RIGHT('REC Deliveries'!$D30,4)),'Indexed REC Deliveries'!$I$5:$AG$5,0)),'Indexed REC Deliveries'!$D$6:$D$82,'REC Deliveries'!AD$7,'Indexed REC Deliveries'!$C$6:$C$82,'REC Deliveries'!AD$5),0)*(5/12))</f>
        <v>1264178.9310674081</v>
      </c>
      <c r="AF30" s="41">
        <f t="shared" si="12"/>
        <v>3671180.3649999998</v>
      </c>
      <c r="AG30" s="41">
        <f t="shared" si="12"/>
        <v>7699563.9265763722</v>
      </c>
      <c r="AH30" s="41">
        <f t="shared" si="12"/>
        <v>22916666.666666668</v>
      </c>
      <c r="AI30" s="41">
        <f t="shared" si="12"/>
        <v>27025492.968213074</v>
      </c>
      <c r="AJ30" s="41">
        <f t="shared" si="13"/>
        <v>11370744.291576372</v>
      </c>
      <c r="AK30" s="41">
        <f t="shared" si="13"/>
        <v>49942159.634879746</v>
      </c>
      <c r="AL30" s="41">
        <f t="shared" si="6"/>
        <v>61312903.926456116</v>
      </c>
      <c r="AM30" s="100">
        <f>AL30/'RPS Balance'!E27</f>
        <v>0.39053860863441758</v>
      </c>
      <c r="AO30" s="41">
        <f t="shared" si="14"/>
        <v>2712330</v>
      </c>
      <c r="AP30" s="41">
        <f t="shared" si="15"/>
        <v>8506254.4540555626</v>
      </c>
      <c r="AQ30" s="41">
        <f t="shared" si="16"/>
        <v>152159.83752080903</v>
      </c>
      <c r="AR30" s="41">
        <f t="shared" si="17"/>
        <v>0</v>
      </c>
      <c r="AS30" s="41">
        <f t="shared" si="18"/>
        <v>0</v>
      </c>
      <c r="AT30" s="41">
        <f t="shared" si="19"/>
        <v>379110</v>
      </c>
      <c r="AU30" s="41">
        <f t="shared" si="20"/>
        <v>0</v>
      </c>
      <c r="AV30" s="41">
        <f t="shared" si="21"/>
        <v>11653009.692512069</v>
      </c>
      <c r="AW30" s="41">
        <f t="shared" si="22"/>
        <v>37137186.784472935</v>
      </c>
      <c r="AX30" s="41">
        <f t="shared" si="23"/>
        <v>772853.15789473639</v>
      </c>
      <c r="AY30" s="205">
        <f t="shared" si="24"/>
        <v>0</v>
      </c>
    </row>
    <row r="31" spans="2:51">
      <c r="B31" s="228" t="s">
        <v>74</v>
      </c>
      <c r="C31" s="311" t="s">
        <v>229</v>
      </c>
      <c r="D31" s="228" t="s">
        <v>41</v>
      </c>
      <c r="E31" s="116">
        <f t="shared" ref="E31:I31" si="109">E59+E87+E115</f>
        <v>0</v>
      </c>
      <c r="F31" s="116">
        <f t="shared" si="109"/>
        <v>0</v>
      </c>
      <c r="G31" s="116">
        <f t="shared" si="109"/>
        <v>1499613</v>
      </c>
      <c r="H31" s="116">
        <f t="shared" si="109"/>
        <v>42006</v>
      </c>
      <c r="I31" s="116">
        <f t="shared" si="109"/>
        <v>0</v>
      </c>
      <c r="J31" s="116">
        <f t="shared" ref="J31" si="110">J59+J87+J115</f>
        <v>1032766</v>
      </c>
      <c r="K31" s="89">
        <f>(_xlfn.IFNA(SUMIFS(INDEX('Indexed REC Deliveries'!$I$6:$AG$82,,MATCH(_xlfn.NUMBERVALUE(LEFT('REC Deliveries'!$D31,4)),'Indexed REC Deliveries'!$I$5:$AG$5,0)),'Indexed REC Deliveries'!$D$6:$D$82,'REC Deliveries'!K$7,'Indexed REC Deliveries'!$C$6:$C$82,'REC Deliveries'!K$5),0)*(7/12))+
(_xlfn.IFNA(SUMIFS(INDEX('Indexed REC Deliveries'!$I$6:$AG$82,,MATCH(_xlfn.NUMBERVALUE(RIGHT('REC Deliveries'!$D31,4)),'Indexed REC Deliveries'!$I$5:$AG$5,0)),'Indexed REC Deliveries'!$D$6:$D$82,'REC Deliveries'!K$7,'Indexed REC Deliveries'!$C$6:$C$82,'REC Deliveries'!K$5),0)*(5/12))</f>
        <v>3671180.3649999998</v>
      </c>
      <c r="L31" s="89">
        <f>(_xlfn.IFNA(SUMIFS(INDEX('Indexed REC Deliveries'!$I$6:$AG$82,,MATCH(_xlfn.NUMBERVALUE(LEFT('REC Deliveries'!$D31,4)),'Indexed REC Deliveries'!$I$5:$AG$5,0)),'Indexed REC Deliveries'!$D$6:$D$82,'REC Deliveries'!L$7,'Indexed REC Deliveries'!$C$6:$C$82,'REC Deliveries'!L$5),0)*(7/12))+
(_xlfn.IFNA(SUMIFS(INDEX('Indexed REC Deliveries'!$I$6:$AG$82,,MATCH(_xlfn.NUMBERVALUE(RIGHT('REC Deliveries'!$D31,4)),'Indexed REC Deliveries'!$I$5:$AG$5,0)),'Indexed REC Deliveries'!$D$6:$D$82,'REC Deliveries'!L$7,'Indexed REC Deliveries'!$C$6:$C$82,'REC Deliveries'!L$5),0)*(5/12))</f>
        <v>4666029.8618710712</v>
      </c>
      <c r="M31" s="89">
        <f>(_xlfn.IFNA(SUMIFS(INDEX('Indexed REC Deliveries'!$I$6:$AG$82,,MATCH(_xlfn.NUMBERVALUE(LEFT('REC Deliveries'!$D31,4)),'Indexed REC Deliveries'!$I$5:$AG$5,0)),'Indexed REC Deliveries'!$D$6:$D$82,'REC Deliveries'!M$7,'Indexed REC Deliveries'!$C$6:$C$82,'REC Deliveries'!M$5),0)*(7/12))+
(_xlfn.IFNA(SUMIFS(INDEX('Indexed REC Deliveries'!$I$6:$AG$82,,MATCH(_xlfn.NUMBERVALUE(RIGHT('REC Deliveries'!$D31,4)),'Indexed REC Deliveries'!$I$5:$AG$5,0)),'Indexed REC Deliveries'!$D$6:$D$82,'REC Deliveries'!M$7,'Indexed REC Deliveries'!$C$6:$C$82,'REC Deliveries'!M$5),0)*(5/12))</f>
        <v>144868.85673921369</v>
      </c>
      <c r="N31" s="116">
        <f t="shared" ref="N31:O31" si="111">N59+N87+N115</f>
        <v>0</v>
      </c>
      <c r="O31" s="116">
        <f t="shared" si="111"/>
        <v>0</v>
      </c>
      <c r="P31" s="116">
        <f t="shared" si="10"/>
        <v>0</v>
      </c>
      <c r="Q31" s="116">
        <f t="shared" si="10"/>
        <v>0</v>
      </c>
      <c r="R31" s="116">
        <f t="shared" si="10"/>
        <v>0</v>
      </c>
      <c r="S31" s="37">
        <v>151399.03833320498</v>
      </c>
      <c r="T31" s="89">
        <f>T30</f>
        <v>379110</v>
      </c>
      <c r="U31" s="318">
        <f t="shared" ref="U31:Z31" si="112">SUM(U59,U87,U115)</f>
        <v>1516379.4439992988</v>
      </c>
      <c r="V31" s="318">
        <f t="shared" si="112"/>
        <v>1788131.332319048</v>
      </c>
      <c r="W31" s="318">
        <f t="shared" si="112"/>
        <v>3841931.3944882979</v>
      </c>
      <c r="X31" s="318">
        <f t="shared" si="112"/>
        <v>1979527.1694847592</v>
      </c>
      <c r="Y31" s="318">
        <f t="shared" si="112"/>
        <v>454847.75456185418</v>
      </c>
      <c r="Z31" s="318">
        <f t="shared" si="112"/>
        <v>1986812.5914656089</v>
      </c>
      <c r="AA31" s="89">
        <f>AA30</f>
        <v>772853.15789473639</v>
      </c>
      <c r="AB31" s="89">
        <f>(_xlfn.IFNA(SUMIFS(INDEX('Indexed REC Deliveries'!$I$6:$AG$82,,MATCH(_xlfn.NUMBERVALUE(LEFT('REC Deliveries'!$D31,4)),'Indexed REC Deliveries'!$I$5:$AG$5,0)),'Indexed REC Deliveries'!$D$6:$D$82,'REC Deliveries'!AB$7,'Indexed REC Deliveries'!$C$6:$C$82,'REC Deliveries'!AB$5),0)*(7/12))+
(_xlfn.IFNA(SUMIFS(INDEX('Indexed REC Deliveries'!$I$6:$AG$82,,MATCH(_xlfn.NUMBERVALUE(RIGHT('REC Deliveries'!$D31,4)),'Indexed REC Deliveries'!$I$5:$AG$5,0)),'Indexed REC Deliveries'!$D$6:$D$82,'REC Deliveries'!AB$7,'Indexed REC Deliveries'!$C$6:$C$82,'REC Deliveries'!AB$5),0)*(5/12))</f>
        <v>23916666.666666668</v>
      </c>
      <c r="AC31" s="89">
        <f>(_xlfn.IFNA(SUMIFS(INDEX('Indexed REC Deliveries'!$I$6:$AG$82,,MATCH(_xlfn.NUMBERVALUE(LEFT('REC Deliveries'!$D31,4)),'Indexed REC Deliveries'!$I$5:$AG$5,0)),'Indexed REC Deliveries'!$D$6:$D$82,'REC Deliveries'!AC$7,'Indexed REC Deliveries'!$C$6:$C$82,'REC Deliveries'!AC$5),0)*(7/12))+
(_xlfn.IFNA(SUMIFS(INDEX('Indexed REC Deliveries'!$I$6:$AG$82,,MATCH(_xlfn.NUMBERVALUE(RIGHT('REC Deliveries'!$D31,4)),'Indexed REC Deliveries'!$I$5:$AG$5,0)),'Indexed REC Deliveries'!$D$6:$D$82,'REC Deliveries'!AC$7,'Indexed REC Deliveries'!$C$6:$C$82,'REC Deliveries'!AC$5),0)*(5/12))</f>
        <v>13641559.480805166</v>
      </c>
      <c r="AD31" s="89">
        <f>(_xlfn.IFNA(SUMIFS(INDEX('Indexed REC Deliveries'!$I$6:$AG$82,,MATCH(_xlfn.NUMBERVALUE(LEFT('REC Deliveries'!$D31,4)),'Indexed REC Deliveries'!$I$5:$AG$5,0)),'Indexed REC Deliveries'!$D$6:$D$82,'REC Deliveries'!AD$7,'Indexed REC Deliveries'!$C$6:$C$82,'REC Deliveries'!AD$5),0)*(7/12))+
(_xlfn.IFNA(SUMIFS(INDEX('Indexed REC Deliveries'!$I$6:$AG$82,,MATCH(_xlfn.NUMBERVALUE(RIGHT('REC Deliveries'!$D31,4)),'Indexed REC Deliveries'!$I$5:$AG$5,0)),'Indexed REC Deliveries'!$D$6:$D$82,'REC Deliveries'!AD$7,'Indexed REC Deliveries'!$C$6:$C$82,'REC Deliveries'!AD$5),0)*(5/12))</f>
        <v>1342858.0364120712</v>
      </c>
      <c r="AF31" s="41">
        <f t="shared" si="12"/>
        <v>3671180.3649999998</v>
      </c>
      <c r="AG31" s="41">
        <f t="shared" si="12"/>
        <v>7536682.7569434894</v>
      </c>
      <c r="AH31" s="41">
        <f t="shared" si="12"/>
        <v>23916666.666666668</v>
      </c>
      <c r="AI31" s="41">
        <f t="shared" si="12"/>
        <v>27704010.361430842</v>
      </c>
      <c r="AJ31" s="41">
        <f t="shared" si="13"/>
        <v>11207863.121943491</v>
      </c>
      <c r="AK31" s="41">
        <f t="shared" si="13"/>
        <v>51620677.028097503</v>
      </c>
      <c r="AL31" s="41">
        <f t="shared" si="6"/>
        <v>62828540.150040999</v>
      </c>
      <c r="AM31" s="100">
        <f>AL31/'RPS Balance'!E28</f>
        <v>0.39883236785681891</v>
      </c>
      <c r="AO31" s="41">
        <f t="shared" si="14"/>
        <v>2574385</v>
      </c>
      <c r="AP31" s="41">
        <f t="shared" si="15"/>
        <v>8482079.0836102851</v>
      </c>
      <c r="AQ31" s="41">
        <f t="shared" si="16"/>
        <v>151399.03833320498</v>
      </c>
      <c r="AR31" s="41">
        <f t="shared" si="17"/>
        <v>0</v>
      </c>
      <c r="AS31" s="41">
        <f t="shared" si="18"/>
        <v>0</v>
      </c>
      <c r="AT31" s="41">
        <f t="shared" si="19"/>
        <v>379110</v>
      </c>
      <c r="AU31" s="41">
        <f t="shared" si="20"/>
        <v>0</v>
      </c>
      <c r="AV31" s="41">
        <f t="shared" si="21"/>
        <v>11567629.686318867</v>
      </c>
      <c r="AW31" s="41">
        <f t="shared" si="22"/>
        <v>38901084.183883898</v>
      </c>
      <c r="AX31" s="41">
        <f t="shared" si="23"/>
        <v>772853.15789473639</v>
      </c>
      <c r="AY31" s="205">
        <f t="shared" si="24"/>
        <v>0</v>
      </c>
    </row>
    <row r="32" spans="2:51">
      <c r="B32" s="228" t="s">
        <v>74</v>
      </c>
      <c r="C32" s="311" t="s">
        <v>229</v>
      </c>
      <c r="D32" s="228" t="s">
        <v>42</v>
      </c>
      <c r="E32" s="116">
        <f t="shared" ref="E32:I32" si="113">E60+E88+E116</f>
        <v>0</v>
      </c>
      <c r="F32" s="116">
        <f t="shared" si="113"/>
        <v>0</v>
      </c>
      <c r="G32" s="116">
        <f t="shared" si="113"/>
        <v>1087047</v>
      </c>
      <c r="H32" s="116">
        <f t="shared" si="113"/>
        <v>39471</v>
      </c>
      <c r="I32" s="116">
        <f t="shared" si="113"/>
        <v>0</v>
      </c>
      <c r="J32" s="116">
        <f t="shared" ref="J32" si="114">J60+J88+J116</f>
        <v>1027556</v>
      </c>
      <c r="K32" s="89">
        <f>(_xlfn.IFNA(SUMIFS(INDEX('Indexed REC Deliveries'!$I$6:$AG$82,,MATCH(_xlfn.NUMBERVALUE(LEFT('REC Deliveries'!$D32,4)),'Indexed REC Deliveries'!$I$5:$AG$5,0)),'Indexed REC Deliveries'!$D$6:$D$82,'REC Deliveries'!K$7,'Indexed REC Deliveries'!$C$6:$C$82,'REC Deliveries'!K$5),0)*(7/12))+
(_xlfn.IFNA(SUMIFS(INDEX('Indexed REC Deliveries'!$I$6:$AG$82,,MATCH(_xlfn.NUMBERVALUE(RIGHT('REC Deliveries'!$D32,4)),'Indexed REC Deliveries'!$I$5:$AG$5,0)),'Indexed REC Deliveries'!$D$6:$D$82,'REC Deliveries'!K$7,'Indexed REC Deliveries'!$C$6:$C$82,'REC Deliveries'!K$5),0)*(5/12))</f>
        <v>3671180.3649999998</v>
      </c>
      <c r="L32" s="89">
        <f>(_xlfn.IFNA(SUMIFS(INDEX('Indexed REC Deliveries'!$I$6:$AG$82,,MATCH(_xlfn.NUMBERVALUE(LEFT('REC Deliveries'!$D32,4)),'Indexed REC Deliveries'!$I$5:$AG$5,0)),'Indexed REC Deliveries'!$D$6:$D$82,'REC Deliveries'!L$7,'Indexed REC Deliveries'!$C$6:$C$82,'REC Deliveries'!L$5),0)*(7/12))+
(_xlfn.IFNA(SUMIFS(INDEX('Indexed REC Deliveries'!$I$6:$AG$82,,MATCH(_xlfn.NUMBERVALUE(RIGHT('REC Deliveries'!$D32,4)),'Indexed REC Deliveries'!$I$5:$AG$5,0)),'Indexed REC Deliveries'!$D$6:$D$82,'REC Deliveries'!L$7,'Indexed REC Deliveries'!$C$6:$C$82,'REC Deliveries'!L$5),0)*(5/12))</f>
        <v>4642699.7125617163</v>
      </c>
      <c r="M32" s="89">
        <f>(_xlfn.IFNA(SUMIFS(INDEX('Indexed REC Deliveries'!$I$6:$AG$82,,MATCH(_xlfn.NUMBERVALUE(LEFT('REC Deliveries'!$D32,4)),'Indexed REC Deliveries'!$I$5:$AG$5,0)),'Indexed REC Deliveries'!$D$6:$D$82,'REC Deliveries'!M$7,'Indexed REC Deliveries'!$C$6:$C$82,'REC Deliveries'!M$5),0)*(7/12))+
(_xlfn.IFNA(SUMIFS(INDEX('Indexed REC Deliveries'!$I$6:$AG$82,,MATCH(_xlfn.NUMBERVALUE(RIGHT('REC Deliveries'!$D32,4)),'Indexed REC Deliveries'!$I$5:$AG$5,0)),'Indexed REC Deliveries'!$D$6:$D$82,'REC Deliveries'!M$7,'Indexed REC Deliveries'!$C$6:$C$82,'REC Deliveries'!M$5),0)*(5/12))</f>
        <v>144144.5124555176</v>
      </c>
      <c r="N32" s="116">
        <f t="shared" ref="N32:O32" si="115">N60+N88+N116</f>
        <v>0</v>
      </c>
      <c r="O32" s="116">
        <f t="shared" si="115"/>
        <v>0</v>
      </c>
      <c r="P32" s="116">
        <f t="shared" si="10"/>
        <v>0</v>
      </c>
      <c r="Q32" s="116">
        <f t="shared" si="10"/>
        <v>0</v>
      </c>
      <c r="R32" s="116">
        <f t="shared" si="10"/>
        <v>0</v>
      </c>
      <c r="S32" s="37">
        <v>150642.04314153895</v>
      </c>
      <c r="T32" s="89">
        <f t="shared" ref="T32:T33" si="116">T31</f>
        <v>379110</v>
      </c>
      <c r="U32" s="318">
        <f t="shared" ref="U32:Z32" si="117">SUM(U60,U88,U116)</f>
        <v>1433156.9596081087</v>
      </c>
      <c r="V32" s="318">
        <f t="shared" si="117"/>
        <v>1699527.030664708</v>
      </c>
      <c r="W32" s="318">
        <f t="shared" si="117"/>
        <v>3982675.4831158565</v>
      </c>
      <c r="X32" s="318">
        <f t="shared" si="117"/>
        <v>2046644.3000373356</v>
      </c>
      <c r="Y32" s="318">
        <f t="shared" si="117"/>
        <v>432309.43932539417</v>
      </c>
      <c r="Z32" s="318">
        <f t="shared" si="117"/>
        <v>1888363.3674052311</v>
      </c>
      <c r="AA32" s="89">
        <f t="shared" ref="AA32:AA33" si="118">AA31</f>
        <v>772853.15789473639</v>
      </c>
      <c r="AB32" s="89">
        <f>(_xlfn.IFNA(SUMIFS(INDEX('Indexed REC Deliveries'!$I$6:$AG$82,,MATCH(_xlfn.NUMBERVALUE(LEFT('REC Deliveries'!$D32,4)),'Indexed REC Deliveries'!$I$5:$AG$5,0)),'Indexed REC Deliveries'!$D$6:$D$82,'REC Deliveries'!AB$7,'Indexed REC Deliveries'!$C$6:$C$82,'REC Deliveries'!AB$5),0)*(7/12))+
(_xlfn.IFNA(SUMIFS(INDEX('Indexed REC Deliveries'!$I$6:$AG$82,,MATCH(_xlfn.NUMBERVALUE(RIGHT('REC Deliveries'!$D32,4)),'Indexed REC Deliveries'!$I$5:$AG$5,0)),'Indexed REC Deliveries'!$D$6:$D$82,'REC Deliveries'!AB$7,'Indexed REC Deliveries'!$C$6:$C$82,'REC Deliveries'!AB$5),0)*(5/12))</f>
        <v>24916666.666666668</v>
      </c>
      <c r="AC32" s="89">
        <f>(_xlfn.IFNA(SUMIFS(INDEX('Indexed REC Deliveries'!$I$6:$AG$82,,MATCH(_xlfn.NUMBERVALUE(LEFT('REC Deliveries'!$D32,4)),'Indexed REC Deliveries'!$I$5:$AG$5,0)),'Indexed REC Deliveries'!$D$6:$D$82,'REC Deliveries'!AC$7,'Indexed REC Deliveries'!$C$6:$C$82,'REC Deliveries'!AC$5),0)*(7/12))+
(_xlfn.IFNA(SUMIFS(INDEX('Indexed REC Deliveries'!$I$6:$AG$82,,MATCH(_xlfn.NUMBERVALUE(RIGHT('REC Deliveries'!$D32,4)),'Indexed REC Deliveries'!$I$5:$AG$5,0)),'Indexed REC Deliveries'!$D$6:$D$82,'REC Deliveries'!AC$7,'Indexed REC Deliveries'!$C$6:$C$82,'REC Deliveries'!AC$5),0)*(5/12))</f>
        <v>14323351.683401139</v>
      </c>
      <c r="AD32" s="89">
        <f>(_xlfn.IFNA(SUMIFS(INDEX('Indexed REC Deliveries'!$I$6:$AG$82,,MATCH(_xlfn.NUMBERVALUE(LEFT('REC Deliveries'!$D32,4)),'Indexed REC Deliveries'!$I$5:$AG$5,0)),'Indexed REC Deliveries'!$D$6:$D$82,'REC Deliveries'!AD$7,'Indexed REC Deliveries'!$C$6:$C$82,'REC Deliveries'!AD$5),0)*(7/12))+
(_xlfn.IFNA(SUMIFS(INDEX('Indexed REC Deliveries'!$I$6:$AG$82,,MATCH(_xlfn.NUMBERVALUE(RIGHT('REC Deliveries'!$D32,4)),'Indexed REC Deliveries'!$I$5:$AG$5,0)),'Indexed REC Deliveries'!$D$6:$D$82,'REC Deliveries'!AD$7,'Indexed REC Deliveries'!$C$6:$C$82,'REC Deliveries'!AD$5),0)*(5/12))</f>
        <v>1421143.7462300109</v>
      </c>
      <c r="AF32" s="41">
        <f t="shared" si="12"/>
        <v>3671180.3649999998</v>
      </c>
      <c r="AG32" s="41">
        <f t="shared" si="12"/>
        <v>7091560.268158773</v>
      </c>
      <c r="AH32" s="41">
        <f t="shared" si="12"/>
        <v>24916666.666666668</v>
      </c>
      <c r="AI32" s="41">
        <f t="shared" si="12"/>
        <v>28379135.167682521</v>
      </c>
      <c r="AJ32" s="41">
        <f t="shared" si="13"/>
        <v>10762740.633158773</v>
      </c>
      <c r="AK32" s="41">
        <f t="shared" si="13"/>
        <v>53295801.834349193</v>
      </c>
      <c r="AL32" s="41">
        <f t="shared" si="6"/>
        <v>64058542.467507966</v>
      </c>
      <c r="AM32" s="100">
        <f>AL32/'RPS Balance'!E29</f>
        <v>0.40525700321366176</v>
      </c>
      <c r="AO32" s="41">
        <f t="shared" si="14"/>
        <v>2154074</v>
      </c>
      <c r="AP32" s="41">
        <f t="shared" si="15"/>
        <v>8458024.590017233</v>
      </c>
      <c r="AQ32" s="41">
        <f t="shared" si="16"/>
        <v>150642.04314153895</v>
      </c>
      <c r="AR32" s="41">
        <f t="shared" si="17"/>
        <v>0</v>
      </c>
      <c r="AS32" s="41">
        <f t="shared" si="18"/>
        <v>0</v>
      </c>
      <c r="AT32" s="41">
        <f t="shared" si="19"/>
        <v>379110</v>
      </c>
      <c r="AU32" s="41">
        <f t="shared" si="20"/>
        <v>0</v>
      </c>
      <c r="AV32" s="41">
        <f t="shared" si="21"/>
        <v>11482676.580156635</v>
      </c>
      <c r="AW32" s="41">
        <f t="shared" si="22"/>
        <v>40661162.096297823</v>
      </c>
      <c r="AX32" s="41">
        <f t="shared" si="23"/>
        <v>772853.15789473639</v>
      </c>
      <c r="AY32" s="205">
        <f t="shared" si="24"/>
        <v>0</v>
      </c>
    </row>
    <row r="33" spans="2:51">
      <c r="B33" s="228" t="s">
        <v>74</v>
      </c>
      <c r="C33" s="311" t="s">
        <v>229</v>
      </c>
      <c r="D33" s="228" t="s">
        <v>43</v>
      </c>
      <c r="E33" s="116">
        <f t="shared" ref="E33:I33" si="119">E61+E89+E117</f>
        <v>0</v>
      </c>
      <c r="F33" s="116">
        <f t="shared" si="119"/>
        <v>0</v>
      </c>
      <c r="G33" s="116">
        <f t="shared" si="119"/>
        <v>420130</v>
      </c>
      <c r="H33" s="116">
        <f t="shared" si="119"/>
        <v>12334</v>
      </c>
      <c r="I33" s="116">
        <f t="shared" si="119"/>
        <v>0</v>
      </c>
      <c r="J33" s="116">
        <f t="shared" ref="J33" si="120">J61+J89+J117</f>
        <v>291198</v>
      </c>
      <c r="K33" s="89">
        <f>(_xlfn.IFNA(SUMIFS(INDEX('Indexed REC Deliveries'!$I$6:$AG$82,,MATCH(_xlfn.NUMBERVALUE(LEFT('REC Deliveries'!$D33,4)),'Indexed REC Deliveries'!$I$5:$AG$5,0)),'Indexed REC Deliveries'!$D$6:$D$82,'REC Deliveries'!K$7,'Indexed REC Deliveries'!$C$6:$C$82,'REC Deliveries'!K$5),0)*(7/12))+
(_xlfn.IFNA(SUMIFS(INDEX('Indexed REC Deliveries'!$I$6:$AG$82,,MATCH(_xlfn.NUMBERVALUE(RIGHT('REC Deliveries'!$D33,4)),'Indexed REC Deliveries'!$I$5:$AG$5,0)),'Indexed REC Deliveries'!$D$6:$D$82,'REC Deliveries'!K$7,'Indexed REC Deliveries'!$C$6:$C$82,'REC Deliveries'!K$5),0)*(5/12))</f>
        <v>3671180.3649999998</v>
      </c>
      <c r="L33" s="89">
        <f>(_xlfn.IFNA(SUMIFS(INDEX('Indexed REC Deliveries'!$I$6:$AG$82,,MATCH(_xlfn.NUMBERVALUE(LEFT('REC Deliveries'!$D33,4)),'Indexed REC Deliveries'!$I$5:$AG$5,0)),'Indexed REC Deliveries'!$D$6:$D$82,'REC Deliveries'!L$7,'Indexed REC Deliveries'!$C$6:$C$82,'REC Deliveries'!L$5),0)*(7/12))+
(_xlfn.IFNA(SUMIFS(INDEX('Indexed REC Deliveries'!$I$6:$AG$82,,MATCH(_xlfn.NUMBERVALUE(RIGHT('REC Deliveries'!$D33,4)),'Indexed REC Deliveries'!$I$5:$AG$5,0)),'Indexed REC Deliveries'!$D$6:$D$82,'REC Deliveries'!L$7,'Indexed REC Deliveries'!$C$6:$C$82,'REC Deliveries'!L$5),0)*(5/12))</f>
        <v>4619486.2139989072</v>
      </c>
      <c r="M33" s="89">
        <f>(_xlfn.IFNA(SUMIFS(INDEX('Indexed REC Deliveries'!$I$6:$AG$82,,MATCH(_xlfn.NUMBERVALUE(LEFT('REC Deliveries'!$D33,4)),'Indexed REC Deliveries'!$I$5:$AG$5,0)),'Indexed REC Deliveries'!$D$6:$D$82,'REC Deliveries'!M$7,'Indexed REC Deliveries'!$C$6:$C$82,'REC Deliveries'!M$5),0)*(7/12))+
(_xlfn.IFNA(SUMIFS(INDEX('Indexed REC Deliveries'!$I$6:$AG$82,,MATCH(_xlfn.NUMBERVALUE(RIGHT('REC Deliveries'!$D33,4)),'Indexed REC Deliveries'!$I$5:$AG$5,0)),'Indexed REC Deliveries'!$D$6:$D$82,'REC Deliveries'!M$7,'Indexed REC Deliveries'!$C$6:$C$82,'REC Deliveries'!M$5),0)*(5/12))</f>
        <v>143423.78989324003</v>
      </c>
      <c r="N33" s="116">
        <f t="shared" ref="N33:O33" si="121">N61+N89+N117</f>
        <v>0</v>
      </c>
      <c r="O33" s="116">
        <f t="shared" si="121"/>
        <v>0</v>
      </c>
      <c r="P33" s="116">
        <f t="shared" si="10"/>
        <v>0</v>
      </c>
      <c r="Q33" s="116">
        <f t="shared" si="10"/>
        <v>0</v>
      </c>
      <c r="R33" s="116">
        <f t="shared" si="10"/>
        <v>0</v>
      </c>
      <c r="S33" s="37">
        <v>149888.83292583126</v>
      </c>
      <c r="T33" s="89">
        <f t="shared" si="116"/>
        <v>379110</v>
      </c>
      <c r="U33" s="318">
        <f t="shared" ref="U33:Z33" si="122">SUM(U61,U89,U117)</f>
        <v>1350350.5876388748</v>
      </c>
      <c r="V33" s="318">
        <f t="shared" si="122"/>
        <v>1611365.7505186396</v>
      </c>
      <c r="W33" s="318">
        <f t="shared" si="122"/>
        <v>4122715.8513002768</v>
      </c>
      <c r="X33" s="318">
        <f t="shared" si="122"/>
        <v>2113425.8449371485</v>
      </c>
      <c r="Y33" s="318">
        <f t="shared" si="122"/>
        <v>409883.81566511653</v>
      </c>
      <c r="Z33" s="318">
        <f t="shared" si="122"/>
        <v>1790406.3894651546</v>
      </c>
      <c r="AA33" s="89">
        <f t="shared" si="118"/>
        <v>772853.15789473639</v>
      </c>
      <c r="AB33" s="89">
        <f>(_xlfn.IFNA(SUMIFS(INDEX('Indexed REC Deliveries'!$I$6:$AG$82,,MATCH(_xlfn.NUMBERVALUE(LEFT('REC Deliveries'!$D33,4)),'Indexed REC Deliveries'!$I$5:$AG$5,0)),'Indexed REC Deliveries'!$D$6:$D$82,'REC Deliveries'!AB$7,'Indexed REC Deliveries'!$C$6:$C$82,'REC Deliveries'!AB$5),0)*(7/12))+
(_xlfn.IFNA(SUMIFS(INDEX('Indexed REC Deliveries'!$I$6:$AG$82,,MATCH(_xlfn.NUMBERVALUE(RIGHT('REC Deliveries'!$D33,4)),'Indexed REC Deliveries'!$I$5:$AG$5,0)),'Indexed REC Deliveries'!$D$6:$D$82,'REC Deliveries'!AB$7,'Indexed REC Deliveries'!$C$6:$C$82,'REC Deliveries'!AB$5),0)*(5/12))</f>
        <v>25916666.666666672</v>
      </c>
      <c r="AC33" s="89">
        <f>(_xlfn.IFNA(SUMIFS(INDEX('Indexed REC Deliveries'!$I$6:$AG$82,,MATCH(_xlfn.NUMBERVALUE(LEFT('REC Deliveries'!$D33,4)),'Indexed REC Deliveries'!$I$5:$AG$5,0)),'Indexed REC Deliveries'!$D$6:$D$82,'REC Deliveries'!AC$7,'Indexed REC Deliveries'!$C$6:$C$82,'REC Deliveries'!AC$5),0)*(7/12))+
(_xlfn.IFNA(SUMIFS(INDEX('Indexed REC Deliveries'!$I$6:$AG$82,,MATCH(_xlfn.NUMBERVALUE(RIGHT('REC Deliveries'!$D33,4)),'Indexed REC Deliveries'!$I$5:$AG$5,0)),'Indexed REC Deliveries'!$D$6:$D$82,'REC Deliveries'!AC$7,'Indexed REC Deliveries'!$C$6:$C$82,'REC Deliveries'!AC$5),0)*(5/12))</f>
        <v>15001734.924984133</v>
      </c>
      <c r="AD33" s="89">
        <f>(_xlfn.IFNA(SUMIFS(INDEX('Indexed REC Deliveries'!$I$6:$AG$82,,MATCH(_xlfn.NUMBERVALUE(LEFT('REC Deliveries'!$D33,4)),'Indexed REC Deliveries'!$I$5:$AG$5,0)),'Indexed REC Deliveries'!$D$6:$D$82,'REC Deliveries'!AD$7,'Indexed REC Deliveries'!$C$6:$C$82,'REC Deliveries'!AD$5),0)*(7/12))+
(_xlfn.IFNA(SUMIFS(INDEX('Indexed REC Deliveries'!$I$6:$AG$82,,MATCH(_xlfn.NUMBERVALUE(RIGHT('REC Deliveries'!$D33,4)),'Indexed REC Deliveries'!$I$5:$AG$5,0)),'Indexed REC Deliveries'!$D$6:$D$82,'REC Deliveries'!AD$7,'Indexed REC Deliveries'!$C$6:$C$82,'REC Deliveries'!AD$5),0)*(5/12))</f>
        <v>1499038.0274988608</v>
      </c>
      <c r="AF33" s="41">
        <f t="shared" si="12"/>
        <v>3671180.3649999998</v>
      </c>
      <c r="AG33" s="41">
        <f>SUMIFS($E33:$AD33,$E$4:$AD$4,AG$4,$E$5:$AD$5,AG$5)</f>
        <v>5636460.8368179779</v>
      </c>
      <c r="AH33" s="41">
        <f t="shared" si="12"/>
        <v>25916666.666666672</v>
      </c>
      <c r="AI33" s="41">
        <f t="shared" si="12"/>
        <v>29050884.349902939</v>
      </c>
      <c r="AJ33" s="41">
        <f t="shared" si="13"/>
        <v>9307641.20181798</v>
      </c>
      <c r="AK33" s="41">
        <f t="shared" si="13"/>
        <v>54967551.016569614</v>
      </c>
      <c r="AL33" s="41">
        <f t="shared" si="6"/>
        <v>64275192.218387596</v>
      </c>
      <c r="AM33" s="100">
        <f>AL33/'RPS Balance'!E30</f>
        <v>0.4052430907350299</v>
      </c>
      <c r="AO33" s="41">
        <f t="shared" si="14"/>
        <v>723662</v>
      </c>
      <c r="AP33" s="41">
        <f t="shared" si="15"/>
        <v>8434090.3688921463</v>
      </c>
      <c r="AQ33" s="41">
        <f t="shared" si="16"/>
        <v>149888.83292583126</v>
      </c>
      <c r="AR33" s="41">
        <f t="shared" si="17"/>
        <v>0</v>
      </c>
      <c r="AS33" s="41">
        <f t="shared" si="18"/>
        <v>0</v>
      </c>
      <c r="AT33" s="41">
        <f t="shared" si="19"/>
        <v>379110</v>
      </c>
      <c r="AU33" s="41">
        <f t="shared" si="20"/>
        <v>0</v>
      </c>
      <c r="AV33" s="41">
        <f t="shared" si="21"/>
        <v>11398148.23952521</v>
      </c>
      <c r="AW33" s="41">
        <f t="shared" si="22"/>
        <v>42417439.61914967</v>
      </c>
      <c r="AX33" s="41">
        <f t="shared" si="23"/>
        <v>772853.15789473639</v>
      </c>
      <c r="AY33" s="205">
        <f t="shared" si="24"/>
        <v>0</v>
      </c>
    </row>
    <row r="34" spans="2:51">
      <c r="C34" s="200"/>
      <c r="T34" s="315"/>
    </row>
    <row r="35" spans="2:51">
      <c r="C35" s="200"/>
    </row>
    <row r="36" spans="2:51">
      <c r="B36" s="20" t="s">
        <v>44</v>
      </c>
      <c r="C36" s="62" t="s">
        <v>230</v>
      </c>
      <c r="D36" s="20" t="s">
        <v>88</v>
      </c>
      <c r="E36" s="89">
        <f>SUMIFS('ABP Under Contract'!$C10:$Z10,'ABP Under Contract'!$C$6:$Z$6,'REC Deliveries'!$B36,'ABP Under Contract'!$C$7:$Z$7,'REC Deliveries'!E$4,'ABP Under Contract'!$C$8:$Z$8,'REC Deliveries'!E$7)</f>
        <v>35653</v>
      </c>
      <c r="F36" s="89">
        <f>SUMIFS('ABP Under Contract'!$C10:$Z10,'ABP Under Contract'!$C$6:$Z$6,'REC Deliveries'!$B36,'ABP Under Contract'!$C$7:$Z$7,'REC Deliveries'!F$4,'ABP Under Contract'!$C$8:$Z$8,'REC Deliveries'!F$7)</f>
        <v>126418</v>
      </c>
      <c r="G36" s="89">
        <f>SUMIFS('ABP Under Contract'!$C10:$Z10,'ABP Under Contract'!$C$6:$Z$6,'REC Deliveries'!$B36,'ABP Under Contract'!$C$7:$Z$7,'REC Deliveries'!G$4,'ABP Under Contract'!$C$8:$Z$8,'REC Deliveries'!G$7)</f>
        <v>46468</v>
      </c>
      <c r="H36" s="89">
        <f>SUMIFS('ABP Under Contract'!$C10:$Z10,'ABP Under Contract'!$C$6:$Z$6,'REC Deliveries'!$B36,'ABP Under Contract'!$C$7:$Z$7,'REC Deliveries'!H$4,'ABP Under Contract'!$C$8:$Z$8,'REC Deliveries'!H$7)</f>
        <v>0</v>
      </c>
      <c r="I36" s="89">
        <f>SUMIFS('ABP Under Contract'!$C10:$Z10,'ABP Under Contract'!$C$6:$Z$6,'REC Deliveries'!$B36,'ABP Under Contract'!$C$7:$Z$7,'REC Deliveries'!I$4,'ABP Under Contract'!$C$8:$Z$8,'REC Deliveries'!I$7)</f>
        <v>0</v>
      </c>
      <c r="J36" s="89">
        <f>SUMIFS('ABP Under Contract'!$C10:$Z10,'ABP Under Contract'!$C$6:$Z$6,'REC Deliveries'!$B36,'ABP Under Contract'!$C$7:$Z$7,'REC Deliveries'!J$4,'ABP Under Contract'!$C$8:$Z$8,'REC Deliveries'!J$7)</f>
        <v>0</v>
      </c>
      <c r="K36" s="317">
        <f>K8*_xlfn.IFNA(INDEX('General Inputs'!$E$9:$AF$11,MATCH('REC Deliveries'!$B36,'General Inputs'!$B$9:$B$11,0),MATCH('REC Deliveries'!$D36,'General Inputs'!$E$8:$AB$8,0)),SUMIFS('General Inputs'!$D$9:$D$11,'General Inputs'!$B$9:$B$11,'REC Deliveries'!$B36))</f>
        <v>0</v>
      </c>
      <c r="L36" s="317">
        <f>L8*_xlfn.IFNA(INDEX('General Inputs'!$E$9:$AF$11,MATCH('REC Deliveries'!$B36,'General Inputs'!$B$9:$B$11,0),MATCH('REC Deliveries'!$D36,'General Inputs'!$E$8:$AB$8,0)),SUMIFS('General Inputs'!$D$9:$D$11,'General Inputs'!$B$9:$B$11,'REC Deliveries'!$B36))</f>
        <v>0</v>
      </c>
      <c r="M36" s="317">
        <f>M8*_xlfn.IFNA(INDEX('General Inputs'!$E$9:$AF$11,MATCH('REC Deliveries'!$B36,'General Inputs'!$B$9:$B$11,0),MATCH('REC Deliveries'!$D36,'General Inputs'!$E$8:$AB$8,0)),SUMIFS('General Inputs'!$D$9:$D$11,'General Inputs'!$B$9:$B$11,'REC Deliveries'!$B36))</f>
        <v>0</v>
      </c>
      <c r="N36" s="37">
        <v>596571</v>
      </c>
      <c r="O36" s="37">
        <v>3429</v>
      </c>
      <c r="P36" s="37">
        <v>3273</v>
      </c>
      <c r="Q36" s="37">
        <v>214109</v>
      </c>
      <c r="R36" s="37">
        <v>2838</v>
      </c>
      <c r="S36" s="317">
        <f>S8*_xlfn.IFNA(INDEX('General Inputs'!$E$9:$AF$11,MATCH('REC Deliveries'!$B36,'General Inputs'!$B$9:$B$11,0),MATCH('REC Deliveries'!$D36,'General Inputs'!$E$8:$AB$8,0)),SUMIFS('General Inputs'!$D$9:$D$11,'General Inputs'!$B$9:$B$11,'REC Deliveries'!$B36))</f>
        <v>4929.9091584511889</v>
      </c>
      <c r="T36" s="117">
        <f>T8*SUMIFS('General Inputs'!$D$21:$D$23,'General Inputs'!$B$21:$B$23,'REC Deliveries'!$B36)</f>
        <v>0</v>
      </c>
      <c r="U36" s="89">
        <f>_xlfn.IFNA(SUMIFS(INDEX('ABP REC Deliveries'!$I$6:$AD$274,,MATCH('REC Deliveries'!$D36,'ABP REC Deliveries'!$I$5:$AD$5)),'ABP REC Deliveries'!$E$6:$E$274,'REC Deliveries'!U$7,'ABP REC Deliveries'!$F$6:$F$274,'REC Deliveries'!$C36),0)</f>
        <v>0</v>
      </c>
      <c r="V36" s="89">
        <f>_xlfn.IFNA(SUMIFS(INDEX('ABP REC Deliveries'!$I$6:$AD$274,,MATCH('REC Deliveries'!$D36,'ABP REC Deliveries'!$I$5:$AD$5)),'ABP REC Deliveries'!$E$6:$E$274,'REC Deliveries'!V$7,'ABP REC Deliveries'!$F$6:$F$274,'REC Deliveries'!$C36),0)</f>
        <v>0</v>
      </c>
      <c r="W36" s="89">
        <f>_xlfn.IFNA(SUMIFS(INDEX('ABP REC Deliveries'!$I$6:$AD$274,,MATCH('REC Deliveries'!$D36,'ABP REC Deliveries'!$I$5:$AD$5)),'ABP REC Deliveries'!$E$6:$E$274,'REC Deliveries'!W$7,'ABP REC Deliveries'!$F$6:$F$274,'REC Deliveries'!$C36),0)</f>
        <v>0</v>
      </c>
      <c r="X36" s="89">
        <f>_xlfn.IFNA(SUMIFS(INDEX('ABP REC Deliveries'!$I$6:$AD$274,,MATCH('REC Deliveries'!$D36,'ABP REC Deliveries'!$I$5:$AD$5)),'ABP REC Deliveries'!$E$6:$E$274,'REC Deliveries'!X$7,'ABP REC Deliveries'!$F$6:$F$274,'REC Deliveries'!$C36),0)</f>
        <v>0</v>
      </c>
      <c r="Y36" s="89">
        <f>_xlfn.IFNA(SUMIFS(INDEX('ABP REC Deliveries'!$I$6:$AD$274,,MATCH('REC Deliveries'!$D36,'ABP REC Deliveries'!$I$5:$AD$5)),'ABP REC Deliveries'!$E$6:$E$274,'REC Deliveries'!Y$7,'ABP REC Deliveries'!$F$6:$F$274,'REC Deliveries'!$C36),0)</f>
        <v>0</v>
      </c>
      <c r="Z36" s="89">
        <f>_xlfn.IFNA(SUMIFS(INDEX('ABP REC Deliveries'!$I$6:$AD$274,,MATCH('REC Deliveries'!$D36,'ABP REC Deliveries'!$I$5:$AD$5)),'ABP REC Deliveries'!$E$6:$E$274,'REC Deliveries'!Z$7,'ABP REC Deliveries'!$F$6:$F$274,'REC Deliveries'!$C36),0)</f>
        <v>0</v>
      </c>
      <c r="AA36" s="317">
        <f>AA8*_xlfn.IFNA(INDEX('General Inputs'!$E$9:$AF$11,MATCH('REC Deliveries'!$B36,'General Inputs'!$B$9:$B$11,0),MATCH('REC Deliveries'!$D36,'General Inputs'!$E$8:$AB$8,0)),SUMIFS('General Inputs'!$D$9:$D$11,'General Inputs'!$B$9:$B$11,'REC Deliveries'!$B36))</f>
        <v>0</v>
      </c>
      <c r="AB36" s="317">
        <f>AB8*_xlfn.IFNA(INDEX('General Inputs'!$E$9:$AF$11,MATCH('REC Deliveries'!$B36,'General Inputs'!$B$9:$B$11,0),MATCH('REC Deliveries'!$D36,'General Inputs'!$E$8:$AB$8,0)),SUMIFS('General Inputs'!$D$9:$D$11,'General Inputs'!$B$9:$B$11,'REC Deliveries'!$B36))</f>
        <v>0</v>
      </c>
      <c r="AC36" s="317">
        <f>AC8*_xlfn.IFNA(INDEX('General Inputs'!$E$9:$AF$11,MATCH('REC Deliveries'!$B36,'General Inputs'!$B$9:$B$11,0),MATCH('REC Deliveries'!$D36,'General Inputs'!$E$8:$AB$8,0)),SUMIFS('General Inputs'!$D$9:$D$11,'General Inputs'!$B$9:$B$11,'REC Deliveries'!$B36))</f>
        <v>0</v>
      </c>
      <c r="AD36" s="317">
        <f>AD8*_xlfn.IFNA(INDEX('General Inputs'!$E$9:$AF$11,MATCH('REC Deliveries'!$B36,'General Inputs'!$B$9:$B$11,0),MATCH('REC Deliveries'!$D36,'General Inputs'!$E$8:$AB$8,0)),SUMIFS('General Inputs'!$D$9:$D$11,'General Inputs'!$B$9:$B$11,'REC Deliveries'!$B36))</f>
        <v>0</v>
      </c>
    </row>
    <row r="37" spans="2:51">
      <c r="B37" s="20" t="s">
        <v>44</v>
      </c>
      <c r="C37" s="62" t="s">
        <v>230</v>
      </c>
      <c r="D37" s="20" t="s">
        <v>89</v>
      </c>
      <c r="E37" s="89">
        <f>SUMIFS('ABP Under Contract'!$C11:$Z11,'ABP Under Contract'!$C$6:$Z$6,'REC Deliveries'!$B37,'ABP Under Contract'!$C$7:$Z$7,'REC Deliveries'!E$4,'ABP Under Contract'!$C$8:$Z$8,'REC Deliveries'!E$7)</f>
        <v>49947</v>
      </c>
      <c r="F37" s="89">
        <f>SUMIFS('ABP Under Contract'!$C11:$Z11,'ABP Under Contract'!$C$6:$Z$6,'REC Deliveries'!$B37,'ABP Under Contract'!$C$7:$Z$7,'REC Deliveries'!F$4,'ABP Under Contract'!$C$8:$Z$8,'REC Deliveries'!F$7)</f>
        <v>164286</v>
      </c>
      <c r="G37" s="89">
        <f>SUMIFS('ABP Under Contract'!$C11:$Z11,'ABP Under Contract'!$C$6:$Z$6,'REC Deliveries'!$B37,'ABP Under Contract'!$C$7:$Z$7,'REC Deliveries'!G$4,'ABP Under Contract'!$C$8:$Z$8,'REC Deliveries'!G$7)</f>
        <v>99554</v>
      </c>
      <c r="H37" s="89">
        <f>SUMIFS('ABP Under Contract'!$C11:$Z11,'ABP Under Contract'!$C$6:$Z$6,'REC Deliveries'!$B37,'ABP Under Contract'!$C$7:$Z$7,'REC Deliveries'!H$4,'ABP Under Contract'!$C$8:$Z$8,'REC Deliveries'!H$7)</f>
        <v>0</v>
      </c>
      <c r="I37" s="89">
        <f>SUMIFS('ABP Under Contract'!$C11:$Z11,'ABP Under Contract'!$C$6:$Z$6,'REC Deliveries'!$B37,'ABP Under Contract'!$C$7:$Z$7,'REC Deliveries'!I$4,'ABP Under Contract'!$C$8:$Z$8,'REC Deliveries'!I$7)</f>
        <v>0</v>
      </c>
      <c r="J37" s="89">
        <f>SUMIFS('ABP Under Contract'!$C11:$Z11,'ABP Under Contract'!$C$6:$Z$6,'REC Deliveries'!$B37,'ABP Under Contract'!$C$7:$Z$7,'REC Deliveries'!J$4,'ABP Under Contract'!$C$8:$Z$8,'REC Deliveries'!J$7)</f>
        <v>0</v>
      </c>
      <c r="K37" s="317">
        <f>K9*_xlfn.IFNA(INDEX('General Inputs'!$E$9:$AF$11,MATCH('REC Deliveries'!$B37,'General Inputs'!$B$9:$B$11,0),MATCH('REC Deliveries'!$D37,'General Inputs'!$E$8:$AB$8,0)),SUMIFS('General Inputs'!$D$9:$D$11,'General Inputs'!$B$9:$B$11,'REC Deliveries'!$B37))</f>
        <v>0</v>
      </c>
      <c r="L37" s="317">
        <f>L9*_xlfn.IFNA(INDEX('General Inputs'!$E$9:$AF$11,MATCH('REC Deliveries'!$B37,'General Inputs'!$B$9:$B$11,0),MATCH('REC Deliveries'!$D37,'General Inputs'!$E$8:$AB$8,0)),SUMIFS('General Inputs'!$D$9:$D$11,'General Inputs'!$B$9:$B$11,'REC Deliveries'!$B37))</f>
        <v>0</v>
      </c>
      <c r="M37" s="317">
        <f>M9*_xlfn.IFNA(INDEX('General Inputs'!$E$9:$AF$11,MATCH('REC Deliveries'!$B37,'General Inputs'!$B$9:$B$11,0),MATCH('REC Deliveries'!$D37,'General Inputs'!$E$8:$AB$8,0)),SUMIFS('General Inputs'!$D$9:$D$11,'General Inputs'!$B$9:$B$11,'REC Deliveries'!$B37))</f>
        <v>0</v>
      </c>
      <c r="N37" s="37">
        <v>596571</v>
      </c>
      <c r="O37" s="37">
        <v>3429</v>
      </c>
      <c r="P37" s="37">
        <v>2838</v>
      </c>
      <c r="Q37" s="37">
        <v>605816</v>
      </c>
      <c r="R37" s="37">
        <v>269620.28230000002</v>
      </c>
      <c r="S37" s="317">
        <f>S9*_xlfn.IFNA(INDEX('General Inputs'!$E$9:$AF$11,MATCH('REC Deliveries'!$B37,'General Inputs'!$B$9:$B$11,0),MATCH('REC Deliveries'!$D37,'General Inputs'!$E$8:$AB$8,0)),SUMIFS('General Inputs'!$D$9:$D$11,'General Inputs'!$B$9:$B$11,'REC Deliveries'!$B37))</f>
        <v>8495.4343452483226</v>
      </c>
      <c r="T37" s="117">
        <f>T9*SUMIFS('General Inputs'!$D$21:$D$23,'General Inputs'!$B$21:$B$23,'REC Deliveries'!$B37)</f>
        <v>0</v>
      </c>
      <c r="U37" s="89">
        <f>_xlfn.IFNA(SUMIFS(INDEX('ABP REC Deliveries'!$I$6:$AD$274,,MATCH('REC Deliveries'!$D37,'ABP REC Deliveries'!$I$5:$AD$5)),'ABP REC Deliveries'!$E$6:$E$274,'REC Deliveries'!U$7,'ABP REC Deliveries'!$F$6:$F$274,'REC Deliveries'!$C37),0)</f>
        <v>0</v>
      </c>
      <c r="V37" s="89">
        <f>_xlfn.IFNA(SUMIFS(INDEX('ABP REC Deliveries'!$I$6:$AD$274,,MATCH('REC Deliveries'!$D37,'ABP REC Deliveries'!$I$5:$AD$5)),'ABP REC Deliveries'!$E$6:$E$274,'REC Deliveries'!V$7,'ABP REC Deliveries'!$F$6:$F$274,'REC Deliveries'!$C37),0)</f>
        <v>0</v>
      </c>
      <c r="W37" s="89">
        <f>_xlfn.IFNA(SUMIFS(INDEX('ABP REC Deliveries'!$I$6:$AD$274,,MATCH('REC Deliveries'!$D37,'ABP REC Deliveries'!$I$5:$AD$5)),'ABP REC Deliveries'!$E$6:$E$274,'REC Deliveries'!W$7,'ABP REC Deliveries'!$F$6:$F$274,'REC Deliveries'!$C37),0)</f>
        <v>0</v>
      </c>
      <c r="X37" s="89">
        <f>_xlfn.IFNA(SUMIFS(INDEX('ABP REC Deliveries'!$I$6:$AD$274,,MATCH('REC Deliveries'!$D37,'ABP REC Deliveries'!$I$5:$AD$5)),'ABP REC Deliveries'!$E$6:$E$274,'REC Deliveries'!X$7,'ABP REC Deliveries'!$F$6:$F$274,'REC Deliveries'!$C37),0)</f>
        <v>0</v>
      </c>
      <c r="Y37" s="89">
        <f>_xlfn.IFNA(SUMIFS(INDEX('ABP REC Deliveries'!$I$6:$AD$274,,MATCH('REC Deliveries'!$D37,'ABP REC Deliveries'!$I$5:$AD$5)),'ABP REC Deliveries'!$E$6:$E$274,'REC Deliveries'!Y$7,'ABP REC Deliveries'!$F$6:$F$274,'REC Deliveries'!$C37),0)</f>
        <v>0</v>
      </c>
      <c r="Z37" s="89">
        <f>_xlfn.IFNA(SUMIFS(INDEX('ABP REC Deliveries'!$I$6:$AD$274,,MATCH('REC Deliveries'!$D37,'ABP REC Deliveries'!$I$5:$AD$5)),'ABP REC Deliveries'!$E$6:$E$274,'REC Deliveries'!Z$7,'ABP REC Deliveries'!$F$6:$F$274,'REC Deliveries'!$C37),0)</f>
        <v>0</v>
      </c>
      <c r="AA37" s="317">
        <f>AA9*_xlfn.IFNA(INDEX('General Inputs'!$E$9:$AF$11,MATCH('REC Deliveries'!$B37,'General Inputs'!$B$9:$B$11,0),MATCH('REC Deliveries'!$D37,'General Inputs'!$E$8:$AB$8,0)),SUMIFS('General Inputs'!$D$9:$D$11,'General Inputs'!$B$9:$B$11,'REC Deliveries'!$B37))</f>
        <v>0</v>
      </c>
      <c r="AB37" s="317">
        <f>AB9*_xlfn.IFNA(INDEX('General Inputs'!$E$9:$AF$11,MATCH('REC Deliveries'!$B37,'General Inputs'!$B$9:$B$11,0),MATCH('REC Deliveries'!$D37,'General Inputs'!$E$8:$AB$8,0)),SUMIFS('General Inputs'!$D$9:$D$11,'General Inputs'!$B$9:$B$11,'REC Deliveries'!$B37))</f>
        <v>0</v>
      </c>
      <c r="AC37" s="317">
        <f>AC9*_xlfn.IFNA(INDEX('General Inputs'!$E$9:$AF$11,MATCH('REC Deliveries'!$B37,'General Inputs'!$B$9:$B$11,0),MATCH('REC Deliveries'!$D37,'General Inputs'!$E$8:$AB$8,0)),SUMIFS('General Inputs'!$D$9:$D$11,'General Inputs'!$B$9:$B$11,'REC Deliveries'!$B37))</f>
        <v>0</v>
      </c>
      <c r="AD37" s="317">
        <f>AD9*_xlfn.IFNA(INDEX('General Inputs'!$E$9:$AF$11,MATCH('REC Deliveries'!$B37,'General Inputs'!$B$9:$B$11,0),MATCH('REC Deliveries'!$D37,'General Inputs'!$E$8:$AB$8,0)),SUMIFS('General Inputs'!$D$9:$D$11,'General Inputs'!$B$9:$B$11,'REC Deliveries'!$B37))</f>
        <v>0</v>
      </c>
    </row>
    <row r="38" spans="2:51">
      <c r="B38" s="20" t="s">
        <v>44</v>
      </c>
      <c r="C38" s="62" t="s">
        <v>230</v>
      </c>
      <c r="D38" s="20" t="s">
        <v>20</v>
      </c>
      <c r="E38" s="89">
        <f>SUMIFS('ABP Under Contract'!$C12:$Z12,'ABP Under Contract'!$C$6:$Z$6,'REC Deliveries'!$B38,'ABP Under Contract'!$C$7:$Z$7,'REC Deliveries'!E$4,'ABP Under Contract'!$C$8:$Z$8,'REC Deliveries'!E$7)</f>
        <v>67216</v>
      </c>
      <c r="F38" s="89">
        <f>SUMIFS('ABP Under Contract'!$C12:$Z12,'ABP Under Contract'!$C$6:$Z$6,'REC Deliveries'!$B38,'ABP Under Contract'!$C$7:$Z$7,'REC Deliveries'!F$4,'ABP Under Contract'!$C$8:$Z$8,'REC Deliveries'!F$7)</f>
        <v>181268</v>
      </c>
      <c r="G38" s="89">
        <f>SUMIFS('ABP Under Contract'!$C12:$Z12,'ABP Under Contract'!$C$6:$Z$6,'REC Deliveries'!$B38,'ABP Under Contract'!$C$7:$Z$7,'REC Deliveries'!G$4,'ABP Under Contract'!$C$8:$Z$8,'REC Deliveries'!G$7)</f>
        <v>111714</v>
      </c>
      <c r="H38" s="89">
        <f>SUMIFS('ABP Under Contract'!$C12:$Z12,'ABP Under Contract'!$C$6:$Z$6,'REC Deliveries'!$B38,'ABP Under Contract'!$C$7:$Z$7,'REC Deliveries'!H$4,'ABP Under Contract'!$C$8:$Z$8,'REC Deliveries'!H$7)</f>
        <v>0</v>
      </c>
      <c r="I38" s="89">
        <f>SUMIFS('ABP Under Contract'!$C12:$Z12,'ABP Under Contract'!$C$6:$Z$6,'REC Deliveries'!$B38,'ABP Under Contract'!$C$7:$Z$7,'REC Deliveries'!I$4,'ABP Under Contract'!$C$8:$Z$8,'REC Deliveries'!I$7)</f>
        <v>0</v>
      </c>
      <c r="J38" s="89">
        <f>SUMIFS('ABP Under Contract'!$C12:$Z12,'ABP Under Contract'!$C$6:$Z$6,'REC Deliveries'!$B38,'ABP Under Contract'!$C$7:$Z$7,'REC Deliveries'!J$4,'ABP Under Contract'!$C$8:$Z$8,'REC Deliveries'!J$7)</f>
        <v>0</v>
      </c>
      <c r="K38" s="317">
        <f>K10*_xlfn.IFNA(INDEX('General Inputs'!$E$9:$AF$11,MATCH('REC Deliveries'!$B38,'General Inputs'!$B$9:$B$11,0),MATCH('REC Deliveries'!$D38,'General Inputs'!$E$8:$AB$8,0)),SUMIFS('General Inputs'!$D$9:$D$11,'General Inputs'!$B$9:$B$11,'REC Deliveries'!$B38))</f>
        <v>0</v>
      </c>
      <c r="L38" s="317">
        <f>L10*_xlfn.IFNA(INDEX('General Inputs'!$E$9:$AF$11,MATCH('REC Deliveries'!$B38,'General Inputs'!$B$9:$B$11,0),MATCH('REC Deliveries'!$D38,'General Inputs'!$E$8:$AB$8,0)),SUMIFS('General Inputs'!$D$9:$D$11,'General Inputs'!$B$9:$B$11,'REC Deliveries'!$B38))</f>
        <v>0</v>
      </c>
      <c r="M38" s="317">
        <f>M10*_xlfn.IFNA(INDEX('General Inputs'!$E$9:$AF$11,MATCH('REC Deliveries'!$B38,'General Inputs'!$B$9:$B$11,0),MATCH('REC Deliveries'!$D38,'General Inputs'!$E$8:$AB$8,0)),SUMIFS('General Inputs'!$D$9:$D$11,'General Inputs'!$B$9:$B$11,'REC Deliveries'!$B38))</f>
        <v>0</v>
      </c>
      <c r="N38" s="37">
        <v>596571</v>
      </c>
      <c r="O38" s="37">
        <v>3429</v>
      </c>
      <c r="P38" s="37">
        <v>327</v>
      </c>
      <c r="Q38" s="37">
        <v>605816</v>
      </c>
      <c r="R38" s="37">
        <v>585317.28229999996</v>
      </c>
      <c r="S38" s="317">
        <f>S10*_xlfn.IFNA(INDEX('General Inputs'!$E$9:$AF$11,MATCH('REC Deliveries'!$B38,'General Inputs'!$B$9:$B$11,0),MATCH('REC Deliveries'!$D38,'General Inputs'!$E$8:$AB$8,0)),SUMIFS('General Inputs'!$D$9:$D$11,'General Inputs'!$B$9:$B$11,'REC Deliveries'!$B38))</f>
        <v>12235.007351880295</v>
      </c>
      <c r="T38" s="117">
        <f>T10*SUMIFS('General Inputs'!$D$21:$D$23,'General Inputs'!$B$21:$B$23,'REC Deliveries'!$B38)</f>
        <v>0</v>
      </c>
      <c r="U38" s="89">
        <f>_xlfn.IFNA(SUMIFS(INDEX('ABP REC Deliveries'!$I$6:$AD$274,,MATCH('REC Deliveries'!$D38,'ABP REC Deliveries'!$I$5:$AD$5)),'ABP REC Deliveries'!$E$6:$E$274,'REC Deliveries'!U$7,'ABP REC Deliveries'!$F$6:$F$274,'REC Deliveries'!$C38),0)</f>
        <v>0</v>
      </c>
      <c r="V38" s="89">
        <f>_xlfn.IFNA(SUMIFS(INDEX('ABP REC Deliveries'!$I$6:$AD$274,,MATCH('REC Deliveries'!$D38,'ABP REC Deliveries'!$I$5:$AD$5)),'ABP REC Deliveries'!$E$6:$E$274,'REC Deliveries'!V$7,'ABP REC Deliveries'!$F$6:$F$274,'REC Deliveries'!$C38),0)</f>
        <v>0</v>
      </c>
      <c r="W38" s="89">
        <f>_xlfn.IFNA(SUMIFS(INDEX('ABP REC Deliveries'!$I$6:$AD$274,,MATCH('REC Deliveries'!$D38,'ABP REC Deliveries'!$I$5:$AD$5)),'ABP REC Deliveries'!$E$6:$E$274,'REC Deliveries'!W$7,'ABP REC Deliveries'!$F$6:$F$274,'REC Deliveries'!$C38),0)</f>
        <v>0</v>
      </c>
      <c r="X38" s="89">
        <f>_xlfn.IFNA(SUMIFS(INDEX('ABP REC Deliveries'!$I$6:$AD$274,,MATCH('REC Deliveries'!$D38,'ABP REC Deliveries'!$I$5:$AD$5)),'ABP REC Deliveries'!$E$6:$E$274,'REC Deliveries'!X$7,'ABP REC Deliveries'!$F$6:$F$274,'REC Deliveries'!$C38),0)</f>
        <v>0</v>
      </c>
      <c r="Y38" s="89">
        <f>_xlfn.IFNA(SUMIFS(INDEX('ABP REC Deliveries'!$I$6:$AD$274,,MATCH('REC Deliveries'!$D38,'ABP REC Deliveries'!$I$5:$AD$5)),'ABP REC Deliveries'!$E$6:$E$274,'REC Deliveries'!Y$7,'ABP REC Deliveries'!$F$6:$F$274,'REC Deliveries'!$C38),0)</f>
        <v>0</v>
      </c>
      <c r="Z38" s="89">
        <f>_xlfn.IFNA(SUMIFS(INDEX('ABP REC Deliveries'!$I$6:$AD$274,,MATCH('REC Deliveries'!$D38,'ABP REC Deliveries'!$I$5:$AD$5)),'ABP REC Deliveries'!$E$6:$E$274,'REC Deliveries'!Z$7,'ABP REC Deliveries'!$F$6:$F$274,'REC Deliveries'!$C38),0)</f>
        <v>0</v>
      </c>
      <c r="AA38" s="317">
        <f>AA10*_xlfn.IFNA(INDEX('General Inputs'!$E$9:$AF$11,MATCH('REC Deliveries'!$B38,'General Inputs'!$B$9:$B$11,0),MATCH('REC Deliveries'!$D38,'General Inputs'!$E$8:$AB$8,0)),SUMIFS('General Inputs'!$D$9:$D$11,'General Inputs'!$B$9:$B$11,'REC Deliveries'!$B38))</f>
        <v>0</v>
      </c>
      <c r="AB38" s="317">
        <f>AB10*_xlfn.IFNA(INDEX('General Inputs'!$E$9:$AF$11,MATCH('REC Deliveries'!$B38,'General Inputs'!$B$9:$B$11,0),MATCH('REC Deliveries'!$D38,'General Inputs'!$E$8:$AB$8,0)),SUMIFS('General Inputs'!$D$9:$D$11,'General Inputs'!$B$9:$B$11,'REC Deliveries'!$B38))</f>
        <v>0</v>
      </c>
      <c r="AC38" s="317">
        <f>AC10*_xlfn.IFNA(INDEX('General Inputs'!$E$9:$AF$11,MATCH('REC Deliveries'!$B38,'General Inputs'!$B$9:$B$11,0),MATCH('REC Deliveries'!$D38,'General Inputs'!$E$8:$AB$8,0)),SUMIFS('General Inputs'!$D$9:$D$11,'General Inputs'!$B$9:$B$11,'REC Deliveries'!$B38))</f>
        <v>0</v>
      </c>
      <c r="AD38" s="317">
        <f>AD10*_xlfn.IFNA(INDEX('General Inputs'!$E$9:$AF$11,MATCH('REC Deliveries'!$B38,'General Inputs'!$B$9:$B$11,0),MATCH('REC Deliveries'!$D38,'General Inputs'!$E$8:$AB$8,0)),SUMIFS('General Inputs'!$D$9:$D$11,'General Inputs'!$B$9:$B$11,'REC Deliveries'!$B38))</f>
        <v>0</v>
      </c>
    </row>
    <row r="39" spans="2:51">
      <c r="B39" s="20" t="s">
        <v>44</v>
      </c>
      <c r="C39" s="62" t="s">
        <v>230</v>
      </c>
      <c r="D39" s="20" t="s">
        <v>21</v>
      </c>
      <c r="E39" s="89">
        <f>SUMIFS('ABP Under Contract'!$C13:$Z13,'ABP Under Contract'!$C$6:$Z$6,'REC Deliveries'!$B39,'ABP Under Contract'!$C$7:$Z$7,'REC Deliveries'!E$4,'ABP Under Contract'!$C$8:$Z$8,'REC Deliveries'!E$7)</f>
        <v>99301</v>
      </c>
      <c r="F39" s="89">
        <f>SUMIFS('ABP Under Contract'!$C13:$Z13,'ABP Under Contract'!$C$6:$Z$6,'REC Deliveries'!$B39,'ABP Under Contract'!$C$7:$Z$7,'REC Deliveries'!F$4,'ABP Under Contract'!$C$8:$Z$8,'REC Deliveries'!F$7)</f>
        <v>207402</v>
      </c>
      <c r="G39" s="89">
        <f>SUMIFS('ABP Under Contract'!$C13:$Z13,'ABP Under Contract'!$C$6:$Z$6,'REC Deliveries'!$B39,'ABP Under Contract'!$C$7:$Z$7,'REC Deliveries'!G$4,'ABP Under Contract'!$C$8:$Z$8,'REC Deliveries'!G$7)</f>
        <v>173414</v>
      </c>
      <c r="H39" s="89">
        <f>SUMIFS('ABP Under Contract'!$C13:$Z13,'ABP Under Contract'!$C$6:$Z$6,'REC Deliveries'!$B39,'ABP Under Contract'!$C$7:$Z$7,'REC Deliveries'!H$4,'ABP Under Contract'!$C$8:$Z$8,'REC Deliveries'!H$7)</f>
        <v>0</v>
      </c>
      <c r="I39" s="89">
        <f>SUMIFS('ABP Under Contract'!$C13:$Z13,'ABP Under Contract'!$C$6:$Z$6,'REC Deliveries'!$B39,'ABP Under Contract'!$C$7:$Z$7,'REC Deliveries'!I$4,'ABP Under Contract'!$C$8:$Z$8,'REC Deliveries'!I$7)</f>
        <v>0</v>
      </c>
      <c r="J39" s="89">
        <f>SUMIFS('ABP Under Contract'!$C13:$Z13,'ABP Under Contract'!$C$6:$Z$6,'REC Deliveries'!$B39,'ABP Under Contract'!$C$7:$Z$7,'REC Deliveries'!J$4,'ABP Under Contract'!$C$8:$Z$8,'REC Deliveries'!J$7)</f>
        <v>0</v>
      </c>
      <c r="K39" s="317">
        <f>K11*_xlfn.IFNA(INDEX('General Inputs'!$E$9:$AF$11,MATCH('REC Deliveries'!$B39,'General Inputs'!$B$9:$B$11,0),MATCH('REC Deliveries'!$D39,'General Inputs'!$E$8:$AB$8,0)),SUMIFS('General Inputs'!$D$9:$D$11,'General Inputs'!$B$9:$B$11,'REC Deliveries'!$B39))</f>
        <v>0</v>
      </c>
      <c r="L39" s="317">
        <f>L11*_xlfn.IFNA(INDEX('General Inputs'!$E$9:$AF$11,MATCH('REC Deliveries'!$B39,'General Inputs'!$B$9:$B$11,0),MATCH('REC Deliveries'!$D39,'General Inputs'!$E$8:$AB$8,0)),SUMIFS('General Inputs'!$D$9:$D$11,'General Inputs'!$B$9:$B$11,'REC Deliveries'!$B39))</f>
        <v>0</v>
      </c>
      <c r="M39" s="317">
        <f>M11*_xlfn.IFNA(INDEX('General Inputs'!$E$9:$AF$11,MATCH('REC Deliveries'!$B39,'General Inputs'!$B$9:$B$11,0),MATCH('REC Deliveries'!$D39,'General Inputs'!$E$8:$AB$8,0)),SUMIFS('General Inputs'!$D$9:$D$11,'General Inputs'!$B$9:$B$11,'REC Deliveries'!$B39))</f>
        <v>0</v>
      </c>
      <c r="N39" s="37">
        <v>596571</v>
      </c>
      <c r="O39" s="37">
        <v>3429</v>
      </c>
      <c r="P39" s="37">
        <v>0</v>
      </c>
      <c r="Q39" s="37">
        <v>605816</v>
      </c>
      <c r="R39" s="37">
        <v>585317.28229999996</v>
      </c>
      <c r="S39" s="317">
        <f>S11*_xlfn.IFNA(INDEX('General Inputs'!$E$9:$AF$11,MATCH('REC Deliveries'!$B39,'General Inputs'!$B$9:$B$11,0),MATCH('REC Deliveries'!$D39,'General Inputs'!$E$8:$AB$8,0)),SUMIFS('General Inputs'!$D$9:$D$11,'General Inputs'!$B$9:$B$11,'REC Deliveries'!$B39))</f>
        <v>19833.107459120893</v>
      </c>
      <c r="T39" s="117">
        <f>T11*SUMIFS('General Inputs'!$D$21:$D$23,'General Inputs'!$B$21:$B$23,'REC Deliveries'!$B39)</f>
        <v>0</v>
      </c>
      <c r="U39" s="89">
        <f>_xlfn.IFNA(SUMIFS(INDEX('ABP REC Deliveries'!$I$6:$AD$274,,MATCH('REC Deliveries'!$D39,'ABP REC Deliveries'!$I$5:$AD$5)),'ABP REC Deliveries'!$E$6:$E$274,'REC Deliveries'!U$7,'ABP REC Deliveries'!$F$6:$F$274,'REC Deliveries'!$C39),0)</f>
        <v>0</v>
      </c>
      <c r="V39" s="89">
        <f>_xlfn.IFNA(SUMIFS(INDEX('ABP REC Deliveries'!$I$6:$AD$274,,MATCH('REC Deliveries'!$D39,'ABP REC Deliveries'!$I$5:$AD$5)),'ABP REC Deliveries'!$E$6:$E$274,'REC Deliveries'!V$7,'ABP REC Deliveries'!$F$6:$F$274,'REC Deliveries'!$C39),0)</f>
        <v>0</v>
      </c>
      <c r="W39" s="89">
        <f>_xlfn.IFNA(SUMIFS(INDEX('ABP REC Deliveries'!$I$6:$AD$274,,MATCH('REC Deliveries'!$D39,'ABP REC Deliveries'!$I$5:$AD$5)),'ABP REC Deliveries'!$E$6:$E$274,'REC Deliveries'!W$7,'ABP REC Deliveries'!$F$6:$F$274,'REC Deliveries'!$C39),0)</f>
        <v>0</v>
      </c>
      <c r="X39" s="89">
        <f>_xlfn.IFNA(SUMIFS(INDEX('ABP REC Deliveries'!$I$6:$AD$274,,MATCH('REC Deliveries'!$D39,'ABP REC Deliveries'!$I$5:$AD$5)),'ABP REC Deliveries'!$E$6:$E$274,'REC Deliveries'!X$7,'ABP REC Deliveries'!$F$6:$F$274,'REC Deliveries'!$C39),0)</f>
        <v>0</v>
      </c>
      <c r="Y39" s="89">
        <f>_xlfn.IFNA(SUMIFS(INDEX('ABP REC Deliveries'!$I$6:$AD$274,,MATCH('REC Deliveries'!$D39,'ABP REC Deliveries'!$I$5:$AD$5)),'ABP REC Deliveries'!$E$6:$E$274,'REC Deliveries'!Y$7,'ABP REC Deliveries'!$F$6:$F$274,'REC Deliveries'!$C39),0)</f>
        <v>0</v>
      </c>
      <c r="Z39" s="89">
        <f>_xlfn.IFNA(SUMIFS(INDEX('ABP REC Deliveries'!$I$6:$AD$274,,MATCH('REC Deliveries'!$D39,'ABP REC Deliveries'!$I$5:$AD$5)),'ABP REC Deliveries'!$E$6:$E$274,'REC Deliveries'!Z$7,'ABP REC Deliveries'!$F$6:$F$274,'REC Deliveries'!$C39),0)</f>
        <v>0</v>
      </c>
      <c r="AA39" s="317">
        <f>AA11*_xlfn.IFNA(INDEX('General Inputs'!$E$9:$AF$11,MATCH('REC Deliveries'!$B39,'General Inputs'!$B$9:$B$11,0),MATCH('REC Deliveries'!$D39,'General Inputs'!$E$8:$AB$8,0)),SUMIFS('General Inputs'!$D$9:$D$11,'General Inputs'!$B$9:$B$11,'REC Deliveries'!$B39))</f>
        <v>12839.46</v>
      </c>
      <c r="AB39" s="317">
        <f>AB11*_xlfn.IFNA(INDEX('General Inputs'!$E$9:$AF$11,MATCH('REC Deliveries'!$B39,'General Inputs'!$B$9:$B$11,0),MATCH('REC Deliveries'!$D39,'General Inputs'!$E$8:$AB$8,0)),SUMIFS('General Inputs'!$D$9:$D$11,'General Inputs'!$B$9:$B$11,'REC Deliveries'!$B39))</f>
        <v>0</v>
      </c>
      <c r="AC39" s="317">
        <f>AC11*_xlfn.IFNA(INDEX('General Inputs'!$E$9:$AF$11,MATCH('REC Deliveries'!$B39,'General Inputs'!$B$9:$B$11,0),MATCH('REC Deliveries'!$D39,'General Inputs'!$E$8:$AB$8,0)),SUMIFS('General Inputs'!$D$9:$D$11,'General Inputs'!$B$9:$B$11,'REC Deliveries'!$B39))</f>
        <v>0</v>
      </c>
      <c r="AD39" s="317">
        <f>AD11*_xlfn.IFNA(INDEX('General Inputs'!$E$9:$AF$11,MATCH('REC Deliveries'!$B39,'General Inputs'!$B$9:$B$11,0),MATCH('REC Deliveries'!$D39,'General Inputs'!$E$8:$AB$8,0)),SUMIFS('General Inputs'!$D$9:$D$11,'General Inputs'!$B$9:$B$11,'REC Deliveries'!$B39))</f>
        <v>0</v>
      </c>
    </row>
    <row r="40" spans="2:51">
      <c r="B40" s="20" t="s">
        <v>44</v>
      </c>
      <c r="C40" s="62" t="s">
        <v>230</v>
      </c>
      <c r="D40" s="20" t="s">
        <v>22</v>
      </c>
      <c r="E40" s="89">
        <f>SUMIFS('ABP Under Contract'!$C14:$Z14,'ABP Under Contract'!$C$6:$Z$6,'REC Deliveries'!$B40,'ABP Under Contract'!$C$7:$Z$7,'REC Deliveries'!E$4,'ABP Under Contract'!$C$8:$Z$8,'REC Deliveries'!E$7)</f>
        <v>113813</v>
      </c>
      <c r="F40" s="89">
        <f>SUMIFS('ABP Under Contract'!$C14:$Z14,'ABP Under Contract'!$C$6:$Z$6,'REC Deliveries'!$B40,'ABP Under Contract'!$C$7:$Z$7,'REC Deliveries'!F$4,'ABP Under Contract'!$C$8:$Z$8,'REC Deliveries'!F$7)</f>
        <v>241519</v>
      </c>
      <c r="G40" s="89">
        <f>SUMIFS('ABP Under Contract'!$C14:$Z14,'ABP Under Contract'!$C$6:$Z$6,'REC Deliveries'!$B40,'ABP Under Contract'!$C$7:$Z$7,'REC Deliveries'!G$4,'ABP Under Contract'!$C$8:$Z$8,'REC Deliveries'!G$7)</f>
        <v>284245</v>
      </c>
      <c r="H40" s="89">
        <f>SUMIFS('ABP Under Contract'!$C14:$Z14,'ABP Under Contract'!$C$6:$Z$6,'REC Deliveries'!$B40,'ABP Under Contract'!$C$7:$Z$7,'REC Deliveries'!H$4,'ABP Under Contract'!$C$8:$Z$8,'REC Deliveries'!H$7)</f>
        <v>724</v>
      </c>
      <c r="I40" s="89">
        <f>SUMIFS('ABP Under Contract'!$C14:$Z14,'ABP Under Contract'!$C$6:$Z$6,'REC Deliveries'!$B40,'ABP Under Contract'!$C$7:$Z$7,'REC Deliveries'!I$4,'ABP Under Contract'!$C$8:$Z$8,'REC Deliveries'!I$7)</f>
        <v>0</v>
      </c>
      <c r="J40" s="89">
        <f>SUMIFS('ABP Under Contract'!$C14:$Z14,'ABP Under Contract'!$C$6:$Z$6,'REC Deliveries'!$B40,'ABP Under Contract'!$C$7:$Z$7,'REC Deliveries'!J$4,'ABP Under Contract'!$C$8:$Z$8,'REC Deliveries'!J$7)</f>
        <v>0</v>
      </c>
      <c r="K40" s="317">
        <f>K12*_xlfn.IFNA(INDEX('General Inputs'!$E$9:$AF$11,MATCH('REC Deliveries'!$B40,'General Inputs'!$B$9:$B$11,0),MATCH('REC Deliveries'!$D40,'General Inputs'!$E$8:$AB$8,0)),SUMIFS('General Inputs'!$D$9:$D$11,'General Inputs'!$B$9:$B$11,'REC Deliveries'!$B40))</f>
        <v>8603.8025547945199</v>
      </c>
      <c r="L40" s="317">
        <f>L12*_xlfn.IFNA(INDEX('General Inputs'!$E$9:$AF$11,MATCH('REC Deliveries'!$B40,'General Inputs'!$B$9:$B$11,0),MATCH('REC Deliveries'!$D40,'General Inputs'!$E$8:$AB$8,0)),SUMIFS('General Inputs'!$D$9:$D$11,'General Inputs'!$B$9:$B$11,'REC Deliveries'!$B40))</f>
        <v>12314.198630136987</v>
      </c>
      <c r="M40" s="317">
        <f>M12*_xlfn.IFNA(INDEX('General Inputs'!$E$9:$AF$11,MATCH('REC Deliveries'!$B40,'General Inputs'!$B$9:$B$11,0),MATCH('REC Deliveries'!$D40,'General Inputs'!$E$8:$AB$8,0)),SUMIFS('General Inputs'!$D$9:$D$11,'General Inputs'!$B$9:$B$11,'REC Deliveries'!$B40))</f>
        <v>92.319380136986297</v>
      </c>
      <c r="N40" s="37">
        <v>596571</v>
      </c>
      <c r="O40" s="37">
        <v>3429</v>
      </c>
      <c r="P40" s="37">
        <v>0</v>
      </c>
      <c r="Q40" s="37">
        <v>605816</v>
      </c>
      <c r="R40" s="37">
        <v>585317.28229999996</v>
      </c>
      <c r="S40" s="317">
        <f>S12*_xlfn.IFNA(INDEX('General Inputs'!$E$9:$AF$11,MATCH('REC Deliveries'!$B40,'General Inputs'!$B$9:$B$11,0),MATCH('REC Deliveries'!$D40,'General Inputs'!$E$8:$AB$8,0)),SUMIFS('General Inputs'!$D$9:$D$11,'General Inputs'!$B$9:$B$11,'REC Deliveries'!$B40))</f>
        <v>30423.082853257456</v>
      </c>
      <c r="T40" s="117">
        <f>T12*SUMIFS('General Inputs'!$D$21:$D$23,'General Inputs'!$B$21:$B$23,'REC Deliveries'!$B40)</f>
        <v>108781.82339999999</v>
      </c>
      <c r="U40" s="89">
        <f>_xlfn.IFNA(SUMIFS(INDEX('ABP REC Deliveries'!$I$6:$AD$274,,MATCH('REC Deliveries'!$D40,'ABP REC Deliveries'!$I$5:$AD$5)),'ABP REC Deliveries'!$E$6:$E$274,'REC Deliveries'!U$7,'ABP REC Deliveries'!$F$6:$F$274,'REC Deliveries'!$C40),0)</f>
        <v>2701.0575380452728</v>
      </c>
      <c r="V40" s="89">
        <f>_xlfn.IFNA(SUMIFS(INDEX('ABP REC Deliveries'!$I$6:$AD$274,,MATCH('REC Deliveries'!$D40,'ABP REC Deliveries'!$I$5:$AD$5)),'ABP REC Deliveries'!$E$6:$E$274,'REC Deliveries'!V$7,'ABP REC Deliveries'!$F$6:$F$274,'REC Deliveries'!$C40),0)</f>
        <v>0</v>
      </c>
      <c r="W40" s="89">
        <f>_xlfn.IFNA(SUMIFS(INDEX('ABP REC Deliveries'!$I$6:$AD$274,,MATCH('REC Deliveries'!$D40,'ABP REC Deliveries'!$I$5:$AD$5)),'ABP REC Deliveries'!$E$6:$E$274,'REC Deliveries'!W$7,'ABP REC Deliveries'!$F$6:$F$274,'REC Deliveries'!$C40),0)</f>
        <v>0</v>
      </c>
      <c r="X40" s="89">
        <f>_xlfn.IFNA(SUMIFS(INDEX('ABP REC Deliveries'!$I$6:$AD$274,,MATCH('REC Deliveries'!$D40,'ABP REC Deliveries'!$I$5:$AD$5)),'ABP REC Deliveries'!$E$6:$E$274,'REC Deliveries'!X$7,'ABP REC Deliveries'!$F$6:$F$274,'REC Deliveries'!$C40),0)</f>
        <v>0</v>
      </c>
      <c r="Y40" s="89">
        <f>_xlfn.IFNA(SUMIFS(INDEX('ABP REC Deliveries'!$I$6:$AD$274,,MATCH('REC Deliveries'!$D40,'ABP REC Deliveries'!$I$5:$AD$5)),'ABP REC Deliveries'!$E$6:$E$274,'REC Deliveries'!Y$7,'ABP REC Deliveries'!$F$6:$F$274,'REC Deliveries'!$C40),0)</f>
        <v>0</v>
      </c>
      <c r="Z40" s="89">
        <f>_xlfn.IFNA(SUMIFS(INDEX('ABP REC Deliveries'!$I$6:$AD$274,,MATCH('REC Deliveries'!$D40,'ABP REC Deliveries'!$I$5:$AD$5)),'ABP REC Deliveries'!$E$6:$E$274,'REC Deliveries'!Z$7,'ABP REC Deliveries'!$F$6:$F$274,'REC Deliveries'!$C40),0)</f>
        <v>0</v>
      </c>
      <c r="AA40" s="317">
        <f>AA12*_xlfn.IFNA(INDEX('General Inputs'!$E$9:$AF$11,MATCH('REC Deliveries'!$B40,'General Inputs'!$B$9:$B$11,0),MATCH('REC Deliveries'!$D40,'General Inputs'!$E$8:$AB$8,0)),SUMIFS('General Inputs'!$D$9:$D$11,'General Inputs'!$B$9:$B$11,'REC Deliveries'!$B40))</f>
        <v>25337.276999999998</v>
      </c>
      <c r="AB40" s="317">
        <f>AB12*_xlfn.IFNA(INDEX('General Inputs'!$E$9:$AF$11,MATCH('REC Deliveries'!$B40,'General Inputs'!$B$9:$B$11,0),MATCH('REC Deliveries'!$D40,'General Inputs'!$E$8:$AB$8,0)),SUMIFS('General Inputs'!$D$9:$D$11,'General Inputs'!$B$9:$B$11,'REC Deliveries'!$B40))</f>
        <v>0</v>
      </c>
      <c r="AC40" s="317">
        <f>AC12*_xlfn.IFNA(INDEX('General Inputs'!$E$9:$AF$11,MATCH('REC Deliveries'!$B40,'General Inputs'!$B$9:$B$11,0),MATCH('REC Deliveries'!$D40,'General Inputs'!$E$8:$AB$8,0)),SUMIFS('General Inputs'!$D$9:$D$11,'General Inputs'!$B$9:$B$11,'REC Deliveries'!$B40))</f>
        <v>0</v>
      </c>
      <c r="AD40" s="317">
        <f>AD12*_xlfn.IFNA(INDEX('General Inputs'!$E$9:$AF$11,MATCH('REC Deliveries'!$B40,'General Inputs'!$B$9:$B$11,0),MATCH('REC Deliveries'!$D40,'General Inputs'!$E$8:$AB$8,0)),SUMIFS('General Inputs'!$D$9:$D$11,'General Inputs'!$B$9:$B$11,'REC Deliveries'!$B40))</f>
        <v>0</v>
      </c>
    </row>
    <row r="41" spans="2:51">
      <c r="B41" s="20" t="s">
        <v>44</v>
      </c>
      <c r="C41" s="62" t="s">
        <v>230</v>
      </c>
      <c r="D41" s="20" t="s">
        <v>23</v>
      </c>
      <c r="E41" s="89">
        <f>SUMIFS('ABP Under Contract'!$C15:$Z15,'ABP Under Contract'!$C$6:$Z$6,'REC Deliveries'!$B41,'ABP Under Contract'!$C$7:$Z$7,'REC Deliveries'!E$4,'ABP Under Contract'!$C$8:$Z$8,'REC Deliveries'!E$7)</f>
        <v>118951</v>
      </c>
      <c r="F41" s="89">
        <f>SUMIFS('ABP Under Contract'!$C15:$Z15,'ABP Under Contract'!$C$6:$Z$6,'REC Deliveries'!$B41,'ABP Under Contract'!$C$7:$Z$7,'REC Deliveries'!F$4,'ABP Under Contract'!$C$8:$Z$8,'REC Deliveries'!F$7)</f>
        <v>274961</v>
      </c>
      <c r="G41" s="89">
        <f>SUMIFS('ABP Under Contract'!$C15:$Z15,'ABP Under Contract'!$C$6:$Z$6,'REC Deliveries'!$B41,'ABP Under Contract'!$C$7:$Z$7,'REC Deliveries'!G$4,'ABP Under Contract'!$C$8:$Z$8,'REC Deliveries'!G$7)</f>
        <v>541656</v>
      </c>
      <c r="H41" s="89">
        <f>SUMIFS('ABP Under Contract'!$C15:$Z15,'ABP Under Contract'!$C$6:$Z$6,'REC Deliveries'!$B41,'ABP Under Contract'!$C$7:$Z$7,'REC Deliveries'!H$4,'ABP Under Contract'!$C$8:$Z$8,'REC Deliveries'!H$7)</f>
        <v>7015</v>
      </c>
      <c r="I41" s="89">
        <f>SUMIFS('ABP Under Contract'!$C15:$Z15,'ABP Under Contract'!$C$6:$Z$6,'REC Deliveries'!$B41,'ABP Under Contract'!$C$7:$Z$7,'REC Deliveries'!I$4,'ABP Under Contract'!$C$8:$Z$8,'REC Deliveries'!I$7)</f>
        <v>36435</v>
      </c>
      <c r="J41" s="89">
        <f>SUMIFS('ABP Under Contract'!$C15:$Z15,'ABP Under Contract'!$C$6:$Z$6,'REC Deliveries'!$B41,'ABP Under Contract'!$C$7:$Z$7,'REC Deliveries'!J$4,'ABP Under Contract'!$C$8:$Z$8,'REC Deliveries'!J$7)</f>
        <v>269651</v>
      </c>
      <c r="K41" s="317">
        <f>K13*_xlfn.IFNA(INDEX('General Inputs'!$E$9:$AF$11,MATCH('REC Deliveries'!$B41,'General Inputs'!$B$9:$B$11,0),MATCH('REC Deliveries'!$D41,'General Inputs'!$E$8:$AB$8,0)),SUMIFS('General Inputs'!$D$9:$D$11,'General Inputs'!$B$9:$B$11,'REC Deliveries'!$B41))</f>
        <v>77543.790902542794</v>
      </c>
      <c r="L41" s="317">
        <f>L13*_xlfn.IFNA(INDEX('General Inputs'!$E$9:$AF$11,MATCH('REC Deliveries'!$B41,'General Inputs'!$B$9:$B$11,0),MATCH('REC Deliveries'!$D41,'General Inputs'!$E$8:$AB$8,0)),SUMIFS('General Inputs'!$D$9:$D$11,'General Inputs'!$B$9:$B$11,'REC Deliveries'!$B41))</f>
        <v>67742.609736986313</v>
      </c>
      <c r="M41" s="317">
        <f>M13*_xlfn.IFNA(INDEX('General Inputs'!$E$9:$AF$11,MATCH('REC Deliveries'!$B41,'General Inputs'!$B$9:$B$11,0),MATCH('REC Deliveries'!$D41,'General Inputs'!$E$8:$AB$8,0)),SUMIFS('General Inputs'!$D$9:$D$11,'General Inputs'!$B$9:$B$11,'REC Deliveries'!$B41))</f>
        <v>1679.7703180736303</v>
      </c>
      <c r="N41" s="37">
        <v>596571</v>
      </c>
      <c r="O41" s="37">
        <v>3429</v>
      </c>
      <c r="P41" s="37">
        <v>0</v>
      </c>
      <c r="Q41" s="37">
        <v>605816</v>
      </c>
      <c r="R41" s="37">
        <v>750397.28229999996</v>
      </c>
      <c r="S41" s="317">
        <f>S13*_xlfn.IFNA(INDEX('General Inputs'!$E$9:$AF$11,MATCH('REC Deliveries'!$B41,'General Inputs'!$B$9:$B$11,0),MATCH('REC Deliveries'!$D41,'General Inputs'!$E$8:$AB$8,0)),SUMIFS('General Inputs'!$D$9:$D$11,'General Inputs'!$B$9:$B$11,'REC Deliveries'!$B41))</f>
        <v>36764.151478991167</v>
      </c>
      <c r="T41" s="117">
        <f>T13*SUMIFS('General Inputs'!$D$21:$D$23,'General Inputs'!$B$21:$B$23,'REC Deliveries'!$B41)</f>
        <v>108781.82339999999</v>
      </c>
      <c r="U41" s="89">
        <f>_xlfn.IFNA(SUMIFS(INDEX('ABP REC Deliveries'!$I$6:$AD$274,,MATCH('REC Deliveries'!$D41,'ABP REC Deliveries'!$I$5:$AD$5)),'ABP REC Deliveries'!$E$6:$E$274,'REC Deliveries'!U$7,'ABP REC Deliveries'!$F$6:$F$274,'REC Deliveries'!$C41),0)</f>
        <v>31152.559221245276</v>
      </c>
      <c r="V41" s="89">
        <f>_xlfn.IFNA(SUMIFS(INDEX('ABP REC Deliveries'!$I$6:$AD$274,,MATCH('REC Deliveries'!$D41,'ABP REC Deliveries'!$I$5:$AD$5)),'ABP REC Deliveries'!$E$6:$E$274,'REC Deliveries'!V$7,'ABP REC Deliveries'!$F$6:$F$274,'REC Deliveries'!$C41),0)</f>
        <v>19102.544967319984</v>
      </c>
      <c r="W41" s="89">
        <f>_xlfn.IFNA(SUMIFS(INDEX('ABP REC Deliveries'!$I$6:$AD$274,,MATCH('REC Deliveries'!$D41,'ABP REC Deliveries'!$I$5:$AD$5)),'ABP REC Deliveries'!$E$6:$E$274,'REC Deliveries'!W$7,'ABP REC Deliveries'!$F$6:$F$274,'REC Deliveries'!$C41),0)</f>
        <v>0</v>
      </c>
      <c r="X41" s="89">
        <f>_xlfn.IFNA(SUMIFS(INDEX('ABP REC Deliveries'!$I$6:$AD$274,,MATCH('REC Deliveries'!$D41,'ABP REC Deliveries'!$I$5:$AD$5)),'ABP REC Deliveries'!$E$6:$E$274,'REC Deliveries'!X$7,'ABP REC Deliveries'!$F$6:$F$274,'REC Deliveries'!$C41),0)</f>
        <v>0</v>
      </c>
      <c r="Y41" s="89">
        <f>_xlfn.IFNA(SUMIFS(INDEX('ABP REC Deliveries'!$I$6:$AD$274,,MATCH('REC Deliveries'!$D41,'ABP REC Deliveries'!$I$5:$AD$5)),'ABP REC Deliveries'!$E$6:$E$274,'REC Deliveries'!Y$7,'ABP REC Deliveries'!$F$6:$F$274,'REC Deliveries'!$C41),0)</f>
        <v>0</v>
      </c>
      <c r="Z41" s="89">
        <f>_xlfn.IFNA(SUMIFS(INDEX('ABP REC Deliveries'!$I$6:$AD$274,,MATCH('REC Deliveries'!$D41,'ABP REC Deliveries'!$I$5:$AD$5)),'ABP REC Deliveries'!$E$6:$E$274,'REC Deliveries'!Z$7,'ABP REC Deliveries'!$F$6:$F$274,'REC Deliveries'!$C41),0)</f>
        <v>25282.03582475799</v>
      </c>
      <c r="AA41" s="317">
        <f>AA13*_xlfn.IFNA(INDEX('General Inputs'!$E$9:$AF$11,MATCH('REC Deliveries'!$B41,'General Inputs'!$B$9:$B$11,0),MATCH('REC Deliveries'!$D41,'General Inputs'!$E$8:$AB$8,0)),SUMIFS('General Inputs'!$D$9:$D$11,'General Inputs'!$B$9:$B$11,'REC Deliveries'!$B41))</f>
        <v>38005.915499999996</v>
      </c>
      <c r="AB41" s="317">
        <f>AB13*_xlfn.IFNA(INDEX('General Inputs'!$E$9:$AF$11,MATCH('REC Deliveries'!$B41,'General Inputs'!$B$9:$B$11,0),MATCH('REC Deliveries'!$D41,'General Inputs'!$E$8:$AB$8,0)),SUMIFS('General Inputs'!$D$9:$D$11,'General Inputs'!$B$9:$B$11,'REC Deliveries'!$B41))</f>
        <v>0</v>
      </c>
      <c r="AC41" s="317">
        <f>AC13*_xlfn.IFNA(INDEX('General Inputs'!$E$9:$AF$11,MATCH('REC Deliveries'!$B41,'General Inputs'!$B$9:$B$11,0),MATCH('REC Deliveries'!$D41,'General Inputs'!$E$8:$AB$8,0)),SUMIFS('General Inputs'!$D$9:$D$11,'General Inputs'!$B$9:$B$11,'REC Deliveries'!$B41))</f>
        <v>0</v>
      </c>
      <c r="AD41" s="317">
        <f>AD13*_xlfn.IFNA(INDEX('General Inputs'!$E$9:$AF$11,MATCH('REC Deliveries'!$B41,'General Inputs'!$B$9:$B$11,0),MATCH('REC Deliveries'!$D41,'General Inputs'!$E$8:$AB$8,0)),SUMIFS('General Inputs'!$D$9:$D$11,'General Inputs'!$B$9:$B$11,'REC Deliveries'!$B41))</f>
        <v>0</v>
      </c>
    </row>
    <row r="42" spans="2:51">
      <c r="B42" s="20" t="s">
        <v>44</v>
      </c>
      <c r="C42" s="62" t="s">
        <v>230</v>
      </c>
      <c r="D42" s="20" t="s">
        <v>24</v>
      </c>
      <c r="E42" s="89">
        <f>SUMIFS('ABP Under Contract'!$C16:$Z16,'ABP Under Contract'!$C$6:$Z$6,'REC Deliveries'!$B42,'ABP Under Contract'!$C$7:$Z$7,'REC Deliveries'!E$4,'ABP Under Contract'!$C$8:$Z$8,'REC Deliveries'!E$7)</f>
        <v>123924</v>
      </c>
      <c r="F42" s="89">
        <f>SUMIFS('ABP Under Contract'!$C16:$Z16,'ABP Under Contract'!$C$6:$Z$6,'REC Deliveries'!$B42,'ABP Under Contract'!$C$7:$Z$7,'REC Deliveries'!F$4,'ABP Under Contract'!$C$8:$Z$8,'REC Deliveries'!F$7)</f>
        <v>274635</v>
      </c>
      <c r="G42" s="89">
        <f>SUMIFS('ABP Under Contract'!$C16:$Z16,'ABP Under Contract'!$C$6:$Z$6,'REC Deliveries'!$B42,'ABP Under Contract'!$C$7:$Z$7,'REC Deliveries'!G$4,'ABP Under Contract'!$C$8:$Z$8,'REC Deliveries'!G$7)</f>
        <v>680354</v>
      </c>
      <c r="H42" s="89">
        <f>SUMIFS('ABP Under Contract'!$C16:$Z16,'ABP Under Contract'!$C$6:$Z$6,'REC Deliveries'!$B42,'ABP Under Contract'!$C$7:$Z$7,'REC Deliveries'!H$4,'ABP Under Contract'!$C$8:$Z$8,'REC Deliveries'!H$7)</f>
        <v>10114</v>
      </c>
      <c r="I42" s="89">
        <f>SUMIFS('ABP Under Contract'!$C16:$Z16,'ABP Under Contract'!$C$6:$Z$6,'REC Deliveries'!$B42,'ABP Under Contract'!$C$7:$Z$7,'REC Deliveries'!I$4,'ABP Under Contract'!$C$8:$Z$8,'REC Deliveries'!I$7)</f>
        <v>54555</v>
      </c>
      <c r="J42" s="89">
        <f>SUMIFS('ABP Under Contract'!$C16:$Z16,'ABP Under Contract'!$C$6:$Z$6,'REC Deliveries'!$B42,'ABP Under Contract'!$C$7:$Z$7,'REC Deliveries'!J$4,'ABP Under Contract'!$C$8:$Z$8,'REC Deliveries'!J$7)</f>
        <v>345108</v>
      </c>
      <c r="K42" s="317">
        <f>K14*_xlfn.IFNA(INDEX('General Inputs'!$E$9:$AF$11,MATCH('REC Deliveries'!$B42,'General Inputs'!$B$9:$B$11,0),MATCH('REC Deliveries'!$D42,'General Inputs'!$E$8:$AB$8,0)),SUMIFS('General Inputs'!$D$9:$D$11,'General Inputs'!$B$9:$B$11,'REC Deliveries'!$B42))</f>
        <v>310510.07812211005</v>
      </c>
      <c r="L42" s="317">
        <f>L14*_xlfn.IFNA(INDEX('General Inputs'!$E$9:$AF$11,MATCH('REC Deliveries'!$B42,'General Inputs'!$B$9:$B$11,0),MATCH('REC Deliveries'!$D42,'General Inputs'!$E$8:$AB$8,0)),SUMIFS('General Inputs'!$D$9:$D$11,'General Inputs'!$B$9:$B$11,'REC Deliveries'!$B42))</f>
        <v>310115.72881574259</v>
      </c>
      <c r="M42" s="317">
        <f>M14*_xlfn.IFNA(INDEX('General Inputs'!$E$9:$AF$11,MATCH('REC Deliveries'!$B42,'General Inputs'!$B$9:$B$11,0),MATCH('REC Deliveries'!$D42,'General Inputs'!$E$8:$AB$8,0)),SUMIFS('General Inputs'!$D$9:$D$11,'General Inputs'!$B$9:$B$11,'REC Deliveries'!$B42))</f>
        <v>8316.2789498530292</v>
      </c>
      <c r="N42" s="37">
        <v>596571</v>
      </c>
      <c r="O42" s="37">
        <v>3429</v>
      </c>
      <c r="P42" s="37">
        <v>0</v>
      </c>
      <c r="Q42" s="37">
        <v>605816</v>
      </c>
      <c r="R42" s="37">
        <v>750397.28229999996</v>
      </c>
      <c r="S42" s="317">
        <f>S14*_xlfn.IFNA(INDEX('General Inputs'!$E$9:$AF$11,MATCH('REC Deliveries'!$B42,'General Inputs'!$B$9:$B$11,0),MATCH('REC Deliveries'!$D42,'General Inputs'!$E$8:$AB$8,0)),SUMIFS('General Inputs'!$D$9:$D$11,'General Inputs'!$B$9:$B$11,'REC Deliveries'!$B42))</f>
        <v>46834.463746857269</v>
      </c>
      <c r="T42" s="117">
        <f>T14*SUMIFS('General Inputs'!$D$21:$D$23,'General Inputs'!$B$21:$B$23,'REC Deliveries'!$B42)</f>
        <v>108781.82339999999</v>
      </c>
      <c r="U42" s="89">
        <f>_xlfn.IFNA(SUMIFS(INDEX('ABP REC Deliveries'!$I$6:$AD$274,,MATCH('REC Deliveries'!$D42,'ABP REC Deliveries'!$I$5:$AD$5)),'ABP REC Deliveries'!$E$6:$E$274,'REC Deliveries'!U$7,'ABP REC Deliveries'!$F$6:$F$274,'REC Deliveries'!$C42),0)</f>
        <v>62278.107867110099</v>
      </c>
      <c r="V42" s="89">
        <f>_xlfn.IFNA(SUMIFS(INDEX('ABP REC Deliveries'!$I$6:$AD$274,,MATCH('REC Deliveries'!$D42,'ABP REC Deliveries'!$I$5:$AD$5)),'ABP REC Deliveries'!$E$6:$E$274,'REC Deliveries'!V$7,'ABP REC Deliveries'!$F$6:$F$274,'REC Deliveries'!$C42),0)</f>
        <v>74386.822795569664</v>
      </c>
      <c r="W42" s="89">
        <f>_xlfn.IFNA(SUMIFS(INDEX('ABP REC Deliveries'!$I$6:$AD$274,,MATCH('REC Deliveries'!$D42,'ABP REC Deliveries'!$I$5:$AD$5)),'ABP REC Deliveries'!$E$6:$E$274,'REC Deliveries'!W$7,'ABP REC Deliveries'!$F$6:$F$274,'REC Deliveries'!$C42),0)</f>
        <v>8762.3683766388003</v>
      </c>
      <c r="X42" s="89">
        <f>_xlfn.IFNA(SUMIFS(INDEX('ABP REC Deliveries'!$I$6:$AD$274,,MATCH('REC Deliveries'!$D42,'ABP REC Deliveries'!$I$5:$AD$5)),'ABP REC Deliveries'!$E$6:$E$274,'REC Deliveries'!X$7,'ABP REC Deliveries'!$F$6:$F$274,'REC Deliveries'!$C42),0)</f>
        <v>46592.659966247993</v>
      </c>
      <c r="Y42" s="89">
        <f>_xlfn.IFNA(SUMIFS(INDEX('ABP REC Deliveries'!$I$6:$AD$274,,MATCH('REC Deliveries'!$D42,'ABP REC Deliveries'!$I$5:$AD$5)),'ABP REC Deliveries'!$E$6:$E$274,'REC Deliveries'!Y$7,'ABP REC Deliveries'!$F$6:$F$274,'REC Deliveries'!$C42),0)</f>
        <v>14218.110719999999</v>
      </c>
      <c r="Z42" s="89">
        <f>_xlfn.IFNA(SUMIFS(INDEX('ABP REC Deliveries'!$I$6:$AD$274,,MATCH('REC Deliveries'!$D42,'ABP REC Deliveries'!$I$5:$AD$5)),'ABP REC Deliveries'!$E$6:$E$274,'REC Deliveries'!Z$7,'ABP REC Deliveries'!$F$6:$F$274,'REC Deliveries'!$C42),0)</f>
        <v>86688.726260174517</v>
      </c>
      <c r="AA42" s="317">
        <f>AA14*_xlfn.IFNA(INDEX('General Inputs'!$E$9:$AF$11,MATCH('REC Deliveries'!$B42,'General Inputs'!$B$9:$B$11,0),MATCH('REC Deliveries'!$D42,'General Inputs'!$E$8:$AB$8,0)),SUMIFS('General Inputs'!$D$9:$D$11,'General Inputs'!$B$9:$B$11,'REC Deliveries'!$B42))</f>
        <v>53139.288846885844</v>
      </c>
      <c r="AB42" s="317">
        <f>AB14*_xlfn.IFNA(INDEX('General Inputs'!$E$9:$AF$11,MATCH('REC Deliveries'!$B42,'General Inputs'!$B$9:$B$11,0),MATCH('REC Deliveries'!$D42,'General Inputs'!$E$8:$AB$8,0)),SUMIFS('General Inputs'!$D$9:$D$11,'General Inputs'!$B$9:$B$11,'REC Deliveries'!$B42))</f>
        <v>0</v>
      </c>
      <c r="AC42" s="317">
        <f>AC14*_xlfn.IFNA(INDEX('General Inputs'!$E$9:$AF$11,MATCH('REC Deliveries'!$B42,'General Inputs'!$B$9:$B$11,0),MATCH('REC Deliveries'!$D42,'General Inputs'!$E$8:$AB$8,0)),SUMIFS('General Inputs'!$D$9:$D$11,'General Inputs'!$B$9:$B$11,'REC Deliveries'!$B42))</f>
        <v>0</v>
      </c>
      <c r="AD42" s="317">
        <f>AD14*_xlfn.IFNA(INDEX('General Inputs'!$E$9:$AF$11,MATCH('REC Deliveries'!$B42,'General Inputs'!$B$9:$B$11,0),MATCH('REC Deliveries'!$D42,'General Inputs'!$E$8:$AB$8,0)),SUMIFS('General Inputs'!$D$9:$D$11,'General Inputs'!$B$9:$B$11,'REC Deliveries'!$B42))</f>
        <v>0</v>
      </c>
    </row>
    <row r="43" spans="2:51">
      <c r="B43" s="20" t="s">
        <v>44</v>
      </c>
      <c r="C43" s="62" t="s">
        <v>230</v>
      </c>
      <c r="D43" s="20" t="s">
        <v>25</v>
      </c>
      <c r="E43" s="89">
        <f>SUMIFS('ABP Under Contract'!$C17:$Z17,'ABP Under Contract'!$C$6:$Z$6,'REC Deliveries'!$B43,'ABP Under Contract'!$C$7:$Z$7,'REC Deliveries'!E$4,'ABP Under Contract'!$C$8:$Z$8,'REC Deliveries'!E$7)</f>
        <v>123319</v>
      </c>
      <c r="F43" s="89">
        <f>SUMIFS('ABP Under Contract'!$C17:$Z17,'ABP Under Contract'!$C$6:$Z$6,'REC Deliveries'!$B43,'ABP Under Contract'!$C$7:$Z$7,'REC Deliveries'!F$4,'ABP Under Contract'!$C$8:$Z$8,'REC Deliveries'!F$7)</f>
        <v>273240</v>
      </c>
      <c r="G43" s="89">
        <f>SUMIFS('ABP Under Contract'!$C17:$Z17,'ABP Under Contract'!$C$6:$Z$6,'REC Deliveries'!$B43,'ABP Under Contract'!$C$7:$Z$7,'REC Deliveries'!G$4,'ABP Under Contract'!$C$8:$Z$8,'REC Deliveries'!G$7)</f>
        <v>676951</v>
      </c>
      <c r="H43" s="89">
        <f>SUMIFS('ABP Under Contract'!$C17:$Z17,'ABP Under Contract'!$C$6:$Z$6,'REC Deliveries'!$B43,'ABP Under Contract'!$C$7:$Z$7,'REC Deliveries'!H$4,'ABP Under Contract'!$C$8:$Z$8,'REC Deliveries'!H$7)</f>
        <v>10064</v>
      </c>
      <c r="I43" s="89">
        <f>SUMIFS('ABP Under Contract'!$C17:$Z17,'ABP Under Contract'!$C$6:$Z$6,'REC Deliveries'!$B43,'ABP Under Contract'!$C$7:$Z$7,'REC Deliveries'!I$4,'ABP Under Contract'!$C$8:$Z$8,'REC Deliveries'!I$7)</f>
        <v>54280</v>
      </c>
      <c r="J43" s="89">
        <f>SUMIFS('ABP Under Contract'!$C17:$Z17,'ABP Under Contract'!$C$6:$Z$6,'REC Deliveries'!$B43,'ABP Under Contract'!$C$7:$Z$7,'REC Deliveries'!J$4,'ABP Under Contract'!$C$8:$Z$8,'REC Deliveries'!J$7)</f>
        <v>343380</v>
      </c>
      <c r="K43" s="317">
        <f>K15*_xlfn.IFNA(INDEX('General Inputs'!$E$9:$AF$11,MATCH('REC Deliveries'!$B43,'General Inputs'!$B$9:$B$11,0),MATCH('REC Deliveries'!$D43,'General Inputs'!$E$8:$AB$8,0)),SUMIFS('General Inputs'!$D$9:$D$11,'General Inputs'!$B$9:$B$11,'REC Deliveries'!$B43))</f>
        <v>654540.95266624924</v>
      </c>
      <c r="L43" s="317">
        <f>L15*_xlfn.IFNA(INDEX('General Inputs'!$E$9:$AF$11,MATCH('REC Deliveries'!$B43,'General Inputs'!$B$9:$B$11,0),MATCH('REC Deliveries'!$D43,'General Inputs'!$E$8:$AB$8,0)),SUMIFS('General Inputs'!$D$9:$D$11,'General Inputs'!$B$9:$B$11,'REC Deliveries'!$B43))</f>
        <v>828063.25381482893</v>
      </c>
      <c r="M43" s="317">
        <f>M15*_xlfn.IFNA(INDEX('General Inputs'!$E$9:$AF$11,MATCH('REC Deliveries'!$B43,'General Inputs'!$B$9:$B$11,0),MATCH('REC Deliveries'!$D43,'General Inputs'!$E$8:$AB$8,0)),SUMIFS('General Inputs'!$D$9:$D$11,'General Inputs'!$B$9:$B$11,'REC Deliveries'!$B43))</f>
        <v>26450.77934226807</v>
      </c>
      <c r="N43" s="37">
        <v>596571</v>
      </c>
      <c r="O43" s="37">
        <v>3429</v>
      </c>
      <c r="P43" s="37">
        <v>0</v>
      </c>
      <c r="Q43" s="37">
        <v>605816</v>
      </c>
      <c r="R43" s="37">
        <v>750397.28229999996</v>
      </c>
      <c r="S43" s="317">
        <f>S15*_xlfn.IFNA(INDEX('General Inputs'!$E$9:$AF$11,MATCH('REC Deliveries'!$B43,'General Inputs'!$B$9:$B$11,0),MATCH('REC Deliveries'!$D43,'General Inputs'!$E$8:$AB$8,0)),SUMIFS('General Inputs'!$D$9:$D$11,'General Inputs'!$B$9:$B$11,'REC Deliveries'!$B43))</f>
        <v>45684.609526874832</v>
      </c>
      <c r="T43" s="117">
        <f>T15*SUMIFS('General Inputs'!$D$21:$D$23,'General Inputs'!$B$21:$B$23,'REC Deliveries'!$B43)</f>
        <v>108781.82339999999</v>
      </c>
      <c r="U43" s="89">
        <f>_xlfn.IFNA(SUMIFS(INDEX('ABP REC Deliveries'!$I$6:$AD$274,,MATCH('REC Deliveries'!$D43,'ABP REC Deliveries'!$I$5:$AD$5)),'ABP REC Deliveries'!$E$6:$E$274,'REC Deliveries'!U$7,'ABP REC Deliveries'!$F$6:$F$274,'REC Deliveries'!$C43),0)</f>
        <v>118869.72069417455</v>
      </c>
      <c r="V43" s="89">
        <f>_xlfn.IFNA(SUMIFS(INDEX('ABP REC Deliveries'!$I$6:$AD$274,,MATCH('REC Deliveries'!$D43,'ABP REC Deliveries'!$I$5:$AD$5)),'ABP REC Deliveries'!$E$6:$E$274,'REC Deliveries'!V$7,'ABP REC Deliveries'!$F$6:$F$274,'REC Deliveries'!$C43),0)</f>
        <v>129394.6792346781</v>
      </c>
      <c r="W43" s="89">
        <f>_xlfn.IFNA(SUMIFS(INDEX('ABP REC Deliveries'!$I$6:$AD$274,,MATCH('REC Deliveries'!$D43,'ABP REC Deliveries'!$I$5:$AD$5)),'ABP REC Deliveries'!$E$6:$E$274,'REC Deliveries'!W$7,'ABP REC Deliveries'!$F$6:$F$274,'REC Deliveries'!$C43),0)</f>
        <v>104690.80389475562</v>
      </c>
      <c r="X43" s="89">
        <f>_xlfn.IFNA(SUMIFS(INDEX('ABP REC Deliveries'!$I$6:$AD$274,,MATCH('REC Deliveries'!$D43,'ABP REC Deliveries'!$I$5:$AD$5)),'ABP REC Deliveries'!$E$6:$E$274,'REC Deliveries'!X$7,'ABP REC Deliveries'!$F$6:$F$274,'REC Deliveries'!$C43),0)</f>
        <v>92568.55650641676</v>
      </c>
      <c r="Y43" s="89">
        <f>_xlfn.IFNA(SUMIFS(INDEX('ABP REC Deliveries'!$I$6:$AD$274,,MATCH('REC Deliveries'!$D43,'ABP REC Deliveries'!$I$5:$AD$5)),'ABP REC Deliveries'!$E$6:$E$274,'REC Deliveries'!Y$7,'ABP REC Deliveries'!$F$6:$F$274,'REC Deliveries'!$C43),0)</f>
        <v>28365.130886399995</v>
      </c>
      <c r="Z43" s="89">
        <f>_xlfn.IFNA(SUMIFS(INDEX('ABP REC Deliveries'!$I$6:$AD$274,,MATCH('REC Deliveries'!$D43,'ABP REC Deliveries'!$I$5:$AD$5)),'ABP REC Deliveries'!$E$6:$E$274,'REC Deliveries'!Z$7,'ABP REC Deliveries'!$F$6:$F$274,'REC Deliveries'!$C43),0)</f>
        <v>147788.38324341396</v>
      </c>
      <c r="AA43" s="317">
        <f>AA15*_xlfn.IFNA(INDEX('General Inputs'!$E$9:$AF$11,MATCH('REC Deliveries'!$B43,'General Inputs'!$B$9:$B$11,0),MATCH('REC Deliveries'!$D43,'General Inputs'!$E$8:$AB$8,0)),SUMIFS('General Inputs'!$D$9:$D$11,'General Inputs'!$B$9:$B$11,'REC Deliveries'!$B43))</f>
        <v>65118.89698292542</v>
      </c>
      <c r="AB43" s="317">
        <f>AB15*_xlfn.IFNA(INDEX('General Inputs'!$E$9:$AF$11,MATCH('REC Deliveries'!$B43,'General Inputs'!$B$9:$B$11,0),MATCH('REC Deliveries'!$D43,'General Inputs'!$E$8:$AB$8,0)),SUMIFS('General Inputs'!$D$9:$D$11,'General Inputs'!$B$9:$B$11,'REC Deliveries'!$B43))</f>
        <v>290098.08342655399</v>
      </c>
      <c r="AC43" s="317">
        <f>AC15*_xlfn.IFNA(INDEX('General Inputs'!$E$9:$AF$11,MATCH('REC Deliveries'!$B43,'General Inputs'!$B$9:$B$11,0),MATCH('REC Deliveries'!$D43,'General Inputs'!$E$8:$AB$8,0)),SUMIFS('General Inputs'!$D$9:$D$11,'General Inputs'!$B$9:$B$11,'REC Deliveries'!$B43))</f>
        <v>77359.411554258812</v>
      </c>
      <c r="AD43" s="317">
        <f>AD15*_xlfn.IFNA(INDEX('General Inputs'!$E$9:$AF$11,MATCH('REC Deliveries'!$B43,'General Inputs'!$B$9:$B$11,0),MATCH('REC Deliveries'!$D43,'General Inputs'!$E$8:$AB$8,0)),SUMIFS('General Inputs'!$D$9:$D$11,'General Inputs'!$B$9:$B$11,'REC Deliveries'!$B43))</f>
        <v>9863.334836502836</v>
      </c>
    </row>
    <row r="44" spans="2:51">
      <c r="B44" s="20" t="s">
        <v>44</v>
      </c>
      <c r="C44" s="62" t="s">
        <v>230</v>
      </c>
      <c r="D44" s="20" t="s">
        <v>26</v>
      </c>
      <c r="E44" s="89">
        <f>SUMIFS('ABP Under Contract'!$C18:$Z18,'ABP Under Contract'!$C$6:$Z$6,'REC Deliveries'!$B44,'ABP Under Contract'!$C$7:$Z$7,'REC Deliveries'!E$4,'ABP Under Contract'!$C$8:$Z$8,'REC Deliveries'!E$7)</f>
        <v>122675</v>
      </c>
      <c r="F44" s="89">
        <f>SUMIFS('ABP Under Contract'!$C18:$Z18,'ABP Under Contract'!$C$6:$Z$6,'REC Deliveries'!$B44,'ABP Under Contract'!$C$7:$Z$7,'REC Deliveries'!F$4,'ABP Under Contract'!$C$8:$Z$8,'REC Deliveries'!F$7)</f>
        <v>271903</v>
      </c>
      <c r="G44" s="89">
        <f>SUMIFS('ABP Under Contract'!$C18:$Z18,'ABP Under Contract'!$C$6:$Z$6,'REC Deliveries'!$B44,'ABP Under Contract'!$C$7:$Z$7,'REC Deliveries'!G$4,'ABP Under Contract'!$C$8:$Z$8,'REC Deliveries'!G$7)</f>
        <v>673564</v>
      </c>
      <c r="H44" s="89">
        <f>SUMIFS('ABP Under Contract'!$C18:$Z18,'ABP Under Contract'!$C$6:$Z$6,'REC Deliveries'!$B44,'ABP Under Contract'!$C$7:$Z$7,'REC Deliveries'!H$4,'ABP Under Contract'!$C$8:$Z$8,'REC Deliveries'!H$7)</f>
        <v>10012</v>
      </c>
      <c r="I44" s="89">
        <f>SUMIFS('ABP Under Contract'!$C18:$Z18,'ABP Under Contract'!$C$6:$Z$6,'REC Deliveries'!$B44,'ABP Under Contract'!$C$7:$Z$7,'REC Deliveries'!I$4,'ABP Under Contract'!$C$8:$Z$8,'REC Deliveries'!I$7)</f>
        <v>54011</v>
      </c>
      <c r="J44" s="89">
        <f>SUMIFS('ABP Under Contract'!$C18:$Z18,'ABP Under Contract'!$C$6:$Z$6,'REC Deliveries'!$B44,'ABP Under Contract'!$C$7:$Z$7,'REC Deliveries'!J$4,'ABP Under Contract'!$C$8:$Z$8,'REC Deliveries'!J$7)</f>
        <v>341667</v>
      </c>
      <c r="K44" s="317">
        <f>K16*_xlfn.IFNA(INDEX('General Inputs'!$E$9:$AF$11,MATCH('REC Deliveries'!$B44,'General Inputs'!$B$9:$B$11,0),MATCH('REC Deliveries'!$D44,'General Inputs'!$E$8:$AB$8,0)),SUMIFS('General Inputs'!$D$9:$D$11,'General Inputs'!$B$9:$B$11,'REC Deliveries'!$B44))</f>
        <v>906165.77815975912</v>
      </c>
      <c r="L44" s="317">
        <f>L16*_xlfn.IFNA(INDEX('General Inputs'!$E$9:$AF$11,MATCH('REC Deliveries'!$B44,'General Inputs'!$B$9:$B$11,0),MATCH('REC Deliveries'!$D44,'General Inputs'!$E$8:$AB$8,0)),SUMIFS('General Inputs'!$D$9:$D$11,'General Inputs'!$B$9:$B$11,'REC Deliveries'!$B44))</f>
        <v>1254051.4019976372</v>
      </c>
      <c r="M44" s="317">
        <f>M16*_xlfn.IFNA(INDEX('General Inputs'!$E$9:$AF$11,MATCH('REC Deliveries'!$B44,'General Inputs'!$B$9:$B$11,0),MATCH('REC Deliveries'!$D44,'General Inputs'!$E$8:$AB$8,0)),SUMIFS('General Inputs'!$D$9:$D$11,'General Inputs'!$B$9:$B$11,'REC Deliveries'!$B44))</f>
        <v>42358.825971890867</v>
      </c>
      <c r="N44" s="37">
        <v>596571</v>
      </c>
      <c r="O44" s="37">
        <v>3429</v>
      </c>
      <c r="P44" s="37">
        <v>0</v>
      </c>
      <c r="Q44" s="37">
        <v>605816</v>
      </c>
      <c r="R44" s="37">
        <v>750397.28229999996</v>
      </c>
      <c r="S44" s="317">
        <f>S16*_xlfn.IFNA(INDEX('General Inputs'!$E$9:$AF$11,MATCH('REC Deliveries'!$B44,'General Inputs'!$B$9:$B$11,0),MATCH('REC Deliveries'!$D44,'General Inputs'!$E$8:$AB$8,0)),SUMIFS('General Inputs'!$D$9:$D$11,'General Inputs'!$B$9:$B$11,'REC Deliveries'!$B44))</f>
        <v>44268.213758409147</v>
      </c>
      <c r="T44" s="117">
        <f>T16*SUMIFS('General Inputs'!$D$21:$D$23,'General Inputs'!$B$21:$B$23,'REC Deliveries'!$B44)</f>
        <v>108781.82339999999</v>
      </c>
      <c r="U44" s="89">
        <f>_xlfn.IFNA(SUMIFS(INDEX('ABP REC Deliveries'!$I$6:$AD$274,,MATCH('REC Deliveries'!$D44,'ABP REC Deliveries'!$I$5:$AD$5)),'ABP REC Deliveries'!$E$6:$E$274,'REC Deliveries'!U$7,'ABP REC Deliveries'!$F$6:$F$274,'REC Deliveries'!$C44),0)</f>
        <v>175178.37545710371</v>
      </c>
      <c r="V44" s="89">
        <f>_xlfn.IFNA(SUMIFS(INDEX('ABP REC Deliveries'!$I$6:$AD$274,,MATCH('REC Deliveries'!$D44,'ABP REC Deliveries'!$I$5:$AD$5)),'ABP REC Deliveries'!$E$6:$E$274,'REC Deliveries'!V$7,'ABP REC Deliveries'!$F$6:$F$274,'REC Deliveries'!$C44),0)</f>
        <v>184127.496391591</v>
      </c>
      <c r="W44" s="89">
        <f>_xlfn.IFNA(SUMIFS(INDEX('ABP REC Deliveries'!$I$6:$AD$274,,MATCH('REC Deliveries'!$D44,'ABP REC Deliveries'!$I$5:$AD$5)),'ABP REC Deliveries'!$E$6:$E$274,'REC Deliveries'!W$7,'ABP REC Deliveries'!$F$6:$F$274,'REC Deliveries'!$C44),0)</f>
        <v>200139.59723528184</v>
      </c>
      <c r="X44" s="89">
        <f>_xlfn.IFNA(SUMIFS(INDEX('ABP REC Deliveries'!$I$6:$AD$274,,MATCH('REC Deliveries'!$D44,'ABP REC Deliveries'!$I$5:$AD$5)),'ABP REC Deliveries'!$E$6:$E$274,'REC Deliveries'!X$7,'ABP REC Deliveries'!$F$6:$F$274,'REC Deliveries'!$C44),0)</f>
        <v>138314.57356388465</v>
      </c>
      <c r="Y44" s="89">
        <f>_xlfn.IFNA(SUMIFS(INDEX('ABP REC Deliveries'!$I$6:$AD$274,,MATCH('REC Deliveries'!$D44,'ABP REC Deliveries'!$I$5:$AD$5)),'ABP REC Deliveries'!$E$6:$E$274,'REC Deliveries'!Y$7,'ABP REC Deliveries'!$F$6:$F$274,'REC Deliveries'!$C44),0)</f>
        <v>42441.415951967996</v>
      </c>
      <c r="Z44" s="89">
        <f>_xlfn.IFNA(SUMIFS(INDEX('ABP REC Deliveries'!$I$6:$AD$274,,MATCH('REC Deliveries'!$D44,'ABP REC Deliveries'!$I$5:$AD$5)),'ABP REC Deliveries'!$E$6:$E$274,'REC Deliveries'!Z$7,'ABP REC Deliveries'!$F$6:$F$274,'REC Deliveries'!$C44),0)</f>
        <v>208582.5419417372</v>
      </c>
      <c r="AA44" s="317">
        <f>AA16*_xlfn.IFNA(INDEX('General Inputs'!$E$9:$AF$11,MATCH('REC Deliveries'!$B44,'General Inputs'!$B$9:$B$11,0),MATCH('REC Deliveries'!$D44,'General Inputs'!$E$8:$AB$8,0)),SUMIFS('General Inputs'!$D$9:$D$11,'General Inputs'!$B$9:$B$11,'REC Deliveries'!$B44))</f>
        <v>76100.460015539822</v>
      </c>
      <c r="AB44" s="317">
        <f>AB16*_xlfn.IFNA(INDEX('General Inputs'!$E$9:$AF$11,MATCH('REC Deliveries'!$B44,'General Inputs'!$B$9:$B$11,0),MATCH('REC Deliveries'!$D44,'General Inputs'!$E$8:$AB$8,0)),SUMIFS('General Inputs'!$D$9:$D$11,'General Inputs'!$B$9:$B$11,'REC Deliveries'!$B44))</f>
        <v>960556.19428716949</v>
      </c>
      <c r="AC44" s="317">
        <f>AC16*_xlfn.IFNA(INDEX('General Inputs'!$E$9:$AF$11,MATCH('REC Deliveries'!$B44,'General Inputs'!$B$9:$B$11,0),MATCH('REC Deliveries'!$D44,'General Inputs'!$E$8:$AB$8,0)),SUMIFS('General Inputs'!$D$9:$D$11,'General Inputs'!$B$9:$B$11,'REC Deliveries'!$B44))</f>
        <v>349943.62524955429</v>
      </c>
      <c r="AD44" s="317">
        <f>AD16*_xlfn.IFNA(INDEX('General Inputs'!$E$9:$AF$11,MATCH('REC Deliveries'!$B44,'General Inputs'!$B$9:$B$11,0),MATCH('REC Deliveries'!$D44,'General Inputs'!$E$8:$AB$8,0)),SUMIFS('General Inputs'!$D$9:$D$11,'General Inputs'!$B$9:$B$11,'REC Deliveries'!$B44))</f>
        <v>32610.882796049405</v>
      </c>
    </row>
    <row r="45" spans="2:51">
      <c r="B45" s="20" t="s">
        <v>44</v>
      </c>
      <c r="C45" s="62" t="s">
        <v>230</v>
      </c>
      <c r="D45" s="20" t="s">
        <v>27</v>
      </c>
      <c r="E45" s="89">
        <f>SUMIFS('ABP Under Contract'!$C19:$Z19,'ABP Under Contract'!$C$6:$Z$6,'REC Deliveries'!$B45,'ABP Under Contract'!$C$7:$Z$7,'REC Deliveries'!E$4,'ABP Under Contract'!$C$8:$Z$8,'REC Deliveries'!E$7)</f>
        <v>122050</v>
      </c>
      <c r="F45" s="89">
        <f>SUMIFS('ABP Under Contract'!$C19:$Z19,'ABP Under Contract'!$C$6:$Z$6,'REC Deliveries'!$B45,'ABP Under Contract'!$C$7:$Z$7,'REC Deliveries'!F$4,'ABP Under Contract'!$C$8:$Z$8,'REC Deliveries'!F$7)</f>
        <v>270548</v>
      </c>
      <c r="G45" s="89">
        <f>SUMIFS('ABP Under Contract'!$C19:$Z19,'ABP Under Contract'!$C$6:$Z$6,'REC Deliveries'!$B45,'ABP Under Contract'!$C$7:$Z$7,'REC Deliveries'!G$4,'ABP Under Contract'!$C$8:$Z$8,'REC Deliveries'!G$7)</f>
        <v>670190</v>
      </c>
      <c r="H45" s="89">
        <f>SUMIFS('ABP Under Contract'!$C19:$Z19,'ABP Under Contract'!$C$6:$Z$6,'REC Deliveries'!$B45,'ABP Under Contract'!$C$7:$Z$7,'REC Deliveries'!H$4,'ABP Under Contract'!$C$8:$Z$8,'REC Deliveries'!H$7)</f>
        <v>9963</v>
      </c>
      <c r="I45" s="89">
        <f>SUMIFS('ABP Under Contract'!$C19:$Z19,'ABP Under Contract'!$C$6:$Z$6,'REC Deliveries'!$B45,'ABP Under Contract'!$C$7:$Z$7,'REC Deliveries'!I$4,'ABP Under Contract'!$C$8:$Z$8,'REC Deliveries'!I$7)</f>
        <v>53741</v>
      </c>
      <c r="J45" s="89">
        <f>SUMIFS('ABP Under Contract'!$C19:$Z19,'ABP Under Contract'!$C$6:$Z$6,'REC Deliveries'!$B45,'ABP Under Contract'!$C$7:$Z$7,'REC Deliveries'!J$4,'ABP Under Contract'!$C$8:$Z$8,'REC Deliveries'!J$7)</f>
        <v>339953</v>
      </c>
      <c r="K45" s="317">
        <f>K17*_xlfn.IFNA(INDEX('General Inputs'!$E$9:$AF$11,MATCH('REC Deliveries'!$B45,'General Inputs'!$B$9:$B$11,0),MATCH('REC Deliveries'!$D45,'General Inputs'!$E$8:$AB$8,0)),SUMIFS('General Inputs'!$D$9:$D$11,'General Inputs'!$B$9:$B$11,'REC Deliveries'!$B45))</f>
        <v>961942.92592916801</v>
      </c>
      <c r="L45" s="317">
        <f>L17*_xlfn.IFNA(INDEX('General Inputs'!$E$9:$AF$11,MATCH('REC Deliveries'!$B45,'General Inputs'!$B$9:$B$11,0),MATCH('REC Deliveries'!$D45,'General Inputs'!$E$8:$AB$8,0)),SUMIFS('General Inputs'!$D$9:$D$11,'General Inputs'!$B$9:$B$11,'REC Deliveries'!$B45))</f>
        <v>1311260.822426032</v>
      </c>
      <c r="M45" s="317">
        <f>M17*_xlfn.IFNA(INDEX('General Inputs'!$E$9:$AF$11,MATCH('REC Deliveries'!$B45,'General Inputs'!$B$9:$B$11,0),MATCH('REC Deliveries'!$D45,'General Inputs'!$E$8:$AB$8,0)),SUMIFS('General Inputs'!$D$9:$D$11,'General Inputs'!$B$9:$B$11,'REC Deliveries'!$B45))</f>
        <v>40718.848285627915</v>
      </c>
      <c r="N45" s="37">
        <v>596571</v>
      </c>
      <c r="O45" s="37">
        <v>3429</v>
      </c>
      <c r="P45" s="37">
        <v>0</v>
      </c>
      <c r="Q45" s="37">
        <v>605816</v>
      </c>
      <c r="R45" s="37">
        <v>750397.28229999996</v>
      </c>
      <c r="S45" s="317">
        <f>S17*_xlfn.IFNA(INDEX('General Inputs'!$E$9:$AF$11,MATCH('REC Deliveries'!$B45,'General Inputs'!$B$9:$B$11,0),MATCH('REC Deliveries'!$D45,'General Inputs'!$E$8:$AB$8,0)),SUMIFS('General Inputs'!$D$9:$D$11,'General Inputs'!$B$9:$B$11,'REC Deliveries'!$B45))</f>
        <v>42554.311611482663</v>
      </c>
      <c r="T45" s="117">
        <f>T17*SUMIFS('General Inputs'!$D$21:$D$23,'General Inputs'!$B$21:$B$23,'REC Deliveries'!$B45)</f>
        <v>108781.82339999999</v>
      </c>
      <c r="U45" s="89">
        <f>_xlfn.IFNA(SUMIFS(INDEX('ABP REC Deliveries'!$I$6:$AD$274,,MATCH('REC Deliveries'!$D45,'ABP REC Deliveries'!$I$5:$AD$5)),'ABP REC Deliveries'!$E$6:$E$274,'REC Deliveries'!U$7,'ABP REC Deliveries'!$F$6:$F$274,'REC Deliveries'!$C45),0)</f>
        <v>231205.48694621821</v>
      </c>
      <c r="V45" s="89">
        <f>_xlfn.IFNA(SUMIFS(INDEX('ABP REC Deliveries'!$I$6:$AD$274,,MATCH('REC Deliveries'!$D45,'ABP REC Deliveries'!$I$5:$AD$5)),'ABP REC Deliveries'!$E$6:$E$274,'REC Deliveries'!V$7,'ABP REC Deliveries'!$F$6:$F$274,'REC Deliveries'!$C45),0)</f>
        <v>238586.64946271933</v>
      </c>
      <c r="W45" s="89">
        <f>_xlfn.IFNA(SUMIFS(INDEX('ABP REC Deliveries'!$I$6:$AD$274,,MATCH('REC Deliveries'!$D45,'ABP REC Deliveries'!$I$5:$AD$5)),'ABP REC Deliveries'!$E$6:$E$274,'REC Deliveries'!W$7,'ABP REC Deliveries'!$F$6:$F$274,'REC Deliveries'!$C45),0)</f>
        <v>295111.1466091054</v>
      </c>
      <c r="X45" s="89">
        <f>_xlfn.IFNA(SUMIFS(INDEX('ABP REC Deliveries'!$I$6:$AD$274,,MATCH('REC Deliveries'!$D45,'ABP REC Deliveries'!$I$5:$AD$5)),'ABP REC Deliveries'!$E$6:$E$274,'REC Deliveries'!X$7,'ABP REC Deliveries'!$F$6:$F$274,'REC Deliveries'!$C45),0)</f>
        <v>183831.86053606521</v>
      </c>
      <c r="Y45" s="89">
        <f>_xlfn.IFNA(SUMIFS(INDEX('ABP REC Deliveries'!$I$6:$AD$274,,MATCH('REC Deliveries'!$D45,'ABP REC Deliveries'!$I$5:$AD$5)),'ABP REC Deliveries'!$E$6:$E$274,'REC Deliveries'!Y$7,'ABP REC Deliveries'!$F$6:$F$274,'REC Deliveries'!$C45),0)</f>
        <v>56447.31959220815</v>
      </c>
      <c r="Z45" s="89">
        <f>_xlfn.IFNA(SUMIFS(INDEX('ABP REC Deliveries'!$I$6:$AD$274,,MATCH('REC Deliveries'!$D45,'ABP REC Deliveries'!$I$5:$AD$5)),'ABP REC Deliveries'!$E$6:$E$274,'REC Deliveries'!Z$7,'ABP REC Deliveries'!$F$6:$F$274,'REC Deliveries'!$C45),0)</f>
        <v>269072.72984656884</v>
      </c>
      <c r="AA45" s="317">
        <f>AA17*_xlfn.IFNA(INDEX('General Inputs'!$E$9:$AF$11,MATCH('REC Deliveries'!$B45,'General Inputs'!$B$9:$B$11,0),MATCH('REC Deliveries'!$D45,'General Inputs'!$E$8:$AB$8,0)),SUMIFS('General Inputs'!$D$9:$D$11,'General Inputs'!$B$9:$B$11,'REC Deliveries'!$B45))</f>
        <v>82734.989798280323</v>
      </c>
      <c r="AB45" s="317">
        <f>AB17*_xlfn.IFNA(INDEX('General Inputs'!$E$9:$AF$11,MATCH('REC Deliveries'!$B45,'General Inputs'!$B$9:$B$11,0),MATCH('REC Deliveries'!$D45,'General Inputs'!$E$8:$AB$8,0)),SUMIFS('General Inputs'!$D$9:$D$11,'General Inputs'!$B$9:$B$11,'REC Deliveries'!$B45))</f>
        <v>1583070.8200091545</v>
      </c>
      <c r="AC45" s="317">
        <f>AC17*_xlfn.IFNA(INDEX('General Inputs'!$E$9:$AF$11,MATCH('REC Deliveries'!$B45,'General Inputs'!$B$9:$B$11,0),MATCH('REC Deliveries'!$D45,'General Inputs'!$E$8:$AB$8,0)),SUMIFS('General Inputs'!$D$9:$D$11,'General Inputs'!$B$9:$B$11,'REC Deliveries'!$B45))</f>
        <v>729433.36987125978</v>
      </c>
      <c r="AD45" s="317">
        <f>AD17*_xlfn.IFNA(INDEX('General Inputs'!$E$9:$AF$11,MATCH('REC Deliveries'!$B45,'General Inputs'!$B$9:$B$11,0),MATCH('REC Deliveries'!$D45,'General Inputs'!$E$8:$AB$8,0)),SUMIFS('General Inputs'!$D$9:$D$11,'General Inputs'!$B$9:$B$11,'REC Deliveries'!$B45))</f>
        <v>53620.478334937143</v>
      </c>
    </row>
    <row r="46" spans="2:51">
      <c r="B46" s="20" t="s">
        <v>44</v>
      </c>
      <c r="C46" s="62" t="s">
        <v>230</v>
      </c>
      <c r="D46" s="20" t="s">
        <v>28</v>
      </c>
      <c r="E46" s="89">
        <f>SUMIFS('ABP Under Contract'!$C20:$Z20,'ABP Under Contract'!$C$6:$Z$6,'REC Deliveries'!$B46,'ABP Under Contract'!$C$7:$Z$7,'REC Deliveries'!E$4,'ABP Under Contract'!$C$8:$Z$8,'REC Deliveries'!E$7)</f>
        <v>121439</v>
      </c>
      <c r="F46" s="89">
        <f>SUMIFS('ABP Under Contract'!$C20:$Z20,'ABP Under Contract'!$C$6:$Z$6,'REC Deliveries'!$B46,'ABP Under Contract'!$C$7:$Z$7,'REC Deliveries'!F$4,'ABP Under Contract'!$C$8:$Z$8,'REC Deliveries'!F$7)</f>
        <v>269183</v>
      </c>
      <c r="G46" s="89">
        <f>SUMIFS('ABP Under Contract'!$C20:$Z20,'ABP Under Contract'!$C$6:$Z$6,'REC Deliveries'!$B46,'ABP Under Contract'!$C$7:$Z$7,'REC Deliveries'!G$4,'ABP Under Contract'!$C$8:$Z$8,'REC Deliveries'!G$7)</f>
        <v>666853</v>
      </c>
      <c r="H46" s="89">
        <f>SUMIFS('ABP Under Contract'!$C20:$Z20,'ABP Under Contract'!$C$6:$Z$6,'REC Deliveries'!$B46,'ABP Under Contract'!$C$7:$Z$7,'REC Deliveries'!H$4,'ABP Under Contract'!$C$8:$Z$8,'REC Deliveries'!H$7)</f>
        <v>9912</v>
      </c>
      <c r="I46" s="89">
        <f>SUMIFS('ABP Under Contract'!$C20:$Z20,'ABP Under Contract'!$C$6:$Z$6,'REC Deliveries'!$B46,'ABP Under Contract'!$C$7:$Z$7,'REC Deliveries'!I$4,'ABP Under Contract'!$C$8:$Z$8,'REC Deliveries'!I$7)</f>
        <v>53471</v>
      </c>
      <c r="J46" s="89">
        <f>SUMIFS('ABP Under Contract'!$C20:$Z20,'ABP Under Contract'!$C$6:$Z$6,'REC Deliveries'!$B46,'ABP Under Contract'!$C$7:$Z$7,'REC Deliveries'!J$4,'ABP Under Contract'!$C$8:$Z$8,'REC Deliveries'!J$7)</f>
        <v>338254</v>
      </c>
      <c r="K46" s="317">
        <f>K18*_xlfn.IFNA(INDEX('General Inputs'!$E$9:$AF$11,MATCH('REC Deliveries'!$B46,'General Inputs'!$B$9:$B$11,0),MATCH('REC Deliveries'!$D46,'General Inputs'!$E$8:$AB$8,0)),SUMIFS('General Inputs'!$D$9:$D$11,'General Inputs'!$B$9:$B$11,'REC Deliveries'!$B46))</f>
        <v>920587.41937637015</v>
      </c>
      <c r="L46" s="317">
        <f>L18*_xlfn.IFNA(INDEX('General Inputs'!$E$9:$AF$11,MATCH('REC Deliveries'!$B46,'General Inputs'!$B$9:$B$11,0),MATCH('REC Deliveries'!$D46,'General Inputs'!$E$8:$AB$8,0)),SUMIFS('General Inputs'!$D$9:$D$11,'General Inputs'!$B$9:$B$11,'REC Deliveries'!$B46))</f>
        <v>1248839.9346210228</v>
      </c>
      <c r="M46" s="317">
        <f>M18*_xlfn.IFNA(INDEX('General Inputs'!$E$9:$AF$11,MATCH('REC Deliveries'!$B46,'General Inputs'!$B$9:$B$11,0),MATCH('REC Deliveries'!$D46,'General Inputs'!$E$8:$AB$8,0)),SUMIFS('General Inputs'!$D$9:$D$11,'General Inputs'!$B$9:$B$11,'REC Deliveries'!$B46))</f>
        <v>38773.436719128513</v>
      </c>
      <c r="N46" s="37">
        <v>596571</v>
      </c>
      <c r="O46" s="37">
        <v>3429</v>
      </c>
      <c r="P46" s="37">
        <v>0</v>
      </c>
      <c r="Q46" s="37">
        <v>605816</v>
      </c>
      <c r="R46" s="37">
        <v>750397.28229999996</v>
      </c>
      <c r="S46" s="317">
        <f>S18*_xlfn.IFNA(INDEX('General Inputs'!$E$9:$AF$11,MATCH('REC Deliveries'!$B46,'General Inputs'!$B$9:$B$11,0),MATCH('REC Deliveries'!$D46,'General Inputs'!$E$8:$AB$8,0)),SUMIFS('General Inputs'!$D$9:$D$11,'General Inputs'!$B$9:$B$11,'REC Deliveries'!$B46))</f>
        <v>40521.207692808748</v>
      </c>
      <c r="T46" s="117">
        <f>T18*SUMIFS('General Inputs'!$D$21:$D$23,'General Inputs'!$B$21:$B$23,'REC Deliveries'!$B46)</f>
        <v>108781.82339999999</v>
      </c>
      <c r="U46" s="89">
        <f>_xlfn.IFNA(SUMIFS(INDEX('ABP REC Deliveries'!$I$6:$AD$274,,MATCH('REC Deliveries'!$D46,'ABP REC Deliveries'!$I$5:$AD$5)),'ABP REC Deliveries'!$E$6:$E$274,'REC Deliveries'!U$7,'ABP REC Deliveries'!$F$6:$F$274,'REC Deliveries'!$C46),0)</f>
        <v>286952.46287788713</v>
      </c>
      <c r="V46" s="89">
        <f>_xlfn.IFNA(SUMIFS(INDEX('ABP REC Deliveries'!$I$6:$AD$274,,MATCH('REC Deliveries'!$D46,'ABP REC Deliveries'!$I$5:$AD$5)),'ABP REC Deliveries'!$E$6:$E$274,'REC Deliveries'!V$7,'ABP REC Deliveries'!$F$6:$F$274,'REC Deliveries'!$C46),0)</f>
        <v>292773.50676849199</v>
      </c>
      <c r="W46" s="89">
        <f>_xlfn.IFNA(SUMIFS(INDEX('ABP REC Deliveries'!$I$6:$AD$274,,MATCH('REC Deliveries'!$D46,'ABP REC Deliveries'!$I$5:$AD$5)),'ABP REC Deliveries'!$E$6:$E$274,'REC Deliveries'!W$7,'ABP REC Deliveries'!$F$6:$F$274,'REC Deliveries'!$C46),0)</f>
        <v>389607.83823605988</v>
      </c>
      <c r="X46" s="89">
        <f>_xlfn.IFNA(SUMIFS(INDEX('ABP REC Deliveries'!$I$6:$AD$274,,MATCH('REC Deliveries'!$D46,'ABP REC Deliveries'!$I$5:$AD$5)),'ABP REC Deliveries'!$E$6:$E$274,'REC Deliveries'!X$7,'ABP REC Deliveries'!$F$6:$F$274,'REC Deliveries'!$C46),0)</f>
        <v>229121.56107338489</v>
      </c>
      <c r="Y46" s="89">
        <f>_xlfn.IFNA(SUMIFS(INDEX('ABP REC Deliveries'!$I$6:$AD$274,,MATCH('REC Deliveries'!$D46,'ABP REC Deliveries'!$I$5:$AD$5)),'ABP REC Deliveries'!$E$6:$E$274,'REC Deliveries'!Y$7,'ABP REC Deliveries'!$F$6:$F$274,'REC Deliveries'!$C46),0)</f>
        <v>70383.193714247114</v>
      </c>
      <c r="Z46" s="89">
        <f>_xlfn.IFNA(SUMIFS(INDEX('ABP REC Deliveries'!$I$6:$AD$274,,MATCH('REC Deliveries'!$D46,'ABP REC Deliveries'!$I$5:$AD$5)),'ABP REC Deliveries'!$E$6:$E$274,'REC Deliveries'!Z$7,'ABP REC Deliveries'!$F$6:$F$274,'REC Deliveries'!$C46),0)</f>
        <v>329260.46681187634</v>
      </c>
      <c r="AA46" s="317">
        <f>AA18*_xlfn.IFNA(INDEX('General Inputs'!$E$9:$AF$11,MATCH('REC Deliveries'!$B46,'General Inputs'!$B$9:$B$11,0),MATCH('REC Deliveries'!$D46,'General Inputs'!$E$8:$AB$8,0)),SUMIFS('General Inputs'!$D$9:$D$11,'General Inputs'!$B$9:$B$11,'REC Deliveries'!$B46))</f>
        <v>87995.234438917818</v>
      </c>
      <c r="AB46" s="317">
        <f>AB18*_xlfn.IFNA(INDEX('General Inputs'!$E$9:$AF$11,MATCH('REC Deliveries'!$B46,'General Inputs'!$B$9:$B$11,0),MATCH('REC Deliveries'!$D46,'General Inputs'!$E$8:$AB$8,0)),SUMIFS('General Inputs'!$D$9:$D$11,'General Inputs'!$B$9:$B$11,'REC Deliveries'!$B46))</f>
        <v>2141913.5242732293</v>
      </c>
      <c r="AC46" s="317">
        <f>AC18*_xlfn.IFNA(INDEX('General Inputs'!$E$9:$AF$11,MATCH('REC Deliveries'!$B46,'General Inputs'!$B$9:$B$11,0),MATCH('REC Deliveries'!$D46,'General Inputs'!$E$8:$AB$8,0)),SUMIFS('General Inputs'!$D$9:$D$11,'General Inputs'!$B$9:$B$11,'REC Deliveries'!$B46))</f>
        <v>1018482.580222209</v>
      </c>
      <c r="AD46" s="317">
        <f>AD18*_xlfn.IFNA(INDEX('General Inputs'!$E$9:$AF$11,MATCH('REC Deliveries'!$B46,'General Inputs'!$B$9:$B$11,0),MATCH('REC Deliveries'!$D46,'General Inputs'!$E$8:$AB$8,0)),SUMIFS('General Inputs'!$D$9:$D$11,'General Inputs'!$B$9:$B$11,'REC Deliveries'!$B46))</f>
        <v>72373.321316613452</v>
      </c>
    </row>
    <row r="47" spans="2:51">
      <c r="B47" s="20" t="s">
        <v>44</v>
      </c>
      <c r="C47" s="62" t="s">
        <v>230</v>
      </c>
      <c r="D47" s="20" t="s">
        <v>29</v>
      </c>
      <c r="E47" s="89">
        <f>SUMIFS('ABP Under Contract'!$C21:$Z21,'ABP Under Contract'!$C$6:$Z$6,'REC Deliveries'!$B47,'ABP Under Contract'!$C$7:$Z$7,'REC Deliveries'!E$4,'ABP Under Contract'!$C$8:$Z$8,'REC Deliveries'!E$7)</f>
        <v>120859</v>
      </c>
      <c r="F47" s="89">
        <f>SUMIFS('ABP Under Contract'!$C21:$Z21,'ABP Under Contract'!$C$6:$Z$6,'REC Deliveries'!$B47,'ABP Under Contract'!$C$7:$Z$7,'REC Deliveries'!F$4,'ABP Under Contract'!$C$8:$Z$8,'REC Deliveries'!F$7)</f>
        <v>267846</v>
      </c>
      <c r="G47" s="89">
        <f>SUMIFS('ABP Under Contract'!$C21:$Z21,'ABP Under Contract'!$C$6:$Z$6,'REC Deliveries'!$B47,'ABP Under Contract'!$C$7:$Z$7,'REC Deliveries'!G$4,'ABP Under Contract'!$C$8:$Z$8,'REC Deliveries'!G$7)</f>
        <v>663512</v>
      </c>
      <c r="H47" s="89">
        <f>SUMIFS('ABP Under Contract'!$C21:$Z21,'ABP Under Contract'!$C$6:$Z$6,'REC Deliveries'!$B47,'ABP Under Contract'!$C$7:$Z$7,'REC Deliveries'!H$4,'ABP Under Contract'!$C$8:$Z$8,'REC Deliveries'!H$7)</f>
        <v>9863</v>
      </c>
      <c r="I47" s="89">
        <f>SUMIFS('ABP Under Contract'!$C21:$Z21,'ABP Under Contract'!$C$6:$Z$6,'REC Deliveries'!$B47,'ABP Under Contract'!$C$7:$Z$7,'REC Deliveries'!I$4,'ABP Under Contract'!$C$8:$Z$8,'REC Deliveries'!I$7)</f>
        <v>53203</v>
      </c>
      <c r="J47" s="89">
        <f>SUMIFS('ABP Under Contract'!$C21:$Z21,'ABP Under Contract'!$C$6:$Z$6,'REC Deliveries'!$B47,'ABP Under Contract'!$C$7:$Z$7,'REC Deliveries'!J$4,'ABP Under Contract'!$C$8:$Z$8,'REC Deliveries'!J$7)</f>
        <v>336561</v>
      </c>
      <c r="K47" s="317">
        <f>K19*_xlfn.IFNA(INDEX('General Inputs'!$E$9:$AF$11,MATCH('REC Deliveries'!$B47,'General Inputs'!$B$9:$B$11,0),MATCH('REC Deliveries'!$D47,'General Inputs'!$E$8:$AB$8,0)),SUMIFS('General Inputs'!$D$9:$D$11,'General Inputs'!$B$9:$B$11,'REC Deliveries'!$B47))</f>
        <v>885954.39256072696</v>
      </c>
      <c r="L47" s="317">
        <f>L19*_xlfn.IFNA(INDEX('General Inputs'!$E$9:$AF$11,MATCH('REC Deliveries'!$B47,'General Inputs'!$B$9:$B$11,0),MATCH('REC Deliveries'!$D47,'General Inputs'!$E$8:$AB$8,0)),SUMIFS('General Inputs'!$D$9:$D$11,'General Inputs'!$B$9:$B$11,'REC Deliveries'!$B47))</f>
        <v>1195848.5705790976</v>
      </c>
      <c r="M47" s="317">
        <f>M19*_xlfn.IFNA(INDEX('General Inputs'!$E$9:$AF$11,MATCH('REC Deliveries'!$B47,'General Inputs'!$B$9:$B$11,0),MATCH('REC Deliveries'!$D47,'General Inputs'!$E$8:$AB$8,0)),SUMIFS('General Inputs'!$D$9:$D$11,'General Inputs'!$B$9:$B$11,'REC Deliveries'!$B47))</f>
        <v>37128.183998279703</v>
      </c>
      <c r="N47" s="37">
        <v>596571</v>
      </c>
      <c r="O47" s="37">
        <v>3429</v>
      </c>
      <c r="P47" s="37">
        <v>0</v>
      </c>
      <c r="Q47" s="37">
        <v>605816</v>
      </c>
      <c r="R47" s="37">
        <v>750397.28229999996</v>
      </c>
      <c r="S47" s="317">
        <f>S19*_xlfn.IFNA(INDEX('General Inputs'!$E$9:$AF$11,MATCH('REC Deliveries'!$B47,'General Inputs'!$B$9:$B$11,0),MATCH('REC Deliveries'!$D47,'General Inputs'!$E$8:$AB$8,0)),SUMIFS('General Inputs'!$D$9:$D$11,'General Inputs'!$B$9:$B$11,'REC Deliveries'!$B47))</f>
        <v>38801.792731179019</v>
      </c>
      <c r="T47" s="117">
        <f>T19*SUMIFS('General Inputs'!$D$21:$D$23,'General Inputs'!$B$21:$B$23,'REC Deliveries'!$B47)</f>
        <v>108781.82339999999</v>
      </c>
      <c r="U47" s="89">
        <f>_xlfn.IFNA(SUMIFS(INDEX('ABP REC Deliveries'!$I$6:$AD$274,,MATCH('REC Deliveries'!$D47,'ABP REC Deliveries'!$I$5:$AD$5)),'ABP REC Deliveries'!$E$6:$E$274,'REC Deliveries'!U$7,'ABP REC Deliveries'!$F$6:$F$274,'REC Deliveries'!$C47),0)</f>
        <v>342420.70392989769</v>
      </c>
      <c r="V47" s="89">
        <f>_xlfn.IFNA(SUMIFS(INDEX('ABP REC Deliveries'!$I$6:$AD$274,,MATCH('REC Deliveries'!$D47,'ABP REC Deliveries'!$I$5:$AD$5)),'ABP REC Deliveries'!$E$6:$E$274,'REC Deliveries'!V$7,'ABP REC Deliveries'!$F$6:$F$274,'REC Deliveries'!$C47),0)</f>
        <v>346689.4297877358</v>
      </c>
      <c r="W47" s="89">
        <f>_xlfn.IFNA(SUMIFS(INDEX('ABP REC Deliveries'!$I$6:$AD$274,,MATCH('REC Deliveries'!$D47,'ABP REC Deliveries'!$I$5:$AD$5)),'ABP REC Deliveries'!$E$6:$E$274,'REC Deliveries'!W$7,'ABP REC Deliveries'!$F$6:$F$274,'REC Deliveries'!$C47),0)</f>
        <v>483632.04640487966</v>
      </c>
      <c r="X47" s="89">
        <f>_xlfn.IFNA(SUMIFS(INDEX('ABP REC Deliveries'!$I$6:$AD$274,,MATCH('REC Deliveries'!$D47,'ABP REC Deliveries'!$I$5:$AD$5)),'ABP REC Deliveries'!$E$6:$E$274,'REC Deliveries'!X$7,'ABP REC Deliveries'!$F$6:$F$274,'REC Deliveries'!$C47),0)</f>
        <v>274184.81310801796</v>
      </c>
      <c r="Y47" s="89">
        <f>_xlfn.IFNA(SUMIFS(INDEX('ABP REC Deliveries'!$I$6:$AD$274,,MATCH('REC Deliveries'!$D47,'ABP REC Deliveries'!$I$5:$AD$5)),'ABP REC Deliveries'!$E$6:$E$274,'REC Deliveries'!Y$7,'ABP REC Deliveries'!$F$6:$F$274,'REC Deliveries'!$C47),0)</f>
        <v>84249.388465675875</v>
      </c>
      <c r="Z47" s="89">
        <f>_xlfn.IFNA(SUMIFS(INDEX('ABP REC Deliveries'!$I$6:$AD$274,,MATCH('REC Deliveries'!$D47,'ABP REC Deliveries'!$I$5:$AD$5)),'ABP REC Deliveries'!$E$6:$E$274,'REC Deliveries'!Z$7,'ABP REC Deliveries'!$F$6:$F$274,'REC Deliveries'!$C47),0)</f>
        <v>389147.26509235724</v>
      </c>
      <c r="AA47" s="317">
        <f>AA19*_xlfn.IFNA(INDEX('General Inputs'!$E$9:$AF$11,MATCH('REC Deliveries'!$B47,'General Inputs'!$B$9:$B$11,0),MATCH('REC Deliveries'!$D47,'General Inputs'!$E$8:$AB$8,0)),SUMIFS('General Inputs'!$D$9:$D$11,'General Inputs'!$B$9:$B$11,'REC Deliveries'!$B47))</f>
        <v>93170.254467006132</v>
      </c>
      <c r="AB47" s="317">
        <f>AB19*_xlfn.IFNA(INDEX('General Inputs'!$E$9:$AF$11,MATCH('REC Deliveries'!$B47,'General Inputs'!$B$9:$B$11,0),MATCH('REC Deliveries'!$D47,'General Inputs'!$E$8:$AB$8,0)),SUMIFS('General Inputs'!$D$9:$D$11,'General Inputs'!$B$9:$B$11,'REC Deliveries'!$B47))</f>
        <v>2664650.6332915341</v>
      </c>
      <c r="AC47" s="317">
        <f>AC19*_xlfn.IFNA(INDEX('General Inputs'!$E$9:$AF$11,MATCH('REC Deliveries'!$B47,'General Inputs'!$B$9:$B$11,0),MATCH('REC Deliveries'!$D47,'General Inputs'!$E$8:$AB$8,0)),SUMIFS('General Inputs'!$D$9:$D$11,'General Inputs'!$B$9:$B$11,'REC Deliveries'!$B47))</f>
        <v>1216592.6976986367</v>
      </c>
      <c r="AD47" s="317">
        <f>AD19*_xlfn.IFNA(INDEX('General Inputs'!$E$9:$AF$11,MATCH('REC Deliveries'!$B47,'General Inputs'!$B$9:$B$11,0),MATCH('REC Deliveries'!$D47,'General Inputs'!$E$8:$AB$8,0)),SUMIFS('General Inputs'!$D$9:$D$11,'General Inputs'!$B$9:$B$11,'REC Deliveries'!$B47))</f>
        <v>89815.124707816693</v>
      </c>
    </row>
    <row r="48" spans="2:51">
      <c r="B48" s="20" t="s">
        <v>44</v>
      </c>
      <c r="C48" s="62" t="s">
        <v>230</v>
      </c>
      <c r="D48" s="20" t="s">
        <v>30</v>
      </c>
      <c r="E48" s="89">
        <f>SUMIFS('ABP Under Contract'!$C22:$Z22,'ABP Under Contract'!$C$6:$Z$6,'REC Deliveries'!$B48,'ABP Under Contract'!$C$7:$Z$7,'REC Deliveries'!E$4,'ABP Under Contract'!$C$8:$Z$8,'REC Deliveries'!E$7)</f>
        <v>120137</v>
      </c>
      <c r="F48" s="89">
        <f>SUMIFS('ABP Under Contract'!$C22:$Z22,'ABP Under Contract'!$C$6:$Z$6,'REC Deliveries'!$B48,'ABP Under Contract'!$C$7:$Z$7,'REC Deliveries'!F$4,'ABP Under Contract'!$C$8:$Z$8,'REC Deliveries'!F$7)</f>
        <v>266471</v>
      </c>
      <c r="G48" s="89">
        <f>SUMIFS('ABP Under Contract'!$C22:$Z22,'ABP Under Contract'!$C$6:$Z$6,'REC Deliveries'!$B48,'ABP Under Contract'!$C$7:$Z$7,'REC Deliveries'!G$4,'ABP Under Contract'!$C$8:$Z$8,'REC Deliveries'!G$7)</f>
        <v>660194</v>
      </c>
      <c r="H48" s="89">
        <f>SUMIFS('ABP Under Contract'!$C22:$Z22,'ABP Under Contract'!$C$6:$Z$6,'REC Deliveries'!$B48,'ABP Under Contract'!$C$7:$Z$7,'REC Deliveries'!H$4,'ABP Under Contract'!$C$8:$Z$8,'REC Deliveries'!H$7)</f>
        <v>9812</v>
      </c>
      <c r="I48" s="89">
        <f>SUMIFS('ABP Under Contract'!$C22:$Z22,'ABP Under Contract'!$C$6:$Z$6,'REC Deliveries'!$B48,'ABP Under Contract'!$C$7:$Z$7,'REC Deliveries'!I$4,'ABP Under Contract'!$C$8:$Z$8,'REC Deliveries'!I$7)</f>
        <v>52938</v>
      </c>
      <c r="J48" s="89">
        <f>SUMIFS('ABP Under Contract'!$C22:$Z22,'ABP Under Contract'!$C$6:$Z$6,'REC Deliveries'!$B48,'ABP Under Contract'!$C$7:$Z$7,'REC Deliveries'!J$4,'ABP Under Contract'!$C$8:$Z$8,'REC Deliveries'!J$7)</f>
        <v>334880</v>
      </c>
      <c r="K48" s="317">
        <f>K20*_xlfn.IFNA(INDEX('General Inputs'!$E$9:$AF$11,MATCH('REC Deliveries'!$B48,'General Inputs'!$B$9:$B$11,0),MATCH('REC Deliveries'!$D48,'General Inputs'!$E$8:$AB$8,0)),SUMIFS('General Inputs'!$D$9:$D$11,'General Inputs'!$B$9:$B$11,'REC Deliveries'!$B48))</f>
        <v>853007.53149480419</v>
      </c>
      <c r="L48" s="317">
        <f>L20*_xlfn.IFNA(INDEX('General Inputs'!$E$9:$AF$11,MATCH('REC Deliveries'!$B48,'General Inputs'!$B$9:$B$11,0),MATCH('REC Deliveries'!$D48,'General Inputs'!$E$8:$AB$8,0)),SUMIFS('General Inputs'!$D$9:$D$11,'General Inputs'!$B$9:$B$11,'REC Deliveries'!$B48))</f>
        <v>1145620.4817851726</v>
      </c>
      <c r="M48" s="317">
        <f>M20*_xlfn.IFNA(INDEX('General Inputs'!$E$9:$AF$11,MATCH('REC Deliveries'!$B48,'General Inputs'!$B$9:$B$11,0),MATCH('REC Deliveries'!$D48,'General Inputs'!$E$8:$AB$8,0)),SUMIFS('General Inputs'!$D$9:$D$11,'General Inputs'!$B$9:$B$11,'REC Deliveries'!$B48))</f>
        <v>35568.724240160234</v>
      </c>
      <c r="N48" s="37">
        <v>0</v>
      </c>
      <c r="O48" s="37">
        <v>0</v>
      </c>
      <c r="P48" s="37">
        <v>0</v>
      </c>
      <c r="Q48" s="37">
        <v>605816</v>
      </c>
      <c r="R48" s="37">
        <v>750397.28229999996</v>
      </c>
      <c r="S48" s="317">
        <f>S20*_xlfn.IFNA(INDEX('General Inputs'!$E$9:$AF$11,MATCH('REC Deliveries'!$B48,'General Inputs'!$B$9:$B$11,0),MATCH('REC Deliveries'!$D48,'General Inputs'!$E$8:$AB$8,0)),SUMIFS('General Inputs'!$D$9:$D$11,'General Inputs'!$B$9:$B$11,'REC Deliveries'!$B48))</f>
        <v>37172.037979102541</v>
      </c>
      <c r="T48" s="117">
        <f>T20*SUMIFS('General Inputs'!$D$21:$D$23,'General Inputs'!$B$21:$B$23,'REC Deliveries'!$B48)</f>
        <v>108781.82339999999</v>
      </c>
      <c r="U48" s="89">
        <f>_xlfn.IFNA(SUMIFS(INDEX('ABP REC Deliveries'!$I$6:$AD$274,,MATCH('REC Deliveries'!$D48,'ABP REC Deliveries'!$I$5:$AD$5)),'ABP REC Deliveries'!$E$6:$E$274,'REC Deliveries'!U$7,'ABP REC Deliveries'!$F$6:$F$274,'REC Deliveries'!$C48),0)</f>
        <v>397611.60377664817</v>
      </c>
      <c r="V48" s="89">
        <f>_xlfn.IFNA(SUMIFS(INDEX('ABP REC Deliveries'!$I$6:$AD$274,,MATCH('REC Deliveries'!$D48,'ABP REC Deliveries'!$I$5:$AD$5)),'ABP REC Deliveries'!$E$6:$E$274,'REC Deliveries'!V$7,'ABP REC Deliveries'!$F$6:$F$274,'REC Deliveries'!$C48),0)</f>
        <v>400335.7731918834</v>
      </c>
      <c r="W48" s="89">
        <f>_xlfn.IFNA(SUMIFS(INDEX('ABP REC Deliveries'!$I$6:$AD$274,,MATCH('REC Deliveries'!$D48,'ABP REC Deliveries'!$I$5:$AD$5)),'ABP REC Deliveries'!$E$6:$E$274,'REC Deliveries'!W$7,'ABP REC Deliveries'!$F$6:$F$274,'REC Deliveries'!$C48),0)</f>
        <v>577186.13353285519</v>
      </c>
      <c r="X48" s="89">
        <f>_xlfn.IFNA(SUMIFS(INDEX('ABP REC Deliveries'!$I$6:$AD$274,,MATCH('REC Deliveries'!$D48,'ABP REC Deliveries'!$I$5:$AD$5)),'ABP REC Deliveries'!$E$6:$E$274,'REC Deliveries'!X$7,'ABP REC Deliveries'!$F$6:$F$274,'REC Deliveries'!$C48),0)</f>
        <v>319022.74888247787</v>
      </c>
      <c r="Y48" s="89">
        <f>_xlfn.IFNA(SUMIFS(INDEX('ABP REC Deliveries'!$I$6:$AD$274,,MATCH('REC Deliveries'!$D48,'ABP REC Deliveries'!$I$5:$AD$5)),'ABP REC Deliveries'!$E$6:$E$274,'REC Deliveries'!Y$7,'ABP REC Deliveries'!$F$6:$F$274,'REC Deliveries'!$C48),0)</f>
        <v>98046.252243347495</v>
      </c>
      <c r="Z48" s="89">
        <f>_xlfn.IFNA(SUMIFS(INDEX('ABP REC Deliveries'!$I$6:$AD$274,,MATCH('REC Deliveries'!$D48,'ABP REC Deliveries'!$I$5:$AD$5)),'ABP REC Deliveries'!$E$6:$E$274,'REC Deliveries'!Z$7,'ABP REC Deliveries'!$F$6:$F$274,'REC Deliveries'!$C48),0)</f>
        <v>448734.62938143575</v>
      </c>
      <c r="AA48" s="317">
        <f>AA20*_xlfn.IFNA(INDEX('General Inputs'!$E$9:$AF$11,MATCH('REC Deliveries'!$B48,'General Inputs'!$B$9:$B$11,0),MATCH('REC Deliveries'!$D48,'General Inputs'!$E$8:$AB$8,0)),SUMIFS('General Inputs'!$D$9:$D$11,'General Inputs'!$B$9:$B$11,'REC Deliveries'!$B48))</f>
        <v>97875.334559097086</v>
      </c>
      <c r="AB48" s="317">
        <f>AB20*_xlfn.IFNA(INDEX('General Inputs'!$E$9:$AF$11,MATCH('REC Deliveries'!$B48,'General Inputs'!$B$9:$B$11,0),MATCH('REC Deliveries'!$D48,'General Inputs'!$E$8:$AB$8,0)),SUMIFS('General Inputs'!$D$9:$D$11,'General Inputs'!$B$9:$B$11,'REC Deliveries'!$B48))</f>
        <v>3001218.3693062859</v>
      </c>
      <c r="AC48" s="317">
        <f>AC20*_xlfn.IFNA(INDEX('General Inputs'!$E$9:$AF$11,MATCH('REC Deliveries'!$B48,'General Inputs'!$B$9:$B$11,0),MATCH('REC Deliveries'!$D48,'General Inputs'!$E$8:$AB$8,0)),SUMIFS('General Inputs'!$D$9:$D$11,'General Inputs'!$B$9:$B$11,'REC Deliveries'!$B48))</f>
        <v>1373642.3290221309</v>
      </c>
      <c r="AD48" s="317">
        <f>AD20*_xlfn.IFNA(INDEX('General Inputs'!$E$9:$AF$11,MATCH('REC Deliveries'!$B48,'General Inputs'!$B$9:$B$11,0),MATCH('REC Deliveries'!$D48,'General Inputs'!$E$8:$AB$8,0)),SUMIFS('General Inputs'!$D$9:$D$11,'General Inputs'!$B$9:$B$11,'REC Deliveries'!$B48))</f>
        <v>105792.65868881262</v>
      </c>
    </row>
    <row r="49" spans="2:30">
      <c r="B49" s="20" t="s">
        <v>44</v>
      </c>
      <c r="C49" s="62" t="s">
        <v>230</v>
      </c>
      <c r="D49" s="20" t="s">
        <v>31</v>
      </c>
      <c r="E49" s="89">
        <f>SUMIFS('ABP Under Contract'!$C23:$Z23,'ABP Under Contract'!$C$6:$Z$6,'REC Deliveries'!$B49,'ABP Under Contract'!$C$7:$Z$7,'REC Deliveries'!E$4,'ABP Under Contract'!$C$8:$Z$8,'REC Deliveries'!E$7)</f>
        <v>118940</v>
      </c>
      <c r="F49" s="89">
        <f>SUMIFS('ABP Under Contract'!$C23:$Z23,'ABP Under Contract'!$C$6:$Z$6,'REC Deliveries'!$B49,'ABP Under Contract'!$C$7:$Z$7,'REC Deliveries'!F$4,'ABP Under Contract'!$C$8:$Z$8,'REC Deliveries'!F$7)</f>
        <v>264848</v>
      </c>
      <c r="G49" s="89">
        <f>SUMIFS('ABP Under Contract'!$C23:$Z23,'ABP Under Contract'!$C$6:$Z$6,'REC Deliveries'!$B49,'ABP Under Contract'!$C$7:$Z$7,'REC Deliveries'!G$4,'ABP Under Contract'!$C$8:$Z$8,'REC Deliveries'!G$7)</f>
        <v>656895</v>
      </c>
      <c r="H49" s="89">
        <f>SUMIFS('ABP Under Contract'!$C23:$Z23,'ABP Under Contract'!$C$6:$Z$6,'REC Deliveries'!$B49,'ABP Under Contract'!$C$7:$Z$7,'REC Deliveries'!H$4,'ABP Under Contract'!$C$8:$Z$8,'REC Deliveries'!H$7)</f>
        <v>9766</v>
      </c>
      <c r="I49" s="89">
        <f>SUMIFS('ABP Under Contract'!$C23:$Z23,'ABP Under Contract'!$C$6:$Z$6,'REC Deliveries'!$B49,'ABP Under Contract'!$C$7:$Z$7,'REC Deliveries'!I$4,'ABP Under Contract'!$C$8:$Z$8,'REC Deliveries'!I$7)</f>
        <v>52674</v>
      </c>
      <c r="J49" s="89">
        <f>SUMIFS('ABP Under Contract'!$C23:$Z23,'ABP Under Contract'!$C$6:$Z$6,'REC Deliveries'!$B49,'ABP Under Contract'!$C$7:$Z$7,'REC Deliveries'!J$4,'ABP Under Contract'!$C$8:$Z$8,'REC Deliveries'!J$7)</f>
        <v>333205</v>
      </c>
      <c r="K49" s="317">
        <f>K21*_xlfn.IFNA(INDEX('General Inputs'!$E$9:$AF$11,MATCH('REC Deliveries'!$B49,'General Inputs'!$B$9:$B$11,0),MATCH('REC Deliveries'!$D49,'General Inputs'!$E$8:$AB$8,0)),SUMIFS('General Inputs'!$D$9:$D$11,'General Inputs'!$B$9:$B$11,'REC Deliveries'!$B49))</f>
        <v>825645.10407097836</v>
      </c>
      <c r="L49" s="317">
        <f>L21*_xlfn.IFNA(INDEX('General Inputs'!$E$9:$AF$11,MATCH('REC Deliveries'!$B49,'General Inputs'!$B$9:$B$11,0),MATCH('REC Deliveries'!$D49,'General Inputs'!$E$8:$AB$8,0)),SUMIFS('General Inputs'!$D$9:$D$11,'General Inputs'!$B$9:$B$11,'REC Deliveries'!$B49))</f>
        <v>1103327.3768996599</v>
      </c>
      <c r="M49" s="317">
        <f>M21*_xlfn.IFNA(INDEX('General Inputs'!$E$9:$AF$11,MATCH('REC Deliveries'!$B49,'General Inputs'!$B$9:$B$11,0),MATCH('REC Deliveries'!$D49,'General Inputs'!$E$8:$AB$8,0)),SUMIFS('General Inputs'!$D$9:$D$11,'General Inputs'!$B$9:$B$11,'REC Deliveries'!$B49))</f>
        <v>34255.626395934494</v>
      </c>
      <c r="N49" s="37">
        <v>0</v>
      </c>
      <c r="O49" s="37">
        <v>0</v>
      </c>
      <c r="P49" s="37">
        <v>0</v>
      </c>
      <c r="Q49" s="37">
        <v>479697</v>
      </c>
      <c r="R49" s="37">
        <v>750397.28229999996</v>
      </c>
      <c r="S49" s="317">
        <f>S21*_xlfn.IFNA(INDEX('General Inputs'!$E$9:$AF$11,MATCH('REC Deliveries'!$B49,'General Inputs'!$B$9:$B$11,0),MATCH('REC Deliveries'!$D49,'General Inputs'!$E$8:$AB$8,0)),SUMIFS('General Inputs'!$D$9:$D$11,'General Inputs'!$B$9:$B$11,'REC Deliveries'!$B49))</f>
        <v>35799.750274706166</v>
      </c>
      <c r="T49" s="117">
        <f>T21*SUMIFS('General Inputs'!$D$21:$D$23,'General Inputs'!$B$21:$B$23,'REC Deliveries'!$B49)</f>
        <v>108781.82339999999</v>
      </c>
      <c r="U49" s="89">
        <f>_xlfn.IFNA(SUMIFS(INDEX('ABP REC Deliveries'!$I$6:$AD$274,,MATCH('REC Deliveries'!$D49,'ABP REC Deliveries'!$I$5:$AD$5)),'ABP REC Deliveries'!$E$6:$E$274,'REC Deliveries'!U$7,'ABP REC Deliveries'!$F$6:$F$274,'REC Deliveries'!$C49),0)</f>
        <v>438300.79828256497</v>
      </c>
      <c r="V49" s="89">
        <f>_xlfn.IFNA(SUMIFS(INDEX('ABP REC Deliveries'!$I$6:$AD$274,,MATCH('REC Deliveries'!$D49,'ABP REC Deliveries'!$I$5:$AD$5)),'ABP REC Deliveries'!$E$6:$E$274,'REC Deliveries'!V$7,'ABP REC Deliveries'!$F$6:$F$274,'REC Deliveries'!$C49),0)</f>
        <v>453713.88487901026</v>
      </c>
      <c r="W49" s="89">
        <f>_xlfn.IFNA(SUMIFS(INDEX('ABP REC Deliveries'!$I$6:$AD$274,,MATCH('REC Deliveries'!$D49,'ABP REC Deliveries'!$I$5:$AD$5)),'ABP REC Deliveries'!$E$6:$E$274,'REC Deliveries'!W$7,'ABP REC Deliveries'!$F$6:$F$274,'REC Deliveries'!$C49),0)</f>
        <v>670272.45022519107</v>
      </c>
      <c r="X49" s="89">
        <f>_xlfn.IFNA(SUMIFS(INDEX('ABP REC Deliveries'!$I$6:$AD$274,,MATCH('REC Deliveries'!$D49,'ABP REC Deliveries'!$I$5:$AD$5)),'ABP REC Deliveries'!$E$6:$E$274,'REC Deliveries'!X$7,'ABP REC Deliveries'!$F$6:$F$274,'REC Deliveries'!$C49),0)</f>
        <v>363636.49497806543</v>
      </c>
      <c r="Y49" s="89">
        <f>_xlfn.IFNA(SUMIFS(INDEX('ABP REC Deliveries'!$I$6:$AD$274,,MATCH('REC Deliveries'!$D49,'ABP REC Deliveries'!$I$5:$AD$5)),'ABP REC Deliveries'!$E$6:$E$274,'REC Deliveries'!Y$7,'ABP REC Deliveries'!$F$6:$F$274,'REC Deliveries'!$C49),0)</f>
        <v>111774.13170213075</v>
      </c>
      <c r="Z49" s="89">
        <f>_xlfn.IFNA(SUMIFS(INDEX('ABP REC Deliveries'!$I$6:$AD$274,,MATCH('REC Deliveries'!$D49,'ABP REC Deliveries'!$I$5:$AD$5)),'ABP REC Deliveries'!$E$6:$E$274,'REC Deliveries'!Z$7,'ABP REC Deliveries'!$F$6:$F$274,'REC Deliveries'!$C49),0)</f>
        <v>508024.0568490689</v>
      </c>
      <c r="AA49" s="317">
        <f>AA21*_xlfn.IFNA(INDEX('General Inputs'!$E$9:$AF$11,MATCH('REC Deliveries'!$B49,'General Inputs'!$B$9:$B$11,0),MATCH('REC Deliveries'!$D49,'General Inputs'!$E$8:$AB$8,0)),SUMIFS('General Inputs'!$D$9:$D$11,'General Inputs'!$B$9:$B$11,'REC Deliveries'!$B49))</f>
        <v>102643.5533604385</v>
      </c>
      <c r="AB49" s="317">
        <f>AB21*_xlfn.IFNA(INDEX('General Inputs'!$E$9:$AF$11,MATCH('REC Deliveries'!$B49,'General Inputs'!$B$9:$B$11,0),MATCH('REC Deliveries'!$D49,'General Inputs'!$E$8:$AB$8,0)),SUMIFS('General Inputs'!$D$9:$D$11,'General Inputs'!$B$9:$B$11,'REC Deliveries'!$B49))</f>
        <v>3129845.5962190563</v>
      </c>
      <c r="AC49" s="317">
        <f>AC21*_xlfn.IFNA(INDEX('General Inputs'!$E$9:$AF$11,MATCH('REC Deliveries'!$B49,'General Inputs'!$B$9:$B$11,0),MATCH('REC Deliveries'!$D49,'General Inputs'!$E$8:$AB$8,0)),SUMIFS('General Inputs'!$D$9:$D$11,'General Inputs'!$B$9:$B$11,'REC Deliveries'!$B49))</f>
        <v>1491605.6086836907</v>
      </c>
      <c r="AD49" s="317">
        <f>AD21*_xlfn.IFNA(INDEX('General Inputs'!$E$9:$AF$11,MATCH('REC Deliveries'!$B49,'General Inputs'!$B$9:$B$11,0),MATCH('REC Deliveries'!$D49,'General Inputs'!$E$8:$AB$8,0)),SUMIFS('General Inputs'!$D$9:$D$11,'General Inputs'!$B$9:$B$11,'REC Deliveries'!$B49))</f>
        <v>121003.51174433374</v>
      </c>
    </row>
    <row r="50" spans="2:30">
      <c r="B50" s="20" t="s">
        <v>44</v>
      </c>
      <c r="C50" s="62" t="s">
        <v>230</v>
      </c>
      <c r="D50" s="20" t="s">
        <v>32</v>
      </c>
      <c r="E50" s="89">
        <f>SUMIFS('ABP Under Contract'!$C24:$Z24,'ABP Under Contract'!$C$6:$Z$6,'REC Deliveries'!$B50,'ABP Under Contract'!$C$7:$Z$7,'REC Deliveries'!E$4,'ABP Under Contract'!$C$8:$Z$8,'REC Deliveries'!E$7)</f>
        <v>85194</v>
      </c>
      <c r="F50" s="89">
        <f>SUMIFS('ABP Under Contract'!$C24:$Z24,'ABP Under Contract'!$C$6:$Z$6,'REC Deliveries'!$B50,'ABP Under Contract'!$C$7:$Z$7,'REC Deliveries'!F$4,'ABP Under Contract'!$C$8:$Z$8,'REC Deliveries'!F$7)</f>
        <v>145261</v>
      </c>
      <c r="G50" s="89">
        <f>SUMIFS('ABP Under Contract'!$C24:$Z24,'ABP Under Contract'!$C$6:$Z$6,'REC Deliveries'!$B50,'ABP Under Contract'!$C$7:$Z$7,'REC Deliveries'!G$4,'ABP Under Contract'!$C$8:$Z$8,'REC Deliveries'!G$7)</f>
        <v>607240</v>
      </c>
      <c r="H50" s="89">
        <f>SUMIFS('ABP Under Contract'!$C24:$Z24,'ABP Under Contract'!$C$6:$Z$6,'REC Deliveries'!$B50,'ABP Under Contract'!$C$7:$Z$7,'REC Deliveries'!H$4,'ABP Under Contract'!$C$8:$Z$8,'REC Deliveries'!H$7)</f>
        <v>9668</v>
      </c>
      <c r="I50" s="89">
        <f>SUMIFS('ABP Under Contract'!$C24:$Z24,'ABP Under Contract'!$C$6:$Z$6,'REC Deliveries'!$B50,'ABP Under Contract'!$C$7:$Z$7,'REC Deliveries'!I$4,'ABP Under Contract'!$C$8:$Z$8,'REC Deliveries'!I$7)</f>
        <v>52148</v>
      </c>
      <c r="J50" s="89">
        <f>SUMIFS('ABP Under Contract'!$C24:$Z24,'ABP Under Contract'!$C$6:$Z$6,'REC Deliveries'!$B50,'ABP Under Contract'!$C$7:$Z$7,'REC Deliveries'!J$4,'ABP Under Contract'!$C$8:$Z$8,'REC Deliveries'!J$7)</f>
        <v>329880</v>
      </c>
      <c r="K50" s="317">
        <f>K22*_xlfn.IFNA(INDEX('General Inputs'!$E$9:$AF$11,MATCH('REC Deliveries'!$B50,'General Inputs'!$B$9:$B$11,0),MATCH('REC Deliveries'!$D50,'General Inputs'!$E$8:$AB$8,0)),SUMIFS('General Inputs'!$D$9:$D$11,'General Inputs'!$B$9:$B$11,'REC Deliveries'!$B50))</f>
        <v>801768.74987138447</v>
      </c>
      <c r="L50" s="317">
        <f>L22*_xlfn.IFNA(INDEX('General Inputs'!$E$9:$AF$11,MATCH('REC Deliveries'!$B50,'General Inputs'!$B$9:$B$11,0),MATCH('REC Deliveries'!$D50,'General Inputs'!$E$8:$AB$8,0)),SUMIFS('General Inputs'!$D$9:$D$11,'General Inputs'!$B$9:$B$11,'REC Deliveries'!$B50))</f>
        <v>1066063.7848845867</v>
      </c>
      <c r="M50" s="317">
        <f>M22*_xlfn.IFNA(INDEX('General Inputs'!$E$9:$AF$11,MATCH('REC Deliveries'!$B50,'General Inputs'!$B$9:$B$11,0),MATCH('REC Deliveries'!$D50,'General Inputs'!$E$8:$AB$8,0)),SUMIFS('General Inputs'!$D$9:$D$11,'General Inputs'!$B$9:$B$11,'REC Deliveries'!$B50))</f>
        <v>33098.682670105991</v>
      </c>
      <c r="N50" s="37">
        <v>0</v>
      </c>
      <c r="O50" s="37">
        <v>0</v>
      </c>
      <c r="P50" s="37">
        <v>0</v>
      </c>
      <c r="Q50" s="37">
        <v>479697</v>
      </c>
      <c r="R50" s="37">
        <v>750397.28229999996</v>
      </c>
      <c r="S50" s="317">
        <f>S22*_xlfn.IFNA(INDEX('General Inputs'!$E$9:$AF$11,MATCH('REC Deliveries'!$B50,'General Inputs'!$B$9:$B$11,0),MATCH('REC Deliveries'!$D50,'General Inputs'!$E$8:$AB$8,0)),SUMIFS('General Inputs'!$D$9:$D$11,'General Inputs'!$B$9:$B$11,'REC Deliveries'!$B50))</f>
        <v>34590.65557044281</v>
      </c>
      <c r="T50" s="117">
        <f>T22*SUMIFS('General Inputs'!$D$21:$D$23,'General Inputs'!$B$21:$B$23,'REC Deliveries'!$B50)</f>
        <v>108781.82339999999</v>
      </c>
      <c r="U50" s="89">
        <f>_xlfn.IFNA(SUMIFS(INDEX('ABP REC Deliveries'!$I$6:$AD$274,,MATCH('REC Deliveries'!$D50,'ABP REC Deliveries'!$I$5:$AD$5)),'ABP REC Deliveries'!$E$6:$E$274,'REC Deliveries'!U$7,'ABP REC Deliveries'!$F$6:$F$274,'REC Deliveries'!$C50),0)</f>
        <v>478715.41806174419</v>
      </c>
      <c r="V50" s="89">
        <f>_xlfn.IFNA(SUMIFS(INDEX('ABP REC Deliveries'!$I$6:$AD$274,,MATCH('REC Deliveries'!$D50,'ABP REC Deliveries'!$I$5:$AD$5)),'ABP REC Deliveries'!$E$6:$E$274,'REC Deliveries'!V$7,'ABP REC Deliveries'!$F$6:$F$274,'REC Deliveries'!$C50),0)</f>
        <v>479135.21073115844</v>
      </c>
      <c r="W50" s="89">
        <f>_xlfn.IFNA(SUMIFS(INDEX('ABP REC Deliveries'!$I$6:$AD$274,,MATCH('REC Deliveries'!$D50,'ABP REC Deliveries'!$I$5:$AD$5)),'ABP REC Deliveries'!$E$6:$E$274,'REC Deliveries'!W$7,'ABP REC Deliveries'!$F$6:$F$274,'REC Deliveries'!$C50),0)</f>
        <v>762893.33533406502</v>
      </c>
      <c r="X50" s="89">
        <f>_xlfn.IFNA(SUMIFS(INDEX('ABP REC Deliveries'!$I$6:$AD$274,,MATCH('REC Deliveries'!$D50,'ABP REC Deliveries'!$I$5:$AD$5)),'ABP REC Deliveries'!$E$6:$E$274,'REC Deliveries'!X$7,'ABP REC Deliveries'!$F$6:$F$274,'REC Deliveries'!$C50),0)</f>
        <v>408027.1723431751</v>
      </c>
      <c r="Y50" s="89">
        <f>_xlfn.IFNA(SUMIFS(INDEX('ABP REC Deliveries'!$I$6:$AD$274,,MATCH('REC Deliveries'!$D50,'ABP REC Deliveries'!$I$5:$AD$5)),'ABP REC Deliveries'!$E$6:$E$274,'REC Deliveries'!Y$7,'ABP REC Deliveries'!$F$6:$F$274,'REC Deliveries'!$C50),0)</f>
        <v>118324.31640362009</v>
      </c>
      <c r="Z50" s="89">
        <f>_xlfn.IFNA(SUMIFS(INDEX('ABP REC Deliveries'!$I$6:$AD$274,,MATCH('REC Deliveries'!$D50,'ABP REC Deliveries'!$I$5:$AD$5)),'ABP REC Deliveries'!$E$6:$E$274,'REC Deliveries'!Z$7,'ABP REC Deliveries'!$F$6:$F$274,'REC Deliveries'!$C50),0)</f>
        <v>536250.48687209375</v>
      </c>
      <c r="AA50" s="317">
        <f>AA22*_xlfn.IFNA(INDEX('General Inputs'!$E$9:$AF$11,MATCH('REC Deliveries'!$B50,'General Inputs'!$B$9:$B$11,0),MATCH('REC Deliveries'!$D50,'General Inputs'!$E$8:$AB$8,0)),SUMIFS('General Inputs'!$D$9:$D$11,'General Inputs'!$B$9:$B$11,'REC Deliveries'!$B50))</f>
        <v>107354.40572760117</v>
      </c>
      <c r="AB50" s="317">
        <f>AB22*_xlfn.IFNA(INDEX('General Inputs'!$E$9:$AF$11,MATCH('REC Deliveries'!$B50,'General Inputs'!$B$9:$B$11,0),MATCH('REC Deliveries'!$D50,'General Inputs'!$E$8:$AB$8,0)),SUMIFS('General Inputs'!$D$9:$D$11,'General Inputs'!$B$9:$B$11,'REC Deliveries'!$B50))</f>
        <v>3257730.7559176511</v>
      </c>
      <c r="AC50" s="317">
        <f>AC22*_xlfn.IFNA(INDEX('General Inputs'!$E$9:$AF$11,MATCH('REC Deliveries'!$B50,'General Inputs'!$B$9:$B$11,0),MATCH('REC Deliveries'!$D50,'General Inputs'!$E$8:$AB$8,0)),SUMIFS('General Inputs'!$D$9:$D$11,'General Inputs'!$B$9:$B$11,'REC Deliveries'!$B50))</f>
        <v>1605024.8918644986</v>
      </c>
      <c r="AD50" s="317">
        <f>AD22*_xlfn.IFNA(INDEX('General Inputs'!$E$9:$AF$11,MATCH('REC Deliveries'!$B50,'General Inputs'!$B$9:$B$11,0),MATCH('REC Deliveries'!$D50,'General Inputs'!$E$8:$AB$8,0)),SUMIFS('General Inputs'!$D$9:$D$11,'General Inputs'!$B$9:$B$11,'REC Deliveries'!$B50))</f>
        <v>135480.36505144226</v>
      </c>
    </row>
    <row r="51" spans="2:30">
      <c r="B51" s="20" t="s">
        <v>44</v>
      </c>
      <c r="C51" s="62" t="s">
        <v>230</v>
      </c>
      <c r="D51" s="20" t="s">
        <v>33</v>
      </c>
      <c r="E51" s="89">
        <f>SUMIFS('ABP Under Contract'!$C25:$Z25,'ABP Under Contract'!$C$6:$Z$6,'REC Deliveries'!$B51,'ABP Under Contract'!$C$7:$Z$7,'REC Deliveries'!E$4,'ABP Under Contract'!$C$8:$Z$8,'REC Deliveries'!E$7)</f>
        <v>106383</v>
      </c>
      <c r="F51" s="89">
        <f>SUMIFS('ABP Under Contract'!$C25:$Z25,'ABP Under Contract'!$C$6:$Z$6,'REC Deliveries'!$B51,'ABP Under Contract'!$C$7:$Z$7,'REC Deliveries'!F$4,'ABP Under Contract'!$C$8:$Z$8,'REC Deliveries'!F$7)</f>
        <v>229074</v>
      </c>
      <c r="G51" s="89">
        <f>SUMIFS('ABP Under Contract'!$C25:$Z25,'ABP Under Contract'!$C$6:$Z$6,'REC Deliveries'!$B51,'ABP Under Contract'!$C$7:$Z$7,'REC Deliveries'!G$4,'ABP Under Contract'!$C$8:$Z$8,'REC Deliveries'!G$7)</f>
        <v>653612</v>
      </c>
      <c r="H51" s="89">
        <f>SUMIFS('ABP Under Contract'!$C25:$Z25,'ABP Under Contract'!$C$6:$Z$6,'REC Deliveries'!$B51,'ABP Under Contract'!$C$7:$Z$7,'REC Deliveries'!H$4,'ABP Under Contract'!$C$8:$Z$8,'REC Deliveries'!H$7)</f>
        <v>9716</v>
      </c>
      <c r="I51" s="89">
        <f>SUMIFS('ABP Under Contract'!$C25:$Z25,'ABP Under Contract'!$C$6:$Z$6,'REC Deliveries'!$B51,'ABP Under Contract'!$C$7:$Z$7,'REC Deliveries'!I$4,'ABP Under Contract'!$C$8:$Z$8,'REC Deliveries'!I$7)</f>
        <v>52408</v>
      </c>
      <c r="J51" s="89">
        <f>SUMIFS('ABP Under Contract'!$C25:$Z25,'ABP Under Contract'!$C$6:$Z$6,'REC Deliveries'!$B51,'ABP Under Contract'!$C$7:$Z$7,'REC Deliveries'!J$4,'ABP Under Contract'!$C$8:$Z$8,'REC Deliveries'!J$7)</f>
        <v>331542</v>
      </c>
      <c r="K51" s="317">
        <f>K23*_xlfn.IFNA(INDEX('General Inputs'!$E$9:$AF$11,MATCH('REC Deliveries'!$B51,'General Inputs'!$B$9:$B$11,0),MATCH('REC Deliveries'!$D51,'General Inputs'!$E$8:$AB$8,0)),SUMIFS('General Inputs'!$D$9:$D$11,'General Inputs'!$B$9:$B$11,'REC Deliveries'!$B51))</f>
        <v>784145.75989930495</v>
      </c>
      <c r="L51" s="317">
        <f>L23*_xlfn.IFNA(INDEX('General Inputs'!$E$9:$AF$11,MATCH('REC Deliveries'!$B51,'General Inputs'!$B$9:$B$11,0),MATCH('REC Deliveries'!$D51,'General Inputs'!$E$8:$AB$8,0)),SUMIFS('General Inputs'!$D$9:$D$11,'General Inputs'!$B$9:$B$11,'REC Deliveries'!$B51))</f>
        <v>1037418.3950788606</v>
      </c>
      <c r="M51" s="317">
        <f>M23*_xlfn.IFNA(INDEX('General Inputs'!$E$9:$AF$11,MATCH('REC Deliveries'!$B51,'General Inputs'!$B$9:$B$11,0),MATCH('REC Deliveries'!$D51,'General Inputs'!$E$8:$AB$8,0)),SUMIFS('General Inputs'!$D$9:$D$11,'General Inputs'!$B$9:$B$11,'REC Deliveries'!$B51))</f>
        <v>32209.313121506359</v>
      </c>
      <c r="N51" s="37">
        <v>0</v>
      </c>
      <c r="O51" s="37">
        <v>0</v>
      </c>
      <c r="P51" s="37">
        <v>0</v>
      </c>
      <c r="Q51" s="37">
        <v>391707</v>
      </c>
      <c r="R51" s="37">
        <v>750397.28229999996</v>
      </c>
      <c r="S51" s="317">
        <f>S23*_xlfn.IFNA(INDEX('General Inputs'!$E$9:$AF$11,MATCH('REC Deliveries'!$B51,'General Inputs'!$B$9:$B$11,0),MATCH('REC Deliveries'!$D51,'General Inputs'!$E$8:$AB$8,0)),SUMIFS('General Inputs'!$D$9:$D$11,'General Inputs'!$B$9:$B$11,'REC Deliveries'!$B51))</f>
        <v>33661.196351866864</v>
      </c>
      <c r="T51" s="117">
        <f>T23*SUMIFS('General Inputs'!$D$21:$D$23,'General Inputs'!$B$21:$B$23,'REC Deliveries'!$B51)</f>
        <v>108781.82339999999</v>
      </c>
      <c r="U51" s="89">
        <f>_xlfn.IFNA(SUMIFS(INDEX('ABP REC Deliveries'!$I$6:$AD$274,,MATCH('REC Deliveries'!$D51,'ABP REC Deliveries'!$I$5:$AD$5)),'ABP REC Deliveries'!$E$6:$E$274,'REC Deliveries'!U$7,'ABP REC Deliveries'!$F$6:$F$274,'REC Deliveries'!$C51),0)</f>
        <v>504773.34265463549</v>
      </c>
      <c r="V51" s="89">
        <f>_xlfn.IFNA(SUMIFS(INDEX('ABP REC Deliveries'!$I$6:$AD$274,,MATCH('REC Deliveries'!$D51,'ABP REC Deliveries'!$I$5:$AD$5)),'ABP REC Deliveries'!$E$6:$E$274,'REC Deliveries'!V$7,'ABP REC Deliveries'!$F$6:$F$274,'REC Deliveries'!$C51),0)</f>
        <v>504429.42995404574</v>
      </c>
      <c r="W51" s="89">
        <f>_xlfn.IFNA(SUMIFS(INDEX('ABP REC Deliveries'!$I$6:$AD$274,,MATCH('REC Deliveries'!$D51,'ABP REC Deliveries'!$I$5:$AD$5)),'ABP REC Deliveries'!$E$6:$E$274,'REC Deliveries'!W$7,'ABP REC Deliveries'!$F$6:$F$274,'REC Deliveries'!$C51),0)</f>
        <v>807064.99233739474</v>
      </c>
      <c r="X51" s="89">
        <f>_xlfn.IFNA(SUMIFS(INDEX('ABP REC Deliveries'!$I$6:$AD$274,,MATCH('REC Deliveries'!$D51,'ABP REC Deliveries'!$I$5:$AD$5)),'ABP REC Deliveries'!$E$6:$E$274,'REC Deliveries'!X$7,'ABP REC Deliveries'!$F$6:$F$274,'REC Deliveries'!$C51),0)</f>
        <v>429091.46640145924</v>
      </c>
      <c r="Y51" s="89">
        <f>_xlfn.IFNA(SUMIFS(INDEX('ABP REC Deliveries'!$I$6:$AD$274,,MATCH('REC Deliveries'!$D51,'ABP REC Deliveries'!$I$5:$AD$5)),'ABP REC Deliveries'!$E$6:$E$274,'REC Deliveries'!Y$7,'ABP REC Deliveries'!$F$6:$F$274,'REC Deliveries'!$C51),0)</f>
        <v>124841.75018160198</v>
      </c>
      <c r="Z51" s="89">
        <f>_xlfn.IFNA(SUMIFS(INDEX('ABP REC Deliveries'!$I$6:$AD$274,,MATCH('REC Deliveries'!$D51,'ABP REC Deliveries'!$I$5:$AD$5)),'ABP REC Deliveries'!$E$6:$E$274,'REC Deliveries'!Z$7,'ABP REC Deliveries'!$F$6:$F$274,'REC Deliveries'!$C51),0)</f>
        <v>564335.78474500333</v>
      </c>
      <c r="AA51" s="317">
        <f>AA23*_xlfn.IFNA(INDEX('General Inputs'!$E$9:$AF$11,MATCH('REC Deliveries'!$B51,'General Inputs'!$B$9:$B$11,0),MATCH('REC Deliveries'!$D51,'General Inputs'!$E$8:$AB$8,0)),SUMIFS('General Inputs'!$D$9:$D$11,'General Inputs'!$B$9:$B$11,'REC Deliveries'!$B51))</f>
        <v>112505.09419714817</v>
      </c>
      <c r="AB51" s="317">
        <f>AB23*_xlfn.IFNA(INDEX('General Inputs'!$E$9:$AF$11,MATCH('REC Deliveries'!$B51,'General Inputs'!$B$9:$B$11,0),MATCH('REC Deliveries'!$D51,'General Inputs'!$E$8:$AB$8,0)),SUMIFS('General Inputs'!$D$9:$D$11,'General Inputs'!$B$9:$B$11,'REC Deliveries'!$B51))</f>
        <v>3399720.3726048125</v>
      </c>
      <c r="AC51" s="317">
        <f>AC23*_xlfn.IFNA(INDEX('General Inputs'!$E$9:$AF$11,MATCH('REC Deliveries'!$B51,'General Inputs'!$B$9:$B$11,0),MATCH('REC Deliveries'!$D51,'General Inputs'!$E$8:$AB$8,0)),SUMIFS('General Inputs'!$D$9:$D$11,'General Inputs'!$B$9:$B$11,'REC Deliveries'!$B51))</f>
        <v>1722093.7356617779</v>
      </c>
      <c r="AD51" s="317">
        <f>AD23*_xlfn.IFNA(INDEX('General Inputs'!$E$9:$AF$11,MATCH('REC Deliveries'!$B51,'General Inputs'!$B$9:$B$11,0),MATCH('REC Deliveries'!$D51,'General Inputs'!$E$8:$AB$8,0)),SUMIFS('General Inputs'!$D$9:$D$11,'General Inputs'!$B$9:$B$11,'REC Deliveries'!$B51))</f>
        <v>149995.5498854917</v>
      </c>
    </row>
    <row r="52" spans="2:30">
      <c r="B52" s="20" t="s">
        <v>44</v>
      </c>
      <c r="C52" s="62" t="s">
        <v>230</v>
      </c>
      <c r="D52" s="20" t="s">
        <v>34</v>
      </c>
      <c r="E52" s="89">
        <f>SUMIFS('ABP Under Contract'!$C26:$Z26,'ABP Under Contract'!$C$6:$Z$6,'REC Deliveries'!$B52,'ABP Under Contract'!$C$7:$Z$7,'REC Deliveries'!E$4,'ABP Under Contract'!$C$8:$Z$8,'REC Deliveries'!E$7)</f>
        <v>71377</v>
      </c>
      <c r="F52" s="89">
        <f>SUMIFS('ABP Under Contract'!$C26:$Z26,'ABP Under Contract'!$C$6:$Z$6,'REC Deliveries'!$B52,'ABP Under Contract'!$C$7:$Z$7,'REC Deliveries'!F$4,'ABP Under Contract'!$C$8:$Z$8,'REC Deliveries'!F$7)</f>
        <v>108832</v>
      </c>
      <c r="G52" s="89">
        <f>SUMIFS('ABP Under Contract'!$C26:$Z26,'ABP Under Contract'!$C$6:$Z$6,'REC Deliveries'!$B52,'ABP Under Contract'!$C$7:$Z$7,'REC Deliveries'!G$4,'ABP Under Contract'!$C$8:$Z$8,'REC Deliveries'!G$7)</f>
        <v>554741</v>
      </c>
      <c r="H52" s="89">
        <f>SUMIFS('ABP Under Contract'!$C26:$Z26,'ABP Under Contract'!$C$6:$Z$6,'REC Deliveries'!$B52,'ABP Under Contract'!$C$7:$Z$7,'REC Deliveries'!H$4,'ABP Under Contract'!$C$8:$Z$8,'REC Deliveries'!H$7)</f>
        <v>9619</v>
      </c>
      <c r="I52" s="89">
        <f>SUMIFS('ABP Under Contract'!$C26:$Z26,'ABP Under Contract'!$C$6:$Z$6,'REC Deliveries'!$B52,'ABP Under Contract'!$C$7:$Z$7,'REC Deliveries'!I$4,'ABP Under Contract'!$C$8:$Z$8,'REC Deliveries'!I$7)</f>
        <v>51887</v>
      </c>
      <c r="J52" s="89">
        <f>SUMIFS('ABP Under Contract'!$C26:$Z26,'ABP Under Contract'!$C$6:$Z$6,'REC Deliveries'!$B52,'ABP Under Contract'!$C$7:$Z$7,'REC Deliveries'!J$4,'ABP Under Contract'!$C$8:$Z$8,'REC Deliveries'!J$7)</f>
        <v>328232</v>
      </c>
      <c r="K52" s="317">
        <f>K24*_xlfn.IFNA(INDEX('General Inputs'!$E$9:$AF$11,MATCH('REC Deliveries'!$B52,'General Inputs'!$B$9:$B$11,0),MATCH('REC Deliveries'!$D52,'General Inputs'!$E$8:$AB$8,0)),SUMIFS('General Inputs'!$D$9:$D$11,'General Inputs'!$B$9:$B$11,'REC Deliveries'!$B52))</f>
        <v>771716.05641971191</v>
      </c>
      <c r="L52" s="317">
        <f>L24*_xlfn.IFNA(INDEX('General Inputs'!$E$9:$AF$11,MATCH('REC Deliveries'!$B52,'General Inputs'!$B$9:$B$11,0),MATCH('REC Deliveries'!$D52,'General Inputs'!$E$8:$AB$8,0)),SUMIFS('General Inputs'!$D$9:$D$11,'General Inputs'!$B$9:$B$11,'REC Deliveries'!$B52))</f>
        <v>1015869.129543314</v>
      </c>
      <c r="M52" s="317">
        <f>M24*_xlfn.IFNA(INDEX('General Inputs'!$E$9:$AF$11,MATCH('REC Deliveries'!$B52,'General Inputs'!$B$9:$B$11,0),MATCH('REC Deliveries'!$D52,'General Inputs'!$E$8:$AB$8,0)),SUMIFS('General Inputs'!$D$9:$D$11,'General Inputs'!$B$9:$B$11,'REC Deliveries'!$B52))</f>
        <v>31540.260939218668</v>
      </c>
      <c r="N52" s="37">
        <v>0</v>
      </c>
      <c r="O52" s="37">
        <v>0</v>
      </c>
      <c r="P52" s="37">
        <v>0</v>
      </c>
      <c r="Q52" s="37">
        <v>0</v>
      </c>
      <c r="R52" s="37">
        <v>165080</v>
      </c>
      <c r="S52" s="317">
        <f>S24*_xlfn.IFNA(INDEX('General Inputs'!$E$9:$AF$11,MATCH('REC Deliveries'!$B52,'General Inputs'!$B$9:$B$11,0),MATCH('REC Deliveries'!$D52,'General Inputs'!$E$8:$AB$8,0)),SUMIFS('General Inputs'!$D$9:$D$11,'General Inputs'!$B$9:$B$11,'REC Deliveries'!$B52))</f>
        <v>32961.985636237121</v>
      </c>
      <c r="T52" s="117">
        <f>T24*SUMIFS('General Inputs'!$D$21:$D$23,'General Inputs'!$B$21:$B$23,'REC Deliveries'!$B52)</f>
        <v>108781.82339999999</v>
      </c>
      <c r="U52" s="89">
        <f>_xlfn.IFNA(SUMIFS(INDEX('ABP REC Deliveries'!$I$6:$AD$274,,MATCH('REC Deliveries'!$D52,'ABP REC Deliveries'!$I$5:$AD$5)),'ABP REC Deliveries'!$E$6:$E$274,'REC Deliveries'!U$7,'ABP REC Deliveries'!$F$6:$F$274,'REC Deliveries'!$C52),0)</f>
        <v>530700.97762456222</v>
      </c>
      <c r="V52" s="89">
        <f>_xlfn.IFNA(SUMIFS(INDEX('ABP REC Deliveries'!$I$6:$AD$274,,MATCH('REC Deliveries'!$D52,'ABP REC Deliveries'!$I$5:$AD$5)),'ABP REC Deliveries'!$E$6:$E$274,'REC Deliveries'!V$7,'ABP REC Deliveries'!$F$6:$F$274,'REC Deliveries'!$C52),0)</f>
        <v>529597.17808081862</v>
      </c>
      <c r="W52" s="89">
        <f>_xlfn.IFNA(SUMIFS(INDEX('ABP REC Deliveries'!$I$6:$AD$274,,MATCH('REC Deliveries'!$D52,'ABP REC Deliveries'!$I$5:$AD$5)),'ABP REC Deliveries'!$E$6:$E$274,'REC Deliveries'!W$7,'ABP REC Deliveries'!$F$6:$F$274,'REC Deliveries'!$C52),0)</f>
        <v>851015.79105570761</v>
      </c>
      <c r="X52" s="89">
        <f>_xlfn.IFNA(SUMIFS(INDEX('ABP REC Deliveries'!$I$6:$AD$274,,MATCH('REC Deliveries'!$D52,'ABP REC Deliveries'!$I$5:$AD$5)),'ABP REC Deliveries'!$E$6:$E$274,'REC Deliveries'!X$7,'ABP REC Deliveries'!$F$6:$F$274,'REC Deliveries'!$C52),0)</f>
        <v>450050.43898945191</v>
      </c>
      <c r="Y52" s="89">
        <f>_xlfn.IFNA(SUMIFS(INDEX('ABP REC Deliveries'!$I$6:$AD$274,,MATCH('REC Deliveries'!$D52,'ABP REC Deliveries'!$I$5:$AD$5)),'ABP REC Deliveries'!$E$6:$E$274,'REC Deliveries'!Y$7,'ABP REC Deliveries'!$F$6:$F$274,'REC Deliveries'!$C52),0)</f>
        <v>131326.59679069399</v>
      </c>
      <c r="Z52" s="89">
        <f>_xlfn.IFNA(SUMIFS(INDEX('ABP REC Deliveries'!$I$6:$AD$274,,MATCH('REC Deliveries'!$D52,'ABP REC Deliveries'!$I$5:$AD$5)),'ABP REC Deliveries'!$E$6:$E$274,'REC Deliveries'!Z$7,'ABP REC Deliveries'!$F$6:$F$274,'REC Deliveries'!$C52),0)</f>
        <v>592280.65612854855</v>
      </c>
      <c r="AA52" s="317">
        <f>AA24*_xlfn.IFNA(INDEX('General Inputs'!$E$9:$AF$11,MATCH('REC Deliveries'!$B52,'General Inputs'!$B$9:$B$11,0),MATCH('REC Deliveries'!$D52,'General Inputs'!$E$8:$AB$8,0)),SUMIFS('General Inputs'!$D$9:$D$11,'General Inputs'!$B$9:$B$11,'REC Deliveries'!$B52))</f>
        <v>118113.05076070379</v>
      </c>
      <c r="AB52" s="317">
        <f>AB24*_xlfn.IFNA(INDEX('General Inputs'!$E$9:$AF$11,MATCH('REC Deliveries'!$B52,'General Inputs'!$B$9:$B$11,0),MATCH('REC Deliveries'!$D52,'General Inputs'!$E$8:$AB$8,0)),SUMIFS('General Inputs'!$D$9:$D$11,'General Inputs'!$B$9:$B$11,'REC Deliveries'!$B52))</f>
        <v>3556039.7446631021</v>
      </c>
      <c r="AC52" s="317">
        <f>AC24*_xlfn.IFNA(INDEX('General Inputs'!$E$9:$AF$11,MATCH('REC Deliveries'!$B52,'General Inputs'!$B$9:$B$11,0),MATCH('REC Deliveries'!$D52,'General Inputs'!$E$8:$AB$8,0)),SUMIFS('General Inputs'!$D$9:$D$11,'General Inputs'!$B$9:$B$11,'REC Deliveries'!$B52))</f>
        <v>1843979.3214265497</v>
      </c>
      <c r="AD52" s="317">
        <f>AD24*_xlfn.IFNA(INDEX('General Inputs'!$E$9:$AF$11,MATCH('REC Deliveries'!$B52,'General Inputs'!$B$9:$B$11,0),MATCH('REC Deliveries'!$D52,'General Inputs'!$E$8:$AB$8,0)),SUMIFS('General Inputs'!$D$9:$D$11,'General Inputs'!$B$9:$B$11,'REC Deliveries'!$B52))</f>
        <v>164747.62669504294</v>
      </c>
    </row>
    <row r="53" spans="2:30">
      <c r="B53" s="20" t="s">
        <v>44</v>
      </c>
      <c r="C53" s="62" t="s">
        <v>230</v>
      </c>
      <c r="D53" s="20" t="s">
        <v>35</v>
      </c>
      <c r="E53" s="89">
        <f>SUMIFS('ABP Under Contract'!$C27:$Z27,'ABP Under Contract'!$C$6:$Z$6,'REC Deliveries'!$B53,'ABP Under Contract'!$C$7:$Z$7,'REC Deliveries'!E$4,'ABP Under Contract'!$C$8:$Z$8,'REC Deliveries'!E$7)</f>
        <v>54858</v>
      </c>
      <c r="F53" s="89">
        <f>SUMIFS('ABP Under Contract'!$C27:$Z27,'ABP Under Contract'!$C$6:$Z$6,'REC Deliveries'!$B53,'ABP Under Contract'!$C$7:$Z$7,'REC Deliveries'!F$4,'ABP Under Contract'!$C$8:$Z$8,'REC Deliveries'!F$7)</f>
        <v>91783</v>
      </c>
      <c r="G53" s="89">
        <f>SUMIFS('ABP Under Contract'!$C27:$Z27,'ABP Under Contract'!$C$6:$Z$6,'REC Deliveries'!$B53,'ABP Under Contract'!$C$7:$Z$7,'REC Deliveries'!G$4,'ABP Under Contract'!$C$8:$Z$8,'REC Deliveries'!G$7)</f>
        <v>540229</v>
      </c>
      <c r="H53" s="89">
        <f>SUMIFS('ABP Under Contract'!$C27:$Z27,'ABP Under Contract'!$C$6:$Z$6,'REC Deliveries'!$B53,'ABP Under Contract'!$C$7:$Z$7,'REC Deliveries'!H$4,'ABP Under Contract'!$C$8:$Z$8,'REC Deliveries'!H$7)</f>
        <v>9572</v>
      </c>
      <c r="I53" s="89">
        <f>SUMIFS('ABP Under Contract'!$C27:$Z27,'ABP Under Contract'!$C$6:$Z$6,'REC Deliveries'!$B53,'ABP Under Contract'!$C$7:$Z$7,'REC Deliveries'!I$4,'ABP Under Contract'!$C$8:$Z$8,'REC Deliveries'!I$7)</f>
        <v>51630</v>
      </c>
      <c r="J53" s="89">
        <f>SUMIFS('ABP Under Contract'!$C27:$Z27,'ABP Under Contract'!$C$6:$Z$6,'REC Deliveries'!$B53,'ABP Under Contract'!$C$7:$Z$7,'REC Deliveries'!J$4,'ABP Under Contract'!$C$8:$Z$8,'REC Deliveries'!J$7)</f>
        <v>326593</v>
      </c>
      <c r="K53" s="317">
        <f>K25*_xlfn.IFNA(INDEX('General Inputs'!$E$9:$AF$11,MATCH('REC Deliveries'!$B53,'General Inputs'!$B$9:$B$11,0),MATCH('REC Deliveries'!$D53,'General Inputs'!$E$8:$AB$8,0)),SUMIFS('General Inputs'!$D$9:$D$11,'General Inputs'!$B$9:$B$11,'REC Deliveries'!$B53))</f>
        <v>766570.34459909203</v>
      </c>
      <c r="L53" s="317">
        <f>L25*_xlfn.IFNA(INDEX('General Inputs'!$E$9:$AF$11,MATCH('REC Deliveries'!$B53,'General Inputs'!$B$9:$B$11,0),MATCH('REC Deliveries'!$D53,'General Inputs'!$E$8:$AB$8,0)),SUMIFS('General Inputs'!$D$9:$D$11,'General Inputs'!$B$9:$B$11,'REC Deliveries'!$B53))</f>
        <v>1004049.9566030515</v>
      </c>
      <c r="M53" s="317">
        <f>M25*_xlfn.IFNA(INDEX('General Inputs'!$E$9:$AF$11,MATCH('REC Deliveries'!$B53,'General Inputs'!$B$9:$B$11,0),MATCH('REC Deliveries'!$D53,'General Inputs'!$E$8:$AB$8,0)),SUMIFS('General Inputs'!$D$9:$D$11,'General Inputs'!$B$9:$B$11,'REC Deliveries'!$B53))</f>
        <v>31173.304421119519</v>
      </c>
      <c r="N53" s="37">
        <v>0</v>
      </c>
      <c r="O53" s="37">
        <v>0</v>
      </c>
      <c r="P53" s="37">
        <v>0</v>
      </c>
      <c r="Q53" s="37">
        <v>0</v>
      </c>
      <c r="R53" s="37">
        <v>165080</v>
      </c>
      <c r="S53" s="317">
        <f>S25*_xlfn.IFNA(INDEX('General Inputs'!$E$9:$AF$11,MATCH('REC Deliveries'!$B53,'General Inputs'!$B$9:$B$11,0),MATCH('REC Deliveries'!$D53,'General Inputs'!$E$8:$AB$8,0)),SUMIFS('General Inputs'!$D$9:$D$11,'General Inputs'!$B$9:$B$11,'REC Deliveries'!$B53))</f>
        <v>32578.488001197984</v>
      </c>
      <c r="T53" s="117">
        <f>T25*SUMIFS('General Inputs'!$D$21:$D$23,'General Inputs'!$B$21:$B$23,'REC Deliveries'!$B53)</f>
        <v>108781.82339999999</v>
      </c>
      <c r="U53" s="89">
        <f>_xlfn.IFNA(SUMIFS(INDEX('ABP REC Deliveries'!$I$6:$AD$274,,MATCH('REC Deliveries'!$D53,'ABP REC Deliveries'!$I$5:$AD$5)),'ABP REC Deliveries'!$E$6:$E$274,'REC Deliveries'!U$7,'ABP REC Deliveries'!$F$6:$F$274,'REC Deliveries'!$C53),0)</f>
        <v>556498.97441963956</v>
      </c>
      <c r="V53" s="89">
        <f>_xlfn.IFNA(SUMIFS(INDEX('ABP REC Deliveries'!$I$6:$AD$274,,MATCH('REC Deliveries'!$D53,'ABP REC Deliveries'!$I$5:$AD$5)),'ABP REC Deliveries'!$E$6:$E$274,'REC Deliveries'!V$7,'ABP REC Deliveries'!$F$6:$F$274,'REC Deliveries'!$C53),0)</f>
        <v>554639.08746695763</v>
      </c>
      <c r="W53" s="89">
        <f>_xlfn.IFNA(SUMIFS(INDEX('ABP REC Deliveries'!$I$6:$AD$274,,MATCH('REC Deliveries'!$D53,'ABP REC Deliveries'!$I$5:$AD$5)),'ABP REC Deliveries'!$E$6:$E$274,'REC Deliveries'!W$7,'ABP REC Deliveries'!$F$6:$F$274,'REC Deliveries'!$C53),0)</f>
        <v>894746.83578042919</v>
      </c>
      <c r="X53" s="89">
        <f>_xlfn.IFNA(SUMIFS(INDEX('ABP REC Deliveries'!$I$6:$AD$274,,MATCH('REC Deliveries'!$D53,'ABP REC Deliveries'!$I$5:$AD$5)),'ABP REC Deliveries'!$E$6:$E$274,'REC Deliveries'!X$7,'ABP REC Deliveries'!$F$6:$F$274,'REC Deliveries'!$C53),0)</f>
        <v>470904.61671450461</v>
      </c>
      <c r="Y53" s="89">
        <f>_xlfn.IFNA(SUMIFS(INDEX('ABP REC Deliveries'!$I$6:$AD$274,,MATCH('REC Deliveries'!$D53,'ABP REC Deliveries'!$I$5:$AD$5)),'ABP REC Deliveries'!$E$6:$E$274,'REC Deliveries'!Y$7,'ABP REC Deliveries'!$F$6:$F$274,'REC Deliveries'!$C53),0)</f>
        <v>137779.01916674053</v>
      </c>
      <c r="Z53" s="89">
        <f>_xlfn.IFNA(SUMIFS(INDEX('ABP REC Deliveries'!$I$6:$AD$274,,MATCH('REC Deliveries'!$D53,'ABP REC Deliveries'!$I$5:$AD$5)),'ABP REC Deliveries'!$E$6:$E$274,'REC Deliveries'!Z$7,'ABP REC Deliveries'!$F$6:$F$274,'REC Deliveries'!$C53),0)</f>
        <v>620085.80315517588</v>
      </c>
      <c r="AA53" s="317">
        <f>AA25*_xlfn.IFNA(INDEX('General Inputs'!$E$9:$AF$11,MATCH('REC Deliveries'!$B53,'General Inputs'!$B$9:$B$11,0),MATCH('REC Deliveries'!$D53,'General Inputs'!$E$8:$AB$8,0)),SUMIFS('General Inputs'!$D$9:$D$11,'General Inputs'!$B$9:$B$11,'REC Deliveries'!$B53))</f>
        <v>124667.50729526271</v>
      </c>
      <c r="AB53" s="317">
        <f>AB25*_xlfn.IFNA(INDEX('General Inputs'!$E$9:$AF$11,MATCH('REC Deliveries'!$B53,'General Inputs'!$B$9:$B$11,0),MATCH('REC Deliveries'!$D53,'General Inputs'!$E$8:$AB$8,0)),SUMIFS('General Inputs'!$D$9:$D$11,'General Inputs'!$B$9:$B$11,'REC Deliveries'!$B53))</f>
        <v>3741136.0857323976</v>
      </c>
      <c r="AC53" s="317">
        <f>AC25*_xlfn.IFNA(INDEX('General Inputs'!$E$9:$AF$11,MATCH('REC Deliveries'!$B53,'General Inputs'!$B$9:$B$11,0),MATCH('REC Deliveries'!$D53,'General Inputs'!$E$8:$AB$8,0)),SUMIFS('General Inputs'!$D$9:$D$11,'General Inputs'!$B$9:$B$11,'REC Deliveries'!$B53))</f>
        <v>1979131.1615679318</v>
      </c>
      <c r="AD53" s="317">
        <f>AD25*_xlfn.IFNA(INDEX('General Inputs'!$E$9:$AF$11,MATCH('REC Deliveries'!$B53,'General Inputs'!$B$9:$B$11,0),MATCH('REC Deliveries'!$D53,'General Inputs'!$E$8:$AB$8,0)),SUMIFS('General Inputs'!$D$9:$D$11,'General Inputs'!$B$9:$B$11,'REC Deliveries'!$B53))</f>
        <v>180579.50898519155</v>
      </c>
    </row>
    <row r="54" spans="2:30">
      <c r="B54" s="20" t="s">
        <v>44</v>
      </c>
      <c r="C54" s="62" t="s">
        <v>230</v>
      </c>
      <c r="D54" s="20" t="s">
        <v>36</v>
      </c>
      <c r="E54" s="89">
        <f>SUMIFS('ABP Under Contract'!$C28:$Z28,'ABP Under Contract'!$C$6:$Z$6,'REC Deliveries'!$B54,'ABP Under Contract'!$C$7:$Z$7,'REC Deliveries'!E$4,'ABP Under Contract'!$C$8:$Z$8,'REC Deliveries'!E$7)</f>
        <v>24587</v>
      </c>
      <c r="F54" s="89">
        <f>SUMIFS('ABP Under Contract'!$C28:$Z28,'ABP Under Contract'!$C$6:$Z$6,'REC Deliveries'!$B54,'ABP Under Contract'!$C$7:$Z$7,'REC Deliveries'!F$4,'ABP Under Contract'!$C$8:$Z$8,'REC Deliveries'!F$7)</f>
        <v>66228</v>
      </c>
      <c r="G54" s="89">
        <f>SUMIFS('ABP Under Contract'!$C28:$Z28,'ABP Under Contract'!$C$6:$Z$6,'REC Deliveries'!$B54,'ABP Under Contract'!$C$7:$Z$7,'REC Deliveries'!G$4,'ABP Under Contract'!$C$8:$Z$8,'REC Deliveries'!G$7)</f>
        <v>537527</v>
      </c>
      <c r="H54" s="89">
        <f>SUMIFS('ABP Under Contract'!$C28:$Z28,'ABP Under Contract'!$C$6:$Z$6,'REC Deliveries'!$B54,'ABP Under Contract'!$C$7:$Z$7,'REC Deliveries'!H$4,'ABP Under Contract'!$C$8:$Z$8,'REC Deliveries'!H$7)</f>
        <v>9523</v>
      </c>
      <c r="I54" s="89">
        <f>SUMIFS('ABP Under Contract'!$C28:$Z28,'ABP Under Contract'!$C$6:$Z$6,'REC Deliveries'!$B54,'ABP Under Contract'!$C$7:$Z$7,'REC Deliveries'!I$4,'ABP Under Contract'!$C$8:$Z$8,'REC Deliveries'!I$7)</f>
        <v>51370</v>
      </c>
      <c r="J54" s="89">
        <f>SUMIFS('ABP Under Contract'!$C28:$Z28,'ABP Under Contract'!$C$6:$Z$6,'REC Deliveries'!$B54,'ABP Under Contract'!$C$7:$Z$7,'REC Deliveries'!J$4,'ABP Under Contract'!$C$8:$Z$8,'REC Deliveries'!J$7)</f>
        <v>324959</v>
      </c>
      <c r="K54" s="317">
        <f>K26*_xlfn.IFNA(INDEX('General Inputs'!$E$9:$AF$11,MATCH('REC Deliveries'!$B54,'General Inputs'!$B$9:$B$11,0),MATCH('REC Deliveries'!$D54,'General Inputs'!$E$8:$AB$8,0)),SUMIFS('General Inputs'!$D$9:$D$11,'General Inputs'!$B$9:$B$11,'REC Deliveries'!$B54))</f>
        <v>761689.10627214564</v>
      </c>
      <c r="L54" s="317">
        <f>L26*_xlfn.IFNA(INDEX('General Inputs'!$E$9:$AF$11,MATCH('REC Deliveries'!$B54,'General Inputs'!$B$9:$B$11,0),MATCH('REC Deliveries'!$D54,'General Inputs'!$E$8:$AB$8,0)),SUMIFS('General Inputs'!$D$9:$D$11,'General Inputs'!$B$9:$B$11,'REC Deliveries'!$B54))</f>
        <v>992668.2526768574</v>
      </c>
      <c r="M54" s="317">
        <f>M26*_xlfn.IFNA(INDEX('General Inputs'!$E$9:$AF$11,MATCH('REC Deliveries'!$B54,'General Inputs'!$B$9:$B$11,0),MATCH('REC Deliveries'!$D54,'General Inputs'!$E$8:$AB$8,0)),SUMIFS('General Inputs'!$D$9:$D$11,'General Inputs'!$B$9:$B$11,'REC Deliveries'!$B54))</f>
        <v>30819.930249855475</v>
      </c>
      <c r="N54" s="37">
        <v>0</v>
      </c>
      <c r="O54" s="37">
        <v>0</v>
      </c>
      <c r="P54" s="37">
        <v>0</v>
      </c>
      <c r="Q54" s="37">
        <v>0</v>
      </c>
      <c r="R54" s="37">
        <v>165080</v>
      </c>
      <c r="S54" s="317">
        <f>S26*_xlfn.IFNA(INDEX('General Inputs'!$E$9:$AF$11,MATCH('REC Deliveries'!$B54,'General Inputs'!$B$9:$B$11,0),MATCH('REC Deliveries'!$D54,'General Inputs'!$E$8:$AB$8,0)),SUMIFS('General Inputs'!$D$9:$D$11,'General Inputs'!$B$9:$B$11,'REC Deliveries'!$B54))</f>
        <v>32209.184957704801</v>
      </c>
      <c r="T54" s="117">
        <f>T26*SUMIFS('General Inputs'!$D$21:$D$23,'General Inputs'!$B$21:$B$23,'REC Deliveries'!$B54)</f>
        <v>108781.82339999999</v>
      </c>
      <c r="U54" s="89">
        <f>_xlfn.IFNA(SUMIFS(INDEX('ABP REC Deliveries'!$I$6:$AD$274,,MATCH('REC Deliveries'!$D54,'ABP REC Deliveries'!$I$5:$AD$5)),'ABP REC Deliveries'!$E$6:$E$274,'REC Deliveries'!U$7,'ABP REC Deliveries'!$F$6:$F$274,'REC Deliveries'!$C54),0)</f>
        <v>582167.98123074125</v>
      </c>
      <c r="V54" s="89">
        <f>_xlfn.IFNA(SUMIFS(INDEX('ABP REC Deliveries'!$I$6:$AD$274,,MATCH('REC Deliveries'!$D54,'ABP REC Deliveries'!$I$5:$AD$5)),'ABP REC Deliveries'!$E$6:$E$274,'REC Deliveries'!V$7,'ABP REC Deliveries'!$F$6:$F$274,'REC Deliveries'!$C54),0)</f>
        <v>579555.78730616602</v>
      </c>
      <c r="W54" s="89">
        <f>_xlfn.IFNA(SUMIFS(INDEX('ABP REC Deliveries'!$I$6:$AD$274,,MATCH('REC Deliveries'!$D54,'ABP REC Deliveries'!$I$5:$AD$5)),'ABP REC Deliveries'!$E$6:$E$274,'REC Deliveries'!W$7,'ABP REC Deliveries'!$F$6:$F$274,'REC Deliveries'!$C54),0)</f>
        <v>938259.22528152703</v>
      </c>
      <c r="X54" s="89">
        <f>_xlfn.IFNA(SUMIFS(INDEX('ABP REC Deliveries'!$I$6:$AD$274,,MATCH('REC Deliveries'!$D54,'ABP REC Deliveries'!$I$5:$AD$5)),'ABP REC Deliveries'!$E$6:$E$274,'REC Deliveries'!X$7,'ABP REC Deliveries'!$F$6:$F$274,'REC Deliveries'!$C54),0)</f>
        <v>491654.523550932</v>
      </c>
      <c r="Y54" s="89">
        <f>_xlfn.IFNA(SUMIFS(INDEX('ABP REC Deliveries'!$I$6:$AD$274,,MATCH('REC Deliveries'!$D54,'ABP REC Deliveries'!$I$5:$AD$5)),'ABP REC Deliveries'!$E$6:$E$274,'REC Deliveries'!Y$7,'ABP REC Deliveries'!$F$6:$F$274,'REC Deliveries'!$C54),0)</f>
        <v>144199.17943090681</v>
      </c>
      <c r="Z54" s="89">
        <f>_xlfn.IFNA(SUMIFS(INDEX('ABP REC Deliveries'!$I$6:$AD$274,,MATCH('REC Deliveries'!$D54,'ABP REC Deliveries'!$I$5:$AD$5)),'ABP REC Deliveries'!$E$6:$E$274,'REC Deliveries'!Z$7,'ABP REC Deliveries'!$F$6:$F$274,'REC Deliveries'!$C54),0)</f>
        <v>647751.92444667011</v>
      </c>
      <c r="AA54" s="317">
        <f>AA26*_xlfn.IFNA(INDEX('General Inputs'!$E$9:$AF$11,MATCH('REC Deliveries'!$B54,'General Inputs'!$B$9:$B$11,0),MATCH('REC Deliveries'!$D54,'General Inputs'!$E$8:$AB$8,0)),SUMIFS('General Inputs'!$D$9:$D$11,'General Inputs'!$B$9:$B$11,'REC Deliveries'!$B54))</f>
        <v>131168.93957425127</v>
      </c>
      <c r="AB54" s="317">
        <f>AB26*_xlfn.IFNA(INDEX('General Inputs'!$E$9:$AF$11,MATCH('REC Deliveries'!$B54,'General Inputs'!$B$9:$B$11,0),MATCH('REC Deliveries'!$D54,'General Inputs'!$E$8:$AB$8,0)),SUMIFS('General Inputs'!$D$9:$D$11,'General Inputs'!$B$9:$B$11,'REC Deliveries'!$B54))</f>
        <v>3924791.8910084451</v>
      </c>
      <c r="AC54" s="317">
        <f>AC26*_xlfn.IFNA(INDEX('General Inputs'!$E$9:$AF$11,MATCH('REC Deliveries'!$B54,'General Inputs'!$B$9:$B$11,0),MATCH('REC Deliveries'!$D54,'General Inputs'!$E$8:$AB$8,0)),SUMIFS('General Inputs'!$D$9:$D$11,'General Inputs'!$B$9:$B$11,'REC Deliveries'!$B54))</f>
        <v>2112304.6266004238</v>
      </c>
      <c r="AD54" s="317">
        <f>AD26*_xlfn.IFNA(INDEX('General Inputs'!$E$9:$AF$11,MATCH('REC Deliveries'!$B54,'General Inputs'!$B$9:$B$11,0),MATCH('REC Deliveries'!$D54,'General Inputs'!$E$8:$AB$8,0)),SUMIFS('General Inputs'!$D$9:$D$11,'General Inputs'!$B$9:$B$11,'REC Deliveries'!$B54))</f>
        <v>196168.12555070317</v>
      </c>
    </row>
    <row r="55" spans="2:30">
      <c r="B55" s="20" t="s">
        <v>44</v>
      </c>
      <c r="C55" s="62" t="s">
        <v>230</v>
      </c>
      <c r="D55" s="20" t="s">
        <v>37</v>
      </c>
      <c r="E55" s="89">
        <f>SUMIFS('ABP Under Contract'!$C29:$Z29,'ABP Under Contract'!$C$6:$Z$6,'REC Deliveries'!$B55,'ABP Under Contract'!$C$7:$Z$7,'REC Deliveries'!E$4,'ABP Under Contract'!$C$8:$Z$8,'REC Deliveries'!E$7)</f>
        <v>10517</v>
      </c>
      <c r="F55" s="89">
        <f>SUMIFS('ABP Under Contract'!$C29:$Z29,'ABP Under Contract'!$C$6:$Z$6,'REC Deliveries'!$B55,'ABP Under Contract'!$C$7:$Z$7,'REC Deliveries'!F$4,'ABP Under Contract'!$C$8:$Z$8,'REC Deliveries'!F$7)</f>
        <v>33310</v>
      </c>
      <c r="G55" s="89">
        <f>SUMIFS('ABP Under Contract'!$C29:$Z29,'ABP Under Contract'!$C$6:$Z$6,'REC Deliveries'!$B55,'ABP Under Contract'!$C$7:$Z$7,'REC Deliveries'!G$4,'ABP Under Contract'!$C$8:$Z$8,'REC Deliveries'!G$7)</f>
        <v>534836</v>
      </c>
      <c r="H55" s="89">
        <f>SUMIFS('ABP Under Contract'!$C29:$Z29,'ABP Under Contract'!$C$6:$Z$6,'REC Deliveries'!$B55,'ABP Under Contract'!$C$7:$Z$7,'REC Deliveries'!H$4,'ABP Under Contract'!$C$8:$Z$8,'REC Deliveries'!H$7)</f>
        <v>9476</v>
      </c>
      <c r="I55" s="89">
        <f>SUMIFS('ABP Under Contract'!$C29:$Z29,'ABP Under Contract'!$C$6:$Z$6,'REC Deliveries'!$B55,'ABP Under Contract'!$C$7:$Z$7,'REC Deliveries'!I$4,'ABP Under Contract'!$C$8:$Z$8,'REC Deliveries'!I$7)</f>
        <v>51113</v>
      </c>
      <c r="J55" s="89">
        <f>SUMIFS('ABP Under Contract'!$C29:$Z29,'ABP Under Contract'!$C$6:$Z$6,'REC Deliveries'!$B55,'ABP Under Contract'!$C$7:$Z$7,'REC Deliveries'!J$4,'ABP Under Contract'!$C$8:$Z$8,'REC Deliveries'!J$7)</f>
        <v>323332</v>
      </c>
      <c r="K55" s="317">
        <f>K27*_xlfn.IFNA(INDEX('General Inputs'!$E$9:$AF$11,MATCH('REC Deliveries'!$B55,'General Inputs'!$B$9:$B$11,0),MATCH('REC Deliveries'!$D55,'General Inputs'!$E$8:$AB$8,0)),SUMIFS('General Inputs'!$D$9:$D$11,'General Inputs'!$B$9:$B$11,'REC Deliveries'!$B55))</f>
        <v>758586.13347157533</v>
      </c>
      <c r="L55" s="317">
        <f>L27*_xlfn.IFNA(INDEX('General Inputs'!$E$9:$AF$11,MATCH('REC Deliveries'!$B55,'General Inputs'!$B$9:$B$11,0),MATCH('REC Deliveries'!$D55,'General Inputs'!$E$8:$AB$8,0)),SUMIFS('General Inputs'!$D$9:$D$11,'General Inputs'!$B$9:$B$11,'REC Deliveries'!$B55))</f>
        <v>983681.19432224985</v>
      </c>
      <c r="M55" s="317">
        <f>M27*_xlfn.IFNA(INDEX('General Inputs'!$E$9:$AF$11,MATCH('REC Deliveries'!$B55,'General Inputs'!$B$9:$B$11,0),MATCH('REC Deliveries'!$D55,'General Inputs'!$E$8:$AB$8,0)),SUMIFS('General Inputs'!$D$9:$D$11,'General Inputs'!$B$9:$B$11,'REC Deliveries'!$B55))</f>
        <v>30540.90398816788</v>
      </c>
      <c r="N55" s="37">
        <v>0</v>
      </c>
      <c r="O55" s="37">
        <v>0</v>
      </c>
      <c r="P55" s="37">
        <v>0</v>
      </c>
      <c r="Q55" s="37">
        <v>0</v>
      </c>
      <c r="R55" s="37">
        <v>165080</v>
      </c>
      <c r="S55" s="317">
        <f>S27*_xlfn.IFNA(INDEX('General Inputs'!$E$9:$AF$11,MATCH('REC Deliveries'!$B55,'General Inputs'!$B$9:$B$11,0),MATCH('REC Deliveries'!$D55,'General Inputs'!$E$8:$AB$8,0)),SUMIFS('General Inputs'!$D$9:$D$11,'General Inputs'!$B$9:$B$11,'REC Deliveries'!$B55))</f>
        <v>31917.58116762825</v>
      </c>
      <c r="T55" s="117">
        <f>T27*SUMIFS('General Inputs'!$D$21:$D$23,'General Inputs'!$B$21:$B$23,'REC Deliveries'!$B55)</f>
        <v>108781.82339999999</v>
      </c>
      <c r="U55" s="89">
        <f>_xlfn.IFNA(SUMIFS(INDEX('ABP REC Deliveries'!$I$6:$AD$274,,MATCH('REC Deliveries'!$D55,'ABP REC Deliveries'!$I$5:$AD$5)),'ABP REC Deliveries'!$E$6:$E$274,'REC Deliveries'!U$7,'ABP REC Deliveries'!$F$6:$F$274,'REC Deliveries'!$C55),0)</f>
        <v>602672.62862530805</v>
      </c>
      <c r="V55" s="89">
        <f>_xlfn.IFNA(SUMIFS(INDEX('ABP REC Deliveries'!$I$6:$AD$274,,MATCH('REC Deliveries'!$D55,'ABP REC Deliveries'!$I$5:$AD$5)),'ABP REC Deliveries'!$E$6:$E$274,'REC Deliveries'!V$7,'ABP REC Deliveries'!$F$6:$F$274,'REC Deliveries'!$C55),0)</f>
        <v>604347.90364617831</v>
      </c>
      <c r="W55" s="89">
        <f>_xlfn.IFNA(SUMIFS(INDEX('ABP REC Deliveries'!$I$6:$AD$274,,MATCH('REC Deliveries'!$D55,'ABP REC Deliveries'!$I$5:$AD$5)),'ABP REC Deliveries'!$E$6:$E$274,'REC Deliveries'!W$7,'ABP REC Deliveries'!$F$6:$F$274,'REC Deliveries'!$C55),0)</f>
        <v>981554.05283511942</v>
      </c>
      <c r="X55" s="89">
        <f>_xlfn.IFNA(SUMIFS(INDEX('ABP REC Deliveries'!$I$6:$AD$274,,MATCH('REC Deliveries'!$D55,'ABP REC Deliveries'!$I$5:$AD$5)),'ABP REC Deliveries'!$E$6:$E$274,'REC Deliveries'!X$7,'ABP REC Deliveries'!$F$6:$F$274,'REC Deliveries'!$C55),0)</f>
        <v>512300.68085317739</v>
      </c>
      <c r="Y55" s="89">
        <f>_xlfn.IFNA(SUMIFS(INDEX('ABP REC Deliveries'!$I$6:$AD$274,,MATCH('REC Deliveries'!$D55,'ABP REC Deliveries'!$I$5:$AD$5)),'ABP REC Deliveries'!$E$6:$E$274,'REC Deliveries'!Y$7,'ABP REC Deliveries'!$F$6:$F$274,'REC Deliveries'!$C55),0)</f>
        <v>150587.23889375228</v>
      </c>
      <c r="Z55" s="89">
        <f>_xlfn.IFNA(SUMIFS(INDEX('ABP REC Deliveries'!$I$6:$AD$274,,MATCH('REC Deliveries'!$D55,'ABP REC Deliveries'!$I$5:$AD$5)),'ABP REC Deliveries'!$E$6:$E$274,'REC Deliveries'!Z$7,'ABP REC Deliveries'!$F$6:$F$274,'REC Deliveries'!$C55),0)</f>
        <v>675279.71513170679</v>
      </c>
      <c r="AA55" s="317">
        <f>AA27*_xlfn.IFNA(INDEX('General Inputs'!$E$9:$AF$11,MATCH('REC Deliveries'!$B55,'General Inputs'!$B$9:$B$11,0),MATCH('REC Deliveries'!$D55,'General Inputs'!$E$8:$AB$8,0)),SUMIFS('General Inputs'!$D$9:$D$11,'General Inputs'!$B$9:$B$11,'REC Deliveries'!$B55))</f>
        <v>137900.13256885888</v>
      </c>
      <c r="AB55" s="317">
        <f>AB27*_xlfn.IFNA(INDEX('General Inputs'!$E$9:$AF$11,MATCH('REC Deliveries'!$B55,'General Inputs'!$B$9:$B$11,0),MATCH('REC Deliveries'!$D55,'General Inputs'!$E$8:$AB$8,0)),SUMIFS('General Inputs'!$D$9:$D$11,'General Inputs'!$B$9:$B$11,'REC Deliveries'!$B55))</f>
        <v>4115435.815235103</v>
      </c>
      <c r="AC55" s="317">
        <f>AC27*_xlfn.IFNA(INDEX('General Inputs'!$E$9:$AF$11,MATCH('REC Deliveries'!$B55,'General Inputs'!$B$9:$B$11,0),MATCH('REC Deliveries'!$D55,'General Inputs'!$E$8:$AB$8,0)),SUMIFS('General Inputs'!$D$9:$D$11,'General Inputs'!$B$9:$B$11,'REC Deliveries'!$B55))</f>
        <v>2248155.5825975826</v>
      </c>
      <c r="AD55" s="317">
        <f>AD27*_xlfn.IFNA(INDEX('General Inputs'!$E$9:$AF$11,MATCH('REC Deliveries'!$B55,'General Inputs'!$B$9:$B$11,0),MATCH('REC Deliveries'!$D55,'General Inputs'!$E$8:$AB$8,0)),SUMIFS('General Inputs'!$D$9:$D$11,'General Inputs'!$B$9:$B$11,'REC Deliveries'!$B55))</f>
        <v>211955.91465929677</v>
      </c>
    </row>
    <row r="56" spans="2:30">
      <c r="B56" s="20" t="s">
        <v>44</v>
      </c>
      <c r="C56" s="62" t="s">
        <v>230</v>
      </c>
      <c r="D56" s="20" t="s">
        <v>38</v>
      </c>
      <c r="E56" s="89">
        <f>SUMIFS('ABP Under Contract'!$C30:$Z30,'ABP Under Contract'!$C$6:$Z$6,'REC Deliveries'!$B56,'ABP Under Contract'!$C$7:$Z$7,'REC Deliveries'!E$4,'ABP Under Contract'!$C$8:$Z$8,'REC Deliveries'!E$7)</f>
        <v>5179</v>
      </c>
      <c r="F56" s="89">
        <f>SUMIFS('ABP Under Contract'!$C30:$Z30,'ABP Under Contract'!$C$6:$Z$6,'REC Deliveries'!$B56,'ABP Under Contract'!$C$7:$Z$7,'REC Deliveries'!F$4,'ABP Under Contract'!$C$8:$Z$8,'REC Deliveries'!F$7)</f>
        <v>990</v>
      </c>
      <c r="G56" s="89">
        <f>SUMIFS('ABP Under Contract'!$C30:$Z30,'ABP Under Contract'!$C$6:$Z$6,'REC Deliveries'!$B56,'ABP Under Contract'!$C$7:$Z$7,'REC Deliveries'!G$4,'ABP Under Contract'!$C$8:$Z$8,'REC Deliveries'!G$7)</f>
        <v>532135</v>
      </c>
      <c r="H56" s="89">
        <f>SUMIFS('ABP Under Contract'!$C30:$Z30,'ABP Under Contract'!$C$6:$Z$6,'REC Deliveries'!$B56,'ABP Under Contract'!$C$7:$Z$7,'REC Deliveries'!H$4,'ABP Under Contract'!$C$8:$Z$8,'REC Deliveries'!H$7)</f>
        <v>9427</v>
      </c>
      <c r="I56" s="89">
        <f>SUMIFS('ABP Under Contract'!$C30:$Z30,'ABP Under Contract'!$C$6:$Z$6,'REC Deliveries'!$B56,'ABP Under Contract'!$C$7:$Z$7,'REC Deliveries'!I$4,'ABP Under Contract'!$C$8:$Z$8,'REC Deliveries'!I$7)</f>
        <v>17063</v>
      </c>
      <c r="J56" s="89">
        <f>SUMIFS('ABP Under Contract'!$C30:$Z30,'ABP Under Contract'!$C$6:$Z$6,'REC Deliveries'!$B56,'ABP Under Contract'!$C$7:$Z$7,'REC Deliveries'!J$4,'ABP Under Contract'!$C$8:$Z$8,'REC Deliveries'!J$7)</f>
        <v>321693</v>
      </c>
      <c r="K56" s="317">
        <f>K28*_xlfn.IFNA(INDEX('General Inputs'!$E$9:$AF$11,MATCH('REC Deliveries'!$B56,'General Inputs'!$B$9:$B$11,0),MATCH('REC Deliveries'!$D56,'General Inputs'!$E$8:$AB$8,0)),SUMIFS('General Inputs'!$D$9:$D$11,'General Inputs'!$B$9:$B$11,'REC Deliveries'!$B56))</f>
        <v>754731.39722052042</v>
      </c>
      <c r="L56" s="317">
        <f>L28*_xlfn.IFNA(INDEX('General Inputs'!$E$9:$AF$11,MATCH('REC Deliveries'!$B56,'General Inputs'!$B$9:$B$11,0),MATCH('REC Deliveries'!$D56,'General Inputs'!$E$8:$AB$8,0)),SUMIFS('General Inputs'!$D$9:$D$11,'General Inputs'!$B$9:$B$11,'REC Deliveries'!$B56))</f>
        <v>973789.22999652976</v>
      </c>
      <c r="M56" s="317">
        <f>M28*_xlfn.IFNA(INDEX('General Inputs'!$E$9:$AF$11,MATCH('REC Deliveries'!$B56,'General Inputs'!$B$9:$B$11,0),MATCH('REC Deliveries'!$D56,'General Inputs'!$E$8:$AB$8,0)),SUMIFS('General Inputs'!$D$9:$D$11,'General Inputs'!$B$9:$B$11,'REC Deliveries'!$B56))</f>
        <v>30233.782601208401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17">
        <f>S28*_xlfn.IFNA(INDEX('General Inputs'!$E$9:$AF$11,MATCH('REC Deliveries'!$B56,'General Inputs'!$B$9:$B$11,0),MATCH('REC Deliveries'!$D56,'General Inputs'!$E$8:$AB$8,0)),SUMIFS('General Inputs'!$D$9:$D$11,'General Inputs'!$B$9:$B$11,'REC Deliveries'!$B56))</f>
        <v>31596.615822254345</v>
      </c>
      <c r="T56" s="117">
        <f>T28*SUMIFS('General Inputs'!$D$21:$D$23,'General Inputs'!$B$21:$B$23,'REC Deliveries'!$B56)</f>
        <v>108781.82339999999</v>
      </c>
      <c r="U56" s="89">
        <f>_xlfn.IFNA(SUMIFS(INDEX('ABP REC Deliveries'!$I$6:$AD$274,,MATCH('REC Deliveries'!$D56,'ABP REC Deliveries'!$I$5:$AD$5)),'ABP REC Deliveries'!$E$6:$E$274,'REC Deliveries'!U$7,'ABP REC Deliveries'!$F$6:$F$274,'REC Deliveries'!$C56),0)</f>
        <v>575064.07354202715</v>
      </c>
      <c r="V56" s="89">
        <f>_xlfn.IFNA(SUMIFS(INDEX('ABP REC Deliveries'!$I$6:$AD$274,,MATCH('REC Deliveries'!$D56,'ABP REC Deliveries'!$I$5:$AD$5)),'ABP REC Deliveries'!$E$6:$E$274,'REC Deliveries'!V$7,'ABP REC Deliveries'!$F$6:$F$274,'REC Deliveries'!$C56),0)</f>
        <v>611297.13146734785</v>
      </c>
      <c r="W56" s="89">
        <f>_xlfn.IFNA(SUMIFS(INDEX('ABP REC Deliveries'!$I$6:$AD$274,,MATCH('REC Deliveries'!$D56,'ABP REC Deliveries'!$I$5:$AD$5)),'ABP REC Deliveries'!$E$6:$E$274,'REC Deliveries'!W$7,'ABP REC Deliveries'!$F$6:$F$274,'REC Deliveries'!$C56),0)</f>
        <v>1024632.4062509437</v>
      </c>
      <c r="X56" s="89">
        <f>_xlfn.IFNA(SUMIFS(INDEX('ABP REC Deliveries'!$I$6:$AD$274,,MATCH('REC Deliveries'!$D56,'ABP REC Deliveries'!$I$5:$AD$5)),'ABP REC Deliveries'!$E$6:$E$274,'REC Deliveries'!X$7,'ABP REC Deliveries'!$F$6:$F$274,'REC Deliveries'!$C56),0)</f>
        <v>532843.60736891138</v>
      </c>
      <c r="Y56" s="89">
        <f>_xlfn.IFNA(SUMIFS(INDEX('ABP REC Deliveries'!$I$6:$AD$274,,MATCH('REC Deliveries'!$D56,'ABP REC Deliveries'!$I$5:$AD$5)),'ABP REC Deliveries'!$E$6:$E$274,'REC Deliveries'!Y$7,'ABP REC Deliveries'!$F$6:$F$274,'REC Deliveries'!$C56),0)</f>
        <v>156943.35805928349</v>
      </c>
      <c r="Z56" s="89">
        <f>_xlfn.IFNA(SUMIFS(INDEX('ABP REC Deliveries'!$I$6:$AD$274,,MATCH('REC Deliveries'!$D56,'ABP REC Deliveries'!$I$5:$AD$5)),'ABP REC Deliveries'!$E$6:$E$274,'REC Deliveries'!Z$7,'ABP REC Deliveries'!$F$6:$F$274,'REC Deliveries'!$C56),0)</f>
        <v>679219.03496371978</v>
      </c>
      <c r="AA56" s="317">
        <f>AA28*_xlfn.IFNA(INDEX('General Inputs'!$E$9:$AF$11,MATCH('REC Deliveries'!$B56,'General Inputs'!$B$9:$B$11,0),MATCH('REC Deliveries'!$D56,'General Inputs'!$E$8:$AB$8,0)),SUMIFS('General Inputs'!$D$9:$D$11,'General Inputs'!$B$9:$B$11,'REC Deliveries'!$B56))</f>
        <v>144428.02648730358</v>
      </c>
      <c r="AB56" s="317">
        <f>AB28*_xlfn.IFNA(INDEX('General Inputs'!$E$9:$AF$11,MATCH('REC Deliveries'!$B56,'General Inputs'!$B$9:$B$11,0),MATCH('REC Deliveries'!$D56,'General Inputs'!$E$8:$AB$8,0)),SUMIFS('General Inputs'!$D$9:$D$11,'General Inputs'!$B$9:$B$11,'REC Deliveries'!$B56))</f>
        <v>4300106.0936784623</v>
      </c>
      <c r="AC56" s="317">
        <f>AC28*_xlfn.IFNA(INDEX('General Inputs'!$E$9:$AF$11,MATCH('REC Deliveries'!$B56,'General Inputs'!$B$9:$B$11,0),MATCH('REC Deliveries'!$D56,'General Inputs'!$E$8:$AB$8,0)),SUMIFS('General Inputs'!$D$9:$D$11,'General Inputs'!$B$9:$B$11,'REC Deliveries'!$B56))</f>
        <v>2379735.0497687715</v>
      </c>
      <c r="AD56" s="317">
        <f>AD28*_xlfn.IFNA(INDEX('General Inputs'!$E$9:$AF$11,MATCH('REC Deliveries'!$B56,'General Inputs'!$B$9:$B$11,0),MATCH('REC Deliveries'!$D56,'General Inputs'!$E$8:$AB$8,0)),SUMIFS('General Inputs'!$D$9:$D$11,'General Inputs'!$B$9:$B$11,'REC Deliveries'!$B56))</f>
        <v>227299.00643286636</v>
      </c>
    </row>
    <row r="57" spans="2:30">
      <c r="B57" s="20" t="s">
        <v>44</v>
      </c>
      <c r="C57" s="62" t="s">
        <v>230</v>
      </c>
      <c r="D57" s="20" t="s">
        <v>39</v>
      </c>
      <c r="E57" s="89">
        <f>SUMIFS('ABP Under Contract'!$C31:$Z31,'ABP Under Contract'!$C$6:$Z$6,'REC Deliveries'!$B57,'ABP Under Contract'!$C$7:$Z$7,'REC Deliveries'!E$4,'ABP Under Contract'!$C$8:$Z$8,'REC Deliveries'!E$7)</f>
        <v>0</v>
      </c>
      <c r="F57" s="89">
        <f>SUMIFS('ABP Under Contract'!$C31:$Z31,'ABP Under Contract'!$C$6:$Z$6,'REC Deliveries'!$B57,'ABP Under Contract'!$C$7:$Z$7,'REC Deliveries'!F$4,'ABP Under Contract'!$C$8:$Z$8,'REC Deliveries'!F$7)</f>
        <v>0</v>
      </c>
      <c r="G57" s="89">
        <f>SUMIFS('ABP Under Contract'!$C31:$Z31,'ABP Under Contract'!$C$6:$Z$6,'REC Deliveries'!$B57,'ABP Under Contract'!$C$7:$Z$7,'REC Deliveries'!G$4,'ABP Under Contract'!$C$8:$Z$8,'REC Deliveries'!G$7)</f>
        <v>529447</v>
      </c>
      <c r="H57" s="89">
        <f>SUMIFS('ABP Under Contract'!$C31:$Z31,'ABP Under Contract'!$C$6:$Z$6,'REC Deliveries'!$B57,'ABP Under Contract'!$C$7:$Z$7,'REC Deliveries'!H$4,'ABP Under Contract'!$C$8:$Z$8,'REC Deliveries'!H$7)</f>
        <v>9381</v>
      </c>
      <c r="I57" s="89">
        <f>SUMIFS('ABP Under Contract'!$C31:$Z31,'ABP Under Contract'!$C$6:$Z$6,'REC Deliveries'!$B57,'ABP Under Contract'!$C$7:$Z$7,'REC Deliveries'!I$4,'ABP Under Contract'!$C$8:$Z$8,'REC Deliveries'!I$7)</f>
        <v>0</v>
      </c>
      <c r="J57" s="89">
        <f>SUMIFS('ABP Under Contract'!$C31:$Z31,'ABP Under Contract'!$C$6:$Z$6,'REC Deliveries'!$B57,'ABP Under Contract'!$C$7:$Z$7,'REC Deliveries'!J$4,'ABP Under Contract'!$C$8:$Z$8,'REC Deliveries'!J$7)</f>
        <v>320070</v>
      </c>
      <c r="K57" s="317">
        <f>K29*_xlfn.IFNA(INDEX('General Inputs'!$E$9:$AF$11,MATCH('REC Deliveries'!$B57,'General Inputs'!$B$9:$B$11,0),MATCH('REC Deliveries'!$D57,'General Inputs'!$E$8:$AB$8,0)),SUMIFS('General Inputs'!$D$9:$D$11,'General Inputs'!$B$9:$B$11,'REC Deliveries'!$B57))</f>
        <v>751836.43873229704</v>
      </c>
      <c r="L57" s="317">
        <f>L29*_xlfn.IFNA(INDEX('General Inputs'!$E$9:$AF$11,MATCH('REC Deliveries'!$B57,'General Inputs'!$B$9:$B$11,0),MATCH('REC Deliveries'!$D57,'General Inputs'!$E$8:$AB$8,0)),SUMIFS('General Inputs'!$D$9:$D$11,'General Inputs'!$B$9:$B$11,'REC Deliveries'!$B57))</f>
        <v>965203.75103704224</v>
      </c>
      <c r="M57" s="317">
        <f>M29*_xlfn.IFNA(INDEX('General Inputs'!$E$9:$AF$11,MATCH('REC Deliveries'!$B57,'General Inputs'!$B$9:$B$11,0),MATCH('REC Deliveries'!$D57,'General Inputs'!$E$8:$AB$8,0)),SUMIFS('General Inputs'!$D$9:$D$11,'General Inputs'!$B$9:$B$11,'REC Deliveries'!$B57))</f>
        <v>29967.224401145631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17">
        <f>S29*_xlfn.IFNA(INDEX('General Inputs'!$E$9:$AF$11,MATCH('REC Deliveries'!$B57,'General Inputs'!$B$9:$B$11,0),MATCH('REC Deliveries'!$D57,'General Inputs'!$E$8:$AB$8,0)),SUMIFS('General Inputs'!$D$9:$D$11,'General Inputs'!$B$9:$B$11,'REC Deliveries'!$B57))</f>
        <v>31318.042110431783</v>
      </c>
      <c r="T57" s="117">
        <f>T29*SUMIFS('General Inputs'!$D$21:$D$23,'General Inputs'!$B$21:$B$23,'REC Deliveries'!$B57)</f>
        <v>108781.82339999999</v>
      </c>
      <c r="U57" s="89">
        <f>_xlfn.IFNA(SUMIFS(INDEX('ABP REC Deliveries'!$I$6:$AD$274,,MATCH('REC Deliveries'!$D57,'ABP REC Deliveries'!$I$5:$AD$5)),'ABP REC Deliveries'!$E$6:$E$274,'REC Deliveries'!U$7,'ABP REC Deliveries'!$F$6:$F$274,'REC Deliveries'!$C57),0)</f>
        <v>547593.56123416277</v>
      </c>
      <c r="V57" s="89">
        <f>_xlfn.IFNA(SUMIFS(INDEX('ABP REC Deliveries'!$I$6:$AD$274,,MATCH('REC Deliveries'!$D57,'ABP REC Deliveries'!$I$5:$AD$5)),'ABP REC Deliveries'!$E$6:$E$274,'REC Deliveries'!V$7,'ABP REC Deliveries'!$F$6:$F$274,'REC Deliveries'!$C57),0)</f>
        <v>584561.96586985304</v>
      </c>
      <c r="W57" s="89">
        <f>_xlfn.IFNA(SUMIFS(INDEX('ABP REC Deliveries'!$I$6:$AD$274,,MATCH('REC Deliveries'!$D57,'ABP REC Deliveries'!$I$5:$AD$5)),'ABP REC Deliveries'!$E$6:$E$274,'REC Deliveries'!W$7,'ABP REC Deliveries'!$F$6:$F$274,'REC Deliveries'!$C57),0)</f>
        <v>1067495.3678996891</v>
      </c>
      <c r="X57" s="89">
        <f>_xlfn.IFNA(SUMIFS(INDEX('ABP REC Deliveries'!$I$6:$AD$274,,MATCH('REC Deliveries'!$D57,'ABP REC Deliveries'!$I$5:$AD$5)),'ABP REC Deliveries'!$E$6:$E$274,'REC Deliveries'!X$7,'ABP REC Deliveries'!$F$6:$F$274,'REC Deliveries'!$C57),0)</f>
        <v>553283.81925206701</v>
      </c>
      <c r="Y57" s="89">
        <f>_xlfn.IFNA(SUMIFS(INDEX('ABP REC Deliveries'!$I$6:$AD$274,,MATCH('REC Deliveries'!$D57,'ABP REC Deliveries'!$I$5:$AD$5)),'ABP REC Deliveries'!$E$6:$E$274,'REC Deliveries'!Y$7,'ABP REC Deliveries'!$F$6:$F$274,'REC Deliveries'!$C57),0)</f>
        <v>150079.41832989187</v>
      </c>
      <c r="Z57" s="89">
        <f>_xlfn.IFNA(SUMIFS(INDEX('ABP REC Deliveries'!$I$6:$AD$274,,MATCH('REC Deliveries'!$D57,'ABP REC Deliveries'!$I$5:$AD$5)),'ABP REC Deliveries'!$E$6:$E$274,'REC Deliveries'!Z$7,'ABP REC Deliveries'!$F$6:$F$274,'REC Deliveries'!$C57),0)</f>
        <v>649513.29541094764</v>
      </c>
      <c r="AA57" s="317">
        <f>AA29*_xlfn.IFNA(INDEX('General Inputs'!$E$9:$AF$11,MATCH('REC Deliveries'!$B57,'General Inputs'!$B$9:$B$11,0),MATCH('REC Deliveries'!$D57,'General Inputs'!$E$8:$AB$8,0)),SUMIFS('General Inputs'!$D$9:$D$11,'General Inputs'!$B$9:$B$11,'REC Deliveries'!$B57))</f>
        <v>151074.93991773372</v>
      </c>
      <c r="AB57" s="317">
        <f>AB29*_xlfn.IFNA(INDEX('General Inputs'!$E$9:$AF$11,MATCH('REC Deliveries'!$B57,'General Inputs'!$B$9:$B$11,0),MATCH('REC Deliveries'!$D57,'General Inputs'!$E$8:$AB$8,0)),SUMIFS('General Inputs'!$D$9:$D$11,'General Inputs'!$B$9:$B$11,'REC Deliveries'!$B57))</f>
        <v>4488406.1738409065</v>
      </c>
      <c r="AC57" s="317">
        <f>AC29*_xlfn.IFNA(INDEX('General Inputs'!$E$9:$AF$11,MATCH('REC Deliveries'!$B57,'General Inputs'!$B$9:$B$11,0),MATCH('REC Deliveries'!$D57,'General Inputs'!$E$8:$AB$8,0)),SUMIFS('General Inputs'!$D$9:$D$11,'General Inputs'!$B$9:$B$11,'REC Deliveries'!$B57))</f>
        <v>2512349.6024258435</v>
      </c>
      <c r="AD57" s="317">
        <f>AD29*_xlfn.IFNA(INDEX('General Inputs'!$E$9:$AF$11,MATCH('REC Deliveries'!$B57,'General Inputs'!$B$9:$B$11,0),MATCH('REC Deliveries'!$D57,'General Inputs'!$E$8:$AB$8,0)),SUMIFS('General Inputs'!$D$9:$D$11,'General Inputs'!$B$9:$B$11,'REC Deliveries'!$B57))</f>
        <v>242702.5161212637</v>
      </c>
    </row>
    <row r="58" spans="2:30">
      <c r="B58" s="20" t="s">
        <v>44</v>
      </c>
      <c r="C58" s="62" t="s">
        <v>230</v>
      </c>
      <c r="D58" s="20" t="s">
        <v>40</v>
      </c>
      <c r="E58" s="89">
        <f>SUMIFS('ABP Under Contract'!$C32:$Z32,'ABP Under Contract'!$C$6:$Z$6,'REC Deliveries'!$B58,'ABP Under Contract'!$C$7:$Z$7,'REC Deliveries'!E$4,'ABP Under Contract'!$C$8:$Z$8,'REC Deliveries'!E$7)</f>
        <v>0</v>
      </c>
      <c r="F58" s="89">
        <f>SUMIFS('ABP Under Contract'!$C32:$Z32,'ABP Under Contract'!$C$6:$Z$6,'REC Deliveries'!$B58,'ABP Under Contract'!$C$7:$Z$7,'REC Deliveries'!F$4,'ABP Under Contract'!$C$8:$Z$8,'REC Deliveries'!F$7)</f>
        <v>0</v>
      </c>
      <c r="G58" s="89">
        <f>SUMIFS('ABP Under Contract'!$C32:$Z32,'ABP Under Contract'!$C$6:$Z$6,'REC Deliveries'!$B58,'ABP Under Contract'!$C$7:$Z$7,'REC Deliveries'!G$4,'ABP Under Contract'!$C$8:$Z$8,'REC Deliveries'!G$7)</f>
        <v>526775</v>
      </c>
      <c r="H58" s="89">
        <f>SUMIFS('ABP Under Contract'!$C32:$Z32,'ABP Under Contract'!$C$6:$Z$6,'REC Deliveries'!$B58,'ABP Under Contract'!$C$7:$Z$7,'REC Deliveries'!H$4,'ABP Under Contract'!$C$8:$Z$8,'REC Deliveries'!H$7)</f>
        <v>9332</v>
      </c>
      <c r="I58" s="89">
        <f>SUMIFS('ABP Under Contract'!$C32:$Z32,'ABP Under Contract'!$C$6:$Z$6,'REC Deliveries'!$B58,'ABP Under Contract'!$C$7:$Z$7,'REC Deliveries'!I$4,'ABP Under Contract'!$C$8:$Z$8,'REC Deliveries'!I$7)</f>
        <v>0</v>
      </c>
      <c r="J58" s="89">
        <f>SUMIFS('ABP Under Contract'!$C32:$Z32,'ABP Under Contract'!$C$6:$Z$6,'REC Deliveries'!$B58,'ABP Under Contract'!$C$7:$Z$7,'REC Deliveries'!J$4,'ABP Under Contract'!$C$8:$Z$8,'REC Deliveries'!J$7)</f>
        <v>318457</v>
      </c>
      <c r="K58" s="317">
        <f>K30*_xlfn.IFNA(INDEX('General Inputs'!$E$9:$AF$11,MATCH('REC Deliveries'!$B58,'General Inputs'!$B$9:$B$11,0),MATCH('REC Deliveries'!$D58,'General Inputs'!$E$8:$AB$8,0)),SUMIFS('General Inputs'!$D$9:$D$11,'General Inputs'!$B$9:$B$11,'REC Deliveries'!$B58))</f>
        <v>748865.68392481015</v>
      </c>
      <c r="L58" s="317">
        <f>L30*_xlfn.IFNA(INDEX('General Inputs'!$E$9:$AF$11,MATCH('REC Deliveries'!$B58,'General Inputs'!$B$9:$B$11,0),MATCH('REC Deliveries'!$D58,'General Inputs'!$E$8:$AB$8,0)),SUMIFS('General Inputs'!$D$9:$D$11,'General Inputs'!$B$9:$B$11,'REC Deliveries'!$B58))</f>
        <v>956582.96174640616</v>
      </c>
      <c r="M58" s="317">
        <f>M30*_xlfn.IFNA(INDEX('General Inputs'!$E$9:$AF$11,MATCH('REC Deliveries'!$B58,'General Inputs'!$B$9:$B$11,0),MATCH('REC Deliveries'!$D58,'General Inputs'!$E$8:$AB$8,0)),SUMIFS('General Inputs'!$D$9:$D$11,'General Inputs'!$B$9:$B$11,'REC Deliveries'!$B58))</f>
        <v>29699.569901347098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17">
        <f>S30*_xlfn.IFNA(INDEX('General Inputs'!$E$9:$AF$11,MATCH('REC Deliveries'!$B58,'General Inputs'!$B$9:$B$11,0),MATCH('REC Deliveries'!$D58,'General Inputs'!$E$8:$AB$8,0)),SUMIFS('General Inputs'!$D$9:$D$11,'General Inputs'!$B$9:$B$11,'REC Deliveries'!$B58))</f>
        <v>31038.322681514081</v>
      </c>
      <c r="T58" s="117">
        <f>T30*SUMIFS('General Inputs'!$D$21:$D$23,'General Inputs'!$B$21:$B$23,'REC Deliveries'!$B58)</f>
        <v>108781.82339999999</v>
      </c>
      <c r="U58" s="89">
        <f>_xlfn.IFNA(SUMIFS(INDEX('ABP REC Deliveries'!$I$6:$AD$274,,MATCH('REC Deliveries'!$D58,'ABP REC Deliveries'!$I$5:$AD$5)),'ABP REC Deliveries'!$E$6:$E$274,'REC Deliveries'!U$7,'ABP REC Deliveries'!$F$6:$F$274,'REC Deliveries'!$C58),0)</f>
        <v>520260.40148783766</v>
      </c>
      <c r="V58" s="89">
        <f>_xlfn.IFNA(SUMIFS(INDEX('ABP REC Deliveries'!$I$6:$AD$274,,MATCH('REC Deliveries'!$D58,'ABP REC Deliveries'!$I$5:$AD$5)),'ABP REC Deliveries'!$E$6:$E$274,'REC Deliveries'!V$7,'ABP REC Deliveries'!$F$6:$F$274,'REC Deliveries'!$C58),0)</f>
        <v>557960.47610034561</v>
      </c>
      <c r="W58" s="89">
        <f>_xlfn.IFNA(SUMIFS(INDEX('ABP REC Deliveries'!$I$6:$AD$274,,MATCH('REC Deliveries'!$D58,'ABP REC Deliveries'!$I$5:$AD$5)),'ABP REC Deliveries'!$E$6:$E$274,'REC Deliveries'!W$7,'ABP REC Deliveries'!$F$6:$F$274,'REC Deliveries'!$C58),0)</f>
        <v>1110144.0147401907</v>
      </c>
      <c r="X58" s="89">
        <f>_xlfn.IFNA(SUMIFS(INDEX('ABP REC Deliveries'!$I$6:$AD$274,,MATCH('REC Deliveries'!$D58,'ABP REC Deliveries'!$I$5:$AD$5)),'ABP REC Deliveries'!$E$6:$E$274,'REC Deliveries'!X$7,'ABP REC Deliveries'!$F$6:$F$274,'REC Deliveries'!$C58),0)</f>
        <v>573621.83007580671</v>
      </c>
      <c r="Y58" s="89">
        <f>_xlfn.IFNA(SUMIFS(INDEX('ABP REC Deliveries'!$I$6:$AD$274,,MATCH('REC Deliveries'!$D58,'ABP REC Deliveries'!$I$5:$AD$5)),'ABP REC Deliveries'!$E$6:$E$274,'REC Deliveries'!Y$7,'ABP REC Deliveries'!$F$6:$F$274,'REC Deliveries'!$C58),0)</f>
        <v>143249.79829914719</v>
      </c>
      <c r="Z58" s="89">
        <f>_xlfn.IFNA(SUMIFS(INDEX('ABP REC Deliveries'!$I$6:$AD$274,,MATCH('REC Deliveries'!$D58,'ABP REC Deliveries'!$I$5:$AD$5)),'ABP REC Deliveries'!$E$6:$E$274,'REC Deliveries'!Z$7,'ABP REC Deliveries'!$F$6:$F$274,'REC Deliveries'!$C58),0)</f>
        <v>619956.08455593954</v>
      </c>
      <c r="AA58" s="317">
        <f>AA30*_xlfn.IFNA(INDEX('General Inputs'!$E$9:$AF$11,MATCH('REC Deliveries'!$B58,'General Inputs'!$B$9:$B$11,0),MATCH('REC Deliveries'!$D58,'General Inputs'!$E$8:$AB$8,0)),SUMIFS('General Inputs'!$D$9:$D$11,'General Inputs'!$B$9:$B$11,'REC Deliveries'!$B58))</f>
        <v>157650.44239668979</v>
      </c>
      <c r="AB58" s="317">
        <f>AB30*_xlfn.IFNA(INDEX('General Inputs'!$E$9:$AF$11,MATCH('REC Deliveries'!$B58,'General Inputs'!$B$9:$B$11,0),MATCH('REC Deliveries'!$D58,'General Inputs'!$E$8:$AB$8,0)),SUMIFS('General Inputs'!$D$9:$D$11,'General Inputs'!$B$9:$B$11,'REC Deliveries'!$B58))</f>
        <v>4674655.9826434013</v>
      </c>
      <c r="AC58" s="317">
        <f>AC30*_xlfn.IFNA(INDEX('General Inputs'!$E$9:$AF$11,MATCH('REC Deliveries'!$B58,'General Inputs'!$B$9:$B$11,0),MATCH('REC Deliveries'!$D58,'General Inputs'!$E$8:$AB$8,0)),SUMIFS('General Inputs'!$D$9:$D$11,'General Inputs'!$B$9:$B$11,'REC Deliveries'!$B58))</f>
        <v>2642899.1058221636</v>
      </c>
      <c r="AD58" s="317">
        <f>AD30*_xlfn.IFNA(INDEX('General Inputs'!$E$9:$AF$11,MATCH('REC Deliveries'!$B58,'General Inputs'!$B$9:$B$11,0),MATCH('REC Deliveries'!$D58,'General Inputs'!$E$8:$AB$8,0)),SUMIFS('General Inputs'!$D$9:$D$11,'General Inputs'!$B$9:$B$11,'REC Deliveries'!$B58))</f>
        <v>257873.52450527993</v>
      </c>
    </row>
    <row r="59" spans="2:30">
      <c r="B59" s="20" t="s">
        <v>44</v>
      </c>
      <c r="C59" s="62" t="s">
        <v>230</v>
      </c>
      <c r="D59" s="20" t="s">
        <v>41</v>
      </c>
      <c r="E59" s="89">
        <f>SUMIFS('ABP Under Contract'!$C33:$Z33,'ABP Under Contract'!$C$6:$Z$6,'REC Deliveries'!$B59,'ABP Under Contract'!$C$7:$Z$7,'REC Deliveries'!E$4,'ABP Under Contract'!$C$8:$Z$8,'REC Deliveries'!E$7)</f>
        <v>0</v>
      </c>
      <c r="F59" s="89">
        <f>SUMIFS('ABP Under Contract'!$C33:$Z33,'ABP Under Contract'!$C$6:$Z$6,'REC Deliveries'!$B59,'ABP Under Contract'!$C$7:$Z$7,'REC Deliveries'!F$4,'ABP Under Contract'!$C$8:$Z$8,'REC Deliveries'!F$7)</f>
        <v>0</v>
      </c>
      <c r="G59" s="89">
        <f>SUMIFS('ABP Under Contract'!$C33:$Z33,'ABP Under Contract'!$C$6:$Z$6,'REC Deliveries'!$B59,'ABP Under Contract'!$C$7:$Z$7,'REC Deliveries'!G$4,'ABP Under Contract'!$C$8:$Z$8,'REC Deliveries'!G$7)</f>
        <v>467800</v>
      </c>
      <c r="H59" s="89">
        <f>SUMIFS('ABP Under Contract'!$C33:$Z33,'ABP Under Contract'!$C$6:$Z$6,'REC Deliveries'!$B59,'ABP Under Contract'!$C$7:$Z$7,'REC Deliveries'!H$4,'ABP Under Contract'!$C$8:$Z$8,'REC Deliveries'!H$7)</f>
        <v>9284</v>
      </c>
      <c r="I59" s="89">
        <f>SUMIFS('ABP Under Contract'!$C33:$Z33,'ABP Under Contract'!$C$6:$Z$6,'REC Deliveries'!$B59,'ABP Under Contract'!$C$7:$Z$7,'REC Deliveries'!I$4,'ABP Under Contract'!$C$8:$Z$8,'REC Deliveries'!I$7)</f>
        <v>0</v>
      </c>
      <c r="J59" s="89">
        <f>SUMIFS('ABP Under Contract'!$C33:$Z33,'ABP Under Contract'!$C$6:$Z$6,'REC Deliveries'!$B59,'ABP Under Contract'!$C$7:$Z$7,'REC Deliveries'!J$4,'ABP Under Contract'!$C$8:$Z$8,'REC Deliveries'!J$7)</f>
        <v>316847</v>
      </c>
      <c r="K59" s="317">
        <f>K31*_xlfn.IFNA(INDEX('General Inputs'!$E$9:$AF$11,MATCH('REC Deliveries'!$B59,'General Inputs'!$B$9:$B$11,0),MATCH('REC Deliveries'!$D59,'General Inputs'!$E$8:$AB$8,0)),SUMIFS('General Inputs'!$D$9:$D$11,'General Inputs'!$B$9:$B$11,'REC Deliveries'!$B59))</f>
        <v>746320.32498072367</v>
      </c>
      <c r="L59" s="317">
        <f>L31*_xlfn.IFNA(INDEX('General Inputs'!$E$9:$AF$11,MATCH('REC Deliveries'!$B59,'General Inputs'!$B$9:$B$11,0),MATCH('REC Deliveries'!$D59,'General Inputs'!$E$8:$AB$8,0)),SUMIFS('General Inputs'!$D$9:$D$11,'General Inputs'!$B$9:$B$11,'REC Deliveries'!$B59))</f>
        <v>948564.92371803673</v>
      </c>
      <c r="M59" s="317">
        <f>M31*_xlfn.IFNA(INDEX('General Inputs'!$E$9:$AF$11,MATCH('REC Deliveries'!$B59,'General Inputs'!$B$9:$B$11,0),MATCH('REC Deliveries'!$D59,'General Inputs'!$E$8:$AB$8,0)),SUMIFS('General Inputs'!$D$9:$D$11,'General Inputs'!$B$9:$B$11,'REC Deliveries'!$B59))</f>
        <v>29450.629359420174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17">
        <f>S31*_xlfn.IFNA(INDEX('General Inputs'!$E$9:$AF$11,MATCH('REC Deliveries'!$B59,'General Inputs'!$B$9:$B$11,0),MATCH('REC Deliveries'!$D59,'General Inputs'!$E$8:$AB$8,0)),SUMIFS('General Inputs'!$D$9:$D$11,'General Inputs'!$B$9:$B$11,'REC Deliveries'!$B59))</f>
        <v>30778.160770264032</v>
      </c>
      <c r="T59" s="117">
        <f>T31*SUMIFS('General Inputs'!$D$21:$D$23,'General Inputs'!$B$21:$B$23,'REC Deliveries'!$B59)</f>
        <v>108781.82339999999</v>
      </c>
      <c r="U59" s="89">
        <f>_xlfn.IFNA(SUMIFS(INDEX('ABP REC Deliveries'!$I$6:$AD$274,,MATCH('REC Deliveries'!$D59,'ABP REC Deliveries'!$I$5:$AD$5)),'ABP REC Deliveries'!$E$6:$E$274,'REC Deliveries'!U$7,'ABP REC Deliveries'!$F$6:$F$274,'REC Deliveries'!$C59),0)</f>
        <v>493063.90754024417</v>
      </c>
      <c r="V59" s="89">
        <f>_xlfn.IFNA(SUMIFS(INDEX('ABP REC Deliveries'!$I$6:$AD$274,,MATCH('REC Deliveries'!$D59,'ABP REC Deliveries'!$I$5:$AD$5)),'ABP REC Deliveries'!$E$6:$E$274,'REC Deliveries'!V$7,'ABP REC Deliveries'!$F$6:$F$274,'REC Deliveries'!$C59),0)</f>
        <v>531491.99377968581</v>
      </c>
      <c r="W59" s="89">
        <f>_xlfn.IFNA(SUMIFS(INDEX('ABP REC Deliveries'!$I$6:$AD$274,,MATCH('REC Deliveries'!$D59,'ABP REC Deliveries'!$I$5:$AD$5)),'ABP REC Deliveries'!$E$6:$E$274,'REC Deliveries'!W$7,'ABP REC Deliveries'!$F$6:$F$274,'REC Deliveries'!$C59),0)</f>
        <v>1152579.4183464898</v>
      </c>
      <c r="X59" s="89">
        <f>_xlfn.IFNA(SUMIFS(INDEX('ABP REC Deliveries'!$I$6:$AD$274,,MATCH('REC Deliveries'!$D59,'ABP REC Deliveries'!$I$5:$AD$5)),'ABP REC Deliveries'!$E$6:$E$274,'REC Deliveries'!X$7,'ABP REC Deliveries'!$F$6:$F$274,'REC Deliveries'!$C59),0)</f>
        <v>593858.15084542765</v>
      </c>
      <c r="Y59" s="89">
        <f>_xlfn.IFNA(SUMIFS(INDEX('ABP REC Deliveries'!$I$6:$AD$274,,MATCH('REC Deliveries'!$D59,'ABP REC Deliveries'!$I$5:$AD$5)),'ABP REC Deliveries'!$E$6:$E$274,'REC Deliveries'!Y$7,'ABP REC Deliveries'!$F$6:$F$274,'REC Deliveries'!$C59),0)</f>
        <v>136454.32636855627</v>
      </c>
      <c r="Z59" s="89">
        <f>_xlfn.IFNA(SUMIFS(INDEX('ABP REC Deliveries'!$I$6:$AD$274,,MATCH('REC Deliveries'!$D59,'ABP REC Deliveries'!$I$5:$AD$5)),'ABP REC Deliveries'!$E$6:$E$274,'REC Deliveries'!Z$7,'ABP REC Deliveries'!$F$6:$F$274,'REC Deliveries'!$C59),0)</f>
        <v>590546.65975520643</v>
      </c>
      <c r="AA59" s="317">
        <f>AA31*_xlfn.IFNA(INDEX('General Inputs'!$E$9:$AF$11,MATCH('REC Deliveries'!$B59,'General Inputs'!$B$9:$B$11,0),MATCH('REC Deliveries'!$D59,'General Inputs'!$E$8:$AB$8,0)),SUMIFS('General Inputs'!$D$9:$D$11,'General Inputs'!$B$9:$B$11,'REC Deliveries'!$B59))</f>
        <v>157114.59601968597</v>
      </c>
      <c r="AB59" s="317">
        <f>AB31*_xlfn.IFNA(INDEX('General Inputs'!$E$9:$AF$11,MATCH('REC Deliveries'!$B59,'General Inputs'!$B$9:$B$11,0),MATCH('REC Deliveries'!$D59,'General Inputs'!$E$8:$AB$8,0)),SUMIFS('General Inputs'!$D$9:$D$11,'General Inputs'!$B$9:$B$11,'REC Deliveries'!$B59))</f>
        <v>4862058.7016901607</v>
      </c>
      <c r="AC59" s="317">
        <f>AC31*_xlfn.IFNA(INDEX('General Inputs'!$E$9:$AF$11,MATCH('REC Deliveries'!$B59,'General Inputs'!$B$9:$B$11,0),MATCH('REC Deliveries'!$D59,'General Inputs'!$E$8:$AB$8,0)),SUMIFS('General Inputs'!$D$9:$D$11,'General Inputs'!$B$9:$B$11,'REC Deliveries'!$B59))</f>
        <v>2773215.1767918882</v>
      </c>
      <c r="AD59" s="317">
        <f>AD31*_xlfn.IFNA(INDEX('General Inputs'!$E$9:$AF$11,MATCH('REC Deliveries'!$B59,'General Inputs'!$B$9:$B$11,0),MATCH('REC Deliveries'!$D59,'General Inputs'!$E$8:$AB$8,0)),SUMIFS('General Inputs'!$D$9:$D$11,'General Inputs'!$B$9:$B$11,'REC Deliveries'!$B59))</f>
        <v>272991.83000997378</v>
      </c>
    </row>
    <row r="60" spans="2:30">
      <c r="B60" s="20" t="s">
        <v>44</v>
      </c>
      <c r="C60" s="62" t="s">
        <v>230</v>
      </c>
      <c r="D60" s="20" t="s">
        <v>42</v>
      </c>
      <c r="E60" s="89">
        <f>SUMIFS('ABP Under Contract'!$C34:$Z34,'ABP Under Contract'!$C$6:$Z$6,'REC Deliveries'!$B60,'ABP Under Contract'!$C$7:$Z$7,'REC Deliveries'!E$4,'ABP Under Contract'!$C$8:$Z$8,'REC Deliveries'!E$7)</f>
        <v>0</v>
      </c>
      <c r="F60" s="89">
        <f>SUMIFS('ABP Under Contract'!$C34:$Z34,'ABP Under Contract'!$C$6:$Z$6,'REC Deliveries'!$B60,'ABP Under Contract'!$C$7:$Z$7,'REC Deliveries'!F$4,'ABP Under Contract'!$C$8:$Z$8,'REC Deliveries'!F$7)</f>
        <v>0</v>
      </c>
      <c r="G60" s="89">
        <f>SUMIFS('ABP Under Contract'!$C34:$Z34,'ABP Under Contract'!$C$6:$Z$6,'REC Deliveries'!$B60,'ABP Under Contract'!$C$7:$Z$7,'REC Deliveries'!G$4,'ABP Under Contract'!$C$8:$Z$8,'REC Deliveries'!G$7)</f>
        <v>364424</v>
      </c>
      <c r="H60" s="89">
        <f>SUMIFS('ABP Under Contract'!$C34:$Z34,'ABP Under Contract'!$C$6:$Z$6,'REC Deliveries'!$B60,'ABP Under Contract'!$C$7:$Z$7,'REC Deliveries'!H$4,'ABP Under Contract'!$C$8:$Z$8,'REC Deliveries'!H$7)</f>
        <v>8582</v>
      </c>
      <c r="I60" s="89">
        <f>SUMIFS('ABP Under Contract'!$C34:$Z34,'ABP Under Contract'!$C$6:$Z$6,'REC Deliveries'!$B60,'ABP Under Contract'!$C$7:$Z$7,'REC Deliveries'!I$4,'ABP Under Contract'!$C$8:$Z$8,'REC Deliveries'!I$7)</f>
        <v>0</v>
      </c>
      <c r="J60" s="89">
        <f>SUMIFS('ABP Under Contract'!$C34:$Z34,'ABP Under Contract'!$C$6:$Z$6,'REC Deliveries'!$B60,'ABP Under Contract'!$C$7:$Z$7,'REC Deliveries'!J$4,'ABP Under Contract'!$C$8:$Z$8,'REC Deliveries'!J$7)</f>
        <v>315248</v>
      </c>
      <c r="K60" s="317">
        <f>K32*_xlfn.IFNA(INDEX('General Inputs'!$E$9:$AF$11,MATCH('REC Deliveries'!$B60,'General Inputs'!$B$9:$B$11,0),MATCH('REC Deliveries'!$D60,'General Inputs'!$E$8:$AB$8,0)),SUMIFS('General Inputs'!$D$9:$D$11,'General Inputs'!$B$9:$B$11,'REC Deliveries'!$B60))</f>
        <v>743781.40544315067</v>
      </c>
      <c r="L60" s="317">
        <f>L32*_xlfn.IFNA(INDEX('General Inputs'!$E$9:$AF$11,MATCH('REC Deliveries'!$B60,'General Inputs'!$B$9:$B$11,0),MATCH('REC Deliveries'!$D60,'General Inputs'!$E$8:$AB$8,0)),SUMIFS('General Inputs'!$D$9:$D$11,'General Inputs'!$B$9:$B$11,'REC Deliveries'!$B60))</f>
        <v>940611.29498868005</v>
      </c>
      <c r="M60" s="317">
        <f>M32*_xlfn.IFNA(INDEX('General Inputs'!$E$9:$AF$11,MATCH('REC Deliveries'!$B60,'General Inputs'!$B$9:$B$11,0),MATCH('REC Deliveries'!$D60,'General Inputs'!$E$8:$AB$8,0)),SUMIFS('General Inputs'!$D$9:$D$11,'General Inputs'!$B$9:$B$11,'REC Deliveries'!$B60))</f>
        <v>29203.688569270998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17">
        <f>S32*_xlfn.IFNA(INDEX('General Inputs'!$E$9:$AF$11,MATCH('REC Deliveries'!$B60,'General Inputs'!$B$9:$B$11,0),MATCH('REC Deliveries'!$D60,'General Inputs'!$E$8:$AB$8,0)),SUMIFS('General Inputs'!$D$9:$D$11,'General Inputs'!$B$9:$B$11,'REC Deliveries'!$B60))</f>
        <v>30520.088752610656</v>
      </c>
      <c r="T60" s="117">
        <f>T32*SUMIFS('General Inputs'!$D$21:$D$23,'General Inputs'!$B$21:$B$23,'REC Deliveries'!$B60)</f>
        <v>108781.82339999999</v>
      </c>
      <c r="U60" s="89">
        <f>_xlfn.IFNA(SUMIFS(INDEX('ABP REC Deliveries'!$I$6:$AD$274,,MATCH('REC Deliveries'!$D60,'ABP REC Deliveries'!$I$5:$AD$5)),'ABP REC Deliveries'!$E$6:$E$274,'REC Deliveries'!U$7,'ABP REC Deliveries'!$F$6:$F$274,'REC Deliveries'!$C60),0)</f>
        <v>466003.39606238878</v>
      </c>
      <c r="V60" s="89">
        <f>_xlfn.IFNA(SUMIFS(INDEX('ABP REC Deliveries'!$I$6:$AD$274,,MATCH('REC Deliveries'!$D60,'ABP REC Deliveries'!$I$5:$AD$5)),'ABP REC Deliveries'!$E$6:$E$274,'REC Deliveries'!V$7,'ABP REC Deliveries'!$F$6:$F$274,'REC Deliveries'!$C60),0)</f>
        <v>505155.85387062939</v>
      </c>
      <c r="W60" s="89">
        <f>_xlfn.IFNA(SUMIFS(INDEX('ABP REC Deliveries'!$I$6:$AD$274,,MATCH('REC Deliveries'!$D60,'ABP REC Deliveries'!$I$5:$AD$5)),'ABP REC Deliveries'!$E$6:$E$274,'REC Deliveries'!W$7,'ABP REC Deliveries'!$F$6:$F$274,'REC Deliveries'!$C60),0)</f>
        <v>1194802.6449347574</v>
      </c>
      <c r="X60" s="89">
        <f>_xlfn.IFNA(SUMIFS(INDEX('ABP REC Deliveries'!$I$6:$AD$274,,MATCH('REC Deliveries'!$D60,'ABP REC Deliveries'!$I$5:$AD$5)),'ABP REC Deliveries'!$E$6:$E$274,'REC Deliveries'!X$7,'ABP REC Deliveries'!$F$6:$F$274,'REC Deliveries'!$C60),0)</f>
        <v>613993.29001120047</v>
      </c>
      <c r="Y60" s="89">
        <f>_xlfn.IFNA(SUMIFS(INDEX('ABP REC Deliveries'!$I$6:$AD$274,,MATCH('REC Deliveries'!$D60,'ABP REC Deliveries'!$I$5:$AD$5)),'ABP REC Deliveries'!$E$6:$E$274,'REC Deliveries'!Y$7,'ABP REC Deliveries'!$F$6:$F$274,'REC Deliveries'!$C60),0)</f>
        <v>129692.83179761826</v>
      </c>
      <c r="Z60" s="89">
        <f>_xlfn.IFNA(SUMIFS(INDEX('ABP REC Deliveries'!$I$6:$AD$274,,MATCH('REC Deliveries'!$D60,'ABP REC Deliveries'!$I$5:$AD$5)),'ABP REC Deliveries'!$E$6:$E$274,'REC Deliveries'!Z$7,'ABP REC Deliveries'!$F$6:$F$274,'REC Deliveries'!$C60),0)</f>
        <v>561284.28207847709</v>
      </c>
      <c r="AA60" s="317">
        <f>AA32*_xlfn.IFNA(INDEX('General Inputs'!$E$9:$AF$11,MATCH('REC Deliveries'!$B60,'General Inputs'!$B$9:$B$11,0),MATCH('REC Deliveries'!$D60,'General Inputs'!$E$8:$AB$8,0)),SUMIFS('General Inputs'!$D$9:$D$11,'General Inputs'!$B$9:$B$11,'REC Deliveries'!$B60))</f>
        <v>156580.10525999431</v>
      </c>
      <c r="AB60" s="317">
        <f>AB32*_xlfn.IFNA(INDEX('General Inputs'!$E$9:$AF$11,MATCH('REC Deliveries'!$B60,'General Inputs'!$B$9:$B$11,0),MATCH('REC Deliveries'!$D60,'General Inputs'!$E$8:$AB$8,0)),SUMIFS('General Inputs'!$D$9:$D$11,'General Inputs'!$B$9:$B$11,'REC Deliveries'!$B60))</f>
        <v>5048118.4550277032</v>
      </c>
      <c r="AC60" s="317">
        <f>AC32*_xlfn.IFNA(INDEX('General Inputs'!$E$9:$AF$11,MATCH('REC Deliveries'!$B60,'General Inputs'!$B$9:$B$11,0),MATCH('REC Deliveries'!$D60,'General Inputs'!$E$8:$AB$8,0)),SUMIFS('General Inputs'!$D$9:$D$11,'General Inputs'!$B$9:$B$11,'REC Deliveries'!$B60))</f>
        <v>2901912.0790968323</v>
      </c>
      <c r="AD60" s="317">
        <f>AD32*_xlfn.IFNA(INDEX('General Inputs'!$E$9:$AF$11,MATCH('REC Deliveries'!$B60,'General Inputs'!$B$9:$B$11,0),MATCH('REC Deliveries'!$D60,'General Inputs'!$E$8:$AB$8,0)),SUMIFS('General Inputs'!$D$9:$D$11,'General Inputs'!$B$9:$B$11,'REC Deliveries'!$B60))</f>
        <v>287923.82498692675</v>
      </c>
    </row>
    <row r="61" spans="2:30">
      <c r="B61" s="20" t="s">
        <v>44</v>
      </c>
      <c r="C61" s="62" t="s">
        <v>230</v>
      </c>
      <c r="D61" s="20" t="s">
        <v>43</v>
      </c>
      <c r="E61" s="89">
        <f>SUMIFS('ABP Under Contract'!$C35:$Z35,'ABP Under Contract'!$C$6:$Z$6,'REC Deliveries'!$B61,'ABP Under Contract'!$C$7:$Z$7,'REC Deliveries'!E$4,'ABP Under Contract'!$C$8:$Z$8,'REC Deliveries'!E$7)</f>
        <v>0</v>
      </c>
      <c r="F61" s="89">
        <f>SUMIFS('ABP Under Contract'!$C35:$Z35,'ABP Under Contract'!$C$6:$Z$6,'REC Deliveries'!$B61,'ABP Under Contract'!$C$7:$Z$7,'REC Deliveries'!F$4,'ABP Under Contract'!$C$8:$Z$8,'REC Deliveries'!F$7)</f>
        <v>0</v>
      </c>
      <c r="G61" s="89">
        <f>SUMIFS('ABP Under Contract'!$C35:$Z35,'ABP Under Contract'!$C$6:$Z$6,'REC Deliveries'!$B61,'ABP Under Contract'!$C$7:$Z$7,'REC Deliveries'!G$4,'ABP Under Contract'!$C$8:$Z$8,'REC Deliveries'!G$7)</f>
        <v>128543</v>
      </c>
      <c r="H61" s="89">
        <f>SUMIFS('ABP Under Contract'!$C35:$Z35,'ABP Under Contract'!$C$6:$Z$6,'REC Deliveries'!$B61,'ABP Under Contract'!$C$7:$Z$7,'REC Deliveries'!H$4,'ABP Under Contract'!$C$8:$Z$8,'REC Deliveries'!H$7)</f>
        <v>2851</v>
      </c>
      <c r="I61" s="89">
        <f>SUMIFS('ABP Under Contract'!$C35:$Z35,'ABP Under Contract'!$C$6:$Z$6,'REC Deliveries'!$B61,'ABP Under Contract'!$C$7:$Z$7,'REC Deliveries'!I$4,'ABP Under Contract'!$C$8:$Z$8,'REC Deliveries'!I$7)</f>
        <v>0</v>
      </c>
      <c r="J61" s="89">
        <f>SUMIFS('ABP Under Contract'!$C35:$Z35,'ABP Under Contract'!$C$6:$Z$6,'REC Deliveries'!$B61,'ABP Under Contract'!$C$7:$Z$7,'REC Deliveries'!J$4,'ABP Under Contract'!$C$8:$Z$8,'REC Deliveries'!J$7)</f>
        <v>69824</v>
      </c>
      <c r="K61" s="317">
        <f>K33*_xlfn.IFNA(INDEX('General Inputs'!$E$9:$AF$11,MATCH('REC Deliveries'!$B61,'General Inputs'!$B$9:$B$11,0),MATCH('REC Deliveries'!$D61,'General Inputs'!$E$8:$AB$8,0)),SUMIFS('General Inputs'!$D$9:$D$11,'General Inputs'!$B$9:$B$11,'REC Deliveries'!$B61))</f>
        <v>741248.9240443802</v>
      </c>
      <c r="L61" s="317">
        <f>L33*_xlfn.IFNA(INDEX('General Inputs'!$E$9:$AF$11,MATCH('REC Deliveries'!$B61,'General Inputs'!$B$9:$B$11,0),MATCH('REC Deliveries'!$D61,'General Inputs'!$E$8:$AB$8,0)),SUMIFS('General Inputs'!$D$9:$D$11,'General Inputs'!$B$9:$B$11,'REC Deliveries'!$B61))</f>
        <v>932721.58960365807</v>
      </c>
      <c r="M61" s="317">
        <f>M33*_xlfn.IFNA(INDEX('General Inputs'!$E$9:$AF$11,MATCH('REC Deliveries'!$B61,'General Inputs'!$B$9:$B$11,0),MATCH('REC Deliveries'!$D61,'General Inputs'!$E$8:$AB$8,0)),SUMIFS('General Inputs'!$D$9:$D$11,'General Inputs'!$B$9:$B$11,'REC Deliveries'!$B61))</f>
        <v>28958.732443191042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17">
        <f>S33*_xlfn.IFNA(INDEX('General Inputs'!$E$9:$AF$11,MATCH('REC Deliveries'!$B61,'General Inputs'!$B$9:$B$11,0),MATCH('REC Deliveries'!$D61,'General Inputs'!$E$8:$AB$8,0)),SUMIFS('General Inputs'!$D$9:$D$11,'General Inputs'!$B$9:$B$11,'REC Deliveries'!$B61))</f>
        <v>30264.090860744265</v>
      </c>
      <c r="T61" s="117">
        <f>T33*SUMIFS('General Inputs'!$D$21:$D$23,'General Inputs'!$B$21:$B$23,'REC Deliveries'!$B61)</f>
        <v>108781.82339999999</v>
      </c>
      <c r="U61" s="89">
        <f>_xlfn.IFNA(SUMIFS(INDEX('ABP REC Deliveries'!$I$6:$AD$274,,MATCH('REC Deliveries'!$D61,'ABP REC Deliveries'!$I$5:$AD$5)),'ABP REC Deliveries'!$E$6:$E$274,'REC Deliveries'!U$7,'ABP REC Deliveries'!$F$6:$F$274,'REC Deliveries'!$C61),0)</f>
        <v>439078.18714192254</v>
      </c>
      <c r="V61" s="89">
        <f>_xlfn.IFNA(SUMIFS(INDEX('ABP REC Deliveries'!$I$6:$AD$274,,MATCH('REC Deliveries'!$D61,'ABP REC Deliveries'!$I$5:$AD$5)),'ABP REC Deliveries'!$E$6:$E$274,'REC Deliveries'!V$7,'ABP REC Deliveries'!$F$6:$F$274,'REC Deliveries'!$C61),0)</f>
        <v>478951.39466111816</v>
      </c>
      <c r="W61" s="89">
        <f>_xlfn.IFNA(SUMIFS(INDEX('ABP REC Deliveries'!$I$6:$AD$274,,MATCH('REC Deliveries'!$D61,'ABP REC Deliveries'!$I$5:$AD$5)),'ABP REC Deliveries'!$E$6:$E$274,'REC Deliveries'!W$7,'ABP REC Deliveries'!$F$6:$F$274,'REC Deliveries'!$C61),0)</f>
        <v>1236814.7553900834</v>
      </c>
      <c r="X61" s="89">
        <f>_xlfn.IFNA(SUMIFS(INDEX('ABP REC Deliveries'!$I$6:$AD$274,,MATCH('REC Deliveries'!$D61,'ABP REC Deliveries'!$I$5:$AD$5)),'ABP REC Deliveries'!$E$6:$E$274,'REC Deliveries'!X$7,'ABP REC Deliveries'!$F$6:$F$274,'REC Deliveries'!$C61),0)</f>
        <v>634027.75348114432</v>
      </c>
      <c r="Y61" s="89">
        <f>_xlfn.IFNA(SUMIFS(INDEX('ABP REC Deliveries'!$I$6:$AD$274,,MATCH('REC Deliveries'!$D61,'ABP REC Deliveries'!$I$5:$AD$5)),'ABP REC Deliveries'!$E$6:$E$274,'REC Deliveries'!Y$7,'ABP REC Deliveries'!$F$6:$F$274,'REC Deliveries'!$C61),0)</f>
        <v>122965.14469953495</v>
      </c>
      <c r="Z61" s="89">
        <f>_xlfn.IFNA(SUMIFS(INDEX('ABP REC Deliveries'!$I$6:$AD$274,,MATCH('REC Deliveries'!$D61,'ABP REC Deliveries'!$I$5:$AD$5)),'ABP REC Deliveries'!$E$6:$E$274,'REC Deliveries'!Z$7,'ABP REC Deliveries'!$F$6:$F$274,'REC Deliveries'!$C61),0)</f>
        <v>532168.21629013133</v>
      </c>
      <c r="AA61" s="317">
        <f>AA33*_xlfn.IFNA(INDEX('General Inputs'!$E$9:$AF$11,MATCH('REC Deliveries'!$B61,'General Inputs'!$B$9:$B$11,0),MATCH('REC Deliveries'!$D61,'General Inputs'!$E$8:$AB$8,0)),SUMIFS('General Inputs'!$D$9:$D$11,'General Inputs'!$B$9:$B$11,'REC Deliveries'!$B61))</f>
        <v>156046.9698507376</v>
      </c>
      <c r="AB61" s="317">
        <f>AB33*_xlfn.IFNA(INDEX('General Inputs'!$E$9:$AF$11,MATCH('REC Deliveries'!$B61,'General Inputs'!$B$9:$B$11,0),MATCH('REC Deliveries'!$D61,'General Inputs'!$E$8:$AB$8,0)),SUMIFS('General Inputs'!$D$9:$D$11,'General Inputs'!$B$9:$B$11,'REC Deliveries'!$B61))</f>
        <v>5232840.4958342398</v>
      </c>
      <c r="AC61" s="317">
        <f>AC33*_xlfn.IFNA(INDEX('General Inputs'!$E$9:$AF$11,MATCH('REC Deliveries'!$B61,'General Inputs'!$B$9:$B$11,0),MATCH('REC Deliveries'!$D61,'General Inputs'!$E$8:$AB$8,0)),SUMIFS('General Inputs'!$D$9:$D$11,'General Inputs'!$B$9:$B$11,'REC Deliveries'!$B61))</f>
        <v>3029003.9623110401</v>
      </c>
      <c r="AD61" s="317">
        <f>AD33*_xlfn.IFNA(INDEX('General Inputs'!$E$9:$AF$11,MATCH('REC Deliveries'!$B61,'General Inputs'!$B$9:$B$11,0),MATCH('REC Deliveries'!$D61,'General Inputs'!$E$8:$AB$8,0)),SUMIFS('General Inputs'!$D$9:$D$11,'General Inputs'!$B$9:$B$11,'REC Deliveries'!$B61))</f>
        <v>302671.13421574992</v>
      </c>
    </row>
    <row r="62" spans="2:30">
      <c r="C62" s="200"/>
    </row>
    <row r="63" spans="2:30">
      <c r="C63" s="200"/>
    </row>
    <row r="64" spans="2:30">
      <c r="B64" s="20" t="s">
        <v>45</v>
      </c>
      <c r="C64" s="62" t="s">
        <v>231</v>
      </c>
      <c r="D64" s="20" t="s">
        <v>88</v>
      </c>
      <c r="E64" s="89">
        <f>SUMIFS('ABP Under Contract'!$C10:$Z10,'ABP Under Contract'!$C$6:$Z$6,'REC Deliveries'!$B64,'ABP Under Contract'!$C$7:$Z$7,'REC Deliveries'!E$4,'ABP Under Contract'!$C$8:$Z$8,'REC Deliveries'!E$7)</f>
        <v>141601</v>
      </c>
      <c r="F64" s="89">
        <f>SUMIFS('ABP Under Contract'!$C10:$Z10,'ABP Under Contract'!$C$6:$Z$6,'REC Deliveries'!$B64,'ABP Under Contract'!$C$7:$Z$7,'REC Deliveries'!F$4,'ABP Under Contract'!$C$8:$Z$8,'REC Deliveries'!F$7)</f>
        <v>228915</v>
      </c>
      <c r="G64" s="89">
        <f>SUMIFS('ABP Under Contract'!$C10:$Z10,'ABP Under Contract'!$C$6:$Z$6,'REC Deliveries'!$B64,'ABP Under Contract'!$C$7:$Z$7,'REC Deliveries'!G$4,'ABP Under Contract'!$C$8:$Z$8,'REC Deliveries'!G$7)</f>
        <v>81355</v>
      </c>
      <c r="H64" s="89">
        <f>SUMIFS('ABP Under Contract'!$C10:$Z10,'ABP Under Contract'!$C$6:$Z$6,'REC Deliveries'!$B64,'ABP Under Contract'!$C$7:$Z$7,'REC Deliveries'!H$4,'ABP Under Contract'!$C$8:$Z$8,'REC Deliveries'!H$7)</f>
        <v>0</v>
      </c>
      <c r="I64" s="89">
        <f>SUMIFS('ABP Under Contract'!$C10:$Z10,'ABP Under Contract'!$C$6:$Z$6,'REC Deliveries'!$B64,'ABP Under Contract'!$C$7:$Z$7,'REC Deliveries'!I$4,'ABP Under Contract'!$C$8:$Z$8,'REC Deliveries'!I$7)</f>
        <v>0</v>
      </c>
      <c r="J64" s="89">
        <f>SUMIFS('ABP Under Contract'!$C10:$Z10,'ABP Under Contract'!$C$6:$Z$6,'REC Deliveries'!$B64,'ABP Under Contract'!$C$7:$Z$7,'REC Deliveries'!J$4,'ABP Under Contract'!$C$8:$Z$8,'REC Deliveries'!J$7)</f>
        <v>0</v>
      </c>
      <c r="K64" s="317">
        <f>K8*_xlfn.IFNA(INDEX('General Inputs'!$E$9:$AF$11,MATCH('REC Deliveries'!$B64,'General Inputs'!$B$9:$B$11,0),MATCH('REC Deliveries'!$D64,'General Inputs'!$E$8:$AB$8,0)),SUMIFS('General Inputs'!$D$9:$D$11,'General Inputs'!$B$9:$B$11,'REC Deliveries'!$B64))</f>
        <v>0</v>
      </c>
      <c r="L64" s="317">
        <f>L8*_xlfn.IFNA(INDEX('General Inputs'!$E$9:$AF$11,MATCH('REC Deliveries'!$B64,'General Inputs'!$B$9:$B$11,0),MATCH('REC Deliveries'!$D64,'General Inputs'!$E$8:$AB$8,0)),SUMIFS('General Inputs'!$D$9:$D$11,'General Inputs'!$B$9:$B$11,'REC Deliveries'!$B64))</f>
        <v>0</v>
      </c>
      <c r="M64" s="317">
        <f>M8*_xlfn.IFNA(INDEX('General Inputs'!$E$9:$AF$11,MATCH('REC Deliveries'!$B64,'General Inputs'!$B$9:$B$11,0),MATCH('REC Deliveries'!$D64,'General Inputs'!$E$8:$AB$8,0)),SUMIFS('General Inputs'!$D$9:$D$11,'General Inputs'!$B$9:$B$11,'REC Deliveries'!$B64))</f>
        <v>0</v>
      </c>
      <c r="N64" s="37">
        <v>1233838</v>
      </c>
      <c r="O64" s="37">
        <v>27887</v>
      </c>
      <c r="P64" s="37">
        <v>0</v>
      </c>
      <c r="Q64" s="37">
        <v>513482</v>
      </c>
      <c r="R64" s="37">
        <v>18445</v>
      </c>
      <c r="S64" s="317">
        <f>S8*_xlfn.IFNA(INDEX('General Inputs'!$E$9:$AF$11,MATCH('REC Deliveries'!$B64,'General Inputs'!$B$9:$B$11,0),MATCH('REC Deliveries'!$D64,'General Inputs'!$E$8:$AB$8,0)),SUMIFS('General Inputs'!$D$9:$D$11,'General Inputs'!$B$9:$B$11,'REC Deliveries'!$B64))</f>
        <v>12007.235675806844</v>
      </c>
      <c r="T64" s="117">
        <f>T8*SUMIFS('General Inputs'!$D$21:$D$23,'General Inputs'!$B$21:$B$23,'REC Deliveries'!$B64)</f>
        <v>0</v>
      </c>
      <c r="U64" s="89">
        <f>_xlfn.IFNA(SUMIFS(INDEX('ABP REC Deliveries'!$I$6:$AD$274,,MATCH('REC Deliveries'!$D64,'ABP REC Deliveries'!$I$5:$AD$5)),'ABP REC Deliveries'!$E$6:$E$274,'REC Deliveries'!U$7,'ABP REC Deliveries'!$F$6:$F$274,'REC Deliveries'!$C64),0)</f>
        <v>0</v>
      </c>
      <c r="V64" s="89">
        <f>_xlfn.IFNA(SUMIFS(INDEX('ABP REC Deliveries'!$I$6:$AD$274,,MATCH('REC Deliveries'!$D64,'ABP REC Deliveries'!$I$5:$AD$5)),'ABP REC Deliveries'!$E$6:$E$274,'REC Deliveries'!V$7,'ABP REC Deliveries'!$F$6:$F$274,'REC Deliveries'!$C64),0)</f>
        <v>0</v>
      </c>
      <c r="W64" s="89">
        <f>_xlfn.IFNA(SUMIFS(INDEX('ABP REC Deliveries'!$I$6:$AD$274,,MATCH('REC Deliveries'!$D64,'ABP REC Deliveries'!$I$5:$AD$5)),'ABP REC Deliveries'!$E$6:$E$274,'REC Deliveries'!W$7,'ABP REC Deliveries'!$F$6:$F$274,'REC Deliveries'!$C64),0)</f>
        <v>0</v>
      </c>
      <c r="X64" s="89">
        <f>_xlfn.IFNA(SUMIFS(INDEX('ABP REC Deliveries'!$I$6:$AD$274,,MATCH('REC Deliveries'!$D64,'ABP REC Deliveries'!$I$5:$AD$5)),'ABP REC Deliveries'!$E$6:$E$274,'REC Deliveries'!X$7,'ABP REC Deliveries'!$F$6:$F$274,'REC Deliveries'!$C64),0)</f>
        <v>0</v>
      </c>
      <c r="Y64" s="89">
        <f>_xlfn.IFNA(SUMIFS(INDEX('ABP REC Deliveries'!$I$6:$AD$274,,MATCH('REC Deliveries'!$D64,'ABP REC Deliveries'!$I$5:$AD$5)),'ABP REC Deliveries'!$E$6:$E$274,'REC Deliveries'!Y$7,'ABP REC Deliveries'!$F$6:$F$274,'REC Deliveries'!$C64),0)</f>
        <v>0</v>
      </c>
      <c r="Z64" s="89">
        <f>_xlfn.IFNA(SUMIFS(INDEX('ABP REC Deliveries'!$I$6:$AD$274,,MATCH('REC Deliveries'!$D64,'ABP REC Deliveries'!$I$5:$AD$5)),'ABP REC Deliveries'!$E$6:$E$274,'REC Deliveries'!Z$7,'ABP REC Deliveries'!$F$6:$F$274,'REC Deliveries'!$C64),0)</f>
        <v>0</v>
      </c>
      <c r="AA64" s="317">
        <f>AA8*_xlfn.IFNA(INDEX('General Inputs'!$E$9:$AF$11,MATCH('REC Deliveries'!$B64,'General Inputs'!$B$9:$B$11,0),MATCH('REC Deliveries'!$D64,'General Inputs'!$E$8:$AB$8,0)),SUMIFS('General Inputs'!$D$9:$D$11,'General Inputs'!$B$9:$B$11,'REC Deliveries'!$B64))</f>
        <v>0</v>
      </c>
      <c r="AB64" s="317">
        <f>AB8*_xlfn.IFNA(INDEX('General Inputs'!$E$9:$AF$11,MATCH('REC Deliveries'!$B64,'General Inputs'!$B$9:$B$11,0),MATCH('REC Deliveries'!$D64,'General Inputs'!$E$8:$AB$8,0)),SUMIFS('General Inputs'!$D$9:$D$11,'General Inputs'!$B$9:$B$11,'REC Deliveries'!$B64))</f>
        <v>0</v>
      </c>
      <c r="AC64" s="317">
        <f>AC8*_xlfn.IFNA(INDEX('General Inputs'!$E$9:$AF$11,MATCH('REC Deliveries'!$B64,'General Inputs'!$B$9:$B$11,0),MATCH('REC Deliveries'!$D64,'General Inputs'!$E$8:$AB$8,0)),SUMIFS('General Inputs'!$D$9:$D$11,'General Inputs'!$B$9:$B$11,'REC Deliveries'!$B64))</f>
        <v>0</v>
      </c>
      <c r="AD64" s="317">
        <f>AD8*_xlfn.IFNA(INDEX('General Inputs'!$E$9:$AF$11,MATCH('REC Deliveries'!$B64,'General Inputs'!$B$9:$B$11,0),MATCH('REC Deliveries'!$D64,'General Inputs'!$E$8:$AB$8,0)),SUMIFS('General Inputs'!$D$9:$D$11,'General Inputs'!$B$9:$B$11,'REC Deliveries'!$B64))</f>
        <v>0</v>
      </c>
    </row>
    <row r="65" spans="2:30">
      <c r="B65" s="20" t="s">
        <v>45</v>
      </c>
      <c r="C65" s="62" t="s">
        <v>231</v>
      </c>
      <c r="D65" s="20" t="s">
        <v>89</v>
      </c>
      <c r="E65" s="89">
        <f>SUMIFS('ABP Under Contract'!$C11:$Z11,'ABP Under Contract'!$C$6:$Z$6,'REC Deliveries'!$B65,'ABP Under Contract'!$C$7:$Z$7,'REC Deliveries'!E$4,'ABP Under Contract'!$C$8:$Z$8,'REC Deliveries'!E$7)</f>
        <v>184201</v>
      </c>
      <c r="F65" s="89">
        <f>SUMIFS('ABP Under Contract'!$C11:$Z11,'ABP Under Contract'!$C$6:$Z$6,'REC Deliveries'!$B65,'ABP Under Contract'!$C$7:$Z$7,'REC Deliveries'!F$4,'ABP Under Contract'!$C$8:$Z$8,'REC Deliveries'!F$7)</f>
        <v>280339</v>
      </c>
      <c r="G65" s="89">
        <f>SUMIFS('ABP Under Contract'!$C11:$Z11,'ABP Under Contract'!$C$6:$Z$6,'REC Deliveries'!$B65,'ABP Under Contract'!$C$7:$Z$7,'REC Deliveries'!G$4,'ABP Under Contract'!$C$8:$Z$8,'REC Deliveries'!G$7)</f>
        <v>262423</v>
      </c>
      <c r="H65" s="89">
        <f>SUMIFS('ABP Under Contract'!$C11:$Z11,'ABP Under Contract'!$C$6:$Z$6,'REC Deliveries'!$B65,'ABP Under Contract'!$C$7:$Z$7,'REC Deliveries'!H$4,'ABP Under Contract'!$C$8:$Z$8,'REC Deliveries'!H$7)</f>
        <v>0</v>
      </c>
      <c r="I65" s="89">
        <f>SUMIFS('ABP Under Contract'!$C11:$Z11,'ABP Under Contract'!$C$6:$Z$6,'REC Deliveries'!$B65,'ABP Under Contract'!$C$7:$Z$7,'REC Deliveries'!I$4,'ABP Under Contract'!$C$8:$Z$8,'REC Deliveries'!I$7)</f>
        <v>0</v>
      </c>
      <c r="J65" s="89">
        <f>SUMIFS('ABP Under Contract'!$C11:$Z11,'ABP Under Contract'!$C$6:$Z$6,'REC Deliveries'!$B65,'ABP Under Contract'!$C$7:$Z$7,'REC Deliveries'!J$4,'ABP Under Contract'!$C$8:$Z$8,'REC Deliveries'!J$7)</f>
        <v>0</v>
      </c>
      <c r="K65" s="317">
        <f>K9*_xlfn.IFNA(INDEX('General Inputs'!$E$9:$AF$11,MATCH('REC Deliveries'!$B65,'General Inputs'!$B$9:$B$11,0),MATCH('REC Deliveries'!$D65,'General Inputs'!$E$8:$AB$8,0)),SUMIFS('General Inputs'!$D$9:$D$11,'General Inputs'!$B$9:$B$11,'REC Deliveries'!$B65))</f>
        <v>0</v>
      </c>
      <c r="L65" s="317">
        <f>L9*_xlfn.IFNA(INDEX('General Inputs'!$E$9:$AF$11,MATCH('REC Deliveries'!$B65,'General Inputs'!$B$9:$B$11,0),MATCH('REC Deliveries'!$D65,'General Inputs'!$E$8:$AB$8,0)),SUMIFS('General Inputs'!$D$9:$D$11,'General Inputs'!$B$9:$B$11,'REC Deliveries'!$B65))</f>
        <v>0</v>
      </c>
      <c r="M65" s="317">
        <f>M9*_xlfn.IFNA(INDEX('General Inputs'!$E$9:$AF$11,MATCH('REC Deliveries'!$B65,'General Inputs'!$B$9:$B$11,0),MATCH('REC Deliveries'!$D65,'General Inputs'!$E$8:$AB$8,0)),SUMIFS('General Inputs'!$D$9:$D$11,'General Inputs'!$B$9:$B$11,'REC Deliveries'!$B65))</f>
        <v>0</v>
      </c>
      <c r="N65" s="37">
        <v>1233838</v>
      </c>
      <c r="O65" s="37">
        <v>27887</v>
      </c>
      <c r="P65" s="37">
        <v>18445</v>
      </c>
      <c r="Q65" s="37">
        <v>1452887</v>
      </c>
      <c r="R65" s="37">
        <v>651114</v>
      </c>
      <c r="S65" s="317">
        <f>S9*_xlfn.IFNA(INDEX('General Inputs'!$E$9:$AF$11,MATCH('REC Deliveries'!$B65,'General Inputs'!$B$9:$B$11,0),MATCH('REC Deliveries'!$D65,'General Inputs'!$E$8:$AB$8,0)),SUMIFS('General Inputs'!$D$9:$D$11,'General Inputs'!$B$9:$B$11,'REC Deliveries'!$B65))</f>
        <v>20691.391884346096</v>
      </c>
      <c r="T65" s="117">
        <f>T9*SUMIFS('General Inputs'!$D$21:$D$23,'General Inputs'!$B$21:$B$23,'REC Deliveries'!$B65)</f>
        <v>0</v>
      </c>
      <c r="U65" s="89">
        <f>_xlfn.IFNA(SUMIFS(INDEX('ABP REC Deliveries'!$I$6:$AD$274,,MATCH('REC Deliveries'!$D65,'ABP REC Deliveries'!$I$5:$AD$5)),'ABP REC Deliveries'!$E$6:$E$274,'REC Deliveries'!U$7,'ABP REC Deliveries'!$F$6:$F$274,'REC Deliveries'!$C65),0)</f>
        <v>0</v>
      </c>
      <c r="V65" s="89">
        <f>_xlfn.IFNA(SUMIFS(INDEX('ABP REC Deliveries'!$I$6:$AD$274,,MATCH('REC Deliveries'!$D65,'ABP REC Deliveries'!$I$5:$AD$5)),'ABP REC Deliveries'!$E$6:$E$274,'REC Deliveries'!V$7,'ABP REC Deliveries'!$F$6:$F$274,'REC Deliveries'!$C65),0)</f>
        <v>0</v>
      </c>
      <c r="W65" s="89">
        <f>_xlfn.IFNA(SUMIFS(INDEX('ABP REC Deliveries'!$I$6:$AD$274,,MATCH('REC Deliveries'!$D65,'ABP REC Deliveries'!$I$5:$AD$5)),'ABP REC Deliveries'!$E$6:$E$274,'REC Deliveries'!W$7,'ABP REC Deliveries'!$F$6:$F$274,'REC Deliveries'!$C65),0)</f>
        <v>0</v>
      </c>
      <c r="X65" s="89">
        <f>_xlfn.IFNA(SUMIFS(INDEX('ABP REC Deliveries'!$I$6:$AD$274,,MATCH('REC Deliveries'!$D65,'ABP REC Deliveries'!$I$5:$AD$5)),'ABP REC Deliveries'!$E$6:$E$274,'REC Deliveries'!X$7,'ABP REC Deliveries'!$F$6:$F$274,'REC Deliveries'!$C65),0)</f>
        <v>0</v>
      </c>
      <c r="Y65" s="89">
        <f>_xlfn.IFNA(SUMIFS(INDEX('ABP REC Deliveries'!$I$6:$AD$274,,MATCH('REC Deliveries'!$D65,'ABP REC Deliveries'!$I$5:$AD$5)),'ABP REC Deliveries'!$E$6:$E$274,'REC Deliveries'!Y$7,'ABP REC Deliveries'!$F$6:$F$274,'REC Deliveries'!$C65),0)</f>
        <v>0</v>
      </c>
      <c r="Z65" s="89">
        <f>_xlfn.IFNA(SUMIFS(INDEX('ABP REC Deliveries'!$I$6:$AD$274,,MATCH('REC Deliveries'!$D65,'ABP REC Deliveries'!$I$5:$AD$5)),'ABP REC Deliveries'!$E$6:$E$274,'REC Deliveries'!Z$7,'ABP REC Deliveries'!$F$6:$F$274,'REC Deliveries'!$C65),0)</f>
        <v>0</v>
      </c>
      <c r="AA65" s="317">
        <f>AA9*_xlfn.IFNA(INDEX('General Inputs'!$E$9:$AF$11,MATCH('REC Deliveries'!$B65,'General Inputs'!$B$9:$B$11,0),MATCH('REC Deliveries'!$D65,'General Inputs'!$E$8:$AB$8,0)),SUMIFS('General Inputs'!$D$9:$D$11,'General Inputs'!$B$9:$B$11,'REC Deliveries'!$B65))</f>
        <v>0</v>
      </c>
      <c r="AB65" s="317">
        <f>AB9*_xlfn.IFNA(INDEX('General Inputs'!$E$9:$AF$11,MATCH('REC Deliveries'!$B65,'General Inputs'!$B$9:$B$11,0),MATCH('REC Deliveries'!$D65,'General Inputs'!$E$8:$AB$8,0)),SUMIFS('General Inputs'!$D$9:$D$11,'General Inputs'!$B$9:$B$11,'REC Deliveries'!$B65))</f>
        <v>0</v>
      </c>
      <c r="AC65" s="317">
        <f>AC9*_xlfn.IFNA(INDEX('General Inputs'!$E$9:$AF$11,MATCH('REC Deliveries'!$B65,'General Inputs'!$B$9:$B$11,0),MATCH('REC Deliveries'!$D65,'General Inputs'!$E$8:$AB$8,0)),SUMIFS('General Inputs'!$D$9:$D$11,'General Inputs'!$B$9:$B$11,'REC Deliveries'!$B65))</f>
        <v>0</v>
      </c>
      <c r="AD65" s="317">
        <f>AD9*_xlfn.IFNA(INDEX('General Inputs'!$E$9:$AF$11,MATCH('REC Deliveries'!$B65,'General Inputs'!$B$9:$B$11,0),MATCH('REC Deliveries'!$D65,'General Inputs'!$E$8:$AB$8,0)),SUMIFS('General Inputs'!$D$9:$D$11,'General Inputs'!$B$9:$B$11,'REC Deliveries'!$B65))</f>
        <v>0</v>
      </c>
    </row>
    <row r="66" spans="2:30">
      <c r="B66" s="20" t="s">
        <v>45</v>
      </c>
      <c r="C66" s="62" t="s">
        <v>231</v>
      </c>
      <c r="D66" s="20" t="s">
        <v>20</v>
      </c>
      <c r="E66" s="89">
        <f>SUMIFS('ABP Under Contract'!$C12:$Z12,'ABP Under Contract'!$C$6:$Z$6,'REC Deliveries'!$B66,'ABP Under Contract'!$C$7:$Z$7,'REC Deliveries'!E$4,'ABP Under Contract'!$C$8:$Z$8,'REC Deliveries'!E$7)</f>
        <v>251636</v>
      </c>
      <c r="F66" s="89">
        <f>SUMIFS('ABP Under Contract'!$C12:$Z12,'ABP Under Contract'!$C$6:$Z$6,'REC Deliveries'!$B66,'ABP Under Contract'!$C$7:$Z$7,'REC Deliveries'!F$4,'ABP Under Contract'!$C$8:$Z$8,'REC Deliveries'!F$7)</f>
        <v>299360</v>
      </c>
      <c r="G66" s="89">
        <f>SUMIFS('ABP Under Contract'!$C12:$Z12,'ABP Under Contract'!$C$6:$Z$6,'REC Deliveries'!$B66,'ABP Under Contract'!$C$7:$Z$7,'REC Deliveries'!G$4,'ABP Under Contract'!$C$8:$Z$8,'REC Deliveries'!G$7)</f>
        <v>327745</v>
      </c>
      <c r="H66" s="89">
        <f>SUMIFS('ABP Under Contract'!$C12:$Z12,'ABP Under Contract'!$C$6:$Z$6,'REC Deliveries'!$B66,'ABP Under Contract'!$C$7:$Z$7,'REC Deliveries'!H$4,'ABP Under Contract'!$C$8:$Z$8,'REC Deliveries'!H$7)</f>
        <v>0</v>
      </c>
      <c r="I66" s="89">
        <f>SUMIFS('ABP Under Contract'!$C12:$Z12,'ABP Under Contract'!$C$6:$Z$6,'REC Deliveries'!$B66,'ABP Under Contract'!$C$7:$Z$7,'REC Deliveries'!I$4,'ABP Under Contract'!$C$8:$Z$8,'REC Deliveries'!I$7)</f>
        <v>0</v>
      </c>
      <c r="J66" s="89">
        <f>SUMIFS('ABP Under Contract'!$C12:$Z12,'ABP Under Contract'!$C$6:$Z$6,'REC Deliveries'!$B66,'ABP Under Contract'!$C$7:$Z$7,'REC Deliveries'!J$4,'ABP Under Contract'!$C$8:$Z$8,'REC Deliveries'!J$7)</f>
        <v>0</v>
      </c>
      <c r="K66" s="317">
        <f>K10*_xlfn.IFNA(INDEX('General Inputs'!$E$9:$AF$11,MATCH('REC Deliveries'!$B66,'General Inputs'!$B$9:$B$11,0),MATCH('REC Deliveries'!$D66,'General Inputs'!$E$8:$AB$8,0)),SUMIFS('General Inputs'!$D$9:$D$11,'General Inputs'!$B$9:$B$11,'REC Deliveries'!$B66))</f>
        <v>0</v>
      </c>
      <c r="L66" s="317">
        <f>L10*_xlfn.IFNA(INDEX('General Inputs'!$E$9:$AF$11,MATCH('REC Deliveries'!$B66,'General Inputs'!$B$9:$B$11,0),MATCH('REC Deliveries'!$D66,'General Inputs'!$E$8:$AB$8,0)),SUMIFS('General Inputs'!$D$9:$D$11,'General Inputs'!$B$9:$B$11,'REC Deliveries'!$B66))</f>
        <v>0</v>
      </c>
      <c r="M66" s="317">
        <f>M10*_xlfn.IFNA(INDEX('General Inputs'!$E$9:$AF$11,MATCH('REC Deliveries'!$B66,'General Inputs'!$B$9:$B$11,0),MATCH('REC Deliveries'!$D66,'General Inputs'!$E$8:$AB$8,0)),SUMIFS('General Inputs'!$D$9:$D$11,'General Inputs'!$B$9:$B$11,'REC Deliveries'!$B66))</f>
        <v>0</v>
      </c>
      <c r="N66" s="37">
        <v>1233838</v>
      </c>
      <c r="O66" s="37">
        <v>27887</v>
      </c>
      <c r="P66" s="37">
        <v>5286</v>
      </c>
      <c r="Q66" s="37">
        <v>1452887</v>
      </c>
      <c r="R66" s="37">
        <v>1403726</v>
      </c>
      <c r="S66" s="317">
        <f>S10*_xlfn.IFNA(INDEX('General Inputs'!$E$9:$AF$11,MATCH('REC Deliveries'!$B66,'General Inputs'!$B$9:$B$11,0),MATCH('REC Deliveries'!$D66,'General Inputs'!$E$8:$AB$8,0)),SUMIFS('General Inputs'!$D$9:$D$11,'General Inputs'!$B$9:$B$11,'REC Deliveries'!$B66))</f>
        <v>32446.19326476931</v>
      </c>
      <c r="T66" s="117">
        <f>T10*SUMIFS('General Inputs'!$D$21:$D$23,'General Inputs'!$B$21:$B$23,'REC Deliveries'!$B66)</f>
        <v>0</v>
      </c>
      <c r="U66" s="89">
        <f>_xlfn.IFNA(SUMIFS(INDEX('ABP REC Deliveries'!$I$6:$AD$274,,MATCH('REC Deliveries'!$D66,'ABP REC Deliveries'!$I$5:$AD$5)),'ABP REC Deliveries'!$E$6:$E$274,'REC Deliveries'!U$7,'ABP REC Deliveries'!$F$6:$F$274,'REC Deliveries'!$C66),0)</f>
        <v>0</v>
      </c>
      <c r="V66" s="89">
        <f>_xlfn.IFNA(SUMIFS(INDEX('ABP REC Deliveries'!$I$6:$AD$274,,MATCH('REC Deliveries'!$D66,'ABP REC Deliveries'!$I$5:$AD$5)),'ABP REC Deliveries'!$E$6:$E$274,'REC Deliveries'!V$7,'ABP REC Deliveries'!$F$6:$F$274,'REC Deliveries'!$C66),0)</f>
        <v>0</v>
      </c>
      <c r="W66" s="89">
        <f>_xlfn.IFNA(SUMIFS(INDEX('ABP REC Deliveries'!$I$6:$AD$274,,MATCH('REC Deliveries'!$D66,'ABP REC Deliveries'!$I$5:$AD$5)),'ABP REC Deliveries'!$E$6:$E$274,'REC Deliveries'!W$7,'ABP REC Deliveries'!$F$6:$F$274,'REC Deliveries'!$C66),0)</f>
        <v>0</v>
      </c>
      <c r="X66" s="89">
        <f>_xlfn.IFNA(SUMIFS(INDEX('ABP REC Deliveries'!$I$6:$AD$274,,MATCH('REC Deliveries'!$D66,'ABP REC Deliveries'!$I$5:$AD$5)),'ABP REC Deliveries'!$E$6:$E$274,'REC Deliveries'!X$7,'ABP REC Deliveries'!$F$6:$F$274,'REC Deliveries'!$C66),0)</f>
        <v>0</v>
      </c>
      <c r="Y66" s="89">
        <f>_xlfn.IFNA(SUMIFS(INDEX('ABP REC Deliveries'!$I$6:$AD$274,,MATCH('REC Deliveries'!$D66,'ABP REC Deliveries'!$I$5:$AD$5)),'ABP REC Deliveries'!$E$6:$E$274,'REC Deliveries'!Y$7,'ABP REC Deliveries'!$F$6:$F$274,'REC Deliveries'!$C66),0)</f>
        <v>0</v>
      </c>
      <c r="Z66" s="89">
        <f>_xlfn.IFNA(SUMIFS(INDEX('ABP REC Deliveries'!$I$6:$AD$274,,MATCH('REC Deliveries'!$D66,'ABP REC Deliveries'!$I$5:$AD$5)),'ABP REC Deliveries'!$E$6:$E$274,'REC Deliveries'!Z$7,'ABP REC Deliveries'!$F$6:$F$274,'REC Deliveries'!$C66),0)</f>
        <v>0</v>
      </c>
      <c r="AA66" s="317">
        <f>AA10*_xlfn.IFNA(INDEX('General Inputs'!$E$9:$AF$11,MATCH('REC Deliveries'!$B66,'General Inputs'!$B$9:$B$11,0),MATCH('REC Deliveries'!$D66,'General Inputs'!$E$8:$AB$8,0)),SUMIFS('General Inputs'!$D$9:$D$11,'General Inputs'!$B$9:$B$11,'REC Deliveries'!$B66))</f>
        <v>0</v>
      </c>
      <c r="AB66" s="317">
        <f>AB10*_xlfn.IFNA(INDEX('General Inputs'!$E$9:$AF$11,MATCH('REC Deliveries'!$B66,'General Inputs'!$B$9:$B$11,0),MATCH('REC Deliveries'!$D66,'General Inputs'!$E$8:$AB$8,0)),SUMIFS('General Inputs'!$D$9:$D$11,'General Inputs'!$B$9:$B$11,'REC Deliveries'!$B66))</f>
        <v>0</v>
      </c>
      <c r="AC66" s="317">
        <f>AC10*_xlfn.IFNA(INDEX('General Inputs'!$E$9:$AF$11,MATCH('REC Deliveries'!$B66,'General Inputs'!$B$9:$B$11,0),MATCH('REC Deliveries'!$D66,'General Inputs'!$E$8:$AB$8,0)),SUMIFS('General Inputs'!$D$9:$D$11,'General Inputs'!$B$9:$B$11,'REC Deliveries'!$B66))</f>
        <v>0</v>
      </c>
      <c r="AD66" s="317">
        <f>AD10*_xlfn.IFNA(INDEX('General Inputs'!$E$9:$AF$11,MATCH('REC Deliveries'!$B66,'General Inputs'!$B$9:$B$11,0),MATCH('REC Deliveries'!$D66,'General Inputs'!$E$8:$AB$8,0)),SUMIFS('General Inputs'!$D$9:$D$11,'General Inputs'!$B$9:$B$11,'REC Deliveries'!$B66))</f>
        <v>0</v>
      </c>
    </row>
    <row r="67" spans="2:30">
      <c r="B67" s="20" t="s">
        <v>45</v>
      </c>
      <c r="C67" s="62" t="s">
        <v>231</v>
      </c>
      <c r="D67" s="20" t="s">
        <v>21</v>
      </c>
      <c r="E67" s="89">
        <f>SUMIFS('ABP Under Contract'!$C13:$Z13,'ABP Under Contract'!$C$6:$Z$6,'REC Deliveries'!$B67,'ABP Under Contract'!$C$7:$Z$7,'REC Deliveries'!E$4,'ABP Under Contract'!$C$8:$Z$8,'REC Deliveries'!E$7)</f>
        <v>500074</v>
      </c>
      <c r="F67" s="89">
        <f>SUMIFS('ABP Under Contract'!$C13:$Z13,'ABP Under Contract'!$C$6:$Z$6,'REC Deliveries'!$B67,'ABP Under Contract'!$C$7:$Z$7,'REC Deliveries'!F$4,'ABP Under Contract'!$C$8:$Z$8,'REC Deliveries'!F$7)</f>
        <v>354795</v>
      </c>
      <c r="G67" s="89">
        <f>SUMIFS('ABP Under Contract'!$C13:$Z13,'ABP Under Contract'!$C$6:$Z$6,'REC Deliveries'!$B67,'ABP Under Contract'!$C$7:$Z$7,'REC Deliveries'!G$4,'ABP Under Contract'!$C$8:$Z$8,'REC Deliveries'!G$7)</f>
        <v>413269</v>
      </c>
      <c r="H67" s="89">
        <f>SUMIFS('ABP Under Contract'!$C13:$Z13,'ABP Under Contract'!$C$6:$Z$6,'REC Deliveries'!$B67,'ABP Under Contract'!$C$7:$Z$7,'REC Deliveries'!H$4,'ABP Under Contract'!$C$8:$Z$8,'REC Deliveries'!H$7)</f>
        <v>0</v>
      </c>
      <c r="I67" s="89">
        <f>SUMIFS('ABP Under Contract'!$C13:$Z13,'ABP Under Contract'!$C$6:$Z$6,'REC Deliveries'!$B67,'ABP Under Contract'!$C$7:$Z$7,'REC Deliveries'!I$4,'ABP Under Contract'!$C$8:$Z$8,'REC Deliveries'!I$7)</f>
        <v>0</v>
      </c>
      <c r="J67" s="89">
        <f>SUMIFS('ABP Under Contract'!$C13:$Z13,'ABP Under Contract'!$C$6:$Z$6,'REC Deliveries'!$B67,'ABP Under Contract'!$C$7:$Z$7,'REC Deliveries'!J$4,'ABP Under Contract'!$C$8:$Z$8,'REC Deliveries'!J$7)</f>
        <v>0</v>
      </c>
      <c r="K67" s="317">
        <f>K11*_xlfn.IFNA(INDEX('General Inputs'!$E$9:$AF$11,MATCH('REC Deliveries'!$B67,'General Inputs'!$B$9:$B$11,0),MATCH('REC Deliveries'!$D67,'General Inputs'!$E$8:$AB$8,0)),SUMIFS('General Inputs'!$D$9:$D$11,'General Inputs'!$B$9:$B$11,'REC Deliveries'!$B67))</f>
        <v>0</v>
      </c>
      <c r="L67" s="317">
        <f>L11*_xlfn.IFNA(INDEX('General Inputs'!$E$9:$AF$11,MATCH('REC Deliveries'!$B67,'General Inputs'!$B$9:$B$11,0),MATCH('REC Deliveries'!$D67,'General Inputs'!$E$8:$AB$8,0)),SUMIFS('General Inputs'!$D$9:$D$11,'General Inputs'!$B$9:$B$11,'REC Deliveries'!$B67))</f>
        <v>0</v>
      </c>
      <c r="M67" s="317">
        <f>M11*_xlfn.IFNA(INDEX('General Inputs'!$E$9:$AF$11,MATCH('REC Deliveries'!$B67,'General Inputs'!$B$9:$B$11,0),MATCH('REC Deliveries'!$D67,'General Inputs'!$E$8:$AB$8,0)),SUMIFS('General Inputs'!$D$9:$D$11,'General Inputs'!$B$9:$B$11,'REC Deliveries'!$B67))</f>
        <v>0</v>
      </c>
      <c r="N67" s="37">
        <v>1233838</v>
      </c>
      <c r="O67" s="37">
        <v>27887</v>
      </c>
      <c r="P67" s="37">
        <v>0</v>
      </c>
      <c r="Q67" s="37">
        <v>1452887</v>
      </c>
      <c r="R67" s="37">
        <v>1403726</v>
      </c>
      <c r="S67" s="317">
        <f>S11*_xlfn.IFNA(INDEX('General Inputs'!$E$9:$AF$11,MATCH('REC Deliveries'!$B67,'General Inputs'!$B$9:$B$11,0),MATCH('REC Deliveries'!$D67,'General Inputs'!$E$8:$AB$8,0)),SUMIFS('General Inputs'!$D$9:$D$11,'General Inputs'!$B$9:$B$11,'REC Deliveries'!$B67))</f>
        <v>52595.705025112133</v>
      </c>
      <c r="T67" s="117">
        <f>T11*SUMIFS('General Inputs'!$D$21:$D$23,'General Inputs'!$B$21:$B$23,'REC Deliveries'!$B67)</f>
        <v>0</v>
      </c>
      <c r="U67" s="89">
        <f>_xlfn.IFNA(SUMIFS(INDEX('ABP REC Deliveries'!$I$6:$AD$274,,MATCH('REC Deliveries'!$D67,'ABP REC Deliveries'!$I$5:$AD$5)),'ABP REC Deliveries'!$E$6:$E$274,'REC Deliveries'!U$7,'ABP REC Deliveries'!$F$6:$F$274,'REC Deliveries'!$C67),0)</f>
        <v>0</v>
      </c>
      <c r="V67" s="89">
        <f>_xlfn.IFNA(SUMIFS(INDEX('ABP REC Deliveries'!$I$6:$AD$274,,MATCH('REC Deliveries'!$D67,'ABP REC Deliveries'!$I$5:$AD$5)),'ABP REC Deliveries'!$E$6:$E$274,'REC Deliveries'!V$7,'ABP REC Deliveries'!$F$6:$F$274,'REC Deliveries'!$C67),0)</f>
        <v>0</v>
      </c>
      <c r="W67" s="89">
        <f>_xlfn.IFNA(SUMIFS(INDEX('ABP REC Deliveries'!$I$6:$AD$274,,MATCH('REC Deliveries'!$D67,'ABP REC Deliveries'!$I$5:$AD$5)),'ABP REC Deliveries'!$E$6:$E$274,'REC Deliveries'!W$7,'ABP REC Deliveries'!$F$6:$F$274,'REC Deliveries'!$C67),0)</f>
        <v>0</v>
      </c>
      <c r="X67" s="89">
        <f>_xlfn.IFNA(SUMIFS(INDEX('ABP REC Deliveries'!$I$6:$AD$274,,MATCH('REC Deliveries'!$D67,'ABP REC Deliveries'!$I$5:$AD$5)),'ABP REC Deliveries'!$E$6:$E$274,'REC Deliveries'!X$7,'ABP REC Deliveries'!$F$6:$F$274,'REC Deliveries'!$C67),0)</f>
        <v>0</v>
      </c>
      <c r="Y67" s="89">
        <f>_xlfn.IFNA(SUMIFS(INDEX('ABP REC Deliveries'!$I$6:$AD$274,,MATCH('REC Deliveries'!$D67,'ABP REC Deliveries'!$I$5:$AD$5)),'ABP REC Deliveries'!$E$6:$E$274,'REC Deliveries'!Y$7,'ABP REC Deliveries'!$F$6:$F$274,'REC Deliveries'!$C67),0)</f>
        <v>0</v>
      </c>
      <c r="Z67" s="89">
        <f>_xlfn.IFNA(SUMIFS(INDEX('ABP REC Deliveries'!$I$6:$AD$274,,MATCH('REC Deliveries'!$D67,'ABP REC Deliveries'!$I$5:$AD$5)),'ABP REC Deliveries'!$E$6:$E$274,'REC Deliveries'!Z$7,'ABP REC Deliveries'!$F$6:$F$274,'REC Deliveries'!$C67),0)</f>
        <v>0</v>
      </c>
      <c r="AA67" s="317">
        <f>AA11*_xlfn.IFNA(INDEX('General Inputs'!$E$9:$AF$11,MATCH('REC Deliveries'!$B67,'General Inputs'!$B$9:$B$11,0),MATCH('REC Deliveries'!$D67,'General Inputs'!$E$8:$AB$8,0)),SUMIFS('General Inputs'!$D$9:$D$11,'General Inputs'!$B$9:$B$11,'REC Deliveries'!$B67))</f>
        <v>34049.15</v>
      </c>
      <c r="AB67" s="317">
        <f>AB11*_xlfn.IFNA(INDEX('General Inputs'!$E$9:$AF$11,MATCH('REC Deliveries'!$B67,'General Inputs'!$B$9:$B$11,0),MATCH('REC Deliveries'!$D67,'General Inputs'!$E$8:$AB$8,0)),SUMIFS('General Inputs'!$D$9:$D$11,'General Inputs'!$B$9:$B$11,'REC Deliveries'!$B67))</f>
        <v>0</v>
      </c>
      <c r="AC67" s="317">
        <f>AC11*_xlfn.IFNA(INDEX('General Inputs'!$E$9:$AF$11,MATCH('REC Deliveries'!$B67,'General Inputs'!$B$9:$B$11,0),MATCH('REC Deliveries'!$D67,'General Inputs'!$E$8:$AB$8,0)),SUMIFS('General Inputs'!$D$9:$D$11,'General Inputs'!$B$9:$B$11,'REC Deliveries'!$B67))</f>
        <v>0</v>
      </c>
      <c r="AD67" s="317">
        <f>AD11*_xlfn.IFNA(INDEX('General Inputs'!$E$9:$AF$11,MATCH('REC Deliveries'!$B67,'General Inputs'!$B$9:$B$11,0),MATCH('REC Deliveries'!$D67,'General Inputs'!$E$8:$AB$8,0)),SUMIFS('General Inputs'!$D$9:$D$11,'General Inputs'!$B$9:$B$11,'REC Deliveries'!$B67))</f>
        <v>0</v>
      </c>
    </row>
    <row r="68" spans="2:30">
      <c r="B68" s="20" t="s">
        <v>45</v>
      </c>
      <c r="C68" s="62" t="s">
        <v>231</v>
      </c>
      <c r="D68" s="20" t="s">
        <v>22</v>
      </c>
      <c r="E68" s="89">
        <f>SUMIFS('ABP Under Contract'!$C14:$Z14,'ABP Under Contract'!$C$6:$Z$6,'REC Deliveries'!$B68,'ABP Under Contract'!$C$7:$Z$7,'REC Deliveries'!E$4,'ABP Under Contract'!$C$8:$Z$8,'REC Deliveries'!E$7)</f>
        <v>684073</v>
      </c>
      <c r="F68" s="89">
        <f>SUMIFS('ABP Under Contract'!$C14:$Z14,'ABP Under Contract'!$C$6:$Z$6,'REC Deliveries'!$B68,'ABP Under Contract'!$C$7:$Z$7,'REC Deliveries'!F$4,'ABP Under Contract'!$C$8:$Z$8,'REC Deliveries'!F$7)</f>
        <v>615161</v>
      </c>
      <c r="G68" s="89">
        <f>SUMIFS('ABP Under Contract'!$C14:$Z14,'ABP Under Contract'!$C$6:$Z$6,'REC Deliveries'!$B68,'ABP Under Contract'!$C$7:$Z$7,'REC Deliveries'!G$4,'ABP Under Contract'!$C$8:$Z$8,'REC Deliveries'!G$7)</f>
        <v>747309</v>
      </c>
      <c r="H68" s="89">
        <f>SUMIFS('ABP Under Contract'!$C14:$Z14,'ABP Under Contract'!$C$6:$Z$6,'REC Deliveries'!$B68,'ABP Under Contract'!$C$7:$Z$7,'REC Deliveries'!H$4,'ABP Under Contract'!$C$8:$Z$8,'REC Deliveries'!H$7)</f>
        <v>1838</v>
      </c>
      <c r="I68" s="89">
        <f>SUMIFS('ABP Under Contract'!$C14:$Z14,'ABP Under Contract'!$C$6:$Z$6,'REC Deliveries'!$B68,'ABP Under Contract'!$C$7:$Z$7,'REC Deliveries'!I$4,'ABP Under Contract'!$C$8:$Z$8,'REC Deliveries'!I$7)</f>
        <v>6313</v>
      </c>
      <c r="J68" s="89">
        <f>SUMIFS('ABP Under Contract'!$C14:$Z14,'ABP Under Contract'!$C$6:$Z$6,'REC Deliveries'!$B68,'ABP Under Contract'!$C$7:$Z$7,'REC Deliveries'!J$4,'ABP Under Contract'!$C$8:$Z$8,'REC Deliveries'!J$7)</f>
        <v>0</v>
      </c>
      <c r="K68" s="317">
        <f>K12*_xlfn.IFNA(INDEX('General Inputs'!$E$9:$AF$11,MATCH('REC Deliveries'!$B68,'General Inputs'!$B$9:$B$11,0),MATCH('REC Deliveries'!$D68,'General Inputs'!$E$8:$AB$8,0)),SUMIFS('General Inputs'!$D$9:$D$11,'General Inputs'!$B$9:$B$11,'REC Deliveries'!$B68))</f>
        <v>23080.041773972604</v>
      </c>
      <c r="L68" s="317">
        <f>L12*_xlfn.IFNA(INDEX('General Inputs'!$E$9:$AF$11,MATCH('REC Deliveries'!$B68,'General Inputs'!$B$9:$B$11,0),MATCH('REC Deliveries'!$D68,'General Inputs'!$E$8:$AB$8,0)),SUMIFS('General Inputs'!$D$9:$D$11,'General Inputs'!$B$9:$B$11,'REC Deliveries'!$B68))</f>
        <v>33033.326484018267</v>
      </c>
      <c r="M68" s="317">
        <f>M12*_xlfn.IFNA(INDEX('General Inputs'!$E$9:$AF$11,MATCH('REC Deliveries'!$B68,'General Inputs'!$B$9:$B$11,0),MATCH('REC Deliveries'!$D68,'General Inputs'!$E$8:$AB$8,0)),SUMIFS('General Inputs'!$D$9:$D$11,'General Inputs'!$B$9:$B$11,'REC Deliveries'!$B68))</f>
        <v>247.65040068493153</v>
      </c>
      <c r="N68" s="37">
        <v>1233838</v>
      </c>
      <c r="O68" s="37">
        <v>27887</v>
      </c>
      <c r="P68" s="37">
        <v>0</v>
      </c>
      <c r="Q68" s="37">
        <v>1452887</v>
      </c>
      <c r="R68" s="37">
        <v>1403726</v>
      </c>
      <c r="S68" s="317">
        <f>S12*_xlfn.IFNA(INDEX('General Inputs'!$E$9:$AF$11,MATCH('REC Deliveries'!$B68,'General Inputs'!$B$9:$B$11,0),MATCH('REC Deliveries'!$D68,'General Inputs'!$E$8:$AB$8,0)),SUMIFS('General Inputs'!$D$9:$D$11,'General Inputs'!$B$9:$B$11,'REC Deliveries'!$B68))</f>
        <v>81611.127019055726</v>
      </c>
      <c r="T68" s="117">
        <f>T12*SUMIFS('General Inputs'!$D$21:$D$23,'General Inputs'!$B$21:$B$23,'REC Deliveries'!$B68)</f>
        <v>269304.5796</v>
      </c>
      <c r="U68" s="89">
        <f>_xlfn.IFNA(SUMIFS(INDEX('ABP REC Deliveries'!$I$6:$AD$274,,MATCH('REC Deliveries'!$D68,'ABP REC Deliveries'!$I$5:$AD$5)),'ABP REC Deliveries'!$E$6:$E$274,'REC Deliveries'!U$7,'ABP REC Deliveries'!$F$6:$F$274,'REC Deliveries'!$C68),0)</f>
        <v>5605.8334452841063</v>
      </c>
      <c r="V68" s="89">
        <f>_xlfn.IFNA(SUMIFS(INDEX('ABP REC Deliveries'!$I$6:$AD$274,,MATCH('REC Deliveries'!$D68,'ABP REC Deliveries'!$I$5:$AD$5)),'ABP REC Deliveries'!$E$6:$E$274,'REC Deliveries'!V$7,'ABP REC Deliveries'!$F$6:$F$274,'REC Deliveries'!$C68),0)</f>
        <v>0</v>
      </c>
      <c r="W68" s="89">
        <f>_xlfn.IFNA(SUMIFS(INDEX('ABP REC Deliveries'!$I$6:$AD$274,,MATCH('REC Deliveries'!$D68,'ABP REC Deliveries'!$I$5:$AD$5)),'ABP REC Deliveries'!$E$6:$E$274,'REC Deliveries'!W$7,'ABP REC Deliveries'!$F$6:$F$274,'REC Deliveries'!$C68),0)</f>
        <v>0</v>
      </c>
      <c r="X68" s="89">
        <f>_xlfn.IFNA(SUMIFS(INDEX('ABP REC Deliveries'!$I$6:$AD$274,,MATCH('REC Deliveries'!$D68,'ABP REC Deliveries'!$I$5:$AD$5)),'ABP REC Deliveries'!$E$6:$E$274,'REC Deliveries'!X$7,'ABP REC Deliveries'!$F$6:$F$274,'REC Deliveries'!$C68),0)</f>
        <v>0</v>
      </c>
      <c r="Y68" s="89">
        <f>_xlfn.IFNA(SUMIFS(INDEX('ABP REC Deliveries'!$I$6:$AD$274,,MATCH('REC Deliveries'!$D68,'ABP REC Deliveries'!$I$5:$AD$5)),'ABP REC Deliveries'!$E$6:$E$274,'REC Deliveries'!Y$7,'ABP REC Deliveries'!$F$6:$F$274,'REC Deliveries'!$C68),0)</f>
        <v>0</v>
      </c>
      <c r="Z68" s="89">
        <f>_xlfn.IFNA(SUMIFS(INDEX('ABP REC Deliveries'!$I$6:$AD$274,,MATCH('REC Deliveries'!$D68,'ABP REC Deliveries'!$I$5:$AD$5)),'ABP REC Deliveries'!$E$6:$E$274,'REC Deliveries'!Z$7,'ABP REC Deliveries'!$F$6:$F$274,'REC Deliveries'!$C68),0)</f>
        <v>0</v>
      </c>
      <c r="AA68" s="317">
        <f>AA12*_xlfn.IFNA(INDEX('General Inputs'!$E$9:$AF$11,MATCH('REC Deliveries'!$B68,'General Inputs'!$B$9:$B$11,0),MATCH('REC Deliveries'!$D68,'General Inputs'!$E$8:$AB$8,0)),SUMIFS('General Inputs'!$D$9:$D$11,'General Inputs'!$B$9:$B$11,'REC Deliveries'!$B68))</f>
        <v>67968.251000000004</v>
      </c>
      <c r="AB68" s="317">
        <f>AB12*_xlfn.IFNA(INDEX('General Inputs'!$E$9:$AF$11,MATCH('REC Deliveries'!$B68,'General Inputs'!$B$9:$B$11,0),MATCH('REC Deliveries'!$D68,'General Inputs'!$E$8:$AB$8,0)),SUMIFS('General Inputs'!$D$9:$D$11,'General Inputs'!$B$9:$B$11,'REC Deliveries'!$B68))</f>
        <v>0</v>
      </c>
      <c r="AC68" s="317">
        <f>AC12*_xlfn.IFNA(INDEX('General Inputs'!$E$9:$AF$11,MATCH('REC Deliveries'!$B68,'General Inputs'!$B$9:$B$11,0),MATCH('REC Deliveries'!$D68,'General Inputs'!$E$8:$AB$8,0)),SUMIFS('General Inputs'!$D$9:$D$11,'General Inputs'!$B$9:$B$11,'REC Deliveries'!$B68))</f>
        <v>0</v>
      </c>
      <c r="AD68" s="317">
        <f>AD12*_xlfn.IFNA(INDEX('General Inputs'!$E$9:$AF$11,MATCH('REC Deliveries'!$B68,'General Inputs'!$B$9:$B$11,0),MATCH('REC Deliveries'!$D68,'General Inputs'!$E$8:$AB$8,0)),SUMIFS('General Inputs'!$D$9:$D$11,'General Inputs'!$B$9:$B$11,'REC Deliveries'!$B68))</f>
        <v>0</v>
      </c>
    </row>
    <row r="69" spans="2:30">
      <c r="B69" s="20" t="s">
        <v>45</v>
      </c>
      <c r="C69" s="62" t="s">
        <v>231</v>
      </c>
      <c r="D69" s="20" t="s">
        <v>23</v>
      </c>
      <c r="E69" s="89">
        <f>SUMIFS('ABP Under Contract'!$C15:$Z15,'ABP Under Contract'!$C$6:$Z$6,'REC Deliveries'!$B69,'ABP Under Contract'!$C$7:$Z$7,'REC Deliveries'!E$4,'ABP Under Contract'!$C$8:$Z$8,'REC Deliveries'!E$7)</f>
        <v>730642</v>
      </c>
      <c r="F69" s="89">
        <f>SUMIFS('ABP Under Contract'!$C15:$Z15,'ABP Under Contract'!$C$6:$Z$6,'REC Deliveries'!$B69,'ABP Under Contract'!$C$7:$Z$7,'REC Deliveries'!F$4,'ABP Under Contract'!$C$8:$Z$8,'REC Deliveries'!F$7)</f>
        <v>783219</v>
      </c>
      <c r="G69" s="89">
        <f>SUMIFS('ABP Under Contract'!$C15:$Z15,'ABP Under Contract'!$C$6:$Z$6,'REC Deliveries'!$B69,'ABP Under Contract'!$C$7:$Z$7,'REC Deliveries'!G$4,'ABP Under Contract'!$C$8:$Z$8,'REC Deliveries'!G$7)</f>
        <v>1216316</v>
      </c>
      <c r="H69" s="89">
        <f>SUMIFS('ABP Under Contract'!$C15:$Z15,'ABP Under Contract'!$C$6:$Z$6,'REC Deliveries'!$B69,'ABP Under Contract'!$C$7:$Z$7,'REC Deliveries'!H$4,'ABP Under Contract'!$C$8:$Z$8,'REC Deliveries'!H$7)</f>
        <v>25346</v>
      </c>
      <c r="I69" s="89">
        <f>SUMIFS('ABP Under Contract'!$C15:$Z15,'ABP Under Contract'!$C$6:$Z$6,'REC Deliveries'!$B69,'ABP Under Contract'!$C$7:$Z$7,'REC Deliveries'!I$4,'ABP Under Contract'!$C$8:$Z$8,'REC Deliveries'!I$7)</f>
        <v>118210</v>
      </c>
      <c r="J69" s="89">
        <f>SUMIFS('ABP Under Contract'!$C15:$Z15,'ABP Under Contract'!$C$6:$Z$6,'REC Deliveries'!$B69,'ABP Under Contract'!$C$7:$Z$7,'REC Deliveries'!J$4,'ABP Under Contract'!$C$8:$Z$8,'REC Deliveries'!J$7)</f>
        <v>545907</v>
      </c>
      <c r="K69" s="317">
        <f>K13*_xlfn.IFNA(INDEX('General Inputs'!$E$9:$AF$11,MATCH('REC Deliveries'!$B69,'General Inputs'!$B$9:$B$11,0),MATCH('REC Deliveries'!$D69,'General Inputs'!$E$8:$AB$8,0)),SUMIFS('General Inputs'!$D$9:$D$11,'General Inputs'!$B$9:$B$11,'REC Deliveries'!$B69))</f>
        <v>208014.29623063069</v>
      </c>
      <c r="L69" s="317">
        <f>L13*_xlfn.IFNA(INDEX('General Inputs'!$E$9:$AF$11,MATCH('REC Deliveries'!$B69,'General Inputs'!$B$9:$B$11,0),MATCH('REC Deliveries'!$D69,'General Inputs'!$E$8:$AB$8,0)),SUMIFS('General Inputs'!$D$9:$D$11,'General Inputs'!$B$9:$B$11,'REC Deliveries'!$B69))</f>
        <v>181722.23881826489</v>
      </c>
      <c r="M69" s="317">
        <f>M13*_xlfn.IFNA(INDEX('General Inputs'!$E$9:$AF$11,MATCH('REC Deliveries'!$B69,'General Inputs'!$B$9:$B$11,0),MATCH('REC Deliveries'!$D69,'General Inputs'!$E$8:$AB$8,0)),SUMIFS('General Inputs'!$D$9:$D$11,'General Inputs'!$B$9:$B$11,'REC Deliveries'!$B69))</f>
        <v>4506.0505357848178</v>
      </c>
      <c r="N69" s="37">
        <v>1233838</v>
      </c>
      <c r="O69" s="37">
        <v>27887</v>
      </c>
      <c r="P69" s="37">
        <v>0</v>
      </c>
      <c r="Q69" s="37">
        <v>1452887</v>
      </c>
      <c r="R69" s="37">
        <v>1805793</v>
      </c>
      <c r="S69" s="317">
        <f>S13*_xlfn.IFNA(INDEX('General Inputs'!$E$9:$AF$11,MATCH('REC Deliveries'!$B69,'General Inputs'!$B$9:$B$11,0),MATCH('REC Deliveries'!$D69,'General Inputs'!$E$8:$AB$8,0)),SUMIFS('General Inputs'!$D$9:$D$11,'General Inputs'!$B$9:$B$11,'REC Deliveries'!$B69))</f>
        <v>98621.295237293773</v>
      </c>
      <c r="T69" s="117">
        <f>T13*SUMIFS('General Inputs'!$D$21:$D$23,'General Inputs'!$B$21:$B$23,'REC Deliveries'!$B69)</f>
        <v>269304.5796</v>
      </c>
      <c r="U69" s="89">
        <f>_xlfn.IFNA(SUMIFS(INDEX('ABP REC Deliveries'!$I$6:$AD$274,,MATCH('REC Deliveries'!$D69,'ABP REC Deliveries'!$I$5:$AD$5)),'ABP REC Deliveries'!$E$6:$E$274,'REC Deliveries'!U$7,'ABP REC Deliveries'!$F$6:$F$274,'REC Deliveries'!$C69),0)</f>
        <v>64654.697624484106</v>
      </c>
      <c r="V69" s="89">
        <f>_xlfn.IFNA(SUMIFS(INDEX('ABP REC Deliveries'!$I$6:$AD$274,,MATCH('REC Deliveries'!$D69,'ABP REC Deliveries'!$I$5:$AD$5)),'ABP REC Deliveries'!$E$6:$E$274,'REC Deliveries'!V$7,'ABP REC Deliveries'!$F$6:$F$274,'REC Deliveries'!$C69),0)</f>
        <v>45165.326577058389</v>
      </c>
      <c r="W69" s="89">
        <f>_xlfn.IFNA(SUMIFS(INDEX('ABP REC Deliveries'!$I$6:$AD$274,,MATCH('REC Deliveries'!$D69,'ABP REC Deliveries'!$I$5:$AD$5)),'ABP REC Deliveries'!$E$6:$E$274,'REC Deliveries'!W$7,'ABP REC Deliveries'!$F$6:$F$274,'REC Deliveries'!$C69),0)</f>
        <v>0</v>
      </c>
      <c r="X69" s="89">
        <f>_xlfn.IFNA(SUMIFS(INDEX('ABP REC Deliveries'!$I$6:$AD$274,,MATCH('REC Deliveries'!$D69,'ABP REC Deliveries'!$I$5:$AD$5)),'ABP REC Deliveries'!$E$6:$E$274,'REC Deliveries'!X$7,'ABP REC Deliveries'!$F$6:$F$274,'REC Deliveries'!$C69),0)</f>
        <v>0</v>
      </c>
      <c r="Y69" s="89">
        <f>_xlfn.IFNA(SUMIFS(INDEX('ABP REC Deliveries'!$I$6:$AD$274,,MATCH('REC Deliveries'!$D69,'ABP REC Deliveries'!$I$5:$AD$5)),'ABP REC Deliveries'!$E$6:$E$274,'REC Deliveries'!Y$7,'ABP REC Deliveries'!$F$6:$F$274,'REC Deliveries'!$C69),0)</f>
        <v>0</v>
      </c>
      <c r="Z69" s="89">
        <f>_xlfn.IFNA(SUMIFS(INDEX('ABP REC Deliveries'!$I$6:$AD$274,,MATCH('REC Deliveries'!$D69,'ABP REC Deliveries'!$I$5:$AD$5)),'ABP REC Deliveries'!$E$6:$E$274,'REC Deliveries'!Z$7,'ABP REC Deliveries'!$F$6:$F$274,'REC Deliveries'!$C69),0)</f>
        <v>59775.878371785599</v>
      </c>
      <c r="AA69" s="317">
        <f>AA13*_xlfn.IFNA(INDEX('General Inputs'!$E$9:$AF$11,MATCH('REC Deliveries'!$B69,'General Inputs'!$B$9:$B$11,0),MATCH('REC Deliveries'!$D69,'General Inputs'!$E$8:$AB$8,0)),SUMIFS('General Inputs'!$D$9:$D$11,'General Inputs'!$B$9:$B$11,'REC Deliveries'!$B69))</f>
        <v>101952.3765</v>
      </c>
      <c r="AB69" s="317">
        <f>AB13*_xlfn.IFNA(INDEX('General Inputs'!$E$9:$AF$11,MATCH('REC Deliveries'!$B69,'General Inputs'!$B$9:$B$11,0),MATCH('REC Deliveries'!$D69,'General Inputs'!$E$8:$AB$8,0)),SUMIFS('General Inputs'!$D$9:$D$11,'General Inputs'!$B$9:$B$11,'REC Deliveries'!$B69))</f>
        <v>0</v>
      </c>
      <c r="AC69" s="317">
        <f>AC13*_xlfn.IFNA(INDEX('General Inputs'!$E$9:$AF$11,MATCH('REC Deliveries'!$B69,'General Inputs'!$B$9:$B$11,0),MATCH('REC Deliveries'!$D69,'General Inputs'!$E$8:$AB$8,0)),SUMIFS('General Inputs'!$D$9:$D$11,'General Inputs'!$B$9:$B$11,'REC Deliveries'!$B69))</f>
        <v>0</v>
      </c>
      <c r="AD69" s="317">
        <f>AD13*_xlfn.IFNA(INDEX('General Inputs'!$E$9:$AF$11,MATCH('REC Deliveries'!$B69,'General Inputs'!$B$9:$B$11,0),MATCH('REC Deliveries'!$D69,'General Inputs'!$E$8:$AB$8,0)),SUMIFS('General Inputs'!$D$9:$D$11,'General Inputs'!$B$9:$B$11,'REC Deliveries'!$B69))</f>
        <v>0</v>
      </c>
    </row>
    <row r="70" spans="2:30">
      <c r="B70" s="20" t="s">
        <v>45</v>
      </c>
      <c r="C70" s="62" t="s">
        <v>231</v>
      </c>
      <c r="D70" s="20" t="s">
        <v>24</v>
      </c>
      <c r="E70" s="89">
        <f>SUMIFS('ABP Under Contract'!$C16:$Z16,'ABP Under Contract'!$C$6:$Z$6,'REC Deliveries'!$B70,'ABP Under Contract'!$C$7:$Z$7,'REC Deliveries'!E$4,'ABP Under Contract'!$C$8:$Z$8,'REC Deliveries'!E$7)</f>
        <v>780014</v>
      </c>
      <c r="F70" s="89">
        <f>SUMIFS('ABP Under Contract'!$C16:$Z16,'ABP Under Contract'!$C$6:$Z$6,'REC Deliveries'!$B70,'ABP Under Contract'!$C$7:$Z$7,'REC Deliveries'!F$4,'ABP Under Contract'!$C$8:$Z$8,'REC Deliveries'!F$7)</f>
        <v>840966</v>
      </c>
      <c r="G70" s="89">
        <f>SUMIFS('ABP Under Contract'!$C16:$Z16,'ABP Under Contract'!$C$6:$Z$6,'REC Deliveries'!$B70,'ABP Under Contract'!$C$7:$Z$7,'REC Deliveries'!G$4,'ABP Under Contract'!$C$8:$Z$8,'REC Deliveries'!G$7)</f>
        <v>1531032</v>
      </c>
      <c r="H70" s="89">
        <f>SUMIFS('ABP Under Contract'!$C16:$Z16,'ABP Under Contract'!$C$6:$Z$6,'REC Deliveries'!$B70,'ABP Under Contract'!$C$7:$Z$7,'REC Deliveries'!H$4,'ABP Under Contract'!$C$8:$Z$8,'REC Deliveries'!H$7)</f>
        <v>35650</v>
      </c>
      <c r="I70" s="89">
        <f>SUMIFS('ABP Under Contract'!$C16:$Z16,'ABP Under Contract'!$C$6:$Z$6,'REC Deliveries'!$B70,'ABP Under Contract'!$C$7:$Z$7,'REC Deliveries'!I$4,'ABP Under Contract'!$C$8:$Z$8,'REC Deliveries'!I$7)</f>
        <v>184474</v>
      </c>
      <c r="J70" s="89">
        <f>SUMIFS('ABP Under Contract'!$C16:$Z16,'ABP Under Contract'!$C$6:$Z$6,'REC Deliveries'!$B70,'ABP Under Contract'!$C$7:$Z$7,'REC Deliveries'!J$4,'ABP Under Contract'!$C$8:$Z$8,'REC Deliveries'!J$7)</f>
        <v>786677</v>
      </c>
      <c r="K70" s="317">
        <f>K14*_xlfn.IFNA(INDEX('General Inputs'!$E$9:$AF$11,MATCH('REC Deliveries'!$B70,'General Inputs'!$B$9:$B$11,0),MATCH('REC Deliveries'!$D70,'General Inputs'!$E$8:$AB$8,0)),SUMIFS('General Inputs'!$D$9:$D$11,'General Inputs'!$B$9:$B$11,'REC Deliveries'!$B70))</f>
        <v>777993.48862450058</v>
      </c>
      <c r="L70" s="317">
        <f>L14*_xlfn.IFNA(INDEX('General Inputs'!$E$9:$AF$11,MATCH('REC Deliveries'!$B70,'General Inputs'!$B$9:$B$11,0),MATCH('REC Deliveries'!$D70,'General Inputs'!$E$8:$AB$8,0)),SUMIFS('General Inputs'!$D$9:$D$11,'General Inputs'!$B$9:$B$11,'REC Deliveries'!$B70))</f>
        <v>777005.43311772635</v>
      </c>
      <c r="M70" s="317">
        <f>M14*_xlfn.IFNA(INDEX('General Inputs'!$E$9:$AF$11,MATCH('REC Deliveries'!$B70,'General Inputs'!$B$9:$B$11,0),MATCH('REC Deliveries'!$D70,'General Inputs'!$E$8:$AB$8,0)),SUMIFS('General Inputs'!$D$9:$D$11,'General Inputs'!$B$9:$B$11,'REC Deliveries'!$B70))</f>
        <v>20836.717802203777</v>
      </c>
      <c r="N70" s="37">
        <v>1233838</v>
      </c>
      <c r="O70" s="37">
        <v>27887</v>
      </c>
      <c r="P70" s="37">
        <v>0</v>
      </c>
      <c r="Q70" s="37">
        <v>1452887</v>
      </c>
      <c r="R70" s="37">
        <v>1805793</v>
      </c>
      <c r="S70" s="317">
        <f>S14*_xlfn.IFNA(INDEX('General Inputs'!$E$9:$AF$11,MATCH('REC Deliveries'!$B70,'General Inputs'!$B$9:$B$11,0),MATCH('REC Deliveries'!$D70,'General Inputs'!$E$8:$AB$8,0)),SUMIFS('General Inputs'!$D$9:$D$11,'General Inputs'!$B$9:$B$11,'REC Deliveries'!$B70))</f>
        <v>117345.33081385573</v>
      </c>
      <c r="T70" s="117">
        <f>T14*SUMIFS('General Inputs'!$D$21:$D$23,'General Inputs'!$B$21:$B$23,'REC Deliveries'!$B70)</f>
        <v>269304.5796</v>
      </c>
      <c r="U70" s="89">
        <f>_xlfn.IFNA(SUMIFS(INDEX('ABP REC Deliveries'!$I$6:$AD$274,,MATCH('REC Deliveries'!$D70,'ABP REC Deliveries'!$I$5:$AD$5)),'ABP REC Deliveries'!$E$6:$E$274,'REC Deliveries'!U$7,'ABP REC Deliveries'!$F$6:$F$274,'REC Deliveries'!$C70),0)</f>
        <v>129253.33691451537</v>
      </c>
      <c r="V70" s="89">
        <f>_xlfn.IFNA(SUMIFS(INDEX('ABP REC Deliveries'!$I$6:$AD$274,,MATCH('REC Deliveries'!$D70,'ABP REC Deliveries'!$I$5:$AD$5)),'ABP REC Deliveries'!$E$6:$E$274,'REC Deliveries'!V$7,'ABP REC Deliveries'!$F$6:$F$274,'REC Deliveries'!$C70),0)</f>
        <v>175877.35824411621</v>
      </c>
      <c r="W70" s="89">
        <f>_xlfn.IFNA(SUMIFS(INDEX('ABP REC Deliveries'!$I$6:$AD$274,,MATCH('REC Deliveries'!$D70,'ABP REC Deliveries'!$I$5:$AD$5)),'ABP REC Deliveries'!$E$6:$E$274,'REC Deliveries'!W$7,'ABP REC Deliveries'!$F$6:$F$274,'REC Deliveries'!$C70),0)</f>
        <v>20445.526212157198</v>
      </c>
      <c r="X70" s="89">
        <f>_xlfn.IFNA(SUMIFS(INDEX('ABP REC Deliveries'!$I$6:$AD$274,,MATCH('REC Deliveries'!$D70,'ABP REC Deliveries'!$I$5:$AD$5)),'ABP REC Deliveries'!$E$6:$E$274,'REC Deliveries'!X$7,'ABP REC Deliveries'!$F$6:$F$274,'REC Deliveries'!$C70),0)</f>
        <v>108716.20658791201</v>
      </c>
      <c r="Y70" s="89">
        <f>_xlfn.IFNA(SUMIFS(INDEX('ABP REC Deliveries'!$I$6:$AD$274,,MATCH('REC Deliveries'!$D70,'ABP REC Deliveries'!$I$5:$AD$5)),'ABP REC Deliveries'!$E$6:$E$274,'REC Deliveries'!Y$7,'ABP REC Deliveries'!$F$6:$F$274,'REC Deliveries'!$C70),0)</f>
        <v>33175.591679999998</v>
      </c>
      <c r="Z70" s="89">
        <f>_xlfn.IFNA(SUMIFS(INDEX('ABP REC Deliveries'!$I$6:$AD$274,,MATCH('REC Deliveries'!$D70,'ABP REC Deliveries'!$I$5:$AD$5)),'ABP REC Deliveries'!$E$6:$E$274,'REC Deliveries'!Z$7,'ABP REC Deliveries'!$F$6:$F$274,'REC Deliveries'!$C70),0)</f>
        <v>204963.50820208571</v>
      </c>
      <c r="AA70" s="317">
        <f>AA14*_xlfn.IFNA(INDEX('General Inputs'!$E$9:$AF$11,MATCH('REC Deliveries'!$B70,'General Inputs'!$B$9:$B$11,0),MATCH('REC Deliveries'!$D70,'General Inputs'!$E$8:$AB$8,0)),SUMIFS('General Inputs'!$D$9:$D$11,'General Inputs'!$B$9:$B$11,'REC Deliveries'!$B70))</f>
        <v>133142.28305580383</v>
      </c>
      <c r="AB70" s="317">
        <f>AB14*_xlfn.IFNA(INDEX('General Inputs'!$E$9:$AF$11,MATCH('REC Deliveries'!$B70,'General Inputs'!$B$9:$B$11,0),MATCH('REC Deliveries'!$D70,'General Inputs'!$E$8:$AB$8,0)),SUMIFS('General Inputs'!$D$9:$D$11,'General Inputs'!$B$9:$B$11,'REC Deliveries'!$B70))</f>
        <v>0</v>
      </c>
      <c r="AC70" s="317">
        <f>AC14*_xlfn.IFNA(INDEX('General Inputs'!$E$9:$AF$11,MATCH('REC Deliveries'!$B70,'General Inputs'!$B$9:$B$11,0),MATCH('REC Deliveries'!$D70,'General Inputs'!$E$8:$AB$8,0)),SUMIFS('General Inputs'!$D$9:$D$11,'General Inputs'!$B$9:$B$11,'REC Deliveries'!$B70))</f>
        <v>0</v>
      </c>
      <c r="AD70" s="317">
        <f>AD14*_xlfn.IFNA(INDEX('General Inputs'!$E$9:$AF$11,MATCH('REC Deliveries'!$B70,'General Inputs'!$B$9:$B$11,0),MATCH('REC Deliveries'!$D70,'General Inputs'!$E$8:$AB$8,0)),SUMIFS('General Inputs'!$D$9:$D$11,'General Inputs'!$B$9:$B$11,'REC Deliveries'!$B70))</f>
        <v>0</v>
      </c>
    </row>
    <row r="71" spans="2:30">
      <c r="B71" s="20" t="s">
        <v>45</v>
      </c>
      <c r="C71" s="62" t="s">
        <v>231</v>
      </c>
      <c r="D71" s="20" t="s">
        <v>25</v>
      </c>
      <c r="E71" s="89">
        <f>SUMIFS('ABP Under Contract'!$C17:$Z17,'ABP Under Contract'!$C$6:$Z$6,'REC Deliveries'!$B71,'ABP Under Contract'!$C$7:$Z$7,'REC Deliveries'!E$4,'ABP Under Contract'!$C$8:$Z$8,'REC Deliveries'!E$7)</f>
        <v>775910</v>
      </c>
      <c r="F71" s="89">
        <f>SUMIFS('ABP Under Contract'!$C17:$Z17,'ABP Under Contract'!$C$6:$Z$6,'REC Deliveries'!$B71,'ABP Under Contract'!$C$7:$Z$7,'REC Deliveries'!F$4,'ABP Under Contract'!$C$8:$Z$8,'REC Deliveries'!F$7)</f>
        <v>836774</v>
      </c>
      <c r="G71" s="89">
        <f>SUMIFS('ABP Under Contract'!$C17:$Z17,'ABP Under Contract'!$C$6:$Z$6,'REC Deliveries'!$B71,'ABP Under Contract'!$C$7:$Z$7,'REC Deliveries'!G$4,'ABP Under Contract'!$C$8:$Z$8,'REC Deliveries'!G$7)</f>
        <v>1523379</v>
      </c>
      <c r="H71" s="89">
        <f>SUMIFS('ABP Under Contract'!$C17:$Z17,'ABP Under Contract'!$C$6:$Z$6,'REC Deliveries'!$B71,'ABP Under Contract'!$C$7:$Z$7,'REC Deliveries'!H$4,'ABP Under Contract'!$C$8:$Z$8,'REC Deliveries'!H$7)</f>
        <v>35471</v>
      </c>
      <c r="I71" s="89">
        <f>SUMIFS('ABP Under Contract'!$C17:$Z17,'ABP Under Contract'!$C$6:$Z$6,'REC Deliveries'!$B71,'ABP Under Contract'!$C$7:$Z$7,'REC Deliveries'!I$4,'ABP Under Contract'!$C$8:$Z$8,'REC Deliveries'!I$7)</f>
        <v>183546</v>
      </c>
      <c r="J71" s="89">
        <f>SUMIFS('ABP Under Contract'!$C17:$Z17,'ABP Under Contract'!$C$6:$Z$6,'REC Deliveries'!$B71,'ABP Under Contract'!$C$7:$Z$7,'REC Deliveries'!J$4,'ABP Under Contract'!$C$8:$Z$8,'REC Deliveries'!J$7)</f>
        <v>782744</v>
      </c>
      <c r="K71" s="317">
        <f>K15*_xlfn.IFNA(INDEX('General Inputs'!$E$9:$AF$11,MATCH('REC Deliveries'!$B71,'General Inputs'!$B$9:$B$11,0),MATCH('REC Deliveries'!$D71,'General Inputs'!$E$8:$AB$8,0)),SUMIFS('General Inputs'!$D$9:$D$11,'General Inputs'!$B$9:$B$11,'REC Deliveries'!$B71))</f>
        <v>1686525.2755735284</v>
      </c>
      <c r="L71" s="317">
        <f>L15*_xlfn.IFNA(INDEX('General Inputs'!$E$9:$AF$11,MATCH('REC Deliveries'!$B71,'General Inputs'!$B$9:$B$11,0),MATCH('REC Deliveries'!$D71,'General Inputs'!$E$8:$AB$8,0)),SUMIFS('General Inputs'!$D$9:$D$11,'General Inputs'!$B$9:$B$11,'REC Deliveries'!$B71))</f>
        <v>2133632.1304932442</v>
      </c>
      <c r="M71" s="317">
        <f>M15*_xlfn.IFNA(INDEX('General Inputs'!$E$9:$AF$11,MATCH('REC Deliveries'!$B71,'General Inputs'!$B$9:$B$11,0),MATCH('REC Deliveries'!$D71,'General Inputs'!$E$8:$AB$8,0)),SUMIFS('General Inputs'!$D$9:$D$11,'General Inputs'!$B$9:$B$11,'REC Deliveries'!$B71))</f>
        <v>68154.494745724282</v>
      </c>
      <c r="N71" s="37">
        <v>1233838</v>
      </c>
      <c r="O71" s="37">
        <v>27887</v>
      </c>
      <c r="P71" s="37">
        <v>0</v>
      </c>
      <c r="Q71" s="37">
        <v>1452887</v>
      </c>
      <c r="R71" s="37">
        <v>1805793</v>
      </c>
      <c r="S71" s="317">
        <f>S15*_xlfn.IFNA(INDEX('General Inputs'!$E$9:$AF$11,MATCH('REC Deliveries'!$B71,'General Inputs'!$B$9:$B$11,0),MATCH('REC Deliveries'!$D71,'General Inputs'!$E$8:$AB$8,0)),SUMIFS('General Inputs'!$D$9:$D$11,'General Inputs'!$B$9:$B$11,'REC Deliveries'!$B71))</f>
        <v>117713.41175510612</v>
      </c>
      <c r="T71" s="117">
        <f>T15*SUMIFS('General Inputs'!$D$21:$D$23,'General Inputs'!$B$21:$B$23,'REC Deliveries'!$B71)</f>
        <v>269304.5796</v>
      </c>
      <c r="U71" s="89">
        <f>_xlfn.IFNA(SUMIFS(INDEX('ABP REC Deliveries'!$I$6:$AD$274,,MATCH('REC Deliveries'!$D71,'ABP REC Deliveries'!$I$5:$AD$5)),'ABP REC Deliveries'!$E$6:$E$274,'REC Deliveries'!U$7,'ABP REC Deliveries'!$F$6:$F$274,'REC Deliveries'!$C71),0)</f>
        <v>246704.79858834276</v>
      </c>
      <c r="V71" s="89">
        <f>_xlfn.IFNA(SUMIFS(INDEX('ABP REC Deliveries'!$I$6:$AD$274,,MATCH('REC Deliveries'!$D71,'ABP REC Deliveries'!$I$5:$AD$5)),'ABP REC Deliveries'!$E$6:$E$274,'REC Deliveries'!V$7,'ABP REC Deliveries'!$F$6:$F$274,'REC Deliveries'!$C71),0)</f>
        <v>305935.82975283876</v>
      </c>
      <c r="W71" s="89">
        <f>_xlfn.IFNA(SUMIFS(INDEX('ABP REC Deliveries'!$I$6:$AD$274,,MATCH('REC Deliveries'!$D71,'ABP REC Deliveries'!$I$5:$AD$5)),'ABP REC Deliveries'!$E$6:$E$274,'REC Deliveries'!W$7,'ABP REC Deliveries'!$F$6:$F$274,'REC Deliveries'!$C71),0)</f>
        <v>244278.54242109638</v>
      </c>
      <c r="X71" s="89">
        <f>_xlfn.IFNA(SUMIFS(INDEX('ABP REC Deliveries'!$I$6:$AD$274,,MATCH('REC Deliveries'!$D71,'ABP REC Deliveries'!$I$5:$AD$5)),'ABP REC Deliveries'!$E$6:$E$274,'REC Deliveries'!X$7,'ABP REC Deliveries'!$F$6:$F$274,'REC Deliveries'!$C71),0)</f>
        <v>215993.29851497244</v>
      </c>
      <c r="Y71" s="89">
        <f>_xlfn.IFNA(SUMIFS(INDEX('ABP REC Deliveries'!$I$6:$AD$274,,MATCH('REC Deliveries'!$D71,'ABP REC Deliveries'!$I$5:$AD$5)),'ABP REC Deliveries'!$E$6:$E$274,'REC Deliveries'!Y$7,'ABP REC Deliveries'!$F$6:$F$274,'REC Deliveries'!$C71),0)</f>
        <v>66185.305401599995</v>
      </c>
      <c r="Z71" s="89">
        <f>_xlfn.IFNA(SUMIFS(INDEX('ABP REC Deliveries'!$I$6:$AD$274,,MATCH('REC Deliveries'!$D71,'ABP REC Deliveries'!$I$5:$AD$5)),'ABP REC Deliveries'!$E$6:$E$274,'REC Deliveries'!Z$7,'ABP REC Deliveries'!$F$6:$F$274,'REC Deliveries'!$C71),0)</f>
        <v>349425.19988323434</v>
      </c>
      <c r="AA71" s="317">
        <f>AA15*_xlfn.IFNA(INDEX('General Inputs'!$E$9:$AF$11,MATCH('REC Deliveries'!$B71,'General Inputs'!$B$9:$B$11,0),MATCH('REC Deliveries'!$D71,'General Inputs'!$E$8:$AB$8,0)),SUMIFS('General Inputs'!$D$9:$D$11,'General Inputs'!$B$9:$B$11,'REC Deliveries'!$B71))</f>
        <v>167788.83770649589</v>
      </c>
      <c r="AB71" s="317">
        <f>AB15*_xlfn.IFNA(INDEX('General Inputs'!$E$9:$AF$11,MATCH('REC Deliveries'!$B71,'General Inputs'!$B$9:$B$11,0),MATCH('REC Deliveries'!$D71,'General Inputs'!$E$8:$AB$8,0)),SUMIFS('General Inputs'!$D$9:$D$11,'General Inputs'!$B$9:$B$11,'REC Deliveries'!$B71))</f>
        <v>747482.25928621786</v>
      </c>
      <c r="AC71" s="317">
        <f>AC15*_xlfn.IFNA(INDEX('General Inputs'!$E$9:$AF$11,MATCH('REC Deliveries'!$B71,'General Inputs'!$B$9:$B$11,0),MATCH('REC Deliveries'!$D71,'General Inputs'!$E$8:$AB$8,0)),SUMIFS('General Inputs'!$D$9:$D$11,'General Inputs'!$B$9:$B$11,'REC Deliveries'!$B71))</f>
        <v>199328.40314772227</v>
      </c>
      <c r="AD71" s="317">
        <f>AD15*_xlfn.IFNA(INDEX('General Inputs'!$E$9:$AF$11,MATCH('REC Deliveries'!$B71,'General Inputs'!$B$9:$B$11,0),MATCH('REC Deliveries'!$D71,'General Inputs'!$E$8:$AB$8,0)),SUMIFS('General Inputs'!$D$9:$D$11,'General Inputs'!$B$9:$B$11,'REC Deliveries'!$B71))</f>
        <v>25414.396815731412</v>
      </c>
    </row>
    <row r="72" spans="2:30">
      <c r="B72" s="20" t="s">
        <v>45</v>
      </c>
      <c r="C72" s="62" t="s">
        <v>231</v>
      </c>
      <c r="D72" s="20" t="s">
        <v>26</v>
      </c>
      <c r="E72" s="89">
        <f>SUMIFS('ABP Under Contract'!$C18:$Z18,'ABP Under Contract'!$C$6:$Z$6,'REC Deliveries'!$B72,'ABP Under Contract'!$C$7:$Z$7,'REC Deliveries'!E$4,'ABP Under Contract'!$C$8:$Z$8,'REC Deliveries'!E$7)</f>
        <v>771887</v>
      </c>
      <c r="F72" s="89">
        <f>SUMIFS('ABP Under Contract'!$C18:$Z18,'ABP Under Contract'!$C$6:$Z$6,'REC Deliveries'!$B72,'ABP Under Contract'!$C$7:$Z$7,'REC Deliveries'!F$4,'ABP Under Contract'!$C$8:$Z$8,'REC Deliveries'!F$7)</f>
        <v>832587</v>
      </c>
      <c r="G72" s="89">
        <f>SUMIFS('ABP Under Contract'!$C18:$Z18,'ABP Under Contract'!$C$6:$Z$6,'REC Deliveries'!$B72,'ABP Under Contract'!$C$7:$Z$7,'REC Deliveries'!G$4,'ABP Under Contract'!$C$8:$Z$8,'REC Deliveries'!G$7)</f>
        <v>1515762</v>
      </c>
      <c r="H72" s="89">
        <f>SUMIFS('ABP Under Contract'!$C18:$Z18,'ABP Under Contract'!$C$6:$Z$6,'REC Deliveries'!$B72,'ABP Under Contract'!$C$7:$Z$7,'REC Deliveries'!H$4,'ABP Under Contract'!$C$8:$Z$8,'REC Deliveries'!H$7)</f>
        <v>35296</v>
      </c>
      <c r="I72" s="89">
        <f>SUMIFS('ABP Under Contract'!$C18:$Z18,'ABP Under Contract'!$C$6:$Z$6,'REC Deliveries'!$B72,'ABP Under Contract'!$C$7:$Z$7,'REC Deliveries'!I$4,'ABP Under Contract'!$C$8:$Z$8,'REC Deliveries'!I$7)</f>
        <v>182632</v>
      </c>
      <c r="J72" s="89">
        <f>SUMIFS('ABP Under Contract'!$C18:$Z18,'ABP Under Contract'!$C$6:$Z$6,'REC Deliveries'!$B72,'ABP Under Contract'!$C$7:$Z$7,'REC Deliveries'!J$4,'ABP Under Contract'!$C$8:$Z$8,'REC Deliveries'!J$7)</f>
        <v>778830</v>
      </c>
      <c r="K72" s="317">
        <f>K16*_xlfn.IFNA(INDEX('General Inputs'!$E$9:$AF$11,MATCH('REC Deliveries'!$B72,'General Inputs'!$B$9:$B$11,0),MATCH('REC Deliveries'!$D72,'General Inputs'!$E$8:$AB$8,0)),SUMIFS('General Inputs'!$D$9:$D$11,'General Inputs'!$B$9:$B$11,'REC Deliveries'!$B72))</f>
        <v>2421982.3205533964</v>
      </c>
      <c r="L72" s="317">
        <f>L16*_xlfn.IFNA(INDEX('General Inputs'!$E$9:$AF$11,MATCH('REC Deliveries'!$B72,'General Inputs'!$B$9:$B$11,0),MATCH('REC Deliveries'!$D72,'General Inputs'!$E$8:$AB$8,0)),SUMIFS('General Inputs'!$D$9:$D$11,'General Inputs'!$B$9:$B$11,'REC Deliveries'!$B72))</f>
        <v>3351804.270154193</v>
      </c>
      <c r="M72" s="317">
        <f>M16*_xlfn.IFNA(INDEX('General Inputs'!$E$9:$AF$11,MATCH('REC Deliveries'!$B72,'General Inputs'!$B$9:$B$11,0),MATCH('REC Deliveries'!$D72,'General Inputs'!$E$8:$AB$8,0)),SUMIFS('General Inputs'!$D$9:$D$11,'General Inputs'!$B$9:$B$11,'REC Deliveries'!$B72))</f>
        <v>113215.84868462165</v>
      </c>
      <c r="N72" s="37">
        <v>1233838</v>
      </c>
      <c r="O72" s="37">
        <v>27887</v>
      </c>
      <c r="P72" s="37">
        <v>0</v>
      </c>
      <c r="Q72" s="37">
        <v>1452887</v>
      </c>
      <c r="R72" s="37">
        <v>1805793</v>
      </c>
      <c r="S72" s="317">
        <f>S16*_xlfn.IFNA(INDEX('General Inputs'!$E$9:$AF$11,MATCH('REC Deliveries'!$B72,'General Inputs'!$B$9:$B$11,0),MATCH('REC Deliveries'!$D72,'General Inputs'!$E$8:$AB$8,0)),SUMIFS('General Inputs'!$D$9:$D$11,'General Inputs'!$B$9:$B$11,'REC Deliveries'!$B72))</f>
        <v>118319.22333580226</v>
      </c>
      <c r="T72" s="117">
        <f>T16*SUMIFS('General Inputs'!$D$21:$D$23,'General Inputs'!$B$21:$B$23,'REC Deliveries'!$B72)</f>
        <v>269304.5796</v>
      </c>
      <c r="U72" s="89">
        <f>_xlfn.IFNA(SUMIFS(INDEX('ABP REC Deliveries'!$I$6:$AD$274,,MATCH('REC Deliveries'!$D72,'ABP REC Deliveries'!$I$5:$AD$5)),'ABP REC Deliveries'!$E$6:$E$274,'REC Deliveries'!U$7,'ABP REC Deliveries'!$F$6:$F$274,'REC Deliveries'!$C72),0)</f>
        <v>363569.00295380107</v>
      </c>
      <c r="V72" s="89">
        <f>_xlfn.IFNA(SUMIFS(INDEX('ABP REC Deliveries'!$I$6:$AD$274,,MATCH('REC Deliveries'!$D72,'ABP REC Deliveries'!$I$5:$AD$5)),'ABP REC Deliveries'!$E$6:$E$274,'REC Deliveries'!V$7,'ABP REC Deliveries'!$F$6:$F$274,'REC Deliveries'!$C72),0)</f>
        <v>435344.00890401774</v>
      </c>
      <c r="W72" s="89">
        <f>_xlfn.IFNA(SUMIFS(INDEX('ABP REC Deliveries'!$I$6:$AD$274,,MATCH('REC Deliveries'!$D72,'ABP REC Deliveries'!$I$5:$AD$5)),'ABP REC Deliveries'!$E$6:$E$274,'REC Deliveries'!W$7,'ABP REC Deliveries'!$F$6:$F$274,'REC Deliveries'!$C72),0)</f>
        <v>466992.39354899095</v>
      </c>
      <c r="X72" s="89">
        <f>_xlfn.IFNA(SUMIFS(INDEX('ABP REC Deliveries'!$I$6:$AD$274,,MATCH('REC Deliveries'!$D72,'ABP REC Deliveries'!$I$5:$AD$5)),'ABP REC Deliveries'!$E$6:$E$274,'REC Deliveries'!X$7,'ABP REC Deliveries'!$F$6:$F$274,'REC Deliveries'!$C72),0)</f>
        <v>322734.00498239754</v>
      </c>
      <c r="Y72" s="89">
        <f>_xlfn.IFNA(SUMIFS(INDEX('ABP REC Deliveries'!$I$6:$AD$274,,MATCH('REC Deliveries'!$D72,'ABP REC Deliveries'!$I$5:$AD$5)),'ABP REC Deliveries'!$E$6:$E$274,'REC Deliveries'!Y$7,'ABP REC Deliveries'!$F$6:$F$274,'REC Deliveries'!$C72),0)</f>
        <v>99029.970554591986</v>
      </c>
      <c r="Z72" s="89">
        <f>_xlfn.IFNA(SUMIFS(INDEX('ABP REC Deliveries'!$I$6:$AD$274,,MATCH('REC Deliveries'!$D72,'ABP REC Deliveries'!$I$5:$AD$5)),'ABP REC Deliveries'!$E$6:$E$274,'REC Deliveries'!Z$7,'ABP REC Deliveries'!$F$6:$F$274,'REC Deliveries'!$C72),0)</f>
        <v>493164.58310597722</v>
      </c>
      <c r="AA72" s="317">
        <f>AA16*_xlfn.IFNA(INDEX('General Inputs'!$E$9:$AF$11,MATCH('REC Deliveries'!$B72,'General Inputs'!$B$9:$B$11,0),MATCH('REC Deliveries'!$D72,'General Inputs'!$E$8:$AB$8,0)),SUMIFS('General Inputs'!$D$9:$D$11,'General Inputs'!$B$9:$B$11,'REC Deliveries'!$B72))</f>
        <v>203399.83387799395</v>
      </c>
      <c r="AB72" s="317">
        <f>AB16*_xlfn.IFNA(INDEX('General Inputs'!$E$9:$AF$11,MATCH('REC Deliveries'!$B72,'General Inputs'!$B$9:$B$11,0),MATCH('REC Deliveries'!$D72,'General Inputs'!$E$8:$AB$8,0)),SUMIFS('General Inputs'!$D$9:$D$11,'General Inputs'!$B$9:$B$11,'REC Deliveries'!$B72))</f>
        <v>2567355.9701030995</v>
      </c>
      <c r="AC72" s="317">
        <f>AC16*_xlfn.IFNA(INDEX('General Inputs'!$E$9:$AF$11,MATCH('REC Deliveries'!$B72,'General Inputs'!$B$9:$B$11,0),MATCH('REC Deliveries'!$D72,'General Inputs'!$E$8:$AB$8,0)),SUMIFS('General Inputs'!$D$9:$D$11,'General Inputs'!$B$9:$B$11,'REC Deliveries'!$B72))</f>
        <v>935322.5358675567</v>
      </c>
      <c r="AD72" s="317">
        <f>AD16*_xlfn.IFNA(INDEX('General Inputs'!$E$9:$AF$11,MATCH('REC Deliveries'!$B72,'General Inputs'!$B$9:$B$11,0),MATCH('REC Deliveries'!$D72,'General Inputs'!$E$8:$AB$8,0)),SUMIFS('General Inputs'!$D$9:$D$11,'General Inputs'!$B$9:$B$11,'REC Deliveries'!$B72))</f>
        <v>87161.735185000216</v>
      </c>
    </row>
    <row r="73" spans="2:30">
      <c r="B73" s="20" t="s">
        <v>45</v>
      </c>
      <c r="C73" s="62" t="s">
        <v>231</v>
      </c>
      <c r="D73" s="20" t="s">
        <v>27</v>
      </c>
      <c r="E73" s="89">
        <f>SUMIFS('ABP Under Contract'!$C19:$Z19,'ABP Under Contract'!$C$6:$Z$6,'REC Deliveries'!$B73,'ABP Under Contract'!$C$7:$Z$7,'REC Deliveries'!E$4,'ABP Under Contract'!$C$8:$Z$8,'REC Deliveries'!E$7)</f>
        <v>767922</v>
      </c>
      <c r="F73" s="89">
        <f>SUMIFS('ABP Under Contract'!$C19:$Z19,'ABP Under Contract'!$C$6:$Z$6,'REC Deliveries'!$B73,'ABP Under Contract'!$C$7:$Z$7,'REC Deliveries'!F$4,'ABP Under Contract'!$C$8:$Z$8,'REC Deliveries'!F$7)</f>
        <v>828427</v>
      </c>
      <c r="G73" s="89">
        <f>SUMIFS('ABP Under Contract'!$C19:$Z19,'ABP Under Contract'!$C$6:$Z$6,'REC Deliveries'!$B73,'ABP Under Contract'!$C$7:$Z$7,'REC Deliveries'!G$4,'ABP Under Contract'!$C$8:$Z$8,'REC Deliveries'!G$7)</f>
        <v>1508175</v>
      </c>
      <c r="H73" s="89">
        <f>SUMIFS('ABP Under Contract'!$C19:$Z19,'ABP Under Contract'!$C$6:$Z$6,'REC Deliveries'!$B73,'ABP Under Contract'!$C$7:$Z$7,'REC Deliveries'!H$4,'ABP Under Contract'!$C$8:$Z$8,'REC Deliveries'!H$7)</f>
        <v>35120</v>
      </c>
      <c r="I73" s="89">
        <f>SUMIFS('ABP Under Contract'!$C19:$Z19,'ABP Under Contract'!$C$6:$Z$6,'REC Deliveries'!$B73,'ABP Under Contract'!$C$7:$Z$7,'REC Deliveries'!I$4,'ABP Under Contract'!$C$8:$Z$8,'REC Deliveries'!I$7)</f>
        <v>181716</v>
      </c>
      <c r="J73" s="89">
        <f>SUMIFS('ABP Under Contract'!$C19:$Z19,'ABP Under Contract'!$C$6:$Z$6,'REC Deliveries'!$B73,'ABP Under Contract'!$C$7:$Z$7,'REC Deliveries'!J$4,'ABP Under Contract'!$C$8:$Z$8,'REC Deliveries'!J$7)</f>
        <v>774935</v>
      </c>
      <c r="K73" s="317">
        <f>K17*_xlfn.IFNA(INDEX('General Inputs'!$E$9:$AF$11,MATCH('REC Deliveries'!$B73,'General Inputs'!$B$9:$B$11,0),MATCH('REC Deliveries'!$D73,'General Inputs'!$E$8:$AB$8,0)),SUMIFS('General Inputs'!$D$9:$D$11,'General Inputs'!$B$9:$B$11,'REC Deliveries'!$B73))</f>
        <v>2695424.0428878372</v>
      </c>
      <c r="L73" s="317">
        <f>L17*_xlfn.IFNA(INDEX('General Inputs'!$E$9:$AF$11,MATCH('REC Deliveries'!$B73,'General Inputs'!$B$9:$B$11,0),MATCH('REC Deliveries'!$D73,'General Inputs'!$E$8:$AB$8,0)),SUMIFS('General Inputs'!$D$9:$D$11,'General Inputs'!$B$9:$B$11,'REC Deliveries'!$B73))</f>
        <v>3674234.5642284593</v>
      </c>
      <c r="M73" s="317">
        <f>M17*_xlfn.IFNA(INDEX('General Inputs'!$E$9:$AF$11,MATCH('REC Deliveries'!$B73,'General Inputs'!$B$9:$B$11,0),MATCH('REC Deliveries'!$D73,'General Inputs'!$E$8:$AB$8,0)),SUMIFS('General Inputs'!$D$9:$D$11,'General Inputs'!$B$9:$B$11,'REC Deliveries'!$B73))</f>
        <v>114096.75117863009</v>
      </c>
      <c r="N73" s="37">
        <v>1233838</v>
      </c>
      <c r="O73" s="37">
        <v>27887</v>
      </c>
      <c r="P73" s="37">
        <v>0</v>
      </c>
      <c r="Q73" s="37">
        <v>1452887</v>
      </c>
      <c r="R73" s="37">
        <v>1805793</v>
      </c>
      <c r="S73" s="317">
        <f>S17*_xlfn.IFNA(INDEX('General Inputs'!$E$9:$AF$11,MATCH('REC Deliveries'!$B73,'General Inputs'!$B$9:$B$11,0),MATCH('REC Deliveries'!$D73,'General Inputs'!$E$8:$AB$8,0)),SUMIFS('General Inputs'!$D$9:$D$11,'General Inputs'!$B$9:$B$11,'REC Deliveries'!$B73))</f>
        <v>119239.83383456725</v>
      </c>
      <c r="T73" s="117">
        <f>T17*SUMIFS('General Inputs'!$D$21:$D$23,'General Inputs'!$B$21:$B$23,'REC Deliveries'!$B73)</f>
        <v>269304.5796</v>
      </c>
      <c r="U73" s="89">
        <f>_xlfn.IFNA(SUMIFS(INDEX('ABP REC Deliveries'!$I$6:$AD$274,,MATCH('REC Deliveries'!$D73,'ABP REC Deliveries'!$I$5:$AD$5)),'ABP REC Deliveries'!$E$6:$E$274,'REC Deliveries'!U$7,'ABP REC Deliveries'!$F$6:$F$274,'REC Deliveries'!$C73),0)</f>
        <v>479848.88629743212</v>
      </c>
      <c r="V73" s="89">
        <f>_xlfn.IFNA(SUMIFS(INDEX('ABP REC Deliveries'!$I$6:$AD$274,,MATCH('REC Deliveries'!$D73,'ABP REC Deliveries'!$I$5:$AD$5)),'ABP REC Deliveries'!$E$6:$E$274,'REC Deliveries'!V$7,'ABP REC Deliveries'!$F$6:$F$274,'REC Deliveries'!$C73),0)</f>
        <v>564105.14715944079</v>
      </c>
      <c r="W73" s="89">
        <f>_xlfn.IFNA(SUMIFS(INDEX('ABP REC Deliveries'!$I$6:$AD$274,,MATCH('REC Deliveries'!$D73,'ABP REC Deliveries'!$I$5:$AD$5)),'ABP REC Deliveries'!$E$6:$E$274,'REC Deliveries'!W$7,'ABP REC Deliveries'!$F$6:$F$274,'REC Deliveries'!$C73),0)</f>
        <v>688592.67542124598</v>
      </c>
      <c r="X73" s="89">
        <f>_xlfn.IFNA(SUMIFS(INDEX('ABP REC Deliveries'!$I$6:$AD$274,,MATCH('REC Deliveries'!$D73,'ABP REC Deliveries'!$I$5:$AD$5)),'ABP REC Deliveries'!$E$6:$E$274,'REC Deliveries'!X$7,'ABP REC Deliveries'!$F$6:$F$274,'REC Deliveries'!$C73),0)</f>
        <v>428941.00791748561</v>
      </c>
      <c r="Y73" s="89">
        <f>_xlfn.IFNA(SUMIFS(INDEX('ABP REC Deliveries'!$I$6:$AD$274,,MATCH('REC Deliveries'!$D73,'ABP REC Deliveries'!$I$5:$AD$5)),'ABP REC Deliveries'!$E$6:$E$274,'REC Deliveries'!Y$7,'ABP REC Deliveries'!$F$6:$F$274,'REC Deliveries'!$C73),0)</f>
        <v>131710.41238181904</v>
      </c>
      <c r="Z73" s="89">
        <f>_xlfn.IFNA(SUMIFS(INDEX('ABP REC Deliveries'!$I$6:$AD$274,,MATCH('REC Deliveries'!$D73,'ABP REC Deliveries'!$I$5:$AD$5)),'ABP REC Deliveries'!$E$6:$E$274,'REC Deliveries'!Z$7,'ABP REC Deliveries'!$F$6:$F$274,'REC Deliveries'!$C73),0)</f>
        <v>636185.26941260637</v>
      </c>
      <c r="AA73" s="317">
        <f>AA17*_xlfn.IFNA(INDEX('General Inputs'!$E$9:$AF$11,MATCH('REC Deliveries'!$B73,'General Inputs'!$B$9:$B$11,0),MATCH('REC Deliveries'!$D73,'General Inputs'!$E$8:$AB$8,0)),SUMIFS('General Inputs'!$D$9:$D$11,'General Inputs'!$B$9:$B$11,'REC Deliveries'!$B73))</f>
        <v>231828.59884847846</v>
      </c>
      <c r="AB73" s="317">
        <f>AB17*_xlfn.IFNA(INDEX('General Inputs'!$E$9:$AF$11,MATCH('REC Deliveries'!$B73,'General Inputs'!$B$9:$B$11,0),MATCH('REC Deliveries'!$D73,'General Inputs'!$E$8:$AB$8,0)),SUMIFS('General Inputs'!$D$9:$D$11,'General Inputs'!$B$9:$B$11,'REC Deliveries'!$B73))</f>
        <v>4435863.1212191479</v>
      </c>
      <c r="AC73" s="317">
        <f>AC17*_xlfn.IFNA(INDEX('General Inputs'!$E$9:$AF$11,MATCH('REC Deliveries'!$B73,'General Inputs'!$B$9:$B$11,0),MATCH('REC Deliveries'!$D73,'General Inputs'!$E$8:$AB$8,0)),SUMIFS('General Inputs'!$D$9:$D$11,'General Inputs'!$B$9:$B$11,'REC Deliveries'!$B73))</f>
        <v>2043917.7729141749</v>
      </c>
      <c r="AD73" s="317">
        <f>AD17*_xlfn.IFNA(INDEX('General Inputs'!$E$9:$AF$11,MATCH('REC Deliveries'!$B73,'General Inputs'!$B$9:$B$11,0),MATCH('REC Deliveries'!$D73,'General Inputs'!$E$8:$AB$8,0)),SUMIFS('General Inputs'!$D$9:$D$11,'General Inputs'!$B$9:$B$11,'REC Deliveries'!$B73))</f>
        <v>150247.92282299951</v>
      </c>
    </row>
    <row r="74" spans="2:30">
      <c r="B74" s="20" t="s">
        <v>45</v>
      </c>
      <c r="C74" s="62" t="s">
        <v>231</v>
      </c>
      <c r="D74" s="20" t="s">
        <v>28</v>
      </c>
      <c r="E74" s="89">
        <f>SUMIFS('ABP Under Contract'!$C20:$Z20,'ABP Under Contract'!$C$6:$Z$6,'REC Deliveries'!$B74,'ABP Under Contract'!$C$7:$Z$7,'REC Deliveries'!E$4,'ABP Under Contract'!$C$8:$Z$8,'REC Deliveries'!E$7)</f>
        <v>764023</v>
      </c>
      <c r="F74" s="89">
        <f>SUMIFS('ABP Under Contract'!$C20:$Z20,'ABP Under Contract'!$C$6:$Z$6,'REC Deliveries'!$B74,'ABP Under Contract'!$C$7:$Z$7,'REC Deliveries'!F$4,'ABP Under Contract'!$C$8:$Z$8,'REC Deliveries'!F$7)</f>
        <v>824279</v>
      </c>
      <c r="G74" s="89">
        <f>SUMIFS('ABP Under Contract'!$C20:$Z20,'ABP Under Contract'!$C$6:$Z$6,'REC Deliveries'!$B74,'ABP Under Contract'!$C$7:$Z$7,'REC Deliveries'!G$4,'ABP Under Contract'!$C$8:$Z$8,'REC Deliveries'!G$7)</f>
        <v>1500639</v>
      </c>
      <c r="H74" s="89">
        <f>SUMIFS('ABP Under Contract'!$C20:$Z20,'ABP Under Contract'!$C$6:$Z$6,'REC Deliveries'!$B74,'ABP Under Contract'!$C$7:$Z$7,'REC Deliveries'!H$4,'ABP Under Contract'!$C$8:$Z$8,'REC Deliveries'!H$7)</f>
        <v>34943</v>
      </c>
      <c r="I74" s="89">
        <f>SUMIFS('ABP Under Contract'!$C20:$Z20,'ABP Under Contract'!$C$6:$Z$6,'REC Deliveries'!$B74,'ABP Under Contract'!$C$7:$Z$7,'REC Deliveries'!I$4,'ABP Under Contract'!$C$8:$Z$8,'REC Deliveries'!I$7)</f>
        <v>180811</v>
      </c>
      <c r="J74" s="89">
        <f>SUMIFS('ABP Under Contract'!$C20:$Z20,'ABP Under Contract'!$C$6:$Z$6,'REC Deliveries'!$B74,'ABP Under Contract'!$C$7:$Z$7,'REC Deliveries'!J$4,'ABP Under Contract'!$C$8:$Z$8,'REC Deliveries'!J$7)</f>
        <v>771061</v>
      </c>
      <c r="K74" s="317">
        <f>K18*_xlfn.IFNA(INDEX('General Inputs'!$E$9:$AF$11,MATCH('REC Deliveries'!$B74,'General Inputs'!$B$9:$B$11,0),MATCH('REC Deliveries'!$D74,'General Inputs'!$E$8:$AB$8,0)),SUMIFS('General Inputs'!$D$9:$D$11,'General Inputs'!$B$9:$B$11,'REC Deliveries'!$B74))</f>
        <v>2737155.3977144267</v>
      </c>
      <c r="L74" s="317">
        <f>L18*_xlfn.IFNA(INDEX('General Inputs'!$E$9:$AF$11,MATCH('REC Deliveries'!$B74,'General Inputs'!$B$9:$B$11,0),MATCH('REC Deliveries'!$D74,'General Inputs'!$E$8:$AB$8,0)),SUMIFS('General Inputs'!$D$9:$D$11,'General Inputs'!$B$9:$B$11,'REC Deliveries'!$B74))</f>
        <v>3713138.9110714644</v>
      </c>
      <c r="M74" s="317">
        <f>M18*_xlfn.IFNA(INDEX('General Inputs'!$E$9:$AF$11,MATCH('REC Deliveries'!$B74,'General Inputs'!$B$9:$B$11,0),MATCH('REC Deliveries'!$D74,'General Inputs'!$E$8:$AB$8,0)),SUMIFS('General Inputs'!$D$9:$D$11,'General Inputs'!$B$9:$B$11,'REC Deliveries'!$B74))</f>
        <v>115283.91478084271</v>
      </c>
      <c r="N74" s="37">
        <v>1233838</v>
      </c>
      <c r="O74" s="37">
        <v>27887</v>
      </c>
      <c r="P74" s="37">
        <v>0</v>
      </c>
      <c r="Q74" s="37">
        <v>1452887</v>
      </c>
      <c r="R74" s="37">
        <v>1805793</v>
      </c>
      <c r="S74" s="317">
        <f>S18*_xlfn.IFNA(INDEX('General Inputs'!$E$9:$AF$11,MATCH('REC Deliveries'!$B74,'General Inputs'!$B$9:$B$11,0),MATCH('REC Deliveries'!$D74,'General Inputs'!$E$8:$AB$8,0)),SUMIFS('General Inputs'!$D$9:$D$11,'General Inputs'!$B$9:$B$11,'REC Deliveries'!$B74))</f>
        <v>120480.51062159211</v>
      </c>
      <c r="T74" s="117">
        <f>T18*SUMIFS('General Inputs'!$D$21:$D$23,'General Inputs'!$B$21:$B$23,'REC Deliveries'!$B74)</f>
        <v>269304.5796</v>
      </c>
      <c r="U74" s="89">
        <f>_xlfn.IFNA(SUMIFS(INDEX('ABP REC Deliveries'!$I$6:$AD$274,,MATCH('REC Deliveries'!$D74,'ABP REC Deliveries'!$I$5:$AD$5)),'ABP REC Deliveries'!$E$6:$E$274,'REC Deliveries'!U$7,'ABP REC Deliveries'!$F$6:$F$274,'REC Deliveries'!$C74),0)</f>
        <v>595547.37022434501</v>
      </c>
      <c r="V74" s="89">
        <f>_xlfn.IFNA(SUMIFS(INDEX('ABP REC Deliveries'!$I$6:$AD$274,,MATCH('REC Deliveries'!$D74,'ABP REC Deliveries'!$I$5:$AD$5)),'ABP REC Deliveries'!$E$6:$E$274,'REC Deliveries'!V$7,'ABP REC Deliveries'!$F$6:$F$274,'REC Deliveries'!$C74),0)</f>
        <v>692222.4797235867</v>
      </c>
      <c r="W74" s="89">
        <f>_xlfn.IFNA(SUMIFS(INDEX('ABP REC Deliveries'!$I$6:$AD$274,,MATCH('REC Deliveries'!$D74,'ABP REC Deliveries'!$I$5:$AD$5)),'ABP REC Deliveries'!$E$6:$E$274,'REC Deliveries'!W$7,'ABP REC Deliveries'!$F$6:$F$274,'REC Deliveries'!$C74),0)</f>
        <v>909084.95588413975</v>
      </c>
      <c r="X74" s="89">
        <f>_xlfn.IFNA(SUMIFS(INDEX('ABP REC Deliveries'!$I$6:$AD$274,,MATCH('REC Deliveries'!$D74,'ABP REC Deliveries'!$I$5:$AD$5)),'ABP REC Deliveries'!$E$6:$E$274,'REC Deliveries'!X$7,'ABP REC Deliveries'!$F$6:$F$274,'REC Deliveries'!$C74),0)</f>
        <v>534616.97583789821</v>
      </c>
      <c r="Y74" s="89">
        <f>_xlfn.IFNA(SUMIFS(INDEX('ABP REC Deliveries'!$I$6:$AD$274,,MATCH('REC Deliveries'!$D74,'ABP REC Deliveries'!$I$5:$AD$5)),'ABP REC Deliveries'!$E$6:$E$274,'REC Deliveries'!Y$7,'ABP REC Deliveries'!$F$6:$F$274,'REC Deliveries'!$C74),0)</f>
        <v>164227.45199990994</v>
      </c>
      <c r="Z74" s="89">
        <f>_xlfn.IFNA(SUMIFS(INDEX('ABP REC Deliveries'!$I$6:$AD$274,,MATCH('REC Deliveries'!$D74,'ABP REC Deliveries'!$I$5:$AD$5)),'ABP REC Deliveries'!$E$6:$E$274,'REC Deliveries'!Z$7,'ABP REC Deliveries'!$F$6:$F$274,'REC Deliveries'!$C74),0)</f>
        <v>778490.85228770238</v>
      </c>
      <c r="AA74" s="317">
        <f>AA18*_xlfn.IFNA(INDEX('General Inputs'!$E$9:$AF$11,MATCH('REC Deliveries'!$B74,'General Inputs'!$B$9:$B$11,0),MATCH('REC Deliveries'!$D74,'General Inputs'!$E$8:$AB$8,0)),SUMIFS('General Inputs'!$D$9:$D$11,'General Inputs'!$B$9:$B$11,'REC Deliveries'!$B74))</f>
        <v>261633.6328827879</v>
      </c>
      <c r="AB74" s="317">
        <f>AB18*_xlfn.IFNA(INDEX('General Inputs'!$E$9:$AF$11,MATCH('REC Deliveries'!$B74,'General Inputs'!$B$9:$B$11,0),MATCH('REC Deliveries'!$D74,'General Inputs'!$E$8:$AB$8,0)),SUMIFS('General Inputs'!$D$9:$D$11,'General Inputs'!$B$9:$B$11,'REC Deliveries'!$B74))</f>
        <v>6368488.2510925252</v>
      </c>
      <c r="AC74" s="317">
        <f>AC18*_xlfn.IFNA(INDEX('General Inputs'!$E$9:$AF$11,MATCH('REC Deliveries'!$B74,'General Inputs'!$B$9:$B$11,0),MATCH('REC Deliveries'!$D74,'General Inputs'!$E$8:$AB$8,0)),SUMIFS('General Inputs'!$D$9:$D$11,'General Inputs'!$B$9:$B$11,'REC Deliveries'!$B74))</f>
        <v>3028224.1895308839</v>
      </c>
      <c r="AD74" s="317">
        <f>AD18*_xlfn.IFNA(INDEX('General Inputs'!$E$9:$AF$11,MATCH('REC Deliveries'!$B74,'General Inputs'!$B$9:$B$11,0),MATCH('REC Deliveries'!$D74,'General Inputs'!$E$8:$AB$8,0)),SUMIFS('General Inputs'!$D$9:$D$11,'General Inputs'!$B$9:$B$11,'REC Deliveries'!$B74))</f>
        <v>215185.45976490228</v>
      </c>
    </row>
    <row r="75" spans="2:30">
      <c r="B75" s="20" t="s">
        <v>45</v>
      </c>
      <c r="C75" s="62" t="s">
        <v>231</v>
      </c>
      <c r="D75" s="20" t="s">
        <v>29</v>
      </c>
      <c r="E75" s="89">
        <f>SUMIFS('ABP Under Contract'!$C21:$Z21,'ABP Under Contract'!$C$6:$Z$6,'REC Deliveries'!$B75,'ABP Under Contract'!$C$7:$Z$7,'REC Deliveries'!E$4,'ABP Under Contract'!$C$8:$Z$8,'REC Deliveries'!E$7)</f>
        <v>760189</v>
      </c>
      <c r="F75" s="89">
        <f>SUMIFS('ABP Under Contract'!$C21:$Z21,'ABP Under Contract'!$C$6:$Z$6,'REC Deliveries'!$B75,'ABP Under Contract'!$C$7:$Z$7,'REC Deliveries'!F$4,'ABP Under Contract'!$C$8:$Z$8,'REC Deliveries'!F$7)</f>
        <v>820148</v>
      </c>
      <c r="G75" s="89">
        <f>SUMIFS('ABP Under Contract'!$C21:$Z21,'ABP Under Contract'!$C$6:$Z$6,'REC Deliveries'!$B75,'ABP Under Contract'!$C$7:$Z$7,'REC Deliveries'!G$4,'ABP Under Contract'!$C$8:$Z$8,'REC Deliveries'!G$7)</f>
        <v>1493130</v>
      </c>
      <c r="H75" s="89">
        <f>SUMIFS('ABP Under Contract'!$C21:$Z21,'ABP Under Contract'!$C$6:$Z$6,'REC Deliveries'!$B75,'ABP Under Contract'!$C$7:$Z$7,'REC Deliveries'!H$4,'ABP Under Contract'!$C$8:$Z$8,'REC Deliveries'!H$7)</f>
        <v>34767</v>
      </c>
      <c r="I75" s="89">
        <f>SUMIFS('ABP Under Contract'!$C21:$Z21,'ABP Under Contract'!$C$6:$Z$6,'REC Deliveries'!$B75,'ABP Under Contract'!$C$7:$Z$7,'REC Deliveries'!I$4,'ABP Under Contract'!$C$8:$Z$8,'REC Deliveries'!I$7)</f>
        <v>179905</v>
      </c>
      <c r="J75" s="89">
        <f>SUMIFS('ABP Under Contract'!$C21:$Z21,'ABP Under Contract'!$C$6:$Z$6,'REC Deliveries'!$B75,'ABP Under Contract'!$C$7:$Z$7,'REC Deliveries'!J$4,'ABP Under Contract'!$C$8:$Z$8,'REC Deliveries'!J$7)</f>
        <v>767208</v>
      </c>
      <c r="K75" s="317">
        <f>K19*_xlfn.IFNA(INDEX('General Inputs'!$E$9:$AF$11,MATCH('REC Deliveries'!$B75,'General Inputs'!$B$9:$B$11,0),MATCH('REC Deliveries'!$D75,'General Inputs'!$E$8:$AB$8,0)),SUMIFS('General Inputs'!$D$9:$D$11,'General Inputs'!$B$9:$B$11,'REC Deliveries'!$B75))</f>
        <v>2772248.592889627</v>
      </c>
      <c r="L75" s="317">
        <f>L19*_xlfn.IFNA(INDEX('General Inputs'!$E$9:$AF$11,MATCH('REC Deliveries'!$B75,'General Inputs'!$B$9:$B$11,0),MATCH('REC Deliveries'!$D75,'General Inputs'!$E$8:$AB$8,0)),SUMIFS('General Inputs'!$D$9:$D$11,'General Inputs'!$B$9:$B$11,'REC Deliveries'!$B75))</f>
        <v>3741941.5095565859</v>
      </c>
      <c r="M75" s="317">
        <f>M19*_xlfn.IFNA(INDEX('General Inputs'!$E$9:$AF$11,MATCH('REC Deliveries'!$B75,'General Inputs'!$B$9:$B$11,0),MATCH('REC Deliveries'!$D75,'General Inputs'!$E$8:$AB$8,0)),SUMIFS('General Inputs'!$D$9:$D$11,'General Inputs'!$B$9:$B$11,'REC Deliveries'!$B75))</f>
        <v>116178.16527584169</v>
      </c>
      <c r="N75" s="37">
        <v>1233838</v>
      </c>
      <c r="O75" s="37">
        <v>27887</v>
      </c>
      <c r="P75" s="37">
        <v>0</v>
      </c>
      <c r="Q75" s="37">
        <v>1452887</v>
      </c>
      <c r="R75" s="37">
        <v>1805793</v>
      </c>
      <c r="S75" s="317">
        <f>S19*_xlfn.IFNA(INDEX('General Inputs'!$E$9:$AF$11,MATCH('REC Deliveries'!$B75,'General Inputs'!$B$9:$B$11,0),MATCH('REC Deliveries'!$D75,'General Inputs'!$E$8:$AB$8,0)),SUMIFS('General Inputs'!$D$9:$D$11,'General Inputs'!$B$9:$B$11,'REC Deliveries'!$B75))</f>
        <v>121415.07080256709</v>
      </c>
      <c r="T75" s="117">
        <f>T19*SUMIFS('General Inputs'!$D$21:$D$23,'General Inputs'!$B$21:$B$23,'REC Deliveries'!$B75)</f>
        <v>269304.5796</v>
      </c>
      <c r="U75" s="89">
        <f>_xlfn.IFNA(SUMIFS(INDEX('ABP REC Deliveries'!$I$6:$AD$274,,MATCH('REC Deliveries'!$D75,'ABP REC Deliveries'!$I$5:$AD$5)),'ABP REC Deliveries'!$E$6:$E$274,'REC Deliveries'!U$7,'ABP REC Deliveries'!$F$6:$F$274,'REC Deliveries'!$C75),0)</f>
        <v>710667.36173162318</v>
      </c>
      <c r="V75" s="89">
        <f>_xlfn.IFNA(SUMIFS(INDEX('ABP REC Deliveries'!$I$6:$AD$274,,MATCH('REC Deliveries'!$D75,'ABP REC Deliveries'!$I$5:$AD$5)),'ABP REC Deliveries'!$E$6:$E$274,'REC Deliveries'!V$7,'ABP REC Deliveries'!$F$6:$F$274,'REC Deliveries'!$C75),0)</f>
        <v>819699.22562491184</v>
      </c>
      <c r="W75" s="89">
        <f>_xlfn.IFNA(SUMIFS(INDEX('ABP REC Deliveries'!$I$6:$AD$274,,MATCH('REC Deliveries'!$D75,'ABP REC Deliveries'!$I$5:$AD$5)),'ABP REC Deliveries'!$E$6:$E$274,'REC Deliveries'!W$7,'ABP REC Deliveries'!$F$6:$F$274,'REC Deliveries'!$C75),0)</f>
        <v>1128474.7749447189</v>
      </c>
      <c r="X75" s="89">
        <f>_xlfn.IFNA(SUMIFS(INDEX('ABP REC Deliveries'!$I$6:$AD$274,,MATCH('REC Deliveries'!$D75,'ABP REC Deliveries'!$I$5:$AD$5)),'ABP REC Deliveries'!$E$6:$E$274,'REC Deliveries'!X$7,'ABP REC Deliveries'!$F$6:$F$274,'REC Deliveries'!$C75),0)</f>
        <v>639764.56391870859</v>
      </c>
      <c r="Y75" s="89">
        <f>_xlfn.IFNA(SUMIFS(INDEX('ABP REC Deliveries'!$I$6:$AD$274,,MATCH('REC Deliveries'!$D75,'ABP REC Deliveries'!$I$5:$AD$5)),'ABP REC Deliveries'!$E$6:$E$274,'REC Deliveries'!Y$7,'ABP REC Deliveries'!$F$6:$F$274,'REC Deliveries'!$C75),0)</f>
        <v>196581.90641991037</v>
      </c>
      <c r="Z75" s="89">
        <f>_xlfn.IFNA(SUMIFS(INDEX('ABP REC Deliveries'!$I$6:$AD$274,,MATCH('REC Deliveries'!$D75,'ABP REC Deliveries'!$I$5:$AD$5)),'ABP REC Deliveries'!$E$6:$E$274,'REC Deliveries'!Z$7,'ABP REC Deliveries'!$F$6:$F$274,'REC Deliveries'!$C75),0)</f>
        <v>920084.90724842297</v>
      </c>
      <c r="AA75" s="317">
        <f>AA19*_xlfn.IFNA(INDEX('General Inputs'!$E$9:$AF$11,MATCH('REC Deliveries'!$B75,'General Inputs'!$B$9:$B$11,0),MATCH('REC Deliveries'!$D75,'General Inputs'!$E$8:$AB$8,0)),SUMIFS('General Inputs'!$D$9:$D$11,'General Inputs'!$B$9:$B$11,'REC Deliveries'!$B75))</f>
        <v>291539.95850595873</v>
      </c>
      <c r="AB75" s="317">
        <f>AB19*_xlfn.IFNA(INDEX('General Inputs'!$E$9:$AF$11,MATCH('REC Deliveries'!$B75,'General Inputs'!$B$9:$B$11,0),MATCH('REC Deliveries'!$D75,'General Inputs'!$E$8:$AB$8,0)),SUMIFS('General Inputs'!$D$9:$D$11,'General Inputs'!$B$9:$B$11,'REC Deliveries'!$B75))</f>
        <v>8337984.4726923322</v>
      </c>
      <c r="AC75" s="317">
        <f>AC19*_xlfn.IFNA(INDEX('General Inputs'!$E$9:$AF$11,MATCH('REC Deliveries'!$B75,'General Inputs'!$B$9:$B$11,0),MATCH('REC Deliveries'!$D75,'General Inputs'!$E$8:$AB$8,0)),SUMIFS('General Inputs'!$D$9:$D$11,'General Inputs'!$B$9:$B$11,'REC Deliveries'!$B75))</f>
        <v>3806852.1615052125</v>
      </c>
      <c r="AD75" s="317">
        <f>AD19*_xlfn.IFNA(INDEX('General Inputs'!$E$9:$AF$11,MATCH('REC Deliveries'!$B75,'General Inputs'!$B$9:$B$11,0),MATCH('REC Deliveries'!$D75,'General Inputs'!$E$8:$AB$8,0)),SUMIFS('General Inputs'!$D$9:$D$11,'General Inputs'!$B$9:$B$11,'REC Deliveries'!$B75))</f>
        <v>281041.38901753275</v>
      </c>
    </row>
    <row r="76" spans="2:30">
      <c r="B76" s="20" t="s">
        <v>45</v>
      </c>
      <c r="C76" s="62" t="s">
        <v>231</v>
      </c>
      <c r="D76" s="20" t="s">
        <v>30</v>
      </c>
      <c r="E76" s="89">
        <f>SUMIFS('ABP Under Contract'!$C22:$Z22,'ABP Under Contract'!$C$6:$Z$6,'REC Deliveries'!$B76,'ABP Under Contract'!$C$7:$Z$7,'REC Deliveries'!E$4,'ABP Under Contract'!$C$8:$Z$8,'REC Deliveries'!E$7)</f>
        <v>756187</v>
      </c>
      <c r="F76" s="89">
        <f>SUMIFS('ABP Under Contract'!$C22:$Z22,'ABP Under Contract'!$C$6:$Z$6,'REC Deliveries'!$B76,'ABP Under Contract'!$C$7:$Z$7,'REC Deliveries'!F$4,'ABP Under Contract'!$C$8:$Z$8,'REC Deliveries'!F$7)</f>
        <v>816003</v>
      </c>
      <c r="G76" s="89">
        <f>SUMIFS('ABP Under Contract'!$C22:$Z22,'ABP Under Contract'!$C$6:$Z$6,'REC Deliveries'!$B76,'ABP Under Contract'!$C$7:$Z$7,'REC Deliveries'!G$4,'ABP Under Contract'!$C$8:$Z$8,'REC Deliveries'!G$7)</f>
        <v>1485661</v>
      </c>
      <c r="H76" s="89">
        <f>SUMIFS('ABP Under Contract'!$C22:$Z22,'ABP Under Contract'!$C$6:$Z$6,'REC Deliveries'!$B76,'ABP Under Contract'!$C$7:$Z$7,'REC Deliveries'!H$4,'ABP Under Contract'!$C$8:$Z$8,'REC Deliveries'!H$7)</f>
        <v>34592</v>
      </c>
      <c r="I76" s="89">
        <f>SUMIFS('ABP Under Contract'!$C22:$Z22,'ABP Under Contract'!$C$6:$Z$6,'REC Deliveries'!$B76,'ABP Under Contract'!$C$7:$Z$7,'REC Deliveries'!I$4,'ABP Under Contract'!$C$8:$Z$8,'REC Deliveries'!I$7)</f>
        <v>179007</v>
      </c>
      <c r="J76" s="89">
        <f>SUMIFS('ABP Under Contract'!$C22:$Z22,'ABP Under Contract'!$C$6:$Z$6,'REC Deliveries'!$B76,'ABP Under Contract'!$C$7:$Z$7,'REC Deliveries'!J$4,'ABP Under Contract'!$C$8:$Z$8,'REC Deliveries'!J$7)</f>
        <v>763367</v>
      </c>
      <c r="K76" s="317">
        <f>K20*_xlfn.IFNA(INDEX('General Inputs'!$E$9:$AF$11,MATCH('REC Deliveries'!$B76,'General Inputs'!$B$9:$B$11,0),MATCH('REC Deliveries'!$D76,'General Inputs'!$E$8:$AB$8,0)),SUMIFS('General Inputs'!$D$9:$D$11,'General Inputs'!$B$9:$B$11,'REC Deliveries'!$B76))</f>
        <v>2805577.1477415143</v>
      </c>
      <c r="L76" s="317">
        <f>L20*_xlfn.IFNA(INDEX('General Inputs'!$E$9:$AF$11,MATCH('REC Deliveries'!$B76,'General Inputs'!$B$9:$B$11,0),MATCH('REC Deliveries'!$D76,'General Inputs'!$E$8:$AB$8,0)),SUMIFS('General Inputs'!$D$9:$D$11,'General Inputs'!$B$9:$B$11,'REC Deliveries'!$B76))</f>
        <v>3767993.2767401147</v>
      </c>
      <c r="M76" s="317">
        <f>M20*_xlfn.IFNA(INDEX('General Inputs'!$E$9:$AF$11,MATCH('REC Deliveries'!$B76,'General Inputs'!$B$9:$B$11,0),MATCH('REC Deliveries'!$D76,'General Inputs'!$E$8:$AB$8,0)),SUMIFS('General Inputs'!$D$9:$D$11,'General Inputs'!$B$9:$B$11,'REC Deliveries'!$B76))</f>
        <v>116987.00916232304</v>
      </c>
      <c r="N76" s="37">
        <v>0</v>
      </c>
      <c r="O76" s="37">
        <v>0</v>
      </c>
      <c r="P76" s="37">
        <v>0</v>
      </c>
      <c r="Q76" s="37">
        <v>1452887</v>
      </c>
      <c r="R76" s="37">
        <v>1805793</v>
      </c>
      <c r="S76" s="317">
        <f>S20*_xlfn.IFNA(INDEX('General Inputs'!$E$9:$AF$11,MATCH('REC Deliveries'!$B76,'General Inputs'!$B$9:$B$11,0),MATCH('REC Deliveries'!$D76,'General Inputs'!$E$8:$AB$8,0)),SUMIFS('General Inputs'!$D$9:$D$11,'General Inputs'!$B$9:$B$11,'REC Deliveries'!$B76))</f>
        <v>122260.37454369768</v>
      </c>
      <c r="T76" s="117">
        <f>T20*SUMIFS('General Inputs'!$D$21:$D$23,'General Inputs'!$B$21:$B$23,'REC Deliveries'!$B76)</f>
        <v>269304.5796</v>
      </c>
      <c r="U76" s="89">
        <f>_xlfn.IFNA(SUMIFS(INDEX('ABP REC Deliveries'!$I$6:$AD$274,,MATCH('REC Deliveries'!$D76,'ABP REC Deliveries'!$I$5:$AD$5)),'ABP REC Deliveries'!$E$6:$E$274,'REC Deliveries'!U$7,'ABP REC Deliveries'!$F$6:$F$274,'REC Deliveries'!$C76),0)</f>
        <v>825211.75328136515</v>
      </c>
      <c r="V76" s="89">
        <f>_xlfn.IFNA(SUMIFS(INDEX('ABP REC Deliveries'!$I$6:$AD$274,,MATCH('REC Deliveries'!$D76,'ABP REC Deliveries'!$I$5:$AD$5)),'ABP REC Deliveries'!$E$6:$E$274,'REC Deliveries'!V$7,'ABP REC Deliveries'!$F$6:$F$274,'REC Deliveries'!$C76),0)</f>
        <v>946538.58779673034</v>
      </c>
      <c r="W76" s="89">
        <f>_xlfn.IFNA(SUMIFS(INDEX('ABP REC Deliveries'!$I$6:$AD$274,,MATCH('REC Deliveries'!$D76,'ABP REC Deliveries'!$I$5:$AD$5)),'ABP REC Deliveries'!$E$6:$E$274,'REC Deliveries'!W$7,'ABP REC Deliveries'!$F$6:$F$274,'REC Deliveries'!$C76),0)</f>
        <v>1346767.6449099954</v>
      </c>
      <c r="X76" s="89">
        <f>_xlfn.IFNA(SUMIFS(INDEX('ABP REC Deliveries'!$I$6:$AD$274,,MATCH('REC Deliveries'!$D76,'ABP REC Deliveries'!$I$5:$AD$5)),'ABP REC Deliveries'!$E$6:$E$274,'REC Deliveries'!X$7,'ABP REC Deliveries'!$F$6:$F$274,'REC Deliveries'!$C76),0)</f>
        <v>744386.41405911511</v>
      </c>
      <c r="Y76" s="89">
        <f>_xlfn.IFNA(SUMIFS(INDEX('ABP REC Deliveries'!$I$6:$AD$274,,MATCH('REC Deliveries'!$D76,'ABP REC Deliveries'!$I$5:$AD$5)),'ABP REC Deliveries'!$E$6:$E$274,'REC Deliveries'!Y$7,'ABP REC Deliveries'!$F$6:$F$274,'REC Deliveries'!$C76),0)</f>
        <v>228774.58856781083</v>
      </c>
      <c r="Z76" s="89">
        <f>_xlfn.IFNA(SUMIFS(INDEX('ABP REC Deliveries'!$I$6:$AD$274,,MATCH('REC Deliveries'!$D76,'ABP REC Deliveries'!$I$5:$AD$5)),'ABP REC Deliveries'!$E$6:$E$274,'REC Deliveries'!Z$7,'ABP REC Deliveries'!$F$6:$F$274,'REC Deliveries'!$C76),0)</f>
        <v>1060970.99193434</v>
      </c>
      <c r="AA76" s="317">
        <f>AA20*_xlfn.IFNA(INDEX('General Inputs'!$E$9:$AF$11,MATCH('REC Deliveries'!$B76,'General Inputs'!$B$9:$B$11,0),MATCH('REC Deliveries'!$D76,'General Inputs'!$E$8:$AB$8,0)),SUMIFS('General Inputs'!$D$9:$D$11,'General Inputs'!$B$9:$B$11,'REC Deliveries'!$B76))</f>
        <v>321916.03453413432</v>
      </c>
      <c r="AB76" s="317">
        <f>AB20*_xlfn.IFNA(INDEX('General Inputs'!$E$9:$AF$11,MATCH('REC Deliveries'!$B76,'General Inputs'!$B$9:$B$11,0),MATCH('REC Deliveries'!$D76,'General Inputs'!$E$8:$AB$8,0)),SUMIFS('General Inputs'!$D$9:$D$11,'General Inputs'!$B$9:$B$11,'REC Deliveries'!$B76))</f>
        <v>9871131.6857336052</v>
      </c>
      <c r="AC76" s="317">
        <f>AC20*_xlfn.IFNA(INDEX('General Inputs'!$E$9:$AF$11,MATCH('REC Deliveries'!$B76,'General Inputs'!$B$9:$B$11,0),MATCH('REC Deliveries'!$D76,'General Inputs'!$E$8:$AB$8,0)),SUMIFS('General Inputs'!$D$9:$D$11,'General Inputs'!$B$9:$B$11,'REC Deliveries'!$B76))</f>
        <v>4517966.5890187928</v>
      </c>
      <c r="AD76" s="317">
        <f>AD20*_xlfn.IFNA(INDEX('General Inputs'!$E$9:$AF$11,MATCH('REC Deliveries'!$B76,'General Inputs'!$B$9:$B$11,0),MATCH('REC Deliveries'!$D76,'General Inputs'!$E$8:$AB$8,0)),SUMIFS('General Inputs'!$D$9:$D$11,'General Inputs'!$B$9:$B$11,'REC Deliveries'!$B76))</f>
        <v>347956.44195078051</v>
      </c>
    </row>
    <row r="77" spans="2:30">
      <c r="B77" s="20" t="s">
        <v>45</v>
      </c>
      <c r="C77" s="62" t="s">
        <v>231</v>
      </c>
      <c r="D77" s="20" t="s">
        <v>31</v>
      </c>
      <c r="E77" s="89">
        <f>SUMIFS('ABP Under Contract'!$C23:$Z23,'ABP Under Contract'!$C$6:$Z$6,'REC Deliveries'!$B77,'ABP Under Contract'!$C$7:$Z$7,'REC Deliveries'!E$4,'ABP Under Contract'!$C$8:$Z$8,'REC Deliveries'!E$7)</f>
        <v>751960</v>
      </c>
      <c r="F77" s="89">
        <f>SUMIFS('ABP Under Contract'!$C23:$Z23,'ABP Under Contract'!$C$6:$Z$6,'REC Deliveries'!$B77,'ABP Under Contract'!$C$7:$Z$7,'REC Deliveries'!F$4,'ABP Under Contract'!$C$8:$Z$8,'REC Deliveries'!F$7)</f>
        <v>811838</v>
      </c>
      <c r="G77" s="89">
        <f>SUMIFS('ABP Under Contract'!$C23:$Z23,'ABP Under Contract'!$C$6:$Z$6,'REC Deliveries'!$B77,'ABP Under Contract'!$C$7:$Z$7,'REC Deliveries'!G$4,'ABP Under Contract'!$C$8:$Z$8,'REC Deliveries'!G$7)</f>
        <v>1478235</v>
      </c>
      <c r="H77" s="89">
        <f>SUMIFS('ABP Under Contract'!$C23:$Z23,'ABP Under Contract'!$C$6:$Z$6,'REC Deliveries'!$B77,'ABP Under Contract'!$C$7:$Z$7,'REC Deliveries'!H$4,'ABP Under Contract'!$C$8:$Z$8,'REC Deliveries'!H$7)</f>
        <v>34423</v>
      </c>
      <c r="I77" s="89">
        <f>SUMIFS('ABP Under Contract'!$C23:$Z23,'ABP Under Contract'!$C$6:$Z$6,'REC Deliveries'!$B77,'ABP Under Contract'!$C$7:$Z$7,'REC Deliveries'!I$4,'ABP Under Contract'!$C$8:$Z$8,'REC Deliveries'!I$7)</f>
        <v>178112</v>
      </c>
      <c r="J77" s="89">
        <f>SUMIFS('ABP Under Contract'!$C23:$Z23,'ABP Under Contract'!$C$6:$Z$6,'REC Deliveries'!$B77,'ABP Under Contract'!$C$7:$Z$7,'REC Deliveries'!J$4,'ABP Under Contract'!$C$8:$Z$8,'REC Deliveries'!J$7)</f>
        <v>759552</v>
      </c>
      <c r="K77" s="317">
        <f>K21*_xlfn.IFNA(INDEX('General Inputs'!$E$9:$AF$11,MATCH('REC Deliveries'!$B77,'General Inputs'!$B$9:$B$11,0),MATCH('REC Deliveries'!$D77,'General Inputs'!$E$8:$AB$8,0)),SUMIFS('General Inputs'!$D$9:$D$11,'General Inputs'!$B$9:$B$11,'REC Deliveries'!$B77))</f>
        <v>2833416.660285973</v>
      </c>
      <c r="L77" s="317">
        <f>L21*_xlfn.IFNA(INDEX('General Inputs'!$E$9:$AF$11,MATCH('REC Deliveries'!$B77,'General Inputs'!$B$9:$B$11,0),MATCH('REC Deliveries'!$D77,'General Inputs'!$E$8:$AB$8,0)),SUMIFS('General Inputs'!$D$9:$D$11,'General Inputs'!$B$9:$B$11,'REC Deliveries'!$B77))</f>
        <v>3786355.8519791909</v>
      </c>
      <c r="M77" s="317">
        <f>M21*_xlfn.IFNA(INDEX('General Inputs'!$E$9:$AF$11,MATCH('REC Deliveries'!$B77,'General Inputs'!$B$9:$B$11,0),MATCH('REC Deliveries'!$D77,'General Inputs'!$E$8:$AB$8,0)),SUMIFS('General Inputs'!$D$9:$D$11,'General Inputs'!$B$9:$B$11,'REC Deliveries'!$B77))</f>
        <v>117557.12237643055</v>
      </c>
      <c r="N77" s="37">
        <v>0</v>
      </c>
      <c r="O77" s="37">
        <v>0</v>
      </c>
      <c r="P77" s="37">
        <v>0</v>
      </c>
      <c r="Q77" s="37">
        <v>1150425</v>
      </c>
      <c r="R77" s="37">
        <v>1805793</v>
      </c>
      <c r="S77" s="317">
        <f>S21*_xlfn.IFNA(INDEX('General Inputs'!$E$9:$AF$11,MATCH('REC Deliveries'!$B77,'General Inputs'!$B$9:$B$11,0),MATCH('REC Deliveries'!$D77,'General Inputs'!$E$8:$AB$8,0)),SUMIFS('General Inputs'!$D$9:$D$11,'General Inputs'!$B$9:$B$11,'REC Deliveries'!$B77))</f>
        <v>122856.18646835659</v>
      </c>
      <c r="T77" s="117">
        <f>T21*SUMIFS('General Inputs'!$D$21:$D$23,'General Inputs'!$B$21:$B$23,'REC Deliveries'!$B77)</f>
        <v>269304.5796</v>
      </c>
      <c r="U77" s="89">
        <f>_xlfn.IFNA(SUMIFS(INDEX('ABP REC Deliveries'!$I$6:$AD$274,,MATCH('REC Deliveries'!$D77,'ABP REC Deliveries'!$I$5:$AD$5)),'ABP REC Deliveries'!$E$6:$E$274,'REC Deliveries'!U$7,'ABP REC Deliveries'!$F$6:$F$274,'REC Deliveries'!$C77),0)</f>
        <v>909658.99078375835</v>
      </c>
      <c r="V77" s="89">
        <f>_xlfn.IFNA(SUMIFS(INDEX('ABP REC Deliveries'!$I$6:$AD$274,,MATCH('REC Deliveries'!$D77,'ABP REC Deliveries'!$I$5:$AD$5)),'ABP REC Deliveries'!$E$6:$E$274,'REC Deliveries'!V$7,'ABP REC Deliveries'!$F$6:$F$274,'REC Deliveries'!$C77),0)</f>
        <v>1072743.7531576897</v>
      </c>
      <c r="W77" s="89">
        <f>_xlfn.IFNA(SUMIFS(INDEX('ABP REC Deliveries'!$I$6:$AD$274,,MATCH('REC Deliveries'!$D77,'ABP REC Deliveries'!$I$5:$AD$5)),'ABP REC Deliveries'!$E$6:$E$274,'REC Deliveries'!W$7,'ABP REC Deliveries'!$F$6:$F$274,'REC Deliveries'!$C77),0)</f>
        <v>1563969.0505254453</v>
      </c>
      <c r="X77" s="89">
        <f>_xlfn.IFNA(SUMIFS(INDEX('ABP REC Deliveries'!$I$6:$AD$274,,MATCH('REC Deliveries'!$D77,'ABP REC Deliveries'!$I$5:$AD$5)),'ABP REC Deliveries'!$E$6:$E$274,'REC Deliveries'!X$7,'ABP REC Deliveries'!$F$6:$F$274,'REC Deliveries'!$C77),0)</f>
        <v>848485.15494881955</v>
      </c>
      <c r="Y77" s="89">
        <f>_xlfn.IFNA(SUMIFS(INDEX('ABP REC Deliveries'!$I$6:$AD$274,,MATCH('REC Deliveries'!$D77,'ABP REC Deliveries'!$I$5:$AD$5)),'ABP REC Deliveries'!$E$6:$E$274,'REC Deliveries'!Y$7,'ABP REC Deliveries'!$F$6:$F$274,'REC Deliveries'!$C77),0)</f>
        <v>260806.30730497179</v>
      </c>
      <c r="Z77" s="89">
        <f>_xlfn.IFNA(SUMIFS(INDEX('ABP REC Deliveries'!$I$6:$AD$274,,MATCH('REC Deliveries'!$D77,'ABP REC Deliveries'!$I$5:$AD$5)),'ABP REC Deliveries'!$E$6:$E$274,'REC Deliveries'!Z$7,'ABP REC Deliveries'!$F$6:$F$274,'REC Deliveries'!$C77),0)</f>
        <v>1201152.6461968273</v>
      </c>
      <c r="AA77" s="317">
        <f>AA21*_xlfn.IFNA(INDEX('General Inputs'!$E$9:$AF$11,MATCH('REC Deliveries'!$B77,'General Inputs'!$B$9:$B$11,0),MATCH('REC Deliveries'!$D77,'General Inputs'!$E$8:$AB$8,0)),SUMIFS('General Inputs'!$D$9:$D$11,'General Inputs'!$B$9:$B$11,'REC Deliveries'!$B77))</f>
        <v>352248.14236579876</v>
      </c>
      <c r="AB77" s="317">
        <f>AB21*_xlfn.IFNA(INDEX('General Inputs'!$E$9:$AF$11,MATCH('REC Deliveries'!$B77,'General Inputs'!$B$9:$B$11,0),MATCH('REC Deliveries'!$D77,'General Inputs'!$E$8:$AB$8,0)),SUMIFS('General Inputs'!$D$9:$D$11,'General Inputs'!$B$9:$B$11,'REC Deliveries'!$B77))</f>
        <v>10740882.023915434</v>
      </c>
      <c r="AC77" s="317">
        <f>AC21*_xlfn.IFNA(INDEX('General Inputs'!$E$9:$AF$11,MATCH('REC Deliveries'!$B77,'General Inputs'!$B$9:$B$11,0),MATCH('REC Deliveries'!$D77,'General Inputs'!$E$8:$AB$8,0)),SUMIFS('General Inputs'!$D$9:$D$11,'General Inputs'!$B$9:$B$11,'REC Deliveries'!$B77))</f>
        <v>5118833.9413407845</v>
      </c>
      <c r="AD77" s="317">
        <f>AD21*_xlfn.IFNA(INDEX('General Inputs'!$E$9:$AF$11,MATCH('REC Deliveries'!$B77,'General Inputs'!$B$9:$B$11,0),MATCH('REC Deliveries'!$D77,'General Inputs'!$E$8:$AB$8,0)),SUMIFS('General Inputs'!$D$9:$D$11,'General Inputs'!$B$9:$B$11,'REC Deliveries'!$B77))</f>
        <v>415255.13133791985</v>
      </c>
    </row>
    <row r="78" spans="2:30">
      <c r="B78" s="20" t="s">
        <v>45</v>
      </c>
      <c r="C78" s="62" t="s">
        <v>231</v>
      </c>
      <c r="D78" s="20" t="s">
        <v>32</v>
      </c>
      <c r="E78" s="89">
        <f>SUMIFS('ABP Under Contract'!$C24:$Z24,'ABP Under Contract'!$C$6:$Z$6,'REC Deliveries'!$B78,'ABP Under Contract'!$C$7:$Z$7,'REC Deliveries'!E$4,'ABP Under Contract'!$C$8:$Z$8,'REC Deliveries'!E$7)</f>
        <v>613149</v>
      </c>
      <c r="F78" s="89">
        <f>SUMIFS('ABP Under Contract'!$C24:$Z24,'ABP Under Contract'!$C$6:$Z$6,'REC Deliveries'!$B78,'ABP Under Contract'!$C$7:$Z$7,'REC Deliveries'!F$4,'ABP Under Contract'!$C$8:$Z$8,'REC Deliveries'!F$7)</f>
        <v>591544</v>
      </c>
      <c r="G78" s="89">
        <f>SUMIFS('ABP Under Contract'!$C24:$Z24,'ABP Under Contract'!$C$6:$Z$6,'REC Deliveries'!$B78,'ABP Under Contract'!$C$7:$Z$7,'REC Deliveries'!G$4,'ABP Under Contract'!$C$8:$Z$8,'REC Deliveries'!G$7)</f>
        <v>1388026</v>
      </c>
      <c r="H78" s="89">
        <f>SUMIFS('ABP Under Contract'!$C24:$Z24,'ABP Under Contract'!$C$6:$Z$6,'REC Deliveries'!$B78,'ABP Under Contract'!$C$7:$Z$7,'REC Deliveries'!H$4,'ABP Under Contract'!$C$8:$Z$8,'REC Deliveries'!H$7)</f>
        <v>34079</v>
      </c>
      <c r="I78" s="89">
        <f>SUMIFS('ABP Under Contract'!$C24:$Z24,'ABP Under Contract'!$C$6:$Z$6,'REC Deliveries'!$B78,'ABP Under Contract'!$C$7:$Z$7,'REC Deliveries'!I$4,'ABP Under Contract'!$C$8:$Z$8,'REC Deliveries'!I$7)</f>
        <v>176334</v>
      </c>
      <c r="J78" s="89">
        <f>SUMIFS('ABP Under Contract'!$C24:$Z24,'ABP Under Contract'!$C$6:$Z$6,'REC Deliveries'!$B78,'ABP Under Contract'!$C$7:$Z$7,'REC Deliveries'!J$4,'ABP Under Contract'!$C$8:$Z$8,'REC Deliveries'!J$7)</f>
        <v>751970</v>
      </c>
      <c r="K78" s="317">
        <f>K22*_xlfn.IFNA(INDEX('General Inputs'!$E$9:$AF$11,MATCH('REC Deliveries'!$B78,'General Inputs'!$B$9:$B$11,0),MATCH('REC Deliveries'!$D78,'General Inputs'!$E$8:$AB$8,0)),SUMIFS('General Inputs'!$D$9:$D$11,'General Inputs'!$B$9:$B$11,'REC Deliveries'!$B78))</f>
        <v>2857564.5462536742</v>
      </c>
      <c r="L78" s="317">
        <f>L22*_xlfn.IFNA(INDEX('General Inputs'!$E$9:$AF$11,MATCH('REC Deliveries'!$B78,'General Inputs'!$B$9:$B$11,0),MATCH('REC Deliveries'!$D78,'General Inputs'!$E$8:$AB$8,0)),SUMIFS('General Inputs'!$D$9:$D$11,'General Inputs'!$B$9:$B$11,'REC Deliveries'!$B78))</f>
        <v>3799532.0673447018</v>
      </c>
      <c r="M78" s="317">
        <f>M22*_xlfn.IFNA(INDEX('General Inputs'!$E$9:$AF$11,MATCH('REC Deliveries'!$B78,'General Inputs'!$B$9:$B$11,0),MATCH('REC Deliveries'!$D78,'General Inputs'!$E$8:$AB$8,0)),SUMIFS('General Inputs'!$D$9:$D$11,'General Inputs'!$B$9:$B$11,'REC Deliveries'!$B78))</f>
        <v>117966.21175490819</v>
      </c>
      <c r="N78" s="37">
        <v>0</v>
      </c>
      <c r="O78" s="37">
        <v>0</v>
      </c>
      <c r="P78" s="37">
        <v>0</v>
      </c>
      <c r="Q78" s="37">
        <v>1150425</v>
      </c>
      <c r="R78" s="37">
        <v>1805793</v>
      </c>
      <c r="S78" s="317">
        <f>S22*_xlfn.IFNA(INDEX('General Inputs'!$E$9:$AF$11,MATCH('REC Deliveries'!$B78,'General Inputs'!$B$9:$B$11,0),MATCH('REC Deliveries'!$D78,'General Inputs'!$E$8:$AB$8,0)),SUMIFS('General Inputs'!$D$9:$D$11,'General Inputs'!$B$9:$B$11,'REC Deliveries'!$B78))</f>
        <v>123283.7161658218</v>
      </c>
      <c r="T78" s="117">
        <f>T22*SUMIFS('General Inputs'!$D$21:$D$23,'General Inputs'!$B$21:$B$23,'REC Deliveries'!$B78)</f>
        <v>269304.5796</v>
      </c>
      <c r="U78" s="89">
        <f>_xlfn.IFNA(SUMIFS(INDEX('ABP REC Deliveries'!$I$6:$AD$274,,MATCH('REC Deliveries'!$D78,'ABP REC Deliveries'!$I$5:$AD$5)),'ABP REC Deliveries'!$E$6:$E$274,'REC Deliveries'!U$7,'ABP REC Deliveries'!$F$6:$F$274,'REC Deliveries'!$C78),0)</f>
        <v>993536.36993819138</v>
      </c>
      <c r="V78" s="89">
        <f>_xlfn.IFNA(SUMIFS(INDEX('ABP REC Deliveries'!$I$6:$AD$274,,MATCH('REC Deliveries'!$D78,'ABP REC Deliveries'!$I$5:$AD$5)),'ABP REC Deliveries'!$E$6:$E$274,'REC Deliveries'!V$7,'ABP REC Deliveries'!$F$6:$F$274,'REC Deliveries'!$C78),0)</f>
        <v>1132848.963541873</v>
      </c>
      <c r="W78" s="89">
        <f>_xlfn.IFNA(SUMIFS(INDEX('ABP REC Deliveries'!$I$6:$AD$274,,MATCH('REC Deliveries'!$D78,'ABP REC Deliveries'!$I$5:$AD$5)),'ABP REC Deliveries'!$E$6:$E$274,'REC Deliveries'!W$7,'ABP REC Deliveries'!$F$6:$F$274,'REC Deliveries'!$C78),0)</f>
        <v>1780084.4491128179</v>
      </c>
      <c r="X78" s="89">
        <f>_xlfn.IFNA(SUMIFS(INDEX('ABP REC Deliveries'!$I$6:$AD$274,,MATCH('REC Deliveries'!$D78,'ABP REC Deliveries'!$I$5:$AD$5)),'ABP REC Deliveries'!$E$6:$E$274,'REC Deliveries'!X$7,'ABP REC Deliveries'!$F$6:$F$274,'REC Deliveries'!$C78),0)</f>
        <v>952063.40213407541</v>
      </c>
      <c r="Y78" s="89">
        <f>_xlfn.IFNA(SUMIFS(INDEX('ABP REC Deliveries'!$I$6:$AD$274,,MATCH('REC Deliveries'!$D78,'ABP REC Deliveries'!$I$5:$AD$5)),'ABP REC Deliveries'!$E$6:$E$274,'REC Deliveries'!Y$7,'ABP REC Deliveries'!$F$6:$F$274,'REC Deliveries'!$C78),0)</f>
        <v>276090.07160844689</v>
      </c>
      <c r="Z78" s="89">
        <f>_xlfn.IFNA(SUMIFS(INDEX('ABP REC Deliveries'!$I$6:$AD$274,,MATCH('REC Deliveries'!$D78,'ABP REC Deliveries'!$I$5:$AD$5)),'ABP REC Deliveries'!$E$6:$E$274,'REC Deliveries'!Z$7,'ABP REC Deliveries'!$F$6:$F$274,'REC Deliveries'!$C78),0)</f>
        <v>1267890.1375769228</v>
      </c>
      <c r="AA78" s="317">
        <f>AA22*_xlfn.IFNA(INDEX('General Inputs'!$E$9:$AF$11,MATCH('REC Deliveries'!$B78,'General Inputs'!$B$9:$B$11,0),MATCH('REC Deliveries'!$D78,'General Inputs'!$E$8:$AB$8,0)),SUMIFS('General Inputs'!$D$9:$D$11,'General Inputs'!$B$9:$B$11,'REC Deliveries'!$B78))</f>
        <v>382619.23246638913</v>
      </c>
      <c r="AB78" s="317">
        <f>AB22*_xlfn.IFNA(INDEX('General Inputs'!$E$9:$AF$11,MATCH('REC Deliveries'!$B78,'General Inputs'!$B$9:$B$11,0),MATCH('REC Deliveries'!$D78,'General Inputs'!$E$8:$AB$8,0)),SUMIFS('General Inputs'!$D$9:$D$11,'General Inputs'!$B$9:$B$11,'REC Deliveries'!$B78))</f>
        <v>11610799.137337031</v>
      </c>
      <c r="AC78" s="317">
        <f>AC22*_xlfn.IFNA(INDEX('General Inputs'!$E$9:$AF$11,MATCH('REC Deliveries'!$B78,'General Inputs'!$B$9:$B$11,0),MATCH('REC Deliveries'!$D78,'General Inputs'!$E$8:$AB$8,0)),SUMIFS('General Inputs'!$D$9:$D$11,'General Inputs'!$B$9:$B$11,'REC Deliveries'!$B78))</f>
        <v>5720430.2706763819</v>
      </c>
      <c r="AD78" s="317">
        <f>AD22*_xlfn.IFNA(INDEX('General Inputs'!$E$9:$AF$11,MATCH('REC Deliveries'!$B78,'General Inputs'!$B$9:$B$11,0),MATCH('REC Deliveries'!$D78,'General Inputs'!$E$8:$AB$8,0)),SUMIFS('General Inputs'!$D$9:$D$11,'General Inputs'!$B$9:$B$11,'REC Deliveries'!$B78))</f>
        <v>482862.28160752123</v>
      </c>
    </row>
    <row r="79" spans="2:30">
      <c r="B79" s="20" t="s">
        <v>45</v>
      </c>
      <c r="C79" s="62" t="s">
        <v>231</v>
      </c>
      <c r="D79" s="20" t="s">
        <v>33</v>
      </c>
      <c r="E79" s="89">
        <f>SUMIFS('ABP Under Contract'!$C25:$Z25,'ABP Under Contract'!$C$6:$Z$6,'REC Deliveries'!$B79,'ABP Under Contract'!$C$7:$Z$7,'REC Deliveries'!E$4,'ABP Under Contract'!$C$8:$Z$8,'REC Deliveries'!E$7)</f>
        <v>707644</v>
      </c>
      <c r="F79" s="89">
        <f>SUMIFS('ABP Under Contract'!$C25:$Z25,'ABP Under Contract'!$C$6:$Z$6,'REC Deliveries'!$B79,'ABP Under Contract'!$C$7:$Z$7,'REC Deliveries'!F$4,'ABP Under Contract'!$C$8:$Z$8,'REC Deliveries'!F$7)</f>
        <v>756863</v>
      </c>
      <c r="G79" s="89">
        <f>SUMIFS('ABP Under Contract'!$C25:$Z25,'ABP Under Contract'!$C$6:$Z$6,'REC Deliveries'!$B79,'ABP Under Contract'!$C$7:$Z$7,'REC Deliveries'!G$4,'ABP Under Contract'!$C$8:$Z$8,'REC Deliveries'!G$7)</f>
        <v>1469595</v>
      </c>
      <c r="H79" s="89">
        <f>SUMIFS('ABP Under Contract'!$C25:$Z25,'ABP Under Contract'!$C$6:$Z$6,'REC Deliveries'!$B79,'ABP Under Contract'!$C$7:$Z$7,'REC Deliveries'!H$4,'ABP Under Contract'!$C$8:$Z$8,'REC Deliveries'!H$7)</f>
        <v>34247</v>
      </c>
      <c r="I79" s="89">
        <f>SUMIFS('ABP Under Contract'!$C25:$Z25,'ABP Under Contract'!$C$6:$Z$6,'REC Deliveries'!$B79,'ABP Under Contract'!$C$7:$Z$7,'REC Deliveries'!I$4,'ABP Under Contract'!$C$8:$Z$8,'REC Deliveries'!I$7)</f>
        <v>177223</v>
      </c>
      <c r="J79" s="89">
        <f>SUMIFS('ABP Under Contract'!$C25:$Z25,'ABP Under Contract'!$C$6:$Z$6,'REC Deliveries'!$B79,'ABP Under Contract'!$C$7:$Z$7,'REC Deliveries'!J$4,'ABP Under Contract'!$C$8:$Z$8,'REC Deliveries'!J$7)</f>
        <v>755749</v>
      </c>
      <c r="K79" s="317">
        <f>K23*_xlfn.IFNA(INDEX('General Inputs'!$E$9:$AF$11,MATCH('REC Deliveries'!$B79,'General Inputs'!$B$9:$B$11,0),MATCH('REC Deliveries'!$D79,'General Inputs'!$E$8:$AB$8,0)),SUMIFS('General Inputs'!$D$9:$D$11,'General Inputs'!$B$9:$B$11,'REC Deliveries'!$B79))</f>
        <v>2875410.8947694926</v>
      </c>
      <c r="L79" s="317">
        <f>L23*_xlfn.IFNA(INDEX('General Inputs'!$E$9:$AF$11,MATCH('REC Deliveries'!$B79,'General Inputs'!$B$9:$B$11,0),MATCH('REC Deliveries'!$D79,'General Inputs'!$E$8:$AB$8,0)),SUMIFS('General Inputs'!$D$9:$D$11,'General Inputs'!$B$9:$B$11,'REC Deliveries'!$B79))</f>
        <v>3804144.9794067568</v>
      </c>
      <c r="M79" s="317">
        <f>M23*_xlfn.IFNA(INDEX('General Inputs'!$E$9:$AF$11,MATCH('REC Deliveries'!$B79,'General Inputs'!$B$9:$B$11,0),MATCH('REC Deliveries'!$D79,'General Inputs'!$E$8:$AB$8,0)),SUMIFS('General Inputs'!$D$9:$D$11,'General Inputs'!$B$9:$B$11,'REC Deliveries'!$B79))</f>
        <v>118109.43143340391</v>
      </c>
      <c r="N79" s="37">
        <v>0</v>
      </c>
      <c r="O79" s="37">
        <v>0</v>
      </c>
      <c r="P79" s="37">
        <v>0</v>
      </c>
      <c r="Q79" s="37">
        <v>939405</v>
      </c>
      <c r="R79" s="37">
        <v>1805793</v>
      </c>
      <c r="S79" s="317">
        <f>S23*_xlfn.IFNA(INDEX('General Inputs'!$E$9:$AF$11,MATCH('REC Deliveries'!$B79,'General Inputs'!$B$9:$B$11,0),MATCH('REC Deliveries'!$D79,'General Inputs'!$E$8:$AB$8,0)),SUMIFS('General Inputs'!$D$9:$D$11,'General Inputs'!$B$9:$B$11,'REC Deliveries'!$B79))</f>
        <v>123433.39168672188</v>
      </c>
      <c r="T79" s="117">
        <f>T23*SUMIFS('General Inputs'!$D$21:$D$23,'General Inputs'!$B$21:$B$23,'REC Deliveries'!$B79)</f>
        <v>269304.5796</v>
      </c>
      <c r="U79" s="89">
        <f>_xlfn.IFNA(SUMIFS(INDEX('ABP REC Deliveries'!$I$6:$AD$274,,MATCH('REC Deliveries'!$D79,'ABP REC Deliveries'!$I$5:$AD$5)),'ABP REC Deliveries'!$E$6:$E$274,'REC Deliveries'!U$7,'ABP REC Deliveries'!$F$6:$F$274,'REC Deliveries'!$C79),0)</f>
        <v>1047617.5522677007</v>
      </c>
      <c r="V79" s="89">
        <f>_xlfn.IFNA(SUMIFS(INDEX('ABP REC Deliveries'!$I$6:$AD$274,,MATCH('REC Deliveries'!$D79,'ABP REC Deliveries'!$I$5:$AD$5)),'ABP REC Deliveries'!$E$6:$E$274,'REC Deliveries'!V$7,'ABP REC Deliveries'!$F$6:$F$274,'REC Deliveries'!$C79),0)</f>
        <v>1192653.6478741355</v>
      </c>
      <c r="W79" s="89">
        <f>_xlfn.IFNA(SUMIFS(INDEX('ABP REC Deliveries'!$I$6:$AD$274,,MATCH('REC Deliveries'!$D79,'ABP REC Deliveries'!$I$5:$AD$5)),'ABP REC Deliveries'!$E$6:$E$274,'REC Deliveries'!W$7,'ABP REC Deliveries'!$F$6:$F$274,'REC Deliveries'!$C79),0)</f>
        <v>1883151.6487872542</v>
      </c>
      <c r="X79" s="89">
        <f>_xlfn.IFNA(SUMIFS(INDEX('ABP REC Deliveries'!$I$6:$AD$274,,MATCH('REC Deliveries'!$D79,'ABP REC Deliveries'!$I$5:$AD$5)),'ABP REC Deliveries'!$E$6:$E$274,'REC Deliveries'!X$7,'ABP REC Deliveries'!$F$6:$F$274,'REC Deliveries'!$C79),0)</f>
        <v>1001213.4216034051</v>
      </c>
      <c r="Y79" s="89">
        <f>_xlfn.IFNA(SUMIFS(INDEX('ABP REC Deliveries'!$I$6:$AD$274,,MATCH('REC Deliveries'!$D79,'ABP REC Deliveries'!$I$5:$AD$5)),'ABP REC Deliveries'!$E$6:$E$274,'REC Deliveries'!Y$7,'ABP REC Deliveries'!$F$6:$F$274,'REC Deliveries'!$C79),0)</f>
        <v>291297.41709040466</v>
      </c>
      <c r="Z79" s="89">
        <f>_xlfn.IFNA(SUMIFS(INDEX('ABP REC Deliveries'!$I$6:$AD$274,,MATCH('REC Deliveries'!$D79,'ABP REC Deliveries'!$I$5:$AD$5)),'ABP REC Deliveries'!$E$6:$E$274,'REC Deliveries'!Z$7,'ABP REC Deliveries'!$F$6:$F$274,'REC Deliveries'!$C79),0)</f>
        <v>1334293.9415001175</v>
      </c>
      <c r="AA79" s="317">
        <f>AA23*_xlfn.IFNA(INDEX('General Inputs'!$E$9:$AF$11,MATCH('REC Deliveries'!$B79,'General Inputs'!$B$9:$B$11,0),MATCH('REC Deliveries'!$D79,'General Inputs'!$E$8:$AB$8,0)),SUMIFS('General Inputs'!$D$9:$D$11,'General Inputs'!$B$9:$B$11,'REC Deliveries'!$B79))</f>
        <v>412548.77615239477</v>
      </c>
      <c r="AB79" s="317">
        <f>AB23*_xlfn.IFNA(INDEX('General Inputs'!$E$9:$AF$11,MATCH('REC Deliveries'!$B79,'General Inputs'!$B$9:$B$11,0),MATCH('REC Deliveries'!$D79,'General Inputs'!$E$8:$AB$8,0)),SUMIFS('General Inputs'!$D$9:$D$11,'General Inputs'!$B$9:$B$11,'REC Deliveries'!$B79))</f>
        <v>12466550.861427851</v>
      </c>
      <c r="AC79" s="317">
        <f>AC23*_xlfn.IFNA(INDEX('General Inputs'!$E$9:$AF$11,MATCH('REC Deliveries'!$B79,'General Inputs'!$B$9:$B$11,0),MATCH('REC Deliveries'!$D79,'General Inputs'!$E$8:$AB$8,0)),SUMIFS('General Inputs'!$D$9:$D$11,'General Inputs'!$B$9:$B$11,'REC Deliveries'!$B79))</f>
        <v>6314804.392963931</v>
      </c>
      <c r="AD79" s="317">
        <f>AD23*_xlfn.IFNA(INDEX('General Inputs'!$E$9:$AF$11,MATCH('REC Deliveries'!$B79,'General Inputs'!$B$9:$B$11,0),MATCH('REC Deliveries'!$D79,'General Inputs'!$E$8:$AB$8,0)),SUMIFS('General Inputs'!$D$9:$D$11,'General Inputs'!$B$9:$B$11,'REC Deliveries'!$B79))</f>
        <v>550023.80981192633</v>
      </c>
    </row>
    <row r="80" spans="2:30">
      <c r="B80" s="20" t="s">
        <v>45</v>
      </c>
      <c r="C80" s="62" t="s">
        <v>231</v>
      </c>
      <c r="D80" s="20" t="s">
        <v>34</v>
      </c>
      <c r="E80" s="89">
        <f>SUMIFS('ABP Under Contract'!$C26:$Z26,'ABP Under Contract'!$C$6:$Z$6,'REC Deliveries'!$B80,'ABP Under Contract'!$C$7:$Z$7,'REC Deliveries'!E$4,'ABP Under Contract'!$C$8:$Z$8,'REC Deliveries'!E$7)</f>
        <v>569873</v>
      </c>
      <c r="F80" s="89">
        <f>SUMIFS('ABP Under Contract'!$C26:$Z26,'ABP Under Contract'!$C$6:$Z$6,'REC Deliveries'!$B80,'ABP Under Contract'!$C$7:$Z$7,'REC Deliveries'!F$4,'ABP Under Contract'!$C$8:$Z$8,'REC Deliveries'!F$7)</f>
        <v>539823</v>
      </c>
      <c r="G80" s="89">
        <f>SUMIFS('ABP Under Contract'!$C26:$Z26,'ABP Under Contract'!$C$6:$Z$6,'REC Deliveries'!$B80,'ABP Under Contract'!$C$7:$Z$7,'REC Deliveries'!G$4,'ABP Under Contract'!$C$8:$Z$8,'REC Deliveries'!G$7)</f>
        <v>1212764</v>
      </c>
      <c r="H80" s="89">
        <f>SUMIFS('ABP Under Contract'!$C26:$Z26,'ABP Under Contract'!$C$6:$Z$6,'REC Deliveries'!$B80,'ABP Under Contract'!$C$7:$Z$7,'REC Deliveries'!H$4,'ABP Under Contract'!$C$8:$Z$8,'REC Deliveries'!H$7)</f>
        <v>33908</v>
      </c>
      <c r="I80" s="89">
        <f>SUMIFS('ABP Under Contract'!$C26:$Z26,'ABP Under Contract'!$C$6:$Z$6,'REC Deliveries'!$B80,'ABP Under Contract'!$C$7:$Z$7,'REC Deliveries'!I$4,'ABP Under Contract'!$C$8:$Z$8,'REC Deliveries'!I$7)</f>
        <v>175450</v>
      </c>
      <c r="J80" s="89">
        <f>SUMIFS('ABP Under Contract'!$C26:$Z26,'ABP Under Contract'!$C$6:$Z$6,'REC Deliveries'!$B80,'ABP Under Contract'!$C$7:$Z$7,'REC Deliveries'!J$4,'ABP Under Contract'!$C$8:$Z$8,'REC Deliveries'!J$7)</f>
        <v>748213</v>
      </c>
      <c r="K80" s="317">
        <f>K24*_xlfn.IFNA(INDEX('General Inputs'!$E$9:$AF$11,MATCH('REC Deliveries'!$B80,'General Inputs'!$B$9:$B$11,0),MATCH('REC Deliveries'!$D80,'General Inputs'!$E$8:$AB$8,0)),SUMIFS('General Inputs'!$D$9:$D$11,'General Inputs'!$B$9:$B$11,'REC Deliveries'!$B80))</f>
        <v>2887935.9148303494</v>
      </c>
      <c r="L80" s="317">
        <f>L24*_xlfn.IFNA(INDEX('General Inputs'!$E$9:$AF$11,MATCH('REC Deliveries'!$B80,'General Inputs'!$B$9:$B$11,0),MATCH('REC Deliveries'!$D80,'General Inputs'!$E$8:$AB$8,0)),SUMIFS('General Inputs'!$D$9:$D$11,'General Inputs'!$B$9:$B$11,'REC Deliveries'!$B80))</f>
        <v>3801611.9006081675</v>
      </c>
      <c r="M80" s="317">
        <f>M24*_xlfn.IFNA(INDEX('General Inputs'!$E$9:$AF$11,MATCH('REC Deliveries'!$B80,'General Inputs'!$B$9:$B$11,0),MATCH('REC Deliveries'!$D80,'General Inputs'!$E$8:$AB$8,0)),SUMIFS('General Inputs'!$D$9:$D$11,'General Inputs'!$B$9:$B$11,'REC Deliveries'!$B80))</f>
        <v>118030.78550947172</v>
      </c>
      <c r="N80" s="37">
        <v>0</v>
      </c>
      <c r="O80" s="37">
        <v>0</v>
      </c>
      <c r="P80" s="37">
        <v>0</v>
      </c>
      <c r="Q80" s="37">
        <v>0</v>
      </c>
      <c r="R80" s="37">
        <v>402067</v>
      </c>
      <c r="S80" s="317">
        <f>S24*_xlfn.IFNA(INDEX('General Inputs'!$E$9:$AF$11,MATCH('REC Deliveries'!$B80,'General Inputs'!$B$9:$B$11,0),MATCH('REC Deliveries'!$D80,'General Inputs'!$E$8:$AB$8,0)),SUMIFS('General Inputs'!$D$9:$D$11,'General Inputs'!$B$9:$B$11,'REC Deliveries'!$B80))</f>
        <v>123351.20067948841</v>
      </c>
      <c r="T80" s="117">
        <f>T24*SUMIFS('General Inputs'!$D$21:$D$23,'General Inputs'!$B$21:$B$23,'REC Deliveries'!$B80)</f>
        <v>269304.5796</v>
      </c>
      <c r="U80" s="89">
        <f>_xlfn.IFNA(SUMIFS(INDEX('ABP REC Deliveries'!$I$6:$AD$274,,MATCH('REC Deliveries'!$D80,'ABP REC Deliveries'!$I$5:$AD$5)),'ABP REC Deliveries'!$E$6:$E$274,'REC Deliveries'!U$7,'ABP REC Deliveries'!$F$6:$F$274,'REC Deliveries'!$C80),0)</f>
        <v>1101428.3286855621</v>
      </c>
      <c r="V80" s="89">
        <f>_xlfn.IFNA(SUMIFS(INDEX('ABP REC Deliveries'!$I$6:$AD$274,,MATCH('REC Deliveries'!$D80,'ABP REC Deliveries'!$I$5:$AD$5)),'ABP REC Deliveries'!$E$6:$E$274,'REC Deliveries'!V$7,'ABP REC Deliveries'!$F$6:$F$274,'REC Deliveries'!$C80),0)</f>
        <v>1252159.3087847361</v>
      </c>
      <c r="W80" s="89">
        <f>_xlfn.IFNA(SUMIFS(INDEX('ABP REC Deliveries'!$I$6:$AD$274,,MATCH('REC Deliveries'!$D80,'ABP REC Deliveries'!$I$5:$AD$5)),'ABP REC Deliveries'!$E$6:$E$274,'REC Deliveries'!W$7,'ABP REC Deliveries'!$F$6:$F$274,'REC Deliveries'!$C80),0)</f>
        <v>1985703.5124633177</v>
      </c>
      <c r="X80" s="89">
        <f>_xlfn.IFNA(SUMIFS(INDEX('ABP REC Deliveries'!$I$6:$AD$274,,MATCH('REC Deliveries'!$D80,'ABP REC Deliveries'!$I$5:$AD$5)),'ABP REC Deliveries'!$E$6:$E$274,'REC Deliveries'!X$7,'ABP REC Deliveries'!$F$6:$F$274,'REC Deliveries'!$C80),0)</f>
        <v>1050117.690975388</v>
      </c>
      <c r="Y80" s="89">
        <f>_xlfn.IFNA(SUMIFS(INDEX('ABP REC Deliveries'!$I$6:$AD$274,,MATCH('REC Deliveries'!$D80,'ABP REC Deliveries'!$I$5:$AD$5)),'ABP REC Deliveries'!$E$6:$E$274,'REC Deliveries'!Y$7,'ABP REC Deliveries'!$F$6:$F$274,'REC Deliveries'!$C80),0)</f>
        <v>306428.72584495257</v>
      </c>
      <c r="Z80" s="89">
        <f>_xlfn.IFNA(SUMIFS(INDEX('ABP REC Deliveries'!$I$6:$AD$274,,MATCH('REC Deliveries'!$D80,'ABP REC Deliveries'!$I$5:$AD$5)),'ABP REC Deliveries'!$E$6:$E$274,'REC Deliveries'!Z$7,'ABP REC Deliveries'!$F$6:$F$274,'REC Deliveries'!$C80),0)</f>
        <v>1400365.7264036965</v>
      </c>
      <c r="AA80" s="317">
        <f>AA24*_xlfn.IFNA(INDEX('General Inputs'!$E$9:$AF$11,MATCH('REC Deliveries'!$B80,'General Inputs'!$B$9:$B$11,0),MATCH('REC Deliveries'!$D80,'General Inputs'!$E$8:$AB$8,0)),SUMIFS('General Inputs'!$D$9:$D$11,'General Inputs'!$B$9:$B$11,'REC Deliveries'!$B80))</f>
        <v>442005.73315077106</v>
      </c>
      <c r="AB80" s="317">
        <f>AB24*_xlfn.IFNA(INDEX('General Inputs'!$E$9:$AF$11,MATCH('REC Deliveries'!$B80,'General Inputs'!$B$9:$B$11,0),MATCH('REC Deliveries'!$D80,'General Inputs'!$E$8:$AB$8,0)),SUMIFS('General Inputs'!$D$9:$D$11,'General Inputs'!$B$9:$B$11,'REC Deliveries'!$B80))</f>
        <v>13307504.499545362</v>
      </c>
      <c r="AC80" s="317">
        <f>AC24*_xlfn.IFNA(INDEX('General Inputs'!$E$9:$AF$11,MATCH('REC Deliveries'!$B80,'General Inputs'!$B$9:$B$11,0),MATCH('REC Deliveries'!$D80,'General Inputs'!$E$8:$AB$8,0)),SUMIFS('General Inputs'!$D$9:$D$11,'General Inputs'!$B$9:$B$11,'REC Deliveries'!$B80))</f>
        <v>6900587.4171626288</v>
      </c>
      <c r="AD80" s="317">
        <f>AD24*_xlfn.IFNA(INDEX('General Inputs'!$E$9:$AF$11,MATCH('REC Deliveries'!$B80,'General Inputs'!$B$9:$B$11,0),MATCH('REC Deliveries'!$D80,'General Inputs'!$E$8:$AB$8,0)),SUMIFS('General Inputs'!$D$9:$D$11,'General Inputs'!$B$9:$B$11,'REC Deliveries'!$B80))</f>
        <v>616522.85715423257</v>
      </c>
    </row>
    <row r="81" spans="2:30">
      <c r="B81" s="20" t="s">
        <v>45</v>
      </c>
      <c r="C81" s="62" t="s">
        <v>231</v>
      </c>
      <c r="D81" s="20" t="s">
        <v>35</v>
      </c>
      <c r="E81" s="89">
        <f>SUMIFS('ABP Under Contract'!$C27:$Z27,'ABP Under Contract'!$C$6:$Z$6,'REC Deliveries'!$B81,'ABP Under Contract'!$C$7:$Z$7,'REC Deliveries'!E$4,'ABP Under Contract'!$C$8:$Z$8,'REC Deliveries'!E$7)</f>
        <v>503707</v>
      </c>
      <c r="F81" s="89">
        <f>SUMIFS('ABP Under Contract'!$C27:$Z27,'ABP Under Contract'!$C$6:$Z$6,'REC Deliveries'!$B81,'ABP Under Contract'!$C$7:$Z$7,'REC Deliveries'!F$4,'ABP Under Contract'!$C$8:$Z$8,'REC Deliveries'!F$7)</f>
        <v>518205</v>
      </c>
      <c r="G81" s="89">
        <f>SUMIFS('ABP Under Contract'!$C27:$Z27,'ABP Under Contract'!$C$6:$Z$6,'REC Deliveries'!$B81,'ABP Under Contract'!$C$7:$Z$7,'REC Deliveries'!G$4,'ABP Under Contract'!$C$8:$Z$8,'REC Deliveries'!G$7)</f>
        <v>1144888</v>
      </c>
      <c r="H81" s="89">
        <f>SUMIFS('ABP Under Contract'!$C27:$Z27,'ABP Under Contract'!$C$6:$Z$6,'REC Deliveries'!$B81,'ABP Under Contract'!$C$7:$Z$7,'REC Deliveries'!H$4,'ABP Under Contract'!$C$8:$Z$8,'REC Deliveries'!H$7)</f>
        <v>33736</v>
      </c>
      <c r="I81" s="89">
        <f>SUMIFS('ABP Under Contract'!$C27:$Z27,'ABP Under Contract'!$C$6:$Z$6,'REC Deliveries'!$B81,'ABP Under Contract'!$C$7:$Z$7,'REC Deliveries'!I$4,'ABP Under Contract'!$C$8:$Z$8,'REC Deliveries'!I$7)</f>
        <v>174579</v>
      </c>
      <c r="J81" s="89">
        <f>SUMIFS('ABP Under Contract'!$C27:$Z27,'ABP Under Contract'!$C$6:$Z$6,'REC Deliveries'!$B81,'ABP Under Contract'!$C$7:$Z$7,'REC Deliveries'!J$4,'ABP Under Contract'!$C$8:$Z$8,'REC Deliveries'!J$7)</f>
        <v>744473</v>
      </c>
      <c r="K81" s="317">
        <f>K25*_xlfn.IFNA(INDEX('General Inputs'!$E$9:$AF$11,MATCH('REC Deliveries'!$B81,'General Inputs'!$B$9:$B$11,0),MATCH('REC Deliveries'!$D81,'General Inputs'!$E$8:$AB$8,0)),SUMIFS('General Inputs'!$D$9:$D$11,'General Inputs'!$B$9:$B$11,'REC Deliveries'!$B81))</f>
        <v>2893231.3011845937</v>
      </c>
      <c r="L81" s="317">
        <f>L25*_xlfn.IFNA(INDEX('General Inputs'!$E$9:$AF$11,MATCH('REC Deliveries'!$B81,'General Inputs'!$B$9:$B$11,0),MATCH('REC Deliveries'!$D81,'General Inputs'!$E$8:$AB$8,0)),SUMIFS('General Inputs'!$D$9:$D$11,'General Inputs'!$B$9:$B$11,'REC Deliveries'!$B81))</f>
        <v>3789539.7113440884</v>
      </c>
      <c r="M81" s="317">
        <f>M25*_xlfn.IFNA(INDEX('General Inputs'!$E$9:$AF$11,MATCH('REC Deliveries'!$B81,'General Inputs'!$B$9:$B$11,0),MATCH('REC Deliveries'!$D81,'General Inputs'!$E$8:$AB$8,0)),SUMIFS('General Inputs'!$D$9:$D$11,'General Inputs'!$B$9:$B$11,'REC Deliveries'!$B81))</f>
        <v>117655.97345108398</v>
      </c>
      <c r="N81" s="37">
        <v>0</v>
      </c>
      <c r="O81" s="37">
        <v>0</v>
      </c>
      <c r="P81" s="37">
        <v>0</v>
      </c>
      <c r="Q81" s="37">
        <v>0</v>
      </c>
      <c r="R81" s="37">
        <v>402067</v>
      </c>
      <c r="S81" s="317">
        <f>S25*_xlfn.IFNA(INDEX('General Inputs'!$E$9:$AF$11,MATCH('REC Deliveries'!$B81,'General Inputs'!$B$9:$B$11,0),MATCH('REC Deliveries'!$D81,'General Inputs'!$E$8:$AB$8,0)),SUMIFS('General Inputs'!$D$9:$D$11,'General Inputs'!$B$9:$B$11,'REC Deliveries'!$B81))</f>
        <v>122959.49340386779</v>
      </c>
      <c r="T81" s="117">
        <f>T25*SUMIFS('General Inputs'!$D$21:$D$23,'General Inputs'!$B$21:$B$23,'REC Deliveries'!$B81)</f>
        <v>269304.5796</v>
      </c>
      <c r="U81" s="89">
        <f>_xlfn.IFNA(SUMIFS(INDEX('ABP REC Deliveries'!$I$6:$AD$274,,MATCH('REC Deliveries'!$D81,'ABP REC Deliveries'!$I$5:$AD$5)),'ABP REC Deliveries'!$E$6:$E$274,'REC Deliveries'!U$7,'ABP REC Deliveries'!$F$6:$F$274,'REC Deliveries'!$C81),0)</f>
        <v>1154970.0512213341</v>
      </c>
      <c r="V81" s="89">
        <f>_xlfn.IFNA(SUMIFS(INDEX('ABP REC Deliveries'!$I$6:$AD$274,,MATCH('REC Deliveries'!$D81,'ABP REC Deliveries'!$I$5:$AD$5)),'ABP REC Deliveries'!$E$6:$E$274,'REC Deliveries'!V$7,'ABP REC Deliveries'!$F$6:$F$274,'REC Deliveries'!$C81),0)</f>
        <v>1311367.441390784</v>
      </c>
      <c r="W81" s="89">
        <f>_xlfn.IFNA(SUMIFS(INDEX('ABP REC Deliveries'!$I$6:$AD$274,,MATCH('REC Deliveries'!$D81,'ABP REC Deliveries'!$I$5:$AD$5)),'ABP REC Deliveries'!$E$6:$E$274,'REC Deliveries'!W$7,'ABP REC Deliveries'!$F$6:$F$274,'REC Deliveries'!$C81),0)</f>
        <v>2087742.6168210013</v>
      </c>
      <c r="X81" s="89">
        <f>_xlfn.IFNA(SUMIFS(INDEX('ABP REC Deliveries'!$I$6:$AD$274,,MATCH('REC Deliveries'!$D81,'ABP REC Deliveries'!$I$5:$AD$5)),'ABP REC Deliveries'!$E$6:$E$274,'REC Deliveries'!X$7,'ABP REC Deliveries'!$F$6:$F$274,'REC Deliveries'!$C81),0)</f>
        <v>1098777.4390005111</v>
      </c>
      <c r="Y81" s="89">
        <f>_xlfn.IFNA(SUMIFS(INDEX('ABP REC Deliveries'!$I$6:$AD$274,,MATCH('REC Deliveries'!$D81,'ABP REC Deliveries'!$I$5:$AD$5)),'ABP REC Deliveries'!$E$6:$E$274,'REC Deliveries'!Y$7,'ABP REC Deliveries'!$F$6:$F$274,'REC Deliveries'!$C81),0)</f>
        <v>321484.37805572781</v>
      </c>
      <c r="Z81" s="89">
        <f>_xlfn.IFNA(SUMIFS(INDEX('ABP REC Deliveries'!$I$6:$AD$274,,MATCH('REC Deliveries'!$D81,'ABP REC Deliveries'!$I$5:$AD$5)),'ABP REC Deliveries'!$E$6:$E$274,'REC Deliveries'!Z$7,'ABP REC Deliveries'!$F$6:$F$274,'REC Deliveries'!$C81),0)</f>
        <v>1466107.1523827575</v>
      </c>
      <c r="AA81" s="317">
        <f>AA25*_xlfn.IFNA(INDEX('General Inputs'!$E$9:$AF$11,MATCH('REC Deliveries'!$B81,'General Inputs'!$B$9:$B$11,0),MATCH('REC Deliveries'!$D81,'General Inputs'!$E$8:$AB$8,0)),SUMIFS('General Inputs'!$D$9:$D$11,'General Inputs'!$B$9:$B$11,'REC Deliveries'!$B81))</f>
        <v>470526.85626124853</v>
      </c>
      <c r="AB81" s="317">
        <f>AB25*_xlfn.IFNA(INDEX('General Inputs'!$E$9:$AF$11,MATCH('REC Deliveries'!$B81,'General Inputs'!$B$9:$B$11,0),MATCH('REC Deliveries'!$D81,'General Inputs'!$E$8:$AB$8,0)),SUMIFS('General Inputs'!$D$9:$D$11,'General Inputs'!$B$9:$B$11,'REC Deliveries'!$B81))</f>
        <v>14119998.381744081</v>
      </c>
      <c r="AC81" s="317">
        <f>AC25*_xlfn.IFNA(INDEX('General Inputs'!$E$9:$AF$11,MATCH('REC Deliveries'!$B81,'General Inputs'!$B$9:$B$11,0),MATCH('REC Deliveries'!$D81,'General Inputs'!$E$8:$AB$8,0)),SUMIFS('General Inputs'!$D$9:$D$11,'General Inputs'!$B$9:$B$11,'REC Deliveries'!$B81))</f>
        <v>7469743.9917178685</v>
      </c>
      <c r="AD81" s="317">
        <f>AD25*_xlfn.IFNA(INDEX('General Inputs'!$E$9:$AF$11,MATCH('REC Deliveries'!$B81,'General Inputs'!$B$9:$B$11,0),MATCH('REC Deliveries'!$D81,'General Inputs'!$E$8:$AB$8,0)),SUMIFS('General Inputs'!$D$9:$D$11,'General Inputs'!$B$9:$B$11,'REC Deliveries'!$B81))</f>
        <v>681552.96044192882</v>
      </c>
    </row>
    <row r="82" spans="2:30">
      <c r="B82" s="20" t="s">
        <v>45</v>
      </c>
      <c r="C82" s="62" t="s">
        <v>231</v>
      </c>
      <c r="D82" s="20" t="s">
        <v>36</v>
      </c>
      <c r="E82" s="89">
        <f>SUMIFS('ABP Under Contract'!$C28:$Z28,'ABP Under Contract'!$C$6:$Z$6,'REC Deliveries'!$B82,'ABP Under Contract'!$C$7:$Z$7,'REC Deliveries'!E$4,'ABP Under Contract'!$C$8:$Z$8,'REC Deliveries'!E$7)</f>
        <v>270271</v>
      </c>
      <c r="F82" s="89">
        <f>SUMIFS('ABP Under Contract'!$C28:$Z28,'ABP Under Contract'!$C$6:$Z$6,'REC Deliveries'!$B82,'ABP Under Contract'!$C$7:$Z$7,'REC Deliveries'!F$4,'ABP Under Contract'!$C$8:$Z$8,'REC Deliveries'!F$7)</f>
        <v>462809</v>
      </c>
      <c r="G82" s="89">
        <f>SUMIFS('ABP Under Contract'!$C28:$Z28,'ABP Under Contract'!$C$6:$Z$6,'REC Deliveries'!$B82,'ABP Under Contract'!$C$7:$Z$7,'REC Deliveries'!G$4,'ABP Under Contract'!$C$8:$Z$8,'REC Deliveries'!G$7)</f>
        <v>1127951</v>
      </c>
      <c r="H82" s="89">
        <f>SUMIFS('ABP Under Contract'!$C28:$Z28,'ABP Under Contract'!$C$6:$Z$6,'REC Deliveries'!$B82,'ABP Under Contract'!$C$7:$Z$7,'REC Deliveries'!H$4,'ABP Under Contract'!$C$8:$Z$8,'REC Deliveries'!H$7)</f>
        <v>33570</v>
      </c>
      <c r="I82" s="89">
        <f>SUMIFS('ABP Under Contract'!$C28:$Z28,'ABP Under Contract'!$C$6:$Z$6,'REC Deliveries'!$B82,'ABP Under Contract'!$C$7:$Z$7,'REC Deliveries'!I$4,'ABP Under Contract'!$C$8:$Z$8,'REC Deliveries'!I$7)</f>
        <v>173701</v>
      </c>
      <c r="J82" s="89">
        <f>SUMIFS('ABP Under Contract'!$C28:$Z28,'ABP Under Contract'!$C$6:$Z$6,'REC Deliveries'!$B82,'ABP Under Contract'!$C$7:$Z$7,'REC Deliveries'!J$4,'ABP Under Contract'!$C$8:$Z$8,'REC Deliveries'!J$7)</f>
        <v>740747</v>
      </c>
      <c r="K82" s="317">
        <f>K26*_xlfn.IFNA(INDEX('General Inputs'!$E$9:$AF$11,MATCH('REC Deliveries'!$B82,'General Inputs'!$B$9:$B$11,0),MATCH('REC Deliveries'!$D82,'General Inputs'!$E$8:$AB$8,0)),SUMIFS('General Inputs'!$D$9:$D$11,'General Inputs'!$B$9:$B$11,'REC Deliveries'!$B82))</f>
        <v>2898109.5979895769</v>
      </c>
      <c r="L82" s="317">
        <f>L26*_xlfn.IFNA(INDEX('General Inputs'!$E$9:$AF$11,MATCH('REC Deliveries'!$B82,'General Inputs'!$B$9:$B$11,0),MATCH('REC Deliveries'!$D82,'General Inputs'!$E$8:$AB$8,0)),SUMIFS('General Inputs'!$D$9:$D$11,'General Inputs'!$B$9:$B$11,'REC Deliveries'!$B82))</f>
        <v>3776949.6334039238</v>
      </c>
      <c r="M82" s="317">
        <f>M26*_xlfn.IFNA(INDEX('General Inputs'!$E$9:$AF$11,MATCH('REC Deliveries'!$B82,'General Inputs'!$B$9:$B$11,0),MATCH('REC Deliveries'!$D82,'General Inputs'!$E$8:$AB$8,0)),SUMIFS('General Inputs'!$D$9:$D$11,'General Inputs'!$B$9:$B$11,'REC Deliveries'!$B82))</f>
        <v>117265.08221132713</v>
      </c>
      <c r="N82" s="37">
        <v>0</v>
      </c>
      <c r="O82" s="37">
        <v>0</v>
      </c>
      <c r="P82" s="37">
        <v>0</v>
      </c>
      <c r="Q82" s="37">
        <v>0</v>
      </c>
      <c r="R82" s="37">
        <v>402067</v>
      </c>
      <c r="S82" s="317">
        <f>S26*_xlfn.IFNA(INDEX('General Inputs'!$E$9:$AF$11,MATCH('REC Deliveries'!$B82,'General Inputs'!$B$9:$B$11,0),MATCH('REC Deliveries'!$D82,'General Inputs'!$E$8:$AB$8,0)),SUMIFS('General Inputs'!$D$9:$D$11,'General Inputs'!$B$9:$B$11,'REC Deliveries'!$B82))</f>
        <v>122550.98215359545</v>
      </c>
      <c r="T82" s="117">
        <f>T26*SUMIFS('General Inputs'!$D$21:$D$23,'General Inputs'!$B$21:$B$23,'REC Deliveries'!$B82)</f>
        <v>269304.5796</v>
      </c>
      <c r="U82" s="89">
        <f>_xlfn.IFNA(SUMIFS(INDEX('ABP REC Deliveries'!$I$6:$AD$274,,MATCH('REC Deliveries'!$D82,'ABP REC Deliveries'!$I$5:$AD$5)),'ABP REC Deliveries'!$E$6:$E$274,'REC Deliveries'!U$7,'ABP REC Deliveries'!$F$6:$F$274,'REC Deliveries'!$C82),0)</f>
        <v>1208244.0651444278</v>
      </c>
      <c r="V82" s="89">
        <f>_xlfn.IFNA(SUMIFS(INDEX('ABP REC Deliveries'!$I$6:$AD$274,,MATCH('REC Deliveries'!$D82,'ABP REC Deliveries'!$I$5:$AD$5)),'ABP REC Deliveries'!$E$6:$E$274,'REC Deliveries'!V$7,'ABP REC Deliveries'!$F$6:$F$274,'REC Deliveries'!$C82),0)</f>
        <v>1370279.5333338017</v>
      </c>
      <c r="W82" s="89">
        <f>_xlfn.IFNA(SUMIFS(INDEX('ABP REC Deliveries'!$I$6:$AD$274,,MATCH('REC Deliveries'!$D82,'ABP REC Deliveries'!$I$5:$AD$5)),'ABP REC Deliveries'!$E$6:$E$274,'REC Deliveries'!W$7,'ABP REC Deliveries'!$F$6:$F$274,'REC Deliveries'!$C82),0)</f>
        <v>2189271.5256568962</v>
      </c>
      <c r="X82" s="89">
        <f>_xlfn.IFNA(SUMIFS(INDEX('ABP REC Deliveries'!$I$6:$AD$274,,MATCH('REC Deliveries'!$D82,'ABP REC Deliveries'!$I$5:$AD$5)),'ABP REC Deliveries'!$E$6:$E$274,'REC Deliveries'!X$7,'ABP REC Deliveries'!$F$6:$F$274,'REC Deliveries'!$C82),0)</f>
        <v>1147193.8882855084</v>
      </c>
      <c r="Y82" s="89">
        <f>_xlfn.IFNA(SUMIFS(INDEX('ABP REC Deliveries'!$I$6:$AD$274,,MATCH('REC Deliveries'!$D82,'ABP REC Deliveries'!$I$5:$AD$5)),'ABP REC Deliveries'!$E$6:$E$274,'REC Deliveries'!Y$7,'ABP REC Deliveries'!$F$6:$F$274,'REC Deliveries'!$C82),0)</f>
        <v>336464.75200544915</v>
      </c>
      <c r="Z82" s="89">
        <f>_xlfn.IFNA(SUMIFS(INDEX('ABP REC Deliveries'!$I$6:$AD$274,,MATCH('REC Deliveries'!$D82,'ABP REC Deliveries'!$I$5:$AD$5)),'ABP REC Deliveries'!$E$6:$E$274,'REC Deliveries'!Z$7,'ABP REC Deliveries'!$F$6:$F$274,'REC Deliveries'!$C82),0)</f>
        <v>1531519.8712319231</v>
      </c>
      <c r="AA82" s="317">
        <f>AA26*_xlfn.IFNA(INDEX('General Inputs'!$E$9:$AF$11,MATCH('REC Deliveries'!$B82,'General Inputs'!$B$9:$B$11,0),MATCH('REC Deliveries'!$D82,'General Inputs'!$E$8:$AB$8,0)),SUMIFS('General Inputs'!$D$9:$D$11,'General Inputs'!$B$9:$B$11,'REC Deliveries'!$B82))</f>
        <v>499077.58901626017</v>
      </c>
      <c r="AB82" s="317">
        <f>AB26*_xlfn.IFNA(INDEX('General Inputs'!$E$9:$AF$11,MATCH('REC Deliveries'!$B82,'General Inputs'!$B$9:$B$11,0),MATCH('REC Deliveries'!$D82,'General Inputs'!$E$8:$AB$8,0)),SUMIFS('General Inputs'!$D$9:$D$11,'General Inputs'!$B$9:$B$11,'REC Deliveries'!$B82))</f>
        <v>14933227.947964406</v>
      </c>
      <c r="AC82" s="317">
        <f>AC26*_xlfn.IFNA(INDEX('General Inputs'!$E$9:$AF$11,MATCH('REC Deliveries'!$B82,'General Inputs'!$B$9:$B$11,0),MATCH('REC Deliveries'!$D82,'General Inputs'!$E$8:$AB$8,0)),SUMIFS('General Inputs'!$D$9:$D$11,'General Inputs'!$B$9:$B$11,'REC Deliveries'!$B82))</f>
        <v>8036993.3898480162</v>
      </c>
      <c r="AD82" s="317">
        <f>AD26*_xlfn.IFNA(INDEX('General Inputs'!$E$9:$AF$11,MATCH('REC Deliveries'!$B82,'General Inputs'!$B$9:$B$11,0),MATCH('REC Deliveries'!$D82,'General Inputs'!$E$8:$AB$8,0)),SUMIFS('General Inputs'!$D$9:$D$11,'General Inputs'!$B$9:$B$11,'REC Deliveries'!$B82))</f>
        <v>746389.46887470724</v>
      </c>
    </row>
    <row r="83" spans="2:30">
      <c r="B83" s="20" t="s">
        <v>45</v>
      </c>
      <c r="C83" s="62" t="s">
        <v>231</v>
      </c>
      <c r="D83" s="20" t="s">
        <v>37</v>
      </c>
      <c r="E83" s="89">
        <f>SUMIFS('ABP Under Contract'!$C29:$Z29,'ABP Under Contract'!$C$6:$Z$6,'REC Deliveries'!$B83,'ABP Under Contract'!$C$7:$Z$7,'REC Deliveries'!E$4,'ABP Under Contract'!$C$8:$Z$8,'REC Deliveries'!E$7)</f>
        <v>96395</v>
      </c>
      <c r="F83" s="89">
        <f>SUMIFS('ABP Under Contract'!$C29:$Z29,'ABP Under Contract'!$C$6:$Z$6,'REC Deliveries'!$B83,'ABP Under Contract'!$C$7:$Z$7,'REC Deliveries'!F$4,'ABP Under Contract'!$C$8:$Z$8,'REC Deliveries'!F$7)</f>
        <v>217334</v>
      </c>
      <c r="G83" s="89">
        <f>SUMIFS('ABP Under Contract'!$C29:$Z29,'ABP Under Contract'!$C$6:$Z$6,'REC Deliveries'!$B83,'ABP Under Contract'!$C$7:$Z$7,'REC Deliveries'!G$4,'ABP Under Contract'!$C$8:$Z$8,'REC Deliveries'!G$7)</f>
        <v>1122292</v>
      </c>
      <c r="H83" s="89">
        <f>SUMIFS('ABP Under Contract'!$C29:$Z29,'ABP Under Contract'!$C$6:$Z$6,'REC Deliveries'!$B83,'ABP Under Contract'!$C$7:$Z$7,'REC Deliveries'!H$4,'ABP Under Contract'!$C$8:$Z$8,'REC Deliveries'!H$7)</f>
        <v>33399</v>
      </c>
      <c r="I83" s="89">
        <f>SUMIFS('ABP Under Contract'!$C29:$Z29,'ABP Under Contract'!$C$6:$Z$6,'REC Deliveries'!$B83,'ABP Under Contract'!$C$7:$Z$7,'REC Deliveries'!I$4,'ABP Under Contract'!$C$8:$Z$8,'REC Deliveries'!I$7)</f>
        <v>166973</v>
      </c>
      <c r="J83" s="89">
        <f>SUMIFS('ABP Under Contract'!$C29:$Z29,'ABP Under Contract'!$C$6:$Z$6,'REC Deliveries'!$B83,'ABP Under Contract'!$C$7:$Z$7,'REC Deliveries'!J$4,'ABP Under Contract'!$C$8:$Z$8,'REC Deliveries'!J$7)</f>
        <v>737047</v>
      </c>
      <c r="K83" s="317">
        <f>K27*_xlfn.IFNA(INDEX('General Inputs'!$E$9:$AF$11,MATCH('REC Deliveries'!$B83,'General Inputs'!$B$9:$B$11,0),MATCH('REC Deliveries'!$D83,'General Inputs'!$E$8:$AB$8,0)),SUMIFS('General Inputs'!$D$9:$D$11,'General Inputs'!$B$9:$B$11,'REC Deliveries'!$B83))</f>
        <v>2901224.0218495629</v>
      </c>
      <c r="L83" s="317">
        <f>L27*_xlfn.IFNA(INDEX('General Inputs'!$E$9:$AF$11,MATCH('REC Deliveries'!$B83,'General Inputs'!$B$9:$B$11,0),MATCH('REC Deliveries'!$D83,'General Inputs'!$E$8:$AB$8,0)),SUMIFS('General Inputs'!$D$9:$D$11,'General Inputs'!$B$9:$B$11,'REC Deliveries'!$B83))</f>
        <v>3762103.4512573462</v>
      </c>
      <c r="M83" s="317">
        <f>M27*_xlfn.IFNA(INDEX('General Inputs'!$E$9:$AF$11,MATCH('REC Deliveries'!$B83,'General Inputs'!$B$9:$B$11,0),MATCH('REC Deliveries'!$D83,'General Inputs'!$E$8:$AB$8,0)),SUMIFS('General Inputs'!$D$9:$D$11,'General Inputs'!$B$9:$B$11,'REC Deliveries'!$B83))</f>
        <v>116804.14443377628</v>
      </c>
      <c r="N83" s="37">
        <v>0</v>
      </c>
      <c r="O83" s="37">
        <v>0</v>
      </c>
      <c r="P83" s="37">
        <v>0</v>
      </c>
      <c r="Q83" s="37">
        <v>0</v>
      </c>
      <c r="R83" s="37">
        <v>402067</v>
      </c>
      <c r="S83" s="317">
        <f>S27*_xlfn.IFNA(INDEX('General Inputs'!$E$9:$AF$11,MATCH('REC Deliveries'!$B83,'General Inputs'!$B$9:$B$11,0),MATCH('REC Deliveries'!$D83,'General Inputs'!$E$8:$AB$8,0)),SUMIFS('General Inputs'!$D$9:$D$11,'General Inputs'!$B$9:$B$11,'REC Deliveries'!$B83))</f>
        <v>122069.26691249108</v>
      </c>
      <c r="T83" s="117">
        <f>T27*SUMIFS('General Inputs'!$D$21:$D$23,'General Inputs'!$B$21:$B$23,'REC Deliveries'!$B83)</f>
        <v>269304.5796</v>
      </c>
      <c r="U83" s="89">
        <f>_xlfn.IFNA(SUMIFS(INDEX('ABP REC Deliveries'!$I$6:$AD$274,,MATCH('REC Deliveries'!$D83,'ABP REC Deliveries'!$I$5:$AD$5)),'ABP REC Deliveries'!$E$6:$E$274,'REC Deliveries'!U$7,'ABP REC Deliveries'!$F$6:$F$274,'REC Deliveries'!$C83),0)</f>
        <v>1250799.8554336654</v>
      </c>
      <c r="V83" s="89">
        <f>_xlfn.IFNA(SUMIFS(INDEX('ABP REC Deliveries'!$I$6:$AD$274,,MATCH('REC Deliveries'!$D83,'ABP REC Deliveries'!$I$5:$AD$5)),'ABP REC Deliveries'!$E$6:$E$274,'REC Deliveries'!V$7,'ABP REC Deliveries'!$F$6:$F$274,'REC Deliveries'!$C83),0)</f>
        <v>1428897.0648171043</v>
      </c>
      <c r="W83" s="89">
        <f>_xlfn.IFNA(SUMIFS(INDEX('ABP REC Deliveries'!$I$6:$AD$274,,MATCH('REC Deliveries'!$D83,'ABP REC Deliveries'!$I$5:$AD$5)),'ABP REC Deliveries'!$E$6:$E$274,'REC Deliveries'!W$7,'ABP REC Deliveries'!$F$6:$F$274,'REC Deliveries'!$C83),0)</f>
        <v>2290292.7899486115</v>
      </c>
      <c r="X83" s="89">
        <f>_xlfn.IFNA(SUMIFS(INDEX('ABP REC Deliveries'!$I$6:$AD$274,,MATCH('REC Deliveries'!$D83,'ABP REC Deliveries'!$I$5:$AD$5)),'ABP REC Deliveries'!$E$6:$E$274,'REC Deliveries'!X$7,'ABP REC Deliveries'!$F$6:$F$274,'REC Deliveries'!$C83),0)</f>
        <v>1195368.2553240808</v>
      </c>
      <c r="Y83" s="89">
        <f>_xlfn.IFNA(SUMIFS(INDEX('ABP REC Deliveries'!$I$6:$AD$274,,MATCH('REC Deliveries'!$D83,'ABP REC Deliveries'!$I$5:$AD$5)),'ABP REC Deliveries'!$E$6:$E$274,'REC Deliveries'!Y$7,'ABP REC Deliveries'!$F$6:$F$274,'REC Deliveries'!$C83),0)</f>
        <v>351370.22408542188</v>
      </c>
      <c r="Z83" s="89">
        <f>_xlfn.IFNA(SUMIFS(INDEX('ABP REC Deliveries'!$I$6:$AD$274,,MATCH('REC Deliveries'!$D83,'ABP REC Deliveries'!$I$5:$AD$5)),'ABP REC Deliveries'!$E$6:$E$274,'REC Deliveries'!Z$7,'ABP REC Deliveries'!$F$6:$F$274,'REC Deliveries'!$C83),0)</f>
        <v>1596605.5264868431</v>
      </c>
      <c r="AA83" s="317">
        <f>AA27*_xlfn.IFNA(INDEX('General Inputs'!$E$9:$AF$11,MATCH('REC Deliveries'!$B83,'General Inputs'!$B$9:$B$11,0),MATCH('REC Deliveries'!$D83,'General Inputs'!$E$8:$AB$8,0)),SUMIFS('General Inputs'!$D$9:$D$11,'General Inputs'!$B$9:$B$11,'REC Deliveries'!$B83))</f>
        <v>527401.12107520329</v>
      </c>
      <c r="AB83" s="317">
        <f>AB27*_xlfn.IFNA(INDEX('General Inputs'!$E$9:$AF$11,MATCH('REC Deliveries'!$B83,'General Inputs'!$B$9:$B$11,0),MATCH('REC Deliveries'!$D83,'General Inputs'!$E$8:$AB$8,0)),SUMIFS('General Inputs'!$D$9:$D$11,'General Inputs'!$B$9:$B$11,'REC Deliveries'!$B83))</f>
        <v>15739545.87450617</v>
      </c>
      <c r="AC83" s="317">
        <f>AC27*_xlfn.IFNA(INDEX('General Inputs'!$E$9:$AF$11,MATCH('REC Deliveries'!$B83,'General Inputs'!$B$9:$B$11,0),MATCH('REC Deliveries'!$D83,'General Inputs'!$E$8:$AB$8,0)),SUMIFS('General Inputs'!$D$9:$D$11,'General Inputs'!$B$9:$B$11,'REC Deliveries'!$B83))</f>
        <v>8598104.6756527666</v>
      </c>
      <c r="AD83" s="317">
        <f>AD27*_xlfn.IFNA(INDEX('General Inputs'!$E$9:$AF$11,MATCH('REC Deliveries'!$B83,'General Inputs'!$B$9:$B$11,0),MATCH('REC Deliveries'!$D83,'General Inputs'!$E$8:$AB$8,0)),SUMIFS('General Inputs'!$D$9:$D$11,'General Inputs'!$B$9:$B$11,'REC Deliveries'!$B83))</f>
        <v>810628.56813436549</v>
      </c>
    </row>
    <row r="84" spans="2:30">
      <c r="B84" s="20" t="s">
        <v>45</v>
      </c>
      <c r="C84" s="62" t="s">
        <v>231</v>
      </c>
      <c r="D84" s="20" t="s">
        <v>38</v>
      </c>
      <c r="E84" s="89">
        <f>SUMIFS('ABP Under Contract'!$C30:$Z30,'ABP Under Contract'!$C$6:$Z$6,'REC Deliveries'!$B84,'ABP Under Contract'!$C$7:$Z$7,'REC Deliveries'!E$4,'ABP Under Contract'!$C$8:$Z$8,'REC Deliveries'!E$7)</f>
        <v>49519</v>
      </c>
      <c r="F84" s="89">
        <f>SUMIFS('ABP Under Contract'!$C30:$Z30,'ABP Under Contract'!$C$6:$Z$6,'REC Deliveries'!$B84,'ABP Under Contract'!$C$7:$Z$7,'REC Deliveries'!F$4,'ABP Under Contract'!$C$8:$Z$8,'REC Deliveries'!F$7)</f>
        <v>57490</v>
      </c>
      <c r="G84" s="89">
        <f>SUMIFS('ABP Under Contract'!$C30:$Z30,'ABP Under Contract'!$C$6:$Z$6,'REC Deliveries'!$B84,'ABP Under Contract'!$C$7:$Z$7,'REC Deliveries'!G$4,'ABP Under Contract'!$C$8:$Z$8,'REC Deliveries'!G$7)</f>
        <v>1116615</v>
      </c>
      <c r="H84" s="89">
        <f>SUMIFS('ABP Under Contract'!$C30:$Z30,'ABP Under Contract'!$C$6:$Z$6,'REC Deliveries'!$B84,'ABP Under Contract'!$C$7:$Z$7,'REC Deliveries'!H$4,'ABP Under Contract'!$C$8:$Z$8,'REC Deliveries'!H$7)</f>
        <v>33230</v>
      </c>
      <c r="I84" s="89">
        <f>SUMIFS('ABP Under Contract'!$C30:$Z30,'ABP Under Contract'!$C$6:$Z$6,'REC Deliveries'!$B84,'ABP Under Contract'!$C$7:$Z$7,'REC Deliveries'!I$4,'ABP Under Contract'!$C$8:$Z$8,'REC Deliveries'!I$7)</f>
        <v>62322</v>
      </c>
      <c r="J84" s="89">
        <f>SUMIFS('ABP Under Contract'!$C30:$Z30,'ABP Under Contract'!$C$6:$Z$6,'REC Deliveries'!$B84,'ABP Under Contract'!$C$7:$Z$7,'REC Deliveries'!J$4,'ABP Under Contract'!$C$8:$Z$8,'REC Deliveries'!J$7)</f>
        <v>726855</v>
      </c>
      <c r="K84" s="317">
        <f>K28*_xlfn.IFNA(INDEX('General Inputs'!$E$9:$AF$11,MATCH('REC Deliveries'!$B84,'General Inputs'!$B$9:$B$11,0),MATCH('REC Deliveries'!$D84,'General Inputs'!$E$8:$AB$8,0)),SUMIFS('General Inputs'!$D$9:$D$11,'General Inputs'!$B$9:$B$11,'REC Deliveries'!$B84))</f>
        <v>2905047.0082286363</v>
      </c>
      <c r="L84" s="317">
        <f>L28*_xlfn.IFNA(INDEX('General Inputs'!$E$9:$AF$11,MATCH('REC Deliveries'!$B84,'General Inputs'!$B$9:$B$11,0),MATCH('REC Deliveries'!$D84,'General Inputs'!$E$8:$AB$8,0)),SUMIFS('General Inputs'!$D$9:$D$11,'General Inputs'!$B$9:$B$11,'REC Deliveries'!$B84))</f>
        <v>3748225.527207166</v>
      </c>
      <c r="M84" s="317">
        <f>M28*_xlfn.IFNA(INDEX('General Inputs'!$E$9:$AF$11,MATCH('REC Deliveries'!$B84,'General Inputs'!$B$9:$B$11,0),MATCH('REC Deliveries'!$D84,'General Inputs'!$E$8:$AB$8,0)),SUMIFS('General Inputs'!$D$9:$D$11,'General Inputs'!$B$9:$B$11,'REC Deliveries'!$B84))</f>
        <v>116373.26871060695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17">
        <f>S28*_xlfn.IFNA(INDEX('General Inputs'!$E$9:$AF$11,MATCH('REC Deliveries'!$B84,'General Inputs'!$B$9:$B$11,0),MATCH('REC Deliveries'!$D84,'General Inputs'!$E$8:$AB$8,0)),SUMIFS('General Inputs'!$D$9:$D$11,'General Inputs'!$B$9:$B$11,'REC Deliveries'!$B84))</f>
        <v>121618.96881808153</v>
      </c>
      <c r="T84" s="117">
        <f>T28*SUMIFS('General Inputs'!$D$21:$D$23,'General Inputs'!$B$21:$B$23,'REC Deliveries'!$B84)</f>
        <v>269304.5796</v>
      </c>
      <c r="U84" s="89">
        <f>_xlfn.IFNA(SUMIFS(INDEX('ABP REC Deliveries'!$I$6:$AD$274,,MATCH('REC Deliveries'!$D84,'ABP REC Deliveries'!$I$5:$AD$5)),'ABP REC Deliveries'!$E$6:$E$274,'REC Deliveries'!U$7,'ABP REC Deliveries'!$F$6:$F$274,'REC Deliveries'!$C84),0)</f>
        <v>1193500.4609254578</v>
      </c>
      <c r="V84" s="89">
        <f>_xlfn.IFNA(SUMIFS(INDEX('ABP REC Deliveries'!$I$6:$AD$274,,MATCH('REC Deliveries'!$D84,'ABP REC Deliveries'!$I$5:$AD$5)),'ABP REC Deliveries'!$E$6:$E$274,'REC Deliveries'!V$7,'ABP REC Deliveries'!$F$6:$F$274,'REC Deliveries'!$C84),0)</f>
        <v>1445327.5532435651</v>
      </c>
      <c r="W84" s="89">
        <f>_xlfn.IFNA(SUMIFS(INDEX('ABP REC Deliveries'!$I$6:$AD$274,,MATCH('REC Deliveries'!$D84,'ABP REC Deliveries'!$I$5:$AD$5)),'ABP REC Deliveries'!$E$6:$E$274,'REC Deliveries'!W$7,'ABP REC Deliveries'!$F$6:$F$274,'REC Deliveries'!$C84),0)</f>
        <v>2390808.9479188682</v>
      </c>
      <c r="X84" s="89">
        <f>_xlfn.IFNA(SUMIFS(INDEX('ABP REC Deliveries'!$I$6:$AD$274,,MATCH('REC Deliveries'!$D84,'ABP REC Deliveries'!$I$5:$AD$5)),'ABP REC Deliveries'!$E$6:$E$274,'REC Deliveries'!X$7,'ABP REC Deliveries'!$F$6:$F$274,'REC Deliveries'!$C84),0)</f>
        <v>1243301.7505274606</v>
      </c>
      <c r="Y84" s="89">
        <f>_xlfn.IFNA(SUMIFS(INDEX('ABP REC Deliveries'!$I$6:$AD$274,,MATCH('REC Deliveries'!$D84,'ABP REC Deliveries'!$I$5:$AD$5)),'ABP REC Deliveries'!$E$6:$E$274,'REC Deliveries'!Y$7,'ABP REC Deliveries'!$F$6:$F$274,'REC Deliveries'!$C84),0)</f>
        <v>366201.16880499478</v>
      </c>
      <c r="Z84" s="89">
        <f>_xlfn.IFNA(SUMIFS(INDEX('ABP REC Deliveries'!$I$6:$AD$274,,MATCH('REC Deliveries'!$D84,'ABP REC Deliveries'!$I$5:$AD$5)),'ABP REC Deliveries'!$E$6:$E$274,'REC Deliveries'!Z$7,'ABP REC Deliveries'!$F$6:$F$274,'REC Deliveries'!$C84),0)</f>
        <v>1605919.5036039616</v>
      </c>
      <c r="AA84" s="317">
        <f>AA28*_xlfn.IFNA(INDEX('General Inputs'!$E$9:$AF$11,MATCH('REC Deliveries'!$B84,'General Inputs'!$B$9:$B$11,0),MATCH('REC Deliveries'!$D84,'General Inputs'!$E$8:$AB$8,0)),SUMIFS('General Inputs'!$D$9:$D$11,'General Inputs'!$B$9:$B$11,'REC Deliveries'!$B84))</f>
        <v>555919.90448055486</v>
      </c>
      <c r="AB84" s="317">
        <f>AB28*_xlfn.IFNA(INDEX('General Inputs'!$E$9:$AF$11,MATCH('REC Deliveries'!$B84,'General Inputs'!$B$9:$B$11,0),MATCH('REC Deliveries'!$D84,'General Inputs'!$E$8:$AB$8,0)),SUMIFS('General Inputs'!$D$9:$D$11,'General Inputs'!$B$9:$B$11,'REC Deliveries'!$B84))</f>
        <v>16551597.546506178</v>
      </c>
      <c r="AC84" s="317">
        <f>AC28*_xlfn.IFNA(INDEX('General Inputs'!$E$9:$AF$11,MATCH('REC Deliveries'!$B84,'General Inputs'!$B$9:$B$11,0),MATCH('REC Deliveries'!$D84,'General Inputs'!$E$8:$AB$8,0)),SUMIFS('General Inputs'!$D$9:$D$11,'General Inputs'!$B$9:$B$11,'REC Deliveries'!$B84))</f>
        <v>9159870.9317874797</v>
      </c>
      <c r="AD84" s="317">
        <f>AD28*_xlfn.IFNA(INDEX('General Inputs'!$E$9:$AF$11,MATCH('REC Deliveries'!$B84,'General Inputs'!$B$9:$B$11,0),MATCH('REC Deliveries'!$D84,'General Inputs'!$E$8:$AB$8,0)),SUMIFS('General Inputs'!$D$9:$D$11,'General Inputs'!$B$9:$B$11,'REC Deliveries'!$B84))</f>
        <v>874899.73392243381</v>
      </c>
    </row>
    <row r="85" spans="2:30">
      <c r="B85" s="20" t="s">
        <v>45</v>
      </c>
      <c r="C85" s="62" t="s">
        <v>231</v>
      </c>
      <c r="D85" s="20" t="s">
        <v>39</v>
      </c>
      <c r="E85" s="89">
        <f>SUMIFS('ABP Under Contract'!$C31:$Z31,'ABP Under Contract'!$C$6:$Z$6,'REC Deliveries'!$B85,'ABP Under Contract'!$C$7:$Z$7,'REC Deliveries'!E$4,'ABP Under Contract'!$C$8:$Z$8,'REC Deliveries'!E$7)</f>
        <v>0</v>
      </c>
      <c r="F85" s="89">
        <f>SUMIFS('ABP Under Contract'!$C31:$Z31,'ABP Under Contract'!$C$6:$Z$6,'REC Deliveries'!$B85,'ABP Under Contract'!$C$7:$Z$7,'REC Deliveries'!F$4,'ABP Under Contract'!$C$8:$Z$8,'REC Deliveries'!F$7)</f>
        <v>0</v>
      </c>
      <c r="G85" s="89">
        <f>SUMIFS('ABP Under Contract'!$C31:$Z31,'ABP Under Contract'!$C$6:$Z$6,'REC Deliveries'!$B85,'ABP Under Contract'!$C$7:$Z$7,'REC Deliveries'!G$4,'ABP Under Contract'!$C$8:$Z$8,'REC Deliveries'!G$7)</f>
        <v>1110960</v>
      </c>
      <c r="H85" s="89">
        <f>SUMIFS('ABP Under Contract'!$C31:$Z31,'ABP Under Contract'!$C$6:$Z$6,'REC Deliveries'!$B85,'ABP Under Contract'!$C$7:$Z$7,'REC Deliveries'!H$4,'ABP Under Contract'!$C$8:$Z$8,'REC Deliveries'!H$7)</f>
        <v>33058</v>
      </c>
      <c r="I85" s="89">
        <f>SUMIFS('ABP Under Contract'!$C31:$Z31,'ABP Under Contract'!$C$6:$Z$6,'REC Deliveries'!$B85,'ABP Under Contract'!$C$7:$Z$7,'REC Deliveries'!I$4,'ABP Under Contract'!$C$8:$Z$8,'REC Deliveries'!I$7)</f>
        <v>0</v>
      </c>
      <c r="J85" s="89">
        <f>SUMIFS('ABP Under Contract'!$C31:$Z31,'ABP Under Contract'!$C$6:$Z$6,'REC Deliveries'!$B85,'ABP Under Contract'!$C$7:$Z$7,'REC Deliveries'!J$4,'ABP Under Contract'!$C$8:$Z$8,'REC Deliveries'!J$7)</f>
        <v>723192</v>
      </c>
      <c r="K85" s="317">
        <f>K29*_xlfn.IFNA(INDEX('General Inputs'!$E$9:$AF$11,MATCH('REC Deliveries'!$B85,'General Inputs'!$B$9:$B$11,0),MATCH('REC Deliveries'!$D85,'General Inputs'!$E$8:$AB$8,0)),SUMIFS('General Inputs'!$D$9:$D$11,'General Inputs'!$B$9:$B$11,'REC Deliveries'!$B85))</f>
        <v>2908060.1864223676</v>
      </c>
      <c r="L85" s="317">
        <f>L29*_xlfn.IFNA(INDEX('General Inputs'!$E$9:$AF$11,MATCH('REC Deliveries'!$B85,'General Inputs'!$B$9:$B$11,0),MATCH('REC Deliveries'!$D85,'General Inputs'!$E$8:$AB$8,0)),SUMIFS('General Inputs'!$D$9:$D$11,'General Inputs'!$B$9:$B$11,'REC Deliveries'!$B85))</f>
        <v>3733352.7022301978</v>
      </c>
      <c r="M85" s="317">
        <f>M29*_xlfn.IFNA(INDEX('General Inputs'!$E$9:$AF$11,MATCH('REC Deliveries'!$B85,'General Inputs'!$B$9:$B$11,0),MATCH('REC Deliveries'!$D85,'General Inputs'!$E$8:$AB$8,0)),SUMIFS('General Inputs'!$D$9:$D$11,'General Inputs'!$B$9:$B$11,'REC Deliveries'!$B85))</f>
        <v>115911.50373809741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17">
        <f>S29*_xlfn.IFNA(INDEX('General Inputs'!$E$9:$AF$11,MATCH('REC Deliveries'!$B85,'General Inputs'!$B$9:$B$11,0),MATCH('REC Deliveries'!$D85,'General Inputs'!$E$8:$AB$8,0)),SUMIFS('General Inputs'!$D$9:$D$11,'General Inputs'!$B$9:$B$11,'REC Deliveries'!$B85))</f>
        <v>121136.38909496162</v>
      </c>
      <c r="T85" s="117">
        <f>T29*SUMIFS('General Inputs'!$D$21:$D$23,'General Inputs'!$B$21:$B$23,'REC Deliveries'!$B85)</f>
        <v>269304.5796</v>
      </c>
      <c r="U85" s="89">
        <f>_xlfn.IFNA(SUMIFS(INDEX('ABP REC Deliveries'!$I$6:$AD$274,,MATCH('REC Deliveries'!$D85,'ABP REC Deliveries'!$I$5:$AD$5)),'ABP REC Deliveries'!$E$6:$E$274,'REC Deliveries'!U$7,'ABP REC Deliveries'!$F$6:$F$274,'REC Deliveries'!$C85),0)</f>
        <v>1136487.5633897912</v>
      </c>
      <c r="V85" s="89">
        <f>_xlfn.IFNA(SUMIFS(INDEX('ABP REC Deliveries'!$I$6:$AD$274,,MATCH('REC Deliveries'!$D85,'ABP REC Deliveries'!$I$5:$AD$5)),'ABP REC Deliveries'!$E$6:$E$274,'REC Deliveries'!V$7,'ABP REC Deliveries'!$F$6:$F$274,'REC Deliveries'!$C85),0)</f>
        <v>1382115.9504247603</v>
      </c>
      <c r="W85" s="89">
        <f>_xlfn.IFNA(SUMIFS(INDEX('ABP REC Deliveries'!$I$6:$AD$274,,MATCH('REC Deliveries'!$D85,'ABP REC Deliveries'!$I$5:$AD$5)),'ABP REC Deliveries'!$E$6:$E$274,'REC Deliveries'!W$7,'ABP REC Deliveries'!$F$6:$F$274,'REC Deliveries'!$C85),0)</f>
        <v>2490822.5250992738</v>
      </c>
      <c r="X85" s="89">
        <f>_xlfn.IFNA(SUMIFS(INDEX('ABP REC Deliveries'!$I$6:$AD$274,,MATCH('REC Deliveries'!$D85,'ABP REC Deliveries'!$I$5:$AD$5)),'ABP REC Deliveries'!$E$6:$E$274,'REC Deliveries'!X$7,'ABP REC Deliveries'!$F$6:$F$274,'REC Deliveries'!$C85),0)</f>
        <v>1290995.5782548233</v>
      </c>
      <c r="Y85" s="89">
        <f>_xlfn.IFNA(SUMIFS(INDEX('ABP REC Deliveries'!$I$6:$AD$274,,MATCH('REC Deliveries'!$D85,'ABP REC Deliveries'!$I$5:$AD$5)),'ABP REC Deliveries'!$E$6:$E$274,'REC Deliveries'!Y$7,'ABP REC Deliveries'!$F$6:$F$274,'REC Deliveries'!$C85),0)</f>
        <v>350185.30943641439</v>
      </c>
      <c r="Z85" s="89">
        <f>_xlfn.IFNA(SUMIFS(INDEX('ABP REC Deliveries'!$I$6:$AD$274,,MATCH('REC Deliveries'!$D85,'ABP REC Deliveries'!$I$5:$AD$5)),'ABP REC Deliveries'!$E$6:$E$274,'REC Deliveries'!Z$7,'ABP REC Deliveries'!$F$6:$F$274,'REC Deliveries'!$C85),0)</f>
        <v>1535684.3893608449</v>
      </c>
      <c r="AA85" s="317">
        <f>AA29*_xlfn.IFNA(INDEX('General Inputs'!$E$9:$AF$11,MATCH('REC Deliveries'!$B85,'General Inputs'!$B$9:$B$11,0),MATCH('REC Deliveries'!$D85,'General Inputs'!$E$8:$AB$8,0)),SUMIFS('General Inputs'!$D$9:$D$11,'General Inputs'!$B$9:$B$11,'REC Deliveries'!$B85))</f>
        <v>584349.19526073243</v>
      </c>
      <c r="AB85" s="317">
        <f>AB29*_xlfn.IFNA(INDEX('General Inputs'!$E$9:$AF$11,MATCH('REC Deliveries'!$B85,'General Inputs'!$B$9:$B$11,0),MATCH('REC Deliveries'!$D85,'General Inputs'!$E$8:$AB$8,0)),SUMIFS('General Inputs'!$D$9:$D$11,'General Inputs'!$B$9:$B$11,'REC Deliveries'!$B85))</f>
        <v>17360897.426902521</v>
      </c>
      <c r="AC85" s="317">
        <f>AC29*_xlfn.IFNA(INDEX('General Inputs'!$E$9:$AF$11,MATCH('REC Deliveries'!$B85,'General Inputs'!$B$9:$B$11,0),MATCH('REC Deliveries'!$D85,'General Inputs'!$E$8:$AB$8,0)),SUMIFS('General Inputs'!$D$9:$D$11,'General Inputs'!$B$9:$B$11,'REC Deliveries'!$B85))</f>
        <v>9717624.0426810402</v>
      </c>
      <c r="AD85" s="317">
        <f>AD29*_xlfn.IFNA(INDEX('General Inputs'!$E$9:$AF$11,MATCH('REC Deliveries'!$B85,'General Inputs'!$B$9:$B$11,0),MATCH('REC Deliveries'!$D85,'General Inputs'!$E$8:$AB$8,0)),SUMIFS('General Inputs'!$D$9:$D$11,'General Inputs'!$B$9:$B$11,'REC Deliveries'!$B85))</f>
        <v>938759.40020524664</v>
      </c>
    </row>
    <row r="86" spans="2:30">
      <c r="B86" s="20" t="s">
        <v>45</v>
      </c>
      <c r="C86" s="62" t="s">
        <v>231</v>
      </c>
      <c r="D86" s="20" t="s">
        <v>40</v>
      </c>
      <c r="E86" s="89">
        <f>SUMIFS('ABP Under Contract'!$C32:$Z32,'ABP Under Contract'!$C$6:$Z$6,'REC Deliveries'!$B86,'ABP Under Contract'!$C$7:$Z$7,'REC Deliveries'!E$4,'ABP Under Contract'!$C$8:$Z$8,'REC Deliveries'!E$7)</f>
        <v>0</v>
      </c>
      <c r="F86" s="89">
        <f>SUMIFS('ABP Under Contract'!$C32:$Z32,'ABP Under Contract'!$C$6:$Z$6,'REC Deliveries'!$B86,'ABP Under Contract'!$C$7:$Z$7,'REC Deliveries'!F$4,'ABP Under Contract'!$C$8:$Z$8,'REC Deliveries'!F$7)</f>
        <v>0</v>
      </c>
      <c r="G86" s="89">
        <f>SUMIFS('ABP Under Contract'!$C32:$Z32,'ABP Under Contract'!$C$6:$Z$6,'REC Deliveries'!$B86,'ABP Under Contract'!$C$7:$Z$7,'REC Deliveries'!G$4,'ABP Under Contract'!$C$8:$Z$8,'REC Deliveries'!G$7)</f>
        <v>1105328</v>
      </c>
      <c r="H86" s="89">
        <f>SUMIFS('ABP Under Contract'!$C32:$Z32,'ABP Under Contract'!$C$6:$Z$6,'REC Deliveries'!$B86,'ABP Under Contract'!$C$7:$Z$7,'REC Deliveries'!H$4,'ABP Under Contract'!$C$8:$Z$8,'REC Deliveries'!H$7)</f>
        <v>32891</v>
      </c>
      <c r="I86" s="89">
        <f>SUMIFS('ABP Under Contract'!$C32:$Z32,'ABP Under Contract'!$C$6:$Z$6,'REC Deliveries'!$B86,'ABP Under Contract'!$C$7:$Z$7,'REC Deliveries'!I$4,'ABP Under Contract'!$C$8:$Z$8,'REC Deliveries'!I$7)</f>
        <v>0</v>
      </c>
      <c r="J86" s="89">
        <f>SUMIFS('ABP Under Contract'!$C32:$Z32,'ABP Under Contract'!$C$6:$Z$6,'REC Deliveries'!$B86,'ABP Under Contract'!$C$7:$Z$7,'REC Deliveries'!J$4,'ABP Under Contract'!$C$8:$Z$8,'REC Deliveries'!J$7)</f>
        <v>719547</v>
      </c>
      <c r="K86" s="317">
        <f>K30*_xlfn.IFNA(INDEX('General Inputs'!$E$9:$AF$11,MATCH('REC Deliveries'!$B86,'General Inputs'!$B$9:$B$11,0),MATCH('REC Deliveries'!$D86,'General Inputs'!$E$8:$AB$8,0)),SUMIFS('General Inputs'!$D$9:$D$11,'General Inputs'!$B$9:$B$11,'REC Deliveries'!$B86))</f>
        <v>2911002.4329145006</v>
      </c>
      <c r="L86" s="317">
        <f>L30*_xlfn.IFNA(INDEX('General Inputs'!$E$9:$AF$11,MATCH('REC Deliveries'!$B86,'General Inputs'!$B$9:$B$11,0),MATCH('REC Deliveries'!$D86,'General Inputs'!$E$8:$AB$8,0)),SUMIFS('General Inputs'!$D$9:$D$11,'General Inputs'!$B$9:$B$11,'REC Deliveries'!$B86))</f>
        <v>3718444.293420095</v>
      </c>
      <c r="M86" s="317">
        <f>M30*_xlfn.IFNA(INDEX('General Inputs'!$E$9:$AF$11,MATCH('REC Deliveries'!$B86,'General Inputs'!$B$9:$B$11,0),MATCH('REC Deliveries'!$D86,'General Inputs'!$E$8:$AB$8,0)),SUMIFS('General Inputs'!$D$9:$D$11,'General Inputs'!$B$9:$B$11,'REC Deliveries'!$B86))</f>
        <v>115448.63397428188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17">
        <f>S30*_xlfn.IFNA(INDEX('General Inputs'!$E$9:$AF$11,MATCH('REC Deliveries'!$B86,'General Inputs'!$B$9:$B$11,0),MATCH('REC Deliveries'!$D86,'General Inputs'!$E$8:$AB$8,0)),SUMIFS('General Inputs'!$D$9:$D$11,'General Inputs'!$B$9:$B$11,'REC Deliveries'!$B86))</f>
        <v>120652.65478040608</v>
      </c>
      <c r="T86" s="117">
        <f>T30*SUMIFS('General Inputs'!$D$21:$D$23,'General Inputs'!$B$21:$B$23,'REC Deliveries'!$B86)</f>
        <v>269304.5796</v>
      </c>
      <c r="U86" s="89">
        <f>_xlfn.IFNA(SUMIFS(INDEX('ABP REC Deliveries'!$I$6:$AD$274,,MATCH('REC Deliveries'!$D86,'ABP REC Deliveries'!$I$5:$AD$5)),'ABP REC Deliveries'!$E$6:$E$274,'REC Deliveries'!U$7,'ABP REC Deliveries'!$F$6:$F$274,'REC Deliveries'!$C86),0)</f>
        <v>1079759.7303418028</v>
      </c>
      <c r="V86" s="89">
        <f>_xlfn.IFNA(SUMIFS(INDEX('ABP REC Deliveries'!$I$6:$AD$274,,MATCH('REC Deliveries'!$D86,'ABP REC Deliveries'!$I$5:$AD$5)),'ABP REC Deliveries'!$E$6:$E$274,'REC Deliveries'!V$7,'ABP REC Deliveries'!$F$6:$F$274,'REC Deliveries'!$C86),0)</f>
        <v>1319220.4056200495</v>
      </c>
      <c r="W86" s="89">
        <f>_xlfn.IFNA(SUMIFS(INDEX('ABP REC Deliveries'!$I$6:$AD$274,,MATCH('REC Deliveries'!$D86,'ABP REC Deliveries'!$I$5:$AD$5)),'ABP REC Deliveries'!$E$6:$E$274,'REC Deliveries'!W$7,'ABP REC Deliveries'!$F$6:$F$274,'REC Deliveries'!$C86),0)</f>
        <v>2590336.0343937776</v>
      </c>
      <c r="X86" s="89">
        <f>_xlfn.IFNA(SUMIFS(INDEX('ABP REC Deliveries'!$I$6:$AD$274,,MATCH('REC Deliveries'!$D86,'ABP REC Deliveries'!$I$5:$AD$5)),'ABP REC Deliveries'!$E$6:$E$274,'REC Deliveries'!X$7,'ABP REC Deliveries'!$F$6:$F$274,'REC Deliveries'!$C86),0)</f>
        <v>1338450.9368435494</v>
      </c>
      <c r="Y86" s="89">
        <f>_xlfn.IFNA(SUMIFS(INDEX('ABP REC Deliveries'!$I$6:$AD$274,,MATCH('REC Deliveries'!$D86,'ABP REC Deliveries'!$I$5:$AD$5)),'ABP REC Deliveries'!$E$6:$E$274,'REC Deliveries'!Y$7,'ABP REC Deliveries'!$F$6:$F$274,'REC Deliveries'!$C86),0)</f>
        <v>334249.5293646768</v>
      </c>
      <c r="Z86" s="89">
        <f>_xlfn.IFNA(SUMIFS(INDEX('ABP REC Deliveries'!$I$6:$AD$274,,MATCH('REC Deliveries'!$D86,'ABP REC Deliveries'!$I$5:$AD$5)),'ABP REC Deliveries'!$E$6:$E$274,'REC Deliveries'!Z$7,'ABP REC Deliveries'!$F$6:$F$274,'REC Deliveries'!$C86),0)</f>
        <v>1465800.450688944</v>
      </c>
      <c r="AA86" s="317">
        <f>AA30*_xlfn.IFNA(INDEX('General Inputs'!$E$9:$AF$11,MATCH('REC Deliveries'!$B86,'General Inputs'!$B$9:$B$11,0),MATCH('REC Deliveries'!$D86,'General Inputs'!$E$8:$AB$8,0)),SUMIFS('General Inputs'!$D$9:$D$11,'General Inputs'!$B$9:$B$11,'REC Deliveries'!$B86))</f>
        <v>612821.27251659357</v>
      </c>
      <c r="AB86" s="317">
        <f>AB30*_xlfn.IFNA(INDEX('General Inputs'!$E$9:$AF$11,MATCH('REC Deliveries'!$B86,'General Inputs'!$B$9:$B$11,0),MATCH('REC Deliveries'!$D86,'General Inputs'!$E$8:$AB$8,0)),SUMIFS('General Inputs'!$D$9:$D$11,'General Inputs'!$B$9:$B$11,'REC Deliveries'!$B86))</f>
        <v>18171396.060230702</v>
      </c>
      <c r="AC86" s="317">
        <f>AC30*_xlfn.IFNA(INDEX('General Inputs'!$E$9:$AF$11,MATCH('REC Deliveries'!$B86,'General Inputs'!$B$9:$B$11,0),MATCH('REC Deliveries'!$D86,'General Inputs'!$E$8:$AB$8,0)),SUMIFS('General Inputs'!$D$9:$D$11,'General Inputs'!$B$9:$B$11,'REC Deliveries'!$B86))</f>
        <v>10273518.859449221</v>
      </c>
      <c r="AD86" s="317">
        <f>AD30*_xlfn.IFNA(INDEX('General Inputs'!$E$9:$AF$11,MATCH('REC Deliveries'!$B86,'General Inputs'!$B$9:$B$11,0),MATCH('REC Deliveries'!$D86,'General Inputs'!$E$8:$AB$8,0)),SUMIFS('General Inputs'!$D$9:$D$11,'General Inputs'!$B$9:$B$11,'REC Deliveries'!$B86))</f>
        <v>1002410.00934218</v>
      </c>
    </row>
    <row r="87" spans="2:30">
      <c r="B87" s="20" t="s">
        <v>45</v>
      </c>
      <c r="C87" s="62" t="s">
        <v>231</v>
      </c>
      <c r="D87" s="20" t="s">
        <v>41</v>
      </c>
      <c r="E87" s="89">
        <f>SUMIFS('ABP Under Contract'!$C33:$Z33,'ABP Under Contract'!$C$6:$Z$6,'REC Deliveries'!$B87,'ABP Under Contract'!$C$7:$Z$7,'REC Deliveries'!E$4,'ABP Under Contract'!$C$8:$Z$8,'REC Deliveries'!E$7)</f>
        <v>0</v>
      </c>
      <c r="F87" s="89">
        <f>SUMIFS('ABP Under Contract'!$C33:$Z33,'ABP Under Contract'!$C$6:$Z$6,'REC Deliveries'!$B87,'ABP Under Contract'!$C$7:$Z$7,'REC Deliveries'!F$4,'ABP Under Contract'!$C$8:$Z$8,'REC Deliveries'!F$7)</f>
        <v>0</v>
      </c>
      <c r="G87" s="89">
        <f>SUMIFS('ABP Under Contract'!$C33:$Z33,'ABP Under Contract'!$C$6:$Z$6,'REC Deliveries'!$B87,'ABP Under Contract'!$C$7:$Z$7,'REC Deliveries'!G$4,'ABP Under Contract'!$C$8:$Z$8,'REC Deliveries'!G$7)</f>
        <v>1031813</v>
      </c>
      <c r="H87" s="89">
        <f>SUMIFS('ABP Under Contract'!$C33:$Z33,'ABP Under Contract'!$C$6:$Z$6,'REC Deliveries'!$B87,'ABP Under Contract'!$C$7:$Z$7,'REC Deliveries'!H$4,'ABP Under Contract'!$C$8:$Z$8,'REC Deliveries'!H$7)</f>
        <v>32722</v>
      </c>
      <c r="I87" s="89">
        <f>SUMIFS('ABP Under Contract'!$C33:$Z33,'ABP Under Contract'!$C$6:$Z$6,'REC Deliveries'!$B87,'ABP Under Contract'!$C$7:$Z$7,'REC Deliveries'!I$4,'ABP Under Contract'!$C$8:$Z$8,'REC Deliveries'!I$7)</f>
        <v>0</v>
      </c>
      <c r="J87" s="89">
        <f>SUMIFS('ABP Under Contract'!$C33:$Z33,'ABP Under Contract'!$C$6:$Z$6,'REC Deliveries'!$B87,'ABP Under Contract'!$C$7:$Z$7,'REC Deliveries'!J$4,'ABP Under Contract'!$C$8:$Z$8,'REC Deliveries'!J$7)</f>
        <v>715919</v>
      </c>
      <c r="K87" s="317">
        <f>K31*_xlfn.IFNA(INDEX('General Inputs'!$E$9:$AF$11,MATCH('REC Deliveries'!$B87,'General Inputs'!$B$9:$B$11,0),MATCH('REC Deliveries'!$D87,'General Inputs'!$E$8:$AB$8,0)),SUMIFS('General Inputs'!$D$9:$D$11,'General Inputs'!$B$9:$B$11,'REC Deliveries'!$B87))</f>
        <v>2913561.7248965995</v>
      </c>
      <c r="L87" s="317">
        <f>L31*_xlfn.IFNA(INDEX('General Inputs'!$E$9:$AF$11,MATCH('REC Deliveries'!$B87,'General Inputs'!$B$9:$B$11,0),MATCH('REC Deliveries'!$D87,'General Inputs'!$E$8:$AB$8,0)),SUMIFS('General Inputs'!$D$9:$D$11,'General Inputs'!$B$9:$B$11,'REC Deliveries'!$B87))</f>
        <v>3703104.9039106858</v>
      </c>
      <c r="M87" s="317">
        <f>M31*_xlfn.IFNA(INDEX('General Inputs'!$E$9:$AF$11,MATCH('REC Deliveries'!$B87,'General Inputs'!$B$9:$B$11,0),MATCH('REC Deliveries'!$D87,'General Inputs'!$E$8:$AB$8,0)),SUMIFS('General Inputs'!$D$9:$D$11,'General Inputs'!$B$9:$B$11,'REC Deliveries'!$B87))</f>
        <v>114972.3833099935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17">
        <f>S31*_xlfn.IFNA(INDEX('General Inputs'!$E$9:$AF$11,MATCH('REC Deliveries'!$B87,'General Inputs'!$B$9:$B$11,0),MATCH('REC Deliveries'!$D87,'General Inputs'!$E$8:$AB$8,0)),SUMIFS('General Inputs'!$D$9:$D$11,'General Inputs'!$B$9:$B$11,'REC Deliveries'!$B87))</f>
        <v>120154.93640116457</v>
      </c>
      <c r="T87" s="117">
        <f>T31*SUMIFS('General Inputs'!$D$21:$D$23,'General Inputs'!$B$21:$B$23,'REC Deliveries'!$B87)</f>
        <v>269304.5796</v>
      </c>
      <c r="U87" s="89">
        <f>_xlfn.IFNA(SUMIFS(INDEX('ABP REC Deliveries'!$I$6:$AD$274,,MATCH('REC Deliveries'!$D87,'ABP REC Deliveries'!$I$5:$AD$5)),'ABP REC Deliveries'!$E$6:$E$274,'REC Deliveries'!U$7,'ABP REC Deliveries'!$F$6:$F$274,'REC Deliveries'!$C87),0)</f>
        <v>1023315.5364590547</v>
      </c>
      <c r="V87" s="89">
        <f>_xlfn.IFNA(SUMIFS(INDEX('ABP REC Deliveries'!$I$6:$AD$274,,MATCH('REC Deliveries'!$D87,'ABP REC Deliveries'!$I$5:$AD$5)),'ABP REC Deliveries'!$E$6:$E$274,'REC Deliveries'!V$7,'ABP REC Deliveries'!$F$6:$F$274,'REC Deliveries'!$C87),0)</f>
        <v>1256639.3385393622</v>
      </c>
      <c r="W87" s="89">
        <f>_xlfn.IFNA(SUMIFS(INDEX('ABP REC Deliveries'!$I$6:$AD$274,,MATCH('REC Deliveries'!$D87,'ABP REC Deliveries'!$I$5:$AD$5)),'ABP REC Deliveries'!$E$6:$E$274,'REC Deliveries'!W$7,'ABP REC Deliveries'!$F$6:$F$274,'REC Deliveries'!$C87),0)</f>
        <v>2689351.9761418081</v>
      </c>
      <c r="X87" s="89">
        <f>_xlfn.IFNA(SUMIFS(INDEX('ABP REC Deliveries'!$I$6:$AD$274,,MATCH('REC Deliveries'!$D87,'ABP REC Deliveries'!$I$5:$AD$5)),'ABP REC Deliveries'!$E$6:$E$274,'REC Deliveries'!X$7,'ABP REC Deliveries'!$F$6:$F$274,'REC Deliveries'!$C87),0)</f>
        <v>1385669.0186393317</v>
      </c>
      <c r="Y87" s="89">
        <f>_xlfn.IFNA(SUMIFS(INDEX('ABP REC Deliveries'!$I$6:$AD$274,,MATCH('REC Deliveries'!$D87,'ABP REC Deliveries'!$I$5:$AD$5)),'ABP REC Deliveries'!$E$6:$E$274,'REC Deliveries'!Y$7,'ABP REC Deliveries'!$F$6:$F$274,'REC Deliveries'!$C87),0)</f>
        <v>318393.42819329794</v>
      </c>
      <c r="Z87" s="89">
        <f>_xlfn.IFNA(SUMIFS(INDEX('ABP REC Deliveries'!$I$6:$AD$274,,MATCH('REC Deliveries'!$D87,'ABP REC Deliveries'!$I$5:$AD$5)),'ABP REC Deliveries'!$E$6:$E$274,'REC Deliveries'!Z$7,'ABP REC Deliveries'!$F$6:$F$274,'REC Deliveries'!$C87),0)</f>
        <v>1396265.9317104025</v>
      </c>
      <c r="AA87" s="317">
        <f>AA31*_xlfn.IFNA(INDEX('General Inputs'!$E$9:$AF$11,MATCH('REC Deliveries'!$B87,'General Inputs'!$B$9:$B$11,0),MATCH('REC Deliveries'!$D87,'General Inputs'!$E$8:$AB$8,0)),SUMIFS('General Inputs'!$D$9:$D$11,'General Inputs'!$B$9:$B$11,'REC Deliveries'!$B87))</f>
        <v>613360.05206259387</v>
      </c>
      <c r="AB87" s="317">
        <f>AB31*_xlfn.IFNA(INDEX('General Inputs'!$E$9:$AF$11,MATCH('REC Deliveries'!$B87,'General Inputs'!$B$9:$B$11,0),MATCH('REC Deliveries'!$D87,'General Inputs'!$E$8:$AB$8,0)),SUMIFS('General Inputs'!$D$9:$D$11,'General Inputs'!$B$9:$B$11,'REC Deliveries'!$B87))</f>
        <v>18981002.745450877</v>
      </c>
      <c r="AC87" s="317">
        <f>AC31*_xlfn.IFNA(INDEX('General Inputs'!$E$9:$AF$11,MATCH('REC Deliveries'!$B87,'General Inputs'!$B$9:$B$11,0),MATCH('REC Deliveries'!$D87,'General Inputs'!$E$8:$AB$8,0)),SUMIFS('General Inputs'!$D$9:$D$11,'General Inputs'!$B$9:$B$11,'REC Deliveries'!$B87))</f>
        <v>10826361.447695928</v>
      </c>
      <c r="AD87" s="317">
        <f>AD31*_xlfn.IFNA(INDEX('General Inputs'!$E$9:$AF$11,MATCH('REC Deliveries'!$B87,'General Inputs'!$B$9:$B$11,0),MATCH('REC Deliveries'!$D87,'General Inputs'!$E$8:$AB$8,0)),SUMIFS('General Inputs'!$D$9:$D$11,'General Inputs'!$B$9:$B$11,'REC Deliveries'!$B87))</f>
        <v>1065733.4665876639</v>
      </c>
    </row>
    <row r="88" spans="2:30">
      <c r="B88" s="20" t="s">
        <v>45</v>
      </c>
      <c r="C88" s="62" t="s">
        <v>231</v>
      </c>
      <c r="D88" s="20" t="s">
        <v>42</v>
      </c>
      <c r="E88" s="89">
        <f>SUMIFS('ABP Under Contract'!$C34:$Z34,'ABP Under Contract'!$C$6:$Z$6,'REC Deliveries'!$B88,'ABP Under Contract'!$C$7:$Z$7,'REC Deliveries'!E$4,'ABP Under Contract'!$C$8:$Z$8,'REC Deliveries'!E$7)</f>
        <v>0</v>
      </c>
      <c r="F88" s="89">
        <f>SUMIFS('ABP Under Contract'!$C34:$Z34,'ABP Under Contract'!$C$6:$Z$6,'REC Deliveries'!$B88,'ABP Under Contract'!$C$7:$Z$7,'REC Deliveries'!F$4,'ABP Under Contract'!$C$8:$Z$8,'REC Deliveries'!F$7)</f>
        <v>0</v>
      </c>
      <c r="G88" s="89">
        <f>SUMIFS('ABP Under Contract'!$C34:$Z34,'ABP Under Contract'!$C$6:$Z$6,'REC Deliveries'!$B88,'ABP Under Contract'!$C$7:$Z$7,'REC Deliveries'!G$4,'ABP Under Contract'!$C$8:$Z$8,'REC Deliveries'!G$7)</f>
        <v>722623</v>
      </c>
      <c r="H88" s="89">
        <f>SUMIFS('ABP Under Contract'!$C34:$Z34,'ABP Under Contract'!$C$6:$Z$6,'REC Deliveries'!$B88,'ABP Under Contract'!$C$7:$Z$7,'REC Deliveries'!H$4,'ABP Under Contract'!$C$8:$Z$8,'REC Deliveries'!H$7)</f>
        <v>30889</v>
      </c>
      <c r="I88" s="89">
        <f>SUMIFS('ABP Under Contract'!$C34:$Z34,'ABP Under Contract'!$C$6:$Z$6,'REC Deliveries'!$B88,'ABP Under Contract'!$C$7:$Z$7,'REC Deliveries'!I$4,'ABP Under Contract'!$C$8:$Z$8,'REC Deliveries'!I$7)</f>
        <v>0</v>
      </c>
      <c r="J88" s="89">
        <f>SUMIFS('ABP Under Contract'!$C34:$Z34,'ABP Under Contract'!$C$6:$Z$6,'REC Deliveries'!$B88,'ABP Under Contract'!$C$7:$Z$7,'REC Deliveries'!J$4,'ABP Under Contract'!$C$8:$Z$8,'REC Deliveries'!J$7)</f>
        <v>712308</v>
      </c>
      <c r="K88" s="317">
        <f>K32*_xlfn.IFNA(INDEX('General Inputs'!$E$9:$AF$11,MATCH('REC Deliveries'!$B88,'General Inputs'!$B$9:$B$11,0),MATCH('REC Deliveries'!$D88,'General Inputs'!$E$8:$AB$8,0)),SUMIFS('General Inputs'!$D$9:$D$11,'General Inputs'!$B$9:$B$11,'REC Deliveries'!$B88))</f>
        <v>2916114.5938730352</v>
      </c>
      <c r="L88" s="317">
        <f>L32*_xlfn.IFNA(INDEX('General Inputs'!$E$9:$AF$11,MATCH('REC Deliveries'!$B88,'General Inputs'!$B$9:$B$11,0),MATCH('REC Deliveries'!$D88,'General Inputs'!$E$8:$AB$8,0)),SUMIFS('General Inputs'!$D$9:$D$11,'General Inputs'!$B$9:$B$11,'REC Deliveries'!$B88))</f>
        <v>3687817.824437337</v>
      </c>
      <c r="M88" s="317">
        <f>M32*_xlfn.IFNA(INDEX('General Inputs'!$E$9:$AF$11,MATCH('REC Deliveries'!$B88,'General Inputs'!$B$9:$B$11,0),MATCH('REC Deliveries'!$D88,'General Inputs'!$E$8:$AB$8,0)),SUMIFS('General Inputs'!$D$9:$D$11,'General Inputs'!$B$9:$B$11,'REC Deliveries'!$B88))</f>
        <v>114497.75674485239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17">
        <f>S32*_xlfn.IFNA(INDEX('General Inputs'!$E$9:$AF$11,MATCH('REC Deliveries'!$B88,'General Inputs'!$B$9:$B$11,0),MATCH('REC Deliveries'!$D88,'General Inputs'!$E$8:$AB$8,0)),SUMIFS('General Inputs'!$D$9:$D$11,'General Inputs'!$B$9:$B$11,'REC Deliveries'!$B88))</f>
        <v>119658.91532978199</v>
      </c>
      <c r="T88" s="117">
        <f>T32*SUMIFS('General Inputs'!$D$21:$D$23,'General Inputs'!$B$21:$B$23,'REC Deliveries'!$B88)</f>
        <v>269304.5796</v>
      </c>
      <c r="U88" s="89">
        <f>_xlfn.IFNA(SUMIFS(INDEX('ABP REC Deliveries'!$I$6:$AD$274,,MATCH('REC Deliveries'!$D88,'ABP REC Deliveries'!$I$5:$AD$5)),'ABP REC Deliveries'!$E$6:$E$274,'REC Deliveries'!U$7,'ABP REC Deliveries'!$F$6:$F$274,'REC Deliveries'!$C88),0)</f>
        <v>967153.56354572007</v>
      </c>
      <c r="V88" s="89">
        <f>_xlfn.IFNA(SUMIFS(INDEX('ABP REC Deliveries'!$I$6:$AD$274,,MATCH('REC Deliveries'!$D88,'ABP REC Deliveries'!$I$5:$AD$5)),'ABP REC Deliveries'!$E$6:$E$274,'REC Deliveries'!V$7,'ABP REC Deliveries'!$F$6:$F$274,'REC Deliveries'!$C88),0)</f>
        <v>1194371.1767940787</v>
      </c>
      <c r="W88" s="89">
        <f>_xlfn.IFNA(SUMIFS(INDEX('ABP REC Deliveries'!$I$6:$AD$274,,MATCH('REC Deliveries'!$D88,'ABP REC Deliveries'!$I$5:$AD$5)),'ABP REC Deliveries'!$E$6:$E$274,'REC Deliveries'!W$7,'ABP REC Deliveries'!$F$6:$F$274,'REC Deliveries'!$C88),0)</f>
        <v>2787872.8381810989</v>
      </c>
      <c r="X88" s="89">
        <f>_xlfn.IFNA(SUMIFS(INDEX('ABP REC Deliveries'!$I$6:$AD$274,,MATCH('REC Deliveries'!$D88,'ABP REC Deliveries'!$I$5:$AD$5)),'ABP REC Deliveries'!$E$6:$E$274,'REC Deliveries'!X$7,'ABP REC Deliveries'!$F$6:$F$274,'REC Deliveries'!$C88),0)</f>
        <v>1432651.010026135</v>
      </c>
      <c r="Y88" s="89">
        <f>_xlfn.IFNA(SUMIFS(INDEX('ABP REC Deliveries'!$I$6:$AD$274,,MATCH('REC Deliveries'!$D88,'ABP REC Deliveries'!$I$5:$AD$5)),'ABP REC Deliveries'!$E$6:$E$274,'REC Deliveries'!Y$7,'ABP REC Deliveries'!$F$6:$F$274,'REC Deliveries'!$C88),0)</f>
        <v>302616.60752777592</v>
      </c>
      <c r="Z88" s="89">
        <f>_xlfn.IFNA(SUMIFS(INDEX('ABP REC Deliveries'!$I$6:$AD$274,,MATCH('REC Deliveries'!$D88,'ABP REC Deliveries'!$I$5:$AD$5)),'ABP REC Deliveries'!$E$6:$E$274,'REC Deliveries'!Z$7,'ABP REC Deliveries'!$F$6:$F$274,'REC Deliveries'!$C88),0)</f>
        <v>1327079.085326754</v>
      </c>
      <c r="AA88" s="317">
        <f>AA32*_xlfn.IFNA(INDEX('General Inputs'!$E$9:$AF$11,MATCH('REC Deliveries'!$B88,'General Inputs'!$B$9:$B$11,0),MATCH('REC Deliveries'!$D88,'General Inputs'!$E$8:$AB$8,0)),SUMIFS('General Inputs'!$D$9:$D$11,'General Inputs'!$B$9:$B$11,'REC Deliveries'!$B88))</f>
        <v>613897.47944397235</v>
      </c>
      <c r="AB88" s="317">
        <f>AB32*_xlfn.IFNA(INDEX('General Inputs'!$E$9:$AF$11,MATCH('REC Deliveries'!$B88,'General Inputs'!$B$9:$B$11,0),MATCH('REC Deliveries'!$D88,'General Inputs'!$E$8:$AB$8,0)),SUMIFS('General Inputs'!$D$9:$D$11,'General Inputs'!$B$9:$B$11,'REC Deliveries'!$B88))</f>
        <v>19791960.098189421</v>
      </c>
      <c r="AC88" s="317">
        <f>AC32*_xlfn.IFNA(INDEX('General Inputs'!$E$9:$AF$11,MATCH('REC Deliveries'!$B88,'General Inputs'!$B$9:$B$11,0),MATCH('REC Deliveries'!$D88,'General Inputs'!$E$8:$AB$8,0)),SUMIFS('General Inputs'!$D$9:$D$11,'General Inputs'!$B$9:$B$11,'REC Deliveries'!$B88))</f>
        <v>11377412.909306072</v>
      </c>
      <c r="AD88" s="317">
        <f>AD32*_xlfn.IFNA(INDEX('General Inputs'!$E$9:$AF$11,MATCH('REC Deliveries'!$B88,'General Inputs'!$B$9:$B$11,0),MATCH('REC Deliveries'!$D88,'General Inputs'!$E$8:$AB$8,0)),SUMIFS('General Inputs'!$D$9:$D$11,'General Inputs'!$B$9:$B$11,'REC Deliveries'!$B88))</f>
        <v>1128851.6516057178</v>
      </c>
    </row>
    <row r="89" spans="2:30">
      <c r="B89" s="20" t="s">
        <v>45</v>
      </c>
      <c r="C89" s="62" t="s">
        <v>231</v>
      </c>
      <c r="D89" s="20" t="s">
        <v>43</v>
      </c>
      <c r="E89" s="89">
        <f>SUMIFS('ABP Under Contract'!$C35:$Z35,'ABP Under Contract'!$C$6:$Z$6,'REC Deliveries'!$B89,'ABP Under Contract'!$C$7:$Z$7,'REC Deliveries'!E$4,'ABP Under Contract'!$C$8:$Z$8,'REC Deliveries'!E$7)</f>
        <v>0</v>
      </c>
      <c r="F89" s="89">
        <f>SUMIFS('ABP Under Contract'!$C35:$Z35,'ABP Under Contract'!$C$6:$Z$6,'REC Deliveries'!$B89,'ABP Under Contract'!$C$7:$Z$7,'REC Deliveries'!F$4,'ABP Under Contract'!$C$8:$Z$8,'REC Deliveries'!F$7)</f>
        <v>0</v>
      </c>
      <c r="G89" s="89">
        <f>SUMIFS('ABP Under Contract'!$C35:$Z35,'ABP Under Contract'!$C$6:$Z$6,'REC Deliveries'!$B89,'ABP Under Contract'!$C$7:$Z$7,'REC Deliveries'!G$4,'ABP Under Contract'!$C$8:$Z$8,'REC Deliveries'!G$7)</f>
        <v>291587</v>
      </c>
      <c r="H89" s="89">
        <f>SUMIFS('ABP Under Contract'!$C35:$Z35,'ABP Under Contract'!$C$6:$Z$6,'REC Deliveries'!$B89,'ABP Under Contract'!$C$7:$Z$7,'REC Deliveries'!H$4,'ABP Under Contract'!$C$8:$Z$8,'REC Deliveries'!H$7)</f>
        <v>9483</v>
      </c>
      <c r="I89" s="89">
        <f>SUMIFS('ABP Under Contract'!$C35:$Z35,'ABP Under Contract'!$C$6:$Z$6,'REC Deliveries'!$B89,'ABP Under Contract'!$C$7:$Z$7,'REC Deliveries'!I$4,'ABP Under Contract'!$C$8:$Z$8,'REC Deliveries'!I$7)</f>
        <v>0</v>
      </c>
      <c r="J89" s="89">
        <f>SUMIFS('ABP Under Contract'!$C35:$Z35,'ABP Under Contract'!$C$6:$Z$6,'REC Deliveries'!$B89,'ABP Under Contract'!$C$7:$Z$7,'REC Deliveries'!J$4,'ABP Under Contract'!$C$8:$Z$8,'REC Deliveries'!J$7)</f>
        <v>221374</v>
      </c>
      <c r="K89" s="317">
        <f>K33*_xlfn.IFNA(INDEX('General Inputs'!$E$9:$AF$11,MATCH('REC Deliveries'!$B89,'General Inputs'!$B$9:$B$11,0),MATCH('REC Deliveries'!$D89,'General Inputs'!$E$8:$AB$8,0)),SUMIFS('General Inputs'!$D$9:$D$11,'General Inputs'!$B$9:$B$11,'REC Deliveries'!$B89))</f>
        <v>2918661.0409237808</v>
      </c>
      <c r="L89" s="317">
        <f>L33*_xlfn.IFNA(INDEX('General Inputs'!$E$9:$AF$11,MATCH('REC Deliveries'!$B89,'General Inputs'!$B$9:$B$11,0),MATCH('REC Deliveries'!$D89,'General Inputs'!$E$8:$AB$8,0)),SUMIFS('General Inputs'!$D$9:$D$11,'General Inputs'!$B$9:$B$11,'REC Deliveries'!$B89))</f>
        <v>3672582.9573571244</v>
      </c>
      <c r="M89" s="317">
        <f>M33*_xlfn.IFNA(INDEX('General Inputs'!$E$9:$AF$11,MATCH('REC Deliveries'!$B89,'General Inputs'!$B$9:$B$11,0),MATCH('REC Deliveries'!$D89,'General Inputs'!$E$8:$AB$8,0)),SUMIFS('General Inputs'!$D$9:$D$11,'General Inputs'!$B$9:$B$11,'REC Deliveries'!$B89))</f>
        <v>114024.75124728381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17">
        <f>S33*_xlfn.IFNA(INDEX('General Inputs'!$E$9:$AF$11,MATCH('REC Deliveries'!$B89,'General Inputs'!$B$9:$B$11,0),MATCH('REC Deliveries'!$D89,'General Inputs'!$E$8:$AB$8,0)),SUMIFS('General Inputs'!$D$9:$D$11,'General Inputs'!$B$9:$B$11,'REC Deliveries'!$B89))</f>
        <v>119164.58839803077</v>
      </c>
      <c r="T89" s="117">
        <f>T33*SUMIFS('General Inputs'!$D$21:$D$23,'General Inputs'!$B$21:$B$23,'REC Deliveries'!$B89)</f>
        <v>269304.5796</v>
      </c>
      <c r="U89" s="89">
        <f>_xlfn.IFNA(SUMIFS(INDEX('ABP REC Deliveries'!$I$6:$AD$274,,MATCH('REC Deliveries'!$D89,'ABP REC Deliveries'!$I$5:$AD$5)),'ABP REC Deliveries'!$E$6:$E$274,'REC Deliveries'!U$7,'ABP REC Deliveries'!$F$6:$F$274,'REC Deliveries'!$C89),0)</f>
        <v>911272.40049695224</v>
      </c>
      <c r="V89" s="89">
        <f>_xlfn.IFNA(SUMIFS(INDEX('ABP REC Deliveries'!$I$6:$AD$274,,MATCH('REC Deliveries'!$D89,'ABP REC Deliveries'!$I$5:$AD$5)),'ABP REC Deliveries'!$E$6:$E$274,'REC Deliveries'!V$7,'ABP REC Deliveries'!$F$6:$F$274,'REC Deliveries'!$C89),0)</f>
        <v>1132414.3558575213</v>
      </c>
      <c r="W89" s="89">
        <f>_xlfn.IFNA(SUMIFS(INDEX('ABP REC Deliveries'!$I$6:$AD$274,,MATCH('REC Deliveries'!$D89,'ABP REC Deliveries'!$I$5:$AD$5)),'ABP REC Deliveries'!$E$6:$E$274,'REC Deliveries'!W$7,'ABP REC Deliveries'!$F$6:$F$274,'REC Deliveries'!$C89),0)</f>
        <v>2885901.0959101934</v>
      </c>
      <c r="X89" s="89">
        <f>_xlfn.IFNA(SUMIFS(INDEX('ABP REC Deliveries'!$I$6:$AD$274,,MATCH('REC Deliveries'!$D89,'ABP REC Deliveries'!$I$5:$AD$5)),'ABP REC Deliveries'!$E$6:$E$274,'REC Deliveries'!X$7,'ABP REC Deliveries'!$F$6:$F$274,'REC Deliveries'!$C89),0)</f>
        <v>1479398.0914560042</v>
      </c>
      <c r="Y89" s="89">
        <f>_xlfn.IFNA(SUMIFS(INDEX('ABP REC Deliveries'!$I$6:$AD$274,,MATCH('REC Deliveries'!$D89,'ABP REC Deliveries'!$I$5:$AD$5)),'ABP REC Deliveries'!$E$6:$E$274,'REC Deliveries'!Y$7,'ABP REC Deliveries'!$F$6:$F$274,'REC Deliveries'!$C89),0)</f>
        <v>286918.67096558155</v>
      </c>
      <c r="Z89" s="89">
        <f>_xlfn.IFNA(SUMIFS(INDEX('ABP REC Deliveries'!$I$6:$AD$274,,MATCH('REC Deliveries'!$D89,'ABP REC Deliveries'!$I$5:$AD$5)),'ABP REC Deliveries'!$E$6:$E$274,'REC Deliveries'!Z$7,'ABP REC Deliveries'!$F$6:$F$274,'REC Deliveries'!$C89),0)</f>
        <v>1258238.1731750234</v>
      </c>
      <c r="AA89" s="317">
        <f>AA33*_xlfn.IFNA(INDEX('General Inputs'!$E$9:$AF$11,MATCH('REC Deliveries'!$B89,'General Inputs'!$B$9:$B$11,0),MATCH('REC Deliveries'!$D89,'General Inputs'!$E$8:$AB$8,0)),SUMIFS('General Inputs'!$D$9:$D$11,'General Inputs'!$B$9:$B$11,'REC Deliveries'!$B89))</f>
        <v>614433.55488808372</v>
      </c>
      <c r="AB89" s="317">
        <f>AB33*_xlfn.IFNA(INDEX('General Inputs'!$E$9:$AF$11,MATCH('REC Deliveries'!$B89,'General Inputs'!$B$9:$B$11,0),MATCH('REC Deliveries'!$D89,'General Inputs'!$E$8:$AB$8,0)),SUMIFS('General Inputs'!$D$9:$D$11,'General Inputs'!$B$9:$B$11,'REC Deliveries'!$B89))</f>
        <v>20604262.877345175</v>
      </c>
      <c r="AC89" s="317">
        <f>AC33*_xlfn.IFNA(INDEX('General Inputs'!$E$9:$AF$11,MATCH('REC Deliveries'!$B89,'General Inputs'!$B$9:$B$11,0),MATCH('REC Deliveries'!$D89,'General Inputs'!$E$8:$AB$8,0)),SUMIFS('General Inputs'!$D$9:$D$11,'General Inputs'!$B$9:$B$11,'REC Deliveries'!$B89))</f>
        <v>11926676.141888995</v>
      </c>
      <c r="AD89" s="317">
        <f>AD33*_xlfn.IFNA(INDEX('General Inputs'!$E$9:$AF$11,MATCH('REC Deliveries'!$B89,'General Inputs'!$B$9:$B$11,0),MATCH('REC Deliveries'!$D89,'General Inputs'!$E$8:$AB$8,0)),SUMIFS('General Inputs'!$D$9:$D$11,'General Inputs'!$B$9:$B$11,'REC Deliveries'!$B89))</f>
        <v>1191764.8970439939</v>
      </c>
    </row>
    <row r="90" spans="2:30">
      <c r="C90" s="200"/>
    </row>
    <row r="91" spans="2:30">
      <c r="C91" s="200"/>
    </row>
    <row r="92" spans="2:30">
      <c r="B92" s="20" t="s">
        <v>46</v>
      </c>
      <c r="C92" s="90" t="s">
        <v>229</v>
      </c>
      <c r="D92" s="20" t="s">
        <v>88</v>
      </c>
      <c r="E92" s="41">
        <f>SUMIFS('ABP Under Contract'!$C10:$Z10,'ABP Under Contract'!$C$6:$Z$6,'REC Deliveries'!$B92,'ABP Under Contract'!$C$7:$Z$7,'REC Deliveries'!E$4,'ABP Under Contract'!$C$8:$Z$8,'REC Deliveries'!E$7)</f>
        <v>0</v>
      </c>
      <c r="F92" s="41">
        <f>SUMIFS('ABP Under Contract'!$C10:$Z10,'ABP Under Contract'!$C$6:$Z$6,'REC Deliveries'!$B92,'ABP Under Contract'!$C$7:$Z$7,'REC Deliveries'!F$4,'ABP Under Contract'!$C$8:$Z$8,'REC Deliveries'!F$7)</f>
        <v>297</v>
      </c>
      <c r="G92" s="41">
        <f>SUMIFS('ABP Under Contract'!$C10:$Z10,'ABP Under Contract'!$C$6:$Z$6,'REC Deliveries'!$B92,'ABP Under Contract'!$C$7:$Z$7,'REC Deliveries'!G$4,'ABP Under Contract'!$C$8:$Z$8,'REC Deliveries'!G$7)</f>
        <v>0</v>
      </c>
      <c r="H92" s="41">
        <f>SUMIFS('ABP Under Contract'!$C10:$Z10,'ABP Under Contract'!$C$6:$Z$6,'REC Deliveries'!$B92,'ABP Under Contract'!$C$7:$Z$7,'REC Deliveries'!H$4,'ABP Under Contract'!$C$8:$Z$8,'REC Deliveries'!H$7)</f>
        <v>0</v>
      </c>
      <c r="I92" s="41">
        <f>SUMIFS('ABP Under Contract'!$C10:$Z10,'ABP Under Contract'!$C$6:$Z$6,'REC Deliveries'!$B92,'ABP Under Contract'!$C$7:$Z$7,'REC Deliveries'!I$4,'ABP Under Contract'!$C$8:$Z$8,'REC Deliveries'!I$7)</f>
        <v>0</v>
      </c>
      <c r="J92" s="41">
        <f>SUMIFS('ABP Under Contract'!$C10:$Z10,'ABP Under Contract'!$C$6:$Z$6,'REC Deliveries'!$B92,'ABP Under Contract'!$C$7:$Z$7,'REC Deliveries'!J$4,'ABP Under Contract'!$C$8:$Z$8,'REC Deliveries'!J$7)</f>
        <v>0</v>
      </c>
      <c r="K92" s="73">
        <f>K8*_xlfn.IFNA(INDEX('General Inputs'!$E$9:$AF$11,MATCH('REC Deliveries'!$B92,'General Inputs'!$B$9:$B$11,0),MATCH('REC Deliveries'!$D92,'General Inputs'!$E$8:$AB$8,0)),SUMIFS('General Inputs'!$D$9:$D$11,'General Inputs'!$B$9:$B$11,'REC Deliveries'!$B92))</f>
        <v>0</v>
      </c>
      <c r="L92" s="73">
        <f>L8*_xlfn.IFNA(INDEX('General Inputs'!$E$9:$AF$11,MATCH('REC Deliveries'!$B92,'General Inputs'!$B$9:$B$11,0),MATCH('REC Deliveries'!$D92,'General Inputs'!$E$8:$AB$8,0)),SUMIFS('General Inputs'!$D$9:$D$11,'General Inputs'!$B$9:$B$11,'REC Deliveries'!$B92))</f>
        <v>0</v>
      </c>
      <c r="M92" s="73">
        <f>M8*_xlfn.IFNA(INDEX('General Inputs'!$E$9:$AF$11,MATCH('REC Deliveries'!$B92,'General Inputs'!$B$9:$B$11,0),MATCH('REC Deliveries'!$D92,'General Inputs'!$E$8:$AB$8,0)),SUMIFS('General Inputs'!$D$9:$D$11,'General Inputs'!$B$9:$B$11,'REC Deliveries'!$B92))</f>
        <v>0</v>
      </c>
      <c r="N92" s="37">
        <v>0</v>
      </c>
      <c r="O92" s="37">
        <v>0</v>
      </c>
      <c r="P92" s="37">
        <v>0</v>
      </c>
      <c r="Q92" s="37">
        <v>2409</v>
      </c>
      <c r="R92" s="37">
        <v>3030.2923000000001</v>
      </c>
      <c r="S92" s="73">
        <f>S8*_xlfn.IFNA(INDEX('General Inputs'!$E$9:$AF$11,MATCH('REC Deliveries'!$B92,'General Inputs'!$B$9:$B$11,0),MATCH('REC Deliveries'!$D92,'General Inputs'!$E$8:$AB$8,0)),SUMIFS('General Inputs'!$D$9:$D$11,'General Inputs'!$B$9:$B$11,'REC Deliveries'!$B92))</f>
        <v>85.181499075298916</v>
      </c>
      <c r="T92" s="117">
        <f>T8*SUMIFS('General Inputs'!$D$21:$D$23,'General Inputs'!$B$21:$B$23,'REC Deliveries'!$B92)</f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73">
        <f>AA8*_xlfn.IFNA(INDEX('General Inputs'!$E$9:$AF$11,MATCH('REC Deliveries'!$B92,'General Inputs'!$B$9:$B$11,0),MATCH('REC Deliveries'!$D92,'General Inputs'!$E$8:$AB$8,0)),SUMIFS('General Inputs'!$D$9:$D$11,'General Inputs'!$B$9:$B$11,'REC Deliveries'!$B92))</f>
        <v>0</v>
      </c>
      <c r="AB92" s="73">
        <f>AB8*_xlfn.IFNA(INDEX('General Inputs'!$E$9:$AF$11,MATCH('REC Deliveries'!$B92,'General Inputs'!$B$9:$B$11,0),MATCH('REC Deliveries'!$D92,'General Inputs'!$E$8:$AB$8,0)),SUMIFS('General Inputs'!$D$9:$D$11,'General Inputs'!$B$9:$B$11,'REC Deliveries'!$B92))</f>
        <v>0</v>
      </c>
      <c r="AC92" s="73">
        <f>AC8*_xlfn.IFNA(INDEX('General Inputs'!$E$9:$AF$11,MATCH('REC Deliveries'!$B92,'General Inputs'!$B$9:$B$11,0),MATCH('REC Deliveries'!$D92,'General Inputs'!$E$8:$AB$8,0)),SUMIFS('General Inputs'!$D$9:$D$11,'General Inputs'!$B$9:$B$11,'REC Deliveries'!$B92))</f>
        <v>0</v>
      </c>
      <c r="AD92" s="73">
        <f>AD8*_xlfn.IFNA(INDEX('General Inputs'!$E$9:$AF$11,MATCH('REC Deliveries'!$B92,'General Inputs'!$B$9:$B$11,0),MATCH('REC Deliveries'!$D92,'General Inputs'!$E$8:$AB$8,0)),SUMIFS('General Inputs'!$D$9:$D$11,'General Inputs'!$B$9:$B$11,'REC Deliveries'!$B92))</f>
        <v>0</v>
      </c>
    </row>
    <row r="93" spans="2:30">
      <c r="B93" s="20" t="s">
        <v>46</v>
      </c>
      <c r="C93" s="90" t="s">
        <v>229</v>
      </c>
      <c r="D93" s="20" t="s">
        <v>89</v>
      </c>
      <c r="E93" s="41">
        <f>SUMIFS('ABP Under Contract'!$C11:$Z11,'ABP Under Contract'!$C$6:$Z$6,'REC Deliveries'!$B93,'ABP Under Contract'!$C$7:$Z$7,'REC Deliveries'!E$4,'ABP Under Contract'!$C$8:$Z$8,'REC Deliveries'!E$7)</f>
        <v>0</v>
      </c>
      <c r="F93" s="41">
        <f>SUMIFS('ABP Under Contract'!$C11:$Z11,'ABP Under Contract'!$C$6:$Z$6,'REC Deliveries'!$B93,'ABP Under Contract'!$C$7:$Z$7,'REC Deliveries'!F$4,'ABP Under Contract'!$C$8:$Z$8,'REC Deliveries'!F$7)</f>
        <v>3127</v>
      </c>
      <c r="G93" s="41">
        <f>SUMIFS('ABP Under Contract'!$C11:$Z11,'ABP Under Contract'!$C$6:$Z$6,'REC Deliveries'!$B93,'ABP Under Contract'!$C$7:$Z$7,'REC Deliveries'!G$4,'ABP Under Contract'!$C$8:$Z$8,'REC Deliveries'!G$7)</f>
        <v>0</v>
      </c>
      <c r="H93" s="41">
        <f>SUMIFS('ABP Under Contract'!$C11:$Z11,'ABP Under Contract'!$C$6:$Z$6,'REC Deliveries'!$B93,'ABP Under Contract'!$C$7:$Z$7,'REC Deliveries'!H$4,'ABP Under Contract'!$C$8:$Z$8,'REC Deliveries'!H$7)</f>
        <v>0</v>
      </c>
      <c r="I93" s="41">
        <f>SUMIFS('ABP Under Contract'!$C11:$Z11,'ABP Under Contract'!$C$6:$Z$6,'REC Deliveries'!$B93,'ABP Under Contract'!$C$7:$Z$7,'REC Deliveries'!I$4,'ABP Under Contract'!$C$8:$Z$8,'REC Deliveries'!I$7)</f>
        <v>0</v>
      </c>
      <c r="J93" s="41">
        <f>SUMIFS('ABP Under Contract'!$C11:$Z11,'ABP Under Contract'!$C$6:$Z$6,'REC Deliveries'!$B93,'ABP Under Contract'!$C$7:$Z$7,'REC Deliveries'!J$4,'ABP Under Contract'!$C$8:$Z$8,'REC Deliveries'!J$7)</f>
        <v>0</v>
      </c>
      <c r="K93" s="73">
        <f>K9*_xlfn.IFNA(INDEX('General Inputs'!$E$9:$AF$11,MATCH('REC Deliveries'!$B93,'General Inputs'!$B$9:$B$11,0),MATCH('REC Deliveries'!$D93,'General Inputs'!$E$8:$AB$8,0)),SUMIFS('General Inputs'!$D$9:$D$11,'General Inputs'!$B$9:$B$11,'REC Deliveries'!$B93))</f>
        <v>0</v>
      </c>
      <c r="L93" s="73">
        <f>L9*_xlfn.IFNA(INDEX('General Inputs'!$E$9:$AF$11,MATCH('REC Deliveries'!$B93,'General Inputs'!$B$9:$B$11,0),MATCH('REC Deliveries'!$D93,'General Inputs'!$E$8:$AB$8,0)),SUMIFS('General Inputs'!$D$9:$D$11,'General Inputs'!$B$9:$B$11,'REC Deliveries'!$B93))</f>
        <v>0</v>
      </c>
      <c r="M93" s="73">
        <f>M9*_xlfn.IFNA(INDEX('General Inputs'!$E$9:$AF$11,MATCH('REC Deliveries'!$B93,'General Inputs'!$B$9:$B$11,0),MATCH('REC Deliveries'!$D93,'General Inputs'!$E$8:$AB$8,0)),SUMIFS('General Inputs'!$D$9:$D$11,'General Inputs'!$B$9:$B$11,'REC Deliveries'!$B93))</f>
        <v>0</v>
      </c>
      <c r="N93" s="37">
        <v>0</v>
      </c>
      <c r="O93" s="37">
        <v>0</v>
      </c>
      <c r="P93" s="37">
        <v>449</v>
      </c>
      <c r="Q93" s="37">
        <v>6816</v>
      </c>
      <c r="R93" s="37">
        <v>6586.2923000000001</v>
      </c>
      <c r="S93" s="73">
        <f>S9*_xlfn.IFNA(INDEX('General Inputs'!$E$9:$AF$11,MATCH('REC Deliveries'!$B93,'General Inputs'!$B$9:$B$11,0),MATCH('REC Deliveries'!$D93,'General Inputs'!$E$8:$AB$8,0)),SUMIFS('General Inputs'!$D$9:$D$11,'General Inputs'!$B$9:$B$11,'REC Deliveries'!$B93))</f>
        <v>146.78847207224814</v>
      </c>
      <c r="T93" s="117">
        <f>T9*SUMIFS('General Inputs'!$D$21:$D$23,'General Inputs'!$B$21:$B$23,'REC Deliveries'!$B93)</f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73">
        <f>AA9*_xlfn.IFNA(INDEX('General Inputs'!$E$9:$AF$11,MATCH('REC Deliveries'!$B93,'General Inputs'!$B$9:$B$11,0),MATCH('REC Deliveries'!$D93,'General Inputs'!$E$8:$AB$8,0)),SUMIFS('General Inputs'!$D$9:$D$11,'General Inputs'!$B$9:$B$11,'REC Deliveries'!$B93))</f>
        <v>0</v>
      </c>
      <c r="AB93" s="73">
        <f>AB9*_xlfn.IFNA(INDEX('General Inputs'!$E$9:$AF$11,MATCH('REC Deliveries'!$B93,'General Inputs'!$B$9:$B$11,0),MATCH('REC Deliveries'!$D93,'General Inputs'!$E$8:$AB$8,0)),SUMIFS('General Inputs'!$D$9:$D$11,'General Inputs'!$B$9:$B$11,'REC Deliveries'!$B93))</f>
        <v>0</v>
      </c>
      <c r="AC93" s="73">
        <f>AC9*_xlfn.IFNA(INDEX('General Inputs'!$E$9:$AF$11,MATCH('REC Deliveries'!$B93,'General Inputs'!$B$9:$B$11,0),MATCH('REC Deliveries'!$D93,'General Inputs'!$E$8:$AB$8,0)),SUMIFS('General Inputs'!$D$9:$D$11,'General Inputs'!$B$9:$B$11,'REC Deliveries'!$B93))</f>
        <v>0</v>
      </c>
      <c r="AD93" s="73">
        <f>AD9*_xlfn.IFNA(INDEX('General Inputs'!$E$9:$AF$11,MATCH('REC Deliveries'!$B93,'General Inputs'!$B$9:$B$11,0),MATCH('REC Deliveries'!$D93,'General Inputs'!$E$8:$AB$8,0)),SUMIFS('General Inputs'!$D$9:$D$11,'General Inputs'!$B$9:$B$11,'REC Deliveries'!$B93))</f>
        <v>0</v>
      </c>
    </row>
    <row r="94" spans="2:30">
      <c r="B94" s="20" t="s">
        <v>46</v>
      </c>
      <c r="C94" s="90" t="s">
        <v>229</v>
      </c>
      <c r="D94" s="20" t="s">
        <v>20</v>
      </c>
      <c r="E94" s="41">
        <f>SUMIFS('ABP Under Contract'!$C12:$Z12,'ABP Under Contract'!$C$6:$Z$6,'REC Deliveries'!$B94,'ABP Under Contract'!$C$7:$Z$7,'REC Deliveries'!E$4,'ABP Under Contract'!$C$8:$Z$8,'REC Deliveries'!E$7)</f>
        <v>266</v>
      </c>
      <c r="F94" s="41">
        <f>SUMIFS('ABP Under Contract'!$C12:$Z12,'ABP Under Contract'!$C$6:$Z$6,'REC Deliveries'!$B94,'ABP Under Contract'!$C$7:$Z$7,'REC Deliveries'!F$4,'ABP Under Contract'!$C$8:$Z$8,'REC Deliveries'!F$7)</f>
        <v>3659</v>
      </c>
      <c r="G94" s="41">
        <f>SUMIFS('ABP Under Contract'!$C12:$Z12,'ABP Under Contract'!$C$6:$Z$6,'REC Deliveries'!$B94,'ABP Under Contract'!$C$7:$Z$7,'REC Deliveries'!G$4,'ABP Under Contract'!$C$8:$Z$8,'REC Deliveries'!G$7)</f>
        <v>0</v>
      </c>
      <c r="H94" s="41">
        <f>SUMIFS('ABP Under Contract'!$C12:$Z12,'ABP Under Contract'!$C$6:$Z$6,'REC Deliveries'!$B94,'ABP Under Contract'!$C$7:$Z$7,'REC Deliveries'!H$4,'ABP Under Contract'!$C$8:$Z$8,'REC Deliveries'!H$7)</f>
        <v>0</v>
      </c>
      <c r="I94" s="41">
        <f>SUMIFS('ABP Under Contract'!$C12:$Z12,'ABP Under Contract'!$C$6:$Z$6,'REC Deliveries'!$B94,'ABP Under Contract'!$C$7:$Z$7,'REC Deliveries'!I$4,'ABP Under Contract'!$C$8:$Z$8,'REC Deliveries'!I$7)</f>
        <v>0</v>
      </c>
      <c r="J94" s="41">
        <f>SUMIFS('ABP Under Contract'!$C12:$Z12,'ABP Under Contract'!$C$6:$Z$6,'REC Deliveries'!$B94,'ABP Under Contract'!$C$7:$Z$7,'REC Deliveries'!J$4,'ABP Under Contract'!$C$8:$Z$8,'REC Deliveries'!J$7)</f>
        <v>0</v>
      </c>
      <c r="K94" s="73">
        <f>K10*_xlfn.IFNA(INDEX('General Inputs'!$E$9:$AF$11,MATCH('REC Deliveries'!$B94,'General Inputs'!$B$9:$B$11,0),MATCH('REC Deliveries'!$D94,'General Inputs'!$E$8:$AB$8,0)),SUMIFS('General Inputs'!$D$9:$D$11,'General Inputs'!$B$9:$B$11,'REC Deliveries'!$B94))</f>
        <v>0</v>
      </c>
      <c r="L94" s="73">
        <f>L10*_xlfn.IFNA(INDEX('General Inputs'!$E$9:$AF$11,MATCH('REC Deliveries'!$B94,'General Inputs'!$B$9:$B$11,0),MATCH('REC Deliveries'!$D94,'General Inputs'!$E$8:$AB$8,0)),SUMIFS('General Inputs'!$D$9:$D$11,'General Inputs'!$B$9:$B$11,'REC Deliveries'!$B94))</f>
        <v>0</v>
      </c>
      <c r="M94" s="73">
        <f>M10*_xlfn.IFNA(INDEX('General Inputs'!$E$9:$AF$11,MATCH('REC Deliveries'!$B94,'General Inputs'!$B$9:$B$11,0),MATCH('REC Deliveries'!$D94,'General Inputs'!$E$8:$AB$8,0)),SUMIFS('General Inputs'!$D$9:$D$11,'General Inputs'!$B$9:$B$11,'REC Deliveries'!$B94))</f>
        <v>0</v>
      </c>
      <c r="N94" s="37">
        <v>0</v>
      </c>
      <c r="O94" s="37">
        <v>0</v>
      </c>
      <c r="P94" s="37">
        <v>0</v>
      </c>
      <c r="Q94" s="37">
        <v>6816</v>
      </c>
      <c r="R94" s="37">
        <v>6586.2923000000001</v>
      </c>
      <c r="S94" s="73">
        <f>S10*_xlfn.IFNA(INDEX('General Inputs'!$E$9:$AF$11,MATCH('REC Deliveries'!$B94,'General Inputs'!$B$9:$B$11,0),MATCH('REC Deliveries'!$D94,'General Inputs'!$E$8:$AB$8,0)),SUMIFS('General Inputs'!$D$9:$D$11,'General Inputs'!$B$9:$B$11,'REC Deliveries'!$B94))</f>
        <v>106.14601150873527</v>
      </c>
      <c r="T94" s="117">
        <f>T10*SUMIFS('General Inputs'!$D$21:$D$23,'General Inputs'!$B$21:$B$23,'REC Deliveries'!$B94)</f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73">
        <f>AA10*_xlfn.IFNA(INDEX('General Inputs'!$E$9:$AF$11,MATCH('REC Deliveries'!$B94,'General Inputs'!$B$9:$B$11,0),MATCH('REC Deliveries'!$D94,'General Inputs'!$E$8:$AB$8,0)),SUMIFS('General Inputs'!$D$9:$D$11,'General Inputs'!$B$9:$B$11,'REC Deliveries'!$B94))</f>
        <v>0</v>
      </c>
      <c r="AB94" s="73">
        <f>AB10*_xlfn.IFNA(INDEX('General Inputs'!$E$9:$AF$11,MATCH('REC Deliveries'!$B94,'General Inputs'!$B$9:$B$11,0),MATCH('REC Deliveries'!$D94,'General Inputs'!$E$8:$AB$8,0)),SUMIFS('General Inputs'!$D$9:$D$11,'General Inputs'!$B$9:$B$11,'REC Deliveries'!$B94))</f>
        <v>0</v>
      </c>
      <c r="AC94" s="73">
        <f>AC10*_xlfn.IFNA(INDEX('General Inputs'!$E$9:$AF$11,MATCH('REC Deliveries'!$B94,'General Inputs'!$B$9:$B$11,0),MATCH('REC Deliveries'!$D94,'General Inputs'!$E$8:$AB$8,0)),SUMIFS('General Inputs'!$D$9:$D$11,'General Inputs'!$B$9:$B$11,'REC Deliveries'!$B94))</f>
        <v>0</v>
      </c>
      <c r="AD94" s="73">
        <f>AD10*_xlfn.IFNA(INDEX('General Inputs'!$E$9:$AF$11,MATCH('REC Deliveries'!$B94,'General Inputs'!$B$9:$B$11,0),MATCH('REC Deliveries'!$D94,'General Inputs'!$E$8:$AB$8,0)),SUMIFS('General Inputs'!$D$9:$D$11,'General Inputs'!$B$9:$B$11,'REC Deliveries'!$B94))</f>
        <v>0</v>
      </c>
    </row>
    <row r="95" spans="2:30">
      <c r="B95" s="20" t="s">
        <v>46</v>
      </c>
      <c r="C95" s="90" t="s">
        <v>229</v>
      </c>
      <c r="D95" s="20" t="s">
        <v>21</v>
      </c>
      <c r="E95" s="41">
        <f>SUMIFS('ABP Under Contract'!$C13:$Z13,'ABP Under Contract'!$C$6:$Z$6,'REC Deliveries'!$B95,'ABP Under Contract'!$C$7:$Z$7,'REC Deliveries'!E$4,'ABP Under Contract'!$C$8:$Z$8,'REC Deliveries'!E$7)</f>
        <v>6093</v>
      </c>
      <c r="F95" s="41">
        <f>SUMIFS('ABP Under Contract'!$C13:$Z13,'ABP Under Contract'!$C$6:$Z$6,'REC Deliveries'!$B95,'ABP Under Contract'!$C$7:$Z$7,'REC Deliveries'!F$4,'ABP Under Contract'!$C$8:$Z$8,'REC Deliveries'!F$7)</f>
        <v>5900</v>
      </c>
      <c r="G95" s="41">
        <f>SUMIFS('ABP Under Contract'!$C13:$Z13,'ABP Under Contract'!$C$6:$Z$6,'REC Deliveries'!$B95,'ABP Under Contract'!$C$7:$Z$7,'REC Deliveries'!G$4,'ABP Under Contract'!$C$8:$Z$8,'REC Deliveries'!G$7)</f>
        <v>0</v>
      </c>
      <c r="H95" s="41">
        <f>SUMIFS('ABP Under Contract'!$C13:$Z13,'ABP Under Contract'!$C$6:$Z$6,'REC Deliveries'!$B95,'ABP Under Contract'!$C$7:$Z$7,'REC Deliveries'!H$4,'ABP Under Contract'!$C$8:$Z$8,'REC Deliveries'!H$7)</f>
        <v>0</v>
      </c>
      <c r="I95" s="41">
        <f>SUMIFS('ABP Under Contract'!$C13:$Z13,'ABP Under Contract'!$C$6:$Z$6,'REC Deliveries'!$B95,'ABP Under Contract'!$C$7:$Z$7,'REC Deliveries'!I$4,'ABP Under Contract'!$C$8:$Z$8,'REC Deliveries'!I$7)</f>
        <v>0</v>
      </c>
      <c r="J95" s="41">
        <f>SUMIFS('ABP Under Contract'!$C13:$Z13,'ABP Under Contract'!$C$6:$Z$6,'REC Deliveries'!$B95,'ABP Under Contract'!$C$7:$Z$7,'REC Deliveries'!J$4,'ABP Under Contract'!$C$8:$Z$8,'REC Deliveries'!J$7)</f>
        <v>0</v>
      </c>
      <c r="K95" s="73">
        <f>K11*_xlfn.IFNA(INDEX('General Inputs'!$E$9:$AF$11,MATCH('REC Deliveries'!$B95,'General Inputs'!$B$9:$B$11,0),MATCH('REC Deliveries'!$D95,'General Inputs'!$E$8:$AB$8,0)),SUMIFS('General Inputs'!$D$9:$D$11,'General Inputs'!$B$9:$B$11,'REC Deliveries'!$B95))</f>
        <v>0</v>
      </c>
      <c r="L95" s="73">
        <f>L11*_xlfn.IFNA(INDEX('General Inputs'!$E$9:$AF$11,MATCH('REC Deliveries'!$B95,'General Inputs'!$B$9:$B$11,0),MATCH('REC Deliveries'!$D95,'General Inputs'!$E$8:$AB$8,0)),SUMIFS('General Inputs'!$D$9:$D$11,'General Inputs'!$B$9:$B$11,'REC Deliveries'!$B95))</f>
        <v>0</v>
      </c>
      <c r="M95" s="73">
        <f>M11*_xlfn.IFNA(INDEX('General Inputs'!$E$9:$AF$11,MATCH('REC Deliveries'!$B95,'General Inputs'!$B$9:$B$11,0),MATCH('REC Deliveries'!$D95,'General Inputs'!$E$8:$AB$8,0)),SUMIFS('General Inputs'!$D$9:$D$11,'General Inputs'!$B$9:$B$11,'REC Deliveries'!$B95))</f>
        <v>0</v>
      </c>
      <c r="N95" s="37">
        <v>0</v>
      </c>
      <c r="O95" s="37">
        <v>0</v>
      </c>
      <c r="P95" s="37">
        <v>0</v>
      </c>
      <c r="Q95" s="37">
        <v>6816</v>
      </c>
      <c r="R95" s="37">
        <v>6586.2923000000001</v>
      </c>
      <c r="S95" s="73">
        <f>S11*_xlfn.IFNA(INDEX('General Inputs'!$E$9:$AF$11,MATCH('REC Deliveries'!$B95,'General Inputs'!$B$9:$B$11,0),MATCH('REC Deliveries'!$D95,'General Inputs'!$E$8:$AB$8,0)),SUMIFS('General Inputs'!$D$9:$D$11,'General Inputs'!$B$9:$B$11,'REC Deliveries'!$B95))</f>
        <v>172.06407745119159</v>
      </c>
      <c r="T95" s="117">
        <f>T11*SUMIFS('General Inputs'!$D$21:$D$23,'General Inputs'!$B$21:$B$23,'REC Deliveries'!$B95)</f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73">
        <f>AA11*_xlfn.IFNA(INDEX('General Inputs'!$E$9:$AF$11,MATCH('REC Deliveries'!$B95,'General Inputs'!$B$9:$B$11,0),MATCH('REC Deliveries'!$D95,'General Inputs'!$E$8:$AB$8,0)),SUMIFS('General Inputs'!$D$9:$D$11,'General Inputs'!$B$9:$B$11,'REC Deliveries'!$B95))</f>
        <v>111.39</v>
      </c>
      <c r="AB95" s="73">
        <f>AB11*_xlfn.IFNA(INDEX('General Inputs'!$E$9:$AF$11,MATCH('REC Deliveries'!$B95,'General Inputs'!$B$9:$B$11,0),MATCH('REC Deliveries'!$D95,'General Inputs'!$E$8:$AB$8,0)),SUMIFS('General Inputs'!$D$9:$D$11,'General Inputs'!$B$9:$B$11,'REC Deliveries'!$B95))</f>
        <v>0</v>
      </c>
      <c r="AC95" s="73">
        <f>AC11*_xlfn.IFNA(INDEX('General Inputs'!$E$9:$AF$11,MATCH('REC Deliveries'!$B95,'General Inputs'!$B$9:$B$11,0),MATCH('REC Deliveries'!$D95,'General Inputs'!$E$8:$AB$8,0)),SUMIFS('General Inputs'!$D$9:$D$11,'General Inputs'!$B$9:$B$11,'REC Deliveries'!$B95))</f>
        <v>0</v>
      </c>
      <c r="AD95" s="73">
        <f>AD11*_xlfn.IFNA(INDEX('General Inputs'!$E$9:$AF$11,MATCH('REC Deliveries'!$B95,'General Inputs'!$B$9:$B$11,0),MATCH('REC Deliveries'!$D95,'General Inputs'!$E$8:$AB$8,0)),SUMIFS('General Inputs'!$D$9:$D$11,'General Inputs'!$B$9:$B$11,'REC Deliveries'!$B95))</f>
        <v>0</v>
      </c>
    </row>
    <row r="96" spans="2:30">
      <c r="B96" s="20" t="s">
        <v>46</v>
      </c>
      <c r="C96" s="90" t="s">
        <v>229</v>
      </c>
      <c r="D96" s="20" t="s">
        <v>22</v>
      </c>
      <c r="E96" s="41">
        <f>SUMIFS('ABP Under Contract'!$C14:$Z14,'ABP Under Contract'!$C$6:$Z$6,'REC Deliveries'!$B96,'ABP Under Contract'!$C$7:$Z$7,'REC Deliveries'!E$4,'ABP Under Contract'!$C$8:$Z$8,'REC Deliveries'!E$7)</f>
        <v>7814</v>
      </c>
      <c r="F96" s="41">
        <f>SUMIFS('ABP Under Contract'!$C14:$Z14,'ABP Under Contract'!$C$6:$Z$6,'REC Deliveries'!$B96,'ABP Under Contract'!$C$7:$Z$7,'REC Deliveries'!F$4,'ABP Under Contract'!$C$8:$Z$8,'REC Deliveries'!F$7)</f>
        <v>15501</v>
      </c>
      <c r="G96" s="41">
        <f>SUMIFS('ABP Under Contract'!$C14:$Z14,'ABP Under Contract'!$C$6:$Z$6,'REC Deliveries'!$B96,'ABP Under Contract'!$C$7:$Z$7,'REC Deliveries'!G$4,'ABP Under Contract'!$C$8:$Z$8,'REC Deliveries'!G$7)</f>
        <v>0</v>
      </c>
      <c r="H96" s="41">
        <f>SUMIFS('ABP Under Contract'!$C14:$Z14,'ABP Under Contract'!$C$6:$Z$6,'REC Deliveries'!$B96,'ABP Under Contract'!$C$7:$Z$7,'REC Deliveries'!H$4,'ABP Under Contract'!$C$8:$Z$8,'REC Deliveries'!H$7)</f>
        <v>0</v>
      </c>
      <c r="I96" s="41">
        <f>SUMIFS('ABP Under Contract'!$C14:$Z14,'ABP Under Contract'!$C$6:$Z$6,'REC Deliveries'!$B96,'ABP Under Contract'!$C$7:$Z$7,'REC Deliveries'!I$4,'ABP Under Contract'!$C$8:$Z$8,'REC Deliveries'!I$7)</f>
        <v>0</v>
      </c>
      <c r="J96" s="41">
        <f>SUMIFS('ABP Under Contract'!$C14:$Z14,'ABP Under Contract'!$C$6:$Z$6,'REC Deliveries'!$B96,'ABP Under Contract'!$C$7:$Z$7,'REC Deliveries'!J$4,'ABP Under Contract'!$C$8:$Z$8,'REC Deliveries'!J$7)</f>
        <v>0</v>
      </c>
      <c r="K96" s="73">
        <f>K12*_xlfn.IFNA(INDEX('General Inputs'!$E$9:$AF$11,MATCH('REC Deliveries'!$B96,'General Inputs'!$B$9:$B$11,0),MATCH('REC Deliveries'!$D96,'General Inputs'!$E$8:$AB$8,0)),SUMIFS('General Inputs'!$D$9:$D$11,'General Inputs'!$B$9:$B$11,'REC Deliveries'!$B96))</f>
        <v>76.224164383561629</v>
      </c>
      <c r="L96" s="73">
        <f>L12*_xlfn.IFNA(INDEX('General Inputs'!$E$9:$AF$11,MATCH('REC Deliveries'!$B96,'General Inputs'!$B$9:$B$11,0),MATCH('REC Deliveries'!$D96,'General Inputs'!$E$8:$AB$8,0)),SUMIFS('General Inputs'!$D$9:$D$11,'General Inputs'!$B$9:$B$11,'REC Deliveries'!$B96))</f>
        <v>109.0958904109589</v>
      </c>
      <c r="M96" s="73">
        <f>M12*_xlfn.IFNA(INDEX('General Inputs'!$E$9:$AF$11,MATCH('REC Deliveries'!$B96,'General Inputs'!$B$9:$B$11,0),MATCH('REC Deliveries'!$D96,'General Inputs'!$E$8:$AB$8,0)),SUMIFS('General Inputs'!$D$9:$D$11,'General Inputs'!$B$9:$B$11,'REC Deliveries'!$B96))</f>
        <v>0.81789041095890413</v>
      </c>
      <c r="N96" s="37">
        <v>0</v>
      </c>
      <c r="O96" s="37">
        <v>0</v>
      </c>
      <c r="P96" s="37">
        <v>0</v>
      </c>
      <c r="Q96" s="37">
        <v>6816</v>
      </c>
      <c r="R96" s="37">
        <v>6586.2923000000001</v>
      </c>
      <c r="S96" s="73">
        <f>S12*_xlfn.IFNA(INDEX('General Inputs'!$E$9:$AF$11,MATCH('REC Deliveries'!$B96,'General Inputs'!$B$9:$B$11,0),MATCH('REC Deliveries'!$D96,'General Inputs'!$E$8:$AB$8,0)),SUMIFS('General Inputs'!$D$9:$D$11,'General Inputs'!$B$9:$B$11,'REC Deliveries'!$B96))</f>
        <v>269.52897322930193</v>
      </c>
      <c r="T96" s="117">
        <f>T12*SUMIFS('General Inputs'!$D$21:$D$23,'General Inputs'!$B$21:$B$23,'REC Deliveries'!$B96)</f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73">
        <f>AA12*_xlfn.IFNA(INDEX('General Inputs'!$E$9:$AF$11,MATCH('REC Deliveries'!$B96,'General Inputs'!$B$9:$B$11,0),MATCH('REC Deliveries'!$D96,'General Inputs'!$E$8:$AB$8,0)),SUMIFS('General Inputs'!$D$9:$D$11,'General Inputs'!$B$9:$B$11,'REC Deliveries'!$B96))</f>
        <v>224.47199999999998</v>
      </c>
      <c r="AB96" s="73">
        <f>AB12*_xlfn.IFNA(INDEX('General Inputs'!$E$9:$AF$11,MATCH('REC Deliveries'!$B96,'General Inputs'!$B$9:$B$11,0),MATCH('REC Deliveries'!$D96,'General Inputs'!$E$8:$AB$8,0)),SUMIFS('General Inputs'!$D$9:$D$11,'General Inputs'!$B$9:$B$11,'REC Deliveries'!$B96))</f>
        <v>0</v>
      </c>
      <c r="AC96" s="73">
        <f>AC12*_xlfn.IFNA(INDEX('General Inputs'!$E$9:$AF$11,MATCH('REC Deliveries'!$B96,'General Inputs'!$B$9:$B$11,0),MATCH('REC Deliveries'!$D96,'General Inputs'!$E$8:$AB$8,0)),SUMIFS('General Inputs'!$D$9:$D$11,'General Inputs'!$B$9:$B$11,'REC Deliveries'!$B96))</f>
        <v>0</v>
      </c>
      <c r="AD96" s="73">
        <f>AD12*_xlfn.IFNA(INDEX('General Inputs'!$E$9:$AF$11,MATCH('REC Deliveries'!$B96,'General Inputs'!$B$9:$B$11,0),MATCH('REC Deliveries'!$D96,'General Inputs'!$E$8:$AB$8,0)),SUMIFS('General Inputs'!$D$9:$D$11,'General Inputs'!$B$9:$B$11,'REC Deliveries'!$B96))</f>
        <v>0</v>
      </c>
    </row>
    <row r="97" spans="2:30">
      <c r="B97" s="20" t="s">
        <v>46</v>
      </c>
      <c r="C97" s="90" t="s">
        <v>229</v>
      </c>
      <c r="D97" s="20" t="s">
        <v>23</v>
      </c>
      <c r="E97" s="41">
        <f>SUMIFS('ABP Under Contract'!$C15:$Z15,'ABP Under Contract'!$C$6:$Z$6,'REC Deliveries'!$B97,'ABP Under Contract'!$C$7:$Z$7,'REC Deliveries'!E$4,'ABP Under Contract'!$C$8:$Z$8,'REC Deliveries'!E$7)</f>
        <v>7897</v>
      </c>
      <c r="F97" s="41">
        <f>SUMIFS('ABP Under Contract'!$C15:$Z15,'ABP Under Contract'!$C$6:$Z$6,'REC Deliveries'!$B97,'ABP Under Contract'!$C$7:$Z$7,'REC Deliveries'!F$4,'ABP Under Contract'!$C$8:$Z$8,'REC Deliveries'!F$7)</f>
        <v>16560</v>
      </c>
      <c r="G97" s="41">
        <f>SUMIFS('ABP Under Contract'!$C15:$Z15,'ABP Under Contract'!$C$6:$Z$6,'REC Deliveries'!$B97,'ABP Under Contract'!$C$7:$Z$7,'REC Deliveries'!G$4,'ABP Under Contract'!$C$8:$Z$8,'REC Deliveries'!G$7)</f>
        <v>0</v>
      </c>
      <c r="H97" s="41">
        <f>SUMIFS('ABP Under Contract'!$C15:$Z15,'ABP Under Contract'!$C$6:$Z$6,'REC Deliveries'!$B97,'ABP Under Contract'!$C$7:$Z$7,'REC Deliveries'!H$4,'ABP Under Contract'!$C$8:$Z$8,'REC Deliveries'!H$7)</f>
        <v>0</v>
      </c>
      <c r="I97" s="41">
        <f>SUMIFS('ABP Under Contract'!$C15:$Z15,'ABP Under Contract'!$C$6:$Z$6,'REC Deliveries'!$B97,'ABP Under Contract'!$C$7:$Z$7,'REC Deliveries'!I$4,'ABP Under Contract'!$C$8:$Z$8,'REC Deliveries'!I$7)</f>
        <v>0</v>
      </c>
      <c r="J97" s="41">
        <f>SUMIFS('ABP Under Contract'!$C15:$Z15,'ABP Under Contract'!$C$6:$Z$6,'REC Deliveries'!$B97,'ABP Under Contract'!$C$7:$Z$7,'REC Deliveries'!J$4,'ABP Under Contract'!$C$8:$Z$8,'REC Deliveries'!J$7)</f>
        <v>0</v>
      </c>
      <c r="K97" s="73">
        <f>K13*_xlfn.IFNA(INDEX('General Inputs'!$E$9:$AF$11,MATCH('REC Deliveries'!$B97,'General Inputs'!$B$9:$B$11,0),MATCH('REC Deliveries'!$D97,'General Inputs'!$E$8:$AB$8,0)),SUMIFS('General Inputs'!$D$9:$D$11,'General Inputs'!$B$9:$B$11,'REC Deliveries'!$B97))</f>
        <v>686.98818075342456</v>
      </c>
      <c r="L97" s="73">
        <f>L13*_xlfn.IFNA(INDEX('General Inputs'!$E$9:$AF$11,MATCH('REC Deliveries'!$B97,'General Inputs'!$B$9:$B$11,0),MATCH('REC Deliveries'!$D97,'General Inputs'!$E$8:$AB$8,0)),SUMIFS('General Inputs'!$D$9:$D$11,'General Inputs'!$B$9:$B$11,'REC Deliveries'!$B97))</f>
        <v>600.15601095890418</v>
      </c>
      <c r="M97" s="73">
        <f>M13*_xlfn.IFNA(INDEX('General Inputs'!$E$9:$AF$11,MATCH('REC Deliveries'!$B97,'General Inputs'!$B$9:$B$11,0),MATCH('REC Deliveries'!$D97,'General Inputs'!$E$8:$AB$8,0)),SUMIFS('General Inputs'!$D$9:$D$11,'General Inputs'!$B$9:$B$11,'REC Deliveries'!$B97))</f>
        <v>14.881686095890412</v>
      </c>
      <c r="N97" s="37">
        <v>0</v>
      </c>
      <c r="O97" s="37">
        <v>0</v>
      </c>
      <c r="P97" s="37">
        <v>0</v>
      </c>
      <c r="Q97" s="37">
        <v>6816</v>
      </c>
      <c r="R97" s="37">
        <v>9438.292300000001</v>
      </c>
      <c r="S97" s="73">
        <f>S13*_xlfn.IFNA(INDEX('General Inputs'!$E$9:$AF$11,MATCH('REC Deliveries'!$B97,'General Inputs'!$B$9:$B$11,0),MATCH('REC Deliveries'!$D97,'General Inputs'!$E$8:$AB$8,0)),SUMIFS('General Inputs'!$D$9:$D$11,'General Inputs'!$B$9:$B$11,'REC Deliveries'!$B97))</f>
        <v>325.70676836315539</v>
      </c>
      <c r="T97" s="117">
        <f>T13*SUMIFS('General Inputs'!$D$21:$D$23,'General Inputs'!$B$21:$B$23,'REC Deliveries'!$B97)</f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73">
        <f>AA13*_xlfn.IFNA(INDEX('General Inputs'!$E$9:$AF$11,MATCH('REC Deliveries'!$B97,'General Inputs'!$B$9:$B$11,0),MATCH('REC Deliveries'!$D97,'General Inputs'!$E$8:$AB$8,0)),SUMIFS('General Inputs'!$D$9:$D$11,'General Inputs'!$B$9:$B$11,'REC Deliveries'!$B97))</f>
        <v>336.70799999999997</v>
      </c>
      <c r="AB97" s="73">
        <f>AB13*_xlfn.IFNA(INDEX('General Inputs'!$E$9:$AF$11,MATCH('REC Deliveries'!$B97,'General Inputs'!$B$9:$B$11,0),MATCH('REC Deliveries'!$D97,'General Inputs'!$E$8:$AB$8,0)),SUMIFS('General Inputs'!$D$9:$D$11,'General Inputs'!$B$9:$B$11,'REC Deliveries'!$B97))</f>
        <v>0</v>
      </c>
      <c r="AC97" s="73">
        <f>AC13*_xlfn.IFNA(INDEX('General Inputs'!$E$9:$AF$11,MATCH('REC Deliveries'!$B97,'General Inputs'!$B$9:$B$11,0),MATCH('REC Deliveries'!$D97,'General Inputs'!$E$8:$AB$8,0)),SUMIFS('General Inputs'!$D$9:$D$11,'General Inputs'!$B$9:$B$11,'REC Deliveries'!$B97))</f>
        <v>0</v>
      </c>
      <c r="AD97" s="73">
        <f>AD13*_xlfn.IFNA(INDEX('General Inputs'!$E$9:$AF$11,MATCH('REC Deliveries'!$B97,'General Inputs'!$B$9:$B$11,0),MATCH('REC Deliveries'!$D97,'General Inputs'!$E$8:$AB$8,0)),SUMIFS('General Inputs'!$D$9:$D$11,'General Inputs'!$B$9:$B$11,'REC Deliveries'!$B97))</f>
        <v>0</v>
      </c>
    </row>
    <row r="98" spans="2:30">
      <c r="B98" s="20" t="s">
        <v>46</v>
      </c>
      <c r="C98" s="90" t="s">
        <v>229</v>
      </c>
      <c r="D98" s="20" t="s">
        <v>24</v>
      </c>
      <c r="E98" s="41">
        <f>SUMIFS('ABP Under Contract'!$C16:$Z16,'ABP Under Contract'!$C$6:$Z$6,'REC Deliveries'!$B98,'ABP Under Contract'!$C$7:$Z$7,'REC Deliveries'!E$4,'ABP Under Contract'!$C$8:$Z$8,'REC Deliveries'!E$7)</f>
        <v>7854</v>
      </c>
      <c r="F98" s="41">
        <f>SUMIFS('ABP Under Contract'!$C16:$Z16,'ABP Under Contract'!$C$6:$Z$6,'REC Deliveries'!$B98,'ABP Under Contract'!$C$7:$Z$7,'REC Deliveries'!F$4,'ABP Under Contract'!$C$8:$Z$8,'REC Deliveries'!F$7)</f>
        <v>16476</v>
      </c>
      <c r="G98" s="41">
        <f>SUMIFS('ABP Under Contract'!$C16:$Z16,'ABP Under Contract'!$C$6:$Z$6,'REC Deliveries'!$B98,'ABP Under Contract'!$C$7:$Z$7,'REC Deliveries'!G$4,'ABP Under Contract'!$C$8:$Z$8,'REC Deliveries'!G$7)</f>
        <v>0</v>
      </c>
      <c r="H98" s="41">
        <f>SUMIFS('ABP Under Contract'!$C16:$Z16,'ABP Under Contract'!$C$6:$Z$6,'REC Deliveries'!$B98,'ABP Under Contract'!$C$7:$Z$7,'REC Deliveries'!H$4,'ABP Under Contract'!$C$8:$Z$8,'REC Deliveries'!H$7)</f>
        <v>0</v>
      </c>
      <c r="I98" s="41">
        <f>SUMIFS('ABP Under Contract'!$C16:$Z16,'ABP Under Contract'!$C$6:$Z$6,'REC Deliveries'!$B98,'ABP Under Contract'!$C$7:$Z$7,'REC Deliveries'!I$4,'ABP Under Contract'!$C$8:$Z$8,'REC Deliveries'!I$7)</f>
        <v>0</v>
      </c>
      <c r="J98" s="41">
        <f>SUMIFS('ABP Under Contract'!$C16:$Z16,'ABP Under Contract'!$C$6:$Z$6,'REC Deliveries'!$B98,'ABP Under Contract'!$C$7:$Z$7,'REC Deliveries'!J$4,'ABP Under Contract'!$C$8:$Z$8,'REC Deliveries'!J$7)</f>
        <v>0</v>
      </c>
      <c r="K98" s="73">
        <f>K14*_xlfn.IFNA(INDEX('General Inputs'!$E$9:$AF$11,MATCH('REC Deliveries'!$B98,'General Inputs'!$B$9:$B$11,0),MATCH('REC Deliveries'!$D98,'General Inputs'!$E$8:$AB$8,0)),SUMIFS('General Inputs'!$D$9:$D$11,'General Inputs'!$B$9:$B$11,'REC Deliveries'!$B98))</f>
        <v>4548.6075285035622</v>
      </c>
      <c r="L98" s="73">
        <f>L14*_xlfn.IFNA(INDEX('General Inputs'!$E$9:$AF$11,MATCH('REC Deliveries'!$B98,'General Inputs'!$B$9:$B$11,0),MATCH('REC Deliveries'!$D98,'General Inputs'!$E$8:$AB$8,0)),SUMIFS('General Inputs'!$D$9:$D$11,'General Inputs'!$B$9:$B$11,'REC Deliveries'!$B98))</f>
        <v>4542.8307748643529</v>
      </c>
      <c r="M98" s="73">
        <f>M14*_xlfn.IFNA(INDEX('General Inputs'!$E$9:$AF$11,MATCH('REC Deliveries'!$B98,'General Inputs'!$B$9:$B$11,0),MATCH('REC Deliveries'!$D98,'General Inputs'!$E$8:$AB$8,0)),SUMIFS('General Inputs'!$D$9:$D$11,'General Inputs'!$B$9:$B$11,'REC Deliveries'!$B98))</f>
        <v>121.82370784616302</v>
      </c>
      <c r="N98" s="37">
        <v>0</v>
      </c>
      <c r="O98" s="37">
        <v>0</v>
      </c>
      <c r="P98" s="37">
        <v>0</v>
      </c>
      <c r="Q98" s="37">
        <v>6816</v>
      </c>
      <c r="R98" s="37">
        <v>9438.292300000001</v>
      </c>
      <c r="S98" s="73">
        <f>S14*_xlfn.IFNA(INDEX('General Inputs'!$E$9:$AF$11,MATCH('REC Deliveries'!$B98,'General Inputs'!$B$9:$B$11,0),MATCH('REC Deliveries'!$D98,'General Inputs'!$E$8:$AB$8,0)),SUMIFS('General Inputs'!$D$9:$D$11,'General Inputs'!$B$9:$B$11,'REC Deliveries'!$B98))</f>
        <v>686.06982317851259</v>
      </c>
      <c r="T98" s="117">
        <f>T14*SUMIFS('General Inputs'!$D$21:$D$23,'General Inputs'!$B$21:$B$23,'REC Deliveries'!$B98)</f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73">
        <f>AA14*_xlfn.IFNA(INDEX('General Inputs'!$E$9:$AF$11,MATCH('REC Deliveries'!$B98,'General Inputs'!$B$9:$B$11,0),MATCH('REC Deliveries'!$D98,'General Inputs'!$E$8:$AB$8,0)),SUMIFS('General Inputs'!$D$9:$D$11,'General Inputs'!$B$9:$B$11,'REC Deliveries'!$B98))</f>
        <v>778.42809731031173</v>
      </c>
      <c r="AB98" s="73">
        <f>AB14*_xlfn.IFNA(INDEX('General Inputs'!$E$9:$AF$11,MATCH('REC Deliveries'!$B98,'General Inputs'!$B$9:$B$11,0),MATCH('REC Deliveries'!$D98,'General Inputs'!$E$8:$AB$8,0)),SUMIFS('General Inputs'!$D$9:$D$11,'General Inputs'!$B$9:$B$11,'REC Deliveries'!$B98))</f>
        <v>0</v>
      </c>
      <c r="AC98" s="73">
        <f>AC14*_xlfn.IFNA(INDEX('General Inputs'!$E$9:$AF$11,MATCH('REC Deliveries'!$B98,'General Inputs'!$B$9:$B$11,0),MATCH('REC Deliveries'!$D98,'General Inputs'!$E$8:$AB$8,0)),SUMIFS('General Inputs'!$D$9:$D$11,'General Inputs'!$B$9:$B$11,'REC Deliveries'!$B98))</f>
        <v>0</v>
      </c>
      <c r="AD98" s="73">
        <f>AD14*_xlfn.IFNA(INDEX('General Inputs'!$E$9:$AF$11,MATCH('REC Deliveries'!$B98,'General Inputs'!$B$9:$B$11,0),MATCH('REC Deliveries'!$D98,'General Inputs'!$E$8:$AB$8,0)),SUMIFS('General Inputs'!$D$9:$D$11,'General Inputs'!$B$9:$B$11,'REC Deliveries'!$B98))</f>
        <v>0</v>
      </c>
    </row>
    <row r="99" spans="2:30">
      <c r="B99" s="20" t="s">
        <v>46</v>
      </c>
      <c r="C99" s="90" t="s">
        <v>229</v>
      </c>
      <c r="D99" s="20" t="s">
        <v>25</v>
      </c>
      <c r="E99" s="41">
        <f>SUMIFS('ABP Under Contract'!$C17:$Z17,'ABP Under Contract'!$C$6:$Z$6,'REC Deliveries'!$B99,'ABP Under Contract'!$C$7:$Z$7,'REC Deliveries'!E$4,'ABP Under Contract'!$C$8:$Z$8,'REC Deliveries'!E$7)</f>
        <v>7822</v>
      </c>
      <c r="F99" s="41">
        <f>SUMIFS('ABP Under Contract'!$C17:$Z17,'ABP Under Contract'!$C$6:$Z$6,'REC Deliveries'!$B99,'ABP Under Contract'!$C$7:$Z$7,'REC Deliveries'!F$4,'ABP Under Contract'!$C$8:$Z$8,'REC Deliveries'!F$7)</f>
        <v>16392</v>
      </c>
      <c r="G99" s="41">
        <f>SUMIFS('ABP Under Contract'!$C17:$Z17,'ABP Under Contract'!$C$6:$Z$6,'REC Deliveries'!$B99,'ABP Under Contract'!$C$7:$Z$7,'REC Deliveries'!G$4,'ABP Under Contract'!$C$8:$Z$8,'REC Deliveries'!G$7)</f>
        <v>0</v>
      </c>
      <c r="H99" s="41">
        <f>SUMIFS('ABP Under Contract'!$C17:$Z17,'ABP Under Contract'!$C$6:$Z$6,'REC Deliveries'!$B99,'ABP Under Contract'!$C$7:$Z$7,'REC Deliveries'!H$4,'ABP Under Contract'!$C$8:$Z$8,'REC Deliveries'!H$7)</f>
        <v>0</v>
      </c>
      <c r="I99" s="41">
        <f>SUMIFS('ABP Under Contract'!$C17:$Z17,'ABP Under Contract'!$C$6:$Z$6,'REC Deliveries'!$B99,'ABP Under Contract'!$C$7:$Z$7,'REC Deliveries'!I$4,'ABP Under Contract'!$C$8:$Z$8,'REC Deliveries'!I$7)</f>
        <v>0</v>
      </c>
      <c r="J99" s="41">
        <f>SUMIFS('ABP Under Contract'!$C17:$Z17,'ABP Under Contract'!$C$6:$Z$6,'REC Deliveries'!$B99,'ABP Under Contract'!$C$7:$Z$7,'REC Deliveries'!J$4,'ABP Under Contract'!$C$8:$Z$8,'REC Deliveries'!J$7)</f>
        <v>0</v>
      </c>
      <c r="K99" s="73">
        <f>K15*_xlfn.IFNA(INDEX('General Inputs'!$E$9:$AF$11,MATCH('REC Deliveries'!$B99,'General Inputs'!$B$9:$B$11,0),MATCH('REC Deliveries'!$D99,'General Inputs'!$E$8:$AB$8,0)),SUMIFS('General Inputs'!$D$9:$D$11,'General Inputs'!$B$9:$B$11,'REC Deliveries'!$B99))</f>
        <v>9219.8691631906895</v>
      </c>
      <c r="L99" s="73">
        <f>L15*_xlfn.IFNA(INDEX('General Inputs'!$E$9:$AF$11,MATCH('REC Deliveries'!$B99,'General Inputs'!$B$9:$B$11,0),MATCH('REC Deliveries'!$D99,'General Inputs'!$E$8:$AB$8,0)),SUMIFS('General Inputs'!$D$9:$D$11,'General Inputs'!$B$9:$B$11,'REC Deliveries'!$B99))</f>
        <v>11664.105703270779</v>
      </c>
      <c r="M99" s="73">
        <f>M15*_xlfn.IFNA(INDEX('General Inputs'!$E$9:$AF$11,MATCH('REC Deliveries'!$B99,'General Inputs'!$B$9:$B$11,0),MATCH('REC Deliveries'!$D99,'General Inputs'!$E$8:$AB$8,0)),SUMIFS('General Inputs'!$D$9:$D$11,'General Inputs'!$B$9:$B$11,'REC Deliveries'!$B99))</f>
        <v>372.58589215347308</v>
      </c>
      <c r="N99" s="37">
        <v>0</v>
      </c>
      <c r="O99" s="37">
        <v>0</v>
      </c>
      <c r="P99" s="37">
        <v>0</v>
      </c>
      <c r="Q99" s="37">
        <v>6816</v>
      </c>
      <c r="R99" s="37">
        <v>9438.292300000001</v>
      </c>
      <c r="S99" s="73">
        <f>S15*_xlfn.IFNA(INDEX('General Inputs'!$E$9:$AF$11,MATCH('REC Deliveries'!$B99,'General Inputs'!$B$9:$B$11,0),MATCH('REC Deliveries'!$D99,'General Inputs'!$E$8:$AB$8,0)),SUMIFS('General Inputs'!$D$9:$D$11,'General Inputs'!$B$9:$B$11,'REC Deliveries'!$B99))</f>
        <v>643.51377999111094</v>
      </c>
      <c r="T99" s="117">
        <f>T15*SUMIFS('General Inputs'!$D$21:$D$23,'General Inputs'!$B$21:$B$23,'REC Deliveries'!$B99)</f>
        <v>0</v>
      </c>
      <c r="U99" s="41">
        <v>0</v>
      </c>
      <c r="V99" s="41">
        <v>0</v>
      </c>
      <c r="W99" s="41">
        <v>0</v>
      </c>
      <c r="X99" s="41">
        <v>0</v>
      </c>
      <c r="Y99" s="41">
        <v>0</v>
      </c>
      <c r="Z99" s="41">
        <v>0</v>
      </c>
      <c r="AA99" s="73">
        <f>AA15*_xlfn.IFNA(INDEX('General Inputs'!$E$9:$AF$11,MATCH('REC Deliveries'!$B99,'General Inputs'!$B$9:$B$11,0),MATCH('REC Deliveries'!$D99,'General Inputs'!$E$8:$AB$8,0)),SUMIFS('General Inputs'!$D$9:$D$11,'General Inputs'!$B$9:$B$11,'REC Deliveries'!$B99))</f>
        <v>917.26531057866941</v>
      </c>
      <c r="AB99" s="73">
        <f>AB15*_xlfn.IFNA(INDEX('General Inputs'!$E$9:$AF$11,MATCH('REC Deliveries'!$B99,'General Inputs'!$B$9:$B$11,0),MATCH('REC Deliveries'!$D99,'General Inputs'!$E$8:$AB$8,0)),SUMIFS('General Inputs'!$D$9:$D$11,'General Inputs'!$B$9:$B$11,'REC Deliveries'!$B99))</f>
        <v>4086.3239538947823</v>
      </c>
      <c r="AC99" s="73">
        <f>AC15*_xlfn.IFNA(INDEX('General Inputs'!$E$9:$AF$11,MATCH('REC Deliveries'!$B99,'General Inputs'!$B$9:$B$11,0),MATCH('REC Deliveries'!$D99,'General Inputs'!$E$8:$AB$8,0)),SUMIFS('General Inputs'!$D$9:$D$11,'General Inputs'!$B$9:$B$11,'REC Deliveries'!$B99))</f>
        <v>1089.6852980188874</v>
      </c>
      <c r="AD99" s="73">
        <f>AD15*_xlfn.IFNA(INDEX('General Inputs'!$E$9:$AF$11,MATCH('REC Deliveries'!$B99,'General Inputs'!$B$9:$B$11,0),MATCH('REC Deliveries'!$D99,'General Inputs'!$E$8:$AB$8,0)),SUMIFS('General Inputs'!$D$9:$D$11,'General Inputs'!$B$9:$B$11,'REC Deliveries'!$B99))</f>
        <v>138.93501443242261</v>
      </c>
    </row>
    <row r="100" spans="2:30">
      <c r="B100" s="20" t="s">
        <v>46</v>
      </c>
      <c r="C100" s="90" t="s">
        <v>229</v>
      </c>
      <c r="D100" s="20" t="s">
        <v>26</v>
      </c>
      <c r="E100" s="41">
        <f>SUMIFS('ABP Under Contract'!$C18:$Z18,'ABP Under Contract'!$C$6:$Z$6,'REC Deliveries'!$B100,'ABP Under Contract'!$C$7:$Z$7,'REC Deliveries'!E$4,'ABP Under Contract'!$C$8:$Z$8,'REC Deliveries'!E$7)</f>
        <v>7782</v>
      </c>
      <c r="F100" s="41">
        <f>SUMIFS('ABP Under Contract'!$C18:$Z18,'ABP Under Contract'!$C$6:$Z$6,'REC Deliveries'!$B100,'ABP Under Contract'!$C$7:$Z$7,'REC Deliveries'!F$4,'ABP Under Contract'!$C$8:$Z$8,'REC Deliveries'!F$7)</f>
        <v>16313</v>
      </c>
      <c r="G100" s="41">
        <f>SUMIFS('ABP Under Contract'!$C18:$Z18,'ABP Under Contract'!$C$6:$Z$6,'REC Deliveries'!$B100,'ABP Under Contract'!$C$7:$Z$7,'REC Deliveries'!G$4,'ABP Under Contract'!$C$8:$Z$8,'REC Deliveries'!G$7)</f>
        <v>0</v>
      </c>
      <c r="H100" s="41">
        <f>SUMIFS('ABP Under Contract'!$C18:$Z18,'ABP Under Contract'!$C$6:$Z$6,'REC Deliveries'!$B100,'ABP Under Contract'!$C$7:$Z$7,'REC Deliveries'!H$4,'ABP Under Contract'!$C$8:$Z$8,'REC Deliveries'!H$7)</f>
        <v>0</v>
      </c>
      <c r="I100" s="41">
        <f>SUMIFS('ABP Under Contract'!$C18:$Z18,'ABP Under Contract'!$C$6:$Z$6,'REC Deliveries'!$B100,'ABP Under Contract'!$C$7:$Z$7,'REC Deliveries'!I$4,'ABP Under Contract'!$C$8:$Z$8,'REC Deliveries'!I$7)</f>
        <v>0</v>
      </c>
      <c r="J100" s="41">
        <f>SUMIFS('ABP Under Contract'!$C18:$Z18,'ABP Under Contract'!$C$6:$Z$6,'REC Deliveries'!$B100,'ABP Under Contract'!$C$7:$Z$7,'REC Deliveries'!J$4,'ABP Under Contract'!$C$8:$Z$8,'REC Deliveries'!J$7)</f>
        <v>0</v>
      </c>
      <c r="K100" s="73">
        <f>K16*_xlfn.IFNA(INDEX('General Inputs'!$E$9:$AF$11,MATCH('REC Deliveries'!$B100,'General Inputs'!$B$9:$B$11,0),MATCH('REC Deliveries'!$D100,'General Inputs'!$E$8:$AB$8,0)),SUMIFS('General Inputs'!$D$9:$D$11,'General Inputs'!$B$9:$B$11,'REC Deliveries'!$B100))</f>
        <v>12975.669026570422</v>
      </c>
      <c r="L100" s="73">
        <f>L16*_xlfn.IFNA(INDEX('General Inputs'!$E$9:$AF$11,MATCH('REC Deliveries'!$B100,'General Inputs'!$B$9:$B$11,0),MATCH('REC Deliveries'!$D100,'General Inputs'!$E$8:$AB$8,0)),SUMIFS('General Inputs'!$D$9:$D$11,'General Inputs'!$B$9:$B$11,'REC Deliveries'!$B100))</f>
        <v>17957.151248498303</v>
      </c>
      <c r="M100" s="73">
        <f>M16*_xlfn.IFNA(INDEX('General Inputs'!$E$9:$AF$11,MATCH('REC Deliveries'!$B100,'General Inputs'!$B$9:$B$11,0),MATCH('REC Deliveries'!$D100,'General Inputs'!$E$8:$AB$8,0)),SUMIFS('General Inputs'!$D$9:$D$11,'General Inputs'!$B$9:$B$11,'REC Deliveries'!$B100))</f>
        <v>606.54917611383166</v>
      </c>
      <c r="N100" s="37">
        <v>0</v>
      </c>
      <c r="O100" s="37">
        <v>0</v>
      </c>
      <c r="P100" s="37">
        <v>0</v>
      </c>
      <c r="Q100" s="37">
        <v>6816</v>
      </c>
      <c r="R100" s="37">
        <v>9438.292300000001</v>
      </c>
      <c r="S100" s="73">
        <f>S16*_xlfn.IFNA(INDEX('General Inputs'!$E$9:$AF$11,MATCH('REC Deliveries'!$B100,'General Inputs'!$B$9:$B$11,0),MATCH('REC Deliveries'!$D100,'General Inputs'!$E$8:$AB$8,0)),SUMIFS('General Inputs'!$D$9:$D$11,'General Inputs'!$B$9:$B$11,'REC Deliveries'!$B100))</f>
        <v>633.89029245079087</v>
      </c>
      <c r="T100" s="117">
        <f>T16*SUMIFS('General Inputs'!$D$21:$D$23,'General Inputs'!$B$21:$B$23,'REC Deliveries'!$B100)</f>
        <v>0</v>
      </c>
      <c r="U100" s="41">
        <v>0</v>
      </c>
      <c r="V100" s="41">
        <v>0</v>
      </c>
      <c r="W100" s="41">
        <v>0</v>
      </c>
      <c r="X100" s="41">
        <v>0</v>
      </c>
      <c r="Y100" s="41">
        <v>0</v>
      </c>
      <c r="Z100" s="41">
        <v>0</v>
      </c>
      <c r="AA100" s="73">
        <f>AA16*_xlfn.IFNA(INDEX('General Inputs'!$E$9:$AF$11,MATCH('REC Deliveries'!$B100,'General Inputs'!$B$9:$B$11,0),MATCH('REC Deliveries'!$D100,'General Inputs'!$E$8:$AB$8,0)),SUMIFS('General Inputs'!$D$9:$D$11,'General Inputs'!$B$9:$B$11,'REC Deliveries'!$B100))</f>
        <v>1089.7061064662171</v>
      </c>
      <c r="AB100" s="73">
        <f>AB16*_xlfn.IFNA(INDEX('General Inputs'!$E$9:$AF$11,MATCH('REC Deliveries'!$B100,'General Inputs'!$B$9:$B$11,0),MATCH('REC Deliveries'!$D100,'General Inputs'!$E$8:$AB$8,0)),SUMIFS('General Inputs'!$D$9:$D$11,'General Inputs'!$B$9:$B$11,'REC Deliveries'!$B100))</f>
        <v>13754.502276398016</v>
      </c>
      <c r="AC100" s="73">
        <f>AC16*_xlfn.IFNA(INDEX('General Inputs'!$E$9:$AF$11,MATCH('REC Deliveries'!$B100,'General Inputs'!$B$9:$B$11,0),MATCH('REC Deliveries'!$D100,'General Inputs'!$E$8:$AB$8,0)),SUMIFS('General Inputs'!$D$9:$D$11,'General Inputs'!$B$9:$B$11,'REC Deliveries'!$B100))</f>
        <v>5010.9513828890849</v>
      </c>
      <c r="AD100" s="73">
        <f>AD16*_xlfn.IFNA(INDEX('General Inputs'!$E$9:$AF$11,MATCH('REC Deliveries'!$B100,'General Inputs'!$B$9:$B$11,0),MATCH('REC Deliveries'!$D100,'General Inputs'!$E$8:$AB$8,0)),SUMIFS('General Inputs'!$D$9:$D$11,'General Inputs'!$B$9:$B$11,'REC Deliveries'!$B100))</f>
        <v>466.96535228371266</v>
      </c>
    </row>
    <row r="101" spans="2:30">
      <c r="B101" s="20" t="s">
        <v>46</v>
      </c>
      <c r="C101" s="90" t="s">
        <v>229</v>
      </c>
      <c r="D101" s="20" t="s">
        <v>27</v>
      </c>
      <c r="E101" s="41">
        <f>SUMIFS('ABP Under Contract'!$C19:$Z19,'ABP Under Contract'!$C$6:$Z$6,'REC Deliveries'!$B101,'ABP Under Contract'!$C$7:$Z$7,'REC Deliveries'!E$4,'ABP Under Contract'!$C$8:$Z$8,'REC Deliveries'!E$7)</f>
        <v>7749</v>
      </c>
      <c r="F101" s="41">
        <f>SUMIFS('ABP Under Contract'!$C19:$Z19,'ABP Under Contract'!$C$6:$Z$6,'REC Deliveries'!$B101,'ABP Under Contract'!$C$7:$Z$7,'REC Deliveries'!F$4,'ABP Under Contract'!$C$8:$Z$8,'REC Deliveries'!F$7)</f>
        <v>16227</v>
      </c>
      <c r="G101" s="41">
        <f>SUMIFS('ABP Under Contract'!$C19:$Z19,'ABP Under Contract'!$C$6:$Z$6,'REC Deliveries'!$B101,'ABP Under Contract'!$C$7:$Z$7,'REC Deliveries'!G$4,'ABP Under Contract'!$C$8:$Z$8,'REC Deliveries'!G$7)</f>
        <v>0</v>
      </c>
      <c r="H101" s="41">
        <f>SUMIFS('ABP Under Contract'!$C19:$Z19,'ABP Under Contract'!$C$6:$Z$6,'REC Deliveries'!$B101,'ABP Under Contract'!$C$7:$Z$7,'REC Deliveries'!H$4,'ABP Under Contract'!$C$8:$Z$8,'REC Deliveries'!H$7)</f>
        <v>0</v>
      </c>
      <c r="I101" s="41">
        <f>SUMIFS('ABP Under Contract'!$C19:$Z19,'ABP Under Contract'!$C$6:$Z$6,'REC Deliveries'!$B101,'ABP Under Contract'!$C$7:$Z$7,'REC Deliveries'!I$4,'ABP Under Contract'!$C$8:$Z$8,'REC Deliveries'!I$7)</f>
        <v>0</v>
      </c>
      <c r="J101" s="41">
        <f>SUMIFS('ABP Under Contract'!$C19:$Z19,'ABP Under Contract'!$C$6:$Z$6,'REC Deliveries'!$B101,'ABP Under Contract'!$C$7:$Z$7,'REC Deliveries'!J$4,'ABP Under Contract'!$C$8:$Z$8,'REC Deliveries'!J$7)</f>
        <v>0</v>
      </c>
      <c r="K101" s="73">
        <f>K17*_xlfn.IFNA(INDEX('General Inputs'!$E$9:$AF$11,MATCH('REC Deliveries'!$B101,'General Inputs'!$B$9:$B$11,0),MATCH('REC Deliveries'!$D101,'General Inputs'!$E$8:$AB$8,0)),SUMIFS('General Inputs'!$D$9:$D$11,'General Inputs'!$B$9:$B$11,'REC Deliveries'!$B101))</f>
        <v>13813.396182994938</v>
      </c>
      <c r="L101" s="73">
        <f>L17*_xlfn.IFNA(INDEX('General Inputs'!$E$9:$AF$11,MATCH('REC Deliveries'!$B101,'General Inputs'!$B$9:$B$11,0),MATCH('REC Deliveries'!$D101,'General Inputs'!$E$8:$AB$8,0)),SUMIFS('General Inputs'!$D$9:$D$11,'General Inputs'!$B$9:$B$11,'REC Deliveries'!$B101))</f>
        <v>18829.563325614905</v>
      </c>
      <c r="M101" s="73">
        <f>M17*_xlfn.IFNA(INDEX('General Inputs'!$E$9:$AF$11,MATCH('REC Deliveries'!$B101,'General Inputs'!$B$9:$B$11,0),MATCH('REC Deliveries'!$D101,'General Inputs'!$E$8:$AB$8,0)),SUMIFS('General Inputs'!$D$9:$D$11,'General Inputs'!$B$9:$B$11,'REC Deliveries'!$B101))</f>
        <v>584.71824920521271</v>
      </c>
      <c r="N101" s="37">
        <v>0</v>
      </c>
      <c r="O101" s="37">
        <v>0</v>
      </c>
      <c r="P101" s="37">
        <v>0</v>
      </c>
      <c r="Q101" s="37">
        <v>6816</v>
      </c>
      <c r="R101" s="37">
        <v>9438.292300000001</v>
      </c>
      <c r="S101" s="73">
        <f>S17*_xlfn.IFNA(INDEX('General Inputs'!$E$9:$AF$11,MATCH('REC Deliveries'!$B101,'General Inputs'!$B$9:$B$11,0),MATCH('REC Deliveries'!$D101,'General Inputs'!$E$8:$AB$8,0)),SUMIFS('General Inputs'!$D$9:$D$11,'General Inputs'!$B$9:$B$11,'REC Deliveries'!$B101))</f>
        <v>611.07530367899972</v>
      </c>
      <c r="T101" s="117">
        <f>T17*SUMIFS('General Inputs'!$D$21:$D$23,'General Inputs'!$B$21:$B$23,'REC Deliveries'!$B101)</f>
        <v>0</v>
      </c>
      <c r="U101" s="41">
        <v>0</v>
      </c>
      <c r="V101" s="41">
        <v>0</v>
      </c>
      <c r="W101" s="41">
        <v>0</v>
      </c>
      <c r="X101" s="41">
        <v>0</v>
      </c>
      <c r="Y101" s="41">
        <v>0</v>
      </c>
      <c r="Z101" s="41">
        <v>0</v>
      </c>
      <c r="AA101" s="73">
        <f>AA17*_xlfn.IFNA(INDEX('General Inputs'!$E$9:$AF$11,MATCH('REC Deliveries'!$B101,'General Inputs'!$B$9:$B$11,0),MATCH('REC Deliveries'!$D101,'General Inputs'!$E$8:$AB$8,0)),SUMIFS('General Inputs'!$D$9:$D$11,'General Inputs'!$B$9:$B$11,'REC Deliveries'!$B101))</f>
        <v>1188.0654885795623</v>
      </c>
      <c r="AB101" s="73">
        <f>AB17*_xlfn.IFNA(INDEX('General Inputs'!$E$9:$AF$11,MATCH('REC Deliveries'!$B101,'General Inputs'!$B$9:$B$11,0),MATCH('REC Deliveries'!$D101,'General Inputs'!$E$8:$AB$8,0)),SUMIFS('General Inputs'!$D$9:$D$11,'General Inputs'!$B$9:$B$11,'REC Deliveries'!$B101))</f>
        <v>22732.725438364861</v>
      </c>
      <c r="AC101" s="73">
        <f>AC17*_xlfn.IFNA(INDEX('General Inputs'!$E$9:$AF$11,MATCH('REC Deliveries'!$B101,'General Inputs'!$B$9:$B$11,0),MATCH('REC Deliveries'!$D101,'General Inputs'!$E$8:$AB$8,0)),SUMIFS('General Inputs'!$D$9:$D$11,'General Inputs'!$B$9:$B$11,'REC Deliveries'!$B101))</f>
        <v>10474.584152065101</v>
      </c>
      <c r="AD101" s="73">
        <f>AD17*_xlfn.IFNA(INDEX('General Inputs'!$E$9:$AF$11,MATCH('REC Deliveries'!$B101,'General Inputs'!$B$9:$B$11,0),MATCH('REC Deliveries'!$D101,'General Inputs'!$E$8:$AB$8,0)),SUMIFS('General Inputs'!$D$9:$D$11,'General Inputs'!$B$9:$B$11,'REC Deliveries'!$B101))</f>
        <v>769.98425873004771</v>
      </c>
    </row>
    <row r="102" spans="2:30">
      <c r="B102" s="20" t="s">
        <v>46</v>
      </c>
      <c r="C102" s="90" t="s">
        <v>229</v>
      </c>
      <c r="D102" s="20" t="s">
        <v>28</v>
      </c>
      <c r="E102" s="41">
        <f>SUMIFS('ABP Under Contract'!$C20:$Z20,'ABP Under Contract'!$C$6:$Z$6,'REC Deliveries'!$B102,'ABP Under Contract'!$C$7:$Z$7,'REC Deliveries'!E$4,'ABP Under Contract'!$C$8:$Z$8,'REC Deliveries'!E$7)</f>
        <v>7712</v>
      </c>
      <c r="F102" s="41">
        <f>SUMIFS('ABP Under Contract'!$C20:$Z20,'ABP Under Contract'!$C$6:$Z$6,'REC Deliveries'!$B102,'ABP Under Contract'!$C$7:$Z$7,'REC Deliveries'!F$4,'ABP Under Contract'!$C$8:$Z$8,'REC Deliveries'!F$7)</f>
        <v>16144</v>
      </c>
      <c r="G102" s="41">
        <f>SUMIFS('ABP Under Contract'!$C20:$Z20,'ABP Under Contract'!$C$6:$Z$6,'REC Deliveries'!$B102,'ABP Under Contract'!$C$7:$Z$7,'REC Deliveries'!G$4,'ABP Under Contract'!$C$8:$Z$8,'REC Deliveries'!G$7)</f>
        <v>0</v>
      </c>
      <c r="H102" s="41">
        <f>SUMIFS('ABP Under Contract'!$C20:$Z20,'ABP Under Contract'!$C$6:$Z$6,'REC Deliveries'!$B102,'ABP Under Contract'!$C$7:$Z$7,'REC Deliveries'!H$4,'ABP Under Contract'!$C$8:$Z$8,'REC Deliveries'!H$7)</f>
        <v>0</v>
      </c>
      <c r="I102" s="41">
        <f>SUMIFS('ABP Under Contract'!$C20:$Z20,'ABP Under Contract'!$C$6:$Z$6,'REC Deliveries'!$B102,'ABP Under Contract'!$C$7:$Z$7,'REC Deliveries'!I$4,'ABP Under Contract'!$C$8:$Z$8,'REC Deliveries'!I$7)</f>
        <v>0</v>
      </c>
      <c r="J102" s="41">
        <f>SUMIFS('ABP Under Contract'!$C20:$Z20,'ABP Under Contract'!$C$6:$Z$6,'REC Deliveries'!$B102,'ABP Under Contract'!$C$7:$Z$7,'REC Deliveries'!J$4,'ABP Under Contract'!$C$8:$Z$8,'REC Deliveries'!J$7)</f>
        <v>0</v>
      </c>
      <c r="K102" s="73">
        <f>K18*_xlfn.IFNA(INDEX('General Inputs'!$E$9:$AF$11,MATCH('REC Deliveries'!$B102,'General Inputs'!$B$9:$B$11,0),MATCH('REC Deliveries'!$D102,'General Inputs'!$E$8:$AB$8,0)),SUMIFS('General Inputs'!$D$9:$D$11,'General Inputs'!$B$9:$B$11,'REC Deliveries'!$B102))</f>
        <v>13437.547909202667</v>
      </c>
      <c r="L102" s="73">
        <f>L18*_xlfn.IFNA(INDEX('General Inputs'!$E$9:$AF$11,MATCH('REC Deliveries'!$B102,'General Inputs'!$B$9:$B$11,0),MATCH('REC Deliveries'!$D102,'General Inputs'!$E$8:$AB$8,0)),SUMIFS('General Inputs'!$D$9:$D$11,'General Inputs'!$B$9:$B$11,'REC Deliveries'!$B102))</f>
        <v>18228.954794715359</v>
      </c>
      <c r="M102" s="73">
        <f>M18*_xlfn.IFNA(INDEX('General Inputs'!$E$9:$AF$11,MATCH('REC Deliveries'!$B102,'General Inputs'!$B$9:$B$11,0),MATCH('REC Deliveries'!$D102,'General Inputs'!$E$8:$AB$8,0)),SUMIFS('General Inputs'!$D$9:$D$11,'General Inputs'!$B$9:$B$11,'REC Deliveries'!$B102))</f>
        <v>565.96462492468095</v>
      </c>
      <c r="N102" s="37">
        <v>0</v>
      </c>
      <c r="O102" s="37">
        <v>0</v>
      </c>
      <c r="P102" s="37">
        <v>0</v>
      </c>
      <c r="Q102" s="37">
        <v>6816</v>
      </c>
      <c r="R102" s="37">
        <v>9438.292300000001</v>
      </c>
      <c r="S102" s="73">
        <f>S18*_xlfn.IFNA(INDEX('General Inputs'!$E$9:$AF$11,MATCH('REC Deliveries'!$B102,'General Inputs'!$B$9:$B$11,0),MATCH('REC Deliveries'!$D102,'General Inputs'!$E$8:$AB$8,0)),SUMIFS('General Inputs'!$D$9:$D$11,'General Inputs'!$B$9:$B$11,'REC Deliveries'!$B102))</f>
        <v>591.47633157938606</v>
      </c>
      <c r="T102" s="117">
        <f>T18*SUMIFS('General Inputs'!$D$21:$D$23,'General Inputs'!$B$21:$B$23,'REC Deliveries'!$B102)</f>
        <v>0</v>
      </c>
      <c r="U102" s="41">
        <v>0</v>
      </c>
      <c r="V102" s="41">
        <v>0</v>
      </c>
      <c r="W102" s="41">
        <v>0</v>
      </c>
      <c r="X102" s="41">
        <v>0</v>
      </c>
      <c r="Y102" s="41">
        <v>0</v>
      </c>
      <c r="Z102" s="41">
        <v>0</v>
      </c>
      <c r="AA102" s="73">
        <f>AA18*_xlfn.IFNA(INDEX('General Inputs'!$E$9:$AF$11,MATCH('REC Deliveries'!$B102,'General Inputs'!$B$9:$B$11,0),MATCH('REC Deliveries'!$D102,'General Inputs'!$E$8:$AB$8,0)),SUMIFS('General Inputs'!$D$9:$D$11,'General Inputs'!$B$9:$B$11,'REC Deliveries'!$B102))</f>
        <v>1284.4409489709237</v>
      </c>
      <c r="AB102" s="73">
        <f>AB18*_xlfn.IFNA(INDEX('General Inputs'!$E$9:$AF$11,MATCH('REC Deliveries'!$B102,'General Inputs'!$B$9:$B$11,0),MATCH('REC Deliveries'!$D102,'General Inputs'!$E$8:$AB$8,0)),SUMIFS('General Inputs'!$D$9:$D$11,'General Inputs'!$B$9:$B$11,'REC Deliveries'!$B102))</f>
        <v>31264.891300913459</v>
      </c>
      <c r="AC102" s="73">
        <f>AC18*_xlfn.IFNA(INDEX('General Inputs'!$E$9:$AF$11,MATCH('REC Deliveries'!$B102,'General Inputs'!$B$9:$B$11,0),MATCH('REC Deliveries'!$D102,'General Inputs'!$E$8:$AB$8,0)),SUMIFS('General Inputs'!$D$9:$D$11,'General Inputs'!$B$9:$B$11,'REC Deliveries'!$B102))</f>
        <v>14866.495216386373</v>
      </c>
      <c r="AD102" s="73">
        <f>AD18*_xlfn.IFNA(INDEX('General Inputs'!$E$9:$AF$11,MATCH('REC Deliveries'!$B102,'General Inputs'!$B$9:$B$11,0),MATCH('REC Deliveries'!$D102,'General Inputs'!$E$8:$AB$8,0)),SUMIFS('General Inputs'!$D$9:$D$11,'General Inputs'!$B$9:$B$11,'REC Deliveries'!$B102))</f>
        <v>1056.4124080675817</v>
      </c>
    </row>
    <row r="103" spans="2:30">
      <c r="B103" s="20" t="s">
        <v>46</v>
      </c>
      <c r="C103" s="90" t="s">
        <v>229</v>
      </c>
      <c r="D103" s="20" t="s">
        <v>29</v>
      </c>
      <c r="E103" s="41">
        <f>SUMIFS('ABP Under Contract'!$C21:$Z21,'ABP Under Contract'!$C$6:$Z$6,'REC Deliveries'!$B103,'ABP Under Contract'!$C$7:$Z$7,'REC Deliveries'!E$4,'ABP Under Contract'!$C$8:$Z$8,'REC Deliveries'!E$7)</f>
        <v>7674</v>
      </c>
      <c r="F103" s="41">
        <f>SUMIFS('ABP Under Contract'!$C21:$Z21,'ABP Under Contract'!$C$6:$Z$6,'REC Deliveries'!$B103,'ABP Under Contract'!$C$7:$Z$7,'REC Deliveries'!F$4,'ABP Under Contract'!$C$8:$Z$8,'REC Deliveries'!F$7)</f>
        <v>16070</v>
      </c>
      <c r="G103" s="41">
        <f>SUMIFS('ABP Under Contract'!$C21:$Z21,'ABP Under Contract'!$C$6:$Z$6,'REC Deliveries'!$B103,'ABP Under Contract'!$C$7:$Z$7,'REC Deliveries'!G$4,'ABP Under Contract'!$C$8:$Z$8,'REC Deliveries'!G$7)</f>
        <v>0</v>
      </c>
      <c r="H103" s="41">
        <f>SUMIFS('ABP Under Contract'!$C21:$Z21,'ABP Under Contract'!$C$6:$Z$6,'REC Deliveries'!$B103,'ABP Under Contract'!$C$7:$Z$7,'REC Deliveries'!H$4,'ABP Under Contract'!$C$8:$Z$8,'REC Deliveries'!H$7)</f>
        <v>0</v>
      </c>
      <c r="I103" s="41">
        <f>SUMIFS('ABP Under Contract'!$C21:$Z21,'ABP Under Contract'!$C$6:$Z$6,'REC Deliveries'!$B103,'ABP Under Contract'!$C$7:$Z$7,'REC Deliveries'!I$4,'ABP Under Contract'!$C$8:$Z$8,'REC Deliveries'!I$7)</f>
        <v>0</v>
      </c>
      <c r="J103" s="41">
        <f>SUMIFS('ABP Under Contract'!$C21:$Z21,'ABP Under Contract'!$C$6:$Z$6,'REC Deliveries'!$B103,'ABP Under Contract'!$C$7:$Z$7,'REC Deliveries'!J$4,'ABP Under Contract'!$C$8:$Z$8,'REC Deliveries'!J$7)</f>
        <v>0</v>
      </c>
      <c r="K103" s="73">
        <f>K19*_xlfn.IFNA(INDEX('General Inputs'!$E$9:$AF$11,MATCH('REC Deliveries'!$B103,'General Inputs'!$B$9:$B$11,0),MATCH('REC Deliveries'!$D103,'General Inputs'!$E$8:$AB$8,0)),SUMIFS('General Inputs'!$D$9:$D$11,'General Inputs'!$B$9:$B$11,'REC Deliveries'!$B103))</f>
        <v>12977.379549645886</v>
      </c>
      <c r="L103" s="73">
        <f>L19*_xlfn.IFNA(INDEX('General Inputs'!$E$9:$AF$11,MATCH('REC Deliveries'!$B103,'General Inputs'!$B$9:$B$11,0),MATCH('REC Deliveries'!$D103,'General Inputs'!$E$8:$AB$8,0)),SUMIFS('General Inputs'!$D$9:$D$11,'General Inputs'!$B$9:$B$11,'REC Deliveries'!$B103))</f>
        <v>17516.681349082774</v>
      </c>
      <c r="M103" s="73">
        <f>M19*_xlfn.IFNA(INDEX('General Inputs'!$E$9:$AF$11,MATCH('REC Deliveries'!$B103,'General Inputs'!$B$9:$B$11,0),MATCH('REC Deliveries'!$D103,'General Inputs'!$E$8:$AB$8,0)),SUMIFS('General Inputs'!$D$9:$D$11,'General Inputs'!$B$9:$B$11,'REC Deliveries'!$B103))</f>
        <v>543.85027015003845</v>
      </c>
      <c r="N103" s="37">
        <v>0</v>
      </c>
      <c r="O103" s="37">
        <v>0</v>
      </c>
      <c r="P103" s="37">
        <v>0</v>
      </c>
      <c r="Q103" s="37">
        <v>6816</v>
      </c>
      <c r="R103" s="37">
        <v>9438.292300000001</v>
      </c>
      <c r="S103" s="73">
        <f>S19*_xlfn.IFNA(INDEX('General Inputs'!$E$9:$AF$11,MATCH('REC Deliveries'!$B103,'General Inputs'!$B$9:$B$11,0),MATCH('REC Deliveries'!$D103,'General Inputs'!$E$8:$AB$8,0)),SUMIFS('General Inputs'!$D$9:$D$11,'General Inputs'!$B$9:$B$11,'REC Deliveries'!$B103))</f>
        <v>568.36513900424711</v>
      </c>
      <c r="T103" s="117">
        <f>T19*SUMIFS('General Inputs'!$D$21:$D$23,'General Inputs'!$B$21:$B$23,'REC Deliveries'!$B103)</f>
        <v>0</v>
      </c>
      <c r="U103" s="41">
        <v>0</v>
      </c>
      <c r="V103" s="41">
        <v>0</v>
      </c>
      <c r="W103" s="41">
        <v>0</v>
      </c>
      <c r="X103" s="41">
        <v>0</v>
      </c>
      <c r="Y103" s="41">
        <v>0</v>
      </c>
      <c r="Z103" s="41">
        <v>0</v>
      </c>
      <c r="AA103" s="73">
        <f>AA19*_xlfn.IFNA(INDEX('General Inputs'!$E$9:$AF$11,MATCH('REC Deliveries'!$B103,'General Inputs'!$B$9:$B$11,0),MATCH('REC Deliveries'!$D103,'General Inputs'!$E$8:$AB$8,0)),SUMIFS('General Inputs'!$D$9:$D$11,'General Inputs'!$B$9:$B$11,'REC Deliveries'!$B103))</f>
        <v>1364.7494330500219</v>
      </c>
      <c r="AB103" s="73">
        <f>AB19*_xlfn.IFNA(INDEX('General Inputs'!$E$9:$AF$11,MATCH('REC Deliveries'!$B103,'General Inputs'!$B$9:$B$11,0),MATCH('REC Deliveries'!$D103,'General Inputs'!$E$8:$AB$8,0)),SUMIFS('General Inputs'!$D$9:$D$11,'General Inputs'!$B$9:$B$11,'REC Deliveries'!$B103))</f>
        <v>39031.56068280145</v>
      </c>
      <c r="AC103" s="73">
        <f>AC19*_xlfn.IFNA(INDEX('General Inputs'!$E$9:$AF$11,MATCH('REC Deliveries'!$B103,'General Inputs'!$B$9:$B$11,0),MATCH('REC Deliveries'!$D103,'General Inputs'!$E$8:$AB$8,0)),SUMIFS('General Inputs'!$D$9:$D$11,'General Inputs'!$B$9:$B$11,'REC Deliveries'!$B103))</f>
        <v>17820.539440782355</v>
      </c>
      <c r="AD103" s="73">
        <f>AD19*_xlfn.IFNA(INDEX('General Inputs'!$E$9:$AF$11,MATCH('REC Deliveries'!$B103,'General Inputs'!$B$9:$B$11,0),MATCH('REC Deliveries'!$D103,'General Inputs'!$E$8:$AB$8,0)),SUMIFS('General Inputs'!$D$9:$D$11,'General Inputs'!$B$9:$B$11,'REC Deliveries'!$B103))</f>
        <v>1315.603796785987</v>
      </c>
    </row>
    <row r="104" spans="2:30">
      <c r="B104" s="20" t="s">
        <v>46</v>
      </c>
      <c r="C104" s="90" t="s">
        <v>229</v>
      </c>
      <c r="D104" s="20" t="s">
        <v>30</v>
      </c>
      <c r="E104" s="41">
        <f>SUMIFS('ABP Under Contract'!$C22:$Z22,'ABP Under Contract'!$C$6:$Z$6,'REC Deliveries'!$B104,'ABP Under Contract'!$C$7:$Z$7,'REC Deliveries'!E$4,'ABP Under Contract'!$C$8:$Z$8,'REC Deliveries'!E$7)</f>
        <v>7633</v>
      </c>
      <c r="F104" s="41">
        <f>SUMIFS('ABP Under Contract'!$C22:$Z22,'ABP Under Contract'!$C$6:$Z$6,'REC Deliveries'!$B104,'ABP Under Contract'!$C$7:$Z$7,'REC Deliveries'!F$4,'ABP Under Contract'!$C$8:$Z$8,'REC Deliveries'!F$7)</f>
        <v>15989</v>
      </c>
      <c r="G104" s="41">
        <f>SUMIFS('ABP Under Contract'!$C22:$Z22,'ABP Under Contract'!$C$6:$Z$6,'REC Deliveries'!$B104,'ABP Under Contract'!$C$7:$Z$7,'REC Deliveries'!G$4,'ABP Under Contract'!$C$8:$Z$8,'REC Deliveries'!G$7)</f>
        <v>0</v>
      </c>
      <c r="H104" s="41">
        <f>SUMIFS('ABP Under Contract'!$C22:$Z22,'ABP Under Contract'!$C$6:$Z$6,'REC Deliveries'!$B104,'ABP Under Contract'!$C$7:$Z$7,'REC Deliveries'!H$4,'ABP Under Contract'!$C$8:$Z$8,'REC Deliveries'!H$7)</f>
        <v>0</v>
      </c>
      <c r="I104" s="41">
        <f>SUMIFS('ABP Under Contract'!$C22:$Z22,'ABP Under Contract'!$C$6:$Z$6,'REC Deliveries'!$B104,'ABP Under Contract'!$C$7:$Z$7,'REC Deliveries'!I$4,'ABP Under Contract'!$C$8:$Z$8,'REC Deliveries'!I$7)</f>
        <v>0</v>
      </c>
      <c r="J104" s="41">
        <f>SUMIFS('ABP Under Contract'!$C22:$Z22,'ABP Under Contract'!$C$6:$Z$6,'REC Deliveries'!$B104,'ABP Under Contract'!$C$7:$Z$7,'REC Deliveries'!J$4,'ABP Under Contract'!$C$8:$Z$8,'REC Deliveries'!J$7)</f>
        <v>0</v>
      </c>
      <c r="K104" s="73">
        <f>K20*_xlfn.IFNA(INDEX('General Inputs'!$E$9:$AF$11,MATCH('REC Deliveries'!$B104,'General Inputs'!$B$9:$B$11,0),MATCH('REC Deliveries'!$D104,'General Inputs'!$E$8:$AB$8,0)),SUMIFS('General Inputs'!$D$9:$D$11,'General Inputs'!$B$9:$B$11,'REC Deliveries'!$B104))</f>
        <v>12595.685763681709</v>
      </c>
      <c r="L104" s="73">
        <f>L20*_xlfn.IFNA(INDEX('General Inputs'!$E$9:$AF$11,MATCH('REC Deliveries'!$B104,'General Inputs'!$B$9:$B$11,0),MATCH('REC Deliveries'!$D104,'General Inputs'!$E$8:$AB$8,0)),SUMIFS('General Inputs'!$D$9:$D$11,'General Inputs'!$B$9:$B$11,'REC Deliveries'!$B104))</f>
        <v>16916.469152056456</v>
      </c>
      <c r="M104" s="73">
        <f>M20*_xlfn.IFNA(INDEX('General Inputs'!$E$9:$AF$11,MATCH('REC Deliveries'!$B104,'General Inputs'!$B$9:$B$11,0),MATCH('REC Deliveries'!$D104,'General Inputs'!$E$8:$AB$8,0)),SUMIFS('General Inputs'!$D$9:$D$11,'General Inputs'!$B$9:$B$11,'REC Deliveries'!$B104))</f>
        <v>525.21514406679739</v>
      </c>
      <c r="N104" s="37">
        <v>0</v>
      </c>
      <c r="O104" s="37">
        <v>0</v>
      </c>
      <c r="P104" s="37">
        <v>0</v>
      </c>
      <c r="Q104" s="37">
        <v>6816</v>
      </c>
      <c r="R104" s="37">
        <v>9438.292300000001</v>
      </c>
      <c r="S104" s="73">
        <f>S20*_xlfn.IFNA(INDEX('General Inputs'!$E$9:$AF$11,MATCH('REC Deliveries'!$B104,'General Inputs'!$B$9:$B$11,0),MATCH('REC Deliveries'!$D104,'General Inputs'!$E$8:$AB$8,0)),SUMIFS('General Inputs'!$D$9:$D$11,'General Inputs'!$B$9:$B$11,'REC Deliveries'!$B104))</f>
        <v>548.89000658638338</v>
      </c>
      <c r="T104" s="117">
        <f>T20*SUMIFS('General Inputs'!$D$21:$D$23,'General Inputs'!$B$21:$B$23,'REC Deliveries'!$B104)</f>
        <v>0</v>
      </c>
      <c r="U104" s="41">
        <v>0</v>
      </c>
      <c r="V104" s="41">
        <v>0</v>
      </c>
      <c r="W104" s="41">
        <v>0</v>
      </c>
      <c r="X104" s="41">
        <v>0</v>
      </c>
      <c r="Y104" s="41">
        <v>0</v>
      </c>
      <c r="Z104" s="41">
        <v>0</v>
      </c>
      <c r="AA104" s="73">
        <f>AA20*_xlfn.IFNA(INDEX('General Inputs'!$E$9:$AF$11,MATCH('REC Deliveries'!$B104,'General Inputs'!$B$9:$B$11,0),MATCH('REC Deliveries'!$D104,'General Inputs'!$E$8:$AB$8,0)),SUMIFS('General Inputs'!$D$9:$D$11,'General Inputs'!$B$9:$B$11,'REC Deliveries'!$B104))</f>
        <v>1445.2474481218726</v>
      </c>
      <c r="AB104" s="73">
        <f>AB20*_xlfn.IFNA(INDEX('General Inputs'!$E$9:$AF$11,MATCH('REC Deliveries'!$B104,'General Inputs'!$B$9:$B$11,0),MATCH('REC Deliveries'!$D104,'General Inputs'!$E$8:$AB$8,0)),SUMIFS('General Inputs'!$D$9:$D$11,'General Inputs'!$B$9:$B$11,'REC Deliveries'!$B104))</f>
        <v>44316.611626777274</v>
      </c>
      <c r="AC104" s="73">
        <f>AC20*_xlfn.IFNA(INDEX('General Inputs'!$E$9:$AF$11,MATCH('REC Deliveries'!$B104,'General Inputs'!$B$9:$B$11,0),MATCH('REC Deliveries'!$D104,'General Inputs'!$E$8:$AB$8,0)),SUMIFS('General Inputs'!$D$9:$D$11,'General Inputs'!$B$9:$B$11,'REC Deliveries'!$B104))</f>
        <v>20283.486943819593</v>
      </c>
      <c r="AD104" s="73">
        <f>AD20*_xlfn.IFNA(INDEX('General Inputs'!$E$9:$AF$11,MATCH('REC Deliveries'!$B104,'General Inputs'!$B$9:$B$11,0),MATCH('REC Deliveries'!$D104,'General Inputs'!$E$8:$AB$8,0)),SUMIFS('General Inputs'!$D$9:$D$11,'General Inputs'!$B$9:$B$11,'REC Deliveries'!$B104))</f>
        <v>1562.156294931649</v>
      </c>
    </row>
    <row r="105" spans="2:30">
      <c r="B105" s="20" t="s">
        <v>46</v>
      </c>
      <c r="C105" s="90" t="s">
        <v>229</v>
      </c>
      <c r="D105" s="20" t="s">
        <v>31</v>
      </c>
      <c r="E105" s="41">
        <f>SUMIFS('ABP Under Contract'!$C23:$Z23,'ABP Under Contract'!$C$6:$Z$6,'REC Deliveries'!$B105,'ABP Under Contract'!$C$7:$Z$7,'REC Deliveries'!E$4,'ABP Under Contract'!$C$8:$Z$8,'REC Deliveries'!E$7)</f>
        <v>7589</v>
      </c>
      <c r="F105" s="41">
        <f>SUMIFS('ABP Under Contract'!$C23:$Z23,'ABP Under Contract'!$C$6:$Z$6,'REC Deliveries'!$B105,'ABP Under Contract'!$C$7:$Z$7,'REC Deliveries'!F$4,'ABP Under Contract'!$C$8:$Z$8,'REC Deliveries'!F$7)</f>
        <v>15907</v>
      </c>
      <c r="G105" s="41">
        <f>SUMIFS('ABP Under Contract'!$C23:$Z23,'ABP Under Contract'!$C$6:$Z$6,'REC Deliveries'!$B105,'ABP Under Contract'!$C$7:$Z$7,'REC Deliveries'!G$4,'ABP Under Contract'!$C$8:$Z$8,'REC Deliveries'!G$7)</f>
        <v>0</v>
      </c>
      <c r="H105" s="41">
        <f>SUMIFS('ABP Under Contract'!$C23:$Z23,'ABP Under Contract'!$C$6:$Z$6,'REC Deliveries'!$B105,'ABP Under Contract'!$C$7:$Z$7,'REC Deliveries'!H$4,'ABP Under Contract'!$C$8:$Z$8,'REC Deliveries'!H$7)</f>
        <v>0</v>
      </c>
      <c r="I105" s="41">
        <f>SUMIFS('ABP Under Contract'!$C23:$Z23,'ABP Under Contract'!$C$6:$Z$6,'REC Deliveries'!$B105,'ABP Under Contract'!$C$7:$Z$7,'REC Deliveries'!I$4,'ABP Under Contract'!$C$8:$Z$8,'REC Deliveries'!I$7)</f>
        <v>0</v>
      </c>
      <c r="J105" s="41">
        <f>SUMIFS('ABP Under Contract'!$C23:$Z23,'ABP Under Contract'!$C$6:$Z$6,'REC Deliveries'!$B105,'ABP Under Contract'!$C$7:$Z$7,'REC Deliveries'!J$4,'ABP Under Contract'!$C$8:$Z$8,'REC Deliveries'!J$7)</f>
        <v>0</v>
      </c>
      <c r="K105" s="73">
        <f>K21*_xlfn.IFNA(INDEX('General Inputs'!$E$9:$AF$11,MATCH('REC Deliveries'!$B105,'General Inputs'!$B$9:$B$11,0),MATCH('REC Deliveries'!$D105,'General Inputs'!$E$8:$AB$8,0)),SUMIFS('General Inputs'!$D$9:$D$11,'General Inputs'!$B$9:$B$11,'REC Deliveries'!$B105))</f>
        <v>12118.600643048358</v>
      </c>
      <c r="L105" s="73">
        <f>L21*_xlfn.IFNA(INDEX('General Inputs'!$E$9:$AF$11,MATCH('REC Deliveries'!$B105,'General Inputs'!$B$9:$B$11,0),MATCH('REC Deliveries'!$D105,'General Inputs'!$E$8:$AB$8,0)),SUMIFS('General Inputs'!$D$9:$D$11,'General Inputs'!$B$9:$B$11,'REC Deliveries'!$B105))</f>
        <v>16194.347660105093</v>
      </c>
      <c r="M105" s="73">
        <f>M21*_xlfn.IFNA(INDEX('General Inputs'!$E$9:$AF$11,MATCH('REC Deliveries'!$B105,'General Inputs'!$B$9:$B$11,0),MATCH('REC Deliveries'!$D105,'General Inputs'!$E$8:$AB$8,0)),SUMIFS('General Inputs'!$D$9:$D$11,'General Inputs'!$B$9:$B$11,'REC Deliveries'!$B105))</f>
        <v>502.79503145228909</v>
      </c>
      <c r="N105" s="37">
        <v>0</v>
      </c>
      <c r="O105" s="37">
        <v>0</v>
      </c>
      <c r="P105" s="37">
        <v>0</v>
      </c>
      <c r="Q105" s="37">
        <v>5397</v>
      </c>
      <c r="R105" s="37">
        <v>9438.292300000001</v>
      </c>
      <c r="S105" s="73">
        <f>S21*_xlfn.IFNA(INDEX('General Inputs'!$E$9:$AF$11,MATCH('REC Deliveries'!$B105,'General Inputs'!$B$9:$B$11,0),MATCH('REC Deliveries'!$D105,'General Inputs'!$E$8:$AB$8,0)),SUMIFS('General Inputs'!$D$9:$D$11,'General Inputs'!$B$9:$B$11,'REC Deliveries'!$B105))</f>
        <v>525.45927367690001</v>
      </c>
      <c r="T105" s="117">
        <f>T21*SUMIFS('General Inputs'!$D$21:$D$23,'General Inputs'!$B$21:$B$23,'REC Deliveries'!$B105)</f>
        <v>0</v>
      </c>
      <c r="U105" s="41">
        <v>0</v>
      </c>
      <c r="V105" s="41">
        <v>0</v>
      </c>
      <c r="W105" s="41">
        <v>0</v>
      </c>
      <c r="X105" s="41">
        <v>0</v>
      </c>
      <c r="Y105" s="41">
        <v>0</v>
      </c>
      <c r="Z105" s="41">
        <v>0</v>
      </c>
      <c r="AA105" s="73">
        <f>AA21*_xlfn.IFNA(INDEX('General Inputs'!$E$9:$AF$11,MATCH('REC Deliveries'!$B105,'General Inputs'!$B$9:$B$11,0),MATCH('REC Deliveries'!$D105,'General Inputs'!$E$8:$AB$8,0)),SUMIFS('General Inputs'!$D$9:$D$11,'General Inputs'!$B$9:$B$11,'REC Deliveries'!$B105))</f>
        <v>1506.5749504543105</v>
      </c>
      <c r="AB105" s="73">
        <f>AB21*_xlfn.IFNA(INDEX('General Inputs'!$E$9:$AF$11,MATCH('REC Deliveries'!$B105,'General Inputs'!$B$9:$B$11,0),MATCH('REC Deliveries'!$D105,'General Inputs'!$E$8:$AB$8,0)),SUMIFS('General Inputs'!$D$9:$D$11,'General Inputs'!$B$9:$B$11,'REC Deliveries'!$B105))</f>
        <v>45939.046532178851</v>
      </c>
      <c r="AC105" s="73">
        <f>AC21*_xlfn.IFNA(INDEX('General Inputs'!$E$9:$AF$11,MATCH('REC Deliveries'!$B105,'General Inputs'!$B$9:$B$11,0),MATCH('REC Deliveries'!$D105,'General Inputs'!$E$8:$AB$8,0)),SUMIFS('General Inputs'!$D$9:$D$11,'General Inputs'!$B$9:$B$11,'REC Deliveries'!$B105))</f>
        <v>21893.392935343745</v>
      </c>
      <c r="AD105" s="73">
        <f>AD21*_xlfn.IFNA(INDEX('General Inputs'!$E$9:$AF$11,MATCH('REC Deliveries'!$B105,'General Inputs'!$B$9:$B$11,0),MATCH('REC Deliveries'!$D105,'General Inputs'!$E$8:$AB$8,0)),SUMIFS('General Inputs'!$D$9:$D$11,'General Inputs'!$B$9:$B$11,'REC Deliveries'!$B105))</f>
        <v>1776.057567598597</v>
      </c>
    </row>
    <row r="106" spans="2:30">
      <c r="B106" s="20" t="s">
        <v>46</v>
      </c>
      <c r="C106" s="90" t="s">
        <v>229</v>
      </c>
      <c r="D106" s="20" t="s">
        <v>32</v>
      </c>
      <c r="E106" s="41">
        <f>SUMIFS('ABP Under Contract'!$C24:$Z24,'ABP Under Contract'!$C$6:$Z$6,'REC Deliveries'!$B106,'ABP Under Contract'!$C$7:$Z$7,'REC Deliveries'!E$4,'ABP Under Contract'!$C$8:$Z$8,'REC Deliveries'!E$7)</f>
        <v>7514</v>
      </c>
      <c r="F106" s="41">
        <f>SUMIFS('ABP Under Contract'!$C24:$Z24,'ABP Under Contract'!$C$6:$Z$6,'REC Deliveries'!$B106,'ABP Under Contract'!$C$7:$Z$7,'REC Deliveries'!F$4,'ABP Under Contract'!$C$8:$Z$8,'REC Deliveries'!F$7)</f>
        <v>15473</v>
      </c>
      <c r="G106" s="41">
        <f>SUMIFS('ABP Under Contract'!$C24:$Z24,'ABP Under Contract'!$C$6:$Z$6,'REC Deliveries'!$B106,'ABP Under Contract'!$C$7:$Z$7,'REC Deliveries'!G$4,'ABP Under Contract'!$C$8:$Z$8,'REC Deliveries'!G$7)</f>
        <v>0</v>
      </c>
      <c r="H106" s="41">
        <f>SUMIFS('ABP Under Contract'!$C24:$Z24,'ABP Under Contract'!$C$6:$Z$6,'REC Deliveries'!$B106,'ABP Under Contract'!$C$7:$Z$7,'REC Deliveries'!H$4,'ABP Under Contract'!$C$8:$Z$8,'REC Deliveries'!H$7)</f>
        <v>0</v>
      </c>
      <c r="I106" s="41">
        <f>SUMIFS('ABP Under Contract'!$C24:$Z24,'ABP Under Contract'!$C$6:$Z$6,'REC Deliveries'!$B106,'ABP Under Contract'!$C$7:$Z$7,'REC Deliveries'!I$4,'ABP Under Contract'!$C$8:$Z$8,'REC Deliveries'!I$7)</f>
        <v>0</v>
      </c>
      <c r="J106" s="41">
        <f>SUMIFS('ABP Under Contract'!$C24:$Z24,'ABP Under Contract'!$C$6:$Z$6,'REC Deliveries'!$B106,'ABP Under Contract'!$C$7:$Z$7,'REC Deliveries'!J$4,'ABP Under Contract'!$C$8:$Z$8,'REC Deliveries'!J$7)</f>
        <v>0</v>
      </c>
      <c r="K106" s="73">
        <f>K22*_xlfn.IFNA(INDEX('General Inputs'!$E$9:$AF$11,MATCH('REC Deliveries'!$B106,'General Inputs'!$B$9:$B$11,0),MATCH('REC Deliveries'!$D106,'General Inputs'!$E$8:$AB$8,0)),SUMIFS('General Inputs'!$D$9:$D$11,'General Inputs'!$B$9:$B$11,'REC Deliveries'!$B106))</f>
        <v>11847.068874941255</v>
      </c>
      <c r="L106" s="73">
        <f>L22*_xlfn.IFNA(INDEX('General Inputs'!$E$9:$AF$11,MATCH('REC Deliveries'!$B106,'General Inputs'!$B$9:$B$11,0),MATCH('REC Deliveries'!$D106,'General Inputs'!$E$8:$AB$8,0)),SUMIFS('General Inputs'!$D$9:$D$11,'General Inputs'!$B$9:$B$11,'REC Deliveries'!$B106))</f>
        <v>15752.336426973803</v>
      </c>
      <c r="M106" s="73">
        <f>M22*_xlfn.IFNA(INDEX('General Inputs'!$E$9:$AF$11,MATCH('REC Deliveries'!$B106,'General Inputs'!$B$9:$B$11,0),MATCH('REC Deliveries'!$D106,'General Inputs'!$E$8:$AB$8,0)),SUMIFS('General Inputs'!$D$9:$D$11,'General Inputs'!$B$9:$B$11,'REC Deliveries'!$B106))</f>
        <v>489.07165978403668</v>
      </c>
      <c r="N106" s="37">
        <v>0</v>
      </c>
      <c r="O106" s="37">
        <v>0</v>
      </c>
      <c r="P106" s="37">
        <v>0</v>
      </c>
      <c r="Q106" s="37">
        <v>5397</v>
      </c>
      <c r="R106" s="37">
        <v>9438.292300000001</v>
      </c>
      <c r="S106" s="73">
        <f>S22*_xlfn.IFNA(INDEX('General Inputs'!$E$9:$AF$11,MATCH('REC Deliveries'!$B106,'General Inputs'!$B$9:$B$11,0),MATCH('REC Deliveries'!$D106,'General Inputs'!$E$8:$AB$8,0)),SUMIFS('General Inputs'!$D$9:$D$11,'General Inputs'!$B$9:$B$11,'REC Deliveries'!$B106))</f>
        <v>511.11730039134602</v>
      </c>
      <c r="T106" s="117">
        <f>T22*SUMIFS('General Inputs'!$D$21:$D$23,'General Inputs'!$B$21:$B$23,'REC Deliveries'!$B106)</f>
        <v>0</v>
      </c>
      <c r="U106" s="41">
        <v>0</v>
      </c>
      <c r="V106" s="41">
        <v>0</v>
      </c>
      <c r="W106" s="41">
        <v>0</v>
      </c>
      <c r="X106" s="41">
        <v>0</v>
      </c>
      <c r="Y106" s="41">
        <v>0</v>
      </c>
      <c r="Z106" s="41">
        <v>0</v>
      </c>
      <c r="AA106" s="73">
        <f>AA22*_xlfn.IFNA(INDEX('General Inputs'!$E$9:$AF$11,MATCH('REC Deliveries'!$B106,'General Inputs'!$B$9:$B$11,0),MATCH('REC Deliveries'!$D106,'General Inputs'!$E$8:$AB$8,0)),SUMIFS('General Inputs'!$D$9:$D$11,'General Inputs'!$B$9:$B$11,'REC Deliveries'!$B106))</f>
        <v>1586.2866180395533</v>
      </c>
      <c r="AB106" s="73">
        <f>AB22*_xlfn.IFNA(INDEX('General Inputs'!$E$9:$AF$11,MATCH('REC Deliveries'!$B106,'General Inputs'!$B$9:$B$11,0),MATCH('REC Deliveries'!$D106,'General Inputs'!$E$8:$AB$8,0)),SUMIFS('General Inputs'!$D$9:$D$11,'General Inputs'!$B$9:$B$11,'REC Deliveries'!$B106))</f>
        <v>48136.773411986913</v>
      </c>
      <c r="AC106" s="73">
        <f>AC22*_xlfn.IFNA(INDEX('General Inputs'!$E$9:$AF$11,MATCH('REC Deliveries'!$B106,'General Inputs'!$B$9:$B$11,0),MATCH('REC Deliveries'!$D106,'General Inputs'!$E$8:$AB$8,0)),SUMIFS('General Inputs'!$D$9:$D$11,'General Inputs'!$B$9:$B$11,'REC Deliveries'!$B106))</f>
        <v>23716.11570414052</v>
      </c>
      <c r="AD106" s="73">
        <f>AD22*_xlfn.IFNA(INDEX('General Inputs'!$E$9:$AF$11,MATCH('REC Deliveries'!$B106,'General Inputs'!$B$9:$B$11,0),MATCH('REC Deliveries'!$D106,'General Inputs'!$E$8:$AB$8,0)),SUMIFS('General Inputs'!$D$9:$D$11,'General Inputs'!$B$9:$B$11,'REC Deliveries'!$B106))</f>
        <v>2001.8804876394763</v>
      </c>
    </row>
    <row r="107" spans="2:30">
      <c r="B107" s="20" t="s">
        <v>46</v>
      </c>
      <c r="C107" s="90" t="s">
        <v>229</v>
      </c>
      <c r="D107" s="20" t="s">
        <v>33</v>
      </c>
      <c r="E107" s="41">
        <f>SUMIFS('ABP Under Contract'!$C25:$Z25,'ABP Under Contract'!$C$6:$Z$6,'REC Deliveries'!$B107,'ABP Under Contract'!$C$7:$Z$7,'REC Deliveries'!E$4,'ABP Under Contract'!$C$8:$Z$8,'REC Deliveries'!E$7)</f>
        <v>7553</v>
      </c>
      <c r="F107" s="41">
        <f>SUMIFS('ABP Under Contract'!$C25:$Z25,'ABP Under Contract'!$C$6:$Z$6,'REC Deliveries'!$B107,'ABP Under Contract'!$C$7:$Z$7,'REC Deliveries'!F$4,'ABP Under Contract'!$C$8:$Z$8,'REC Deliveries'!F$7)</f>
        <v>15828</v>
      </c>
      <c r="G107" s="41">
        <f>SUMIFS('ABP Under Contract'!$C25:$Z25,'ABP Under Contract'!$C$6:$Z$6,'REC Deliveries'!$B107,'ABP Under Contract'!$C$7:$Z$7,'REC Deliveries'!G$4,'ABP Under Contract'!$C$8:$Z$8,'REC Deliveries'!G$7)</f>
        <v>0</v>
      </c>
      <c r="H107" s="41">
        <f>SUMIFS('ABP Under Contract'!$C25:$Z25,'ABP Under Contract'!$C$6:$Z$6,'REC Deliveries'!$B107,'ABP Under Contract'!$C$7:$Z$7,'REC Deliveries'!H$4,'ABP Under Contract'!$C$8:$Z$8,'REC Deliveries'!H$7)</f>
        <v>0</v>
      </c>
      <c r="I107" s="41">
        <f>SUMIFS('ABP Under Contract'!$C25:$Z25,'ABP Under Contract'!$C$6:$Z$6,'REC Deliveries'!$B107,'ABP Under Contract'!$C$7:$Z$7,'REC Deliveries'!I$4,'ABP Under Contract'!$C$8:$Z$8,'REC Deliveries'!I$7)</f>
        <v>0</v>
      </c>
      <c r="J107" s="41">
        <f>SUMIFS('ABP Under Contract'!$C25:$Z25,'ABP Under Contract'!$C$6:$Z$6,'REC Deliveries'!$B107,'ABP Under Contract'!$C$7:$Z$7,'REC Deliveries'!J$4,'ABP Under Contract'!$C$8:$Z$8,'REC Deliveries'!J$7)</f>
        <v>0</v>
      </c>
      <c r="K107" s="73">
        <f>K23*_xlfn.IFNA(INDEX('General Inputs'!$E$9:$AF$11,MATCH('REC Deliveries'!$B107,'General Inputs'!$B$9:$B$11,0),MATCH('REC Deliveries'!$D107,'General Inputs'!$E$8:$AB$8,0)),SUMIFS('General Inputs'!$D$9:$D$11,'General Inputs'!$B$9:$B$11,'REC Deliveries'!$B107))</f>
        <v>11623.710331202541</v>
      </c>
      <c r="L107" s="73">
        <f>L23*_xlfn.IFNA(INDEX('General Inputs'!$E$9:$AF$11,MATCH('REC Deliveries'!$B107,'General Inputs'!$B$9:$B$11,0),MATCH('REC Deliveries'!$D107,'General Inputs'!$E$8:$AB$8,0)),SUMIFS('General Inputs'!$D$9:$D$11,'General Inputs'!$B$9:$B$11,'REC Deliveries'!$B107))</f>
        <v>15378.073227362993</v>
      </c>
      <c r="M107" s="73">
        <f>M23*_xlfn.IFNA(INDEX('General Inputs'!$E$9:$AF$11,MATCH('REC Deliveries'!$B107,'General Inputs'!$B$9:$B$11,0),MATCH('REC Deliveries'!$D107,'General Inputs'!$E$8:$AB$8,0)),SUMIFS('General Inputs'!$D$9:$D$11,'General Inputs'!$B$9:$B$11,'REC Deliveries'!$B107))</f>
        <v>477.4516994639722</v>
      </c>
      <c r="N107" s="37">
        <v>0</v>
      </c>
      <c r="O107" s="37">
        <v>0</v>
      </c>
      <c r="P107" s="37">
        <v>0</v>
      </c>
      <c r="Q107" s="37">
        <v>4407</v>
      </c>
      <c r="R107" s="37">
        <v>9438.292300000001</v>
      </c>
      <c r="S107" s="73">
        <f>S23*_xlfn.IFNA(INDEX('General Inputs'!$E$9:$AF$11,MATCH('REC Deliveries'!$B107,'General Inputs'!$B$9:$B$11,0),MATCH('REC Deliveries'!$D107,'General Inputs'!$E$8:$AB$8,0)),SUMIFS('General Inputs'!$D$9:$D$11,'General Inputs'!$B$9:$B$11,'REC Deliveries'!$B107))</f>
        <v>498.97355288393879</v>
      </c>
      <c r="T107" s="117">
        <f>T23*SUMIFS('General Inputs'!$D$21:$D$23,'General Inputs'!$B$21:$B$23,'REC Deliveries'!$B107)</f>
        <v>0</v>
      </c>
      <c r="U107" s="41">
        <v>0</v>
      </c>
      <c r="V107" s="41">
        <v>0</v>
      </c>
      <c r="W107" s="41">
        <v>0</v>
      </c>
      <c r="X107" s="41">
        <v>0</v>
      </c>
      <c r="Y107" s="41">
        <v>0</v>
      </c>
      <c r="Z107" s="41">
        <v>0</v>
      </c>
      <c r="AA107" s="73">
        <f>AA23*_xlfn.IFNA(INDEX('General Inputs'!$E$9:$AF$11,MATCH('REC Deliveries'!$B107,'General Inputs'!$B$9:$B$11,0),MATCH('REC Deliveries'!$D107,'General Inputs'!$E$8:$AB$8,0)),SUMIFS('General Inputs'!$D$9:$D$11,'General Inputs'!$B$9:$B$11,'REC Deliveries'!$B107))</f>
        <v>1667.7085978252771</v>
      </c>
      <c r="AB107" s="73">
        <f>AB23*_xlfn.IFNA(INDEX('General Inputs'!$E$9:$AF$11,MATCH('REC Deliveries'!$B107,'General Inputs'!$B$9:$B$11,0),MATCH('REC Deliveries'!$D107,'General Inputs'!$E$8:$AB$8,0)),SUMIFS('General Inputs'!$D$9:$D$11,'General Inputs'!$B$9:$B$11,'REC Deliveries'!$B107))</f>
        <v>50395.432634005294</v>
      </c>
      <c r="AC107" s="73">
        <f>AC23*_xlfn.IFNA(INDEX('General Inputs'!$E$9:$AF$11,MATCH('REC Deliveries'!$B107,'General Inputs'!$B$9:$B$11,0),MATCH('REC Deliveries'!$D107,'General Inputs'!$E$8:$AB$8,0)),SUMIFS('General Inputs'!$D$9:$D$11,'General Inputs'!$B$9:$B$11,'REC Deliveries'!$B107))</f>
        <v>25527.293228087412</v>
      </c>
      <c r="AD107" s="73">
        <f>AD23*_xlfn.IFNA(INDEX('General Inputs'!$E$9:$AF$11,MATCH('REC Deliveries'!$B107,'General Inputs'!$B$9:$B$11,0),MATCH('REC Deliveries'!$D107,'General Inputs'!$E$8:$AB$8,0)),SUMIFS('General Inputs'!$D$9:$D$11,'General Inputs'!$B$9:$B$11,'REC Deliveries'!$B107))</f>
        <v>2223.4448134518843</v>
      </c>
    </row>
    <row r="108" spans="2:30">
      <c r="B108" s="20" t="s">
        <v>46</v>
      </c>
      <c r="C108" s="90" t="s">
        <v>229</v>
      </c>
      <c r="D108" s="20" t="s">
        <v>34</v>
      </c>
      <c r="E108" s="41">
        <f>SUMIFS('ABP Under Contract'!$C26:$Z26,'ABP Under Contract'!$C$6:$Z$6,'REC Deliveries'!$B108,'ABP Under Contract'!$C$7:$Z$7,'REC Deliveries'!E$4,'ABP Under Contract'!$C$8:$Z$8,'REC Deliveries'!E$7)</f>
        <v>7475</v>
      </c>
      <c r="F108" s="41">
        <f>SUMIFS('ABP Under Contract'!$C26:$Z26,'ABP Under Contract'!$C$6:$Z$6,'REC Deliveries'!$B108,'ABP Under Contract'!$C$7:$Z$7,'REC Deliveries'!F$4,'ABP Under Contract'!$C$8:$Z$8,'REC Deliveries'!F$7)</f>
        <v>12770</v>
      </c>
      <c r="G108" s="41">
        <f>SUMIFS('ABP Under Contract'!$C26:$Z26,'ABP Under Contract'!$C$6:$Z$6,'REC Deliveries'!$B108,'ABP Under Contract'!$C$7:$Z$7,'REC Deliveries'!G$4,'ABP Under Contract'!$C$8:$Z$8,'REC Deliveries'!G$7)</f>
        <v>0</v>
      </c>
      <c r="H108" s="41">
        <f>SUMIFS('ABP Under Contract'!$C26:$Z26,'ABP Under Contract'!$C$6:$Z$6,'REC Deliveries'!$B108,'ABP Under Contract'!$C$7:$Z$7,'REC Deliveries'!H$4,'ABP Under Contract'!$C$8:$Z$8,'REC Deliveries'!H$7)</f>
        <v>0</v>
      </c>
      <c r="I108" s="41">
        <f>SUMIFS('ABP Under Contract'!$C26:$Z26,'ABP Under Contract'!$C$6:$Z$6,'REC Deliveries'!$B108,'ABP Under Contract'!$C$7:$Z$7,'REC Deliveries'!I$4,'ABP Under Contract'!$C$8:$Z$8,'REC Deliveries'!I$7)</f>
        <v>0</v>
      </c>
      <c r="J108" s="41">
        <f>SUMIFS('ABP Under Contract'!$C26:$Z26,'ABP Under Contract'!$C$6:$Z$6,'REC Deliveries'!$B108,'ABP Under Contract'!$C$7:$Z$7,'REC Deliveries'!J$4,'ABP Under Contract'!$C$8:$Z$8,'REC Deliveries'!J$7)</f>
        <v>0</v>
      </c>
      <c r="K108" s="73">
        <f>K24*_xlfn.IFNA(INDEX('General Inputs'!$E$9:$AF$11,MATCH('REC Deliveries'!$B108,'General Inputs'!$B$9:$B$11,0),MATCH('REC Deliveries'!$D108,'General Inputs'!$E$8:$AB$8,0)),SUMIFS('General Inputs'!$D$9:$D$11,'General Inputs'!$B$9:$B$11,'REC Deliveries'!$B108))</f>
        <v>11528.393749938014</v>
      </c>
      <c r="L108" s="73">
        <f>L24*_xlfn.IFNA(INDEX('General Inputs'!$E$9:$AF$11,MATCH('REC Deliveries'!$B108,'General Inputs'!$B$9:$B$11,0),MATCH('REC Deliveries'!$D108,'General Inputs'!$E$8:$AB$8,0)),SUMIFS('General Inputs'!$D$9:$D$11,'General Inputs'!$B$9:$B$11,'REC Deliveries'!$B108))</f>
        <v>15175.710322933444</v>
      </c>
      <c r="M108" s="73">
        <f>M24*_xlfn.IFNA(INDEX('General Inputs'!$E$9:$AF$11,MATCH('REC Deliveries'!$B108,'General Inputs'!$B$9:$B$11,0),MATCH('REC Deliveries'!$D108,'General Inputs'!$E$8:$AB$8,0)),SUMIFS('General Inputs'!$D$9:$D$11,'General Inputs'!$B$9:$B$11,'REC Deliveries'!$B108))</f>
        <v>471.16882441195105</v>
      </c>
      <c r="N108" s="37">
        <v>0</v>
      </c>
      <c r="O108" s="37">
        <v>0</v>
      </c>
      <c r="P108" s="37">
        <v>0</v>
      </c>
      <c r="Q108" s="37">
        <v>0</v>
      </c>
      <c r="R108" s="37">
        <v>2852</v>
      </c>
      <c r="S108" s="73">
        <f>S24*_xlfn.IFNA(INDEX('General Inputs'!$E$9:$AF$11,MATCH('REC Deliveries'!$B108,'General Inputs'!$B$9:$B$11,0),MATCH('REC Deliveries'!$D108,'General Inputs'!$E$8:$AB$8,0)),SUMIFS('General Inputs'!$D$9:$D$11,'General Inputs'!$B$9:$B$11,'REC Deliveries'!$B108))</f>
        <v>492.40746778977649</v>
      </c>
      <c r="T108" s="117">
        <f>T24*SUMIFS('General Inputs'!$D$21:$D$23,'General Inputs'!$B$21:$B$23,'REC Deliveries'!$B108)</f>
        <v>0</v>
      </c>
      <c r="U108" s="41">
        <v>0</v>
      </c>
      <c r="V108" s="41">
        <v>0</v>
      </c>
      <c r="W108" s="41">
        <v>0</v>
      </c>
      <c r="X108" s="41">
        <v>0</v>
      </c>
      <c r="Y108" s="41">
        <v>0</v>
      </c>
      <c r="Z108" s="41">
        <v>0</v>
      </c>
      <c r="AA108" s="73">
        <f>AA24*_xlfn.IFNA(INDEX('General Inputs'!$E$9:$AF$11,MATCH('REC Deliveries'!$B108,'General Inputs'!$B$9:$B$11,0),MATCH('REC Deliveries'!$D108,'General Inputs'!$E$8:$AB$8,0)),SUMIFS('General Inputs'!$D$9:$D$11,'General Inputs'!$B$9:$B$11,'REC Deliveries'!$B108))</f>
        <v>1764.4491712315087</v>
      </c>
      <c r="AB108" s="73">
        <f>AB24*_xlfn.IFNA(INDEX('General Inputs'!$E$9:$AF$11,MATCH('REC Deliveries'!$B108,'General Inputs'!$B$9:$B$11,0),MATCH('REC Deliveries'!$D108,'General Inputs'!$E$8:$AB$8,0)),SUMIFS('General Inputs'!$D$9:$D$11,'General Inputs'!$B$9:$B$11,'REC Deliveries'!$B108))</f>
        <v>53122.422458201603</v>
      </c>
      <c r="AC108" s="73">
        <f>AC24*_xlfn.IFNA(INDEX('General Inputs'!$E$9:$AF$11,MATCH('REC Deliveries'!$B108,'General Inputs'!$B$9:$B$11,0),MATCH('REC Deliveries'!$D108,'General Inputs'!$E$8:$AB$8,0)),SUMIFS('General Inputs'!$D$9:$D$11,'General Inputs'!$B$9:$B$11,'REC Deliveries'!$B108))</f>
        <v>27546.55615534732</v>
      </c>
      <c r="AD108" s="73">
        <f>AD24*_xlfn.IFNA(INDEX('General Inputs'!$E$9:$AF$11,MATCH('REC Deliveries'!$B108,'General Inputs'!$B$9:$B$11,0),MATCH('REC Deliveries'!$D108,'General Inputs'!$E$8:$AB$8,0)),SUMIFS('General Inputs'!$D$9:$D$11,'General Inputs'!$B$9:$B$11,'REC Deliveries'!$B108))</f>
        <v>2461.1066390399146</v>
      </c>
    </row>
    <row r="109" spans="2:30">
      <c r="B109" s="20" t="s">
        <v>46</v>
      </c>
      <c r="C109" s="90" t="s">
        <v>229</v>
      </c>
      <c r="D109" s="20" t="s">
        <v>35</v>
      </c>
      <c r="E109" s="41">
        <f>SUMIFS('ABP Under Contract'!$C27:$Z27,'ABP Under Contract'!$C$6:$Z$6,'REC Deliveries'!$B109,'ABP Under Contract'!$C$7:$Z$7,'REC Deliveries'!E$4,'ABP Under Contract'!$C$8:$Z$8,'REC Deliveries'!E$7)</f>
        <v>7188</v>
      </c>
      <c r="F109" s="41">
        <f>SUMIFS('ABP Under Contract'!$C27:$Z27,'ABP Under Contract'!$C$6:$Z$6,'REC Deliveries'!$B109,'ABP Under Contract'!$C$7:$Z$7,'REC Deliveries'!F$4,'ABP Under Contract'!$C$8:$Z$8,'REC Deliveries'!F$7)</f>
        <v>12200</v>
      </c>
      <c r="G109" s="41">
        <f>SUMIFS('ABP Under Contract'!$C27:$Z27,'ABP Under Contract'!$C$6:$Z$6,'REC Deliveries'!$B109,'ABP Under Contract'!$C$7:$Z$7,'REC Deliveries'!G$4,'ABP Under Contract'!$C$8:$Z$8,'REC Deliveries'!G$7)</f>
        <v>0</v>
      </c>
      <c r="H109" s="41">
        <f>SUMIFS('ABP Under Contract'!$C27:$Z27,'ABP Under Contract'!$C$6:$Z$6,'REC Deliveries'!$B109,'ABP Under Contract'!$C$7:$Z$7,'REC Deliveries'!H$4,'ABP Under Contract'!$C$8:$Z$8,'REC Deliveries'!H$7)</f>
        <v>0</v>
      </c>
      <c r="I109" s="41">
        <f>SUMIFS('ABP Under Contract'!$C27:$Z27,'ABP Under Contract'!$C$6:$Z$6,'REC Deliveries'!$B109,'ABP Under Contract'!$C$7:$Z$7,'REC Deliveries'!I$4,'ABP Under Contract'!$C$8:$Z$8,'REC Deliveries'!I$7)</f>
        <v>0</v>
      </c>
      <c r="J109" s="41">
        <f>SUMIFS('ABP Under Contract'!$C27:$Z27,'ABP Under Contract'!$C$6:$Z$6,'REC Deliveries'!$B109,'ABP Under Contract'!$C$7:$Z$7,'REC Deliveries'!J$4,'ABP Under Contract'!$C$8:$Z$8,'REC Deliveries'!J$7)</f>
        <v>0</v>
      </c>
      <c r="K109" s="73">
        <f>K25*_xlfn.IFNA(INDEX('General Inputs'!$E$9:$AF$11,MATCH('REC Deliveries'!$B109,'General Inputs'!$B$9:$B$11,0),MATCH('REC Deliveries'!$D109,'General Inputs'!$E$8:$AB$8,0)),SUMIFS('General Inputs'!$D$9:$D$11,'General Inputs'!$B$9:$B$11,'REC Deliveries'!$B109))</f>
        <v>11378.71921631353</v>
      </c>
      <c r="L109" s="73">
        <f>L25*_xlfn.IFNA(INDEX('General Inputs'!$E$9:$AF$11,MATCH('REC Deliveries'!$B109,'General Inputs'!$B$9:$B$11,0),MATCH('REC Deliveries'!$D109,'General Inputs'!$E$8:$AB$8,0)),SUMIFS('General Inputs'!$D$9:$D$11,'General Inputs'!$B$9:$B$11,'REC Deliveries'!$B109))</f>
        <v>14903.788824902893</v>
      </c>
      <c r="M109" s="73">
        <f>M25*_xlfn.IFNA(INDEX('General Inputs'!$E$9:$AF$11,MATCH('REC Deliveries'!$B109,'General Inputs'!$B$9:$B$11,0),MATCH('REC Deliveries'!$D109,'General Inputs'!$E$8:$AB$8,0)),SUMIFS('General Inputs'!$D$9:$D$11,'General Inputs'!$B$9:$B$11,'REC Deliveries'!$B109))</f>
        <v>462.7263245333275</v>
      </c>
      <c r="N109" s="37">
        <v>0</v>
      </c>
      <c r="O109" s="37">
        <v>0</v>
      </c>
      <c r="P109" s="37">
        <v>0</v>
      </c>
      <c r="Q109" s="37">
        <v>0</v>
      </c>
      <c r="R109" s="37">
        <v>2852</v>
      </c>
      <c r="S109" s="73">
        <f>S25*_xlfn.IFNA(INDEX('General Inputs'!$E$9:$AF$11,MATCH('REC Deliveries'!$B109,'General Inputs'!$B$9:$B$11,0),MATCH('REC Deliveries'!$D109,'General Inputs'!$E$8:$AB$8,0)),SUMIFS('General Inputs'!$D$9:$D$11,'General Inputs'!$B$9:$B$11,'REC Deliveries'!$B109))</f>
        <v>483.58440953197072</v>
      </c>
      <c r="T109" s="117">
        <f>T25*SUMIFS('General Inputs'!$D$21:$D$23,'General Inputs'!$B$21:$B$23,'REC Deliveries'!$B109)</f>
        <v>0</v>
      </c>
      <c r="U109" s="41">
        <v>0</v>
      </c>
      <c r="V109" s="41">
        <v>0</v>
      </c>
      <c r="W109" s="41">
        <v>0</v>
      </c>
      <c r="X109" s="41">
        <v>0</v>
      </c>
      <c r="Y109" s="41">
        <v>0</v>
      </c>
      <c r="Z109" s="41">
        <v>0</v>
      </c>
      <c r="AA109" s="73">
        <f>AA25*_xlfn.IFNA(INDEX('General Inputs'!$E$9:$AF$11,MATCH('REC Deliveries'!$B109,'General Inputs'!$B$9:$B$11,0),MATCH('REC Deliveries'!$D109,'General Inputs'!$E$8:$AB$8,0)),SUMIFS('General Inputs'!$D$9:$D$11,'General Inputs'!$B$9:$B$11,'REC Deliveries'!$B109))</f>
        <v>1850.5236615335054</v>
      </c>
      <c r="AB109" s="73">
        <f>AB25*_xlfn.IFNA(INDEX('General Inputs'!$E$9:$AF$11,MATCH('REC Deliveries'!$B109,'General Inputs'!$B$9:$B$11,0),MATCH('REC Deliveries'!$D109,'General Inputs'!$E$8:$AB$8,0)),SUMIFS('General Inputs'!$D$9:$D$11,'General Inputs'!$B$9:$B$11,'REC Deliveries'!$B109))</f>
        <v>55532.199190187181</v>
      </c>
      <c r="AC109" s="73">
        <f>AC25*_xlfn.IFNA(INDEX('General Inputs'!$E$9:$AF$11,MATCH('REC Deliveries'!$B109,'General Inputs'!$B$9:$B$11,0),MATCH('REC Deliveries'!$D109,'General Inputs'!$E$8:$AB$8,0)),SUMIFS('General Inputs'!$D$9:$D$11,'General Inputs'!$B$9:$B$11,'REC Deliveries'!$B109))</f>
        <v>29377.574985001076</v>
      </c>
      <c r="AD109" s="73">
        <f>AD25*_xlfn.IFNA(INDEX('General Inputs'!$E$9:$AF$11,MATCH('REC Deliveries'!$B109,'General Inputs'!$B$9:$B$11,0),MATCH('REC Deliveries'!$D109,'General Inputs'!$E$8:$AB$8,0)),SUMIFS('General Inputs'!$D$9:$D$11,'General Inputs'!$B$9:$B$11,'REC Deliveries'!$B109))</f>
        <v>2680.4631087534171</v>
      </c>
    </row>
    <row r="110" spans="2:30">
      <c r="B110" s="20" t="s">
        <v>46</v>
      </c>
      <c r="C110" s="90" t="s">
        <v>229</v>
      </c>
      <c r="D110" s="20" t="s">
        <v>36</v>
      </c>
      <c r="E110" s="41">
        <f>SUMIFS('ABP Under Contract'!$C28:$Z28,'ABP Under Contract'!$C$6:$Z$6,'REC Deliveries'!$B110,'ABP Under Contract'!$C$7:$Z$7,'REC Deliveries'!E$4,'ABP Under Contract'!$C$8:$Z$8,'REC Deliveries'!E$7)</f>
        <v>1757</v>
      </c>
      <c r="F110" s="41">
        <f>SUMIFS('ABP Under Contract'!$C28:$Z28,'ABP Under Contract'!$C$6:$Z$6,'REC Deliveries'!$B110,'ABP Under Contract'!$C$7:$Z$7,'REC Deliveries'!F$4,'ABP Under Contract'!$C$8:$Z$8,'REC Deliveries'!F$7)</f>
        <v>10044</v>
      </c>
      <c r="G110" s="41">
        <f>SUMIFS('ABP Under Contract'!$C28:$Z28,'ABP Under Contract'!$C$6:$Z$6,'REC Deliveries'!$B110,'ABP Under Contract'!$C$7:$Z$7,'REC Deliveries'!G$4,'ABP Under Contract'!$C$8:$Z$8,'REC Deliveries'!G$7)</f>
        <v>0</v>
      </c>
      <c r="H110" s="41">
        <f>SUMIFS('ABP Under Contract'!$C28:$Z28,'ABP Under Contract'!$C$6:$Z$6,'REC Deliveries'!$B110,'ABP Under Contract'!$C$7:$Z$7,'REC Deliveries'!H$4,'ABP Under Contract'!$C$8:$Z$8,'REC Deliveries'!H$7)</f>
        <v>0</v>
      </c>
      <c r="I110" s="41">
        <f>SUMIFS('ABP Under Contract'!$C28:$Z28,'ABP Under Contract'!$C$6:$Z$6,'REC Deliveries'!$B110,'ABP Under Contract'!$C$7:$Z$7,'REC Deliveries'!I$4,'ABP Under Contract'!$C$8:$Z$8,'REC Deliveries'!I$7)</f>
        <v>0</v>
      </c>
      <c r="J110" s="41">
        <f>SUMIFS('ABP Under Contract'!$C28:$Z28,'ABP Under Contract'!$C$6:$Z$6,'REC Deliveries'!$B110,'ABP Under Contract'!$C$7:$Z$7,'REC Deliveries'!J$4,'ABP Under Contract'!$C$8:$Z$8,'REC Deliveries'!J$7)</f>
        <v>0</v>
      </c>
      <c r="K110" s="73">
        <f>K26*_xlfn.IFNA(INDEX('General Inputs'!$E$9:$AF$11,MATCH('REC Deliveries'!$B110,'General Inputs'!$B$9:$B$11,0),MATCH('REC Deliveries'!$D110,'General Inputs'!$E$8:$AB$8,0)),SUMIFS('General Inputs'!$D$9:$D$11,'General Inputs'!$B$9:$B$11,'REC Deliveries'!$B110))</f>
        <v>11381.660738277398</v>
      </c>
      <c r="L110" s="73">
        <f>L26*_xlfn.IFNA(INDEX('General Inputs'!$E$9:$AF$11,MATCH('REC Deliveries'!$B110,'General Inputs'!$B$9:$B$11,0),MATCH('REC Deliveries'!$D110,'General Inputs'!$E$8:$AB$8,0)),SUMIFS('General Inputs'!$D$9:$D$11,'General Inputs'!$B$9:$B$11,'REC Deliveries'!$B110))</f>
        <v>14833.103407402352</v>
      </c>
      <c r="M110" s="73">
        <f>M26*_xlfn.IFNA(INDEX('General Inputs'!$E$9:$AF$11,MATCH('REC Deliveries'!$B110,'General Inputs'!$B$9:$B$11,0),MATCH('REC Deliveries'!$D110,'General Inputs'!$E$8:$AB$8,0)),SUMIFS('General Inputs'!$D$9:$D$11,'General Inputs'!$B$9:$B$11,'REC Deliveries'!$B110))</f>
        <v>460.53171457055902</v>
      </c>
      <c r="N110" s="37">
        <v>0</v>
      </c>
      <c r="O110" s="37">
        <v>0</v>
      </c>
      <c r="P110" s="37">
        <v>0</v>
      </c>
      <c r="Q110" s="37">
        <v>0</v>
      </c>
      <c r="R110" s="37">
        <v>2852</v>
      </c>
      <c r="S110" s="73">
        <f>S26*_xlfn.IFNA(INDEX('General Inputs'!$E$9:$AF$11,MATCH('REC Deliveries'!$B110,'General Inputs'!$B$9:$B$11,0),MATCH('REC Deliveries'!$D110,'General Inputs'!$E$8:$AB$8,0)),SUMIFS('General Inputs'!$D$9:$D$11,'General Inputs'!$B$9:$B$11,'REC Deliveries'!$B110))</f>
        <v>481.29087422453233</v>
      </c>
      <c r="T110" s="117">
        <f>T26*SUMIFS('General Inputs'!$D$21:$D$23,'General Inputs'!$B$21:$B$23,'REC Deliveries'!$B110)</f>
        <v>0</v>
      </c>
      <c r="U110" s="41">
        <v>0</v>
      </c>
      <c r="V110" s="41">
        <v>0</v>
      </c>
      <c r="W110" s="41">
        <v>0</v>
      </c>
      <c r="X110" s="41">
        <v>0</v>
      </c>
      <c r="Y110" s="41">
        <v>0</v>
      </c>
      <c r="Z110" s="41">
        <v>0</v>
      </c>
      <c r="AA110" s="73">
        <f>AA26*_xlfn.IFNA(INDEX('General Inputs'!$E$9:$AF$11,MATCH('REC Deliveries'!$B110,'General Inputs'!$B$9:$B$11,0),MATCH('REC Deliveries'!$D110,'General Inputs'!$E$8:$AB$8,0)),SUMIFS('General Inputs'!$D$9:$D$11,'General Inputs'!$B$9:$B$11,'REC Deliveries'!$B110))</f>
        <v>1960.0127628716893</v>
      </c>
      <c r="AB110" s="73">
        <f>AB26*_xlfn.IFNA(INDEX('General Inputs'!$E$9:$AF$11,MATCH('REC Deliveries'!$B110,'General Inputs'!$B$9:$B$11,0),MATCH('REC Deliveries'!$D110,'General Inputs'!$E$8:$AB$8,0)),SUMIFS('General Inputs'!$D$9:$D$11,'General Inputs'!$B$9:$B$11,'REC Deliveries'!$B110))</f>
        <v>58646.827693817431</v>
      </c>
      <c r="AC110" s="73">
        <f>AC26*_xlfn.IFNA(INDEX('General Inputs'!$E$9:$AF$11,MATCH('REC Deliveries'!$B110,'General Inputs'!$B$9:$B$11,0),MATCH('REC Deliveries'!$D110,'General Inputs'!$E$8:$AB$8,0)),SUMIFS('General Inputs'!$D$9:$D$11,'General Inputs'!$B$9:$B$11,'REC Deliveries'!$B110))</f>
        <v>31563.44818100876</v>
      </c>
      <c r="AD110" s="73">
        <f>AD26*_xlfn.IFNA(INDEX('General Inputs'!$E$9:$AF$11,MATCH('REC Deliveries'!$B110,'General Inputs'!$B$9:$B$11,0),MATCH('REC Deliveries'!$D110,'General Inputs'!$E$8:$AB$8,0)),SUMIFS('General Inputs'!$D$9:$D$11,'General Inputs'!$B$9:$B$11,'REC Deliveries'!$B110))</f>
        <v>2931.2734477840572</v>
      </c>
    </row>
    <row r="111" spans="2:30">
      <c r="B111" s="20" t="s">
        <v>46</v>
      </c>
      <c r="C111" s="90" t="s">
        <v>229</v>
      </c>
      <c r="D111" s="20" t="s">
        <v>37</v>
      </c>
      <c r="E111" s="41">
        <f>SUMIFS('ABP Under Contract'!$C29:$Z29,'ABP Under Contract'!$C$6:$Z$6,'REC Deliveries'!$B111,'ABP Under Contract'!$C$7:$Z$7,'REC Deliveries'!E$4,'ABP Under Contract'!$C$8:$Z$8,'REC Deliveries'!E$7)</f>
        <v>118</v>
      </c>
      <c r="F111" s="41">
        <f>SUMIFS('ABP Under Contract'!$C29:$Z29,'ABP Under Contract'!$C$6:$Z$6,'REC Deliveries'!$B111,'ABP Under Contract'!$C$7:$Z$7,'REC Deliveries'!F$4,'ABP Under Contract'!$C$8:$Z$8,'REC Deliveries'!F$7)</f>
        <v>1059</v>
      </c>
      <c r="G111" s="41">
        <f>SUMIFS('ABP Under Contract'!$C29:$Z29,'ABP Under Contract'!$C$6:$Z$6,'REC Deliveries'!$B111,'ABP Under Contract'!$C$7:$Z$7,'REC Deliveries'!G$4,'ABP Under Contract'!$C$8:$Z$8,'REC Deliveries'!G$7)</f>
        <v>0</v>
      </c>
      <c r="H111" s="41">
        <f>SUMIFS('ABP Under Contract'!$C29:$Z29,'ABP Under Contract'!$C$6:$Z$6,'REC Deliveries'!$B111,'ABP Under Contract'!$C$7:$Z$7,'REC Deliveries'!H$4,'ABP Under Contract'!$C$8:$Z$8,'REC Deliveries'!H$7)</f>
        <v>0</v>
      </c>
      <c r="I111" s="41">
        <f>SUMIFS('ABP Under Contract'!$C29:$Z29,'ABP Under Contract'!$C$6:$Z$6,'REC Deliveries'!$B111,'ABP Under Contract'!$C$7:$Z$7,'REC Deliveries'!I$4,'ABP Under Contract'!$C$8:$Z$8,'REC Deliveries'!I$7)</f>
        <v>0</v>
      </c>
      <c r="J111" s="41">
        <f>SUMIFS('ABP Under Contract'!$C29:$Z29,'ABP Under Contract'!$C$6:$Z$6,'REC Deliveries'!$B111,'ABP Under Contract'!$C$7:$Z$7,'REC Deliveries'!J$4,'ABP Under Contract'!$C$8:$Z$8,'REC Deliveries'!J$7)</f>
        <v>0</v>
      </c>
      <c r="K111" s="73">
        <f>K27*_xlfn.IFNA(INDEX('General Inputs'!$E$9:$AF$11,MATCH('REC Deliveries'!$B111,'General Inputs'!$B$9:$B$11,0),MATCH('REC Deliveries'!$D111,'General Inputs'!$E$8:$AB$8,0)),SUMIFS('General Inputs'!$D$9:$D$11,'General Inputs'!$B$9:$B$11,'REC Deliveries'!$B111))</f>
        <v>11370.209678861391</v>
      </c>
      <c r="L111" s="73">
        <f>L27*_xlfn.IFNA(INDEX('General Inputs'!$E$9:$AF$11,MATCH('REC Deliveries'!$B111,'General Inputs'!$B$9:$B$11,0),MATCH('REC Deliveries'!$D111,'General Inputs'!$E$8:$AB$8,0)),SUMIFS('General Inputs'!$D$9:$D$11,'General Inputs'!$B$9:$B$11,'REC Deliveries'!$B111))</f>
        <v>14744.088961146128</v>
      </c>
      <c r="M111" s="73">
        <f>M27*_xlfn.IFNA(INDEX('General Inputs'!$E$9:$AF$11,MATCH('REC Deliveries'!$B111,'General Inputs'!$B$9:$B$11,0),MATCH('REC Deliveries'!$D111,'General Inputs'!$E$8:$AB$8,0)),SUMIFS('General Inputs'!$D$9:$D$11,'General Inputs'!$B$9:$B$11,'REC Deliveries'!$B111))</f>
        <v>457.76803293024443</v>
      </c>
      <c r="N111" s="37">
        <v>0</v>
      </c>
      <c r="O111" s="37">
        <v>0</v>
      </c>
      <c r="P111" s="37">
        <v>0</v>
      </c>
      <c r="Q111" s="37">
        <v>0</v>
      </c>
      <c r="R111" s="37">
        <v>2852</v>
      </c>
      <c r="S111" s="73">
        <f>S27*_xlfn.IFNA(INDEX('General Inputs'!$E$9:$AF$11,MATCH('REC Deliveries'!$B111,'General Inputs'!$B$9:$B$11,0),MATCH('REC Deliveries'!$D111,'General Inputs'!$E$8:$AB$8,0)),SUMIFS('General Inputs'!$D$9:$D$11,'General Inputs'!$B$9:$B$11,'REC Deliveries'!$B111))</f>
        <v>478.4026154778233</v>
      </c>
      <c r="T111" s="117">
        <f>T27*SUMIFS('General Inputs'!$D$21:$D$23,'General Inputs'!$B$21:$B$23,'REC Deliveries'!$B111)</f>
        <v>0</v>
      </c>
      <c r="U111" s="41">
        <v>0</v>
      </c>
      <c r="V111" s="41">
        <v>0</v>
      </c>
      <c r="W111" s="41">
        <v>0</v>
      </c>
      <c r="X111" s="41">
        <v>0</v>
      </c>
      <c r="Y111" s="41">
        <v>0</v>
      </c>
      <c r="Z111" s="41">
        <v>0</v>
      </c>
      <c r="AA111" s="73">
        <f>AA27*_xlfn.IFNA(INDEX('General Inputs'!$E$9:$AF$11,MATCH('REC Deliveries'!$B111,'General Inputs'!$B$9:$B$11,0),MATCH('REC Deliveries'!$D111,'General Inputs'!$E$8:$AB$8,0)),SUMIFS('General Inputs'!$D$9:$D$11,'General Inputs'!$B$9:$B$11,'REC Deliveries'!$B111))</f>
        <v>2066.9418446593054</v>
      </c>
      <c r="AB111" s="73">
        <f>AB27*_xlfn.IFNA(INDEX('General Inputs'!$E$9:$AF$11,MATCH('REC Deliveries'!$B111,'General Inputs'!$B$9:$B$11,0),MATCH('REC Deliveries'!$D111,'General Inputs'!$E$8:$AB$8,0)),SUMIFS('General Inputs'!$D$9:$D$11,'General Inputs'!$B$9:$B$11,'REC Deliveries'!$B111))</f>
        <v>61684.976925395327</v>
      </c>
      <c r="AC111" s="73">
        <f>AC27*_xlfn.IFNA(INDEX('General Inputs'!$E$9:$AF$11,MATCH('REC Deliveries'!$B111,'General Inputs'!$B$9:$B$11,0),MATCH('REC Deliveries'!$D111,'General Inputs'!$E$8:$AB$8,0)),SUMIFS('General Inputs'!$D$9:$D$11,'General Inputs'!$B$9:$B$11,'REC Deliveries'!$B111))</f>
        <v>33696.899055952919</v>
      </c>
      <c r="AD111" s="73">
        <f>AD27*_xlfn.IFNA(INDEX('General Inputs'!$E$9:$AF$11,MATCH('REC Deliveries'!$B111,'General Inputs'!$B$9:$B$11,0),MATCH('REC Deliveries'!$D111,'General Inputs'!$E$8:$AB$8,0)),SUMIFS('General Inputs'!$D$9:$D$11,'General Inputs'!$B$9:$B$11,'REC Deliveries'!$B111))</f>
        <v>3176.9407401662693</v>
      </c>
    </row>
    <row r="112" spans="2:30">
      <c r="B112" s="20" t="s">
        <v>46</v>
      </c>
      <c r="C112" s="90" t="s">
        <v>229</v>
      </c>
      <c r="D112" s="20" t="s">
        <v>38</v>
      </c>
      <c r="E112" s="41">
        <f>SUMIFS('ABP Under Contract'!$C30:$Z30,'ABP Under Contract'!$C$6:$Z$6,'REC Deliveries'!$B112,'ABP Under Contract'!$C$7:$Z$7,'REC Deliveries'!E$4,'ABP Under Contract'!$C$8:$Z$8,'REC Deliveries'!E$7)</f>
        <v>0</v>
      </c>
      <c r="F112" s="41">
        <f>SUMIFS('ABP Under Contract'!$C30:$Z30,'ABP Under Contract'!$C$6:$Z$6,'REC Deliveries'!$B112,'ABP Under Contract'!$C$7:$Z$7,'REC Deliveries'!F$4,'ABP Under Contract'!$C$8:$Z$8,'REC Deliveries'!F$7)</f>
        <v>0</v>
      </c>
      <c r="G112" s="41">
        <f>SUMIFS('ABP Under Contract'!$C30:$Z30,'ABP Under Contract'!$C$6:$Z$6,'REC Deliveries'!$B112,'ABP Under Contract'!$C$7:$Z$7,'REC Deliveries'!G$4,'ABP Under Contract'!$C$8:$Z$8,'REC Deliveries'!G$7)</f>
        <v>0</v>
      </c>
      <c r="H112" s="41">
        <f>SUMIFS('ABP Under Contract'!$C30:$Z30,'ABP Under Contract'!$C$6:$Z$6,'REC Deliveries'!$B112,'ABP Under Contract'!$C$7:$Z$7,'REC Deliveries'!H$4,'ABP Under Contract'!$C$8:$Z$8,'REC Deliveries'!H$7)</f>
        <v>0</v>
      </c>
      <c r="I112" s="41">
        <f>SUMIFS('ABP Under Contract'!$C30:$Z30,'ABP Under Contract'!$C$6:$Z$6,'REC Deliveries'!$B112,'ABP Under Contract'!$C$7:$Z$7,'REC Deliveries'!I$4,'ABP Under Contract'!$C$8:$Z$8,'REC Deliveries'!I$7)</f>
        <v>0</v>
      </c>
      <c r="J112" s="41">
        <f>SUMIFS('ABP Under Contract'!$C30:$Z30,'ABP Under Contract'!$C$6:$Z$6,'REC Deliveries'!$B112,'ABP Under Contract'!$C$7:$Z$7,'REC Deliveries'!J$4,'ABP Under Contract'!$C$8:$Z$8,'REC Deliveries'!J$7)</f>
        <v>0</v>
      </c>
      <c r="K112" s="73">
        <f>K28*_xlfn.IFNA(INDEX('General Inputs'!$E$9:$AF$11,MATCH('REC Deliveries'!$B112,'General Inputs'!$B$9:$B$11,0),MATCH('REC Deliveries'!$D112,'General Inputs'!$E$8:$AB$8,0)),SUMIFS('General Inputs'!$D$9:$D$11,'General Inputs'!$B$9:$B$11,'REC Deliveries'!$B112))</f>
        <v>11401.959550842885</v>
      </c>
      <c r="L112" s="73">
        <f>L28*_xlfn.IFNA(INDEX('General Inputs'!$E$9:$AF$11,MATCH('REC Deliveries'!$B112,'General Inputs'!$B$9:$B$11,0),MATCH('REC Deliveries'!$D112,'General Inputs'!$E$8:$AB$8,0)),SUMIFS('General Inputs'!$D$9:$D$11,'General Inputs'!$B$9:$B$11,'REC Deliveries'!$B112))</f>
        <v>14711.333664342999</v>
      </c>
      <c r="M112" s="73">
        <f>M28*_xlfn.IFNA(INDEX('General Inputs'!$E$9:$AF$11,MATCH('REC Deliveries'!$B112,'General Inputs'!$B$9:$B$11,0),MATCH('REC Deliveries'!$D112,'General Inputs'!$E$8:$AB$8,0)),SUMIFS('General Inputs'!$D$9:$D$11,'General Inputs'!$B$9:$B$11,'REC Deliveries'!$B112))</f>
        <v>456.75106078465234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73">
        <f>S28*_xlfn.IFNA(INDEX('General Inputs'!$E$9:$AF$11,MATCH('REC Deliveries'!$B112,'General Inputs'!$B$9:$B$11,0),MATCH('REC Deliveries'!$D112,'General Inputs'!$E$8:$AB$8,0)),SUMIFS('General Inputs'!$D$9:$D$11,'General Inputs'!$B$9:$B$11,'REC Deliveries'!$B112))</f>
        <v>477.33980178328682</v>
      </c>
      <c r="T112" s="117">
        <f>T28*SUMIFS('General Inputs'!$D$21:$D$23,'General Inputs'!$B$21:$B$23,'REC Deliveries'!$B112)</f>
        <v>0</v>
      </c>
      <c r="U112" s="41">
        <v>0</v>
      </c>
      <c r="V112" s="41">
        <v>0</v>
      </c>
      <c r="W112" s="41">
        <v>0</v>
      </c>
      <c r="X112" s="41">
        <v>0</v>
      </c>
      <c r="Y112" s="41">
        <v>0</v>
      </c>
      <c r="Z112" s="41">
        <v>0</v>
      </c>
      <c r="AA112" s="73">
        <f>AA28*_xlfn.IFNA(INDEX('General Inputs'!$E$9:$AF$11,MATCH('REC Deliveries'!$B112,'General Inputs'!$B$9:$B$11,0),MATCH('REC Deliveries'!$D112,'General Inputs'!$E$8:$AB$8,0)),SUMIFS('General Inputs'!$D$9:$D$11,'General Inputs'!$B$9:$B$11,'REC Deliveries'!$B112))</f>
        <v>2181.9186562012633</v>
      </c>
      <c r="AB112" s="73">
        <f>AB28*_xlfn.IFNA(INDEX('General Inputs'!$E$9:$AF$11,MATCH('REC Deliveries'!$B112,'General Inputs'!$B$9:$B$11,0),MATCH('REC Deliveries'!$D112,'General Inputs'!$E$8:$AB$8,0)),SUMIFS('General Inputs'!$D$9:$D$11,'General Inputs'!$B$9:$B$11,'REC Deliveries'!$B112))</f>
        <v>64963.026482028217</v>
      </c>
      <c r="AC112" s="73">
        <f>AC28*_xlfn.IFNA(INDEX('General Inputs'!$E$9:$AF$11,MATCH('REC Deliveries'!$B112,'General Inputs'!$B$9:$B$11,0),MATCH('REC Deliveries'!$D112,'General Inputs'!$E$8:$AB$8,0)),SUMIFS('General Inputs'!$D$9:$D$11,'General Inputs'!$B$9:$B$11,'REC Deliveries'!$B112))</f>
        <v>35951.389963519163</v>
      </c>
      <c r="AD112" s="73">
        <f>AD28*_xlfn.IFNA(INDEX('General Inputs'!$E$9:$AF$11,MATCH('REC Deliveries'!$B112,'General Inputs'!$B$9:$B$11,0),MATCH('REC Deliveries'!$D112,'General Inputs'!$E$8:$AB$8,0)),SUMIFS('General Inputs'!$D$9:$D$11,'General Inputs'!$B$9:$B$11,'REC Deliveries'!$B112))</f>
        <v>3433.8760608591442</v>
      </c>
    </row>
    <row r="113" spans="2:30">
      <c r="B113" s="20" t="s">
        <v>46</v>
      </c>
      <c r="C113" s="90" t="s">
        <v>229</v>
      </c>
      <c r="D113" s="20" t="s">
        <v>39</v>
      </c>
      <c r="E113" s="41">
        <f>SUMIFS('ABP Under Contract'!$C31:$Z31,'ABP Under Contract'!$C$6:$Z$6,'REC Deliveries'!$B113,'ABP Under Contract'!$C$7:$Z$7,'REC Deliveries'!E$4,'ABP Under Contract'!$C$8:$Z$8,'REC Deliveries'!E$7)</f>
        <v>0</v>
      </c>
      <c r="F113" s="41">
        <f>SUMIFS('ABP Under Contract'!$C31:$Z31,'ABP Under Contract'!$C$6:$Z$6,'REC Deliveries'!$B113,'ABP Under Contract'!$C$7:$Z$7,'REC Deliveries'!F$4,'ABP Under Contract'!$C$8:$Z$8,'REC Deliveries'!F$7)</f>
        <v>0</v>
      </c>
      <c r="G113" s="41">
        <f>SUMIFS('ABP Under Contract'!$C31:$Z31,'ABP Under Contract'!$C$6:$Z$6,'REC Deliveries'!$B113,'ABP Under Contract'!$C$7:$Z$7,'REC Deliveries'!G$4,'ABP Under Contract'!$C$8:$Z$8,'REC Deliveries'!G$7)</f>
        <v>0</v>
      </c>
      <c r="H113" s="41">
        <f>SUMIFS('ABP Under Contract'!$C31:$Z31,'ABP Under Contract'!$C$6:$Z$6,'REC Deliveries'!$B113,'ABP Under Contract'!$C$7:$Z$7,'REC Deliveries'!H$4,'ABP Under Contract'!$C$8:$Z$8,'REC Deliveries'!H$7)</f>
        <v>0</v>
      </c>
      <c r="I113" s="41">
        <f>SUMIFS('ABP Under Contract'!$C31:$Z31,'ABP Under Contract'!$C$6:$Z$6,'REC Deliveries'!$B113,'ABP Under Contract'!$C$7:$Z$7,'REC Deliveries'!I$4,'ABP Under Contract'!$C$8:$Z$8,'REC Deliveries'!I$7)</f>
        <v>0</v>
      </c>
      <c r="J113" s="41">
        <f>SUMIFS('ABP Under Contract'!$C31:$Z31,'ABP Under Contract'!$C$6:$Z$6,'REC Deliveries'!$B113,'ABP Under Contract'!$C$7:$Z$7,'REC Deliveries'!J$4,'ABP Under Contract'!$C$8:$Z$8,'REC Deliveries'!J$7)</f>
        <v>0</v>
      </c>
      <c r="K113" s="73">
        <f>K29*_xlfn.IFNA(INDEX('General Inputs'!$E$9:$AF$11,MATCH('REC Deliveries'!$B113,'General Inputs'!$B$9:$B$11,0),MATCH('REC Deliveries'!$D113,'General Inputs'!$E$8:$AB$8,0)),SUMIFS('General Inputs'!$D$9:$D$11,'General Inputs'!$B$9:$B$11,'REC Deliveries'!$B113))</f>
        <v>11283.739845334792</v>
      </c>
      <c r="L113" s="73">
        <f>L29*_xlfn.IFNA(INDEX('General Inputs'!$E$9:$AF$11,MATCH('REC Deliveries'!$B113,'General Inputs'!$B$9:$B$11,0),MATCH('REC Deliveries'!$D113,'General Inputs'!$E$8:$AB$8,0)),SUMIFS('General Inputs'!$D$9:$D$11,'General Inputs'!$B$9:$B$11,'REC Deliveries'!$B113))</f>
        <v>14486.007146457589</v>
      </c>
      <c r="M113" s="73">
        <f>M29*_xlfn.IFNA(INDEX('General Inputs'!$E$9:$AF$11,MATCH('REC Deliveries'!$B113,'General Inputs'!$B$9:$B$11,0),MATCH('REC Deliveries'!$D113,'General Inputs'!$E$8:$AB$8,0)),SUMIFS('General Inputs'!$D$9:$D$11,'General Inputs'!$B$9:$B$11,'REC Deliveries'!$B113))</f>
        <v>449.75522149398887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73">
        <f>S29*_xlfn.IFNA(INDEX('General Inputs'!$E$9:$AF$11,MATCH('REC Deliveries'!$B113,'General Inputs'!$B$9:$B$11,0),MATCH('REC Deliveries'!$D113,'General Inputs'!$E$8:$AB$8,0)),SUMIFS('General Inputs'!$D$9:$D$11,'General Inputs'!$B$9:$B$11,'REC Deliveries'!$B113))</f>
        <v>470.02861451515798</v>
      </c>
      <c r="T113" s="117">
        <f>T29*SUMIFS('General Inputs'!$D$21:$D$23,'General Inputs'!$B$21:$B$23,'REC Deliveries'!$B113)</f>
        <v>0</v>
      </c>
      <c r="U113" s="41">
        <v>0</v>
      </c>
      <c r="V113" s="41">
        <v>0</v>
      </c>
      <c r="W113" s="41">
        <v>0</v>
      </c>
      <c r="X113" s="41">
        <v>0</v>
      </c>
      <c r="Y113" s="41">
        <v>0</v>
      </c>
      <c r="Z113" s="41">
        <v>0</v>
      </c>
      <c r="AA113" s="73">
        <f>AA29*_xlfn.IFNA(INDEX('General Inputs'!$E$9:$AF$11,MATCH('REC Deliveries'!$B113,'General Inputs'!$B$9:$B$11,0),MATCH('REC Deliveries'!$D113,'General Inputs'!$E$8:$AB$8,0)),SUMIFS('General Inputs'!$D$9:$D$11,'General Inputs'!$B$9:$B$11,'REC Deliveries'!$B113))</f>
        <v>2267.3685809318335</v>
      </c>
      <c r="AB113" s="73">
        <f>AB29*_xlfn.IFNA(INDEX('General Inputs'!$E$9:$AF$11,MATCH('REC Deliveries'!$B113,'General Inputs'!$B$9:$B$11,0),MATCH('REC Deliveries'!$D113,'General Inputs'!$E$8:$AB$8,0)),SUMIFS('General Inputs'!$D$9:$D$11,'General Inputs'!$B$9:$B$11,'REC Deliveries'!$B113))</f>
        <v>67363.065923236805</v>
      </c>
      <c r="AC113" s="73">
        <f>AC29*_xlfn.IFNA(INDEX('General Inputs'!$E$9:$AF$11,MATCH('REC Deliveries'!$B113,'General Inputs'!$B$9:$B$11,0),MATCH('REC Deliveries'!$D113,'General Inputs'!$E$8:$AB$8,0)),SUMIFS('General Inputs'!$D$9:$D$11,'General Inputs'!$B$9:$B$11,'REC Deliveries'!$B113))</f>
        <v>37705.939555288714</v>
      </c>
      <c r="AD113" s="73">
        <f>AD29*_xlfn.IFNA(INDEX('General Inputs'!$E$9:$AF$11,MATCH('REC Deliveries'!$B113,'General Inputs'!$B$9:$B$11,0),MATCH('REC Deliveries'!$D113,'General Inputs'!$E$8:$AB$8,0)),SUMIFS('General Inputs'!$D$9:$D$11,'General Inputs'!$B$9:$B$11,'REC Deliveries'!$B113))</f>
        <v>3642.5370075679866</v>
      </c>
    </row>
    <row r="114" spans="2:30">
      <c r="B114" s="20" t="s">
        <v>46</v>
      </c>
      <c r="C114" s="90" t="s">
        <v>229</v>
      </c>
      <c r="D114" s="20" t="s">
        <v>40</v>
      </c>
      <c r="E114" s="41">
        <f>SUMIFS('ABP Under Contract'!$C32:$Z32,'ABP Under Contract'!$C$6:$Z$6,'REC Deliveries'!$B114,'ABP Under Contract'!$C$7:$Z$7,'REC Deliveries'!E$4,'ABP Under Contract'!$C$8:$Z$8,'REC Deliveries'!E$7)</f>
        <v>0</v>
      </c>
      <c r="F114" s="41">
        <f>SUMIFS('ABP Under Contract'!$C32:$Z32,'ABP Under Contract'!$C$6:$Z$6,'REC Deliveries'!$B114,'ABP Under Contract'!$C$7:$Z$7,'REC Deliveries'!F$4,'ABP Under Contract'!$C$8:$Z$8,'REC Deliveries'!F$7)</f>
        <v>0</v>
      </c>
      <c r="G114" s="41">
        <f>SUMIFS('ABP Under Contract'!$C32:$Z32,'ABP Under Contract'!$C$6:$Z$6,'REC Deliveries'!$B114,'ABP Under Contract'!$C$7:$Z$7,'REC Deliveries'!G$4,'ABP Under Contract'!$C$8:$Z$8,'REC Deliveries'!G$7)</f>
        <v>0</v>
      </c>
      <c r="H114" s="41">
        <f>SUMIFS('ABP Under Contract'!$C32:$Z32,'ABP Under Contract'!$C$6:$Z$6,'REC Deliveries'!$B114,'ABP Under Contract'!$C$7:$Z$7,'REC Deliveries'!H$4,'ABP Under Contract'!$C$8:$Z$8,'REC Deliveries'!H$7)</f>
        <v>0</v>
      </c>
      <c r="I114" s="41">
        <f>SUMIFS('ABP Under Contract'!$C32:$Z32,'ABP Under Contract'!$C$6:$Z$6,'REC Deliveries'!$B114,'ABP Under Contract'!$C$7:$Z$7,'REC Deliveries'!I$4,'ABP Under Contract'!$C$8:$Z$8,'REC Deliveries'!I$7)</f>
        <v>0</v>
      </c>
      <c r="J114" s="41">
        <f>SUMIFS('ABP Under Contract'!$C32:$Z32,'ABP Under Contract'!$C$6:$Z$6,'REC Deliveries'!$B114,'ABP Under Contract'!$C$7:$Z$7,'REC Deliveries'!J$4,'ABP Under Contract'!$C$8:$Z$8,'REC Deliveries'!J$7)</f>
        <v>0</v>
      </c>
      <c r="K114" s="73">
        <f>K30*_xlfn.IFNA(INDEX('General Inputs'!$E$9:$AF$11,MATCH('REC Deliveries'!$B114,'General Inputs'!$B$9:$B$11,0),MATCH('REC Deliveries'!$D114,'General Inputs'!$E$8:$AB$8,0)),SUMIFS('General Inputs'!$D$9:$D$11,'General Inputs'!$B$9:$B$11,'REC Deliveries'!$B114))</f>
        <v>11312.248160688861</v>
      </c>
      <c r="L114" s="73">
        <f>L30*_xlfn.IFNA(INDEX('General Inputs'!$E$9:$AF$11,MATCH('REC Deliveries'!$B114,'General Inputs'!$B$9:$B$11,0),MATCH('REC Deliveries'!$D114,'General Inputs'!$E$8:$AB$8,0)),SUMIFS('General Inputs'!$D$9:$D$11,'General Inputs'!$B$9:$B$11,'REC Deliveries'!$B114))</f>
        <v>14449.992945128168</v>
      </c>
      <c r="M114" s="73">
        <f>M30*_xlfn.IFNA(INDEX('General Inputs'!$E$9:$AF$11,MATCH('REC Deliveries'!$B114,'General Inputs'!$B$9:$B$11,0),MATCH('REC Deliveries'!$D114,'General Inputs'!$E$8:$AB$8,0)),SUMIFS('General Inputs'!$D$9:$D$11,'General Inputs'!$B$9:$B$11,'REC Deliveries'!$B114))</f>
        <v>448.63706830435689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73">
        <f>S30*_xlfn.IFNA(INDEX('General Inputs'!$E$9:$AF$11,MATCH('REC Deliveries'!$B114,'General Inputs'!$B$9:$B$11,0),MATCH('REC Deliveries'!$D114,'General Inputs'!$E$8:$AB$8,0)),SUMIFS('General Inputs'!$D$9:$D$11,'General Inputs'!$B$9:$B$11,'REC Deliveries'!$B114))</f>
        <v>468.86005888884949</v>
      </c>
      <c r="T114" s="117">
        <f>T30*SUMIFS('General Inputs'!$D$21:$D$23,'General Inputs'!$B$21:$B$23,'REC Deliveries'!$B114)</f>
        <v>0</v>
      </c>
      <c r="U114" s="41">
        <v>0</v>
      </c>
      <c r="V114" s="41">
        <v>0</v>
      </c>
      <c r="W114" s="41">
        <v>0</v>
      </c>
      <c r="X114" s="41">
        <v>0</v>
      </c>
      <c r="Y114" s="41">
        <v>0</v>
      </c>
      <c r="Z114" s="41">
        <v>0</v>
      </c>
      <c r="AA114" s="73">
        <f>AA30*_xlfn.IFNA(INDEX('General Inputs'!$E$9:$AF$11,MATCH('REC Deliveries'!$B114,'General Inputs'!$B$9:$B$11,0),MATCH('REC Deliveries'!$D114,'General Inputs'!$E$8:$AB$8,0)),SUMIFS('General Inputs'!$D$9:$D$11,'General Inputs'!$B$9:$B$11,'REC Deliveries'!$B114))</f>
        <v>2381.4429814529994</v>
      </c>
      <c r="AB114" s="73">
        <f>AB30*_xlfn.IFNA(INDEX('General Inputs'!$E$9:$AF$11,MATCH('REC Deliveries'!$B114,'General Inputs'!$B$9:$B$11,0),MATCH('REC Deliveries'!$D114,'General Inputs'!$E$8:$AB$8,0)),SUMIFS('General Inputs'!$D$9:$D$11,'General Inputs'!$B$9:$B$11,'REC Deliveries'!$B114))</f>
        <v>70614.623792563172</v>
      </c>
      <c r="AC114" s="73">
        <f>AC30*_xlfn.IFNA(INDEX('General Inputs'!$E$9:$AF$11,MATCH('REC Deliveries'!$B114,'General Inputs'!$B$9:$B$11,0),MATCH('REC Deliveries'!$D114,'General Inputs'!$E$8:$AB$8,0)),SUMIFS('General Inputs'!$D$9:$D$11,'General Inputs'!$B$9:$B$11,'REC Deliveries'!$B114))</f>
        <v>39923.221467475909</v>
      </c>
      <c r="AD114" s="73">
        <f>AD30*_xlfn.IFNA(INDEX('General Inputs'!$E$9:$AF$11,MATCH('REC Deliveries'!$B114,'General Inputs'!$B$9:$B$11,0),MATCH('REC Deliveries'!$D114,'General Inputs'!$E$8:$AB$8,0)),SUMIFS('General Inputs'!$D$9:$D$11,'General Inputs'!$B$9:$B$11,'REC Deliveries'!$B114))</f>
        <v>3895.3972199480586</v>
      </c>
    </row>
    <row r="115" spans="2:30">
      <c r="B115" s="20" t="s">
        <v>46</v>
      </c>
      <c r="C115" s="90" t="s">
        <v>229</v>
      </c>
      <c r="D115" s="20" t="s">
        <v>41</v>
      </c>
      <c r="E115" s="41">
        <f>SUMIFS('ABP Under Contract'!$C33:$Z33,'ABP Under Contract'!$C$6:$Z$6,'REC Deliveries'!$B115,'ABP Under Contract'!$C$7:$Z$7,'REC Deliveries'!E$4,'ABP Under Contract'!$C$8:$Z$8,'REC Deliveries'!E$7)</f>
        <v>0</v>
      </c>
      <c r="F115" s="41">
        <f>SUMIFS('ABP Under Contract'!$C33:$Z33,'ABP Under Contract'!$C$6:$Z$6,'REC Deliveries'!$B115,'ABP Under Contract'!$C$7:$Z$7,'REC Deliveries'!F$4,'ABP Under Contract'!$C$8:$Z$8,'REC Deliveries'!F$7)</f>
        <v>0</v>
      </c>
      <c r="G115" s="41">
        <f>SUMIFS('ABP Under Contract'!$C33:$Z33,'ABP Under Contract'!$C$6:$Z$6,'REC Deliveries'!$B115,'ABP Under Contract'!$C$7:$Z$7,'REC Deliveries'!G$4,'ABP Under Contract'!$C$8:$Z$8,'REC Deliveries'!G$7)</f>
        <v>0</v>
      </c>
      <c r="H115" s="41">
        <f>SUMIFS('ABP Under Contract'!$C33:$Z33,'ABP Under Contract'!$C$6:$Z$6,'REC Deliveries'!$B115,'ABP Under Contract'!$C$7:$Z$7,'REC Deliveries'!H$4,'ABP Under Contract'!$C$8:$Z$8,'REC Deliveries'!H$7)</f>
        <v>0</v>
      </c>
      <c r="I115" s="41">
        <f>SUMIFS('ABP Under Contract'!$C33:$Z33,'ABP Under Contract'!$C$6:$Z$6,'REC Deliveries'!$B115,'ABP Under Contract'!$C$7:$Z$7,'REC Deliveries'!I$4,'ABP Under Contract'!$C$8:$Z$8,'REC Deliveries'!I$7)</f>
        <v>0</v>
      </c>
      <c r="J115" s="41">
        <f>SUMIFS('ABP Under Contract'!$C33:$Z33,'ABP Under Contract'!$C$6:$Z$6,'REC Deliveries'!$B115,'ABP Under Contract'!$C$7:$Z$7,'REC Deliveries'!J$4,'ABP Under Contract'!$C$8:$Z$8,'REC Deliveries'!J$7)</f>
        <v>0</v>
      </c>
      <c r="K115" s="73">
        <f>K31*_xlfn.IFNA(INDEX('General Inputs'!$E$9:$AF$11,MATCH('REC Deliveries'!$B115,'General Inputs'!$B$9:$B$11,0),MATCH('REC Deliveries'!$D115,'General Inputs'!$E$8:$AB$8,0)),SUMIFS('General Inputs'!$D$9:$D$11,'General Inputs'!$B$9:$B$11,'REC Deliveries'!$B115))</f>
        <v>11298.315122676888</v>
      </c>
      <c r="L115" s="73">
        <f>L31*_xlfn.IFNA(INDEX('General Inputs'!$E$9:$AF$11,MATCH('REC Deliveries'!$B115,'General Inputs'!$B$9:$B$11,0),MATCH('REC Deliveries'!$D115,'General Inputs'!$E$8:$AB$8,0)),SUMIFS('General Inputs'!$D$9:$D$11,'General Inputs'!$B$9:$B$11,'REC Deliveries'!$B115))</f>
        <v>14360.034242349157</v>
      </c>
      <c r="M115" s="73">
        <f>M31*_xlfn.IFNA(INDEX('General Inputs'!$E$9:$AF$11,MATCH('REC Deliveries'!$B115,'General Inputs'!$B$9:$B$11,0),MATCH('REC Deliveries'!$D115,'General Inputs'!$E$8:$AB$8,0)),SUMIFS('General Inputs'!$D$9:$D$11,'General Inputs'!$B$9:$B$11,'REC Deliveries'!$B115))</f>
        <v>445.84406980003274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73">
        <f>S31*_xlfn.IFNA(INDEX('General Inputs'!$E$9:$AF$11,MATCH('REC Deliveries'!$B115,'General Inputs'!$B$9:$B$11,0),MATCH('REC Deliveries'!$D115,'General Inputs'!$E$8:$AB$8,0)),SUMIFS('General Inputs'!$D$9:$D$11,'General Inputs'!$B$9:$B$11,'REC Deliveries'!$B115))</f>
        <v>465.94116177639444</v>
      </c>
      <c r="T115" s="117">
        <f>T31*SUMIFS('General Inputs'!$D$21:$D$23,'General Inputs'!$B$21:$B$23,'REC Deliveries'!$B115)</f>
        <v>0</v>
      </c>
      <c r="U115" s="41">
        <v>0</v>
      </c>
      <c r="V115" s="41">
        <v>0</v>
      </c>
      <c r="W115" s="41">
        <v>0</v>
      </c>
      <c r="X115" s="41">
        <v>0</v>
      </c>
      <c r="Y115" s="41">
        <v>0</v>
      </c>
      <c r="Z115" s="41">
        <v>0</v>
      </c>
      <c r="AA115" s="73">
        <f>AA31*_xlfn.IFNA(INDEX('General Inputs'!$E$9:$AF$11,MATCH('REC Deliveries'!$B115,'General Inputs'!$B$9:$B$11,0),MATCH('REC Deliveries'!$D115,'General Inputs'!$E$8:$AB$8,0)),SUMIFS('General Inputs'!$D$9:$D$11,'General Inputs'!$B$9:$B$11,'REC Deliveries'!$B115))</f>
        <v>2378.5098124566507</v>
      </c>
      <c r="AB115" s="73">
        <f>AB31*_xlfn.IFNA(INDEX('General Inputs'!$E$9:$AF$11,MATCH('REC Deliveries'!$B115,'General Inputs'!$B$9:$B$11,0),MATCH('REC Deliveries'!$D115,'General Inputs'!$E$8:$AB$8,0)),SUMIFS('General Inputs'!$D$9:$D$11,'General Inputs'!$B$9:$B$11,'REC Deliveries'!$B115))</f>
        <v>73605.219525634035</v>
      </c>
      <c r="AC115" s="73">
        <f>AC31*_xlfn.IFNA(INDEX('General Inputs'!$E$9:$AF$11,MATCH('REC Deliveries'!$B115,'General Inputs'!$B$9:$B$11,0),MATCH('REC Deliveries'!$D115,'General Inputs'!$E$8:$AB$8,0)),SUMIFS('General Inputs'!$D$9:$D$11,'General Inputs'!$B$9:$B$11,'REC Deliveries'!$B115))</f>
        <v>41982.856317351572</v>
      </c>
      <c r="AD115" s="73">
        <f>AD31*_xlfn.IFNA(INDEX('General Inputs'!$E$9:$AF$11,MATCH('REC Deliveries'!$B115,'General Inputs'!$B$9:$B$11,0),MATCH('REC Deliveries'!$D115,'General Inputs'!$E$8:$AB$8,0)),SUMIFS('General Inputs'!$D$9:$D$11,'General Inputs'!$B$9:$B$11,'REC Deliveries'!$B115))</f>
        <v>4132.7398144336867</v>
      </c>
    </row>
    <row r="116" spans="2:30">
      <c r="B116" s="20" t="s">
        <v>46</v>
      </c>
      <c r="C116" s="90" t="s">
        <v>229</v>
      </c>
      <c r="D116" s="20" t="s">
        <v>42</v>
      </c>
      <c r="E116" s="41">
        <f>SUMIFS('ABP Under Contract'!$C34:$Z34,'ABP Under Contract'!$C$6:$Z$6,'REC Deliveries'!$B116,'ABP Under Contract'!$C$7:$Z$7,'REC Deliveries'!E$4,'ABP Under Contract'!$C$8:$Z$8,'REC Deliveries'!E$7)</f>
        <v>0</v>
      </c>
      <c r="F116" s="41">
        <f>SUMIFS('ABP Under Contract'!$C34:$Z34,'ABP Under Contract'!$C$6:$Z$6,'REC Deliveries'!$B116,'ABP Under Contract'!$C$7:$Z$7,'REC Deliveries'!F$4,'ABP Under Contract'!$C$8:$Z$8,'REC Deliveries'!F$7)</f>
        <v>0</v>
      </c>
      <c r="G116" s="41">
        <f>SUMIFS('ABP Under Contract'!$C34:$Z34,'ABP Under Contract'!$C$6:$Z$6,'REC Deliveries'!$B116,'ABP Under Contract'!$C$7:$Z$7,'REC Deliveries'!G$4,'ABP Under Contract'!$C$8:$Z$8,'REC Deliveries'!G$7)</f>
        <v>0</v>
      </c>
      <c r="H116" s="41">
        <f>SUMIFS('ABP Under Contract'!$C34:$Z34,'ABP Under Contract'!$C$6:$Z$6,'REC Deliveries'!$B116,'ABP Under Contract'!$C$7:$Z$7,'REC Deliveries'!H$4,'ABP Under Contract'!$C$8:$Z$8,'REC Deliveries'!H$7)</f>
        <v>0</v>
      </c>
      <c r="I116" s="41">
        <f>SUMIFS('ABP Under Contract'!$C34:$Z34,'ABP Under Contract'!$C$6:$Z$6,'REC Deliveries'!$B116,'ABP Under Contract'!$C$7:$Z$7,'REC Deliveries'!I$4,'ABP Under Contract'!$C$8:$Z$8,'REC Deliveries'!I$7)</f>
        <v>0</v>
      </c>
      <c r="J116" s="41">
        <f>SUMIFS('ABP Under Contract'!$C34:$Z34,'ABP Under Contract'!$C$6:$Z$6,'REC Deliveries'!$B116,'ABP Under Contract'!$C$7:$Z$7,'REC Deliveries'!J$4,'ABP Under Contract'!$C$8:$Z$8,'REC Deliveries'!J$7)</f>
        <v>0</v>
      </c>
      <c r="K116" s="73">
        <f>K32*_xlfn.IFNA(INDEX('General Inputs'!$E$9:$AF$11,MATCH('REC Deliveries'!$B116,'General Inputs'!$B$9:$B$11,0),MATCH('REC Deliveries'!$D116,'General Inputs'!$E$8:$AB$8,0)),SUMIFS('General Inputs'!$D$9:$D$11,'General Inputs'!$B$9:$B$11,'REC Deliveries'!$B116))</f>
        <v>11284.365683813274</v>
      </c>
      <c r="L116" s="73">
        <f>L32*_xlfn.IFNA(INDEX('General Inputs'!$E$9:$AF$11,MATCH('REC Deliveries'!$B116,'General Inputs'!$B$9:$B$11,0),MATCH('REC Deliveries'!$D116,'General Inputs'!$E$8:$AB$8,0)),SUMIFS('General Inputs'!$D$9:$D$11,'General Inputs'!$B$9:$B$11,'REC Deliveries'!$B116))</f>
        <v>14270.593135698791</v>
      </c>
      <c r="M116" s="73">
        <f>M32*_xlfn.IFNA(INDEX('General Inputs'!$E$9:$AF$11,MATCH('REC Deliveries'!$B116,'General Inputs'!$B$9:$B$11,0),MATCH('REC Deliveries'!$D116,'General Inputs'!$E$8:$AB$8,0)),SUMIFS('General Inputs'!$D$9:$D$11,'General Inputs'!$B$9:$B$11,'REC Deliveries'!$B116))</f>
        <v>443.06714139419239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73">
        <f>S32*_xlfn.IFNA(INDEX('General Inputs'!$E$9:$AF$11,MATCH('REC Deliveries'!$B116,'General Inputs'!$B$9:$B$11,0),MATCH('REC Deliveries'!$D116,'General Inputs'!$E$8:$AB$8,0)),SUMIFS('General Inputs'!$D$9:$D$11,'General Inputs'!$B$9:$B$11,'REC Deliveries'!$B116))</f>
        <v>463.03905914628109</v>
      </c>
      <c r="T116" s="117">
        <f>T32*SUMIFS('General Inputs'!$D$21:$D$23,'General Inputs'!$B$21:$B$23,'REC Deliveries'!$B116)</f>
        <v>0</v>
      </c>
      <c r="U116" s="41">
        <v>0</v>
      </c>
      <c r="V116" s="41">
        <v>0</v>
      </c>
      <c r="W116" s="41">
        <v>0</v>
      </c>
      <c r="X116" s="41">
        <v>0</v>
      </c>
      <c r="Y116" s="41">
        <v>0</v>
      </c>
      <c r="Z116" s="41">
        <v>0</v>
      </c>
      <c r="AA116" s="73">
        <f>AA32*_xlfn.IFNA(INDEX('General Inputs'!$E$9:$AF$11,MATCH('REC Deliveries'!$B116,'General Inputs'!$B$9:$B$11,0),MATCH('REC Deliveries'!$D116,'General Inputs'!$E$8:$AB$8,0)),SUMIFS('General Inputs'!$D$9:$D$11,'General Inputs'!$B$9:$B$11,'REC Deliveries'!$B116))</f>
        <v>2375.57319076969</v>
      </c>
      <c r="AB116" s="73">
        <f>AB32*_xlfn.IFNA(INDEX('General Inputs'!$E$9:$AF$11,MATCH('REC Deliveries'!$B116,'General Inputs'!$B$9:$B$11,0),MATCH('REC Deliveries'!$D116,'General Inputs'!$E$8:$AB$8,0)),SUMIFS('General Inputs'!$D$9:$D$11,'General Inputs'!$B$9:$B$11,'REC Deliveries'!$B116))</f>
        <v>76588.113449541022</v>
      </c>
      <c r="AC116" s="73">
        <f>AC32*_xlfn.IFNA(INDEX('General Inputs'!$E$9:$AF$11,MATCH('REC Deliveries'!$B116,'General Inputs'!$B$9:$B$11,0),MATCH('REC Deliveries'!$D116,'General Inputs'!$E$8:$AB$8,0)),SUMIFS('General Inputs'!$D$9:$D$11,'General Inputs'!$B$9:$B$11,'REC Deliveries'!$B116))</f>
        <v>44026.694998234147</v>
      </c>
      <c r="AD116" s="73">
        <f>AD32*_xlfn.IFNA(INDEX('General Inputs'!$E$9:$AF$11,MATCH('REC Deliveries'!$B116,'General Inputs'!$B$9:$B$11,0),MATCH('REC Deliveries'!$D116,'General Inputs'!$E$8:$AB$8,0)),SUMIFS('General Inputs'!$D$9:$D$11,'General Inputs'!$B$9:$B$11,'REC Deliveries'!$B116))</f>
        <v>4368.2696373660119</v>
      </c>
    </row>
    <row r="117" spans="2:30">
      <c r="B117" s="20" t="s">
        <v>46</v>
      </c>
      <c r="C117" s="90" t="s">
        <v>229</v>
      </c>
      <c r="D117" s="20" t="s">
        <v>43</v>
      </c>
      <c r="E117" s="41">
        <f>SUMIFS('ABP Under Contract'!$C35:$Z35,'ABP Under Contract'!$C$6:$Z$6,'REC Deliveries'!$B117,'ABP Under Contract'!$C$7:$Z$7,'REC Deliveries'!E$4,'ABP Under Contract'!$C$8:$Z$8,'REC Deliveries'!E$7)</f>
        <v>0</v>
      </c>
      <c r="F117" s="41">
        <f>SUMIFS('ABP Under Contract'!$C35:$Z35,'ABP Under Contract'!$C$6:$Z$6,'REC Deliveries'!$B117,'ABP Under Contract'!$C$7:$Z$7,'REC Deliveries'!F$4,'ABP Under Contract'!$C$8:$Z$8,'REC Deliveries'!F$7)</f>
        <v>0</v>
      </c>
      <c r="G117" s="41">
        <f>SUMIFS('ABP Under Contract'!$C35:$Z35,'ABP Under Contract'!$C$6:$Z$6,'REC Deliveries'!$B117,'ABP Under Contract'!$C$7:$Z$7,'REC Deliveries'!G$4,'ABP Under Contract'!$C$8:$Z$8,'REC Deliveries'!G$7)</f>
        <v>0</v>
      </c>
      <c r="H117" s="41">
        <f>SUMIFS('ABP Under Contract'!$C35:$Z35,'ABP Under Contract'!$C$6:$Z$6,'REC Deliveries'!$B117,'ABP Under Contract'!$C$7:$Z$7,'REC Deliveries'!H$4,'ABP Under Contract'!$C$8:$Z$8,'REC Deliveries'!H$7)</f>
        <v>0</v>
      </c>
      <c r="I117" s="41">
        <f>SUMIFS('ABP Under Contract'!$C35:$Z35,'ABP Under Contract'!$C$6:$Z$6,'REC Deliveries'!$B117,'ABP Under Contract'!$C$7:$Z$7,'REC Deliveries'!I$4,'ABP Under Contract'!$C$8:$Z$8,'REC Deliveries'!I$7)</f>
        <v>0</v>
      </c>
      <c r="J117" s="41">
        <f>SUMIFS('ABP Under Contract'!$C35:$Z35,'ABP Under Contract'!$C$6:$Z$6,'REC Deliveries'!$B117,'ABP Under Contract'!$C$7:$Z$7,'REC Deliveries'!J$4,'ABP Under Contract'!$C$8:$Z$8,'REC Deliveries'!J$7)</f>
        <v>0</v>
      </c>
      <c r="K117" s="73">
        <f>K33*_xlfn.IFNA(INDEX('General Inputs'!$E$9:$AF$11,MATCH('REC Deliveries'!$B117,'General Inputs'!$B$9:$B$11,0),MATCH('REC Deliveries'!$D117,'General Inputs'!$E$8:$AB$8,0)),SUMIFS('General Inputs'!$D$9:$D$11,'General Inputs'!$B$9:$B$11,'REC Deliveries'!$B117))</f>
        <v>11270.400031838684</v>
      </c>
      <c r="L117" s="73">
        <f>L33*_xlfn.IFNA(INDEX('General Inputs'!$E$9:$AF$11,MATCH('REC Deliveries'!$B117,'General Inputs'!$B$9:$B$11,0),MATCH('REC Deliveries'!$D117,'General Inputs'!$E$8:$AB$8,0)),SUMIFS('General Inputs'!$D$9:$D$11,'General Inputs'!$B$9:$B$11,'REC Deliveries'!$B117))</f>
        <v>14181.66703812485</v>
      </c>
      <c r="M117" s="73">
        <f>M33*_xlfn.IFNA(INDEX('General Inputs'!$E$9:$AF$11,MATCH('REC Deliveries'!$B117,'General Inputs'!$B$9:$B$11,0),MATCH('REC Deliveries'!$D117,'General Inputs'!$E$8:$AB$8,0)),SUMIFS('General Inputs'!$D$9:$D$11,'General Inputs'!$B$9:$B$11,'REC Deliveries'!$B117))</f>
        <v>440.30620276516908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73">
        <f>S33*_xlfn.IFNA(INDEX('General Inputs'!$E$9:$AF$11,MATCH('REC Deliveries'!$B117,'General Inputs'!$B$9:$B$11,0),MATCH('REC Deliveries'!$D117,'General Inputs'!$E$8:$AB$8,0)),SUMIFS('General Inputs'!$D$9:$D$11,'General Inputs'!$B$9:$B$11,'REC Deliveries'!$B117))</f>
        <v>460.15366705622267</v>
      </c>
      <c r="T117" s="117">
        <f>T33*SUMIFS('General Inputs'!$D$21:$D$23,'General Inputs'!$B$21:$B$23,'REC Deliveries'!$B117)</f>
        <v>0</v>
      </c>
      <c r="U117" s="41">
        <v>0</v>
      </c>
      <c r="V117" s="41">
        <v>0</v>
      </c>
      <c r="W117" s="41">
        <v>0</v>
      </c>
      <c r="X117" s="41">
        <v>0</v>
      </c>
      <c r="Y117" s="41">
        <v>0</v>
      </c>
      <c r="Z117" s="41">
        <v>0</v>
      </c>
      <c r="AA117" s="73">
        <f>AA33*_xlfn.IFNA(INDEX('General Inputs'!$E$9:$AF$11,MATCH('REC Deliveries'!$B117,'General Inputs'!$B$9:$B$11,0),MATCH('REC Deliveries'!$D117,'General Inputs'!$E$8:$AB$8,0)),SUMIFS('General Inputs'!$D$9:$D$11,'General Inputs'!$B$9:$B$11,'REC Deliveries'!$B117))</f>
        <v>2372.6331559150908</v>
      </c>
      <c r="AB117" s="73">
        <f>AB33*_xlfn.IFNA(INDEX('General Inputs'!$E$9:$AF$11,MATCH('REC Deliveries'!$B117,'General Inputs'!$B$9:$B$11,0),MATCH('REC Deliveries'!$D117,'General Inputs'!$E$8:$AB$8,0)),SUMIFS('General Inputs'!$D$9:$D$11,'General Inputs'!$B$9:$B$11,'REC Deliveries'!$B117))</f>
        <v>79563.293487257644</v>
      </c>
      <c r="AC117" s="73">
        <f>AC33*_xlfn.IFNA(INDEX('General Inputs'!$E$9:$AF$11,MATCH('REC Deliveries'!$B117,'General Inputs'!$B$9:$B$11,0),MATCH('REC Deliveries'!$D117,'General Inputs'!$E$8:$AB$8,0)),SUMIFS('General Inputs'!$D$9:$D$11,'General Inputs'!$B$9:$B$11,'REC Deliveries'!$B117))</f>
        <v>46054.8207840986</v>
      </c>
      <c r="AD117" s="73">
        <f>AD33*_xlfn.IFNA(INDEX('General Inputs'!$E$9:$AF$11,MATCH('REC Deliveries'!$B117,'General Inputs'!$B$9:$B$11,0),MATCH('REC Deliveries'!$D117,'General Inputs'!$E$8:$AB$8,0)),SUMIFS('General Inputs'!$D$9:$D$11,'General Inputs'!$B$9:$B$11,'REC Deliveries'!$B117))</f>
        <v>4601.9962391171048</v>
      </c>
    </row>
    <row r="118" spans="2:30">
      <c r="N118" s="201" t="s">
        <v>195</v>
      </c>
      <c r="O118" s="201" t="s">
        <v>195</v>
      </c>
    </row>
    <row r="120" spans="2:30">
      <c r="B120" s="202" t="s">
        <v>232</v>
      </c>
    </row>
    <row r="121" spans="2:30" s="199" customFormat="1" ht="36">
      <c r="B121" s="44" t="s">
        <v>183</v>
      </c>
      <c r="C121" s="91"/>
      <c r="D121" s="44"/>
      <c r="E121" s="44" t="s">
        <v>206</v>
      </c>
      <c r="F121" s="44" t="s">
        <v>207</v>
      </c>
      <c r="G121" s="44" t="s">
        <v>208</v>
      </c>
      <c r="H121" s="44" t="s">
        <v>209</v>
      </c>
      <c r="I121" s="44" t="s">
        <v>210</v>
      </c>
      <c r="J121" s="44" t="s">
        <v>211</v>
      </c>
      <c r="K121" s="44" t="s">
        <v>212</v>
      </c>
      <c r="L121" s="44" t="s">
        <v>213</v>
      </c>
      <c r="M121" s="44" t="s">
        <v>214</v>
      </c>
      <c r="N121" s="44" t="s">
        <v>215</v>
      </c>
      <c r="O121" s="44" t="s">
        <v>216</v>
      </c>
      <c r="P121" s="44" t="s">
        <v>217</v>
      </c>
      <c r="Q121" s="44" t="s">
        <v>218</v>
      </c>
      <c r="R121" s="44" t="s">
        <v>219</v>
      </c>
      <c r="S121" s="44" t="s">
        <v>220</v>
      </c>
      <c r="T121" s="44" t="s">
        <v>134</v>
      </c>
      <c r="U121" s="44" t="s">
        <v>206</v>
      </c>
      <c r="V121" s="44" t="s">
        <v>207</v>
      </c>
      <c r="W121" s="44" t="s">
        <v>208</v>
      </c>
      <c r="X121" s="44" t="s">
        <v>221</v>
      </c>
      <c r="Y121" s="44" t="s">
        <v>210</v>
      </c>
      <c r="Z121" s="44" t="s">
        <v>211</v>
      </c>
      <c r="AA121" s="44"/>
      <c r="AB121" s="44" t="s">
        <v>212</v>
      </c>
      <c r="AC121" s="44" t="s">
        <v>213</v>
      </c>
      <c r="AD121" s="44" t="s">
        <v>214</v>
      </c>
    </row>
    <row r="122" spans="2:30">
      <c r="B122" s="79" t="s">
        <v>74</v>
      </c>
      <c r="E122" s="203">
        <f t="shared" ref="E122:Z122" si="123">SUM(E8:E33)</f>
        <v>13362686</v>
      </c>
      <c r="F122" s="203">
        <f t="shared" si="123"/>
        <v>16588821</v>
      </c>
      <c r="G122" s="203">
        <f t="shared" si="123"/>
        <v>40511745</v>
      </c>
      <c r="H122" s="203">
        <f t="shared" si="123"/>
        <v>876334</v>
      </c>
      <c r="I122" s="203">
        <f t="shared" si="123"/>
        <v>3474235</v>
      </c>
      <c r="J122" s="203">
        <f t="shared" si="123"/>
        <v>21637011</v>
      </c>
      <c r="K122" s="203">
        <f t="shared" si="123"/>
        <v>69512533.3882249</v>
      </c>
      <c r="L122" s="203">
        <f t="shared" si="123"/>
        <v>90752486.39332886</v>
      </c>
      <c r="M122" s="203">
        <f t="shared" si="123"/>
        <v>2825704.7484217412</v>
      </c>
      <c r="N122" s="203">
        <f t="shared" si="123"/>
        <v>21964908</v>
      </c>
      <c r="O122" s="203">
        <f t="shared" si="123"/>
        <v>375792</v>
      </c>
      <c r="P122" s="203">
        <f t="shared" si="123"/>
        <v>30618</v>
      </c>
      <c r="Q122" s="203">
        <f t="shared" si="123"/>
        <v>30122785</v>
      </c>
      <c r="R122" s="203">
        <f t="shared" si="123"/>
        <v>37440432.911300004</v>
      </c>
      <c r="S122" s="203">
        <f t="shared" si="123"/>
        <v>3557054.1810929207</v>
      </c>
      <c r="T122" s="203">
        <f t="shared" si="123"/>
        <v>8340420</v>
      </c>
      <c r="U122" s="203">
        <f t="shared" si="123"/>
        <v>25782071.235910717</v>
      </c>
      <c r="V122" s="203">
        <f t="shared" si="123"/>
        <v>29136160.657575462</v>
      </c>
      <c r="W122" s="203">
        <f t="shared" si="123"/>
        <v>49171350.749003872</v>
      </c>
      <c r="X122" s="203">
        <f t="shared" si="123"/>
        <v>26369768.7283394</v>
      </c>
      <c r="Y122" s="203">
        <f t="shared" si="123"/>
        <v>7174559.7389910826</v>
      </c>
      <c r="Z122" s="203">
        <f t="shared" si="123"/>
        <v>32571236.504876181</v>
      </c>
      <c r="AA122" s="203"/>
      <c r="AB122" s="203">
        <f>SUM(AB8:AB33)</f>
        <v>302041666.66666669</v>
      </c>
      <c r="AC122" s="203">
        <f>SUM(AC8:AC33)</f>
        <v>160487949.9281573</v>
      </c>
      <c r="AD122" s="203">
        <f>SUM(AD8:AD33)</f>
        <v>14774765.861060034</v>
      </c>
    </row>
    <row r="123" spans="2:30">
      <c r="B123" s="79" t="s">
        <v>179</v>
      </c>
      <c r="E123" s="203">
        <f t="shared" ref="E123:Z123" si="124">SUM(E36:E117)</f>
        <v>13362686</v>
      </c>
      <c r="F123" s="203">
        <f t="shared" si="124"/>
        <v>16588821</v>
      </c>
      <c r="G123" s="203">
        <f t="shared" si="124"/>
        <v>40511745</v>
      </c>
      <c r="H123" s="203">
        <f t="shared" si="124"/>
        <v>876334</v>
      </c>
      <c r="I123" s="203">
        <f t="shared" si="124"/>
        <v>3474235</v>
      </c>
      <c r="J123" s="203">
        <f t="shared" si="124"/>
        <v>21637011</v>
      </c>
      <c r="K123" s="203">
        <f t="shared" si="124"/>
        <v>69512533.388224885</v>
      </c>
      <c r="L123" s="203">
        <f t="shared" si="124"/>
        <v>90752486.393328831</v>
      </c>
      <c r="M123" s="203">
        <f t="shared" si="124"/>
        <v>2825704.7484217398</v>
      </c>
      <c r="N123" s="203">
        <f t="shared" si="124"/>
        <v>21964908</v>
      </c>
      <c r="O123" s="203">
        <f t="shared" si="124"/>
        <v>375792</v>
      </c>
      <c r="P123" s="203">
        <f t="shared" si="124"/>
        <v>30618</v>
      </c>
      <c r="Q123" s="203">
        <f t="shared" si="124"/>
        <v>30122785</v>
      </c>
      <c r="R123" s="203">
        <f t="shared" si="124"/>
        <v>37440432.911300011</v>
      </c>
      <c r="S123" s="203">
        <f t="shared" si="124"/>
        <v>3557054.1810929202</v>
      </c>
      <c r="T123" s="203">
        <f t="shared" si="124"/>
        <v>8317900.8659999976</v>
      </c>
      <c r="U123" s="203">
        <f t="shared" si="124"/>
        <v>25782071.235910714</v>
      </c>
      <c r="V123" s="203">
        <f t="shared" si="124"/>
        <v>29136160.657575466</v>
      </c>
      <c r="W123" s="203">
        <f t="shared" si="124"/>
        <v>49171350.749003887</v>
      </c>
      <c r="X123" s="203">
        <f t="shared" si="124"/>
        <v>26369768.728339396</v>
      </c>
      <c r="Y123" s="203">
        <f t="shared" si="124"/>
        <v>7174559.7389910854</v>
      </c>
      <c r="Z123" s="203">
        <f t="shared" si="124"/>
        <v>32571236.504876181</v>
      </c>
      <c r="AA123" s="203"/>
      <c r="AB123" s="203">
        <f>SUM(AB36:AB117)</f>
        <v>302041666.66666657</v>
      </c>
      <c r="AC123" s="203">
        <f>SUM(AC36:AC117)</f>
        <v>160487949.92815733</v>
      </c>
      <c r="AD123" s="203">
        <f>SUM(AD36:AD117)</f>
        <v>14774765.861060034</v>
      </c>
    </row>
    <row r="124" spans="2:30">
      <c r="B124" s="204" t="s">
        <v>232</v>
      </c>
      <c r="E124" s="203">
        <f>E122-E123</f>
        <v>0</v>
      </c>
      <c r="F124" s="203">
        <f t="shared" ref="F124:AD124" si="125">F122-F123</f>
        <v>0</v>
      </c>
      <c r="G124" s="203">
        <f t="shared" si="125"/>
        <v>0</v>
      </c>
      <c r="H124" s="203">
        <f t="shared" si="125"/>
        <v>0</v>
      </c>
      <c r="I124" s="203">
        <f t="shared" si="125"/>
        <v>0</v>
      </c>
      <c r="J124" s="203">
        <f t="shared" si="125"/>
        <v>0</v>
      </c>
      <c r="K124" s="203">
        <f t="shared" si="125"/>
        <v>0</v>
      </c>
      <c r="L124" s="203">
        <f t="shared" si="125"/>
        <v>0</v>
      </c>
      <c r="M124" s="203">
        <f t="shared" si="125"/>
        <v>0</v>
      </c>
      <c r="N124" s="203">
        <f t="shared" si="125"/>
        <v>0</v>
      </c>
      <c r="O124" s="203">
        <f t="shared" si="125"/>
        <v>0</v>
      </c>
      <c r="P124" s="203">
        <f t="shared" si="125"/>
        <v>0</v>
      </c>
      <c r="Q124" s="203">
        <f t="shared" si="125"/>
        <v>0</v>
      </c>
      <c r="R124" s="203">
        <f t="shared" si="125"/>
        <v>0</v>
      </c>
      <c r="S124" s="203">
        <f t="shared" si="125"/>
        <v>0</v>
      </c>
      <c r="T124" s="203">
        <f>T122-T123</f>
        <v>22519.134000002407</v>
      </c>
      <c r="U124" s="203">
        <f t="shared" si="125"/>
        <v>0</v>
      </c>
      <c r="V124" s="203">
        <f t="shared" si="125"/>
        <v>0</v>
      </c>
      <c r="W124" s="203">
        <f t="shared" si="125"/>
        <v>0</v>
      </c>
      <c r="X124" s="203">
        <f t="shared" si="125"/>
        <v>0</v>
      </c>
      <c r="Y124" s="203">
        <f t="shared" si="125"/>
        <v>0</v>
      </c>
      <c r="Z124" s="203">
        <f t="shared" si="125"/>
        <v>0</v>
      </c>
      <c r="AA124" s="203"/>
      <c r="AB124" s="203">
        <f t="shared" si="125"/>
        <v>0</v>
      </c>
      <c r="AC124" s="203">
        <f t="shared" si="125"/>
        <v>0</v>
      </c>
      <c r="AD124" s="203">
        <f t="shared" si="125"/>
        <v>0</v>
      </c>
    </row>
  </sheetData>
  <sheetProtection formatCells="0" insertColumns="0" insertRows="0" sort="0" autoFilter="0" pivotTables="0"/>
  <conditionalFormatting sqref="E124:AD124">
    <cfRule type="cellIs" dxfId="3" priority="1" operator="lessThan">
      <formula>0</formula>
    </cfRule>
    <cfRule type="cellIs" dxfId="2" priority="2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A2F7B-F8D8-0245-A669-C6A1F56F20FD}">
  <sheetPr>
    <pageSetUpPr autoPageBreaks="0"/>
  </sheetPr>
  <dimension ref="A1:AU132"/>
  <sheetViews>
    <sheetView zoomScale="89" zoomScaleNormal="60" workbookViewId="0">
      <pane xSplit="4" ySplit="7" topLeftCell="L8" activePane="bottomRight" state="frozen"/>
      <selection pane="bottomRight" activeCell="AL7" sqref="AL7"/>
      <selection pane="bottomLeft" activeCell="A8" sqref="A8"/>
      <selection pane="topRight" activeCell="E1" sqref="E1"/>
    </sheetView>
  </sheetViews>
  <sheetFormatPr defaultColWidth="9" defaultRowHeight="12"/>
  <cols>
    <col min="1" max="1" width="12.5703125" style="79" bestFit="1" customWidth="1"/>
    <col min="2" max="3" width="16.5703125" style="79" customWidth="1"/>
    <col min="4" max="4" width="14.5703125" style="79" bestFit="1" customWidth="1"/>
    <col min="5" max="17" width="16" style="79" customWidth="1"/>
    <col min="18" max="19" width="18.42578125" style="79" bestFit="1" customWidth="1"/>
    <col min="20" max="21" width="18.5703125" style="79" bestFit="1" customWidth="1"/>
    <col min="22" max="22" width="15.42578125" style="79" customWidth="1"/>
    <col min="23" max="23" width="18.140625" style="79" bestFit="1" customWidth="1"/>
    <col min="24" max="26" width="16" style="79" customWidth="1"/>
    <col min="27" max="27" width="9" style="79"/>
    <col min="28" max="29" width="16" style="79" customWidth="1"/>
    <col min="30" max="30" width="9.5703125" style="79" customWidth="1"/>
    <col min="31" max="31" width="20" style="79" customWidth="1"/>
    <col min="32" max="33" width="15.42578125" style="79" customWidth="1"/>
    <col min="34" max="34" width="27.140625" style="79" customWidth="1"/>
    <col min="35" max="35" width="9" style="79"/>
    <col min="36" max="36" width="17" style="210" bestFit="1" customWidth="1"/>
    <col min="37" max="37" width="16.42578125" style="210" bestFit="1" customWidth="1"/>
    <col min="38" max="38" width="15.42578125" style="210" bestFit="1" customWidth="1"/>
    <col min="39" max="39" width="15.5703125" style="210" bestFit="1" customWidth="1"/>
    <col min="40" max="40" width="15" style="210" bestFit="1" customWidth="1"/>
    <col min="41" max="42" width="17" style="210" bestFit="1" customWidth="1"/>
    <col min="43" max="43" width="13.5703125" style="79" customWidth="1"/>
    <col min="44" max="45" width="9" style="79"/>
    <col min="46" max="46" width="17" style="79" bestFit="1" customWidth="1"/>
    <col min="47" max="47" width="15.5703125" style="79" bestFit="1" customWidth="1"/>
    <col min="48" max="16384" width="9" style="79"/>
  </cols>
  <sheetData>
    <row r="1" spans="1:47">
      <c r="D1" s="207" t="s">
        <v>196</v>
      </c>
      <c r="E1" s="41" t="s">
        <v>197</v>
      </c>
      <c r="F1" s="113" t="s">
        <v>198</v>
      </c>
      <c r="G1" s="114" t="s">
        <v>11</v>
      </c>
      <c r="H1" s="327" t="s">
        <v>199</v>
      </c>
    </row>
    <row r="2" spans="1:47" ht="19.5" thickBot="1">
      <c r="B2" s="209" t="s">
        <v>233</v>
      </c>
      <c r="C2" s="209"/>
    </row>
    <row r="4" spans="1:47">
      <c r="D4" s="79" t="s">
        <v>202</v>
      </c>
      <c r="E4" s="120" t="s">
        <v>99</v>
      </c>
      <c r="F4" s="120" t="s">
        <v>99</v>
      </c>
      <c r="G4" s="120" t="s">
        <v>99</v>
      </c>
      <c r="H4" s="120" t="s">
        <v>99</v>
      </c>
      <c r="I4" s="120" t="s">
        <v>99</v>
      </c>
      <c r="J4" s="120" t="s">
        <v>99</v>
      </c>
      <c r="K4" s="120" t="s">
        <v>98</v>
      </c>
      <c r="L4" s="120" t="s">
        <v>99</v>
      </c>
      <c r="M4" s="120" t="s">
        <v>99</v>
      </c>
      <c r="N4" s="120" t="s">
        <v>98</v>
      </c>
      <c r="O4" s="120" t="s">
        <v>99</v>
      </c>
      <c r="P4" s="120" t="s">
        <v>234</v>
      </c>
      <c r="Q4" s="120" t="s">
        <v>99</v>
      </c>
      <c r="R4" s="120" t="s">
        <v>99</v>
      </c>
      <c r="S4" s="120" t="s">
        <v>99</v>
      </c>
      <c r="T4" s="120" t="s">
        <v>99</v>
      </c>
      <c r="U4" s="120" t="s">
        <v>99</v>
      </c>
      <c r="V4" s="120" t="s">
        <v>99</v>
      </c>
      <c r="W4" s="120" t="s">
        <v>99</v>
      </c>
      <c r="X4" s="120" t="s">
        <v>98</v>
      </c>
      <c r="Y4" s="120" t="s">
        <v>99</v>
      </c>
      <c r="Z4" s="120" t="s">
        <v>99</v>
      </c>
      <c r="AB4" s="120" t="s">
        <v>168</v>
      </c>
      <c r="AC4" s="120" t="s">
        <v>168</v>
      </c>
    </row>
    <row r="5" spans="1:47">
      <c r="D5" s="79" t="s">
        <v>203</v>
      </c>
      <c r="E5" s="120" t="s">
        <v>127</v>
      </c>
      <c r="F5" s="120" t="s">
        <v>127</v>
      </c>
      <c r="G5" s="120" t="s">
        <v>127</v>
      </c>
      <c r="H5" s="120" t="s">
        <v>127</v>
      </c>
      <c r="I5" s="120" t="s">
        <v>127</v>
      </c>
      <c r="J5" s="120" t="s">
        <v>127</v>
      </c>
      <c r="K5" s="120" t="s">
        <v>127</v>
      </c>
      <c r="L5" s="120" t="s">
        <v>127</v>
      </c>
      <c r="M5" s="120" t="s">
        <v>127</v>
      </c>
      <c r="N5" s="120" t="s">
        <v>127</v>
      </c>
      <c r="O5" s="120" t="s">
        <v>127</v>
      </c>
      <c r="P5" s="120" t="s">
        <v>127</v>
      </c>
      <c r="Q5" s="120" t="s">
        <v>127</v>
      </c>
      <c r="R5" s="120" t="s">
        <v>167</v>
      </c>
      <c r="S5" s="120" t="s">
        <v>167</v>
      </c>
      <c r="T5" s="120" t="s">
        <v>167</v>
      </c>
      <c r="U5" s="120" t="s">
        <v>167</v>
      </c>
      <c r="V5" s="120" t="s">
        <v>167</v>
      </c>
      <c r="W5" s="120" t="s">
        <v>167</v>
      </c>
      <c r="X5" s="120" t="s">
        <v>167</v>
      </c>
      <c r="Y5" s="120" t="s">
        <v>167</v>
      </c>
      <c r="Z5" s="120" t="s">
        <v>167</v>
      </c>
      <c r="AB5" s="120" t="s">
        <v>167</v>
      </c>
      <c r="AC5" s="120" t="s">
        <v>167</v>
      </c>
      <c r="AE5" s="120" t="s">
        <v>127</v>
      </c>
      <c r="AF5" s="120" t="s">
        <v>167</v>
      </c>
      <c r="AG5" s="120"/>
      <c r="AJ5" s="120" t="s">
        <v>127</v>
      </c>
      <c r="AK5" s="120" t="s">
        <v>127</v>
      </c>
      <c r="AL5" s="120" t="s">
        <v>127</v>
      </c>
      <c r="AM5" s="120" t="s">
        <v>127</v>
      </c>
      <c r="AN5" s="120" t="s">
        <v>127</v>
      </c>
      <c r="AO5" s="120" t="s">
        <v>167</v>
      </c>
      <c r="AP5" s="120" t="s">
        <v>167</v>
      </c>
    </row>
    <row r="6" spans="1:47">
      <c r="AB6" s="120"/>
      <c r="AC6" s="120"/>
      <c r="AE6" s="120"/>
    </row>
    <row r="7" spans="1:47" s="199" customFormat="1" ht="36">
      <c r="B7" s="44" t="s">
        <v>183</v>
      </c>
      <c r="C7" s="91" t="s">
        <v>205</v>
      </c>
      <c r="D7" s="44" t="s">
        <v>93</v>
      </c>
      <c r="E7" s="44" t="s">
        <v>206</v>
      </c>
      <c r="F7" s="44" t="s">
        <v>207</v>
      </c>
      <c r="G7" s="44" t="s">
        <v>208</v>
      </c>
      <c r="H7" s="44" t="s">
        <v>209</v>
      </c>
      <c r="I7" s="44" t="s">
        <v>210</v>
      </c>
      <c r="J7" s="44" t="s">
        <v>211</v>
      </c>
      <c r="K7" s="44" t="s">
        <v>212</v>
      </c>
      <c r="L7" s="44" t="s">
        <v>213</v>
      </c>
      <c r="M7" s="44" t="s">
        <v>214</v>
      </c>
      <c r="N7" s="44" t="s">
        <v>215</v>
      </c>
      <c r="O7" s="44" t="s">
        <v>216</v>
      </c>
      <c r="P7" s="44" t="s">
        <v>235</v>
      </c>
      <c r="Q7" s="44" t="s">
        <v>220</v>
      </c>
      <c r="R7" s="44" t="s">
        <v>206</v>
      </c>
      <c r="S7" s="44" t="s">
        <v>207</v>
      </c>
      <c r="T7" s="44" t="s">
        <v>208</v>
      </c>
      <c r="U7" s="44" t="s">
        <v>221</v>
      </c>
      <c r="V7" s="44" t="s">
        <v>210</v>
      </c>
      <c r="W7" s="44" t="s">
        <v>211</v>
      </c>
      <c r="X7" s="44" t="s">
        <v>212</v>
      </c>
      <c r="Y7" s="44" t="s">
        <v>213</v>
      </c>
      <c r="Z7" s="44" t="s">
        <v>214</v>
      </c>
      <c r="AB7" s="44" t="s">
        <v>236</v>
      </c>
      <c r="AC7" s="44" t="s">
        <v>237</v>
      </c>
      <c r="AE7" s="44" t="s">
        <v>238</v>
      </c>
      <c r="AF7" s="44" t="s">
        <v>239</v>
      </c>
      <c r="AG7" s="44" t="s">
        <v>162</v>
      </c>
      <c r="AH7" s="44" t="s">
        <v>163</v>
      </c>
      <c r="AJ7" s="121" t="s">
        <v>150</v>
      </c>
      <c r="AK7" s="121" t="s">
        <v>151</v>
      </c>
      <c r="AL7" s="121" t="s">
        <v>152</v>
      </c>
      <c r="AM7" s="121" t="s">
        <v>129</v>
      </c>
      <c r="AN7" s="121" t="s">
        <v>130</v>
      </c>
      <c r="AO7" s="121" t="s">
        <v>153</v>
      </c>
      <c r="AP7" s="121" t="s">
        <v>154</v>
      </c>
      <c r="AR7" s="308" t="s">
        <v>228</v>
      </c>
      <c r="AT7" s="121" t="s">
        <v>127</v>
      </c>
      <c r="AU7" s="121" t="s">
        <v>167</v>
      </c>
    </row>
    <row r="8" spans="1:47">
      <c r="B8" s="228" t="s">
        <v>74</v>
      </c>
      <c r="C8" s="311" t="s">
        <v>229</v>
      </c>
      <c r="D8" s="228" t="s">
        <v>88</v>
      </c>
      <c r="E8" s="312">
        <f>SUM(E36,E64,E92)</f>
        <v>127385688.97999996</v>
      </c>
      <c r="F8" s="312">
        <f t="shared" ref="F8:J8" si="0">SUM(F36,F64,F92)</f>
        <v>37666559.418000042</v>
      </c>
      <c r="G8" s="312">
        <f t="shared" si="0"/>
        <v>18652012.372000001</v>
      </c>
      <c r="H8" s="312">
        <f t="shared" si="0"/>
        <v>0</v>
      </c>
      <c r="I8" s="312">
        <f t="shared" si="0"/>
        <v>0</v>
      </c>
      <c r="J8" s="312">
        <f t="shared" si="0"/>
        <v>0</v>
      </c>
      <c r="K8" s="314">
        <f>(_xlfn.IFNA(SUMIFS(INDEX('Indexed REC Spend'!$I$6:$AH$82,,MATCH(_xlfn.NUMBERVALUE(LEFT('REC Spending'!$D8,4)),'Indexed REC Spend'!$I$5:$AH$5,0)),'Indexed REC Spend'!$D$6:$D$82,'REC Spending'!K$7,'Indexed REC Spend'!$C$6:$C$82,'REC Spending'!K$5),0)*(7/12))+
(_xlfn.IFNA(SUMIFS(INDEX('Indexed REC Spend'!$I$6:$AH$82,,MATCH(_xlfn.NUMBERVALUE(RIGHT('REC Spending'!$D8,4)),'Indexed REC Spend'!$I$5:$AH$5,0)),'Indexed REC Spend'!$D$6:$D$82,'REC Spending'!K$7,'Indexed REC Spend'!$C$6:$C$82,'REC Spending'!K$5),0)*(5/12))</f>
        <v>0</v>
      </c>
      <c r="L8" s="314">
        <f>(_xlfn.IFNA(SUMIFS(INDEX('Indexed REC Spend'!$I$6:$AH$82,,MATCH(_xlfn.NUMBERVALUE(LEFT('REC Spending'!$D8,4)),'Indexed REC Spend'!$I$5:$AH$5,0)),'Indexed REC Spend'!$D$6:$D$82,'REC Spending'!L$7,'Indexed REC Spend'!$C$6:$C$82,'REC Spending'!L$5),0)*(7/12))+
(_xlfn.IFNA(SUMIFS(INDEX('Indexed REC Spend'!$I$6:$AH$82,,MATCH(_xlfn.NUMBERVALUE(RIGHT('REC Spending'!$D8,4)),'Indexed REC Spend'!$I$5:$AH$5,0)),'Indexed REC Spend'!$D$6:$D$82,'REC Spending'!L$7,'Indexed REC Spend'!$C$6:$C$82,'REC Spending'!L$5),0)*(5/12))</f>
        <v>0</v>
      </c>
      <c r="M8" s="314">
        <f>(_xlfn.IFNA(SUMIFS(INDEX('Indexed REC Spend'!$I$6:$AH$82,,MATCH(_xlfn.NUMBERVALUE(LEFT('REC Spending'!$D8,4)),'Indexed REC Spend'!$I$5:$AH$5,0)),'Indexed REC Spend'!$D$6:$D$82,'REC Spending'!M$7,'Indexed REC Spend'!$C$6:$C$82,'REC Spending'!M$5),0)*(7/12))+
(_xlfn.IFNA(SUMIFS(INDEX('Indexed REC Spend'!$I$6:$AH$82,,MATCH(_xlfn.NUMBERVALUE(RIGHT('REC Spending'!$D8,4)),'Indexed REC Spend'!$I$5:$AH$5,0)),'Indexed REC Spend'!$D$6:$D$82,'REC Spending'!M$7,'Indexed REC Spend'!$C$6:$C$82,'REC Spending'!M$5),0)*(5/12))</f>
        <v>0</v>
      </c>
      <c r="N8" s="313">
        <f>N36+N64+N92</f>
        <v>30293591.087076191</v>
      </c>
      <c r="O8" s="313">
        <f>O36+O64+O92</f>
        <v>554768.51363523316</v>
      </c>
      <c r="P8" s="313">
        <f>P36+P64+P92</f>
        <v>5397290.4699999997</v>
      </c>
      <c r="Q8" s="297">
        <v>11261800.036503479</v>
      </c>
      <c r="R8" s="314">
        <f>_xlfn.IFNA(SUMIFS(INDEX('ABP REC Spend'!$I$6:$AD$274,,MATCH('REC Spending'!$D8,'ABP REC Spend'!$I$5:$AD$5,0)),'ABP REC Spend'!$D$6:$D$274,'REC Spending'!R$7),0)</f>
        <v>0</v>
      </c>
      <c r="S8" s="314">
        <f>_xlfn.IFNA(SUMIFS(INDEX('ABP REC Spend'!$I$6:$AD$274,,MATCH('REC Spending'!$D8,'ABP REC Spend'!$I$5:$AD$5,0)),'ABP REC Spend'!$D$6:$D$274,'REC Spending'!S$7),0)</f>
        <v>0</v>
      </c>
      <c r="T8" s="314">
        <f>_xlfn.IFNA(SUMIFS(INDEX('ABP REC Spend'!$I$6:$AD$274,,MATCH('REC Spending'!$D8,'ABP REC Spend'!$I$5:$AD$5,0)),'ABP REC Spend'!$D$6:$D$274,'REC Spending'!T$7),0)</f>
        <v>0</v>
      </c>
      <c r="U8" s="314">
        <f>_xlfn.IFNA(SUMIFS(INDEX('ABP REC Spend'!$I$6:$AD$274,,MATCH('REC Spending'!$D8,'ABP REC Spend'!$I$5:$AD$5,0)),'ABP REC Spend'!$D$6:$D$274,'REC Spending'!U$7),0)</f>
        <v>0</v>
      </c>
      <c r="V8" s="314">
        <f>_xlfn.IFNA(SUMIFS(INDEX('ABP REC Spend'!$I$6:$AD$274,,MATCH('REC Spending'!$D8,'ABP REC Spend'!$I$5:$AD$5,0)),'ABP REC Spend'!$D$6:$D$274,'REC Spending'!V$7),0)</f>
        <v>0</v>
      </c>
      <c r="W8" s="314">
        <f>_xlfn.IFNA(SUMIFS(INDEX('ABP REC Spend'!$I$6:$AD$274,,MATCH('REC Spending'!$D8,'ABP REC Spend'!$I$5:$AD$5,0)),'ABP REC Spend'!$D$6:$D$274,'REC Spending'!W$7),0)</f>
        <v>0</v>
      </c>
      <c r="X8" s="314">
        <f>(_xlfn.IFNA(SUMIFS(INDEX('Indexed REC Spend'!$I$6:$AH$82,,MATCH(_xlfn.NUMBERVALUE(LEFT('REC Spending'!$D8,4)),'Indexed REC Spend'!$I$5:$AH$5,0)),'Indexed REC Spend'!$D$6:$D$82,'REC Spending'!X$7,'Indexed REC Spend'!$C$6:$C$82,'REC Spending'!X$5),0)*(7/12))+
(_xlfn.IFNA(SUMIFS(INDEX('Indexed REC Spend'!$I$6:$AH$82,,MATCH(_xlfn.NUMBERVALUE(RIGHT('REC Spending'!$D8,4)),'Indexed REC Spend'!$I$5:$AH$5,0)),'Indexed REC Spend'!$D$6:$D$82,'REC Spending'!X$7,'Indexed REC Spend'!$C$6:$C$82,'REC Spending'!X$5),0)*(5/12))</f>
        <v>0</v>
      </c>
      <c r="Y8" s="314">
        <f>(_xlfn.IFNA(SUMIFS(INDEX('Indexed REC Spend'!$I$6:$AH$82,,MATCH(_xlfn.NUMBERVALUE(LEFT('REC Spending'!$D8,4)),'Indexed REC Spend'!$I$5:$AH$5,0)),'Indexed REC Spend'!$D$6:$D$82,'REC Spending'!Y$7,'Indexed REC Spend'!$C$6:$C$82,'REC Spending'!Y$5),0)*(7/12))+
(_xlfn.IFNA(SUMIFS(INDEX('Indexed REC Spend'!$I$6:$AH$82,,MATCH(_xlfn.NUMBERVALUE(RIGHT('REC Spending'!$D8,4)),'Indexed REC Spend'!$I$5:$AH$5,0)),'Indexed REC Spend'!$D$6:$D$82,'REC Spending'!Y$7,'Indexed REC Spend'!$C$6:$C$82,'REC Spending'!Y$5),0)*(5/12))</f>
        <v>0</v>
      </c>
      <c r="Z8" s="314">
        <f>(_xlfn.IFNA(SUMIFS(INDEX('Indexed REC Spend'!$I$6:$AH$82,,MATCH(_xlfn.NUMBERVALUE(LEFT('REC Spending'!$D8,4)),'Indexed REC Spend'!$I$5:$AH$5,0)),'Indexed REC Spend'!$D$6:$D$82,'REC Spending'!Z$7,'Indexed REC Spend'!$C$6:$C$82,'REC Spending'!Z$5),0)*(7/12))+
(_xlfn.IFNA(SUMIFS(INDEX('Indexed REC Spend'!$I$6:$AH$82,,MATCH(_xlfn.NUMBERVALUE(RIGHT('REC Spending'!$D8,4)),'Indexed REC Spend'!$I$5:$AH$5,0)),'Indexed REC Spend'!$D$6:$D$82,'REC Spending'!Z$7,'Indexed REC Spend'!$C$6:$C$82,'REC Spending'!Z$5),0)*(5/12))</f>
        <v>0</v>
      </c>
      <c r="AB8" s="112">
        <f>SUM(AB36,AB64,AB92)</f>
        <v>0</v>
      </c>
      <c r="AC8" s="47">
        <f>'General Inputs'!$D$5*'RPS Balance'!P5</f>
        <v>6757080.0219020871</v>
      </c>
      <c r="AE8" s="50">
        <f t="shared" ref="AE8:AF33" si="1">SUMIFS($E8:$Z8,$E$5:$Z$5,AE$5)</f>
        <v>231211710.87721491</v>
      </c>
      <c r="AF8" s="50">
        <f t="shared" si="1"/>
        <v>0</v>
      </c>
      <c r="AG8" s="50">
        <f>SUM(AB8:AC8)</f>
        <v>6757080.0219020871</v>
      </c>
      <c r="AH8" s="50">
        <f>SUM(AE8:AF8)+SUM(AB8:AC8)</f>
        <v>237968790.89911699</v>
      </c>
      <c r="AJ8" s="50">
        <f>SUM(E8:J8)</f>
        <v>183704260.77000001</v>
      </c>
      <c r="AK8" s="50">
        <f>SUM(K8:M8)</f>
        <v>0</v>
      </c>
      <c r="AL8" s="50">
        <f>Q8</f>
        <v>11261800.036503479</v>
      </c>
      <c r="AM8" s="50">
        <f>SUM(N8:O8)</f>
        <v>30848359.600711424</v>
      </c>
      <c r="AN8" s="50">
        <f>P8</f>
        <v>5397290.4699999997</v>
      </c>
      <c r="AO8" s="50">
        <f>SUM(R8:W8)</f>
        <v>0</v>
      </c>
      <c r="AP8" s="50">
        <f>SUM(X8:Z8)</f>
        <v>0</v>
      </c>
      <c r="AR8" s="307">
        <f t="shared" ref="AR8:AR33" si="2">SUM(AJ8:AP8)-SUM(AE8:AF8)</f>
        <v>0</v>
      </c>
      <c r="AT8" s="50">
        <f t="shared" ref="AT8:AU33" si="3">SUMIFS($AJ8:$AP8,$AJ$5:$AP$5,AT$7)</f>
        <v>231211710.87721491</v>
      </c>
      <c r="AU8" s="50">
        <f t="shared" si="3"/>
        <v>0</v>
      </c>
    </row>
    <row r="9" spans="1:47">
      <c r="B9" s="228" t="s">
        <v>74</v>
      </c>
      <c r="C9" s="311" t="s">
        <v>229</v>
      </c>
      <c r="D9" s="228" t="s">
        <v>89</v>
      </c>
      <c r="E9" s="312">
        <f t="shared" ref="E9:J9" si="4">SUM(E37,E65,E93)</f>
        <v>72703238.629999965</v>
      </c>
      <c r="F9" s="312">
        <f t="shared" si="4"/>
        <v>55553782.55800008</v>
      </c>
      <c r="G9" s="312">
        <f t="shared" si="4"/>
        <v>71080682.88000001</v>
      </c>
      <c r="H9" s="312">
        <f t="shared" si="4"/>
        <v>0</v>
      </c>
      <c r="I9" s="312">
        <f t="shared" si="4"/>
        <v>0</v>
      </c>
      <c r="J9" s="312">
        <f t="shared" si="4"/>
        <v>0</v>
      </c>
      <c r="K9" s="314">
        <f>(_xlfn.IFNA(SUMIFS(INDEX('Indexed REC Spend'!$I$6:$AH$82,,MATCH(_xlfn.NUMBERVALUE(LEFT('REC Spending'!$D9,4)),'Indexed REC Spend'!$I$5:$AH$5,0)),'Indexed REC Spend'!$D$6:$D$82,'REC Spending'!K$7,'Indexed REC Spend'!$C$6:$C$82,'REC Spending'!K$5),0)*(7/12))+
(_xlfn.IFNA(SUMIFS(INDEX('Indexed REC Spend'!$I$6:$AH$82,,MATCH(_xlfn.NUMBERVALUE(RIGHT('REC Spending'!$D9,4)),'Indexed REC Spend'!$I$5:$AH$5,0)),'Indexed REC Spend'!$D$6:$D$82,'REC Spending'!K$7,'Indexed REC Spend'!$C$6:$C$82,'REC Spending'!K$5),0)*(5/12))</f>
        <v>0</v>
      </c>
      <c r="L9" s="314">
        <f>(_xlfn.IFNA(SUMIFS(INDEX('Indexed REC Spend'!$I$6:$AH$82,,MATCH(_xlfn.NUMBERVALUE(LEFT('REC Spending'!$D9,4)),'Indexed REC Spend'!$I$5:$AH$5,0)),'Indexed REC Spend'!$D$6:$D$82,'REC Spending'!L$7,'Indexed REC Spend'!$C$6:$C$82,'REC Spending'!L$5),0)*(7/12))+
(_xlfn.IFNA(SUMIFS(INDEX('Indexed REC Spend'!$I$6:$AH$82,,MATCH(_xlfn.NUMBERVALUE(RIGHT('REC Spending'!$D9,4)),'Indexed REC Spend'!$I$5:$AH$5,0)),'Indexed REC Spend'!$D$6:$D$82,'REC Spending'!L$7,'Indexed REC Spend'!$C$6:$C$82,'REC Spending'!L$5),0)*(5/12))</f>
        <v>0</v>
      </c>
      <c r="M9" s="314">
        <f>(_xlfn.IFNA(SUMIFS(INDEX('Indexed REC Spend'!$I$6:$AH$82,,MATCH(_xlfn.NUMBERVALUE(LEFT('REC Spending'!$D9,4)),'Indexed REC Spend'!$I$5:$AH$5,0)),'Indexed REC Spend'!$D$6:$D$82,'REC Spending'!M$7,'Indexed REC Spend'!$C$6:$C$82,'REC Spending'!M$5),0)*(7/12))+
(_xlfn.IFNA(SUMIFS(INDEX('Indexed REC Spend'!$I$6:$AH$82,,MATCH(_xlfn.NUMBERVALUE(RIGHT('REC Spending'!$D9,4)),'Indexed REC Spend'!$I$5:$AH$5,0)),'Indexed REC Spend'!$D$6:$D$82,'REC Spending'!M$7,'Indexed REC Spend'!$C$6:$C$82,'REC Spending'!M$5),0)*(5/12))</f>
        <v>0</v>
      </c>
      <c r="N9" s="313">
        <f t="shared" ref="N9:O9" si="5">N37+N65+N93</f>
        <v>23699671.436996408</v>
      </c>
      <c r="O9" s="313">
        <f t="shared" si="5"/>
        <v>442583.94649724587</v>
      </c>
      <c r="P9" s="313">
        <f t="shared" ref="P9:P33" si="6">P37+P65+P93</f>
        <v>19260591.157020841</v>
      </c>
      <c r="Q9" s="297">
        <v>50000000</v>
      </c>
      <c r="R9" s="314">
        <f>_xlfn.IFNA(SUMIFS(INDEX('ABP REC Spend'!$I$6:$AD$274,,MATCH('REC Spending'!$D9,'ABP REC Spend'!$I$5:$AD$5,0)),'ABP REC Spend'!$D$6:$D$274,'REC Spending'!R$7),0)</f>
        <v>0</v>
      </c>
      <c r="S9" s="314">
        <f>_xlfn.IFNA(SUMIFS(INDEX('ABP REC Spend'!$I$6:$AD$274,,MATCH('REC Spending'!$D9,'ABP REC Spend'!$I$5:$AD$5,0)),'ABP REC Spend'!$D$6:$D$274,'REC Spending'!S$7),0)</f>
        <v>0</v>
      </c>
      <c r="T9" s="314">
        <f>_xlfn.IFNA(SUMIFS(INDEX('ABP REC Spend'!$I$6:$AD$274,,MATCH('REC Spending'!$D9,'ABP REC Spend'!$I$5:$AD$5,0)),'ABP REC Spend'!$D$6:$D$274,'REC Spending'!T$7),0)</f>
        <v>0</v>
      </c>
      <c r="U9" s="314">
        <f>_xlfn.IFNA(SUMIFS(INDEX('ABP REC Spend'!$I$6:$AD$274,,MATCH('REC Spending'!$D9,'ABP REC Spend'!$I$5:$AD$5,0)),'ABP REC Spend'!$D$6:$D$274,'REC Spending'!U$7),0)</f>
        <v>0</v>
      </c>
      <c r="V9" s="314">
        <f>_xlfn.IFNA(SUMIFS(INDEX('ABP REC Spend'!$I$6:$AD$274,,MATCH('REC Spending'!$D9,'ABP REC Spend'!$I$5:$AD$5,0)),'ABP REC Spend'!$D$6:$D$274,'REC Spending'!V$7),0)</f>
        <v>0</v>
      </c>
      <c r="W9" s="314">
        <f>_xlfn.IFNA(SUMIFS(INDEX('ABP REC Spend'!$I$6:$AD$274,,MATCH('REC Spending'!$D9,'ABP REC Spend'!$I$5:$AD$5,0)),'ABP REC Spend'!$D$6:$D$274,'REC Spending'!W$7),0)</f>
        <v>0</v>
      </c>
      <c r="X9" s="314">
        <f>(_xlfn.IFNA(SUMIFS(INDEX('Indexed REC Spend'!$I$6:$AH$82,,MATCH(_xlfn.NUMBERVALUE(LEFT('REC Spending'!$D9,4)),'Indexed REC Spend'!$I$5:$AH$5,0)),'Indexed REC Spend'!$D$6:$D$82,'REC Spending'!X$7,'Indexed REC Spend'!$C$6:$C$82,'REC Spending'!X$5),0)*(7/12))+
(_xlfn.IFNA(SUMIFS(INDEX('Indexed REC Spend'!$I$6:$AH$82,,MATCH(_xlfn.NUMBERVALUE(RIGHT('REC Spending'!$D9,4)),'Indexed REC Spend'!$I$5:$AH$5,0)),'Indexed REC Spend'!$D$6:$D$82,'REC Spending'!X$7,'Indexed REC Spend'!$C$6:$C$82,'REC Spending'!X$5),0)*(5/12))</f>
        <v>0</v>
      </c>
      <c r="Y9" s="314">
        <f>(_xlfn.IFNA(SUMIFS(INDEX('Indexed REC Spend'!$I$6:$AH$82,,MATCH(_xlfn.NUMBERVALUE(LEFT('REC Spending'!$D9,4)),'Indexed REC Spend'!$I$5:$AH$5,0)),'Indexed REC Spend'!$D$6:$D$82,'REC Spending'!Y$7,'Indexed REC Spend'!$C$6:$C$82,'REC Spending'!Y$5),0)*(7/12))+
(_xlfn.IFNA(SUMIFS(INDEX('Indexed REC Spend'!$I$6:$AH$82,,MATCH(_xlfn.NUMBERVALUE(RIGHT('REC Spending'!$D9,4)),'Indexed REC Spend'!$I$5:$AH$5,0)),'Indexed REC Spend'!$D$6:$D$82,'REC Spending'!Y$7,'Indexed REC Spend'!$C$6:$C$82,'REC Spending'!Y$5),0)*(5/12))</f>
        <v>0</v>
      </c>
      <c r="Z9" s="314">
        <f>(_xlfn.IFNA(SUMIFS(INDEX('Indexed REC Spend'!$I$6:$AH$82,,MATCH(_xlfn.NUMBERVALUE(LEFT('REC Spending'!$D9,4)),'Indexed REC Spend'!$I$5:$AH$5,0)),'Indexed REC Spend'!$D$6:$D$82,'REC Spending'!Z$7,'Indexed REC Spend'!$C$6:$C$82,'REC Spending'!Z$5),0)*(7/12))+
(_xlfn.IFNA(SUMIFS(INDEX('Indexed REC Spend'!$I$6:$AH$82,,MATCH(_xlfn.NUMBERVALUE(RIGHT('REC Spending'!$D9,4)),'Indexed REC Spend'!$I$5:$AH$5,0)),'Indexed REC Spend'!$D$6:$D$82,'REC Spending'!Z$7,'Indexed REC Spend'!$C$6:$C$82,'REC Spending'!Z$5),0)*(5/12))</f>
        <v>0</v>
      </c>
      <c r="AB9" s="112">
        <f t="shared" ref="AB9:AB33" si="7">SUM(AB37,AB65,AB93)</f>
        <v>10000000</v>
      </c>
      <c r="AC9" s="47">
        <f>'General Inputs'!$D$5*'RPS Balance'!P6</f>
        <v>13942135.092404015</v>
      </c>
      <c r="AE9" s="50">
        <f t="shared" si="1"/>
        <v>292740550.60851455</v>
      </c>
      <c r="AF9" s="50">
        <f t="shared" si="1"/>
        <v>0</v>
      </c>
      <c r="AG9" s="50">
        <f t="shared" ref="AG9:AG33" si="8">SUM(AB9:AC9)</f>
        <v>23942135.092404015</v>
      </c>
      <c r="AH9" s="50">
        <f t="shared" ref="AH9:AH33" si="9">SUM(AE9:AF9)+SUM(AB9:AC9)</f>
        <v>316682685.70091856</v>
      </c>
      <c r="AJ9" s="50">
        <f t="shared" ref="AJ9:AJ33" si="10">SUM(E9:J9)</f>
        <v>199337704.06800008</v>
      </c>
      <c r="AK9" s="50">
        <f t="shared" ref="AK9:AK33" si="11">SUM(K9:M9)</f>
        <v>0</v>
      </c>
      <c r="AL9" s="50">
        <f t="shared" ref="AL9:AL33" si="12">Q9</f>
        <v>50000000</v>
      </c>
      <c r="AM9" s="50">
        <f t="shared" ref="AM9:AM33" si="13">SUM(N9:O9)</f>
        <v>24142255.383493654</v>
      </c>
      <c r="AN9" s="50">
        <f t="shared" ref="AN9:AN33" si="14">P9</f>
        <v>19260591.157020841</v>
      </c>
      <c r="AO9" s="50">
        <f t="shared" ref="AO9:AO33" si="15">SUM(R9:W9)</f>
        <v>0</v>
      </c>
      <c r="AP9" s="50">
        <f t="shared" ref="AP9:AP33" si="16">SUM(X9:Z9)</f>
        <v>0</v>
      </c>
      <c r="AR9" s="307">
        <f t="shared" si="2"/>
        <v>0</v>
      </c>
      <c r="AT9" s="50">
        <f t="shared" si="3"/>
        <v>292740550.60851461</v>
      </c>
      <c r="AU9" s="50">
        <f t="shared" si="3"/>
        <v>0</v>
      </c>
    </row>
    <row r="10" spans="1:47">
      <c r="B10" s="228" t="s">
        <v>74</v>
      </c>
      <c r="C10" s="311" t="s">
        <v>229</v>
      </c>
      <c r="D10" s="228" t="s">
        <v>20</v>
      </c>
      <c r="E10" s="312">
        <f t="shared" ref="E10:J10" si="17">SUM(E38,E66,E94)</f>
        <v>85982991.049999788</v>
      </c>
      <c r="F10" s="312">
        <f t="shared" si="17"/>
        <v>62976832.604000039</v>
      </c>
      <c r="G10" s="312">
        <f t="shared" si="17"/>
        <v>99162988.49999997</v>
      </c>
      <c r="H10" s="312">
        <f t="shared" si="17"/>
        <v>0</v>
      </c>
      <c r="I10" s="312">
        <f t="shared" si="17"/>
        <v>0</v>
      </c>
      <c r="J10" s="312">
        <f t="shared" si="17"/>
        <v>0</v>
      </c>
      <c r="K10" s="314">
        <f>(_xlfn.IFNA(SUMIFS(INDEX('Indexed REC Spend'!$I$6:$AH$82,,MATCH(_xlfn.NUMBERVALUE(LEFT('REC Spending'!$D10,4)),'Indexed REC Spend'!$I$5:$AH$5,0)),'Indexed REC Spend'!$D$6:$D$82,'REC Spending'!K$7,'Indexed REC Spend'!$C$6:$C$82,'REC Spending'!K$5),0)*(7/12))+
(_xlfn.IFNA(SUMIFS(INDEX('Indexed REC Spend'!$I$6:$AH$82,,MATCH(_xlfn.NUMBERVALUE(RIGHT('REC Spending'!$D10,4)),'Indexed REC Spend'!$I$5:$AH$5,0)),'Indexed REC Spend'!$D$6:$D$82,'REC Spending'!K$7,'Indexed REC Spend'!$C$6:$C$82,'REC Spending'!K$5),0)*(5/12))</f>
        <v>0</v>
      </c>
      <c r="L10" s="314">
        <f>(_xlfn.IFNA(SUMIFS(INDEX('Indexed REC Spend'!$I$6:$AH$82,,MATCH(_xlfn.NUMBERVALUE(LEFT('REC Spending'!$D10,4)),'Indexed REC Spend'!$I$5:$AH$5,0)),'Indexed REC Spend'!$D$6:$D$82,'REC Spending'!L$7,'Indexed REC Spend'!$C$6:$C$82,'REC Spending'!L$5),0)*(7/12))+
(_xlfn.IFNA(SUMIFS(INDEX('Indexed REC Spend'!$I$6:$AH$82,,MATCH(_xlfn.NUMBERVALUE(RIGHT('REC Spending'!$D10,4)),'Indexed REC Spend'!$I$5:$AH$5,0)),'Indexed REC Spend'!$D$6:$D$82,'REC Spending'!L$7,'Indexed REC Spend'!$C$6:$C$82,'REC Spending'!L$5),0)*(5/12))</f>
        <v>0</v>
      </c>
      <c r="M10" s="314">
        <f>(_xlfn.IFNA(SUMIFS(INDEX('Indexed REC Spend'!$I$6:$AH$82,,MATCH(_xlfn.NUMBERVALUE(LEFT('REC Spending'!$D10,4)),'Indexed REC Spend'!$I$5:$AH$5,0)),'Indexed REC Spend'!$D$6:$D$82,'REC Spending'!M$7,'Indexed REC Spend'!$C$6:$C$82,'REC Spending'!M$5),0)*(7/12))+
(_xlfn.IFNA(SUMIFS(INDEX('Indexed REC Spend'!$I$6:$AH$82,,MATCH(_xlfn.NUMBERVALUE(RIGHT('REC Spending'!$D10,4)),'Indexed REC Spend'!$I$5:$AH$5,0)),'Indexed REC Spend'!$D$6:$D$82,'REC Spending'!M$7,'Indexed REC Spend'!$C$6:$C$82,'REC Spending'!M$5),0)*(5/12))</f>
        <v>0</v>
      </c>
      <c r="N10" s="313">
        <f t="shared" ref="N10:O10" si="18">N38+N66+N94</f>
        <v>21654063.676756535</v>
      </c>
      <c r="O10" s="313">
        <f t="shared" si="18"/>
        <v>408280.91840700281</v>
      </c>
      <c r="P10" s="313">
        <f t="shared" si="6"/>
        <v>22975411.212579787</v>
      </c>
      <c r="Q10" s="297">
        <v>50000000</v>
      </c>
      <c r="R10" s="314">
        <f>_xlfn.IFNA(SUMIFS(INDEX('ABP REC Spend'!$I$6:$AD$274,,MATCH('REC Spending'!$D10,'ABP REC Spend'!$I$5:$AD$5,0)),'ABP REC Spend'!$D$6:$D$274,'REC Spending'!R$7),0)</f>
        <v>0</v>
      </c>
      <c r="S10" s="314">
        <f>_xlfn.IFNA(SUMIFS(INDEX('ABP REC Spend'!$I$6:$AD$274,,MATCH('REC Spending'!$D10,'ABP REC Spend'!$I$5:$AD$5,0)),'ABP REC Spend'!$D$6:$D$274,'REC Spending'!S$7),0)</f>
        <v>0</v>
      </c>
      <c r="T10" s="314">
        <f>_xlfn.IFNA(SUMIFS(INDEX('ABP REC Spend'!$I$6:$AD$274,,MATCH('REC Spending'!$D10,'ABP REC Spend'!$I$5:$AD$5,0)),'ABP REC Spend'!$D$6:$D$274,'REC Spending'!T$7),0)</f>
        <v>0</v>
      </c>
      <c r="U10" s="314">
        <f>_xlfn.IFNA(SUMIFS(INDEX('ABP REC Spend'!$I$6:$AD$274,,MATCH('REC Spending'!$D10,'ABP REC Spend'!$I$5:$AD$5,0)),'ABP REC Spend'!$D$6:$D$274,'REC Spending'!U$7),0)</f>
        <v>0</v>
      </c>
      <c r="V10" s="314">
        <f>_xlfn.IFNA(SUMIFS(INDEX('ABP REC Spend'!$I$6:$AD$274,,MATCH('REC Spending'!$D10,'ABP REC Spend'!$I$5:$AD$5,0)),'ABP REC Spend'!$D$6:$D$274,'REC Spending'!V$7),0)</f>
        <v>0</v>
      </c>
      <c r="W10" s="314">
        <f>_xlfn.IFNA(SUMIFS(INDEX('ABP REC Spend'!$I$6:$AD$274,,MATCH('REC Spending'!$D10,'ABP REC Spend'!$I$5:$AD$5,0)),'ABP REC Spend'!$D$6:$D$274,'REC Spending'!W$7),0)</f>
        <v>0</v>
      </c>
      <c r="X10" s="314">
        <f>(_xlfn.IFNA(SUMIFS(INDEX('Indexed REC Spend'!$I$6:$AH$82,,MATCH(_xlfn.NUMBERVALUE(LEFT('REC Spending'!$D10,4)),'Indexed REC Spend'!$I$5:$AH$5,0)),'Indexed REC Spend'!$D$6:$D$82,'REC Spending'!X$7,'Indexed REC Spend'!$C$6:$C$82,'REC Spending'!X$5),0)*(7/12))+
(_xlfn.IFNA(SUMIFS(INDEX('Indexed REC Spend'!$I$6:$AH$82,,MATCH(_xlfn.NUMBERVALUE(RIGHT('REC Spending'!$D10,4)),'Indexed REC Spend'!$I$5:$AH$5,0)),'Indexed REC Spend'!$D$6:$D$82,'REC Spending'!X$7,'Indexed REC Spend'!$C$6:$C$82,'REC Spending'!X$5),0)*(5/12))</f>
        <v>0</v>
      </c>
      <c r="Y10" s="314">
        <f>(_xlfn.IFNA(SUMIFS(INDEX('Indexed REC Spend'!$I$6:$AH$82,,MATCH(_xlfn.NUMBERVALUE(LEFT('REC Spending'!$D10,4)),'Indexed REC Spend'!$I$5:$AH$5,0)),'Indexed REC Spend'!$D$6:$D$82,'REC Spending'!Y$7,'Indexed REC Spend'!$C$6:$C$82,'REC Spending'!Y$5),0)*(7/12))+
(_xlfn.IFNA(SUMIFS(INDEX('Indexed REC Spend'!$I$6:$AH$82,,MATCH(_xlfn.NUMBERVALUE(RIGHT('REC Spending'!$D10,4)),'Indexed REC Spend'!$I$5:$AH$5,0)),'Indexed REC Spend'!$D$6:$D$82,'REC Spending'!Y$7,'Indexed REC Spend'!$C$6:$C$82,'REC Spending'!Y$5),0)*(5/12))</f>
        <v>0</v>
      </c>
      <c r="Z10" s="314">
        <f>(_xlfn.IFNA(SUMIFS(INDEX('Indexed REC Spend'!$I$6:$AH$82,,MATCH(_xlfn.NUMBERVALUE(LEFT('REC Spending'!$D10,4)),'Indexed REC Spend'!$I$5:$AH$5,0)),'Indexed REC Spend'!$D$6:$D$82,'REC Spending'!Z$7,'Indexed REC Spend'!$C$6:$C$82,'REC Spending'!Z$5),0)*(7/12))+
(_xlfn.IFNA(SUMIFS(INDEX('Indexed REC Spend'!$I$6:$AH$82,,MATCH(_xlfn.NUMBERVALUE(RIGHT('REC Spending'!$D10,4)),'Indexed REC Spend'!$I$5:$AH$5,0)),'Indexed REC Spend'!$D$6:$D$82,'REC Spending'!Z$7,'Indexed REC Spend'!$C$6:$C$82,'REC Spending'!Z$5),0)*(5/12))</f>
        <v>0</v>
      </c>
      <c r="AB10" s="112">
        <f t="shared" si="7"/>
        <v>0</v>
      </c>
      <c r="AC10" s="47">
        <f>'General Inputs'!$D$5*'RPS Balance'!P7</f>
        <v>17623889.800951708</v>
      </c>
      <c r="AE10" s="50">
        <f t="shared" si="1"/>
        <v>343160567.96174318</v>
      </c>
      <c r="AF10" s="50">
        <f t="shared" si="1"/>
        <v>0</v>
      </c>
      <c r="AG10" s="50">
        <f t="shared" si="8"/>
        <v>17623889.800951708</v>
      </c>
      <c r="AH10" s="50">
        <f t="shared" si="9"/>
        <v>360784457.7626949</v>
      </c>
      <c r="AJ10" s="50">
        <f t="shared" si="10"/>
        <v>248122812.15399981</v>
      </c>
      <c r="AK10" s="50">
        <f t="shared" si="11"/>
        <v>0</v>
      </c>
      <c r="AL10" s="50">
        <f t="shared" si="12"/>
        <v>50000000</v>
      </c>
      <c r="AM10" s="50">
        <f t="shared" si="13"/>
        <v>22062344.595163539</v>
      </c>
      <c r="AN10" s="50">
        <f t="shared" si="14"/>
        <v>22975411.212579787</v>
      </c>
      <c r="AO10" s="50">
        <f t="shared" si="15"/>
        <v>0</v>
      </c>
      <c r="AP10" s="50">
        <f t="shared" si="16"/>
        <v>0</v>
      </c>
      <c r="AR10" s="307">
        <f t="shared" si="2"/>
        <v>0</v>
      </c>
      <c r="AT10" s="50">
        <f t="shared" si="3"/>
        <v>343160567.96174312</v>
      </c>
      <c r="AU10" s="50">
        <f t="shared" si="3"/>
        <v>0</v>
      </c>
    </row>
    <row r="11" spans="1:47">
      <c r="B11" s="228" t="s">
        <v>74</v>
      </c>
      <c r="C11" s="311" t="s">
        <v>229</v>
      </c>
      <c r="D11" s="228" t="s">
        <v>21</v>
      </c>
      <c r="E11" s="312">
        <f t="shared" ref="E11:J11" si="19">SUM(E39,E67,E95)</f>
        <v>308612608.13999981</v>
      </c>
      <c r="F11" s="312">
        <f t="shared" si="19"/>
        <v>74658602.034000009</v>
      </c>
      <c r="G11" s="312">
        <f t="shared" si="19"/>
        <v>112538590.932</v>
      </c>
      <c r="H11" s="312">
        <f t="shared" si="19"/>
        <v>0</v>
      </c>
      <c r="I11" s="312">
        <f t="shared" si="19"/>
        <v>0</v>
      </c>
      <c r="J11" s="312">
        <f t="shared" si="19"/>
        <v>0</v>
      </c>
      <c r="K11" s="314">
        <f>(_xlfn.IFNA(SUMIFS(INDEX('Indexed REC Spend'!$I$6:$AH$82,,MATCH(_xlfn.NUMBERVALUE(LEFT('REC Spending'!$D11,4)),'Indexed REC Spend'!$I$5:$AH$5,0)),'Indexed REC Spend'!$D$6:$D$82,'REC Spending'!K$7,'Indexed REC Spend'!$C$6:$C$82,'REC Spending'!K$5),0)*(7/12))+
(_xlfn.IFNA(SUMIFS(INDEX('Indexed REC Spend'!$I$6:$AH$82,,MATCH(_xlfn.NUMBERVALUE(RIGHT('REC Spending'!$D11,4)),'Indexed REC Spend'!$I$5:$AH$5,0)),'Indexed REC Spend'!$D$6:$D$82,'REC Spending'!K$7,'Indexed REC Spend'!$C$6:$C$82,'REC Spending'!K$5),0)*(5/12))</f>
        <v>0</v>
      </c>
      <c r="L11" s="314">
        <f>(_xlfn.IFNA(SUMIFS(INDEX('Indexed REC Spend'!$I$6:$AH$82,,MATCH(_xlfn.NUMBERVALUE(LEFT('REC Spending'!$D11,4)),'Indexed REC Spend'!$I$5:$AH$5,0)),'Indexed REC Spend'!$D$6:$D$82,'REC Spending'!L$7,'Indexed REC Spend'!$C$6:$C$82,'REC Spending'!L$5),0)*(7/12))+
(_xlfn.IFNA(SUMIFS(INDEX('Indexed REC Spend'!$I$6:$AH$82,,MATCH(_xlfn.NUMBERVALUE(RIGHT('REC Spending'!$D11,4)),'Indexed REC Spend'!$I$5:$AH$5,0)),'Indexed REC Spend'!$D$6:$D$82,'REC Spending'!L$7,'Indexed REC Spend'!$C$6:$C$82,'REC Spending'!L$5),0)*(5/12))</f>
        <v>0</v>
      </c>
      <c r="M11" s="314">
        <f>(_xlfn.IFNA(SUMIFS(INDEX('Indexed REC Spend'!$I$6:$AH$82,,MATCH(_xlfn.NUMBERVALUE(LEFT('REC Spending'!$D11,4)),'Indexed REC Spend'!$I$5:$AH$5,0)),'Indexed REC Spend'!$D$6:$D$82,'REC Spending'!M$7,'Indexed REC Spend'!$C$6:$C$82,'REC Spending'!M$5),0)*(7/12))+
(_xlfn.IFNA(SUMIFS(INDEX('Indexed REC Spend'!$I$6:$AH$82,,MATCH(_xlfn.NUMBERVALUE(RIGHT('REC Spending'!$D11,4)),'Indexed REC Spend'!$I$5:$AH$5,0)),'Indexed REC Spend'!$D$6:$D$82,'REC Spending'!M$7,'Indexed REC Spend'!$C$6:$C$82,'REC Spending'!M$5),0)*(5/12))</f>
        <v>0</v>
      </c>
      <c r="N11" s="313">
        <f t="shared" ref="N11:O11" si="20">N39+N67+N95</f>
        <v>17385065.878685411</v>
      </c>
      <c r="O11" s="313">
        <f t="shared" si="20"/>
        <v>335941.53721337416</v>
      </c>
      <c r="P11" s="313">
        <f t="shared" si="6"/>
        <v>22594914.147020839</v>
      </c>
      <c r="Q11" s="297">
        <v>50000000</v>
      </c>
      <c r="R11" s="314">
        <f>_xlfn.IFNA(SUMIFS(INDEX('ABP REC Spend'!$I$6:$AD$274,,MATCH('REC Spending'!$D11,'ABP REC Spend'!$I$5:$AD$5,0)),'ABP REC Spend'!$D$6:$D$274,'REC Spending'!R$7),0)</f>
        <v>0</v>
      </c>
      <c r="S11" s="314">
        <f>_xlfn.IFNA(SUMIFS(INDEX('ABP REC Spend'!$I$6:$AD$274,,MATCH('REC Spending'!$D11,'ABP REC Spend'!$I$5:$AD$5,0)),'ABP REC Spend'!$D$6:$D$274,'REC Spending'!S$7),0)</f>
        <v>0</v>
      </c>
      <c r="T11" s="314">
        <f>_xlfn.IFNA(SUMIFS(INDEX('ABP REC Spend'!$I$6:$AD$274,,MATCH('REC Spending'!$D11,'ABP REC Spend'!$I$5:$AD$5,0)),'ABP REC Spend'!$D$6:$D$274,'REC Spending'!T$7),0)</f>
        <v>0</v>
      </c>
      <c r="U11" s="314">
        <f>_xlfn.IFNA(SUMIFS(INDEX('ABP REC Spend'!$I$6:$AD$274,,MATCH('REC Spending'!$D11,'ABP REC Spend'!$I$5:$AD$5,0)),'ABP REC Spend'!$D$6:$D$274,'REC Spending'!U$7),0)</f>
        <v>0</v>
      </c>
      <c r="V11" s="314">
        <f>_xlfn.IFNA(SUMIFS(INDEX('ABP REC Spend'!$I$6:$AD$274,,MATCH('REC Spending'!$D11,'ABP REC Spend'!$I$5:$AD$5,0)),'ABP REC Spend'!$D$6:$D$274,'REC Spending'!V$7),0)</f>
        <v>0</v>
      </c>
      <c r="W11" s="314">
        <f>_xlfn.IFNA(SUMIFS(INDEX('ABP REC Spend'!$I$6:$AD$274,,MATCH('REC Spending'!$D11,'ABP REC Spend'!$I$5:$AD$5,0)),'ABP REC Spend'!$D$6:$D$274,'REC Spending'!W$7),0)</f>
        <v>0</v>
      </c>
      <c r="X11" s="314">
        <f>(_xlfn.IFNA(SUMIFS(INDEX('Indexed REC Spend'!$I$6:$AH$82,,MATCH(_xlfn.NUMBERVALUE(LEFT('REC Spending'!$D11,4)),'Indexed REC Spend'!$I$5:$AH$5,0)),'Indexed REC Spend'!$D$6:$D$82,'REC Spending'!X$7,'Indexed REC Spend'!$C$6:$C$82,'REC Spending'!X$5),0)*(7/12))+
(_xlfn.IFNA(SUMIFS(INDEX('Indexed REC Spend'!$I$6:$AH$82,,MATCH(_xlfn.NUMBERVALUE(RIGHT('REC Spending'!$D11,4)),'Indexed REC Spend'!$I$5:$AH$5,0)),'Indexed REC Spend'!$D$6:$D$82,'REC Spending'!X$7,'Indexed REC Spend'!$C$6:$C$82,'REC Spending'!X$5),0)*(5/12))</f>
        <v>0</v>
      </c>
      <c r="Y11" s="314">
        <f>(_xlfn.IFNA(SUMIFS(INDEX('Indexed REC Spend'!$I$6:$AH$82,,MATCH(_xlfn.NUMBERVALUE(LEFT('REC Spending'!$D11,4)),'Indexed REC Spend'!$I$5:$AH$5,0)),'Indexed REC Spend'!$D$6:$D$82,'REC Spending'!Y$7,'Indexed REC Spend'!$C$6:$C$82,'REC Spending'!Y$5),0)*(7/12))+
(_xlfn.IFNA(SUMIFS(INDEX('Indexed REC Spend'!$I$6:$AH$82,,MATCH(_xlfn.NUMBERVALUE(RIGHT('REC Spending'!$D11,4)),'Indexed REC Spend'!$I$5:$AH$5,0)),'Indexed REC Spend'!$D$6:$D$82,'REC Spending'!Y$7,'Indexed REC Spend'!$C$6:$C$82,'REC Spending'!Y$5),0)*(5/12))</f>
        <v>0</v>
      </c>
      <c r="Z11" s="314">
        <f>(_xlfn.IFNA(SUMIFS(INDEX('Indexed REC Spend'!$I$6:$AH$82,,MATCH(_xlfn.NUMBERVALUE(LEFT('REC Spending'!$D11,4)),'Indexed REC Spend'!$I$5:$AH$5,0)),'Indexed REC Spend'!$D$6:$D$82,'REC Spending'!Z$7,'Indexed REC Spend'!$C$6:$C$82,'REC Spending'!Z$5),0)*(7/12))+
(_xlfn.IFNA(SUMIFS(INDEX('Indexed REC Spend'!$I$6:$AH$82,,MATCH(_xlfn.NUMBERVALUE(RIGHT('REC Spending'!$D11,4)),'Indexed REC Spend'!$I$5:$AH$5,0)),'Indexed REC Spend'!$D$6:$D$82,'REC Spending'!Z$7,'Indexed REC Spend'!$C$6:$C$82,'REC Spending'!Z$5),0)*(5/12))</f>
        <v>0</v>
      </c>
      <c r="AB11" s="112">
        <f t="shared" si="7"/>
        <v>0</v>
      </c>
      <c r="AC11" s="47">
        <f>'General Inputs'!$D$5*'RPS Balance'!P8</f>
        <v>17322647.088471591</v>
      </c>
      <c r="AE11" s="50">
        <f t="shared" si="1"/>
        <v>586125722.66891932</v>
      </c>
      <c r="AF11" s="50">
        <f t="shared" si="1"/>
        <v>0</v>
      </c>
      <c r="AG11" s="50">
        <f t="shared" si="8"/>
        <v>17322647.088471591</v>
      </c>
      <c r="AH11" s="50">
        <f t="shared" si="9"/>
        <v>603448369.75739098</v>
      </c>
      <c r="AJ11" s="50">
        <f t="shared" si="10"/>
        <v>495809801.10599977</v>
      </c>
      <c r="AK11" s="50">
        <f t="shared" si="11"/>
        <v>0</v>
      </c>
      <c r="AL11" s="50">
        <f t="shared" si="12"/>
        <v>50000000</v>
      </c>
      <c r="AM11" s="50">
        <f t="shared" si="13"/>
        <v>17721007.415898785</v>
      </c>
      <c r="AN11" s="50">
        <f t="shared" si="14"/>
        <v>22594914.147020839</v>
      </c>
      <c r="AO11" s="50">
        <f t="shared" si="15"/>
        <v>0</v>
      </c>
      <c r="AP11" s="50">
        <f t="shared" si="16"/>
        <v>0</v>
      </c>
      <c r="AR11" s="307">
        <f t="shared" si="2"/>
        <v>0</v>
      </c>
      <c r="AT11" s="50">
        <f t="shared" si="3"/>
        <v>586125722.66891932</v>
      </c>
      <c r="AU11" s="50">
        <f t="shared" si="3"/>
        <v>0</v>
      </c>
    </row>
    <row r="12" spans="1:47">
      <c r="B12" s="228" t="s">
        <v>74</v>
      </c>
      <c r="C12" s="311" t="s">
        <v>229</v>
      </c>
      <c r="D12" s="228" t="s">
        <v>22</v>
      </c>
      <c r="E12" s="312">
        <f t="shared" ref="E12:J12" si="21">SUM(E40,E68,E96)</f>
        <v>263094271.56999946</v>
      </c>
      <c r="F12" s="312">
        <f t="shared" si="21"/>
        <v>99909388.43749994</v>
      </c>
      <c r="G12" s="312">
        <f t="shared" si="21"/>
        <v>135968097.18399996</v>
      </c>
      <c r="H12" s="312">
        <f t="shared" si="21"/>
        <v>228110.31299999999</v>
      </c>
      <c r="I12" s="312">
        <f t="shared" si="21"/>
        <v>7234286.3804999981</v>
      </c>
      <c r="J12" s="312">
        <f t="shared" si="21"/>
        <v>0</v>
      </c>
      <c r="K12" s="314">
        <f>(_xlfn.IFNA(SUMIFS(INDEX('Indexed REC Spend'!$I$6:$AH$82,,MATCH(_xlfn.NUMBERVALUE(LEFT('REC Spending'!$D12,4)),'Indexed REC Spend'!$I$5:$AH$5,0)),'Indexed REC Spend'!$D$6:$D$82,'REC Spending'!K$7,'Indexed REC Spend'!$C$6:$C$82,'REC Spending'!K$5),0)*(7/12))+
(_xlfn.IFNA(SUMIFS(INDEX('Indexed REC Spend'!$I$6:$AH$82,,MATCH(_xlfn.NUMBERVALUE(RIGHT('REC Spending'!$D12,4)),'Indexed REC Spend'!$I$5:$AH$5,0)),'Indexed REC Spend'!$D$6:$D$82,'REC Spending'!K$7,'Indexed REC Spend'!$C$6:$C$82,'REC Spending'!K$5),0)*(5/12))</f>
        <v>834369.93904324819</v>
      </c>
      <c r="L12" s="314">
        <f>(_xlfn.IFNA(SUMIFS(INDEX('Indexed REC Spend'!$I$6:$AH$82,,MATCH(_xlfn.NUMBERVALUE(LEFT('REC Spending'!$D12,4)),'Indexed REC Spend'!$I$5:$AH$5,0)),'Indexed REC Spend'!$D$6:$D$82,'REC Spending'!L$7,'Indexed REC Spend'!$C$6:$C$82,'REC Spending'!L$5),0)*(7/12))+
(_xlfn.IFNA(SUMIFS(INDEX('Indexed REC Spend'!$I$6:$AH$82,,MATCH(_xlfn.NUMBERVALUE(RIGHT('REC Spending'!$D12,4)),'Indexed REC Spend'!$I$5:$AH$5,0)),'Indexed REC Spend'!$D$6:$D$82,'REC Spending'!L$7,'Indexed REC Spend'!$C$6:$C$82,'REC Spending'!L$5),0)*(5/12))</f>
        <v>1308288.6975211999</v>
      </c>
      <c r="M12" s="314">
        <f>(_xlfn.IFNA(SUMIFS(INDEX('Indexed REC Spend'!$I$6:$AH$82,,MATCH(_xlfn.NUMBERVALUE(LEFT('REC Spending'!$D12,4)),'Indexed REC Spend'!$I$5:$AH$5,0)),'Indexed REC Spend'!$D$6:$D$82,'REC Spending'!M$7,'Indexed REC Spend'!$C$6:$C$82,'REC Spending'!M$5),0)*(7/12))+
(_xlfn.IFNA(SUMIFS(INDEX('Indexed REC Spend'!$I$6:$AH$82,,MATCH(_xlfn.NUMBERVALUE(RIGHT('REC Spending'!$D12,4)),'Indexed REC Spend'!$I$5:$AH$5,0)),'Indexed REC Spend'!$D$6:$D$82,'REC Spending'!M$7,'Indexed REC Spend'!$C$6:$C$82,'REC Spending'!M$5),0)*(5/12))</f>
        <v>16627.383924951078</v>
      </c>
      <c r="N12" s="313">
        <f t="shared" ref="N12:O12" si="22">N40+N68+N96</f>
        <v>17089892.030152407</v>
      </c>
      <c r="O12" s="313">
        <f t="shared" si="22"/>
        <v>331649.65545637684</v>
      </c>
      <c r="P12" s="313">
        <f t="shared" si="6"/>
        <v>22594914.147020839</v>
      </c>
      <c r="Q12" s="297">
        <v>50000000</v>
      </c>
      <c r="R12" s="314">
        <f>_xlfn.IFNA(SUMIFS(INDEX('ABP REC Spend'!$I$6:$AD$274,,MATCH('REC Spending'!$D12,'ABP REC Spend'!$I$5:$AD$5,0)),'ABP REC Spend'!$D$6:$D$274,'REC Spending'!R$7),0)</f>
        <v>0</v>
      </c>
      <c r="S12" s="314">
        <f>_xlfn.IFNA(SUMIFS(INDEX('ABP REC Spend'!$I$6:$AD$274,,MATCH('REC Spending'!$D12,'ABP REC Spend'!$I$5:$AD$5,0)),'ABP REC Spend'!$D$6:$D$274,'REC Spending'!S$7),0)</f>
        <v>0</v>
      </c>
      <c r="T12" s="314">
        <f>_xlfn.IFNA(SUMIFS(INDEX('ABP REC Spend'!$I$6:$AD$274,,MATCH('REC Spending'!$D12,'ABP REC Spend'!$I$5:$AD$5,0)),'ABP REC Spend'!$D$6:$D$274,'REC Spending'!T$7),0)</f>
        <v>0</v>
      </c>
      <c r="U12" s="314">
        <f>_xlfn.IFNA(SUMIFS(INDEX('ABP REC Spend'!$I$6:$AD$274,,MATCH('REC Spending'!$D12,'ABP REC Spend'!$I$5:$AD$5,0)),'ABP REC Spend'!$D$6:$D$274,'REC Spending'!U$7),0)</f>
        <v>0</v>
      </c>
      <c r="V12" s="314">
        <f>_xlfn.IFNA(SUMIFS(INDEX('ABP REC Spend'!$I$6:$AD$274,,MATCH('REC Spending'!$D12,'ABP REC Spend'!$I$5:$AD$5,0)),'ABP REC Spend'!$D$6:$D$274,'REC Spending'!V$7),0)</f>
        <v>0</v>
      </c>
      <c r="W12" s="314">
        <f>_xlfn.IFNA(SUMIFS(INDEX('ABP REC Spend'!$I$6:$AD$274,,MATCH('REC Spending'!$D12,'ABP REC Spend'!$I$5:$AD$5,0)),'ABP REC Spend'!$D$6:$D$274,'REC Spending'!W$7),0)</f>
        <v>0</v>
      </c>
      <c r="X12" s="314">
        <f>(_xlfn.IFNA(SUMIFS(INDEX('Indexed REC Spend'!$I$6:$AH$82,,MATCH(_xlfn.NUMBERVALUE(LEFT('REC Spending'!$D12,4)),'Indexed REC Spend'!$I$5:$AH$5,0)),'Indexed REC Spend'!$D$6:$D$82,'REC Spending'!X$7,'Indexed REC Spend'!$C$6:$C$82,'REC Spending'!X$5),0)*(7/12))+
(_xlfn.IFNA(SUMIFS(INDEX('Indexed REC Spend'!$I$6:$AH$82,,MATCH(_xlfn.NUMBERVALUE(RIGHT('REC Spending'!$D12,4)),'Indexed REC Spend'!$I$5:$AH$5,0)),'Indexed REC Spend'!$D$6:$D$82,'REC Spending'!X$7,'Indexed REC Spend'!$C$6:$C$82,'REC Spending'!X$5),0)*(5/12))</f>
        <v>0</v>
      </c>
      <c r="Y12" s="314">
        <f>(_xlfn.IFNA(SUMIFS(INDEX('Indexed REC Spend'!$I$6:$AH$82,,MATCH(_xlfn.NUMBERVALUE(LEFT('REC Spending'!$D12,4)),'Indexed REC Spend'!$I$5:$AH$5,0)),'Indexed REC Spend'!$D$6:$D$82,'REC Spending'!Y$7,'Indexed REC Spend'!$C$6:$C$82,'REC Spending'!Y$5),0)*(7/12))+
(_xlfn.IFNA(SUMIFS(INDEX('Indexed REC Spend'!$I$6:$AH$82,,MATCH(_xlfn.NUMBERVALUE(RIGHT('REC Spending'!$D12,4)),'Indexed REC Spend'!$I$5:$AH$5,0)),'Indexed REC Spend'!$D$6:$D$82,'REC Spending'!Y$7,'Indexed REC Spend'!$C$6:$C$82,'REC Spending'!Y$5),0)*(5/12))</f>
        <v>0</v>
      </c>
      <c r="Z12" s="314">
        <f>(_xlfn.IFNA(SUMIFS(INDEX('Indexed REC Spend'!$I$6:$AH$82,,MATCH(_xlfn.NUMBERVALUE(LEFT('REC Spending'!$D12,4)),'Indexed REC Spend'!$I$5:$AH$5,0)),'Indexed REC Spend'!$D$6:$D$82,'REC Spending'!Z$7,'Indexed REC Spend'!$C$6:$C$82,'REC Spending'!Z$5),0)*(7/12))+
(_xlfn.IFNA(SUMIFS(INDEX('Indexed REC Spend'!$I$6:$AH$82,,MATCH(_xlfn.NUMBERVALUE(RIGHT('REC Spending'!$D12,4)),'Indexed REC Spend'!$I$5:$AH$5,0)),'Indexed REC Spend'!$D$6:$D$82,'REC Spending'!Z$7,'Indexed REC Spend'!$C$6:$C$82,'REC Spending'!Z$5),0)*(5/12))</f>
        <v>0</v>
      </c>
      <c r="AB12" s="112">
        <f t="shared" si="7"/>
        <v>10000000</v>
      </c>
      <c r="AC12" s="47">
        <f>'General Inputs'!$D$5*'RPS Balance'!P9</f>
        <v>17198419.557390258</v>
      </c>
      <c r="AE12" s="50">
        <f t="shared" si="1"/>
        <v>598609895.73811841</v>
      </c>
      <c r="AF12" s="50">
        <f t="shared" si="1"/>
        <v>0</v>
      </c>
      <c r="AG12" s="50">
        <f t="shared" si="8"/>
        <v>27198419.557390258</v>
      </c>
      <c r="AH12" s="50">
        <f t="shared" si="9"/>
        <v>625808315.29550862</v>
      </c>
      <c r="AJ12" s="50">
        <f t="shared" si="10"/>
        <v>506434153.88499939</v>
      </c>
      <c r="AK12" s="50">
        <f>SUM(K12:M12)</f>
        <v>2159286.0204893993</v>
      </c>
      <c r="AL12" s="50">
        <f t="shared" si="12"/>
        <v>50000000</v>
      </c>
      <c r="AM12" s="50">
        <f t="shared" si="13"/>
        <v>17421541.685608782</v>
      </c>
      <c r="AN12" s="50">
        <f t="shared" si="14"/>
        <v>22594914.147020839</v>
      </c>
      <c r="AO12" s="50">
        <f t="shared" si="15"/>
        <v>0</v>
      </c>
      <c r="AP12" s="50">
        <f t="shared" si="16"/>
        <v>0</v>
      </c>
      <c r="AR12" s="307">
        <f t="shared" si="2"/>
        <v>0</v>
      </c>
      <c r="AT12" s="50">
        <f t="shared" si="3"/>
        <v>598609895.73811829</v>
      </c>
      <c r="AU12" s="50">
        <f t="shared" si="3"/>
        <v>0</v>
      </c>
    </row>
    <row r="13" spans="1:47">
      <c r="A13" s="203"/>
      <c r="B13" s="228" t="s">
        <v>74</v>
      </c>
      <c r="C13" s="311" t="s">
        <v>229</v>
      </c>
      <c r="D13" s="228" t="s">
        <v>23</v>
      </c>
      <c r="E13" s="312">
        <f t="shared" ref="E13:J13" si="23">SUM(E41,E69,E97)</f>
        <v>78962528.709999874</v>
      </c>
      <c r="F13" s="312">
        <f t="shared" si="23"/>
        <v>87056025.120583326</v>
      </c>
      <c r="G13" s="312">
        <f t="shared" si="23"/>
        <v>144797116.93400005</v>
      </c>
      <c r="H13" s="312">
        <f t="shared" si="23"/>
        <v>1323498.6471666666</v>
      </c>
      <c r="I13" s="312">
        <f t="shared" si="23"/>
        <v>15146215.53983333</v>
      </c>
      <c r="J13" s="312">
        <f t="shared" si="23"/>
        <v>25030754.676000003</v>
      </c>
      <c r="K13" s="314">
        <f>(_xlfn.IFNA(SUMIFS(INDEX('Indexed REC Spend'!$I$6:$AH$82,,MATCH(_xlfn.NUMBERVALUE(LEFT('REC Spending'!$D13,4)),'Indexed REC Spend'!$I$5:$AH$5,0)),'Indexed REC Spend'!$D$6:$D$82,'REC Spending'!K$7,'Indexed REC Spend'!$C$6:$C$82,'REC Spending'!K$5),0)*(7/12))+
(_xlfn.IFNA(SUMIFS(INDEX('Indexed REC Spend'!$I$6:$AH$82,,MATCH(_xlfn.NUMBERVALUE(RIGHT('REC Spending'!$D13,4)),'Indexed REC Spend'!$I$5:$AH$5,0)),'Indexed REC Spend'!$D$6:$D$82,'REC Spending'!K$7,'Indexed REC Spend'!$C$6:$C$82,'REC Spending'!K$5),0)*(5/12))</f>
        <v>7588297.779688986</v>
      </c>
      <c r="L13" s="314">
        <f>(_xlfn.IFNA(SUMIFS(INDEX('Indexed REC Spend'!$I$6:$AH$82,,MATCH(_xlfn.NUMBERVALUE(LEFT('REC Spending'!$D13,4)),'Indexed REC Spend'!$I$5:$AH$5,0)),'Indexed REC Spend'!$D$6:$D$82,'REC Spending'!L$7,'Indexed REC Spend'!$C$6:$C$82,'REC Spending'!L$5),0)*(7/12))+
(_xlfn.IFNA(SUMIFS(INDEX('Indexed REC Spend'!$I$6:$AH$82,,MATCH(_xlfn.NUMBERVALUE(RIGHT('REC Spending'!$D13,4)),'Indexed REC Spend'!$I$5:$AH$5,0)),'Indexed REC Spend'!$D$6:$D$82,'REC Spending'!L$7,'Indexed REC Spend'!$C$6:$C$82,'REC Spending'!L$5),0)*(5/12))</f>
        <v>7150988.5170169529</v>
      </c>
      <c r="M13" s="314">
        <f>(_xlfn.IFNA(SUMIFS(INDEX('Indexed REC Spend'!$I$6:$AH$82,,MATCH(_xlfn.NUMBERVALUE(LEFT('REC Spending'!$D13,4)),'Indexed REC Spend'!$I$5:$AH$5,0)),'Indexed REC Spend'!$D$6:$D$82,'REC Spending'!M$7,'Indexed REC Spend'!$C$6:$C$82,'REC Spending'!M$5),0)*(7/12))+
(_xlfn.IFNA(SUMIFS(INDEX('Indexed REC Spend'!$I$6:$AH$82,,MATCH(_xlfn.NUMBERVALUE(RIGHT('REC Spending'!$D13,4)),'Indexed REC Spend'!$I$5:$AH$5,0)),'Indexed REC Spend'!$D$6:$D$82,'REC Spending'!M$7,'Indexed REC Spend'!$C$6:$C$82,'REC Spending'!M$5),0)*(5/12))</f>
        <v>300442.02477802866</v>
      </c>
      <c r="N13" s="313">
        <f t="shared" ref="N13:O13" si="24">N41+N69+N97</f>
        <v>11170344.221588319</v>
      </c>
      <c r="O13" s="313">
        <f t="shared" si="24"/>
        <v>231087.47258062524</v>
      </c>
      <c r="P13" s="313">
        <f t="shared" si="6"/>
        <v>25216962.408598416</v>
      </c>
      <c r="Q13" s="297">
        <v>50000000</v>
      </c>
      <c r="R13" s="314">
        <f>_xlfn.IFNA(SUMIFS(INDEX('ABP REC Spend'!$I$6:$AD$274,,MATCH('REC Spending'!$D13,'ABP REC Spend'!$I$5:$AD$5,0)),'ABP REC Spend'!$D$6:$D$274,'REC Spending'!R$7),0)</f>
        <v>9452689.539039718</v>
      </c>
      <c r="S13" s="314">
        <f>_xlfn.IFNA(SUMIFS(INDEX('ABP REC Spend'!$I$6:$AD$274,,MATCH('REC Spending'!$D13,'ABP REC Spend'!$I$5:$AD$5,0)),'ABP REC Spend'!$D$6:$D$274,'REC Spending'!S$7),0)</f>
        <v>7171931.6122951871</v>
      </c>
      <c r="T13" s="314">
        <f>_xlfn.IFNA(SUMIFS(INDEX('ABP REC Spend'!$I$6:$AD$274,,MATCH('REC Spending'!$D13,'ABP REC Spend'!$I$5:$AD$5,0)),'ABP REC Spend'!$D$6:$D$274,'REC Spending'!T$7),0)</f>
        <v>0</v>
      </c>
      <c r="U13" s="314">
        <f>_xlfn.IFNA(SUMIFS(INDEX('ABP REC Spend'!$I$6:$AD$274,,MATCH('REC Spending'!$D13,'ABP REC Spend'!$I$5:$AD$5,0)),'ABP REC Spend'!$D$6:$D$274,'REC Spending'!U$7),0)</f>
        <v>0</v>
      </c>
      <c r="V13" s="314">
        <f>_xlfn.IFNA(SUMIFS(INDEX('ABP REC Spend'!$I$6:$AD$274,,MATCH('REC Spending'!$D13,'ABP REC Spend'!$I$5:$AD$5,0)),'ABP REC Spend'!$D$6:$D$274,'REC Spending'!V$7),0)</f>
        <v>0</v>
      </c>
      <c r="W13" s="314">
        <f>_xlfn.IFNA(SUMIFS(INDEX('ABP REC Spend'!$I$6:$AD$274,,MATCH('REC Spending'!$D13,'ABP REC Spend'!$I$5:$AD$5,0)),'ABP REC Spend'!$D$6:$D$274,'REC Spending'!W$7),0)</f>
        <v>9491982.9931016751</v>
      </c>
      <c r="X13" s="314">
        <f>(_xlfn.IFNA(SUMIFS(INDEX('Indexed REC Spend'!$I$6:$AH$82,,MATCH(_xlfn.NUMBERVALUE(LEFT('REC Spending'!$D13,4)),'Indexed REC Spend'!$I$5:$AH$5,0)),'Indexed REC Spend'!$D$6:$D$82,'REC Spending'!X$7,'Indexed REC Spend'!$C$6:$C$82,'REC Spending'!X$5),0)*(7/12))+
(_xlfn.IFNA(SUMIFS(INDEX('Indexed REC Spend'!$I$6:$AH$82,,MATCH(_xlfn.NUMBERVALUE(RIGHT('REC Spending'!$D13,4)),'Indexed REC Spend'!$I$5:$AH$5,0)),'Indexed REC Spend'!$D$6:$D$82,'REC Spending'!X$7,'Indexed REC Spend'!$C$6:$C$82,'REC Spending'!X$5),0)*(5/12))</f>
        <v>0</v>
      </c>
      <c r="Y13" s="314">
        <f>(_xlfn.IFNA(SUMIFS(INDEX('Indexed REC Spend'!$I$6:$AH$82,,MATCH(_xlfn.NUMBERVALUE(LEFT('REC Spending'!$D13,4)),'Indexed REC Spend'!$I$5:$AH$5,0)),'Indexed REC Spend'!$D$6:$D$82,'REC Spending'!Y$7,'Indexed REC Spend'!$C$6:$C$82,'REC Spending'!Y$5),0)*(7/12))+
(_xlfn.IFNA(SUMIFS(INDEX('Indexed REC Spend'!$I$6:$AH$82,,MATCH(_xlfn.NUMBERVALUE(RIGHT('REC Spending'!$D13,4)),'Indexed REC Spend'!$I$5:$AH$5,0)),'Indexed REC Spend'!$D$6:$D$82,'REC Spending'!Y$7,'Indexed REC Spend'!$C$6:$C$82,'REC Spending'!Y$5),0)*(5/12))</f>
        <v>0</v>
      </c>
      <c r="Z13" s="314">
        <f>(_xlfn.IFNA(SUMIFS(INDEX('Indexed REC Spend'!$I$6:$AH$82,,MATCH(_xlfn.NUMBERVALUE(LEFT('REC Spending'!$D13,4)),'Indexed REC Spend'!$I$5:$AH$5,0)),'Indexed REC Spend'!$D$6:$D$82,'REC Spending'!Z$7,'Indexed REC Spend'!$C$6:$C$82,'REC Spending'!Z$5),0)*(7/12))+
(_xlfn.IFNA(SUMIFS(INDEX('Indexed REC Spend'!$I$6:$AH$82,,MATCH(_xlfn.NUMBERVALUE(RIGHT('REC Spending'!$D13,4)),'Indexed REC Spend'!$I$5:$AH$5,0)),'Indexed REC Spend'!$D$6:$D$82,'REC Spending'!Z$7,'Indexed REC Spend'!$C$6:$C$82,'REC Spending'!Z$5),0)*(5/12))</f>
        <v>0</v>
      </c>
      <c r="AB13" s="112">
        <f t="shared" si="7"/>
        <v>0</v>
      </c>
      <c r="AC13" s="47">
        <f>'General Inputs'!$D$5*'RPS Balance'!P10</f>
        <v>17131810.125042144</v>
      </c>
      <c r="AD13" s="212"/>
      <c r="AE13" s="50">
        <f t="shared" si="1"/>
        <v>453974262.05183452</v>
      </c>
      <c r="AF13" s="50">
        <f t="shared" si="1"/>
        <v>26116604.144436579</v>
      </c>
      <c r="AG13" s="50">
        <f t="shared" si="8"/>
        <v>17131810.125042144</v>
      </c>
      <c r="AH13" s="50">
        <f t="shared" si="9"/>
        <v>497222676.32131326</v>
      </c>
      <c r="AJ13" s="50">
        <f t="shared" si="10"/>
        <v>352316139.62758321</v>
      </c>
      <c r="AK13" s="50">
        <f t="shared" si="11"/>
        <v>15039728.321483968</v>
      </c>
      <c r="AL13" s="50">
        <f t="shared" si="12"/>
        <v>50000000</v>
      </c>
      <c r="AM13" s="50">
        <f t="shared" si="13"/>
        <v>11401431.694168944</v>
      </c>
      <c r="AN13" s="50">
        <f t="shared" si="14"/>
        <v>25216962.408598416</v>
      </c>
      <c r="AO13" s="50">
        <f t="shared" si="15"/>
        <v>26116604.144436579</v>
      </c>
      <c r="AP13" s="50">
        <f t="shared" si="16"/>
        <v>0</v>
      </c>
      <c r="AR13" s="307">
        <f t="shared" si="2"/>
        <v>0</v>
      </c>
      <c r="AT13" s="50">
        <f t="shared" si="3"/>
        <v>453974262.05183452</v>
      </c>
      <c r="AU13" s="50">
        <f t="shared" si="3"/>
        <v>26116604.144436579</v>
      </c>
    </row>
    <row r="14" spans="1:47">
      <c r="B14" s="228" t="s">
        <v>74</v>
      </c>
      <c r="C14" s="311" t="s">
        <v>229</v>
      </c>
      <c r="D14" s="228" t="s">
        <v>24</v>
      </c>
      <c r="E14" s="312">
        <f t="shared" ref="E14:J14" si="25">SUM(E42,E70,E98)</f>
        <v>54692915.980000079</v>
      </c>
      <c r="F14" s="312">
        <f t="shared" si="25"/>
        <v>75599869.01575011</v>
      </c>
      <c r="G14" s="312">
        <f t="shared" si="25"/>
        <v>135462276.79833323</v>
      </c>
      <c r="H14" s="312">
        <f t="shared" si="25"/>
        <v>3026290.8360000001</v>
      </c>
      <c r="I14" s="312">
        <f t="shared" si="25"/>
        <v>24947074.084416669</v>
      </c>
      <c r="J14" s="312">
        <f t="shared" si="25"/>
        <v>63543999.766333342</v>
      </c>
      <c r="K14" s="314">
        <f>(_xlfn.IFNA(SUMIFS(INDEX('Indexed REC Spend'!$I$6:$AH$82,,MATCH(_xlfn.NUMBERVALUE(LEFT('REC Spending'!$D14,4)),'Indexed REC Spend'!$I$5:$AH$5,0)),'Indexed REC Spend'!$D$6:$D$82,'REC Spending'!K$7,'Indexed REC Spend'!$C$6:$C$82,'REC Spending'!K$5),0)*(7/12))+
(_xlfn.IFNA(SUMIFS(INDEX('Indexed REC Spend'!$I$6:$AH$82,,MATCH(_xlfn.NUMBERVALUE(RIGHT('REC Spending'!$D14,4)),'Indexed REC Spend'!$I$5:$AH$5,0)),'Indexed REC Spend'!$D$6:$D$82,'REC Spending'!K$7,'Indexed REC Spend'!$C$6:$C$82,'REC Spending'!K$5),0)*(5/12))</f>
        <v>33291502.962805305</v>
      </c>
      <c r="L14" s="314">
        <f>(_xlfn.IFNA(SUMIFS(INDEX('Indexed REC Spend'!$I$6:$AH$82,,MATCH(_xlfn.NUMBERVALUE(LEFT('REC Spending'!$D14,4)),'Indexed REC Spend'!$I$5:$AH$5,0)),'Indexed REC Spend'!$D$6:$D$82,'REC Spending'!L$7,'Indexed REC Spend'!$C$6:$C$82,'REC Spending'!L$5),0)*(7/12))+
(_xlfn.IFNA(SUMIFS(INDEX('Indexed REC Spend'!$I$6:$AH$82,,MATCH(_xlfn.NUMBERVALUE(RIGHT('REC Spending'!$D14,4)),'Indexed REC Spend'!$I$5:$AH$5,0)),'Indexed REC Spend'!$D$6:$D$82,'REC Spending'!L$7,'Indexed REC Spend'!$C$6:$C$82,'REC Spending'!L$5),0)*(5/12))</f>
        <v>33353096.582565099</v>
      </c>
      <c r="M14" s="314">
        <f>(_xlfn.IFNA(SUMIFS(INDEX('Indexed REC Spend'!$I$6:$AH$82,,MATCH(_xlfn.NUMBERVALUE(LEFT('REC Spending'!$D14,4)),'Indexed REC Spend'!$I$5:$AH$5,0)),'Indexed REC Spend'!$D$6:$D$82,'REC Spending'!M$7,'Indexed REC Spend'!$C$6:$C$82,'REC Spending'!M$5),0)*(7/12))+
(_xlfn.IFNA(SUMIFS(INDEX('Indexed REC Spend'!$I$6:$AH$82,,MATCH(_xlfn.NUMBERVALUE(RIGHT('REC Spending'!$D14,4)),'Indexed REC Spend'!$I$5:$AH$5,0)),'Indexed REC Spend'!$D$6:$D$82,'REC Spending'!M$7,'Indexed REC Spend'!$C$6:$C$82,'REC Spending'!M$5),0)*(5/12))</f>
        <v>1477636.2464769236</v>
      </c>
      <c r="N14" s="313">
        <f t="shared" ref="N14:O14" si="26">N42+N70+N98</f>
        <v>8037178.5514597613</v>
      </c>
      <c r="O14" s="313">
        <f t="shared" si="26"/>
        <v>178253.15901656728</v>
      </c>
      <c r="P14" s="313">
        <f t="shared" si="6"/>
        <v>25216962.408598416</v>
      </c>
      <c r="Q14" s="297">
        <v>50000000</v>
      </c>
      <c r="R14" s="314">
        <f>_xlfn.IFNA(SUMIFS(INDEX('ABP REC Spend'!$I$6:$AD$274,,MATCH('REC Spending'!$D14,'ABP REC Spend'!$I$5:$AD$5,0)),'ABP REC Spend'!$D$6:$D$274,'REC Spending'!R$7),0)</f>
        <v>99065327.436730832</v>
      </c>
      <c r="S14" s="314">
        <f>_xlfn.IFNA(SUMIFS(INDEX('ABP REC Spend'!$I$6:$AD$274,,MATCH('REC Spending'!$D14,'ABP REC Spend'!$I$5:$AD$5,0)),'ABP REC Spend'!$D$6:$D$274,'REC Spending'!S$7),0)</f>
        <v>27472541.140224777</v>
      </c>
      <c r="T14" s="314">
        <f>_xlfn.IFNA(SUMIFS(INDEX('ABP REC Spend'!$I$6:$AD$274,,MATCH('REC Spending'!$D14,'ABP REC Spend'!$I$5:$AD$5,0)),'ABP REC Spend'!$D$6:$D$274,'REC Spending'!T$7),0)</f>
        <v>1512243.5598607077</v>
      </c>
      <c r="U14" s="314">
        <f>_xlfn.IFNA(SUMIFS(INDEX('ABP REC Spend'!$I$6:$AD$274,,MATCH('REC Spending'!$D14,'ABP REC Spend'!$I$5:$AD$5,0)),'ABP REC Spend'!$D$6:$D$274,'REC Spending'!U$7),0)</f>
        <v>10405508.624547236</v>
      </c>
      <c r="V14" s="314">
        <f>_xlfn.IFNA(SUMIFS(INDEX('ABP REC Spend'!$I$6:$AD$274,,MATCH('REC Spending'!$D14,'ABP REC Spend'!$I$5:$AD$5,0)),'ABP REC Spend'!$D$6:$D$274,'REC Spending'!V$7),0)</f>
        <v>6999958.0754084215</v>
      </c>
      <c r="W14" s="314">
        <f>_xlfn.IFNA(SUMIFS(INDEX('ABP REC Spend'!$I$6:$AD$274,,MATCH('REC Spending'!$D14,'ABP REC Spend'!$I$5:$AD$5,0)),'ABP REC Spend'!$D$6:$D$274,'REC Spending'!W$7),0)</f>
        <v>31963595.241326138</v>
      </c>
      <c r="X14" s="314">
        <f>(_xlfn.IFNA(SUMIFS(INDEX('Indexed REC Spend'!$I$6:$AH$82,,MATCH(_xlfn.NUMBERVALUE(LEFT('REC Spending'!$D14,4)),'Indexed REC Spend'!$I$5:$AH$5,0)),'Indexed REC Spend'!$D$6:$D$82,'REC Spending'!X$7,'Indexed REC Spend'!$C$6:$C$82,'REC Spending'!X$5),0)*(7/12))+
(_xlfn.IFNA(SUMIFS(INDEX('Indexed REC Spend'!$I$6:$AH$82,,MATCH(_xlfn.NUMBERVALUE(RIGHT('REC Spending'!$D14,4)),'Indexed REC Spend'!$I$5:$AH$5,0)),'Indexed REC Spend'!$D$6:$D$82,'REC Spending'!X$7,'Indexed REC Spend'!$C$6:$C$82,'REC Spending'!X$5),0)*(5/12))</f>
        <v>0</v>
      </c>
      <c r="Y14" s="314">
        <f>(_xlfn.IFNA(SUMIFS(INDEX('Indexed REC Spend'!$I$6:$AH$82,,MATCH(_xlfn.NUMBERVALUE(LEFT('REC Spending'!$D14,4)),'Indexed REC Spend'!$I$5:$AH$5,0)),'Indexed REC Spend'!$D$6:$D$82,'REC Spending'!Y$7,'Indexed REC Spend'!$C$6:$C$82,'REC Spending'!Y$5),0)*(7/12))+
(_xlfn.IFNA(SUMIFS(INDEX('Indexed REC Spend'!$I$6:$AH$82,,MATCH(_xlfn.NUMBERVALUE(RIGHT('REC Spending'!$D14,4)),'Indexed REC Spend'!$I$5:$AH$5,0)),'Indexed REC Spend'!$D$6:$D$82,'REC Spending'!Y$7,'Indexed REC Spend'!$C$6:$C$82,'REC Spending'!Y$5),0)*(5/12))</f>
        <v>0</v>
      </c>
      <c r="Z14" s="314">
        <f>(_xlfn.IFNA(SUMIFS(INDEX('Indexed REC Spend'!$I$6:$AH$82,,MATCH(_xlfn.NUMBERVALUE(LEFT('REC Spending'!$D14,4)),'Indexed REC Spend'!$I$5:$AH$5,0)),'Indexed REC Spend'!$D$6:$D$82,'REC Spending'!Z$7,'Indexed REC Spend'!$C$6:$C$82,'REC Spending'!Z$5),0)*(7/12))+
(_xlfn.IFNA(SUMIFS(INDEX('Indexed REC Spend'!$I$6:$AH$82,,MATCH(_xlfn.NUMBERVALUE(RIGHT('REC Spending'!$D14,4)),'Indexed REC Spend'!$I$5:$AH$5,0)),'Indexed REC Spend'!$D$6:$D$82,'REC Spending'!Z$7,'Indexed REC Spend'!$C$6:$C$82,'REC Spending'!Z$5),0)*(5/12))</f>
        <v>0</v>
      </c>
      <c r="AB14" s="112">
        <f t="shared" si="7"/>
        <v>0</v>
      </c>
      <c r="AC14" s="47">
        <f>'General Inputs'!$D$5*'RPS Balance'!P11</f>
        <v>17073440.261570472</v>
      </c>
      <c r="AE14" s="50">
        <f t="shared" si="1"/>
        <v>508827056.39175558</v>
      </c>
      <c r="AF14" s="50">
        <f t="shared" si="1"/>
        <v>177419174.07809812</v>
      </c>
      <c r="AG14" s="50">
        <f t="shared" si="8"/>
        <v>17073440.261570472</v>
      </c>
      <c r="AH14" s="50">
        <f t="shared" si="9"/>
        <v>703319670.73142409</v>
      </c>
      <c r="AJ14" s="50">
        <f t="shared" si="10"/>
        <v>357272426.48083347</v>
      </c>
      <c r="AK14" s="50">
        <f t="shared" si="11"/>
        <v>68122235.791847318</v>
      </c>
      <c r="AL14" s="50">
        <f t="shared" si="12"/>
        <v>50000000</v>
      </c>
      <c r="AM14" s="50">
        <f t="shared" si="13"/>
        <v>8215431.7104763286</v>
      </c>
      <c r="AN14" s="50">
        <f t="shared" si="14"/>
        <v>25216962.408598416</v>
      </c>
      <c r="AO14" s="50">
        <f t="shared" si="15"/>
        <v>177419174.07809812</v>
      </c>
      <c r="AP14" s="50">
        <f t="shared" si="16"/>
        <v>0</v>
      </c>
      <c r="AR14" s="307">
        <f t="shared" si="2"/>
        <v>0</v>
      </c>
      <c r="AT14" s="50">
        <f t="shared" si="3"/>
        <v>508827056.39175552</v>
      </c>
      <c r="AU14" s="50">
        <f t="shared" si="3"/>
        <v>177419174.07809812</v>
      </c>
    </row>
    <row r="15" spans="1:47">
      <c r="B15" s="228" t="s">
        <v>74</v>
      </c>
      <c r="C15" s="311" t="s">
        <v>229</v>
      </c>
      <c r="D15" s="228" t="s">
        <v>25</v>
      </c>
      <c r="E15" s="312">
        <f t="shared" ref="E15:J15" si="27">SUM(E43,E71,E99)</f>
        <v>38880.36</v>
      </c>
      <c r="F15" s="312">
        <f t="shared" si="27"/>
        <v>69250861.865000069</v>
      </c>
      <c r="G15" s="312">
        <f t="shared" si="27"/>
        <v>121847075.15750006</v>
      </c>
      <c r="H15" s="312">
        <f t="shared" si="27"/>
        <v>3449410.8555000001</v>
      </c>
      <c r="I15" s="312">
        <f t="shared" si="27"/>
        <v>30970924.000583332</v>
      </c>
      <c r="J15" s="312">
        <f t="shared" si="27"/>
        <v>70527512.561333299</v>
      </c>
      <c r="K15" s="314">
        <f>(_xlfn.IFNA(SUMIFS(INDEX('Indexed REC Spend'!$I$6:$AH$82,,MATCH(_xlfn.NUMBERVALUE(LEFT('REC Spending'!$D15,4)),'Indexed REC Spend'!$I$5:$AH$5,0)),'Indexed REC Spend'!$D$6:$D$82,'REC Spending'!K$7,'Indexed REC Spend'!$C$6:$C$82,'REC Spending'!K$5),0)*(7/12))+
(_xlfn.IFNA(SUMIFS(INDEX('Indexed REC Spend'!$I$6:$AH$82,,MATCH(_xlfn.NUMBERVALUE(RIGHT('REC Spending'!$D15,4)),'Indexed REC Spend'!$I$5:$AH$5,0)),'Indexed REC Spend'!$D$6:$D$82,'REC Spending'!K$7,'Indexed REC Spend'!$C$6:$C$82,'REC Spending'!K$5),0)*(5/12))</f>
        <v>79398271.253794193</v>
      </c>
      <c r="L15" s="314">
        <f>(_xlfn.IFNA(SUMIFS(INDEX('Indexed REC Spend'!$I$6:$AH$82,,MATCH(_xlfn.NUMBERVALUE(LEFT('REC Spending'!$D15,4)),'Indexed REC Spend'!$I$5:$AH$5,0)),'Indexed REC Spend'!$D$6:$D$82,'REC Spending'!L$7,'Indexed REC Spend'!$C$6:$C$82,'REC Spending'!L$5),0)*(7/12))+
(_xlfn.IFNA(SUMIFS(INDEX('Indexed REC Spend'!$I$6:$AH$82,,MATCH(_xlfn.NUMBERVALUE(RIGHT('REC Spending'!$D15,4)),'Indexed REC Spend'!$I$5:$AH$5,0)),'Indexed REC Spend'!$D$6:$D$82,'REC Spending'!L$7,'Indexed REC Spend'!$C$6:$C$82,'REC Spending'!L$5),0)*(5/12))</f>
        <v>96455466.573177278</v>
      </c>
      <c r="M15" s="314">
        <f>(_xlfn.IFNA(SUMIFS(INDEX('Indexed REC Spend'!$I$6:$AH$82,,MATCH(_xlfn.NUMBERVALUE(LEFT('REC Spending'!$D15,4)),'Indexed REC Spend'!$I$5:$AH$5,0)),'Indexed REC Spend'!$D$6:$D$82,'REC Spending'!M$7,'Indexed REC Spend'!$C$6:$C$82,'REC Spending'!M$5),0)*(7/12))+
(_xlfn.IFNA(SUMIFS(INDEX('Indexed REC Spend'!$I$6:$AH$82,,MATCH(_xlfn.NUMBERVALUE(RIGHT('REC Spending'!$D15,4)),'Indexed REC Spend'!$I$5:$AH$5,0)),'Indexed REC Spend'!$D$6:$D$82,'REC Spending'!M$7,'Indexed REC Spend'!$C$6:$C$82,'REC Spending'!M$5),0)*(5/12))</f>
        <v>5167692.2774410332</v>
      </c>
      <c r="N15" s="313">
        <f t="shared" ref="N15:O15" si="28">N43+N71+N99</f>
        <v>4381453.8873564908</v>
      </c>
      <c r="O15" s="313">
        <f t="shared" si="28"/>
        <v>99028.887549832682</v>
      </c>
      <c r="P15" s="313">
        <f t="shared" si="6"/>
        <v>25216962.408598416</v>
      </c>
      <c r="Q15" s="297">
        <v>50000000</v>
      </c>
      <c r="R15" s="314">
        <f>_xlfn.IFNA(SUMIFS(INDEX('ABP REC Spend'!$I$6:$AD$274,,MATCH('REC Spending'!$D15,'ABP REC Spend'!$I$5:$AD$5,0)),'ABP REC Spend'!$D$6:$D$274,'REC Spending'!R$7),0)</f>
        <v>175640770.27947459</v>
      </c>
      <c r="S15" s="314">
        <f>_xlfn.IFNA(SUMIFS(INDEX('ABP REC Spend'!$I$6:$AD$274,,MATCH('REC Spending'!$D15,'ABP REC Spend'!$I$5:$AD$5,0)),'ABP REC Spend'!$D$6:$D$274,'REC Spending'!S$7),0)</f>
        <v>46193682.074523091</v>
      </c>
      <c r="T15" s="314">
        <f>_xlfn.IFNA(SUMIFS(INDEX('ABP REC Spend'!$I$6:$AD$274,,MATCH('REC Spending'!$D15,'ABP REC Spend'!$I$5:$AD$5,0)),'ABP REC Spend'!$D$6:$D$274,'REC Spending'!T$7),0)</f>
        <v>18067945.464216426</v>
      </c>
      <c r="U15" s="314">
        <f>_xlfn.IFNA(SUMIFS(INDEX('ABP REC Spend'!$I$6:$AD$274,,MATCH('REC Spending'!$D15,'ABP REC Spend'!$I$5:$AD$5,0)),'ABP REC Spend'!$D$6:$D$274,'REC Spending'!U$7),0)</f>
        <v>20670372.2492598</v>
      </c>
      <c r="V15" s="314">
        <f>_xlfn.IFNA(SUMIFS(INDEX('ABP REC Spend'!$I$6:$AD$274,,MATCH('REC Spending'!$D15,'ABP REC Spend'!$I$5:$AD$5,0)),'ABP REC Spend'!$D$6:$D$274,'REC Spending'!V$7),0)</f>
        <v>13331031.268055595</v>
      </c>
      <c r="W15" s="314">
        <f>_xlfn.IFNA(SUMIFS(INDEX('ABP REC Spend'!$I$6:$AD$274,,MATCH('REC Spending'!$D15,'ABP REC Spend'!$I$5:$AD$5,0)),'ABP REC Spend'!$D$6:$D$274,'REC Spending'!W$7),0)</f>
        <v>52764862.946102038</v>
      </c>
      <c r="X15" s="314">
        <f>(_xlfn.IFNA(SUMIFS(INDEX('Indexed REC Spend'!$I$6:$AH$82,,MATCH(_xlfn.NUMBERVALUE(LEFT('REC Spending'!$D15,4)),'Indexed REC Spend'!$I$5:$AH$5,0)),'Indexed REC Spend'!$D$6:$D$82,'REC Spending'!X$7,'Indexed REC Spend'!$C$6:$C$82,'REC Spending'!X$5),0)*(7/12))+
(_xlfn.IFNA(SUMIFS(INDEX('Indexed REC Spend'!$I$6:$AH$82,,MATCH(_xlfn.NUMBERVALUE(RIGHT('REC Spending'!$D15,4)),'Indexed REC Spend'!$I$5:$AH$5,0)),'Indexed REC Spend'!$D$6:$D$82,'REC Spending'!X$7,'Indexed REC Spend'!$C$6:$C$82,'REC Spending'!X$5),0)*(5/12))</f>
        <v>38295346.395502642</v>
      </c>
      <c r="Y15" s="314">
        <f>(_xlfn.IFNA(SUMIFS(INDEX('Indexed REC Spend'!$I$6:$AH$82,,MATCH(_xlfn.NUMBERVALUE(LEFT('REC Spending'!$D15,4)),'Indexed REC Spend'!$I$5:$AH$5,0)),'Indexed REC Spend'!$D$6:$D$82,'REC Spending'!Y$7,'Indexed REC Spend'!$C$6:$C$82,'REC Spending'!Y$5),0)*(7/12))+
(_xlfn.IFNA(SUMIFS(INDEX('Indexed REC Spend'!$I$6:$AH$82,,MATCH(_xlfn.NUMBERVALUE(RIGHT('REC Spending'!$D15,4)),'Indexed REC Spend'!$I$5:$AH$5,0)),'Indexed REC Spend'!$D$6:$D$82,'REC Spending'!Y$7,'Indexed REC Spend'!$C$6:$C$82,'REC Spending'!Y$5),0)*(5/12))</f>
        <v>9937082.4350416642</v>
      </c>
      <c r="Z15" s="314">
        <f>(_xlfn.IFNA(SUMIFS(INDEX('Indexed REC Spend'!$I$6:$AH$82,,MATCH(_xlfn.NUMBERVALUE(LEFT('REC Spending'!$D15,4)),'Indexed REC Spend'!$I$5:$AH$5,0)),'Indexed REC Spend'!$D$6:$D$82,'REC Spending'!Z$7,'Indexed REC Spend'!$C$6:$C$82,'REC Spending'!Z$5),0)*(7/12))+
(_xlfn.IFNA(SUMIFS(INDEX('Indexed REC Spend'!$I$6:$AH$82,,MATCH(_xlfn.NUMBERVALUE(RIGHT('REC Spending'!$D15,4)),'Indexed REC Spend'!$I$5:$AH$5,0)),'Indexed REC Spend'!$D$6:$D$82,'REC Spending'!Z$7,'Indexed REC Spend'!$C$6:$C$82,'REC Spending'!Z$5),0)*(5/12))</f>
        <v>2028437.6107804233</v>
      </c>
      <c r="AB15" s="112">
        <f t="shared" si="7"/>
        <v>10000000</v>
      </c>
      <c r="AC15" s="47">
        <f>'General Inputs'!$D$5*'RPS Balance'!P12</f>
        <v>17265340.818018571</v>
      </c>
      <c r="AE15" s="50">
        <f t="shared" si="1"/>
        <v>556803540.087834</v>
      </c>
      <c r="AF15" s="50">
        <f t="shared" si="1"/>
        <v>376929530.72295624</v>
      </c>
      <c r="AG15" s="50">
        <f t="shared" si="8"/>
        <v>27265340.818018571</v>
      </c>
      <c r="AH15" s="50">
        <f t="shared" si="9"/>
        <v>960998411.62880886</v>
      </c>
      <c r="AJ15" s="50">
        <f t="shared" si="10"/>
        <v>296084664.79991674</v>
      </c>
      <c r="AK15" s="50">
        <f t="shared" si="11"/>
        <v>181021430.1044125</v>
      </c>
      <c r="AL15" s="50">
        <f t="shared" si="12"/>
        <v>50000000</v>
      </c>
      <c r="AM15" s="50">
        <f t="shared" si="13"/>
        <v>4480482.7749063233</v>
      </c>
      <c r="AN15" s="50">
        <f t="shared" si="14"/>
        <v>25216962.408598416</v>
      </c>
      <c r="AO15" s="50">
        <f t="shared" si="15"/>
        <v>326668664.28163153</v>
      </c>
      <c r="AP15" s="50">
        <f t="shared" si="16"/>
        <v>50260866.441324733</v>
      </c>
      <c r="AR15" s="307">
        <f t="shared" si="2"/>
        <v>0</v>
      </c>
      <c r="AT15" s="50">
        <f t="shared" si="3"/>
        <v>556803540.087834</v>
      </c>
      <c r="AU15" s="50">
        <f t="shared" si="3"/>
        <v>376929530.72295624</v>
      </c>
    </row>
    <row r="16" spans="1:47">
      <c r="B16" s="228" t="s">
        <v>74</v>
      </c>
      <c r="C16" s="311" t="s">
        <v>229</v>
      </c>
      <c r="D16" s="228" t="s">
        <v>26</v>
      </c>
      <c r="E16" s="312">
        <f t="shared" ref="E16:J16" si="29">SUM(E44,E72,E100)</f>
        <v>0</v>
      </c>
      <c r="F16" s="312">
        <f t="shared" si="29"/>
        <v>60382507.163083389</v>
      </c>
      <c r="G16" s="312">
        <f t="shared" si="29"/>
        <v>117166113.90916671</v>
      </c>
      <c r="H16" s="312">
        <f t="shared" si="29"/>
        <v>3414449.9544166662</v>
      </c>
      <c r="I16" s="312">
        <f t="shared" si="29"/>
        <v>30828013.540416665</v>
      </c>
      <c r="J16" s="312">
        <f t="shared" si="29"/>
        <v>69864747.394083321</v>
      </c>
      <c r="K16" s="314">
        <f>(_xlfn.IFNA(SUMIFS(INDEX('Indexed REC Spend'!$I$6:$AH$82,,MATCH(_xlfn.NUMBERVALUE(LEFT('REC Spending'!$D16,4)),'Indexed REC Spend'!$I$5:$AH$5,0)),'Indexed REC Spend'!$D$6:$D$82,'REC Spending'!K$7,'Indexed REC Spend'!$C$6:$C$82,'REC Spending'!K$5),0)*(7/12))+
(_xlfn.IFNA(SUMIFS(INDEX('Indexed REC Spend'!$I$6:$AH$82,,MATCH(_xlfn.NUMBERVALUE(RIGHT('REC Spending'!$D16,4)),'Indexed REC Spend'!$I$5:$AH$5,0)),'Indexed REC Spend'!$D$6:$D$82,'REC Spending'!K$7,'Indexed REC Spend'!$C$6:$C$82,'REC Spending'!K$5),0)*(5/12))</f>
        <v>118727209.66051315</v>
      </c>
      <c r="L16" s="314">
        <f>(_xlfn.IFNA(SUMIFS(INDEX('Indexed REC Spend'!$I$6:$AH$82,,MATCH(_xlfn.NUMBERVALUE(LEFT('REC Spending'!$D16,4)),'Indexed REC Spend'!$I$5:$AH$5,0)),'Indexed REC Spend'!$D$6:$D$82,'REC Spending'!L$7,'Indexed REC Spend'!$C$6:$C$82,'REC Spending'!L$5),0)*(7/12))+
(_xlfn.IFNA(SUMIFS(INDEX('Indexed REC Spend'!$I$6:$AH$82,,MATCH(_xlfn.NUMBERVALUE(RIGHT('REC Spending'!$D16,4)),'Indexed REC Spend'!$I$5:$AH$5,0)),'Indexed REC Spend'!$D$6:$D$82,'REC Spending'!L$7,'Indexed REC Spend'!$C$6:$C$82,'REC Spending'!L$5),0)*(5/12))</f>
        <v>155640373.2989817</v>
      </c>
      <c r="M16" s="314">
        <f>(_xlfn.IFNA(SUMIFS(INDEX('Indexed REC Spend'!$I$6:$AH$82,,MATCH(_xlfn.NUMBERVALUE(LEFT('REC Spending'!$D16,4)),'Indexed REC Spend'!$I$5:$AH$5,0)),'Indexed REC Spend'!$D$6:$D$82,'REC Spending'!M$7,'Indexed REC Spend'!$C$6:$C$82,'REC Spending'!M$5),0)*(7/12))+
(_xlfn.IFNA(SUMIFS(INDEX('Indexed REC Spend'!$I$6:$AH$82,,MATCH(_xlfn.NUMBERVALUE(RIGHT('REC Spending'!$D16,4)),'Indexed REC Spend'!$I$5:$AH$5,0)),'Indexed REC Spend'!$D$6:$D$82,'REC Spending'!M$7,'Indexed REC Spend'!$C$6:$C$82,'REC Spending'!M$5),0)*(5/12))</f>
        <v>8772507.296701625</v>
      </c>
      <c r="N16" s="313">
        <f t="shared" ref="N16:O16" si="30">N44+N72+N100</f>
        <v>4379155.323412234</v>
      </c>
      <c r="O16" s="313">
        <f t="shared" si="30"/>
        <v>98976.935792216624</v>
      </c>
      <c r="P16" s="313">
        <f t="shared" si="6"/>
        <v>25216962.408598416</v>
      </c>
      <c r="Q16" s="297">
        <v>50000000</v>
      </c>
      <c r="R16" s="314">
        <f>_xlfn.IFNA(SUMIFS(INDEX('ABP REC Spend'!$I$6:$AD$274,,MATCH('REC Spending'!$D16,'ABP REC Spend'!$I$5:$AD$5,0)),'ABP REC Spend'!$D$6:$D$274,'REC Spending'!R$7),0)</f>
        <v>168615139.4682956</v>
      </c>
      <c r="S16" s="314">
        <f>_xlfn.IFNA(SUMIFS(INDEX('ABP REC Spend'!$I$6:$AD$274,,MATCH('REC Spending'!$D16,'ABP REC Spend'!$I$5:$AD$5,0)),'ABP REC Spend'!$D$6:$D$274,'REC Spending'!S$7),0)</f>
        <v>64165977.371449471</v>
      </c>
      <c r="T16" s="314">
        <f>_xlfn.IFNA(SUMIFS(INDEX('ABP REC Spend'!$I$6:$AD$274,,MATCH('REC Spending'!$D16,'ABP REC Spend'!$I$5:$AD$5,0)),'ABP REC Spend'!$D$6:$D$274,'REC Spending'!T$7),0)</f>
        <v>33878338.334164172</v>
      </c>
      <c r="U16" s="314">
        <f>_xlfn.IFNA(SUMIFS(INDEX('ABP REC Spend'!$I$6:$AD$274,,MATCH('REC Spending'!$D16,'ABP REC Spend'!$I$5:$AD$5,0)),'ABP REC Spend'!$D$6:$D$274,'REC Spending'!U$7),0)</f>
        <v>30471235.90913539</v>
      </c>
      <c r="V16" s="314">
        <f>_xlfn.IFNA(SUMIFS(INDEX('ABP REC Spend'!$I$6:$AD$274,,MATCH('REC Spending'!$D16,'ABP REC Spend'!$I$5:$AD$5,0)),'ABP REC Spend'!$D$6:$D$274,'REC Spending'!V$7),0)</f>
        <v>19408861.532996882</v>
      </c>
      <c r="W16" s="314">
        <f>_xlfn.IFNA(SUMIFS(INDEX('ABP REC Spend'!$I$6:$AD$274,,MATCH('REC Spending'!$D16,'ABP REC Spend'!$I$5:$AD$5,0)),'ABP REC Spend'!$D$6:$D$274,'REC Spending'!W$7),0)</f>
        <v>72734079.9426869</v>
      </c>
      <c r="X16" s="314">
        <f>(_xlfn.IFNA(SUMIFS(INDEX('Indexed REC Spend'!$I$6:$AH$82,,MATCH(_xlfn.NUMBERVALUE(LEFT('REC Spending'!$D16,4)),'Indexed REC Spend'!$I$5:$AH$5,0)),'Indexed REC Spend'!$D$6:$D$82,'REC Spending'!X$7,'Indexed REC Spend'!$C$6:$C$82,'REC Spending'!X$5),0)*(7/12))+
(_xlfn.IFNA(SUMIFS(INDEX('Indexed REC Spend'!$I$6:$AH$82,,MATCH(_xlfn.NUMBERVALUE(RIGHT('REC Spending'!$D16,4)),'Indexed REC Spend'!$I$5:$AH$5,0)),'Indexed REC Spend'!$D$6:$D$82,'REC Spending'!X$7,'Indexed REC Spend'!$C$6:$C$82,'REC Spending'!X$5),0)*(5/12))</f>
        <v>131788281.99404764</v>
      </c>
      <c r="Y16" s="314">
        <f>(_xlfn.IFNA(SUMIFS(INDEX('Indexed REC Spend'!$I$6:$AH$82,,MATCH(_xlfn.NUMBERVALUE(LEFT('REC Spending'!$D16,4)),'Indexed REC Spend'!$I$5:$AH$5,0)),'Indexed REC Spend'!$D$6:$D$82,'REC Spending'!Y$7,'Indexed REC Spend'!$C$6:$C$82,'REC Spending'!Y$5),0)*(7/12))+
(_xlfn.IFNA(SUMIFS(INDEX('Indexed REC Spend'!$I$6:$AH$82,,MATCH(_xlfn.NUMBERVALUE(RIGHT('REC Spending'!$D16,4)),'Indexed REC Spend'!$I$5:$AH$5,0)),'Indexed REC Spend'!$D$6:$D$82,'REC Spending'!Y$7,'Indexed REC Spend'!$C$6:$C$82,'REC Spending'!Y$5),0)*(5/12))</f>
        <v>46843159.164282404</v>
      </c>
      <c r="Z16" s="314">
        <f>(_xlfn.IFNA(SUMIFS(INDEX('Indexed REC Spend'!$I$6:$AH$82,,MATCH(_xlfn.NUMBERVALUE(LEFT('REC Spending'!$D16,4)),'Indexed REC Spend'!$I$5:$AH$5,0)),'Indexed REC Spend'!$D$6:$D$82,'REC Spending'!Z$7,'Indexed REC Spend'!$C$6:$C$82,'REC Spending'!Z$5),0)*(7/12))+
(_xlfn.IFNA(SUMIFS(INDEX('Indexed REC Spend'!$I$6:$AH$82,,MATCH(_xlfn.NUMBERVALUE(RIGHT('REC Spending'!$D16,4)),'Indexed REC Spend'!$I$5:$AH$5,0)),'Indexed REC Spend'!$D$6:$D$82,'REC Spending'!Z$7,'Indexed REC Spend'!$C$6:$C$82,'REC Spending'!Z$5),0)*(5/12))</f>
        <v>6940270.5842158571</v>
      </c>
      <c r="AB16" s="112">
        <f t="shared" si="7"/>
        <v>0</v>
      </c>
      <c r="AC16" s="47">
        <f>'General Inputs'!$D$5*'RPS Balance'!P13</f>
        <v>17575655.379264347</v>
      </c>
      <c r="AE16" s="50">
        <f t="shared" si="1"/>
        <v>644491016.88516605</v>
      </c>
      <c r="AF16" s="50">
        <f t="shared" si="1"/>
        <v>574845344.30127442</v>
      </c>
      <c r="AG16" s="50">
        <f t="shared" si="8"/>
        <v>17575655.379264347</v>
      </c>
      <c r="AH16" s="50">
        <f t="shared" si="9"/>
        <v>1236912016.5657048</v>
      </c>
      <c r="AJ16" s="50">
        <f t="shared" si="10"/>
        <v>281655831.96116674</v>
      </c>
      <c r="AK16" s="50">
        <f t="shared" si="11"/>
        <v>283140090.25619644</v>
      </c>
      <c r="AL16" s="50">
        <f t="shared" si="12"/>
        <v>50000000</v>
      </c>
      <c r="AM16" s="50">
        <f t="shared" si="13"/>
        <v>4478132.259204451</v>
      </c>
      <c r="AN16" s="50">
        <f t="shared" si="14"/>
        <v>25216962.408598416</v>
      </c>
      <c r="AO16" s="50">
        <f t="shared" si="15"/>
        <v>389273632.55872846</v>
      </c>
      <c r="AP16" s="50">
        <f t="shared" si="16"/>
        <v>185571711.7425459</v>
      </c>
      <c r="AR16" s="307">
        <f t="shared" si="2"/>
        <v>0</v>
      </c>
      <c r="AT16" s="50">
        <f t="shared" si="3"/>
        <v>644491016.88516605</v>
      </c>
      <c r="AU16" s="50">
        <f t="shared" si="3"/>
        <v>574845344.3012743</v>
      </c>
    </row>
    <row r="17" spans="2:47">
      <c r="B17" s="228" t="s">
        <v>74</v>
      </c>
      <c r="C17" s="311" t="s">
        <v>229</v>
      </c>
      <c r="D17" s="228" t="s">
        <v>27</v>
      </c>
      <c r="E17" s="312">
        <f t="shared" ref="E17:J17" si="31">SUM(E45,E73,E101)</f>
        <v>0</v>
      </c>
      <c r="F17" s="312">
        <f t="shared" si="31"/>
        <v>53463745.533083394</v>
      </c>
      <c r="G17" s="312">
        <f t="shared" si="31"/>
        <v>116830448.51916669</v>
      </c>
      <c r="H17" s="312">
        <f t="shared" si="31"/>
        <v>3407671.254416666</v>
      </c>
      <c r="I17" s="312">
        <f t="shared" si="31"/>
        <v>30828013.540416665</v>
      </c>
      <c r="J17" s="312">
        <f t="shared" si="31"/>
        <v>69680888.634083316</v>
      </c>
      <c r="K17" s="314">
        <f>(_xlfn.IFNA(SUMIFS(INDEX('Indexed REC Spend'!$I$6:$AH$82,,MATCH(_xlfn.NUMBERVALUE(LEFT('REC Spending'!$D17,4)),'Indexed REC Spend'!$I$5:$AH$5,0)),'Indexed REC Spend'!$D$6:$D$82,'REC Spending'!K$7,'Indexed REC Spend'!$C$6:$C$82,'REC Spending'!K$5),0)*(7/12))+
(_xlfn.IFNA(SUMIFS(INDEX('Indexed REC Spend'!$I$6:$AH$82,,MATCH(_xlfn.NUMBERVALUE(RIGHT('REC Spending'!$D17,4)),'Indexed REC Spend'!$I$5:$AH$5,0)),'Indexed REC Spend'!$D$6:$D$82,'REC Spending'!K$7,'Indexed REC Spend'!$C$6:$C$82,'REC Spending'!K$5),0)*(5/12))</f>
        <v>132946944.85168642</v>
      </c>
      <c r="L17" s="314">
        <f>(_xlfn.IFNA(SUMIFS(INDEX('Indexed REC Spend'!$I$6:$AH$82,,MATCH(_xlfn.NUMBERVALUE(LEFT('REC Spending'!$D17,4)),'Indexed REC Spend'!$I$5:$AH$5,0)),'Indexed REC Spend'!$D$6:$D$82,'REC Spending'!L$7,'Indexed REC Spend'!$C$6:$C$82,'REC Spending'!L$5),0)*(7/12))+
(_xlfn.IFNA(SUMIFS(INDEX('Indexed REC Spend'!$I$6:$AH$82,,MATCH(_xlfn.NUMBERVALUE(RIGHT('REC Spending'!$D17,4)),'Indexed REC Spend'!$I$5:$AH$5,0)),'Indexed REC Spend'!$D$6:$D$82,'REC Spending'!L$7,'Indexed REC Spend'!$C$6:$C$82,'REC Spending'!L$5),0)*(5/12))</f>
        <v>171594708.6419276</v>
      </c>
      <c r="M17" s="314">
        <f>(_xlfn.IFNA(SUMIFS(INDEX('Indexed REC Spend'!$I$6:$AH$82,,MATCH(_xlfn.NUMBERVALUE(LEFT('REC Spending'!$D17,4)),'Indexed REC Spend'!$I$5:$AH$5,0)),'Indexed REC Spend'!$D$6:$D$82,'REC Spending'!M$7,'Indexed REC Spend'!$C$6:$C$82,'REC Spending'!M$5),0)*(7/12))+
(_xlfn.IFNA(SUMIFS(INDEX('Indexed REC Spend'!$I$6:$AH$82,,MATCH(_xlfn.NUMBERVALUE(RIGHT('REC Spending'!$D17,4)),'Indexed REC Spend'!$I$5:$AH$5,0)),'Indexed REC Spend'!$D$6:$D$82,'REC Spending'!M$7,'Indexed REC Spend'!$C$6:$C$82,'REC Spending'!M$5),0)*(5/12))</f>
        <v>8817018.857252799</v>
      </c>
      <c r="N17" s="313">
        <f t="shared" ref="N17:O17" si="32">N45+N73+N101</f>
        <v>4242128.7641188325</v>
      </c>
      <c r="O17" s="313">
        <f t="shared" si="32"/>
        <v>95879.884429707861</v>
      </c>
      <c r="P17" s="313">
        <f t="shared" si="6"/>
        <v>25216962.408598416</v>
      </c>
      <c r="Q17" s="297">
        <v>50000000</v>
      </c>
      <c r="R17" s="314">
        <f>_xlfn.IFNA(SUMIFS(INDEX('ABP REC Spend'!$I$6:$AD$274,,MATCH('REC Spending'!$D17,'ABP REC Spend'!$I$5:$AD$5,0)),'ABP REC Spend'!$D$6:$D$274,'REC Spending'!R$7),0)</f>
        <v>161870533.88956377</v>
      </c>
      <c r="S17" s="314">
        <f>_xlfn.IFNA(SUMIFS(INDEX('ABP REC Spend'!$I$6:$AD$274,,MATCH('REC Spending'!$D17,'ABP REC Spend'!$I$5:$AD$5,0)),'ABP REC Spend'!$D$6:$D$274,'REC Spending'!S$7),0)</f>
        <v>81419380.856498793</v>
      </c>
      <c r="T17" s="314">
        <f>_xlfn.IFNA(SUMIFS(INDEX('ABP REC Spend'!$I$6:$AD$274,,MATCH('REC Spending'!$D17,'ABP REC Spend'!$I$5:$AD$5,0)),'ABP REC Spend'!$D$6:$D$274,'REC Spending'!T$7),0)</f>
        <v>48973649.935871415</v>
      </c>
      <c r="U17" s="314">
        <f>_xlfn.IFNA(SUMIFS(INDEX('ABP REC Spend'!$I$6:$AD$274,,MATCH('REC Spending'!$D17,'ABP REC Spend'!$I$5:$AD$5,0)),'ABP REC Spend'!$D$6:$D$274,'REC Spending'!U$7),0)</f>
        <v>39826926.629866734</v>
      </c>
      <c r="V17" s="314">
        <f>_xlfn.IFNA(SUMIFS(INDEX('ABP REC Spend'!$I$6:$AD$274,,MATCH('REC Spending'!$D17,'ABP REC Spend'!$I$5:$AD$5,0)),'ABP REC Spend'!$D$6:$D$274,'REC Spending'!V$7),0)</f>
        <v>25243578.587340515</v>
      </c>
      <c r="W17" s="314">
        <f>_xlfn.IFNA(SUMIFS(INDEX('ABP REC Spend'!$I$6:$AD$274,,MATCH('REC Spending'!$D17,'ABP REC Spend'!$I$5:$AD$5,0)),'ABP REC Spend'!$D$6:$D$274,'REC Spending'!W$7),0)</f>
        <v>91904528.259408385</v>
      </c>
      <c r="X17" s="314">
        <f>(_xlfn.IFNA(SUMIFS(INDEX('Indexed REC Spend'!$I$6:$AH$82,,MATCH(_xlfn.NUMBERVALUE(LEFT('REC Spending'!$D17,4)),'Indexed REC Spend'!$I$5:$AH$5,0)),'Indexed REC Spend'!$D$6:$D$82,'REC Spending'!X$7,'Indexed REC Spend'!$C$6:$C$82,'REC Spending'!X$5),0)*(7/12))+
(_xlfn.IFNA(SUMIFS(INDEX('Indexed REC Spend'!$I$6:$AH$82,,MATCH(_xlfn.NUMBERVALUE(RIGHT('REC Spending'!$D17,4)),'Indexed REC Spend'!$I$5:$AH$5,0)),'Indexed REC Spend'!$D$6:$D$82,'REC Spending'!X$7,'Indexed REC Spend'!$C$6:$C$82,'REC Spending'!X$5),0)*(5/12))</f>
        <v>227641228.75330687</v>
      </c>
      <c r="Y17" s="314">
        <f>(_xlfn.IFNA(SUMIFS(INDEX('Indexed REC Spend'!$I$6:$AH$82,,MATCH(_xlfn.NUMBERVALUE(LEFT('REC Spending'!$D17,4)),'Indexed REC Spend'!$I$5:$AH$5,0)),'Indexed REC Spend'!$D$6:$D$82,'REC Spending'!Y$7,'Indexed REC Spend'!$C$6:$C$82,'REC Spending'!Y$5),0)*(7/12))+
(_xlfn.IFNA(SUMIFS(INDEX('Indexed REC Spend'!$I$6:$AH$82,,MATCH(_xlfn.NUMBERVALUE(RIGHT('REC Spending'!$D17,4)),'Indexed REC Spend'!$I$5:$AH$5,0)),'Indexed REC Spend'!$D$6:$D$82,'REC Spending'!Y$7,'Indexed REC Spend'!$C$6:$C$82,'REC Spending'!Y$5),0)*(5/12))</f>
        <v>102159032.4426863</v>
      </c>
      <c r="Z17" s="314">
        <f>(_xlfn.IFNA(SUMIFS(INDEX('Indexed REC Spend'!$I$6:$AH$82,,MATCH(_xlfn.NUMBERVALUE(LEFT('REC Spending'!$D17,4)),'Indexed REC Spend'!$I$5:$AH$5,0)),'Indexed REC Spend'!$D$6:$D$82,'REC Spending'!Z$7,'Indexed REC Spend'!$C$6:$C$82,'REC Spending'!Z$5),0)*(7/12))+
(_xlfn.IFNA(SUMIFS(INDEX('Indexed REC Spend'!$I$6:$AH$82,,MATCH(_xlfn.NUMBERVALUE(RIGHT('REC Spending'!$D17,4)),'Indexed REC Spend'!$I$5:$AH$5,0)),'Indexed REC Spend'!$D$6:$D$82,'REC Spending'!Z$7,'Indexed REC Spend'!$C$6:$C$82,'REC Spending'!Z$5),0)*(5/12))</f>
        <v>11907572.343479995</v>
      </c>
      <c r="AB17" s="112">
        <f t="shared" si="7"/>
        <v>0</v>
      </c>
      <c r="AC17" s="47">
        <f>'General Inputs'!$D$5*'RPS Balance'!P14</f>
        <v>18029370.221294157</v>
      </c>
      <c r="AE17" s="50">
        <f t="shared" si="1"/>
        <v>667124410.88918054</v>
      </c>
      <c r="AF17" s="50">
        <f t="shared" si="1"/>
        <v>790946431.69802284</v>
      </c>
      <c r="AG17" s="50">
        <f t="shared" si="8"/>
        <v>18029370.221294157</v>
      </c>
      <c r="AH17" s="50">
        <f t="shared" si="9"/>
        <v>1476100212.8084977</v>
      </c>
      <c r="AJ17" s="50">
        <f t="shared" si="10"/>
        <v>274210767.48116672</v>
      </c>
      <c r="AK17" s="50">
        <f t="shared" si="11"/>
        <v>313358672.35086679</v>
      </c>
      <c r="AL17" s="50">
        <f t="shared" si="12"/>
        <v>50000000</v>
      </c>
      <c r="AM17" s="50">
        <f t="shared" si="13"/>
        <v>4338008.6485485407</v>
      </c>
      <c r="AN17" s="50">
        <f t="shared" si="14"/>
        <v>25216962.408598416</v>
      </c>
      <c r="AO17" s="50">
        <f t="shared" si="15"/>
        <v>449238598.15854967</v>
      </c>
      <c r="AP17" s="50">
        <f t="shared" si="16"/>
        <v>341707833.53947318</v>
      </c>
      <c r="AR17" s="307">
        <f t="shared" si="2"/>
        <v>0</v>
      </c>
      <c r="AT17" s="50">
        <f t="shared" si="3"/>
        <v>667124410.88918042</v>
      </c>
      <c r="AU17" s="50">
        <f t="shared" si="3"/>
        <v>790946431.69802284</v>
      </c>
    </row>
    <row r="18" spans="2:47">
      <c r="B18" s="228" t="s">
        <v>74</v>
      </c>
      <c r="C18" s="311" t="s">
        <v>229</v>
      </c>
      <c r="D18" s="228" t="s">
        <v>28</v>
      </c>
      <c r="E18" s="312">
        <f t="shared" ref="E18:J18" si="33">SUM(E46,E74,E102)</f>
        <v>0</v>
      </c>
      <c r="F18" s="312">
        <f t="shared" si="33"/>
        <v>47860100.574083365</v>
      </c>
      <c r="G18" s="312">
        <f t="shared" si="33"/>
        <v>116496363.77916665</v>
      </c>
      <c r="H18" s="312">
        <f t="shared" si="33"/>
        <v>3400918.4844166664</v>
      </c>
      <c r="I18" s="312">
        <f t="shared" si="33"/>
        <v>30828013.540416665</v>
      </c>
      <c r="J18" s="312">
        <f t="shared" si="33"/>
        <v>69497929.954083368</v>
      </c>
      <c r="K18" s="314">
        <f>(_xlfn.IFNA(SUMIFS(INDEX('Indexed REC Spend'!$I$6:$AH$82,,MATCH(_xlfn.NUMBERVALUE(LEFT('REC Spending'!$D18,4)),'Indexed REC Spend'!$I$5:$AH$5,0)),'Indexed REC Spend'!$D$6:$D$82,'REC Spending'!K$7,'Indexed REC Spend'!$C$6:$C$82,'REC Spending'!K$5),0)*(7/12))+
(_xlfn.IFNA(SUMIFS(INDEX('Indexed REC Spend'!$I$6:$AH$82,,MATCH(_xlfn.NUMBERVALUE(RIGHT('REC Spending'!$D18,4)),'Indexed REC Spend'!$I$5:$AH$5,0)),'Indexed REC Spend'!$D$6:$D$82,'REC Spending'!K$7,'Indexed REC Spend'!$C$6:$C$82,'REC Spending'!K$5),0)*(5/12))</f>
        <v>134072994.08341879</v>
      </c>
      <c r="L18" s="314">
        <f>(_xlfn.IFNA(SUMIFS(INDEX('Indexed REC Spend'!$I$6:$AH$82,,MATCH(_xlfn.NUMBERVALUE(LEFT('REC Spending'!$D18,4)),'Indexed REC Spend'!$I$5:$AH$5,0)),'Indexed REC Spend'!$D$6:$D$82,'REC Spending'!L$7,'Indexed REC Spend'!$C$6:$C$82,'REC Spending'!L$5),0)*(7/12))+
(_xlfn.IFNA(SUMIFS(INDEX('Indexed REC Spend'!$I$6:$AH$82,,MATCH(_xlfn.NUMBERVALUE(RIGHT('REC Spending'!$D18,4)),'Indexed REC Spend'!$I$5:$AH$5,0)),'Indexed REC Spend'!$D$6:$D$82,'REC Spending'!L$7,'Indexed REC Spend'!$C$6:$C$82,'REC Spending'!L$5),0)*(5/12))</f>
        <v>172294615.40362352</v>
      </c>
      <c r="M18" s="314">
        <f>(_xlfn.IFNA(SUMIFS(INDEX('Indexed REC Spend'!$I$6:$AH$82,,MATCH(_xlfn.NUMBERVALUE(LEFT('REC Spending'!$D18,4)),'Indexed REC Spend'!$I$5:$AH$5,0)),'Indexed REC Spend'!$D$6:$D$82,'REC Spending'!M$7,'Indexed REC Spend'!$C$6:$C$82,'REC Spending'!M$5),0)*(7/12))+
(_xlfn.IFNA(SUMIFS(INDEX('Indexed REC Spend'!$I$6:$AH$82,,MATCH(_xlfn.NUMBERVALUE(RIGHT('REC Spending'!$D18,4)),'Indexed REC Spend'!$I$5:$AH$5,0)),'Indexed REC Spend'!$D$6:$D$82,'REC Spending'!M$7,'Indexed REC Spend'!$C$6:$C$82,'REC Spending'!M$5),0)*(5/12))</f>
        <v>8820357.3703438416</v>
      </c>
      <c r="N18" s="313">
        <f t="shared" ref="N18:O18" si="34">N46+N74+N102</f>
        <v>4208337.5378511287</v>
      </c>
      <c r="O18" s="313">
        <f t="shared" si="34"/>
        <v>95116.140788380988</v>
      </c>
      <c r="P18" s="313">
        <f t="shared" si="6"/>
        <v>25216962.408598416</v>
      </c>
      <c r="Q18" s="297">
        <v>50000000</v>
      </c>
      <c r="R18" s="314">
        <f>_xlfn.IFNA(SUMIFS(INDEX('ABP REC Spend'!$I$6:$AD$274,,MATCH('REC Spending'!$D18,'ABP REC Spend'!$I$5:$AD$5,0)),'ABP REC Spend'!$D$6:$D$274,'REC Spending'!R$7),0)</f>
        <v>155395712.5339812</v>
      </c>
      <c r="S18" s="314">
        <f>_xlfn.IFNA(SUMIFS(INDEX('ABP REC Spend'!$I$6:$AD$274,,MATCH('REC Spending'!$D18,'ABP REC Spend'!$I$5:$AD$5,0)),'ABP REC Spend'!$D$6:$D$274,'REC Spending'!S$7),0)</f>
        <v>97982648.202146143</v>
      </c>
      <c r="T18" s="314">
        <f>_xlfn.IFNA(SUMIFS(INDEX('ABP REC Spend'!$I$6:$AD$274,,MATCH('REC Spending'!$D18,'ABP REC Spend'!$I$5:$AD$5,0)),'ABP REC Spend'!$D$6:$D$274,'REC Spending'!T$7),0)</f>
        <v>63382896.847835004</v>
      </c>
      <c r="U18" s="314">
        <f>_xlfn.IFNA(SUMIFS(INDEX('ABP REC Spend'!$I$6:$AD$274,,MATCH('REC Spending'!$D18,'ABP REC Spend'!$I$5:$AD$5,0)),'ABP REC Spend'!$D$6:$D$274,'REC Spending'!U$7),0)</f>
        <v>48755517.020983323</v>
      </c>
      <c r="V18" s="314">
        <f>_xlfn.IFNA(SUMIFS(INDEX('ABP REC Spend'!$I$6:$AD$274,,MATCH('REC Spending'!$D18,'ABP REC Spend'!$I$5:$AD$5,0)),'ABP REC Spend'!$D$6:$D$274,'REC Spending'!V$7),0)</f>
        <v>30844906.959510408</v>
      </c>
      <c r="W18" s="314">
        <f>_xlfn.IFNA(SUMIFS(INDEX('ABP REC Spend'!$I$6:$AD$274,,MATCH('REC Spending'!$D18,'ABP REC Spend'!$I$5:$AD$5,0)),'ABP REC Spend'!$D$6:$D$274,'REC Spending'!W$7),0)</f>
        <v>110308158.64346097</v>
      </c>
      <c r="X18" s="314">
        <f>(_xlfn.IFNA(SUMIFS(INDEX('Indexed REC Spend'!$I$6:$AH$82,,MATCH(_xlfn.NUMBERVALUE(LEFT('REC Spending'!$D18,4)),'Indexed REC Spend'!$I$5:$AH$5,0)),'Indexed REC Spend'!$D$6:$D$82,'REC Spending'!X$7,'Indexed REC Spend'!$C$6:$C$82,'REC Spending'!X$5),0)*(7/12))+
(_xlfn.IFNA(SUMIFS(INDEX('Indexed REC Spend'!$I$6:$AH$82,,MATCH(_xlfn.NUMBERVALUE(RIGHT('REC Spending'!$D18,4)),'Indexed REC Spend'!$I$5:$AH$5,0)),'Indexed REC Spend'!$D$6:$D$82,'REC Spending'!X$7,'Indexed REC Spend'!$C$6:$C$82,'REC Spending'!X$5),0)*(5/12))</f>
        <v>324393677.08333325</v>
      </c>
      <c r="Y18" s="314">
        <f>(_xlfn.IFNA(SUMIFS(INDEX('Indexed REC Spend'!$I$6:$AH$82,,MATCH(_xlfn.NUMBERVALUE(LEFT('REC Spending'!$D18,4)),'Indexed REC Spend'!$I$5:$AH$5,0)),'Indexed REC Spend'!$D$6:$D$82,'REC Spending'!Y$7,'Indexed REC Spend'!$C$6:$C$82,'REC Spending'!Y$5),0)*(7/12))+
(_xlfn.IFNA(SUMIFS(INDEX('Indexed REC Spend'!$I$6:$AH$82,,MATCH(_xlfn.NUMBERVALUE(RIGHT('REC Spending'!$D18,4)),'Indexed REC Spend'!$I$5:$AH$5,0)),'Indexed REC Spend'!$D$6:$D$82,'REC Spending'!Y$7,'Indexed REC Spend'!$C$6:$C$82,'REC Spending'!Y$5),0)*(5/12))</f>
        <v>150212665.79378977</v>
      </c>
      <c r="Z18" s="314">
        <f>(_xlfn.IFNA(SUMIFS(INDEX('Indexed REC Spend'!$I$6:$AH$82,,MATCH(_xlfn.NUMBERVALUE(LEFT('REC Spending'!$D18,4)),'Indexed REC Spend'!$I$5:$AH$5,0)),'Indexed REC Spend'!$D$6:$D$82,'REC Spending'!Z$7,'Indexed REC Spend'!$C$6:$C$82,'REC Spending'!Z$5),0)*(7/12))+
(_xlfn.IFNA(SUMIFS(INDEX('Indexed REC Spend'!$I$6:$AH$82,,MATCH(_xlfn.NUMBERVALUE(RIGHT('REC Spending'!$D18,4)),'Indexed REC Spend'!$I$5:$AH$5,0)),'Indexed REC Spend'!$D$6:$D$82,'REC Spending'!Z$7,'Indexed REC Spend'!$C$6:$C$82,'REC Spending'!Z$5),0)*(5/12))</f>
        <v>16880409.433224149</v>
      </c>
      <c r="AB18" s="112">
        <f t="shared" si="7"/>
        <v>10000000</v>
      </c>
      <c r="AC18" s="47">
        <f>'General Inputs'!$D$5*'RPS Balance'!P15</f>
        <v>18663037.417234972</v>
      </c>
      <c r="AE18" s="50">
        <f t="shared" si="1"/>
        <v>662791709.27679086</v>
      </c>
      <c r="AF18" s="50">
        <f t="shared" si="1"/>
        <v>998156592.51826417</v>
      </c>
      <c r="AG18" s="50">
        <f t="shared" si="8"/>
        <v>28663037.417234972</v>
      </c>
      <c r="AH18" s="50">
        <f t="shared" si="9"/>
        <v>1689611339.2122898</v>
      </c>
      <c r="AJ18" s="50">
        <f t="shared" si="10"/>
        <v>268083326.33216673</v>
      </c>
      <c r="AK18" s="50">
        <f t="shared" si="11"/>
        <v>315187966.85738617</v>
      </c>
      <c r="AL18" s="50">
        <f t="shared" si="12"/>
        <v>50000000</v>
      </c>
      <c r="AM18" s="50">
        <f t="shared" si="13"/>
        <v>4303453.6786395097</v>
      </c>
      <c r="AN18" s="50">
        <f t="shared" si="14"/>
        <v>25216962.408598416</v>
      </c>
      <c r="AO18" s="50">
        <f t="shared" si="15"/>
        <v>506669840.20791703</v>
      </c>
      <c r="AP18" s="50">
        <f t="shared" si="16"/>
        <v>491486752.31034714</v>
      </c>
      <c r="AR18" s="307">
        <f t="shared" si="2"/>
        <v>0</v>
      </c>
      <c r="AT18" s="50">
        <f t="shared" si="3"/>
        <v>662791709.27679086</v>
      </c>
      <c r="AU18" s="50">
        <f t="shared" si="3"/>
        <v>998156592.51826417</v>
      </c>
    </row>
    <row r="19" spans="2:47">
      <c r="B19" s="228" t="s">
        <v>74</v>
      </c>
      <c r="C19" s="311" t="s">
        <v>229</v>
      </c>
      <c r="D19" s="228" t="s">
        <v>29</v>
      </c>
      <c r="E19" s="312">
        <f t="shared" ref="E19:J19" si="35">SUM(E47,E75,E103)</f>
        <v>0</v>
      </c>
      <c r="F19" s="312">
        <f t="shared" si="35"/>
        <v>24293738.860500004</v>
      </c>
      <c r="G19" s="312">
        <f t="shared" si="35"/>
        <v>116164695.16916665</v>
      </c>
      <c r="H19" s="312">
        <f t="shared" si="35"/>
        <v>3237835.1282500001</v>
      </c>
      <c r="I19" s="312">
        <f t="shared" si="35"/>
        <v>29999219.28658333</v>
      </c>
      <c r="J19" s="312">
        <f t="shared" si="35"/>
        <v>69316184.37408331</v>
      </c>
      <c r="K19" s="314">
        <f>(_xlfn.IFNA(SUMIFS(INDEX('Indexed REC Spend'!$I$6:$AH$82,,MATCH(_xlfn.NUMBERVALUE(LEFT('REC Spending'!$D19,4)),'Indexed REC Spend'!$I$5:$AH$5,0)),'Indexed REC Spend'!$D$6:$D$82,'REC Spending'!K$7,'Indexed REC Spend'!$C$6:$C$82,'REC Spending'!K$5),0)*(7/12))+
(_xlfn.IFNA(SUMIFS(INDEX('Indexed REC Spend'!$I$6:$AH$82,,MATCH(_xlfn.NUMBERVALUE(RIGHT('REC Spending'!$D19,4)),'Indexed REC Spend'!$I$5:$AH$5,0)),'Indexed REC Spend'!$D$6:$D$82,'REC Spending'!K$7,'Indexed REC Spend'!$C$6:$C$82,'REC Spending'!K$5),0)*(5/12))</f>
        <v>136129739.70995915</v>
      </c>
      <c r="L19" s="314">
        <f>(_xlfn.IFNA(SUMIFS(INDEX('Indexed REC Spend'!$I$6:$AH$82,,MATCH(_xlfn.NUMBERVALUE(LEFT('REC Spending'!$D19,4)),'Indexed REC Spend'!$I$5:$AH$5,0)),'Indexed REC Spend'!$D$6:$D$82,'REC Spending'!L$7,'Indexed REC Spend'!$C$6:$C$82,'REC Spending'!L$5),0)*(7/12))+
(_xlfn.IFNA(SUMIFS(INDEX('Indexed REC Spend'!$I$6:$AH$82,,MATCH(_xlfn.NUMBERVALUE(RIGHT('REC Spending'!$D19,4)),'Indexed REC Spend'!$I$5:$AH$5,0)),'Indexed REC Spend'!$D$6:$D$82,'REC Spending'!L$7,'Indexed REC Spend'!$C$6:$C$82,'REC Spending'!L$5),0)*(5/12))</f>
        <v>174205793.52364349</v>
      </c>
      <c r="M19" s="314">
        <f>(_xlfn.IFNA(SUMIFS(INDEX('Indexed REC Spend'!$I$6:$AH$82,,MATCH(_xlfn.NUMBERVALUE(LEFT('REC Spending'!$D19,4)),'Indexed REC Spend'!$I$5:$AH$5,0)),'Indexed REC Spend'!$D$6:$D$82,'REC Spending'!M$7,'Indexed REC Spend'!$C$6:$C$82,'REC Spending'!M$5),0)*(7/12))+
(_xlfn.IFNA(SUMIFS(INDEX('Indexed REC Spend'!$I$6:$AH$82,,MATCH(_xlfn.NUMBERVALUE(RIGHT('REC Spending'!$D19,4)),'Indexed REC Spend'!$I$5:$AH$5,0)),'Indexed REC Spend'!$D$6:$D$82,'REC Spending'!M$7,'Indexed REC Spend'!$C$6:$C$82,'REC Spending'!M$5),0)*(5/12))</f>
        <v>8862339.6465912051</v>
      </c>
      <c r="N19" s="313">
        <f t="shared" ref="N19:O19" si="36">N47+N75+N103</f>
        <v>4166900.113084177</v>
      </c>
      <c r="O19" s="313">
        <f t="shared" si="36"/>
        <v>94179.579048123371</v>
      </c>
      <c r="P19" s="313">
        <f t="shared" si="6"/>
        <v>25216962.408598416</v>
      </c>
      <c r="Q19" s="297">
        <v>50000000</v>
      </c>
      <c r="R19" s="314">
        <f>_xlfn.IFNA(SUMIFS(INDEX('ABP REC Spend'!$I$6:$AD$274,,MATCH('REC Spending'!$D19,'ABP REC Spend'!$I$5:$AD$5,0)),'ABP REC Spend'!$D$6:$D$274,'REC Spending'!R$7),0)</f>
        <v>149179884.03262195</v>
      </c>
      <c r="S19" s="314">
        <f>_xlfn.IFNA(SUMIFS(INDEX('ABP REC Spend'!$I$6:$AD$274,,MATCH('REC Spending'!$D19,'ABP REC Spend'!$I$5:$AD$5,0)),'ABP REC Spend'!$D$6:$D$274,'REC Spending'!S$7),0)</f>
        <v>113883384.85396761</v>
      </c>
      <c r="T19" s="314">
        <f>_xlfn.IFNA(SUMIFS(INDEX('ABP REC Spend'!$I$6:$AD$274,,MATCH('REC Spending'!$D19,'ABP REC Spend'!$I$5:$AD$5,0)),'ABP REC Spend'!$D$6:$D$274,'REC Spending'!T$7),0)</f>
        <v>77133932.918773055</v>
      </c>
      <c r="U19" s="314">
        <f>_xlfn.IFNA(SUMIFS(INDEX('ABP REC Spend'!$I$6:$AD$274,,MATCH('REC Spending'!$D19,'ABP REC Spend'!$I$5:$AD$5,0)),'ABP REC Spend'!$D$6:$D$274,'REC Spending'!U$7),0)</f>
        <v>57274355.459173717</v>
      </c>
      <c r="V19" s="314">
        <f>_xlfn.IFNA(SUMIFS(INDEX('ABP REC Spend'!$I$6:$AD$274,,MATCH('REC Spending'!$D19,'ABP REC Spend'!$I$5:$AD$5,0)),'ABP REC Spend'!$D$6:$D$274,'REC Spending'!V$7),0)</f>
        <v>36222182.196793497</v>
      </c>
      <c r="W19" s="314">
        <f>_xlfn.IFNA(SUMIFS(INDEX('ABP REC Spend'!$I$6:$AD$274,,MATCH('REC Spending'!$D19,'ABP REC Spend'!$I$5:$AD$5,0)),'ABP REC Spend'!$D$6:$D$274,'REC Spending'!W$7),0)</f>
        <v>127975643.81215149</v>
      </c>
      <c r="X19" s="314">
        <f>(_xlfn.IFNA(SUMIFS(INDEX('Indexed REC Spend'!$I$6:$AH$82,,MATCH(_xlfn.NUMBERVALUE(LEFT('REC Spending'!$D19,4)),'Indexed REC Spend'!$I$5:$AH$5,0)),'Indexed REC Spend'!$D$6:$D$82,'REC Spending'!X$7,'Indexed REC Spend'!$C$6:$C$82,'REC Spending'!X$5),0)*(7/12))+
(_xlfn.IFNA(SUMIFS(INDEX('Indexed REC Spend'!$I$6:$AH$82,,MATCH(_xlfn.NUMBERVALUE(RIGHT('REC Spending'!$D19,4)),'Indexed REC Spend'!$I$5:$AH$5,0)),'Indexed REC Spend'!$D$6:$D$82,'REC Spending'!X$7,'Indexed REC Spend'!$C$6:$C$82,'REC Spending'!X$5),0)*(5/12))</f>
        <v>425821578.60036373</v>
      </c>
      <c r="Y19" s="314">
        <f>(_xlfn.IFNA(SUMIFS(INDEX('Indexed REC Spend'!$I$6:$AH$82,,MATCH(_xlfn.NUMBERVALUE(LEFT('REC Spending'!$D19,4)),'Indexed REC Spend'!$I$5:$AH$5,0)),'Indexed REC Spend'!$D$6:$D$82,'REC Spending'!Y$7,'Indexed REC Spend'!$C$6:$C$82,'REC Spending'!Y$5),0)*(7/12))+
(_xlfn.IFNA(SUMIFS(INDEX('Indexed REC Spend'!$I$6:$AH$82,,MATCH(_xlfn.NUMBERVALUE(RIGHT('REC Spending'!$D19,4)),'Indexed REC Spend'!$I$5:$AH$5,0)),'Indexed REC Spend'!$D$6:$D$82,'REC Spending'!Y$7,'Indexed REC Spend'!$C$6:$C$82,'REC Spending'!Y$5),0)*(5/12))</f>
        <v>189389408.78818122</v>
      </c>
      <c r="Z19" s="314">
        <f>(_xlfn.IFNA(SUMIFS(INDEX('Indexed REC Spend'!$I$6:$AH$82,,MATCH(_xlfn.NUMBERVALUE(LEFT('REC Spending'!$D19,4)),'Indexed REC Spend'!$I$5:$AH$5,0)),'Indexed REC Spend'!$D$6:$D$82,'REC Spending'!Z$7,'Indexed REC Spend'!$C$6:$C$82,'REC Spending'!Z$5),0)*(7/12))+
(_xlfn.IFNA(SUMIFS(INDEX('Indexed REC Spend'!$I$6:$AH$82,,MATCH(_xlfn.NUMBERVALUE(RIGHT('REC Spending'!$D19,4)),'Indexed REC Spend'!$I$5:$AH$5,0)),'Indexed REC Spend'!$D$6:$D$82,'REC Spending'!Z$7,'Indexed REC Spend'!$C$6:$C$82,'REC Spending'!Z$5),0)*(5/12))</f>
        <v>21985849.45848646</v>
      </c>
      <c r="AB19" s="112">
        <f t="shared" si="7"/>
        <v>0</v>
      </c>
      <c r="AC19" s="47">
        <f>'General Inputs'!$D$5*'RPS Balance'!P16</f>
        <v>19396727.040315475</v>
      </c>
      <c r="AE19" s="50">
        <f t="shared" si="1"/>
        <v>641687587.79950798</v>
      </c>
      <c r="AF19" s="50">
        <f t="shared" si="1"/>
        <v>1198866220.120513</v>
      </c>
      <c r="AG19" s="50">
        <f t="shared" si="8"/>
        <v>19396727.040315475</v>
      </c>
      <c r="AH19" s="50">
        <f t="shared" si="9"/>
        <v>1859950534.9603364</v>
      </c>
      <c r="AJ19" s="50">
        <f t="shared" si="10"/>
        <v>243011672.81858331</v>
      </c>
      <c r="AK19" s="50">
        <f t="shared" si="11"/>
        <v>319197872.88019383</v>
      </c>
      <c r="AL19" s="50">
        <f t="shared" si="12"/>
        <v>50000000</v>
      </c>
      <c r="AM19" s="50">
        <f t="shared" si="13"/>
        <v>4261079.6921323007</v>
      </c>
      <c r="AN19" s="50">
        <f t="shared" si="14"/>
        <v>25216962.408598416</v>
      </c>
      <c r="AO19" s="50">
        <f t="shared" si="15"/>
        <v>561669383.27348137</v>
      </c>
      <c r="AP19" s="50">
        <f t="shared" si="16"/>
        <v>637196836.84703135</v>
      </c>
      <c r="AR19" s="307">
        <f t="shared" si="2"/>
        <v>0</v>
      </c>
      <c r="AT19" s="50">
        <f t="shared" si="3"/>
        <v>641687587.79950798</v>
      </c>
      <c r="AU19" s="50">
        <f t="shared" si="3"/>
        <v>1198866220.1205127</v>
      </c>
    </row>
    <row r="20" spans="2:47">
      <c r="B20" s="228" t="s">
        <v>74</v>
      </c>
      <c r="C20" s="311" t="s">
        <v>229</v>
      </c>
      <c r="D20" s="228" t="s">
        <v>30</v>
      </c>
      <c r="E20" s="312">
        <f t="shared" ref="E20:J20" si="37">SUM(E48,E76,E104)</f>
        <v>0</v>
      </c>
      <c r="F20" s="312">
        <f t="shared" si="37"/>
        <v>8796045.8158333376</v>
      </c>
      <c r="G20" s="312">
        <f t="shared" si="37"/>
        <v>115459422.80983332</v>
      </c>
      <c r="H20" s="312">
        <f t="shared" si="37"/>
        <v>3140808.0184166664</v>
      </c>
      <c r="I20" s="312">
        <f t="shared" si="37"/>
        <v>14398269.613999998</v>
      </c>
      <c r="J20" s="312">
        <f t="shared" si="37"/>
        <v>68559210.776750013</v>
      </c>
      <c r="K20" s="314">
        <f>(_xlfn.IFNA(SUMIFS(INDEX('Indexed REC Spend'!$I$6:$AH$82,,MATCH(_xlfn.NUMBERVALUE(LEFT('REC Spending'!$D20,4)),'Indexed REC Spend'!$I$5:$AH$5,0)),'Indexed REC Spend'!$D$6:$D$82,'REC Spending'!K$7,'Indexed REC Spend'!$C$6:$C$82,'REC Spending'!K$5),0)*(7/12))+
(_xlfn.IFNA(SUMIFS(INDEX('Indexed REC Spend'!$I$6:$AH$82,,MATCH(_xlfn.NUMBERVALUE(RIGHT('REC Spending'!$D20,4)),'Indexed REC Spend'!$I$5:$AH$5,0)),'Indexed REC Spend'!$D$6:$D$82,'REC Spending'!K$7,'Indexed REC Spend'!$C$6:$C$82,'REC Spending'!K$5),0)*(5/12))</f>
        <v>138652329.01881629</v>
      </c>
      <c r="L20" s="314">
        <f>(_xlfn.IFNA(SUMIFS(INDEX('Indexed REC Spend'!$I$6:$AH$82,,MATCH(_xlfn.NUMBERVALUE(LEFT('REC Spending'!$D20,4)),'Indexed REC Spend'!$I$5:$AH$5,0)),'Indexed REC Spend'!$D$6:$D$82,'REC Spending'!L$7,'Indexed REC Spend'!$C$6:$C$82,'REC Spending'!L$5),0)*(7/12))+
(_xlfn.IFNA(SUMIFS(INDEX('Indexed REC Spend'!$I$6:$AH$82,,MATCH(_xlfn.NUMBERVALUE(RIGHT('REC Spending'!$D20,4)),'Indexed REC Spend'!$I$5:$AH$5,0)),'Indexed REC Spend'!$D$6:$D$82,'REC Spending'!L$7,'Indexed REC Spend'!$C$6:$C$82,'REC Spending'!L$5),0)*(5/12))</f>
        <v>176725762.04407796</v>
      </c>
      <c r="M20" s="314">
        <f>(_xlfn.IFNA(SUMIFS(INDEX('Indexed REC Spend'!$I$6:$AH$82,,MATCH(_xlfn.NUMBERVALUE(LEFT('REC Spending'!$D20,4)),'Indexed REC Spend'!$I$5:$AH$5,0)),'Indexed REC Spend'!$D$6:$D$82,'REC Spending'!M$7,'Indexed REC Spend'!$C$6:$C$82,'REC Spending'!M$5),0)*(7/12))+
(_xlfn.IFNA(SUMIFS(INDEX('Indexed REC Spend'!$I$6:$AH$82,,MATCH(_xlfn.NUMBERVALUE(RIGHT('REC Spending'!$D20,4)),'Indexed REC Spend'!$I$5:$AH$5,0)),'Indexed REC Spend'!$D$6:$D$82,'REC Spending'!M$7,'Indexed REC Spend'!$C$6:$C$82,'REC Spending'!M$5),0)*(5/12))</f>
        <v>8923310.1569686234</v>
      </c>
      <c r="N20" s="313">
        <f t="shared" ref="N20:O20" si="38">N48+N76+N104</f>
        <v>0</v>
      </c>
      <c r="O20" s="313">
        <f t="shared" si="38"/>
        <v>0</v>
      </c>
      <c r="P20" s="313">
        <f t="shared" si="6"/>
        <v>25216962.408598416</v>
      </c>
      <c r="Q20" s="297">
        <v>50000000</v>
      </c>
      <c r="R20" s="314">
        <f>_xlfn.IFNA(SUMIFS(INDEX('ABP REC Spend'!$I$6:$AD$274,,MATCH('REC Spending'!$D20,'ABP REC Spend'!$I$5:$AD$5,0)),'ABP REC Spend'!$D$6:$D$274,'REC Spending'!R$7),0)</f>
        <v>143212688.67131704</v>
      </c>
      <c r="S20" s="314">
        <f>_xlfn.IFNA(SUMIFS(INDEX('ABP REC Spend'!$I$6:$AD$274,,MATCH('REC Spending'!$D20,'ABP REC Spend'!$I$5:$AD$5,0)),'ABP REC Spend'!$D$6:$D$274,'REC Spending'!S$7),0)</f>
        <v>122374601.07254851</v>
      </c>
      <c r="T20" s="314">
        <f>_xlfn.IFNA(SUMIFS(INDEX('ABP REC Spend'!$I$6:$AD$274,,MATCH('REC Spending'!$D20,'ABP REC Spend'!$I$5:$AD$5,0)),'ABP REC Spend'!$D$6:$D$274,'REC Spending'!T$7),0)</f>
        <v>90253495.78714934</v>
      </c>
      <c r="U20" s="314">
        <f>_xlfn.IFNA(SUMIFS(INDEX('ABP REC Spend'!$I$6:$AD$274,,MATCH('REC Spending'!$D20,'ABP REC Spend'!$I$5:$AD$5,0)),'ABP REC Spend'!$D$6:$D$274,'REC Spending'!U$7),0)</f>
        <v>65400095.06424132</v>
      </c>
      <c r="V20" s="314">
        <f>_xlfn.IFNA(SUMIFS(INDEX('ABP REC Spend'!$I$6:$AD$274,,MATCH('REC Spending'!$D20,'ABP REC Spend'!$I$5:$AD$5,0)),'ABP REC Spend'!$D$6:$D$274,'REC Spending'!V$7),0)</f>
        <v>41384366.424585275</v>
      </c>
      <c r="W20" s="314">
        <f>_xlfn.IFNA(SUMIFS(INDEX('ABP REC Spend'!$I$6:$AD$274,,MATCH('REC Spending'!$D20,'ABP REC Spend'!$I$5:$AD$5,0)),'ABP REC Spend'!$D$6:$D$274,'REC Spending'!W$7),0)</f>
        <v>135971778.96949837</v>
      </c>
      <c r="X20" s="314">
        <f>(_xlfn.IFNA(SUMIFS(INDEX('Indexed REC Spend'!$I$6:$AH$82,,MATCH(_xlfn.NUMBERVALUE(LEFT('REC Spending'!$D20,4)),'Indexed REC Spend'!$I$5:$AH$5,0)),'Indexed REC Spend'!$D$6:$D$82,'REC Spending'!X$7,'Indexed REC Spend'!$C$6:$C$82,'REC Spending'!X$5),0)*(7/12))+
(_xlfn.IFNA(SUMIFS(INDEX('Indexed REC Spend'!$I$6:$AH$82,,MATCH(_xlfn.NUMBERVALUE(RIGHT('REC Spending'!$D20,4)),'Indexed REC Spend'!$I$5:$AH$5,0)),'Indexed REC Spend'!$D$6:$D$82,'REC Spending'!X$7,'Indexed REC Spend'!$C$6:$C$82,'REC Spending'!X$5),0)*(5/12))</f>
        <v>506461229.43535054</v>
      </c>
      <c r="Y20" s="314">
        <f>(_xlfn.IFNA(SUMIFS(INDEX('Indexed REC Spend'!$I$6:$AH$82,,MATCH(_xlfn.NUMBERVALUE(LEFT('REC Spending'!$D20,4)),'Indexed REC Spend'!$I$5:$AH$5,0)),'Indexed REC Spend'!$D$6:$D$82,'REC Spending'!Y$7,'Indexed REC Spend'!$C$6:$C$82,'REC Spending'!Y$5),0)*(7/12))+
(_xlfn.IFNA(SUMIFS(INDEX('Indexed REC Spend'!$I$6:$AH$82,,MATCH(_xlfn.NUMBERVALUE(RIGHT('REC Spending'!$D20,4)),'Indexed REC Spend'!$I$5:$AH$5,0)),'Indexed REC Spend'!$D$6:$D$82,'REC Spending'!Y$7,'Indexed REC Spend'!$C$6:$C$82,'REC Spending'!Y$5),0)*(5/12))</f>
        <v>225976940.06563187</v>
      </c>
      <c r="Z20" s="314">
        <f>(_xlfn.IFNA(SUMIFS(INDEX('Indexed REC Spend'!$I$6:$AH$82,,MATCH(_xlfn.NUMBERVALUE(LEFT('REC Spending'!$D20,4)),'Indexed REC Spend'!$I$5:$AH$5,0)),'Indexed REC Spend'!$D$6:$D$82,'REC Spending'!Z$7,'Indexed REC Spend'!$C$6:$C$82,'REC Spending'!Z$5),0)*(7/12))+
(_xlfn.IFNA(SUMIFS(INDEX('Indexed REC Spend'!$I$6:$AH$82,,MATCH(_xlfn.NUMBERVALUE(RIGHT('REC Spending'!$D20,4)),'Indexed REC Spend'!$I$5:$AH$5,0)),'Indexed REC Spend'!$D$6:$D$82,'REC Spending'!Z$7,'Indexed REC Spend'!$C$6:$C$82,'REC Spending'!Z$5),0)*(5/12))</f>
        <v>27195650.064176068</v>
      </c>
      <c r="AB20" s="112">
        <f t="shared" si="7"/>
        <v>0</v>
      </c>
      <c r="AC20" s="47">
        <f>'General Inputs'!$D$5*'RPS Balance'!P17</f>
        <v>20163061.783324052</v>
      </c>
      <c r="AE20" s="50">
        <f t="shared" si="1"/>
        <v>609872120.66329455</v>
      </c>
      <c r="AF20" s="50">
        <f t="shared" si="1"/>
        <v>1358230845.5544982</v>
      </c>
      <c r="AG20" s="50">
        <f t="shared" si="8"/>
        <v>20163061.783324052</v>
      </c>
      <c r="AH20" s="50">
        <f t="shared" si="9"/>
        <v>1988266028.0011168</v>
      </c>
      <c r="AJ20" s="50">
        <f t="shared" si="10"/>
        <v>210353757.03483331</v>
      </c>
      <c r="AK20" s="50">
        <f t="shared" si="11"/>
        <v>324301401.21986282</v>
      </c>
      <c r="AL20" s="50">
        <f t="shared" si="12"/>
        <v>50000000</v>
      </c>
      <c r="AM20" s="50">
        <f t="shared" si="13"/>
        <v>0</v>
      </c>
      <c r="AN20" s="50">
        <f t="shared" si="14"/>
        <v>25216962.408598416</v>
      </c>
      <c r="AO20" s="50">
        <f t="shared" si="15"/>
        <v>598597025.98933983</v>
      </c>
      <c r="AP20" s="50">
        <f t="shared" si="16"/>
        <v>759633819.56515849</v>
      </c>
      <c r="AR20" s="307">
        <f t="shared" si="2"/>
        <v>0</v>
      </c>
      <c r="AT20" s="50">
        <f t="shared" si="3"/>
        <v>609872120.66329455</v>
      </c>
      <c r="AU20" s="50">
        <f t="shared" si="3"/>
        <v>1358230845.5544982</v>
      </c>
    </row>
    <row r="21" spans="2:47">
      <c r="B21" s="228" t="s">
        <v>74</v>
      </c>
      <c r="C21" s="311" t="s">
        <v>229</v>
      </c>
      <c r="D21" s="228" t="s">
        <v>31</v>
      </c>
      <c r="E21" s="312">
        <f t="shared" ref="E21:J21" si="39">SUM(E49,E77,E105)</f>
        <v>0</v>
      </c>
      <c r="F21" s="312">
        <f t="shared" si="39"/>
        <v>121350.38458333332</v>
      </c>
      <c r="G21" s="312">
        <f t="shared" si="39"/>
        <v>80440270.897666663</v>
      </c>
      <c r="H21" s="312">
        <f t="shared" si="39"/>
        <v>1802310.5784166665</v>
      </c>
      <c r="I21" s="312">
        <f t="shared" si="39"/>
        <v>2429477.8228333332</v>
      </c>
      <c r="J21" s="312">
        <f t="shared" si="39"/>
        <v>43970512.033250004</v>
      </c>
      <c r="K21" s="314">
        <f>(_xlfn.IFNA(SUMIFS(INDEX('Indexed REC Spend'!$I$6:$AH$82,,MATCH(_xlfn.NUMBERVALUE(LEFT('REC Spending'!$D21,4)),'Indexed REC Spend'!$I$5:$AH$5,0)),'Indexed REC Spend'!$D$6:$D$82,'REC Spending'!K$7,'Indexed REC Spend'!$C$6:$C$82,'REC Spending'!K$5),0)*(7/12))+
(_xlfn.IFNA(SUMIFS(INDEX('Indexed REC Spend'!$I$6:$AH$82,,MATCH(_xlfn.NUMBERVALUE(RIGHT('REC Spending'!$D21,4)),'Indexed REC Spend'!$I$5:$AH$5,0)),'Indexed REC Spend'!$D$6:$D$82,'REC Spending'!K$7,'Indexed REC Spend'!$C$6:$C$82,'REC Spending'!K$5),0)*(5/12))</f>
        <v>137591233.36577642</v>
      </c>
      <c r="L21" s="314">
        <f>(_xlfn.IFNA(SUMIFS(INDEX('Indexed REC Spend'!$I$6:$AH$82,,MATCH(_xlfn.NUMBERVALUE(LEFT('REC Spending'!$D21,4)),'Indexed REC Spend'!$I$5:$AH$5,0)),'Indexed REC Spend'!$D$6:$D$82,'REC Spending'!L$7,'Indexed REC Spend'!$C$6:$C$82,'REC Spending'!L$5),0)*(7/12))+
(_xlfn.IFNA(SUMIFS(INDEX('Indexed REC Spend'!$I$6:$AH$82,,MATCH(_xlfn.NUMBERVALUE(RIGHT('REC Spending'!$D21,4)),'Indexed REC Spend'!$I$5:$AH$5,0)),'Indexed REC Spend'!$D$6:$D$82,'REC Spending'!L$7,'Indexed REC Spend'!$C$6:$C$82,'REC Spending'!L$5),0)*(5/12))</f>
        <v>174433892.42475116</v>
      </c>
      <c r="M21" s="314">
        <f>(_xlfn.IFNA(SUMIFS(INDEX('Indexed REC Spend'!$I$6:$AH$82,,MATCH(_xlfn.NUMBERVALUE(LEFT('REC Spending'!$D21,4)),'Indexed REC Spend'!$I$5:$AH$5,0)),'Indexed REC Spend'!$D$6:$D$82,'REC Spending'!M$7,'Indexed REC Spend'!$C$6:$C$82,'REC Spending'!M$5),0)*(7/12))+
(_xlfn.IFNA(SUMIFS(INDEX('Indexed REC Spend'!$I$6:$AH$82,,MATCH(_xlfn.NUMBERVALUE(RIGHT('REC Spending'!$D21,4)),'Indexed REC Spend'!$I$5:$AH$5,0)),'Indexed REC Spend'!$D$6:$D$82,'REC Spending'!M$7,'Indexed REC Spend'!$C$6:$C$82,'REC Spending'!M$5),0)*(5/12))</f>
        <v>8834971.1607498508</v>
      </c>
      <c r="N21" s="313">
        <f t="shared" ref="N21:O21" si="40">N49+N77+N105</f>
        <v>0</v>
      </c>
      <c r="O21" s="313">
        <f t="shared" si="40"/>
        <v>0</v>
      </c>
      <c r="P21" s="313">
        <f t="shared" si="6"/>
        <v>22803773.825288881</v>
      </c>
      <c r="Q21" s="297">
        <v>50000000</v>
      </c>
      <c r="R21" s="314">
        <f>_xlfn.IFNA(SUMIFS(INDEX('ABP REC Spend'!$I$6:$AD$274,,MATCH('REC Spending'!$D21,'ABP REC Spend'!$I$5:$AD$5,0)),'ABP REC Spend'!$D$6:$D$274,'REC Spending'!R$7),0)</f>
        <v>137484181.12446439</v>
      </c>
      <c r="S21" s="314">
        <f>_xlfn.IFNA(SUMIFS(INDEX('ABP REC Spend'!$I$6:$AD$274,,MATCH('REC Spending'!$D21,'ABP REC Spend'!$I$5:$AD$5,0)),'ABP REC Spend'!$D$6:$D$274,'REC Spending'!S$7),0)</f>
        <v>117479617.02964656</v>
      </c>
      <c r="T21" s="314">
        <f>_xlfn.IFNA(SUMIFS(INDEX('ABP REC Spend'!$I$6:$AD$274,,MATCH('REC Spending'!$D21,'ABP REC Spend'!$I$5:$AD$5,0)),'ABP REC Spend'!$D$6:$D$274,'REC Spending'!T$7),0)</f>
        <v>102767251.5398649</v>
      </c>
      <c r="U21" s="314">
        <f>_xlfn.IFNA(SUMIFS(INDEX('ABP REC Spend'!$I$6:$AD$274,,MATCH('REC Spending'!$D21,'ABP REC Spend'!$I$5:$AD$5,0)),'ABP REC Spend'!$D$6:$D$274,'REC Spending'!U$7),0)</f>
        <v>73148721.51598905</v>
      </c>
      <c r="V21" s="314">
        <f>_xlfn.IFNA(SUMIFS(INDEX('ABP REC Spend'!$I$6:$AD$274,,MATCH('REC Spending'!$D21,'ABP REC Spend'!$I$5:$AD$5,0)),'ABP REC Spend'!$D$6:$D$274,'REC Spending'!V$7),0)</f>
        <v>39728991.767601855</v>
      </c>
      <c r="W21" s="314">
        <f>_xlfn.IFNA(SUMIFS(INDEX('ABP REC Spend'!$I$6:$AD$274,,MATCH('REC Spending'!$D21,'ABP REC Spend'!$I$5:$AD$5,0)),'ABP REC Spend'!$D$6:$D$274,'REC Spending'!W$7),0)</f>
        <v>130532907.81071842</v>
      </c>
      <c r="X21" s="314">
        <f>(_xlfn.IFNA(SUMIFS(INDEX('Indexed REC Spend'!$I$6:$AH$82,,MATCH(_xlfn.NUMBERVALUE(LEFT('REC Spending'!$D21,4)),'Indexed REC Spend'!$I$5:$AH$5,0)),'Indexed REC Spend'!$D$6:$D$82,'REC Spending'!X$7,'Indexed REC Spend'!$C$6:$C$82,'REC Spending'!X$5),0)*(7/12))+
(_xlfn.IFNA(SUMIFS(INDEX('Indexed REC Spend'!$I$6:$AH$82,,MATCH(_xlfn.NUMBERVALUE(RIGHT('REC Spending'!$D21,4)),'Indexed REC Spend'!$I$5:$AH$5,0)),'Indexed REC Spend'!$D$6:$D$82,'REC Spending'!X$7,'Indexed REC Spend'!$C$6:$C$82,'REC Spending'!X$5),0)*(5/12))</f>
        <v>541245814.1947751</v>
      </c>
      <c r="Y21" s="314">
        <f>(_xlfn.IFNA(SUMIFS(INDEX('Indexed REC Spend'!$I$6:$AH$82,,MATCH(_xlfn.NUMBERVALUE(LEFT('REC Spending'!$D21,4)),'Indexed REC Spend'!$I$5:$AH$5,0)),'Indexed REC Spend'!$D$6:$D$82,'REC Spending'!Y$7,'Indexed REC Spend'!$C$6:$C$82,'REC Spending'!Y$5),0)*(7/12))+
(_xlfn.IFNA(SUMIFS(INDEX('Indexed REC Spend'!$I$6:$AH$82,,MATCH(_xlfn.NUMBERVALUE(RIGHT('REC Spending'!$D21,4)),'Indexed REC Spend'!$I$5:$AH$5,0)),'Indexed REC Spend'!$D$6:$D$82,'REC Spending'!Y$7,'Indexed REC Spend'!$C$6:$C$82,'REC Spending'!Y$5),0)*(5/12))</f>
        <v>251305343.18762213</v>
      </c>
      <c r="Z21" s="314">
        <f>(_xlfn.IFNA(SUMIFS(INDEX('Indexed REC Spend'!$I$6:$AH$82,,MATCH(_xlfn.NUMBERVALUE(LEFT('REC Spending'!$D21,4)),'Indexed REC Spend'!$I$5:$AH$5,0)),'Indexed REC Spend'!$D$6:$D$82,'REC Spending'!Z$7,'Indexed REC Spend'!$C$6:$C$82,'REC Spending'!Z$5),0)*(7/12))+
(_xlfn.IFNA(SUMIFS(INDEX('Indexed REC Spend'!$I$6:$AH$82,,MATCH(_xlfn.NUMBERVALUE(RIGHT('REC Spending'!$D21,4)),'Indexed REC Spend'!$I$5:$AH$5,0)),'Indexed REC Spend'!$D$6:$D$82,'REC Spending'!Z$7,'Indexed REC Spend'!$C$6:$C$82,'REC Spending'!Z$5),0)*(5/12))</f>
        <v>31947100.549010888</v>
      </c>
      <c r="AB21" s="112">
        <f t="shared" si="7"/>
        <v>0</v>
      </c>
      <c r="AC21" s="47">
        <f>'General Inputs'!$D$5*'RPS Balance'!P18</f>
        <v>20851823.277821623</v>
      </c>
      <c r="AE21" s="50">
        <f t="shared" si="1"/>
        <v>522427792.49331635</v>
      </c>
      <c r="AF21" s="50">
        <f t="shared" si="1"/>
        <v>1425639928.7196934</v>
      </c>
      <c r="AG21" s="50">
        <f t="shared" si="8"/>
        <v>20851823.277821623</v>
      </c>
      <c r="AH21" s="50">
        <f t="shared" si="9"/>
        <v>1968919544.4908314</v>
      </c>
      <c r="AJ21" s="50">
        <f t="shared" si="10"/>
        <v>128763921.71675</v>
      </c>
      <c r="AK21" s="50">
        <f t="shared" si="11"/>
        <v>320860096.95127743</v>
      </c>
      <c r="AL21" s="50">
        <f t="shared" si="12"/>
        <v>50000000</v>
      </c>
      <c r="AM21" s="50">
        <f t="shared" si="13"/>
        <v>0</v>
      </c>
      <c r="AN21" s="50">
        <f t="shared" si="14"/>
        <v>22803773.825288881</v>
      </c>
      <c r="AO21" s="50">
        <f t="shared" si="15"/>
        <v>601141670.78828526</v>
      </c>
      <c r="AP21" s="50">
        <f t="shared" si="16"/>
        <v>824498257.93140805</v>
      </c>
      <c r="AR21" s="307">
        <f t="shared" si="2"/>
        <v>0</v>
      </c>
      <c r="AT21" s="50">
        <f t="shared" si="3"/>
        <v>522427792.49331629</v>
      </c>
      <c r="AU21" s="50">
        <f t="shared" si="3"/>
        <v>1425639928.7196932</v>
      </c>
    </row>
    <row r="22" spans="2:47">
      <c r="B22" s="228" t="s">
        <v>74</v>
      </c>
      <c r="C22" s="311" t="s">
        <v>229</v>
      </c>
      <c r="D22" s="228" t="s">
        <v>32</v>
      </c>
      <c r="E22" s="312">
        <f t="shared" ref="E22:J22" si="41">SUM(E50,E78,E106)</f>
        <v>0</v>
      </c>
      <c r="F22" s="312">
        <f t="shared" si="41"/>
        <v>0</v>
      </c>
      <c r="G22" s="312">
        <f t="shared" si="41"/>
        <v>65116182.890000008</v>
      </c>
      <c r="H22" s="312">
        <f t="shared" si="41"/>
        <v>1315735.2</v>
      </c>
      <c r="I22" s="312">
        <f t="shared" si="41"/>
        <v>0</v>
      </c>
      <c r="J22" s="312">
        <f t="shared" si="41"/>
        <v>35664507.75</v>
      </c>
      <c r="K22" s="314">
        <f>(_xlfn.IFNA(SUMIFS(INDEX('Indexed REC Spend'!$I$6:$AH$82,,MATCH(_xlfn.NUMBERVALUE(LEFT('REC Spending'!$D22,4)),'Indexed REC Spend'!$I$5:$AH$5,0)),'Indexed REC Spend'!$D$6:$D$82,'REC Spending'!K$7,'Indexed REC Spend'!$C$6:$C$82,'REC Spending'!K$5),0)*(7/12))+
(_xlfn.IFNA(SUMIFS(INDEX('Indexed REC Spend'!$I$6:$AH$82,,MATCH(_xlfn.NUMBERVALUE(RIGHT('REC Spending'!$D22,4)),'Indexed REC Spend'!$I$5:$AH$5,0)),'Indexed REC Spend'!$D$6:$D$82,'REC Spending'!K$7,'Indexed REC Spend'!$C$6:$C$82,'REC Spending'!K$5),0)*(5/12))</f>
        <v>132418915.21027288</v>
      </c>
      <c r="L22" s="314">
        <f>(_xlfn.IFNA(SUMIFS(INDEX('Indexed REC Spend'!$I$6:$AH$82,,MATCH(_xlfn.NUMBERVALUE(LEFT('REC Spending'!$D22,4)),'Indexed REC Spend'!$I$5:$AH$5,0)),'Indexed REC Spend'!$D$6:$D$82,'REC Spending'!L$7,'Indexed REC Spend'!$C$6:$C$82,'REC Spending'!L$5),0)*(7/12))+
(_xlfn.IFNA(SUMIFS(INDEX('Indexed REC Spend'!$I$6:$AH$82,,MATCH(_xlfn.NUMBERVALUE(RIGHT('REC Spending'!$D22,4)),'Indexed REC Spend'!$I$5:$AH$5,0)),'Indexed REC Spend'!$D$6:$D$82,'REC Spending'!L$7,'Indexed REC Spend'!$C$6:$C$82,'REC Spending'!L$5),0)*(5/12))</f>
        <v>166686833.19987142</v>
      </c>
      <c r="M22" s="314">
        <f>(_xlfn.IFNA(SUMIFS(INDEX('Indexed REC Spend'!$I$6:$AH$82,,MATCH(_xlfn.NUMBERVALUE(LEFT('REC Spending'!$D22,4)),'Indexed REC Spend'!$I$5:$AH$5,0)),'Indexed REC Spend'!$D$6:$D$82,'REC Spending'!M$7,'Indexed REC Spend'!$C$6:$C$82,'REC Spending'!M$5),0)*(7/12))+
(_xlfn.IFNA(SUMIFS(INDEX('Indexed REC Spend'!$I$6:$AH$82,,MATCH(_xlfn.NUMBERVALUE(RIGHT('REC Spending'!$D22,4)),'Indexed REC Spend'!$I$5:$AH$5,0)),'Indexed REC Spend'!$D$6:$D$82,'REC Spending'!M$7,'Indexed REC Spend'!$C$6:$C$82,'REC Spending'!M$5),0)*(5/12))</f>
        <v>8577347.7309716493</v>
      </c>
      <c r="N22" s="313">
        <f t="shared" ref="N22:O22" si="42">N50+N78+N106</f>
        <v>0</v>
      </c>
      <c r="O22" s="313">
        <f t="shared" si="42"/>
        <v>0</v>
      </c>
      <c r="P22" s="313">
        <f t="shared" si="6"/>
        <v>22790653.063402295</v>
      </c>
      <c r="Q22" s="297">
        <v>50000000</v>
      </c>
      <c r="R22" s="314">
        <f>_xlfn.IFNA(SUMIFS(INDEX('ABP REC Spend'!$I$6:$AD$274,,MATCH('REC Spending'!$D22,'ABP REC Spend'!$I$5:$AD$5,0)),'ABP REC Spend'!$D$6:$D$274,'REC Spending'!R$7),0)</f>
        <v>99662002.317162752</v>
      </c>
      <c r="S22" s="314">
        <f>_xlfn.IFNA(SUMIFS(INDEX('ABP REC Spend'!$I$6:$AD$274,,MATCH('REC Spending'!$D22,'ABP REC Spend'!$I$5:$AD$5,0)),'ABP REC Spend'!$D$6:$D$274,'REC Spending'!S$7),0)</f>
        <v>105314392.80360723</v>
      </c>
      <c r="T22" s="314">
        <f>_xlfn.IFNA(SUMIFS(INDEX('ABP REC Spend'!$I$6:$AD$274,,MATCH('REC Spending'!$D22,'ABP REC Spend'!$I$5:$AD$5,0)),'ABP REC Spend'!$D$6:$D$274,'REC Spending'!T$7),0)</f>
        <v>114699837.58455089</v>
      </c>
      <c r="U22" s="314">
        <f>_xlfn.IFNA(SUMIFS(INDEX('ABP REC Spend'!$I$6:$AD$274,,MATCH('REC Spending'!$D22,'ABP REC Spend'!$I$5:$AD$5,0)),'ABP REC Spend'!$D$6:$D$274,'REC Spending'!U$7),0)</f>
        <v>80535579.758395299</v>
      </c>
      <c r="V22" s="314">
        <f>_xlfn.IFNA(SUMIFS(INDEX('ABP REC Spend'!$I$6:$AD$274,,MATCH('REC Spending'!$D22,'ABP REC Spend'!$I$5:$AD$5,0)),'ABP REC Spend'!$D$6:$D$274,'REC Spending'!V$7),0)</f>
        <v>35614983.692436092</v>
      </c>
      <c r="W22" s="314">
        <f>_xlfn.IFNA(SUMIFS(INDEX('ABP REC Spend'!$I$6:$AD$274,,MATCH('REC Spending'!$D22,'ABP REC Spend'!$I$5:$AD$5,0)),'ABP REC Spend'!$D$6:$D$274,'REC Spending'!W$7),0)</f>
        <v>117015992.00400804</v>
      </c>
      <c r="X22" s="314">
        <f>(_xlfn.IFNA(SUMIFS(INDEX('Indexed REC Spend'!$I$6:$AH$82,,MATCH(_xlfn.NUMBERVALUE(LEFT('REC Spending'!$D22,4)),'Indexed REC Spend'!$I$5:$AH$5,0)),'Indexed REC Spend'!$D$6:$D$82,'REC Spending'!X$7,'Indexed REC Spend'!$C$6:$C$82,'REC Spending'!X$5),0)*(7/12))+
(_xlfn.IFNA(SUMIFS(INDEX('Indexed REC Spend'!$I$6:$AH$82,,MATCH(_xlfn.NUMBERVALUE(RIGHT('REC Spending'!$D22,4)),'Indexed REC Spend'!$I$5:$AH$5,0)),'Indexed REC Spend'!$D$6:$D$82,'REC Spending'!X$7,'Indexed REC Spend'!$C$6:$C$82,'REC Spending'!X$5),0)*(5/12))</f>
        <v>559043893.24983454</v>
      </c>
      <c r="Y22" s="314">
        <f>(_xlfn.IFNA(SUMIFS(INDEX('Indexed REC Spend'!$I$6:$AH$82,,MATCH(_xlfn.NUMBERVALUE(LEFT('REC Spending'!$D22,4)),'Indexed REC Spend'!$I$5:$AH$5,0)),'Indexed REC Spend'!$D$6:$D$82,'REC Spending'!Y$7,'Indexed REC Spend'!$C$6:$C$82,'REC Spending'!Y$5),0)*(7/12))+
(_xlfn.IFNA(SUMIFS(INDEX('Indexed REC Spend'!$I$6:$AH$82,,MATCH(_xlfn.NUMBERVALUE(RIGHT('REC Spending'!$D22,4)),'Indexed REC Spend'!$I$5:$AH$5,0)),'Indexed REC Spend'!$D$6:$D$82,'REC Spending'!Y$7,'Indexed REC Spend'!$C$6:$C$82,'REC Spending'!Y$5),0)*(5/12))</f>
        <v>268066193.62834334</v>
      </c>
      <c r="Z22" s="314">
        <f>(_xlfn.IFNA(SUMIFS(INDEX('Indexed REC Spend'!$I$6:$AH$82,,MATCH(_xlfn.NUMBERVALUE(LEFT('REC Spending'!$D22,4)),'Indexed REC Spend'!$I$5:$AH$5,0)),'Indexed REC Spend'!$D$6:$D$82,'REC Spending'!Z$7,'Indexed REC Spend'!$C$6:$C$82,'REC Spending'!Z$5),0)*(7/12))+
(_xlfn.IFNA(SUMIFS(INDEX('Indexed REC Spend'!$I$6:$AH$82,,MATCH(_xlfn.NUMBERVALUE(RIGHT('REC Spending'!$D22,4)),'Indexed REC Spend'!$I$5:$AH$5,0)),'Indexed REC Spend'!$D$6:$D$82,'REC Spending'!Z$7,'Indexed REC Spend'!$C$6:$C$82,'REC Spending'!Z$5),0)*(5/12))</f>
        <v>35956206.101174772</v>
      </c>
      <c r="AB22" s="112">
        <f t="shared" si="7"/>
        <v>0</v>
      </c>
      <c r="AC22" s="47">
        <f>'General Inputs'!$D$5*'RPS Balance'!P19</f>
        <v>21490826.637884036</v>
      </c>
      <c r="AE22" s="50">
        <f t="shared" si="1"/>
        <v>482570175.04451823</v>
      </c>
      <c r="AF22" s="50">
        <f t="shared" si="1"/>
        <v>1415909081.139513</v>
      </c>
      <c r="AG22" s="50">
        <f t="shared" si="8"/>
        <v>21490826.637884036</v>
      </c>
      <c r="AH22" s="50">
        <f t="shared" si="9"/>
        <v>1919970082.8219154</v>
      </c>
      <c r="AJ22" s="50">
        <f t="shared" si="10"/>
        <v>102096425.84</v>
      </c>
      <c r="AK22" s="50">
        <f t="shared" si="11"/>
        <v>307683096.14111596</v>
      </c>
      <c r="AL22" s="50">
        <f t="shared" si="12"/>
        <v>50000000</v>
      </c>
      <c r="AM22" s="50">
        <f t="shared" si="13"/>
        <v>0</v>
      </c>
      <c r="AN22" s="50">
        <f t="shared" si="14"/>
        <v>22790653.063402295</v>
      </c>
      <c r="AO22" s="50">
        <f t="shared" si="15"/>
        <v>552842788.1601603</v>
      </c>
      <c r="AP22" s="50">
        <f t="shared" si="16"/>
        <v>863066292.97935271</v>
      </c>
      <c r="AR22" s="307">
        <f t="shared" si="2"/>
        <v>0</v>
      </c>
      <c r="AT22" s="50">
        <f t="shared" si="3"/>
        <v>482570175.04451823</v>
      </c>
      <c r="AU22" s="50">
        <f t="shared" si="3"/>
        <v>1415909081.139513</v>
      </c>
    </row>
    <row r="23" spans="2:47">
      <c r="B23" s="228" t="s">
        <v>74</v>
      </c>
      <c r="C23" s="311" t="s">
        <v>229</v>
      </c>
      <c r="D23" s="228" t="s">
        <v>33</v>
      </c>
      <c r="E23" s="312">
        <f t="shared" ref="E23:J23" si="43">SUM(E51,E79,E107)</f>
        <v>0</v>
      </c>
      <c r="F23" s="312">
        <f t="shared" si="43"/>
        <v>0</v>
      </c>
      <c r="G23" s="312">
        <f t="shared" si="43"/>
        <v>64790987.110000014</v>
      </c>
      <c r="H23" s="312">
        <f t="shared" si="43"/>
        <v>1309171.73</v>
      </c>
      <c r="I23" s="312">
        <f t="shared" si="43"/>
        <v>0</v>
      </c>
      <c r="J23" s="312">
        <f t="shared" si="43"/>
        <v>35486309.090000004</v>
      </c>
      <c r="K23" s="314">
        <f>(_xlfn.IFNA(SUMIFS(INDEX('Indexed REC Spend'!$I$6:$AH$82,,MATCH(_xlfn.NUMBERVALUE(LEFT('REC Spending'!$D23,4)),'Indexed REC Spend'!$I$5:$AH$5,0)),'Indexed REC Spend'!$D$6:$D$82,'REC Spending'!K$7,'Indexed REC Spend'!$C$6:$C$82,'REC Spending'!K$5),0)*(7/12))+
(_xlfn.IFNA(SUMIFS(INDEX('Indexed REC Spend'!$I$6:$AH$82,,MATCH(_xlfn.NUMBERVALUE(RIGHT('REC Spending'!$D23,4)),'Indexed REC Spend'!$I$5:$AH$5,0)),'Indexed REC Spend'!$D$6:$D$82,'REC Spending'!K$7,'Indexed REC Spend'!$C$6:$C$82,'REC Spending'!K$5),0)*(5/12))</f>
        <v>127128555.40362507</v>
      </c>
      <c r="L23" s="314">
        <f>(_xlfn.IFNA(SUMIFS(INDEX('Indexed REC Spend'!$I$6:$AH$82,,MATCH(_xlfn.NUMBERVALUE(LEFT('REC Spending'!$D23,4)),'Indexed REC Spend'!$I$5:$AH$5,0)),'Indexed REC Spend'!$D$6:$D$82,'REC Spending'!L$7,'Indexed REC Spend'!$C$6:$C$82,'REC Spending'!L$5),0)*(7/12))+
(_xlfn.IFNA(SUMIFS(INDEX('Indexed REC Spend'!$I$6:$AH$82,,MATCH(_xlfn.NUMBERVALUE(RIGHT('REC Spending'!$D23,4)),'Indexed REC Spend'!$I$5:$AH$5,0)),'Indexed REC Spend'!$D$6:$D$82,'REC Spending'!L$7,'Indexed REC Spend'!$C$6:$C$82,'REC Spending'!L$5),0)*(5/12))</f>
        <v>158851366.20612246</v>
      </c>
      <c r="M23" s="314">
        <f>(_xlfn.IFNA(SUMIFS(INDEX('Indexed REC Spend'!$I$6:$AH$82,,MATCH(_xlfn.NUMBERVALUE(LEFT('REC Spending'!$D23,4)),'Indexed REC Spend'!$I$5:$AH$5,0)),'Indexed REC Spend'!$D$6:$D$82,'REC Spending'!M$7,'Indexed REC Spend'!$C$6:$C$82,'REC Spending'!M$5),0)*(7/12))+
(_xlfn.IFNA(SUMIFS(INDEX('Indexed REC Spend'!$I$6:$AH$82,,MATCH(_xlfn.NUMBERVALUE(RIGHT('REC Spending'!$D23,4)),'Indexed REC Spend'!$I$5:$AH$5,0)),'Indexed REC Spend'!$D$6:$D$82,'REC Spending'!M$7,'Indexed REC Spend'!$C$6:$C$82,'REC Spending'!M$5),0)*(5/12))</f>
        <v>8317064.936004417</v>
      </c>
      <c r="N23" s="313">
        <f t="shared" ref="N23:O23" si="44">N51+N79+N107</f>
        <v>0</v>
      </c>
      <c r="O23" s="313">
        <f t="shared" si="44"/>
        <v>0</v>
      </c>
      <c r="P23" s="313">
        <f t="shared" si="6"/>
        <v>20115592.524979867</v>
      </c>
      <c r="Q23" s="297">
        <v>50000000</v>
      </c>
      <c r="R23" s="314">
        <f>_xlfn.IFNA(SUMIFS(INDEX('ABP REC Spend'!$I$6:$AD$274,,MATCH('REC Spending'!$D23,'ABP REC Spend'!$I$5:$AD$5,0)),'ABP REC Spend'!$D$6:$D$274,'REC Spending'!R$7),0)</f>
        <v>63352710.662153177</v>
      </c>
      <c r="S23" s="314">
        <f>_xlfn.IFNA(SUMIFS(INDEX('ABP REC Spend'!$I$6:$AD$274,,MATCH('REC Spending'!$D23,'ABP REC Spend'!$I$5:$AD$5,0)),'ABP REC Spend'!$D$6:$D$274,'REC Spending'!S$7),0)</f>
        <v>94050557.521323591</v>
      </c>
      <c r="T23" s="314">
        <f>_xlfn.IFNA(SUMIFS(INDEX('ABP REC Spend'!$I$6:$AD$274,,MATCH('REC Spending'!$D23,'ABP REC Spend'!$I$5:$AD$5,0)),'ABP REC Spend'!$D$6:$D$274,'REC Spending'!T$7),0)</f>
        <v>120100621.10177305</v>
      </c>
      <c r="U23" s="314">
        <f>_xlfn.IFNA(SUMIFS(INDEX('ABP REC Spend'!$I$6:$AD$274,,MATCH('REC Spending'!$D23,'ABP REC Spend'!$I$5:$AD$5,0)),'ABP REC Spend'!$D$6:$D$274,'REC Spending'!U$7),0)</f>
        <v>83854150.747596681</v>
      </c>
      <c r="V23" s="314">
        <f>_xlfn.IFNA(SUMIFS(INDEX('ABP REC Spend'!$I$6:$AD$274,,MATCH('REC Spending'!$D23,'ABP REC Spend'!$I$5:$AD$5,0)),'ABP REC Spend'!$D$6:$D$274,'REC Spending'!V$7),0)</f>
        <v>31805805.296080392</v>
      </c>
      <c r="W23" s="314">
        <f>_xlfn.IFNA(SUMIFS(INDEX('ABP REC Spend'!$I$6:$AD$274,,MATCH('REC Spending'!$D23,'ABP REC Spend'!$I$5:$AD$5,0)),'ABP REC Spend'!$D$6:$D$274,'REC Spending'!W$7),0)</f>
        <v>104500619.46813729</v>
      </c>
      <c r="X23" s="314">
        <f>(_xlfn.IFNA(SUMIFS(INDEX('Indexed REC Spend'!$I$6:$AH$82,,MATCH(_xlfn.NUMBERVALUE(LEFT('REC Spending'!$D23,4)),'Indexed REC Spend'!$I$5:$AH$5,0)),'Indexed REC Spend'!$D$6:$D$82,'REC Spending'!X$7,'Indexed REC Spend'!$C$6:$C$82,'REC Spending'!X$5),0)*(7/12))+
(_xlfn.IFNA(SUMIFS(INDEX('Indexed REC Spend'!$I$6:$AH$82,,MATCH(_xlfn.NUMBERVALUE(RIGHT('REC Spending'!$D23,4)),'Indexed REC Spend'!$I$5:$AH$5,0)),'Indexed REC Spend'!$D$6:$D$82,'REC Spending'!X$7,'Indexed REC Spend'!$C$6:$C$82,'REC Spending'!X$5),0)*(5/12))</f>
        <v>573732217.30737424</v>
      </c>
      <c r="Y23" s="314">
        <f>(_xlfn.IFNA(SUMIFS(INDEX('Indexed REC Spend'!$I$6:$AH$82,,MATCH(_xlfn.NUMBERVALUE(LEFT('REC Spending'!$D23,4)),'Indexed REC Spend'!$I$5:$AH$5,0)),'Indexed REC Spend'!$D$6:$D$82,'REC Spending'!Y$7,'Indexed REC Spend'!$C$6:$C$82,'REC Spending'!Y$5),0)*(7/12))+
(_xlfn.IFNA(SUMIFS(INDEX('Indexed REC Spend'!$I$6:$AH$82,,MATCH(_xlfn.NUMBERVALUE(RIGHT('REC Spending'!$D23,4)),'Indexed REC Spend'!$I$5:$AH$5,0)),'Indexed REC Spend'!$D$6:$D$82,'REC Spending'!Y$7,'Indexed REC Spend'!$C$6:$C$82,'REC Spending'!Y$5),0)*(5/12))</f>
        <v>282579111.88130575</v>
      </c>
      <c r="Z23" s="314">
        <f>(_xlfn.IFNA(SUMIFS(INDEX('Indexed REC Spend'!$I$6:$AH$82,,MATCH(_xlfn.NUMBERVALUE(LEFT('REC Spending'!$D23,4)),'Indexed REC Spend'!$I$5:$AH$5,0)),'Indexed REC Spend'!$D$6:$D$82,'REC Spending'!Z$7,'Indexed REC Spend'!$C$6:$C$82,'REC Spending'!Z$5),0)*(7/12))+
(_xlfn.IFNA(SUMIFS(INDEX('Indexed REC Spend'!$I$6:$AH$82,,MATCH(_xlfn.NUMBERVALUE(RIGHT('REC Spending'!$D23,4)),'Indexed REC Spend'!$I$5:$AH$5,0)),'Indexed REC Spend'!$D$6:$D$82,'REC Spending'!Z$7,'Indexed REC Spend'!$C$6:$C$82,'REC Spending'!Z$5),0)*(5/12))</f>
        <v>39705534.822146922</v>
      </c>
      <c r="AB23" s="112">
        <f t="shared" si="7"/>
        <v>0</v>
      </c>
      <c r="AC23" s="47">
        <f>'General Inputs'!$D$5*'RPS Balance'!P20</f>
        <v>21987499.377141878</v>
      </c>
      <c r="AE23" s="50">
        <f t="shared" si="1"/>
        <v>465999047.00073183</v>
      </c>
      <c r="AF23" s="50">
        <f t="shared" si="1"/>
        <v>1393681328.8078911</v>
      </c>
      <c r="AG23" s="50">
        <f t="shared" si="8"/>
        <v>21987499.377141878</v>
      </c>
      <c r="AH23" s="50">
        <f t="shared" si="9"/>
        <v>1881667875.1857648</v>
      </c>
      <c r="AJ23" s="50">
        <f t="shared" si="10"/>
        <v>101586467.93000001</v>
      </c>
      <c r="AK23" s="50">
        <f t="shared" si="11"/>
        <v>294296986.54575193</v>
      </c>
      <c r="AL23" s="50">
        <f t="shared" si="12"/>
        <v>50000000</v>
      </c>
      <c r="AM23" s="50">
        <f t="shared" si="13"/>
        <v>0</v>
      </c>
      <c r="AN23" s="50">
        <f t="shared" si="14"/>
        <v>20115592.524979867</v>
      </c>
      <c r="AO23" s="50">
        <f t="shared" si="15"/>
        <v>497664464.79706419</v>
      </c>
      <c r="AP23" s="50">
        <f t="shared" si="16"/>
        <v>896016864.01082683</v>
      </c>
      <c r="AR23" s="307">
        <f t="shared" si="2"/>
        <v>0</v>
      </c>
      <c r="AT23" s="50">
        <f t="shared" si="3"/>
        <v>465999047.00073183</v>
      </c>
      <c r="AU23" s="50">
        <f t="shared" si="3"/>
        <v>1393681328.8078909</v>
      </c>
    </row>
    <row r="24" spans="2:47">
      <c r="B24" s="228" t="s">
        <v>74</v>
      </c>
      <c r="C24" s="311" t="s">
        <v>229</v>
      </c>
      <c r="D24" s="228" t="s">
        <v>34</v>
      </c>
      <c r="E24" s="312">
        <f t="shared" ref="E24:J24" si="45">SUM(E52,E80,E108)</f>
        <v>0</v>
      </c>
      <c r="F24" s="312">
        <f t="shared" si="45"/>
        <v>0</v>
      </c>
      <c r="G24" s="312">
        <f t="shared" si="45"/>
        <v>64467232.590000011</v>
      </c>
      <c r="H24" s="312">
        <f t="shared" si="45"/>
        <v>1302665.8199999998</v>
      </c>
      <c r="I24" s="312">
        <f t="shared" si="45"/>
        <v>0</v>
      </c>
      <c r="J24" s="312">
        <f t="shared" si="45"/>
        <v>35308652.240000002</v>
      </c>
      <c r="K24" s="314">
        <f>(_xlfn.IFNA(SUMIFS(INDEX('Indexed REC Spend'!$I$6:$AH$82,,MATCH(_xlfn.NUMBERVALUE(LEFT('REC Spending'!$D24,4)),'Indexed REC Spend'!$I$5:$AH$5,0)),'Indexed REC Spend'!$D$6:$D$82,'REC Spending'!K$7,'Indexed REC Spend'!$C$6:$C$82,'REC Spending'!K$5),0)*(7/12))+
(_xlfn.IFNA(SUMIFS(INDEX('Indexed REC Spend'!$I$6:$AH$82,,MATCH(_xlfn.NUMBERVALUE(RIGHT('REC Spending'!$D24,4)),'Indexed REC Spend'!$I$5:$AH$5,0)),'Indexed REC Spend'!$D$6:$D$82,'REC Spending'!K$7,'Indexed REC Spend'!$C$6:$C$82,'REC Spending'!K$5),0)*(5/12))</f>
        <v>126258676.62162782</v>
      </c>
      <c r="L24" s="314">
        <f>(_xlfn.IFNA(SUMIFS(INDEX('Indexed REC Spend'!$I$6:$AH$82,,MATCH(_xlfn.NUMBERVALUE(LEFT('REC Spending'!$D24,4)),'Indexed REC Spend'!$I$5:$AH$5,0)),'Indexed REC Spend'!$D$6:$D$82,'REC Spending'!L$7,'Indexed REC Spend'!$C$6:$C$82,'REC Spending'!L$5),0)*(7/12))+
(_xlfn.IFNA(SUMIFS(INDEX('Indexed REC Spend'!$I$6:$AH$82,,MATCH(_xlfn.NUMBERVALUE(RIGHT('REC Spending'!$D24,4)),'Indexed REC Spend'!$I$5:$AH$5,0)),'Indexed REC Spend'!$D$6:$D$82,'REC Spending'!L$7,'Indexed REC Spend'!$C$6:$C$82,'REC Spending'!L$5),0)*(5/12))</f>
        <v>156899095.42890853</v>
      </c>
      <c r="M24" s="314">
        <f>(_xlfn.IFNA(SUMIFS(INDEX('Indexed REC Spend'!$I$6:$AH$82,,MATCH(_xlfn.NUMBERVALUE(LEFT('REC Spending'!$D24,4)),'Indexed REC Spend'!$I$5:$AH$5,0)),'Indexed REC Spend'!$D$6:$D$82,'REC Spending'!M$7,'Indexed REC Spend'!$C$6:$C$82,'REC Spending'!M$5),0)*(7/12))+
(_xlfn.IFNA(SUMIFS(INDEX('Indexed REC Spend'!$I$6:$AH$82,,MATCH(_xlfn.NUMBERVALUE(RIGHT('REC Spending'!$D24,4)),'Indexed REC Spend'!$I$5:$AH$5,0)),'Indexed REC Spend'!$D$6:$D$82,'REC Spending'!M$7,'Indexed REC Spend'!$C$6:$C$82,'REC Spending'!M$5),0)*(5/12))</f>
        <v>8239526.1002158383</v>
      </c>
      <c r="N24" s="313">
        <f t="shared" ref="N24:O24" si="46">N52+N80+N108</f>
        <v>0</v>
      </c>
      <c r="O24" s="313">
        <f t="shared" si="46"/>
        <v>0</v>
      </c>
      <c r="P24" s="313">
        <f t="shared" si="6"/>
        <v>8502461.7215775736</v>
      </c>
      <c r="Q24" s="297">
        <v>50000000</v>
      </c>
      <c r="R24" s="314">
        <f>_xlfn.IFNA(SUMIFS(INDEX('ABP REC Spend'!$I$6:$AD$274,,MATCH('REC Spending'!$D24,'ABP REC Spend'!$I$5:$AD$5,0)),'ABP REC Spend'!$D$6:$D$274,'REC Spending'!R$7),0)</f>
        <v>60818602.235667057</v>
      </c>
      <c r="S24" s="314">
        <f>_xlfn.IFNA(SUMIFS(INDEX('ABP REC Spend'!$I$6:$AD$274,,MATCH('REC Spending'!$D24,'ABP REC Spend'!$I$5:$AD$5,0)),'ABP REC Spend'!$D$6:$D$274,'REC Spending'!S$7),0)</f>
        <v>83237275.650331259</v>
      </c>
      <c r="T24" s="314">
        <f>_xlfn.IFNA(SUMIFS(INDEX('ABP REC Spend'!$I$6:$AD$274,,MATCH('REC Spending'!$D24,'ABP REC Spend'!$I$5:$AD$5,0)),'ABP REC Spend'!$D$6:$D$274,'REC Spending'!T$7),0)</f>
        <v>125235429.39320332</v>
      </c>
      <c r="U24" s="314">
        <f>_xlfn.IFNA(SUMIFS(INDEX('ABP REC Spend'!$I$6:$AD$274,,MATCH('REC Spending'!$D24,'ABP REC Spend'!$I$5:$AD$5,0)),'ABP REC Spend'!$D$6:$D$274,'REC Spending'!U$7),0)</f>
        <v>87007278.926332355</v>
      </c>
      <c r="V24" s="314">
        <f>_xlfn.IFNA(SUMIFS(INDEX('ABP REC Spend'!$I$6:$AD$274,,MATCH('REC Spending'!$D24,'ABP REC Spend'!$I$5:$AD$5,0)),'ABP REC Spend'!$D$6:$D$274,'REC Spending'!V$7),0)</f>
        <v>28148994.035578921</v>
      </c>
      <c r="W24" s="314">
        <f>_xlfn.IFNA(SUMIFS(INDEX('ABP REC Spend'!$I$6:$AD$274,,MATCH('REC Spending'!$D24,'ABP REC Spend'!$I$5:$AD$5,0)),'ABP REC Spend'!$D$6:$D$274,'REC Spending'!W$7),0)</f>
        <v>92485861.833701402</v>
      </c>
      <c r="X24" s="314">
        <f>(_xlfn.IFNA(SUMIFS(INDEX('Indexed REC Spend'!$I$6:$AH$82,,MATCH(_xlfn.NUMBERVALUE(LEFT('REC Spending'!$D24,4)),'Indexed REC Spend'!$I$5:$AH$5,0)),'Indexed REC Spend'!$D$6:$D$82,'REC Spending'!X$7,'Indexed REC Spend'!$C$6:$C$82,'REC Spending'!X$5),0)*(7/12))+
(_xlfn.IFNA(SUMIFS(INDEX('Indexed REC Spend'!$I$6:$AH$82,,MATCH(_xlfn.NUMBERVALUE(RIGHT('REC Spending'!$D24,4)),'Indexed REC Spend'!$I$5:$AH$5,0)),'Indexed REC Spend'!$D$6:$D$82,'REC Spending'!X$7,'Indexed REC Spend'!$C$6:$C$82,'REC Spending'!X$5),0)*(5/12))</f>
        <v>606321259.17245352</v>
      </c>
      <c r="Y24" s="314">
        <f>(_xlfn.IFNA(SUMIFS(INDEX('Indexed REC Spend'!$I$6:$AH$82,,MATCH(_xlfn.NUMBERVALUE(LEFT('REC Spending'!$D24,4)),'Indexed REC Spend'!$I$5:$AH$5,0)),'Indexed REC Spend'!$D$6:$D$82,'REC Spending'!Y$7,'Indexed REC Spend'!$C$6:$C$82,'REC Spending'!Y$5),0)*(7/12))+
(_xlfn.IFNA(SUMIFS(INDEX('Indexed REC Spend'!$I$6:$AH$82,,MATCH(_xlfn.NUMBERVALUE(RIGHT('REC Spending'!$D24,4)),'Indexed REC Spend'!$I$5:$AH$5,0)),'Indexed REC Spend'!$D$6:$D$82,'REC Spending'!Y$7,'Indexed REC Spend'!$C$6:$C$82,'REC Spending'!Y$5),0)*(5/12))</f>
        <v>305770614.17217577</v>
      </c>
      <c r="Z24" s="314">
        <f>(_xlfn.IFNA(SUMIFS(INDEX('Indexed REC Spend'!$I$6:$AH$82,,MATCH(_xlfn.NUMBERVALUE(LEFT('REC Spending'!$D24,4)),'Indexed REC Spend'!$I$5:$AH$5,0)),'Indexed REC Spend'!$D$6:$D$82,'REC Spending'!Z$7,'Indexed REC Spend'!$C$6:$C$82,'REC Spending'!Z$5),0)*(7/12))+
(_xlfn.IFNA(SUMIFS(INDEX('Indexed REC Spend'!$I$6:$AH$82,,MATCH(_xlfn.NUMBERVALUE(RIGHT('REC Spending'!$D24,4)),'Indexed REC Spend'!$I$5:$AH$5,0)),'Indexed REC Spend'!$D$6:$D$82,'REC Spending'!Z$7,'Indexed REC Spend'!$C$6:$C$82,'REC Spending'!Z$5),0)*(5/12))</f>
        <v>44173432.05797857</v>
      </c>
      <c r="AB24" s="112">
        <f t="shared" si="7"/>
        <v>0</v>
      </c>
      <c r="AC24" s="47">
        <f>'General Inputs'!$D$5*'RPS Balance'!P21</f>
        <v>22351264.627168689</v>
      </c>
      <c r="AE24" s="50">
        <f t="shared" si="1"/>
        <v>450978310.52232981</v>
      </c>
      <c r="AF24" s="50">
        <f t="shared" si="1"/>
        <v>1433198747.4774222</v>
      </c>
      <c r="AG24" s="50">
        <f t="shared" si="8"/>
        <v>22351264.627168689</v>
      </c>
      <c r="AH24" s="50">
        <f t="shared" si="9"/>
        <v>1906528322.6269207</v>
      </c>
      <c r="AJ24" s="50">
        <f t="shared" si="10"/>
        <v>101078550.65000001</v>
      </c>
      <c r="AK24" s="50">
        <f t="shared" si="11"/>
        <v>291397298.15075219</v>
      </c>
      <c r="AL24" s="50">
        <f t="shared" si="12"/>
        <v>50000000</v>
      </c>
      <c r="AM24" s="50">
        <f t="shared" si="13"/>
        <v>0</v>
      </c>
      <c r="AN24" s="50">
        <f t="shared" si="14"/>
        <v>8502461.7215775736</v>
      </c>
      <c r="AO24" s="50">
        <f t="shared" si="15"/>
        <v>476933442.07481432</v>
      </c>
      <c r="AP24" s="50">
        <f t="shared" si="16"/>
        <v>956265305.40260792</v>
      </c>
      <c r="AR24" s="307">
        <f t="shared" si="2"/>
        <v>0</v>
      </c>
      <c r="AT24" s="50">
        <f t="shared" si="3"/>
        <v>450978310.52232975</v>
      </c>
      <c r="AU24" s="50">
        <f t="shared" si="3"/>
        <v>1433198747.4774222</v>
      </c>
    </row>
    <row r="25" spans="2:47">
      <c r="B25" s="228" t="s">
        <v>74</v>
      </c>
      <c r="C25" s="311" t="s">
        <v>229</v>
      </c>
      <c r="D25" s="228" t="s">
        <v>35</v>
      </c>
      <c r="E25" s="312">
        <f t="shared" ref="E25:J25" si="47">SUM(E53,E81,E109)</f>
        <v>0</v>
      </c>
      <c r="F25" s="312">
        <f t="shared" si="47"/>
        <v>0</v>
      </c>
      <c r="G25" s="312">
        <f t="shared" si="47"/>
        <v>64144572.769999996</v>
      </c>
      <c r="H25" s="312">
        <f t="shared" si="47"/>
        <v>1296033.6999999997</v>
      </c>
      <c r="I25" s="312">
        <f t="shared" si="47"/>
        <v>0</v>
      </c>
      <c r="J25" s="312">
        <f t="shared" si="47"/>
        <v>35132279.930000007</v>
      </c>
      <c r="K25" s="314">
        <f>(_xlfn.IFNA(SUMIFS(INDEX('Indexed REC Spend'!$I$6:$AH$82,,MATCH(_xlfn.NUMBERVALUE(LEFT('REC Spending'!$D25,4)),'Indexed REC Spend'!$I$5:$AH$5,0)),'Indexed REC Spend'!$D$6:$D$82,'REC Spending'!K$7,'Indexed REC Spend'!$C$6:$C$82,'REC Spending'!K$5),0)*(7/12))+
(_xlfn.IFNA(SUMIFS(INDEX('Indexed REC Spend'!$I$6:$AH$82,,MATCH(_xlfn.NUMBERVALUE(RIGHT('REC Spending'!$D25,4)),'Indexed REC Spend'!$I$5:$AH$5,0)),'Indexed REC Spend'!$D$6:$D$82,'REC Spending'!K$7,'Indexed REC Spend'!$C$6:$C$82,'REC Spending'!K$5),0)*(5/12))</f>
        <v>127363636.65820426</v>
      </c>
      <c r="L25" s="314">
        <f>(_xlfn.IFNA(SUMIFS(INDEX('Indexed REC Spend'!$I$6:$AH$82,,MATCH(_xlfn.NUMBERVALUE(LEFT('REC Spending'!$D25,4)),'Indexed REC Spend'!$I$5:$AH$5,0)),'Indexed REC Spend'!$D$6:$D$82,'REC Spending'!L$7,'Indexed REC Spend'!$C$6:$C$82,'REC Spending'!L$5),0)*(7/12))+
(_xlfn.IFNA(SUMIFS(INDEX('Indexed REC Spend'!$I$6:$AH$82,,MATCH(_xlfn.NUMBERVALUE(RIGHT('REC Spending'!$D25,4)),'Indexed REC Spend'!$I$5:$AH$5,0)),'Indexed REC Spend'!$D$6:$D$82,'REC Spending'!L$7,'Indexed REC Spend'!$C$6:$C$82,'REC Spending'!L$5),0)*(5/12))</f>
        <v>157572316.38694215</v>
      </c>
      <c r="M25" s="314">
        <f>(_xlfn.IFNA(SUMIFS(INDEX('Indexed REC Spend'!$I$6:$AH$82,,MATCH(_xlfn.NUMBERVALUE(LEFT('REC Spending'!$D25,4)),'Indexed REC Spend'!$I$5:$AH$5,0)),'Indexed REC Spend'!$D$6:$D$82,'REC Spending'!M$7,'Indexed REC Spend'!$C$6:$C$82,'REC Spending'!M$5),0)*(7/12))+
(_xlfn.IFNA(SUMIFS(INDEX('Indexed REC Spend'!$I$6:$AH$82,,MATCH(_xlfn.NUMBERVALUE(RIGHT('REC Spending'!$D25,4)),'Indexed REC Spend'!$I$5:$AH$5,0)),'Indexed REC Spend'!$D$6:$D$82,'REC Spending'!M$7,'Indexed REC Spend'!$C$6:$C$82,'REC Spending'!M$5),0)*(5/12))</f>
        <v>8243587.0127729345</v>
      </c>
      <c r="N25" s="313">
        <f t="shared" ref="N25:O25" si="48">N53+N81+N109</f>
        <v>0</v>
      </c>
      <c r="O25" s="313">
        <f t="shared" si="48"/>
        <v>0</v>
      </c>
      <c r="P25" s="313">
        <f t="shared" si="6"/>
        <v>2622658.7999999998</v>
      </c>
      <c r="Q25" s="297">
        <v>50000000</v>
      </c>
      <c r="R25" s="314">
        <f>_xlfn.IFNA(SUMIFS(INDEX('ABP REC Spend'!$I$6:$AD$274,,MATCH('REC Spending'!$D25,'ABP REC Spend'!$I$5:$AD$5,0)),'ABP REC Spend'!$D$6:$D$274,'REC Spending'!R$7),0)</f>
        <v>58385858.146240368</v>
      </c>
      <c r="S25" s="314">
        <f>_xlfn.IFNA(SUMIFS(INDEX('ABP REC Spend'!$I$6:$AD$274,,MATCH('REC Spending'!$D25,'ABP REC Spend'!$I$5:$AD$5,0)),'ABP REC Spend'!$D$6:$D$274,'REC Spending'!S$7),0)</f>
        <v>72856525.05417864</v>
      </c>
      <c r="T25" s="314">
        <f>_xlfn.IFNA(SUMIFS(INDEX('ABP REC Spend'!$I$6:$AD$274,,MATCH('REC Spending'!$D25,'ABP REC Spend'!$I$5:$AD$5,0)),'ABP REC Spend'!$D$6:$D$274,'REC Spending'!T$7),0)</f>
        <v>130115151.18729886</v>
      </c>
      <c r="U25" s="314">
        <f>_xlfn.IFNA(SUMIFS(INDEX('ABP REC Spend'!$I$6:$AD$274,,MATCH('REC Spending'!$D25,'ABP REC Spend'!$I$5:$AD$5,0)),'ABP REC Spend'!$D$6:$D$274,'REC Spending'!U$7),0)</f>
        <v>90001745.506875351</v>
      </c>
      <c r="V25" s="314">
        <f>_xlfn.IFNA(SUMIFS(INDEX('ABP REC Spend'!$I$6:$AD$274,,MATCH('REC Spending'!$D25,'ABP REC Spend'!$I$5:$AD$5,0)),'ABP REC Spend'!$D$6:$D$274,'REC Spending'!V$7),0)</f>
        <v>24638455.22549751</v>
      </c>
      <c r="W25" s="314">
        <f>_xlfn.IFNA(SUMIFS(INDEX('ABP REC Spend'!$I$6:$AD$274,,MATCH('REC Spending'!$D25,'ABP REC Spend'!$I$5:$AD$5,0)),'ABP REC Spend'!$D$6:$D$274,'REC Spending'!W$7),0)</f>
        <v>80951694.504642934</v>
      </c>
      <c r="X25" s="314">
        <f>(_xlfn.IFNA(SUMIFS(INDEX('Indexed REC Spend'!$I$6:$AH$82,,MATCH(_xlfn.NUMBERVALUE(LEFT('REC Spending'!$D25,4)),'Indexed REC Spend'!$I$5:$AH$5,0)),'Indexed REC Spend'!$D$6:$D$82,'REC Spending'!X$7,'Indexed REC Spend'!$C$6:$C$82,'REC Spending'!X$5),0)*(7/12))+
(_xlfn.IFNA(SUMIFS(INDEX('Indexed REC Spend'!$I$6:$AH$82,,MATCH(_xlfn.NUMBERVALUE(RIGHT('REC Spending'!$D25,4)),'Indexed REC Spend'!$I$5:$AH$5,0)),'Indexed REC Spend'!$D$6:$D$82,'REC Spending'!X$7,'Indexed REC Spend'!$C$6:$C$82,'REC Spending'!X$5),0)*(5/12))</f>
        <v>647106955.12979484</v>
      </c>
      <c r="Y25" s="314">
        <f>(_xlfn.IFNA(SUMIFS(INDEX('Indexed REC Spend'!$I$6:$AH$82,,MATCH(_xlfn.NUMBERVALUE(LEFT('REC Spending'!$D25,4)),'Indexed REC Spend'!$I$5:$AH$5,0)),'Indexed REC Spend'!$D$6:$D$82,'REC Spending'!Y$7,'Indexed REC Spend'!$C$6:$C$82,'REC Spending'!Y$5),0)*(7/12))+
(_xlfn.IFNA(SUMIFS(INDEX('Indexed REC Spend'!$I$6:$AH$82,,MATCH(_xlfn.NUMBERVALUE(RIGHT('REC Spending'!$D25,4)),'Indexed REC Spend'!$I$5:$AH$5,0)),'Indexed REC Spend'!$D$6:$D$82,'REC Spending'!Y$7,'Indexed REC Spend'!$C$6:$C$82,'REC Spending'!Y$5),0)*(5/12))</f>
        <v>332916780.55526865</v>
      </c>
      <c r="Z25" s="314">
        <f>(_xlfn.IFNA(SUMIFS(INDEX('Indexed REC Spend'!$I$6:$AH$82,,MATCH(_xlfn.NUMBERVALUE(LEFT('REC Spending'!$D25,4)),'Indexed REC Spend'!$I$5:$AH$5,0)),'Indexed REC Spend'!$D$6:$D$82,'REC Spending'!Z$7,'Indexed REC Spend'!$C$6:$C$82,'REC Spending'!Z$5),0)*(7/12))+
(_xlfn.IFNA(SUMIFS(INDEX('Indexed REC Spend'!$I$6:$AH$82,,MATCH(_xlfn.NUMBERVALUE(RIGHT('REC Spending'!$D25,4)),'Indexed REC Spend'!$I$5:$AH$5,0)),'Indexed REC Spend'!$D$6:$D$82,'REC Spending'!Z$7,'Indexed REC Spend'!$C$6:$C$82,'REC Spending'!Z$5),0)*(5/12))</f>
        <v>48966423.204824671</v>
      </c>
      <c r="AB25" s="112">
        <f t="shared" si="7"/>
        <v>0</v>
      </c>
      <c r="AC25" s="47">
        <f>'General Inputs'!$D$5*'RPS Balance'!P22</f>
        <v>22505642.209483575</v>
      </c>
      <c r="AE25" s="50">
        <f t="shared" si="1"/>
        <v>446375085.25791937</v>
      </c>
      <c r="AF25" s="50">
        <f t="shared" si="1"/>
        <v>1485939588.514622</v>
      </c>
      <c r="AG25" s="50">
        <f t="shared" si="8"/>
        <v>22505642.209483575</v>
      </c>
      <c r="AH25" s="50">
        <f t="shared" si="9"/>
        <v>1954820315.9820249</v>
      </c>
      <c r="AJ25" s="50">
        <f t="shared" si="10"/>
        <v>100572886.40000001</v>
      </c>
      <c r="AK25" s="50">
        <f t="shared" si="11"/>
        <v>293179540.05791932</v>
      </c>
      <c r="AL25" s="50">
        <f t="shared" si="12"/>
        <v>50000000</v>
      </c>
      <c r="AM25" s="50">
        <f t="shared" si="13"/>
        <v>0</v>
      </c>
      <c r="AN25" s="50">
        <f t="shared" si="14"/>
        <v>2622658.7999999998</v>
      </c>
      <c r="AO25" s="50">
        <f t="shared" si="15"/>
        <v>456949429.62473369</v>
      </c>
      <c r="AP25" s="50">
        <f t="shared" si="16"/>
        <v>1028990158.8898882</v>
      </c>
      <c r="AR25" s="307">
        <f t="shared" si="2"/>
        <v>0</v>
      </c>
      <c r="AT25" s="50">
        <f t="shared" si="3"/>
        <v>446375085.25791937</v>
      </c>
      <c r="AU25" s="50">
        <f t="shared" si="3"/>
        <v>1485939588.5146217</v>
      </c>
    </row>
    <row r="26" spans="2:47">
      <c r="B26" s="228" t="s">
        <v>74</v>
      </c>
      <c r="C26" s="311" t="s">
        <v>229</v>
      </c>
      <c r="D26" s="228" t="s">
        <v>36</v>
      </c>
      <c r="E26" s="312">
        <f t="shared" ref="E26:J26" si="49">SUM(E54,E82,E110)</f>
        <v>0</v>
      </c>
      <c r="F26" s="312">
        <f t="shared" si="49"/>
        <v>0</v>
      </c>
      <c r="G26" s="312">
        <f t="shared" si="49"/>
        <v>63823828.490000024</v>
      </c>
      <c r="H26" s="312">
        <f t="shared" si="49"/>
        <v>1289698.01</v>
      </c>
      <c r="I26" s="312">
        <f t="shared" si="49"/>
        <v>0</v>
      </c>
      <c r="J26" s="312">
        <f t="shared" si="49"/>
        <v>34956448.949999988</v>
      </c>
      <c r="K26" s="314">
        <f>(_xlfn.IFNA(SUMIFS(INDEX('Indexed REC Spend'!$I$6:$AH$82,,MATCH(_xlfn.NUMBERVALUE(LEFT('REC Spending'!$D26,4)),'Indexed REC Spend'!$I$5:$AH$5,0)),'Indexed REC Spend'!$D$6:$D$82,'REC Spending'!K$7,'Indexed REC Spend'!$C$6:$C$82,'REC Spending'!K$5),0)*(7/12))+
(_xlfn.IFNA(SUMIFS(INDEX('Indexed REC Spend'!$I$6:$AH$82,,MATCH(_xlfn.NUMBERVALUE(RIGHT('REC Spending'!$D26,4)),'Indexed REC Spend'!$I$5:$AH$5,0)),'Indexed REC Spend'!$D$6:$D$82,'REC Spending'!K$7,'Indexed REC Spend'!$C$6:$C$82,'REC Spending'!K$5),0)*(5/12))</f>
        <v>125739232.46161705</v>
      </c>
      <c r="L26" s="314">
        <f>(_xlfn.IFNA(SUMIFS(INDEX('Indexed REC Spend'!$I$6:$AH$82,,MATCH(_xlfn.NUMBERVALUE(LEFT('REC Spending'!$D26,4)),'Indexed REC Spend'!$I$5:$AH$5,0)),'Indexed REC Spend'!$D$6:$D$82,'REC Spending'!L$7,'Indexed REC Spend'!$C$6:$C$82,'REC Spending'!L$5),0)*(7/12))+
(_xlfn.IFNA(SUMIFS(INDEX('Indexed REC Spend'!$I$6:$AH$82,,MATCH(_xlfn.NUMBERVALUE(RIGHT('REC Spending'!$D26,4)),'Indexed REC Spend'!$I$5:$AH$5,0)),'Indexed REC Spend'!$D$6:$D$82,'REC Spending'!L$7,'Indexed REC Spend'!$C$6:$C$82,'REC Spending'!L$5),0)*(5/12))</f>
        <v>154663302.52743995</v>
      </c>
      <c r="M26" s="314">
        <f>(_xlfn.IFNA(SUMIFS(INDEX('Indexed REC Spend'!$I$6:$AH$82,,MATCH(_xlfn.NUMBERVALUE(LEFT('REC Spending'!$D26,4)),'Indexed REC Spend'!$I$5:$AH$5,0)),'Indexed REC Spend'!$D$6:$D$82,'REC Spending'!M$7,'Indexed REC Spend'!$C$6:$C$82,'REC Spending'!M$5),0)*(7/12))+
(_xlfn.IFNA(SUMIFS(INDEX('Indexed REC Spend'!$I$6:$AH$82,,MATCH(_xlfn.NUMBERVALUE(RIGHT('REC Spending'!$D26,4)),'Indexed REC Spend'!$I$5:$AH$5,0)),'Indexed REC Spend'!$D$6:$D$82,'REC Spending'!M$7,'Indexed REC Spend'!$C$6:$C$82,'REC Spending'!M$5),0)*(5/12))</f>
        <v>8136512.4684464447</v>
      </c>
      <c r="N26" s="313">
        <f t="shared" ref="N26:O26" si="50">N54+N82+N110</f>
        <v>0</v>
      </c>
      <c r="O26" s="313">
        <f t="shared" si="50"/>
        <v>0</v>
      </c>
      <c r="P26" s="313">
        <f t="shared" si="6"/>
        <v>2622658.7999999998</v>
      </c>
      <c r="Q26" s="297">
        <v>50000000</v>
      </c>
      <c r="R26" s="314">
        <f>_xlfn.IFNA(SUMIFS(INDEX('ABP REC Spend'!$I$6:$AD$274,,MATCH('REC Spending'!$D26,'ABP REC Spend'!$I$5:$AD$5,0)),'ABP REC Spend'!$D$6:$D$274,'REC Spending'!R$7),0)</f>
        <v>56050423.820390761</v>
      </c>
      <c r="S26" s="314">
        <f>_xlfn.IFNA(SUMIFS(INDEX('ABP REC Spend'!$I$6:$AD$274,,MATCH('REC Spending'!$D26,'ABP REC Spend'!$I$5:$AD$5,0)),'ABP REC Spend'!$D$6:$D$274,'REC Spending'!S$7),0)</f>
        <v>62891004.481872112</v>
      </c>
      <c r="T26" s="314">
        <f>_xlfn.IFNA(SUMIFS(INDEX('ABP REC Spend'!$I$6:$AD$274,,MATCH('REC Spending'!$D26,'ABP REC Spend'!$I$5:$AD$5,0)),'ABP REC Spend'!$D$6:$D$274,'REC Spending'!T$7),0)</f>
        <v>134750238.41478145</v>
      </c>
      <c r="U26" s="314">
        <f>_xlfn.IFNA(SUMIFS(INDEX('ABP REC Spend'!$I$6:$AD$274,,MATCH('REC Spending'!$D26,'ABP REC Spend'!$I$5:$AD$5,0)),'ABP REC Spend'!$D$6:$D$274,'REC Spending'!U$7),0)</f>
        <v>92844059.635508686</v>
      </c>
      <c r="V26" s="314">
        <f>_xlfn.IFNA(SUMIFS(INDEX('ABP REC Spend'!$I$6:$AD$274,,MATCH('REC Spending'!$D26,'ABP REC Spend'!$I$5:$AD$5,0)),'ABP REC Spend'!$D$6:$D$274,'REC Spending'!V$7),0)</f>
        <v>21268337.967819352</v>
      </c>
      <c r="W26" s="314">
        <f>_xlfn.IFNA(SUMIFS(INDEX('ABP REC Spend'!$I$6:$AD$274,,MATCH('REC Spending'!$D26,'ABP REC Spend'!$I$5:$AD$5,0)),'ABP REC Spend'!$D$6:$D$274,'REC Spending'!W$7),0)</f>
        <v>69878893.868746802</v>
      </c>
      <c r="X26" s="314">
        <f>(_xlfn.IFNA(SUMIFS(INDEX('Indexed REC Spend'!$I$6:$AH$82,,MATCH(_xlfn.NUMBERVALUE(LEFT('REC Spending'!$D26,4)),'Indexed REC Spend'!$I$5:$AH$5,0)),'Indexed REC Spend'!$D$6:$D$82,'REC Spending'!X$7,'Indexed REC Spend'!$C$6:$C$82,'REC Spending'!X$5),0)*(7/12))+
(_xlfn.IFNA(SUMIFS(INDEX('Indexed REC Spend'!$I$6:$AH$82,,MATCH(_xlfn.NUMBERVALUE(RIGHT('REC Spending'!$D26,4)),'Indexed REC Spend'!$I$5:$AH$5,0)),'Indexed REC Spend'!$D$6:$D$82,'REC Spending'!X$7,'Indexed REC Spend'!$C$6:$C$82,'REC Spending'!X$5),0)*(5/12))</f>
        <v>675037726.75677896</v>
      </c>
      <c r="Y26" s="314">
        <f>(_xlfn.IFNA(SUMIFS(INDEX('Indexed REC Spend'!$I$6:$AH$82,,MATCH(_xlfn.NUMBERVALUE(LEFT('REC Spending'!$D26,4)),'Indexed REC Spend'!$I$5:$AH$5,0)),'Indexed REC Spend'!$D$6:$D$82,'REC Spending'!Y$7,'Indexed REC Spend'!$C$6:$C$82,'REC Spending'!Y$5),0)*(7/12))+
(_xlfn.IFNA(SUMIFS(INDEX('Indexed REC Spend'!$I$6:$AH$82,,MATCH(_xlfn.NUMBERVALUE(RIGHT('REC Spending'!$D26,4)),'Indexed REC Spend'!$I$5:$AH$5,0)),'Indexed REC Spend'!$D$6:$D$82,'REC Spending'!Y$7,'Indexed REC Spend'!$C$6:$C$82,'REC Spending'!Y$5),0)*(5/12))</f>
        <v>353222043.16486812</v>
      </c>
      <c r="Z26" s="314">
        <f>(_xlfn.IFNA(SUMIFS(INDEX('Indexed REC Spend'!$I$6:$AH$82,,MATCH(_xlfn.NUMBERVALUE(LEFT('REC Spending'!$D26,4)),'Indexed REC Spend'!$I$5:$AH$5,0)),'Indexed REC Spend'!$D$6:$D$82,'REC Spending'!Z$7,'Indexed REC Spend'!$C$6:$C$82,'REC Spending'!Z$5),0)*(7/12))+
(_xlfn.IFNA(SUMIFS(INDEX('Indexed REC Spend'!$I$6:$AH$82,,MATCH(_xlfn.NUMBERVALUE(RIGHT('REC Spending'!$D26,4)),'Indexed REC Spend'!$I$5:$AH$5,0)),'Indexed REC Spend'!$D$6:$D$82,'REC Spending'!Z$7,'Indexed REC Spend'!$C$6:$C$82,'REC Spending'!Z$5),0)*(5/12))</f>
        <v>53131374.012529701</v>
      </c>
      <c r="AB26" s="112">
        <f t="shared" si="7"/>
        <v>0</v>
      </c>
      <c r="AC26" s="47">
        <f>'General Inputs'!$D$5*'RPS Balance'!P23</f>
        <v>22653574.382818714</v>
      </c>
      <c r="AE26" s="50">
        <f t="shared" si="1"/>
        <v>441231681.70750344</v>
      </c>
      <c r="AF26" s="50">
        <f t="shared" si="1"/>
        <v>1519074102.1232958</v>
      </c>
      <c r="AG26" s="50">
        <f t="shared" si="8"/>
        <v>22653574.382818714</v>
      </c>
      <c r="AH26" s="50">
        <f t="shared" si="9"/>
        <v>1982959358.2136178</v>
      </c>
      <c r="AJ26" s="50">
        <f t="shared" si="10"/>
        <v>100069975.45000002</v>
      </c>
      <c r="AK26" s="50">
        <f t="shared" si="11"/>
        <v>288539047.45750344</v>
      </c>
      <c r="AL26" s="50">
        <f t="shared" si="12"/>
        <v>50000000</v>
      </c>
      <c r="AM26" s="50">
        <f t="shared" si="13"/>
        <v>0</v>
      </c>
      <c r="AN26" s="50">
        <f t="shared" si="14"/>
        <v>2622658.7999999998</v>
      </c>
      <c r="AO26" s="50">
        <f t="shared" si="15"/>
        <v>437682958.18911916</v>
      </c>
      <c r="AP26" s="50">
        <f t="shared" si="16"/>
        <v>1081391143.9341767</v>
      </c>
      <c r="AR26" s="307">
        <f t="shared" si="2"/>
        <v>0</v>
      </c>
      <c r="AT26" s="50">
        <f t="shared" si="3"/>
        <v>441231681.7075035</v>
      </c>
      <c r="AU26" s="50">
        <f t="shared" si="3"/>
        <v>1519074102.1232958</v>
      </c>
    </row>
    <row r="27" spans="2:47">
      <c r="B27" s="228" t="s">
        <v>74</v>
      </c>
      <c r="C27" s="311" t="s">
        <v>229</v>
      </c>
      <c r="D27" s="228" t="s">
        <v>37</v>
      </c>
      <c r="E27" s="312">
        <f t="shared" ref="E27:J27" si="51">SUM(E55,E83,E111)</f>
        <v>0</v>
      </c>
      <c r="F27" s="312">
        <f t="shared" si="51"/>
        <v>0</v>
      </c>
      <c r="G27" s="312">
        <f t="shared" si="51"/>
        <v>63505339.18</v>
      </c>
      <c r="H27" s="312">
        <f t="shared" si="51"/>
        <v>1283106.2</v>
      </c>
      <c r="I27" s="312">
        <f t="shared" si="51"/>
        <v>0</v>
      </c>
      <c r="J27" s="312">
        <f t="shared" si="51"/>
        <v>34781890.430000007</v>
      </c>
      <c r="K27" s="314">
        <f>(_xlfn.IFNA(SUMIFS(INDEX('Indexed REC Spend'!$I$6:$AH$82,,MATCH(_xlfn.NUMBERVALUE(LEFT('REC Spending'!$D27,4)),'Indexed REC Spend'!$I$5:$AH$5,0)),'Indexed REC Spend'!$D$6:$D$82,'REC Spending'!K$7,'Indexed REC Spend'!$C$6:$C$82,'REC Spending'!K$5),0)*(7/12))+
(_xlfn.IFNA(SUMIFS(INDEX('Indexed REC Spend'!$I$6:$AH$82,,MATCH(_xlfn.NUMBERVALUE(RIGHT('REC Spending'!$D27,4)),'Indexed REC Spend'!$I$5:$AH$5,0)),'Indexed REC Spend'!$D$6:$D$82,'REC Spending'!K$7,'Indexed REC Spend'!$C$6:$C$82,'REC Spending'!K$5),0)*(5/12))</f>
        <v>125443210.52348986</v>
      </c>
      <c r="L27" s="314">
        <f>(_xlfn.IFNA(SUMIFS(INDEX('Indexed REC Spend'!$I$6:$AH$82,,MATCH(_xlfn.NUMBERVALUE(LEFT('REC Spending'!$D27,4)),'Indexed REC Spend'!$I$5:$AH$5,0)),'Indexed REC Spend'!$D$6:$D$82,'REC Spending'!L$7,'Indexed REC Spend'!$C$6:$C$82,'REC Spending'!L$5),0)*(7/12))+
(_xlfn.IFNA(SUMIFS(INDEX('Indexed REC Spend'!$I$6:$AH$82,,MATCH(_xlfn.NUMBERVALUE(RIGHT('REC Spending'!$D27,4)),'Indexed REC Spend'!$I$5:$AH$5,0)),'Indexed REC Spend'!$D$6:$D$82,'REC Spending'!L$7,'Indexed REC Spend'!$C$6:$C$82,'REC Spending'!L$5),0)*(5/12))</f>
        <v>153506877.57946047</v>
      </c>
      <c r="M27" s="314">
        <f>(_xlfn.IFNA(SUMIFS(INDEX('Indexed REC Spend'!$I$6:$AH$82,,MATCH(_xlfn.NUMBERVALUE(LEFT('REC Spending'!$D27,4)),'Indexed REC Spend'!$I$5:$AH$5,0)),'Indexed REC Spend'!$D$6:$D$82,'REC Spending'!M$7,'Indexed REC Spend'!$C$6:$C$82,'REC Spending'!M$5),0)*(7/12))+
(_xlfn.IFNA(SUMIFS(INDEX('Indexed REC Spend'!$I$6:$AH$82,,MATCH(_xlfn.NUMBERVALUE(RIGHT('REC Spending'!$D27,4)),'Indexed REC Spend'!$I$5:$AH$5,0)),'Indexed REC Spend'!$D$6:$D$82,'REC Spending'!M$7,'Indexed REC Spend'!$C$6:$C$82,'REC Spending'!M$5),0)*(5/12))</f>
        <v>8083935.3227693066</v>
      </c>
      <c r="N27" s="313">
        <f t="shared" ref="N27:O27" si="52">N55+N83+N111</f>
        <v>0</v>
      </c>
      <c r="O27" s="313">
        <f t="shared" si="52"/>
        <v>0</v>
      </c>
      <c r="P27" s="313">
        <f t="shared" si="6"/>
        <v>2622658.7999999998</v>
      </c>
      <c r="Q27" s="297">
        <v>50000000</v>
      </c>
      <c r="R27" s="314">
        <f>_xlfn.IFNA(SUMIFS(INDEX('ABP REC Spend'!$I$6:$AD$274,,MATCH('REC Spending'!$D27,'ABP REC Spend'!$I$5:$AD$5,0)),'ABP REC Spend'!$D$6:$D$274,'REC Spending'!R$7),0)</f>
        <v>53808406.867575124</v>
      </c>
      <c r="S27" s="314">
        <f>_xlfn.IFNA(SUMIFS(INDEX('ABP REC Spend'!$I$6:$AD$274,,MATCH('REC Spending'!$D27,'ABP REC Spend'!$I$5:$AD$5,0)),'ABP REC Spend'!$D$6:$D$274,'REC Spending'!S$7),0)</f>
        <v>53324104.732457846</v>
      </c>
      <c r="T27" s="314">
        <f>_xlfn.IFNA(SUMIFS(INDEX('ABP REC Spend'!$I$6:$AD$274,,MATCH('REC Spending'!$D27,'ABP REC Spend'!$I$5:$AD$5,0)),'ABP REC Spend'!$D$6:$D$274,'REC Spending'!T$7),0)</f>
        <v>139150723.68678993</v>
      </c>
      <c r="U27" s="314">
        <f>_xlfn.IFNA(SUMIFS(INDEX('ABP REC Spend'!$I$6:$AD$274,,MATCH('REC Spending'!$D27,'ABP REC Spend'!$I$5:$AD$5,0)),'ABP REC Spend'!$D$6:$D$274,'REC Spending'!U$7),0)</f>
        <v>95540469.279252142</v>
      </c>
      <c r="V27" s="314">
        <f>_xlfn.IFNA(SUMIFS(INDEX('ABP REC Spend'!$I$6:$AD$274,,MATCH('REC Spending'!$D27,'ABP REC Spend'!$I$5:$AD$5,0)),'ABP REC Spend'!$D$6:$D$274,'REC Spending'!V$7),0)</f>
        <v>18033025.400448319</v>
      </c>
      <c r="W27" s="314">
        <f>_xlfn.IFNA(SUMIFS(INDEX('ABP REC Spend'!$I$6:$AD$274,,MATCH('REC Spending'!$D27,'ABP REC Spend'!$I$5:$AD$5,0)),'ABP REC Spend'!$D$6:$D$274,'REC Spending'!W$7),0)</f>
        <v>59249005.258286506</v>
      </c>
      <c r="X27" s="314">
        <f>(_xlfn.IFNA(SUMIFS(INDEX('Indexed REC Spend'!$I$6:$AH$82,,MATCH(_xlfn.NUMBERVALUE(LEFT('REC Spending'!$D27,4)),'Indexed REC Spend'!$I$5:$AH$5,0)),'Indexed REC Spend'!$D$6:$D$82,'REC Spending'!X$7,'Indexed REC Spend'!$C$6:$C$82,'REC Spending'!X$5),0)*(7/12))+
(_xlfn.IFNA(SUMIFS(INDEX('Indexed REC Spend'!$I$6:$AH$82,,MATCH(_xlfn.NUMBERVALUE(RIGHT('REC Spending'!$D27,4)),'Indexed REC Spend'!$I$5:$AH$5,0)),'Indexed REC Spend'!$D$6:$D$82,'REC Spending'!X$7,'Indexed REC Spend'!$C$6:$C$82,'REC Spending'!X$5),0)*(5/12))</f>
        <v>709085393.83680546</v>
      </c>
      <c r="Y27" s="314">
        <f>(_xlfn.IFNA(SUMIFS(INDEX('Indexed REC Spend'!$I$6:$AH$82,,MATCH(_xlfn.NUMBERVALUE(LEFT('REC Spending'!$D27,4)),'Indexed REC Spend'!$I$5:$AH$5,0)),'Indexed REC Spend'!$D$6:$D$82,'REC Spending'!Y$7,'Indexed REC Spend'!$C$6:$C$82,'REC Spending'!Y$5),0)*(7/12))+
(_xlfn.IFNA(SUMIFS(INDEX('Indexed REC Spend'!$I$6:$AH$82,,MATCH(_xlfn.NUMBERVALUE(RIGHT('REC Spending'!$D27,4)),'Indexed REC Spend'!$I$5:$AH$5,0)),'Indexed REC Spend'!$D$6:$D$82,'REC Spending'!Y$7,'Indexed REC Spend'!$C$6:$C$82,'REC Spending'!Y$5),0)*(5/12))</f>
        <v>376578028.47223437</v>
      </c>
      <c r="Z27" s="314">
        <f>(_xlfn.IFNA(SUMIFS(INDEX('Indexed REC Spend'!$I$6:$AH$82,,MATCH(_xlfn.NUMBERVALUE(LEFT('REC Spending'!$D27,4)),'Indexed REC Spend'!$I$5:$AH$5,0)),'Indexed REC Spend'!$D$6:$D$82,'REC Spending'!Z$7,'Indexed REC Spend'!$C$6:$C$82,'REC Spending'!Z$5),0)*(7/12))+
(_xlfn.IFNA(SUMIFS(INDEX('Indexed REC Spend'!$I$6:$AH$82,,MATCH(_xlfn.NUMBERVALUE(RIGHT('REC Spending'!$D27,4)),'Indexed REC Spend'!$I$5:$AH$5,0)),'Indexed REC Spend'!$D$6:$D$82,'REC Spending'!Z$7,'Indexed REC Spend'!$C$6:$C$82,'REC Spending'!Z$5),0)*(5/12))</f>
        <v>57557070.679862276</v>
      </c>
      <c r="AB27" s="112">
        <f t="shared" si="7"/>
        <v>0</v>
      </c>
      <c r="AC27" s="47">
        <f>'General Inputs'!$D$5*'RPS Balance'!P24</f>
        <v>22748644.208557207</v>
      </c>
      <c r="AE27" s="50">
        <f t="shared" si="1"/>
        <v>439227018.03571963</v>
      </c>
      <c r="AF27" s="50">
        <f t="shared" si="1"/>
        <v>1562326228.213712</v>
      </c>
      <c r="AG27" s="50">
        <f t="shared" si="8"/>
        <v>22748644.208557207</v>
      </c>
      <c r="AH27" s="50">
        <f t="shared" si="9"/>
        <v>2024301890.4579887</v>
      </c>
      <c r="AJ27" s="50">
        <f t="shared" si="10"/>
        <v>99570335.810000002</v>
      </c>
      <c r="AK27" s="50">
        <f t="shared" si="11"/>
        <v>287034023.42571962</v>
      </c>
      <c r="AL27" s="50">
        <f t="shared" si="12"/>
        <v>50000000</v>
      </c>
      <c r="AM27" s="50">
        <f t="shared" si="13"/>
        <v>0</v>
      </c>
      <c r="AN27" s="50">
        <f t="shared" si="14"/>
        <v>2622658.7999999998</v>
      </c>
      <c r="AO27" s="50">
        <f t="shared" si="15"/>
        <v>419105735.22480989</v>
      </c>
      <c r="AP27" s="50">
        <f t="shared" si="16"/>
        <v>1143220492.9889021</v>
      </c>
      <c r="AR27" s="307">
        <f t="shared" si="2"/>
        <v>0</v>
      </c>
      <c r="AT27" s="50">
        <f t="shared" si="3"/>
        <v>439227018.03571963</v>
      </c>
      <c r="AU27" s="50">
        <f t="shared" si="3"/>
        <v>1562326228.213712</v>
      </c>
    </row>
    <row r="28" spans="2:47">
      <c r="B28" s="228" t="s">
        <v>74</v>
      </c>
      <c r="C28" s="311" t="s">
        <v>229</v>
      </c>
      <c r="D28" s="228" t="s">
        <v>38</v>
      </c>
      <c r="E28" s="312">
        <f t="shared" ref="E28:J28" si="53">SUM(E56,E84,E112)</f>
        <v>0</v>
      </c>
      <c r="F28" s="312">
        <f t="shared" si="53"/>
        <v>0</v>
      </c>
      <c r="G28" s="312">
        <f t="shared" si="53"/>
        <v>63184814.800000012</v>
      </c>
      <c r="H28" s="312">
        <f t="shared" si="53"/>
        <v>1276520.98</v>
      </c>
      <c r="I28" s="312">
        <f t="shared" si="53"/>
        <v>0</v>
      </c>
      <c r="J28" s="312">
        <f t="shared" si="53"/>
        <v>34606361.510000005</v>
      </c>
      <c r="K28" s="314">
        <f>(_xlfn.IFNA(SUMIFS(INDEX('Indexed REC Spend'!$I$6:$AH$82,,MATCH(_xlfn.NUMBERVALUE(LEFT('REC Spending'!$D28,4)),'Indexed REC Spend'!$I$5:$AH$5,0)),'Indexed REC Spend'!$D$6:$D$82,'REC Spending'!K$7,'Indexed REC Spend'!$C$6:$C$82,'REC Spending'!K$5),0)*(7/12))+
(_xlfn.IFNA(SUMIFS(INDEX('Indexed REC Spend'!$I$6:$AH$82,,MATCH(_xlfn.NUMBERVALUE(RIGHT('REC Spending'!$D28,4)),'Indexed REC Spend'!$I$5:$AH$5,0)),'Indexed REC Spend'!$D$6:$D$82,'REC Spending'!K$7,'Indexed REC Spend'!$C$6:$C$82,'REC Spending'!K$5),0)*(5/12))</f>
        <v>124540461.89972141</v>
      </c>
      <c r="L28" s="314">
        <f>(_xlfn.IFNA(SUMIFS(INDEX('Indexed REC Spend'!$I$6:$AH$82,,MATCH(_xlfn.NUMBERVALUE(LEFT('REC Spending'!$D28,4)),'Indexed REC Spend'!$I$5:$AH$5,0)),'Indexed REC Spend'!$D$6:$D$82,'REC Spending'!L$7,'Indexed REC Spend'!$C$6:$C$82,'REC Spending'!L$5),0)*(7/12))+
(_xlfn.IFNA(SUMIFS(INDEX('Indexed REC Spend'!$I$6:$AH$82,,MATCH(_xlfn.NUMBERVALUE(RIGHT('REC Spending'!$D28,4)),'Indexed REC Spend'!$I$5:$AH$5,0)),'Indexed REC Spend'!$D$6:$D$82,'REC Spending'!L$7,'Indexed REC Spend'!$C$6:$C$82,'REC Spending'!L$5),0)*(5/12))</f>
        <v>151575815.77118129</v>
      </c>
      <c r="M28" s="314">
        <f>(_xlfn.IFNA(SUMIFS(INDEX('Indexed REC Spend'!$I$6:$AH$82,,MATCH(_xlfn.NUMBERVALUE(LEFT('REC Spending'!$D28,4)),'Indexed REC Spend'!$I$5:$AH$5,0)),'Indexed REC Spend'!$D$6:$D$82,'REC Spending'!M$7,'Indexed REC Spend'!$C$6:$C$82,'REC Spending'!M$5),0)*(7/12))+
(_xlfn.IFNA(SUMIFS(INDEX('Indexed REC Spend'!$I$6:$AH$82,,MATCH(_xlfn.NUMBERVALUE(RIGHT('REC Spending'!$D28,4)),'Indexed REC Spend'!$I$5:$AH$5,0)),'Indexed REC Spend'!$D$6:$D$82,'REC Spending'!M$7,'Indexed REC Spend'!$C$6:$C$82,'REC Spending'!M$5),0)*(5/12))</f>
        <v>8007390.9551086146</v>
      </c>
      <c r="N28" s="313">
        <f t="shared" ref="N28:O28" si="54">N56+N84+N112</f>
        <v>0</v>
      </c>
      <c r="O28" s="313">
        <f t="shared" si="54"/>
        <v>0</v>
      </c>
      <c r="P28" s="313">
        <f t="shared" si="6"/>
        <v>0</v>
      </c>
      <c r="Q28" s="297">
        <v>50000000</v>
      </c>
      <c r="R28" s="314">
        <f>_xlfn.IFNA(SUMIFS(INDEX('ABP REC Spend'!$I$6:$AD$274,,MATCH('REC Spending'!$D28,'ABP REC Spend'!$I$5:$AD$5,0)),'ABP REC Spend'!$D$6:$D$274,'REC Spending'!R$7),0)</f>
        <v>51656070.592872113</v>
      </c>
      <c r="S28" s="314">
        <f>_xlfn.IFNA(SUMIFS(INDEX('ABP REC Spend'!$I$6:$AD$274,,MATCH('REC Spending'!$D28,'ABP REC Spend'!$I$5:$AD$5,0)),'ABP REC Spend'!$D$6:$D$274,'REC Spending'!S$7),0)</f>
        <v>44139880.973020174</v>
      </c>
      <c r="T28" s="314">
        <f>_xlfn.IFNA(SUMIFS(INDEX('ABP REC Spend'!$I$6:$AD$274,,MATCH('REC Spending'!$D28,'ABP REC Spend'!$I$5:$AD$5,0)),'ABP REC Spend'!$D$6:$D$274,'REC Spending'!T$7),0)</f>
        <v>143326237.07387501</v>
      </c>
      <c r="U28" s="314">
        <f>_xlfn.IFNA(SUMIFS(INDEX('ABP REC Spend'!$I$6:$AD$274,,MATCH('REC Spending'!$D28,'ABP REC Spend'!$I$5:$AD$5,0)),'ABP REC Spend'!$D$6:$D$274,'REC Spending'!U$7),0)</f>
        <v>98096971.677100018</v>
      </c>
      <c r="V28" s="314">
        <f>_xlfn.IFNA(SUMIFS(INDEX('ABP REC Spend'!$I$6:$AD$274,,MATCH('REC Spending'!$D28,'ABP REC Spend'!$I$5:$AD$5,0)),'ABP REC Spend'!$D$6:$D$274,'REC Spending'!V$7),0)</f>
        <v>14927125.335772125</v>
      </c>
      <c r="W28" s="314">
        <f>_xlfn.IFNA(SUMIFS(INDEX('ABP REC Spend'!$I$6:$AD$274,,MATCH('REC Spending'!$D28,'ABP REC Spend'!$I$5:$AD$5,0)),'ABP REC Spend'!$D$6:$D$274,'REC Spending'!W$7),0)</f>
        <v>49044312.192244627</v>
      </c>
      <c r="X28" s="314">
        <f>(_xlfn.IFNA(SUMIFS(INDEX('Indexed REC Spend'!$I$6:$AH$82,,MATCH(_xlfn.NUMBERVALUE(LEFT('REC Spending'!$D28,4)),'Indexed REC Spend'!$I$5:$AH$5,0)),'Indexed REC Spend'!$D$6:$D$82,'REC Spending'!X$7,'Indexed REC Spend'!$C$6:$C$82,'REC Spending'!X$5),0)*(7/12))+
(_xlfn.IFNA(SUMIFS(INDEX('Indexed REC Spend'!$I$6:$AH$82,,MATCH(_xlfn.NUMBERVALUE(RIGHT('REC Spending'!$D28,4)),'Indexed REC Spend'!$I$5:$AH$5,0)),'Indexed REC Spend'!$D$6:$D$82,'REC Spending'!X$7,'Indexed REC Spend'!$C$6:$C$82,'REC Spending'!X$5),0)*(5/12))</f>
        <v>739494209.25099194</v>
      </c>
      <c r="Y28" s="314">
        <f>(_xlfn.IFNA(SUMIFS(INDEX('Indexed REC Spend'!$I$6:$AH$82,,MATCH(_xlfn.NUMBERVALUE(LEFT('REC Spending'!$D28,4)),'Indexed REC Spend'!$I$5:$AH$5,0)),'Indexed REC Spend'!$D$6:$D$82,'REC Spending'!Y$7,'Indexed REC Spend'!$C$6:$C$82,'REC Spending'!Y$5),0)*(7/12))+
(_xlfn.IFNA(SUMIFS(INDEX('Indexed REC Spend'!$I$6:$AH$82,,MATCH(_xlfn.NUMBERVALUE(RIGHT('REC Spending'!$D28,4)),'Indexed REC Spend'!$I$5:$AH$5,0)),'Indexed REC Spend'!$D$6:$D$82,'REC Spending'!Y$7,'Indexed REC Spend'!$C$6:$C$82,'REC Spending'!Y$5),0)*(5/12))</f>
        <v>397773332.17585146</v>
      </c>
      <c r="Z28" s="314">
        <f>(_xlfn.IFNA(SUMIFS(INDEX('Indexed REC Spend'!$I$6:$AH$82,,MATCH(_xlfn.NUMBERVALUE(LEFT('REC Spending'!$D28,4)),'Indexed REC Spend'!$I$5:$AH$5,0)),'Indexed REC Spend'!$D$6:$D$82,'REC Spending'!Z$7,'Indexed REC Spend'!$C$6:$C$82,'REC Spending'!Z$5),0)*(7/12))+
(_xlfn.IFNA(SUMIFS(INDEX('Indexed REC Spend'!$I$6:$AH$82,,MATCH(_xlfn.NUMBERVALUE(RIGHT('REC Spending'!$D28,4)),'Indexed REC Spend'!$I$5:$AH$5,0)),'Indexed REC Spend'!$D$6:$D$82,'REC Spending'!Z$7,'Indexed REC Spend'!$C$6:$C$82,'REC Spending'!Z$5),0)*(5/12))</f>
        <v>61762980.537149802</v>
      </c>
      <c r="AB28" s="112">
        <f t="shared" si="7"/>
        <v>0</v>
      </c>
      <c r="AC28" s="47">
        <f>'General Inputs'!$D$5*'RPS Balance'!P25</f>
        <v>22867695.107197147</v>
      </c>
      <c r="AE28" s="50">
        <f t="shared" si="1"/>
        <v>433191365.91601133</v>
      </c>
      <c r="AF28" s="50">
        <f t="shared" si="1"/>
        <v>1600221119.8088775</v>
      </c>
      <c r="AG28" s="50">
        <f t="shared" si="8"/>
        <v>22867695.107197147</v>
      </c>
      <c r="AH28" s="50">
        <f t="shared" si="9"/>
        <v>2056280180.8320858</v>
      </c>
      <c r="AJ28" s="50">
        <f t="shared" si="10"/>
        <v>99067697.290000021</v>
      </c>
      <c r="AK28" s="50">
        <f t="shared" si="11"/>
        <v>284123668.62601137</v>
      </c>
      <c r="AL28" s="50">
        <f t="shared" si="12"/>
        <v>50000000</v>
      </c>
      <c r="AM28" s="50">
        <f t="shared" si="13"/>
        <v>0</v>
      </c>
      <c r="AN28" s="50">
        <f t="shared" si="14"/>
        <v>0</v>
      </c>
      <c r="AO28" s="50">
        <f t="shared" si="15"/>
        <v>401190597.84488404</v>
      </c>
      <c r="AP28" s="50">
        <f t="shared" si="16"/>
        <v>1199030521.9639933</v>
      </c>
      <c r="AR28" s="307">
        <f t="shared" si="2"/>
        <v>0</v>
      </c>
      <c r="AT28" s="50">
        <f t="shared" si="3"/>
        <v>433191365.91601139</v>
      </c>
      <c r="AU28" s="50">
        <f t="shared" si="3"/>
        <v>1600221119.8088775</v>
      </c>
    </row>
    <row r="29" spans="2:47">
      <c r="B29" s="228" t="s">
        <v>74</v>
      </c>
      <c r="C29" s="311" t="s">
        <v>229</v>
      </c>
      <c r="D29" s="228" t="s">
        <v>39</v>
      </c>
      <c r="E29" s="312">
        <f t="shared" ref="E29:J29" si="55">SUM(E57,E85,E113)</f>
        <v>0</v>
      </c>
      <c r="F29" s="312">
        <f t="shared" si="55"/>
        <v>0</v>
      </c>
      <c r="G29" s="312">
        <f t="shared" si="55"/>
        <v>62865956.750000015</v>
      </c>
      <c r="H29" s="312">
        <f t="shared" si="55"/>
        <v>1269869.3599999999</v>
      </c>
      <c r="I29" s="312">
        <f t="shared" si="55"/>
        <v>0</v>
      </c>
      <c r="J29" s="312">
        <f t="shared" si="55"/>
        <v>34431060.559999995</v>
      </c>
      <c r="K29" s="314">
        <f>(_xlfn.IFNA(SUMIFS(INDEX('Indexed REC Spend'!$I$6:$AH$82,,MATCH(_xlfn.NUMBERVALUE(LEFT('REC Spending'!$D29,4)),'Indexed REC Spend'!$I$5:$AH$5,0)),'Indexed REC Spend'!$D$6:$D$82,'REC Spending'!K$7,'Indexed REC Spend'!$C$6:$C$82,'REC Spending'!K$5),0)*(7/12))+
(_xlfn.IFNA(SUMIFS(INDEX('Indexed REC Spend'!$I$6:$AH$82,,MATCH(_xlfn.NUMBERVALUE(RIGHT('REC Spending'!$D29,4)),'Indexed REC Spend'!$I$5:$AH$5,0)),'Indexed REC Spend'!$D$6:$D$82,'REC Spending'!K$7,'Indexed REC Spend'!$C$6:$C$82,'REC Spending'!K$5),0)*(5/12))</f>
        <v>123376434.58633649</v>
      </c>
      <c r="L29" s="314">
        <f>(_xlfn.IFNA(SUMIFS(INDEX('Indexed REC Spend'!$I$6:$AH$82,,MATCH(_xlfn.NUMBERVALUE(LEFT('REC Spending'!$D29,4)),'Indexed REC Spend'!$I$5:$AH$5,0)),'Indexed REC Spend'!$D$6:$D$82,'REC Spending'!L$7,'Indexed REC Spend'!$C$6:$C$82,'REC Spending'!L$5),0)*(7/12))+
(_xlfn.IFNA(SUMIFS(INDEX('Indexed REC Spend'!$I$6:$AH$82,,MATCH(_xlfn.NUMBERVALUE(RIGHT('REC Spending'!$D29,4)),'Indexed REC Spend'!$I$5:$AH$5,0)),'Indexed REC Spend'!$D$6:$D$82,'REC Spending'!L$7,'Indexed REC Spend'!$C$6:$C$82,'REC Spending'!L$5),0)*(5/12))</f>
        <v>149322816.83635956</v>
      </c>
      <c r="M29" s="314">
        <f>(_xlfn.IFNA(SUMIFS(INDEX('Indexed REC Spend'!$I$6:$AH$82,,MATCH(_xlfn.NUMBERVALUE(LEFT('REC Spending'!$D29,4)),'Indexed REC Spend'!$I$5:$AH$5,0)),'Indexed REC Spend'!$D$6:$D$82,'REC Spending'!M$7,'Indexed REC Spend'!$C$6:$C$82,'REC Spending'!M$5),0)*(7/12))+
(_xlfn.IFNA(SUMIFS(INDEX('Indexed REC Spend'!$I$6:$AH$82,,MATCH(_xlfn.NUMBERVALUE(RIGHT('REC Spending'!$D29,4)),'Indexed REC Spend'!$I$5:$AH$5,0)),'Indexed REC Spend'!$D$6:$D$82,'REC Spending'!M$7,'Indexed REC Spend'!$C$6:$C$82,'REC Spending'!M$5),0)*(5/12))</f>
        <v>7920934.1722064232</v>
      </c>
      <c r="N29" s="313">
        <f t="shared" ref="N29:O29" si="56">N57+N85+N113</f>
        <v>0</v>
      </c>
      <c r="O29" s="313">
        <f t="shared" si="56"/>
        <v>0</v>
      </c>
      <c r="P29" s="313">
        <f t="shared" si="6"/>
        <v>0</v>
      </c>
      <c r="Q29" s="297">
        <v>50000000</v>
      </c>
      <c r="R29" s="314">
        <f>_xlfn.IFNA(SUMIFS(INDEX('ABP REC Spend'!$I$6:$AD$274,,MATCH('REC Spending'!$D29,'ABP REC Spend'!$I$5:$AD$5,0)),'ABP REC Spend'!$D$6:$D$274,'REC Spending'!R$7),0)</f>
        <v>49589827.769157231</v>
      </c>
      <c r="S29" s="314">
        <f>_xlfn.IFNA(SUMIFS(INDEX('ABP REC Spend'!$I$6:$AD$274,,MATCH('REC Spending'!$D29,'ABP REC Spend'!$I$5:$AD$5,0)),'ABP REC Spend'!$D$6:$D$274,'REC Spending'!S$7),0)</f>
        <v>42374285.734099358</v>
      </c>
      <c r="T29" s="314">
        <f>_xlfn.IFNA(SUMIFS(INDEX('ABP REC Spend'!$I$6:$AD$274,,MATCH('REC Spending'!$D29,'ABP REC Spend'!$I$5:$AD$5,0)),'ABP REC Spend'!$D$6:$D$274,'REC Spending'!T$7),0)</f>
        <v>147286022.21380395</v>
      </c>
      <c r="U29" s="314">
        <f>_xlfn.IFNA(SUMIFS(INDEX('ABP REC Spend'!$I$6:$AD$274,,MATCH('REC Spending'!$D29,'ABP REC Spend'!$I$5:$AD$5,0)),'ABP REC Spend'!$D$6:$D$274,'REC Spending'!U$7),0)</f>
        <v>100519323.37318893</v>
      </c>
      <c r="V29" s="314">
        <f>_xlfn.IFNA(SUMIFS(INDEX('ABP REC Spend'!$I$6:$AD$274,,MATCH('REC Spending'!$D29,'ABP REC Spend'!$I$5:$AD$5,0)),'ABP REC Spend'!$D$6:$D$274,'REC Spending'!V$7),0)</f>
        <v>14330040.322341241</v>
      </c>
      <c r="W29" s="314">
        <f>_xlfn.IFNA(SUMIFS(INDEX('ABP REC Spend'!$I$6:$AD$274,,MATCH('REC Spending'!$D29,'ABP REC Spend'!$I$5:$AD$5,0)),'ABP REC Spend'!$D$6:$D$274,'REC Spending'!W$7),0)</f>
        <v>47082539.704554848</v>
      </c>
      <c r="X29" s="314">
        <f>(_xlfn.IFNA(SUMIFS(INDEX('Indexed REC Spend'!$I$6:$AH$82,,MATCH(_xlfn.NUMBERVALUE(LEFT('REC Spending'!$D29,4)),'Indexed REC Spend'!$I$5:$AH$5,0)),'Indexed REC Spend'!$D$6:$D$82,'REC Spending'!X$7,'Indexed REC Spend'!$C$6:$C$82,'REC Spending'!X$5),0)*(7/12))+
(_xlfn.IFNA(SUMIFS(INDEX('Indexed REC Spend'!$I$6:$AH$82,,MATCH(_xlfn.NUMBERVALUE(RIGHT('REC Spending'!$D29,4)),'Indexed REC Spend'!$I$5:$AH$5,0)),'Indexed REC Spend'!$D$6:$D$82,'REC Spending'!X$7,'Indexed REC Spend'!$C$6:$C$82,'REC Spending'!X$5),0)*(5/12))</f>
        <v>767935332.73809505</v>
      </c>
      <c r="Y29" s="314">
        <f>(_xlfn.IFNA(SUMIFS(INDEX('Indexed REC Spend'!$I$6:$AH$82,,MATCH(_xlfn.NUMBERVALUE(LEFT('REC Spending'!$D29,4)),'Indexed REC Spend'!$I$5:$AH$5,0)),'Indexed REC Spend'!$D$6:$D$82,'REC Spending'!Y$7,'Indexed REC Spend'!$C$6:$C$82,'REC Spending'!Y$5),0)*(7/12))+
(_xlfn.IFNA(SUMIFS(INDEX('Indexed REC Spend'!$I$6:$AH$82,,MATCH(_xlfn.NUMBERVALUE(RIGHT('REC Spending'!$D29,4)),'Indexed REC Spend'!$I$5:$AH$5,0)),'Indexed REC Spend'!$D$6:$D$82,'REC Spending'!Y$7,'Indexed REC Spend'!$C$6:$C$82,'REC Spending'!Y$5),0)*(5/12))</f>
        <v>417693043.75388026</v>
      </c>
      <c r="Z29" s="314">
        <f>(_xlfn.IFNA(SUMIFS(INDEX('Indexed REC Spend'!$I$6:$AH$82,,MATCH(_xlfn.NUMBERVALUE(LEFT('REC Spending'!$D29,4)),'Indexed REC Spend'!$I$5:$AH$5,0)),'Indexed REC Spend'!$D$6:$D$82,'REC Spending'!Z$7,'Indexed REC Spend'!$C$6:$C$82,'REC Spending'!Z$5),0)*(7/12))+
(_xlfn.IFNA(SUMIFS(INDEX('Indexed REC Spend'!$I$6:$AH$82,,MATCH(_xlfn.NUMBERVALUE(RIGHT('REC Spending'!$D29,4)),'Indexed REC Spend'!$I$5:$AH$5,0)),'Indexed REC Spend'!$D$6:$D$82,'REC Spending'!Z$7,'Indexed REC Spend'!$C$6:$C$82,'REC Spending'!Z$5),0)*(5/12))</f>
        <v>65829743.822669178</v>
      </c>
      <c r="AB29" s="112">
        <f t="shared" si="7"/>
        <v>0</v>
      </c>
      <c r="AC29" s="47">
        <f>'General Inputs'!$D$5*'RPS Balance'!P26</f>
        <v>22958342.258387074</v>
      </c>
      <c r="AE29" s="50">
        <f t="shared" si="1"/>
        <v>429187072.26490247</v>
      </c>
      <c r="AF29" s="50">
        <f t="shared" si="1"/>
        <v>1652640159.4317901</v>
      </c>
      <c r="AG29" s="50">
        <f t="shared" si="8"/>
        <v>22958342.258387074</v>
      </c>
      <c r="AH29" s="50">
        <f t="shared" si="9"/>
        <v>2104785573.9550796</v>
      </c>
      <c r="AJ29" s="50">
        <f t="shared" si="10"/>
        <v>98566886.670000017</v>
      </c>
      <c r="AK29" s="50">
        <f t="shared" si="11"/>
        <v>280620185.59490246</v>
      </c>
      <c r="AL29" s="50">
        <f t="shared" si="12"/>
        <v>50000000</v>
      </c>
      <c r="AM29" s="50">
        <f t="shared" si="13"/>
        <v>0</v>
      </c>
      <c r="AN29" s="50">
        <f t="shared" si="14"/>
        <v>0</v>
      </c>
      <c r="AO29" s="50">
        <f t="shared" si="15"/>
        <v>401182039.1171456</v>
      </c>
      <c r="AP29" s="50">
        <f t="shared" si="16"/>
        <v>1251458120.3146446</v>
      </c>
      <c r="AR29" s="307">
        <f t="shared" si="2"/>
        <v>0</v>
      </c>
      <c r="AT29" s="50">
        <f t="shared" si="3"/>
        <v>429187072.26490247</v>
      </c>
      <c r="AU29" s="50">
        <f t="shared" si="3"/>
        <v>1652640159.4317901</v>
      </c>
    </row>
    <row r="30" spans="2:47">
      <c r="B30" s="228" t="s">
        <v>74</v>
      </c>
      <c r="C30" s="311" t="s">
        <v>229</v>
      </c>
      <c r="D30" s="228" t="s">
        <v>40</v>
      </c>
      <c r="E30" s="312">
        <f t="shared" ref="E30:J30" si="57">SUM(E58,E86,E114)</f>
        <v>0</v>
      </c>
      <c r="F30" s="312">
        <f t="shared" si="57"/>
        <v>0</v>
      </c>
      <c r="G30" s="312">
        <f t="shared" si="57"/>
        <v>62548728.799999997</v>
      </c>
      <c r="H30" s="312">
        <f t="shared" si="57"/>
        <v>1263387.96</v>
      </c>
      <c r="I30" s="312">
        <f t="shared" si="57"/>
        <v>0</v>
      </c>
      <c r="J30" s="312">
        <f t="shared" si="57"/>
        <v>34256899.439999998</v>
      </c>
      <c r="K30" s="314">
        <f>(_xlfn.IFNA(SUMIFS(INDEX('Indexed REC Spend'!$I$6:$AH$82,,MATCH(_xlfn.NUMBERVALUE(LEFT('REC Spending'!$D30,4)),'Indexed REC Spend'!$I$5:$AH$5,0)),'Indexed REC Spend'!$D$6:$D$82,'REC Spending'!K$7,'Indexed REC Spend'!$C$6:$C$82,'REC Spending'!K$5),0)*(7/12))+
(_xlfn.IFNA(SUMIFS(INDEX('Indexed REC Spend'!$I$6:$AH$82,,MATCH(_xlfn.NUMBERVALUE(RIGHT('REC Spending'!$D30,4)),'Indexed REC Spend'!$I$5:$AH$5,0)),'Indexed REC Spend'!$D$6:$D$82,'REC Spending'!K$7,'Indexed REC Spend'!$C$6:$C$82,'REC Spending'!K$5),0)*(5/12))</f>
        <v>122496869.36338182</v>
      </c>
      <c r="L30" s="314">
        <f>(_xlfn.IFNA(SUMIFS(INDEX('Indexed REC Spend'!$I$6:$AH$82,,MATCH(_xlfn.NUMBERVALUE(LEFT('REC Spending'!$D30,4)),'Indexed REC Spend'!$I$5:$AH$5,0)),'Indexed REC Spend'!$D$6:$D$82,'REC Spending'!L$7,'Indexed REC Spend'!$C$6:$C$82,'REC Spending'!L$5),0)*(7/12))+
(_xlfn.IFNA(SUMIFS(INDEX('Indexed REC Spend'!$I$6:$AH$82,,MATCH(_xlfn.NUMBERVALUE(RIGHT('REC Spending'!$D30,4)),'Indexed REC Spend'!$I$5:$AH$5,0)),'Indexed REC Spend'!$D$6:$D$82,'REC Spending'!L$7,'Indexed REC Spend'!$C$6:$C$82,'REC Spending'!L$5),0)*(5/12))</f>
        <v>147452646.70524776</v>
      </c>
      <c r="M30" s="314">
        <f>(_xlfn.IFNA(SUMIFS(INDEX('Indexed REC Spend'!$I$6:$AH$82,,MATCH(_xlfn.NUMBERVALUE(LEFT('REC Spending'!$D30,4)),'Indexed REC Spend'!$I$5:$AH$5,0)),'Indexed REC Spend'!$D$6:$D$82,'REC Spending'!M$7,'Indexed REC Spend'!$C$6:$C$82,'REC Spending'!M$5),0)*(7/12))+
(_xlfn.IFNA(SUMIFS(INDEX('Indexed REC Spend'!$I$6:$AH$82,,MATCH(_xlfn.NUMBERVALUE(RIGHT('REC Spending'!$D30,4)),'Indexed REC Spend'!$I$5:$AH$5,0)),'Indexed REC Spend'!$D$6:$D$82,'REC Spending'!M$7,'Indexed REC Spend'!$C$6:$C$82,'REC Spending'!M$5),0)*(5/12))</f>
        <v>7846445.8240394965</v>
      </c>
      <c r="N30" s="313">
        <f t="shared" ref="N30:O30" si="58">N58+N86+N114</f>
        <v>0</v>
      </c>
      <c r="O30" s="313">
        <f t="shared" si="58"/>
        <v>0</v>
      </c>
      <c r="P30" s="313">
        <f t="shared" si="6"/>
        <v>0</v>
      </c>
      <c r="Q30" s="297">
        <v>50000000</v>
      </c>
      <c r="R30" s="314">
        <f>_xlfn.IFNA(SUMIFS(INDEX('ABP REC Spend'!$I$6:$AD$274,,MATCH('REC Spending'!$D30,'ABP REC Spend'!$I$5:$AD$5,0)),'ABP REC Spend'!$D$6:$D$274,'REC Spending'!R$7),0)</f>
        <v>47606234.658390939</v>
      </c>
      <c r="S30" s="314">
        <f>_xlfn.IFNA(SUMIFS(INDEX('ABP REC Spend'!$I$6:$AD$274,,MATCH('REC Spending'!$D30,'ABP REC Spend'!$I$5:$AD$5,0)),'ABP REC Spend'!$D$6:$D$274,'REC Spending'!S$7),0)</f>
        <v>40679314.304735377</v>
      </c>
      <c r="T30" s="314">
        <f>_xlfn.IFNA(SUMIFS(INDEX('ABP REC Spend'!$I$6:$AD$274,,MATCH('REC Spending'!$D30,'ABP REC Spend'!$I$5:$AD$5,0)),'ABP REC Spend'!$D$6:$D$274,'REC Spending'!T$7),0)</f>
        <v>151038951.77502126</v>
      </c>
      <c r="U30" s="314">
        <f>_xlfn.IFNA(SUMIFS(INDEX('ABP REC Spend'!$I$6:$AD$274,,MATCH('REC Spending'!$D30,'ABP REC Spend'!$I$5:$AD$5,0)),'ABP REC Spend'!$D$6:$D$274,'REC Spending'!U$7),0)</f>
        <v>102813049.84861837</v>
      </c>
      <c r="V30" s="314">
        <f>_xlfn.IFNA(SUMIFS(INDEX('ABP REC Spend'!$I$6:$AD$274,,MATCH('REC Spending'!$D30,'ABP REC Spend'!$I$5:$AD$5,0)),'ABP REC Spend'!$D$6:$D$274,'REC Spending'!V$7),0)</f>
        <v>13756838.709447592</v>
      </c>
      <c r="W30" s="314">
        <f>_xlfn.IFNA(SUMIFS(INDEX('ABP REC Spend'!$I$6:$AD$274,,MATCH('REC Spending'!$D30,'ABP REC Spend'!$I$5:$AD$5,0)),'ABP REC Spend'!$D$6:$D$274,'REC Spending'!W$7),0)</f>
        <v>45199238.116372652</v>
      </c>
      <c r="X30" s="314">
        <f>(_xlfn.IFNA(SUMIFS(INDEX('Indexed REC Spend'!$I$6:$AH$82,,MATCH(_xlfn.NUMBERVALUE(LEFT('REC Spending'!$D30,4)),'Indexed REC Spend'!$I$5:$AH$5,0)),'Indexed REC Spend'!$D$6:$D$82,'REC Spending'!X$7,'Indexed REC Spend'!$C$6:$C$82,'REC Spending'!X$5),0)*(7/12))+
(_xlfn.IFNA(SUMIFS(INDEX('Indexed REC Spend'!$I$6:$AH$82,,MATCH(_xlfn.NUMBERVALUE(RIGHT('REC Spending'!$D30,4)),'Indexed REC Spend'!$I$5:$AH$5,0)),'Indexed REC Spend'!$D$6:$D$82,'REC Spending'!X$7,'Indexed REC Spend'!$C$6:$C$82,'REC Spending'!X$5),0)*(5/12))</f>
        <v>797487235.9044311</v>
      </c>
      <c r="Y30" s="314">
        <f>(_xlfn.IFNA(SUMIFS(INDEX('Indexed REC Spend'!$I$6:$AH$82,,MATCH(_xlfn.NUMBERVALUE(LEFT('REC Spending'!$D30,4)),'Indexed REC Spend'!$I$5:$AH$5,0)),'Indexed REC Spend'!$D$6:$D$82,'REC Spending'!Y$7,'Indexed REC Spend'!$C$6:$C$82,'REC Spending'!Y$5),0)*(7/12))+
(_xlfn.IFNA(SUMIFS(INDEX('Indexed REC Spend'!$I$6:$AH$82,,MATCH(_xlfn.NUMBERVALUE(RIGHT('REC Spending'!$D30,4)),'Indexed REC Spend'!$I$5:$AH$5,0)),'Indexed REC Spend'!$D$6:$D$82,'REC Spending'!Y$7,'Indexed REC Spend'!$C$6:$C$82,'REC Spending'!Y$5),0)*(5/12))</f>
        <v>438039678.73696303</v>
      </c>
      <c r="Z30" s="314">
        <f>(_xlfn.IFNA(SUMIFS(INDEX('Indexed REC Spend'!$I$6:$AH$82,,MATCH(_xlfn.NUMBERVALUE(LEFT('REC Spending'!$D30,4)),'Indexed REC Spend'!$I$5:$AH$5,0)),'Indexed REC Spend'!$D$6:$D$82,'REC Spending'!Z$7,'Indexed REC Spend'!$C$6:$C$82,'REC Spending'!Z$5),0)*(7/12))+
(_xlfn.IFNA(SUMIFS(INDEX('Indexed REC Spend'!$I$6:$AH$82,,MATCH(_xlfn.NUMBERVALUE(RIGHT('REC Spending'!$D30,4)),'Indexed REC Spend'!$I$5:$AH$5,0)),'Indexed REC Spend'!$D$6:$D$82,'REC Spending'!Z$7,'Indexed REC Spend'!$C$6:$C$82,'REC Spending'!Z$5),0)*(5/12))</f>
        <v>69919665.787886173</v>
      </c>
      <c r="AB30" s="112">
        <f t="shared" si="7"/>
        <v>0</v>
      </c>
      <c r="AC30" s="47">
        <f>'General Inputs'!$D$5*'RPS Balance'!P27</f>
        <v>23051630.087410908</v>
      </c>
      <c r="AE30" s="50">
        <f t="shared" si="1"/>
        <v>425864978.09266907</v>
      </c>
      <c r="AF30" s="50">
        <f t="shared" si="1"/>
        <v>1706540207.8418665</v>
      </c>
      <c r="AG30" s="50">
        <f t="shared" si="8"/>
        <v>23051630.087410908</v>
      </c>
      <c r="AH30" s="50">
        <f t="shared" si="9"/>
        <v>2155456816.0219464</v>
      </c>
      <c r="AJ30" s="50">
        <f t="shared" si="10"/>
        <v>98069016.199999988</v>
      </c>
      <c r="AK30" s="50">
        <f t="shared" si="11"/>
        <v>277795961.89266908</v>
      </c>
      <c r="AL30" s="50">
        <f t="shared" si="12"/>
        <v>50000000</v>
      </c>
      <c r="AM30" s="50">
        <f t="shared" si="13"/>
        <v>0</v>
      </c>
      <c r="AN30" s="50">
        <f t="shared" si="14"/>
        <v>0</v>
      </c>
      <c r="AO30" s="50">
        <f t="shared" si="15"/>
        <v>401093627.41258615</v>
      </c>
      <c r="AP30" s="50">
        <f t="shared" si="16"/>
        <v>1305446580.4292803</v>
      </c>
      <c r="AR30" s="307">
        <f t="shared" si="2"/>
        <v>0</v>
      </c>
      <c r="AT30" s="50">
        <f t="shared" si="3"/>
        <v>425864978.09266907</v>
      </c>
      <c r="AU30" s="50">
        <f t="shared" si="3"/>
        <v>1706540207.8418665</v>
      </c>
    </row>
    <row r="31" spans="2:47">
      <c r="B31" s="228" t="s">
        <v>74</v>
      </c>
      <c r="C31" s="311" t="s">
        <v>229</v>
      </c>
      <c r="D31" s="228" t="s">
        <v>41</v>
      </c>
      <c r="E31" s="312">
        <f t="shared" ref="E31:J31" si="59">SUM(E59,E87,E115)</f>
        <v>0</v>
      </c>
      <c r="F31" s="312">
        <f t="shared" si="59"/>
        <v>0</v>
      </c>
      <c r="G31" s="312">
        <f t="shared" si="59"/>
        <v>55190746.480000004</v>
      </c>
      <c r="H31" s="312">
        <f t="shared" si="59"/>
        <v>1256839.97</v>
      </c>
      <c r="I31" s="312">
        <f t="shared" si="59"/>
        <v>0</v>
      </c>
      <c r="J31" s="312">
        <f t="shared" si="59"/>
        <v>34083590.769999996</v>
      </c>
      <c r="K31" s="314">
        <f>(_xlfn.IFNA(SUMIFS(INDEX('Indexed REC Spend'!$I$6:$AH$82,,MATCH(_xlfn.NUMBERVALUE(LEFT('REC Spending'!$D31,4)),'Indexed REC Spend'!$I$5:$AH$5,0)),'Indexed REC Spend'!$D$6:$D$82,'REC Spending'!K$7,'Indexed REC Spend'!$C$6:$C$82,'REC Spending'!K$5),0)*(7/12))+
(_xlfn.IFNA(SUMIFS(INDEX('Indexed REC Spend'!$I$6:$AH$82,,MATCH(_xlfn.NUMBERVALUE(RIGHT('REC Spending'!$D31,4)),'Indexed REC Spend'!$I$5:$AH$5,0)),'Indexed REC Spend'!$D$6:$D$82,'REC Spending'!K$7,'Indexed REC Spend'!$C$6:$C$82,'REC Spending'!K$5),0)*(5/12))</f>
        <v>120712981.71659985</v>
      </c>
      <c r="L31" s="314">
        <f>(_xlfn.IFNA(SUMIFS(INDEX('Indexed REC Spend'!$I$6:$AH$82,,MATCH(_xlfn.NUMBERVALUE(LEFT('REC Spending'!$D31,4)),'Indexed REC Spend'!$I$5:$AH$5,0)),'Indexed REC Spend'!$D$6:$D$82,'REC Spending'!L$7,'Indexed REC Spend'!$C$6:$C$82,'REC Spending'!L$5),0)*(7/12))+
(_xlfn.IFNA(SUMIFS(INDEX('Indexed REC Spend'!$I$6:$AH$82,,MATCH(_xlfn.NUMBERVALUE(RIGHT('REC Spending'!$D31,4)),'Indexed REC Spend'!$I$5:$AH$5,0)),'Indexed REC Spend'!$D$6:$D$82,'REC Spending'!L$7,'Indexed REC Spend'!$C$6:$C$82,'REC Spending'!L$5),0)*(5/12))</f>
        <v>144451470.02386221</v>
      </c>
      <c r="M31" s="314">
        <f>(_xlfn.IFNA(SUMIFS(INDEX('Indexed REC Spend'!$I$6:$AH$82,,MATCH(_xlfn.NUMBERVALUE(LEFT('REC Spending'!$D31,4)),'Indexed REC Spend'!$I$5:$AH$5,0)),'Indexed REC Spend'!$D$6:$D$82,'REC Spending'!M$7,'Indexed REC Spend'!$C$6:$C$82,'REC Spending'!M$5),0)*(7/12))+
(_xlfn.IFNA(SUMIFS(INDEX('Indexed REC Spend'!$I$6:$AH$82,,MATCH(_xlfn.NUMBERVALUE(RIGHT('REC Spending'!$D31,4)),'Indexed REC Spend'!$I$5:$AH$5,0)),'Indexed REC Spend'!$D$6:$D$82,'REC Spending'!M$7,'Indexed REC Spend'!$C$6:$C$82,'REC Spending'!M$5),0)*(5/12))</f>
        <v>7736924.5992084146</v>
      </c>
      <c r="N31" s="313">
        <f t="shared" ref="N31:O31" si="60">N59+N87+N115</f>
        <v>0</v>
      </c>
      <c r="O31" s="313">
        <f t="shared" si="60"/>
        <v>0</v>
      </c>
      <c r="P31" s="313">
        <f t="shared" si="6"/>
        <v>0</v>
      </c>
      <c r="Q31" s="297">
        <v>50000000</v>
      </c>
      <c r="R31" s="314">
        <f>_xlfn.IFNA(SUMIFS(INDEX('ABP REC Spend'!$I$6:$AD$274,,MATCH('REC Spending'!$D31,'ABP REC Spend'!$I$5:$AD$5,0)),'ABP REC Spend'!$D$6:$D$274,'REC Spending'!R$7),0)</f>
        <v>45701985.272055306</v>
      </c>
      <c r="S31" s="314">
        <f>_xlfn.IFNA(SUMIFS(INDEX('ABP REC Spend'!$I$6:$AD$274,,MATCH('REC Spending'!$D31,'ABP REC Spend'!$I$5:$AD$5,0)),'ABP REC Spend'!$D$6:$D$274,'REC Spending'!S$7),0)</f>
        <v>39052141.732545964</v>
      </c>
      <c r="T31" s="314">
        <f>_xlfn.IFNA(SUMIFS(INDEX('ABP REC Spend'!$I$6:$AD$274,,MATCH('REC Spending'!$D31,'ABP REC Spend'!$I$5:$AD$5,0)),'ABP REC Spend'!$D$6:$D$274,'REC Spending'!T$7),0)</f>
        <v>154593542.30154103</v>
      </c>
      <c r="U31" s="314">
        <f>_xlfn.IFNA(SUMIFS(INDEX('ABP REC Spend'!$I$6:$AD$274,,MATCH('REC Spending'!$D31,'ABP REC Spend'!$I$5:$AD$5,0)),'ABP REC Spend'!$D$6:$D$274,'REC Spending'!U$7),0)</f>
        <v>104983454.76797891</v>
      </c>
      <c r="V31" s="314">
        <f>_xlfn.IFNA(SUMIFS(INDEX('ABP REC Spend'!$I$6:$AD$274,,MATCH('REC Spending'!$D31,'ABP REC Spend'!$I$5:$AD$5,0)),'ABP REC Spend'!$D$6:$D$274,'REC Spending'!V$7),0)</f>
        <v>13206565.161069689</v>
      </c>
      <c r="W31" s="314">
        <f>_xlfn.IFNA(SUMIFS(INDEX('ABP REC Spend'!$I$6:$AD$274,,MATCH('REC Spending'!$D31,'ABP REC Spend'!$I$5:$AD$5,0)),'ABP REC Spend'!$D$6:$D$274,'REC Spending'!W$7),0)</f>
        <v>43391268.591717742</v>
      </c>
      <c r="X31" s="314">
        <f>(_xlfn.IFNA(SUMIFS(INDEX('Indexed REC Spend'!$I$6:$AH$82,,MATCH(_xlfn.NUMBERVALUE(LEFT('REC Spending'!$D31,4)),'Indexed REC Spend'!$I$5:$AH$5,0)),'Indexed REC Spend'!$D$6:$D$82,'REC Spending'!X$7,'Indexed REC Spend'!$C$6:$C$82,'REC Spending'!X$5),0)*(7/12))+
(_xlfn.IFNA(SUMIFS(INDEX('Indexed REC Spend'!$I$6:$AH$82,,MATCH(_xlfn.NUMBERVALUE(RIGHT('REC Spending'!$D31,4)),'Indexed REC Spend'!$I$5:$AH$5,0)),'Indexed REC Spend'!$D$6:$D$82,'REC Spending'!X$7,'Indexed REC Spend'!$C$6:$C$82,'REC Spending'!X$5),0)*(5/12))</f>
        <v>820522768.40856481</v>
      </c>
      <c r="Y31" s="314">
        <f>(_xlfn.IFNA(SUMIFS(INDEX('Indexed REC Spend'!$I$6:$AH$82,,MATCH(_xlfn.NUMBERVALUE(LEFT('REC Spending'!$D31,4)),'Indexed REC Spend'!$I$5:$AH$5,0)),'Indexed REC Spend'!$D$6:$D$82,'REC Spending'!Y$7,'Indexed REC Spend'!$C$6:$C$82,'REC Spending'!Y$5),0)*(7/12))+
(_xlfn.IFNA(SUMIFS(INDEX('Indexed REC Spend'!$I$6:$AH$82,,MATCH(_xlfn.NUMBERVALUE(RIGHT('REC Spending'!$D31,4)),'Indexed REC Spend'!$I$5:$AH$5,0)),'Indexed REC Spend'!$D$6:$D$82,'REC Spending'!Y$7,'Indexed REC Spend'!$C$6:$C$82,'REC Spending'!Y$5),0)*(5/12))</f>
        <v>454480777.31237751</v>
      </c>
      <c r="Z31" s="314">
        <f>(_xlfn.IFNA(SUMIFS(INDEX('Indexed REC Spend'!$I$6:$AH$82,,MATCH(_xlfn.NUMBERVALUE(LEFT('REC Spending'!$D31,4)),'Indexed REC Spend'!$I$5:$AH$5,0)),'Indexed REC Spend'!$D$6:$D$82,'REC Spending'!Z$7,'Indexed REC Spend'!$C$6:$C$82,'REC Spending'!Z$5),0)*(7/12))+
(_xlfn.IFNA(SUMIFS(INDEX('Indexed REC Spend'!$I$6:$AH$82,,MATCH(_xlfn.NUMBERVALUE(RIGHT('REC Spending'!$D31,4)),'Indexed REC Spend'!$I$5:$AH$5,0)),'Indexed REC Spend'!$D$6:$D$82,'REC Spending'!Z$7,'Indexed REC Spend'!$C$6:$C$82,'REC Spending'!Z$5),0)*(5/12))</f>
        <v>73607698.064478338</v>
      </c>
      <c r="AB31" s="112">
        <f t="shared" si="7"/>
        <v>0</v>
      </c>
      <c r="AC31" s="47">
        <f>'General Inputs'!$D$5*'RPS Balance'!P28</f>
        <v>23132268.876385704</v>
      </c>
      <c r="AE31" s="50">
        <f t="shared" si="1"/>
        <v>413432553.55967051</v>
      </c>
      <c r="AF31" s="50">
        <f t="shared" si="1"/>
        <v>1749540201.6123292</v>
      </c>
      <c r="AG31" s="50">
        <f t="shared" si="8"/>
        <v>23132268.876385704</v>
      </c>
      <c r="AH31" s="50">
        <f t="shared" si="9"/>
        <v>2186105024.0483856</v>
      </c>
      <c r="AJ31" s="50">
        <f t="shared" si="10"/>
        <v>90531177.219999999</v>
      </c>
      <c r="AK31" s="50">
        <f t="shared" si="11"/>
        <v>272901376.33967048</v>
      </c>
      <c r="AL31" s="50">
        <f t="shared" si="12"/>
        <v>50000000</v>
      </c>
      <c r="AM31" s="50">
        <f t="shared" si="13"/>
        <v>0</v>
      </c>
      <c r="AN31" s="50">
        <f t="shared" si="14"/>
        <v>0</v>
      </c>
      <c r="AO31" s="50">
        <f t="shared" si="15"/>
        <v>400928957.82690865</v>
      </c>
      <c r="AP31" s="50">
        <f t="shared" si="16"/>
        <v>1348611243.7854207</v>
      </c>
      <c r="AR31" s="307">
        <f t="shared" si="2"/>
        <v>0</v>
      </c>
      <c r="AT31" s="50">
        <f t="shared" si="3"/>
        <v>413432553.55967045</v>
      </c>
      <c r="AU31" s="50">
        <f t="shared" si="3"/>
        <v>1749540201.6123292</v>
      </c>
    </row>
    <row r="32" spans="2:47">
      <c r="B32" s="228" t="s">
        <v>74</v>
      </c>
      <c r="C32" s="311" t="s">
        <v>229</v>
      </c>
      <c r="D32" s="228" t="s">
        <v>42</v>
      </c>
      <c r="E32" s="312">
        <f t="shared" ref="E32:J32" si="61">SUM(E60,E88,E116)</f>
        <v>0</v>
      </c>
      <c r="F32" s="312">
        <f t="shared" si="61"/>
        <v>0</v>
      </c>
      <c r="G32" s="312">
        <f t="shared" si="61"/>
        <v>36096730.500000007</v>
      </c>
      <c r="H32" s="312">
        <f t="shared" si="61"/>
        <v>1193665.2599999998</v>
      </c>
      <c r="I32" s="312">
        <f t="shared" si="61"/>
        <v>0</v>
      </c>
      <c r="J32" s="312">
        <f t="shared" si="61"/>
        <v>33910993.489999995</v>
      </c>
      <c r="K32" s="314">
        <f>(_xlfn.IFNA(SUMIFS(INDEX('Indexed REC Spend'!$I$6:$AH$82,,MATCH(_xlfn.NUMBERVALUE(LEFT('REC Spending'!$D32,4)),'Indexed REC Spend'!$I$5:$AH$5,0)),'Indexed REC Spend'!$D$6:$D$82,'REC Spending'!K$7,'Indexed REC Spend'!$C$6:$C$82,'REC Spending'!K$5),0)*(7/12))+
(_xlfn.IFNA(SUMIFS(INDEX('Indexed REC Spend'!$I$6:$AH$82,,MATCH(_xlfn.NUMBERVALUE(RIGHT('REC Spending'!$D32,4)),'Indexed REC Spend'!$I$5:$AH$5,0)),'Indexed REC Spend'!$D$6:$D$82,'REC Spending'!K$7,'Indexed REC Spend'!$C$6:$C$82,'REC Spending'!K$5),0)*(5/12))</f>
        <v>117626697.11711986</v>
      </c>
      <c r="L32" s="314">
        <f>(_xlfn.IFNA(SUMIFS(INDEX('Indexed REC Spend'!$I$6:$AH$82,,MATCH(_xlfn.NUMBERVALUE(LEFT('REC Spending'!$D32,4)),'Indexed REC Spend'!$I$5:$AH$5,0)),'Indexed REC Spend'!$D$6:$D$82,'REC Spending'!L$7,'Indexed REC Spend'!$C$6:$C$82,'REC Spending'!L$5),0)*(7/12))+
(_xlfn.IFNA(SUMIFS(INDEX('Indexed REC Spend'!$I$6:$AH$82,,MATCH(_xlfn.NUMBERVALUE(RIGHT('REC Spending'!$D32,4)),'Indexed REC Spend'!$I$5:$AH$5,0)),'Indexed REC Spend'!$D$6:$D$82,'REC Spending'!L$7,'Indexed REC Spend'!$C$6:$C$82,'REC Spending'!L$5),0)*(5/12))</f>
        <v>139826286.34251881</v>
      </c>
      <c r="M32" s="314">
        <f>(_xlfn.IFNA(SUMIFS(INDEX('Indexed REC Spend'!$I$6:$AH$82,,MATCH(_xlfn.NUMBERVALUE(LEFT('REC Spending'!$D32,4)),'Indexed REC Spend'!$I$5:$AH$5,0)),'Indexed REC Spend'!$D$6:$D$82,'REC Spending'!M$7,'Indexed REC Spend'!$C$6:$C$82,'REC Spending'!M$5),0)*(7/12))+
(_xlfn.IFNA(SUMIFS(INDEX('Indexed REC Spend'!$I$6:$AH$82,,MATCH(_xlfn.NUMBERVALUE(RIGHT('REC Spending'!$D32,4)),'Indexed REC Spend'!$I$5:$AH$5,0)),'Indexed REC Spend'!$D$6:$D$82,'REC Spending'!M$7,'Indexed REC Spend'!$C$6:$C$82,'REC Spending'!M$5),0)*(5/12))</f>
        <v>7577063.6245215852</v>
      </c>
      <c r="N32" s="313">
        <f t="shared" ref="N32:O32" si="62">N60+N88+N116</f>
        <v>0</v>
      </c>
      <c r="O32" s="313">
        <f t="shared" si="62"/>
        <v>0</v>
      </c>
      <c r="P32" s="313">
        <f t="shared" si="6"/>
        <v>0</v>
      </c>
      <c r="Q32" s="297">
        <v>50000000</v>
      </c>
      <c r="R32" s="314">
        <f>_xlfn.IFNA(SUMIFS(INDEX('ABP REC Spend'!$I$6:$AD$274,,MATCH('REC Spending'!$D32,'ABP REC Spend'!$I$5:$AD$5,0)),'ABP REC Spend'!$D$6:$D$274,'REC Spending'!R$7),0)</f>
        <v>43873905.861173093</v>
      </c>
      <c r="S32" s="314">
        <f>_xlfn.IFNA(SUMIFS(INDEX('ABP REC Spend'!$I$6:$AD$274,,MATCH('REC Spending'!$D32,'ABP REC Spend'!$I$5:$AD$5,0)),'ABP REC Spend'!$D$6:$D$274,'REC Spending'!S$7),0)</f>
        <v>37490056.063244127</v>
      </c>
      <c r="T32" s="314">
        <f>_xlfn.IFNA(SUMIFS(INDEX('ABP REC Spend'!$I$6:$AD$274,,MATCH('REC Spending'!$D32,'ABP REC Spend'!$I$5:$AD$5,0)),'ABP REC Spend'!$D$6:$D$274,'REC Spending'!T$7),0)</f>
        <v>157957968.46401244</v>
      </c>
      <c r="U32" s="314">
        <f>_xlfn.IFNA(SUMIFS(INDEX('ABP REC Spend'!$I$6:$AD$274,,MATCH('REC Spending'!$D32,'ABP REC Spend'!$I$5:$AD$5,0)),'ABP REC Spend'!$D$6:$D$274,'REC Spending'!U$7),0)</f>
        <v>107035628.85599843</v>
      </c>
      <c r="V32" s="314">
        <f>_xlfn.IFNA(SUMIFS(INDEX('ABP REC Spend'!$I$6:$AD$274,,MATCH('REC Spending'!$D32,'ABP REC Spend'!$I$5:$AD$5,0)),'ABP REC Spend'!$D$6:$D$274,'REC Spending'!V$7),0)</f>
        <v>12678302.554626901</v>
      </c>
      <c r="W32" s="314">
        <f>_xlfn.IFNA(SUMIFS(INDEX('ABP REC Spend'!$I$6:$AD$274,,MATCH('REC Spending'!$D32,'ABP REC Spend'!$I$5:$AD$5,0)),'ABP REC Spend'!$D$6:$D$274,'REC Spending'!W$7),0)</f>
        <v>41655617.848049022</v>
      </c>
      <c r="X32" s="314">
        <f>(_xlfn.IFNA(SUMIFS(INDEX('Indexed REC Spend'!$I$6:$AH$82,,MATCH(_xlfn.NUMBERVALUE(LEFT('REC Spending'!$D32,4)),'Indexed REC Spend'!$I$5:$AH$5,0)),'Indexed REC Spend'!$D$6:$D$82,'REC Spending'!X$7,'Indexed REC Spend'!$C$6:$C$82,'REC Spending'!X$5),0)*(7/12))+
(_xlfn.IFNA(SUMIFS(INDEX('Indexed REC Spend'!$I$6:$AH$82,,MATCH(_xlfn.NUMBERVALUE(RIGHT('REC Spending'!$D32,4)),'Indexed REC Spend'!$I$5:$AH$5,0)),'Indexed REC Spend'!$D$6:$D$82,'REC Spending'!X$7,'Indexed REC Spend'!$C$6:$C$82,'REC Spending'!X$5),0)*(5/12))</f>
        <v>833887839.75600219</v>
      </c>
      <c r="Y32" s="314">
        <f>(_xlfn.IFNA(SUMIFS(INDEX('Indexed REC Spend'!$I$6:$AH$82,,MATCH(_xlfn.NUMBERVALUE(LEFT('REC Spending'!$D32,4)),'Indexed REC Spend'!$I$5:$AH$5,0)),'Indexed REC Spend'!$D$6:$D$82,'REC Spending'!Y$7,'Indexed REC Spend'!$C$6:$C$82,'REC Spending'!Y$5),0)*(7/12))+
(_xlfn.IFNA(SUMIFS(INDEX('Indexed REC Spend'!$I$6:$AH$82,,MATCH(_xlfn.NUMBERVALUE(RIGHT('REC Spending'!$D32,4)),'Indexed REC Spend'!$I$5:$AH$5,0)),'Indexed REC Spend'!$D$6:$D$82,'REC Spending'!Y$7,'Indexed REC Spend'!$C$6:$C$82,'REC Spending'!Y$5),0)*(5/12))</f>
        <v>465158809.72155917</v>
      </c>
      <c r="Z32" s="314">
        <f>(_xlfn.IFNA(SUMIFS(INDEX('Indexed REC Spend'!$I$6:$AH$82,,MATCH(_xlfn.NUMBERVALUE(LEFT('REC Spending'!$D32,4)),'Indexed REC Spend'!$I$5:$AH$5,0)),'Indexed REC Spend'!$D$6:$D$82,'REC Spending'!Z$7,'Indexed REC Spend'!$C$6:$C$82,'REC Spending'!Z$5),0)*(7/12))+
(_xlfn.IFNA(SUMIFS(INDEX('Indexed REC Spend'!$I$6:$AH$82,,MATCH(_xlfn.NUMBERVALUE(RIGHT('REC Spending'!$D32,4)),'Indexed REC Spend'!$I$5:$AH$5,0)),'Indexed REC Spend'!$D$6:$D$82,'REC Spending'!Z$7,'Indexed REC Spend'!$C$6:$C$82,'REC Spending'!Z$5),0)*(5/12))</f>
        <v>76704831.208679885</v>
      </c>
      <c r="AB32" s="112">
        <f t="shared" si="7"/>
        <v>0</v>
      </c>
      <c r="AC32" s="47">
        <f>'General Inputs'!$D$5*'RPS Balance'!P29</f>
        <v>23213253.649811052</v>
      </c>
      <c r="AE32" s="50">
        <f t="shared" si="1"/>
        <v>386231436.33416027</v>
      </c>
      <c r="AF32" s="50">
        <f t="shared" si="1"/>
        <v>1776442960.3333452</v>
      </c>
      <c r="AG32" s="50">
        <f t="shared" si="8"/>
        <v>23213253.649811052</v>
      </c>
      <c r="AH32" s="50">
        <f t="shared" si="9"/>
        <v>2185887650.3173165</v>
      </c>
      <c r="AJ32" s="50">
        <f t="shared" si="10"/>
        <v>71201389.25</v>
      </c>
      <c r="AK32" s="50">
        <f t="shared" si="11"/>
        <v>265030047.08416024</v>
      </c>
      <c r="AL32" s="50">
        <f t="shared" si="12"/>
        <v>50000000</v>
      </c>
      <c r="AM32" s="50">
        <f t="shared" si="13"/>
        <v>0</v>
      </c>
      <c r="AN32" s="50">
        <f t="shared" si="14"/>
        <v>0</v>
      </c>
      <c r="AO32" s="50">
        <f t="shared" si="15"/>
        <v>400691479.64710402</v>
      </c>
      <c r="AP32" s="50">
        <f t="shared" si="16"/>
        <v>1375751480.6862414</v>
      </c>
      <c r="AR32" s="307">
        <f t="shared" si="2"/>
        <v>0</v>
      </c>
      <c r="AT32" s="50">
        <f t="shared" si="3"/>
        <v>386231436.33416021</v>
      </c>
      <c r="AU32" s="50">
        <f t="shared" si="3"/>
        <v>1776442960.3333454</v>
      </c>
    </row>
    <row r="33" spans="2:47">
      <c r="B33" s="228" t="s">
        <v>74</v>
      </c>
      <c r="C33" s="311" t="s">
        <v>229</v>
      </c>
      <c r="D33" s="228" t="s">
        <v>43</v>
      </c>
      <c r="E33" s="312">
        <f t="shared" ref="E33:J33" si="63">SUM(E61,E89,E117)</f>
        <v>0</v>
      </c>
      <c r="F33" s="312">
        <f t="shared" si="63"/>
        <v>0</v>
      </c>
      <c r="G33" s="312">
        <f t="shared" si="63"/>
        <v>10565908.419999998</v>
      </c>
      <c r="H33" s="312">
        <f t="shared" si="63"/>
        <v>275651.56</v>
      </c>
      <c r="I33" s="312">
        <f t="shared" si="63"/>
        <v>0</v>
      </c>
      <c r="J33" s="312">
        <f t="shared" si="63"/>
        <v>11655691.840000002</v>
      </c>
      <c r="K33" s="314">
        <f>(_xlfn.IFNA(SUMIFS(INDEX('Indexed REC Spend'!$I$6:$AH$82,,MATCH(_xlfn.NUMBERVALUE(LEFT('REC Spending'!$D33,4)),'Indexed REC Spend'!$I$5:$AH$5,0)),'Indexed REC Spend'!$D$6:$D$82,'REC Spending'!K$7,'Indexed REC Spend'!$C$6:$C$82,'REC Spending'!K$5),0)*(7/12))+
(_xlfn.IFNA(SUMIFS(INDEX('Indexed REC Spend'!$I$6:$AH$82,,MATCH(_xlfn.NUMBERVALUE(RIGHT('REC Spending'!$D33,4)),'Indexed REC Spend'!$I$5:$AH$5,0)),'Indexed REC Spend'!$D$6:$D$82,'REC Spending'!K$7,'Indexed REC Spend'!$C$6:$C$82,'REC Spending'!K$5),0)*(5/12))</f>
        <v>114478686.82565024</v>
      </c>
      <c r="L33" s="314">
        <f>(_xlfn.IFNA(SUMIFS(INDEX('Indexed REC Spend'!$I$6:$AH$82,,MATCH(_xlfn.NUMBERVALUE(LEFT('REC Spending'!$D33,4)),'Indexed REC Spend'!$I$5:$AH$5,0)),'Indexed REC Spend'!$D$6:$D$82,'REC Spending'!L$7,'Indexed REC Spend'!$C$6:$C$82,'REC Spending'!L$5),0)*(7/12))+
(_xlfn.IFNA(SUMIFS(INDEX('Indexed REC Spend'!$I$6:$AH$82,,MATCH(_xlfn.NUMBERVALUE(RIGHT('REC Spending'!$D33,4)),'Indexed REC Spend'!$I$5:$AH$5,0)),'Indexed REC Spend'!$D$6:$D$82,'REC Spending'!L$7,'Indexed REC Spend'!$C$6:$C$82,'REC Spending'!L$5),0)*(5/12))</f>
        <v>135166074.97724688</v>
      </c>
      <c r="M33" s="314">
        <f>(_xlfn.IFNA(SUMIFS(INDEX('Indexed REC Spend'!$I$6:$AH$82,,MATCH(_xlfn.NUMBERVALUE(LEFT('REC Spending'!$D33,4)),'Indexed REC Spend'!$I$5:$AH$5,0)),'Indexed REC Spend'!$D$6:$D$82,'REC Spending'!M$7,'Indexed REC Spend'!$C$6:$C$82,'REC Spending'!M$5),0)*(7/12))+
(_xlfn.IFNA(SUMIFS(INDEX('Indexed REC Spend'!$I$6:$AH$82,,MATCH(_xlfn.NUMBERVALUE(RIGHT('REC Spending'!$D33,4)),'Indexed REC Spend'!$I$5:$AH$5,0)),'Indexed REC Spend'!$D$6:$D$82,'REC Spending'!M$7,'Indexed REC Spend'!$C$6:$C$82,'REC Spending'!M$5),0)*(5/12))</f>
        <v>7416196.4270679969</v>
      </c>
      <c r="N33" s="313">
        <f t="shared" ref="N33:O33" si="64">N61+N89+N117</f>
        <v>0</v>
      </c>
      <c r="O33" s="313">
        <f t="shared" si="64"/>
        <v>0</v>
      </c>
      <c r="P33" s="313">
        <f t="shared" si="6"/>
        <v>0</v>
      </c>
      <c r="Q33" s="297">
        <v>50000000</v>
      </c>
      <c r="R33" s="314">
        <f>_xlfn.IFNA(SUMIFS(INDEX('ABP REC Spend'!$I$6:$AD$274,,MATCH('REC Spending'!$D33,'ABP REC Spend'!$I$5:$AD$5,0)),'ABP REC Spend'!$D$6:$D$274,'REC Spending'!R$7),0)</f>
        <v>42118949.626726165</v>
      </c>
      <c r="S33" s="314">
        <f>_xlfn.IFNA(SUMIFS(INDEX('ABP REC Spend'!$I$6:$AD$274,,MATCH('REC Spending'!$D33,'ABP REC Spend'!$I$5:$AD$5,0)),'ABP REC Spend'!$D$6:$D$274,'REC Spending'!S$7),0)</f>
        <v>35990453.820714355</v>
      </c>
      <c r="T33" s="314">
        <f>_xlfn.IFNA(SUMIFS(INDEX('ABP REC Spend'!$I$6:$AD$274,,MATCH('REC Spending'!$D33,'ABP REC Spend'!$I$5:$AD$5,0)),'ABP REC Spend'!$D$6:$D$274,'REC Spending'!T$7),0)</f>
        <v>161140076.74071231</v>
      </c>
      <c r="U33" s="314">
        <f>_xlfn.IFNA(SUMIFS(INDEX('ABP REC Spend'!$I$6:$AD$274,,MATCH('REC Spending'!$D33,'ABP REC Spend'!$I$5:$AD$5,0)),'ABP REC Spend'!$D$6:$D$274,'REC Spending'!U$7),0)</f>
        <v>108974458.41910352</v>
      </c>
      <c r="V33" s="314">
        <f>_xlfn.IFNA(SUMIFS(INDEX('ABP REC Spend'!$I$6:$AD$274,,MATCH('REC Spending'!$D33,'ABP REC Spend'!$I$5:$AD$5,0)),'ABP REC Spend'!$D$6:$D$274,'REC Spending'!V$7),0)</f>
        <v>12171170.452441823</v>
      </c>
      <c r="W33" s="314">
        <f>_xlfn.IFNA(SUMIFS(INDEX('ABP REC Spend'!$I$6:$AD$274,,MATCH('REC Spending'!$D33,'ABP REC Spend'!$I$5:$AD$5,0)),'ABP REC Spend'!$D$6:$D$274,'REC Spending'!W$7),0)</f>
        <v>39989393.134127066</v>
      </c>
      <c r="X33" s="314">
        <f>(_xlfn.IFNA(SUMIFS(INDEX('Indexed REC Spend'!$I$6:$AH$82,,MATCH(_xlfn.NUMBERVALUE(LEFT('REC Spending'!$D33,4)),'Indexed REC Spend'!$I$5:$AH$5,0)),'Indexed REC Spend'!$D$6:$D$82,'REC Spending'!X$7,'Indexed REC Spend'!$C$6:$C$82,'REC Spending'!X$5),0)*(7/12))+
(_xlfn.IFNA(SUMIFS(INDEX('Indexed REC Spend'!$I$6:$AH$82,,MATCH(_xlfn.NUMBERVALUE(RIGHT('REC Spending'!$D33,4)),'Indexed REC Spend'!$I$5:$AH$5,0)),'Indexed REC Spend'!$D$6:$D$82,'REC Spending'!X$7,'Indexed REC Spend'!$C$6:$C$82,'REC Spending'!X$5),0)*(5/12))</f>
        <v>845135719.8499732</v>
      </c>
      <c r="Y33" s="314">
        <f>(_xlfn.IFNA(SUMIFS(INDEX('Indexed REC Spend'!$I$6:$AH$82,,MATCH(_xlfn.NUMBERVALUE(LEFT('REC Spending'!$D33,4)),'Indexed REC Spend'!$I$5:$AH$5,0)),'Indexed REC Spend'!$D$6:$D$82,'REC Spending'!Y$7,'Indexed REC Spend'!$C$6:$C$82,'REC Spending'!Y$5),0)*(7/12))+
(_xlfn.IFNA(SUMIFS(INDEX('Indexed REC Spend'!$I$6:$AH$82,,MATCH(_xlfn.NUMBERVALUE(RIGHT('REC Spending'!$D33,4)),'Indexed REC Spend'!$I$5:$AH$5,0)),'Indexed REC Spend'!$D$6:$D$82,'REC Spending'!Y$7,'Indexed REC Spend'!$C$6:$C$82,'REC Spending'!Y$5),0)*(5/12))</f>
        <v>474330366.08161271</v>
      </c>
      <c r="Z33" s="314">
        <f>(_xlfn.IFNA(SUMIFS(INDEX('Indexed REC Spend'!$I$6:$AH$82,,MATCH(_xlfn.NUMBERVALUE(LEFT('REC Spending'!$D33,4)),'Indexed REC Spend'!$I$5:$AH$5,0)),'Indexed REC Spend'!$D$6:$D$82,'REC Spending'!Z$7,'Indexed REC Spend'!$C$6:$C$82,'REC Spending'!Z$5),0)*(7/12))+
(_xlfn.IFNA(SUMIFS(INDEX('Indexed REC Spend'!$I$6:$AH$82,,MATCH(_xlfn.NUMBERVALUE(RIGHT('REC Spending'!$D33,4)),'Indexed REC Spend'!$I$5:$AH$5,0)),'Indexed REC Spend'!$D$6:$D$82,'REC Spending'!Z$7,'Indexed REC Spend'!$C$6:$C$82,'REC Spending'!Z$5),0)*(5/12))</f>
        <v>79624327.957220793</v>
      </c>
      <c r="AB33" s="112">
        <f t="shared" si="7"/>
        <v>0</v>
      </c>
      <c r="AC33" s="47">
        <f>'General Inputs'!$D$5*'RPS Balance'!P30</f>
        <v>23294585.892520506</v>
      </c>
      <c r="AE33" s="50">
        <f t="shared" si="1"/>
        <v>329558210.04996514</v>
      </c>
      <c r="AF33" s="50">
        <f t="shared" si="1"/>
        <v>1799474916.0826318</v>
      </c>
      <c r="AG33" s="50">
        <f t="shared" si="8"/>
        <v>23294585.892520506</v>
      </c>
      <c r="AH33" s="50">
        <f t="shared" si="9"/>
        <v>2152327712.0251174</v>
      </c>
      <c r="AJ33" s="50">
        <f t="shared" si="10"/>
        <v>22497251.82</v>
      </c>
      <c r="AK33" s="50">
        <f t="shared" si="11"/>
        <v>257060958.22996512</v>
      </c>
      <c r="AL33" s="50">
        <f t="shared" si="12"/>
        <v>50000000</v>
      </c>
      <c r="AM33" s="50">
        <f t="shared" si="13"/>
        <v>0</v>
      </c>
      <c r="AN33" s="50">
        <f t="shared" si="14"/>
        <v>0</v>
      </c>
      <c r="AO33" s="50">
        <f t="shared" si="15"/>
        <v>400384502.19382524</v>
      </c>
      <c r="AP33" s="50">
        <f t="shared" si="16"/>
        <v>1399090413.8888066</v>
      </c>
      <c r="AR33" s="307">
        <f t="shared" si="2"/>
        <v>0</v>
      </c>
      <c r="AT33" s="50">
        <f t="shared" si="3"/>
        <v>329558210.04996514</v>
      </c>
      <c r="AU33" s="50">
        <f t="shared" si="3"/>
        <v>1799474916.0826318</v>
      </c>
    </row>
    <row r="34" spans="2:47">
      <c r="C34" s="200"/>
      <c r="R34" s="315"/>
    </row>
    <row r="35" spans="2:47">
      <c r="C35" s="200"/>
    </row>
    <row r="36" spans="2:47">
      <c r="B36" s="20" t="s">
        <v>44</v>
      </c>
      <c r="C36" s="62" t="s">
        <v>230</v>
      </c>
      <c r="D36" s="20" t="s">
        <v>88</v>
      </c>
      <c r="E36" s="314">
        <f>SUMIFS('ABP Under Contract'!$C43:$Z43,'ABP Under Contract'!$C$6:$Z$6,'REC Spending'!$B36,'ABP Under Contract'!$C$7:$Z$7,'REC Spending'!E$4,'ABP Under Contract'!$C$8:$Z$8,'REC Spending'!E$7)</f>
        <v>16513627.140000025</v>
      </c>
      <c r="F36" s="314">
        <f>SUMIFS('ABP Under Contract'!$C43:$Z43,'ABP Under Contract'!$C$6:$Z$6,'REC Spending'!$B36,'ABP Under Contract'!$C$7:$Z$7,'REC Spending'!F$4,'ABP Under Contract'!$C$8:$Z$8,'REC Spending'!F$7)</f>
        <v>6255716.8260000013</v>
      </c>
      <c r="G36" s="314">
        <f>SUMIFS('ABP Under Contract'!$C43:$Z43,'ABP Under Contract'!$C$6:$Z$6,'REC Spending'!$B36,'ABP Under Contract'!$C$7:$Z$7,'REC Spending'!G$4,'ABP Under Contract'!$C$8:$Z$8,'REC Spending'!G$7)</f>
        <v>0</v>
      </c>
      <c r="H36" s="314">
        <f>SUMIFS('ABP Under Contract'!$C43:$Z43,'ABP Under Contract'!$C$6:$Z$6,'REC Spending'!$B36,'ABP Under Contract'!$C$7:$Z$7,'REC Spending'!H$4,'ABP Under Contract'!$C$8:$Z$8,'REC Spending'!H$7)</f>
        <v>0</v>
      </c>
      <c r="I36" s="314">
        <f>SUMIFS('ABP Under Contract'!$C43:$Z43,'ABP Under Contract'!$C$6:$Z$6,'REC Spending'!$B36,'ABP Under Contract'!$C$7:$Z$7,'REC Spending'!I$4,'ABP Under Contract'!$C$8:$Z$8,'REC Spending'!I$7)</f>
        <v>0</v>
      </c>
      <c r="J36" s="314">
        <f>SUMIFS('ABP Under Contract'!$C43:$Z43,'ABP Under Contract'!$C$6:$Z$6,'REC Spending'!$B36,'ABP Under Contract'!$C$7:$Z$7,'REC Spending'!J$4,'ABP Under Contract'!$C$8:$Z$8,'REC Spending'!J$7)</f>
        <v>0</v>
      </c>
      <c r="K36" s="316">
        <f>K8*_xlfn.IFNA(INDEX('General Inputs'!$E$9:$AF$11,MATCH('REC Spending'!$B36,'General Inputs'!$B$9:$B$11,0),MATCH('REC Spending'!$D36,'General Inputs'!$E$8:$AB$8,0)),SUMIFS('General Inputs'!$D$9:$D$11,'General Inputs'!$B$9:$B$11,'REC Spending'!$B36))</f>
        <v>0</v>
      </c>
      <c r="L36" s="316">
        <f>L8*_xlfn.IFNA(INDEX('General Inputs'!$E$9:$AF$11,MATCH('REC Spending'!$B36,'General Inputs'!$B$9:$B$11,0),MATCH('REC Spending'!$D36,'General Inputs'!$E$8:$AB$8,0)),SUMIFS('General Inputs'!$D$9:$D$11,'General Inputs'!$B$9:$B$11,'REC Spending'!$B36))</f>
        <v>0</v>
      </c>
      <c r="M36" s="316">
        <f>M8*_xlfn.IFNA(INDEX('General Inputs'!$E$9:$AF$11,MATCH('REC Spending'!$B36,'General Inputs'!$B$9:$B$11,0),MATCH('REC Spending'!$D36,'General Inputs'!$E$8:$AB$8,0)),SUMIFS('General Inputs'!$D$9:$D$11,'General Inputs'!$B$9:$B$11,'REC Spending'!$B36))</f>
        <v>0</v>
      </c>
      <c r="N36" s="297">
        <v>7708691.6050000004</v>
      </c>
      <c r="O36" s="297">
        <v>44308.395000000004</v>
      </c>
      <c r="P36" s="297">
        <v>1365128.2799999998</v>
      </c>
      <c r="Q36" s="316">
        <f>Q8*_xlfn.IFNA(INDEX('General Inputs'!$E$9:$AF$11,MATCH('REC Spending'!$B36,'General Inputs'!$B$9:$B$11,0),MATCH('REC Spending'!$D36,'General Inputs'!$E$8:$AB$8,0)),SUMIFS('General Inputs'!$D$9:$D$11,'General Inputs'!$B$9:$B$11,'REC Spending'!$B36))</f>
        <v>3261578.3561783303</v>
      </c>
      <c r="R36" s="316">
        <f>R8*_xlfn.IFNA(INDEX('General Inputs'!$E$9:$AF$11,MATCH('REC Spending'!$B36,'General Inputs'!$B$9:$B$11,0),MATCH('REC Spending'!$D36,'General Inputs'!$E$8:$AB$8,0)),SUMIFS('General Inputs'!$D$9:$D$11,'General Inputs'!$B$9:$B$11,'REC Spending'!$B36))</f>
        <v>0</v>
      </c>
      <c r="S36" s="316">
        <f>S8*_xlfn.IFNA(INDEX('General Inputs'!$E$9:$AF$11,MATCH('REC Spending'!$B36,'General Inputs'!$B$9:$B$11,0),MATCH('REC Spending'!$D36,'General Inputs'!$E$8:$AB$8,0)),SUMIFS('General Inputs'!$D$9:$D$11,'General Inputs'!$B$9:$B$11,'REC Spending'!$B36))</f>
        <v>0</v>
      </c>
      <c r="T36" s="316">
        <f>T8*_xlfn.IFNA(INDEX('General Inputs'!$E$9:$AF$11,MATCH('REC Spending'!$B36,'General Inputs'!$B$9:$B$11,0),MATCH('REC Spending'!$D36,'General Inputs'!$E$8:$AB$8,0)),SUMIFS('General Inputs'!$D$9:$D$11,'General Inputs'!$B$9:$B$11,'REC Spending'!$B36))</f>
        <v>0</v>
      </c>
      <c r="U36" s="316">
        <f>U8*_xlfn.IFNA(INDEX('General Inputs'!$E$9:$AF$11,MATCH('REC Spending'!$B36,'General Inputs'!$B$9:$B$11,0),MATCH('REC Spending'!$D36,'General Inputs'!$E$8:$AB$8,0)),SUMIFS('General Inputs'!$D$9:$D$11,'General Inputs'!$B$9:$B$11,'REC Spending'!$B36))</f>
        <v>0</v>
      </c>
      <c r="V36" s="316">
        <f>V8*_xlfn.IFNA(INDEX('General Inputs'!$E$9:$AF$11,MATCH('REC Spending'!$B36,'General Inputs'!$B$9:$B$11,0),MATCH('REC Spending'!$D36,'General Inputs'!$E$8:$AB$8,0)),SUMIFS('General Inputs'!$D$9:$D$11,'General Inputs'!$B$9:$B$11,'REC Spending'!$B36))</f>
        <v>0</v>
      </c>
      <c r="W36" s="316">
        <f>W8*_xlfn.IFNA(INDEX('General Inputs'!$E$9:$AF$11,MATCH('REC Spending'!$B36,'General Inputs'!$B$9:$B$11,0),MATCH('REC Spending'!$D36,'General Inputs'!$E$8:$AB$8,0)),SUMIFS('General Inputs'!$D$9:$D$11,'General Inputs'!$B$9:$B$11,'REC Spending'!$B36))</f>
        <v>0</v>
      </c>
      <c r="X36" s="316">
        <f>X8*_xlfn.IFNA(INDEX('General Inputs'!$E$9:$AF$11,MATCH('REC Spending'!$B36,'General Inputs'!$B$9:$B$11,0),MATCH('REC Spending'!$D36,'General Inputs'!$E$8:$AB$8,0)),SUMIFS('General Inputs'!$D$9:$D$11,'General Inputs'!$B$9:$B$11,'REC Spending'!$B36))</f>
        <v>0</v>
      </c>
      <c r="Y36" s="316">
        <f>Y8*_xlfn.IFNA(INDEX('General Inputs'!$E$9:$AF$11,MATCH('REC Spending'!$B36,'General Inputs'!$B$9:$B$11,0),MATCH('REC Spending'!$D36,'General Inputs'!$E$8:$AB$8,0)),SUMIFS('General Inputs'!$D$9:$D$11,'General Inputs'!$B$9:$B$11,'REC Spending'!$B36))</f>
        <v>0</v>
      </c>
      <c r="Z36" s="316">
        <f>Z8*_xlfn.IFNA(INDEX('General Inputs'!$E$9:$AF$11,MATCH('REC Spending'!$B36,'General Inputs'!$B$9:$B$11,0),MATCH('REC Spending'!$D36,'General Inputs'!$E$8:$AB$8,0)),SUMIFS('General Inputs'!$D$9:$D$11,'General Inputs'!$B$9:$B$11,'REC Spending'!$B36))</f>
        <v>0</v>
      </c>
      <c r="AB36" s="297"/>
      <c r="AC36" s="309">
        <f>AC8*_xlfn.IFNA(INDEX('General Inputs'!$E$9:$AF$11,MATCH('REC Spending'!$B36,'General Inputs'!$B$9:$B$11,0),MATCH('REC Spending'!$D36,'General Inputs'!$E$8:$AB$8,0)),SUMIFS('General Inputs'!$D$9:$D$11,'General Inputs'!$B$9:$B$11,'REC Spending'!$B36))</f>
        <v>1956947.0137069982</v>
      </c>
      <c r="AE36" s="50">
        <f t="shared" ref="AE36:AF61" si="65">SUMIFS($E36:$Z36,$E$5:$Z$5,AE$5)</f>
        <v>35149050.602178358</v>
      </c>
      <c r="AF36" s="50">
        <f t="shared" si="65"/>
        <v>0</v>
      </c>
      <c r="AG36" s="50">
        <f>SUM(AB36:AC36)</f>
        <v>1956947.0137069982</v>
      </c>
      <c r="AH36" s="50">
        <f>SUM(AE36:AF36)+SUM(AB36:AC36)</f>
        <v>37105997.615885355</v>
      </c>
    </row>
    <row r="37" spans="2:47">
      <c r="B37" s="20" t="s">
        <v>44</v>
      </c>
      <c r="C37" s="62" t="s">
        <v>230</v>
      </c>
      <c r="D37" s="20" t="s">
        <v>89</v>
      </c>
      <c r="E37" s="314">
        <f>SUMIFS('ABP Under Contract'!$C44:$Z44,'ABP Under Contract'!$C$6:$Z$6,'REC Spending'!$B37,'ABP Under Contract'!$C$7:$Z$7,'REC Spending'!E$4,'ABP Under Contract'!$C$8:$Z$8,'REC Spending'!E$7)</f>
        <v>27095413.370000042</v>
      </c>
      <c r="F37" s="314">
        <f>SUMIFS('ABP Under Contract'!$C44:$Z44,'ABP Under Contract'!$C$6:$Z$6,'REC Spending'!$B37,'ABP Under Contract'!$C$7:$Z$7,'REC Spending'!F$4,'ABP Under Contract'!$C$8:$Z$8,'REC Spending'!F$7)</f>
        <v>17737880.916000023</v>
      </c>
      <c r="G37" s="314">
        <f>SUMIFS('ABP Under Contract'!$C44:$Z44,'ABP Under Contract'!$C$6:$Z$6,'REC Spending'!$B37,'ABP Under Contract'!$C$7:$Z$7,'REC Spending'!G$4,'ABP Under Contract'!$C$8:$Z$8,'REC Spending'!G$7)</f>
        <v>11306715.058</v>
      </c>
      <c r="H37" s="314">
        <f>SUMIFS('ABP Under Contract'!$C44:$Z44,'ABP Under Contract'!$C$6:$Z$6,'REC Spending'!$B37,'ABP Under Contract'!$C$7:$Z$7,'REC Spending'!H$4,'ABP Under Contract'!$C$8:$Z$8,'REC Spending'!H$7)</f>
        <v>0</v>
      </c>
      <c r="I37" s="314">
        <f>SUMIFS('ABP Under Contract'!$C44:$Z44,'ABP Under Contract'!$C$6:$Z$6,'REC Spending'!$B37,'ABP Under Contract'!$C$7:$Z$7,'REC Spending'!I$4,'ABP Under Contract'!$C$8:$Z$8,'REC Spending'!I$7)</f>
        <v>0</v>
      </c>
      <c r="J37" s="314">
        <f>SUMIFS('ABP Under Contract'!$C44:$Z44,'ABP Under Contract'!$C$6:$Z$6,'REC Spending'!$B37,'ABP Under Contract'!$C$7:$Z$7,'REC Spending'!J$4,'ABP Under Contract'!$C$8:$Z$8,'REC Spending'!J$7)</f>
        <v>0</v>
      </c>
      <c r="K37" s="316">
        <f>K9*_xlfn.IFNA(INDEX('General Inputs'!$E$9:$AF$11,MATCH('REC Spending'!$B37,'General Inputs'!$B$9:$B$11,0),MATCH('REC Spending'!$D37,'General Inputs'!$E$8:$AB$8,0)),SUMIFS('General Inputs'!$D$9:$D$11,'General Inputs'!$B$9:$B$11,'REC Spending'!$B37))</f>
        <v>0</v>
      </c>
      <c r="L37" s="316">
        <f>L9*_xlfn.IFNA(INDEX('General Inputs'!$E$9:$AF$11,MATCH('REC Spending'!$B37,'General Inputs'!$B$9:$B$11,0),MATCH('REC Spending'!$D37,'General Inputs'!$E$8:$AB$8,0)),SUMIFS('General Inputs'!$D$9:$D$11,'General Inputs'!$B$9:$B$11,'REC Spending'!$B37))</f>
        <v>0</v>
      </c>
      <c r="M37" s="316">
        <f>M9*_xlfn.IFNA(INDEX('General Inputs'!$E$9:$AF$11,MATCH('REC Spending'!$B37,'General Inputs'!$B$9:$B$11,0),MATCH('REC Spending'!$D37,'General Inputs'!$E$8:$AB$8,0)),SUMIFS('General Inputs'!$D$9:$D$11,'General Inputs'!$B$9:$B$11,'REC Spending'!$B37))</f>
        <v>0</v>
      </c>
      <c r="N37" s="297">
        <v>5522258.8899999997</v>
      </c>
      <c r="O37" s="297">
        <v>31741.109999999997</v>
      </c>
      <c r="P37" s="297">
        <v>5431217.937169807</v>
      </c>
      <c r="Q37" s="316">
        <f>Q9*_xlfn.IFNA(INDEX('General Inputs'!$E$9:$AF$11,MATCH('REC Spending'!$B37,'General Inputs'!$B$9:$B$11,0),MATCH('REC Spending'!$D37,'General Inputs'!$E$8:$AB$8,0)),SUMIFS('General Inputs'!$D$9:$D$11,'General Inputs'!$B$9:$B$11,'REC Spending'!$B37))</f>
        <v>14480715.097082175</v>
      </c>
      <c r="R37" s="316">
        <f>R9*_xlfn.IFNA(INDEX('General Inputs'!$E$9:$AF$11,MATCH('REC Spending'!$B37,'General Inputs'!$B$9:$B$11,0),MATCH('REC Spending'!$D37,'General Inputs'!$E$8:$AB$8,0)),SUMIFS('General Inputs'!$D$9:$D$11,'General Inputs'!$B$9:$B$11,'REC Spending'!$B37))</f>
        <v>0</v>
      </c>
      <c r="S37" s="316">
        <f>S9*_xlfn.IFNA(INDEX('General Inputs'!$E$9:$AF$11,MATCH('REC Spending'!$B37,'General Inputs'!$B$9:$B$11,0),MATCH('REC Spending'!$D37,'General Inputs'!$E$8:$AB$8,0)),SUMIFS('General Inputs'!$D$9:$D$11,'General Inputs'!$B$9:$B$11,'REC Spending'!$B37))</f>
        <v>0</v>
      </c>
      <c r="T37" s="316">
        <f>T9*_xlfn.IFNA(INDEX('General Inputs'!$E$9:$AF$11,MATCH('REC Spending'!$B37,'General Inputs'!$B$9:$B$11,0),MATCH('REC Spending'!$D37,'General Inputs'!$E$8:$AB$8,0)),SUMIFS('General Inputs'!$D$9:$D$11,'General Inputs'!$B$9:$B$11,'REC Spending'!$B37))</f>
        <v>0</v>
      </c>
      <c r="U37" s="316">
        <f>U9*_xlfn.IFNA(INDEX('General Inputs'!$E$9:$AF$11,MATCH('REC Spending'!$B37,'General Inputs'!$B$9:$B$11,0),MATCH('REC Spending'!$D37,'General Inputs'!$E$8:$AB$8,0)),SUMIFS('General Inputs'!$D$9:$D$11,'General Inputs'!$B$9:$B$11,'REC Spending'!$B37))</f>
        <v>0</v>
      </c>
      <c r="V37" s="316">
        <f>V9*_xlfn.IFNA(INDEX('General Inputs'!$E$9:$AF$11,MATCH('REC Spending'!$B37,'General Inputs'!$B$9:$B$11,0),MATCH('REC Spending'!$D37,'General Inputs'!$E$8:$AB$8,0)),SUMIFS('General Inputs'!$D$9:$D$11,'General Inputs'!$B$9:$B$11,'REC Spending'!$B37))</f>
        <v>0</v>
      </c>
      <c r="W37" s="316">
        <f>W9*_xlfn.IFNA(INDEX('General Inputs'!$E$9:$AF$11,MATCH('REC Spending'!$B37,'General Inputs'!$B$9:$B$11,0),MATCH('REC Spending'!$D37,'General Inputs'!$E$8:$AB$8,0)),SUMIFS('General Inputs'!$D$9:$D$11,'General Inputs'!$B$9:$B$11,'REC Spending'!$B37))</f>
        <v>0</v>
      </c>
      <c r="X37" s="316">
        <f>X9*_xlfn.IFNA(INDEX('General Inputs'!$E$9:$AF$11,MATCH('REC Spending'!$B37,'General Inputs'!$B$9:$B$11,0),MATCH('REC Spending'!$D37,'General Inputs'!$E$8:$AB$8,0)),SUMIFS('General Inputs'!$D$9:$D$11,'General Inputs'!$B$9:$B$11,'REC Spending'!$B37))</f>
        <v>0</v>
      </c>
      <c r="Y37" s="316">
        <f>Y9*_xlfn.IFNA(INDEX('General Inputs'!$E$9:$AF$11,MATCH('REC Spending'!$B37,'General Inputs'!$B$9:$B$11,0),MATCH('REC Spending'!$D37,'General Inputs'!$E$8:$AB$8,0)),SUMIFS('General Inputs'!$D$9:$D$11,'General Inputs'!$B$9:$B$11,'REC Spending'!$B37))</f>
        <v>0</v>
      </c>
      <c r="Z37" s="316">
        <f>Z9*_xlfn.IFNA(INDEX('General Inputs'!$E$9:$AF$11,MATCH('REC Spending'!$B37,'General Inputs'!$B$9:$B$11,0),MATCH('REC Spending'!$D37,'General Inputs'!$E$8:$AB$8,0)),SUMIFS('General Inputs'!$D$9:$D$11,'General Inputs'!$B$9:$B$11,'REC Spending'!$B37))</f>
        <v>0</v>
      </c>
      <c r="AB37" s="297"/>
      <c r="AC37" s="309">
        <f>AC9*_xlfn.IFNA(INDEX('General Inputs'!$E$9:$AF$11,MATCH('REC Spending'!$B37,'General Inputs'!$B$9:$B$11,0),MATCH('REC Spending'!$D37,'General Inputs'!$E$8:$AB$8,0)),SUMIFS('General Inputs'!$D$9:$D$11,'General Inputs'!$B$9:$B$11,'REC Spending'!$B37))</f>
        <v>4037841.7223626804</v>
      </c>
      <c r="AE37" s="50">
        <f t="shared" si="65"/>
        <v>81605942.378252059</v>
      </c>
      <c r="AF37" s="50">
        <f t="shared" si="65"/>
        <v>0</v>
      </c>
      <c r="AG37" s="50">
        <f t="shared" ref="AG37:AG61" si="66">SUM(AB37:AC37)</f>
        <v>4037841.7223626804</v>
      </c>
      <c r="AH37" s="50">
        <f t="shared" ref="AH37:AH61" si="67">SUM(AE37:AF37)+SUM(AB37:AC37)</f>
        <v>85643784.100614741</v>
      </c>
    </row>
    <row r="38" spans="2:47">
      <c r="B38" s="20" t="s">
        <v>44</v>
      </c>
      <c r="C38" s="62" t="s">
        <v>230</v>
      </c>
      <c r="D38" s="20" t="s">
        <v>20</v>
      </c>
      <c r="E38" s="314">
        <f>SUMIFS('ABP Under Contract'!$C45:$Z45,'ABP Under Contract'!$C$6:$Z$6,'REC Spending'!$B38,'ABP Under Contract'!$C$7:$Z$7,'REC Spending'!E$4,'ABP Under Contract'!$C$8:$Z$8,'REC Spending'!E$7)</f>
        <v>16354648.289999994</v>
      </c>
      <c r="F38" s="314">
        <f>SUMIFS('ABP Under Contract'!$C45:$Z45,'ABP Under Contract'!$C$6:$Z$6,'REC Spending'!$B38,'ABP Under Contract'!$C$7:$Z$7,'REC Spending'!F$4,'ABP Under Contract'!$C$8:$Z$8,'REC Spending'!F$7)</f>
        <v>22827261.043999996</v>
      </c>
      <c r="G38" s="314">
        <f>SUMIFS('ABP Under Contract'!$C45:$Z45,'ABP Under Contract'!$C$6:$Z$6,'REC Spending'!$B38,'ABP Under Contract'!$C$7:$Z$7,'REC Spending'!G$4,'ABP Under Contract'!$C$8:$Z$8,'REC Spending'!G$7)</f>
        <v>24302175.16</v>
      </c>
      <c r="H38" s="314">
        <f>SUMIFS('ABP Under Contract'!$C45:$Z45,'ABP Under Contract'!$C$6:$Z$6,'REC Spending'!$B38,'ABP Under Contract'!$C$7:$Z$7,'REC Spending'!H$4,'ABP Under Contract'!$C$8:$Z$8,'REC Spending'!H$7)</f>
        <v>0</v>
      </c>
      <c r="I38" s="314">
        <f>SUMIFS('ABP Under Contract'!$C45:$Z45,'ABP Under Contract'!$C$6:$Z$6,'REC Spending'!$B38,'ABP Under Contract'!$C$7:$Z$7,'REC Spending'!I$4,'ABP Under Contract'!$C$8:$Z$8,'REC Spending'!I$7)</f>
        <v>0</v>
      </c>
      <c r="J38" s="314">
        <f>SUMIFS('ABP Under Contract'!$C45:$Z45,'ABP Under Contract'!$C$6:$Z$6,'REC Spending'!$B38,'ABP Under Contract'!$C$7:$Z$7,'REC Spending'!J$4,'ABP Under Contract'!$C$8:$Z$8,'REC Spending'!J$7)</f>
        <v>0</v>
      </c>
      <c r="K38" s="316">
        <f>K10*_xlfn.IFNA(INDEX('General Inputs'!$E$9:$AF$11,MATCH('REC Spending'!$B38,'General Inputs'!$B$9:$B$11,0),MATCH('REC Spending'!$D38,'General Inputs'!$E$8:$AB$8,0)),SUMIFS('General Inputs'!$D$9:$D$11,'General Inputs'!$B$9:$B$11,'REC Spending'!$B38))</f>
        <v>0</v>
      </c>
      <c r="L38" s="316">
        <f>L10*_xlfn.IFNA(INDEX('General Inputs'!$E$9:$AF$11,MATCH('REC Spending'!$B38,'General Inputs'!$B$9:$B$11,0),MATCH('REC Spending'!$D38,'General Inputs'!$E$8:$AB$8,0)),SUMIFS('General Inputs'!$D$9:$D$11,'General Inputs'!$B$9:$B$11,'REC Spending'!$B38))</f>
        <v>0</v>
      </c>
      <c r="M38" s="316">
        <f>M10*_xlfn.IFNA(INDEX('General Inputs'!$E$9:$AF$11,MATCH('REC Spending'!$B38,'General Inputs'!$B$9:$B$11,0),MATCH('REC Spending'!$D38,'General Inputs'!$E$8:$AB$8,0)),SUMIFS('General Inputs'!$D$9:$D$11,'General Inputs'!$B$9:$B$11,'REC Spending'!$B38))</f>
        <v>0</v>
      </c>
      <c r="N38" s="297">
        <v>4814327.97</v>
      </c>
      <c r="O38" s="297">
        <v>27672.030000000002</v>
      </c>
      <c r="P38" s="297">
        <v>6666673.3471698072</v>
      </c>
      <c r="Q38" s="316">
        <f>Q10*_xlfn.IFNA(INDEX('General Inputs'!$E$9:$AF$11,MATCH('REC Spending'!$B38,'General Inputs'!$B$9:$B$11,0),MATCH('REC Spending'!$D38,'General Inputs'!$E$8:$AB$8,0)),SUMIFS('General Inputs'!$D$9:$D$11,'General Inputs'!$B$9:$B$11,'REC Spending'!$B38))</f>
        <v>13658999.999999998</v>
      </c>
      <c r="R38" s="316">
        <f>R10*_xlfn.IFNA(INDEX('General Inputs'!$E$9:$AF$11,MATCH('REC Spending'!$B38,'General Inputs'!$B$9:$B$11,0),MATCH('REC Spending'!$D38,'General Inputs'!$E$8:$AB$8,0)),SUMIFS('General Inputs'!$D$9:$D$11,'General Inputs'!$B$9:$B$11,'REC Spending'!$B38))</f>
        <v>0</v>
      </c>
      <c r="S38" s="316">
        <f>S10*_xlfn.IFNA(INDEX('General Inputs'!$E$9:$AF$11,MATCH('REC Spending'!$B38,'General Inputs'!$B$9:$B$11,0),MATCH('REC Spending'!$D38,'General Inputs'!$E$8:$AB$8,0)),SUMIFS('General Inputs'!$D$9:$D$11,'General Inputs'!$B$9:$B$11,'REC Spending'!$B38))</f>
        <v>0</v>
      </c>
      <c r="T38" s="316">
        <f>T10*_xlfn.IFNA(INDEX('General Inputs'!$E$9:$AF$11,MATCH('REC Spending'!$B38,'General Inputs'!$B$9:$B$11,0),MATCH('REC Spending'!$D38,'General Inputs'!$E$8:$AB$8,0)),SUMIFS('General Inputs'!$D$9:$D$11,'General Inputs'!$B$9:$B$11,'REC Spending'!$B38))</f>
        <v>0</v>
      </c>
      <c r="U38" s="316">
        <f>U10*_xlfn.IFNA(INDEX('General Inputs'!$E$9:$AF$11,MATCH('REC Spending'!$B38,'General Inputs'!$B$9:$B$11,0),MATCH('REC Spending'!$D38,'General Inputs'!$E$8:$AB$8,0)),SUMIFS('General Inputs'!$D$9:$D$11,'General Inputs'!$B$9:$B$11,'REC Spending'!$B38))</f>
        <v>0</v>
      </c>
      <c r="V38" s="316">
        <f>V10*_xlfn.IFNA(INDEX('General Inputs'!$E$9:$AF$11,MATCH('REC Spending'!$B38,'General Inputs'!$B$9:$B$11,0),MATCH('REC Spending'!$D38,'General Inputs'!$E$8:$AB$8,0)),SUMIFS('General Inputs'!$D$9:$D$11,'General Inputs'!$B$9:$B$11,'REC Spending'!$B38))</f>
        <v>0</v>
      </c>
      <c r="W38" s="316">
        <f>W10*_xlfn.IFNA(INDEX('General Inputs'!$E$9:$AF$11,MATCH('REC Spending'!$B38,'General Inputs'!$B$9:$B$11,0),MATCH('REC Spending'!$D38,'General Inputs'!$E$8:$AB$8,0)),SUMIFS('General Inputs'!$D$9:$D$11,'General Inputs'!$B$9:$B$11,'REC Spending'!$B38))</f>
        <v>0</v>
      </c>
      <c r="X38" s="316">
        <f>X10*_xlfn.IFNA(INDEX('General Inputs'!$E$9:$AF$11,MATCH('REC Spending'!$B38,'General Inputs'!$B$9:$B$11,0),MATCH('REC Spending'!$D38,'General Inputs'!$E$8:$AB$8,0)),SUMIFS('General Inputs'!$D$9:$D$11,'General Inputs'!$B$9:$B$11,'REC Spending'!$B38))</f>
        <v>0</v>
      </c>
      <c r="Y38" s="316">
        <f>Y10*_xlfn.IFNA(INDEX('General Inputs'!$E$9:$AF$11,MATCH('REC Spending'!$B38,'General Inputs'!$B$9:$B$11,0),MATCH('REC Spending'!$D38,'General Inputs'!$E$8:$AB$8,0)),SUMIFS('General Inputs'!$D$9:$D$11,'General Inputs'!$B$9:$B$11,'REC Spending'!$B38))</f>
        <v>0</v>
      </c>
      <c r="Z38" s="316">
        <f>Z10*_xlfn.IFNA(INDEX('General Inputs'!$E$9:$AF$11,MATCH('REC Spending'!$B38,'General Inputs'!$B$9:$B$11,0),MATCH('REC Spending'!$D38,'General Inputs'!$E$8:$AB$8,0)),SUMIFS('General Inputs'!$D$9:$D$11,'General Inputs'!$B$9:$B$11,'REC Spending'!$B38))</f>
        <v>0</v>
      </c>
      <c r="AB38" s="297"/>
      <c r="AC38" s="309">
        <f>AC10*_xlfn.IFNA(INDEX('General Inputs'!$E$9:$AF$11,MATCH('REC Spending'!$B38,'General Inputs'!$B$9:$B$11,0),MATCH('REC Spending'!$D38,'General Inputs'!$E$8:$AB$8,0)),SUMIFS('General Inputs'!$D$9:$D$11,'General Inputs'!$B$9:$B$11,'REC Spending'!$B38))</f>
        <v>4814494.2158239875</v>
      </c>
      <c r="AE38" s="50">
        <f t="shared" si="65"/>
        <v>88651757.841169789</v>
      </c>
      <c r="AF38" s="50">
        <f t="shared" si="65"/>
        <v>0</v>
      </c>
      <c r="AG38" s="50">
        <f t="shared" si="66"/>
        <v>4814494.2158239875</v>
      </c>
      <c r="AH38" s="50">
        <f t="shared" si="67"/>
        <v>93466252.056993783</v>
      </c>
    </row>
    <row r="39" spans="2:47">
      <c r="B39" s="20" t="s">
        <v>44</v>
      </c>
      <c r="C39" s="62" t="s">
        <v>230</v>
      </c>
      <c r="D39" s="20" t="s">
        <v>21</v>
      </c>
      <c r="E39" s="314">
        <f>SUMIFS('ABP Under Contract'!$C46:$Z46,'ABP Under Contract'!$C$6:$Z$6,'REC Spending'!$B39,'ABP Under Contract'!$C$7:$Z$7,'REC Spending'!E$4,'ABP Under Contract'!$C$8:$Z$8,'REC Spending'!E$7)</f>
        <v>19142800.870000012</v>
      </c>
      <c r="F39" s="314">
        <f>SUMIFS('ABP Under Contract'!$C46:$Z46,'ABP Under Contract'!$C$6:$Z$6,'REC Spending'!$B39,'ABP Under Contract'!$C$7:$Z$7,'REC Spending'!F$4,'ABP Under Contract'!$C$8:$Z$8,'REC Spending'!F$7)</f>
        <v>24882566.237999998</v>
      </c>
      <c r="G39" s="314">
        <f>SUMIFS('ABP Under Contract'!$C46:$Z46,'ABP Under Contract'!$C$6:$Z$6,'REC Spending'!$B39,'ABP Under Contract'!$C$7:$Z$7,'REC Spending'!G$4,'ABP Under Contract'!$C$8:$Z$8,'REC Spending'!G$7)</f>
        <v>27135154.802000001</v>
      </c>
      <c r="H39" s="314">
        <f>SUMIFS('ABP Under Contract'!$C46:$Z46,'ABP Under Contract'!$C$6:$Z$6,'REC Spending'!$B39,'ABP Under Contract'!$C$7:$Z$7,'REC Spending'!H$4,'ABP Under Contract'!$C$8:$Z$8,'REC Spending'!H$7)</f>
        <v>0</v>
      </c>
      <c r="I39" s="314">
        <f>SUMIFS('ABP Under Contract'!$C46:$Z46,'ABP Under Contract'!$C$6:$Z$6,'REC Spending'!$B39,'ABP Under Contract'!$C$7:$Z$7,'REC Spending'!I$4,'ABP Under Contract'!$C$8:$Z$8,'REC Spending'!I$7)</f>
        <v>0</v>
      </c>
      <c r="J39" s="314">
        <f>SUMIFS('ABP Under Contract'!$C46:$Z46,'ABP Under Contract'!$C$6:$Z$6,'REC Spending'!$B39,'ABP Under Contract'!$C$7:$Z$7,'REC Spending'!J$4,'ABP Under Contract'!$C$8:$Z$8,'REC Spending'!J$7)</f>
        <v>0</v>
      </c>
      <c r="K39" s="316">
        <f>K11*_xlfn.IFNA(INDEX('General Inputs'!$E$9:$AF$11,MATCH('REC Spending'!$B39,'General Inputs'!$B$9:$B$11,0),MATCH('REC Spending'!$D39,'General Inputs'!$E$8:$AB$8,0)),SUMIFS('General Inputs'!$D$9:$D$11,'General Inputs'!$B$9:$B$11,'REC Spending'!$B39))</f>
        <v>0</v>
      </c>
      <c r="L39" s="316">
        <f>L11*_xlfn.IFNA(INDEX('General Inputs'!$E$9:$AF$11,MATCH('REC Spending'!$B39,'General Inputs'!$B$9:$B$11,0),MATCH('REC Spending'!$D39,'General Inputs'!$E$8:$AB$8,0)),SUMIFS('General Inputs'!$D$9:$D$11,'General Inputs'!$B$9:$B$11,'REC Spending'!$B39))</f>
        <v>0</v>
      </c>
      <c r="M39" s="316">
        <f>M11*_xlfn.IFNA(INDEX('General Inputs'!$E$9:$AF$11,MATCH('REC Spending'!$B39,'General Inputs'!$B$9:$B$11,0),MATCH('REC Spending'!$D39,'General Inputs'!$E$8:$AB$8,0)),SUMIFS('General Inputs'!$D$9:$D$11,'General Inputs'!$B$9:$B$11,'REC Spending'!$B39))</f>
        <v>0</v>
      </c>
      <c r="N39" s="297">
        <v>3381563.2849999997</v>
      </c>
      <c r="O39" s="297">
        <v>19436.715</v>
      </c>
      <c r="P39" s="297">
        <v>6627071.8807588778</v>
      </c>
      <c r="Q39" s="316">
        <f>Q11*_xlfn.IFNA(INDEX('General Inputs'!$E$9:$AF$11,MATCH('REC Spending'!$B39,'General Inputs'!$B$9:$B$11,0),MATCH('REC Spending'!$D39,'General Inputs'!$E$8:$AB$8,0)),SUMIFS('General Inputs'!$D$9:$D$11,'General Inputs'!$B$9:$B$11,'REC Spending'!$B39))</f>
        <v>13658999.999999998</v>
      </c>
      <c r="R39" s="316">
        <f>R11*_xlfn.IFNA(INDEX('General Inputs'!$E$9:$AF$11,MATCH('REC Spending'!$B39,'General Inputs'!$B$9:$B$11,0),MATCH('REC Spending'!$D39,'General Inputs'!$E$8:$AB$8,0)),SUMIFS('General Inputs'!$D$9:$D$11,'General Inputs'!$B$9:$B$11,'REC Spending'!$B39))</f>
        <v>0</v>
      </c>
      <c r="S39" s="316">
        <f>S11*_xlfn.IFNA(INDEX('General Inputs'!$E$9:$AF$11,MATCH('REC Spending'!$B39,'General Inputs'!$B$9:$B$11,0),MATCH('REC Spending'!$D39,'General Inputs'!$E$8:$AB$8,0)),SUMIFS('General Inputs'!$D$9:$D$11,'General Inputs'!$B$9:$B$11,'REC Spending'!$B39))</f>
        <v>0</v>
      </c>
      <c r="T39" s="316">
        <f>T11*_xlfn.IFNA(INDEX('General Inputs'!$E$9:$AF$11,MATCH('REC Spending'!$B39,'General Inputs'!$B$9:$B$11,0),MATCH('REC Spending'!$D39,'General Inputs'!$E$8:$AB$8,0)),SUMIFS('General Inputs'!$D$9:$D$11,'General Inputs'!$B$9:$B$11,'REC Spending'!$B39))</f>
        <v>0</v>
      </c>
      <c r="U39" s="316">
        <f>U11*_xlfn.IFNA(INDEX('General Inputs'!$E$9:$AF$11,MATCH('REC Spending'!$B39,'General Inputs'!$B$9:$B$11,0),MATCH('REC Spending'!$D39,'General Inputs'!$E$8:$AB$8,0)),SUMIFS('General Inputs'!$D$9:$D$11,'General Inputs'!$B$9:$B$11,'REC Spending'!$B39))</f>
        <v>0</v>
      </c>
      <c r="V39" s="316">
        <f>V11*_xlfn.IFNA(INDEX('General Inputs'!$E$9:$AF$11,MATCH('REC Spending'!$B39,'General Inputs'!$B$9:$B$11,0),MATCH('REC Spending'!$D39,'General Inputs'!$E$8:$AB$8,0)),SUMIFS('General Inputs'!$D$9:$D$11,'General Inputs'!$B$9:$B$11,'REC Spending'!$B39))</f>
        <v>0</v>
      </c>
      <c r="W39" s="316">
        <f>W11*_xlfn.IFNA(INDEX('General Inputs'!$E$9:$AF$11,MATCH('REC Spending'!$B39,'General Inputs'!$B$9:$B$11,0),MATCH('REC Spending'!$D39,'General Inputs'!$E$8:$AB$8,0)),SUMIFS('General Inputs'!$D$9:$D$11,'General Inputs'!$B$9:$B$11,'REC Spending'!$B39))</f>
        <v>0</v>
      </c>
      <c r="X39" s="316">
        <f>X11*_xlfn.IFNA(INDEX('General Inputs'!$E$9:$AF$11,MATCH('REC Spending'!$B39,'General Inputs'!$B$9:$B$11,0),MATCH('REC Spending'!$D39,'General Inputs'!$E$8:$AB$8,0)),SUMIFS('General Inputs'!$D$9:$D$11,'General Inputs'!$B$9:$B$11,'REC Spending'!$B39))</f>
        <v>0</v>
      </c>
      <c r="Y39" s="316">
        <f>Y11*_xlfn.IFNA(INDEX('General Inputs'!$E$9:$AF$11,MATCH('REC Spending'!$B39,'General Inputs'!$B$9:$B$11,0),MATCH('REC Spending'!$D39,'General Inputs'!$E$8:$AB$8,0)),SUMIFS('General Inputs'!$D$9:$D$11,'General Inputs'!$B$9:$B$11,'REC Spending'!$B39))</f>
        <v>0</v>
      </c>
      <c r="Z39" s="316">
        <f>Z11*_xlfn.IFNA(INDEX('General Inputs'!$E$9:$AF$11,MATCH('REC Spending'!$B39,'General Inputs'!$B$9:$B$11,0),MATCH('REC Spending'!$D39,'General Inputs'!$E$8:$AB$8,0)),SUMIFS('General Inputs'!$D$9:$D$11,'General Inputs'!$B$9:$B$11,'REC Spending'!$B39))</f>
        <v>0</v>
      </c>
      <c r="AB39" s="297"/>
      <c r="AC39" s="309">
        <f>AC11*_xlfn.IFNA(INDEX('General Inputs'!$E$9:$AF$11,MATCH('REC Spending'!$B39,'General Inputs'!$B$9:$B$11,0),MATCH('REC Spending'!$D39,'General Inputs'!$E$8:$AB$8,0)),SUMIFS('General Inputs'!$D$9:$D$11,'General Inputs'!$B$9:$B$11,'REC Spending'!$B39))</f>
        <v>4732200.7316286694</v>
      </c>
      <c r="AE39" s="50">
        <f t="shared" si="65"/>
        <v>94847593.790758893</v>
      </c>
      <c r="AF39" s="50">
        <f t="shared" si="65"/>
        <v>0</v>
      </c>
      <c r="AG39" s="50">
        <f t="shared" si="66"/>
        <v>4732200.7316286694</v>
      </c>
      <c r="AH39" s="50">
        <f t="shared" si="67"/>
        <v>99579794.522387564</v>
      </c>
    </row>
    <row r="40" spans="2:47">
      <c r="B40" s="20" t="s">
        <v>44</v>
      </c>
      <c r="C40" s="62" t="s">
        <v>230</v>
      </c>
      <c r="D40" s="20" t="s">
        <v>22</v>
      </c>
      <c r="E40" s="314">
        <f>SUMIFS('ABP Under Contract'!$C47:$Z47,'ABP Under Contract'!$C$6:$Z$6,'REC Spending'!$B40,'ABP Under Contract'!$C$7:$Z$7,'REC Spending'!E$4,'ABP Under Contract'!$C$8:$Z$8,'REC Spending'!E$7)</f>
        <v>35665879.649999969</v>
      </c>
      <c r="F40" s="314">
        <f>SUMIFS('ABP Under Contract'!$C47:$Z47,'ABP Under Contract'!$C$6:$Z$6,'REC Spending'!$B40,'ABP Under Contract'!$C$7:$Z$7,'REC Spending'!F$4,'ABP Under Contract'!$C$8:$Z$8,'REC Spending'!F$7)</f>
        <v>29190078.541833326</v>
      </c>
      <c r="G40" s="314">
        <f>SUMIFS('ABP Under Contract'!$C47:$Z47,'ABP Under Contract'!$C$6:$Z$6,'REC Spending'!$B40,'ABP Under Contract'!$C$7:$Z$7,'REC Spending'!G$4,'ABP Under Contract'!$C$8:$Z$8,'REC Spending'!G$7)</f>
        <v>30582178.251999997</v>
      </c>
      <c r="H40" s="314">
        <f>SUMIFS('ABP Under Contract'!$C47:$Z47,'ABP Under Contract'!$C$6:$Z$6,'REC Spending'!$B40,'ABP Under Contract'!$C$7:$Z$7,'REC Spending'!H$4,'ABP Under Contract'!$C$8:$Z$8,'REC Spending'!H$7)</f>
        <v>0</v>
      </c>
      <c r="I40" s="314">
        <f>SUMIFS('ABP Under Contract'!$C47:$Z47,'ABP Under Contract'!$C$6:$Z$6,'REC Spending'!$B40,'ABP Under Contract'!$C$7:$Z$7,'REC Spending'!I$4,'ABP Under Contract'!$C$8:$Z$8,'REC Spending'!I$7)</f>
        <v>0</v>
      </c>
      <c r="J40" s="314">
        <f>SUMIFS('ABP Under Contract'!$C47:$Z47,'ABP Under Contract'!$C$6:$Z$6,'REC Spending'!$B40,'ABP Under Contract'!$C$7:$Z$7,'REC Spending'!J$4,'ABP Under Contract'!$C$8:$Z$8,'REC Spending'!J$7)</f>
        <v>0</v>
      </c>
      <c r="K40" s="316">
        <f>K12*_xlfn.IFNA(INDEX('General Inputs'!$E$9:$AF$11,MATCH('REC Spending'!$B40,'General Inputs'!$B$9:$B$11,0),MATCH('REC Spending'!$D40,'General Inputs'!$E$8:$AB$8,0)),SUMIFS('General Inputs'!$D$9:$D$11,'General Inputs'!$B$9:$B$11,'REC Spending'!$B40))</f>
        <v>226030.81648681592</v>
      </c>
      <c r="L40" s="316">
        <f>L12*_xlfn.IFNA(INDEX('General Inputs'!$E$9:$AF$11,MATCH('REC Spending'!$B40,'General Inputs'!$B$9:$B$11,0),MATCH('REC Spending'!$D40,'General Inputs'!$E$8:$AB$8,0)),SUMIFS('General Inputs'!$D$9:$D$11,'General Inputs'!$B$9:$B$11,'REC Spending'!$B40))</f>
        <v>354415.40815849305</v>
      </c>
      <c r="M40" s="316">
        <f>M12*_xlfn.IFNA(INDEX('General Inputs'!$E$9:$AF$11,MATCH('REC Spending'!$B40,'General Inputs'!$B$9:$B$11,0),MATCH('REC Spending'!$D40,'General Inputs'!$E$8:$AB$8,0)),SUMIFS('General Inputs'!$D$9:$D$11,'General Inputs'!$B$9:$B$11,'REC Spending'!$B40))</f>
        <v>4504.3583052692466</v>
      </c>
      <c r="N40" s="297">
        <v>3240374.8149999999</v>
      </c>
      <c r="O40" s="297">
        <v>18625.185000000001</v>
      </c>
      <c r="P40" s="297">
        <v>6627071.8807588778</v>
      </c>
      <c r="Q40" s="316">
        <f>Q12*_xlfn.IFNA(INDEX('General Inputs'!$E$9:$AF$11,MATCH('REC Spending'!$B40,'General Inputs'!$B$9:$B$11,0),MATCH('REC Spending'!$D40,'General Inputs'!$E$8:$AB$8,0)),SUMIFS('General Inputs'!$D$9:$D$11,'General Inputs'!$B$9:$B$11,'REC Spending'!$B40))</f>
        <v>13544999.999999998</v>
      </c>
      <c r="R40" s="316">
        <f>R12*_xlfn.IFNA(INDEX('General Inputs'!$E$9:$AF$11,MATCH('REC Spending'!$B40,'General Inputs'!$B$9:$B$11,0),MATCH('REC Spending'!$D40,'General Inputs'!$E$8:$AB$8,0)),SUMIFS('General Inputs'!$D$9:$D$11,'General Inputs'!$B$9:$B$11,'REC Spending'!$B40))</f>
        <v>0</v>
      </c>
      <c r="S40" s="316">
        <f>S12*_xlfn.IFNA(INDEX('General Inputs'!$E$9:$AF$11,MATCH('REC Spending'!$B40,'General Inputs'!$B$9:$B$11,0),MATCH('REC Spending'!$D40,'General Inputs'!$E$8:$AB$8,0)),SUMIFS('General Inputs'!$D$9:$D$11,'General Inputs'!$B$9:$B$11,'REC Spending'!$B40))</f>
        <v>0</v>
      </c>
      <c r="T40" s="316">
        <f>T12*_xlfn.IFNA(INDEX('General Inputs'!$E$9:$AF$11,MATCH('REC Spending'!$B40,'General Inputs'!$B$9:$B$11,0),MATCH('REC Spending'!$D40,'General Inputs'!$E$8:$AB$8,0)),SUMIFS('General Inputs'!$D$9:$D$11,'General Inputs'!$B$9:$B$11,'REC Spending'!$B40))</f>
        <v>0</v>
      </c>
      <c r="U40" s="316">
        <f>U12*_xlfn.IFNA(INDEX('General Inputs'!$E$9:$AF$11,MATCH('REC Spending'!$B40,'General Inputs'!$B$9:$B$11,0),MATCH('REC Spending'!$D40,'General Inputs'!$E$8:$AB$8,0)),SUMIFS('General Inputs'!$D$9:$D$11,'General Inputs'!$B$9:$B$11,'REC Spending'!$B40))</f>
        <v>0</v>
      </c>
      <c r="V40" s="316">
        <f>V12*_xlfn.IFNA(INDEX('General Inputs'!$E$9:$AF$11,MATCH('REC Spending'!$B40,'General Inputs'!$B$9:$B$11,0),MATCH('REC Spending'!$D40,'General Inputs'!$E$8:$AB$8,0)),SUMIFS('General Inputs'!$D$9:$D$11,'General Inputs'!$B$9:$B$11,'REC Spending'!$B40))</f>
        <v>0</v>
      </c>
      <c r="W40" s="316">
        <f>W12*_xlfn.IFNA(INDEX('General Inputs'!$E$9:$AF$11,MATCH('REC Spending'!$B40,'General Inputs'!$B$9:$B$11,0),MATCH('REC Spending'!$D40,'General Inputs'!$E$8:$AB$8,0)),SUMIFS('General Inputs'!$D$9:$D$11,'General Inputs'!$B$9:$B$11,'REC Spending'!$B40))</f>
        <v>0</v>
      </c>
      <c r="X40" s="316">
        <f>X12*_xlfn.IFNA(INDEX('General Inputs'!$E$9:$AF$11,MATCH('REC Spending'!$B40,'General Inputs'!$B$9:$B$11,0),MATCH('REC Spending'!$D40,'General Inputs'!$E$8:$AB$8,0)),SUMIFS('General Inputs'!$D$9:$D$11,'General Inputs'!$B$9:$B$11,'REC Spending'!$B40))</f>
        <v>0</v>
      </c>
      <c r="Y40" s="316">
        <f>Y12*_xlfn.IFNA(INDEX('General Inputs'!$E$9:$AF$11,MATCH('REC Spending'!$B40,'General Inputs'!$B$9:$B$11,0),MATCH('REC Spending'!$D40,'General Inputs'!$E$8:$AB$8,0)),SUMIFS('General Inputs'!$D$9:$D$11,'General Inputs'!$B$9:$B$11,'REC Spending'!$B40))</f>
        <v>0</v>
      </c>
      <c r="Z40" s="316">
        <f>Z12*_xlfn.IFNA(INDEX('General Inputs'!$E$9:$AF$11,MATCH('REC Spending'!$B40,'General Inputs'!$B$9:$B$11,0),MATCH('REC Spending'!$D40,'General Inputs'!$E$8:$AB$8,0)),SUMIFS('General Inputs'!$D$9:$D$11,'General Inputs'!$B$9:$B$11,'REC Spending'!$B40))</f>
        <v>0</v>
      </c>
      <c r="AB40" s="297"/>
      <c r="AC40" s="309">
        <f>AC12*_xlfn.IFNA(INDEX('General Inputs'!$E$9:$AF$11,MATCH('REC Spending'!$B40,'General Inputs'!$B$9:$B$11,0),MATCH('REC Spending'!$D40,'General Inputs'!$E$8:$AB$8,0)),SUMIFS('General Inputs'!$D$9:$D$11,'General Inputs'!$B$9:$B$11,'REC Spending'!$B40))</f>
        <v>4659051.8580970205</v>
      </c>
      <c r="AE40" s="50">
        <f t="shared" si="65"/>
        <v>119454158.90754277</v>
      </c>
      <c r="AF40" s="50">
        <f t="shared" si="65"/>
        <v>0</v>
      </c>
      <c r="AG40" s="50">
        <f t="shared" si="66"/>
        <v>4659051.8580970205</v>
      </c>
      <c r="AH40" s="50">
        <f t="shared" si="67"/>
        <v>124113210.76563978</v>
      </c>
    </row>
    <row r="41" spans="2:47">
      <c r="B41" s="20" t="s">
        <v>44</v>
      </c>
      <c r="C41" s="62" t="s">
        <v>230</v>
      </c>
      <c r="D41" s="20" t="s">
        <v>23</v>
      </c>
      <c r="E41" s="314">
        <f>SUMIFS('ABP Under Contract'!$C48:$Z48,'ABP Under Contract'!$C$6:$Z$6,'REC Spending'!$B41,'ABP Under Contract'!$C$7:$Z$7,'REC Spending'!E$4,'ABP Under Contract'!$C$8:$Z$8,'REC Spending'!E$7)</f>
        <v>23947805.349999975</v>
      </c>
      <c r="F41" s="314">
        <f>SUMIFS('ABP Under Contract'!$C48:$Z48,'ABP Under Contract'!$C$6:$Z$6,'REC Spending'!$B41,'ABP Under Contract'!$C$7:$Z$7,'REC Spending'!F$4,'ABP Under Contract'!$C$8:$Z$8,'REC Spending'!F$7)</f>
        <v>26080656.78241666</v>
      </c>
      <c r="G41" s="314">
        <f>SUMIFS('ABP Under Contract'!$C48:$Z48,'ABP Under Contract'!$C$6:$Z$6,'REC Spending'!$B41,'ABP Under Contract'!$C$7:$Z$7,'REC Spending'!G$4,'ABP Under Contract'!$C$8:$Z$8,'REC Spending'!G$7)</f>
        <v>40100268.39599999</v>
      </c>
      <c r="H41" s="314">
        <f>SUMIFS('ABP Under Contract'!$C48:$Z48,'ABP Under Contract'!$C$6:$Z$6,'REC Spending'!$B41,'ABP Under Contract'!$C$7:$Z$7,'REC Spending'!H$4,'ABP Under Contract'!$C$8:$Z$8,'REC Spending'!H$7)</f>
        <v>48073.600000000006</v>
      </c>
      <c r="I41" s="314">
        <f>SUMIFS('ABP Under Contract'!$C48:$Z48,'ABP Under Contract'!$C$6:$Z$6,'REC Spending'!$B41,'ABP Under Contract'!$C$7:$Z$7,'REC Spending'!I$4,'ABP Under Contract'!$C$8:$Z$8,'REC Spending'!I$7)</f>
        <v>1634930.5949999997</v>
      </c>
      <c r="J41" s="314">
        <f>SUMIFS('ABP Under Contract'!$C48:$Z48,'ABP Under Contract'!$C$6:$Z$6,'REC Spending'!$B41,'ABP Under Contract'!$C$7:$Z$7,'REC Spending'!J$4,'ABP Under Contract'!$C$8:$Z$8,'REC Spending'!J$7)</f>
        <v>0</v>
      </c>
      <c r="K41" s="316">
        <f>K13*_xlfn.IFNA(INDEX('General Inputs'!$E$9:$AF$11,MATCH('REC Spending'!$B41,'General Inputs'!$B$9:$B$11,0),MATCH('REC Spending'!$D41,'General Inputs'!$E$8:$AB$8,0)),SUMIFS('General Inputs'!$D$9:$D$11,'General Inputs'!$B$9:$B$11,'REC Spending'!$B41))</f>
        <v>2055669.8685177462</v>
      </c>
      <c r="L41" s="316">
        <f>L13*_xlfn.IFNA(INDEX('General Inputs'!$E$9:$AF$11,MATCH('REC Spending'!$B41,'General Inputs'!$B$9:$B$11,0),MATCH('REC Spending'!$D41,'General Inputs'!$E$8:$AB$8,0)),SUMIFS('General Inputs'!$D$9:$D$11,'General Inputs'!$B$9:$B$11,'REC Spending'!$B41))</f>
        <v>1937202.7892598924</v>
      </c>
      <c r="M41" s="316">
        <f>M13*_xlfn.IFNA(INDEX('General Inputs'!$E$9:$AF$11,MATCH('REC Spending'!$B41,'General Inputs'!$B$9:$B$11,0),MATCH('REC Spending'!$D41,'General Inputs'!$E$8:$AB$8,0)),SUMIFS('General Inputs'!$D$9:$D$11,'General Inputs'!$B$9:$B$11,'REC Spending'!$B41))</f>
        <v>81389.74451236795</v>
      </c>
      <c r="N41" s="297">
        <v>1268707.6599999999</v>
      </c>
      <c r="O41" s="297">
        <v>7292.3399999999992</v>
      </c>
      <c r="P41" s="297">
        <v>7386440.5804498689</v>
      </c>
      <c r="Q41" s="316">
        <f>Q13*_xlfn.IFNA(INDEX('General Inputs'!$E$9:$AF$11,MATCH('REC Spending'!$B41,'General Inputs'!$B$9:$B$11,0),MATCH('REC Spending'!$D41,'General Inputs'!$E$8:$AB$8,0)),SUMIFS('General Inputs'!$D$9:$D$11,'General Inputs'!$B$9:$B$11,'REC Spending'!$B41))</f>
        <v>13544999.999999998</v>
      </c>
      <c r="R41" s="316">
        <f>R13*_xlfn.IFNA(INDEX('General Inputs'!$E$9:$AF$11,MATCH('REC Spending'!$B41,'General Inputs'!$B$9:$B$11,0),MATCH('REC Spending'!$D41,'General Inputs'!$E$8:$AB$8,0)),SUMIFS('General Inputs'!$D$9:$D$11,'General Inputs'!$B$9:$B$11,'REC Spending'!$B41))</f>
        <v>2560733.5961258593</v>
      </c>
      <c r="S41" s="316">
        <f>S13*_xlfn.IFNA(INDEX('General Inputs'!$E$9:$AF$11,MATCH('REC Spending'!$B41,'General Inputs'!$B$9:$B$11,0),MATCH('REC Spending'!$D41,'General Inputs'!$E$8:$AB$8,0)),SUMIFS('General Inputs'!$D$9:$D$11,'General Inputs'!$B$9:$B$11,'REC Spending'!$B41))</f>
        <v>1942876.2737707661</v>
      </c>
      <c r="T41" s="316">
        <f>T13*_xlfn.IFNA(INDEX('General Inputs'!$E$9:$AF$11,MATCH('REC Spending'!$B41,'General Inputs'!$B$9:$B$11,0),MATCH('REC Spending'!$D41,'General Inputs'!$E$8:$AB$8,0)),SUMIFS('General Inputs'!$D$9:$D$11,'General Inputs'!$B$9:$B$11,'REC Spending'!$B41))</f>
        <v>0</v>
      </c>
      <c r="U41" s="316">
        <f>U13*_xlfn.IFNA(INDEX('General Inputs'!$E$9:$AF$11,MATCH('REC Spending'!$B41,'General Inputs'!$B$9:$B$11,0),MATCH('REC Spending'!$D41,'General Inputs'!$E$8:$AB$8,0)),SUMIFS('General Inputs'!$D$9:$D$11,'General Inputs'!$B$9:$B$11,'REC Spending'!$B41))</f>
        <v>0</v>
      </c>
      <c r="V41" s="316">
        <f>V13*_xlfn.IFNA(INDEX('General Inputs'!$E$9:$AF$11,MATCH('REC Spending'!$B41,'General Inputs'!$B$9:$B$11,0),MATCH('REC Spending'!$D41,'General Inputs'!$E$8:$AB$8,0)),SUMIFS('General Inputs'!$D$9:$D$11,'General Inputs'!$B$9:$B$11,'REC Spending'!$B41))</f>
        <v>0</v>
      </c>
      <c r="W41" s="316">
        <f>W13*_xlfn.IFNA(INDEX('General Inputs'!$E$9:$AF$11,MATCH('REC Spending'!$B41,'General Inputs'!$B$9:$B$11,0),MATCH('REC Spending'!$D41,'General Inputs'!$E$8:$AB$8,0)),SUMIFS('General Inputs'!$D$9:$D$11,'General Inputs'!$B$9:$B$11,'REC Spending'!$B41))</f>
        <v>2571378.1928312434</v>
      </c>
      <c r="X41" s="316">
        <f>X13*_xlfn.IFNA(INDEX('General Inputs'!$E$9:$AF$11,MATCH('REC Spending'!$B41,'General Inputs'!$B$9:$B$11,0),MATCH('REC Spending'!$D41,'General Inputs'!$E$8:$AB$8,0)),SUMIFS('General Inputs'!$D$9:$D$11,'General Inputs'!$B$9:$B$11,'REC Spending'!$B41))</f>
        <v>0</v>
      </c>
      <c r="Y41" s="316">
        <f>Y13*_xlfn.IFNA(INDEX('General Inputs'!$E$9:$AF$11,MATCH('REC Spending'!$B41,'General Inputs'!$B$9:$B$11,0),MATCH('REC Spending'!$D41,'General Inputs'!$E$8:$AB$8,0)),SUMIFS('General Inputs'!$D$9:$D$11,'General Inputs'!$B$9:$B$11,'REC Spending'!$B41))</f>
        <v>0</v>
      </c>
      <c r="Z41" s="316">
        <f>Z13*_xlfn.IFNA(INDEX('General Inputs'!$E$9:$AF$11,MATCH('REC Spending'!$B41,'General Inputs'!$B$9:$B$11,0),MATCH('REC Spending'!$D41,'General Inputs'!$E$8:$AB$8,0)),SUMIFS('General Inputs'!$D$9:$D$11,'General Inputs'!$B$9:$B$11,'REC Spending'!$B41))</f>
        <v>0</v>
      </c>
      <c r="AB41" s="297"/>
      <c r="AC41" s="309">
        <f>AC13*_xlfn.IFNA(INDEX('General Inputs'!$E$9:$AF$11,MATCH('REC Spending'!$B41,'General Inputs'!$B$9:$B$11,0),MATCH('REC Spending'!$D41,'General Inputs'!$E$8:$AB$8,0)),SUMIFS('General Inputs'!$D$9:$D$11,'General Inputs'!$B$9:$B$11,'REC Spending'!$B41))</f>
        <v>4641007.3628739165</v>
      </c>
      <c r="AE41" s="50">
        <f t="shared" si="65"/>
        <v>118093437.70615649</v>
      </c>
      <c r="AF41" s="50">
        <f t="shared" si="65"/>
        <v>7074988.0627278686</v>
      </c>
      <c r="AG41" s="50">
        <f t="shared" si="66"/>
        <v>4641007.3628739165</v>
      </c>
      <c r="AH41" s="50">
        <f t="shared" si="67"/>
        <v>129809433.13175827</v>
      </c>
    </row>
    <row r="42" spans="2:47">
      <c r="B42" s="20" t="s">
        <v>44</v>
      </c>
      <c r="C42" s="62" t="s">
        <v>230</v>
      </c>
      <c r="D42" s="20" t="s">
        <v>24</v>
      </c>
      <c r="E42" s="314">
        <f>SUMIFS('ABP Under Contract'!$C49:$Z49,'ABP Under Contract'!$C$6:$Z$6,'REC Spending'!$B42,'ABP Under Contract'!$C$7:$Z$7,'REC Spending'!E$4,'ABP Under Contract'!$C$8:$Z$8,'REC Spending'!E$7)</f>
        <v>6259165.4500000048</v>
      </c>
      <c r="F42" s="314">
        <f>SUMIFS('ABP Under Contract'!$C49:$Z49,'ABP Under Contract'!$C$6:$Z$6,'REC Spending'!$B42,'ABP Under Contract'!$C$7:$Z$7,'REC Spending'!F$4,'ABP Under Contract'!$C$8:$Z$8,'REC Spending'!F$7)</f>
        <v>17452807.178500012</v>
      </c>
      <c r="G42" s="314">
        <f>SUMIFS('ABP Under Contract'!$C49:$Z49,'ABP Under Contract'!$C$6:$Z$6,'REC Spending'!$B42,'ABP Under Contract'!$C$7:$Z$7,'REC Spending'!G$4,'ABP Under Contract'!$C$8:$Z$8,'REC Spending'!G$7)</f>
        <v>37818303.483333334</v>
      </c>
      <c r="H42" s="314">
        <f>SUMIFS('ABP Under Contract'!$C49:$Z49,'ABP Under Contract'!$C$6:$Z$6,'REC Spending'!$B42,'ABP Under Contract'!$C$7:$Z$7,'REC Spending'!H$4,'ABP Under Contract'!$C$8:$Z$8,'REC Spending'!H$7)</f>
        <v>507304.00549999997</v>
      </c>
      <c r="I42" s="314">
        <f>SUMIFS('ABP Under Contract'!$C49:$Z49,'ABP Under Contract'!$C$6:$Z$6,'REC Spending'!$B42,'ABP Under Contract'!$C$7:$Z$7,'REC Spending'!I$4,'ABP Under Contract'!$C$8:$Z$8,'REC Spending'!I$7)</f>
        <v>2811071.6294999993</v>
      </c>
      <c r="J42" s="314">
        <f>SUMIFS('ABP Under Contract'!$C49:$Z49,'ABP Under Contract'!$C$6:$Z$6,'REC Spending'!$B42,'ABP Under Contract'!$C$7:$Z$7,'REC Spending'!J$4,'ABP Under Contract'!$C$8:$Z$8,'REC Spending'!J$7)</f>
        <v>12026119.459999999</v>
      </c>
      <c r="K42" s="316">
        <f>K14*_xlfn.IFNA(INDEX('General Inputs'!$E$9:$AF$11,MATCH('REC Spending'!$B42,'General Inputs'!$B$9:$B$11,0),MATCH('REC Spending'!$D42,'General Inputs'!$E$8:$AB$8,0)),SUMIFS('General Inputs'!$D$9:$D$11,'General Inputs'!$B$9:$B$11,'REC Spending'!$B42))</f>
        <v>9457322.7418339942</v>
      </c>
      <c r="L42" s="316">
        <f>L14*_xlfn.IFNA(INDEX('General Inputs'!$E$9:$AF$11,MATCH('REC Spending'!$B42,'General Inputs'!$B$9:$B$11,0),MATCH('REC Spending'!$D42,'General Inputs'!$E$8:$AB$8,0)),SUMIFS('General Inputs'!$D$9:$D$11,'General Inputs'!$B$9:$B$11,'REC Spending'!$B42))</f>
        <v>9474820.0215920452</v>
      </c>
      <c r="M42" s="316">
        <f>M14*_xlfn.IFNA(INDEX('General Inputs'!$E$9:$AF$11,MATCH('REC Spending'!$B42,'General Inputs'!$B$9:$B$11,0),MATCH('REC Spending'!$D42,'General Inputs'!$E$8:$AB$8,0)),SUMIFS('General Inputs'!$D$9:$D$11,'General Inputs'!$B$9:$B$11,'REC Spending'!$B42))</f>
        <v>419761.24939680024</v>
      </c>
      <c r="N42" s="297">
        <v>201839.85499999998</v>
      </c>
      <c r="O42" s="297">
        <v>1160.145</v>
      </c>
      <c r="P42" s="297">
        <v>7386440.5804498689</v>
      </c>
      <c r="Q42" s="316">
        <f>Q14*_xlfn.IFNA(INDEX('General Inputs'!$E$9:$AF$11,MATCH('REC Spending'!$B42,'General Inputs'!$B$9:$B$11,0),MATCH('REC Spending'!$D42,'General Inputs'!$E$8:$AB$8,0)),SUMIFS('General Inputs'!$D$9:$D$11,'General Inputs'!$B$9:$B$11,'REC Spending'!$B42))</f>
        <v>14203808.630088165</v>
      </c>
      <c r="R42" s="316">
        <f>R14*_xlfn.IFNA(INDEX('General Inputs'!$E$9:$AF$11,MATCH('REC Spending'!$B42,'General Inputs'!$B$9:$B$11,0),MATCH('REC Spending'!$D42,'General Inputs'!$E$8:$AB$8,0)),SUMIFS('General Inputs'!$D$9:$D$11,'General Inputs'!$B$9:$B$11,'REC Spending'!$B42))</f>
        <v>28142099.055766948</v>
      </c>
      <c r="S42" s="316">
        <f>S14*_xlfn.IFNA(INDEX('General Inputs'!$E$9:$AF$11,MATCH('REC Spending'!$B42,'General Inputs'!$B$9:$B$11,0),MATCH('REC Spending'!$D42,'General Inputs'!$E$8:$AB$8,0)),SUMIFS('General Inputs'!$D$9:$D$11,'General Inputs'!$B$9:$B$11,'REC Spending'!$B42))</f>
        <v>7804294.3387595378</v>
      </c>
      <c r="T42" s="316">
        <f>T14*_xlfn.IFNA(INDEX('General Inputs'!$E$9:$AF$11,MATCH('REC Spending'!$B42,'General Inputs'!$B$9:$B$11,0),MATCH('REC Spending'!$D42,'General Inputs'!$E$8:$AB$8,0)),SUMIFS('General Inputs'!$D$9:$D$11,'General Inputs'!$B$9:$B$11,'REC Spending'!$B42))</f>
        <v>429592.36252689542</v>
      </c>
      <c r="U42" s="316">
        <f>U14*_xlfn.IFNA(INDEX('General Inputs'!$E$9:$AF$11,MATCH('REC Spending'!$B42,'General Inputs'!$B$9:$B$11,0),MATCH('REC Spending'!$D42,'General Inputs'!$E$8:$AB$8,0)),SUMIFS('General Inputs'!$D$9:$D$11,'General Inputs'!$B$9:$B$11,'REC Spending'!$B42))</f>
        <v>2955957.0640360173</v>
      </c>
      <c r="V42" s="316">
        <f>V14*_xlfn.IFNA(INDEX('General Inputs'!$E$9:$AF$11,MATCH('REC Spending'!$B42,'General Inputs'!$B$9:$B$11,0),MATCH('REC Spending'!$D42,'General Inputs'!$E$8:$AB$8,0)),SUMIFS('General Inputs'!$D$9:$D$11,'General Inputs'!$B$9:$B$11,'REC Spending'!$B42))</f>
        <v>1988521.2984348298</v>
      </c>
      <c r="W42" s="316">
        <f>W14*_xlfn.IFNA(INDEX('General Inputs'!$E$9:$AF$11,MATCH('REC Spending'!$B42,'General Inputs'!$B$9:$B$11,0),MATCH('REC Spending'!$D42,'General Inputs'!$E$8:$AB$8,0)),SUMIFS('General Inputs'!$D$9:$D$11,'General Inputs'!$B$9:$B$11,'REC Spending'!$B42))</f>
        <v>9080095.7987478655</v>
      </c>
      <c r="X42" s="316">
        <f>X14*_xlfn.IFNA(INDEX('General Inputs'!$E$9:$AF$11,MATCH('REC Spending'!$B42,'General Inputs'!$B$9:$B$11,0),MATCH('REC Spending'!$D42,'General Inputs'!$E$8:$AB$8,0)),SUMIFS('General Inputs'!$D$9:$D$11,'General Inputs'!$B$9:$B$11,'REC Spending'!$B42))</f>
        <v>0</v>
      </c>
      <c r="Y42" s="316">
        <f>Y14*_xlfn.IFNA(INDEX('General Inputs'!$E$9:$AF$11,MATCH('REC Spending'!$B42,'General Inputs'!$B$9:$B$11,0),MATCH('REC Spending'!$D42,'General Inputs'!$E$8:$AB$8,0)),SUMIFS('General Inputs'!$D$9:$D$11,'General Inputs'!$B$9:$B$11,'REC Spending'!$B42))</f>
        <v>0</v>
      </c>
      <c r="Z42" s="316">
        <f>Z14*_xlfn.IFNA(INDEX('General Inputs'!$E$9:$AF$11,MATCH('REC Spending'!$B42,'General Inputs'!$B$9:$B$11,0),MATCH('REC Spending'!$D42,'General Inputs'!$E$8:$AB$8,0)),SUMIFS('General Inputs'!$D$9:$D$11,'General Inputs'!$B$9:$B$11,'REC Spending'!$B42))</f>
        <v>0</v>
      </c>
      <c r="AB42" s="297"/>
      <c r="AC42" s="309">
        <f>AC14*_xlfn.IFNA(INDEX('General Inputs'!$E$9:$AF$11,MATCH('REC Spending'!$B42,'General Inputs'!$B$9:$B$11,0),MATCH('REC Spending'!$D42,'General Inputs'!$E$8:$AB$8,0)),SUMIFS('General Inputs'!$D$9:$D$11,'General Inputs'!$B$9:$B$11,'REC Spending'!$B42))</f>
        <v>4850157.5626517888</v>
      </c>
      <c r="AE42" s="50">
        <f t="shared" si="65"/>
        <v>118019924.43019423</v>
      </c>
      <c r="AF42" s="50">
        <f t="shared" si="65"/>
        <v>50400559.918272093</v>
      </c>
      <c r="AG42" s="50">
        <f t="shared" si="66"/>
        <v>4850157.5626517888</v>
      </c>
      <c r="AH42" s="50">
        <f t="shared" si="67"/>
        <v>173270641.91111812</v>
      </c>
    </row>
    <row r="43" spans="2:47">
      <c r="B43" s="20" t="s">
        <v>44</v>
      </c>
      <c r="C43" s="62" t="s">
        <v>230</v>
      </c>
      <c r="D43" s="20" t="s">
        <v>25</v>
      </c>
      <c r="E43" s="314">
        <f>SUMIFS('ABP Under Contract'!$C50:$Z50,'ABP Under Contract'!$C$6:$Z$6,'REC Spending'!$B43,'ABP Under Contract'!$C$7:$Z$7,'REC Spending'!E$4,'ABP Under Contract'!$C$8:$Z$8,'REC Spending'!E$7)</f>
        <v>38880.36</v>
      </c>
      <c r="F43" s="314">
        <f>SUMIFS('ABP Under Contract'!$C50:$Z50,'ABP Under Contract'!$C$6:$Z$6,'REC Spending'!$B43,'ABP Under Contract'!$C$7:$Z$7,'REC Spending'!F$4,'ABP Under Contract'!$C$8:$Z$8,'REC Spending'!F$7)</f>
        <v>12337174.220583333</v>
      </c>
      <c r="G43" s="314">
        <f>SUMIFS('ABP Under Contract'!$C50:$Z50,'ABP Under Contract'!$C$6:$Z$6,'REC Spending'!$B43,'ABP Under Contract'!$C$7:$Z$7,'REC Spending'!G$4,'ABP Under Contract'!$C$8:$Z$8,'REC Spending'!G$7)</f>
        <v>38591476.235333338</v>
      </c>
      <c r="H43" s="314">
        <f>SUMIFS('ABP Under Contract'!$C50:$Z50,'ABP Under Contract'!$C$6:$Z$6,'REC Spending'!$B43,'ABP Under Contract'!$C$7:$Z$7,'REC Spending'!H$4,'ABP Under Contract'!$C$8:$Z$8,'REC Spending'!H$7)</f>
        <v>1005196.9085833333</v>
      </c>
      <c r="I43" s="314">
        <f>SUMIFS('ABP Under Contract'!$C50:$Z50,'ABP Under Contract'!$C$6:$Z$6,'REC Spending'!$B43,'ABP Under Contract'!$C$7:$Z$7,'REC Spending'!I$4,'ABP Under Contract'!$C$8:$Z$8,'REC Spending'!I$7)</f>
        <v>6771390.3839166658</v>
      </c>
      <c r="J43" s="314">
        <f>SUMIFS('ABP Under Contract'!$C50:$Z50,'ABP Under Contract'!$C$6:$Z$6,'REC Spending'!$B43,'ABP Under Contract'!$C$7:$Z$7,'REC Spending'!J$4,'ABP Under Contract'!$C$8:$Z$8,'REC Spending'!J$7)</f>
        <v>20570945.720499996</v>
      </c>
      <c r="K43" s="316">
        <f>K15*_xlfn.IFNA(INDEX('General Inputs'!$E$9:$AF$11,MATCH('REC Spending'!$B43,'General Inputs'!$B$9:$B$11,0),MATCH('REC Spending'!$D43,'General Inputs'!$E$8:$AB$8,0)),SUMIFS('General Inputs'!$D$9:$D$11,'General Inputs'!$B$9:$B$11,'REC Spending'!$B43))</f>
        <v>22111954.865383055</v>
      </c>
      <c r="L43" s="316">
        <f>L15*_xlfn.IFNA(INDEX('General Inputs'!$E$9:$AF$11,MATCH('REC Spending'!$B43,'General Inputs'!$B$9:$B$11,0),MATCH('REC Spending'!$D43,'General Inputs'!$E$8:$AB$8,0)),SUMIFS('General Inputs'!$D$9:$D$11,'General Inputs'!$B$9:$B$11,'REC Spending'!$B43))</f>
        <v>26862284.149337057</v>
      </c>
      <c r="M43" s="316">
        <f>M15*_xlfn.IFNA(INDEX('General Inputs'!$E$9:$AF$11,MATCH('REC Spending'!$B43,'General Inputs'!$B$9:$B$11,0),MATCH('REC Spending'!$D43,'General Inputs'!$E$8:$AB$8,0)),SUMIFS('General Inputs'!$D$9:$D$11,'General Inputs'!$B$9:$B$11,'REC Spending'!$B43))</f>
        <v>1439172.1204068935</v>
      </c>
      <c r="N43" s="297">
        <v>0</v>
      </c>
      <c r="O43" s="297">
        <v>0</v>
      </c>
      <c r="P43" s="297">
        <v>7386440.5804498689</v>
      </c>
      <c r="Q43" s="316">
        <f>Q15*_xlfn.IFNA(INDEX('General Inputs'!$E$9:$AF$11,MATCH('REC Spending'!$B43,'General Inputs'!$B$9:$B$11,0),MATCH('REC Spending'!$D43,'General Inputs'!$E$8:$AB$8,0)),SUMIFS('General Inputs'!$D$9:$D$11,'General Inputs'!$B$9:$B$11,'REC Spending'!$B43))</f>
        <v>13924708.00447459</v>
      </c>
      <c r="R43" s="316">
        <f>R15*_xlfn.IFNA(INDEX('General Inputs'!$E$9:$AF$11,MATCH('REC Spending'!$B43,'General Inputs'!$B$9:$B$11,0),MATCH('REC Spending'!$D43,'General Inputs'!$E$8:$AB$8,0)),SUMIFS('General Inputs'!$D$9:$D$11,'General Inputs'!$B$9:$B$11,'REC Spending'!$B43))</f>
        <v>48914928.796453647</v>
      </c>
      <c r="S43" s="316">
        <f>S15*_xlfn.IFNA(INDEX('General Inputs'!$E$9:$AF$11,MATCH('REC Spending'!$B43,'General Inputs'!$B$9:$B$11,0),MATCH('REC Spending'!$D43,'General Inputs'!$E$8:$AB$8,0)),SUMIFS('General Inputs'!$D$9:$D$11,'General Inputs'!$B$9:$B$11,'REC Spending'!$B43))</f>
        <v>12864670.69078532</v>
      </c>
      <c r="T43" s="316">
        <f>T15*_xlfn.IFNA(INDEX('General Inputs'!$E$9:$AF$11,MATCH('REC Spending'!$B43,'General Inputs'!$B$9:$B$11,0),MATCH('REC Spending'!$D43,'General Inputs'!$E$8:$AB$8,0)),SUMIFS('General Inputs'!$D$9:$D$11,'General Inputs'!$B$9:$B$11,'REC Spending'!$B43))</f>
        <v>5031817.2965996964</v>
      </c>
      <c r="U43" s="316">
        <f>U15*_xlfn.IFNA(INDEX('General Inputs'!$E$9:$AF$11,MATCH('REC Spending'!$B43,'General Inputs'!$B$9:$B$11,0),MATCH('REC Spending'!$D43,'General Inputs'!$E$8:$AB$8,0)),SUMIFS('General Inputs'!$D$9:$D$11,'General Inputs'!$B$9:$B$11,'REC Spending'!$B43))</f>
        <v>5756577.9582947474</v>
      </c>
      <c r="V43" s="316">
        <f>V15*_xlfn.IFNA(INDEX('General Inputs'!$E$9:$AF$11,MATCH('REC Spending'!$B43,'General Inputs'!$B$9:$B$11,0),MATCH('REC Spending'!$D43,'General Inputs'!$E$8:$AB$8,0)),SUMIFS('General Inputs'!$D$9:$D$11,'General Inputs'!$B$9:$B$11,'REC Spending'!$B43))</f>
        <v>3712614.3561238959</v>
      </c>
      <c r="W43" s="316">
        <f>W15*_xlfn.IFNA(INDEX('General Inputs'!$E$9:$AF$11,MATCH('REC Spending'!$B43,'General Inputs'!$B$9:$B$11,0),MATCH('REC Spending'!$D43,'General Inputs'!$E$8:$AB$8,0)),SUMIFS('General Inputs'!$D$9:$D$11,'General Inputs'!$B$9:$B$11,'REC Spending'!$B43))</f>
        <v>14694706.188411834</v>
      </c>
      <c r="X43" s="316">
        <f>X15*_xlfn.IFNA(INDEX('General Inputs'!$E$9:$AF$11,MATCH('REC Spending'!$B43,'General Inputs'!$B$9:$B$11,0),MATCH('REC Spending'!$D43,'General Inputs'!$E$8:$AB$8,0)),SUMIFS('General Inputs'!$D$9:$D$11,'General Inputs'!$B$9:$B$11,'REC Spending'!$B43))</f>
        <v>10665030.329751655</v>
      </c>
      <c r="Y43" s="316">
        <f>Y15*_xlfn.IFNA(INDEX('General Inputs'!$E$9:$AF$11,MATCH('REC Spending'!$B43,'General Inputs'!$B$9:$B$11,0),MATCH('REC Spending'!$D43,'General Inputs'!$E$8:$AB$8,0)),SUMIFS('General Inputs'!$D$9:$D$11,'General Inputs'!$B$9:$B$11,'REC Spending'!$B43))</f>
        <v>2767419.4264869699</v>
      </c>
      <c r="Z43" s="316">
        <f>Z15*_xlfn.IFNA(INDEX('General Inputs'!$E$9:$AF$11,MATCH('REC Spending'!$B43,'General Inputs'!$B$9:$B$11,0),MATCH('REC Spending'!$D43,'General Inputs'!$E$8:$AB$8,0)),SUMIFS('General Inputs'!$D$9:$D$11,'General Inputs'!$B$9:$B$11,'REC Spending'!$B43))</f>
        <v>564908.02870822942</v>
      </c>
      <c r="AB43" s="297"/>
      <c r="AC43" s="309">
        <f>AC15*_xlfn.IFNA(INDEX('General Inputs'!$E$9:$AF$11,MATCH('REC Spending'!$B43,'General Inputs'!$B$9:$B$11,0),MATCH('REC Spending'!$D43,'General Inputs'!$E$8:$AB$8,0)),SUMIFS('General Inputs'!$D$9:$D$11,'General Inputs'!$B$9:$B$11,'REC Spending'!$B43))</f>
        <v>4808296.5897729006</v>
      </c>
      <c r="AE43" s="50">
        <f t="shared" si="65"/>
        <v>151039623.54896814</v>
      </c>
      <c r="AF43" s="50">
        <f t="shared" si="65"/>
        <v>104972673.07161599</v>
      </c>
      <c r="AG43" s="50">
        <f t="shared" si="66"/>
        <v>4808296.5897729006</v>
      </c>
      <c r="AH43" s="50">
        <f t="shared" si="67"/>
        <v>260820593.21035704</v>
      </c>
    </row>
    <row r="44" spans="2:47">
      <c r="B44" s="20" t="s">
        <v>44</v>
      </c>
      <c r="C44" s="62" t="s">
        <v>230</v>
      </c>
      <c r="D44" s="20" t="s">
        <v>26</v>
      </c>
      <c r="E44" s="314">
        <f>SUMIFS('ABP Under Contract'!$C51:$Z51,'ABP Under Contract'!$C$6:$Z$6,'REC Spending'!$B44,'ABP Under Contract'!$C$7:$Z$7,'REC Spending'!E$4,'ABP Under Contract'!$C$8:$Z$8,'REC Spending'!E$7)</f>
        <v>0</v>
      </c>
      <c r="F44" s="314">
        <f>SUMIFS('ABP Under Contract'!$C51:$Z51,'ABP Under Contract'!$C$6:$Z$6,'REC Spending'!$B44,'ABP Under Contract'!$C$7:$Z$7,'REC Spending'!F$4,'ABP Under Contract'!$C$8:$Z$8,'REC Spending'!F$7)</f>
        <v>10352767.324666668</v>
      </c>
      <c r="G44" s="314">
        <f>SUMIFS('ABP Under Contract'!$C51:$Z51,'ABP Under Contract'!$C$6:$Z$6,'REC Spending'!$B44,'ABP Under Contract'!$C$7:$Z$7,'REC Spending'!G$4,'ABP Under Contract'!$C$8:$Z$8,'REC Spending'!G$7)</f>
        <v>36897755.047000006</v>
      </c>
      <c r="H44" s="314">
        <f>SUMIFS('ABP Under Contract'!$C51:$Z51,'ABP Under Contract'!$C$6:$Z$6,'REC Spending'!$B44,'ABP Under Contract'!$C$7:$Z$7,'REC Spending'!H$4,'ABP Under Contract'!$C$8:$Z$8,'REC Spending'!H$7)</f>
        <v>975205.60749999993</v>
      </c>
      <c r="I44" s="314">
        <f>SUMIFS('ABP Under Contract'!$C51:$Z51,'ABP Under Contract'!$C$6:$Z$6,'REC Spending'!$B44,'ABP Under Contract'!$C$7:$Z$7,'REC Spending'!I$4,'ABP Under Contract'!$C$8:$Z$8,'REC Spending'!I$7)</f>
        <v>6628479.9237499991</v>
      </c>
      <c r="J44" s="314">
        <f>SUMIFS('ABP Under Contract'!$C51:$Z51,'ABP Under Contract'!$C$6:$Z$6,'REC Spending'!$B44,'ABP Under Contract'!$C$7:$Z$7,'REC Spending'!J$4,'ABP Under Contract'!$C$8:$Z$8,'REC Spending'!J$7)</f>
        <v>20032946.183249999</v>
      </c>
      <c r="K44" s="316">
        <f>K16*_xlfn.IFNA(INDEX('General Inputs'!$E$9:$AF$11,MATCH('REC Spending'!$B44,'General Inputs'!$B$9:$B$11,0),MATCH('REC Spending'!$D44,'General Inputs'!$E$8:$AB$8,0)),SUMIFS('General Inputs'!$D$9:$D$11,'General Inputs'!$B$9:$B$11,'REC Spending'!$B44))</f>
        <v>32200703.059718788</v>
      </c>
      <c r="L44" s="316">
        <f>L16*_xlfn.IFNA(INDEX('General Inputs'!$E$9:$AF$11,MATCH('REC Spending'!$B44,'General Inputs'!$B$9:$B$11,0),MATCH('REC Spending'!$D44,'General Inputs'!$E$8:$AB$8,0)),SUMIFS('General Inputs'!$D$9:$D$11,'General Inputs'!$B$9:$B$11,'REC Spending'!$B44))</f>
        <v>42212138.725695312</v>
      </c>
      <c r="M44" s="316">
        <f>M16*_xlfn.IFNA(INDEX('General Inputs'!$E$9:$AF$11,MATCH('REC Spending'!$B44,'General Inputs'!$B$9:$B$11,0),MATCH('REC Spending'!$D44,'General Inputs'!$E$8:$AB$8,0)),SUMIFS('General Inputs'!$D$9:$D$11,'General Inputs'!$B$9:$B$11,'REC Spending'!$B44))</f>
        <v>2379243.1689250269</v>
      </c>
      <c r="N44" s="297">
        <v>0</v>
      </c>
      <c r="O44" s="297">
        <v>0</v>
      </c>
      <c r="P44" s="297">
        <v>7386440.5804498689</v>
      </c>
      <c r="Q44" s="316">
        <f>Q16*_xlfn.IFNA(INDEX('General Inputs'!$E$9:$AF$11,MATCH('REC Spending'!$B44,'General Inputs'!$B$9:$B$11,0),MATCH('REC Spending'!$D44,'General Inputs'!$E$8:$AB$8,0)),SUMIFS('General Inputs'!$D$9:$D$11,'General Inputs'!$B$9:$B$11,'REC Spending'!$B44))</f>
        <v>13560793.331112981</v>
      </c>
      <c r="R44" s="316">
        <f>R16*_xlfn.IFNA(INDEX('General Inputs'!$E$9:$AF$11,MATCH('REC Spending'!$B44,'General Inputs'!$B$9:$B$11,0),MATCH('REC Spending'!$D44,'General Inputs'!$E$8:$AB$8,0)),SUMIFS('General Inputs'!$D$9:$D$11,'General Inputs'!$B$9:$B$11,'REC Spending'!$B44))</f>
        <v>45731101.176526964</v>
      </c>
      <c r="S44" s="316">
        <f>S16*_xlfn.IFNA(INDEX('General Inputs'!$E$9:$AF$11,MATCH('REC Spending'!$B44,'General Inputs'!$B$9:$B$11,0),MATCH('REC Spending'!$D44,'General Inputs'!$E$8:$AB$8,0)),SUMIFS('General Inputs'!$D$9:$D$11,'General Inputs'!$B$9:$B$11,'REC Spending'!$B44))</f>
        <v>17402831.160461966</v>
      </c>
      <c r="T44" s="316">
        <f>T16*_xlfn.IFNA(INDEX('General Inputs'!$E$9:$AF$11,MATCH('REC Spending'!$B44,'General Inputs'!$B$9:$B$11,0),MATCH('REC Spending'!$D44,'General Inputs'!$E$8:$AB$8,0)),SUMIFS('General Inputs'!$D$9:$D$11,'General Inputs'!$B$9:$B$11,'REC Spending'!$B44))</f>
        <v>9188342.8910224549</v>
      </c>
      <c r="U44" s="316">
        <f>U16*_xlfn.IFNA(INDEX('General Inputs'!$E$9:$AF$11,MATCH('REC Spending'!$B44,'General Inputs'!$B$9:$B$11,0),MATCH('REC Spending'!$D44,'General Inputs'!$E$8:$AB$8,0)),SUMIFS('General Inputs'!$D$9:$D$11,'General Inputs'!$B$9:$B$11,'REC Spending'!$B44))</f>
        <v>8264282.6541474713</v>
      </c>
      <c r="V44" s="316">
        <f>V16*_xlfn.IFNA(INDEX('General Inputs'!$E$9:$AF$11,MATCH('REC Spending'!$B44,'General Inputs'!$B$9:$B$11,0),MATCH('REC Spending'!$D44,'General Inputs'!$E$8:$AB$8,0)),SUMIFS('General Inputs'!$D$9:$D$11,'General Inputs'!$B$9:$B$11,'REC Spending'!$B44))</f>
        <v>5263991.2008231878</v>
      </c>
      <c r="W44" s="316">
        <f>W16*_xlfn.IFNA(INDEX('General Inputs'!$E$9:$AF$11,MATCH('REC Spending'!$B44,'General Inputs'!$B$9:$B$11,0),MATCH('REC Spending'!$D44,'General Inputs'!$E$8:$AB$8,0)),SUMIFS('General Inputs'!$D$9:$D$11,'General Inputs'!$B$9:$B$11,'REC Spending'!$B44))</f>
        <v>19726636.524628539</v>
      </c>
      <c r="X44" s="316">
        <f>X16*_xlfn.IFNA(INDEX('General Inputs'!$E$9:$AF$11,MATCH('REC Spending'!$B44,'General Inputs'!$B$9:$B$11,0),MATCH('REC Spending'!$D44,'General Inputs'!$E$8:$AB$8,0)),SUMIFS('General Inputs'!$D$9:$D$11,'General Inputs'!$B$9:$B$11,'REC Spending'!$B44))</f>
        <v>35743073.111674361</v>
      </c>
      <c r="Y44" s="316">
        <f>Y16*_xlfn.IFNA(INDEX('General Inputs'!$E$9:$AF$11,MATCH('REC Spending'!$B44,'General Inputs'!$B$9:$B$11,0),MATCH('REC Spending'!$D44,'General Inputs'!$E$8:$AB$8,0)),SUMIFS('General Inputs'!$D$9:$D$11,'General Inputs'!$B$9:$B$11,'REC Spending'!$B44))</f>
        <v>12704608.008065294</v>
      </c>
      <c r="Z44" s="316">
        <f>Z16*_xlfn.IFNA(INDEX('General Inputs'!$E$9:$AF$11,MATCH('REC Spending'!$B44,'General Inputs'!$B$9:$B$11,0),MATCH('REC Spending'!$D44,'General Inputs'!$E$8:$AB$8,0)),SUMIFS('General Inputs'!$D$9:$D$11,'General Inputs'!$B$9:$B$11,'REC Spending'!$B44))</f>
        <v>1882311.5010910796</v>
      </c>
      <c r="AB44" s="297"/>
      <c r="AC44" s="309">
        <f>AC16*_xlfn.IFNA(INDEX('General Inputs'!$E$9:$AF$11,MATCH('REC Spending'!$B44,'General Inputs'!$B$9:$B$11,0),MATCH('REC Spending'!$D44,'General Inputs'!$E$8:$AB$8,0)),SUMIFS('General Inputs'!$D$9:$D$11,'General Inputs'!$B$9:$B$11,'REC Spending'!$B44))</f>
        <v>4766796.6051413585</v>
      </c>
      <c r="AE44" s="50">
        <f t="shared" si="65"/>
        <v>172626472.95206866</v>
      </c>
      <c r="AF44" s="50">
        <f t="shared" si="65"/>
        <v>155907178.22844133</v>
      </c>
      <c r="AG44" s="50">
        <f t="shared" si="66"/>
        <v>4766796.6051413585</v>
      </c>
      <c r="AH44" s="50">
        <f t="shared" si="67"/>
        <v>333300447.78565133</v>
      </c>
    </row>
    <row r="45" spans="2:47">
      <c r="B45" s="20" t="s">
        <v>44</v>
      </c>
      <c r="C45" s="62" t="s">
        <v>230</v>
      </c>
      <c r="D45" s="20" t="s">
        <v>27</v>
      </c>
      <c r="E45" s="314">
        <f>SUMIFS('ABP Under Contract'!$C52:$Z52,'ABP Under Contract'!$C$6:$Z$6,'REC Spending'!$B45,'ABP Under Contract'!$C$7:$Z$7,'REC Spending'!E$4,'ABP Under Contract'!$C$8:$Z$8,'REC Spending'!E$7)</f>
        <v>0</v>
      </c>
      <c r="F45" s="314">
        <f>SUMIFS('ABP Under Contract'!$C52:$Z52,'ABP Under Contract'!$C$6:$Z$6,'REC Spending'!$B45,'ABP Under Contract'!$C$7:$Z$7,'REC Spending'!F$4,'ABP Under Contract'!$C$8:$Z$8,'REC Spending'!F$7)</f>
        <v>6436806.370666665</v>
      </c>
      <c r="G45" s="314">
        <f>SUMIFS('ABP Under Contract'!$C52:$Z52,'ABP Under Contract'!$C$6:$Z$6,'REC Spending'!$B45,'ABP Under Contract'!$C$7:$Z$7,'REC Spending'!G$4,'ABP Under Contract'!$C$8:$Z$8,'REC Spending'!G$7)</f>
        <v>36789981.106999993</v>
      </c>
      <c r="H45" s="314">
        <f>SUMIFS('ABP Under Contract'!$C52:$Z52,'ABP Under Contract'!$C$6:$Z$6,'REC Spending'!$B45,'ABP Under Contract'!$C$7:$Z$7,'REC Spending'!H$4,'ABP Under Contract'!$C$8:$Z$8,'REC Spending'!H$7)</f>
        <v>973453.97750000004</v>
      </c>
      <c r="I45" s="314">
        <f>SUMIFS('ABP Under Contract'!$C52:$Z52,'ABP Under Contract'!$C$6:$Z$6,'REC Spending'!$B45,'ABP Under Contract'!$C$7:$Z$7,'REC Spending'!I$4,'ABP Under Contract'!$C$8:$Z$8,'REC Spending'!I$7)</f>
        <v>6628479.9237499991</v>
      </c>
      <c r="J45" s="314">
        <f>SUMIFS('ABP Under Contract'!$C52:$Z52,'ABP Under Contract'!$C$6:$Z$6,'REC Spending'!$B45,'ABP Under Contract'!$C$7:$Z$7,'REC Spending'!J$4,'ABP Under Contract'!$C$8:$Z$8,'REC Spending'!J$7)</f>
        <v>19973505.623250004</v>
      </c>
      <c r="K45" s="316">
        <f>K17*_xlfn.IFNA(INDEX('General Inputs'!$E$9:$AF$11,MATCH('REC Spending'!$B45,'General Inputs'!$B$9:$B$11,0),MATCH('REC Spending'!$D45,'General Inputs'!$E$8:$AB$8,0)),SUMIFS('General Inputs'!$D$9:$D$11,'General Inputs'!$B$9:$B$11,'REC Spending'!$B45))</f>
        <v>34835491.697225556</v>
      </c>
      <c r="L45" s="316">
        <f>L17*_xlfn.IFNA(INDEX('General Inputs'!$E$9:$AF$11,MATCH('REC Spending'!$B45,'General Inputs'!$B$9:$B$11,0),MATCH('REC Spending'!$D45,'General Inputs'!$E$8:$AB$8,0)),SUMIFS('General Inputs'!$D$9:$D$11,'General Inputs'!$B$9:$B$11,'REC Spending'!$B45))</f>
        <v>44962191.909353092</v>
      </c>
      <c r="M45" s="316">
        <f>M17*_xlfn.IFNA(INDEX('General Inputs'!$E$9:$AF$11,MATCH('REC Spending'!$B45,'General Inputs'!$B$9:$B$11,0),MATCH('REC Spending'!$D45,'General Inputs'!$E$8:$AB$8,0)),SUMIFS('General Inputs'!$D$9:$D$11,'General Inputs'!$B$9:$B$11,'REC Spending'!$B45))</f>
        <v>2310283.9071537708</v>
      </c>
      <c r="N45" s="297">
        <v>0</v>
      </c>
      <c r="O45" s="297">
        <v>0</v>
      </c>
      <c r="P45" s="297">
        <v>7386440.5804498689</v>
      </c>
      <c r="Q45" s="316">
        <f>Q17*_xlfn.IFNA(INDEX('General Inputs'!$E$9:$AF$11,MATCH('REC Spending'!$B45,'General Inputs'!$B$9:$B$11,0),MATCH('REC Spending'!$D45,'General Inputs'!$E$8:$AB$8,0)),SUMIFS('General Inputs'!$D$9:$D$11,'General Inputs'!$B$9:$B$11,'REC Spending'!$B45))</f>
        <v>13101275.751799898</v>
      </c>
      <c r="R45" s="316">
        <f>R17*_xlfn.IFNA(INDEX('General Inputs'!$E$9:$AF$11,MATCH('REC Spending'!$B45,'General Inputs'!$B$9:$B$11,0),MATCH('REC Spending'!$D45,'General Inputs'!$E$8:$AB$8,0)),SUMIFS('General Inputs'!$D$9:$D$11,'General Inputs'!$B$9:$B$11,'REC Spending'!$B45))</f>
        <v>42414210.01156491</v>
      </c>
      <c r="S45" s="316">
        <f>S17*_xlfn.IFNA(INDEX('General Inputs'!$E$9:$AF$11,MATCH('REC Spending'!$B45,'General Inputs'!$B$9:$B$11,0),MATCH('REC Spending'!$D45,'General Inputs'!$E$8:$AB$8,0)),SUMIFS('General Inputs'!$D$9:$D$11,'General Inputs'!$B$9:$B$11,'REC Spending'!$B45))</f>
        <v>21333955.202836171</v>
      </c>
      <c r="T45" s="316">
        <f>T17*_xlfn.IFNA(INDEX('General Inputs'!$E$9:$AF$11,MATCH('REC Spending'!$B45,'General Inputs'!$B$9:$B$11,0),MATCH('REC Spending'!$D45,'General Inputs'!$E$8:$AB$8,0)),SUMIFS('General Inputs'!$D$9:$D$11,'General Inputs'!$B$9:$B$11,'REC Spending'!$B45))</f>
        <v>12832345.847639376</v>
      </c>
      <c r="U45" s="316">
        <f>U17*_xlfn.IFNA(INDEX('General Inputs'!$E$9:$AF$11,MATCH('REC Spending'!$B45,'General Inputs'!$B$9:$B$11,0),MATCH('REC Spending'!$D45,'General Inputs'!$E$8:$AB$8,0)),SUMIFS('General Inputs'!$D$9:$D$11,'General Inputs'!$B$9:$B$11,'REC Spending'!$B45))</f>
        <v>10435670.962491734</v>
      </c>
      <c r="V45" s="316">
        <f>V17*_xlfn.IFNA(INDEX('General Inputs'!$E$9:$AF$11,MATCH('REC Spending'!$B45,'General Inputs'!$B$9:$B$11,0),MATCH('REC Spending'!$D45,'General Inputs'!$E$8:$AB$8,0)),SUMIFS('General Inputs'!$D$9:$D$11,'General Inputs'!$B$9:$B$11,'REC Spending'!$B45))</f>
        <v>6614461.6806995887</v>
      </c>
      <c r="W45" s="316">
        <f>W17*_xlfn.IFNA(INDEX('General Inputs'!$E$9:$AF$11,MATCH('REC Spending'!$B45,'General Inputs'!$B$9:$B$11,0),MATCH('REC Spending'!$D45,'General Inputs'!$E$8:$AB$8,0)),SUMIFS('General Inputs'!$D$9:$D$11,'General Inputs'!$B$9:$B$11,'REC Spending'!$B45))</f>
        <v>24081331.351311911</v>
      </c>
      <c r="X45" s="316">
        <f>X17*_xlfn.IFNA(INDEX('General Inputs'!$E$9:$AF$11,MATCH('REC Spending'!$B45,'General Inputs'!$B$9:$B$11,0),MATCH('REC Spending'!$D45,'General Inputs'!$E$8:$AB$8,0)),SUMIFS('General Inputs'!$D$9:$D$11,'General Inputs'!$B$9:$B$11,'REC Spending'!$B45))</f>
        <v>59647810.207512662</v>
      </c>
      <c r="Y45" s="316">
        <f>Y17*_xlfn.IFNA(INDEX('General Inputs'!$E$9:$AF$11,MATCH('REC Spending'!$B45,'General Inputs'!$B$9:$B$11,0),MATCH('REC Spending'!$D45,'General Inputs'!$E$8:$AB$8,0)),SUMIFS('General Inputs'!$D$9:$D$11,'General Inputs'!$B$9:$B$11,'REC Spending'!$B45))</f>
        <v>26768273.091374103</v>
      </c>
      <c r="Z45" s="316">
        <f>Z17*_xlfn.IFNA(INDEX('General Inputs'!$E$9:$AF$11,MATCH('REC Spending'!$B45,'General Inputs'!$B$9:$B$11,0),MATCH('REC Spending'!$D45,'General Inputs'!$E$8:$AB$8,0)),SUMIFS('General Inputs'!$D$9:$D$11,'General Inputs'!$B$9:$B$11,'REC Spending'!$B45))</f>
        <v>3120087.7761287508</v>
      </c>
      <c r="AB45" s="297"/>
      <c r="AC45" s="309">
        <f>AC17*_xlfn.IFNA(INDEX('General Inputs'!$E$9:$AF$11,MATCH('REC Spending'!$B45,'General Inputs'!$B$9:$B$11,0),MATCH('REC Spending'!$D45,'General Inputs'!$E$8:$AB$8,0)),SUMIFS('General Inputs'!$D$9:$D$11,'General Inputs'!$B$9:$B$11,'REC Spending'!$B45))</f>
        <v>4724155.0180092864</v>
      </c>
      <c r="AE45" s="50">
        <f t="shared" si="65"/>
        <v>173397910.84814888</v>
      </c>
      <c r="AF45" s="50">
        <f t="shared" si="65"/>
        <v>207248146.13155919</v>
      </c>
      <c r="AG45" s="50">
        <f t="shared" si="66"/>
        <v>4724155.0180092864</v>
      </c>
      <c r="AH45" s="50">
        <f t="shared" si="67"/>
        <v>385370211.99771738</v>
      </c>
    </row>
    <row r="46" spans="2:47">
      <c r="B46" s="20" t="s">
        <v>44</v>
      </c>
      <c r="C46" s="62" t="s">
        <v>230</v>
      </c>
      <c r="D46" s="20" t="s">
        <v>28</v>
      </c>
      <c r="E46" s="314">
        <f>SUMIFS('ABP Under Contract'!$C53:$Z53,'ABP Under Contract'!$C$6:$Z$6,'REC Spending'!$B46,'ABP Under Contract'!$C$7:$Z$7,'REC Spending'!E$4,'ABP Under Contract'!$C$8:$Z$8,'REC Spending'!E$7)</f>
        <v>0</v>
      </c>
      <c r="F46" s="314">
        <f>SUMIFS('ABP Under Contract'!$C53:$Z53,'ABP Under Contract'!$C$6:$Z$6,'REC Spending'!$B46,'ABP Under Contract'!$C$7:$Z$7,'REC Spending'!F$4,'ABP Under Contract'!$C$8:$Z$8,'REC Spending'!F$7)</f>
        <v>4133970.2253333325</v>
      </c>
      <c r="G46" s="314">
        <f>SUMIFS('ABP Under Contract'!$C53:$Z53,'ABP Under Contract'!$C$6:$Z$6,'REC Spending'!$B46,'ABP Under Contract'!$C$7:$Z$7,'REC Spending'!G$4,'ABP Under Contract'!$C$8:$Z$8,'REC Spending'!G$7)</f>
        <v>36682883.226999983</v>
      </c>
      <c r="H46" s="314">
        <f>SUMIFS('ABP Under Contract'!$C53:$Z53,'ABP Under Contract'!$C$6:$Z$6,'REC Spending'!$B46,'ABP Under Contract'!$C$7:$Z$7,'REC Spending'!H$4,'ABP Under Contract'!$C$8:$Z$8,'REC Spending'!H$7)</f>
        <v>971709.8075</v>
      </c>
      <c r="I46" s="314">
        <f>SUMIFS('ABP Under Contract'!$C53:$Z53,'ABP Under Contract'!$C$6:$Z$6,'REC Spending'!$B46,'ABP Under Contract'!$C$7:$Z$7,'REC Spending'!I$4,'ABP Under Contract'!$C$8:$Z$8,'REC Spending'!I$7)</f>
        <v>6628479.9237499991</v>
      </c>
      <c r="J46" s="314">
        <f>SUMIFS('ABP Under Contract'!$C53:$Z53,'ABP Under Contract'!$C$6:$Z$6,'REC Spending'!$B46,'ABP Under Contract'!$C$7:$Z$7,'REC Spending'!J$4,'ABP Under Contract'!$C$8:$Z$8,'REC Spending'!J$7)</f>
        <v>19914056.183250006</v>
      </c>
      <c r="K46" s="316">
        <f>K18*_xlfn.IFNA(INDEX('General Inputs'!$E$9:$AF$11,MATCH('REC Spending'!$B46,'General Inputs'!$B$9:$B$11,0),MATCH('REC Spending'!$D46,'General Inputs'!$E$8:$AB$8,0)),SUMIFS('General Inputs'!$D$9:$D$11,'General Inputs'!$B$9:$B$11,'REC Spending'!$B46))</f>
        <v>33620225.475170255</v>
      </c>
      <c r="L46" s="316">
        <f>L18*_xlfn.IFNA(INDEX('General Inputs'!$E$9:$AF$11,MATCH('REC Spending'!$B46,'General Inputs'!$B$9:$B$11,0),MATCH('REC Spending'!$D46,'General Inputs'!$E$8:$AB$8,0)),SUMIFS('General Inputs'!$D$9:$D$11,'General Inputs'!$B$9:$B$11,'REC Spending'!$B46))</f>
        <v>43204702.465460584</v>
      </c>
      <c r="M46" s="316">
        <f>M18*_xlfn.IFNA(INDEX('General Inputs'!$E$9:$AF$11,MATCH('REC Spending'!$B46,'General Inputs'!$B$9:$B$11,0),MATCH('REC Spending'!$D46,'General Inputs'!$E$8:$AB$8,0)),SUMIFS('General Inputs'!$D$9:$D$11,'General Inputs'!$B$9:$B$11,'REC Spending'!$B46))</f>
        <v>2211798.1744931736</v>
      </c>
      <c r="N46" s="297">
        <v>0</v>
      </c>
      <c r="O46" s="297">
        <v>0</v>
      </c>
      <c r="P46" s="297">
        <v>7386440.5804498689</v>
      </c>
      <c r="Q46" s="316">
        <f>Q18*_xlfn.IFNA(INDEX('General Inputs'!$E$9:$AF$11,MATCH('REC Spending'!$B46,'General Inputs'!$B$9:$B$11,0),MATCH('REC Spending'!$D46,'General Inputs'!$E$8:$AB$8,0)),SUMIFS('General Inputs'!$D$9:$D$11,'General Inputs'!$B$9:$B$11,'REC Spending'!$B46))</f>
        <v>12538030.385989632</v>
      </c>
      <c r="R46" s="316">
        <f>R18*_xlfn.IFNA(INDEX('General Inputs'!$E$9:$AF$11,MATCH('REC Spending'!$B46,'General Inputs'!$B$9:$B$11,0),MATCH('REC Spending'!$D46,'General Inputs'!$E$8:$AB$8,0)),SUMIFS('General Inputs'!$D$9:$D$11,'General Inputs'!$B$9:$B$11,'REC Spending'!$B46))</f>
        <v>38967123.312071323</v>
      </c>
      <c r="S46" s="316">
        <f>S18*_xlfn.IFNA(INDEX('General Inputs'!$E$9:$AF$11,MATCH('REC Spending'!$B46,'General Inputs'!$B$9:$B$11,0),MATCH('REC Spending'!$D46,'General Inputs'!$E$8:$AB$8,0)),SUMIFS('General Inputs'!$D$9:$D$11,'General Inputs'!$B$9:$B$11,'REC Spending'!$B46))</f>
        <v>24570188.409164816</v>
      </c>
      <c r="T46" s="316">
        <f>T18*_xlfn.IFNA(INDEX('General Inputs'!$E$9:$AF$11,MATCH('REC Spending'!$B46,'General Inputs'!$B$9:$B$11,0),MATCH('REC Spending'!$D46,'General Inputs'!$E$8:$AB$8,0)),SUMIFS('General Inputs'!$D$9:$D$11,'General Inputs'!$B$9:$B$11,'REC Spending'!$B46))</f>
        <v>15893933.732604034</v>
      </c>
      <c r="U46" s="316">
        <f>U18*_xlfn.IFNA(INDEX('General Inputs'!$E$9:$AF$11,MATCH('REC Spending'!$B46,'General Inputs'!$B$9:$B$11,0),MATCH('REC Spending'!$D46,'General Inputs'!$E$8:$AB$8,0)),SUMIFS('General Inputs'!$D$9:$D$11,'General Inputs'!$B$9:$B$11,'REC Spending'!$B46))</f>
        <v>12225963.077874472</v>
      </c>
      <c r="V46" s="316">
        <f>V18*_xlfn.IFNA(INDEX('General Inputs'!$E$9:$AF$11,MATCH('REC Spending'!$B46,'General Inputs'!$B$9:$B$11,0),MATCH('REC Spending'!$D46,'General Inputs'!$E$8:$AB$8,0)),SUMIFS('General Inputs'!$D$9:$D$11,'General Inputs'!$B$9:$B$11,'REC Spending'!$B46))</f>
        <v>7734687.6142272912</v>
      </c>
      <c r="W46" s="316">
        <f>W18*_xlfn.IFNA(INDEX('General Inputs'!$E$9:$AF$11,MATCH('REC Spending'!$B46,'General Inputs'!$B$9:$B$11,0),MATCH('REC Spending'!$D46,'General Inputs'!$E$8:$AB$8,0)),SUMIFS('General Inputs'!$D$9:$D$11,'General Inputs'!$B$9:$B$11,'REC Spending'!$B46))</f>
        <v>27660940.897885572</v>
      </c>
      <c r="X46" s="316">
        <f>X18*_xlfn.IFNA(INDEX('General Inputs'!$E$9:$AF$11,MATCH('REC Spending'!$B46,'General Inputs'!$B$9:$B$11,0),MATCH('REC Spending'!$D46,'General Inputs'!$E$8:$AB$8,0)),SUMIFS('General Inputs'!$D$9:$D$11,'General Inputs'!$B$9:$B$11,'REC Spending'!$B46))</f>
        <v>81345155.605874822</v>
      </c>
      <c r="Y46" s="316">
        <f>Y18*_xlfn.IFNA(INDEX('General Inputs'!$E$9:$AF$11,MATCH('REC Spending'!$B46,'General Inputs'!$B$9:$B$11,0),MATCH('REC Spending'!$D46,'General Inputs'!$E$8:$AB$8,0)),SUMIFS('General Inputs'!$D$9:$D$11,'General Inputs'!$B$9:$B$11,'REC Spending'!$B46))</f>
        <v>37667419.361660831</v>
      </c>
      <c r="Z46" s="316">
        <f>Z18*_xlfn.IFNA(INDEX('General Inputs'!$E$9:$AF$11,MATCH('REC Spending'!$B46,'General Inputs'!$B$9:$B$11,0),MATCH('REC Spending'!$D46,'General Inputs'!$E$8:$AB$8,0)),SUMIFS('General Inputs'!$D$9:$D$11,'General Inputs'!$B$9:$B$11,'REC Spending'!$B46))</f>
        <v>4232941.7280342076</v>
      </c>
      <c r="AB46" s="297"/>
      <c r="AC46" s="309">
        <f>AC18*_xlfn.IFNA(INDEX('General Inputs'!$E$9:$AF$11,MATCH('REC Spending'!$B46,'General Inputs'!$B$9:$B$11,0),MATCH('REC Spending'!$D46,'General Inputs'!$E$8:$AB$8,0)),SUMIFS('General Inputs'!$D$9:$D$11,'General Inputs'!$B$9:$B$11,'REC Spending'!$B46))</f>
        <v>4679954.6046430711</v>
      </c>
      <c r="AE46" s="50">
        <f t="shared" si="65"/>
        <v>167292296.44839683</v>
      </c>
      <c r="AF46" s="50">
        <f t="shared" si="65"/>
        <v>250298353.73939735</v>
      </c>
      <c r="AG46" s="50">
        <f t="shared" si="66"/>
        <v>4679954.6046430711</v>
      </c>
      <c r="AH46" s="50">
        <f t="shared" si="67"/>
        <v>422270604.79243726</v>
      </c>
    </row>
    <row r="47" spans="2:47">
      <c r="B47" s="20" t="s">
        <v>44</v>
      </c>
      <c r="C47" s="62" t="s">
        <v>230</v>
      </c>
      <c r="D47" s="20" t="s">
        <v>29</v>
      </c>
      <c r="E47" s="314">
        <f>SUMIFS('ABP Under Contract'!$C54:$Z54,'ABP Under Contract'!$C$6:$Z$6,'REC Spending'!$B47,'ABP Under Contract'!$C$7:$Z$7,'REC Spending'!E$4,'ABP Under Contract'!$C$8:$Z$8,'REC Spending'!E$7)</f>
        <v>0</v>
      </c>
      <c r="F47" s="314">
        <f>SUMIFS('ABP Under Contract'!$C54:$Z54,'ABP Under Contract'!$C$6:$Z$6,'REC Spending'!$B47,'ABP Under Contract'!$C$7:$Z$7,'REC Spending'!F$4,'ABP Under Contract'!$C$8:$Z$8,'REC Spending'!F$7)</f>
        <v>3626783.2597499993</v>
      </c>
      <c r="G47" s="314">
        <f>SUMIFS('ABP Under Contract'!$C54:$Z54,'ABP Under Contract'!$C$6:$Z$6,'REC Spending'!$B47,'ABP Under Contract'!$C$7:$Z$7,'REC Spending'!G$4,'ABP Under Contract'!$C$8:$Z$8,'REC Spending'!G$7)</f>
        <v>36576684.646999992</v>
      </c>
      <c r="H47" s="314">
        <f>SUMIFS('ABP Under Contract'!$C54:$Z54,'ABP Under Contract'!$C$6:$Z$6,'REC Spending'!$B47,'ABP Under Contract'!$C$7:$Z$7,'REC Spending'!H$4,'ABP Under Contract'!$C$8:$Z$8,'REC Spending'!H$7)</f>
        <v>969958.17749999999</v>
      </c>
      <c r="I47" s="314">
        <f>SUMIFS('ABP Under Contract'!$C54:$Z54,'ABP Under Contract'!$C$6:$Z$6,'REC Spending'!$B47,'ABP Under Contract'!$C$7:$Z$7,'REC Spending'!I$4,'ABP Under Contract'!$C$8:$Z$8,'REC Spending'!I$7)</f>
        <v>6628479.9237499991</v>
      </c>
      <c r="J47" s="314">
        <f>SUMIFS('ABP Under Contract'!$C54:$Z54,'ABP Under Contract'!$C$6:$Z$6,'REC Spending'!$B47,'ABP Under Contract'!$C$7:$Z$7,'REC Spending'!J$4,'ABP Under Contract'!$C$8:$Z$8,'REC Spending'!J$7)</f>
        <v>19855193.843249999</v>
      </c>
      <c r="K47" s="316">
        <f>K19*_xlfn.IFNA(INDEX('General Inputs'!$E$9:$AF$11,MATCH('REC Spending'!$B47,'General Inputs'!$B$9:$B$11,0),MATCH('REC Spending'!$D47,'General Inputs'!$E$8:$AB$8,0)),SUMIFS('General Inputs'!$D$9:$D$11,'General Inputs'!$B$9:$B$11,'REC Spending'!$B47))</f>
        <v>32851761.249324162</v>
      </c>
      <c r="L47" s="316">
        <f>L19*_xlfn.IFNA(INDEX('General Inputs'!$E$9:$AF$11,MATCH('REC Spending'!$B47,'General Inputs'!$B$9:$B$11,0),MATCH('REC Spending'!$D47,'General Inputs'!$E$8:$AB$8,0)),SUMIFS('General Inputs'!$D$9:$D$11,'General Inputs'!$B$9:$B$11,'REC Spending'!$B47))</f>
        <v>42040535.36928279</v>
      </c>
      <c r="M47" s="316">
        <f>M19*_xlfn.IFNA(INDEX('General Inputs'!$E$9:$AF$11,MATCH('REC Spending'!$B47,'General Inputs'!$B$9:$B$11,0),MATCH('REC Spending'!$D47,'General Inputs'!$E$8:$AB$8,0)),SUMIFS('General Inputs'!$D$9:$D$11,'General Inputs'!$B$9:$B$11,'REC Spending'!$B47))</f>
        <v>2138720.5088362796</v>
      </c>
      <c r="N47" s="297">
        <v>0</v>
      </c>
      <c r="O47" s="297">
        <v>0</v>
      </c>
      <c r="P47" s="297">
        <v>7386440.5804498689</v>
      </c>
      <c r="Q47" s="316">
        <f>Q19*_xlfn.IFNA(INDEX('General Inputs'!$E$9:$AF$11,MATCH('REC Spending'!$B47,'General Inputs'!$B$9:$B$11,0),MATCH('REC Spending'!$D47,'General Inputs'!$E$8:$AB$8,0)),SUMIFS('General Inputs'!$D$9:$D$11,'General Inputs'!$B$9:$B$11,'REC Spending'!$B47))</f>
        <v>12066342.490376757</v>
      </c>
      <c r="R47" s="316">
        <f>R19*_xlfn.IFNA(INDEX('General Inputs'!$E$9:$AF$11,MATCH('REC Spending'!$B47,'General Inputs'!$B$9:$B$11,0),MATCH('REC Spending'!$D47,'General Inputs'!$E$8:$AB$8,0)),SUMIFS('General Inputs'!$D$9:$D$11,'General Inputs'!$B$9:$B$11,'REC Spending'!$B47))</f>
        <v>36001111.468246065</v>
      </c>
      <c r="S47" s="316">
        <f>S19*_xlfn.IFNA(INDEX('General Inputs'!$E$9:$AF$11,MATCH('REC Spending'!$B47,'General Inputs'!$B$9:$B$11,0),MATCH('REC Spending'!$D47,'General Inputs'!$E$8:$AB$8,0)),SUMIFS('General Inputs'!$D$9:$D$11,'General Inputs'!$B$9:$B$11,'REC Spending'!$B47))</f>
        <v>27483118.512227163</v>
      </c>
      <c r="T47" s="316">
        <f>T19*_xlfn.IFNA(INDEX('General Inputs'!$E$9:$AF$11,MATCH('REC Spending'!$B47,'General Inputs'!$B$9:$B$11,0),MATCH('REC Spending'!$D47,'General Inputs'!$E$8:$AB$8,0)),SUMIFS('General Inputs'!$D$9:$D$11,'General Inputs'!$B$9:$B$11,'REC Spending'!$B47))</f>
        <v>18614489.044553235</v>
      </c>
      <c r="U47" s="316">
        <f>U19*_xlfn.IFNA(INDEX('General Inputs'!$E$9:$AF$11,MATCH('REC Spending'!$B47,'General Inputs'!$B$9:$B$11,0),MATCH('REC Spending'!$D47,'General Inputs'!$E$8:$AB$8,0)),SUMIFS('General Inputs'!$D$9:$D$11,'General Inputs'!$B$9:$B$11,'REC Spending'!$B47))</f>
        <v>13821839.777719395</v>
      </c>
      <c r="V47" s="316">
        <f>V19*_xlfn.IFNA(INDEX('General Inputs'!$E$9:$AF$11,MATCH('REC Spending'!$B47,'General Inputs'!$B$9:$B$11,0),MATCH('REC Spending'!$D47,'General Inputs'!$E$8:$AB$8,0)),SUMIFS('General Inputs'!$D$9:$D$11,'General Inputs'!$B$9:$B$11,'REC Spending'!$B47))</f>
        <v>8741385.1227067579</v>
      </c>
      <c r="W47" s="316">
        <f>W19*_xlfn.IFNA(INDEX('General Inputs'!$E$9:$AF$11,MATCH('REC Spending'!$B47,'General Inputs'!$B$9:$B$11,0),MATCH('REC Spending'!$D47,'General Inputs'!$E$8:$AB$8,0)),SUMIFS('General Inputs'!$D$9:$D$11,'General Inputs'!$B$9:$B$11,'REC Spending'!$B47))</f>
        <v>30883958.973277695</v>
      </c>
      <c r="X47" s="316">
        <f>X19*_xlfn.IFNA(INDEX('General Inputs'!$E$9:$AF$11,MATCH('REC Spending'!$B47,'General Inputs'!$B$9:$B$11,0),MATCH('REC Spending'!$D47,'General Inputs'!$E$8:$AB$8,0)),SUMIFS('General Inputs'!$D$9:$D$11,'General Inputs'!$B$9:$B$11,'REC Spending'!$B47))</f>
        <v>102762180.1436975</v>
      </c>
      <c r="Y47" s="316">
        <f>Y19*_xlfn.IFNA(INDEX('General Inputs'!$E$9:$AF$11,MATCH('REC Spending'!$B47,'General Inputs'!$B$9:$B$11,0),MATCH('REC Spending'!$D47,'General Inputs'!$E$8:$AB$8,0)),SUMIFS('General Inputs'!$D$9:$D$11,'General Inputs'!$B$9:$B$11,'REC Spending'!$B47))</f>
        <v>45704749.409763284</v>
      </c>
      <c r="Z47" s="316">
        <f>Z19*_xlfn.IFNA(INDEX('General Inputs'!$E$9:$AF$11,MATCH('REC Spending'!$B47,'General Inputs'!$B$9:$B$11,0),MATCH('REC Spending'!$D47,'General Inputs'!$E$8:$AB$8,0)),SUMIFS('General Inputs'!$D$9:$D$11,'General Inputs'!$B$9:$B$11,'REC Spending'!$B47))</f>
        <v>5305775.7901592394</v>
      </c>
      <c r="AB47" s="297"/>
      <c r="AC47" s="309">
        <f>AC19*_xlfn.IFNA(INDEX('General Inputs'!$E$9:$AF$11,MATCH('REC Spending'!$B47,'General Inputs'!$B$9:$B$11,0),MATCH('REC Spending'!$D47,'General Inputs'!$E$8:$AB$8,0)),SUMIFS('General Inputs'!$D$9:$D$11,'General Inputs'!$B$9:$B$11,'REC Spending'!$B47))</f>
        <v>4680951.0332159679</v>
      </c>
      <c r="AE47" s="50">
        <f t="shared" si="65"/>
        <v>164140900.04951987</v>
      </c>
      <c r="AF47" s="50">
        <f t="shared" si="65"/>
        <v>289318608.24235034</v>
      </c>
      <c r="AG47" s="50">
        <f t="shared" si="66"/>
        <v>4680951.0332159679</v>
      </c>
      <c r="AH47" s="50">
        <f t="shared" si="67"/>
        <v>458140459.32508618</v>
      </c>
    </row>
    <row r="48" spans="2:47">
      <c r="B48" s="20" t="s">
        <v>44</v>
      </c>
      <c r="C48" s="62" t="s">
        <v>230</v>
      </c>
      <c r="D48" s="20" t="s">
        <v>30</v>
      </c>
      <c r="E48" s="314">
        <f>SUMIFS('ABP Under Contract'!$C55:$Z55,'ABP Under Contract'!$C$6:$Z$6,'REC Spending'!$B48,'ABP Under Contract'!$C$7:$Z$7,'REC Spending'!E$4,'ABP Under Contract'!$C$8:$Z$8,'REC Spending'!E$7)</f>
        <v>0</v>
      </c>
      <c r="F48" s="314">
        <f>SUMIFS('ABP Under Contract'!$C55:$Z55,'ABP Under Contract'!$C$6:$Z$6,'REC Spending'!$B48,'ABP Under Contract'!$C$7:$Z$7,'REC Spending'!F$4,'ABP Under Contract'!$C$8:$Z$8,'REC Spending'!F$7)</f>
        <v>2889422.4476666665</v>
      </c>
      <c r="G48" s="314">
        <f>SUMIFS('ABP Under Contract'!$C55:$Z55,'ABP Under Contract'!$C$6:$Z$6,'REC Spending'!$B48,'ABP Under Contract'!$C$7:$Z$7,'REC Spending'!G$4,'ABP Under Contract'!$C$8:$Z$8,'REC Spending'!G$7)</f>
        <v>36096164.607666649</v>
      </c>
      <c r="H48" s="314">
        <f>SUMIFS('ABP Under Contract'!$C55:$Z55,'ABP Under Contract'!$C$6:$Z$6,'REC Spending'!$B48,'ABP Under Contract'!$C$7:$Z$7,'REC Spending'!H$4,'ABP Under Contract'!$C$8:$Z$8,'REC Spending'!H$7)</f>
        <v>968272.94750000001</v>
      </c>
      <c r="I48" s="314">
        <f>SUMIFS('ABP Under Contract'!$C55:$Z55,'ABP Under Contract'!$C$6:$Z$6,'REC Spending'!$B48,'ABP Under Contract'!$C$7:$Z$7,'REC Spending'!I$4,'ABP Under Contract'!$C$8:$Z$8,'REC Spending'!I$7)</f>
        <v>6628479.9237499991</v>
      </c>
      <c r="J48" s="314">
        <f>SUMIFS('ABP Under Contract'!$C55:$Z55,'ABP Under Contract'!$C$6:$Z$6,'REC Spending'!$B48,'ABP Under Contract'!$C$7:$Z$7,'REC Spending'!J$4,'ABP Under Contract'!$C$8:$Z$8,'REC Spending'!J$7)</f>
        <v>19796461.363250006</v>
      </c>
      <c r="K48" s="316">
        <f>K20*_xlfn.IFNA(INDEX('General Inputs'!$E$9:$AF$11,MATCH('REC Spending'!$B48,'General Inputs'!$B$9:$B$11,0),MATCH('REC Spending'!$D48,'General Inputs'!$E$8:$AB$8,0)),SUMIFS('General Inputs'!$D$9:$D$11,'General Inputs'!$B$9:$B$11,'REC Spending'!$B48))</f>
        <v>32216200.010196418</v>
      </c>
      <c r="L48" s="316">
        <f>L20*_xlfn.IFNA(INDEX('General Inputs'!$E$9:$AF$11,MATCH('REC Spending'!$B48,'General Inputs'!$B$9:$B$11,0),MATCH('REC Spending'!$D48,'General Inputs'!$E$8:$AB$8,0)),SUMIFS('General Inputs'!$D$9:$D$11,'General Inputs'!$B$9:$B$11,'REC Spending'!$B48))</f>
        <v>41062653.164619744</v>
      </c>
      <c r="M48" s="316">
        <f>M20*_xlfn.IFNA(INDEX('General Inputs'!$E$9:$AF$11,MATCH('REC Spending'!$B48,'General Inputs'!$B$9:$B$11,0),MATCH('REC Spending'!$D48,'General Inputs'!$E$8:$AB$8,0)),SUMIFS('General Inputs'!$D$9:$D$11,'General Inputs'!$B$9:$B$11,'REC Spending'!$B48))</f>
        <v>2073352.4406279938</v>
      </c>
      <c r="N48" s="297">
        <v>0</v>
      </c>
      <c r="O48" s="297">
        <v>0</v>
      </c>
      <c r="P48" s="297">
        <v>7386440.5804498689</v>
      </c>
      <c r="Q48" s="316">
        <f>Q20*_xlfn.IFNA(INDEX('General Inputs'!$E$9:$AF$11,MATCH('REC Spending'!$B48,'General Inputs'!$B$9:$B$11,0),MATCH('REC Spending'!$D48,'General Inputs'!$E$8:$AB$8,0)),SUMIFS('General Inputs'!$D$9:$D$11,'General Inputs'!$B$9:$B$11,'REC Spending'!$B48))</f>
        <v>11617619.494088847</v>
      </c>
      <c r="R48" s="316">
        <f>R20*_xlfn.IFNA(INDEX('General Inputs'!$E$9:$AF$11,MATCH('REC Spending'!$B48,'General Inputs'!$B$9:$B$11,0),MATCH('REC Spending'!$D48,'General Inputs'!$E$8:$AB$8,0)),SUMIFS('General Inputs'!$D$9:$D$11,'General Inputs'!$B$9:$B$11,'REC Spending'!$B48))</f>
        <v>33275810.474175397</v>
      </c>
      <c r="S48" s="316">
        <f>S20*_xlfn.IFNA(INDEX('General Inputs'!$E$9:$AF$11,MATCH('REC Spending'!$B48,'General Inputs'!$B$9:$B$11,0),MATCH('REC Spending'!$D48,'General Inputs'!$E$8:$AB$8,0)),SUMIFS('General Inputs'!$D$9:$D$11,'General Inputs'!$B$9:$B$11,'REC Spending'!$B48))</f>
        <v>28434031.02003571</v>
      </c>
      <c r="T48" s="316">
        <f>T20*_xlfn.IFNA(INDEX('General Inputs'!$E$9:$AF$11,MATCH('REC Spending'!$B48,'General Inputs'!$B$9:$B$11,0),MATCH('REC Spending'!$D48,'General Inputs'!$E$8:$AB$8,0)),SUMIFS('General Inputs'!$D$9:$D$11,'General Inputs'!$B$9:$B$11,'REC Spending'!$B48))</f>
        <v>20970615.441329036</v>
      </c>
      <c r="U48" s="316">
        <f>U20*_xlfn.IFNA(INDEX('General Inputs'!$E$9:$AF$11,MATCH('REC Spending'!$B48,'General Inputs'!$B$9:$B$11,0),MATCH('REC Spending'!$D48,'General Inputs'!$E$8:$AB$8,0)),SUMIFS('General Inputs'!$D$9:$D$11,'General Inputs'!$B$9:$B$11,'REC Spending'!$B48))</f>
        <v>15195868.386671875</v>
      </c>
      <c r="V48" s="316">
        <f>V20*_xlfn.IFNA(INDEX('General Inputs'!$E$9:$AF$11,MATCH('REC Spending'!$B48,'General Inputs'!$B$9:$B$11,0),MATCH('REC Spending'!$D48,'General Inputs'!$E$8:$AB$8,0)),SUMIFS('General Inputs'!$D$9:$D$11,'General Inputs'!$B$9:$B$11,'REC Spending'!$B48))</f>
        <v>9615756.4424955565</v>
      </c>
      <c r="W48" s="316">
        <f>W20*_xlfn.IFNA(INDEX('General Inputs'!$E$9:$AF$11,MATCH('REC Spending'!$B48,'General Inputs'!$B$9:$B$11,0),MATCH('REC Spending'!$D48,'General Inputs'!$E$8:$AB$8,0)),SUMIFS('General Inputs'!$D$9:$D$11,'General Inputs'!$B$9:$B$11,'REC Spending'!$B48))</f>
        <v>31593367.800039683</v>
      </c>
      <c r="X48" s="316">
        <f>X20*_xlfn.IFNA(INDEX('General Inputs'!$E$9:$AF$11,MATCH('REC Spending'!$B48,'General Inputs'!$B$9:$B$11,0),MATCH('REC Spending'!$D48,'General Inputs'!$E$8:$AB$8,0)),SUMIFS('General Inputs'!$D$9:$D$11,'General Inputs'!$B$9:$B$11,'REC Spending'!$B48))</f>
        <v>117677477.04176666</v>
      </c>
      <c r="Y48" s="316">
        <f>Y20*_xlfn.IFNA(INDEX('General Inputs'!$E$9:$AF$11,MATCH('REC Spending'!$B48,'General Inputs'!$B$9:$B$11,0),MATCH('REC Spending'!$D48,'General Inputs'!$E$8:$AB$8,0)),SUMIFS('General Inputs'!$D$9:$D$11,'General Inputs'!$B$9:$B$11,'REC Spending'!$B48))</f>
        <v>52506282.08242064</v>
      </c>
      <c r="Z48" s="316">
        <f>Z20*_xlfn.IFNA(INDEX('General Inputs'!$E$9:$AF$11,MATCH('REC Spending'!$B48,'General Inputs'!$B$9:$B$11,0),MATCH('REC Spending'!$D48,'General Inputs'!$E$8:$AB$8,0)),SUMIFS('General Inputs'!$D$9:$D$11,'General Inputs'!$B$9:$B$11,'REC Spending'!$B48))</f>
        <v>6318974.2867998099</v>
      </c>
      <c r="AB48" s="297"/>
      <c r="AC48" s="309">
        <f>AC20*_xlfn.IFNA(INDEX('General Inputs'!$E$9:$AF$11,MATCH('REC Spending'!$B48,'General Inputs'!$B$9:$B$11,0),MATCH('REC Spending'!$D48,'General Inputs'!$E$8:$AB$8,0)),SUMIFS('General Inputs'!$D$9:$D$11,'General Inputs'!$B$9:$B$11,'REC Spending'!$B48))</f>
        <v>4684935.5926892664</v>
      </c>
      <c r="AE48" s="50">
        <f t="shared" si="65"/>
        <v>160735066.97981623</v>
      </c>
      <c r="AF48" s="50">
        <f t="shared" si="65"/>
        <v>315588182.97573435</v>
      </c>
      <c r="AG48" s="50">
        <f t="shared" si="66"/>
        <v>4684935.5926892664</v>
      </c>
      <c r="AH48" s="50">
        <f t="shared" si="67"/>
        <v>481008185.54823983</v>
      </c>
    </row>
    <row r="49" spans="2:34">
      <c r="B49" s="20" t="s">
        <v>44</v>
      </c>
      <c r="C49" s="62" t="s">
        <v>230</v>
      </c>
      <c r="D49" s="20" t="s">
        <v>31</v>
      </c>
      <c r="E49" s="314">
        <f>SUMIFS('ABP Under Contract'!$C56:$Z56,'ABP Under Contract'!$C$6:$Z$6,'REC Spending'!$B49,'ABP Under Contract'!$C$7:$Z$7,'REC Spending'!E$4,'ABP Under Contract'!$C$8:$Z$8,'REC Spending'!E$7)</f>
        <v>0</v>
      </c>
      <c r="F49" s="314">
        <f>SUMIFS('ABP Under Contract'!$C56:$Z56,'ABP Under Contract'!$C$6:$Z$6,'REC Spending'!$B49,'ABP Under Contract'!$C$7:$Z$7,'REC Spending'!F$4,'ABP Under Contract'!$C$8:$Z$8,'REC Spending'!F$7)</f>
        <v>121350.38458333332</v>
      </c>
      <c r="G49" s="314">
        <f>SUMIFS('ABP Under Contract'!$C56:$Z56,'ABP Under Contract'!$C$6:$Z$6,'REC Spending'!$B49,'ABP Under Contract'!$C$7:$Z$7,'REC Spending'!G$4,'ABP Under Contract'!$C$8:$Z$8,'REC Spending'!G$7)</f>
        <v>35990603.157666653</v>
      </c>
      <c r="H49" s="314">
        <f>SUMIFS('ABP Under Contract'!$C56:$Z56,'ABP Under Contract'!$C$6:$Z$6,'REC Spending'!$B49,'ABP Under Contract'!$C$7:$Z$7,'REC Spending'!H$4,'ABP Under Contract'!$C$8:$Z$8,'REC Spending'!H$7)</f>
        <v>819139.02841666667</v>
      </c>
      <c r="I49" s="314">
        <f>SUMIFS('ABP Under Contract'!$C56:$Z56,'ABP Under Contract'!$C$6:$Z$6,'REC Spending'!$B49,'ABP Under Contract'!$C$7:$Z$7,'REC Spending'!I$4,'ABP Under Contract'!$C$8:$Z$8,'REC Spending'!I$7)</f>
        <v>2429477.8228333332</v>
      </c>
      <c r="J49" s="314">
        <f>SUMIFS('ABP Under Contract'!$C56:$Z56,'ABP Under Contract'!$C$6:$Z$6,'REC Spending'!$B49,'ABP Under Contract'!$C$7:$Z$7,'REC Spending'!J$4,'ABP Under Contract'!$C$8:$Z$8,'REC Spending'!J$7)</f>
        <v>19738164.373250004</v>
      </c>
      <c r="K49" s="316">
        <f>K21*_xlfn.IFNA(INDEX('General Inputs'!$E$9:$AF$11,MATCH('REC Spending'!$B49,'General Inputs'!$B$9:$B$11,0),MATCH('REC Spending'!$D49,'General Inputs'!$E$8:$AB$8,0)),SUMIFS('General Inputs'!$D$9:$D$11,'General Inputs'!$B$9:$B$11,'REC Spending'!$B49))</f>
        <v>30944142.454722665</v>
      </c>
      <c r="L49" s="316">
        <f>L21*_xlfn.IFNA(INDEX('General Inputs'!$E$9:$AF$11,MATCH('REC Spending'!$B49,'General Inputs'!$B$9:$B$11,0),MATCH('REC Spending'!$D49,'General Inputs'!$E$8:$AB$8,0)),SUMIFS('General Inputs'!$D$9:$D$11,'General Inputs'!$B$9:$B$11,'REC Spending'!$B49))</f>
        <v>39230022.757146537</v>
      </c>
      <c r="M49" s="316">
        <f>M21*_xlfn.IFNA(INDEX('General Inputs'!$E$9:$AF$11,MATCH('REC Spending'!$B49,'General Inputs'!$B$9:$B$11,0),MATCH('REC Spending'!$D49,'General Inputs'!$E$8:$AB$8,0)),SUMIFS('General Inputs'!$D$9:$D$11,'General Inputs'!$B$9:$B$11,'REC Spending'!$B49))</f>
        <v>1986976.9279182239</v>
      </c>
      <c r="N49" s="297">
        <v>0</v>
      </c>
      <c r="O49" s="297">
        <v>0</v>
      </c>
      <c r="P49" s="297">
        <v>6142006.5088935578</v>
      </c>
      <c r="Q49" s="316">
        <f>Q21*_xlfn.IFNA(INDEX('General Inputs'!$E$9:$AF$11,MATCH('REC Spending'!$B49,'General Inputs'!$B$9:$B$11,0),MATCH('REC Spending'!$D49,'General Inputs'!$E$8:$AB$8,0)),SUMIFS('General Inputs'!$D$9:$D$11,'General Inputs'!$B$9:$B$11,'REC Spending'!$B49))</f>
        <v>11244954.237912776</v>
      </c>
      <c r="R49" s="316">
        <f>R21*_xlfn.IFNA(INDEX('General Inputs'!$E$9:$AF$11,MATCH('REC Spending'!$B49,'General Inputs'!$B$9:$B$11,0),MATCH('REC Spending'!$D49,'General Inputs'!$E$8:$AB$8,0)),SUMIFS('General Inputs'!$D$9:$D$11,'General Inputs'!$B$9:$B$11,'REC Spending'!$B49))</f>
        <v>30920066.503630269</v>
      </c>
      <c r="S49" s="316">
        <f>S21*_xlfn.IFNA(INDEX('General Inputs'!$E$9:$AF$11,MATCH('REC Spending'!$B49,'General Inputs'!$B$9:$B$11,0),MATCH('REC Spending'!$D49,'General Inputs'!$E$8:$AB$8,0)),SUMIFS('General Inputs'!$D$9:$D$11,'General Inputs'!$B$9:$B$11,'REC Spending'!$B49))</f>
        <v>26421058.347717881</v>
      </c>
      <c r="T49" s="316">
        <f>T21*_xlfn.IFNA(INDEX('General Inputs'!$E$9:$AF$11,MATCH('REC Spending'!$B49,'General Inputs'!$B$9:$B$11,0),MATCH('REC Spending'!$D49,'General Inputs'!$E$8:$AB$8,0)),SUMIFS('General Inputs'!$D$9:$D$11,'General Inputs'!$B$9:$B$11,'REC Spending'!$B49))</f>
        <v>23112260.814437039</v>
      </c>
      <c r="U49" s="316">
        <f>U21*_xlfn.IFNA(INDEX('General Inputs'!$E$9:$AF$11,MATCH('REC Spending'!$B49,'General Inputs'!$B$9:$B$11,0),MATCH('REC Spending'!$D49,'General Inputs'!$E$8:$AB$8,0)),SUMIFS('General Inputs'!$D$9:$D$11,'General Inputs'!$B$9:$B$11,'REC Spending'!$B49))</f>
        <v>16451080.520182449</v>
      </c>
      <c r="V49" s="316">
        <f>V21*_xlfn.IFNA(INDEX('General Inputs'!$E$9:$AF$11,MATCH('REC Spending'!$B49,'General Inputs'!$B$9:$B$11,0),MATCH('REC Spending'!$D49,'General Inputs'!$E$8:$AB$8,0)),SUMIFS('General Inputs'!$D$9:$D$11,'General Inputs'!$B$9:$B$11,'REC Spending'!$B49))</f>
        <v>8935013.8869019244</v>
      </c>
      <c r="W49" s="316">
        <f>W21*_xlfn.IFNA(INDEX('General Inputs'!$E$9:$AF$11,MATCH('REC Spending'!$B49,'General Inputs'!$B$9:$B$11,0),MATCH('REC Spending'!$D49,'General Inputs'!$E$8:$AB$8,0)),SUMIFS('General Inputs'!$D$9:$D$11,'General Inputs'!$B$9:$B$11,'REC Spending'!$B49))</f>
        <v>29356731.497464314</v>
      </c>
      <c r="X49" s="316">
        <f>X21*_xlfn.IFNA(INDEX('General Inputs'!$E$9:$AF$11,MATCH('REC Spending'!$B49,'General Inputs'!$B$9:$B$11,0),MATCH('REC Spending'!$D49,'General Inputs'!$E$8:$AB$8,0)),SUMIFS('General Inputs'!$D$9:$D$11,'General Inputs'!$B$9:$B$11,'REC Spending'!$B49))</f>
        <v>121725688.24164174</v>
      </c>
      <c r="Y49" s="316">
        <f>Y21*_xlfn.IFNA(INDEX('General Inputs'!$E$9:$AF$11,MATCH('REC Spending'!$B49,'General Inputs'!$B$9:$B$11,0),MATCH('REC Spending'!$D49,'General Inputs'!$E$8:$AB$8,0)),SUMIFS('General Inputs'!$D$9:$D$11,'General Inputs'!$B$9:$B$11,'REC Spending'!$B49))</f>
        <v>56518341.67775552</v>
      </c>
      <c r="Z49" s="316">
        <f>Z21*_xlfn.IFNA(INDEX('General Inputs'!$E$9:$AF$11,MATCH('REC Spending'!$B49,'General Inputs'!$B$9:$B$11,0),MATCH('REC Spending'!$D49,'General Inputs'!$E$8:$AB$8,0)),SUMIFS('General Inputs'!$D$9:$D$11,'General Inputs'!$B$9:$B$11,'REC Spending'!$B49))</f>
        <v>7184873.6741525112</v>
      </c>
      <c r="AB49" s="297"/>
      <c r="AC49" s="309">
        <f>AC21*_xlfn.IFNA(INDEX('General Inputs'!$E$9:$AF$11,MATCH('REC Spending'!$B49,'General Inputs'!$B$9:$B$11,0),MATCH('REC Spending'!$D49,'General Inputs'!$E$8:$AB$8,0)),SUMIFS('General Inputs'!$D$9:$D$11,'General Inputs'!$B$9:$B$11,'REC Spending'!$B49))</f>
        <v>4689555.9707229706</v>
      </c>
      <c r="AE49" s="50">
        <f t="shared" si="65"/>
        <v>148646837.65334374</v>
      </c>
      <c r="AF49" s="50">
        <f t="shared" si="65"/>
        <v>320625115.16388369</v>
      </c>
      <c r="AG49" s="50">
        <f t="shared" si="66"/>
        <v>4689555.9707229706</v>
      </c>
      <c r="AH49" s="50">
        <f t="shared" si="67"/>
        <v>473961508.7879504</v>
      </c>
    </row>
    <row r="50" spans="2:34">
      <c r="B50" s="20" t="s">
        <v>44</v>
      </c>
      <c r="C50" s="62" t="s">
        <v>230</v>
      </c>
      <c r="D50" s="20" t="s">
        <v>32</v>
      </c>
      <c r="E50" s="314">
        <f>SUMIFS('ABP Under Contract'!$C57:$Z57,'ABP Under Contract'!$C$6:$Z$6,'REC Spending'!$B50,'ABP Under Contract'!$C$7:$Z$7,'REC Spending'!E$4,'ABP Under Contract'!$C$8:$Z$8,'REC Spending'!E$7)</f>
        <v>0</v>
      </c>
      <c r="F50" s="314">
        <f>SUMIFS('ABP Under Contract'!$C57:$Z57,'ABP Under Contract'!$C$6:$Z$6,'REC Spending'!$B50,'ABP Under Contract'!$C$7:$Z$7,'REC Spending'!F$4,'ABP Under Contract'!$C$8:$Z$8,'REC Spending'!F$7)</f>
        <v>0</v>
      </c>
      <c r="G50" s="314">
        <f>SUMIFS('ABP Under Contract'!$C57:$Z57,'ABP Under Contract'!$C$6:$Z$6,'REC Spending'!$B50,'ABP Under Contract'!$C$7:$Z$7,'REC Spending'!G$4,'ABP Under Contract'!$C$8:$Z$8,'REC Spending'!G$7)</f>
        <v>20889005.509999998</v>
      </c>
      <c r="H50" s="314">
        <f>SUMIFS('ABP Under Contract'!$C57:$Z57,'ABP Under Contract'!$C$6:$Z$6,'REC Spending'!$B50,'ABP Under Contract'!$C$7:$Z$7,'REC Spending'!H$4,'ABP Under Contract'!$C$8:$Z$8,'REC Spending'!H$7)</f>
        <v>337502.52</v>
      </c>
      <c r="I50" s="314">
        <f>SUMIFS('ABP Under Contract'!$C57:$Z57,'ABP Under Contract'!$C$6:$Z$6,'REC Spending'!$B50,'ABP Under Contract'!$C$7:$Z$7,'REC Spending'!I$4,'ABP Under Contract'!$C$8:$Z$8,'REC Spending'!I$7)</f>
        <v>0</v>
      </c>
      <c r="J50" s="314">
        <f>SUMIFS('ABP Under Contract'!$C57:$Z57,'ABP Under Contract'!$C$6:$Z$6,'REC Spending'!$B50,'ABP Under Contract'!$C$7:$Z$7,'REC Spending'!J$4,'ABP Under Contract'!$C$8:$Z$8,'REC Spending'!J$7)</f>
        <v>11553467.559999999</v>
      </c>
      <c r="K50" s="316">
        <f>K22*_xlfn.IFNA(INDEX('General Inputs'!$E$9:$AF$11,MATCH('REC Spending'!$B50,'General Inputs'!$B$9:$B$11,0),MATCH('REC Spending'!$D50,'General Inputs'!$E$8:$AB$8,0)),SUMIFS('General Inputs'!$D$9:$D$11,'General Inputs'!$B$9:$B$11,'REC Spending'!$B50))</f>
        <v>28919676.38519045</v>
      </c>
      <c r="L50" s="316">
        <f>L22*_xlfn.IFNA(INDEX('General Inputs'!$E$9:$AF$11,MATCH('REC Spending'!$B50,'General Inputs'!$B$9:$B$11,0),MATCH('REC Spending'!$D50,'General Inputs'!$E$8:$AB$8,0)),SUMIFS('General Inputs'!$D$9:$D$11,'General Inputs'!$B$9:$B$11,'REC Spending'!$B50))</f>
        <v>36403630.600339875</v>
      </c>
      <c r="M50" s="316">
        <f>M22*_xlfn.IFNA(INDEX('General Inputs'!$E$9:$AF$11,MATCH('REC Spending'!$B50,'General Inputs'!$B$9:$B$11,0),MATCH('REC Spending'!$D50,'General Inputs'!$E$8:$AB$8,0)),SUMIFS('General Inputs'!$D$9:$D$11,'General Inputs'!$B$9:$B$11,'REC Spending'!$B50))</f>
        <v>1873252.9278695073</v>
      </c>
      <c r="N50" s="297">
        <v>0</v>
      </c>
      <c r="O50" s="297">
        <v>0</v>
      </c>
      <c r="P50" s="297">
        <v>6142006.5088935578</v>
      </c>
      <c r="Q50" s="316">
        <f>Q22*_xlfn.IFNA(INDEX('General Inputs'!$E$9:$AF$11,MATCH('REC Spending'!$B50,'General Inputs'!$B$9:$B$11,0),MATCH('REC Spending'!$D50,'General Inputs'!$E$8:$AB$8,0)),SUMIFS('General Inputs'!$D$9:$D$11,'General Inputs'!$B$9:$B$11,'REC Spending'!$B50))</f>
        <v>10919767.896930672</v>
      </c>
      <c r="R50" s="316">
        <f>R22*_xlfn.IFNA(INDEX('General Inputs'!$E$9:$AF$11,MATCH('REC Spending'!$B50,'General Inputs'!$B$9:$B$11,0),MATCH('REC Spending'!$D50,'General Inputs'!$E$8:$AB$8,0)),SUMIFS('General Inputs'!$D$9:$D$11,'General Inputs'!$B$9:$B$11,'REC Spending'!$B50))</f>
        <v>21765718.668935683</v>
      </c>
      <c r="S50" s="316">
        <f>S22*_xlfn.IFNA(INDEX('General Inputs'!$E$9:$AF$11,MATCH('REC Spending'!$B50,'General Inputs'!$B$9:$B$11,0),MATCH('REC Spending'!$D50,'General Inputs'!$E$8:$AB$8,0)),SUMIFS('General Inputs'!$D$9:$D$11,'General Inputs'!$B$9:$B$11,'REC Spending'!$B50))</f>
        <v>23000174.512431536</v>
      </c>
      <c r="T50" s="316">
        <f>T22*_xlfn.IFNA(INDEX('General Inputs'!$E$9:$AF$11,MATCH('REC Spending'!$B50,'General Inputs'!$B$9:$B$11,0),MATCH('REC Spending'!$D50,'General Inputs'!$E$8:$AB$8,0)),SUMIFS('General Inputs'!$D$9:$D$11,'General Inputs'!$B$9:$B$11,'REC Spending'!$B50))</f>
        <v>25049912.084778819</v>
      </c>
      <c r="U50" s="316">
        <f>U22*_xlfn.IFNA(INDEX('General Inputs'!$E$9:$AF$11,MATCH('REC Spending'!$B50,'General Inputs'!$B$9:$B$11,0),MATCH('REC Spending'!$D50,'General Inputs'!$E$8:$AB$8,0)),SUMIFS('General Inputs'!$D$9:$D$11,'General Inputs'!$B$9:$B$11,'REC Spending'!$B50))</f>
        <v>17588596.768128492</v>
      </c>
      <c r="V50" s="316">
        <f>V22*_xlfn.IFNA(INDEX('General Inputs'!$E$9:$AF$11,MATCH('REC Spending'!$B50,'General Inputs'!$B$9:$B$11,0),MATCH('REC Spending'!$D50,'General Inputs'!$E$8:$AB$8,0)),SUMIFS('General Inputs'!$D$9:$D$11,'General Inputs'!$B$9:$B$11,'REC Spending'!$B50))</f>
        <v>7778147.1114874613</v>
      </c>
      <c r="W50" s="316">
        <f>W22*_xlfn.IFNA(INDEX('General Inputs'!$E$9:$AF$11,MATCH('REC Spending'!$B50,'General Inputs'!$B$9:$B$11,0),MATCH('REC Spending'!$D50,'General Inputs'!$E$8:$AB$8,0)),SUMIFS('General Inputs'!$D$9:$D$11,'General Inputs'!$B$9:$B$11,'REC Spending'!$B50))</f>
        <v>25555749.458257265</v>
      </c>
      <c r="X50" s="316">
        <f>X22*_xlfn.IFNA(INDEX('General Inputs'!$E$9:$AF$11,MATCH('REC Spending'!$B50,'General Inputs'!$B$9:$B$11,0),MATCH('REC Spending'!$D50,'General Inputs'!$E$8:$AB$8,0)),SUMIFS('General Inputs'!$D$9:$D$11,'General Inputs'!$B$9:$B$11,'REC Spending'!$B50))</f>
        <v>122092591.16969362</v>
      </c>
      <c r="Y50" s="316">
        <f>Y22*_xlfn.IFNA(INDEX('General Inputs'!$E$9:$AF$11,MATCH('REC Spending'!$B50,'General Inputs'!$B$9:$B$11,0),MATCH('REC Spending'!$D50,'General Inputs'!$E$8:$AB$8,0)),SUMIFS('General Inputs'!$D$9:$D$11,'General Inputs'!$B$9:$B$11,'REC Spending'!$B50))</f>
        <v>58544412.308703706</v>
      </c>
      <c r="Z50" s="316">
        <f>Z22*_xlfn.IFNA(INDEX('General Inputs'!$E$9:$AF$11,MATCH('REC Spending'!$B50,'General Inputs'!$B$9:$B$11,0),MATCH('REC Spending'!$D50,'General Inputs'!$E$8:$AB$8,0)),SUMIFS('General Inputs'!$D$9:$D$11,'General Inputs'!$B$9:$B$11,'REC Spending'!$B50))</f>
        <v>7852668.5015806211</v>
      </c>
      <c r="AB50" s="297"/>
      <c r="AC50" s="309">
        <f>AC22*_xlfn.IFNA(INDEX('General Inputs'!$E$9:$AF$11,MATCH('REC Spending'!$B50,'General Inputs'!$B$9:$B$11,0),MATCH('REC Spending'!$D50,'General Inputs'!$E$8:$AB$8,0)),SUMIFS('General Inputs'!$D$9:$D$11,'General Inputs'!$B$9:$B$11,'REC Spending'!$B50))</f>
        <v>4693496.7759773722</v>
      </c>
      <c r="AE50" s="50">
        <f t="shared" si="65"/>
        <v>117038309.90922406</v>
      </c>
      <c r="AF50" s="50">
        <f t="shared" si="65"/>
        <v>309227970.58399719</v>
      </c>
      <c r="AG50" s="50">
        <f t="shared" si="66"/>
        <v>4693496.7759773722</v>
      </c>
      <c r="AH50" s="50">
        <f t="shared" si="67"/>
        <v>430959777.26919866</v>
      </c>
    </row>
    <row r="51" spans="2:34">
      <c r="B51" s="20" t="s">
        <v>44</v>
      </c>
      <c r="C51" s="62" t="s">
        <v>230</v>
      </c>
      <c r="D51" s="20" t="s">
        <v>33</v>
      </c>
      <c r="E51" s="314">
        <f>SUMIFS('ABP Under Contract'!$C58:$Z58,'ABP Under Contract'!$C$6:$Z$6,'REC Spending'!$B51,'ABP Under Contract'!$C$7:$Z$7,'REC Spending'!E$4,'ABP Under Contract'!$C$8:$Z$8,'REC Spending'!E$7)</f>
        <v>0</v>
      </c>
      <c r="F51" s="314">
        <f>SUMIFS('ABP Under Contract'!$C58:$Z58,'ABP Under Contract'!$C$6:$Z$6,'REC Spending'!$B51,'ABP Under Contract'!$C$7:$Z$7,'REC Spending'!F$4,'ABP Under Contract'!$C$8:$Z$8,'REC Spending'!F$7)</f>
        <v>0</v>
      </c>
      <c r="G51" s="314">
        <f>SUMIFS('ABP Under Contract'!$C58:$Z58,'ABP Under Contract'!$C$6:$Z$6,'REC Spending'!$B51,'ABP Under Contract'!$C$7:$Z$7,'REC Spending'!G$4,'ABP Under Contract'!$C$8:$Z$8,'REC Spending'!G$7)</f>
        <v>20784823.140000004</v>
      </c>
      <c r="H51" s="314">
        <f>SUMIFS('ABP Under Contract'!$C58:$Z58,'ABP Under Contract'!$C$6:$Z$6,'REC Spending'!$B51,'ABP Under Contract'!$C$7:$Z$7,'REC Spending'!H$4,'ABP Under Contract'!$C$8:$Z$8,'REC Spending'!H$7)</f>
        <v>335750.89</v>
      </c>
      <c r="I51" s="314">
        <f>SUMIFS('ABP Under Contract'!$C58:$Z58,'ABP Under Contract'!$C$6:$Z$6,'REC Spending'!$B51,'ABP Under Contract'!$C$7:$Z$7,'REC Spending'!I$4,'ABP Under Contract'!$C$8:$Z$8,'REC Spending'!I$7)</f>
        <v>0</v>
      </c>
      <c r="J51" s="314">
        <f>SUMIFS('ABP Under Contract'!$C58:$Z58,'ABP Under Contract'!$C$6:$Z$6,'REC Spending'!$B51,'ABP Under Contract'!$C$7:$Z$7,'REC Spending'!J$4,'ABP Under Contract'!$C$8:$Z$8,'REC Spending'!J$7)</f>
        <v>11495845.609999999</v>
      </c>
      <c r="K51" s="316">
        <f>K23*_xlfn.IFNA(INDEX('General Inputs'!$E$9:$AF$11,MATCH('REC Spending'!$B51,'General Inputs'!$B$9:$B$11,0),MATCH('REC Spending'!$D51,'General Inputs'!$E$8:$AB$8,0)),SUMIFS('General Inputs'!$D$9:$D$11,'General Inputs'!$B$9:$B$11,'REC Spending'!$B51))</f>
        <v>27154023.439509347</v>
      </c>
      <c r="L51" s="316">
        <f>L23*_xlfn.IFNA(INDEX('General Inputs'!$E$9:$AF$11,MATCH('REC Spending'!$B51,'General Inputs'!$B$9:$B$11,0),MATCH('REC Spending'!$D51,'General Inputs'!$E$8:$AB$8,0)),SUMIFS('General Inputs'!$D$9:$D$11,'General Inputs'!$B$9:$B$11,'REC Spending'!$B51))</f>
        <v>33929857.125051022</v>
      </c>
      <c r="M51" s="316">
        <f>M23*_xlfn.IFNA(INDEX('General Inputs'!$E$9:$AF$11,MATCH('REC Spending'!$B51,'General Inputs'!$B$9:$B$11,0),MATCH('REC Spending'!$D51,'General Inputs'!$E$8:$AB$8,0)),SUMIFS('General Inputs'!$D$9:$D$11,'General Inputs'!$B$9:$B$11,'REC Spending'!$B51))</f>
        <v>1776483.4619818653</v>
      </c>
      <c r="N51" s="297">
        <v>0</v>
      </c>
      <c r="O51" s="297">
        <v>0</v>
      </c>
      <c r="P51" s="297">
        <v>5890210.579879879</v>
      </c>
      <c r="Q51" s="316">
        <f>Q23*_xlfn.IFNA(INDEX('General Inputs'!$E$9:$AF$11,MATCH('REC Spending'!$B51,'General Inputs'!$B$9:$B$11,0),MATCH('REC Spending'!$D51,'General Inputs'!$E$8:$AB$8,0)),SUMIFS('General Inputs'!$D$9:$D$11,'General Inputs'!$B$9:$B$11,'REC Spending'!$B51))</f>
        <v>10679749.861585798</v>
      </c>
      <c r="R51" s="316">
        <f>R23*_xlfn.IFNA(INDEX('General Inputs'!$E$9:$AF$11,MATCH('REC Spending'!$B51,'General Inputs'!$B$9:$B$11,0),MATCH('REC Spending'!$D51,'General Inputs'!$E$8:$AB$8,0)),SUMIFS('General Inputs'!$D$9:$D$11,'General Inputs'!$B$9:$B$11,'REC Spending'!$B51))</f>
        <v>13531822.05850431</v>
      </c>
      <c r="S51" s="316">
        <f>S23*_xlfn.IFNA(INDEX('General Inputs'!$E$9:$AF$11,MATCH('REC Spending'!$B51,'General Inputs'!$B$9:$B$11,0),MATCH('REC Spending'!$D51,'General Inputs'!$E$8:$AB$8,0)),SUMIFS('General Inputs'!$D$9:$D$11,'General Inputs'!$B$9:$B$11,'REC Spending'!$B51))</f>
        <v>20088728.573408455</v>
      </c>
      <c r="T51" s="316">
        <f>T23*_xlfn.IFNA(INDEX('General Inputs'!$E$9:$AF$11,MATCH('REC Spending'!$B51,'General Inputs'!$B$9:$B$11,0),MATCH('REC Spending'!$D51,'General Inputs'!$E$8:$AB$8,0)),SUMIFS('General Inputs'!$D$9:$D$11,'General Inputs'!$B$9:$B$11,'REC Spending'!$B51))</f>
        <v>25652891.831760582</v>
      </c>
      <c r="U51" s="316">
        <f>U23*_xlfn.IFNA(INDEX('General Inputs'!$E$9:$AF$11,MATCH('REC Spending'!$B51,'General Inputs'!$B$9:$B$11,0),MATCH('REC Spending'!$D51,'General Inputs'!$E$8:$AB$8,0)),SUMIFS('General Inputs'!$D$9:$D$11,'General Inputs'!$B$9:$B$11,'REC Spending'!$B51))</f>
        <v>17910827.096800804</v>
      </c>
      <c r="V51" s="316">
        <f>V23*_xlfn.IFNA(INDEX('General Inputs'!$E$9:$AF$11,MATCH('REC Spending'!$B51,'General Inputs'!$B$9:$B$11,0),MATCH('REC Spending'!$D51,'General Inputs'!$E$8:$AB$8,0)),SUMIFS('General Inputs'!$D$9:$D$11,'General Inputs'!$B$9:$B$11,'REC Spending'!$B51))</f>
        <v>6793560.8941687886</v>
      </c>
      <c r="W51" s="316">
        <f>W23*_xlfn.IFNA(INDEX('General Inputs'!$E$9:$AF$11,MATCH('REC Spending'!$B51,'General Inputs'!$B$9:$B$11,0),MATCH('REC Spending'!$D51,'General Inputs'!$E$8:$AB$8,0)),SUMIFS('General Inputs'!$D$9:$D$11,'General Inputs'!$B$9:$B$11,'REC Spending'!$B51))</f>
        <v>22320809.526009388</v>
      </c>
      <c r="X51" s="316">
        <f>X23*_xlfn.IFNA(INDEX('General Inputs'!$E$9:$AF$11,MATCH('REC Spending'!$B51,'General Inputs'!$B$9:$B$11,0),MATCH('REC Spending'!$D51,'General Inputs'!$E$8:$AB$8,0)),SUMIFS('General Inputs'!$D$9:$D$11,'General Inputs'!$B$9:$B$11,'REC Spending'!$B51))</f>
        <v>122546331.36751486</v>
      </c>
      <c r="Y51" s="316">
        <f>Y23*_xlfn.IFNA(INDEX('General Inputs'!$E$9:$AF$11,MATCH('REC Spending'!$B51,'General Inputs'!$B$9:$B$11,0),MATCH('REC Spending'!$D51,'General Inputs'!$E$8:$AB$8,0)),SUMIFS('General Inputs'!$D$9:$D$11,'General Inputs'!$B$9:$B$11,'REC Spending'!$B51))</f>
        <v>60357484.620028257</v>
      </c>
      <c r="Z51" s="316">
        <f>Z23*_xlfn.IFNA(INDEX('General Inputs'!$E$9:$AF$11,MATCH('REC Spending'!$B51,'General Inputs'!$B$9:$B$11,0),MATCH('REC Spending'!$D51,'General Inputs'!$E$8:$AB$8,0)),SUMIFS('General Inputs'!$D$9:$D$11,'General Inputs'!$B$9:$B$11,'REC Spending'!$B51))</f>
        <v>8480903.6004202738</v>
      </c>
      <c r="AB51" s="297"/>
      <c r="AC51" s="309">
        <f>AC23*_xlfn.IFNA(INDEX('General Inputs'!$E$9:$AF$11,MATCH('REC Spending'!$B51,'General Inputs'!$B$9:$B$11,0),MATCH('REC Spending'!$D51,'General Inputs'!$E$8:$AB$8,0)),SUMIFS('General Inputs'!$D$9:$D$11,'General Inputs'!$B$9:$B$11,'REC Spending'!$B51))</f>
        <v>4696419.8685929757</v>
      </c>
      <c r="AE51" s="50">
        <f t="shared" si="65"/>
        <v>112046744.10800791</v>
      </c>
      <c r="AF51" s="50">
        <f t="shared" si="65"/>
        <v>297683359.56861573</v>
      </c>
      <c r="AG51" s="50">
        <f t="shared" si="66"/>
        <v>4696419.8685929757</v>
      </c>
      <c r="AH51" s="50">
        <f t="shared" si="67"/>
        <v>414426523.54521662</v>
      </c>
    </row>
    <row r="52" spans="2:34">
      <c r="B52" s="20" t="s">
        <v>44</v>
      </c>
      <c r="C52" s="62" t="s">
        <v>230</v>
      </c>
      <c r="D52" s="20" t="s">
        <v>34</v>
      </c>
      <c r="E52" s="314">
        <f>SUMIFS('ABP Under Contract'!$C59:$Z59,'ABP Under Contract'!$C$6:$Z$6,'REC Spending'!$B52,'ABP Under Contract'!$C$7:$Z$7,'REC Spending'!E$4,'ABP Under Contract'!$C$8:$Z$8,'REC Spending'!E$7)</f>
        <v>0</v>
      </c>
      <c r="F52" s="314">
        <f>SUMIFS('ABP Under Contract'!$C59:$Z59,'ABP Under Contract'!$C$6:$Z$6,'REC Spending'!$B52,'ABP Under Contract'!$C$7:$Z$7,'REC Spending'!F$4,'ABP Under Contract'!$C$8:$Z$8,'REC Spending'!F$7)</f>
        <v>0</v>
      </c>
      <c r="G52" s="314">
        <f>SUMIFS('ABP Under Contract'!$C59:$Z59,'ABP Under Contract'!$C$6:$Z$6,'REC Spending'!$B52,'ABP Under Contract'!$C$7:$Z$7,'REC Spending'!G$4,'ABP Under Contract'!$C$8:$Z$8,'REC Spending'!G$7)</f>
        <v>20680762.649999999</v>
      </c>
      <c r="H52" s="314">
        <f>SUMIFS('ABP Under Contract'!$C59:$Z59,'ABP Under Contract'!$C$6:$Z$6,'REC Spending'!$B52,'ABP Under Contract'!$C$7:$Z$7,'REC Spending'!H$4,'ABP Under Contract'!$C$8:$Z$8,'REC Spending'!H$7)</f>
        <v>334122.39</v>
      </c>
      <c r="I52" s="314">
        <f>SUMIFS('ABP Under Contract'!$C59:$Z59,'ABP Under Contract'!$C$6:$Z$6,'REC Spending'!$B52,'ABP Under Contract'!$C$7:$Z$7,'REC Spending'!I$4,'ABP Under Contract'!$C$8:$Z$8,'REC Spending'!I$7)</f>
        <v>0</v>
      </c>
      <c r="J52" s="314">
        <f>SUMIFS('ABP Under Contract'!$C59:$Z59,'ABP Under Contract'!$C$6:$Z$6,'REC Spending'!$B52,'ABP Under Contract'!$C$7:$Z$7,'REC Spending'!J$4,'ABP Under Contract'!$C$8:$Z$8,'REC Spending'!J$7)</f>
        <v>11438126.43</v>
      </c>
      <c r="K52" s="316">
        <f>K24*_xlfn.IFNA(INDEX('General Inputs'!$E$9:$AF$11,MATCH('REC Spending'!$B52,'General Inputs'!$B$9:$B$11,0),MATCH('REC Spending'!$D52,'General Inputs'!$E$8:$AB$8,0)),SUMIFS('General Inputs'!$D$9:$D$11,'General Inputs'!$B$9:$B$11,'REC Spending'!$B52))</f>
        <v>26540741.21231968</v>
      </c>
      <c r="L52" s="316">
        <f>L24*_xlfn.IFNA(INDEX('General Inputs'!$E$9:$AF$11,MATCH('REC Spending'!$B52,'General Inputs'!$B$9:$B$11,0),MATCH('REC Spending'!$D52,'General Inputs'!$E$8:$AB$8,0)),SUMIFS('General Inputs'!$D$9:$D$11,'General Inputs'!$B$9:$B$11,'REC Spending'!$B52))</f>
        <v>32981640.546614043</v>
      </c>
      <c r="M52" s="316">
        <f>M24*_xlfn.IFNA(INDEX('General Inputs'!$E$9:$AF$11,MATCH('REC Spending'!$B52,'General Inputs'!$B$9:$B$11,0),MATCH('REC Spending'!$D52,'General Inputs'!$E$8:$AB$8,0)),SUMIFS('General Inputs'!$D$9:$D$11,'General Inputs'!$B$9:$B$11,'REC Spending'!$B52))</f>
        <v>1732024.568840778</v>
      </c>
      <c r="N52" s="297">
        <v>0</v>
      </c>
      <c r="O52" s="297">
        <v>0</v>
      </c>
      <c r="P52" s="297">
        <v>2484093.9632800589</v>
      </c>
      <c r="Q52" s="316">
        <f>Q24*_xlfn.IFNA(INDEX('General Inputs'!$E$9:$AF$11,MATCH('REC Spending'!$B52,'General Inputs'!$B$9:$B$11,0),MATCH('REC Spending'!$D52,'General Inputs'!$E$8:$AB$8,0)),SUMIFS('General Inputs'!$D$9:$D$11,'General Inputs'!$B$9:$B$11,'REC Spending'!$B52))</f>
        <v>10510462.299496854</v>
      </c>
      <c r="R52" s="316">
        <f>R24*_xlfn.IFNA(INDEX('General Inputs'!$E$9:$AF$11,MATCH('REC Spending'!$B52,'General Inputs'!$B$9:$B$11,0),MATCH('REC Spending'!$D52,'General Inputs'!$E$8:$AB$8,0)),SUMIFS('General Inputs'!$D$9:$D$11,'General Inputs'!$B$9:$B$11,'REC Spending'!$B52))</f>
        <v>12784632.518121473</v>
      </c>
      <c r="S52" s="316">
        <f>S24*_xlfn.IFNA(INDEX('General Inputs'!$E$9:$AF$11,MATCH('REC Spending'!$B52,'General Inputs'!$B$9:$B$11,0),MATCH('REC Spending'!$D52,'General Inputs'!$E$8:$AB$8,0)),SUMIFS('General Inputs'!$D$9:$D$11,'General Inputs'!$B$9:$B$11,'REC Spending'!$B52))</f>
        <v>17497244.952712681</v>
      </c>
      <c r="T52" s="316">
        <f>T24*_xlfn.IFNA(INDEX('General Inputs'!$E$9:$AF$11,MATCH('REC Spending'!$B52,'General Inputs'!$B$9:$B$11,0),MATCH('REC Spending'!$D52,'General Inputs'!$E$8:$AB$8,0)),SUMIFS('General Inputs'!$D$9:$D$11,'General Inputs'!$B$9:$B$11,'REC Spending'!$B52))</f>
        <v>26325645.183971271</v>
      </c>
      <c r="U52" s="316">
        <f>U24*_xlfn.IFNA(INDEX('General Inputs'!$E$9:$AF$11,MATCH('REC Spending'!$B52,'General Inputs'!$B$9:$B$11,0),MATCH('REC Spending'!$D52,'General Inputs'!$E$8:$AB$8,0)),SUMIFS('General Inputs'!$D$9:$D$11,'General Inputs'!$B$9:$B$11,'REC Spending'!$B52))</f>
        <v>18289734.498740464</v>
      </c>
      <c r="V52" s="316">
        <f>V24*_xlfn.IFNA(INDEX('General Inputs'!$E$9:$AF$11,MATCH('REC Spending'!$B52,'General Inputs'!$B$9:$B$11,0),MATCH('REC Spending'!$D52,'General Inputs'!$E$8:$AB$8,0)),SUMIFS('General Inputs'!$D$9:$D$11,'General Inputs'!$B$9:$B$11,'REC Spending'!$B52))</f>
        <v>5917178.8115942804</v>
      </c>
      <c r="W52" s="316">
        <f>W24*_xlfn.IFNA(INDEX('General Inputs'!$E$9:$AF$11,MATCH('REC Spending'!$B52,'General Inputs'!$B$9:$B$11,0),MATCH('REC Spending'!$D52,'General Inputs'!$E$8:$AB$8,0)),SUMIFS('General Inputs'!$D$9:$D$11,'General Inputs'!$B$9:$B$11,'REC Spending'!$B52))</f>
        <v>19441383.280791871</v>
      </c>
      <c r="X52" s="316">
        <f>X24*_xlfn.IFNA(INDEX('General Inputs'!$E$9:$AF$11,MATCH('REC Spending'!$B52,'General Inputs'!$B$9:$B$11,0),MATCH('REC Spending'!$D52,'General Inputs'!$E$8:$AB$8,0)),SUMIFS('General Inputs'!$D$9:$D$11,'General Inputs'!$B$9:$B$11,'REC Spending'!$B52))</f>
        <v>127454334.71831067</v>
      </c>
      <c r="Y52" s="316">
        <f>Y24*_xlfn.IFNA(INDEX('General Inputs'!$E$9:$AF$11,MATCH('REC Spending'!$B52,'General Inputs'!$B$9:$B$11,0),MATCH('REC Spending'!$D52,'General Inputs'!$E$8:$AB$8,0)),SUMIFS('General Inputs'!$D$9:$D$11,'General Inputs'!$B$9:$B$11,'REC Spending'!$B52))</f>
        <v>64275810.251013033</v>
      </c>
      <c r="Z52" s="316">
        <f>Z24*_xlfn.IFNA(INDEX('General Inputs'!$E$9:$AF$11,MATCH('REC Spending'!$B52,'General Inputs'!$B$9:$B$11,0),MATCH('REC Spending'!$D52,'General Inputs'!$E$8:$AB$8,0)),SUMIFS('General Inputs'!$D$9:$D$11,'General Inputs'!$B$9:$B$11,'REC Spending'!$B52))</f>
        <v>9285663.8456953894</v>
      </c>
      <c r="AB52" s="297"/>
      <c r="AC52" s="309">
        <f>AC24*_xlfn.IFNA(INDEX('General Inputs'!$E$9:$AF$11,MATCH('REC Spending'!$B52,'General Inputs'!$B$9:$B$11,0),MATCH('REC Spending'!$D52,'General Inputs'!$E$8:$AB$8,0)),SUMIFS('General Inputs'!$D$9:$D$11,'General Inputs'!$B$9:$B$11,'REC Spending'!$B52))</f>
        <v>4698442.484198682</v>
      </c>
      <c r="AE52" s="50">
        <f t="shared" si="65"/>
        <v>106701974.0605514</v>
      </c>
      <c r="AF52" s="50">
        <f t="shared" si="65"/>
        <v>301271628.06095111</v>
      </c>
      <c r="AG52" s="50">
        <f t="shared" si="66"/>
        <v>4698442.484198682</v>
      </c>
      <c r="AH52" s="50">
        <f t="shared" si="67"/>
        <v>412672044.60570121</v>
      </c>
    </row>
    <row r="53" spans="2:34">
      <c r="B53" s="20" t="s">
        <v>44</v>
      </c>
      <c r="C53" s="62" t="s">
        <v>230</v>
      </c>
      <c r="D53" s="20" t="s">
        <v>35</v>
      </c>
      <c r="E53" s="314">
        <f>SUMIFS('ABP Under Contract'!$C60:$Z60,'ABP Under Contract'!$C$6:$Z$6,'REC Spending'!$B53,'ABP Under Contract'!$C$7:$Z$7,'REC Spending'!E$4,'ABP Under Contract'!$C$8:$Z$8,'REC Spending'!E$7)</f>
        <v>0</v>
      </c>
      <c r="F53" s="314">
        <f>SUMIFS('ABP Under Contract'!$C60:$Z60,'ABP Under Contract'!$C$6:$Z$6,'REC Spending'!$B53,'ABP Under Contract'!$C$7:$Z$7,'REC Spending'!F$4,'ABP Under Contract'!$C$8:$Z$8,'REC Spending'!F$7)</f>
        <v>0</v>
      </c>
      <c r="G53" s="314">
        <f>SUMIFS('ABP Under Contract'!$C60:$Z60,'ABP Under Contract'!$C$6:$Z$6,'REC Spending'!$B53,'ABP Under Contract'!$C$7:$Z$7,'REC Spending'!G$4,'ABP Under Contract'!$C$8:$Z$8,'REC Spending'!G$7)</f>
        <v>20577232.730000008</v>
      </c>
      <c r="H53" s="314">
        <f>SUMIFS('ABP Under Contract'!$C60:$Z60,'ABP Under Contract'!$C$6:$Z$6,'REC Spending'!$B53,'ABP Under Contract'!$C$7:$Z$7,'REC Spending'!H$4,'ABP Under Contract'!$C$8:$Z$8,'REC Spending'!H$7)</f>
        <v>332427.49</v>
      </c>
      <c r="I53" s="314">
        <f>SUMIFS('ABP Under Contract'!$C60:$Z60,'ABP Under Contract'!$C$6:$Z$6,'REC Spending'!$B53,'ABP Under Contract'!$C$7:$Z$7,'REC Spending'!I$4,'ABP Under Contract'!$C$8:$Z$8,'REC Spending'!I$7)</f>
        <v>0</v>
      </c>
      <c r="J53" s="314">
        <f>SUMIFS('ABP Under Contract'!$C60:$Z60,'ABP Under Contract'!$C$6:$Z$6,'REC Spending'!$B53,'ABP Under Contract'!$C$7:$Z$7,'REC Spending'!J$4,'ABP Under Contract'!$C$8:$Z$8,'REC Spending'!J$7)</f>
        <v>11381012.220000001</v>
      </c>
      <c r="K53" s="316">
        <f>K25*_xlfn.IFNA(INDEX('General Inputs'!$E$9:$AF$11,MATCH('REC Spending'!$B53,'General Inputs'!$B$9:$B$11,0),MATCH('REC Spending'!$D53,'General Inputs'!$E$8:$AB$8,0)),SUMIFS('General Inputs'!$D$9:$D$11,'General Inputs'!$B$9:$B$11,'REC Spending'!$B53))</f>
        <v>26594494.722536791</v>
      </c>
      <c r="L53" s="316">
        <f>L25*_xlfn.IFNA(INDEX('General Inputs'!$E$9:$AF$11,MATCH('REC Spending'!$B53,'General Inputs'!$B$9:$B$11,0),MATCH('REC Spending'!$D53,'General Inputs'!$E$8:$AB$8,0)),SUMIFS('General Inputs'!$D$9:$D$11,'General Inputs'!$B$9:$B$11,'REC Spending'!$B53))</f>
        <v>32902296.499402694</v>
      </c>
      <c r="M53" s="316">
        <f>M25*_xlfn.IFNA(INDEX('General Inputs'!$E$9:$AF$11,MATCH('REC Spending'!$B53,'General Inputs'!$B$9:$B$11,0),MATCH('REC Spending'!$D53,'General Inputs'!$E$8:$AB$8,0)),SUMIFS('General Inputs'!$D$9:$D$11,'General Inputs'!$B$9:$B$11,'REC Spending'!$B53))</f>
        <v>1721323.5822898471</v>
      </c>
      <c r="N53" s="297">
        <v>0</v>
      </c>
      <c r="O53" s="297">
        <v>0</v>
      </c>
      <c r="P53" s="297">
        <v>760000</v>
      </c>
      <c r="Q53" s="316">
        <f>Q25*_xlfn.IFNA(INDEX('General Inputs'!$E$9:$AF$11,MATCH('REC Spending'!$B53,'General Inputs'!$B$9:$B$11,0),MATCH('REC Spending'!$D53,'General Inputs'!$E$8:$AB$8,0)),SUMIFS('General Inputs'!$D$9:$D$11,'General Inputs'!$B$9:$B$11,'REC Spending'!$B53))</f>
        <v>10440379.774136921</v>
      </c>
      <c r="R53" s="316">
        <f>R25*_xlfn.IFNA(INDEX('General Inputs'!$E$9:$AF$11,MATCH('REC Spending'!$B53,'General Inputs'!$B$9:$B$11,0),MATCH('REC Spending'!$D53,'General Inputs'!$E$8:$AB$8,0)),SUMIFS('General Inputs'!$D$9:$D$11,'General Inputs'!$B$9:$B$11,'REC Spending'!$B53))</f>
        <v>12191410.649712708</v>
      </c>
      <c r="S53" s="316">
        <f>S25*_xlfn.IFNA(INDEX('General Inputs'!$E$9:$AF$11,MATCH('REC Spending'!$B53,'General Inputs'!$B$9:$B$11,0),MATCH('REC Spending'!$D53,'General Inputs'!$E$8:$AB$8,0)),SUMIFS('General Inputs'!$D$9:$D$11,'General Inputs'!$B$9:$B$11,'REC Spending'!$B53))</f>
        <v>15212995.811790932</v>
      </c>
      <c r="T53" s="316">
        <f>T25*_xlfn.IFNA(INDEX('General Inputs'!$E$9:$AF$11,MATCH('REC Spending'!$B53,'General Inputs'!$B$9:$B$11,0),MATCH('REC Spending'!$D53,'General Inputs'!$E$8:$AB$8,0)),SUMIFS('General Inputs'!$D$9:$D$11,'General Inputs'!$B$9:$B$11,'REC Spending'!$B53))</f>
        <v>27169031.855292857</v>
      </c>
      <c r="U53" s="316">
        <f>U25*_xlfn.IFNA(INDEX('General Inputs'!$E$9:$AF$11,MATCH('REC Spending'!$B53,'General Inputs'!$B$9:$B$11,0),MATCH('REC Spending'!$D53,'General Inputs'!$E$8:$AB$8,0)),SUMIFS('General Inputs'!$D$9:$D$11,'General Inputs'!$B$9:$B$11,'REC Spending'!$B53))</f>
        <v>18793048.068539999</v>
      </c>
      <c r="V53" s="316">
        <f>V25*_xlfn.IFNA(INDEX('General Inputs'!$E$9:$AF$11,MATCH('REC Spending'!$B53,'General Inputs'!$B$9:$B$11,0),MATCH('REC Spending'!$D53,'General Inputs'!$E$8:$AB$8,0)),SUMIFS('General Inputs'!$D$9:$D$11,'General Inputs'!$B$9:$B$11,'REC Spending'!$B53))</f>
        <v>5144696.5920452476</v>
      </c>
      <c r="W53" s="316">
        <f>W25*_xlfn.IFNA(INDEX('General Inputs'!$E$9:$AF$11,MATCH('REC Spending'!$B53,'General Inputs'!$B$9:$B$11,0),MATCH('REC Spending'!$D53,'General Inputs'!$E$8:$AB$8,0)),SUMIFS('General Inputs'!$D$9:$D$11,'General Inputs'!$B$9:$B$11,'REC Spending'!$B53))</f>
        <v>16903328.679767702</v>
      </c>
      <c r="X53" s="316">
        <f>X25*_xlfn.IFNA(INDEX('General Inputs'!$E$9:$AF$11,MATCH('REC Spending'!$B53,'General Inputs'!$B$9:$B$11,0),MATCH('REC Spending'!$D53,'General Inputs'!$E$8:$AB$8,0)),SUMIFS('General Inputs'!$D$9:$D$11,'General Inputs'!$B$9:$B$11,'REC Spending'!$B53))</f>
        <v>135120847.32080877</v>
      </c>
      <c r="Y53" s="316">
        <f>Y25*_xlfn.IFNA(INDEX('General Inputs'!$E$9:$AF$11,MATCH('REC Spending'!$B53,'General Inputs'!$B$9:$B$11,0),MATCH('REC Spending'!$D53,'General Inputs'!$E$8:$AB$8,0)),SUMIFS('General Inputs'!$D$9:$D$11,'General Inputs'!$B$9:$B$11,'REC Spending'!$B53))</f>
        <v>69515552.443600133</v>
      </c>
      <c r="Z53" s="316">
        <f>Z25*_xlfn.IFNA(INDEX('General Inputs'!$E$9:$AF$11,MATCH('REC Spending'!$B53,'General Inputs'!$B$9:$B$11,0),MATCH('REC Spending'!$D53,'General Inputs'!$E$8:$AB$8,0)),SUMIFS('General Inputs'!$D$9:$D$11,'General Inputs'!$B$9:$B$11,'REC Spending'!$B53))</f>
        <v>10224561.088789606</v>
      </c>
      <c r="AB53" s="297"/>
      <c r="AC53" s="309">
        <f>AC25*_xlfn.IFNA(INDEX('General Inputs'!$E$9:$AF$11,MATCH('REC Spending'!$B53,'General Inputs'!$B$9:$B$11,0),MATCH('REC Spending'!$D53,'General Inputs'!$E$8:$AB$8,0)),SUMIFS('General Inputs'!$D$9:$D$11,'General Inputs'!$B$9:$B$11,'REC Spending'!$B53))</f>
        <v>4699349.0345570901</v>
      </c>
      <c r="AE53" s="50">
        <f t="shared" si="65"/>
        <v>104709167.01836626</v>
      </c>
      <c r="AF53" s="50">
        <f t="shared" si="65"/>
        <v>310275472.5103479</v>
      </c>
      <c r="AG53" s="50">
        <f t="shared" si="66"/>
        <v>4699349.0345570901</v>
      </c>
      <c r="AH53" s="50">
        <f t="shared" si="67"/>
        <v>419683988.56327128</v>
      </c>
    </row>
    <row r="54" spans="2:34">
      <c r="B54" s="20" t="s">
        <v>44</v>
      </c>
      <c r="C54" s="62" t="s">
        <v>230</v>
      </c>
      <c r="D54" s="20" t="s">
        <v>36</v>
      </c>
      <c r="E54" s="314">
        <f>SUMIFS('ABP Under Contract'!$C61:$Z61,'ABP Under Contract'!$C$6:$Z$6,'REC Spending'!$B54,'ABP Under Contract'!$C$7:$Z$7,'REC Spending'!E$4,'ABP Under Contract'!$C$8:$Z$8,'REC Spending'!E$7)</f>
        <v>0</v>
      </c>
      <c r="F54" s="314">
        <f>SUMIFS('ABP Under Contract'!$C61:$Z61,'ABP Under Contract'!$C$6:$Z$6,'REC Spending'!$B54,'ABP Under Contract'!$C$7:$Z$7,'REC Spending'!F$4,'ABP Under Contract'!$C$8:$Z$8,'REC Spending'!F$7)</f>
        <v>0</v>
      </c>
      <c r="G54" s="314">
        <f>SUMIFS('ABP Under Contract'!$C61:$Z61,'ABP Under Contract'!$C$6:$Z$6,'REC Spending'!$B54,'ABP Under Contract'!$C$7:$Z$7,'REC Spending'!G$4,'ABP Under Contract'!$C$8:$Z$8,'REC Spending'!G$7)</f>
        <v>20474448.769999992</v>
      </c>
      <c r="H54" s="314">
        <f>SUMIFS('ABP Under Contract'!$C61:$Z61,'ABP Under Contract'!$C$6:$Z$6,'REC Spending'!$B54,'ABP Under Contract'!$C$7:$Z$7,'REC Spending'!H$4,'ABP Under Contract'!$C$8:$Z$8,'REC Spending'!H$7)</f>
        <v>330742.26</v>
      </c>
      <c r="I54" s="314">
        <f>SUMIFS('ABP Under Contract'!$C61:$Z61,'ABP Under Contract'!$C$6:$Z$6,'REC Spending'!$B54,'ABP Under Contract'!$C$7:$Z$7,'REC Spending'!I$4,'ABP Under Contract'!$C$8:$Z$8,'REC Spending'!I$7)</f>
        <v>0</v>
      </c>
      <c r="J54" s="314">
        <f>SUMIFS('ABP Under Contract'!$C61:$Z61,'ABP Under Contract'!$C$6:$Z$6,'REC Spending'!$B54,'ABP Under Contract'!$C$7:$Z$7,'REC Spending'!J$4,'ABP Under Contract'!$C$8:$Z$8,'REC Spending'!J$7)</f>
        <v>11324230.859999998</v>
      </c>
      <c r="K54" s="316">
        <f>K26*_xlfn.IFNA(INDEX('General Inputs'!$E$9:$AF$11,MATCH('REC Spending'!$B54,'General Inputs'!$B$9:$B$11,0),MATCH('REC Spending'!$D54,'General Inputs'!$E$8:$AB$8,0)),SUMIFS('General Inputs'!$D$9:$D$11,'General Inputs'!$B$9:$B$11,'REC Spending'!$B54))</f>
        <v>26088122.640369009</v>
      </c>
      <c r="L54" s="316">
        <f>L26*_xlfn.IFNA(INDEX('General Inputs'!$E$9:$AF$11,MATCH('REC Spending'!$B54,'General Inputs'!$B$9:$B$11,0),MATCH('REC Spending'!$D54,'General Inputs'!$E$8:$AB$8,0)),SUMIFS('General Inputs'!$D$9:$D$11,'General Inputs'!$B$9:$B$11,'REC Spending'!$B54))</f>
        <v>32089230.427997299</v>
      </c>
      <c r="M54" s="316">
        <f>M26*_xlfn.IFNA(INDEX('General Inputs'!$E$9:$AF$11,MATCH('REC Spending'!$B54,'General Inputs'!$B$9:$B$11,0),MATCH('REC Spending'!$D54,'General Inputs'!$E$8:$AB$8,0)),SUMIFS('General Inputs'!$D$9:$D$11,'General Inputs'!$B$9:$B$11,'REC Spending'!$B54))</f>
        <v>1688147.2153611125</v>
      </c>
      <c r="N54" s="297">
        <v>0</v>
      </c>
      <c r="O54" s="297">
        <v>0</v>
      </c>
      <c r="P54" s="297">
        <v>760000</v>
      </c>
      <c r="Q54" s="316">
        <f>Q26*_xlfn.IFNA(INDEX('General Inputs'!$E$9:$AF$11,MATCH('REC Spending'!$B54,'General Inputs'!$B$9:$B$11,0),MATCH('REC Spending'!$D54,'General Inputs'!$E$8:$AB$8,0)),SUMIFS('General Inputs'!$D$9:$D$11,'General Inputs'!$B$9:$B$11,'REC Spending'!$B54))</f>
        <v>10373899.271387959</v>
      </c>
      <c r="R54" s="316">
        <f>R26*_xlfn.IFNA(INDEX('General Inputs'!$E$9:$AF$11,MATCH('REC Spending'!$B54,'General Inputs'!$B$9:$B$11,0),MATCH('REC Spending'!$D54,'General Inputs'!$E$8:$AB$8,0)),SUMIFS('General Inputs'!$D$9:$D$11,'General Inputs'!$B$9:$B$11,'REC Spending'!$B54))</f>
        <v>11629229.01662676</v>
      </c>
      <c r="S54" s="316">
        <f>S26*_xlfn.IFNA(INDEX('General Inputs'!$E$9:$AF$11,MATCH('REC Spending'!$B54,'General Inputs'!$B$9:$B$11,0),MATCH('REC Spending'!$D54,'General Inputs'!$E$8:$AB$8,0)),SUMIFS('General Inputs'!$D$9:$D$11,'General Inputs'!$B$9:$B$11,'REC Spending'!$B54))</f>
        <v>13048498.911427001</v>
      </c>
      <c r="T54" s="316">
        <f>T26*_xlfn.IFNA(INDEX('General Inputs'!$E$9:$AF$11,MATCH('REC Spending'!$B54,'General Inputs'!$B$9:$B$11,0),MATCH('REC Spending'!$D54,'General Inputs'!$E$8:$AB$8,0)),SUMIFS('General Inputs'!$D$9:$D$11,'General Inputs'!$B$9:$B$11,'REC Spending'!$B54))</f>
        <v>27957708.002209105</v>
      </c>
      <c r="U54" s="316">
        <f>U26*_xlfn.IFNA(INDEX('General Inputs'!$E$9:$AF$11,MATCH('REC Spending'!$B54,'General Inputs'!$B$9:$B$11,0),MATCH('REC Spending'!$D54,'General Inputs'!$E$8:$AB$8,0)),SUMIFS('General Inputs'!$D$9:$D$11,'General Inputs'!$B$9:$B$11,'REC Spending'!$B54))</f>
        <v>19263098.452110078</v>
      </c>
      <c r="V54" s="316">
        <f>V26*_xlfn.IFNA(INDEX('General Inputs'!$E$9:$AF$11,MATCH('REC Spending'!$B54,'General Inputs'!$B$9:$B$11,0),MATCH('REC Spending'!$D54,'General Inputs'!$E$8:$AB$8,0)),SUMIFS('General Inputs'!$D$9:$D$11,'General Inputs'!$B$9:$B$11,'REC Spending'!$B54))</f>
        <v>4412711.9149598815</v>
      </c>
      <c r="W54" s="316">
        <f>W26*_xlfn.IFNA(INDEX('General Inputs'!$E$9:$AF$11,MATCH('REC Spending'!$B54,'General Inputs'!$B$9:$B$11,0),MATCH('REC Spending'!$D54,'General Inputs'!$E$8:$AB$8,0)),SUMIFS('General Inputs'!$D$9:$D$11,'General Inputs'!$B$9:$B$11,'REC Spending'!$B54))</f>
        <v>14498332.12380778</v>
      </c>
      <c r="X54" s="316">
        <f>X26*_xlfn.IFNA(INDEX('General Inputs'!$E$9:$AF$11,MATCH('REC Spending'!$B54,'General Inputs'!$B$9:$B$11,0),MATCH('REC Spending'!$D54,'General Inputs'!$E$8:$AB$8,0)),SUMIFS('General Inputs'!$D$9:$D$11,'General Inputs'!$B$9:$B$11,'REC Spending'!$B54))</f>
        <v>140055467.63523069</v>
      </c>
      <c r="Y54" s="316">
        <f>Y26*_xlfn.IFNA(INDEX('General Inputs'!$E$9:$AF$11,MATCH('REC Spending'!$B54,'General Inputs'!$B$9:$B$11,0),MATCH('REC Spending'!$D54,'General Inputs'!$E$8:$AB$8,0)),SUMIFS('General Inputs'!$D$9:$D$11,'General Inputs'!$B$9:$B$11,'REC Spending'!$B54))</f>
        <v>73285797.92452383</v>
      </c>
      <c r="Z54" s="316">
        <f>Z26*_xlfn.IFNA(INDEX('General Inputs'!$E$9:$AF$11,MATCH('REC Spending'!$B54,'General Inputs'!$B$9:$B$11,0),MATCH('REC Spending'!$D54,'General Inputs'!$E$8:$AB$8,0)),SUMIFS('General Inputs'!$D$9:$D$11,'General Inputs'!$B$9:$B$11,'REC Spending'!$B54))</f>
        <v>11023590.443128461</v>
      </c>
      <c r="AB54" s="297"/>
      <c r="AC54" s="309">
        <f>AC26*_xlfn.IFNA(INDEX('General Inputs'!$E$9:$AF$11,MATCH('REC Spending'!$B54,'General Inputs'!$B$9:$B$11,0),MATCH('REC Spending'!$D54,'General Inputs'!$E$8:$AB$8,0)),SUMIFS('General Inputs'!$D$9:$D$11,'General Inputs'!$B$9:$B$11,'REC Spending'!$B54))</f>
        <v>4700117.9756851196</v>
      </c>
      <c r="AE54" s="50">
        <f t="shared" si="65"/>
        <v>103128821.44511539</v>
      </c>
      <c r="AF54" s="50">
        <f t="shared" si="65"/>
        <v>315174434.42402363</v>
      </c>
      <c r="AG54" s="50">
        <f t="shared" si="66"/>
        <v>4700117.9756851196</v>
      </c>
      <c r="AH54" s="50">
        <f t="shared" si="67"/>
        <v>423003373.84482414</v>
      </c>
    </row>
    <row r="55" spans="2:34">
      <c r="B55" s="20" t="s">
        <v>44</v>
      </c>
      <c r="C55" s="62" t="s">
        <v>230</v>
      </c>
      <c r="D55" s="20" t="s">
        <v>37</v>
      </c>
      <c r="E55" s="314">
        <f>SUMIFS('ABP Under Contract'!$C62:$Z62,'ABP Under Contract'!$C$6:$Z$6,'REC Spending'!$B55,'ABP Under Contract'!$C$7:$Z$7,'REC Spending'!E$4,'ABP Under Contract'!$C$8:$Z$8,'REC Spending'!E$7)</f>
        <v>0</v>
      </c>
      <c r="F55" s="314">
        <f>SUMIFS('ABP Under Contract'!$C62:$Z62,'ABP Under Contract'!$C$6:$Z$6,'REC Spending'!$B55,'ABP Under Contract'!$C$7:$Z$7,'REC Spending'!F$4,'ABP Under Contract'!$C$8:$Z$8,'REC Spending'!F$7)</f>
        <v>0</v>
      </c>
      <c r="G55" s="314">
        <f>SUMIFS('ABP Under Contract'!$C62:$Z62,'ABP Under Contract'!$C$6:$Z$6,'REC Spending'!$B55,'ABP Under Contract'!$C$7:$Z$7,'REC Spending'!G$4,'ABP Under Contract'!$C$8:$Z$8,'REC Spending'!G$7)</f>
        <v>20372155.890000001</v>
      </c>
      <c r="H55" s="314">
        <f>SUMIFS('ABP Under Contract'!$C62:$Z62,'ABP Under Contract'!$C$6:$Z$6,'REC Spending'!$B55,'ABP Under Contract'!$C$7:$Z$7,'REC Spending'!H$4,'ABP Under Contract'!$C$8:$Z$8,'REC Spending'!H$7)</f>
        <v>329047.36</v>
      </c>
      <c r="I55" s="314">
        <f>SUMIFS('ABP Under Contract'!$C62:$Z62,'ABP Under Contract'!$C$6:$Z$6,'REC Spending'!$B55,'ABP Under Contract'!$C$7:$Z$7,'REC Spending'!I$4,'ABP Under Contract'!$C$8:$Z$8,'REC Spending'!I$7)</f>
        <v>0</v>
      </c>
      <c r="J55" s="314">
        <f>SUMIFS('ABP Under Contract'!$C62:$Z62,'ABP Under Contract'!$C$6:$Z$6,'REC Spending'!$B55,'ABP Under Contract'!$C$7:$Z$7,'REC Spending'!J$4,'ABP Under Contract'!$C$8:$Z$8,'REC Spending'!J$7)</f>
        <v>11267452.26</v>
      </c>
      <c r="K55" s="316">
        <f>K27*_xlfn.IFNA(INDEX('General Inputs'!$E$9:$AF$11,MATCH('REC Spending'!$B55,'General Inputs'!$B$9:$B$11,0),MATCH('REC Spending'!$D55,'General Inputs'!$E$8:$AB$8,0)),SUMIFS('General Inputs'!$D$9:$D$11,'General Inputs'!$B$9:$B$11,'REC Spending'!$B55))</f>
        <v>25920676.888691906</v>
      </c>
      <c r="L55" s="316">
        <f>L27*_xlfn.IFNA(INDEX('General Inputs'!$E$9:$AF$11,MATCH('REC Spending'!$B55,'General Inputs'!$B$9:$B$11,0),MATCH('REC Spending'!$D55,'General Inputs'!$E$8:$AB$8,0)),SUMIFS('General Inputs'!$D$9:$D$11,'General Inputs'!$B$9:$B$11,'REC Spending'!$B55))</f>
        <v>31719549.884958427</v>
      </c>
      <c r="M55" s="316">
        <f>M27*_xlfn.IFNA(INDEX('General Inputs'!$E$9:$AF$11,MATCH('REC Spending'!$B55,'General Inputs'!$B$9:$B$11,0),MATCH('REC Spending'!$D55,'General Inputs'!$E$8:$AB$8,0)),SUMIFS('General Inputs'!$D$9:$D$11,'General Inputs'!$B$9:$B$11,'REC Spending'!$B55))</f>
        <v>1670405.8722360977</v>
      </c>
      <c r="N55" s="297">
        <v>0</v>
      </c>
      <c r="O55" s="297">
        <v>0</v>
      </c>
      <c r="P55" s="297">
        <v>760000</v>
      </c>
      <c r="Q55" s="316">
        <f>Q27*_xlfn.IFNA(INDEX('General Inputs'!$E$9:$AF$11,MATCH('REC Spending'!$B55,'General Inputs'!$B$9:$B$11,0),MATCH('REC Spending'!$D55,'General Inputs'!$E$8:$AB$8,0)),SUMIFS('General Inputs'!$D$9:$D$11,'General Inputs'!$B$9:$B$11,'REC Spending'!$B55))</f>
        <v>10331638.029878918</v>
      </c>
      <c r="R55" s="316">
        <f>R27*_xlfn.IFNA(INDEX('General Inputs'!$E$9:$AF$11,MATCH('REC Spending'!$B55,'General Inputs'!$B$9:$B$11,0),MATCH('REC Spending'!$D55,'General Inputs'!$E$8:$AB$8,0)),SUMIFS('General Inputs'!$D$9:$D$11,'General Inputs'!$B$9:$B$11,'REC Spending'!$B55))</f>
        <v>11118579.654404743</v>
      </c>
      <c r="S55" s="316">
        <f>S27*_xlfn.IFNA(INDEX('General Inputs'!$E$9:$AF$11,MATCH('REC Spending'!$B55,'General Inputs'!$B$9:$B$11,0),MATCH('REC Spending'!$D55,'General Inputs'!$E$8:$AB$8,0)),SUMIFS('General Inputs'!$D$9:$D$11,'General Inputs'!$B$9:$B$11,'REC Spending'!$B55))</f>
        <v>11018506.967262158</v>
      </c>
      <c r="T55" s="316">
        <f>T27*_xlfn.IFNA(INDEX('General Inputs'!$E$9:$AF$11,MATCH('REC Spending'!$B55,'General Inputs'!$B$9:$B$11,0),MATCH('REC Spending'!$D55,'General Inputs'!$E$8:$AB$8,0)),SUMIFS('General Inputs'!$D$9:$D$11,'General Inputs'!$B$9:$B$11,'REC Spending'!$B55))</f>
        <v>28753098.174552243</v>
      </c>
      <c r="U55" s="316">
        <f>U27*_xlfn.IFNA(INDEX('General Inputs'!$E$9:$AF$11,MATCH('REC Spending'!$B55,'General Inputs'!$B$9:$B$11,0),MATCH('REC Spending'!$D55,'General Inputs'!$E$8:$AB$8,0)),SUMIFS('General Inputs'!$D$9:$D$11,'General Inputs'!$B$9:$B$11,'REC Spending'!$B55))</f>
        <v>19741790.915959999</v>
      </c>
      <c r="V55" s="316">
        <f>V27*_xlfn.IFNA(INDEX('General Inputs'!$E$9:$AF$11,MATCH('REC Spending'!$B55,'General Inputs'!$B$9:$B$11,0),MATCH('REC Spending'!$D55,'General Inputs'!$E$8:$AB$8,0)),SUMIFS('General Inputs'!$D$9:$D$11,'General Inputs'!$B$9:$B$11,'REC Spending'!$B55))</f>
        <v>3726213.8204208873</v>
      </c>
      <c r="W55" s="316">
        <f>W27*_xlfn.IFNA(INDEX('General Inputs'!$E$9:$AF$11,MATCH('REC Spending'!$B55,'General Inputs'!$B$9:$B$11,0),MATCH('REC Spending'!$D55,'General Inputs'!$E$8:$AB$8,0)),SUMIFS('General Inputs'!$D$9:$D$11,'General Inputs'!$B$9:$B$11,'REC Spending'!$B55))</f>
        <v>12242785.519180179</v>
      </c>
      <c r="X55" s="316">
        <f>X27*_xlfn.IFNA(INDEX('General Inputs'!$E$9:$AF$11,MATCH('REC Spending'!$B55,'General Inputs'!$B$9:$B$11,0),MATCH('REC Spending'!$D55,'General Inputs'!$E$8:$AB$8,0)),SUMIFS('General Inputs'!$D$9:$D$11,'General Inputs'!$B$9:$B$11,'REC Spending'!$B55))</f>
        <v>146520272.42792019</v>
      </c>
      <c r="Y55" s="316">
        <f>Y27*_xlfn.IFNA(INDEX('General Inputs'!$E$9:$AF$11,MATCH('REC Spending'!$B55,'General Inputs'!$B$9:$B$11,0),MATCH('REC Spending'!$D55,'General Inputs'!$E$8:$AB$8,0)),SUMIFS('General Inputs'!$D$9:$D$11,'General Inputs'!$B$9:$B$11,'REC Spending'!$B55))</f>
        <v>77813357.603611261</v>
      </c>
      <c r="Z55" s="316">
        <f>Z27*_xlfn.IFNA(INDEX('General Inputs'!$E$9:$AF$11,MATCH('REC Spending'!$B55,'General Inputs'!$B$9:$B$11,0),MATCH('REC Spending'!$D55,'General Inputs'!$E$8:$AB$8,0)),SUMIFS('General Inputs'!$D$9:$D$11,'General Inputs'!$B$9:$B$11,'REC Spending'!$B55))</f>
        <v>11893176.406489879</v>
      </c>
      <c r="AB55" s="297"/>
      <c r="AC55" s="309">
        <f>AC27*_xlfn.IFNA(INDEX('General Inputs'!$E$9:$AF$11,MATCH('REC Spending'!$B55,'General Inputs'!$B$9:$B$11,0),MATCH('REC Spending'!$D55,'General Inputs'!$E$8:$AB$8,0)),SUMIFS('General Inputs'!$D$9:$D$11,'General Inputs'!$B$9:$B$11,'REC Spending'!$B55))</f>
        <v>4700615.1526662894</v>
      </c>
      <c r="AE55" s="50">
        <f t="shared" si="65"/>
        <v>102370926.18576536</v>
      </c>
      <c r="AF55" s="50">
        <f t="shared" si="65"/>
        <v>322827781.48980153</v>
      </c>
      <c r="AG55" s="50">
        <f t="shared" si="66"/>
        <v>4700615.1526662894</v>
      </c>
      <c r="AH55" s="50">
        <f t="shared" si="67"/>
        <v>429899322.82823318</v>
      </c>
    </row>
    <row r="56" spans="2:34">
      <c r="B56" s="20" t="s">
        <v>44</v>
      </c>
      <c r="C56" s="62" t="s">
        <v>230</v>
      </c>
      <c r="D56" s="20" t="s">
        <v>38</v>
      </c>
      <c r="E56" s="314">
        <f>SUMIFS('ABP Under Contract'!$C63:$Z63,'ABP Under Contract'!$C$6:$Z$6,'REC Spending'!$B56,'ABP Under Contract'!$C$7:$Z$7,'REC Spending'!E$4,'ABP Under Contract'!$C$8:$Z$8,'REC Spending'!E$7)</f>
        <v>0</v>
      </c>
      <c r="F56" s="314">
        <f>SUMIFS('ABP Under Contract'!$C63:$Z63,'ABP Under Contract'!$C$6:$Z$6,'REC Spending'!$B56,'ABP Under Contract'!$C$7:$Z$7,'REC Spending'!F$4,'ABP Under Contract'!$C$8:$Z$8,'REC Spending'!F$7)</f>
        <v>0</v>
      </c>
      <c r="G56" s="314">
        <f>SUMIFS('ABP Under Contract'!$C63:$Z63,'ABP Under Contract'!$C$6:$Z$6,'REC Spending'!$B56,'ABP Under Contract'!$C$7:$Z$7,'REC Spending'!G$4,'ABP Under Contract'!$C$8:$Z$8,'REC Spending'!G$7)</f>
        <v>20270049.120000005</v>
      </c>
      <c r="H56" s="314">
        <f>SUMIFS('ABP Under Contract'!$C63:$Z63,'ABP Under Contract'!$C$6:$Z$6,'REC Spending'!$B56,'ABP Under Contract'!$C$7:$Z$7,'REC Spending'!H$4,'ABP Under Contract'!$C$8:$Z$8,'REC Spending'!H$7)</f>
        <v>327418.86</v>
      </c>
      <c r="I56" s="314">
        <f>SUMIFS('ABP Under Contract'!$C63:$Z63,'ABP Under Contract'!$C$6:$Z$6,'REC Spending'!$B56,'ABP Under Contract'!$C$7:$Z$7,'REC Spending'!I$4,'ABP Under Contract'!$C$8:$Z$8,'REC Spending'!I$7)</f>
        <v>0</v>
      </c>
      <c r="J56" s="314">
        <f>SUMIFS('ABP Under Contract'!$C63:$Z63,'ABP Under Contract'!$C$6:$Z$6,'REC Spending'!$B56,'ABP Under Contract'!$C$7:$Z$7,'REC Spending'!J$4,'ABP Under Contract'!$C$8:$Z$8,'REC Spending'!J$7)</f>
        <v>11211073.760000002</v>
      </c>
      <c r="K56" s="316">
        <f>K28*_xlfn.IFNA(INDEX('General Inputs'!$E$9:$AF$11,MATCH('REC Spending'!$B56,'General Inputs'!$B$9:$B$11,0),MATCH('REC Spending'!$D56,'General Inputs'!$E$8:$AB$8,0)),SUMIFS('General Inputs'!$D$9:$D$11,'General Inputs'!$B$9:$B$11,'REC Spending'!$B56))</f>
        <v>25603372.069698282</v>
      </c>
      <c r="L56" s="316">
        <f>L28*_xlfn.IFNA(INDEX('General Inputs'!$E$9:$AF$11,MATCH('REC Spending'!$B56,'General Inputs'!$B$9:$B$11,0),MATCH('REC Spending'!$D56,'General Inputs'!$E$8:$AB$8,0)),SUMIFS('General Inputs'!$D$9:$D$11,'General Inputs'!$B$9:$B$11,'REC Spending'!$B56))</f>
        <v>31161374.775391582</v>
      </c>
      <c r="M56" s="316">
        <f>M28*_xlfn.IFNA(INDEX('General Inputs'!$E$9:$AF$11,MATCH('REC Spending'!$B56,'General Inputs'!$B$9:$B$11,0),MATCH('REC Spending'!$D56,'General Inputs'!$E$8:$AB$8,0)),SUMIFS('General Inputs'!$D$9:$D$11,'General Inputs'!$B$9:$B$11,'REC Spending'!$B56))</f>
        <v>1646181.5445670926</v>
      </c>
      <c r="N56" s="297">
        <v>0</v>
      </c>
      <c r="O56" s="297">
        <v>0</v>
      </c>
      <c r="P56" s="297">
        <v>0</v>
      </c>
      <c r="Q56" s="316">
        <f>Q28*_xlfn.IFNA(INDEX('General Inputs'!$E$9:$AF$11,MATCH('REC Spending'!$B56,'General Inputs'!$B$9:$B$11,0),MATCH('REC Spending'!$D56,'General Inputs'!$E$8:$AB$8,0)),SUMIFS('General Inputs'!$D$9:$D$11,'General Inputs'!$B$9:$B$11,'REC Spending'!$B56))</f>
        <v>10279138.072538156</v>
      </c>
      <c r="R56" s="316">
        <f>R28*_xlfn.IFNA(INDEX('General Inputs'!$E$9:$AF$11,MATCH('REC Spending'!$B56,'General Inputs'!$B$9:$B$11,0),MATCH('REC Spending'!$D56,'General Inputs'!$E$8:$AB$8,0)),SUMIFS('General Inputs'!$D$9:$D$11,'General Inputs'!$B$9:$B$11,'REC Spending'!$B56))</f>
        <v>10619597.638178207</v>
      </c>
      <c r="S56" s="316">
        <f>S28*_xlfn.IFNA(INDEX('General Inputs'!$E$9:$AF$11,MATCH('REC Spending'!$B56,'General Inputs'!$B$9:$B$11,0),MATCH('REC Spending'!$D56,'General Inputs'!$E$8:$AB$8,0)),SUMIFS('General Inputs'!$D$9:$D$11,'General Inputs'!$B$9:$B$11,'REC Spending'!$B56))</f>
        <v>9074398.620541485</v>
      </c>
      <c r="T56" s="316">
        <f>T28*_xlfn.IFNA(INDEX('General Inputs'!$E$9:$AF$11,MATCH('REC Spending'!$B56,'General Inputs'!$B$9:$B$11,0),MATCH('REC Spending'!$D56,'General Inputs'!$E$8:$AB$8,0)),SUMIFS('General Inputs'!$D$9:$D$11,'General Inputs'!$B$9:$B$11,'REC Spending'!$B56))</f>
        <v>29465403.605993968</v>
      </c>
      <c r="U56" s="316">
        <f>U28*_xlfn.IFNA(INDEX('General Inputs'!$E$9:$AF$11,MATCH('REC Spending'!$B56,'General Inputs'!$B$9:$B$11,0),MATCH('REC Spending'!$D56,'General Inputs'!$E$8:$AB$8,0)),SUMIFS('General Inputs'!$D$9:$D$11,'General Inputs'!$B$9:$B$11,'REC Spending'!$B56))</f>
        <v>20167046.327335518</v>
      </c>
      <c r="V56" s="316">
        <f>V28*_xlfn.IFNA(INDEX('General Inputs'!$E$9:$AF$11,MATCH('REC Spending'!$B56,'General Inputs'!$B$9:$B$11,0),MATCH('REC Spending'!$D56,'General Inputs'!$E$8:$AB$8,0)),SUMIFS('General Inputs'!$D$9:$D$11,'General Inputs'!$B$9:$B$11,'REC Spending'!$B56))</f>
        <v>3068759.6470496831</v>
      </c>
      <c r="W56" s="316">
        <f>W28*_xlfn.IFNA(INDEX('General Inputs'!$E$9:$AF$11,MATCH('REC Spending'!$B56,'General Inputs'!$B$9:$B$11,0),MATCH('REC Spending'!$D56,'General Inputs'!$E$8:$AB$8,0)),SUMIFS('General Inputs'!$D$9:$D$11,'General Inputs'!$B$9:$B$11,'REC Spending'!$B56))</f>
        <v>10082665.13393498</v>
      </c>
      <c r="X56" s="316">
        <f>X28*_xlfn.IFNA(INDEX('General Inputs'!$E$9:$AF$11,MATCH('REC Spending'!$B56,'General Inputs'!$B$9:$B$11,0),MATCH('REC Spending'!$D56,'General Inputs'!$E$8:$AB$8,0)),SUMIFS('General Inputs'!$D$9:$D$11,'General Inputs'!$B$9:$B$11,'REC Spending'!$B56))</f>
        <v>152027261.61466739</v>
      </c>
      <c r="Y56" s="316">
        <f>Y28*_xlfn.IFNA(INDEX('General Inputs'!$E$9:$AF$11,MATCH('REC Spending'!$B56,'General Inputs'!$B$9:$B$11,0),MATCH('REC Spending'!$D56,'General Inputs'!$E$8:$AB$8,0)),SUMIFS('General Inputs'!$D$9:$D$11,'General Inputs'!$B$9:$B$11,'REC Spending'!$B56))</f>
        <v>81775340.060183227</v>
      </c>
      <c r="Z56" s="316">
        <f>Z28*_xlfn.IFNA(INDEX('General Inputs'!$E$9:$AF$11,MATCH('REC Spending'!$B56,'General Inputs'!$B$9:$B$11,0),MATCH('REC Spending'!$D56,'General Inputs'!$E$8:$AB$8,0)),SUMIFS('General Inputs'!$D$9:$D$11,'General Inputs'!$B$9:$B$11,'REC Spending'!$B56))</f>
        <v>12697404.094256993</v>
      </c>
      <c r="AB56" s="297"/>
      <c r="AC56" s="309">
        <f>AC28*_xlfn.IFNA(INDEX('General Inputs'!$E$9:$AF$11,MATCH('REC Spending'!$B56,'General Inputs'!$B$9:$B$11,0),MATCH('REC Spending'!$D56,'General Inputs'!$E$8:$AB$8,0)),SUMIFS('General Inputs'!$D$9:$D$11,'General Inputs'!$B$9:$B$11,'REC Spending'!$B56))</f>
        <v>4701203.9081516946</v>
      </c>
      <c r="AE56" s="50">
        <f t="shared" si="65"/>
        <v>100498608.20219511</v>
      </c>
      <c r="AF56" s="50">
        <f t="shared" si="65"/>
        <v>328977876.74214143</v>
      </c>
      <c r="AG56" s="50">
        <f t="shared" si="66"/>
        <v>4701203.9081516946</v>
      </c>
      <c r="AH56" s="50">
        <f t="shared" si="67"/>
        <v>434177688.85248822</v>
      </c>
    </row>
    <row r="57" spans="2:34">
      <c r="B57" s="20" t="s">
        <v>44</v>
      </c>
      <c r="C57" s="62" t="s">
        <v>230</v>
      </c>
      <c r="D57" s="20" t="s">
        <v>39</v>
      </c>
      <c r="E57" s="314">
        <f>SUMIFS('ABP Under Contract'!$C64:$Z64,'ABP Under Contract'!$C$6:$Z$6,'REC Spending'!$B57,'ABP Under Contract'!$C$7:$Z$7,'REC Spending'!E$4,'ABP Under Contract'!$C$8:$Z$8,'REC Spending'!E$7)</f>
        <v>0</v>
      </c>
      <c r="F57" s="314">
        <f>SUMIFS('ABP Under Contract'!$C64:$Z64,'ABP Under Contract'!$C$6:$Z$6,'REC Spending'!$B57,'ABP Under Contract'!$C$7:$Z$7,'REC Spending'!F$4,'ABP Under Contract'!$C$8:$Z$8,'REC Spending'!F$7)</f>
        <v>0</v>
      </c>
      <c r="G57" s="314">
        <f>SUMIFS('ABP Under Contract'!$C64:$Z64,'ABP Under Contract'!$C$6:$Z$6,'REC Spending'!$B57,'ABP Under Contract'!$C$7:$Z$7,'REC Spending'!G$4,'ABP Under Contract'!$C$8:$Z$8,'REC Spending'!G$7)</f>
        <v>20168113.240000006</v>
      </c>
      <c r="H57" s="314">
        <f>SUMIFS('ABP Under Contract'!$C64:$Z64,'ABP Under Contract'!$C$6:$Z$6,'REC Spending'!$B57,'ABP Under Contract'!$C$7:$Z$7,'REC Spending'!H$4,'ABP Under Contract'!$C$8:$Z$8,'REC Spending'!H$7)</f>
        <v>325723.95999999996</v>
      </c>
      <c r="I57" s="314">
        <f>SUMIFS('ABP Under Contract'!$C64:$Z64,'ABP Under Contract'!$C$6:$Z$6,'REC Spending'!$B57,'ABP Under Contract'!$C$7:$Z$7,'REC Spending'!I$4,'ABP Under Contract'!$C$8:$Z$8,'REC Spending'!I$7)</f>
        <v>0</v>
      </c>
      <c r="J57" s="314">
        <f>SUMIFS('ABP Under Contract'!$C64:$Z64,'ABP Under Contract'!$C$6:$Z$6,'REC Spending'!$B57,'ABP Under Contract'!$C$7:$Z$7,'REC Spending'!J$4,'ABP Under Contract'!$C$8:$Z$8,'REC Spending'!J$7)</f>
        <v>11153992.65</v>
      </c>
      <c r="K57" s="316">
        <f>K29*_xlfn.IFNA(INDEX('General Inputs'!$E$9:$AF$11,MATCH('REC Spending'!$B57,'General Inputs'!$B$9:$B$11,0),MATCH('REC Spending'!$D57,'General Inputs'!$E$8:$AB$8,0)),SUMIFS('General Inputs'!$D$9:$D$11,'General Inputs'!$B$9:$B$11,'REC Spending'!$B57))</f>
        <v>25266777.978880215</v>
      </c>
      <c r="L57" s="316">
        <f>L29*_xlfn.IFNA(INDEX('General Inputs'!$E$9:$AF$11,MATCH('REC Spending'!$B57,'General Inputs'!$B$9:$B$11,0),MATCH('REC Spending'!$D57,'General Inputs'!$E$8:$AB$8,0)),SUMIFS('General Inputs'!$D$9:$D$11,'General Inputs'!$B$9:$B$11,'REC Spending'!$B57))</f>
        <v>30580446.523967955</v>
      </c>
      <c r="M57" s="316">
        <f>M29*_xlfn.IFNA(INDEX('General Inputs'!$E$9:$AF$11,MATCH('REC Spending'!$B57,'General Inputs'!$B$9:$B$11,0),MATCH('REC Spending'!$D57,'General Inputs'!$E$8:$AB$8,0)),SUMIFS('General Inputs'!$D$9:$D$11,'General Inputs'!$B$9:$B$11,'REC Spending'!$B57))</f>
        <v>1622161.3615719567</v>
      </c>
      <c r="N57" s="297">
        <v>0</v>
      </c>
      <c r="O57" s="297">
        <v>0</v>
      </c>
      <c r="P57" s="297">
        <v>0</v>
      </c>
      <c r="Q57" s="316">
        <f>Q29*_xlfn.IFNA(INDEX('General Inputs'!$E$9:$AF$11,MATCH('REC Spending'!$B57,'General Inputs'!$B$9:$B$11,0),MATCH('REC Spending'!$D57,'General Inputs'!$E$8:$AB$8,0)),SUMIFS('General Inputs'!$D$9:$D$11,'General Inputs'!$B$9:$B$11,'REC Spending'!$B57))</f>
        <v>10239709.902298646</v>
      </c>
      <c r="R57" s="316">
        <f>R29*_xlfn.IFNA(INDEX('General Inputs'!$E$9:$AF$11,MATCH('REC Spending'!$B57,'General Inputs'!$B$9:$B$11,0),MATCH('REC Spending'!$D57,'General Inputs'!$E$8:$AB$8,0)),SUMIFS('General Inputs'!$D$9:$D$11,'General Inputs'!$B$9:$B$11,'REC Spending'!$B57))</f>
        <v>10155709.009222472</v>
      </c>
      <c r="S57" s="316">
        <f>S29*_xlfn.IFNA(INDEX('General Inputs'!$E$9:$AF$11,MATCH('REC Spending'!$B57,'General Inputs'!$B$9:$B$11,0),MATCH('REC Spending'!$D57,'General Inputs'!$E$8:$AB$8,0)),SUMIFS('General Inputs'!$D$9:$D$11,'General Inputs'!$B$9:$B$11,'REC Spending'!$B57))</f>
        <v>8678007.8646857888</v>
      </c>
      <c r="T57" s="316">
        <f>T29*_xlfn.IFNA(INDEX('General Inputs'!$E$9:$AF$11,MATCH('REC Spending'!$B57,'General Inputs'!$B$9:$B$11,0),MATCH('REC Spending'!$D57,'General Inputs'!$E$8:$AB$8,0)),SUMIFS('General Inputs'!$D$9:$D$11,'General Inputs'!$B$9:$B$11,'REC Spending'!$B57))</f>
        <v>30163322.802657329</v>
      </c>
      <c r="U57" s="316">
        <f>U29*_xlfn.IFNA(INDEX('General Inputs'!$E$9:$AF$11,MATCH('REC Spending'!$B57,'General Inputs'!$B$9:$B$11,0),MATCH('REC Spending'!$D57,'General Inputs'!$E$8:$AB$8,0)),SUMIFS('General Inputs'!$D$9:$D$11,'General Inputs'!$B$9:$B$11,'REC Spending'!$B57))</f>
        <v>20585774.218336046</v>
      </c>
      <c r="V57" s="316">
        <f>V29*_xlfn.IFNA(INDEX('General Inputs'!$E$9:$AF$11,MATCH('REC Spending'!$B57,'General Inputs'!$B$9:$B$11,0),MATCH('REC Spending'!$D57,'General Inputs'!$E$8:$AB$8,0)),SUMIFS('General Inputs'!$D$9:$D$11,'General Inputs'!$B$9:$B$11,'REC Spending'!$B57))</f>
        <v>2934709.1157803293</v>
      </c>
      <c r="W57" s="316">
        <f>W29*_xlfn.IFNA(INDEX('General Inputs'!$E$9:$AF$11,MATCH('REC Spending'!$B57,'General Inputs'!$B$9:$B$11,0),MATCH('REC Spending'!$D57,'General Inputs'!$E$8:$AB$8,0)),SUMIFS('General Inputs'!$D$9:$D$11,'General Inputs'!$B$9:$B$11,'REC Spending'!$B57))</f>
        <v>9642230.9607619885</v>
      </c>
      <c r="X57" s="316">
        <f>X29*_xlfn.IFNA(INDEX('General Inputs'!$E$9:$AF$11,MATCH('REC Spending'!$B57,'General Inputs'!$B$9:$B$11,0),MATCH('REC Spending'!$D57,'General Inputs'!$E$8:$AB$8,0)),SUMIFS('General Inputs'!$D$9:$D$11,'General Inputs'!$B$9:$B$11,'REC Spending'!$B57))</f>
        <v>157268700.61926553</v>
      </c>
      <c r="Y57" s="316">
        <f>Y29*_xlfn.IFNA(INDEX('General Inputs'!$E$9:$AF$11,MATCH('REC Spending'!$B57,'General Inputs'!$B$9:$B$11,0),MATCH('REC Spending'!$D57,'General Inputs'!$E$8:$AB$8,0)),SUMIFS('General Inputs'!$D$9:$D$11,'General Inputs'!$B$9:$B$11,'REC Spending'!$B57))</f>
        <v>85541111.92495738</v>
      </c>
      <c r="Z57" s="316">
        <f>Z29*_xlfn.IFNA(INDEX('General Inputs'!$E$9:$AF$11,MATCH('REC Spending'!$B57,'General Inputs'!$B$9:$B$11,0),MATCH('REC Spending'!$D57,'General Inputs'!$E$8:$AB$8,0)),SUMIFS('General Inputs'!$D$9:$D$11,'General Inputs'!$B$9:$B$11,'REC Spending'!$B57))</f>
        <v>13481549.593735373</v>
      </c>
      <c r="AB57" s="297"/>
      <c r="AC57" s="309">
        <f>AC29*_xlfn.IFNA(INDEX('General Inputs'!$E$9:$AF$11,MATCH('REC Spending'!$B57,'General Inputs'!$B$9:$B$11,0),MATCH('REC Spending'!$D57,'General Inputs'!$E$8:$AB$8,0)),SUMIFS('General Inputs'!$D$9:$D$11,'General Inputs'!$B$9:$B$11,'REC Spending'!$B57))</f>
        <v>4701735.2912713513</v>
      </c>
      <c r="AE57" s="50">
        <f t="shared" si="65"/>
        <v>99356925.616718769</v>
      </c>
      <c r="AF57" s="50">
        <f t="shared" si="65"/>
        <v>338451116.10940224</v>
      </c>
      <c r="AG57" s="50">
        <f t="shared" si="66"/>
        <v>4701735.2912713513</v>
      </c>
      <c r="AH57" s="50">
        <f t="shared" si="67"/>
        <v>442509777.01739234</v>
      </c>
    </row>
    <row r="58" spans="2:34">
      <c r="B58" s="20" t="s">
        <v>44</v>
      </c>
      <c r="C58" s="62" t="s">
        <v>230</v>
      </c>
      <c r="D58" s="20" t="s">
        <v>40</v>
      </c>
      <c r="E58" s="314">
        <f>SUMIFS('ABP Under Contract'!$C65:$Z65,'ABP Under Contract'!$C$6:$Z$6,'REC Spending'!$B58,'ABP Under Contract'!$C$7:$Z$7,'REC Spending'!E$4,'ABP Under Contract'!$C$8:$Z$8,'REC Spending'!E$7)</f>
        <v>0</v>
      </c>
      <c r="F58" s="314">
        <f>SUMIFS('ABP Under Contract'!$C65:$Z65,'ABP Under Contract'!$C$6:$Z$6,'REC Spending'!$B58,'ABP Under Contract'!$C$7:$Z$7,'REC Spending'!F$4,'ABP Under Contract'!$C$8:$Z$8,'REC Spending'!F$7)</f>
        <v>0</v>
      </c>
      <c r="G58" s="314">
        <f>SUMIFS('ABP Under Contract'!$C65:$Z65,'ABP Under Contract'!$C$6:$Z$6,'REC Spending'!$B58,'ABP Under Contract'!$C$7:$Z$7,'REC Spending'!G$4,'ABP Under Contract'!$C$8:$Z$8,'REC Spending'!G$7)</f>
        <v>20066662.570000004</v>
      </c>
      <c r="H58" s="314">
        <f>SUMIFS('ABP Under Contract'!$C65:$Z65,'ABP Under Contract'!$C$6:$Z$6,'REC Spending'!$B58,'ABP Under Contract'!$C$7:$Z$7,'REC Spending'!H$4,'ABP Under Contract'!$C$8:$Z$8,'REC Spending'!H$7)</f>
        <v>324095.45999999996</v>
      </c>
      <c r="I58" s="314">
        <f>SUMIFS('ABP Under Contract'!$C65:$Z65,'ABP Under Contract'!$C$6:$Z$6,'REC Spending'!$B58,'ABP Under Contract'!$C$7:$Z$7,'REC Spending'!I$4,'ABP Under Contract'!$C$8:$Z$8,'REC Spending'!I$7)</f>
        <v>0</v>
      </c>
      <c r="J58" s="314">
        <f>SUMIFS('ABP Under Contract'!$C65:$Z65,'ABP Under Contract'!$C$6:$Z$6,'REC Spending'!$B58,'ABP Under Contract'!$C$7:$Z$7,'REC Spending'!J$4,'ABP Under Contract'!$C$8:$Z$8,'REC Spending'!J$7)</f>
        <v>11097589.640000002</v>
      </c>
      <c r="K58" s="316">
        <f>K30*_xlfn.IFNA(INDEX('General Inputs'!$E$9:$AF$11,MATCH('REC Spending'!$B58,'General Inputs'!$B$9:$B$11,0),MATCH('REC Spending'!$D58,'General Inputs'!$E$8:$AB$8,0)),SUMIFS('General Inputs'!$D$9:$D$11,'General Inputs'!$B$9:$B$11,'REC Spending'!$B58))</f>
        <v>24987522.467983413</v>
      </c>
      <c r="L58" s="316">
        <f>L30*_xlfn.IFNA(INDEX('General Inputs'!$E$9:$AF$11,MATCH('REC Spending'!$B58,'General Inputs'!$B$9:$B$11,0),MATCH('REC Spending'!$D58,'General Inputs'!$E$8:$AB$8,0)),SUMIFS('General Inputs'!$D$9:$D$11,'General Inputs'!$B$9:$B$11,'REC Spending'!$B58))</f>
        <v>30078126.417918116</v>
      </c>
      <c r="M58" s="316">
        <f>M30*_xlfn.IFNA(INDEX('General Inputs'!$E$9:$AF$11,MATCH('REC Spending'!$B58,'General Inputs'!$B$9:$B$11,0),MATCH('REC Spending'!$D58,'General Inputs'!$E$8:$AB$8,0)),SUMIFS('General Inputs'!$D$9:$D$11,'General Inputs'!$B$9:$B$11,'REC Spending'!$B58))</f>
        <v>1600557.1598763736</v>
      </c>
      <c r="N58" s="297">
        <v>0</v>
      </c>
      <c r="O58" s="297">
        <v>0</v>
      </c>
      <c r="P58" s="297">
        <v>0</v>
      </c>
      <c r="Q58" s="316">
        <f>Q30*_xlfn.IFNA(INDEX('General Inputs'!$E$9:$AF$11,MATCH('REC Spending'!$B58,'General Inputs'!$B$9:$B$11,0),MATCH('REC Spending'!$D58,'General Inputs'!$E$8:$AB$8,0)),SUMIFS('General Inputs'!$D$9:$D$11,'General Inputs'!$B$9:$B$11,'REC Spending'!$B58))</f>
        <v>10199249.41667651</v>
      </c>
      <c r="R58" s="316">
        <f>R30*_xlfn.IFNA(INDEX('General Inputs'!$E$9:$AF$11,MATCH('REC Spending'!$B58,'General Inputs'!$B$9:$B$11,0),MATCH('REC Spending'!$D58,'General Inputs'!$E$8:$AB$8,0)),SUMIFS('General Inputs'!$D$9:$D$11,'General Inputs'!$B$9:$B$11,'REC Spending'!$B58))</f>
        <v>9710957.2213951778</v>
      </c>
      <c r="S58" s="316">
        <f>S30*_xlfn.IFNA(INDEX('General Inputs'!$E$9:$AF$11,MATCH('REC Spending'!$B58,'General Inputs'!$B$9:$B$11,0),MATCH('REC Spending'!$D58,'General Inputs'!$E$8:$AB$8,0)),SUMIFS('General Inputs'!$D$9:$D$11,'General Inputs'!$B$9:$B$11,'REC Spending'!$B58))</f>
        <v>8297969.4538674541</v>
      </c>
      <c r="T58" s="316">
        <f>T30*_xlfn.IFNA(INDEX('General Inputs'!$E$9:$AF$11,MATCH('REC Spending'!$B58,'General Inputs'!$B$9:$B$11,0),MATCH('REC Spending'!$D58,'General Inputs'!$E$8:$AB$8,0)),SUMIFS('General Inputs'!$D$9:$D$11,'General Inputs'!$B$9:$B$11,'REC Spending'!$B58))</f>
        <v>30809678.815736342</v>
      </c>
      <c r="U58" s="316">
        <f>U30*_xlfn.IFNA(INDEX('General Inputs'!$E$9:$AF$11,MATCH('REC Spending'!$B58,'General Inputs'!$B$9:$B$11,0),MATCH('REC Spending'!$D58,'General Inputs'!$E$8:$AB$8,0)),SUMIFS('General Inputs'!$D$9:$D$11,'General Inputs'!$B$9:$B$11,'REC Spending'!$B58))</f>
        <v>20972318.77390508</v>
      </c>
      <c r="V58" s="316">
        <f>V30*_xlfn.IFNA(INDEX('General Inputs'!$E$9:$AF$11,MATCH('REC Spending'!$B58,'General Inputs'!$B$9:$B$11,0),MATCH('REC Spending'!$D58,'General Inputs'!$E$8:$AB$8,0)),SUMIFS('General Inputs'!$D$9:$D$11,'General Inputs'!$B$9:$B$11,'REC Spending'!$B58))</f>
        <v>2806188.5836529238</v>
      </c>
      <c r="W58" s="316">
        <f>W30*_xlfn.IFNA(INDEX('General Inputs'!$E$9:$AF$11,MATCH('REC Spending'!$B58,'General Inputs'!$B$9:$B$11,0),MATCH('REC Spending'!$D58,'General Inputs'!$E$8:$AB$8,0)),SUMIFS('General Inputs'!$D$9:$D$11,'General Inputs'!$B$9:$B$11,'REC Spending'!$B58))</f>
        <v>9219966.0598527286</v>
      </c>
      <c r="X58" s="316">
        <f>X30*_xlfn.IFNA(INDEX('General Inputs'!$E$9:$AF$11,MATCH('REC Spending'!$B58,'General Inputs'!$B$9:$B$11,0),MATCH('REC Spending'!$D58,'General Inputs'!$E$8:$AB$8,0)),SUMIFS('General Inputs'!$D$9:$D$11,'General Inputs'!$B$9:$B$11,'REC Spending'!$B58))</f>
        <v>162675424.51210463</v>
      </c>
      <c r="Y58" s="316">
        <f>Y30*_xlfn.IFNA(INDEX('General Inputs'!$E$9:$AF$11,MATCH('REC Spending'!$B58,'General Inputs'!$B$9:$B$11,0),MATCH('REC Spending'!$D58,'General Inputs'!$E$8:$AB$8,0)),SUMIFS('General Inputs'!$D$9:$D$11,'General Inputs'!$B$9:$B$11,'REC Spending'!$B58))</f>
        <v>89353518.756782725</v>
      </c>
      <c r="Z58" s="316">
        <f>Z30*_xlfn.IFNA(INDEX('General Inputs'!$E$9:$AF$11,MATCH('REC Spending'!$B58,'General Inputs'!$B$9:$B$11,0),MATCH('REC Spending'!$D58,'General Inputs'!$E$8:$AB$8,0)),SUMIFS('General Inputs'!$D$9:$D$11,'General Inputs'!$B$9:$B$11,'REC Spending'!$B58))</f>
        <v>14262562.210026292</v>
      </c>
      <c r="AB58" s="297"/>
      <c r="AC58" s="309">
        <f>AC30*_xlfn.IFNA(INDEX('General Inputs'!$E$9:$AF$11,MATCH('REC Spending'!$B58,'General Inputs'!$B$9:$B$11,0),MATCH('REC Spending'!$D58,'General Inputs'!$E$8:$AB$8,0)),SUMIFS('General Inputs'!$D$9:$D$11,'General Inputs'!$B$9:$B$11,'REC Spending'!$B58))</f>
        <v>4702186.4944493677</v>
      </c>
      <c r="AE58" s="50">
        <f t="shared" si="65"/>
        <v>98353803.132454425</v>
      </c>
      <c r="AF58" s="50">
        <f t="shared" si="65"/>
        <v>348108584.38732332</v>
      </c>
      <c r="AG58" s="50">
        <f t="shared" si="66"/>
        <v>4702186.4944493677</v>
      </c>
      <c r="AH58" s="50">
        <f t="shared" si="67"/>
        <v>451164574.01422715</v>
      </c>
    </row>
    <row r="59" spans="2:34">
      <c r="B59" s="20" t="s">
        <v>44</v>
      </c>
      <c r="C59" s="62" t="s">
        <v>230</v>
      </c>
      <c r="D59" s="20" t="s">
        <v>41</v>
      </c>
      <c r="E59" s="314">
        <f>SUMIFS('ABP Under Contract'!$C66:$Z66,'ABP Under Contract'!$C$6:$Z$6,'REC Spending'!$B59,'ABP Under Contract'!$C$7:$Z$7,'REC Spending'!E$4,'ABP Under Contract'!$C$8:$Z$8,'REC Spending'!E$7)</f>
        <v>0</v>
      </c>
      <c r="F59" s="314">
        <f>SUMIFS('ABP Under Contract'!$C66:$Z66,'ABP Under Contract'!$C$6:$Z$6,'REC Spending'!$B59,'ABP Under Contract'!$C$7:$Z$7,'REC Spending'!F$4,'ABP Under Contract'!$C$8:$Z$8,'REC Spending'!F$7)</f>
        <v>0</v>
      </c>
      <c r="G59" s="314">
        <f>SUMIFS('ABP Under Contract'!$C66:$Z66,'ABP Under Contract'!$C$6:$Z$6,'REC Spending'!$B59,'ABP Under Contract'!$C$7:$Z$7,'REC Spending'!G$4,'ABP Under Contract'!$C$8:$Z$8,'REC Spending'!G$7)</f>
        <v>19965542.180000003</v>
      </c>
      <c r="H59" s="314">
        <f>SUMIFS('ABP Under Contract'!$C66:$Z66,'ABP Under Contract'!$C$6:$Z$6,'REC Spending'!$B59,'ABP Under Contract'!$C$7:$Z$7,'REC Spending'!H$4,'ABP Under Contract'!$C$8:$Z$8,'REC Spending'!H$7)</f>
        <v>322466.95999999996</v>
      </c>
      <c r="I59" s="314">
        <f>SUMIFS('ABP Under Contract'!$C66:$Z66,'ABP Under Contract'!$C$6:$Z$6,'REC Spending'!$B59,'ABP Under Contract'!$C$7:$Z$7,'REC Spending'!I$4,'ABP Under Contract'!$C$8:$Z$8,'REC Spending'!I$7)</f>
        <v>0</v>
      </c>
      <c r="J59" s="314">
        <f>SUMIFS('ABP Under Contract'!$C66:$Z66,'ABP Under Contract'!$C$6:$Z$6,'REC Spending'!$B59,'ABP Under Contract'!$C$7:$Z$7,'REC Spending'!J$4,'ABP Under Contract'!$C$8:$Z$8,'REC Spending'!J$7)</f>
        <v>11041425.77</v>
      </c>
      <c r="K59" s="316">
        <f>K31*_xlfn.IFNA(INDEX('General Inputs'!$E$9:$AF$11,MATCH('REC Spending'!$B59,'General Inputs'!$B$9:$B$11,0),MATCH('REC Spending'!$D59,'General Inputs'!$E$8:$AB$8,0)),SUMIFS('General Inputs'!$D$9:$D$11,'General Inputs'!$B$9:$B$11,'REC Spending'!$B59))</f>
        <v>24539941.595630363</v>
      </c>
      <c r="L59" s="316">
        <f>L31*_xlfn.IFNA(INDEX('General Inputs'!$E$9:$AF$11,MATCH('REC Spending'!$B59,'General Inputs'!$B$9:$B$11,0),MATCH('REC Spending'!$D59,'General Inputs'!$E$8:$AB$8,0)),SUMIFS('General Inputs'!$D$9:$D$11,'General Inputs'!$B$9:$B$11,'REC Spending'!$B59))</f>
        <v>29365778.124102633</v>
      </c>
      <c r="M59" s="316">
        <f>M31*_xlfn.IFNA(INDEX('General Inputs'!$E$9:$AF$11,MATCH('REC Spending'!$B59,'General Inputs'!$B$9:$B$11,0),MATCH('REC Spending'!$D59,'General Inputs'!$E$8:$AB$8,0)),SUMIFS('General Inputs'!$D$9:$D$11,'General Inputs'!$B$9:$B$11,'REC Spending'!$B59))</f>
        <v>1572852.1911596626</v>
      </c>
      <c r="N59" s="297">
        <v>0</v>
      </c>
      <c r="O59" s="297">
        <v>0</v>
      </c>
      <c r="P59" s="297">
        <v>0</v>
      </c>
      <c r="Q59" s="316">
        <f>Q31*_xlfn.IFNA(INDEX('General Inputs'!$E$9:$AF$11,MATCH('REC Spending'!$B59,'General Inputs'!$B$9:$B$11,0),MATCH('REC Spending'!$D59,'General Inputs'!$E$8:$AB$8,0)),SUMIFS('General Inputs'!$D$9:$D$11,'General Inputs'!$B$9:$B$11,'REC Spending'!$B59))</f>
        <v>10164582.651617059</v>
      </c>
      <c r="R59" s="316">
        <f>R31*_xlfn.IFNA(INDEX('General Inputs'!$E$9:$AF$11,MATCH('REC Spending'!$B59,'General Inputs'!$B$9:$B$11,0),MATCH('REC Spending'!$D59,'General Inputs'!$E$8:$AB$8,0)),SUMIFS('General Inputs'!$D$9:$D$11,'General Inputs'!$B$9:$B$11,'REC Spending'!$B59))</f>
        <v>9290832.1328158341</v>
      </c>
      <c r="S59" s="316">
        <f>S31*_xlfn.IFNA(INDEX('General Inputs'!$E$9:$AF$11,MATCH('REC Spending'!$B59,'General Inputs'!$B$9:$B$11,0),MATCH('REC Spending'!$D59,'General Inputs'!$E$8:$AB$8,0)),SUMIFS('General Inputs'!$D$9:$D$11,'General Inputs'!$B$9:$B$11,'REC Spending'!$B59))</f>
        <v>7938974.447262546</v>
      </c>
      <c r="T59" s="316">
        <f>T31*_xlfn.IFNA(INDEX('General Inputs'!$E$9:$AF$11,MATCH('REC Spending'!$B59,'General Inputs'!$B$9:$B$11,0),MATCH('REC Spending'!$D59,'General Inputs'!$E$8:$AB$8,0)),SUMIFS('General Inputs'!$D$9:$D$11,'General Inputs'!$B$9:$B$11,'REC Spending'!$B59))</f>
        <v>31427576.76260544</v>
      </c>
      <c r="U59" s="316">
        <f>U31*_xlfn.IFNA(INDEX('General Inputs'!$E$9:$AF$11,MATCH('REC Spending'!$B59,'General Inputs'!$B$9:$B$11,0),MATCH('REC Spending'!$D59,'General Inputs'!$E$8:$AB$8,0)),SUMIFS('General Inputs'!$D$9:$D$11,'General Inputs'!$B$9:$B$11,'REC Spending'!$B59))</f>
        <v>21342260.060828455</v>
      </c>
      <c r="V59" s="316">
        <f>V31*_xlfn.IFNA(INDEX('General Inputs'!$E$9:$AF$11,MATCH('REC Spending'!$B59,'General Inputs'!$B$9:$B$11,0),MATCH('REC Spending'!$D59,'General Inputs'!$E$8:$AB$8,0)),SUMIFS('General Inputs'!$D$9:$D$11,'General Inputs'!$B$9:$B$11,'REC Spending'!$B59))</f>
        <v>2684784.4624731848</v>
      </c>
      <c r="W59" s="316">
        <f>W31*_xlfn.IFNA(INDEX('General Inputs'!$E$9:$AF$11,MATCH('REC Spending'!$B59,'General Inputs'!$B$9:$B$11,0),MATCH('REC Spending'!$D59,'General Inputs'!$E$8:$AB$8,0)),SUMIFS('General Inputs'!$D$9:$D$11,'General Inputs'!$B$9:$B$11,'REC Spending'!$B59))</f>
        <v>8821082.7191806082</v>
      </c>
      <c r="X59" s="316">
        <f>X31*_xlfn.IFNA(INDEX('General Inputs'!$E$9:$AF$11,MATCH('REC Spending'!$B59,'General Inputs'!$B$9:$B$11,0),MATCH('REC Spending'!$D59,'General Inputs'!$E$8:$AB$8,0)),SUMIFS('General Inputs'!$D$9:$D$11,'General Inputs'!$B$9:$B$11,'REC Spending'!$B59))</f>
        <v>166805429.94045001</v>
      </c>
      <c r="Y59" s="316">
        <f>Y31*_xlfn.IFNA(INDEX('General Inputs'!$E$9:$AF$11,MATCH('REC Spending'!$B59,'General Inputs'!$B$9:$B$11,0),MATCH('REC Spending'!$D59,'General Inputs'!$E$8:$AB$8,0)),SUMIFS('General Inputs'!$D$9:$D$11,'General Inputs'!$B$9:$B$11,'REC Spending'!$B59))</f>
        <v>92392148.49125658</v>
      </c>
      <c r="Z59" s="316">
        <f>Z31*_xlfn.IFNA(INDEX('General Inputs'!$E$9:$AF$11,MATCH('REC Spending'!$B59,'General Inputs'!$B$9:$B$11,0),MATCH('REC Spending'!$D59,'General Inputs'!$E$8:$AB$8,0)),SUMIFS('General Inputs'!$D$9:$D$11,'General Inputs'!$B$9:$B$11,'REC Spending'!$B59))</f>
        <v>14963830.615433263</v>
      </c>
      <c r="AB59" s="297"/>
      <c r="AC59" s="309">
        <f>AC31*_xlfn.IFNA(INDEX('General Inputs'!$E$9:$AF$11,MATCH('REC Spending'!$B59,'General Inputs'!$B$9:$B$11,0),MATCH('REC Spending'!$D59,'General Inputs'!$E$8:$AB$8,0)),SUMIFS('General Inputs'!$D$9:$D$11,'General Inputs'!$B$9:$B$11,'REC Spending'!$B59))</f>
        <v>4702597.1782690277</v>
      </c>
      <c r="AE59" s="50">
        <f t="shared" si="65"/>
        <v>96972589.472509727</v>
      </c>
      <c r="AF59" s="50">
        <f t="shared" si="65"/>
        <v>355666919.63230592</v>
      </c>
      <c r="AG59" s="50">
        <f t="shared" si="66"/>
        <v>4702597.1782690277</v>
      </c>
      <c r="AH59" s="50">
        <f t="shared" si="67"/>
        <v>457342106.28308469</v>
      </c>
    </row>
    <row r="60" spans="2:34">
      <c r="B60" s="20" t="s">
        <v>44</v>
      </c>
      <c r="C60" s="62" t="s">
        <v>230</v>
      </c>
      <c r="D60" s="20" t="s">
        <v>42</v>
      </c>
      <c r="E60" s="314">
        <f>SUMIFS('ABP Under Contract'!$C67:$Z67,'ABP Under Contract'!$C$6:$Z$6,'REC Spending'!$B60,'ABP Under Contract'!$C$7:$Z$7,'REC Spending'!E$4,'ABP Under Contract'!$C$8:$Z$8,'REC Spending'!E$7)</f>
        <v>0</v>
      </c>
      <c r="F60" s="314">
        <f>SUMIFS('ABP Under Contract'!$C67:$Z67,'ABP Under Contract'!$C$6:$Z$6,'REC Spending'!$B60,'ABP Under Contract'!$C$7:$Z$7,'REC Spending'!F$4,'ABP Under Contract'!$C$8:$Z$8,'REC Spending'!F$7)</f>
        <v>0</v>
      </c>
      <c r="G60" s="314">
        <f>SUMIFS('ABP Under Contract'!$C67:$Z67,'ABP Under Contract'!$C$6:$Z$6,'REC Spending'!$B60,'ABP Under Contract'!$C$7:$Z$7,'REC Spending'!G$4,'ABP Under Contract'!$C$8:$Z$8,'REC Spending'!G$7)</f>
        <v>16747044.000000006</v>
      </c>
      <c r="H60" s="314">
        <f>SUMIFS('ABP Under Contract'!$C67:$Z67,'ABP Under Contract'!$C$6:$Z$6,'REC Spending'!$B60,'ABP Under Contract'!$C$7:$Z$7,'REC Spending'!H$4,'ABP Under Contract'!$C$8:$Z$8,'REC Spending'!H$7)</f>
        <v>320772.05999999994</v>
      </c>
      <c r="I60" s="314">
        <f>SUMIFS('ABP Under Contract'!$C67:$Z67,'ABP Under Contract'!$C$6:$Z$6,'REC Spending'!$B60,'ABP Under Contract'!$C$7:$Z$7,'REC Spending'!I$4,'ABP Under Contract'!$C$8:$Z$8,'REC Spending'!I$7)</f>
        <v>0</v>
      </c>
      <c r="J60" s="314">
        <f>SUMIFS('ABP Under Contract'!$C67:$Z67,'ABP Under Contract'!$C$6:$Z$6,'REC Spending'!$B60,'ABP Under Contract'!$C$7:$Z$7,'REC Spending'!J$4,'ABP Under Contract'!$C$8:$Z$8,'REC Spending'!J$7)</f>
        <v>10985488.579999998</v>
      </c>
      <c r="K60" s="316">
        <f>K32*_xlfn.IFNA(INDEX('General Inputs'!$E$9:$AF$11,MATCH('REC Spending'!$B60,'General Inputs'!$B$9:$B$11,0),MATCH('REC Spending'!$D60,'General Inputs'!$E$8:$AB$8,0)),SUMIFS('General Inputs'!$D$9:$D$11,'General Inputs'!$B$9:$B$11,'REC Spending'!$B60))</f>
        <v>23831177.278430235</v>
      </c>
      <c r="L60" s="316">
        <f>L32*_xlfn.IFNA(INDEX('General Inputs'!$E$9:$AF$11,MATCH('REC Spending'!$B60,'General Inputs'!$B$9:$B$11,0),MATCH('REC Spending'!$D60,'General Inputs'!$E$8:$AB$8,0)),SUMIFS('General Inputs'!$D$9:$D$11,'General Inputs'!$B$9:$B$11,'REC Spending'!$B60))</f>
        <v>28328815.648842432</v>
      </c>
      <c r="M60" s="316">
        <f>M32*_xlfn.IFNA(INDEX('General Inputs'!$E$9:$AF$11,MATCH('REC Spending'!$B60,'General Inputs'!$B$9:$B$11,0),MATCH('REC Spending'!$D60,'General Inputs'!$E$8:$AB$8,0)),SUMIFS('General Inputs'!$D$9:$D$11,'General Inputs'!$B$9:$B$11,'REC Spending'!$B60))</f>
        <v>1535113.6341618667</v>
      </c>
      <c r="N60" s="297">
        <v>0</v>
      </c>
      <c r="O60" s="297">
        <v>0</v>
      </c>
      <c r="P60" s="297">
        <v>0</v>
      </c>
      <c r="Q60" s="316">
        <f>Q32*_xlfn.IFNA(INDEX('General Inputs'!$E$9:$AF$11,MATCH('REC Spending'!$B60,'General Inputs'!$B$9:$B$11,0),MATCH('REC Spending'!$D60,'General Inputs'!$E$8:$AB$8,0)),SUMIFS('General Inputs'!$D$9:$D$11,'General Inputs'!$B$9:$B$11,'REC Spending'!$B60))</f>
        <v>10130003.588684354</v>
      </c>
      <c r="R60" s="316">
        <f>R32*_xlfn.IFNA(INDEX('General Inputs'!$E$9:$AF$11,MATCH('REC Spending'!$B60,'General Inputs'!$B$9:$B$11,0),MATCH('REC Spending'!$D60,'General Inputs'!$E$8:$AB$8,0)),SUMIFS('General Inputs'!$D$9:$D$11,'General Inputs'!$B$9:$B$11,'REC Spending'!$B60))</f>
        <v>8888856.4764656592</v>
      </c>
      <c r="S60" s="316">
        <f>S32*_xlfn.IFNA(INDEX('General Inputs'!$E$9:$AF$11,MATCH('REC Spending'!$B60,'General Inputs'!$B$9:$B$11,0),MATCH('REC Spending'!$D60,'General Inputs'!$E$8:$AB$8,0)),SUMIFS('General Inputs'!$D$9:$D$11,'General Inputs'!$B$9:$B$11,'REC Spending'!$B60))</f>
        <v>7595488.0492128124</v>
      </c>
      <c r="T60" s="316">
        <f>T32*_xlfn.IFNA(INDEX('General Inputs'!$E$9:$AF$11,MATCH('REC Spending'!$B60,'General Inputs'!$B$9:$B$11,0),MATCH('REC Spending'!$D60,'General Inputs'!$E$8:$AB$8,0)),SUMIFS('General Inputs'!$D$9:$D$11,'General Inputs'!$B$9:$B$11,'REC Spending'!$B60))</f>
        <v>32002295.748034723</v>
      </c>
      <c r="U60" s="316">
        <f>U32*_xlfn.IFNA(INDEX('General Inputs'!$E$9:$AF$11,MATCH('REC Spending'!$B60,'General Inputs'!$B$9:$B$11,0),MATCH('REC Spending'!$D60,'General Inputs'!$E$8:$AB$8,0)),SUMIFS('General Inputs'!$D$9:$D$11,'General Inputs'!$B$9:$B$11,'REC Spending'!$B60))</f>
        <v>21685426.088567015</v>
      </c>
      <c r="V60" s="316">
        <f>V32*_xlfn.IFNA(INDEX('General Inputs'!$E$9:$AF$11,MATCH('REC Spending'!$B60,'General Inputs'!$B$9:$B$11,0),MATCH('REC Spending'!$D60,'General Inputs'!$E$8:$AB$8,0)),SUMIFS('General Inputs'!$D$9:$D$11,'General Inputs'!$B$9:$B$11,'REC Spending'!$B60))</f>
        <v>2568625.0075359303</v>
      </c>
      <c r="W60" s="316">
        <f>W32*_xlfn.IFNA(INDEX('General Inputs'!$E$9:$AF$11,MATCH('REC Spending'!$B60,'General Inputs'!$B$9:$B$11,0),MATCH('REC Spending'!$D60,'General Inputs'!$E$8:$AB$8,0)),SUMIFS('General Inputs'!$D$9:$D$11,'General Inputs'!$B$9:$B$11,'REC Spending'!$B60))</f>
        <v>8439431.1657920126</v>
      </c>
      <c r="X60" s="316">
        <f>X32*_xlfn.IFNA(INDEX('General Inputs'!$E$9:$AF$11,MATCH('REC Spending'!$B60,'General Inputs'!$B$9:$B$11,0),MATCH('REC Spending'!$D60,'General Inputs'!$E$8:$AB$8,0)),SUMIFS('General Inputs'!$D$9:$D$11,'General Inputs'!$B$9:$B$11,'REC Spending'!$B60))</f>
        <v>168945736.1857709</v>
      </c>
      <c r="Y60" s="316">
        <f>Y32*_xlfn.IFNA(INDEX('General Inputs'!$E$9:$AF$11,MATCH('REC Spending'!$B60,'General Inputs'!$B$9:$B$11,0),MATCH('REC Spending'!$D60,'General Inputs'!$E$8:$AB$8,0)),SUMIFS('General Inputs'!$D$9:$D$11,'General Inputs'!$B$9:$B$11,'REC Spending'!$B60))</f>
        <v>94241208.235750735</v>
      </c>
      <c r="Z60" s="316">
        <f>Z32*_xlfn.IFNA(INDEX('General Inputs'!$E$9:$AF$11,MATCH('REC Spending'!$B60,'General Inputs'!$B$9:$B$11,0),MATCH('REC Spending'!$D60,'General Inputs'!$E$8:$AB$8,0)),SUMIFS('General Inputs'!$D$9:$D$11,'General Inputs'!$B$9:$B$11,'REC Spending'!$B60))</f>
        <v>15540404.308267098</v>
      </c>
      <c r="AB60" s="297"/>
      <c r="AC60" s="309">
        <f>AC32*_xlfn.IFNA(INDEX('General Inputs'!$E$9:$AF$11,MATCH('REC Spending'!$B60,'General Inputs'!$B$9:$B$11,0),MATCH('REC Spending'!$D60,'General Inputs'!$E$8:$AB$8,0)),SUMIFS('General Inputs'!$D$9:$D$11,'General Inputs'!$B$9:$B$11,'REC Spending'!$B60))</f>
        <v>4703006.8555525225</v>
      </c>
      <c r="AE60" s="50">
        <f t="shared" si="65"/>
        <v>91878414.790118873</v>
      </c>
      <c r="AF60" s="50">
        <f t="shared" si="65"/>
        <v>359907471.26539689</v>
      </c>
      <c r="AG60" s="50">
        <f t="shared" si="66"/>
        <v>4703006.8555525225</v>
      </c>
      <c r="AH60" s="50">
        <f t="shared" si="67"/>
        <v>456488892.91106826</v>
      </c>
    </row>
    <row r="61" spans="2:34">
      <c r="B61" s="20" t="s">
        <v>44</v>
      </c>
      <c r="C61" s="62" t="s">
        <v>230</v>
      </c>
      <c r="D61" s="20" t="s">
        <v>43</v>
      </c>
      <c r="E61" s="314">
        <f>SUMIFS('ABP Under Contract'!$C68:$Z68,'ABP Under Contract'!$C$6:$Z$6,'REC Spending'!$B61,'ABP Under Contract'!$C$7:$Z$7,'REC Spending'!E$4,'ABP Under Contract'!$C$8:$Z$8,'REC Spending'!E$7)</f>
        <v>0</v>
      </c>
      <c r="F61" s="314">
        <f>SUMIFS('ABP Under Contract'!$C68:$Z68,'ABP Under Contract'!$C$6:$Z$6,'REC Spending'!$B61,'ABP Under Contract'!$C$7:$Z$7,'REC Spending'!F$4,'ABP Under Contract'!$C$8:$Z$8,'REC Spending'!F$7)</f>
        <v>0</v>
      </c>
      <c r="G61" s="314">
        <f>SUMIFS('ABP Under Contract'!$C68:$Z68,'ABP Under Contract'!$C$6:$Z$6,'REC Spending'!$B61,'ABP Under Contract'!$C$7:$Z$7,'REC Spending'!G$4,'ABP Under Contract'!$C$8:$Z$8,'REC Spending'!G$7)</f>
        <v>10322096.919999998</v>
      </c>
      <c r="H61" s="314">
        <f>SUMIFS('ABP Under Contract'!$C68:$Z68,'ABP Under Contract'!$C$6:$Z$6,'REC Spending'!$B61,'ABP Under Contract'!$C$7:$Z$7,'REC Spending'!H$4,'ABP Under Contract'!$C$8:$Z$8,'REC Spending'!H$7)</f>
        <v>275651.56</v>
      </c>
      <c r="I61" s="314">
        <f>SUMIFS('ABP Under Contract'!$C68:$Z68,'ABP Under Contract'!$C$6:$Z$6,'REC Spending'!$B61,'ABP Under Contract'!$C$7:$Z$7,'REC Spending'!I$4,'ABP Under Contract'!$C$8:$Z$8,'REC Spending'!I$7)</f>
        <v>0</v>
      </c>
      <c r="J61" s="314">
        <f>SUMIFS('ABP Under Contract'!$C68:$Z68,'ABP Under Contract'!$C$6:$Z$6,'REC Spending'!$B61,'ABP Under Contract'!$C$7:$Z$7,'REC Spending'!J$4,'ABP Under Contract'!$C$8:$Z$8,'REC Spending'!J$7)</f>
        <v>10929878.010000002</v>
      </c>
      <c r="K61" s="316">
        <f>K33*_xlfn.IFNA(INDEX('General Inputs'!$E$9:$AF$11,MATCH('REC Spending'!$B61,'General Inputs'!$B$9:$B$11,0),MATCH('REC Spending'!$D61,'General Inputs'!$E$8:$AB$8,0)),SUMIFS('General Inputs'!$D$9:$D$11,'General Inputs'!$B$9:$B$11,'REC Spending'!$B61))</f>
        <v>23114419.61406514</v>
      </c>
      <c r="L61" s="316">
        <f>L33*_xlfn.IFNA(INDEX('General Inputs'!$E$9:$AF$11,MATCH('REC Spending'!$B61,'General Inputs'!$B$9:$B$11,0),MATCH('REC Spending'!$D61,'General Inputs'!$E$8:$AB$8,0)),SUMIFS('General Inputs'!$D$9:$D$11,'General Inputs'!$B$9:$B$11,'REC Spending'!$B61))</f>
        <v>27291415.207867697</v>
      </c>
      <c r="M61" s="316">
        <f>M33*_xlfn.IFNA(INDEX('General Inputs'!$E$9:$AF$11,MATCH('REC Spending'!$B61,'General Inputs'!$B$9:$B$11,0),MATCH('REC Spending'!$D61,'General Inputs'!$E$8:$AB$8,0)),SUMIFS('General Inputs'!$D$9:$D$11,'General Inputs'!$B$9:$B$11,'REC Spending'!$B61))</f>
        <v>1497406.0317153418</v>
      </c>
      <c r="N61" s="297">
        <v>0</v>
      </c>
      <c r="O61" s="297">
        <v>0</v>
      </c>
      <c r="P61" s="297">
        <v>0</v>
      </c>
      <c r="Q61" s="316">
        <f>Q33*_xlfn.IFNA(INDEX('General Inputs'!$E$9:$AF$11,MATCH('REC Spending'!$B61,'General Inputs'!$B$9:$B$11,0),MATCH('REC Spending'!$D61,'General Inputs'!$E$8:$AB$8,0)),SUMIFS('General Inputs'!$D$9:$D$11,'General Inputs'!$B$9:$B$11,'REC Spending'!$B61))</f>
        <v>10095512.210612679</v>
      </c>
      <c r="R61" s="316">
        <f>R33*_xlfn.IFNA(INDEX('General Inputs'!$E$9:$AF$11,MATCH('REC Spending'!$B61,'General Inputs'!$B$9:$B$11,0),MATCH('REC Spending'!$D61,'General Inputs'!$E$8:$AB$8,0)),SUMIFS('General Inputs'!$D$9:$D$11,'General Inputs'!$B$9:$B$11,'REC Spending'!$B61))</f>
        <v>8504247.4050958864</v>
      </c>
      <c r="S61" s="316">
        <f>S33*_xlfn.IFNA(INDEX('General Inputs'!$E$9:$AF$11,MATCH('REC Spending'!$B61,'General Inputs'!$B$9:$B$11,0),MATCH('REC Spending'!$D61,'General Inputs'!$E$8:$AB$8,0)),SUMIFS('General Inputs'!$D$9:$D$11,'General Inputs'!$B$9:$B$11,'REC Spending'!$B61))</f>
        <v>7266841.3202502709</v>
      </c>
      <c r="T61" s="316">
        <f>T33*_xlfn.IFNA(INDEX('General Inputs'!$E$9:$AF$11,MATCH('REC Spending'!$B61,'General Inputs'!$B$9:$B$11,0),MATCH('REC Spending'!$D61,'General Inputs'!$E$8:$AB$8,0)),SUMIFS('General Inputs'!$D$9:$D$11,'General Inputs'!$B$9:$B$11,'REC Spending'!$B61))</f>
        <v>32535832.247098509</v>
      </c>
      <c r="U61" s="316">
        <f>U33*_xlfn.IFNA(INDEX('General Inputs'!$E$9:$AF$11,MATCH('REC Spending'!$B61,'General Inputs'!$B$9:$B$11,0),MATCH('REC Spending'!$D61,'General Inputs'!$E$8:$AB$8,0)),SUMIFS('General Inputs'!$D$9:$D$11,'General Inputs'!$B$9:$B$11,'REC Spending'!$B61))</f>
        <v>22003059.512299266</v>
      </c>
      <c r="V61" s="316">
        <f>V33*_xlfn.IFNA(INDEX('General Inputs'!$E$9:$AF$11,MATCH('REC Spending'!$B61,'General Inputs'!$B$9:$B$11,0),MATCH('REC Spending'!$D61,'General Inputs'!$E$8:$AB$8,0)),SUMIFS('General Inputs'!$D$9:$D$11,'General Inputs'!$B$9:$B$11,'REC Spending'!$B61))</f>
        <v>2457483.9984014933</v>
      </c>
      <c r="W61" s="316">
        <f>W33*_xlfn.IFNA(INDEX('General Inputs'!$E$9:$AF$11,MATCH('REC Spending'!$B61,'General Inputs'!$B$9:$B$11,0),MATCH('REC Spending'!$D61,'General Inputs'!$E$8:$AB$8,0)),SUMIFS('General Inputs'!$D$9:$D$11,'General Inputs'!$B$9:$B$11,'REC Spending'!$B61))</f>
        <v>8074268.1336114127</v>
      </c>
      <c r="X61" s="316">
        <f>X33*_xlfn.IFNA(INDEX('General Inputs'!$E$9:$AF$11,MATCH('REC Spending'!$B61,'General Inputs'!$B$9:$B$11,0),MATCH('REC Spending'!$D61,'General Inputs'!$E$8:$AB$8,0)),SUMIFS('General Inputs'!$D$9:$D$11,'General Inputs'!$B$9:$B$11,'REC Spending'!$B61))</f>
        <v>170641559.58740681</v>
      </c>
      <c r="Y61" s="316">
        <f>Y33*_xlfn.IFNA(INDEX('General Inputs'!$E$9:$AF$11,MATCH('REC Spending'!$B61,'General Inputs'!$B$9:$B$11,0),MATCH('REC Spending'!$D61,'General Inputs'!$E$8:$AB$8,0)),SUMIFS('General Inputs'!$D$9:$D$11,'General Inputs'!$B$9:$B$11,'REC Spending'!$B61))</f>
        <v>95772160.052826077</v>
      </c>
      <c r="Z61" s="316">
        <f>Z33*_xlfn.IFNA(INDEX('General Inputs'!$E$9:$AF$11,MATCH('REC Spending'!$B61,'General Inputs'!$B$9:$B$11,0),MATCH('REC Spending'!$D61,'General Inputs'!$E$8:$AB$8,0)),SUMIFS('General Inputs'!$D$9:$D$11,'General Inputs'!$B$9:$B$11,'REC Spending'!$B61))</f>
        <v>16076967.503079021</v>
      </c>
      <c r="AB61" s="297"/>
      <c r="AC61" s="309">
        <f>AC33*_xlfn.IFNA(INDEX('General Inputs'!$E$9:$AF$11,MATCH('REC Spending'!$B61,'General Inputs'!$B$9:$B$11,0),MATCH('REC Spending'!$D61,'General Inputs'!$E$8:$AB$8,0)),SUMIFS('General Inputs'!$D$9:$D$11,'General Inputs'!$B$9:$B$11,'REC Spending'!$B61))</f>
        <v>4703415.5263821324</v>
      </c>
      <c r="AE61" s="50">
        <f t="shared" si="65"/>
        <v>83526379.554260865</v>
      </c>
      <c r="AF61" s="50">
        <f t="shared" si="65"/>
        <v>363332419.76006871</v>
      </c>
      <c r="AG61" s="50">
        <f t="shared" si="66"/>
        <v>4703415.5263821324</v>
      </c>
      <c r="AH61" s="50">
        <f t="shared" si="67"/>
        <v>451562214.84071171</v>
      </c>
    </row>
    <row r="62" spans="2:34">
      <c r="C62" s="200"/>
    </row>
    <row r="63" spans="2:34">
      <c r="C63" s="200"/>
    </row>
    <row r="64" spans="2:34">
      <c r="B64" s="20" t="s">
        <v>45</v>
      </c>
      <c r="C64" s="62" t="s">
        <v>231</v>
      </c>
      <c r="D64" s="20" t="s">
        <v>88</v>
      </c>
      <c r="E64" s="314">
        <f>SUMIFS('ABP Under Contract'!$C43:$Z43,'ABP Under Contract'!$C$6:$Z$6,'REC Spending'!$B64,'ABP Under Contract'!$C$7:$Z$7,'REC Spending'!E$4,'ABP Under Contract'!$C$8:$Z$8,'REC Spending'!E$7)</f>
        <v>110872061.83999993</v>
      </c>
      <c r="F64" s="314">
        <f>SUMIFS('ABP Under Contract'!$C43:$Z43,'ABP Under Contract'!$C$6:$Z$6,'REC Spending'!$B64,'ABP Under Contract'!$C$7:$Z$7,'REC Spending'!F$4,'ABP Under Contract'!$C$8:$Z$8,'REC Spending'!F$7)</f>
        <v>31370721.056000046</v>
      </c>
      <c r="G64" s="314">
        <f>SUMIFS('ABP Under Contract'!$C43:$Z43,'ABP Under Contract'!$C$6:$Z$6,'REC Spending'!$B64,'ABP Under Contract'!$C$7:$Z$7,'REC Spending'!G$4,'ABP Under Contract'!$C$8:$Z$8,'REC Spending'!G$7)</f>
        <v>18652012.372000001</v>
      </c>
      <c r="H64" s="314">
        <f>SUMIFS('ABP Under Contract'!$C43:$Z43,'ABP Under Contract'!$C$6:$Z$6,'REC Spending'!$B64,'ABP Under Contract'!$C$7:$Z$7,'REC Spending'!H$4,'ABP Under Contract'!$C$8:$Z$8,'REC Spending'!H$7)</f>
        <v>0</v>
      </c>
      <c r="I64" s="314">
        <f>SUMIFS('ABP Under Contract'!$C43:$Z43,'ABP Under Contract'!$C$6:$Z$6,'REC Spending'!$B64,'ABP Under Contract'!$C$7:$Z$7,'REC Spending'!I$4,'ABP Under Contract'!$C$8:$Z$8,'REC Spending'!I$7)</f>
        <v>0</v>
      </c>
      <c r="J64" s="314">
        <f>SUMIFS('ABP Under Contract'!$C43:$Z43,'ABP Under Contract'!$C$6:$Z$6,'REC Spending'!$B64,'ABP Under Contract'!$C$7:$Z$7,'REC Spending'!J$4,'ABP Under Contract'!$C$8:$Z$8,'REC Spending'!J$7)</f>
        <v>0</v>
      </c>
      <c r="K64" s="316">
        <f>K8*_xlfn.IFNA(INDEX('General Inputs'!$E$9:$AF$11,MATCH('REC Spending'!$B64,'General Inputs'!$B$9:$B$11,0),MATCH('REC Spending'!$D64,'General Inputs'!$E$8:$AB$8,0)),SUMIFS('General Inputs'!$D$9:$D$11,'General Inputs'!$B$9:$B$11,'REC Spending'!$B64))</f>
        <v>0</v>
      </c>
      <c r="L64" s="316">
        <f>L8*_xlfn.IFNA(INDEX('General Inputs'!$E$9:$AF$11,MATCH('REC Spending'!$B64,'General Inputs'!$B$9:$B$11,0),MATCH('REC Spending'!$D64,'General Inputs'!$E$8:$AB$8,0)),SUMIFS('General Inputs'!$D$9:$D$11,'General Inputs'!$B$9:$B$11,'REC Spending'!$B64))</f>
        <v>0</v>
      </c>
      <c r="M64" s="316">
        <f>M8*_xlfn.IFNA(INDEX('General Inputs'!$E$9:$AF$11,MATCH('REC Spending'!$B64,'General Inputs'!$B$9:$B$11,0),MATCH('REC Spending'!$D64,'General Inputs'!$E$8:$AB$8,0)),SUMIFS('General Inputs'!$D$9:$D$11,'General Inputs'!$B$9:$B$11,'REC Spending'!$B64))</f>
        <v>0</v>
      </c>
      <c r="N64" s="297">
        <v>22584899.48207619</v>
      </c>
      <c r="O64" s="297">
        <v>510460.11863523314</v>
      </c>
      <c r="P64" s="297">
        <v>4022753.2299999995</v>
      </c>
      <c r="Q64" s="316">
        <f>Q8*_xlfn.IFNA(INDEX('General Inputs'!$E$9:$AF$11,MATCH('REC Spending'!$B64,'General Inputs'!$B$9:$B$11,0),MATCH('REC Spending'!$D64,'General Inputs'!$E$8:$AB$8,0)),SUMIFS('General Inputs'!$D$9:$D$11,'General Inputs'!$B$9:$B$11,'REC Spending'!$B64))</f>
        <v>7943866.4565672111</v>
      </c>
      <c r="R64" s="316">
        <f>R8*_xlfn.IFNA(INDEX('General Inputs'!$E$9:$AF$11,MATCH('REC Spending'!$B64,'General Inputs'!$B$9:$B$11,0),MATCH('REC Spending'!$D64,'General Inputs'!$E$8:$AB$8,0)),SUMIFS('General Inputs'!$D$9:$D$11,'General Inputs'!$B$9:$B$11,'REC Spending'!$B64))</f>
        <v>0</v>
      </c>
      <c r="S64" s="316">
        <f>S8*_xlfn.IFNA(INDEX('General Inputs'!$E$9:$AF$11,MATCH('REC Spending'!$B64,'General Inputs'!$B$9:$B$11,0),MATCH('REC Spending'!$D64,'General Inputs'!$E$8:$AB$8,0)),SUMIFS('General Inputs'!$D$9:$D$11,'General Inputs'!$B$9:$B$11,'REC Spending'!$B64))</f>
        <v>0</v>
      </c>
      <c r="T64" s="316">
        <f>T8*_xlfn.IFNA(INDEX('General Inputs'!$E$9:$AF$11,MATCH('REC Spending'!$B64,'General Inputs'!$B$9:$B$11,0),MATCH('REC Spending'!$D64,'General Inputs'!$E$8:$AB$8,0)),SUMIFS('General Inputs'!$D$9:$D$11,'General Inputs'!$B$9:$B$11,'REC Spending'!$B64))</f>
        <v>0</v>
      </c>
      <c r="U64" s="316">
        <f>U8*_xlfn.IFNA(INDEX('General Inputs'!$E$9:$AF$11,MATCH('REC Spending'!$B64,'General Inputs'!$B$9:$B$11,0),MATCH('REC Spending'!$D64,'General Inputs'!$E$8:$AB$8,0)),SUMIFS('General Inputs'!$D$9:$D$11,'General Inputs'!$B$9:$B$11,'REC Spending'!$B64))</f>
        <v>0</v>
      </c>
      <c r="V64" s="316">
        <f>V8*_xlfn.IFNA(INDEX('General Inputs'!$E$9:$AF$11,MATCH('REC Spending'!$B64,'General Inputs'!$B$9:$B$11,0),MATCH('REC Spending'!$D64,'General Inputs'!$E$8:$AB$8,0)),SUMIFS('General Inputs'!$D$9:$D$11,'General Inputs'!$B$9:$B$11,'REC Spending'!$B64))</f>
        <v>0</v>
      </c>
      <c r="W64" s="316">
        <f>W8*_xlfn.IFNA(INDEX('General Inputs'!$E$9:$AF$11,MATCH('REC Spending'!$B64,'General Inputs'!$B$9:$B$11,0),MATCH('REC Spending'!$D64,'General Inputs'!$E$8:$AB$8,0)),SUMIFS('General Inputs'!$D$9:$D$11,'General Inputs'!$B$9:$B$11,'REC Spending'!$B64))</f>
        <v>0</v>
      </c>
      <c r="X64" s="316">
        <f>X8*_xlfn.IFNA(INDEX('General Inputs'!$E$9:$AF$11,MATCH('REC Spending'!$B64,'General Inputs'!$B$9:$B$11,0),MATCH('REC Spending'!$D64,'General Inputs'!$E$8:$AB$8,0)),SUMIFS('General Inputs'!$D$9:$D$11,'General Inputs'!$B$9:$B$11,'REC Spending'!$B64))</f>
        <v>0</v>
      </c>
      <c r="Y64" s="316">
        <f>Y8*_xlfn.IFNA(INDEX('General Inputs'!$E$9:$AF$11,MATCH('REC Spending'!$B64,'General Inputs'!$B$9:$B$11,0),MATCH('REC Spending'!$D64,'General Inputs'!$E$8:$AB$8,0)),SUMIFS('General Inputs'!$D$9:$D$11,'General Inputs'!$B$9:$B$11,'REC Spending'!$B64))</f>
        <v>0</v>
      </c>
      <c r="Z64" s="316">
        <f>Z8*_xlfn.IFNA(INDEX('General Inputs'!$E$9:$AF$11,MATCH('REC Spending'!$B64,'General Inputs'!$B$9:$B$11,0),MATCH('REC Spending'!$D64,'General Inputs'!$E$8:$AB$8,0)),SUMIFS('General Inputs'!$D$9:$D$11,'General Inputs'!$B$9:$B$11,'REC Spending'!$B64))</f>
        <v>0</v>
      </c>
      <c r="AB64" s="310"/>
      <c r="AC64" s="309">
        <f>AC8*_xlfn.IFNA(INDEX('General Inputs'!$E$9:$AF$11,MATCH('REC Spending'!$B64,'General Inputs'!$B$9:$B$11,0),MATCH('REC Spending'!$D64,'General Inputs'!$E$8:$AB$8,0)),SUMIFS('General Inputs'!$D$9:$D$11,'General Inputs'!$B$9:$B$11,'REC Spending'!$B64))</f>
        <v>4766319.8739403263</v>
      </c>
      <c r="AE64" s="50">
        <f t="shared" ref="AE64:AF89" si="68">SUMIFS($E64:$Z64,$E$5:$Z$5,AE$5)</f>
        <v>195956774.5552786</v>
      </c>
      <c r="AF64" s="50">
        <f t="shared" si="68"/>
        <v>0</v>
      </c>
      <c r="AG64" s="50">
        <f>SUM(AB64:AC64)</f>
        <v>4766319.8739403263</v>
      </c>
      <c r="AH64" s="50">
        <f>SUM(AE64:AF64)+SUM(AB64:AC64)</f>
        <v>200723094.42921892</v>
      </c>
    </row>
    <row r="65" spans="2:34">
      <c r="B65" s="20" t="s">
        <v>45</v>
      </c>
      <c r="C65" s="62" t="s">
        <v>231</v>
      </c>
      <c r="D65" s="20" t="s">
        <v>89</v>
      </c>
      <c r="E65" s="314">
        <f>SUMIFS('ABP Under Contract'!$C44:$Z44,'ABP Under Contract'!$C$6:$Z$6,'REC Spending'!$B65,'ABP Under Contract'!$C$7:$Z$7,'REC Spending'!E$4,'ABP Under Contract'!$C$8:$Z$8,'REC Spending'!E$7)</f>
        <v>45607825.259999931</v>
      </c>
      <c r="F65" s="314">
        <f>SUMIFS('ABP Under Contract'!$C44:$Z44,'ABP Under Contract'!$C$6:$Z$6,'REC Spending'!$B65,'ABP Under Contract'!$C$7:$Z$7,'REC Spending'!F$4,'ABP Under Contract'!$C$8:$Z$8,'REC Spending'!F$7)</f>
        <v>37443142.858000055</v>
      </c>
      <c r="G65" s="314">
        <f>SUMIFS('ABP Under Contract'!$C44:$Z44,'ABP Under Contract'!$C$6:$Z$6,'REC Spending'!$B65,'ABP Under Contract'!$C$7:$Z$7,'REC Spending'!G$4,'ABP Under Contract'!$C$8:$Z$8,'REC Spending'!G$7)</f>
        <v>59773967.822000004</v>
      </c>
      <c r="H65" s="314">
        <f>SUMIFS('ABP Under Contract'!$C44:$Z44,'ABP Under Contract'!$C$6:$Z$6,'REC Spending'!$B65,'ABP Under Contract'!$C$7:$Z$7,'REC Spending'!H$4,'ABP Under Contract'!$C$8:$Z$8,'REC Spending'!H$7)</f>
        <v>0</v>
      </c>
      <c r="I65" s="314">
        <f>SUMIFS('ABP Under Contract'!$C44:$Z44,'ABP Under Contract'!$C$6:$Z$6,'REC Spending'!$B65,'ABP Under Contract'!$C$7:$Z$7,'REC Spending'!I$4,'ABP Under Contract'!$C$8:$Z$8,'REC Spending'!I$7)</f>
        <v>0</v>
      </c>
      <c r="J65" s="314">
        <f>SUMIFS('ABP Under Contract'!$C44:$Z44,'ABP Under Contract'!$C$6:$Z$6,'REC Spending'!$B65,'ABP Under Contract'!$C$7:$Z$7,'REC Spending'!J$4,'ABP Under Contract'!$C$8:$Z$8,'REC Spending'!J$7)</f>
        <v>0</v>
      </c>
      <c r="K65" s="316">
        <f>K9*_xlfn.IFNA(INDEX('General Inputs'!$E$9:$AF$11,MATCH('REC Spending'!$B65,'General Inputs'!$B$9:$B$11,0),MATCH('REC Spending'!$D65,'General Inputs'!$E$8:$AB$8,0)),SUMIFS('General Inputs'!$D$9:$D$11,'General Inputs'!$B$9:$B$11,'REC Spending'!$B65))</f>
        <v>0</v>
      </c>
      <c r="L65" s="316">
        <f>L9*_xlfn.IFNA(INDEX('General Inputs'!$E$9:$AF$11,MATCH('REC Spending'!$B65,'General Inputs'!$B$9:$B$11,0),MATCH('REC Spending'!$D65,'General Inputs'!$E$8:$AB$8,0)),SUMIFS('General Inputs'!$D$9:$D$11,'General Inputs'!$B$9:$B$11,'REC Spending'!$B65))</f>
        <v>0</v>
      </c>
      <c r="M65" s="316">
        <f>M9*_xlfn.IFNA(INDEX('General Inputs'!$E$9:$AF$11,MATCH('REC Spending'!$B65,'General Inputs'!$B$9:$B$11,0),MATCH('REC Spending'!$D65,'General Inputs'!$E$8:$AB$8,0)),SUMIFS('General Inputs'!$D$9:$D$11,'General Inputs'!$B$9:$B$11,'REC Spending'!$B65))</f>
        <v>0</v>
      </c>
      <c r="N65" s="297">
        <v>18177412.546996407</v>
      </c>
      <c r="O65" s="297">
        <v>410842.83649724588</v>
      </c>
      <c r="P65" s="297">
        <v>13774212.278173922</v>
      </c>
      <c r="Q65" s="316">
        <f>Q9*_xlfn.IFNA(INDEX('General Inputs'!$E$9:$AF$11,MATCH('REC Spending'!$B65,'General Inputs'!$B$9:$B$11,0),MATCH('REC Spending'!$D65,'General Inputs'!$E$8:$AB$8,0)),SUMIFS('General Inputs'!$D$9:$D$11,'General Inputs'!$B$9:$B$11,'REC Spending'!$B65))</f>
        <v>35269079.680061489</v>
      </c>
      <c r="R65" s="316">
        <f>R9*_xlfn.IFNA(INDEX('General Inputs'!$E$9:$AF$11,MATCH('REC Spending'!$B65,'General Inputs'!$B$9:$B$11,0),MATCH('REC Spending'!$D65,'General Inputs'!$E$8:$AB$8,0)),SUMIFS('General Inputs'!$D$9:$D$11,'General Inputs'!$B$9:$B$11,'REC Spending'!$B65))</f>
        <v>0</v>
      </c>
      <c r="S65" s="316">
        <f>S9*_xlfn.IFNA(INDEX('General Inputs'!$E$9:$AF$11,MATCH('REC Spending'!$B65,'General Inputs'!$B$9:$B$11,0),MATCH('REC Spending'!$D65,'General Inputs'!$E$8:$AB$8,0)),SUMIFS('General Inputs'!$D$9:$D$11,'General Inputs'!$B$9:$B$11,'REC Spending'!$B65))</f>
        <v>0</v>
      </c>
      <c r="T65" s="316">
        <f>T9*_xlfn.IFNA(INDEX('General Inputs'!$E$9:$AF$11,MATCH('REC Spending'!$B65,'General Inputs'!$B$9:$B$11,0),MATCH('REC Spending'!$D65,'General Inputs'!$E$8:$AB$8,0)),SUMIFS('General Inputs'!$D$9:$D$11,'General Inputs'!$B$9:$B$11,'REC Spending'!$B65))</f>
        <v>0</v>
      </c>
      <c r="U65" s="316">
        <f>U9*_xlfn.IFNA(INDEX('General Inputs'!$E$9:$AF$11,MATCH('REC Spending'!$B65,'General Inputs'!$B$9:$B$11,0),MATCH('REC Spending'!$D65,'General Inputs'!$E$8:$AB$8,0)),SUMIFS('General Inputs'!$D$9:$D$11,'General Inputs'!$B$9:$B$11,'REC Spending'!$B65))</f>
        <v>0</v>
      </c>
      <c r="V65" s="316">
        <f>V9*_xlfn.IFNA(INDEX('General Inputs'!$E$9:$AF$11,MATCH('REC Spending'!$B65,'General Inputs'!$B$9:$B$11,0),MATCH('REC Spending'!$D65,'General Inputs'!$E$8:$AB$8,0)),SUMIFS('General Inputs'!$D$9:$D$11,'General Inputs'!$B$9:$B$11,'REC Spending'!$B65))</f>
        <v>0</v>
      </c>
      <c r="W65" s="316">
        <f>W9*_xlfn.IFNA(INDEX('General Inputs'!$E$9:$AF$11,MATCH('REC Spending'!$B65,'General Inputs'!$B$9:$B$11,0),MATCH('REC Spending'!$D65,'General Inputs'!$E$8:$AB$8,0)),SUMIFS('General Inputs'!$D$9:$D$11,'General Inputs'!$B$9:$B$11,'REC Spending'!$B65))</f>
        <v>0</v>
      </c>
      <c r="X65" s="316">
        <f>X9*_xlfn.IFNA(INDEX('General Inputs'!$E$9:$AF$11,MATCH('REC Spending'!$B65,'General Inputs'!$B$9:$B$11,0),MATCH('REC Spending'!$D65,'General Inputs'!$E$8:$AB$8,0)),SUMIFS('General Inputs'!$D$9:$D$11,'General Inputs'!$B$9:$B$11,'REC Spending'!$B65))</f>
        <v>0</v>
      </c>
      <c r="Y65" s="316">
        <f>Y9*_xlfn.IFNA(INDEX('General Inputs'!$E$9:$AF$11,MATCH('REC Spending'!$B65,'General Inputs'!$B$9:$B$11,0),MATCH('REC Spending'!$D65,'General Inputs'!$E$8:$AB$8,0)),SUMIFS('General Inputs'!$D$9:$D$11,'General Inputs'!$B$9:$B$11,'REC Spending'!$B65))</f>
        <v>0</v>
      </c>
      <c r="Z65" s="316">
        <f>Z9*_xlfn.IFNA(INDEX('General Inputs'!$E$9:$AF$11,MATCH('REC Spending'!$B65,'General Inputs'!$B$9:$B$11,0),MATCH('REC Spending'!$D65,'General Inputs'!$E$8:$AB$8,0)),SUMIFS('General Inputs'!$D$9:$D$11,'General Inputs'!$B$9:$B$11,'REC Spending'!$B65))</f>
        <v>0</v>
      </c>
      <c r="AB65" s="310">
        <v>10000000</v>
      </c>
      <c r="AC65" s="309">
        <f>AC9*_xlfn.IFNA(INDEX('General Inputs'!$E$9:$AF$11,MATCH('REC Spending'!$B65,'General Inputs'!$B$9:$B$11,0),MATCH('REC Spending'!$D65,'General Inputs'!$E$8:$AB$8,0)),SUMIFS('General Inputs'!$D$9:$D$11,'General Inputs'!$B$9:$B$11,'REC Spending'!$B65))</f>
        <v>9834525.4696835726</v>
      </c>
      <c r="AE65" s="50">
        <f t="shared" si="68"/>
        <v>210456483.28172907</v>
      </c>
      <c r="AF65" s="50">
        <f t="shared" si="68"/>
        <v>0</v>
      </c>
      <c r="AG65" s="50">
        <f t="shared" ref="AG65:AG89" si="69">SUM(AB65:AC65)</f>
        <v>19834525.469683573</v>
      </c>
      <c r="AH65" s="50">
        <f t="shared" ref="AH65:AH89" si="70">SUM(AE65:AF65)+SUM(AB65:AC65)</f>
        <v>230291008.75141263</v>
      </c>
    </row>
    <row r="66" spans="2:34">
      <c r="B66" s="20" t="s">
        <v>45</v>
      </c>
      <c r="C66" s="62" t="s">
        <v>231</v>
      </c>
      <c r="D66" s="20" t="s">
        <v>20</v>
      </c>
      <c r="E66" s="314">
        <f>SUMIFS('ABP Under Contract'!$C45:$Z45,'ABP Under Contract'!$C$6:$Z$6,'REC Spending'!$B66,'ABP Under Contract'!$C$7:$Z$7,'REC Spending'!E$4,'ABP Under Contract'!$C$8:$Z$8,'REC Spending'!E$7)</f>
        <v>69333083.71999979</v>
      </c>
      <c r="F66" s="314">
        <f>SUMIFS('ABP Under Contract'!$C45:$Z45,'ABP Under Contract'!$C$6:$Z$6,'REC Spending'!$B66,'ABP Under Contract'!$C$7:$Z$7,'REC Spending'!F$4,'ABP Under Contract'!$C$8:$Z$8,'REC Spending'!F$7)</f>
        <v>39711552.116000041</v>
      </c>
      <c r="G66" s="314">
        <f>SUMIFS('ABP Under Contract'!$C45:$Z45,'ABP Under Contract'!$C$6:$Z$6,'REC Spending'!$B66,'ABP Under Contract'!$C$7:$Z$7,'REC Spending'!G$4,'ABP Under Contract'!$C$8:$Z$8,'REC Spending'!G$7)</f>
        <v>74860813.339999974</v>
      </c>
      <c r="H66" s="314">
        <f>SUMIFS('ABP Under Contract'!$C45:$Z45,'ABP Under Contract'!$C$6:$Z$6,'REC Spending'!$B66,'ABP Under Contract'!$C$7:$Z$7,'REC Spending'!H$4,'ABP Under Contract'!$C$8:$Z$8,'REC Spending'!H$7)</f>
        <v>0</v>
      </c>
      <c r="I66" s="314">
        <f>SUMIFS('ABP Under Contract'!$C45:$Z45,'ABP Under Contract'!$C$6:$Z$6,'REC Spending'!$B66,'ABP Under Contract'!$C$7:$Z$7,'REC Spending'!I$4,'ABP Under Contract'!$C$8:$Z$8,'REC Spending'!I$7)</f>
        <v>0</v>
      </c>
      <c r="J66" s="314">
        <f>SUMIFS('ABP Under Contract'!$C45:$Z45,'ABP Under Contract'!$C$6:$Z$6,'REC Spending'!$B66,'ABP Under Contract'!$C$7:$Z$7,'REC Spending'!J$4,'ABP Under Contract'!$C$8:$Z$8,'REC Spending'!J$7)</f>
        <v>0</v>
      </c>
      <c r="K66" s="316">
        <f>K10*_xlfn.IFNA(INDEX('General Inputs'!$E$9:$AF$11,MATCH('REC Spending'!$B66,'General Inputs'!$B$9:$B$11,0),MATCH('REC Spending'!$D66,'General Inputs'!$E$8:$AB$8,0)),SUMIFS('General Inputs'!$D$9:$D$11,'General Inputs'!$B$9:$B$11,'REC Spending'!$B66))</f>
        <v>0</v>
      </c>
      <c r="L66" s="316">
        <f>L10*_xlfn.IFNA(INDEX('General Inputs'!$E$9:$AF$11,MATCH('REC Spending'!$B66,'General Inputs'!$B$9:$B$11,0),MATCH('REC Spending'!$D66,'General Inputs'!$E$8:$AB$8,0)),SUMIFS('General Inputs'!$D$9:$D$11,'General Inputs'!$B$9:$B$11,'REC Spending'!$B66))</f>
        <v>0</v>
      </c>
      <c r="M66" s="316">
        <f>M10*_xlfn.IFNA(INDEX('General Inputs'!$E$9:$AF$11,MATCH('REC Spending'!$B66,'General Inputs'!$B$9:$B$11,0),MATCH('REC Spending'!$D66,'General Inputs'!$E$8:$AB$8,0)),SUMIFS('General Inputs'!$D$9:$D$11,'General Inputs'!$B$9:$B$11,'REC Spending'!$B66))</f>
        <v>0</v>
      </c>
      <c r="N66" s="297">
        <v>16839735.706756536</v>
      </c>
      <c r="O66" s="297">
        <v>380608.88840700279</v>
      </c>
      <c r="P66" s="297">
        <v>16234169.923732867</v>
      </c>
      <c r="Q66" s="316">
        <f>Q10*_xlfn.IFNA(INDEX('General Inputs'!$E$9:$AF$11,MATCH('REC Spending'!$B66,'General Inputs'!$B$9:$B$11,0),MATCH('REC Spending'!$D66,'General Inputs'!$E$8:$AB$8,0)),SUMIFS('General Inputs'!$D$9:$D$11,'General Inputs'!$B$9:$B$11,'REC Spending'!$B66))</f>
        <v>36222500</v>
      </c>
      <c r="R66" s="316">
        <f>R10*_xlfn.IFNA(INDEX('General Inputs'!$E$9:$AF$11,MATCH('REC Spending'!$B66,'General Inputs'!$B$9:$B$11,0),MATCH('REC Spending'!$D66,'General Inputs'!$E$8:$AB$8,0)),SUMIFS('General Inputs'!$D$9:$D$11,'General Inputs'!$B$9:$B$11,'REC Spending'!$B66))</f>
        <v>0</v>
      </c>
      <c r="S66" s="316">
        <f>S10*_xlfn.IFNA(INDEX('General Inputs'!$E$9:$AF$11,MATCH('REC Spending'!$B66,'General Inputs'!$B$9:$B$11,0),MATCH('REC Spending'!$D66,'General Inputs'!$E$8:$AB$8,0)),SUMIFS('General Inputs'!$D$9:$D$11,'General Inputs'!$B$9:$B$11,'REC Spending'!$B66))</f>
        <v>0</v>
      </c>
      <c r="T66" s="316">
        <f>T10*_xlfn.IFNA(INDEX('General Inputs'!$E$9:$AF$11,MATCH('REC Spending'!$B66,'General Inputs'!$B$9:$B$11,0),MATCH('REC Spending'!$D66,'General Inputs'!$E$8:$AB$8,0)),SUMIFS('General Inputs'!$D$9:$D$11,'General Inputs'!$B$9:$B$11,'REC Spending'!$B66))</f>
        <v>0</v>
      </c>
      <c r="U66" s="316">
        <f>U10*_xlfn.IFNA(INDEX('General Inputs'!$E$9:$AF$11,MATCH('REC Spending'!$B66,'General Inputs'!$B$9:$B$11,0),MATCH('REC Spending'!$D66,'General Inputs'!$E$8:$AB$8,0)),SUMIFS('General Inputs'!$D$9:$D$11,'General Inputs'!$B$9:$B$11,'REC Spending'!$B66))</f>
        <v>0</v>
      </c>
      <c r="V66" s="316">
        <f>V10*_xlfn.IFNA(INDEX('General Inputs'!$E$9:$AF$11,MATCH('REC Spending'!$B66,'General Inputs'!$B$9:$B$11,0),MATCH('REC Spending'!$D66,'General Inputs'!$E$8:$AB$8,0)),SUMIFS('General Inputs'!$D$9:$D$11,'General Inputs'!$B$9:$B$11,'REC Spending'!$B66))</f>
        <v>0</v>
      </c>
      <c r="W66" s="316">
        <f>W10*_xlfn.IFNA(INDEX('General Inputs'!$E$9:$AF$11,MATCH('REC Spending'!$B66,'General Inputs'!$B$9:$B$11,0),MATCH('REC Spending'!$D66,'General Inputs'!$E$8:$AB$8,0)),SUMIFS('General Inputs'!$D$9:$D$11,'General Inputs'!$B$9:$B$11,'REC Spending'!$B66))</f>
        <v>0</v>
      </c>
      <c r="X66" s="316">
        <f>X10*_xlfn.IFNA(INDEX('General Inputs'!$E$9:$AF$11,MATCH('REC Spending'!$B66,'General Inputs'!$B$9:$B$11,0),MATCH('REC Spending'!$D66,'General Inputs'!$E$8:$AB$8,0)),SUMIFS('General Inputs'!$D$9:$D$11,'General Inputs'!$B$9:$B$11,'REC Spending'!$B66))</f>
        <v>0</v>
      </c>
      <c r="Y66" s="316">
        <f>Y10*_xlfn.IFNA(INDEX('General Inputs'!$E$9:$AF$11,MATCH('REC Spending'!$B66,'General Inputs'!$B$9:$B$11,0),MATCH('REC Spending'!$D66,'General Inputs'!$E$8:$AB$8,0)),SUMIFS('General Inputs'!$D$9:$D$11,'General Inputs'!$B$9:$B$11,'REC Spending'!$B66))</f>
        <v>0</v>
      </c>
      <c r="Z66" s="316">
        <f>Z10*_xlfn.IFNA(INDEX('General Inputs'!$E$9:$AF$11,MATCH('REC Spending'!$B66,'General Inputs'!$B$9:$B$11,0),MATCH('REC Spending'!$D66,'General Inputs'!$E$8:$AB$8,0)),SUMIFS('General Inputs'!$D$9:$D$11,'General Inputs'!$B$9:$B$11,'REC Spending'!$B66))</f>
        <v>0</v>
      </c>
      <c r="AB66" s="310"/>
      <c r="AC66" s="309">
        <f>AC10*_xlfn.IFNA(INDEX('General Inputs'!$E$9:$AF$11,MATCH('REC Spending'!$B66,'General Inputs'!$B$9:$B$11,0),MATCH('REC Spending'!$D66,'General Inputs'!$E$8:$AB$8,0)),SUMIFS('General Inputs'!$D$9:$D$11,'General Inputs'!$B$9:$B$11,'REC Spending'!$B66))</f>
        <v>12767626.966299465</v>
      </c>
      <c r="AE66" s="50">
        <f t="shared" si="68"/>
        <v>253582463.69489622</v>
      </c>
      <c r="AF66" s="50">
        <f t="shared" si="68"/>
        <v>0</v>
      </c>
      <c r="AG66" s="50">
        <f t="shared" si="69"/>
        <v>12767626.966299465</v>
      </c>
      <c r="AH66" s="50">
        <f t="shared" si="70"/>
        <v>266350090.6611957</v>
      </c>
    </row>
    <row r="67" spans="2:34">
      <c r="B67" s="20" t="s">
        <v>45</v>
      </c>
      <c r="C67" s="62" t="s">
        <v>231</v>
      </c>
      <c r="D67" s="20" t="s">
        <v>21</v>
      </c>
      <c r="E67" s="314">
        <f>SUMIFS('ABP Under Contract'!$C46:$Z46,'ABP Under Contract'!$C$6:$Z$6,'REC Spending'!$B67,'ABP Under Contract'!$C$7:$Z$7,'REC Spending'!E$4,'ABP Under Contract'!$C$8:$Z$8,'REC Spending'!E$7)</f>
        <v>283411219.06999981</v>
      </c>
      <c r="F67" s="314">
        <f>SUMIFS('ABP Under Contract'!$C46:$Z46,'ABP Under Contract'!$C$6:$Z$6,'REC Spending'!$B67,'ABP Under Contract'!$C$7:$Z$7,'REC Spending'!F$4,'ABP Under Contract'!$C$8:$Z$8,'REC Spending'!F$7)</f>
        <v>48965916.285000011</v>
      </c>
      <c r="G67" s="314">
        <f>SUMIFS('ABP Under Contract'!$C46:$Z46,'ABP Under Contract'!$C$6:$Z$6,'REC Spending'!$B67,'ABP Under Contract'!$C$7:$Z$7,'REC Spending'!G$4,'ABP Under Contract'!$C$8:$Z$8,'REC Spending'!G$7)</f>
        <v>85403436.129999995</v>
      </c>
      <c r="H67" s="314">
        <f>SUMIFS('ABP Under Contract'!$C46:$Z46,'ABP Under Contract'!$C$6:$Z$6,'REC Spending'!$B67,'ABP Under Contract'!$C$7:$Z$7,'REC Spending'!H$4,'ABP Under Contract'!$C$8:$Z$8,'REC Spending'!H$7)</f>
        <v>0</v>
      </c>
      <c r="I67" s="314">
        <f>SUMIFS('ABP Under Contract'!$C46:$Z46,'ABP Under Contract'!$C$6:$Z$6,'REC Spending'!$B67,'ABP Under Contract'!$C$7:$Z$7,'REC Spending'!I$4,'ABP Under Contract'!$C$8:$Z$8,'REC Spending'!I$7)</f>
        <v>0</v>
      </c>
      <c r="J67" s="314">
        <f>SUMIFS('ABP Under Contract'!$C46:$Z46,'ABP Under Contract'!$C$6:$Z$6,'REC Spending'!$B67,'ABP Under Contract'!$C$7:$Z$7,'REC Spending'!J$4,'ABP Under Contract'!$C$8:$Z$8,'REC Spending'!J$7)</f>
        <v>0</v>
      </c>
      <c r="K67" s="316">
        <f>K11*_xlfn.IFNA(INDEX('General Inputs'!$E$9:$AF$11,MATCH('REC Spending'!$B67,'General Inputs'!$B$9:$B$11,0),MATCH('REC Spending'!$D67,'General Inputs'!$E$8:$AB$8,0)),SUMIFS('General Inputs'!$D$9:$D$11,'General Inputs'!$B$9:$B$11,'REC Spending'!$B67))</f>
        <v>0</v>
      </c>
      <c r="L67" s="316">
        <f>L11*_xlfn.IFNA(INDEX('General Inputs'!$E$9:$AF$11,MATCH('REC Spending'!$B67,'General Inputs'!$B$9:$B$11,0),MATCH('REC Spending'!$D67,'General Inputs'!$E$8:$AB$8,0)),SUMIFS('General Inputs'!$D$9:$D$11,'General Inputs'!$B$9:$B$11,'REC Spending'!$B67))</f>
        <v>0</v>
      </c>
      <c r="M67" s="316">
        <f>M11*_xlfn.IFNA(INDEX('General Inputs'!$E$9:$AF$11,MATCH('REC Spending'!$B67,'General Inputs'!$B$9:$B$11,0),MATCH('REC Spending'!$D67,'General Inputs'!$E$8:$AB$8,0)),SUMIFS('General Inputs'!$D$9:$D$11,'General Inputs'!$B$9:$B$11,'REC Spending'!$B67))</f>
        <v>0</v>
      </c>
      <c r="N67" s="297">
        <v>14003502.593685413</v>
      </c>
      <c r="O67" s="297">
        <v>316504.82221337414</v>
      </c>
      <c r="P67" s="297">
        <v>15893275.783732867</v>
      </c>
      <c r="Q67" s="316">
        <f>Q11*_xlfn.IFNA(INDEX('General Inputs'!$E$9:$AF$11,MATCH('REC Spending'!$B67,'General Inputs'!$B$9:$B$11,0),MATCH('REC Spending'!$D67,'General Inputs'!$E$8:$AB$8,0)),SUMIFS('General Inputs'!$D$9:$D$11,'General Inputs'!$B$9:$B$11,'REC Spending'!$B67))</f>
        <v>36222500</v>
      </c>
      <c r="R67" s="316">
        <f>R11*_xlfn.IFNA(INDEX('General Inputs'!$E$9:$AF$11,MATCH('REC Spending'!$B67,'General Inputs'!$B$9:$B$11,0),MATCH('REC Spending'!$D67,'General Inputs'!$E$8:$AB$8,0)),SUMIFS('General Inputs'!$D$9:$D$11,'General Inputs'!$B$9:$B$11,'REC Spending'!$B67))</f>
        <v>0</v>
      </c>
      <c r="S67" s="316">
        <f>S11*_xlfn.IFNA(INDEX('General Inputs'!$E$9:$AF$11,MATCH('REC Spending'!$B67,'General Inputs'!$B$9:$B$11,0),MATCH('REC Spending'!$D67,'General Inputs'!$E$8:$AB$8,0)),SUMIFS('General Inputs'!$D$9:$D$11,'General Inputs'!$B$9:$B$11,'REC Spending'!$B67))</f>
        <v>0</v>
      </c>
      <c r="T67" s="316">
        <f>T11*_xlfn.IFNA(INDEX('General Inputs'!$E$9:$AF$11,MATCH('REC Spending'!$B67,'General Inputs'!$B$9:$B$11,0),MATCH('REC Spending'!$D67,'General Inputs'!$E$8:$AB$8,0)),SUMIFS('General Inputs'!$D$9:$D$11,'General Inputs'!$B$9:$B$11,'REC Spending'!$B67))</f>
        <v>0</v>
      </c>
      <c r="U67" s="316">
        <f>U11*_xlfn.IFNA(INDEX('General Inputs'!$E$9:$AF$11,MATCH('REC Spending'!$B67,'General Inputs'!$B$9:$B$11,0),MATCH('REC Spending'!$D67,'General Inputs'!$E$8:$AB$8,0)),SUMIFS('General Inputs'!$D$9:$D$11,'General Inputs'!$B$9:$B$11,'REC Spending'!$B67))</f>
        <v>0</v>
      </c>
      <c r="V67" s="316">
        <f>V11*_xlfn.IFNA(INDEX('General Inputs'!$E$9:$AF$11,MATCH('REC Spending'!$B67,'General Inputs'!$B$9:$B$11,0),MATCH('REC Spending'!$D67,'General Inputs'!$E$8:$AB$8,0)),SUMIFS('General Inputs'!$D$9:$D$11,'General Inputs'!$B$9:$B$11,'REC Spending'!$B67))</f>
        <v>0</v>
      </c>
      <c r="W67" s="316">
        <f>W11*_xlfn.IFNA(INDEX('General Inputs'!$E$9:$AF$11,MATCH('REC Spending'!$B67,'General Inputs'!$B$9:$B$11,0),MATCH('REC Spending'!$D67,'General Inputs'!$E$8:$AB$8,0)),SUMIFS('General Inputs'!$D$9:$D$11,'General Inputs'!$B$9:$B$11,'REC Spending'!$B67))</f>
        <v>0</v>
      </c>
      <c r="X67" s="316">
        <f>X11*_xlfn.IFNA(INDEX('General Inputs'!$E$9:$AF$11,MATCH('REC Spending'!$B67,'General Inputs'!$B$9:$B$11,0),MATCH('REC Spending'!$D67,'General Inputs'!$E$8:$AB$8,0)),SUMIFS('General Inputs'!$D$9:$D$11,'General Inputs'!$B$9:$B$11,'REC Spending'!$B67))</f>
        <v>0</v>
      </c>
      <c r="Y67" s="316">
        <f>Y11*_xlfn.IFNA(INDEX('General Inputs'!$E$9:$AF$11,MATCH('REC Spending'!$B67,'General Inputs'!$B$9:$B$11,0),MATCH('REC Spending'!$D67,'General Inputs'!$E$8:$AB$8,0)),SUMIFS('General Inputs'!$D$9:$D$11,'General Inputs'!$B$9:$B$11,'REC Spending'!$B67))</f>
        <v>0</v>
      </c>
      <c r="Z67" s="316">
        <f>Z11*_xlfn.IFNA(INDEX('General Inputs'!$E$9:$AF$11,MATCH('REC Spending'!$B67,'General Inputs'!$B$9:$B$11,0),MATCH('REC Spending'!$D67,'General Inputs'!$E$8:$AB$8,0)),SUMIFS('General Inputs'!$D$9:$D$11,'General Inputs'!$B$9:$B$11,'REC Spending'!$B67))</f>
        <v>0</v>
      </c>
      <c r="AB67" s="310"/>
      <c r="AC67" s="309">
        <f>AC11*_xlfn.IFNA(INDEX('General Inputs'!$E$9:$AF$11,MATCH('REC Spending'!$B67,'General Inputs'!$B$9:$B$11,0),MATCH('REC Spending'!$D67,'General Inputs'!$E$8:$AB$8,0)),SUMIFS('General Inputs'!$D$9:$D$11,'General Inputs'!$B$9:$B$11,'REC Spending'!$B67))</f>
        <v>12549391.683243245</v>
      </c>
      <c r="AE67" s="50">
        <f t="shared" si="68"/>
        <v>484216354.68463147</v>
      </c>
      <c r="AF67" s="50">
        <f t="shared" si="68"/>
        <v>0</v>
      </c>
      <c r="AG67" s="50">
        <f t="shared" si="69"/>
        <v>12549391.683243245</v>
      </c>
      <c r="AH67" s="50">
        <f t="shared" si="70"/>
        <v>496765746.36787474</v>
      </c>
    </row>
    <row r="68" spans="2:34">
      <c r="B68" s="20" t="s">
        <v>45</v>
      </c>
      <c r="C68" s="62" t="s">
        <v>231</v>
      </c>
      <c r="D68" s="20" t="s">
        <v>22</v>
      </c>
      <c r="E68" s="314">
        <f>SUMIFS('ABP Under Contract'!$C47:$Z47,'ABP Under Contract'!$C$6:$Z$6,'REC Spending'!$B68,'ABP Under Contract'!$C$7:$Z$7,'REC Spending'!E$4,'ABP Under Contract'!$C$8:$Z$8,'REC Spending'!E$7)</f>
        <v>225003033.54999948</v>
      </c>
      <c r="F68" s="314">
        <f>SUMIFS('ABP Under Contract'!$C47:$Z47,'ABP Under Contract'!$C$6:$Z$6,'REC Spending'!$B68,'ABP Under Contract'!$C$7:$Z$7,'REC Spending'!F$4,'ABP Under Contract'!$C$8:$Z$8,'REC Spending'!F$7)</f>
        <v>68816656.07783328</v>
      </c>
      <c r="G68" s="314">
        <f>SUMIFS('ABP Under Contract'!$C47:$Z47,'ABP Under Contract'!$C$6:$Z$6,'REC Spending'!$B68,'ABP Under Contract'!$C$7:$Z$7,'REC Spending'!G$4,'ABP Under Contract'!$C$8:$Z$8,'REC Spending'!G$7)</f>
        <v>105385918.93199995</v>
      </c>
      <c r="H68" s="314">
        <f>SUMIFS('ABP Under Contract'!$C47:$Z47,'ABP Under Contract'!$C$6:$Z$6,'REC Spending'!$B68,'ABP Under Contract'!$C$7:$Z$7,'REC Spending'!H$4,'ABP Under Contract'!$C$8:$Z$8,'REC Spending'!H$7)</f>
        <v>228110.31299999999</v>
      </c>
      <c r="I68" s="314">
        <f>SUMIFS('ABP Under Contract'!$C47:$Z47,'ABP Under Contract'!$C$6:$Z$6,'REC Spending'!$B68,'ABP Under Contract'!$C$7:$Z$7,'REC Spending'!I$4,'ABP Under Contract'!$C$8:$Z$8,'REC Spending'!I$7)</f>
        <v>7234286.3804999981</v>
      </c>
      <c r="J68" s="314">
        <f>SUMIFS('ABP Under Contract'!$C47:$Z47,'ABP Under Contract'!$C$6:$Z$6,'REC Spending'!$B68,'ABP Under Contract'!$C$7:$Z$7,'REC Spending'!J$4,'ABP Under Contract'!$C$8:$Z$8,'REC Spending'!J$7)</f>
        <v>0</v>
      </c>
      <c r="K68" s="316">
        <f>K12*_xlfn.IFNA(INDEX('General Inputs'!$E$9:$AF$11,MATCH('REC Spending'!$B68,'General Inputs'!$B$9:$B$11,0),MATCH('REC Spending'!$D68,'General Inputs'!$E$8:$AB$8,0)),SUMIFS('General Inputs'!$D$9:$D$11,'General Inputs'!$B$9:$B$11,'REC Spending'!$B68))</f>
        <v>606336.63470272848</v>
      </c>
      <c r="L68" s="316">
        <f>L12*_xlfn.IFNA(INDEX('General Inputs'!$E$9:$AF$11,MATCH('REC Spending'!$B68,'General Inputs'!$B$9:$B$11,0),MATCH('REC Spending'!$D68,'General Inputs'!$E$8:$AB$8,0)),SUMIFS('General Inputs'!$D$9:$D$11,'General Inputs'!$B$9:$B$11,'REC Spending'!$B68))</f>
        <v>950733.39648865606</v>
      </c>
      <c r="M68" s="316">
        <f>M12*_xlfn.IFNA(INDEX('General Inputs'!$E$9:$AF$11,MATCH('REC Spending'!$B68,'General Inputs'!$B$9:$B$11,0),MATCH('REC Spending'!$D68,'General Inputs'!$E$8:$AB$8,0)),SUMIFS('General Inputs'!$D$9:$D$11,'General Inputs'!$B$9:$B$11,'REC Spending'!$B68))</f>
        <v>12083.119898261948</v>
      </c>
      <c r="N68" s="297">
        <v>13849517.215152405</v>
      </c>
      <c r="O68" s="297">
        <v>313024.47045637685</v>
      </c>
      <c r="P68" s="297">
        <v>15893275.783732867</v>
      </c>
      <c r="Q68" s="316">
        <f>Q12*_xlfn.IFNA(INDEX('General Inputs'!$E$9:$AF$11,MATCH('REC Spending'!$B68,'General Inputs'!$B$9:$B$11,0),MATCH('REC Spending'!$D68,'General Inputs'!$E$8:$AB$8,0)),SUMIFS('General Inputs'!$D$9:$D$11,'General Inputs'!$B$9:$B$11,'REC Spending'!$B68))</f>
        <v>36335000</v>
      </c>
      <c r="R68" s="316">
        <f>R12*_xlfn.IFNA(INDEX('General Inputs'!$E$9:$AF$11,MATCH('REC Spending'!$B68,'General Inputs'!$B$9:$B$11,0),MATCH('REC Spending'!$D68,'General Inputs'!$E$8:$AB$8,0)),SUMIFS('General Inputs'!$D$9:$D$11,'General Inputs'!$B$9:$B$11,'REC Spending'!$B68))</f>
        <v>0</v>
      </c>
      <c r="S68" s="316">
        <f>S12*_xlfn.IFNA(INDEX('General Inputs'!$E$9:$AF$11,MATCH('REC Spending'!$B68,'General Inputs'!$B$9:$B$11,0),MATCH('REC Spending'!$D68,'General Inputs'!$E$8:$AB$8,0)),SUMIFS('General Inputs'!$D$9:$D$11,'General Inputs'!$B$9:$B$11,'REC Spending'!$B68))</f>
        <v>0</v>
      </c>
      <c r="T68" s="316">
        <f>T12*_xlfn.IFNA(INDEX('General Inputs'!$E$9:$AF$11,MATCH('REC Spending'!$B68,'General Inputs'!$B$9:$B$11,0),MATCH('REC Spending'!$D68,'General Inputs'!$E$8:$AB$8,0)),SUMIFS('General Inputs'!$D$9:$D$11,'General Inputs'!$B$9:$B$11,'REC Spending'!$B68))</f>
        <v>0</v>
      </c>
      <c r="U68" s="316">
        <f>U12*_xlfn.IFNA(INDEX('General Inputs'!$E$9:$AF$11,MATCH('REC Spending'!$B68,'General Inputs'!$B$9:$B$11,0),MATCH('REC Spending'!$D68,'General Inputs'!$E$8:$AB$8,0)),SUMIFS('General Inputs'!$D$9:$D$11,'General Inputs'!$B$9:$B$11,'REC Spending'!$B68))</f>
        <v>0</v>
      </c>
      <c r="V68" s="316">
        <f>V12*_xlfn.IFNA(INDEX('General Inputs'!$E$9:$AF$11,MATCH('REC Spending'!$B68,'General Inputs'!$B$9:$B$11,0),MATCH('REC Spending'!$D68,'General Inputs'!$E$8:$AB$8,0)),SUMIFS('General Inputs'!$D$9:$D$11,'General Inputs'!$B$9:$B$11,'REC Spending'!$B68))</f>
        <v>0</v>
      </c>
      <c r="W68" s="316">
        <f>W12*_xlfn.IFNA(INDEX('General Inputs'!$E$9:$AF$11,MATCH('REC Spending'!$B68,'General Inputs'!$B$9:$B$11,0),MATCH('REC Spending'!$D68,'General Inputs'!$E$8:$AB$8,0)),SUMIFS('General Inputs'!$D$9:$D$11,'General Inputs'!$B$9:$B$11,'REC Spending'!$B68))</f>
        <v>0</v>
      </c>
      <c r="X68" s="316">
        <f>X12*_xlfn.IFNA(INDEX('General Inputs'!$E$9:$AF$11,MATCH('REC Spending'!$B68,'General Inputs'!$B$9:$B$11,0),MATCH('REC Spending'!$D68,'General Inputs'!$E$8:$AB$8,0)),SUMIFS('General Inputs'!$D$9:$D$11,'General Inputs'!$B$9:$B$11,'REC Spending'!$B68))</f>
        <v>0</v>
      </c>
      <c r="Y68" s="316">
        <f>Y12*_xlfn.IFNA(INDEX('General Inputs'!$E$9:$AF$11,MATCH('REC Spending'!$B68,'General Inputs'!$B$9:$B$11,0),MATCH('REC Spending'!$D68,'General Inputs'!$E$8:$AB$8,0)),SUMIFS('General Inputs'!$D$9:$D$11,'General Inputs'!$B$9:$B$11,'REC Spending'!$B68))</f>
        <v>0</v>
      </c>
      <c r="Z68" s="316">
        <f>Z12*_xlfn.IFNA(INDEX('General Inputs'!$E$9:$AF$11,MATCH('REC Spending'!$B68,'General Inputs'!$B$9:$B$11,0),MATCH('REC Spending'!$D68,'General Inputs'!$E$8:$AB$8,0)),SUMIFS('General Inputs'!$D$9:$D$11,'General Inputs'!$B$9:$B$11,'REC Spending'!$B68))</f>
        <v>0</v>
      </c>
      <c r="AB68" s="310">
        <v>10000000</v>
      </c>
      <c r="AC68" s="309">
        <f>AC12*_xlfn.IFNA(INDEX('General Inputs'!$E$9:$AF$11,MATCH('REC Spending'!$B68,'General Inputs'!$B$9:$B$11,0),MATCH('REC Spending'!$D68,'General Inputs'!$E$8:$AB$8,0)),SUMIFS('General Inputs'!$D$9:$D$11,'General Inputs'!$B$9:$B$11,'REC Spending'!$B68))</f>
        <v>12498091.492355501</v>
      </c>
      <c r="AE68" s="50">
        <f t="shared" si="68"/>
        <v>474627975.87376404</v>
      </c>
      <c r="AF68" s="50">
        <f t="shared" si="68"/>
        <v>0</v>
      </c>
      <c r="AG68" s="50">
        <f t="shared" si="69"/>
        <v>22498091.492355503</v>
      </c>
      <c r="AH68" s="50">
        <f t="shared" si="70"/>
        <v>497126067.36611956</v>
      </c>
    </row>
    <row r="69" spans="2:34">
      <c r="B69" s="20" t="s">
        <v>45</v>
      </c>
      <c r="C69" s="62" t="s">
        <v>231</v>
      </c>
      <c r="D69" s="20" t="s">
        <v>23</v>
      </c>
      <c r="E69" s="314">
        <f>SUMIFS('ABP Under Contract'!$C48:$Z48,'ABP Under Contract'!$C$6:$Z$6,'REC Spending'!$B69,'ABP Under Contract'!$C$7:$Z$7,'REC Spending'!E$4,'ABP Under Contract'!$C$8:$Z$8,'REC Spending'!E$7)</f>
        <v>54834588.139999904</v>
      </c>
      <c r="F69" s="314">
        <f>SUMIFS('ABP Under Contract'!$C48:$Z48,'ABP Under Contract'!$C$6:$Z$6,'REC Spending'!$B69,'ABP Under Contract'!$C$7:$Z$7,'REC Spending'!F$4,'ABP Under Contract'!$C$8:$Z$8,'REC Spending'!F$7)</f>
        <v>59097569.280500002</v>
      </c>
      <c r="G69" s="314">
        <f>SUMIFS('ABP Under Contract'!$C48:$Z48,'ABP Under Contract'!$C$6:$Z$6,'REC Spending'!$B69,'ABP Under Contract'!$C$7:$Z$7,'REC Spending'!G$4,'ABP Under Contract'!$C$8:$Z$8,'REC Spending'!G$7)</f>
        <v>104696848.53800006</v>
      </c>
      <c r="H69" s="314">
        <f>SUMIFS('ABP Under Contract'!$C48:$Z48,'ABP Under Contract'!$C$6:$Z$6,'REC Spending'!$B69,'ABP Under Contract'!$C$7:$Z$7,'REC Spending'!H$4,'ABP Under Contract'!$C$8:$Z$8,'REC Spending'!H$7)</f>
        <v>1275425.0471666665</v>
      </c>
      <c r="I69" s="314">
        <f>SUMIFS('ABP Under Contract'!$C48:$Z48,'ABP Under Contract'!$C$6:$Z$6,'REC Spending'!$B69,'ABP Under Contract'!$C$7:$Z$7,'REC Spending'!I$4,'ABP Under Contract'!$C$8:$Z$8,'REC Spending'!I$7)</f>
        <v>13511284.944833331</v>
      </c>
      <c r="J69" s="314">
        <f>SUMIFS('ABP Under Contract'!$C48:$Z48,'ABP Under Contract'!$C$6:$Z$6,'REC Spending'!$B69,'ABP Under Contract'!$C$7:$Z$7,'REC Spending'!J$4,'ABP Under Contract'!$C$8:$Z$8,'REC Spending'!J$7)</f>
        <v>25030754.676000003</v>
      </c>
      <c r="K69" s="316">
        <f>K13*_xlfn.IFNA(INDEX('General Inputs'!$E$9:$AF$11,MATCH('REC Spending'!$B69,'General Inputs'!$B$9:$B$11,0),MATCH('REC Spending'!$D69,'General Inputs'!$E$8:$AB$8,0)),SUMIFS('General Inputs'!$D$9:$D$11,'General Inputs'!$B$9:$B$11,'REC Spending'!$B69))</f>
        <v>5514415.9964999864</v>
      </c>
      <c r="L69" s="316">
        <f>L13*_xlfn.IFNA(INDEX('General Inputs'!$E$9:$AF$11,MATCH('REC Spending'!$B69,'General Inputs'!$B$9:$B$11,0),MATCH('REC Spending'!$D69,'General Inputs'!$E$8:$AB$8,0)),SUMIFS('General Inputs'!$D$9:$D$11,'General Inputs'!$B$9:$B$11,'REC Spending'!$B69))</f>
        <v>5196623.3553162199</v>
      </c>
      <c r="M69" s="316">
        <f>M13*_xlfn.IFNA(INDEX('General Inputs'!$E$9:$AF$11,MATCH('REC Spending'!$B69,'General Inputs'!$B$9:$B$11,0),MATCH('REC Spending'!$D69,'General Inputs'!$E$8:$AB$8,0)),SUMIFS('General Inputs'!$D$9:$D$11,'General Inputs'!$B$9:$B$11,'REC Spending'!$B69))</f>
        <v>218331.21940619344</v>
      </c>
      <c r="N69" s="297">
        <v>9901636.561588319</v>
      </c>
      <c r="O69" s="297">
        <v>223795.13258062524</v>
      </c>
      <c r="P69" s="297">
        <v>17742834.583732866</v>
      </c>
      <c r="Q69" s="316">
        <f>Q13*_xlfn.IFNA(INDEX('General Inputs'!$E$9:$AF$11,MATCH('REC Spending'!$B69,'General Inputs'!$B$9:$B$11,0),MATCH('REC Spending'!$D69,'General Inputs'!$E$8:$AB$8,0)),SUMIFS('General Inputs'!$D$9:$D$11,'General Inputs'!$B$9:$B$11,'REC Spending'!$B69))</f>
        <v>36335000</v>
      </c>
      <c r="R69" s="316">
        <f>R13*_xlfn.IFNA(INDEX('General Inputs'!$E$9:$AF$11,MATCH('REC Spending'!$B69,'General Inputs'!$B$9:$B$11,0),MATCH('REC Spending'!$D69,'General Inputs'!$E$8:$AB$8,0)),SUMIFS('General Inputs'!$D$9:$D$11,'General Inputs'!$B$9:$B$11,'REC Spending'!$B69))</f>
        <v>6869269.488020163</v>
      </c>
      <c r="S69" s="316">
        <f>S13*_xlfn.IFNA(INDEX('General Inputs'!$E$9:$AF$11,MATCH('REC Spending'!$B69,'General Inputs'!$B$9:$B$11,0),MATCH('REC Spending'!$D69,'General Inputs'!$E$8:$AB$8,0)),SUMIFS('General Inputs'!$D$9:$D$11,'General Inputs'!$B$9:$B$11,'REC Spending'!$B69))</f>
        <v>5211842.7026549121</v>
      </c>
      <c r="T69" s="316">
        <f>T13*_xlfn.IFNA(INDEX('General Inputs'!$E$9:$AF$11,MATCH('REC Spending'!$B69,'General Inputs'!$B$9:$B$11,0),MATCH('REC Spending'!$D69,'General Inputs'!$E$8:$AB$8,0)),SUMIFS('General Inputs'!$D$9:$D$11,'General Inputs'!$B$9:$B$11,'REC Spending'!$B69))</f>
        <v>0</v>
      </c>
      <c r="U69" s="316">
        <f>U13*_xlfn.IFNA(INDEX('General Inputs'!$E$9:$AF$11,MATCH('REC Spending'!$B69,'General Inputs'!$B$9:$B$11,0),MATCH('REC Spending'!$D69,'General Inputs'!$E$8:$AB$8,0)),SUMIFS('General Inputs'!$D$9:$D$11,'General Inputs'!$B$9:$B$11,'REC Spending'!$B69))</f>
        <v>0</v>
      </c>
      <c r="V69" s="316">
        <f>V13*_xlfn.IFNA(INDEX('General Inputs'!$E$9:$AF$11,MATCH('REC Spending'!$B69,'General Inputs'!$B$9:$B$11,0),MATCH('REC Spending'!$D69,'General Inputs'!$E$8:$AB$8,0)),SUMIFS('General Inputs'!$D$9:$D$11,'General Inputs'!$B$9:$B$11,'REC Spending'!$B69))</f>
        <v>0</v>
      </c>
      <c r="W69" s="316">
        <f>W13*_xlfn.IFNA(INDEX('General Inputs'!$E$9:$AF$11,MATCH('REC Spending'!$B69,'General Inputs'!$B$9:$B$11,0),MATCH('REC Spending'!$D69,'General Inputs'!$E$8:$AB$8,0)),SUMIFS('General Inputs'!$D$9:$D$11,'General Inputs'!$B$9:$B$11,'REC Spending'!$B69))</f>
        <v>6897824.0410869876</v>
      </c>
      <c r="X69" s="316">
        <f>X13*_xlfn.IFNA(INDEX('General Inputs'!$E$9:$AF$11,MATCH('REC Spending'!$B69,'General Inputs'!$B$9:$B$11,0),MATCH('REC Spending'!$D69,'General Inputs'!$E$8:$AB$8,0)),SUMIFS('General Inputs'!$D$9:$D$11,'General Inputs'!$B$9:$B$11,'REC Spending'!$B69))</f>
        <v>0</v>
      </c>
      <c r="Y69" s="316">
        <f>Y13*_xlfn.IFNA(INDEX('General Inputs'!$E$9:$AF$11,MATCH('REC Spending'!$B69,'General Inputs'!$B$9:$B$11,0),MATCH('REC Spending'!$D69,'General Inputs'!$E$8:$AB$8,0)),SUMIFS('General Inputs'!$D$9:$D$11,'General Inputs'!$B$9:$B$11,'REC Spending'!$B69))</f>
        <v>0</v>
      </c>
      <c r="Z69" s="316">
        <f>Z13*_xlfn.IFNA(INDEX('General Inputs'!$E$9:$AF$11,MATCH('REC Spending'!$B69,'General Inputs'!$B$9:$B$11,0),MATCH('REC Spending'!$D69,'General Inputs'!$E$8:$AB$8,0)),SUMIFS('General Inputs'!$D$9:$D$11,'General Inputs'!$B$9:$B$11,'REC Spending'!$B69))</f>
        <v>0</v>
      </c>
      <c r="AB69" s="310"/>
      <c r="AC69" s="309">
        <f>AC13*_xlfn.IFNA(INDEX('General Inputs'!$E$9:$AF$11,MATCH('REC Spending'!$B69,'General Inputs'!$B$9:$B$11,0),MATCH('REC Spending'!$D69,'General Inputs'!$E$8:$AB$8,0)),SUMIFS('General Inputs'!$D$9:$D$11,'General Inputs'!$B$9:$B$11,'REC Spending'!$B69))</f>
        <v>12449686.417868126</v>
      </c>
      <c r="AE69" s="50">
        <f t="shared" si="68"/>
        <v>333579107.4756242</v>
      </c>
      <c r="AF69" s="50">
        <f t="shared" si="68"/>
        <v>18978936.231762063</v>
      </c>
      <c r="AG69" s="50">
        <f t="shared" si="69"/>
        <v>12449686.417868126</v>
      </c>
      <c r="AH69" s="50">
        <f t="shared" si="70"/>
        <v>365007730.12525439</v>
      </c>
    </row>
    <row r="70" spans="2:34">
      <c r="B70" s="20" t="s">
        <v>45</v>
      </c>
      <c r="C70" s="62" t="s">
        <v>231</v>
      </c>
      <c r="D70" s="20" t="s">
        <v>24</v>
      </c>
      <c r="E70" s="314">
        <f>SUMIFS('ABP Under Contract'!$C49:$Z49,'ABP Under Contract'!$C$6:$Z$6,'REC Spending'!$B70,'ABP Under Contract'!$C$7:$Z$7,'REC Spending'!E$4,'ABP Under Contract'!$C$8:$Z$8,'REC Spending'!E$7)</f>
        <v>48433750.530000076</v>
      </c>
      <c r="F70" s="314">
        <f>SUMIFS('ABP Under Contract'!$C49:$Z49,'ABP Under Contract'!$C$6:$Z$6,'REC Spending'!$B70,'ABP Under Contract'!$C$7:$Z$7,'REC Spending'!F$4,'ABP Under Contract'!$C$8:$Z$8,'REC Spending'!F$7)</f>
        <v>56604795.132166758</v>
      </c>
      <c r="G70" s="314">
        <f>SUMIFS('ABP Under Contract'!$C49:$Z49,'ABP Under Contract'!$C$6:$Z$6,'REC Spending'!$B70,'ABP Under Contract'!$C$7:$Z$7,'REC Spending'!G$4,'ABP Under Contract'!$C$8:$Z$8,'REC Spending'!G$7)</f>
        <v>97643973.314999908</v>
      </c>
      <c r="H70" s="314">
        <f>SUMIFS('ABP Under Contract'!$C49:$Z49,'ABP Under Contract'!$C$6:$Z$6,'REC Spending'!$B70,'ABP Under Contract'!$C$7:$Z$7,'REC Spending'!H$4,'ABP Under Contract'!$C$8:$Z$8,'REC Spending'!H$7)</f>
        <v>2518986.8305000002</v>
      </c>
      <c r="I70" s="314">
        <f>SUMIFS('ABP Under Contract'!$C49:$Z49,'ABP Under Contract'!$C$6:$Z$6,'REC Spending'!$B70,'ABP Under Contract'!$C$7:$Z$7,'REC Spending'!I$4,'ABP Under Contract'!$C$8:$Z$8,'REC Spending'!I$7)</f>
        <v>22136002.454916671</v>
      </c>
      <c r="J70" s="314">
        <f>SUMIFS('ABP Under Contract'!$C49:$Z49,'ABP Under Contract'!$C$6:$Z$6,'REC Spending'!$B70,'ABP Under Contract'!$C$7:$Z$7,'REC Spending'!J$4,'ABP Under Contract'!$C$8:$Z$8,'REC Spending'!J$7)</f>
        <v>51517880.306333341</v>
      </c>
      <c r="K70" s="316">
        <f>K14*_xlfn.IFNA(INDEX('General Inputs'!$E$9:$AF$11,MATCH('REC Spending'!$B70,'General Inputs'!$B$9:$B$11,0),MATCH('REC Spending'!$D70,'General Inputs'!$E$8:$AB$8,0)),SUMIFS('General Inputs'!$D$9:$D$11,'General Inputs'!$B$9:$B$11,'REC Spending'!$B70))</f>
        <v>23695641.563278925</v>
      </c>
      <c r="L70" s="316">
        <f>L14*_xlfn.IFNA(INDEX('General Inputs'!$E$9:$AF$11,MATCH('REC Spending'!$B70,'General Inputs'!$B$9:$B$11,0),MATCH('REC Spending'!$D70,'General Inputs'!$E$8:$AB$8,0)),SUMIFS('General Inputs'!$D$9:$D$11,'General Inputs'!$B$9:$B$11,'REC Spending'!$B70))</f>
        <v>23739481.588706542</v>
      </c>
      <c r="M70" s="316">
        <f>M14*_xlfn.IFNA(INDEX('General Inputs'!$E$9:$AF$11,MATCH('REC Spending'!$B70,'General Inputs'!$B$9:$B$11,0),MATCH('REC Spending'!$D70,'General Inputs'!$E$8:$AB$8,0)),SUMIFS('General Inputs'!$D$9:$D$11,'General Inputs'!$B$9:$B$11,'REC Spending'!$B70))</f>
        <v>1051725.9883563889</v>
      </c>
      <c r="N70" s="297">
        <v>7835338.6964597609</v>
      </c>
      <c r="O70" s="297">
        <v>177093.01401656729</v>
      </c>
      <c r="P70" s="297">
        <v>17742834.583732866</v>
      </c>
      <c r="Q70" s="316">
        <f>Q14*_xlfn.IFNA(INDEX('General Inputs'!$E$9:$AF$11,MATCH('REC Spending'!$B70,'General Inputs'!$B$9:$B$11,0),MATCH('REC Spending'!$D70,'General Inputs'!$E$8:$AB$8,0)),SUMIFS('General Inputs'!$D$9:$D$11,'General Inputs'!$B$9:$B$11,'REC Spending'!$B70))</f>
        <v>35588122.275153384</v>
      </c>
      <c r="R70" s="316">
        <f>R14*_xlfn.IFNA(INDEX('General Inputs'!$E$9:$AF$11,MATCH('REC Spending'!$B70,'General Inputs'!$B$9:$B$11,0),MATCH('REC Spending'!$D70,'General Inputs'!$E$8:$AB$8,0)),SUMIFS('General Inputs'!$D$9:$D$11,'General Inputs'!$B$9:$B$11,'REC Spending'!$B70))</f>
        <v>70510979.720929682</v>
      </c>
      <c r="S70" s="316">
        <f>S14*_xlfn.IFNA(INDEX('General Inputs'!$E$9:$AF$11,MATCH('REC Spending'!$B70,'General Inputs'!$B$9:$B$11,0),MATCH('REC Spending'!$D70,'General Inputs'!$E$8:$AB$8,0)),SUMIFS('General Inputs'!$D$9:$D$11,'General Inputs'!$B$9:$B$11,'REC Spending'!$B70))</f>
        <v>19553923.066150021</v>
      </c>
      <c r="T70" s="316">
        <f>T14*_xlfn.IFNA(INDEX('General Inputs'!$E$9:$AF$11,MATCH('REC Spending'!$B70,'General Inputs'!$B$9:$B$11,0),MATCH('REC Spending'!$D70,'General Inputs'!$E$8:$AB$8,0)),SUMIFS('General Inputs'!$D$9:$D$11,'General Inputs'!$B$9:$B$11,'REC Spending'!$B70))</f>
        <v>1076358.1743627221</v>
      </c>
      <c r="U70" s="316">
        <f>U14*_xlfn.IFNA(INDEX('General Inputs'!$E$9:$AF$11,MATCH('REC Spending'!$B70,'General Inputs'!$B$9:$B$11,0),MATCH('REC Spending'!$D70,'General Inputs'!$E$8:$AB$8,0)),SUMIFS('General Inputs'!$D$9:$D$11,'General Inputs'!$B$9:$B$11,'REC Spending'!$B70))</f>
        <v>7406250.2653110027</v>
      </c>
      <c r="V70" s="316">
        <f>V14*_xlfn.IFNA(INDEX('General Inputs'!$E$9:$AF$11,MATCH('REC Spending'!$B70,'General Inputs'!$B$9:$B$11,0),MATCH('REC Spending'!$D70,'General Inputs'!$E$8:$AB$8,0)),SUMIFS('General Inputs'!$D$9:$D$11,'General Inputs'!$B$9:$B$11,'REC Spending'!$B70))</f>
        <v>4982307.2781716445</v>
      </c>
      <c r="W70" s="316">
        <f>W14*_xlfn.IFNA(INDEX('General Inputs'!$E$9:$AF$11,MATCH('REC Spending'!$B70,'General Inputs'!$B$9:$B$11,0),MATCH('REC Spending'!$D70,'General Inputs'!$E$8:$AB$8,0)),SUMIFS('General Inputs'!$D$9:$D$11,'General Inputs'!$B$9:$B$11,'REC Spending'!$B70))</f>
        <v>22750486.71603651</v>
      </c>
      <c r="X70" s="316">
        <f>X14*_xlfn.IFNA(INDEX('General Inputs'!$E$9:$AF$11,MATCH('REC Spending'!$B70,'General Inputs'!$B$9:$B$11,0),MATCH('REC Spending'!$D70,'General Inputs'!$E$8:$AB$8,0)),SUMIFS('General Inputs'!$D$9:$D$11,'General Inputs'!$B$9:$B$11,'REC Spending'!$B70))</f>
        <v>0</v>
      </c>
      <c r="Y70" s="316">
        <f>Y14*_xlfn.IFNA(INDEX('General Inputs'!$E$9:$AF$11,MATCH('REC Spending'!$B70,'General Inputs'!$B$9:$B$11,0),MATCH('REC Spending'!$D70,'General Inputs'!$E$8:$AB$8,0)),SUMIFS('General Inputs'!$D$9:$D$11,'General Inputs'!$B$9:$B$11,'REC Spending'!$B70))</f>
        <v>0</v>
      </c>
      <c r="Z70" s="316">
        <f>Z14*_xlfn.IFNA(INDEX('General Inputs'!$E$9:$AF$11,MATCH('REC Spending'!$B70,'General Inputs'!$B$9:$B$11,0),MATCH('REC Spending'!$D70,'General Inputs'!$E$8:$AB$8,0)),SUMIFS('General Inputs'!$D$9:$D$11,'General Inputs'!$B$9:$B$11,'REC Spending'!$B70))</f>
        <v>0</v>
      </c>
      <c r="AB70" s="310"/>
      <c r="AC70" s="309">
        <f>AC14*_xlfn.IFNA(INDEX('General Inputs'!$E$9:$AF$11,MATCH('REC Spending'!$B70,'General Inputs'!$B$9:$B$11,0),MATCH('REC Spending'!$D70,'General Inputs'!$E$8:$AB$8,0)),SUMIFS('General Inputs'!$D$9:$D$11,'General Inputs'!$B$9:$B$11,'REC Spending'!$B70))</f>
        <v>12152233.593725935</v>
      </c>
      <c r="AE70" s="50">
        <f t="shared" si="68"/>
        <v>388685626.27862126</v>
      </c>
      <c r="AF70" s="50">
        <f t="shared" si="68"/>
        <v>126280305.22096159</v>
      </c>
      <c r="AG70" s="50">
        <f t="shared" si="69"/>
        <v>12152233.593725935</v>
      </c>
      <c r="AH70" s="50">
        <f t="shared" si="70"/>
        <v>527118165.09330875</v>
      </c>
    </row>
    <row r="71" spans="2:34">
      <c r="B71" s="20" t="s">
        <v>45</v>
      </c>
      <c r="C71" s="62" t="s">
        <v>231</v>
      </c>
      <c r="D71" s="20" t="s">
        <v>25</v>
      </c>
      <c r="E71" s="314">
        <f>SUMIFS('ABP Under Contract'!$C50:$Z50,'ABP Under Contract'!$C$6:$Z$6,'REC Spending'!$B71,'ABP Under Contract'!$C$7:$Z$7,'REC Spending'!E$4,'ABP Under Contract'!$C$8:$Z$8,'REC Spending'!E$7)</f>
        <v>0</v>
      </c>
      <c r="F71" s="314">
        <f>SUMIFS('ABP Under Contract'!$C50:$Z50,'ABP Under Contract'!$C$6:$Z$6,'REC Spending'!$B71,'ABP Under Contract'!$C$7:$Z$7,'REC Spending'!F$4,'ABP Under Contract'!$C$8:$Z$8,'REC Spending'!F$7)</f>
        <v>55436681.599333413</v>
      </c>
      <c r="G71" s="314">
        <f>SUMIFS('ABP Under Contract'!$C50:$Z50,'ABP Under Contract'!$C$6:$Z$6,'REC Spending'!$B71,'ABP Under Contract'!$C$7:$Z$7,'REC Spending'!G$4,'ABP Under Contract'!$C$8:$Z$8,'REC Spending'!G$7)</f>
        <v>83255598.92216672</v>
      </c>
      <c r="H71" s="314">
        <f>SUMIFS('ABP Under Contract'!$C50:$Z50,'ABP Under Contract'!$C$6:$Z$6,'REC Spending'!$B71,'ABP Under Contract'!$C$7:$Z$7,'REC Spending'!H$4,'ABP Under Contract'!$C$8:$Z$8,'REC Spending'!H$7)</f>
        <v>2444213.9469166668</v>
      </c>
      <c r="I71" s="314">
        <f>SUMIFS('ABP Under Contract'!$C50:$Z50,'ABP Under Contract'!$C$6:$Z$6,'REC Spending'!$B71,'ABP Under Contract'!$C$7:$Z$7,'REC Spending'!I$4,'ABP Under Contract'!$C$8:$Z$8,'REC Spending'!I$7)</f>
        <v>24199533.616666667</v>
      </c>
      <c r="J71" s="314">
        <f>SUMIFS('ABP Under Contract'!$C50:$Z50,'ABP Under Contract'!$C$6:$Z$6,'REC Spending'!$B71,'ABP Under Contract'!$C$7:$Z$7,'REC Spending'!J$4,'ABP Under Contract'!$C$8:$Z$8,'REC Spending'!J$7)</f>
        <v>49956566.840833306</v>
      </c>
      <c r="K71" s="316">
        <f>K15*_xlfn.IFNA(INDEX('General Inputs'!$E$9:$AF$11,MATCH('REC Spending'!$B71,'General Inputs'!$B$9:$B$11,0),MATCH('REC Spending'!$D71,'General Inputs'!$E$8:$AB$8,0)),SUMIFS('General Inputs'!$D$9:$D$11,'General Inputs'!$B$9:$B$11,'REC Spending'!$B71))</f>
        <v>56974847.212997809</v>
      </c>
      <c r="L71" s="316">
        <f>L15*_xlfn.IFNA(INDEX('General Inputs'!$E$9:$AF$11,MATCH('REC Spending'!$B71,'General Inputs'!$B$9:$B$11,0),MATCH('REC Spending'!$D71,'General Inputs'!$E$8:$AB$8,0)),SUMIFS('General Inputs'!$D$9:$D$11,'General Inputs'!$B$9:$B$11,'REC Spending'!$B71))</f>
        <v>69214800.071639821</v>
      </c>
      <c r="M71" s="316">
        <f>M15*_xlfn.IFNA(INDEX('General Inputs'!$E$9:$AF$11,MATCH('REC Spending'!$B71,'General Inputs'!$B$9:$B$11,0),MATCH('REC Spending'!$D71,'General Inputs'!$E$8:$AB$8,0)),SUMIFS('General Inputs'!$D$9:$D$11,'General Inputs'!$B$9:$B$11,'REC Spending'!$B71))</f>
        <v>3708247.9668840612</v>
      </c>
      <c r="N71" s="297">
        <v>4381453.8873564908</v>
      </c>
      <c r="O71" s="297">
        <v>99028.887549832682</v>
      </c>
      <c r="P71" s="297">
        <v>17742834.583732866</v>
      </c>
      <c r="Q71" s="316">
        <f>Q15*_xlfn.IFNA(INDEX('General Inputs'!$E$9:$AF$11,MATCH('REC Spending'!$B71,'General Inputs'!$B$9:$B$11,0),MATCH('REC Spending'!$D71,'General Inputs'!$E$8:$AB$8,0)),SUMIFS('General Inputs'!$D$9:$D$11,'General Inputs'!$B$9:$B$11,'REC Spending'!$B71))</f>
        <v>35879148.445738457</v>
      </c>
      <c r="R71" s="316">
        <f>R15*_xlfn.IFNA(INDEX('General Inputs'!$E$9:$AF$11,MATCH('REC Spending'!$B71,'General Inputs'!$B$9:$B$11,0),MATCH('REC Spending'!$D71,'General Inputs'!$E$8:$AB$8,0)),SUMIFS('General Inputs'!$D$9:$D$11,'General Inputs'!$B$9:$B$11,'REC Spending'!$B71))</f>
        <v>126036825.39962232</v>
      </c>
      <c r="S71" s="316">
        <f>S15*_xlfn.IFNA(INDEX('General Inputs'!$E$9:$AF$11,MATCH('REC Spending'!$B71,'General Inputs'!$B$9:$B$11,0),MATCH('REC Spending'!$D71,'General Inputs'!$E$8:$AB$8,0)),SUMIFS('General Inputs'!$D$9:$D$11,'General Inputs'!$B$9:$B$11,'REC Spending'!$B71))</f>
        <v>33147799.52814123</v>
      </c>
      <c r="T71" s="316">
        <f>T15*_xlfn.IFNA(INDEX('General Inputs'!$E$9:$AF$11,MATCH('REC Spending'!$B71,'General Inputs'!$B$9:$B$11,0),MATCH('REC Spending'!$D71,'General Inputs'!$E$8:$AB$8,0)),SUMIFS('General Inputs'!$D$9:$D$11,'General Inputs'!$B$9:$B$11,'REC Spending'!$B71))</f>
        <v>12965249.948402559</v>
      </c>
      <c r="U71" s="316">
        <f>U15*_xlfn.IFNA(INDEX('General Inputs'!$E$9:$AF$11,MATCH('REC Spending'!$B71,'General Inputs'!$B$9:$B$11,0),MATCH('REC Spending'!$D71,'General Inputs'!$E$8:$AB$8,0)),SUMIFS('General Inputs'!$D$9:$D$11,'General Inputs'!$B$9:$B$11,'REC Spending'!$B71))</f>
        <v>14832707.087197302</v>
      </c>
      <c r="V71" s="316">
        <f>V15*_xlfn.IFNA(INDEX('General Inputs'!$E$9:$AF$11,MATCH('REC Spending'!$B71,'General Inputs'!$B$9:$B$11,0),MATCH('REC Spending'!$D71,'General Inputs'!$E$8:$AB$8,0)),SUMIFS('General Inputs'!$D$9:$D$11,'General Inputs'!$B$9:$B$11,'REC Spending'!$B71))</f>
        <v>9566120.9960269537</v>
      </c>
      <c r="W71" s="316">
        <f>W15*_xlfn.IFNA(INDEX('General Inputs'!$E$9:$AF$11,MATCH('REC Spending'!$B71,'General Inputs'!$B$9:$B$11,0),MATCH('REC Spending'!$D71,'General Inputs'!$E$8:$AB$8,0)),SUMIFS('General Inputs'!$D$9:$D$11,'General Inputs'!$B$9:$B$11,'REC Spending'!$B71))</f>
        <v>37863167.007244796</v>
      </c>
      <c r="X71" s="316">
        <f>X15*_xlfn.IFNA(INDEX('General Inputs'!$E$9:$AF$11,MATCH('REC Spending'!$B71,'General Inputs'!$B$9:$B$11,0),MATCH('REC Spending'!$D71,'General Inputs'!$E$8:$AB$8,0)),SUMIFS('General Inputs'!$D$9:$D$11,'General Inputs'!$B$9:$B$11,'REC Spending'!$B71))</f>
        <v>27480088.362104289</v>
      </c>
      <c r="Y71" s="316">
        <f>Y15*_xlfn.IFNA(INDEX('General Inputs'!$E$9:$AF$11,MATCH('REC Spending'!$B71,'General Inputs'!$B$9:$B$11,0),MATCH('REC Spending'!$D71,'General Inputs'!$E$8:$AB$8,0)),SUMIFS('General Inputs'!$D$9:$D$11,'General Inputs'!$B$9:$B$11,'REC Spending'!$B71))</f>
        <v>7130681.1160880011</v>
      </c>
      <c r="Z71" s="316">
        <f>Z15*_xlfn.IFNA(INDEX('General Inputs'!$E$9:$AF$11,MATCH('REC Spending'!$B71,'General Inputs'!$B$9:$B$11,0),MATCH('REC Spending'!$D71,'General Inputs'!$E$8:$AB$8,0)),SUMIFS('General Inputs'!$D$9:$D$11,'General Inputs'!$B$9:$B$11,'REC Spending'!$B71))</f>
        <v>1455572.283002197</v>
      </c>
      <c r="AB71" s="310">
        <v>10000000</v>
      </c>
      <c r="AC71" s="309">
        <f>AC15*_xlfn.IFNA(INDEX('General Inputs'!$E$9:$AF$11,MATCH('REC Spending'!$B71,'General Inputs'!$B$9:$B$11,0),MATCH('REC Spending'!$D71,'General Inputs'!$E$8:$AB$8,0)),SUMIFS('General Inputs'!$D$9:$D$11,'General Inputs'!$B$9:$B$11,'REC Spending'!$B71))</f>
        <v>12389314.523519116</v>
      </c>
      <c r="AE71" s="50">
        <f t="shared" si="68"/>
        <v>403292955.98181611</v>
      </c>
      <c r="AF71" s="50">
        <f t="shared" si="68"/>
        <v>270478211.72782964</v>
      </c>
      <c r="AG71" s="50">
        <f t="shared" si="69"/>
        <v>22389314.523519114</v>
      </c>
      <c r="AH71" s="50">
        <f t="shared" si="70"/>
        <v>696160482.23316491</v>
      </c>
    </row>
    <row r="72" spans="2:34">
      <c r="B72" s="20" t="s">
        <v>45</v>
      </c>
      <c r="C72" s="62" t="s">
        <v>231</v>
      </c>
      <c r="D72" s="20" t="s">
        <v>26</v>
      </c>
      <c r="E72" s="314">
        <f>SUMIFS('ABP Under Contract'!$C51:$Z51,'ABP Under Contract'!$C$6:$Z$6,'REC Spending'!$B72,'ABP Under Contract'!$C$7:$Z$7,'REC Spending'!E$4,'ABP Under Contract'!$C$8:$Z$8,'REC Spending'!E$7)</f>
        <v>0</v>
      </c>
      <c r="F72" s="314">
        <f>SUMIFS('ABP Under Contract'!$C51:$Z51,'ABP Under Contract'!$C$6:$Z$6,'REC Spending'!$B72,'ABP Under Contract'!$C$7:$Z$7,'REC Spending'!F$4,'ABP Under Contract'!$C$8:$Z$8,'REC Spending'!F$7)</f>
        <v>48817975.327333391</v>
      </c>
      <c r="G72" s="314">
        <f>SUMIFS('ABP Under Contract'!$C51:$Z51,'ABP Under Contract'!$C$6:$Z$6,'REC Spending'!$B72,'ABP Under Contract'!$C$7:$Z$7,'REC Spending'!G$4,'ABP Under Contract'!$C$8:$Z$8,'REC Spending'!G$7)</f>
        <v>80268358.862166703</v>
      </c>
      <c r="H72" s="314">
        <f>SUMIFS('ABP Under Contract'!$C51:$Z51,'ABP Under Contract'!$C$6:$Z$6,'REC Spending'!$B72,'ABP Under Contract'!$C$7:$Z$7,'REC Spending'!H$4,'ABP Under Contract'!$C$8:$Z$8,'REC Spending'!H$7)</f>
        <v>2439244.3469166663</v>
      </c>
      <c r="I72" s="314">
        <f>SUMIFS('ABP Under Contract'!$C51:$Z51,'ABP Under Contract'!$C$6:$Z$6,'REC Spending'!$B72,'ABP Under Contract'!$C$7:$Z$7,'REC Spending'!I$4,'ABP Under Contract'!$C$8:$Z$8,'REC Spending'!I$7)</f>
        <v>24199533.616666667</v>
      </c>
      <c r="J72" s="314">
        <f>SUMIFS('ABP Under Contract'!$C51:$Z51,'ABP Under Contract'!$C$6:$Z$6,'REC Spending'!$B72,'ABP Under Contract'!$C$7:$Z$7,'REC Spending'!J$4,'ABP Under Contract'!$C$8:$Z$8,'REC Spending'!J$7)</f>
        <v>49831801.210833319</v>
      </c>
      <c r="K72" s="316">
        <f>K16*_xlfn.IFNA(INDEX('General Inputs'!$E$9:$AF$11,MATCH('REC Spending'!$B72,'General Inputs'!$B$9:$B$11,0),MATCH('REC Spending'!$D72,'General Inputs'!$E$8:$AB$8,0)),SUMIFS('General Inputs'!$D$9:$D$11,'General Inputs'!$B$9:$B$11,'REC Spending'!$B72))</f>
        <v>86065414.739463747</v>
      </c>
      <c r="L72" s="316">
        <f>L16*_xlfn.IFNA(INDEX('General Inputs'!$E$9:$AF$11,MATCH('REC Spending'!$B72,'General Inputs'!$B$9:$B$11,0),MATCH('REC Spending'!$D72,'General Inputs'!$E$8:$AB$8,0)),SUMIFS('General Inputs'!$D$9:$D$11,'General Inputs'!$B$9:$B$11,'REC Spending'!$B72))</f>
        <v>112823785.85737853</v>
      </c>
      <c r="M72" s="316">
        <f>M16*_xlfn.IFNA(INDEX('General Inputs'!$E$9:$AF$11,MATCH('REC Spending'!$B72,'General Inputs'!$B$9:$B$11,0),MATCH('REC Spending'!$D72,'General Inputs'!$E$8:$AB$8,0)),SUMIFS('General Inputs'!$D$9:$D$11,'General Inputs'!$B$9:$B$11,'REC Spending'!$B72))</f>
        <v>6359195.0063886819</v>
      </c>
      <c r="N72" s="297">
        <v>4379155.323412234</v>
      </c>
      <c r="O72" s="297">
        <v>98976.935792216624</v>
      </c>
      <c r="P72" s="297">
        <v>17742834.583732866</v>
      </c>
      <c r="Q72" s="316">
        <f>Q16*_xlfn.IFNA(INDEX('General Inputs'!$E$9:$AF$11,MATCH('REC Spending'!$B72,'General Inputs'!$B$9:$B$11,0),MATCH('REC Spending'!$D72,'General Inputs'!$E$8:$AB$8,0)),SUMIFS('General Inputs'!$D$9:$D$11,'General Inputs'!$B$9:$B$11,'REC Spending'!$B72))</f>
        <v>36245025.460279047</v>
      </c>
      <c r="R72" s="316">
        <f>R16*_xlfn.IFNA(INDEX('General Inputs'!$E$9:$AF$11,MATCH('REC Spending'!$B72,'General Inputs'!$B$9:$B$11,0),MATCH('REC Spending'!$D72,'General Inputs'!$E$8:$AB$8,0)),SUMIFS('General Inputs'!$D$9:$D$11,'General Inputs'!$B$9:$B$11,'REC Spending'!$B72))</f>
        <v>122229200.46033752</v>
      </c>
      <c r="S72" s="316">
        <f>S16*_xlfn.IFNA(INDEX('General Inputs'!$E$9:$AF$11,MATCH('REC Spending'!$B72,'General Inputs'!$B$9:$B$11,0),MATCH('REC Spending'!$D72,'General Inputs'!$E$8:$AB$8,0)),SUMIFS('General Inputs'!$D$9:$D$11,'General Inputs'!$B$9:$B$11,'REC Spending'!$B72))</f>
        <v>46513949.670237504</v>
      </c>
      <c r="T72" s="316">
        <f>T16*_xlfn.IFNA(INDEX('General Inputs'!$E$9:$AF$11,MATCH('REC Spending'!$B72,'General Inputs'!$B$9:$B$11,0),MATCH('REC Spending'!$D72,'General Inputs'!$E$8:$AB$8,0)),SUMIFS('General Inputs'!$D$9:$D$11,'General Inputs'!$B$9:$B$11,'REC Spending'!$B72))</f>
        <v>24558424.70947456</v>
      </c>
      <c r="U72" s="316">
        <f>U16*_xlfn.IFNA(INDEX('General Inputs'!$E$9:$AF$11,MATCH('REC Spending'!$B72,'General Inputs'!$B$9:$B$11,0),MATCH('REC Spending'!$D72,'General Inputs'!$E$8:$AB$8,0)),SUMIFS('General Inputs'!$D$9:$D$11,'General Inputs'!$B$9:$B$11,'REC Spending'!$B72))</f>
        <v>22088614.426655628</v>
      </c>
      <c r="V72" s="316">
        <f>V16*_xlfn.IFNA(INDEX('General Inputs'!$E$9:$AF$11,MATCH('REC Spending'!$B72,'General Inputs'!$B$9:$B$11,0),MATCH('REC Spending'!$D72,'General Inputs'!$E$8:$AB$8,0)),SUMIFS('General Inputs'!$D$9:$D$11,'General Inputs'!$B$9:$B$11,'REC Spending'!$B72))</f>
        <v>14069493.608370051</v>
      </c>
      <c r="W72" s="316">
        <f>W16*_xlfn.IFNA(INDEX('General Inputs'!$E$9:$AF$11,MATCH('REC Spending'!$B72,'General Inputs'!$B$9:$B$11,0),MATCH('REC Spending'!$D72,'General Inputs'!$E$8:$AB$8,0)),SUMIFS('General Inputs'!$D$9:$D$11,'General Inputs'!$B$9:$B$11,'REC Spending'!$B72))</f>
        <v>52724971.587053165</v>
      </c>
      <c r="X72" s="316">
        <f>X16*_xlfn.IFNA(INDEX('General Inputs'!$E$9:$AF$11,MATCH('REC Spending'!$B72,'General Inputs'!$B$9:$B$11,0),MATCH('REC Spending'!$D72,'General Inputs'!$E$8:$AB$8,0)),SUMIFS('General Inputs'!$D$9:$D$11,'General Inputs'!$B$9:$B$11,'REC Spending'!$B72))</f>
        <v>95533392.724813819</v>
      </c>
      <c r="Y72" s="316">
        <f>Y16*_xlfn.IFNA(INDEX('General Inputs'!$E$9:$AF$11,MATCH('REC Spending'!$B72,'General Inputs'!$B$9:$B$11,0),MATCH('REC Spending'!$D72,'General Inputs'!$E$8:$AB$8,0)),SUMIFS('General Inputs'!$D$9:$D$11,'General Inputs'!$B$9:$B$11,'REC Spending'!$B72))</f>
        <v>33956629.93098639</v>
      </c>
      <c r="Z72" s="316">
        <f>Z16*_xlfn.IFNA(INDEX('General Inputs'!$E$9:$AF$11,MATCH('REC Spending'!$B72,'General Inputs'!$B$9:$B$11,0),MATCH('REC Spending'!$D72,'General Inputs'!$E$8:$AB$8,0)),SUMIFS('General Inputs'!$D$9:$D$11,'General Inputs'!$B$9:$B$11,'REC Spending'!$B72))</f>
        <v>5031005.680522589</v>
      </c>
      <c r="AB72" s="310"/>
      <c r="AC72" s="309">
        <f>AC16*_xlfn.IFNA(INDEX('General Inputs'!$E$9:$AF$11,MATCH('REC Spending'!$B72,'General Inputs'!$B$9:$B$11,0),MATCH('REC Spending'!$D72,'General Inputs'!$E$8:$AB$8,0)),SUMIFS('General Inputs'!$D$9:$D$11,'General Inputs'!$B$9:$B$11,'REC Spending'!$B72))</f>
        <v>12740601.534050534</v>
      </c>
      <c r="AE72" s="50">
        <f t="shared" si="68"/>
        <v>469271301.27036399</v>
      </c>
      <c r="AF72" s="50">
        <f t="shared" si="68"/>
        <v>416705682.79845124</v>
      </c>
      <c r="AG72" s="50">
        <f t="shared" si="69"/>
        <v>12740601.534050534</v>
      </c>
      <c r="AH72" s="50">
        <f t="shared" si="70"/>
        <v>898717585.60286582</v>
      </c>
    </row>
    <row r="73" spans="2:34">
      <c r="B73" s="20" t="s">
        <v>45</v>
      </c>
      <c r="C73" s="62" t="s">
        <v>231</v>
      </c>
      <c r="D73" s="20" t="s">
        <v>27</v>
      </c>
      <c r="E73" s="314">
        <f>SUMIFS('ABP Under Contract'!$C52:$Z52,'ABP Under Contract'!$C$6:$Z$6,'REC Spending'!$B73,'ABP Under Contract'!$C$7:$Z$7,'REC Spending'!E$4,'ABP Under Contract'!$C$8:$Z$8,'REC Spending'!E$7)</f>
        <v>0</v>
      </c>
      <c r="F73" s="314">
        <f>SUMIFS('ABP Under Contract'!$C52:$Z52,'ABP Under Contract'!$C$6:$Z$6,'REC Spending'!$B73,'ABP Under Contract'!$C$7:$Z$7,'REC Spending'!F$4,'ABP Under Contract'!$C$8:$Z$8,'REC Spending'!F$7)</f>
        <v>46250433.623333395</v>
      </c>
      <c r="G73" s="314">
        <f>SUMIFS('ABP Under Contract'!$C52:$Z52,'ABP Under Contract'!$C$6:$Z$6,'REC Spending'!$B73,'ABP Under Contract'!$C$7:$Z$7,'REC Spending'!G$4,'ABP Under Contract'!$C$8:$Z$8,'REC Spending'!G$7)</f>
        <v>80040467.4121667</v>
      </c>
      <c r="H73" s="314">
        <f>SUMIFS('ABP Under Contract'!$C52:$Z52,'ABP Under Contract'!$C$6:$Z$6,'REC Spending'!$B73,'ABP Under Contract'!$C$7:$Z$7,'REC Spending'!H$4,'ABP Under Contract'!$C$8:$Z$8,'REC Spending'!H$7)</f>
        <v>2434217.276916666</v>
      </c>
      <c r="I73" s="314">
        <f>SUMIFS('ABP Under Contract'!$C52:$Z52,'ABP Under Contract'!$C$6:$Z$6,'REC Spending'!$B73,'ABP Under Contract'!$C$7:$Z$7,'REC Spending'!I$4,'ABP Under Contract'!$C$8:$Z$8,'REC Spending'!I$7)</f>
        <v>24199533.616666667</v>
      </c>
      <c r="J73" s="314">
        <f>SUMIFS('ABP Under Contract'!$C52:$Z52,'ABP Under Contract'!$C$6:$Z$6,'REC Spending'!$B73,'ABP Under Contract'!$C$7:$Z$7,'REC Spending'!J$4,'ABP Under Contract'!$C$8:$Z$8,'REC Spending'!J$7)</f>
        <v>49707383.010833308</v>
      </c>
      <c r="K73" s="316">
        <f>K17*_xlfn.IFNA(INDEX('General Inputs'!$E$9:$AF$11,MATCH('REC Spending'!$B73,'General Inputs'!$B$9:$B$11,0),MATCH('REC Spending'!$D73,'General Inputs'!$E$8:$AB$8,0)),SUMIFS('General Inputs'!$D$9:$D$11,'General Inputs'!$B$9:$B$11,'REC Spending'!$B73))</f>
        <v>97611219.268361643</v>
      </c>
      <c r="L73" s="316">
        <f>L17*_xlfn.IFNA(INDEX('General Inputs'!$E$9:$AF$11,MATCH('REC Spending'!$B73,'General Inputs'!$B$9:$B$11,0),MATCH('REC Spending'!$D73,'General Inputs'!$E$8:$AB$8,0)),SUMIFS('General Inputs'!$D$9:$D$11,'General Inputs'!$B$9:$B$11,'REC Spending'!$B73))</f>
        <v>125986864.52872904</v>
      </c>
      <c r="M73" s="316">
        <f>M17*_xlfn.IFNA(INDEX('General Inputs'!$E$9:$AF$11,MATCH('REC Spending'!$B73,'General Inputs'!$B$9:$B$11,0),MATCH('REC Spending'!$D73,'General Inputs'!$E$8:$AB$8,0)),SUMIFS('General Inputs'!$D$9:$D$11,'General Inputs'!$B$9:$B$11,'REC Spending'!$B73))</f>
        <v>6473559.5235279696</v>
      </c>
      <c r="N73" s="297">
        <v>4242128.7641188325</v>
      </c>
      <c r="O73" s="297">
        <v>95879.884429707861</v>
      </c>
      <c r="P73" s="297">
        <v>17742834.583732866</v>
      </c>
      <c r="Q73" s="316">
        <f>Q17*_xlfn.IFNA(INDEX('General Inputs'!$E$9:$AF$11,MATCH('REC Spending'!$B73,'General Inputs'!$B$9:$B$11,0),MATCH('REC Spending'!$D73,'General Inputs'!$E$8:$AB$8,0)),SUMIFS('General Inputs'!$D$9:$D$11,'General Inputs'!$B$9:$B$11,'REC Spending'!$B73))</f>
        <v>36710591.348020531</v>
      </c>
      <c r="R73" s="316">
        <f>R17*_xlfn.IFNA(INDEX('General Inputs'!$E$9:$AF$11,MATCH('REC Spending'!$B73,'General Inputs'!$B$9:$B$11,0),MATCH('REC Spending'!$D73,'General Inputs'!$E$8:$AB$8,0)),SUMIFS('General Inputs'!$D$9:$D$11,'General Inputs'!$B$9:$B$11,'REC Spending'!$B73))</f>
        <v>118847260.41811368</v>
      </c>
      <c r="S73" s="316">
        <f>S17*_xlfn.IFNA(INDEX('General Inputs'!$E$9:$AF$11,MATCH('REC Spending'!$B73,'General Inputs'!$B$9:$B$11,0),MATCH('REC Spending'!$D73,'General Inputs'!$E$8:$AB$8,0)),SUMIFS('General Inputs'!$D$9:$D$11,'General Inputs'!$B$9:$B$11,'REC Spending'!$B73))</f>
        <v>59779072.368635461</v>
      </c>
      <c r="T73" s="316">
        <f>T17*_xlfn.IFNA(INDEX('General Inputs'!$E$9:$AF$11,MATCH('REC Spending'!$B73,'General Inputs'!$B$9:$B$11,0),MATCH('REC Spending'!$D73,'General Inputs'!$E$8:$AB$8,0)),SUMIFS('General Inputs'!$D$9:$D$11,'General Inputs'!$B$9:$B$11,'REC Spending'!$B73))</f>
        <v>35957032.992335752</v>
      </c>
      <c r="U73" s="316">
        <f>U17*_xlfn.IFNA(INDEX('General Inputs'!$E$9:$AF$11,MATCH('REC Spending'!$B73,'General Inputs'!$B$9:$B$11,0),MATCH('REC Spending'!$D73,'General Inputs'!$E$8:$AB$8,0)),SUMIFS('General Inputs'!$D$9:$D$11,'General Inputs'!$B$9:$B$11,'REC Spending'!$B73))</f>
        <v>29241400.563132685</v>
      </c>
      <c r="V73" s="316">
        <f>V17*_xlfn.IFNA(INDEX('General Inputs'!$E$9:$AF$11,MATCH('REC Spending'!$B73,'General Inputs'!$B$9:$B$11,0),MATCH('REC Spending'!$D73,'General Inputs'!$E$8:$AB$8,0)),SUMIFS('General Inputs'!$D$9:$D$11,'General Inputs'!$B$9:$B$11,'REC Spending'!$B73))</f>
        <v>18534133.953629982</v>
      </c>
      <c r="W73" s="316">
        <f>W17*_xlfn.IFNA(INDEX('General Inputs'!$E$9:$AF$11,MATCH('REC Spending'!$B73,'General Inputs'!$B$9:$B$11,0),MATCH('REC Spending'!$D73,'General Inputs'!$E$8:$AB$8,0)),SUMIFS('General Inputs'!$D$9:$D$11,'General Inputs'!$B$9:$B$11,'REC Spending'!$B73))</f>
        <v>67477391.599274918</v>
      </c>
      <c r="X73" s="316">
        <f>X17*_xlfn.IFNA(INDEX('General Inputs'!$E$9:$AF$11,MATCH('REC Spending'!$B73,'General Inputs'!$B$9:$B$11,0),MATCH('REC Spending'!$D73,'General Inputs'!$E$8:$AB$8,0)),SUMIFS('General Inputs'!$D$9:$D$11,'General Inputs'!$B$9:$B$11,'REC Spending'!$B73))</f>
        <v>167136882.4544782</v>
      </c>
      <c r="Y73" s="316">
        <f>Y17*_xlfn.IFNA(INDEX('General Inputs'!$E$9:$AF$11,MATCH('REC Spending'!$B73,'General Inputs'!$B$9:$B$11,0),MATCH('REC Spending'!$D73,'General Inputs'!$E$8:$AB$8,0)),SUMIFS('General Inputs'!$D$9:$D$11,'General Inputs'!$B$9:$B$11,'REC Spending'!$B73))</f>
        <v>75006369.850252569</v>
      </c>
      <c r="Z73" s="316">
        <f>Z17*_xlfn.IFNA(INDEX('General Inputs'!$E$9:$AF$11,MATCH('REC Spending'!$B73,'General Inputs'!$B$9:$B$11,0),MATCH('REC Spending'!$D73,'General Inputs'!$E$8:$AB$8,0)),SUMIFS('General Inputs'!$D$9:$D$11,'General Inputs'!$B$9:$B$11,'REC Spending'!$B73))</f>
        <v>8742680.4449697062</v>
      </c>
      <c r="AB73" s="310"/>
      <c r="AC73" s="309">
        <f>AC17*_xlfn.IFNA(INDEX('General Inputs'!$E$9:$AF$11,MATCH('REC Spending'!$B73,'General Inputs'!$B$9:$B$11,0),MATCH('REC Spending'!$D73,'General Inputs'!$E$8:$AB$8,0)),SUMIFS('General Inputs'!$D$9:$D$11,'General Inputs'!$B$9:$B$11,'REC Spending'!$B73))</f>
        <v>13237376.849122006</v>
      </c>
      <c r="AE73" s="50">
        <f t="shared" si="68"/>
        <v>491495112.8408373</v>
      </c>
      <c r="AF73" s="50">
        <f t="shared" si="68"/>
        <v>580722224.64482284</v>
      </c>
      <c r="AG73" s="50">
        <f t="shared" si="69"/>
        <v>13237376.849122006</v>
      </c>
      <c r="AH73" s="50">
        <f t="shared" si="70"/>
        <v>1085454714.3347821</v>
      </c>
    </row>
    <row r="74" spans="2:34">
      <c r="B74" s="20" t="s">
        <v>45</v>
      </c>
      <c r="C74" s="62" t="s">
        <v>231</v>
      </c>
      <c r="D74" s="20" t="s">
        <v>28</v>
      </c>
      <c r="E74" s="314">
        <f>SUMIFS('ABP Under Contract'!$C53:$Z53,'ABP Under Contract'!$C$6:$Z$6,'REC Spending'!$B74,'ABP Under Contract'!$C$7:$Z$7,'REC Spending'!E$4,'ABP Under Contract'!$C$8:$Z$8,'REC Spending'!E$7)</f>
        <v>0</v>
      </c>
      <c r="F74" s="314">
        <f>SUMIFS('ABP Under Contract'!$C53:$Z53,'ABP Under Contract'!$C$6:$Z$6,'REC Spending'!$B74,'ABP Under Contract'!$C$7:$Z$7,'REC Spending'!F$4,'ABP Under Contract'!$C$8:$Z$8,'REC Spending'!F$7)</f>
        <v>43050546.75750003</v>
      </c>
      <c r="G74" s="314">
        <f>SUMIFS('ABP Under Contract'!$C53:$Z53,'ABP Under Contract'!$C$6:$Z$6,'REC Spending'!$B74,'ABP Under Contract'!$C$7:$Z$7,'REC Spending'!G$4,'ABP Under Contract'!$C$8:$Z$8,'REC Spending'!G$7)</f>
        <v>79813480.552166671</v>
      </c>
      <c r="H74" s="314">
        <f>SUMIFS('ABP Under Contract'!$C53:$Z53,'ABP Under Contract'!$C$6:$Z$6,'REC Spending'!$B74,'ABP Under Contract'!$C$7:$Z$7,'REC Spending'!H$4,'ABP Under Contract'!$C$8:$Z$8,'REC Spending'!H$7)</f>
        <v>2429208.6769166663</v>
      </c>
      <c r="I74" s="314">
        <f>SUMIFS('ABP Under Contract'!$C53:$Z53,'ABP Under Contract'!$C$6:$Z$6,'REC Spending'!$B74,'ABP Under Contract'!$C$7:$Z$7,'REC Spending'!I$4,'ABP Under Contract'!$C$8:$Z$8,'REC Spending'!I$7)</f>
        <v>24199533.616666667</v>
      </c>
      <c r="J74" s="314">
        <f>SUMIFS('ABP Under Contract'!$C53:$Z53,'ABP Under Contract'!$C$6:$Z$6,'REC Spending'!$B74,'ABP Under Contract'!$C$7:$Z$7,'REC Spending'!J$4,'ABP Under Contract'!$C$8:$Z$8,'REC Spending'!J$7)</f>
        <v>49583873.770833358</v>
      </c>
      <c r="K74" s="316">
        <f>K18*_xlfn.IFNA(INDEX('General Inputs'!$E$9:$AF$11,MATCH('REC Spending'!$B74,'General Inputs'!$B$9:$B$11,0),MATCH('REC Spending'!$D74,'General Inputs'!$E$8:$AB$8,0)),SUMIFS('General Inputs'!$D$9:$D$11,'General Inputs'!$B$9:$B$11,'REC Spending'!$B74))</f>
        <v>99962023.915205851</v>
      </c>
      <c r="L74" s="316">
        <f>L18*_xlfn.IFNA(INDEX('General Inputs'!$E$9:$AF$11,MATCH('REC Spending'!$B74,'General Inputs'!$B$9:$B$11,0),MATCH('REC Spending'!$D74,'General Inputs'!$E$8:$AB$8,0)),SUMIFS('General Inputs'!$D$9:$D$11,'General Inputs'!$B$9:$B$11,'REC Spending'!$B74))</f>
        <v>128459266.410671</v>
      </c>
      <c r="M74" s="316">
        <f>M18*_xlfn.IFNA(INDEX('General Inputs'!$E$9:$AF$11,MATCH('REC Spending'!$B74,'General Inputs'!$B$9:$B$11,0),MATCH('REC Spending'!$D74,'General Inputs'!$E$8:$AB$8,0)),SUMIFS('General Inputs'!$D$9:$D$11,'General Inputs'!$B$9:$B$11,'REC Spending'!$B74))</f>
        <v>6576274.2185528316</v>
      </c>
      <c r="N74" s="297">
        <v>4208337.5378511287</v>
      </c>
      <c r="O74" s="297">
        <v>95116.140788380988</v>
      </c>
      <c r="P74" s="297">
        <v>17742834.583732866</v>
      </c>
      <c r="Q74" s="316">
        <f>Q18*_xlfn.IFNA(INDEX('General Inputs'!$E$9:$AF$11,MATCH('REC Spending'!$B74,'General Inputs'!$B$9:$B$11,0),MATCH('REC Spending'!$D74,'General Inputs'!$E$8:$AB$8,0)),SUMIFS('General Inputs'!$D$9:$D$11,'General Inputs'!$B$9:$B$11,'REC Spending'!$B74))</f>
        <v>37278955.616151363</v>
      </c>
      <c r="R74" s="316">
        <f>R18*_xlfn.IFNA(INDEX('General Inputs'!$E$9:$AF$11,MATCH('REC Spending'!$B74,'General Inputs'!$B$9:$B$11,0),MATCH('REC Spending'!$D74,'General Inputs'!$E$8:$AB$8,0)),SUMIFS('General Inputs'!$D$9:$D$11,'General Inputs'!$B$9:$B$11,'REC Spending'!$B74))</f>
        <v>115859797.40989003</v>
      </c>
      <c r="S74" s="316">
        <f>S18*_xlfn.IFNA(INDEX('General Inputs'!$E$9:$AF$11,MATCH('REC Spending'!$B74,'General Inputs'!$B$9:$B$11,0),MATCH('REC Spending'!$D74,'General Inputs'!$E$8:$AB$8,0)),SUMIFS('General Inputs'!$D$9:$D$11,'General Inputs'!$B$9:$B$11,'REC Spending'!$B74))</f>
        <v>73053815.869615585</v>
      </c>
      <c r="T74" s="316">
        <f>T18*_xlfn.IFNA(INDEX('General Inputs'!$E$9:$AF$11,MATCH('REC Spending'!$B74,'General Inputs'!$B$9:$B$11,0),MATCH('REC Spending'!$D74,'General Inputs'!$E$8:$AB$8,0)),SUMIFS('General Inputs'!$D$9:$D$11,'General Inputs'!$B$9:$B$11,'REC Spending'!$B74))</f>
        <v>47256963.968270823</v>
      </c>
      <c r="U74" s="316">
        <f>U18*_xlfn.IFNA(INDEX('General Inputs'!$E$9:$AF$11,MATCH('REC Spending'!$B74,'General Inputs'!$B$9:$B$11,0),MATCH('REC Spending'!$D74,'General Inputs'!$E$8:$AB$8,0)),SUMIFS('General Inputs'!$D$9:$D$11,'General Inputs'!$B$9:$B$11,'REC Spending'!$B74))</f>
        <v>36351095.101354986</v>
      </c>
      <c r="V74" s="316">
        <f>V18*_xlfn.IFNA(INDEX('General Inputs'!$E$9:$AF$11,MATCH('REC Spending'!$B74,'General Inputs'!$B$9:$B$11,0),MATCH('REC Spending'!$D74,'General Inputs'!$E$8:$AB$8,0)),SUMIFS('General Inputs'!$D$9:$D$11,'General Inputs'!$B$9:$B$11,'REC Spending'!$B74))</f>
        <v>22997318.350558136</v>
      </c>
      <c r="W74" s="316">
        <f>W18*_xlfn.IFNA(INDEX('General Inputs'!$E$9:$AF$11,MATCH('REC Spending'!$B74,'General Inputs'!$B$9:$B$11,0),MATCH('REC Spending'!$D74,'General Inputs'!$E$8:$AB$8,0)),SUMIFS('General Inputs'!$D$9:$D$11,'General Inputs'!$B$9:$B$11,'REC Spending'!$B74))</f>
        <v>82243459.0033793</v>
      </c>
      <c r="X74" s="316">
        <f>X18*_xlfn.IFNA(INDEX('General Inputs'!$E$9:$AF$11,MATCH('REC Spending'!$B74,'General Inputs'!$B$9:$B$11,0),MATCH('REC Spending'!$D74,'General Inputs'!$E$8:$AB$8,0)),SUMIFS('General Inputs'!$D$9:$D$11,'General Inputs'!$B$9:$B$11,'REC Spending'!$B74))</f>
        <v>241861149.80299434</v>
      </c>
      <c r="Y74" s="316">
        <f>Y18*_xlfn.IFNA(INDEX('General Inputs'!$E$9:$AF$11,MATCH('REC Spending'!$B74,'General Inputs'!$B$9:$B$11,0),MATCH('REC Spending'!$D74,'General Inputs'!$E$8:$AB$8,0)),SUMIFS('General Inputs'!$D$9:$D$11,'General Inputs'!$B$9:$B$11,'REC Spending'!$B74))</f>
        <v>111995426.02220933</v>
      </c>
      <c r="Z74" s="316">
        <f>Z18*_xlfn.IFNA(INDEX('General Inputs'!$E$9:$AF$11,MATCH('REC Spending'!$B74,'General Inputs'!$B$9:$B$11,0),MATCH('REC Spending'!$D74,'General Inputs'!$E$8:$AB$8,0)),SUMIFS('General Inputs'!$D$9:$D$11,'General Inputs'!$B$9:$B$11,'REC Spending'!$B74))</f>
        <v>12585680.680872517</v>
      </c>
      <c r="AB74" s="310">
        <v>10000000</v>
      </c>
      <c r="AC74" s="309">
        <f>AC18*_xlfn.IFNA(INDEX('General Inputs'!$E$9:$AF$11,MATCH('REC Spending'!$B74,'General Inputs'!$B$9:$B$11,0),MATCH('REC Spending'!$D74,'General Inputs'!$E$8:$AB$8,0)),SUMIFS('General Inputs'!$D$9:$D$11,'General Inputs'!$B$9:$B$11,'REC Spending'!$B74))</f>
        <v>13914770.870793493</v>
      </c>
      <c r="AE74" s="50">
        <f t="shared" si="68"/>
        <v>493399451.79703677</v>
      </c>
      <c r="AF74" s="50">
        <f t="shared" si="68"/>
        <v>744204706.20914507</v>
      </c>
      <c r="AG74" s="50">
        <f t="shared" si="69"/>
        <v>23914770.870793492</v>
      </c>
      <c r="AH74" s="50">
        <f t="shared" si="70"/>
        <v>1261518928.8769753</v>
      </c>
    </row>
    <row r="75" spans="2:34">
      <c r="B75" s="20" t="s">
        <v>45</v>
      </c>
      <c r="C75" s="62" t="s">
        <v>231</v>
      </c>
      <c r="D75" s="20" t="s">
        <v>29</v>
      </c>
      <c r="E75" s="314">
        <f>SUMIFS('ABP Under Contract'!$C54:$Z54,'ABP Under Contract'!$C$6:$Z$6,'REC Spending'!$B75,'ABP Under Contract'!$C$7:$Z$7,'REC Spending'!E$4,'ABP Under Contract'!$C$8:$Z$8,'REC Spending'!E$7)</f>
        <v>0</v>
      </c>
      <c r="F75" s="314">
        <f>SUMIFS('ABP Under Contract'!$C54:$Z54,'ABP Under Contract'!$C$6:$Z$6,'REC Spending'!$B75,'ABP Under Contract'!$C$7:$Z$7,'REC Spending'!F$4,'ABP Under Contract'!$C$8:$Z$8,'REC Spending'!F$7)</f>
        <v>20617738.822833337</v>
      </c>
      <c r="G75" s="314">
        <f>SUMIFS('ABP Under Contract'!$C54:$Z54,'ABP Under Contract'!$C$6:$Z$6,'REC Spending'!$B75,'ABP Under Contract'!$C$7:$Z$7,'REC Spending'!G$4,'ABP Under Contract'!$C$8:$Z$8,'REC Spending'!G$7)</f>
        <v>79588010.522166669</v>
      </c>
      <c r="H75" s="314">
        <f>SUMIFS('ABP Under Contract'!$C54:$Z54,'ABP Under Contract'!$C$6:$Z$6,'REC Spending'!$B75,'ABP Under Contract'!$C$7:$Z$7,'REC Spending'!H$4,'ABP Under Contract'!$C$8:$Z$8,'REC Spending'!H$7)</f>
        <v>2267876.9507499998</v>
      </c>
      <c r="I75" s="314">
        <f>SUMIFS('ABP Under Contract'!$C54:$Z54,'ABP Under Contract'!$C$6:$Z$6,'REC Spending'!$B75,'ABP Under Contract'!$C$7:$Z$7,'REC Spending'!I$4,'ABP Under Contract'!$C$8:$Z$8,'REC Spending'!I$7)</f>
        <v>23370739.362833332</v>
      </c>
      <c r="J75" s="314">
        <f>SUMIFS('ABP Under Contract'!$C54:$Z54,'ABP Under Contract'!$C$6:$Z$6,'REC Spending'!$B75,'ABP Under Contract'!$C$7:$Z$7,'REC Spending'!J$4,'ABP Under Contract'!$C$8:$Z$8,'REC Spending'!J$7)</f>
        <v>49460990.530833304</v>
      </c>
      <c r="K75" s="316">
        <f>K19*_xlfn.IFNA(INDEX('General Inputs'!$E$9:$AF$11,MATCH('REC Spending'!$B75,'General Inputs'!$B$9:$B$11,0),MATCH('REC Spending'!$D75,'General Inputs'!$E$8:$AB$8,0)),SUMIFS('General Inputs'!$D$9:$D$11,'General Inputs'!$B$9:$B$11,'REC Spending'!$B75))</f>
        <v>102796768.84286383</v>
      </c>
      <c r="L75" s="316">
        <f>L19*_xlfn.IFNA(INDEX('General Inputs'!$E$9:$AF$11,MATCH('REC Spending'!$B75,'General Inputs'!$B$9:$B$11,0),MATCH('REC Spending'!$D75,'General Inputs'!$E$8:$AB$8,0)),SUMIFS('General Inputs'!$D$9:$D$11,'General Inputs'!$B$9:$B$11,'REC Spending'!$B75))</f>
        <v>131549452.20708098</v>
      </c>
      <c r="M75" s="316">
        <f>M19*_xlfn.IFNA(INDEX('General Inputs'!$E$9:$AF$11,MATCH('REC Spending'!$B75,'General Inputs'!$B$9:$B$11,0),MATCH('REC Spending'!$D75,'General Inputs'!$E$8:$AB$8,0)),SUMIFS('General Inputs'!$D$9:$D$11,'General Inputs'!$B$9:$B$11,'REC Spending'!$B75))</f>
        <v>6692291.353811603</v>
      </c>
      <c r="N75" s="297">
        <v>4166900.113084177</v>
      </c>
      <c r="O75" s="297">
        <v>94179.579048123371</v>
      </c>
      <c r="P75" s="297">
        <v>17742834.583732866</v>
      </c>
      <c r="Q75" s="316">
        <f>Q19*_xlfn.IFNA(INDEX('General Inputs'!$E$9:$AF$11,MATCH('REC Spending'!$B75,'General Inputs'!$B$9:$B$11,0),MATCH('REC Spending'!$D75,'General Inputs'!$E$8:$AB$8,0)),SUMIFS('General Inputs'!$D$9:$D$11,'General Inputs'!$B$9:$B$11,'REC Spending'!$B75))</f>
        <v>37756910.819738857</v>
      </c>
      <c r="R75" s="316">
        <f>R19*_xlfn.IFNA(INDEX('General Inputs'!$E$9:$AF$11,MATCH('REC Spending'!$B75,'General Inputs'!$B$9:$B$11,0),MATCH('REC Spending'!$D75,'General Inputs'!$E$8:$AB$8,0)),SUMIFS('General Inputs'!$D$9:$D$11,'General Inputs'!$B$9:$B$11,'REC Spending'!$B75))</f>
        <v>112651431.55037384</v>
      </c>
      <c r="S75" s="316">
        <f>S19*_xlfn.IFNA(INDEX('General Inputs'!$E$9:$AF$11,MATCH('REC Spending'!$B75,'General Inputs'!$B$9:$B$11,0),MATCH('REC Spending'!$D75,'General Inputs'!$E$8:$AB$8,0)),SUMIFS('General Inputs'!$D$9:$D$11,'General Inputs'!$B$9:$B$11,'REC Spending'!$B75))</f>
        <v>85997696.115625083</v>
      </c>
      <c r="T75" s="316">
        <f>T19*_xlfn.IFNA(INDEX('General Inputs'!$E$9:$AF$11,MATCH('REC Spending'!$B75,'General Inputs'!$B$9:$B$11,0),MATCH('REC Spending'!$D75,'General Inputs'!$E$8:$AB$8,0)),SUMIFS('General Inputs'!$D$9:$D$11,'General Inputs'!$B$9:$B$11,'REC Spending'!$B75))</f>
        <v>58246780.527796678</v>
      </c>
      <c r="U75" s="316">
        <f>U19*_xlfn.IFNA(INDEX('General Inputs'!$E$9:$AF$11,MATCH('REC Spending'!$B75,'General Inputs'!$B$9:$B$11,0),MATCH('REC Spending'!$D75,'General Inputs'!$E$8:$AB$8,0)),SUMIFS('General Inputs'!$D$9:$D$11,'General Inputs'!$B$9:$B$11,'REC Spending'!$B75))</f>
        <v>43250054.626600906</v>
      </c>
      <c r="V75" s="316">
        <f>V19*_xlfn.IFNA(INDEX('General Inputs'!$E$9:$AF$11,MATCH('REC Spending'!$B75,'General Inputs'!$B$9:$B$11,0),MATCH('REC Spending'!$D75,'General Inputs'!$E$8:$AB$8,0)),SUMIFS('General Inputs'!$D$9:$D$11,'General Inputs'!$B$9:$B$11,'REC Spending'!$B75))</f>
        <v>27352754.058013294</v>
      </c>
      <c r="W75" s="316">
        <f>W19*_xlfn.IFNA(INDEX('General Inputs'!$E$9:$AF$11,MATCH('REC Spending'!$B75,'General Inputs'!$B$9:$B$11,0),MATCH('REC Spending'!$D75,'General Inputs'!$E$8:$AB$8,0)),SUMIFS('General Inputs'!$D$9:$D$11,'General Inputs'!$B$9:$B$11,'REC Spending'!$B75))</f>
        <v>96639299.410281375</v>
      </c>
      <c r="X75" s="316">
        <f>X19*_xlfn.IFNA(INDEX('General Inputs'!$E$9:$AF$11,MATCH('REC Spending'!$B75,'General Inputs'!$B$9:$B$11,0),MATCH('REC Spending'!$D75,'General Inputs'!$E$8:$AB$8,0)),SUMIFS('General Inputs'!$D$9:$D$11,'General Inputs'!$B$9:$B$11,'REC Spending'!$B75))</f>
        <v>321554147.36668706</v>
      </c>
      <c r="Y75" s="316">
        <f>Y19*_xlfn.IFNA(INDEX('General Inputs'!$E$9:$AF$11,MATCH('REC Spending'!$B75,'General Inputs'!$B$9:$B$11,0),MATCH('REC Spending'!$D75,'General Inputs'!$E$8:$AB$8,0)),SUMIFS('General Inputs'!$D$9:$D$11,'General Inputs'!$B$9:$B$11,'REC Spending'!$B75))</f>
        <v>143015180.35636851</v>
      </c>
      <c r="Z75" s="316">
        <f>Z19*_xlfn.IFNA(INDEX('General Inputs'!$E$9:$AF$11,MATCH('REC Spending'!$B75,'General Inputs'!$B$9:$B$11,0),MATCH('REC Spending'!$D75,'General Inputs'!$E$8:$AB$8,0)),SUMIFS('General Inputs'!$D$9:$D$11,'General Inputs'!$B$9:$B$11,'REC Spending'!$B75))</f>
        <v>16602355.146005543</v>
      </c>
      <c r="AB75" s="310"/>
      <c r="AC75" s="309">
        <f>AC19*_xlfn.IFNA(INDEX('General Inputs'!$E$9:$AF$11,MATCH('REC Spending'!$B75,'General Inputs'!$B$9:$B$11,0),MATCH('REC Spending'!$D75,'General Inputs'!$E$8:$AB$8,0)),SUMIFS('General Inputs'!$D$9:$D$11,'General Inputs'!$B$9:$B$11,'REC Spending'!$B75))</f>
        <v>14647209.861120174</v>
      </c>
      <c r="AE75" s="50">
        <f t="shared" si="68"/>
        <v>476104693.68877703</v>
      </c>
      <c r="AF75" s="50">
        <f t="shared" si="68"/>
        <v>905309699.15775239</v>
      </c>
      <c r="AG75" s="50">
        <f t="shared" si="69"/>
        <v>14647209.861120174</v>
      </c>
      <c r="AH75" s="50">
        <f t="shared" si="70"/>
        <v>1396061602.7076497</v>
      </c>
    </row>
    <row r="76" spans="2:34">
      <c r="B76" s="20" t="s">
        <v>45</v>
      </c>
      <c r="C76" s="62" t="s">
        <v>231</v>
      </c>
      <c r="D76" s="20" t="s">
        <v>30</v>
      </c>
      <c r="E76" s="314">
        <f>SUMIFS('ABP Under Contract'!$C55:$Z55,'ABP Under Contract'!$C$6:$Z$6,'REC Spending'!$B76,'ABP Under Contract'!$C$7:$Z$7,'REC Spending'!E$4,'ABP Under Contract'!$C$8:$Z$8,'REC Spending'!E$7)</f>
        <v>0</v>
      </c>
      <c r="F76" s="314">
        <f>SUMIFS('ABP Under Contract'!$C55:$Z55,'ABP Under Contract'!$C$6:$Z$6,'REC Spending'!$B76,'ABP Under Contract'!$C$7:$Z$7,'REC Spending'!F$4,'ABP Under Contract'!$C$8:$Z$8,'REC Spending'!F$7)</f>
        <v>5906623.3681666702</v>
      </c>
      <c r="G76" s="314">
        <f>SUMIFS('ABP Under Contract'!$C55:$Z55,'ABP Under Contract'!$C$6:$Z$6,'REC Spending'!$B76,'ABP Under Contract'!$C$7:$Z$7,'REC Spending'!G$4,'ABP Under Contract'!$C$8:$Z$8,'REC Spending'!G$7)</f>
        <v>79363258.202166662</v>
      </c>
      <c r="H76" s="314">
        <f>SUMIFS('ABP Under Contract'!$C55:$Z55,'ABP Under Contract'!$C$6:$Z$6,'REC Spending'!$B76,'ABP Under Contract'!$C$7:$Z$7,'REC Spending'!H$4,'ABP Under Contract'!$C$8:$Z$8,'REC Spending'!H$7)</f>
        <v>2172535.0709166666</v>
      </c>
      <c r="I76" s="314">
        <f>SUMIFS('ABP Under Contract'!$C55:$Z55,'ABP Under Contract'!$C$6:$Z$6,'REC Spending'!$B76,'ABP Under Contract'!$C$7:$Z$7,'REC Spending'!I$4,'ABP Under Contract'!$C$8:$Z$8,'REC Spending'!I$7)</f>
        <v>7769789.6902499991</v>
      </c>
      <c r="J76" s="314">
        <f>SUMIFS('ABP Under Contract'!$C55:$Z55,'ABP Under Contract'!$C$6:$Z$6,'REC Spending'!$B76,'ABP Under Contract'!$C$7:$Z$7,'REC Spending'!J$4,'ABP Under Contract'!$C$8:$Z$8,'REC Spending'!J$7)</f>
        <v>48762749.413500004</v>
      </c>
      <c r="K76" s="316">
        <f>K20*_xlfn.IFNA(INDEX('General Inputs'!$E$9:$AF$11,MATCH('REC Spending'!$B76,'General Inputs'!$B$9:$B$11,0),MATCH('REC Spending'!$D76,'General Inputs'!$E$8:$AB$8,0)),SUMIFS('General Inputs'!$D$9:$D$11,'General Inputs'!$B$9:$B$11,'REC Spending'!$B76))</f>
        <v>105960417.93123086</v>
      </c>
      <c r="L76" s="316">
        <f>L20*_xlfn.IFNA(INDEX('General Inputs'!$E$9:$AF$11,MATCH('REC Spending'!$B76,'General Inputs'!$B$9:$B$11,0),MATCH('REC Spending'!$D76,'General Inputs'!$E$8:$AB$8,0)),SUMIFS('General Inputs'!$D$9:$D$11,'General Inputs'!$B$9:$B$11,'REC Spending'!$B76))</f>
        <v>135056769.24377149</v>
      </c>
      <c r="M76" s="316">
        <f>M20*_xlfn.IFNA(INDEX('General Inputs'!$E$9:$AF$11,MATCH('REC Spending'!$B76,'General Inputs'!$B$9:$B$11,0),MATCH('REC Spending'!$D76,'General Inputs'!$E$8:$AB$8,0)),SUMIFS('General Inputs'!$D$9:$D$11,'General Inputs'!$B$9:$B$11,'REC Spending'!$B76))</f>
        <v>6819342.1650643731</v>
      </c>
      <c r="N76" s="297">
        <v>0</v>
      </c>
      <c r="O76" s="297">
        <v>0</v>
      </c>
      <c r="P76" s="297">
        <v>17742834.583732866</v>
      </c>
      <c r="Q76" s="316">
        <f>Q20*_xlfn.IFNA(INDEX('General Inputs'!$E$9:$AF$11,MATCH('REC Spending'!$B76,'General Inputs'!$B$9:$B$11,0),MATCH('REC Spending'!$D76,'General Inputs'!$E$8:$AB$8,0)),SUMIFS('General Inputs'!$D$9:$D$11,'General Inputs'!$B$9:$B$11,'REC Spending'!$B76))</f>
        <v>38210832.331872016</v>
      </c>
      <c r="R76" s="316">
        <f>R20*_xlfn.IFNA(INDEX('General Inputs'!$E$9:$AF$11,MATCH('REC Spending'!$B76,'General Inputs'!$B$9:$B$11,0),MATCH('REC Spending'!$D76,'General Inputs'!$E$8:$AB$8,0)),SUMIFS('General Inputs'!$D$9:$D$11,'General Inputs'!$B$9:$B$11,'REC Spending'!$B76))</f>
        <v>109445520.69232565</v>
      </c>
      <c r="S76" s="316">
        <f>S20*_xlfn.IFNA(INDEX('General Inputs'!$E$9:$AF$11,MATCH('REC Spending'!$B76,'General Inputs'!$B$9:$B$11,0),MATCH('REC Spending'!$D76,'General Inputs'!$E$8:$AB$8,0)),SUMIFS('General Inputs'!$D$9:$D$11,'General Inputs'!$B$9:$B$11,'REC Spending'!$B76))</f>
        <v>93520707.265257537</v>
      </c>
      <c r="T76" s="316">
        <f>T20*_xlfn.IFNA(INDEX('General Inputs'!$E$9:$AF$11,MATCH('REC Spending'!$B76,'General Inputs'!$B$9:$B$11,0),MATCH('REC Spending'!$D76,'General Inputs'!$E$8:$AB$8,0)),SUMIFS('General Inputs'!$D$9:$D$11,'General Inputs'!$B$9:$B$11,'REC Spending'!$B76))</f>
        <v>68973223.897761628</v>
      </c>
      <c r="U76" s="316">
        <f>U20*_xlfn.IFNA(INDEX('General Inputs'!$E$9:$AF$11,MATCH('REC Spending'!$B76,'General Inputs'!$B$9:$B$11,0),MATCH('REC Spending'!$D76,'General Inputs'!$E$8:$AB$8,0)),SUMIFS('General Inputs'!$D$9:$D$11,'General Inputs'!$B$9:$B$11,'REC Spending'!$B76))</f>
        <v>49979841.339764319</v>
      </c>
      <c r="V76" s="316">
        <f>V20*_xlfn.IFNA(INDEX('General Inputs'!$E$9:$AF$11,MATCH('REC Spending'!$B76,'General Inputs'!$B$9:$B$11,0),MATCH('REC Spending'!$D76,'General Inputs'!$E$8:$AB$8,0)),SUMIFS('General Inputs'!$D$9:$D$11,'General Inputs'!$B$9:$B$11,'REC Spending'!$B76))</f>
        <v>31626621.732211638</v>
      </c>
      <c r="W76" s="316">
        <f>W20*_xlfn.IFNA(INDEX('General Inputs'!$E$9:$AF$11,MATCH('REC Spending'!$B76,'General Inputs'!$B$9:$B$11,0),MATCH('REC Spending'!$D76,'General Inputs'!$E$8:$AB$8,0)),SUMIFS('General Inputs'!$D$9:$D$11,'General Inputs'!$B$9:$B$11,'REC Spending'!$B76))</f>
        <v>103911896.96139728</v>
      </c>
      <c r="X76" s="316">
        <f>X20*_xlfn.IFNA(INDEX('General Inputs'!$E$9:$AF$11,MATCH('REC Spending'!$B76,'General Inputs'!$B$9:$B$11,0),MATCH('REC Spending'!$D76,'General Inputs'!$E$8:$AB$8,0)),SUMIFS('General Inputs'!$D$9:$D$11,'General Inputs'!$B$9:$B$11,'REC Spending'!$B76))</f>
        <v>387046102.41095889</v>
      </c>
      <c r="Y76" s="316">
        <f>Y20*_xlfn.IFNA(INDEX('General Inputs'!$E$9:$AF$11,MATCH('REC Spending'!$B76,'General Inputs'!$B$9:$B$11,0),MATCH('REC Spending'!$D76,'General Inputs'!$E$8:$AB$8,0)),SUMIFS('General Inputs'!$D$9:$D$11,'General Inputs'!$B$9:$B$11,'REC Spending'!$B76))</f>
        <v>172695339.35434702</v>
      </c>
      <c r="Z76" s="316">
        <f>Z20*_xlfn.IFNA(INDEX('General Inputs'!$E$9:$AF$11,MATCH('REC Spending'!$B76,'General Inputs'!$B$9:$B$11,0),MATCH('REC Spending'!$D76,'General Inputs'!$E$8:$AB$8,0)),SUMIFS('General Inputs'!$D$9:$D$11,'General Inputs'!$B$9:$B$11,'REC Spending'!$B76))</f>
        <v>20783368.495169926</v>
      </c>
      <c r="AB76" s="310"/>
      <c r="AC76" s="309">
        <f>AC20*_xlfn.IFNA(INDEX('General Inputs'!$E$9:$AF$11,MATCH('REC Spending'!$B76,'General Inputs'!$B$9:$B$11,0),MATCH('REC Spending'!$D76,'General Inputs'!$E$8:$AB$8,0)),SUMIFS('General Inputs'!$D$9:$D$11,'General Inputs'!$B$9:$B$11,'REC Spending'!$B76))</f>
        <v>15408947.461995436</v>
      </c>
      <c r="AE76" s="50">
        <f t="shared" si="68"/>
        <v>447765152.00067163</v>
      </c>
      <c r="AF76" s="50">
        <f t="shared" si="68"/>
        <v>1037982622.1491938</v>
      </c>
      <c r="AG76" s="50">
        <f t="shared" si="69"/>
        <v>15408947.461995436</v>
      </c>
      <c r="AH76" s="50">
        <f t="shared" si="70"/>
        <v>1501156721.6118608</v>
      </c>
    </row>
    <row r="77" spans="2:34">
      <c r="B77" s="20" t="s">
        <v>45</v>
      </c>
      <c r="C77" s="62" t="s">
        <v>231</v>
      </c>
      <c r="D77" s="20" t="s">
        <v>31</v>
      </c>
      <c r="E77" s="314">
        <f>SUMIFS('ABP Under Contract'!$C56:$Z56,'ABP Under Contract'!$C$6:$Z$6,'REC Spending'!$B77,'ABP Under Contract'!$C$7:$Z$7,'REC Spending'!E$4,'ABP Under Contract'!$C$8:$Z$8,'REC Spending'!E$7)</f>
        <v>0</v>
      </c>
      <c r="F77" s="314">
        <f>SUMIFS('ABP Under Contract'!$C56:$Z56,'ABP Under Contract'!$C$6:$Z$6,'REC Spending'!$B77,'ABP Under Contract'!$C$7:$Z$7,'REC Spending'!F$4,'ABP Under Contract'!$C$8:$Z$8,'REC Spending'!F$7)</f>
        <v>0</v>
      </c>
      <c r="G77" s="314">
        <f>SUMIFS('ABP Under Contract'!$C56:$Z56,'ABP Under Contract'!$C$6:$Z$6,'REC Spending'!$B77,'ABP Under Contract'!$C$7:$Z$7,'REC Spending'!G$4,'ABP Under Contract'!$C$8:$Z$8,'REC Spending'!G$7)</f>
        <v>44449667.740000002</v>
      </c>
      <c r="H77" s="314">
        <f>SUMIFS('ABP Under Contract'!$C56:$Z56,'ABP Under Contract'!$C$6:$Z$6,'REC Spending'!$B77,'ABP Under Contract'!$C$7:$Z$7,'REC Spending'!H$4,'ABP Under Contract'!$C$8:$Z$8,'REC Spending'!H$7)</f>
        <v>983171.54999999993</v>
      </c>
      <c r="I77" s="314">
        <f>SUMIFS('ABP Under Contract'!$C56:$Z56,'ABP Under Contract'!$C$6:$Z$6,'REC Spending'!$B77,'ABP Under Contract'!$C$7:$Z$7,'REC Spending'!I$4,'ABP Under Contract'!$C$8:$Z$8,'REC Spending'!I$7)</f>
        <v>0</v>
      </c>
      <c r="J77" s="314">
        <f>SUMIFS('ABP Under Contract'!$C56:$Z56,'ABP Under Contract'!$C$6:$Z$6,'REC Spending'!$B77,'ABP Under Contract'!$C$7:$Z$7,'REC Spending'!J$4,'ABP Under Contract'!$C$8:$Z$8,'REC Spending'!J$7)</f>
        <v>24232347.66</v>
      </c>
      <c r="K77" s="316">
        <f>K21*_xlfn.IFNA(INDEX('General Inputs'!$E$9:$AF$11,MATCH('REC Spending'!$B77,'General Inputs'!$B$9:$B$11,0),MATCH('REC Spending'!$D77,'General Inputs'!$E$8:$AB$8,0)),SUMIFS('General Inputs'!$D$9:$D$11,'General Inputs'!$B$9:$B$11,'REC Spending'!$B77))</f>
        <v>106192900.96575961</v>
      </c>
      <c r="L77" s="316">
        <f>L21*_xlfn.IFNA(INDEX('General Inputs'!$E$9:$AF$11,MATCH('REC Spending'!$B77,'General Inputs'!$B$9:$B$11,0),MATCH('REC Spending'!$D77,'General Inputs'!$E$8:$AB$8,0)),SUMIFS('General Inputs'!$D$9:$D$11,'General Inputs'!$B$9:$B$11,'REC Spending'!$B77))</f>
        <v>134628061.76095387</v>
      </c>
      <c r="M77" s="316">
        <f>M21*_xlfn.IFNA(INDEX('General Inputs'!$E$9:$AF$11,MATCH('REC Spending'!$B77,'General Inputs'!$B$9:$B$11,0),MATCH('REC Spending'!$D77,'General Inputs'!$E$8:$AB$8,0)),SUMIFS('General Inputs'!$D$9:$D$11,'General Inputs'!$B$9:$B$11,'REC Spending'!$B77))</f>
        <v>6818829.9105851017</v>
      </c>
      <c r="N77" s="297">
        <v>0</v>
      </c>
      <c r="O77" s="297">
        <v>0</v>
      </c>
      <c r="P77" s="297">
        <v>16579537.677595582</v>
      </c>
      <c r="Q77" s="316">
        <f>Q21*_xlfn.IFNA(INDEX('General Inputs'!$E$9:$AF$11,MATCH('REC Spending'!$B77,'General Inputs'!$B$9:$B$11,0),MATCH('REC Spending'!$D77,'General Inputs'!$E$8:$AB$8,0)),SUMIFS('General Inputs'!$D$9:$D$11,'General Inputs'!$B$9:$B$11,'REC Spending'!$B77))</f>
        <v>38589995.295504548</v>
      </c>
      <c r="R77" s="316">
        <f>R21*_xlfn.IFNA(INDEX('General Inputs'!$E$9:$AF$11,MATCH('REC Spending'!$B77,'General Inputs'!$B$9:$B$11,0),MATCH('REC Spending'!$D77,'General Inputs'!$E$8:$AB$8,0)),SUMIFS('General Inputs'!$D$9:$D$11,'General Inputs'!$B$9:$B$11,'REC Spending'!$B77))</f>
        <v>106110278.05598752</v>
      </c>
      <c r="S77" s="316">
        <f>S21*_xlfn.IFNA(INDEX('General Inputs'!$E$9:$AF$11,MATCH('REC Spending'!$B77,'General Inputs'!$B$9:$B$11,0),MATCH('REC Spending'!$D77,'General Inputs'!$E$8:$AB$8,0)),SUMIFS('General Inputs'!$D$9:$D$11,'General Inputs'!$B$9:$B$11,'REC Spending'!$B77))</f>
        <v>90670757.369834736</v>
      </c>
      <c r="T77" s="316">
        <f>T21*_xlfn.IFNA(INDEX('General Inputs'!$E$9:$AF$11,MATCH('REC Spending'!$B77,'General Inputs'!$B$9:$B$11,0),MATCH('REC Spending'!$D77,'General Inputs'!$E$8:$AB$8,0)),SUMIFS('General Inputs'!$D$9:$D$11,'General Inputs'!$B$9:$B$11,'REC Spending'!$B77))</f>
        <v>79315755.069106385</v>
      </c>
      <c r="U77" s="316">
        <f>U21*_xlfn.IFNA(INDEX('General Inputs'!$E$9:$AF$11,MATCH('REC Spending'!$B77,'General Inputs'!$B$9:$B$11,0),MATCH('REC Spending'!$D77,'General Inputs'!$E$8:$AB$8,0)),SUMIFS('General Inputs'!$D$9:$D$11,'General Inputs'!$B$9:$B$11,'REC Spending'!$B77))</f>
        <v>56456176.383483797</v>
      </c>
      <c r="V77" s="316">
        <f>V21*_xlfn.IFNA(INDEX('General Inputs'!$E$9:$AF$11,MATCH('REC Spending'!$B77,'General Inputs'!$B$9:$B$11,0),MATCH('REC Spending'!$D77,'General Inputs'!$E$8:$AB$8,0)),SUMIFS('General Inputs'!$D$9:$D$11,'General Inputs'!$B$9:$B$11,'REC Spending'!$B77))</f>
        <v>30662832.108137891</v>
      </c>
      <c r="W77" s="316">
        <f>W21*_xlfn.IFNA(INDEX('General Inputs'!$E$9:$AF$11,MATCH('REC Spending'!$B77,'General Inputs'!$B$9:$B$11,0),MATCH('REC Spending'!$D77,'General Inputs'!$E$8:$AB$8,0)),SUMIFS('General Inputs'!$D$9:$D$11,'General Inputs'!$B$9:$B$11,'REC Spending'!$B77))</f>
        <v>100745285.96648306</v>
      </c>
      <c r="X77" s="316">
        <f>X21*_xlfn.IFNA(INDEX('General Inputs'!$E$9:$AF$11,MATCH('REC Spending'!$B77,'General Inputs'!$B$9:$B$11,0),MATCH('REC Spending'!$D77,'General Inputs'!$E$8:$AB$8,0)),SUMIFS('General Inputs'!$D$9:$D$11,'General Inputs'!$B$9:$B$11,'REC Spending'!$B77))</f>
        <v>417733468.46975797</v>
      </c>
      <c r="Y77" s="316">
        <f>Y21*_xlfn.IFNA(INDEX('General Inputs'!$E$9:$AF$11,MATCH('REC Spending'!$B77,'General Inputs'!$B$9:$B$11,0),MATCH('REC Spending'!$D77,'General Inputs'!$E$8:$AB$8,0)),SUMIFS('General Inputs'!$D$9:$D$11,'General Inputs'!$B$9:$B$11,'REC Spending'!$B77))</f>
        <v>193957440.22690988</v>
      </c>
      <c r="Z77" s="316">
        <f>Z21*_xlfn.IFNA(INDEX('General Inputs'!$E$9:$AF$11,MATCH('REC Spending'!$B77,'General Inputs'!$B$9:$B$11,0),MATCH('REC Spending'!$D77,'General Inputs'!$E$8:$AB$8,0)),SUMIFS('General Inputs'!$D$9:$D$11,'General Inputs'!$B$9:$B$11,'REC Spending'!$B77))</f>
        <v>24656769.197826818</v>
      </c>
      <c r="AB77" s="310"/>
      <c r="AC77" s="309">
        <f>AC21*_xlfn.IFNA(INDEX('General Inputs'!$E$9:$AF$11,MATCH('REC Spending'!$B77,'General Inputs'!$B$9:$B$11,0),MATCH('REC Spending'!$D77,'General Inputs'!$E$8:$AB$8,0)),SUMIFS('General Inputs'!$D$9:$D$11,'General Inputs'!$B$9:$B$11,'REC Spending'!$B77))</f>
        <v>16093435.243876573</v>
      </c>
      <c r="AE77" s="50">
        <f t="shared" si="68"/>
        <v>372474512.5603987</v>
      </c>
      <c r="AF77" s="50">
        <f t="shared" si="68"/>
        <v>1100308762.8475282</v>
      </c>
      <c r="AG77" s="50">
        <f t="shared" si="69"/>
        <v>16093435.243876573</v>
      </c>
      <c r="AH77" s="50">
        <f t="shared" si="70"/>
        <v>1488876710.6518035</v>
      </c>
    </row>
    <row r="78" spans="2:34">
      <c r="B78" s="20" t="s">
        <v>45</v>
      </c>
      <c r="C78" s="62" t="s">
        <v>231</v>
      </c>
      <c r="D78" s="20" t="s">
        <v>32</v>
      </c>
      <c r="E78" s="314">
        <f>SUMIFS('ABP Under Contract'!$C57:$Z57,'ABP Under Contract'!$C$6:$Z$6,'REC Spending'!$B78,'ABP Under Contract'!$C$7:$Z$7,'REC Spending'!E$4,'ABP Under Contract'!$C$8:$Z$8,'REC Spending'!E$7)</f>
        <v>0</v>
      </c>
      <c r="F78" s="314">
        <f>SUMIFS('ABP Under Contract'!$C57:$Z57,'ABP Under Contract'!$C$6:$Z$6,'REC Spending'!$B78,'ABP Under Contract'!$C$7:$Z$7,'REC Spending'!F$4,'ABP Under Contract'!$C$8:$Z$8,'REC Spending'!F$7)</f>
        <v>0</v>
      </c>
      <c r="G78" s="314">
        <f>SUMIFS('ABP Under Contract'!$C57:$Z57,'ABP Under Contract'!$C$6:$Z$6,'REC Spending'!$B78,'ABP Under Contract'!$C$7:$Z$7,'REC Spending'!G$4,'ABP Under Contract'!$C$8:$Z$8,'REC Spending'!G$7)</f>
        <v>44227177.38000001</v>
      </c>
      <c r="H78" s="314">
        <f>SUMIFS('ABP Under Contract'!$C57:$Z57,'ABP Under Contract'!$C$6:$Z$6,'REC Spending'!$B78,'ABP Under Contract'!$C$7:$Z$7,'REC Spending'!H$4,'ABP Under Contract'!$C$8:$Z$8,'REC Spending'!H$7)</f>
        <v>978232.67999999993</v>
      </c>
      <c r="I78" s="314">
        <f>SUMIFS('ABP Under Contract'!$C57:$Z57,'ABP Under Contract'!$C$6:$Z$6,'REC Spending'!$B78,'ABP Under Contract'!$C$7:$Z$7,'REC Spending'!I$4,'ABP Under Contract'!$C$8:$Z$8,'REC Spending'!I$7)</f>
        <v>0</v>
      </c>
      <c r="J78" s="314">
        <f>SUMIFS('ABP Under Contract'!$C57:$Z57,'ABP Under Contract'!$C$6:$Z$6,'REC Spending'!$B78,'ABP Under Contract'!$C$7:$Z$7,'REC Spending'!J$4,'ABP Under Contract'!$C$8:$Z$8,'REC Spending'!J$7)</f>
        <v>24111040.190000001</v>
      </c>
      <c r="K78" s="316">
        <f>K22*_xlfn.IFNA(INDEX('General Inputs'!$E$9:$AF$11,MATCH('REC Spending'!$B78,'General Inputs'!$B$9:$B$11,0),MATCH('REC Spending'!$D78,'General Inputs'!$E$8:$AB$8,0)),SUMIFS('General Inputs'!$D$9:$D$11,'General Inputs'!$B$9:$B$11,'REC Spending'!$B78))</f>
        <v>103071916.85970111</v>
      </c>
      <c r="L78" s="316">
        <f>L22*_xlfn.IFNA(INDEX('General Inputs'!$E$9:$AF$11,MATCH('REC Spending'!$B78,'General Inputs'!$B$9:$B$11,0),MATCH('REC Spending'!$D78,'General Inputs'!$E$8:$AB$8,0)),SUMIFS('General Inputs'!$D$9:$D$11,'General Inputs'!$B$9:$B$11,'REC Spending'!$B78))</f>
        <v>129745296.4774866</v>
      </c>
      <c r="M78" s="316">
        <f>M22*_xlfn.IFNA(INDEX('General Inputs'!$E$9:$AF$11,MATCH('REC Spending'!$B78,'General Inputs'!$B$9:$B$11,0),MATCH('REC Spending'!$D78,'General Inputs'!$E$8:$AB$8,0)),SUMIFS('General Inputs'!$D$9:$D$11,'General Inputs'!$B$9:$B$11,'REC Spending'!$B78))</f>
        <v>6676415.3051668396</v>
      </c>
      <c r="N78" s="297">
        <v>0</v>
      </c>
      <c r="O78" s="297">
        <v>0</v>
      </c>
      <c r="P78" s="297">
        <v>16579537.677595582</v>
      </c>
      <c r="Q78" s="316">
        <f>Q22*_xlfn.IFNA(INDEX('General Inputs'!$E$9:$AF$11,MATCH('REC Spending'!$B78,'General Inputs'!$B$9:$B$11,0),MATCH('REC Spending'!$D78,'General Inputs'!$E$8:$AB$8,0)),SUMIFS('General Inputs'!$D$9:$D$11,'General Inputs'!$B$9:$B$11,'REC Spending'!$B78))</f>
        <v>38918879.789956525</v>
      </c>
      <c r="R78" s="316">
        <f>R22*_xlfn.IFNA(INDEX('General Inputs'!$E$9:$AF$11,MATCH('REC Spending'!$B78,'General Inputs'!$B$9:$B$11,0),MATCH('REC Spending'!$D78,'General Inputs'!$E$8:$AB$8,0)),SUMIFS('General Inputs'!$D$9:$D$11,'General Inputs'!$B$9:$B$11,'REC Spending'!$B78))</f>
        <v>77574669.756160513</v>
      </c>
      <c r="S78" s="316">
        <f>S22*_xlfn.IFNA(INDEX('General Inputs'!$E$9:$AF$11,MATCH('REC Spending'!$B78,'General Inputs'!$B$9:$B$11,0),MATCH('REC Spending'!$D78,'General Inputs'!$E$8:$AB$8,0)),SUMIFS('General Inputs'!$D$9:$D$11,'General Inputs'!$B$9:$B$11,'REC Spending'!$B78))</f>
        <v>81974363.873517036</v>
      </c>
      <c r="T78" s="316">
        <f>T22*_xlfn.IFNA(INDEX('General Inputs'!$E$9:$AF$11,MATCH('REC Spending'!$B78,'General Inputs'!$B$9:$B$11,0),MATCH('REC Spending'!$D78,'General Inputs'!$E$8:$AB$8,0)),SUMIFS('General Inputs'!$D$9:$D$11,'General Inputs'!$B$9:$B$11,'REC Spending'!$B78))</f>
        <v>89279783.817613468</v>
      </c>
      <c r="U78" s="316">
        <f>U22*_xlfn.IFNA(INDEX('General Inputs'!$E$9:$AF$11,MATCH('REC Spending'!$B78,'General Inputs'!$B$9:$B$11,0),MATCH('REC Spending'!$D78,'General Inputs'!$E$8:$AB$8,0)),SUMIFS('General Inputs'!$D$9:$D$11,'General Inputs'!$B$9:$B$11,'REC Spending'!$B78))</f>
        <v>62687090.94862885</v>
      </c>
      <c r="V78" s="316">
        <f>V22*_xlfn.IFNA(INDEX('General Inputs'!$E$9:$AF$11,MATCH('REC Spending'!$B78,'General Inputs'!$B$9:$B$11,0),MATCH('REC Spending'!$D78,'General Inputs'!$E$8:$AB$8,0)),SUMIFS('General Inputs'!$D$9:$D$11,'General Inputs'!$B$9:$B$11,'REC Spending'!$B78))</f>
        <v>27721905.380943645</v>
      </c>
      <c r="W78" s="316">
        <f>W22*_xlfn.IFNA(INDEX('General Inputs'!$E$9:$AF$11,MATCH('REC Spending'!$B78,'General Inputs'!$B$9:$B$11,0),MATCH('REC Spending'!$D78,'General Inputs'!$E$8:$AB$8,0)),SUMIFS('General Inputs'!$D$9:$D$11,'General Inputs'!$B$9:$B$11,'REC Spending'!$B78))</f>
        <v>91082626.52613005</v>
      </c>
      <c r="X78" s="316">
        <f>X22*_xlfn.IFNA(INDEX('General Inputs'!$E$9:$AF$11,MATCH('REC Spending'!$B78,'General Inputs'!$B$9:$B$11,0),MATCH('REC Spending'!$D78,'General Inputs'!$E$8:$AB$8,0)),SUMIFS('General Inputs'!$D$9:$D$11,'General Inputs'!$B$9:$B$11,'REC Spending'!$B78))</f>
        <v>435147241.57399195</v>
      </c>
      <c r="Y78" s="316">
        <f>Y22*_xlfn.IFNA(INDEX('General Inputs'!$E$9:$AF$11,MATCH('REC Spending'!$B78,'General Inputs'!$B$9:$B$11,0),MATCH('REC Spending'!$D78,'General Inputs'!$E$8:$AB$8,0)),SUMIFS('General Inputs'!$D$9:$D$11,'General Inputs'!$B$9:$B$11,'REC Spending'!$B78))</f>
        <v>208656719.31145409</v>
      </c>
      <c r="Z78" s="316">
        <f>Z22*_xlfn.IFNA(INDEX('General Inputs'!$E$9:$AF$11,MATCH('REC Spending'!$B78,'General Inputs'!$B$9:$B$11,0),MATCH('REC Spending'!$D78,'General Inputs'!$E$8:$AB$8,0)),SUMIFS('General Inputs'!$D$9:$D$11,'General Inputs'!$B$9:$B$11,'REC Spending'!$B78))</f>
        <v>27987505.259090446</v>
      </c>
      <c r="AB78" s="310"/>
      <c r="AC78" s="309">
        <f>AC22*_xlfn.IFNA(INDEX('General Inputs'!$E$9:$AF$11,MATCH('REC Spending'!$B78,'General Inputs'!$B$9:$B$11,0),MATCH('REC Spending'!$D78,'General Inputs'!$E$8:$AB$8,0)),SUMIFS('General Inputs'!$D$9:$D$11,'General Inputs'!$B$9:$B$11,'REC Spending'!$B78))</f>
        <v>16727977.970132086</v>
      </c>
      <c r="AE78" s="50">
        <f t="shared" si="68"/>
        <v>364308496.35990661</v>
      </c>
      <c r="AF78" s="50">
        <f t="shared" si="68"/>
        <v>1102111906.44753</v>
      </c>
      <c r="AG78" s="50">
        <f t="shared" si="69"/>
        <v>16727977.970132086</v>
      </c>
      <c r="AH78" s="50">
        <f t="shared" si="70"/>
        <v>1483148380.7775688</v>
      </c>
    </row>
    <row r="79" spans="2:34">
      <c r="B79" s="20" t="s">
        <v>45</v>
      </c>
      <c r="C79" s="62" t="s">
        <v>231</v>
      </c>
      <c r="D79" s="20" t="s">
        <v>33</v>
      </c>
      <c r="E79" s="314">
        <f>SUMIFS('ABP Under Contract'!$C58:$Z58,'ABP Under Contract'!$C$6:$Z$6,'REC Spending'!$B79,'ABP Under Contract'!$C$7:$Z$7,'REC Spending'!E$4,'ABP Under Contract'!$C$8:$Z$8,'REC Spending'!E$7)</f>
        <v>0</v>
      </c>
      <c r="F79" s="314">
        <f>SUMIFS('ABP Under Contract'!$C58:$Z58,'ABP Under Contract'!$C$6:$Z$6,'REC Spending'!$B79,'ABP Under Contract'!$C$7:$Z$7,'REC Spending'!F$4,'ABP Under Contract'!$C$8:$Z$8,'REC Spending'!F$7)</f>
        <v>0</v>
      </c>
      <c r="G79" s="314">
        <f>SUMIFS('ABP Under Contract'!$C58:$Z58,'ABP Under Contract'!$C$6:$Z$6,'REC Spending'!$B79,'ABP Under Contract'!$C$7:$Z$7,'REC Spending'!G$4,'ABP Under Contract'!$C$8:$Z$8,'REC Spending'!G$7)</f>
        <v>44006163.970000014</v>
      </c>
      <c r="H79" s="314">
        <f>SUMIFS('ABP Under Contract'!$C58:$Z58,'ABP Under Contract'!$C$6:$Z$6,'REC Spending'!$B79,'ABP Under Contract'!$C$7:$Z$7,'REC Spending'!H$4,'ABP Under Contract'!$C$8:$Z$8,'REC Spending'!H$7)</f>
        <v>973420.84</v>
      </c>
      <c r="I79" s="314">
        <f>SUMIFS('ABP Under Contract'!$C58:$Z58,'ABP Under Contract'!$C$6:$Z$6,'REC Spending'!$B79,'ABP Under Contract'!$C$7:$Z$7,'REC Spending'!I$4,'ABP Under Contract'!$C$8:$Z$8,'REC Spending'!I$7)</f>
        <v>0</v>
      </c>
      <c r="J79" s="314">
        <f>SUMIFS('ABP Under Contract'!$C58:$Z58,'ABP Under Contract'!$C$6:$Z$6,'REC Spending'!$B79,'ABP Under Contract'!$C$7:$Z$7,'REC Spending'!J$4,'ABP Under Contract'!$C$8:$Z$8,'REC Spending'!J$7)</f>
        <v>23990463.480000004</v>
      </c>
      <c r="K79" s="316">
        <f>K23*_xlfn.IFNA(INDEX('General Inputs'!$E$9:$AF$11,MATCH('REC Spending'!$B79,'General Inputs'!$B$9:$B$11,0),MATCH('REC Spending'!$D79,'General Inputs'!$E$8:$AB$8,0)),SUMIFS('General Inputs'!$D$9:$D$11,'General Inputs'!$B$9:$B$11,'REC Spending'!$B79))</f>
        <v>99572016.871987864</v>
      </c>
      <c r="L79" s="316">
        <f>L23*_xlfn.IFNA(INDEX('General Inputs'!$E$9:$AF$11,MATCH('REC Spending'!$B79,'General Inputs'!$B$9:$B$11,0),MATCH('REC Spending'!$D79,'General Inputs'!$E$8:$AB$8,0)),SUMIFS('General Inputs'!$D$9:$D$11,'General Inputs'!$B$9:$B$11,'REC Spending'!$B79))</f>
        <v>124418553.0606865</v>
      </c>
      <c r="M79" s="316">
        <f>M23*_xlfn.IFNA(INDEX('General Inputs'!$E$9:$AF$11,MATCH('REC Spending'!$B79,'General Inputs'!$B$9:$B$11,0),MATCH('REC Spending'!$D79,'General Inputs'!$E$8:$AB$8,0)),SUMIFS('General Inputs'!$D$9:$D$11,'General Inputs'!$B$9:$B$11,'REC Spending'!$B79))</f>
        <v>6514247.9398427578</v>
      </c>
      <c r="N79" s="297">
        <v>0</v>
      </c>
      <c r="O79" s="297">
        <v>0</v>
      </c>
      <c r="P79" s="297">
        <v>14154527.435004909</v>
      </c>
      <c r="Q79" s="316">
        <f>Q23*_xlfn.IFNA(INDEX('General Inputs'!$E$9:$AF$11,MATCH('REC Spending'!$B79,'General Inputs'!$B$9:$B$11,0),MATCH('REC Spending'!$D79,'General Inputs'!$E$8:$AB$8,0)),SUMIFS('General Inputs'!$D$9:$D$11,'General Inputs'!$B$9:$B$11,'REC Spending'!$B79))</f>
        <v>39161939.87883094</v>
      </c>
      <c r="R79" s="316">
        <f>R23*_xlfn.IFNA(INDEX('General Inputs'!$E$9:$AF$11,MATCH('REC Spending'!$B79,'General Inputs'!$B$9:$B$11,0),MATCH('REC Spending'!$D79,'General Inputs'!$E$8:$AB$8,0)),SUMIFS('General Inputs'!$D$9:$D$11,'General Inputs'!$B$9:$B$11,'REC Spending'!$B79))</f>
        <v>49620300.922244295</v>
      </c>
      <c r="S79" s="316">
        <f>S23*_xlfn.IFNA(INDEX('General Inputs'!$E$9:$AF$11,MATCH('REC Spending'!$B79,'General Inputs'!$B$9:$B$11,0),MATCH('REC Spending'!$D79,'General Inputs'!$E$8:$AB$8,0)),SUMIFS('General Inputs'!$D$9:$D$11,'General Inputs'!$B$9:$B$11,'REC Spending'!$B79))</f>
        <v>73664045.584412113</v>
      </c>
      <c r="T79" s="316">
        <f>T23*_xlfn.IFNA(INDEX('General Inputs'!$E$9:$AF$11,MATCH('REC Spending'!$B79,'General Inputs'!$B$9:$B$11,0),MATCH('REC Spending'!$D79,'General Inputs'!$E$8:$AB$8,0)),SUMIFS('General Inputs'!$D$9:$D$11,'General Inputs'!$B$9:$B$11,'REC Spending'!$B79))</f>
        <v>94067466.059957817</v>
      </c>
      <c r="U79" s="316">
        <f>U23*_xlfn.IFNA(INDEX('General Inputs'!$E$9:$AF$11,MATCH('REC Spending'!$B79,'General Inputs'!$B$9:$B$11,0),MATCH('REC Spending'!$D79,'General Inputs'!$E$8:$AB$8,0)),SUMIFS('General Inputs'!$D$9:$D$11,'General Inputs'!$B$9:$B$11,'REC Spending'!$B79))</f>
        <v>65677824.203356162</v>
      </c>
      <c r="V79" s="316">
        <f>V23*_xlfn.IFNA(INDEX('General Inputs'!$E$9:$AF$11,MATCH('REC Spending'!$B79,'General Inputs'!$B$9:$B$11,0),MATCH('REC Spending'!$D79,'General Inputs'!$E$8:$AB$8,0)),SUMIFS('General Inputs'!$D$9:$D$11,'General Inputs'!$B$9:$B$11,'REC Spending'!$B79))</f>
        <v>24911540.696058061</v>
      </c>
      <c r="W79" s="316">
        <f>W23*_xlfn.IFNA(INDEX('General Inputs'!$E$9:$AF$11,MATCH('REC Spending'!$B79,'General Inputs'!$B$9:$B$11,0),MATCH('REC Spending'!$D79,'General Inputs'!$E$8:$AB$8,0)),SUMIFS('General Inputs'!$D$9:$D$11,'General Inputs'!$B$9:$B$11,'REC Spending'!$B79))</f>
        <v>81848939.538235664</v>
      </c>
      <c r="X79" s="316">
        <f>X23*_xlfn.IFNA(INDEX('General Inputs'!$E$9:$AF$11,MATCH('REC Spending'!$B79,'General Inputs'!$B$9:$B$11,0),MATCH('REC Spending'!$D79,'General Inputs'!$E$8:$AB$8,0)),SUMIFS('General Inputs'!$D$9:$D$11,'General Inputs'!$B$9:$B$11,'REC Spending'!$B79))</f>
        <v>449369332.01479518</v>
      </c>
      <c r="Y79" s="316">
        <f>Y23*_xlfn.IFNA(INDEX('General Inputs'!$E$9:$AF$11,MATCH('REC Spending'!$B79,'General Inputs'!$B$9:$B$11,0),MATCH('REC Spending'!$D79,'General Inputs'!$E$8:$AB$8,0)),SUMIFS('General Inputs'!$D$9:$D$11,'General Inputs'!$B$9:$B$11,'REC Spending'!$B79))</f>
        <v>221326923.81018278</v>
      </c>
      <c r="Z79" s="316">
        <f>Z23*_xlfn.IFNA(INDEX('General Inputs'!$E$9:$AF$11,MATCH('REC Spending'!$B79,'General Inputs'!$B$9:$B$11,0),MATCH('REC Spending'!$D79,'General Inputs'!$E$8:$AB$8,0)),SUMIFS('General Inputs'!$D$9:$D$11,'General Inputs'!$B$9:$B$11,'REC Spending'!$B79))</f>
        <v>31098915.351234924</v>
      </c>
      <c r="AB79" s="310"/>
      <c r="AC79" s="309">
        <f>AC23*_xlfn.IFNA(INDEX('General Inputs'!$E$9:$AF$11,MATCH('REC Spending'!$B79,'General Inputs'!$B$9:$B$11,0),MATCH('REC Spending'!$D79,'General Inputs'!$E$8:$AB$8,0)),SUMIFS('General Inputs'!$D$9:$D$11,'General Inputs'!$B$9:$B$11,'REC Spending'!$B79))</f>
        <v>17221462.573869262</v>
      </c>
      <c r="AE79" s="50">
        <f t="shared" si="68"/>
        <v>352791333.47635293</v>
      </c>
      <c r="AF79" s="50">
        <f t="shared" si="68"/>
        <v>1091585288.1804769</v>
      </c>
      <c r="AG79" s="50">
        <f t="shared" si="69"/>
        <v>17221462.573869262</v>
      </c>
      <c r="AH79" s="50">
        <f t="shared" si="70"/>
        <v>1461598084.2306991</v>
      </c>
    </row>
    <row r="80" spans="2:34">
      <c r="B80" s="20" t="s">
        <v>45</v>
      </c>
      <c r="C80" s="62" t="s">
        <v>231</v>
      </c>
      <c r="D80" s="20" t="s">
        <v>34</v>
      </c>
      <c r="E80" s="314">
        <f>SUMIFS('ABP Under Contract'!$C59:$Z59,'ABP Under Contract'!$C$6:$Z$6,'REC Spending'!$B80,'ABP Under Contract'!$C$7:$Z$7,'REC Spending'!E$4,'ABP Under Contract'!$C$8:$Z$8,'REC Spending'!E$7)</f>
        <v>0</v>
      </c>
      <c r="F80" s="314">
        <f>SUMIFS('ABP Under Contract'!$C59:$Z59,'ABP Under Contract'!$C$6:$Z$6,'REC Spending'!$B80,'ABP Under Contract'!$C$7:$Z$7,'REC Spending'!F$4,'ABP Under Contract'!$C$8:$Z$8,'REC Spending'!F$7)</f>
        <v>0</v>
      </c>
      <c r="G80" s="314">
        <f>SUMIFS('ABP Under Contract'!$C59:$Z59,'ABP Under Contract'!$C$6:$Z$6,'REC Spending'!$B80,'ABP Under Contract'!$C$7:$Z$7,'REC Spending'!G$4,'ABP Under Contract'!$C$8:$Z$8,'REC Spending'!G$7)</f>
        <v>43786469.940000013</v>
      </c>
      <c r="H80" s="314">
        <f>SUMIFS('ABP Under Contract'!$C59:$Z59,'ABP Under Contract'!$C$6:$Z$6,'REC Spending'!$B80,'ABP Under Contract'!$C$7:$Z$7,'REC Spending'!H$4,'ABP Under Contract'!$C$8:$Z$8,'REC Spending'!H$7)</f>
        <v>968543.42999999982</v>
      </c>
      <c r="I80" s="314">
        <f>SUMIFS('ABP Under Contract'!$C59:$Z59,'ABP Under Contract'!$C$6:$Z$6,'REC Spending'!$B80,'ABP Under Contract'!$C$7:$Z$7,'REC Spending'!I$4,'ABP Under Contract'!$C$8:$Z$8,'REC Spending'!I$7)</f>
        <v>0</v>
      </c>
      <c r="J80" s="314">
        <f>SUMIFS('ABP Under Contract'!$C59:$Z59,'ABP Under Contract'!$C$6:$Z$6,'REC Spending'!$B80,'ABP Under Contract'!$C$7:$Z$7,'REC Spending'!J$4,'ABP Under Contract'!$C$8:$Z$8,'REC Spending'!J$7)</f>
        <v>23870525.810000002</v>
      </c>
      <c r="K80" s="316">
        <f>K24*_xlfn.IFNA(INDEX('General Inputs'!$E$9:$AF$11,MATCH('REC Spending'!$B80,'General Inputs'!$B$9:$B$11,0),MATCH('REC Spending'!$D80,'General Inputs'!$E$8:$AB$8,0)),SUMIFS('General Inputs'!$D$9:$D$11,'General Inputs'!$B$9:$B$11,'REC Spending'!$B80))</f>
        <v>99321452.645258412</v>
      </c>
      <c r="L80" s="316">
        <f>L24*_xlfn.IFNA(INDEX('General Inputs'!$E$9:$AF$11,MATCH('REC Spending'!$B80,'General Inputs'!$B$9:$B$11,0),MATCH('REC Spending'!$D80,'General Inputs'!$E$8:$AB$8,0)),SUMIFS('General Inputs'!$D$9:$D$11,'General Inputs'!$B$9:$B$11,'REC Spending'!$B80))</f>
        <v>123424753.79673678</v>
      </c>
      <c r="M80" s="316">
        <f>M24*_xlfn.IFNA(INDEX('General Inputs'!$E$9:$AF$11,MATCH('REC Spending'!$B80,'General Inputs'!$B$9:$B$11,0),MATCH('REC Spending'!$D80,'General Inputs'!$E$8:$AB$8,0)),SUMIFS('General Inputs'!$D$9:$D$11,'General Inputs'!$B$9:$B$11,'REC Spending'!$B80))</f>
        <v>6481627.4277483961</v>
      </c>
      <c r="N80" s="297">
        <v>0</v>
      </c>
      <c r="O80" s="297">
        <v>0</v>
      </c>
      <c r="P80" s="297">
        <v>5985841.4555589436</v>
      </c>
      <c r="Q80" s="316">
        <f>Q24*_xlfn.IFNA(INDEX('General Inputs'!$E$9:$AF$11,MATCH('REC Spending'!$B80,'General Inputs'!$B$9:$B$11,0),MATCH('REC Spending'!$D80,'General Inputs'!$E$8:$AB$8,0)),SUMIFS('General Inputs'!$D$9:$D$11,'General Inputs'!$B$9:$B$11,'REC Spending'!$B80))</f>
        <v>39332525.614419781</v>
      </c>
      <c r="R80" s="316">
        <f>R24*_xlfn.IFNA(INDEX('General Inputs'!$E$9:$AF$11,MATCH('REC Spending'!$B80,'General Inputs'!$B$9:$B$11,0),MATCH('REC Spending'!$D80,'General Inputs'!$E$8:$AB$8,0)),SUMIFS('General Inputs'!$D$9:$D$11,'General Inputs'!$B$9:$B$11,'REC Spending'!$B80))</f>
        <v>47842984.605351657</v>
      </c>
      <c r="S80" s="316">
        <f>S24*_xlfn.IFNA(INDEX('General Inputs'!$E$9:$AF$11,MATCH('REC Spending'!$B80,'General Inputs'!$B$9:$B$11,0),MATCH('REC Spending'!$D80,'General Inputs'!$E$8:$AB$8,0)),SUMIFS('General Inputs'!$D$9:$D$11,'General Inputs'!$B$9:$B$11,'REC Spending'!$B80))</f>
        <v>65478645.531823486</v>
      </c>
      <c r="T80" s="316">
        <f>T24*_xlfn.IFNA(INDEX('General Inputs'!$E$9:$AF$11,MATCH('REC Spending'!$B80,'General Inputs'!$B$9:$B$11,0),MATCH('REC Spending'!$D80,'General Inputs'!$E$8:$AB$8,0)),SUMIFS('General Inputs'!$D$9:$D$11,'General Inputs'!$B$9:$B$11,'REC Spending'!$B80))</f>
        <v>98516514.688820601</v>
      </c>
      <c r="U80" s="316">
        <f>U24*_xlfn.IFNA(INDEX('General Inputs'!$E$9:$AF$11,MATCH('REC Spending'!$B80,'General Inputs'!$B$9:$B$11,0),MATCH('REC Spending'!$D80,'General Inputs'!$E$8:$AB$8,0)),SUMIFS('General Inputs'!$D$9:$D$11,'General Inputs'!$B$9:$B$11,'REC Spending'!$B80))</f>
        <v>68444320.540218681</v>
      </c>
      <c r="V80" s="316">
        <f>V24*_xlfn.IFNA(INDEX('General Inputs'!$E$9:$AF$11,MATCH('REC Spending'!$B80,'General Inputs'!$B$9:$B$11,0),MATCH('REC Spending'!$D80,'General Inputs'!$E$8:$AB$8,0)),SUMIFS('General Inputs'!$D$9:$D$11,'General Inputs'!$B$9:$B$11,'REC Spending'!$B80))</f>
        <v>22143420.578491151</v>
      </c>
      <c r="W80" s="316">
        <f>W24*_xlfn.IFNA(INDEX('General Inputs'!$E$9:$AF$11,MATCH('REC Spending'!$B80,'General Inputs'!$B$9:$B$11,0),MATCH('REC Spending'!$D80,'General Inputs'!$E$8:$AB$8,0)),SUMIFS('General Inputs'!$D$9:$D$11,'General Inputs'!$B$9:$B$11,'REC Spending'!$B80))</f>
        <v>72754050.590914994</v>
      </c>
      <c r="X80" s="316">
        <f>X24*_xlfn.IFNA(INDEX('General Inputs'!$E$9:$AF$11,MATCH('REC Spending'!$B80,'General Inputs'!$B$9:$B$11,0),MATCH('REC Spending'!$D80,'General Inputs'!$E$8:$AB$8,0)),SUMIFS('General Inputs'!$D$9:$D$11,'General Inputs'!$B$9:$B$11,'REC Spending'!$B80))</f>
        <v>476962929.13935566</v>
      </c>
      <c r="Y80" s="316">
        <f>Y24*_xlfn.IFNA(INDEX('General Inputs'!$E$9:$AF$11,MATCH('REC Spending'!$B80,'General Inputs'!$B$9:$B$11,0),MATCH('REC Spending'!$D80,'General Inputs'!$E$8:$AB$8,0)),SUMIFS('General Inputs'!$D$9:$D$11,'General Inputs'!$B$9:$B$11,'REC Spending'!$B80))</f>
        <v>240534610.28127944</v>
      </c>
      <c r="Z80" s="316">
        <f>Z24*_xlfn.IFNA(INDEX('General Inputs'!$E$9:$AF$11,MATCH('REC Spending'!$B80,'General Inputs'!$B$9:$B$11,0),MATCH('REC Spending'!$D80,'General Inputs'!$E$8:$AB$8,0)),SUMIFS('General Inputs'!$D$9:$D$11,'General Inputs'!$B$9:$B$11,'REC Spending'!$B80))</f>
        <v>34749052.957945481</v>
      </c>
      <c r="AB80" s="310"/>
      <c r="AC80" s="309">
        <f>AC24*_xlfn.IFNA(INDEX('General Inputs'!$E$9:$AF$11,MATCH('REC Spending'!$B80,'General Inputs'!$B$9:$B$11,0),MATCH('REC Spending'!$D80,'General Inputs'!$E$8:$AB$8,0)),SUMIFS('General Inputs'!$D$9:$D$11,'General Inputs'!$B$9:$B$11,'REC Spending'!$B80))</f>
        <v>17582633.769255746</v>
      </c>
      <c r="AE80" s="50">
        <f t="shared" si="68"/>
        <v>343171740.11972231</v>
      </c>
      <c r="AF80" s="50">
        <f t="shared" si="68"/>
        <v>1127426528.9142013</v>
      </c>
      <c r="AG80" s="50">
        <f t="shared" si="69"/>
        <v>17582633.769255746</v>
      </c>
      <c r="AH80" s="50">
        <f t="shared" si="70"/>
        <v>1488180902.8031793</v>
      </c>
    </row>
    <row r="81" spans="2:34">
      <c r="B81" s="20" t="s">
        <v>45</v>
      </c>
      <c r="C81" s="62" t="s">
        <v>231</v>
      </c>
      <c r="D81" s="20" t="s">
        <v>35</v>
      </c>
      <c r="E81" s="314">
        <f>SUMIFS('ABP Under Contract'!$C60:$Z60,'ABP Under Contract'!$C$6:$Z$6,'REC Spending'!$B81,'ABP Under Contract'!$C$7:$Z$7,'REC Spending'!E$4,'ABP Under Contract'!$C$8:$Z$8,'REC Spending'!E$7)</f>
        <v>0</v>
      </c>
      <c r="F81" s="314">
        <f>SUMIFS('ABP Under Contract'!$C60:$Z60,'ABP Under Contract'!$C$6:$Z$6,'REC Spending'!$B81,'ABP Under Contract'!$C$7:$Z$7,'REC Spending'!F$4,'ABP Under Contract'!$C$8:$Z$8,'REC Spending'!F$7)</f>
        <v>0</v>
      </c>
      <c r="G81" s="314">
        <f>SUMIFS('ABP Under Contract'!$C60:$Z60,'ABP Under Contract'!$C$6:$Z$6,'REC Spending'!$B81,'ABP Under Contract'!$C$7:$Z$7,'REC Spending'!G$4,'ABP Under Contract'!$C$8:$Z$8,'REC Spending'!G$7)</f>
        <v>43567340.039999992</v>
      </c>
      <c r="H81" s="314">
        <f>SUMIFS('ABP Under Contract'!$C60:$Z60,'ABP Under Contract'!$C$6:$Z$6,'REC Spending'!$B81,'ABP Under Contract'!$C$7:$Z$7,'REC Spending'!H$4,'ABP Under Contract'!$C$8:$Z$8,'REC Spending'!H$7)</f>
        <v>963606.20999999985</v>
      </c>
      <c r="I81" s="314">
        <f>SUMIFS('ABP Under Contract'!$C60:$Z60,'ABP Under Contract'!$C$6:$Z$6,'REC Spending'!$B81,'ABP Under Contract'!$C$7:$Z$7,'REC Spending'!I$4,'ABP Under Contract'!$C$8:$Z$8,'REC Spending'!I$7)</f>
        <v>0</v>
      </c>
      <c r="J81" s="314">
        <f>SUMIFS('ABP Under Contract'!$C60:$Z60,'ABP Under Contract'!$C$6:$Z$6,'REC Spending'!$B81,'ABP Under Contract'!$C$7:$Z$7,'REC Spending'!J$4,'ABP Under Contract'!$C$8:$Z$8,'REC Spending'!J$7)</f>
        <v>23751267.710000008</v>
      </c>
      <c r="K81" s="316">
        <f>K25*_xlfn.IFNA(INDEX('General Inputs'!$E$9:$AF$11,MATCH('REC Spending'!$B81,'General Inputs'!$B$9:$B$11,0),MATCH('REC Spending'!$D81,'General Inputs'!$E$8:$AB$8,0)),SUMIFS('General Inputs'!$D$9:$D$11,'General Inputs'!$B$9:$B$11,'REC Spending'!$B81))</f>
        <v>100374381.96317498</v>
      </c>
      <c r="L81" s="316">
        <f>L25*_xlfn.IFNA(INDEX('General Inputs'!$E$9:$AF$11,MATCH('REC Spending'!$B81,'General Inputs'!$B$9:$B$11,0),MATCH('REC Spending'!$D81,'General Inputs'!$E$8:$AB$8,0)),SUMIFS('General Inputs'!$D$9:$D$11,'General Inputs'!$B$9:$B$11,'REC Spending'!$B81))</f>
        <v>124181628.97067662</v>
      </c>
      <c r="M81" s="316">
        <f>M25*_xlfn.IFNA(INDEX('General Inputs'!$E$9:$AF$11,MATCH('REC Spending'!$B81,'General Inputs'!$B$9:$B$11,0),MATCH('REC Spending'!$D81,'General Inputs'!$E$8:$AB$8,0)),SUMIFS('General Inputs'!$D$9:$D$11,'General Inputs'!$B$9:$B$11,'REC Spending'!$B81))</f>
        <v>6496712.6667974144</v>
      </c>
      <c r="N81" s="297">
        <v>0</v>
      </c>
      <c r="O81" s="297">
        <v>0</v>
      </c>
      <c r="P81" s="297">
        <v>1849558.8</v>
      </c>
      <c r="Q81" s="316">
        <f>Q25*_xlfn.IFNA(INDEX('General Inputs'!$E$9:$AF$11,MATCH('REC Spending'!$B81,'General Inputs'!$B$9:$B$11,0),MATCH('REC Spending'!$D81,'General Inputs'!$E$8:$AB$8,0)),SUMIFS('General Inputs'!$D$9:$D$11,'General Inputs'!$B$9:$B$11,'REC Spending'!$B81))</f>
        <v>39404646.646727666</v>
      </c>
      <c r="R81" s="316">
        <f>R25*_xlfn.IFNA(INDEX('General Inputs'!$E$9:$AF$11,MATCH('REC Spending'!$B81,'General Inputs'!$B$9:$B$11,0),MATCH('REC Spending'!$D81,'General Inputs'!$E$8:$AB$8,0)),SUMIFS('General Inputs'!$D$9:$D$11,'General Inputs'!$B$9:$B$11,'REC Spending'!$B81))</f>
        <v>46013482.188371353</v>
      </c>
      <c r="S81" s="316">
        <f>S25*_xlfn.IFNA(INDEX('General Inputs'!$E$9:$AF$11,MATCH('REC Spending'!$B81,'General Inputs'!$B$9:$B$11,0),MATCH('REC Spending'!$D81,'General Inputs'!$E$8:$AB$8,0)),SUMIFS('General Inputs'!$D$9:$D$11,'General Inputs'!$B$9:$B$11,'REC Spending'!$B81))</f>
        <v>57417712.513367407</v>
      </c>
      <c r="T81" s="316">
        <f>T25*_xlfn.IFNA(INDEX('General Inputs'!$E$9:$AF$11,MATCH('REC Spending'!$B81,'General Inputs'!$B$9:$B$11,0),MATCH('REC Spending'!$D81,'General Inputs'!$E$8:$AB$8,0)),SUMIFS('General Inputs'!$D$9:$D$11,'General Inputs'!$B$9:$B$11,'REC Spending'!$B81))</f>
        <v>102542831.11842118</v>
      </c>
      <c r="U81" s="316">
        <f>U25*_xlfn.IFNA(INDEX('General Inputs'!$E$9:$AF$11,MATCH('REC Spending'!$B81,'General Inputs'!$B$9:$B$11,0),MATCH('REC Spending'!$D81,'General Inputs'!$E$8:$AB$8,0)),SUMIFS('General Inputs'!$D$9:$D$11,'General Inputs'!$B$9:$B$11,'REC Spending'!$B81))</f>
        <v>70929739.585742652</v>
      </c>
      <c r="V81" s="316">
        <f>V25*_xlfn.IFNA(INDEX('General Inputs'!$E$9:$AF$11,MATCH('REC Spending'!$B81,'General Inputs'!$B$9:$B$11,0),MATCH('REC Spending'!$D81,'General Inputs'!$E$8:$AB$8,0)),SUMIFS('General Inputs'!$D$9:$D$11,'General Inputs'!$B$9:$B$11,'REC Spending'!$B81))</f>
        <v>19417392.441639002</v>
      </c>
      <c r="W81" s="316">
        <f>W25*_xlfn.IFNA(INDEX('General Inputs'!$E$9:$AF$11,MATCH('REC Spending'!$B81,'General Inputs'!$B$9:$B$11,0),MATCH('REC Spending'!$D81,'General Inputs'!$E$8:$AB$8,0)),SUMIFS('General Inputs'!$D$9:$D$11,'General Inputs'!$B$9:$B$11,'REC Spending'!$B81))</f>
        <v>63797458.348186009</v>
      </c>
      <c r="X81" s="316">
        <f>X25*_xlfn.IFNA(INDEX('General Inputs'!$E$9:$AF$11,MATCH('REC Spending'!$B81,'General Inputs'!$B$9:$B$11,0),MATCH('REC Spending'!$D81,'General Inputs'!$E$8:$AB$8,0)),SUMIFS('General Inputs'!$D$9:$D$11,'General Inputs'!$B$9:$B$11,'REC Spending'!$B81))</f>
        <v>509980418.19058841</v>
      </c>
      <c r="Y81" s="316">
        <f>Y25*_xlfn.IFNA(INDEX('General Inputs'!$E$9:$AF$11,MATCH('REC Spending'!$B81,'General Inputs'!$B$9:$B$11,0),MATCH('REC Spending'!$D81,'General Inputs'!$E$8:$AB$8,0)),SUMIFS('General Inputs'!$D$9:$D$11,'General Inputs'!$B$9:$B$11,'REC Spending'!$B81))</f>
        <v>262369362.01093072</v>
      </c>
      <c r="Z81" s="316">
        <f>Z25*_xlfn.IFNA(INDEX('General Inputs'!$E$9:$AF$11,MATCH('REC Spending'!$B81,'General Inputs'!$B$9:$B$11,0),MATCH('REC Spending'!$D81,'General Inputs'!$E$8:$AB$8,0)),SUMIFS('General Inputs'!$D$9:$D$11,'General Inputs'!$B$9:$B$11,'REC Spending'!$B81))</f>
        <v>38590092.078804843</v>
      </c>
      <c r="AB81" s="310"/>
      <c r="AC81" s="309">
        <f>AC25*_xlfn.IFNA(INDEX('General Inputs'!$E$9:$AF$11,MATCH('REC Spending'!$B81,'General Inputs'!$B$9:$B$11,0),MATCH('REC Spending'!$D81,'General Inputs'!$E$8:$AB$8,0)),SUMIFS('General Inputs'!$D$9:$D$11,'General Inputs'!$B$9:$B$11,'REC Spending'!$B81))</f>
        <v>17736537.576447591</v>
      </c>
      <c r="AE81" s="50">
        <f t="shared" si="68"/>
        <v>340589143.00737667</v>
      </c>
      <c r="AF81" s="50">
        <f t="shared" si="68"/>
        <v>1171058488.4760516</v>
      </c>
      <c r="AG81" s="50">
        <f t="shared" si="69"/>
        <v>17736537.576447591</v>
      </c>
      <c r="AH81" s="50">
        <f t="shared" si="70"/>
        <v>1529384169.0598757</v>
      </c>
    </row>
    <row r="82" spans="2:34">
      <c r="B82" s="20" t="s">
        <v>45</v>
      </c>
      <c r="C82" s="62" t="s">
        <v>231</v>
      </c>
      <c r="D82" s="20" t="s">
        <v>36</v>
      </c>
      <c r="E82" s="314">
        <f>SUMIFS('ABP Under Contract'!$C61:$Z61,'ABP Under Contract'!$C$6:$Z$6,'REC Spending'!$B82,'ABP Under Contract'!$C$7:$Z$7,'REC Spending'!E$4,'ABP Under Contract'!$C$8:$Z$8,'REC Spending'!E$7)</f>
        <v>0</v>
      </c>
      <c r="F82" s="314">
        <f>SUMIFS('ABP Under Contract'!$C61:$Z61,'ABP Under Contract'!$C$6:$Z$6,'REC Spending'!$B82,'ABP Under Contract'!$C$7:$Z$7,'REC Spending'!F$4,'ABP Under Contract'!$C$8:$Z$8,'REC Spending'!F$7)</f>
        <v>0</v>
      </c>
      <c r="G82" s="314">
        <f>SUMIFS('ABP Under Contract'!$C61:$Z61,'ABP Under Contract'!$C$6:$Z$6,'REC Spending'!$B82,'ABP Under Contract'!$C$7:$Z$7,'REC Spending'!G$4,'ABP Under Contract'!$C$8:$Z$8,'REC Spending'!G$7)</f>
        <v>43349379.720000036</v>
      </c>
      <c r="H82" s="314">
        <f>SUMIFS('ABP Under Contract'!$C61:$Z61,'ABP Under Contract'!$C$6:$Z$6,'REC Spending'!$B82,'ABP Under Contract'!$C$7:$Z$7,'REC Spending'!H$4,'ABP Under Contract'!$C$8:$Z$8,'REC Spending'!H$7)</f>
        <v>958955.75</v>
      </c>
      <c r="I82" s="314">
        <f>SUMIFS('ABP Under Contract'!$C61:$Z61,'ABP Under Contract'!$C$6:$Z$6,'REC Spending'!$B82,'ABP Under Contract'!$C$7:$Z$7,'REC Spending'!I$4,'ABP Under Contract'!$C$8:$Z$8,'REC Spending'!I$7)</f>
        <v>0</v>
      </c>
      <c r="J82" s="314">
        <f>SUMIFS('ABP Under Contract'!$C61:$Z61,'ABP Under Contract'!$C$6:$Z$6,'REC Spending'!$B82,'ABP Under Contract'!$C$7:$Z$7,'REC Spending'!J$4,'ABP Under Contract'!$C$8:$Z$8,'REC Spending'!J$7)</f>
        <v>23632218.089999989</v>
      </c>
      <c r="K82" s="316">
        <f>K26*_xlfn.IFNA(INDEX('General Inputs'!$E$9:$AF$11,MATCH('REC Spending'!$B82,'General Inputs'!$B$9:$B$11,0),MATCH('REC Spending'!$D82,'General Inputs'!$E$8:$AB$8,0)),SUMIFS('General Inputs'!$D$9:$D$11,'General Inputs'!$B$9:$B$11,'REC Spending'!$B82))</f>
        <v>99261283.895228878</v>
      </c>
      <c r="L82" s="316">
        <f>L26*_xlfn.IFNA(INDEX('General Inputs'!$E$9:$AF$11,MATCH('REC Spending'!$B82,'General Inputs'!$B$9:$B$11,0),MATCH('REC Spending'!$D82,'General Inputs'!$E$8:$AB$8,0)),SUMIFS('General Inputs'!$D$9:$D$11,'General Inputs'!$B$9:$B$11,'REC Spending'!$B82))</f>
        <v>122094573.66487613</v>
      </c>
      <c r="M82" s="316">
        <f>M26*_xlfn.IFNA(INDEX('General Inputs'!$E$9:$AF$11,MATCH('REC Spending'!$B82,'General Inputs'!$B$9:$B$11,0),MATCH('REC Spending'!$D82,'General Inputs'!$E$8:$AB$8,0)),SUMIFS('General Inputs'!$D$9:$D$11,'General Inputs'!$B$9:$B$11,'REC Spending'!$B82))</f>
        <v>6423139.8445514692</v>
      </c>
      <c r="N82" s="297">
        <v>0</v>
      </c>
      <c r="O82" s="297">
        <v>0</v>
      </c>
      <c r="P82" s="297">
        <v>1849558.8</v>
      </c>
      <c r="Q82" s="316">
        <f>Q26*_xlfn.IFNA(INDEX('General Inputs'!$E$9:$AF$11,MATCH('REC Spending'!$B82,'General Inputs'!$B$9:$B$11,0),MATCH('REC Spending'!$D82,'General Inputs'!$E$8:$AB$8,0)),SUMIFS('General Inputs'!$D$9:$D$11,'General Inputs'!$B$9:$B$11,'REC Spending'!$B82))</f>
        <v>39471087.087130584</v>
      </c>
      <c r="R82" s="316">
        <f>R26*_xlfn.IFNA(INDEX('General Inputs'!$E$9:$AF$11,MATCH('REC Spending'!$B82,'General Inputs'!$B$9:$B$11,0),MATCH('REC Spending'!$D82,'General Inputs'!$E$8:$AB$8,0)),SUMIFS('General Inputs'!$D$9:$D$11,'General Inputs'!$B$9:$B$11,'REC Spending'!$B82))</f>
        <v>44247423.197704449</v>
      </c>
      <c r="S82" s="316">
        <f>S26*_xlfn.IFNA(INDEX('General Inputs'!$E$9:$AF$11,MATCH('REC Spending'!$B82,'General Inputs'!$B$9:$B$11,0),MATCH('REC Spending'!$D82,'General Inputs'!$E$8:$AB$8,0)),SUMIFS('General Inputs'!$D$9:$D$11,'General Inputs'!$B$9:$B$11,'REC Spending'!$B82))</f>
        <v>49647526.298021883</v>
      </c>
      <c r="T82" s="316">
        <f>T26*_xlfn.IFNA(INDEX('General Inputs'!$E$9:$AF$11,MATCH('REC Spending'!$B82,'General Inputs'!$B$9:$B$11,0),MATCH('REC Spending'!$D82,'General Inputs'!$E$8:$AB$8,0)),SUMIFS('General Inputs'!$D$9:$D$11,'General Inputs'!$B$9:$B$11,'REC Spending'!$B82))</f>
        <v>106374767.90962896</v>
      </c>
      <c r="U82" s="316">
        <f>U26*_xlfn.IFNA(INDEX('General Inputs'!$E$9:$AF$11,MATCH('REC Spending'!$B82,'General Inputs'!$B$9:$B$11,0),MATCH('REC Spending'!$D82,'General Inputs'!$E$8:$AB$8,0)),SUMIFS('General Inputs'!$D$9:$D$11,'General Inputs'!$B$9:$B$11,'REC Spending'!$B82))</f>
        <v>73293119.267918184</v>
      </c>
      <c r="V82" s="316">
        <f>V26*_xlfn.IFNA(INDEX('General Inputs'!$E$9:$AF$11,MATCH('REC Spending'!$B82,'General Inputs'!$B$9:$B$11,0),MATCH('REC Spending'!$D82,'General Inputs'!$E$8:$AB$8,0)),SUMIFS('General Inputs'!$D$9:$D$11,'General Inputs'!$B$9:$B$11,'REC Spending'!$B82))</f>
        <v>16789688.402526472</v>
      </c>
      <c r="W82" s="316">
        <f>W26*_xlfn.IFNA(INDEX('General Inputs'!$E$9:$AF$11,MATCH('REC Spending'!$B82,'General Inputs'!$B$9:$B$11,0),MATCH('REC Spending'!$D82,'General Inputs'!$E$8:$AB$8,0)),SUMIFS('General Inputs'!$D$9:$D$11,'General Inputs'!$B$9:$B$11,'REC Spending'!$B82))</f>
        <v>55163918.108913213</v>
      </c>
      <c r="X82" s="316">
        <f>X26*_xlfn.IFNA(INDEX('General Inputs'!$E$9:$AF$11,MATCH('REC Spending'!$B82,'General Inputs'!$B$9:$B$11,0),MATCH('REC Spending'!$D82,'General Inputs'!$E$8:$AB$8,0)),SUMIFS('General Inputs'!$D$9:$D$11,'General Inputs'!$B$9:$B$11,'REC Spending'!$B82))</f>
        <v>532889457.99830967</v>
      </c>
      <c r="Y82" s="316">
        <f>Y26*_xlfn.IFNA(INDEX('General Inputs'!$E$9:$AF$11,MATCH('REC Spending'!$B82,'General Inputs'!$B$9:$B$11,0),MATCH('REC Spending'!$D82,'General Inputs'!$E$8:$AB$8,0)),SUMIFS('General Inputs'!$D$9:$D$11,'General Inputs'!$B$9:$B$11,'REC Spending'!$B82))</f>
        <v>278841160.53709418</v>
      </c>
      <c r="Z82" s="316">
        <f>Z26*_xlfn.IFNA(INDEX('General Inputs'!$E$9:$AF$11,MATCH('REC Spending'!$B82,'General Inputs'!$B$9:$B$11,0),MATCH('REC Spending'!$D82,'General Inputs'!$E$8:$AB$8,0)),SUMIFS('General Inputs'!$D$9:$D$11,'General Inputs'!$B$9:$B$11,'REC Spending'!$B82))</f>
        <v>41943061.814149335</v>
      </c>
      <c r="AB82" s="310"/>
      <c r="AC82" s="309">
        <f>AC26*_xlfn.IFNA(INDEX('General Inputs'!$E$9:$AF$11,MATCH('REC Spending'!$B82,'General Inputs'!$B$9:$B$11,0),MATCH('REC Spending'!$D82,'General Inputs'!$E$8:$AB$8,0)),SUMIFS('General Inputs'!$D$9:$D$11,'General Inputs'!$B$9:$B$11,'REC Spending'!$B82))</f>
        <v>17883224.145980559</v>
      </c>
      <c r="AE82" s="50">
        <f t="shared" si="68"/>
        <v>337040196.85178709</v>
      </c>
      <c r="AF82" s="50">
        <f t="shared" si="68"/>
        <v>1199190123.5342662</v>
      </c>
      <c r="AG82" s="50">
        <f t="shared" si="69"/>
        <v>17883224.145980559</v>
      </c>
      <c r="AH82" s="50">
        <f t="shared" si="70"/>
        <v>1554113544.5320339</v>
      </c>
    </row>
    <row r="83" spans="2:34">
      <c r="B83" s="20" t="s">
        <v>45</v>
      </c>
      <c r="C83" s="62" t="s">
        <v>231</v>
      </c>
      <c r="D83" s="20" t="s">
        <v>37</v>
      </c>
      <c r="E83" s="314">
        <f>SUMIFS('ABP Under Contract'!$C62:$Z62,'ABP Under Contract'!$C$6:$Z$6,'REC Spending'!$B83,'ABP Under Contract'!$C$7:$Z$7,'REC Spending'!E$4,'ABP Under Contract'!$C$8:$Z$8,'REC Spending'!E$7)</f>
        <v>0</v>
      </c>
      <c r="F83" s="314">
        <f>SUMIFS('ABP Under Contract'!$C62:$Z62,'ABP Under Contract'!$C$6:$Z$6,'REC Spending'!$B83,'ABP Under Contract'!$C$7:$Z$7,'REC Spending'!F$4,'ABP Under Contract'!$C$8:$Z$8,'REC Spending'!F$7)</f>
        <v>0</v>
      </c>
      <c r="G83" s="314">
        <f>SUMIFS('ABP Under Contract'!$C62:$Z62,'ABP Under Contract'!$C$6:$Z$6,'REC Spending'!$B83,'ABP Under Contract'!$C$7:$Z$7,'REC Spending'!G$4,'ABP Under Contract'!$C$8:$Z$8,'REC Spending'!G$7)</f>
        <v>43133183.289999999</v>
      </c>
      <c r="H83" s="314">
        <f>SUMIFS('ABP Under Contract'!$C62:$Z62,'ABP Under Contract'!$C$6:$Z$6,'REC Spending'!$B83,'ABP Under Contract'!$C$7:$Z$7,'REC Spending'!H$4,'ABP Under Contract'!$C$8:$Z$8,'REC Spending'!H$7)</f>
        <v>954058.84</v>
      </c>
      <c r="I83" s="314">
        <f>SUMIFS('ABP Under Contract'!$C62:$Z62,'ABP Under Contract'!$C$6:$Z$6,'REC Spending'!$B83,'ABP Under Contract'!$C$7:$Z$7,'REC Spending'!I$4,'ABP Under Contract'!$C$8:$Z$8,'REC Spending'!I$7)</f>
        <v>0</v>
      </c>
      <c r="J83" s="314">
        <f>SUMIFS('ABP Under Contract'!$C62:$Z62,'ABP Under Contract'!$C$6:$Z$6,'REC Spending'!$B83,'ABP Under Contract'!$C$7:$Z$7,'REC Spending'!J$4,'ABP Under Contract'!$C$8:$Z$8,'REC Spending'!J$7)</f>
        <v>23514438.170000006</v>
      </c>
      <c r="K83" s="316">
        <f>K27*_xlfn.IFNA(INDEX('General Inputs'!$E$9:$AF$11,MATCH('REC Spending'!$B83,'General Inputs'!$B$9:$B$11,0),MATCH('REC Spending'!$D83,'General Inputs'!$E$8:$AB$8,0)),SUMIFS('General Inputs'!$D$9:$D$11,'General Inputs'!$B$9:$B$11,'REC Spending'!$B83))</f>
        <v>99134016.737061277</v>
      </c>
      <c r="L83" s="316">
        <f>L27*_xlfn.IFNA(INDEX('General Inputs'!$E$9:$AF$11,MATCH('REC Spending'!$B83,'General Inputs'!$B$9:$B$11,0),MATCH('REC Spending'!$D83,'General Inputs'!$E$8:$AB$8,0)),SUMIFS('General Inputs'!$D$9:$D$11,'General Inputs'!$B$9:$B$11,'REC Spending'!$B83))</f>
        <v>121311893.30782196</v>
      </c>
      <c r="M83" s="316">
        <f>M27*_xlfn.IFNA(INDEX('General Inputs'!$E$9:$AF$11,MATCH('REC Spending'!$B83,'General Inputs'!$B$9:$B$11,0),MATCH('REC Spending'!$D83,'General Inputs'!$E$8:$AB$8,0)),SUMIFS('General Inputs'!$D$9:$D$11,'General Inputs'!$B$9:$B$11,'REC Spending'!$B83))</f>
        <v>6388492.260716402</v>
      </c>
      <c r="N83" s="297">
        <v>0</v>
      </c>
      <c r="O83" s="297">
        <v>0</v>
      </c>
      <c r="P83" s="297">
        <v>1849558.8</v>
      </c>
      <c r="Q83" s="316">
        <f>Q27*_xlfn.IFNA(INDEX('General Inputs'!$E$9:$AF$11,MATCH('REC Spending'!$B83,'General Inputs'!$B$9:$B$11,0),MATCH('REC Spending'!$D83,'General Inputs'!$E$8:$AB$8,0)),SUMIFS('General Inputs'!$D$9:$D$11,'General Inputs'!$B$9:$B$11,'REC Spending'!$B83))</f>
        <v>39513504.287463188</v>
      </c>
      <c r="R83" s="316">
        <f>R27*_xlfn.IFNA(INDEX('General Inputs'!$E$9:$AF$11,MATCH('REC Spending'!$B83,'General Inputs'!$B$9:$B$11,0),MATCH('REC Spending'!$D83,'General Inputs'!$E$8:$AB$8,0)),SUMIFS('General Inputs'!$D$9:$D$11,'General Inputs'!$B$9:$B$11,'REC Spending'!$B83))</f>
        <v>42523174.30926986</v>
      </c>
      <c r="S83" s="316">
        <f>S27*_xlfn.IFNA(INDEX('General Inputs'!$E$9:$AF$11,MATCH('REC Spending'!$B83,'General Inputs'!$B$9:$B$11,0),MATCH('REC Spending'!$D83,'General Inputs'!$E$8:$AB$8,0)),SUMIFS('General Inputs'!$D$9:$D$11,'General Inputs'!$B$9:$B$11,'REC Spending'!$B83))</f>
        <v>42140444.819422178</v>
      </c>
      <c r="T83" s="316">
        <f>T27*_xlfn.IFNA(INDEX('General Inputs'!$E$9:$AF$11,MATCH('REC Spending'!$B83,'General Inputs'!$B$9:$B$11,0),MATCH('REC Spending'!$D83,'General Inputs'!$E$8:$AB$8,0)),SUMIFS('General Inputs'!$D$9:$D$11,'General Inputs'!$B$9:$B$11,'REC Spending'!$B83))</f>
        <v>109966654.34003158</v>
      </c>
      <c r="U83" s="316">
        <f>U27*_xlfn.IFNA(INDEX('General Inputs'!$E$9:$AF$11,MATCH('REC Spending'!$B83,'General Inputs'!$B$9:$B$11,0),MATCH('REC Spending'!$D83,'General Inputs'!$E$8:$AB$8,0)),SUMIFS('General Inputs'!$D$9:$D$11,'General Inputs'!$B$9:$B$11,'REC Spending'!$B83))</f>
        <v>75502774.849839479</v>
      </c>
      <c r="V83" s="316">
        <f>V27*_xlfn.IFNA(INDEX('General Inputs'!$E$9:$AF$11,MATCH('REC Spending'!$B83,'General Inputs'!$B$9:$B$11,0),MATCH('REC Spending'!$D83,'General Inputs'!$E$8:$AB$8,0)),SUMIFS('General Inputs'!$D$9:$D$11,'General Inputs'!$B$9:$B$11,'REC Spending'!$B83))</f>
        <v>14250960.529530944</v>
      </c>
      <c r="W83" s="316">
        <f>W27*_xlfn.IFNA(INDEX('General Inputs'!$E$9:$AF$11,MATCH('REC Spending'!$B83,'General Inputs'!$B$9:$B$11,0),MATCH('REC Spending'!$D83,'General Inputs'!$E$8:$AB$8,0)),SUMIFS('General Inputs'!$D$9:$D$11,'General Inputs'!$B$9:$B$11,'REC Spending'!$B83))</f>
        <v>46822716.466024652</v>
      </c>
      <c r="X83" s="316">
        <f>X27*_xlfn.IFNA(INDEX('General Inputs'!$E$9:$AF$11,MATCH('REC Spending'!$B83,'General Inputs'!$B$9:$B$11,0),MATCH('REC Spending'!$D83,'General Inputs'!$E$8:$AB$8,0)),SUMIFS('General Inputs'!$D$9:$D$11,'General Inputs'!$B$9:$B$11,'REC Spending'!$B83))</f>
        <v>560368974.99096274</v>
      </c>
      <c r="Y83" s="316">
        <f>Y27*_xlfn.IFNA(INDEX('General Inputs'!$E$9:$AF$11,MATCH('REC Spending'!$B83,'General Inputs'!$B$9:$B$11,0),MATCH('REC Spending'!$D83,'General Inputs'!$E$8:$AB$8,0)),SUMIFS('General Inputs'!$D$9:$D$11,'General Inputs'!$B$9:$B$11,'REC Spending'!$B83))</f>
        <v>297598350.8520413</v>
      </c>
      <c r="Z83" s="316">
        <f>Z27*_xlfn.IFNA(INDEX('General Inputs'!$E$9:$AF$11,MATCH('REC Spending'!$B83,'General Inputs'!$B$9:$B$11,0),MATCH('REC Spending'!$D83,'General Inputs'!$E$8:$AB$8,0)),SUMIFS('General Inputs'!$D$9:$D$11,'General Inputs'!$B$9:$B$11,'REC Spending'!$B83))</f>
        <v>45485631.18165119</v>
      </c>
      <c r="AB83" s="310"/>
      <c r="AC83" s="309">
        <f>AC27*_xlfn.IFNA(INDEX('General Inputs'!$E$9:$AF$11,MATCH('REC Spending'!$B83,'General Inputs'!$B$9:$B$11,0),MATCH('REC Spending'!$D83,'General Inputs'!$E$8:$AB$8,0)),SUMIFS('General Inputs'!$D$9:$D$11,'General Inputs'!$B$9:$B$11,'REC Spending'!$B83))</f>
        <v>17977573.009375997</v>
      </c>
      <c r="AE83" s="50">
        <f t="shared" si="68"/>
        <v>335799145.69306278</v>
      </c>
      <c r="AF83" s="50">
        <f t="shared" si="68"/>
        <v>1234659682.3387737</v>
      </c>
      <c r="AG83" s="50">
        <f t="shared" si="69"/>
        <v>17977573.009375997</v>
      </c>
      <c r="AH83" s="50">
        <f t="shared" si="70"/>
        <v>1588436401.0412126</v>
      </c>
    </row>
    <row r="84" spans="2:34">
      <c r="B84" s="20" t="s">
        <v>45</v>
      </c>
      <c r="C84" s="62" t="s">
        <v>231</v>
      </c>
      <c r="D84" s="20" t="s">
        <v>38</v>
      </c>
      <c r="E84" s="314">
        <f>SUMIFS('ABP Under Contract'!$C63:$Z63,'ABP Under Contract'!$C$6:$Z$6,'REC Spending'!$B84,'ABP Under Contract'!$C$7:$Z$7,'REC Spending'!E$4,'ABP Under Contract'!$C$8:$Z$8,'REC Spending'!E$7)</f>
        <v>0</v>
      </c>
      <c r="F84" s="314">
        <f>SUMIFS('ABP Under Contract'!$C63:$Z63,'ABP Under Contract'!$C$6:$Z$6,'REC Spending'!$B84,'ABP Under Contract'!$C$7:$Z$7,'REC Spending'!F$4,'ABP Under Contract'!$C$8:$Z$8,'REC Spending'!F$7)</f>
        <v>0</v>
      </c>
      <c r="G84" s="314">
        <f>SUMIFS('ABP Under Contract'!$C63:$Z63,'ABP Under Contract'!$C$6:$Z$6,'REC Spending'!$B84,'ABP Under Contract'!$C$7:$Z$7,'REC Spending'!G$4,'ABP Under Contract'!$C$8:$Z$8,'REC Spending'!G$7)</f>
        <v>42914765.680000007</v>
      </c>
      <c r="H84" s="314">
        <f>SUMIFS('ABP Under Contract'!$C63:$Z63,'ABP Under Contract'!$C$6:$Z$6,'REC Spending'!$B84,'ABP Under Contract'!$C$7:$Z$7,'REC Spending'!H$4,'ABP Under Contract'!$C$8:$Z$8,'REC Spending'!H$7)</f>
        <v>949102.12000000011</v>
      </c>
      <c r="I84" s="314">
        <f>SUMIFS('ABP Under Contract'!$C63:$Z63,'ABP Under Contract'!$C$6:$Z$6,'REC Spending'!$B84,'ABP Under Contract'!$C$7:$Z$7,'REC Spending'!I$4,'ABP Under Contract'!$C$8:$Z$8,'REC Spending'!I$7)</f>
        <v>0</v>
      </c>
      <c r="J84" s="314">
        <f>SUMIFS('ABP Under Contract'!$C63:$Z63,'ABP Under Contract'!$C$6:$Z$6,'REC Spending'!$B84,'ABP Under Contract'!$C$7:$Z$7,'REC Spending'!J$4,'ABP Under Contract'!$C$8:$Z$8,'REC Spending'!J$7)</f>
        <v>23395287.75</v>
      </c>
      <c r="K84" s="316">
        <f>K28*_xlfn.IFNA(INDEX('General Inputs'!$E$9:$AF$11,MATCH('REC Spending'!$B84,'General Inputs'!$B$9:$B$11,0),MATCH('REC Spending'!$D84,'General Inputs'!$E$8:$AB$8,0)),SUMIFS('General Inputs'!$D$9:$D$11,'General Inputs'!$B$9:$B$11,'REC Spending'!$B84))</f>
        <v>98550291.806542218</v>
      </c>
      <c r="L84" s="316">
        <f>L28*_xlfn.IFNA(INDEX('General Inputs'!$E$9:$AF$11,MATCH('REC Spending'!$B84,'General Inputs'!$B$9:$B$11,0),MATCH('REC Spending'!$D84,'General Inputs'!$E$8:$AB$8,0)),SUMIFS('General Inputs'!$D$9:$D$11,'General Inputs'!$B$9:$B$11,'REC Spending'!$B84))</f>
        <v>119943676.51448397</v>
      </c>
      <c r="M84" s="316">
        <f>M28*_xlfn.IFNA(INDEX('General Inputs'!$E$9:$AF$11,MATCH('REC Spending'!$B84,'General Inputs'!$B$9:$B$11,0),MATCH('REC Spending'!$D84,'General Inputs'!$E$8:$AB$8,0)),SUMIFS('General Inputs'!$D$9:$D$11,'General Inputs'!$B$9:$B$11,'REC Spending'!$B84))</f>
        <v>6336340.0391948121</v>
      </c>
      <c r="N84" s="297">
        <v>0</v>
      </c>
      <c r="O84" s="297">
        <v>0</v>
      </c>
      <c r="P84" s="297">
        <v>0</v>
      </c>
      <c r="Q84" s="316">
        <f>Q28*_xlfn.IFNA(INDEX('General Inputs'!$E$9:$AF$11,MATCH('REC Spending'!$B84,'General Inputs'!$B$9:$B$11,0),MATCH('REC Spending'!$D84,'General Inputs'!$E$8:$AB$8,0)),SUMIFS('General Inputs'!$D$9:$D$11,'General Inputs'!$B$9:$B$11,'REC Spending'!$B84))</f>
        <v>39565571.824317552</v>
      </c>
      <c r="R84" s="316">
        <f>R28*_xlfn.IFNA(INDEX('General Inputs'!$E$9:$AF$11,MATCH('REC Spending'!$B84,'General Inputs'!$B$9:$B$11,0),MATCH('REC Spending'!$D84,'General Inputs'!$E$8:$AB$8,0)),SUMIFS('General Inputs'!$D$9:$D$11,'General Inputs'!$B$9:$B$11,'REC Spending'!$B84))</f>
        <v>40876039.42408599</v>
      </c>
      <c r="S84" s="316">
        <f>S28*_xlfn.IFNA(INDEX('General Inputs'!$E$9:$AF$11,MATCH('REC Spending'!$B84,'General Inputs'!$B$9:$B$11,0),MATCH('REC Spending'!$D84,'General Inputs'!$E$8:$AB$8,0)),SUMIFS('General Inputs'!$D$9:$D$11,'General Inputs'!$B$9:$B$11,'REC Spending'!$B84))</f>
        <v>34928392.619097151</v>
      </c>
      <c r="T84" s="316">
        <f>T28*_xlfn.IFNA(INDEX('General Inputs'!$E$9:$AF$11,MATCH('REC Spending'!$B84,'General Inputs'!$B$9:$B$11,0),MATCH('REC Spending'!$D84,'General Inputs'!$E$8:$AB$8,0)),SUMIFS('General Inputs'!$D$9:$D$11,'General Inputs'!$B$9:$B$11,'REC Spending'!$B84))</f>
        <v>113415690.54511134</v>
      </c>
      <c r="U84" s="316">
        <f>U28*_xlfn.IFNA(INDEX('General Inputs'!$E$9:$AF$11,MATCH('REC Spending'!$B84,'General Inputs'!$B$9:$B$11,0),MATCH('REC Spending'!$D84,'General Inputs'!$E$8:$AB$8,0)),SUMIFS('General Inputs'!$D$9:$D$11,'General Inputs'!$B$9:$B$11,'REC Spending'!$B84))</f>
        <v>77625255.572766915</v>
      </c>
      <c r="V84" s="316">
        <f>V28*_xlfn.IFNA(INDEX('General Inputs'!$E$9:$AF$11,MATCH('REC Spending'!$B84,'General Inputs'!$B$9:$B$11,0),MATCH('REC Spending'!$D84,'General Inputs'!$E$8:$AB$8,0)),SUMIFS('General Inputs'!$D$9:$D$11,'General Inputs'!$B$9:$B$11,'REC Spending'!$B84))</f>
        <v>11812004.992061645</v>
      </c>
      <c r="W84" s="316">
        <f>W28*_xlfn.IFNA(INDEX('General Inputs'!$E$9:$AF$11,MATCH('REC Spending'!$B84,'General Inputs'!$B$9:$B$11,0),MATCH('REC Spending'!$D84,'General Inputs'!$E$8:$AB$8,0)),SUMIFS('General Inputs'!$D$9:$D$11,'General Inputs'!$B$9:$B$11,'REC Spending'!$B84))</f>
        <v>38809325.132330157</v>
      </c>
      <c r="X84" s="316">
        <f>X28*_xlfn.IFNA(INDEX('General Inputs'!$E$9:$AF$11,MATCH('REC Spending'!$B84,'General Inputs'!$B$9:$B$11,0),MATCH('REC Spending'!$D84,'General Inputs'!$E$8:$AB$8,0)),SUMIFS('General Inputs'!$D$9:$D$11,'General Inputs'!$B$9:$B$11,'REC Spending'!$B84))</f>
        <v>585170224.99574065</v>
      </c>
      <c r="Y84" s="316">
        <f>Y28*_xlfn.IFNA(INDEX('General Inputs'!$E$9:$AF$11,MATCH('REC Spending'!$B84,'General Inputs'!$B$9:$B$11,0),MATCH('REC Spending'!$D84,'General Inputs'!$E$8:$AB$8,0)),SUMIFS('General Inputs'!$D$9:$D$11,'General Inputs'!$B$9:$B$11,'REC Spending'!$B84))</f>
        <v>314762586.88003552</v>
      </c>
      <c r="Z84" s="316">
        <f>Z28*_xlfn.IFNA(INDEX('General Inputs'!$E$9:$AF$11,MATCH('REC Spending'!$B84,'General Inputs'!$B$9:$B$11,0),MATCH('REC Spending'!$D84,'General Inputs'!$E$8:$AB$8,0)),SUMIFS('General Inputs'!$D$9:$D$11,'General Inputs'!$B$9:$B$11,'REC Spending'!$B84))</f>
        <v>48873752.85053055</v>
      </c>
      <c r="AB84" s="310"/>
      <c r="AC84" s="309">
        <f>AC28*_xlfn.IFNA(INDEX('General Inputs'!$E$9:$AF$11,MATCH('REC Spending'!$B84,'General Inputs'!$B$9:$B$11,0),MATCH('REC Spending'!$D84,'General Inputs'!$E$8:$AB$8,0)),SUMIFS('General Inputs'!$D$9:$D$11,'General Inputs'!$B$9:$B$11,'REC Spending'!$B84))</f>
        <v>18095468.664408077</v>
      </c>
      <c r="AE84" s="50">
        <f t="shared" si="68"/>
        <v>331655035.73453861</v>
      </c>
      <c r="AF84" s="50">
        <f t="shared" si="68"/>
        <v>1266273273.01176</v>
      </c>
      <c r="AG84" s="50">
        <f t="shared" si="69"/>
        <v>18095468.664408077</v>
      </c>
      <c r="AH84" s="50">
        <f t="shared" si="70"/>
        <v>1616023777.4107065</v>
      </c>
    </row>
    <row r="85" spans="2:34">
      <c r="B85" s="20" t="s">
        <v>45</v>
      </c>
      <c r="C85" s="62" t="s">
        <v>231</v>
      </c>
      <c r="D85" s="20" t="s">
        <v>39</v>
      </c>
      <c r="E85" s="314">
        <f>SUMIFS('ABP Under Contract'!$C64:$Z64,'ABP Under Contract'!$C$6:$Z$6,'REC Spending'!$B85,'ABP Under Contract'!$C$7:$Z$7,'REC Spending'!E$4,'ABP Under Contract'!$C$8:$Z$8,'REC Spending'!E$7)</f>
        <v>0</v>
      </c>
      <c r="F85" s="314">
        <f>SUMIFS('ABP Under Contract'!$C64:$Z64,'ABP Under Contract'!$C$6:$Z$6,'REC Spending'!$B85,'ABP Under Contract'!$C$7:$Z$7,'REC Spending'!F$4,'ABP Under Contract'!$C$8:$Z$8,'REC Spending'!F$7)</f>
        <v>0</v>
      </c>
      <c r="G85" s="314">
        <f>SUMIFS('ABP Under Contract'!$C64:$Z64,'ABP Under Contract'!$C$6:$Z$6,'REC Spending'!$B85,'ABP Under Contract'!$C$7:$Z$7,'REC Spending'!G$4,'ABP Under Contract'!$C$8:$Z$8,'REC Spending'!G$7)</f>
        <v>42697843.510000013</v>
      </c>
      <c r="H85" s="314">
        <f>SUMIFS('ABP Under Contract'!$C64:$Z64,'ABP Under Contract'!$C$6:$Z$6,'REC Spending'!$B85,'ABP Under Contract'!$C$7:$Z$7,'REC Spending'!H$4,'ABP Under Contract'!$C$8:$Z$8,'REC Spending'!H$7)</f>
        <v>944145.39999999991</v>
      </c>
      <c r="I85" s="314">
        <f>SUMIFS('ABP Under Contract'!$C64:$Z64,'ABP Under Contract'!$C$6:$Z$6,'REC Spending'!$B85,'ABP Under Contract'!$C$7:$Z$7,'REC Spending'!I$4,'ABP Under Contract'!$C$8:$Z$8,'REC Spending'!I$7)</f>
        <v>0</v>
      </c>
      <c r="J85" s="314">
        <f>SUMIFS('ABP Under Contract'!$C64:$Z64,'ABP Under Contract'!$C$6:$Z$6,'REC Spending'!$B85,'ABP Under Contract'!$C$7:$Z$7,'REC Spending'!J$4,'ABP Under Contract'!$C$8:$Z$8,'REC Spending'!J$7)</f>
        <v>23277067.909999996</v>
      </c>
      <c r="K85" s="316">
        <f>K29*_xlfn.IFNA(INDEX('General Inputs'!$E$9:$AF$11,MATCH('REC Spending'!$B85,'General Inputs'!$B$9:$B$11,0),MATCH('REC Spending'!$D85,'General Inputs'!$E$8:$AB$8,0)),SUMIFS('General Inputs'!$D$9:$D$11,'General Inputs'!$B$9:$B$11,'REC Spending'!$B85))</f>
        <v>97730446.802296728</v>
      </c>
      <c r="L85" s="316">
        <f>L29*_xlfn.IFNA(INDEX('General Inputs'!$E$9:$AF$11,MATCH('REC Spending'!$B85,'General Inputs'!$B$9:$B$11,0),MATCH('REC Spending'!$D85,'General Inputs'!$E$8:$AB$8,0)),SUMIFS('General Inputs'!$D$9:$D$11,'General Inputs'!$B$9:$B$11,'REC Spending'!$B85))</f>
        <v>118283411.7076285</v>
      </c>
      <c r="M85" s="316">
        <f>M29*_xlfn.IFNA(INDEX('General Inputs'!$E$9:$AF$11,MATCH('REC Spending'!$B85,'General Inputs'!$B$9:$B$11,0),MATCH('REC Spending'!$D85,'General Inputs'!$E$8:$AB$8,0)),SUMIFS('General Inputs'!$D$9:$D$11,'General Inputs'!$B$9:$B$11,'REC Spending'!$B85))</f>
        <v>6274427.027631456</v>
      </c>
      <c r="N85" s="297">
        <v>0</v>
      </c>
      <c r="O85" s="297">
        <v>0</v>
      </c>
      <c r="P85" s="297">
        <v>0</v>
      </c>
      <c r="Q85" s="316">
        <f>Q29*_xlfn.IFNA(INDEX('General Inputs'!$E$9:$AF$11,MATCH('REC Spending'!$B85,'General Inputs'!$B$9:$B$11,0),MATCH('REC Spending'!$D85,'General Inputs'!$E$8:$AB$8,0)),SUMIFS('General Inputs'!$D$9:$D$11,'General Inputs'!$B$9:$B$11,'REC Spending'!$B85))</f>
        <v>39606610.099397391</v>
      </c>
      <c r="R85" s="316">
        <f>R29*_xlfn.IFNA(INDEX('General Inputs'!$E$9:$AF$11,MATCH('REC Spending'!$B85,'General Inputs'!$B$9:$B$11,0),MATCH('REC Spending'!$D85,'General Inputs'!$E$8:$AB$8,0)),SUMIFS('General Inputs'!$D$9:$D$11,'General Inputs'!$B$9:$B$11,'REC Spending'!$B85))</f>
        <v>39281699.466985598</v>
      </c>
      <c r="S85" s="316">
        <f>S29*_xlfn.IFNA(INDEX('General Inputs'!$E$9:$AF$11,MATCH('REC Spending'!$B85,'General Inputs'!$B$9:$B$11,0),MATCH('REC Spending'!$D85,'General Inputs'!$E$8:$AB$8,0)),SUMIFS('General Inputs'!$D$9:$D$11,'General Inputs'!$B$9:$B$11,'REC Spending'!$B85))</f>
        <v>33566036.266218603</v>
      </c>
      <c r="T85" s="316">
        <f>T29*_xlfn.IFNA(INDEX('General Inputs'!$E$9:$AF$11,MATCH('REC Spending'!$B85,'General Inputs'!$B$9:$B$11,0),MATCH('REC Spending'!$D85,'General Inputs'!$E$8:$AB$8,0)),SUMIFS('General Inputs'!$D$9:$D$11,'General Inputs'!$B$9:$B$11,'REC Spending'!$B85))</f>
        <v>116670001.0982663</v>
      </c>
      <c r="U85" s="316">
        <f>U29*_xlfn.IFNA(INDEX('General Inputs'!$E$9:$AF$11,MATCH('REC Spending'!$B85,'General Inputs'!$B$9:$B$11,0),MATCH('REC Spending'!$D85,'General Inputs'!$E$8:$AB$8,0)),SUMIFS('General Inputs'!$D$9:$D$11,'General Inputs'!$B$9:$B$11,'REC Spending'!$B85))</f>
        <v>79624592.965942726</v>
      </c>
      <c r="V85" s="316">
        <f>V29*_xlfn.IFNA(INDEX('General Inputs'!$E$9:$AF$11,MATCH('REC Spending'!$B85,'General Inputs'!$B$9:$B$11,0),MATCH('REC Spending'!$D85,'General Inputs'!$E$8:$AB$8,0)),SUMIFS('General Inputs'!$D$9:$D$11,'General Inputs'!$B$9:$B$11,'REC Spending'!$B85))</f>
        <v>11351286.395112248</v>
      </c>
      <c r="W85" s="316">
        <f>W29*_xlfn.IFNA(INDEX('General Inputs'!$E$9:$AF$11,MATCH('REC Spending'!$B85,'General Inputs'!$B$9:$B$11,0),MATCH('REC Spending'!$D85,'General Inputs'!$E$8:$AB$8,0)),SUMIFS('General Inputs'!$D$9:$D$11,'General Inputs'!$B$9:$B$11,'REC Spending'!$B85))</f>
        <v>37295595.85135401</v>
      </c>
      <c r="X85" s="316">
        <f>X29*_xlfn.IFNA(INDEX('General Inputs'!$E$9:$AF$11,MATCH('REC Spending'!$B85,'General Inputs'!$B$9:$B$11,0),MATCH('REC Spending'!$D85,'General Inputs'!$E$8:$AB$8,0)),SUMIFS('General Inputs'!$D$9:$D$11,'General Inputs'!$B$9:$B$11,'REC Spending'!$B85))</f>
        <v>608306306.10617459</v>
      </c>
      <c r="Y85" s="316">
        <f>Y29*_xlfn.IFNA(INDEX('General Inputs'!$E$9:$AF$11,MATCH('REC Spending'!$B85,'General Inputs'!$B$9:$B$11,0),MATCH('REC Spending'!$D85,'General Inputs'!$E$8:$AB$8,0)),SUMIFS('General Inputs'!$D$9:$D$11,'General Inputs'!$B$9:$B$11,'REC Spending'!$B85))</f>
        <v>330868110.50380939</v>
      </c>
      <c r="Z85" s="316">
        <f>Z29*_xlfn.IFNA(INDEX('General Inputs'!$E$9:$AF$11,MATCH('REC Spending'!$B85,'General Inputs'!$B$9:$B$11,0),MATCH('REC Spending'!$D85,'General Inputs'!$E$8:$AB$8,0)),SUMIFS('General Inputs'!$D$9:$D$11,'General Inputs'!$B$9:$B$11,'REC Spending'!$B85))</f>
        <v>52145859.930553436</v>
      </c>
      <c r="AB85" s="310"/>
      <c r="AC85" s="309">
        <f>AC29*_xlfn.IFNA(INDEX('General Inputs'!$E$9:$AF$11,MATCH('REC Spending'!$B85,'General Inputs'!$B$9:$B$11,0),MATCH('REC Spending'!$D85,'General Inputs'!$E$8:$AB$8,0)),SUMIFS('General Inputs'!$D$9:$D$11,'General Inputs'!$B$9:$B$11,'REC Spending'!$B85))</f>
        <v>18186042.207129106</v>
      </c>
      <c r="AE85" s="50">
        <f t="shared" si="68"/>
        <v>328813952.45695412</v>
      </c>
      <c r="AF85" s="50">
        <f t="shared" si="68"/>
        <v>1309109488.5844169</v>
      </c>
      <c r="AG85" s="50">
        <f t="shared" si="69"/>
        <v>18186042.207129106</v>
      </c>
      <c r="AH85" s="50">
        <f t="shared" si="70"/>
        <v>1656109483.2484999</v>
      </c>
    </row>
    <row r="86" spans="2:34">
      <c r="B86" s="20" t="s">
        <v>45</v>
      </c>
      <c r="C86" s="62" t="s">
        <v>231</v>
      </c>
      <c r="D86" s="20" t="s">
        <v>40</v>
      </c>
      <c r="E86" s="314">
        <f>SUMIFS('ABP Under Contract'!$C65:$Z65,'ABP Under Contract'!$C$6:$Z$6,'REC Spending'!$B86,'ABP Under Contract'!$C$7:$Z$7,'REC Spending'!E$4,'ABP Under Contract'!$C$8:$Z$8,'REC Spending'!E$7)</f>
        <v>0</v>
      </c>
      <c r="F86" s="314">
        <f>SUMIFS('ABP Under Contract'!$C65:$Z65,'ABP Under Contract'!$C$6:$Z$6,'REC Spending'!$B86,'ABP Under Contract'!$C$7:$Z$7,'REC Spending'!F$4,'ABP Under Contract'!$C$8:$Z$8,'REC Spending'!F$7)</f>
        <v>0</v>
      </c>
      <c r="G86" s="314">
        <f>SUMIFS('ABP Under Contract'!$C65:$Z65,'ABP Under Contract'!$C$6:$Z$6,'REC Spending'!$B86,'ABP Under Contract'!$C$7:$Z$7,'REC Spending'!G$4,'ABP Under Contract'!$C$8:$Z$8,'REC Spending'!G$7)</f>
        <v>42482066.229999997</v>
      </c>
      <c r="H86" s="314">
        <f>SUMIFS('ABP Under Contract'!$C65:$Z65,'ABP Under Contract'!$C$6:$Z$6,'REC Spending'!$B86,'ABP Under Contract'!$C$7:$Z$7,'REC Spending'!H$4,'ABP Under Contract'!$C$8:$Z$8,'REC Spending'!H$7)</f>
        <v>939292.5</v>
      </c>
      <c r="I86" s="314">
        <f>SUMIFS('ABP Under Contract'!$C65:$Z65,'ABP Under Contract'!$C$6:$Z$6,'REC Spending'!$B86,'ABP Under Contract'!$C$7:$Z$7,'REC Spending'!I$4,'ABP Under Contract'!$C$8:$Z$8,'REC Spending'!I$7)</f>
        <v>0</v>
      </c>
      <c r="J86" s="314">
        <f>SUMIFS('ABP Under Contract'!$C65:$Z65,'ABP Under Contract'!$C$6:$Z$6,'REC Spending'!$B86,'ABP Under Contract'!$C$7:$Z$7,'REC Spending'!J$4,'ABP Under Contract'!$C$8:$Z$8,'REC Spending'!J$7)</f>
        <v>23159309.799999993</v>
      </c>
      <c r="K86" s="316">
        <f>K30*_xlfn.IFNA(INDEX('General Inputs'!$E$9:$AF$11,MATCH('REC Spending'!$B86,'General Inputs'!$B$9:$B$11,0),MATCH('REC Spending'!$D86,'General Inputs'!$E$8:$AB$8,0)),SUMIFS('General Inputs'!$D$9:$D$11,'General Inputs'!$B$9:$B$11,'REC Spending'!$B86))</f>
        <v>97131889.280306235</v>
      </c>
      <c r="L86" s="316">
        <f>L30*_xlfn.IFNA(INDEX('General Inputs'!$E$9:$AF$11,MATCH('REC Spending'!$B86,'General Inputs'!$B$9:$B$11,0),MATCH('REC Spending'!$D86,'General Inputs'!$E$8:$AB$8,0)),SUMIFS('General Inputs'!$D$9:$D$11,'General Inputs'!$B$9:$B$11,'REC Spending'!$B86))</f>
        <v>116920164.80335979</v>
      </c>
      <c r="M86" s="316">
        <f>M30*_xlfn.IFNA(INDEX('General Inputs'!$E$9:$AF$11,MATCH('REC Spending'!$B86,'General Inputs'!$B$9:$B$11,0),MATCH('REC Spending'!$D86,'General Inputs'!$E$8:$AB$8,0)),SUMIFS('General Inputs'!$D$9:$D$11,'General Inputs'!$B$9:$B$11,'REC Spending'!$B86))</f>
        <v>6221710.897473379</v>
      </c>
      <c r="N86" s="297">
        <v>0</v>
      </c>
      <c r="O86" s="297">
        <v>0</v>
      </c>
      <c r="P86" s="297">
        <v>0</v>
      </c>
      <c r="Q86" s="316">
        <f>Q30*_xlfn.IFNA(INDEX('General Inputs'!$E$9:$AF$11,MATCH('REC Spending'!$B86,'General Inputs'!$B$9:$B$11,0),MATCH('REC Spending'!$D86,'General Inputs'!$E$8:$AB$8,0)),SUMIFS('General Inputs'!$D$9:$D$11,'General Inputs'!$B$9:$B$11,'REC Spending'!$B86))</f>
        <v>39646682.313230619</v>
      </c>
      <c r="R86" s="316">
        <f>R30*_xlfn.IFNA(INDEX('General Inputs'!$E$9:$AF$11,MATCH('REC Spending'!$B86,'General Inputs'!$B$9:$B$11,0),MATCH('REC Spending'!$D86,'General Inputs'!$E$8:$AB$8,0)),SUMIFS('General Inputs'!$D$9:$D$11,'General Inputs'!$B$9:$B$11,'REC Spending'!$B86))</f>
        <v>37748585.232606694</v>
      </c>
      <c r="S86" s="316">
        <f>S30*_xlfn.IFNA(INDEX('General Inputs'!$E$9:$AF$11,MATCH('REC Spending'!$B86,'General Inputs'!$B$9:$B$11,0),MATCH('REC Spending'!$D86,'General Inputs'!$E$8:$AB$8,0)),SUMIFS('General Inputs'!$D$9:$D$11,'General Inputs'!$B$9:$B$11,'REC Spending'!$B86))</f>
        <v>32255997.019198027</v>
      </c>
      <c r="T86" s="316">
        <f>T30*_xlfn.IFNA(INDEX('General Inputs'!$E$9:$AF$11,MATCH('REC Spending'!$B86,'General Inputs'!$B$9:$B$11,0),MATCH('REC Spending'!$D86,'General Inputs'!$E$8:$AB$8,0)),SUMIFS('General Inputs'!$D$9:$D$11,'General Inputs'!$B$9:$B$11,'REC Spending'!$B86))</f>
        <v>119763866.75895256</v>
      </c>
      <c r="U86" s="316">
        <f>U30*_xlfn.IFNA(INDEX('General Inputs'!$E$9:$AF$11,MATCH('REC Spending'!$B86,'General Inputs'!$B$9:$B$11,0),MATCH('REC Spending'!$D86,'General Inputs'!$E$8:$AB$8,0)),SUMIFS('General Inputs'!$D$9:$D$11,'General Inputs'!$B$9:$B$11,'REC Spending'!$B86))</f>
        <v>81523926.500050321</v>
      </c>
      <c r="V86" s="316">
        <f>V30*_xlfn.IFNA(INDEX('General Inputs'!$E$9:$AF$11,MATCH('REC Spending'!$B86,'General Inputs'!$B$9:$B$11,0),MATCH('REC Spending'!$D86,'General Inputs'!$E$8:$AB$8,0)),SUMIFS('General Inputs'!$D$9:$D$11,'General Inputs'!$B$9:$B$11,'REC Spending'!$B86))</f>
        <v>10908260.278956443</v>
      </c>
      <c r="W86" s="316">
        <f>W30*_xlfn.IFNA(INDEX('General Inputs'!$E$9:$AF$11,MATCH('REC Spending'!$B86,'General Inputs'!$B$9:$B$11,0),MATCH('REC Spending'!$D86,'General Inputs'!$E$8:$AB$8,0)),SUMIFS('General Inputs'!$D$9:$D$11,'General Inputs'!$B$9:$B$11,'REC Spending'!$B86))</f>
        <v>35839996.687997818</v>
      </c>
      <c r="X86" s="316">
        <f>X30*_xlfn.IFNA(INDEX('General Inputs'!$E$9:$AF$11,MATCH('REC Spending'!$B86,'General Inputs'!$B$9:$B$11,0),MATCH('REC Spending'!$D86,'General Inputs'!$E$8:$AB$8,0)),SUMIFS('General Inputs'!$D$9:$D$11,'General Inputs'!$B$9:$B$11,'REC Spending'!$B86))</f>
        <v>632354461.81518769</v>
      </c>
      <c r="Y86" s="316">
        <f>Y30*_xlfn.IFNA(INDEX('General Inputs'!$E$9:$AF$11,MATCH('REC Spending'!$B86,'General Inputs'!$B$9:$B$11,0),MATCH('REC Spending'!$D86,'General Inputs'!$E$8:$AB$8,0)),SUMIFS('General Inputs'!$D$9:$D$11,'General Inputs'!$B$9:$B$11,'REC Spending'!$B86))</f>
        <v>347336399.66947949</v>
      </c>
      <c r="Z86" s="316">
        <f>Z30*_xlfn.IFNA(INDEX('General Inputs'!$E$9:$AF$11,MATCH('REC Spending'!$B86,'General Inputs'!$B$9:$B$11,0),MATCH('REC Spending'!$D86,'General Inputs'!$E$8:$AB$8,0)),SUMIFS('General Inputs'!$D$9:$D$11,'General Inputs'!$B$9:$B$11,'REC Spending'!$B86))</f>
        <v>55441655.538791656</v>
      </c>
      <c r="AB86" s="310"/>
      <c r="AC86" s="309">
        <f>AC30*_xlfn.IFNA(INDEX('General Inputs'!$E$9:$AF$11,MATCH('REC Spending'!$B86,'General Inputs'!$B$9:$B$11,0),MATCH('REC Spending'!$D86,'General Inputs'!$E$8:$AB$8,0)),SUMIFS('General Inputs'!$D$9:$D$11,'General Inputs'!$B$9:$B$11,'REC Spending'!$B86))</f>
        <v>18278413.097553778</v>
      </c>
      <c r="AE86" s="50">
        <f t="shared" si="68"/>
        <v>326501115.82437003</v>
      </c>
      <c r="AF86" s="50">
        <f t="shared" si="68"/>
        <v>1353173149.5012207</v>
      </c>
      <c r="AG86" s="50">
        <f t="shared" si="69"/>
        <v>18278413.097553778</v>
      </c>
      <c r="AH86" s="50">
        <f t="shared" si="70"/>
        <v>1697952678.4231443</v>
      </c>
    </row>
    <row r="87" spans="2:34">
      <c r="B87" s="20" t="s">
        <v>45</v>
      </c>
      <c r="C87" s="62" t="s">
        <v>231</v>
      </c>
      <c r="D87" s="20" t="s">
        <v>41</v>
      </c>
      <c r="E87" s="314">
        <f>SUMIFS('ABP Under Contract'!$C66:$Z66,'ABP Under Contract'!$C$6:$Z$6,'REC Spending'!$B87,'ABP Under Contract'!$C$7:$Z$7,'REC Spending'!E$4,'ABP Under Contract'!$C$8:$Z$8,'REC Spending'!E$7)</f>
        <v>0</v>
      </c>
      <c r="F87" s="314">
        <f>SUMIFS('ABP Under Contract'!$C66:$Z66,'ABP Under Contract'!$C$6:$Z$6,'REC Spending'!$B87,'ABP Under Contract'!$C$7:$Z$7,'REC Spending'!F$4,'ABP Under Contract'!$C$8:$Z$8,'REC Spending'!F$7)</f>
        <v>0</v>
      </c>
      <c r="G87" s="314">
        <f>SUMIFS('ABP Under Contract'!$C66:$Z66,'ABP Under Contract'!$C$6:$Z$6,'REC Spending'!$B87,'ABP Under Contract'!$C$7:$Z$7,'REC Spending'!G$4,'ABP Under Contract'!$C$8:$Z$8,'REC Spending'!G$7)</f>
        <v>35225204.299999997</v>
      </c>
      <c r="H87" s="314">
        <f>SUMIFS('ABP Under Contract'!$C66:$Z66,'ABP Under Contract'!$C$6:$Z$6,'REC Spending'!$B87,'ABP Under Contract'!$C$7:$Z$7,'REC Spending'!H$4,'ABP Under Contract'!$C$8:$Z$8,'REC Spending'!H$7)</f>
        <v>934373.01</v>
      </c>
      <c r="I87" s="314">
        <f>SUMIFS('ABP Under Contract'!$C66:$Z66,'ABP Under Contract'!$C$6:$Z$6,'REC Spending'!$B87,'ABP Under Contract'!$C$7:$Z$7,'REC Spending'!I$4,'ABP Under Contract'!$C$8:$Z$8,'REC Spending'!I$7)</f>
        <v>0</v>
      </c>
      <c r="J87" s="314">
        <f>SUMIFS('ABP Under Contract'!$C66:$Z66,'ABP Under Contract'!$C$6:$Z$6,'REC Spending'!$B87,'ABP Under Contract'!$C$7:$Z$7,'REC Spending'!J$4,'ABP Under Contract'!$C$8:$Z$8,'REC Spending'!J$7)</f>
        <v>23042165</v>
      </c>
      <c r="K87" s="316">
        <f>K31*_xlfn.IFNA(INDEX('General Inputs'!$E$9:$AF$11,MATCH('REC Spending'!$B87,'General Inputs'!$B$9:$B$11,0),MATCH('REC Spending'!$D87,'General Inputs'!$E$8:$AB$8,0)),SUMIFS('General Inputs'!$D$9:$D$11,'General Inputs'!$B$9:$B$11,'REC Spending'!$B87))</f>
        <v>95801537.451192036</v>
      </c>
      <c r="L87" s="316">
        <f>L31*_xlfn.IFNA(INDEX('General Inputs'!$E$9:$AF$11,MATCH('REC Spending'!$B87,'General Inputs'!$B$9:$B$11,0),MATCH('REC Spending'!$D87,'General Inputs'!$E$8:$AB$8,0)),SUMIFS('General Inputs'!$D$9:$D$11,'General Inputs'!$B$9:$B$11,'REC Spending'!$B87))</f>
        <v>114641132.36685756</v>
      </c>
      <c r="M87" s="316">
        <f>M31*_xlfn.IFNA(INDEX('General Inputs'!$E$9:$AF$11,MATCH('REC Spending'!$B87,'General Inputs'!$B$9:$B$11,0),MATCH('REC Spending'!$D87,'General Inputs'!$E$8:$AB$8,0)),SUMIFS('General Inputs'!$D$9:$D$11,'General Inputs'!$B$9:$B$11,'REC Spending'!$B87))</f>
        <v>6140261.4798155259</v>
      </c>
      <c r="N87" s="297">
        <v>0</v>
      </c>
      <c r="O87" s="297">
        <v>0</v>
      </c>
      <c r="P87" s="297">
        <v>0</v>
      </c>
      <c r="Q87" s="316">
        <f>Q31*_xlfn.IFNA(INDEX('General Inputs'!$E$9:$AF$11,MATCH('REC Spending'!$B87,'General Inputs'!$B$9:$B$11,0),MATCH('REC Spending'!$D87,'General Inputs'!$E$8:$AB$8,0)),SUMIFS('General Inputs'!$D$9:$D$11,'General Inputs'!$B$9:$B$11,'REC Spending'!$B87))</f>
        <v>39681538.84066385</v>
      </c>
      <c r="R87" s="316">
        <f>R31*_xlfn.IFNA(INDEX('General Inputs'!$E$9:$AF$11,MATCH('REC Spending'!$B87,'General Inputs'!$B$9:$B$11,0),MATCH('REC Spending'!$D87,'General Inputs'!$E$8:$AB$8,0)),SUMIFS('General Inputs'!$D$9:$D$11,'General Inputs'!$B$9:$B$11,'REC Spending'!$B87))</f>
        <v>36270502.073370196</v>
      </c>
      <c r="S87" s="316">
        <f>S31*_xlfn.IFNA(INDEX('General Inputs'!$E$9:$AF$11,MATCH('REC Spending'!$B87,'General Inputs'!$B$9:$B$11,0),MATCH('REC Spending'!$D87,'General Inputs'!$E$8:$AB$8,0)),SUMIFS('General Inputs'!$D$9:$D$11,'General Inputs'!$B$9:$B$11,'REC Spending'!$B87))</f>
        <v>30992981.579422645</v>
      </c>
      <c r="T87" s="316">
        <f>T31*_xlfn.IFNA(INDEX('General Inputs'!$E$9:$AF$11,MATCH('REC Spending'!$B87,'General Inputs'!$B$9:$B$11,0),MATCH('REC Spending'!$D87,'General Inputs'!$E$8:$AB$8,0)),SUMIFS('General Inputs'!$D$9:$D$11,'General Inputs'!$B$9:$B$11,'REC Spending'!$B87))</f>
        <v>122690193.0670882</v>
      </c>
      <c r="U87" s="316">
        <f>U31*_xlfn.IFNA(INDEX('General Inputs'!$E$9:$AF$11,MATCH('REC Spending'!$B87,'General Inputs'!$B$9:$B$11,0),MATCH('REC Spending'!$D87,'General Inputs'!$E$8:$AB$8,0)),SUMIFS('General Inputs'!$D$9:$D$11,'General Inputs'!$B$9:$B$11,'REC Spending'!$B87))</f>
        <v>83318100.760052621</v>
      </c>
      <c r="V87" s="316">
        <f>V31*_xlfn.IFNA(INDEX('General Inputs'!$E$9:$AF$11,MATCH('REC Spending'!$B87,'General Inputs'!$B$9:$B$11,0),MATCH('REC Spending'!$D87,'General Inputs'!$E$8:$AB$8,0)),SUMIFS('General Inputs'!$D$9:$D$11,'General Inputs'!$B$9:$B$11,'REC Spending'!$B87))</f>
        <v>10481136.567814898</v>
      </c>
      <c r="W87" s="316">
        <f>W31*_xlfn.IFNA(INDEX('General Inputs'!$E$9:$AF$11,MATCH('REC Spending'!$B87,'General Inputs'!$B$9:$B$11,0),MATCH('REC Spending'!$D87,'General Inputs'!$E$8:$AB$8,0)),SUMIFS('General Inputs'!$D$9:$D$11,'General Inputs'!$B$9:$B$11,'REC Spending'!$B87))</f>
        <v>34436646.199358501</v>
      </c>
      <c r="X87" s="316">
        <f>X31*_xlfn.IFNA(INDEX('General Inputs'!$E$9:$AF$11,MATCH('REC Spending'!$B87,'General Inputs'!$B$9:$B$11,0),MATCH('REC Spending'!$D87,'General Inputs'!$E$8:$AB$8,0)),SUMIFS('General Inputs'!$D$9:$D$11,'General Inputs'!$B$9:$B$11,'REC Spending'!$B87))</f>
        <v>651192122.08506989</v>
      </c>
      <c r="Y87" s="316">
        <f>Y31*_xlfn.IFNA(INDEX('General Inputs'!$E$9:$AF$11,MATCH('REC Spending'!$B87,'General Inputs'!$B$9:$B$11,0),MATCH('REC Spending'!$D87,'General Inputs'!$E$8:$AB$8,0)),SUMIFS('General Inputs'!$D$9:$D$11,'General Inputs'!$B$9:$B$11,'REC Spending'!$B87))</f>
        <v>360689932.34512413</v>
      </c>
      <c r="Z87" s="316">
        <f>Z31*_xlfn.IFNA(INDEX('General Inputs'!$E$9:$AF$11,MATCH('REC Spending'!$B87,'General Inputs'!$B$9:$B$11,0),MATCH('REC Spending'!$D87,'General Inputs'!$E$8:$AB$8,0)),SUMIFS('General Inputs'!$D$9:$D$11,'General Inputs'!$B$9:$B$11,'REC Spending'!$B87))</f>
        <v>58417334.594349086</v>
      </c>
      <c r="AB87" s="310"/>
      <c r="AC87" s="309">
        <f>AC31*_xlfn.IFNA(INDEX('General Inputs'!$E$9:$AF$11,MATCH('REC Spending'!$B87,'General Inputs'!$B$9:$B$11,0),MATCH('REC Spending'!$D87,'General Inputs'!$E$8:$AB$8,0)),SUMIFS('General Inputs'!$D$9:$D$11,'General Inputs'!$B$9:$B$11,'REC Spending'!$B87))</f>
        <v>18358480.517819576</v>
      </c>
      <c r="AE87" s="50">
        <f t="shared" si="68"/>
        <v>315466212.44852901</v>
      </c>
      <c r="AF87" s="50">
        <f t="shared" si="68"/>
        <v>1388488949.2716501</v>
      </c>
      <c r="AG87" s="50">
        <f t="shared" si="69"/>
        <v>18358480.517819576</v>
      </c>
      <c r="AH87" s="50">
        <f t="shared" si="70"/>
        <v>1722313642.2379987</v>
      </c>
    </row>
    <row r="88" spans="2:34">
      <c r="B88" s="20" t="s">
        <v>45</v>
      </c>
      <c r="C88" s="62" t="s">
        <v>231</v>
      </c>
      <c r="D88" s="20" t="s">
        <v>42</v>
      </c>
      <c r="E88" s="314">
        <f>SUMIFS('ABP Under Contract'!$C67:$Z67,'ABP Under Contract'!$C$6:$Z$6,'REC Spending'!$B88,'ABP Under Contract'!$C$7:$Z$7,'REC Spending'!E$4,'ABP Under Contract'!$C$8:$Z$8,'REC Spending'!E$7)</f>
        <v>0</v>
      </c>
      <c r="F88" s="314">
        <f>SUMIFS('ABP Under Contract'!$C67:$Z67,'ABP Under Contract'!$C$6:$Z$6,'REC Spending'!$B88,'ABP Under Contract'!$C$7:$Z$7,'REC Spending'!F$4,'ABP Under Contract'!$C$8:$Z$8,'REC Spending'!F$7)</f>
        <v>0</v>
      </c>
      <c r="G88" s="314">
        <f>SUMIFS('ABP Under Contract'!$C67:$Z67,'ABP Under Contract'!$C$6:$Z$6,'REC Spending'!$B88,'ABP Under Contract'!$C$7:$Z$7,'REC Spending'!G$4,'ABP Under Contract'!$C$8:$Z$8,'REC Spending'!G$7)</f>
        <v>19349686.5</v>
      </c>
      <c r="H88" s="314">
        <f>SUMIFS('ABP Under Contract'!$C67:$Z67,'ABP Under Contract'!$C$6:$Z$6,'REC Spending'!$B88,'ABP Under Contract'!$C$7:$Z$7,'REC Spending'!H$4,'ABP Under Contract'!$C$8:$Z$8,'REC Spending'!H$7)</f>
        <v>872893.2</v>
      </c>
      <c r="I88" s="314">
        <f>SUMIFS('ABP Under Contract'!$C67:$Z67,'ABP Under Contract'!$C$6:$Z$6,'REC Spending'!$B88,'ABP Under Contract'!$C$7:$Z$7,'REC Spending'!I$4,'ABP Under Contract'!$C$8:$Z$8,'REC Spending'!I$7)</f>
        <v>0</v>
      </c>
      <c r="J88" s="314">
        <f>SUMIFS('ABP Under Contract'!$C67:$Z67,'ABP Under Contract'!$C$6:$Z$6,'REC Spending'!$B88,'ABP Under Contract'!$C$7:$Z$7,'REC Spending'!J$4,'ABP Under Contract'!$C$8:$Z$8,'REC Spending'!J$7)</f>
        <v>22925504.91</v>
      </c>
      <c r="K88" s="316">
        <f>K32*_xlfn.IFNA(INDEX('General Inputs'!$E$9:$AF$11,MATCH('REC Spending'!$B88,'General Inputs'!$B$9:$B$11,0),MATCH('REC Spending'!$D88,'General Inputs'!$E$8:$AB$8,0)),SUMIFS('General Inputs'!$D$9:$D$11,'General Inputs'!$B$9:$B$11,'REC Spending'!$B88))</f>
        <v>93433962.374201283</v>
      </c>
      <c r="L88" s="316">
        <f>L32*_xlfn.IFNA(INDEX('General Inputs'!$E$9:$AF$11,MATCH('REC Spending'!$B88,'General Inputs'!$B$9:$B$11,0),MATCH('REC Spending'!$D88,'General Inputs'!$E$8:$AB$8,0)),SUMIFS('General Inputs'!$D$9:$D$11,'General Inputs'!$B$9:$B$11,'REC Spending'!$B88))</f>
        <v>111067676.78805915</v>
      </c>
      <c r="M88" s="316">
        <f>M32*_xlfn.IFNA(INDEX('General Inputs'!$E$9:$AF$11,MATCH('REC Spending'!$B88,'General Inputs'!$B$9:$B$11,0),MATCH('REC Spending'!$D88,'General Inputs'!$E$8:$AB$8,0)),SUMIFS('General Inputs'!$D$9:$D$11,'General Inputs'!$B$9:$B$11,'REC Spending'!$B88))</f>
        <v>6018659.8361728583</v>
      </c>
      <c r="N88" s="297">
        <v>0</v>
      </c>
      <c r="O88" s="297">
        <v>0</v>
      </c>
      <c r="P88" s="297">
        <v>0</v>
      </c>
      <c r="Q88" s="316">
        <f>Q32*_xlfn.IFNA(INDEX('General Inputs'!$E$9:$AF$11,MATCH('REC Spending'!$B88,'General Inputs'!$B$9:$B$11,0),MATCH('REC Spending'!$D88,'General Inputs'!$E$8:$AB$8,0)),SUMIFS('General Inputs'!$D$9:$D$11,'General Inputs'!$B$9:$B$11,'REC Spending'!$B88))</f>
        <v>39716307.889343314</v>
      </c>
      <c r="R88" s="316">
        <f>R32*_xlfn.IFNA(INDEX('General Inputs'!$E$9:$AF$11,MATCH('REC Spending'!$B88,'General Inputs'!$B$9:$B$11,0),MATCH('REC Spending'!$D88,'General Inputs'!$E$8:$AB$8,0)),SUMIFS('General Inputs'!$D$9:$D$11,'General Inputs'!$B$9:$B$11,'REC Spending'!$B88))</f>
        <v>34850191.069808297</v>
      </c>
      <c r="S88" s="316">
        <f>S32*_xlfn.IFNA(INDEX('General Inputs'!$E$9:$AF$11,MATCH('REC Spending'!$B88,'General Inputs'!$B$9:$B$11,0),MATCH('REC Spending'!$D88,'General Inputs'!$E$8:$AB$8,0)),SUMIFS('General Inputs'!$D$9:$D$11,'General Inputs'!$B$9:$B$11,'REC Spending'!$B88))</f>
        <v>29779332.187930919</v>
      </c>
      <c r="T88" s="316">
        <f>T32*_xlfn.IFNA(INDEX('General Inputs'!$E$9:$AF$11,MATCH('REC Spending'!$B88,'General Inputs'!$B$9:$B$11,0),MATCH('REC Spending'!$D88,'General Inputs'!$E$8:$AB$8,0)),SUMIFS('General Inputs'!$D$9:$D$11,'General Inputs'!$B$9:$B$11,'REC Spending'!$B88))</f>
        <v>125470146.18183801</v>
      </c>
      <c r="U88" s="316">
        <f>U32*_xlfn.IFNA(INDEX('General Inputs'!$E$9:$AF$11,MATCH('REC Spending'!$B88,'General Inputs'!$B$9:$B$11,0),MATCH('REC Spending'!$D88,'General Inputs'!$E$8:$AB$8,0)),SUMIFS('General Inputs'!$D$9:$D$11,'General Inputs'!$B$9:$B$11,'REC Spending'!$B88))</f>
        <v>85021199.815486267</v>
      </c>
      <c r="V88" s="316">
        <f>V32*_xlfn.IFNA(INDEX('General Inputs'!$E$9:$AF$11,MATCH('REC Spending'!$B88,'General Inputs'!$B$9:$B$11,0),MATCH('REC Spending'!$D88,'General Inputs'!$E$8:$AB$8,0)),SUMIFS('General Inputs'!$D$9:$D$11,'General Inputs'!$B$9:$B$11,'REC Spending'!$B88))</f>
        <v>10070707.355476199</v>
      </c>
      <c r="W88" s="316">
        <f>W32*_xlfn.IFNA(INDEX('General Inputs'!$E$9:$AF$11,MATCH('REC Spending'!$B88,'General Inputs'!$B$9:$B$11,0),MATCH('REC Spending'!$D88,'General Inputs'!$E$8:$AB$8,0)),SUMIFS('General Inputs'!$D$9:$D$11,'General Inputs'!$B$9:$B$11,'REC Spending'!$B88))</f>
        <v>33088146.875478793</v>
      </c>
      <c r="X88" s="316">
        <f>X32*_xlfn.IFNA(INDEX('General Inputs'!$E$9:$AF$11,MATCH('REC Spending'!$B88,'General Inputs'!$B$9:$B$11,0),MATCH('REC Spending'!$D88,'General Inputs'!$E$8:$AB$8,0)),SUMIFS('General Inputs'!$D$9:$D$11,'General Inputs'!$B$9:$B$11,'REC Spending'!$B88))</f>
        <v>662378923.7785753</v>
      </c>
      <c r="Y88" s="316">
        <f>Y32*_xlfn.IFNA(INDEX('General Inputs'!$E$9:$AF$11,MATCH('REC Spending'!$B88,'General Inputs'!$B$9:$B$11,0),MATCH('REC Spending'!$D88,'General Inputs'!$E$8:$AB$8,0)),SUMIFS('General Inputs'!$D$9:$D$11,'General Inputs'!$B$9:$B$11,'REC Spending'!$B88))</f>
        <v>369487810.08683813</v>
      </c>
      <c r="Z88" s="316">
        <f>Z32*_xlfn.IFNA(INDEX('General Inputs'!$E$9:$AF$11,MATCH('REC Spending'!$B88,'General Inputs'!$B$9:$B$11,0),MATCH('REC Spending'!$D88,'General Inputs'!$E$8:$AB$8,0)),SUMIFS('General Inputs'!$D$9:$D$11,'General Inputs'!$B$9:$B$11,'REC Spending'!$B88))</f>
        <v>60928653.857680805</v>
      </c>
      <c r="AB88" s="310"/>
      <c r="AC88" s="309">
        <f>AC32*_xlfn.IFNA(INDEX('General Inputs'!$E$9:$AF$11,MATCH('REC Spending'!$B88,'General Inputs'!$B$9:$B$11,0),MATCH('REC Spending'!$D88,'General Inputs'!$E$8:$AB$8,0)),SUMIFS('General Inputs'!$D$9:$D$11,'General Inputs'!$B$9:$B$11,'REC Spending'!$B88))</f>
        <v>18438894.581386365</v>
      </c>
      <c r="AE88" s="50">
        <f t="shared" si="68"/>
        <v>293384691.49777657</v>
      </c>
      <c r="AF88" s="50">
        <f t="shared" si="68"/>
        <v>1411075111.2091126</v>
      </c>
      <c r="AG88" s="50">
        <f t="shared" si="69"/>
        <v>18438894.581386365</v>
      </c>
      <c r="AH88" s="50">
        <f t="shared" si="70"/>
        <v>1722898697.2882755</v>
      </c>
    </row>
    <row r="89" spans="2:34">
      <c r="B89" s="20" t="s">
        <v>45</v>
      </c>
      <c r="C89" s="62" t="s">
        <v>231</v>
      </c>
      <c r="D89" s="20" t="s">
        <v>43</v>
      </c>
      <c r="E89" s="314">
        <f>SUMIFS('ABP Under Contract'!$C68:$Z68,'ABP Under Contract'!$C$6:$Z$6,'REC Spending'!$B89,'ABP Under Contract'!$C$7:$Z$7,'REC Spending'!E$4,'ABP Under Contract'!$C$8:$Z$8,'REC Spending'!E$7)</f>
        <v>0</v>
      </c>
      <c r="F89" s="314">
        <f>SUMIFS('ABP Under Contract'!$C68:$Z68,'ABP Under Contract'!$C$6:$Z$6,'REC Spending'!$B89,'ABP Under Contract'!$C$7:$Z$7,'REC Spending'!F$4,'ABP Under Contract'!$C$8:$Z$8,'REC Spending'!F$7)</f>
        <v>0</v>
      </c>
      <c r="G89" s="314">
        <f>SUMIFS('ABP Under Contract'!$C68:$Z68,'ABP Under Contract'!$C$6:$Z$6,'REC Spending'!$B89,'ABP Under Contract'!$C$7:$Z$7,'REC Spending'!G$4,'ABP Under Contract'!$C$8:$Z$8,'REC Spending'!G$7)</f>
        <v>243811.5</v>
      </c>
      <c r="H89" s="314">
        <f>SUMIFS('ABP Under Contract'!$C68:$Z68,'ABP Under Contract'!$C$6:$Z$6,'REC Spending'!$B89,'ABP Under Contract'!$C$7:$Z$7,'REC Spending'!H$4,'ABP Under Contract'!$C$8:$Z$8,'REC Spending'!H$7)</f>
        <v>0</v>
      </c>
      <c r="I89" s="314">
        <f>SUMIFS('ABP Under Contract'!$C68:$Z68,'ABP Under Contract'!$C$6:$Z$6,'REC Spending'!$B89,'ABP Under Contract'!$C$7:$Z$7,'REC Spending'!I$4,'ABP Under Contract'!$C$8:$Z$8,'REC Spending'!I$7)</f>
        <v>0</v>
      </c>
      <c r="J89" s="314">
        <f>SUMIFS('ABP Under Contract'!$C68:$Z68,'ABP Under Contract'!$C$6:$Z$6,'REC Spending'!$B89,'ABP Under Contract'!$C$7:$Z$7,'REC Spending'!J$4,'ABP Under Contract'!$C$8:$Z$8,'REC Spending'!J$7)</f>
        <v>725813.83000000007</v>
      </c>
      <c r="K89" s="316">
        <f>K33*_xlfn.IFNA(INDEX('General Inputs'!$E$9:$AF$11,MATCH('REC Spending'!$B89,'General Inputs'!$B$9:$B$11,0),MATCH('REC Spending'!$D89,'General Inputs'!$E$8:$AB$8,0)),SUMIFS('General Inputs'!$D$9:$D$11,'General Inputs'!$B$9:$B$11,'REC Spending'!$B89))</f>
        <v>91012821.500024527</v>
      </c>
      <c r="L89" s="316">
        <f>L33*_xlfn.IFNA(INDEX('General Inputs'!$E$9:$AF$11,MATCH('REC Spending'!$B89,'General Inputs'!$B$9:$B$11,0),MATCH('REC Spending'!$D89,'General Inputs'!$E$8:$AB$8,0)),SUMIFS('General Inputs'!$D$9:$D$11,'General Inputs'!$B$9:$B$11,'REC Spending'!$B89))</f>
        <v>107459704.47318876</v>
      </c>
      <c r="M89" s="316">
        <f>M33*_xlfn.IFNA(INDEX('General Inputs'!$E$9:$AF$11,MATCH('REC Spending'!$B89,'General Inputs'!$B$9:$B$11,0),MATCH('REC Spending'!$D89,'General Inputs'!$E$8:$AB$8,0)),SUMIFS('General Inputs'!$D$9:$D$11,'General Inputs'!$B$9:$B$11,'REC Spending'!$B89))</f>
        <v>5896022.9221866373</v>
      </c>
      <c r="N89" s="297">
        <v>0</v>
      </c>
      <c r="O89" s="297">
        <v>0</v>
      </c>
      <c r="P89" s="297">
        <v>0</v>
      </c>
      <c r="Q89" s="316">
        <f>Q33*_xlfn.IFNA(INDEX('General Inputs'!$E$9:$AF$11,MATCH('REC Spending'!$B89,'General Inputs'!$B$9:$B$11,0),MATCH('REC Spending'!$D89,'General Inputs'!$E$8:$AB$8,0)),SUMIFS('General Inputs'!$D$9:$D$11,'General Inputs'!$B$9:$B$11,'REC Spending'!$B89))</f>
        <v>39750989.473977819</v>
      </c>
      <c r="R89" s="316">
        <f>R33*_xlfn.IFNA(INDEX('General Inputs'!$E$9:$AF$11,MATCH('REC Spending'!$B89,'General Inputs'!$B$9:$B$11,0),MATCH('REC Spending'!$D89,'General Inputs'!$E$8:$AB$8,0)),SUMIFS('General Inputs'!$D$9:$D$11,'General Inputs'!$B$9:$B$11,'REC Spending'!$B89))</f>
        <v>33485398.465339877</v>
      </c>
      <c r="S89" s="316">
        <f>S33*_xlfn.IFNA(INDEX('General Inputs'!$E$9:$AF$11,MATCH('REC Spending'!$B89,'General Inputs'!$B$9:$B$11,0),MATCH('REC Spending'!$D89,'General Inputs'!$E$8:$AB$8,0)),SUMIFS('General Inputs'!$D$9:$D$11,'General Inputs'!$B$9:$B$11,'REC Spending'!$B89))</f>
        <v>28613123.019818023</v>
      </c>
      <c r="T89" s="316">
        <f>T33*_xlfn.IFNA(INDEX('General Inputs'!$E$9:$AF$11,MATCH('REC Spending'!$B89,'General Inputs'!$B$9:$B$11,0),MATCH('REC Spending'!$D89,'General Inputs'!$E$8:$AB$8,0)),SUMIFS('General Inputs'!$D$9:$D$11,'General Inputs'!$B$9:$B$11,'REC Spending'!$B89))</f>
        <v>128109549.88712068</v>
      </c>
      <c r="U89" s="316">
        <f>U33*_xlfn.IFNA(INDEX('General Inputs'!$E$9:$AF$11,MATCH('REC Spending'!$B89,'General Inputs'!$B$9:$B$11,0),MATCH('REC Spending'!$D89,'General Inputs'!$E$8:$AB$8,0)),SUMIFS('General Inputs'!$D$9:$D$11,'General Inputs'!$B$9:$B$11,'REC Spending'!$B89))</f>
        <v>86636850.991004348</v>
      </c>
      <c r="V89" s="316">
        <f>V33*_xlfn.IFNA(INDEX('General Inputs'!$E$9:$AF$11,MATCH('REC Spending'!$B89,'General Inputs'!$B$9:$B$11,0),MATCH('REC Spending'!$D89,'General Inputs'!$E$8:$AB$8,0)),SUMIFS('General Inputs'!$D$9:$D$11,'General Inputs'!$B$9:$B$11,'REC Spending'!$B89))</f>
        <v>9676321.3708200958</v>
      </c>
      <c r="W89" s="316">
        <f>W33*_xlfn.IFNA(INDEX('General Inputs'!$E$9:$AF$11,MATCH('REC Spending'!$B89,'General Inputs'!$B$9:$B$11,0),MATCH('REC Spending'!$D89,'General Inputs'!$E$8:$AB$8,0)),SUMIFS('General Inputs'!$D$9:$D$11,'General Inputs'!$B$9:$B$11,'REC Spending'!$B89))</f>
        <v>31792358.910908919</v>
      </c>
      <c r="X89" s="316">
        <f>X33*_xlfn.IFNA(INDEX('General Inputs'!$E$9:$AF$11,MATCH('REC Spending'!$B89,'General Inputs'!$B$9:$B$11,0),MATCH('REC Spending'!$D89,'General Inputs'!$E$8:$AB$8,0)),SUMIFS('General Inputs'!$D$9:$D$11,'General Inputs'!$B$9:$B$11,'REC Spending'!$B89))</f>
        <v>671899622.07677913</v>
      </c>
      <c r="Y89" s="316">
        <f>Y33*_xlfn.IFNA(INDEX('General Inputs'!$E$9:$AF$11,MATCH('REC Spending'!$B89,'General Inputs'!$B$9:$B$11,0),MATCH('REC Spending'!$D89,'General Inputs'!$E$8:$AB$8,0)),SUMIFS('General Inputs'!$D$9:$D$11,'General Inputs'!$B$9:$B$11,'REC Spending'!$B89))</f>
        <v>377102027.78596467</v>
      </c>
      <c r="Z89" s="316">
        <f>Z33*_xlfn.IFNA(INDEX('General Inputs'!$E$9:$AF$11,MATCH('REC Spending'!$B89,'General Inputs'!$B$9:$B$11,0),MATCH('REC Spending'!$D89,'General Inputs'!$E$8:$AB$8,0)),SUMIFS('General Inputs'!$D$9:$D$11,'General Inputs'!$B$9:$B$11,'REC Spending'!$B89))</f>
        <v>63302916.450000837</v>
      </c>
      <c r="AB89" s="310"/>
      <c r="AC89" s="309">
        <f>AC33*_xlfn.IFNA(INDEX('General Inputs'!$E$9:$AF$11,MATCH('REC Spending'!$B89,'General Inputs'!$B$9:$B$11,0),MATCH('REC Spending'!$D89,'General Inputs'!$E$8:$AB$8,0)),SUMIFS('General Inputs'!$D$9:$D$11,'General Inputs'!$B$9:$B$11,'REC Spending'!$B89))</f>
        <v>18519656.772285096</v>
      </c>
      <c r="AE89" s="50">
        <f t="shared" si="68"/>
        <v>245089163.69937778</v>
      </c>
      <c r="AF89" s="50">
        <f t="shared" si="68"/>
        <v>1430618168.9577565</v>
      </c>
      <c r="AG89" s="50">
        <f t="shared" si="69"/>
        <v>18519656.772285096</v>
      </c>
      <c r="AH89" s="50">
        <f t="shared" si="70"/>
        <v>1694226989.4294193</v>
      </c>
    </row>
    <row r="90" spans="2:34">
      <c r="C90" s="200"/>
    </row>
    <row r="91" spans="2:34">
      <c r="C91" s="200"/>
    </row>
    <row r="92" spans="2:34">
      <c r="B92" s="20" t="s">
        <v>46</v>
      </c>
      <c r="C92" s="62" t="s">
        <v>46</v>
      </c>
      <c r="D92" s="20" t="s">
        <v>88</v>
      </c>
      <c r="E92" s="89">
        <f>SUMIFS('ABP Under Contract'!$C43:$Z43,'ABP Under Contract'!$C$6:$Z$6,'REC Spending'!$B92,'ABP Under Contract'!$C$7:$Z$7,'REC Spending'!E$4,'ABP Under Contract'!$C$8:$Z$8,'REC Spending'!E$7)</f>
        <v>0</v>
      </c>
      <c r="F92" s="89">
        <f>SUMIFS('ABP Under Contract'!$C43:$Z43,'ABP Under Contract'!$C$6:$Z$6,'REC Spending'!$B92,'ABP Under Contract'!$C$7:$Z$7,'REC Spending'!F$4,'ABP Under Contract'!$C$8:$Z$8,'REC Spending'!F$7)</f>
        <v>40121.536</v>
      </c>
      <c r="G92" s="89">
        <f>SUMIFS('ABP Under Contract'!$C43:$Z43,'ABP Under Contract'!$C$6:$Z$6,'REC Spending'!$B92,'ABP Under Contract'!$C$7:$Z$7,'REC Spending'!G$4,'ABP Under Contract'!$C$8:$Z$8,'REC Spending'!G$7)</f>
        <v>0</v>
      </c>
      <c r="H92" s="89">
        <f>SUMIFS('ABP Under Contract'!$C43:$Z43,'ABP Under Contract'!$C$6:$Z$6,'REC Spending'!$B92,'ABP Under Contract'!$C$7:$Z$7,'REC Spending'!H$4,'ABP Under Contract'!$C$8:$Z$8,'REC Spending'!H$7)</f>
        <v>0</v>
      </c>
      <c r="I92" s="89">
        <f>SUMIFS('ABP Under Contract'!$C43:$Z43,'ABP Under Contract'!$C$6:$Z$6,'REC Spending'!$B92,'ABP Under Contract'!$C$7:$Z$7,'REC Spending'!I$4,'ABP Under Contract'!$C$8:$Z$8,'REC Spending'!I$7)</f>
        <v>0</v>
      </c>
      <c r="J92" s="89">
        <f>SUMIFS('ABP Under Contract'!$C43:$Z43,'ABP Under Contract'!$C$6:$Z$6,'REC Spending'!$B92,'ABP Under Contract'!$C$7:$Z$7,'REC Spending'!J$4,'ABP Under Contract'!$C$8:$Z$8,'REC Spending'!J$7)</f>
        <v>0</v>
      </c>
      <c r="K92" s="317">
        <f>K8*_xlfn.IFNA(INDEX('General Inputs'!$E$9:$AF$11,MATCH('REC Spending'!$B92,'General Inputs'!$B$9:$B$11,0),MATCH('REC Spending'!$D92,'General Inputs'!$E$8:$AB$8,0)),SUMIFS('General Inputs'!$D$9:$D$11,'General Inputs'!$B$9:$B$11,'REC Spending'!$B92))</f>
        <v>0</v>
      </c>
      <c r="L92" s="317">
        <f>L8*_xlfn.IFNA(INDEX('General Inputs'!$E$9:$AF$11,MATCH('REC Spending'!$B92,'General Inputs'!$B$9:$B$11,0),MATCH('REC Spending'!$D92,'General Inputs'!$E$8:$AB$8,0)),SUMIFS('General Inputs'!$D$9:$D$11,'General Inputs'!$B$9:$B$11,'REC Spending'!$B92))</f>
        <v>0</v>
      </c>
      <c r="M92" s="317">
        <f>M8*_xlfn.IFNA(INDEX('General Inputs'!$E$9:$AF$11,MATCH('REC Spending'!$B92,'General Inputs'!$B$9:$B$11,0),MATCH('REC Spending'!$D92,'General Inputs'!$E$8:$AB$8,0)),SUMIFS('General Inputs'!$D$9:$D$11,'General Inputs'!$B$9:$B$11,'REC Spending'!$B92))</f>
        <v>0</v>
      </c>
      <c r="N92" s="37">
        <v>0</v>
      </c>
      <c r="O92" s="37">
        <v>0</v>
      </c>
      <c r="P92" s="37">
        <v>9408.9599999999991</v>
      </c>
      <c r="Q92" s="317">
        <f>Q8*_xlfn.IFNA(INDEX('General Inputs'!$E$9:$AF$11,MATCH('REC Spending'!$B92,'General Inputs'!$B$9:$B$11,0),MATCH('REC Spending'!$D92,'General Inputs'!$E$8:$AB$8,0)),SUMIFS('General Inputs'!$D$9:$D$11,'General Inputs'!$B$9:$B$11,'REC Spending'!$B92))</f>
        <v>56355.223757936954</v>
      </c>
      <c r="R92" s="317">
        <f>R8*_xlfn.IFNA(INDEX('General Inputs'!$E$9:$AF$11,MATCH('REC Spending'!$B92,'General Inputs'!$B$9:$B$11,0),MATCH('REC Spending'!$D92,'General Inputs'!$E$8:$AB$8,0)),SUMIFS('General Inputs'!$D$9:$D$11,'General Inputs'!$B$9:$B$11,'REC Spending'!$B92))</f>
        <v>0</v>
      </c>
      <c r="S92" s="317">
        <f>S8*_xlfn.IFNA(INDEX('General Inputs'!$E$9:$AF$11,MATCH('REC Spending'!$B92,'General Inputs'!$B$9:$B$11,0),MATCH('REC Spending'!$D92,'General Inputs'!$E$8:$AB$8,0)),SUMIFS('General Inputs'!$D$9:$D$11,'General Inputs'!$B$9:$B$11,'REC Spending'!$B92))</f>
        <v>0</v>
      </c>
      <c r="T92" s="317">
        <f>T8*_xlfn.IFNA(INDEX('General Inputs'!$E$9:$AF$11,MATCH('REC Spending'!$B92,'General Inputs'!$B$9:$B$11,0),MATCH('REC Spending'!$D92,'General Inputs'!$E$8:$AB$8,0)),SUMIFS('General Inputs'!$D$9:$D$11,'General Inputs'!$B$9:$B$11,'REC Spending'!$B92))</f>
        <v>0</v>
      </c>
      <c r="U92" s="317">
        <f>U8*_xlfn.IFNA(INDEX('General Inputs'!$E$9:$AF$11,MATCH('REC Spending'!$B92,'General Inputs'!$B$9:$B$11,0),MATCH('REC Spending'!$D92,'General Inputs'!$E$8:$AB$8,0)),SUMIFS('General Inputs'!$D$9:$D$11,'General Inputs'!$B$9:$B$11,'REC Spending'!$B92))</f>
        <v>0</v>
      </c>
      <c r="V92" s="317">
        <f>V8*_xlfn.IFNA(INDEX('General Inputs'!$E$9:$AF$11,MATCH('REC Spending'!$B92,'General Inputs'!$B$9:$B$11,0),MATCH('REC Spending'!$D92,'General Inputs'!$E$8:$AB$8,0)),SUMIFS('General Inputs'!$D$9:$D$11,'General Inputs'!$B$9:$B$11,'REC Spending'!$B92))</f>
        <v>0</v>
      </c>
      <c r="W92" s="317">
        <f>W8*_xlfn.IFNA(INDEX('General Inputs'!$E$9:$AF$11,MATCH('REC Spending'!$B92,'General Inputs'!$B$9:$B$11,0),MATCH('REC Spending'!$D92,'General Inputs'!$E$8:$AB$8,0)),SUMIFS('General Inputs'!$D$9:$D$11,'General Inputs'!$B$9:$B$11,'REC Spending'!$B92))</f>
        <v>0</v>
      </c>
      <c r="X92" s="317">
        <f>X8*_xlfn.IFNA(INDEX('General Inputs'!$E$9:$AF$11,MATCH('REC Spending'!$B92,'General Inputs'!$B$9:$B$11,0),MATCH('REC Spending'!$D92,'General Inputs'!$E$8:$AB$8,0)),SUMIFS('General Inputs'!$D$9:$D$11,'General Inputs'!$B$9:$B$11,'REC Spending'!$B92))</f>
        <v>0</v>
      </c>
      <c r="Y92" s="317">
        <f>Y8*_xlfn.IFNA(INDEX('General Inputs'!$E$9:$AF$11,MATCH('REC Spending'!$B92,'General Inputs'!$B$9:$B$11,0),MATCH('REC Spending'!$D92,'General Inputs'!$E$8:$AB$8,0)),SUMIFS('General Inputs'!$D$9:$D$11,'General Inputs'!$B$9:$B$11,'REC Spending'!$B92))</f>
        <v>0</v>
      </c>
      <c r="Z92" s="317">
        <f>Z8*_xlfn.IFNA(INDEX('General Inputs'!$E$9:$AF$11,MATCH('REC Spending'!$B92,'General Inputs'!$B$9:$B$11,0),MATCH('REC Spending'!$D92,'General Inputs'!$E$8:$AB$8,0)),SUMIFS('General Inputs'!$D$9:$D$11,'General Inputs'!$B$9:$B$11,'REC Spending'!$B92))</f>
        <v>0</v>
      </c>
      <c r="AB92" s="37"/>
      <c r="AC92" s="73">
        <f>AC8*_xlfn.IFNA(INDEX('General Inputs'!$E$9:$AF$11,MATCH('REC Spending'!$B92,'General Inputs'!$B$9:$B$11,0),MATCH('REC Spending'!$D92,'General Inputs'!$E$8:$AB$8,0)),SUMIFS('General Inputs'!$D$9:$D$11,'General Inputs'!$B$9:$B$11,'REC Spending'!$B92))</f>
        <v>33813.134254762168</v>
      </c>
      <c r="AE92" s="50">
        <f t="shared" ref="AE92:AF117" si="71">SUMIFS($E92:$Z92,$E$5:$Z$5,AE$5)</f>
        <v>105885.71975793695</v>
      </c>
      <c r="AF92" s="50">
        <f t="shared" si="71"/>
        <v>0</v>
      </c>
      <c r="AG92" s="50">
        <f>SUM(AB92:AC92)</f>
        <v>33813.134254762168</v>
      </c>
      <c r="AH92" s="50">
        <f>SUM(AE92:AF92)+SUM(AB92:AC92)</f>
        <v>139698.85401269913</v>
      </c>
    </row>
    <row r="93" spans="2:34">
      <c r="B93" s="20" t="s">
        <v>46</v>
      </c>
      <c r="C93" s="62" t="s">
        <v>46</v>
      </c>
      <c r="D93" s="20" t="s">
        <v>89</v>
      </c>
      <c r="E93" s="89">
        <f>SUMIFS('ABP Under Contract'!$C44:$Z44,'ABP Under Contract'!$C$6:$Z$6,'REC Spending'!$B93,'ABP Under Contract'!$C$7:$Z$7,'REC Spending'!E$4,'ABP Under Contract'!$C$8:$Z$8,'REC Spending'!E$7)</f>
        <v>0</v>
      </c>
      <c r="F93" s="89">
        <f>SUMIFS('ABP Under Contract'!$C44:$Z44,'ABP Under Contract'!$C$6:$Z$6,'REC Spending'!$B93,'ABP Under Contract'!$C$7:$Z$7,'REC Spending'!F$4,'ABP Under Contract'!$C$8:$Z$8,'REC Spending'!F$7)</f>
        <v>372758.78399999999</v>
      </c>
      <c r="G93" s="89">
        <f>SUMIFS('ABP Under Contract'!$C44:$Z44,'ABP Under Contract'!$C$6:$Z$6,'REC Spending'!$B93,'ABP Under Contract'!$C$7:$Z$7,'REC Spending'!G$4,'ABP Under Contract'!$C$8:$Z$8,'REC Spending'!G$7)</f>
        <v>0</v>
      </c>
      <c r="H93" s="89">
        <f>SUMIFS('ABP Under Contract'!$C44:$Z44,'ABP Under Contract'!$C$6:$Z$6,'REC Spending'!$B93,'ABP Under Contract'!$C$7:$Z$7,'REC Spending'!H$4,'ABP Under Contract'!$C$8:$Z$8,'REC Spending'!H$7)</f>
        <v>0</v>
      </c>
      <c r="I93" s="89">
        <f>SUMIFS('ABP Under Contract'!$C44:$Z44,'ABP Under Contract'!$C$6:$Z$6,'REC Spending'!$B93,'ABP Under Contract'!$C$7:$Z$7,'REC Spending'!I$4,'ABP Under Contract'!$C$8:$Z$8,'REC Spending'!I$7)</f>
        <v>0</v>
      </c>
      <c r="J93" s="89">
        <f>SUMIFS('ABP Under Contract'!$C44:$Z44,'ABP Under Contract'!$C$6:$Z$6,'REC Spending'!$B93,'ABP Under Contract'!$C$7:$Z$7,'REC Spending'!J$4,'ABP Under Contract'!$C$8:$Z$8,'REC Spending'!J$7)</f>
        <v>0</v>
      </c>
      <c r="K93" s="317">
        <f>K9*_xlfn.IFNA(INDEX('General Inputs'!$E$9:$AF$11,MATCH('REC Spending'!$B93,'General Inputs'!$B$9:$B$11,0),MATCH('REC Spending'!$D93,'General Inputs'!$E$8:$AB$8,0)),SUMIFS('General Inputs'!$D$9:$D$11,'General Inputs'!$B$9:$B$11,'REC Spending'!$B93))</f>
        <v>0</v>
      </c>
      <c r="L93" s="317">
        <f>L9*_xlfn.IFNA(INDEX('General Inputs'!$E$9:$AF$11,MATCH('REC Spending'!$B93,'General Inputs'!$B$9:$B$11,0),MATCH('REC Spending'!$D93,'General Inputs'!$E$8:$AB$8,0)),SUMIFS('General Inputs'!$D$9:$D$11,'General Inputs'!$B$9:$B$11,'REC Spending'!$B93))</f>
        <v>0</v>
      </c>
      <c r="M93" s="317">
        <f>M9*_xlfn.IFNA(INDEX('General Inputs'!$E$9:$AF$11,MATCH('REC Spending'!$B93,'General Inputs'!$B$9:$B$11,0),MATCH('REC Spending'!$D93,'General Inputs'!$E$8:$AB$8,0)),SUMIFS('General Inputs'!$D$9:$D$11,'General Inputs'!$B$9:$B$11,'REC Spending'!$B93))</f>
        <v>0</v>
      </c>
      <c r="N93" s="37">
        <v>0</v>
      </c>
      <c r="O93" s="37">
        <v>0</v>
      </c>
      <c r="P93" s="37">
        <v>55160.941677111034</v>
      </c>
      <c r="Q93" s="317">
        <f>Q9*_xlfn.IFNA(INDEX('General Inputs'!$E$9:$AF$11,MATCH('REC Spending'!$B93,'General Inputs'!$B$9:$B$11,0),MATCH('REC Spending'!$D93,'General Inputs'!$E$8:$AB$8,0)),SUMIFS('General Inputs'!$D$9:$D$11,'General Inputs'!$B$9:$B$11,'REC Spending'!$B93))</f>
        <v>250205.22285633616</v>
      </c>
      <c r="R93" s="317">
        <f>R9*_xlfn.IFNA(INDEX('General Inputs'!$E$9:$AF$11,MATCH('REC Spending'!$B93,'General Inputs'!$B$9:$B$11,0),MATCH('REC Spending'!$D93,'General Inputs'!$E$8:$AB$8,0)),SUMIFS('General Inputs'!$D$9:$D$11,'General Inputs'!$B$9:$B$11,'REC Spending'!$B93))</f>
        <v>0</v>
      </c>
      <c r="S93" s="317">
        <f>S9*_xlfn.IFNA(INDEX('General Inputs'!$E$9:$AF$11,MATCH('REC Spending'!$B93,'General Inputs'!$B$9:$B$11,0),MATCH('REC Spending'!$D93,'General Inputs'!$E$8:$AB$8,0)),SUMIFS('General Inputs'!$D$9:$D$11,'General Inputs'!$B$9:$B$11,'REC Spending'!$B93))</f>
        <v>0</v>
      </c>
      <c r="T93" s="317">
        <f>T9*_xlfn.IFNA(INDEX('General Inputs'!$E$9:$AF$11,MATCH('REC Spending'!$B93,'General Inputs'!$B$9:$B$11,0),MATCH('REC Spending'!$D93,'General Inputs'!$E$8:$AB$8,0)),SUMIFS('General Inputs'!$D$9:$D$11,'General Inputs'!$B$9:$B$11,'REC Spending'!$B93))</f>
        <v>0</v>
      </c>
      <c r="U93" s="317">
        <f>U9*_xlfn.IFNA(INDEX('General Inputs'!$E$9:$AF$11,MATCH('REC Spending'!$B93,'General Inputs'!$B$9:$B$11,0),MATCH('REC Spending'!$D93,'General Inputs'!$E$8:$AB$8,0)),SUMIFS('General Inputs'!$D$9:$D$11,'General Inputs'!$B$9:$B$11,'REC Spending'!$B93))</f>
        <v>0</v>
      </c>
      <c r="V93" s="317">
        <f>V9*_xlfn.IFNA(INDEX('General Inputs'!$E$9:$AF$11,MATCH('REC Spending'!$B93,'General Inputs'!$B$9:$B$11,0),MATCH('REC Spending'!$D93,'General Inputs'!$E$8:$AB$8,0)),SUMIFS('General Inputs'!$D$9:$D$11,'General Inputs'!$B$9:$B$11,'REC Spending'!$B93))</f>
        <v>0</v>
      </c>
      <c r="W93" s="317">
        <f>W9*_xlfn.IFNA(INDEX('General Inputs'!$E$9:$AF$11,MATCH('REC Spending'!$B93,'General Inputs'!$B$9:$B$11,0),MATCH('REC Spending'!$D93,'General Inputs'!$E$8:$AB$8,0)),SUMIFS('General Inputs'!$D$9:$D$11,'General Inputs'!$B$9:$B$11,'REC Spending'!$B93))</f>
        <v>0</v>
      </c>
      <c r="X93" s="317">
        <f>X9*_xlfn.IFNA(INDEX('General Inputs'!$E$9:$AF$11,MATCH('REC Spending'!$B93,'General Inputs'!$B$9:$B$11,0),MATCH('REC Spending'!$D93,'General Inputs'!$E$8:$AB$8,0)),SUMIFS('General Inputs'!$D$9:$D$11,'General Inputs'!$B$9:$B$11,'REC Spending'!$B93))</f>
        <v>0</v>
      </c>
      <c r="Y93" s="317">
        <f>Y9*_xlfn.IFNA(INDEX('General Inputs'!$E$9:$AF$11,MATCH('REC Spending'!$B93,'General Inputs'!$B$9:$B$11,0),MATCH('REC Spending'!$D93,'General Inputs'!$E$8:$AB$8,0)),SUMIFS('General Inputs'!$D$9:$D$11,'General Inputs'!$B$9:$B$11,'REC Spending'!$B93))</f>
        <v>0</v>
      </c>
      <c r="Z93" s="317">
        <f>Z9*_xlfn.IFNA(INDEX('General Inputs'!$E$9:$AF$11,MATCH('REC Spending'!$B93,'General Inputs'!$B$9:$B$11,0),MATCH('REC Spending'!$D93,'General Inputs'!$E$8:$AB$8,0)),SUMIFS('General Inputs'!$D$9:$D$11,'General Inputs'!$B$9:$B$11,'REC Spending'!$B93))</f>
        <v>0</v>
      </c>
      <c r="AB93" s="37"/>
      <c r="AC93" s="73">
        <f>AC9*_xlfn.IFNA(INDEX('General Inputs'!$E$9:$AF$11,MATCH('REC Spending'!$B93,'General Inputs'!$B$9:$B$11,0),MATCH('REC Spending'!$D93,'General Inputs'!$E$8:$AB$8,0)),SUMIFS('General Inputs'!$D$9:$D$11,'General Inputs'!$B$9:$B$11,'REC Spending'!$B93))</f>
        <v>69767.900357761828</v>
      </c>
      <c r="AE93" s="50">
        <f t="shared" si="71"/>
        <v>678124.94853344723</v>
      </c>
      <c r="AF93" s="50">
        <f t="shared" si="71"/>
        <v>0</v>
      </c>
      <c r="AG93" s="50">
        <f t="shared" ref="AG93:AG117" si="72">SUM(AB93:AC93)</f>
        <v>69767.900357761828</v>
      </c>
      <c r="AH93" s="50">
        <f t="shared" ref="AH93:AH117" si="73">SUM(AE93:AF93)+SUM(AB93:AC93)</f>
        <v>747892.84889120911</v>
      </c>
    </row>
    <row r="94" spans="2:34">
      <c r="B94" s="20" t="s">
        <v>46</v>
      </c>
      <c r="C94" s="62" t="s">
        <v>46</v>
      </c>
      <c r="D94" s="20" t="s">
        <v>20</v>
      </c>
      <c r="E94" s="89">
        <f>SUMIFS('ABP Under Contract'!$C45:$Z45,'ABP Under Contract'!$C$6:$Z$6,'REC Spending'!$B94,'ABP Under Contract'!$C$7:$Z$7,'REC Spending'!E$4,'ABP Under Contract'!$C$8:$Z$8,'REC Spending'!E$7)</f>
        <v>295259.04000000004</v>
      </c>
      <c r="F94" s="89">
        <f>SUMIFS('ABP Under Contract'!$C45:$Z45,'ABP Under Contract'!$C$6:$Z$6,'REC Spending'!$B94,'ABP Under Contract'!$C$7:$Z$7,'REC Spending'!F$4,'ABP Under Contract'!$C$8:$Z$8,'REC Spending'!F$7)</f>
        <v>438019.44400000002</v>
      </c>
      <c r="G94" s="89">
        <f>SUMIFS('ABP Under Contract'!$C45:$Z45,'ABP Under Contract'!$C$6:$Z$6,'REC Spending'!$B94,'ABP Under Contract'!$C$7:$Z$7,'REC Spending'!G$4,'ABP Under Contract'!$C$8:$Z$8,'REC Spending'!G$7)</f>
        <v>0</v>
      </c>
      <c r="H94" s="89">
        <f>SUMIFS('ABP Under Contract'!$C45:$Z45,'ABP Under Contract'!$C$6:$Z$6,'REC Spending'!$B94,'ABP Under Contract'!$C$7:$Z$7,'REC Spending'!H$4,'ABP Under Contract'!$C$8:$Z$8,'REC Spending'!H$7)</f>
        <v>0</v>
      </c>
      <c r="I94" s="89">
        <f>SUMIFS('ABP Under Contract'!$C45:$Z45,'ABP Under Contract'!$C$6:$Z$6,'REC Spending'!$B94,'ABP Under Contract'!$C$7:$Z$7,'REC Spending'!I$4,'ABP Under Contract'!$C$8:$Z$8,'REC Spending'!I$7)</f>
        <v>0</v>
      </c>
      <c r="J94" s="89">
        <f>SUMIFS('ABP Under Contract'!$C45:$Z45,'ABP Under Contract'!$C$6:$Z$6,'REC Spending'!$B94,'ABP Under Contract'!$C$7:$Z$7,'REC Spending'!J$4,'ABP Under Contract'!$C$8:$Z$8,'REC Spending'!J$7)</f>
        <v>0</v>
      </c>
      <c r="K94" s="317">
        <f>K10*_xlfn.IFNA(INDEX('General Inputs'!$E$9:$AF$11,MATCH('REC Spending'!$B94,'General Inputs'!$B$9:$B$11,0),MATCH('REC Spending'!$D94,'General Inputs'!$E$8:$AB$8,0)),SUMIFS('General Inputs'!$D$9:$D$11,'General Inputs'!$B$9:$B$11,'REC Spending'!$B94))</f>
        <v>0</v>
      </c>
      <c r="L94" s="317">
        <f>L10*_xlfn.IFNA(INDEX('General Inputs'!$E$9:$AF$11,MATCH('REC Spending'!$B94,'General Inputs'!$B$9:$B$11,0),MATCH('REC Spending'!$D94,'General Inputs'!$E$8:$AB$8,0)),SUMIFS('General Inputs'!$D$9:$D$11,'General Inputs'!$B$9:$B$11,'REC Spending'!$B94))</f>
        <v>0</v>
      </c>
      <c r="M94" s="317">
        <f>M10*_xlfn.IFNA(INDEX('General Inputs'!$E$9:$AF$11,MATCH('REC Spending'!$B94,'General Inputs'!$B$9:$B$11,0),MATCH('REC Spending'!$D94,'General Inputs'!$E$8:$AB$8,0)),SUMIFS('General Inputs'!$D$9:$D$11,'General Inputs'!$B$9:$B$11,'REC Spending'!$B94))</f>
        <v>0</v>
      </c>
      <c r="N94" s="37">
        <v>0</v>
      </c>
      <c r="O94" s="37">
        <v>0</v>
      </c>
      <c r="P94" s="37">
        <v>74567.941677111041</v>
      </c>
      <c r="Q94" s="317">
        <f>Q10*_xlfn.IFNA(INDEX('General Inputs'!$E$9:$AF$11,MATCH('REC Spending'!$B94,'General Inputs'!$B$9:$B$11,0),MATCH('REC Spending'!$D94,'General Inputs'!$E$8:$AB$8,0)),SUMIFS('General Inputs'!$D$9:$D$11,'General Inputs'!$B$9:$B$11,'REC Spending'!$B94))</f>
        <v>118500</v>
      </c>
      <c r="R94" s="317">
        <f>R10*_xlfn.IFNA(INDEX('General Inputs'!$E$9:$AF$11,MATCH('REC Spending'!$B94,'General Inputs'!$B$9:$B$11,0),MATCH('REC Spending'!$D94,'General Inputs'!$E$8:$AB$8,0)),SUMIFS('General Inputs'!$D$9:$D$11,'General Inputs'!$B$9:$B$11,'REC Spending'!$B94))</f>
        <v>0</v>
      </c>
      <c r="S94" s="317">
        <f>S10*_xlfn.IFNA(INDEX('General Inputs'!$E$9:$AF$11,MATCH('REC Spending'!$B94,'General Inputs'!$B$9:$B$11,0),MATCH('REC Spending'!$D94,'General Inputs'!$E$8:$AB$8,0)),SUMIFS('General Inputs'!$D$9:$D$11,'General Inputs'!$B$9:$B$11,'REC Spending'!$B94))</f>
        <v>0</v>
      </c>
      <c r="T94" s="317">
        <f>T10*_xlfn.IFNA(INDEX('General Inputs'!$E$9:$AF$11,MATCH('REC Spending'!$B94,'General Inputs'!$B$9:$B$11,0),MATCH('REC Spending'!$D94,'General Inputs'!$E$8:$AB$8,0)),SUMIFS('General Inputs'!$D$9:$D$11,'General Inputs'!$B$9:$B$11,'REC Spending'!$B94))</f>
        <v>0</v>
      </c>
      <c r="U94" s="317">
        <f>U10*_xlfn.IFNA(INDEX('General Inputs'!$E$9:$AF$11,MATCH('REC Spending'!$B94,'General Inputs'!$B$9:$B$11,0),MATCH('REC Spending'!$D94,'General Inputs'!$E$8:$AB$8,0)),SUMIFS('General Inputs'!$D$9:$D$11,'General Inputs'!$B$9:$B$11,'REC Spending'!$B94))</f>
        <v>0</v>
      </c>
      <c r="V94" s="317">
        <f>V10*_xlfn.IFNA(INDEX('General Inputs'!$E$9:$AF$11,MATCH('REC Spending'!$B94,'General Inputs'!$B$9:$B$11,0),MATCH('REC Spending'!$D94,'General Inputs'!$E$8:$AB$8,0)),SUMIFS('General Inputs'!$D$9:$D$11,'General Inputs'!$B$9:$B$11,'REC Spending'!$B94))</f>
        <v>0</v>
      </c>
      <c r="W94" s="317">
        <f>W10*_xlfn.IFNA(INDEX('General Inputs'!$E$9:$AF$11,MATCH('REC Spending'!$B94,'General Inputs'!$B$9:$B$11,0),MATCH('REC Spending'!$D94,'General Inputs'!$E$8:$AB$8,0)),SUMIFS('General Inputs'!$D$9:$D$11,'General Inputs'!$B$9:$B$11,'REC Spending'!$B94))</f>
        <v>0</v>
      </c>
      <c r="X94" s="317">
        <f>X10*_xlfn.IFNA(INDEX('General Inputs'!$E$9:$AF$11,MATCH('REC Spending'!$B94,'General Inputs'!$B$9:$B$11,0),MATCH('REC Spending'!$D94,'General Inputs'!$E$8:$AB$8,0)),SUMIFS('General Inputs'!$D$9:$D$11,'General Inputs'!$B$9:$B$11,'REC Spending'!$B94))</f>
        <v>0</v>
      </c>
      <c r="Y94" s="317">
        <f>Y10*_xlfn.IFNA(INDEX('General Inputs'!$E$9:$AF$11,MATCH('REC Spending'!$B94,'General Inputs'!$B$9:$B$11,0),MATCH('REC Spending'!$D94,'General Inputs'!$E$8:$AB$8,0)),SUMIFS('General Inputs'!$D$9:$D$11,'General Inputs'!$B$9:$B$11,'REC Spending'!$B94))</f>
        <v>0</v>
      </c>
      <c r="Z94" s="317">
        <f>Z10*_xlfn.IFNA(INDEX('General Inputs'!$E$9:$AF$11,MATCH('REC Spending'!$B94,'General Inputs'!$B$9:$B$11,0),MATCH('REC Spending'!$D94,'General Inputs'!$E$8:$AB$8,0)),SUMIFS('General Inputs'!$D$9:$D$11,'General Inputs'!$B$9:$B$11,'REC Spending'!$B94))</f>
        <v>0</v>
      </c>
      <c r="AB94" s="37"/>
      <c r="AC94" s="73">
        <f>AC10*_xlfn.IFNA(INDEX('General Inputs'!$E$9:$AF$11,MATCH('REC Spending'!$B94,'General Inputs'!$B$9:$B$11,0),MATCH('REC Spending'!$D94,'General Inputs'!$E$8:$AB$8,0)),SUMIFS('General Inputs'!$D$9:$D$11,'General Inputs'!$B$9:$B$11,'REC Spending'!$B94))</f>
        <v>41768.618828255552</v>
      </c>
      <c r="AE94" s="50">
        <f t="shared" si="71"/>
        <v>926346.42567711114</v>
      </c>
      <c r="AF94" s="50">
        <f t="shared" si="71"/>
        <v>0</v>
      </c>
      <c r="AG94" s="50">
        <f t="shared" si="72"/>
        <v>41768.618828255552</v>
      </c>
      <c r="AH94" s="50">
        <f t="shared" si="73"/>
        <v>968115.04450536671</v>
      </c>
    </row>
    <row r="95" spans="2:34">
      <c r="B95" s="20" t="s">
        <v>46</v>
      </c>
      <c r="C95" s="62" t="s">
        <v>46</v>
      </c>
      <c r="D95" s="20" t="s">
        <v>21</v>
      </c>
      <c r="E95" s="89">
        <f>SUMIFS('ABP Under Contract'!$C46:$Z46,'ABP Under Contract'!$C$6:$Z$6,'REC Spending'!$B95,'ABP Under Contract'!$C$7:$Z$7,'REC Spending'!E$4,'ABP Under Contract'!$C$8:$Z$8,'REC Spending'!E$7)</f>
        <v>6058588.2000000002</v>
      </c>
      <c r="F95" s="89">
        <f>SUMIFS('ABP Under Contract'!$C46:$Z46,'ABP Under Contract'!$C$6:$Z$6,'REC Spending'!$B95,'ABP Under Contract'!$C$7:$Z$7,'REC Spending'!F$4,'ABP Under Contract'!$C$8:$Z$8,'REC Spending'!F$7)</f>
        <v>810119.51099999994</v>
      </c>
      <c r="G95" s="89">
        <f>SUMIFS('ABP Under Contract'!$C46:$Z46,'ABP Under Contract'!$C$6:$Z$6,'REC Spending'!$B95,'ABP Under Contract'!$C$7:$Z$7,'REC Spending'!G$4,'ABP Under Contract'!$C$8:$Z$8,'REC Spending'!G$7)</f>
        <v>0</v>
      </c>
      <c r="H95" s="89">
        <f>SUMIFS('ABP Under Contract'!$C46:$Z46,'ABP Under Contract'!$C$6:$Z$6,'REC Spending'!$B95,'ABP Under Contract'!$C$7:$Z$7,'REC Spending'!H$4,'ABP Under Contract'!$C$8:$Z$8,'REC Spending'!H$7)</f>
        <v>0</v>
      </c>
      <c r="I95" s="89">
        <f>SUMIFS('ABP Under Contract'!$C46:$Z46,'ABP Under Contract'!$C$6:$Z$6,'REC Spending'!$B95,'ABP Under Contract'!$C$7:$Z$7,'REC Spending'!I$4,'ABP Under Contract'!$C$8:$Z$8,'REC Spending'!I$7)</f>
        <v>0</v>
      </c>
      <c r="J95" s="89">
        <f>SUMIFS('ABP Under Contract'!$C46:$Z46,'ABP Under Contract'!$C$6:$Z$6,'REC Spending'!$B95,'ABP Under Contract'!$C$7:$Z$7,'REC Spending'!J$4,'ABP Under Contract'!$C$8:$Z$8,'REC Spending'!J$7)</f>
        <v>0</v>
      </c>
      <c r="K95" s="317">
        <f>K11*_xlfn.IFNA(INDEX('General Inputs'!$E$9:$AF$11,MATCH('REC Spending'!$B95,'General Inputs'!$B$9:$B$11,0),MATCH('REC Spending'!$D95,'General Inputs'!$E$8:$AB$8,0)),SUMIFS('General Inputs'!$D$9:$D$11,'General Inputs'!$B$9:$B$11,'REC Spending'!$B95))</f>
        <v>0</v>
      </c>
      <c r="L95" s="317">
        <f>L11*_xlfn.IFNA(INDEX('General Inputs'!$E$9:$AF$11,MATCH('REC Spending'!$B95,'General Inputs'!$B$9:$B$11,0),MATCH('REC Spending'!$D95,'General Inputs'!$E$8:$AB$8,0)),SUMIFS('General Inputs'!$D$9:$D$11,'General Inputs'!$B$9:$B$11,'REC Spending'!$B95))</f>
        <v>0</v>
      </c>
      <c r="M95" s="317">
        <f>M11*_xlfn.IFNA(INDEX('General Inputs'!$E$9:$AF$11,MATCH('REC Spending'!$B95,'General Inputs'!$B$9:$B$11,0),MATCH('REC Spending'!$D95,'General Inputs'!$E$8:$AB$8,0)),SUMIFS('General Inputs'!$D$9:$D$11,'General Inputs'!$B$9:$B$11,'REC Spending'!$B95))</f>
        <v>0</v>
      </c>
      <c r="N95" s="37">
        <v>0</v>
      </c>
      <c r="O95" s="37">
        <v>0</v>
      </c>
      <c r="P95" s="37">
        <v>74566.48252909616</v>
      </c>
      <c r="Q95" s="317">
        <f>Q11*_xlfn.IFNA(INDEX('General Inputs'!$E$9:$AF$11,MATCH('REC Spending'!$B95,'General Inputs'!$B$9:$B$11,0),MATCH('REC Spending'!$D95,'General Inputs'!$E$8:$AB$8,0)),SUMIFS('General Inputs'!$D$9:$D$11,'General Inputs'!$B$9:$B$11,'REC Spending'!$B95))</f>
        <v>118500</v>
      </c>
      <c r="R95" s="317">
        <f>R11*_xlfn.IFNA(INDEX('General Inputs'!$E$9:$AF$11,MATCH('REC Spending'!$B95,'General Inputs'!$B$9:$B$11,0),MATCH('REC Spending'!$D95,'General Inputs'!$E$8:$AB$8,0)),SUMIFS('General Inputs'!$D$9:$D$11,'General Inputs'!$B$9:$B$11,'REC Spending'!$B95))</f>
        <v>0</v>
      </c>
      <c r="S95" s="317">
        <f>S11*_xlfn.IFNA(INDEX('General Inputs'!$E$9:$AF$11,MATCH('REC Spending'!$B95,'General Inputs'!$B$9:$B$11,0),MATCH('REC Spending'!$D95,'General Inputs'!$E$8:$AB$8,0)),SUMIFS('General Inputs'!$D$9:$D$11,'General Inputs'!$B$9:$B$11,'REC Spending'!$B95))</f>
        <v>0</v>
      </c>
      <c r="T95" s="317">
        <f>T11*_xlfn.IFNA(INDEX('General Inputs'!$E$9:$AF$11,MATCH('REC Spending'!$B95,'General Inputs'!$B$9:$B$11,0),MATCH('REC Spending'!$D95,'General Inputs'!$E$8:$AB$8,0)),SUMIFS('General Inputs'!$D$9:$D$11,'General Inputs'!$B$9:$B$11,'REC Spending'!$B95))</f>
        <v>0</v>
      </c>
      <c r="U95" s="317">
        <f>U11*_xlfn.IFNA(INDEX('General Inputs'!$E$9:$AF$11,MATCH('REC Spending'!$B95,'General Inputs'!$B$9:$B$11,0),MATCH('REC Spending'!$D95,'General Inputs'!$E$8:$AB$8,0)),SUMIFS('General Inputs'!$D$9:$D$11,'General Inputs'!$B$9:$B$11,'REC Spending'!$B95))</f>
        <v>0</v>
      </c>
      <c r="V95" s="317">
        <f>V11*_xlfn.IFNA(INDEX('General Inputs'!$E$9:$AF$11,MATCH('REC Spending'!$B95,'General Inputs'!$B$9:$B$11,0),MATCH('REC Spending'!$D95,'General Inputs'!$E$8:$AB$8,0)),SUMIFS('General Inputs'!$D$9:$D$11,'General Inputs'!$B$9:$B$11,'REC Spending'!$B95))</f>
        <v>0</v>
      </c>
      <c r="W95" s="317">
        <f>W11*_xlfn.IFNA(INDEX('General Inputs'!$E$9:$AF$11,MATCH('REC Spending'!$B95,'General Inputs'!$B$9:$B$11,0),MATCH('REC Spending'!$D95,'General Inputs'!$E$8:$AB$8,0)),SUMIFS('General Inputs'!$D$9:$D$11,'General Inputs'!$B$9:$B$11,'REC Spending'!$B95))</f>
        <v>0</v>
      </c>
      <c r="X95" s="317">
        <f>X11*_xlfn.IFNA(INDEX('General Inputs'!$E$9:$AF$11,MATCH('REC Spending'!$B95,'General Inputs'!$B$9:$B$11,0),MATCH('REC Spending'!$D95,'General Inputs'!$E$8:$AB$8,0)),SUMIFS('General Inputs'!$D$9:$D$11,'General Inputs'!$B$9:$B$11,'REC Spending'!$B95))</f>
        <v>0</v>
      </c>
      <c r="Y95" s="317">
        <f>Y11*_xlfn.IFNA(INDEX('General Inputs'!$E$9:$AF$11,MATCH('REC Spending'!$B95,'General Inputs'!$B$9:$B$11,0),MATCH('REC Spending'!$D95,'General Inputs'!$E$8:$AB$8,0)),SUMIFS('General Inputs'!$D$9:$D$11,'General Inputs'!$B$9:$B$11,'REC Spending'!$B95))</f>
        <v>0</v>
      </c>
      <c r="Z95" s="317">
        <f>Z11*_xlfn.IFNA(INDEX('General Inputs'!$E$9:$AF$11,MATCH('REC Spending'!$B95,'General Inputs'!$B$9:$B$11,0),MATCH('REC Spending'!$D95,'General Inputs'!$E$8:$AB$8,0)),SUMIFS('General Inputs'!$D$9:$D$11,'General Inputs'!$B$9:$B$11,'REC Spending'!$B95))</f>
        <v>0</v>
      </c>
      <c r="AB95" s="37"/>
      <c r="AC95" s="73">
        <f>AC11*_xlfn.IFNA(INDEX('General Inputs'!$E$9:$AF$11,MATCH('REC Spending'!$B95,'General Inputs'!$B$9:$B$11,0),MATCH('REC Spending'!$D95,'General Inputs'!$E$8:$AB$8,0)),SUMIFS('General Inputs'!$D$9:$D$11,'General Inputs'!$B$9:$B$11,'REC Spending'!$B95))</f>
        <v>41054.673599677677</v>
      </c>
      <c r="AE95" s="50">
        <f t="shared" si="71"/>
        <v>7061774.1935290964</v>
      </c>
      <c r="AF95" s="50">
        <f t="shared" si="71"/>
        <v>0</v>
      </c>
      <c r="AG95" s="50">
        <f t="shared" si="72"/>
        <v>41054.673599677677</v>
      </c>
      <c r="AH95" s="50">
        <f t="shared" si="73"/>
        <v>7102828.8671287745</v>
      </c>
    </row>
    <row r="96" spans="2:34">
      <c r="B96" s="20" t="s">
        <v>46</v>
      </c>
      <c r="C96" s="62" t="s">
        <v>46</v>
      </c>
      <c r="D96" s="20" t="s">
        <v>22</v>
      </c>
      <c r="E96" s="89">
        <f>SUMIFS('ABP Under Contract'!$C47:$Z47,'ABP Under Contract'!$C$6:$Z$6,'REC Spending'!$B96,'ABP Under Contract'!$C$7:$Z$7,'REC Spending'!E$4,'ABP Under Contract'!$C$8:$Z$8,'REC Spending'!E$7)</f>
        <v>2425358.3700000006</v>
      </c>
      <c r="F96" s="89">
        <f>SUMIFS('ABP Under Contract'!$C47:$Z47,'ABP Under Contract'!$C$6:$Z$6,'REC Spending'!$B96,'ABP Under Contract'!$C$7:$Z$7,'REC Spending'!F$4,'ABP Under Contract'!$C$8:$Z$8,'REC Spending'!F$7)</f>
        <v>1902653.817833333</v>
      </c>
      <c r="G96" s="89">
        <f>SUMIFS('ABP Under Contract'!$C47:$Z47,'ABP Under Contract'!$C$6:$Z$6,'REC Spending'!$B96,'ABP Under Contract'!$C$7:$Z$7,'REC Spending'!G$4,'ABP Under Contract'!$C$8:$Z$8,'REC Spending'!G$7)</f>
        <v>0</v>
      </c>
      <c r="H96" s="89">
        <f>SUMIFS('ABP Under Contract'!$C47:$Z47,'ABP Under Contract'!$C$6:$Z$6,'REC Spending'!$B96,'ABP Under Contract'!$C$7:$Z$7,'REC Spending'!H$4,'ABP Under Contract'!$C$8:$Z$8,'REC Spending'!H$7)</f>
        <v>0</v>
      </c>
      <c r="I96" s="89">
        <f>SUMIFS('ABP Under Contract'!$C47:$Z47,'ABP Under Contract'!$C$6:$Z$6,'REC Spending'!$B96,'ABP Under Contract'!$C$7:$Z$7,'REC Spending'!I$4,'ABP Under Contract'!$C$8:$Z$8,'REC Spending'!I$7)</f>
        <v>0</v>
      </c>
      <c r="J96" s="89">
        <f>SUMIFS('ABP Under Contract'!$C47:$Z47,'ABP Under Contract'!$C$6:$Z$6,'REC Spending'!$B96,'ABP Under Contract'!$C$7:$Z$7,'REC Spending'!J$4,'ABP Under Contract'!$C$8:$Z$8,'REC Spending'!J$7)</f>
        <v>0</v>
      </c>
      <c r="K96" s="317">
        <f>K12*_xlfn.IFNA(INDEX('General Inputs'!$E$9:$AF$11,MATCH('REC Spending'!$B96,'General Inputs'!$B$9:$B$11,0),MATCH('REC Spending'!$D96,'General Inputs'!$E$8:$AB$8,0)),SUMIFS('General Inputs'!$D$9:$D$11,'General Inputs'!$B$9:$B$11,'REC Spending'!$B96))</f>
        <v>2002.4878537037955</v>
      </c>
      <c r="L96" s="317">
        <f>L12*_xlfn.IFNA(INDEX('General Inputs'!$E$9:$AF$11,MATCH('REC Spending'!$B96,'General Inputs'!$B$9:$B$11,0),MATCH('REC Spending'!$D96,'General Inputs'!$E$8:$AB$8,0)),SUMIFS('General Inputs'!$D$9:$D$11,'General Inputs'!$B$9:$B$11,'REC Spending'!$B96))</f>
        <v>3139.8928740508795</v>
      </c>
      <c r="M96" s="317">
        <f>M12*_xlfn.IFNA(INDEX('General Inputs'!$E$9:$AF$11,MATCH('REC Spending'!$B96,'General Inputs'!$B$9:$B$11,0),MATCH('REC Spending'!$D96,'General Inputs'!$E$8:$AB$8,0)),SUMIFS('General Inputs'!$D$9:$D$11,'General Inputs'!$B$9:$B$11,'REC Spending'!$B96))</f>
        <v>39.905721419882582</v>
      </c>
      <c r="N96" s="37">
        <v>0</v>
      </c>
      <c r="O96" s="37">
        <v>0</v>
      </c>
      <c r="P96" s="37">
        <v>74566.48252909616</v>
      </c>
      <c r="Q96" s="317">
        <f>Q12*_xlfn.IFNA(INDEX('General Inputs'!$E$9:$AF$11,MATCH('REC Spending'!$B96,'General Inputs'!$B$9:$B$11,0),MATCH('REC Spending'!$D96,'General Inputs'!$E$8:$AB$8,0)),SUMIFS('General Inputs'!$D$9:$D$11,'General Inputs'!$B$9:$B$11,'REC Spending'!$B96))</f>
        <v>119999.99999999999</v>
      </c>
      <c r="R96" s="317">
        <f>R12*_xlfn.IFNA(INDEX('General Inputs'!$E$9:$AF$11,MATCH('REC Spending'!$B96,'General Inputs'!$B$9:$B$11,0),MATCH('REC Spending'!$D96,'General Inputs'!$E$8:$AB$8,0)),SUMIFS('General Inputs'!$D$9:$D$11,'General Inputs'!$B$9:$B$11,'REC Spending'!$B96))</f>
        <v>0</v>
      </c>
      <c r="S96" s="317">
        <f>S12*_xlfn.IFNA(INDEX('General Inputs'!$E$9:$AF$11,MATCH('REC Spending'!$B96,'General Inputs'!$B$9:$B$11,0),MATCH('REC Spending'!$D96,'General Inputs'!$E$8:$AB$8,0)),SUMIFS('General Inputs'!$D$9:$D$11,'General Inputs'!$B$9:$B$11,'REC Spending'!$B96))</f>
        <v>0</v>
      </c>
      <c r="T96" s="317">
        <f>T12*_xlfn.IFNA(INDEX('General Inputs'!$E$9:$AF$11,MATCH('REC Spending'!$B96,'General Inputs'!$B$9:$B$11,0),MATCH('REC Spending'!$D96,'General Inputs'!$E$8:$AB$8,0)),SUMIFS('General Inputs'!$D$9:$D$11,'General Inputs'!$B$9:$B$11,'REC Spending'!$B96))</f>
        <v>0</v>
      </c>
      <c r="U96" s="317">
        <f>U12*_xlfn.IFNA(INDEX('General Inputs'!$E$9:$AF$11,MATCH('REC Spending'!$B96,'General Inputs'!$B$9:$B$11,0),MATCH('REC Spending'!$D96,'General Inputs'!$E$8:$AB$8,0)),SUMIFS('General Inputs'!$D$9:$D$11,'General Inputs'!$B$9:$B$11,'REC Spending'!$B96))</f>
        <v>0</v>
      </c>
      <c r="V96" s="317">
        <f>V12*_xlfn.IFNA(INDEX('General Inputs'!$E$9:$AF$11,MATCH('REC Spending'!$B96,'General Inputs'!$B$9:$B$11,0),MATCH('REC Spending'!$D96,'General Inputs'!$E$8:$AB$8,0)),SUMIFS('General Inputs'!$D$9:$D$11,'General Inputs'!$B$9:$B$11,'REC Spending'!$B96))</f>
        <v>0</v>
      </c>
      <c r="W96" s="317">
        <f>W12*_xlfn.IFNA(INDEX('General Inputs'!$E$9:$AF$11,MATCH('REC Spending'!$B96,'General Inputs'!$B$9:$B$11,0),MATCH('REC Spending'!$D96,'General Inputs'!$E$8:$AB$8,0)),SUMIFS('General Inputs'!$D$9:$D$11,'General Inputs'!$B$9:$B$11,'REC Spending'!$B96))</f>
        <v>0</v>
      </c>
      <c r="X96" s="317">
        <f>X12*_xlfn.IFNA(INDEX('General Inputs'!$E$9:$AF$11,MATCH('REC Spending'!$B96,'General Inputs'!$B$9:$B$11,0),MATCH('REC Spending'!$D96,'General Inputs'!$E$8:$AB$8,0)),SUMIFS('General Inputs'!$D$9:$D$11,'General Inputs'!$B$9:$B$11,'REC Spending'!$B96))</f>
        <v>0</v>
      </c>
      <c r="Y96" s="317">
        <f>Y12*_xlfn.IFNA(INDEX('General Inputs'!$E$9:$AF$11,MATCH('REC Spending'!$B96,'General Inputs'!$B$9:$B$11,0),MATCH('REC Spending'!$D96,'General Inputs'!$E$8:$AB$8,0)),SUMIFS('General Inputs'!$D$9:$D$11,'General Inputs'!$B$9:$B$11,'REC Spending'!$B96))</f>
        <v>0</v>
      </c>
      <c r="Z96" s="317">
        <f>Z12*_xlfn.IFNA(INDEX('General Inputs'!$E$9:$AF$11,MATCH('REC Spending'!$B96,'General Inputs'!$B$9:$B$11,0),MATCH('REC Spending'!$D96,'General Inputs'!$E$8:$AB$8,0)),SUMIFS('General Inputs'!$D$9:$D$11,'General Inputs'!$B$9:$B$11,'REC Spending'!$B96))</f>
        <v>0</v>
      </c>
      <c r="AB96" s="37"/>
      <c r="AC96" s="73">
        <f>AC12*_xlfn.IFNA(INDEX('General Inputs'!$E$9:$AF$11,MATCH('REC Spending'!$B96,'General Inputs'!$B$9:$B$11,0),MATCH('REC Spending'!$D96,'General Inputs'!$E$8:$AB$8,0)),SUMIFS('General Inputs'!$D$9:$D$11,'General Inputs'!$B$9:$B$11,'REC Spending'!$B96))</f>
        <v>41276.206937736613</v>
      </c>
      <c r="AE96" s="50">
        <f t="shared" si="71"/>
        <v>4527760.9568116041</v>
      </c>
      <c r="AF96" s="50">
        <f t="shared" si="71"/>
        <v>0</v>
      </c>
      <c r="AG96" s="50">
        <f t="shared" si="72"/>
        <v>41276.206937736613</v>
      </c>
      <c r="AH96" s="50">
        <f t="shared" si="73"/>
        <v>4569037.1637493409</v>
      </c>
    </row>
    <row r="97" spans="2:34">
      <c r="B97" s="20" t="s">
        <v>46</v>
      </c>
      <c r="C97" s="62" t="s">
        <v>46</v>
      </c>
      <c r="D97" s="20" t="s">
        <v>23</v>
      </c>
      <c r="E97" s="89">
        <f>SUMIFS('ABP Under Contract'!$C48:$Z48,'ABP Under Contract'!$C$6:$Z$6,'REC Spending'!$B97,'ABP Under Contract'!$C$7:$Z$7,'REC Spending'!E$4,'ABP Under Contract'!$C$8:$Z$8,'REC Spending'!E$7)</f>
        <v>180135.21999999997</v>
      </c>
      <c r="F97" s="89">
        <f>SUMIFS('ABP Under Contract'!$C48:$Z48,'ABP Under Contract'!$C$6:$Z$6,'REC Spending'!$B97,'ABP Under Contract'!$C$7:$Z$7,'REC Spending'!F$4,'ABP Under Contract'!$C$8:$Z$8,'REC Spending'!F$7)</f>
        <v>1877799.0576666666</v>
      </c>
      <c r="G97" s="89">
        <f>SUMIFS('ABP Under Contract'!$C48:$Z48,'ABP Under Contract'!$C$6:$Z$6,'REC Spending'!$B97,'ABP Under Contract'!$C$7:$Z$7,'REC Spending'!G$4,'ABP Under Contract'!$C$8:$Z$8,'REC Spending'!G$7)</f>
        <v>0</v>
      </c>
      <c r="H97" s="89">
        <f>SUMIFS('ABP Under Contract'!$C48:$Z48,'ABP Under Contract'!$C$6:$Z$6,'REC Spending'!$B97,'ABP Under Contract'!$C$7:$Z$7,'REC Spending'!H$4,'ABP Under Contract'!$C$8:$Z$8,'REC Spending'!H$7)</f>
        <v>0</v>
      </c>
      <c r="I97" s="89">
        <f>SUMIFS('ABP Under Contract'!$C48:$Z48,'ABP Under Contract'!$C$6:$Z$6,'REC Spending'!$B97,'ABP Under Contract'!$C$7:$Z$7,'REC Spending'!I$4,'ABP Under Contract'!$C$8:$Z$8,'REC Spending'!I$7)</f>
        <v>0</v>
      </c>
      <c r="J97" s="89">
        <f>SUMIFS('ABP Under Contract'!$C48:$Z48,'ABP Under Contract'!$C$6:$Z$6,'REC Spending'!$B97,'ABP Under Contract'!$C$7:$Z$7,'REC Spending'!J$4,'ABP Under Contract'!$C$8:$Z$8,'REC Spending'!J$7)</f>
        <v>0</v>
      </c>
      <c r="K97" s="317">
        <f>K13*_xlfn.IFNA(INDEX('General Inputs'!$E$9:$AF$11,MATCH('REC Spending'!$B97,'General Inputs'!$B$9:$B$11,0),MATCH('REC Spending'!$D97,'General Inputs'!$E$8:$AB$8,0)),SUMIFS('General Inputs'!$D$9:$D$11,'General Inputs'!$B$9:$B$11,'REC Spending'!$B97))</f>
        <v>18211.914671253566</v>
      </c>
      <c r="L97" s="317">
        <f>L13*_xlfn.IFNA(INDEX('General Inputs'!$E$9:$AF$11,MATCH('REC Spending'!$B97,'General Inputs'!$B$9:$B$11,0),MATCH('REC Spending'!$D97,'General Inputs'!$E$8:$AB$8,0)),SUMIFS('General Inputs'!$D$9:$D$11,'General Inputs'!$B$9:$B$11,'REC Spending'!$B97))</f>
        <v>17162.372440840685</v>
      </c>
      <c r="M97" s="317">
        <f>M13*_xlfn.IFNA(INDEX('General Inputs'!$E$9:$AF$11,MATCH('REC Spending'!$B97,'General Inputs'!$B$9:$B$11,0),MATCH('REC Spending'!$D97,'General Inputs'!$E$8:$AB$8,0)),SUMIFS('General Inputs'!$D$9:$D$11,'General Inputs'!$B$9:$B$11,'REC Spending'!$B97))</f>
        <v>721.06085946726876</v>
      </c>
      <c r="N97" s="37">
        <v>0</v>
      </c>
      <c r="O97" s="37">
        <v>0</v>
      </c>
      <c r="P97" s="37">
        <v>87687.244415682479</v>
      </c>
      <c r="Q97" s="317">
        <f>Q13*_xlfn.IFNA(INDEX('General Inputs'!$E$9:$AF$11,MATCH('REC Spending'!$B97,'General Inputs'!$B$9:$B$11,0),MATCH('REC Spending'!$D97,'General Inputs'!$E$8:$AB$8,0)),SUMIFS('General Inputs'!$D$9:$D$11,'General Inputs'!$B$9:$B$11,'REC Spending'!$B97))</f>
        <v>119999.99999999999</v>
      </c>
      <c r="R97" s="317">
        <f>R13*_xlfn.IFNA(INDEX('General Inputs'!$E$9:$AF$11,MATCH('REC Spending'!$B97,'General Inputs'!$B$9:$B$11,0),MATCH('REC Spending'!$D97,'General Inputs'!$E$8:$AB$8,0)),SUMIFS('General Inputs'!$D$9:$D$11,'General Inputs'!$B$9:$B$11,'REC Spending'!$B97))</f>
        <v>22686.454893695322</v>
      </c>
      <c r="S97" s="317">
        <f>S13*_xlfn.IFNA(INDEX('General Inputs'!$E$9:$AF$11,MATCH('REC Spending'!$B97,'General Inputs'!$B$9:$B$11,0),MATCH('REC Spending'!$D97,'General Inputs'!$E$8:$AB$8,0)),SUMIFS('General Inputs'!$D$9:$D$11,'General Inputs'!$B$9:$B$11,'REC Spending'!$B97))</f>
        <v>17212.635869508449</v>
      </c>
      <c r="T97" s="317">
        <f>T13*_xlfn.IFNA(INDEX('General Inputs'!$E$9:$AF$11,MATCH('REC Spending'!$B97,'General Inputs'!$B$9:$B$11,0),MATCH('REC Spending'!$D97,'General Inputs'!$E$8:$AB$8,0)),SUMIFS('General Inputs'!$D$9:$D$11,'General Inputs'!$B$9:$B$11,'REC Spending'!$B97))</f>
        <v>0</v>
      </c>
      <c r="U97" s="317">
        <f>U13*_xlfn.IFNA(INDEX('General Inputs'!$E$9:$AF$11,MATCH('REC Spending'!$B97,'General Inputs'!$B$9:$B$11,0),MATCH('REC Spending'!$D97,'General Inputs'!$E$8:$AB$8,0)),SUMIFS('General Inputs'!$D$9:$D$11,'General Inputs'!$B$9:$B$11,'REC Spending'!$B97))</f>
        <v>0</v>
      </c>
      <c r="V97" s="317">
        <f>V13*_xlfn.IFNA(INDEX('General Inputs'!$E$9:$AF$11,MATCH('REC Spending'!$B97,'General Inputs'!$B$9:$B$11,0),MATCH('REC Spending'!$D97,'General Inputs'!$E$8:$AB$8,0)),SUMIFS('General Inputs'!$D$9:$D$11,'General Inputs'!$B$9:$B$11,'REC Spending'!$B97))</f>
        <v>0</v>
      </c>
      <c r="W97" s="317">
        <f>W13*_xlfn.IFNA(INDEX('General Inputs'!$E$9:$AF$11,MATCH('REC Spending'!$B97,'General Inputs'!$B$9:$B$11,0),MATCH('REC Spending'!$D97,'General Inputs'!$E$8:$AB$8,0)),SUMIFS('General Inputs'!$D$9:$D$11,'General Inputs'!$B$9:$B$11,'REC Spending'!$B97))</f>
        <v>22780.759183444017</v>
      </c>
      <c r="X97" s="317">
        <f>X13*_xlfn.IFNA(INDEX('General Inputs'!$E$9:$AF$11,MATCH('REC Spending'!$B97,'General Inputs'!$B$9:$B$11,0),MATCH('REC Spending'!$D97,'General Inputs'!$E$8:$AB$8,0)),SUMIFS('General Inputs'!$D$9:$D$11,'General Inputs'!$B$9:$B$11,'REC Spending'!$B97))</f>
        <v>0</v>
      </c>
      <c r="Y97" s="317">
        <f>Y13*_xlfn.IFNA(INDEX('General Inputs'!$E$9:$AF$11,MATCH('REC Spending'!$B97,'General Inputs'!$B$9:$B$11,0),MATCH('REC Spending'!$D97,'General Inputs'!$E$8:$AB$8,0)),SUMIFS('General Inputs'!$D$9:$D$11,'General Inputs'!$B$9:$B$11,'REC Spending'!$B97))</f>
        <v>0</v>
      </c>
      <c r="Z97" s="317">
        <f>Z13*_xlfn.IFNA(INDEX('General Inputs'!$E$9:$AF$11,MATCH('REC Spending'!$B97,'General Inputs'!$B$9:$B$11,0),MATCH('REC Spending'!$D97,'General Inputs'!$E$8:$AB$8,0)),SUMIFS('General Inputs'!$D$9:$D$11,'General Inputs'!$B$9:$B$11,'REC Spending'!$B97))</f>
        <v>0</v>
      </c>
      <c r="AB97" s="37"/>
      <c r="AC97" s="73">
        <f>AC13*_xlfn.IFNA(INDEX('General Inputs'!$E$9:$AF$11,MATCH('REC Spending'!$B97,'General Inputs'!$B$9:$B$11,0),MATCH('REC Spending'!$D97,'General Inputs'!$E$8:$AB$8,0)),SUMIFS('General Inputs'!$D$9:$D$11,'General Inputs'!$B$9:$B$11,'REC Spending'!$B97))</f>
        <v>41116.34430010114</v>
      </c>
      <c r="AE97" s="50">
        <f t="shared" si="71"/>
        <v>2301716.8700539107</v>
      </c>
      <c r="AF97" s="50">
        <f t="shared" si="71"/>
        <v>62679.849946647788</v>
      </c>
      <c r="AG97" s="50">
        <f t="shared" si="72"/>
        <v>41116.34430010114</v>
      </c>
      <c r="AH97" s="50">
        <f t="shared" si="73"/>
        <v>2405513.0643006596</v>
      </c>
    </row>
    <row r="98" spans="2:34">
      <c r="B98" s="20" t="s">
        <v>46</v>
      </c>
      <c r="C98" s="62" t="s">
        <v>46</v>
      </c>
      <c r="D98" s="20" t="s">
        <v>24</v>
      </c>
      <c r="E98" s="89">
        <f>SUMIFS('ABP Under Contract'!$C49:$Z49,'ABP Under Contract'!$C$6:$Z$6,'REC Spending'!$B98,'ABP Under Contract'!$C$7:$Z$7,'REC Spending'!E$4,'ABP Under Contract'!$C$8:$Z$8,'REC Spending'!E$7)</f>
        <v>0</v>
      </c>
      <c r="F98" s="89">
        <f>SUMIFS('ABP Under Contract'!$C49:$Z49,'ABP Under Contract'!$C$6:$Z$6,'REC Spending'!$B98,'ABP Under Contract'!$C$7:$Z$7,'REC Spending'!F$4,'ABP Under Contract'!$C$8:$Z$8,'REC Spending'!F$7)</f>
        <v>1542266.7050833332</v>
      </c>
      <c r="G98" s="89">
        <f>SUMIFS('ABP Under Contract'!$C49:$Z49,'ABP Under Contract'!$C$6:$Z$6,'REC Spending'!$B98,'ABP Under Contract'!$C$7:$Z$7,'REC Spending'!G$4,'ABP Under Contract'!$C$8:$Z$8,'REC Spending'!G$7)</f>
        <v>0</v>
      </c>
      <c r="H98" s="89">
        <f>SUMIFS('ABP Under Contract'!$C49:$Z49,'ABP Under Contract'!$C$6:$Z$6,'REC Spending'!$B98,'ABP Under Contract'!$C$7:$Z$7,'REC Spending'!H$4,'ABP Under Contract'!$C$8:$Z$8,'REC Spending'!H$7)</f>
        <v>0</v>
      </c>
      <c r="I98" s="89">
        <f>SUMIFS('ABP Under Contract'!$C49:$Z49,'ABP Under Contract'!$C$6:$Z$6,'REC Spending'!$B98,'ABP Under Contract'!$C$7:$Z$7,'REC Spending'!I$4,'ABP Under Contract'!$C$8:$Z$8,'REC Spending'!I$7)</f>
        <v>0</v>
      </c>
      <c r="J98" s="89">
        <f>SUMIFS('ABP Under Contract'!$C49:$Z49,'ABP Under Contract'!$C$6:$Z$6,'REC Spending'!$B98,'ABP Under Contract'!$C$7:$Z$7,'REC Spending'!J$4,'ABP Under Contract'!$C$8:$Z$8,'REC Spending'!J$7)</f>
        <v>0</v>
      </c>
      <c r="K98" s="317">
        <f>K14*_xlfn.IFNA(INDEX('General Inputs'!$E$9:$AF$11,MATCH('REC Spending'!$B98,'General Inputs'!$B$9:$B$11,0),MATCH('REC Spending'!$D98,'General Inputs'!$E$8:$AB$8,0)),SUMIFS('General Inputs'!$D$9:$D$11,'General Inputs'!$B$9:$B$11,'REC Spending'!$B98))</f>
        <v>138538.65769238287</v>
      </c>
      <c r="L98" s="317">
        <f>L14*_xlfn.IFNA(INDEX('General Inputs'!$E$9:$AF$11,MATCH('REC Spending'!$B98,'General Inputs'!$B$9:$B$11,0),MATCH('REC Spending'!$D98,'General Inputs'!$E$8:$AB$8,0)),SUMIFS('General Inputs'!$D$9:$D$11,'General Inputs'!$B$9:$B$11,'REC Spending'!$B98))</f>
        <v>138794.9722665092</v>
      </c>
      <c r="M98" s="317">
        <f>M14*_xlfn.IFNA(INDEX('General Inputs'!$E$9:$AF$11,MATCH('REC Spending'!$B98,'General Inputs'!$B$9:$B$11,0),MATCH('REC Spending'!$D98,'General Inputs'!$E$8:$AB$8,0)),SUMIFS('General Inputs'!$D$9:$D$11,'General Inputs'!$B$9:$B$11,'REC Spending'!$B98))</f>
        <v>6149.0087237345369</v>
      </c>
      <c r="N98" s="37">
        <v>0</v>
      </c>
      <c r="O98" s="37">
        <v>0</v>
      </c>
      <c r="P98" s="37">
        <v>87687.244415682479</v>
      </c>
      <c r="Q98" s="317">
        <f>Q14*_xlfn.IFNA(INDEX('General Inputs'!$E$9:$AF$11,MATCH('REC Spending'!$B98,'General Inputs'!$B$9:$B$11,0),MATCH('REC Spending'!$D98,'General Inputs'!$E$8:$AB$8,0)),SUMIFS('General Inputs'!$D$9:$D$11,'General Inputs'!$B$9:$B$11,'REC Spending'!$B98))</f>
        <v>208069.09475844962</v>
      </c>
      <c r="R98" s="317">
        <f>R14*_xlfn.IFNA(INDEX('General Inputs'!$E$9:$AF$11,MATCH('REC Spending'!$B98,'General Inputs'!$B$9:$B$11,0),MATCH('REC Spending'!$D98,'General Inputs'!$E$8:$AB$8,0)),SUMIFS('General Inputs'!$D$9:$D$11,'General Inputs'!$B$9:$B$11,'REC Spending'!$B98))</f>
        <v>412248.66003419971</v>
      </c>
      <c r="S98" s="317">
        <f>S14*_xlfn.IFNA(INDEX('General Inputs'!$E$9:$AF$11,MATCH('REC Spending'!$B98,'General Inputs'!$B$9:$B$11,0),MATCH('REC Spending'!$D98,'General Inputs'!$E$8:$AB$8,0)),SUMIFS('General Inputs'!$D$9:$D$11,'General Inputs'!$B$9:$B$11,'REC Spending'!$B98))</f>
        <v>114323.73531521669</v>
      </c>
      <c r="T98" s="317">
        <f>T14*_xlfn.IFNA(INDEX('General Inputs'!$E$9:$AF$11,MATCH('REC Spending'!$B98,'General Inputs'!$B$9:$B$11,0),MATCH('REC Spending'!$D98,'General Inputs'!$E$8:$AB$8,0)),SUMIFS('General Inputs'!$D$9:$D$11,'General Inputs'!$B$9:$B$11,'REC Spending'!$B98))</f>
        <v>6293.0229710902559</v>
      </c>
      <c r="U98" s="317">
        <f>U14*_xlfn.IFNA(INDEX('General Inputs'!$E$9:$AF$11,MATCH('REC Spending'!$B98,'General Inputs'!$B$9:$B$11,0),MATCH('REC Spending'!$D98,'General Inputs'!$E$8:$AB$8,0)),SUMIFS('General Inputs'!$D$9:$D$11,'General Inputs'!$B$9:$B$11,'REC Spending'!$B98))</f>
        <v>43301.295200215667</v>
      </c>
      <c r="V98" s="317">
        <f>V14*_xlfn.IFNA(INDEX('General Inputs'!$E$9:$AF$11,MATCH('REC Spending'!$B98,'General Inputs'!$B$9:$B$11,0),MATCH('REC Spending'!$D98,'General Inputs'!$E$8:$AB$8,0)),SUMIFS('General Inputs'!$D$9:$D$11,'General Inputs'!$B$9:$B$11,'REC Spending'!$B98))</f>
        <v>29129.498801946589</v>
      </c>
      <c r="W98" s="317">
        <f>W14*_xlfn.IFNA(INDEX('General Inputs'!$E$9:$AF$11,MATCH('REC Spending'!$B98,'General Inputs'!$B$9:$B$11,0),MATCH('REC Spending'!$D98,'General Inputs'!$E$8:$AB$8,0)),SUMIFS('General Inputs'!$D$9:$D$11,'General Inputs'!$B$9:$B$11,'REC Spending'!$B98))</f>
        <v>133012.72654176436</v>
      </c>
      <c r="X98" s="317">
        <f>X14*_xlfn.IFNA(INDEX('General Inputs'!$E$9:$AF$11,MATCH('REC Spending'!$B98,'General Inputs'!$B$9:$B$11,0),MATCH('REC Spending'!$D98,'General Inputs'!$E$8:$AB$8,0)),SUMIFS('General Inputs'!$D$9:$D$11,'General Inputs'!$B$9:$B$11,'REC Spending'!$B98))</f>
        <v>0</v>
      </c>
      <c r="Y98" s="317">
        <f>Y14*_xlfn.IFNA(INDEX('General Inputs'!$E$9:$AF$11,MATCH('REC Spending'!$B98,'General Inputs'!$B$9:$B$11,0),MATCH('REC Spending'!$D98,'General Inputs'!$E$8:$AB$8,0)),SUMIFS('General Inputs'!$D$9:$D$11,'General Inputs'!$B$9:$B$11,'REC Spending'!$B98))</f>
        <v>0</v>
      </c>
      <c r="Z98" s="317">
        <f>Z14*_xlfn.IFNA(INDEX('General Inputs'!$E$9:$AF$11,MATCH('REC Spending'!$B98,'General Inputs'!$B$9:$B$11,0),MATCH('REC Spending'!$D98,'General Inputs'!$E$8:$AB$8,0)),SUMIFS('General Inputs'!$D$9:$D$11,'General Inputs'!$B$9:$B$11,'REC Spending'!$B98))</f>
        <v>0</v>
      </c>
      <c r="AB98" s="37"/>
      <c r="AC98" s="73">
        <f>AC14*_xlfn.IFNA(INDEX('General Inputs'!$E$9:$AF$11,MATCH('REC Spending'!$B98,'General Inputs'!$B$9:$B$11,0),MATCH('REC Spending'!$D98,'General Inputs'!$E$8:$AB$8,0)),SUMIFS('General Inputs'!$D$9:$D$11,'General Inputs'!$B$9:$B$11,'REC Spending'!$B98))</f>
        <v>71049.105192748713</v>
      </c>
      <c r="AE98" s="50">
        <f t="shared" si="71"/>
        <v>2121505.6829400919</v>
      </c>
      <c r="AF98" s="50">
        <f t="shared" si="71"/>
        <v>738308.93886443332</v>
      </c>
      <c r="AG98" s="50">
        <f t="shared" si="72"/>
        <v>71049.105192748713</v>
      </c>
      <c r="AH98" s="50">
        <f t="shared" si="73"/>
        <v>2930863.726997274</v>
      </c>
    </row>
    <row r="99" spans="2:34">
      <c r="B99" s="20" t="s">
        <v>46</v>
      </c>
      <c r="C99" s="62" t="s">
        <v>46</v>
      </c>
      <c r="D99" s="20" t="s">
        <v>25</v>
      </c>
      <c r="E99" s="89">
        <f>SUMIFS('ABP Under Contract'!$C50:$Z50,'ABP Under Contract'!$C$6:$Z$6,'REC Spending'!$B99,'ABP Under Contract'!$C$7:$Z$7,'REC Spending'!E$4,'ABP Under Contract'!$C$8:$Z$8,'REC Spending'!E$7)</f>
        <v>0</v>
      </c>
      <c r="F99" s="89">
        <f>SUMIFS('ABP Under Contract'!$C50:$Z50,'ABP Under Contract'!$C$6:$Z$6,'REC Spending'!$B99,'ABP Under Contract'!$C$7:$Z$7,'REC Spending'!F$4,'ABP Under Contract'!$C$8:$Z$8,'REC Spending'!F$7)</f>
        <v>1477006.0450833333</v>
      </c>
      <c r="G99" s="89">
        <f>SUMIFS('ABP Under Contract'!$C50:$Z50,'ABP Under Contract'!$C$6:$Z$6,'REC Spending'!$B99,'ABP Under Contract'!$C$7:$Z$7,'REC Spending'!G$4,'ABP Under Contract'!$C$8:$Z$8,'REC Spending'!G$7)</f>
        <v>0</v>
      </c>
      <c r="H99" s="89">
        <f>SUMIFS('ABP Under Contract'!$C50:$Z50,'ABP Under Contract'!$C$6:$Z$6,'REC Spending'!$B99,'ABP Under Contract'!$C$7:$Z$7,'REC Spending'!H$4,'ABP Under Contract'!$C$8:$Z$8,'REC Spending'!H$7)</f>
        <v>0</v>
      </c>
      <c r="I99" s="89">
        <f>SUMIFS('ABP Under Contract'!$C50:$Z50,'ABP Under Contract'!$C$6:$Z$6,'REC Spending'!$B99,'ABP Under Contract'!$C$7:$Z$7,'REC Spending'!I$4,'ABP Under Contract'!$C$8:$Z$8,'REC Spending'!I$7)</f>
        <v>0</v>
      </c>
      <c r="J99" s="89">
        <f>SUMIFS('ABP Under Contract'!$C50:$Z50,'ABP Under Contract'!$C$6:$Z$6,'REC Spending'!$B99,'ABP Under Contract'!$C$7:$Z$7,'REC Spending'!J$4,'ABP Under Contract'!$C$8:$Z$8,'REC Spending'!J$7)</f>
        <v>0</v>
      </c>
      <c r="K99" s="317">
        <f>K15*_xlfn.IFNA(INDEX('General Inputs'!$E$9:$AF$11,MATCH('REC Spending'!$B99,'General Inputs'!$B$9:$B$11,0),MATCH('REC Spending'!$D99,'General Inputs'!$E$8:$AB$8,0)),SUMIFS('General Inputs'!$D$9:$D$11,'General Inputs'!$B$9:$B$11,'REC Spending'!$B99))</f>
        <v>311469.17541332607</v>
      </c>
      <c r="L99" s="317">
        <f>L15*_xlfn.IFNA(INDEX('General Inputs'!$E$9:$AF$11,MATCH('REC Spending'!$B99,'General Inputs'!$B$9:$B$11,0),MATCH('REC Spending'!$D99,'General Inputs'!$E$8:$AB$8,0)),SUMIFS('General Inputs'!$D$9:$D$11,'General Inputs'!$B$9:$B$11,'REC Spending'!$B99))</f>
        <v>378382.35220038885</v>
      </c>
      <c r="M99" s="317">
        <f>M15*_xlfn.IFNA(INDEX('General Inputs'!$E$9:$AF$11,MATCH('REC Spending'!$B99,'General Inputs'!$B$9:$B$11,0),MATCH('REC Spending'!$D99,'General Inputs'!$E$8:$AB$8,0)),SUMIFS('General Inputs'!$D$9:$D$11,'General Inputs'!$B$9:$B$11,'REC Spending'!$B99))</f>
        <v>20272.190150077797</v>
      </c>
      <c r="N99" s="37">
        <v>0</v>
      </c>
      <c r="O99" s="37">
        <v>0</v>
      </c>
      <c r="P99" s="37">
        <v>87687.244415682479</v>
      </c>
      <c r="Q99" s="317">
        <f>Q15*_xlfn.IFNA(INDEX('General Inputs'!$E$9:$AF$11,MATCH('REC Spending'!$B99,'General Inputs'!$B$9:$B$11,0),MATCH('REC Spending'!$D99,'General Inputs'!$E$8:$AB$8,0)),SUMIFS('General Inputs'!$D$9:$D$11,'General Inputs'!$B$9:$B$11,'REC Spending'!$B99))</f>
        <v>196143.54978694953</v>
      </c>
      <c r="R99" s="317">
        <f>R15*_xlfn.IFNA(INDEX('General Inputs'!$E$9:$AF$11,MATCH('REC Spending'!$B99,'General Inputs'!$B$9:$B$11,0),MATCH('REC Spending'!$D99,'General Inputs'!$E$8:$AB$8,0)),SUMIFS('General Inputs'!$D$9:$D$11,'General Inputs'!$B$9:$B$11,'REC Spending'!$B99))</f>
        <v>689016.08339860581</v>
      </c>
      <c r="S99" s="317">
        <f>S15*_xlfn.IFNA(INDEX('General Inputs'!$E$9:$AF$11,MATCH('REC Spending'!$B99,'General Inputs'!$B$9:$B$11,0),MATCH('REC Spending'!$D99,'General Inputs'!$E$8:$AB$8,0)),SUMIFS('General Inputs'!$D$9:$D$11,'General Inputs'!$B$9:$B$11,'REC Spending'!$B99))</f>
        <v>181211.85559653476</v>
      </c>
      <c r="T99" s="317">
        <f>T15*_xlfn.IFNA(INDEX('General Inputs'!$E$9:$AF$11,MATCH('REC Spending'!$B99,'General Inputs'!$B$9:$B$11,0),MATCH('REC Spending'!$D99,'General Inputs'!$E$8:$AB$8,0)),SUMIFS('General Inputs'!$D$9:$D$11,'General Inputs'!$B$9:$B$11,'REC Spending'!$B99))</f>
        <v>70878.219214168465</v>
      </c>
      <c r="U99" s="317">
        <f>U15*_xlfn.IFNA(INDEX('General Inputs'!$E$9:$AF$11,MATCH('REC Spending'!$B99,'General Inputs'!$B$9:$B$11,0),MATCH('REC Spending'!$D99,'General Inputs'!$E$8:$AB$8,0)),SUMIFS('General Inputs'!$D$9:$D$11,'General Inputs'!$B$9:$B$11,'REC Spending'!$B99))</f>
        <v>81087.203767749394</v>
      </c>
      <c r="V99" s="317">
        <f>V15*_xlfn.IFNA(INDEX('General Inputs'!$E$9:$AF$11,MATCH('REC Spending'!$B99,'General Inputs'!$B$9:$B$11,0),MATCH('REC Spending'!$D99,'General Inputs'!$E$8:$AB$8,0)),SUMIFS('General Inputs'!$D$9:$D$11,'General Inputs'!$B$9:$B$11,'REC Spending'!$B99))</f>
        <v>52295.91590474487</v>
      </c>
      <c r="W99" s="317">
        <f>W15*_xlfn.IFNA(INDEX('General Inputs'!$E$9:$AF$11,MATCH('REC Spending'!$B99,'General Inputs'!$B$9:$B$11,0),MATCH('REC Spending'!$D99,'General Inputs'!$E$8:$AB$8,0)),SUMIFS('General Inputs'!$D$9:$D$11,'General Inputs'!$B$9:$B$11,'REC Spending'!$B99))</f>
        <v>206989.75044540668</v>
      </c>
      <c r="X99" s="317">
        <f>X15*_xlfn.IFNA(INDEX('General Inputs'!$E$9:$AF$11,MATCH('REC Spending'!$B99,'General Inputs'!$B$9:$B$11,0),MATCH('REC Spending'!$D99,'General Inputs'!$E$8:$AB$8,0)),SUMIFS('General Inputs'!$D$9:$D$11,'General Inputs'!$B$9:$B$11,'REC Spending'!$B99))</f>
        <v>150227.70364669501</v>
      </c>
      <c r="Y99" s="317">
        <f>Y15*_xlfn.IFNA(INDEX('General Inputs'!$E$9:$AF$11,MATCH('REC Spending'!$B99,'General Inputs'!$B$9:$B$11,0),MATCH('REC Spending'!$D99,'General Inputs'!$E$8:$AB$8,0)),SUMIFS('General Inputs'!$D$9:$D$11,'General Inputs'!$B$9:$B$11,'REC Spending'!$B99))</f>
        <v>38981.892466692327</v>
      </c>
      <c r="Z99" s="317">
        <f>Z15*_xlfn.IFNA(INDEX('General Inputs'!$E$9:$AF$11,MATCH('REC Spending'!$B99,'General Inputs'!$B$9:$B$11,0),MATCH('REC Spending'!$D99,'General Inputs'!$E$8:$AB$8,0)),SUMIFS('General Inputs'!$D$9:$D$11,'General Inputs'!$B$9:$B$11,'REC Spending'!$B99))</f>
        <v>7957.2990699966176</v>
      </c>
      <c r="AB99" s="37"/>
      <c r="AC99" s="73">
        <f>AC15*_xlfn.IFNA(INDEX('General Inputs'!$E$9:$AF$11,MATCH('REC Spending'!$B99,'General Inputs'!$B$9:$B$11,0),MATCH('REC Spending'!$D99,'General Inputs'!$E$8:$AB$8,0)),SUMIFS('General Inputs'!$D$9:$D$11,'General Inputs'!$B$9:$B$11,'REC Spending'!$B99))</f>
        <v>67729.704726553551</v>
      </c>
      <c r="AE99" s="50">
        <f t="shared" si="71"/>
        <v>2470960.5570497578</v>
      </c>
      <c r="AF99" s="50">
        <f t="shared" si="71"/>
        <v>1478645.9235105938</v>
      </c>
      <c r="AG99" s="50">
        <f t="shared" si="72"/>
        <v>67729.704726553551</v>
      </c>
      <c r="AH99" s="50">
        <f t="shared" si="73"/>
        <v>4017336.1852869052</v>
      </c>
    </row>
    <row r="100" spans="2:34">
      <c r="B100" s="20" t="s">
        <v>46</v>
      </c>
      <c r="C100" s="62" t="s">
        <v>46</v>
      </c>
      <c r="D100" s="20" t="s">
        <v>26</v>
      </c>
      <c r="E100" s="89">
        <f>SUMIFS('ABP Under Contract'!$C51:$Z51,'ABP Under Contract'!$C$6:$Z$6,'REC Spending'!$B100,'ABP Under Contract'!$C$7:$Z$7,'REC Spending'!E$4,'ABP Under Contract'!$C$8:$Z$8,'REC Spending'!E$7)</f>
        <v>0</v>
      </c>
      <c r="F100" s="89">
        <f>SUMIFS('ABP Under Contract'!$C51:$Z51,'ABP Under Contract'!$C$6:$Z$6,'REC Spending'!$B100,'ABP Under Contract'!$C$7:$Z$7,'REC Spending'!F$4,'ABP Under Contract'!$C$8:$Z$8,'REC Spending'!F$7)</f>
        <v>1211764.5110833333</v>
      </c>
      <c r="G100" s="89">
        <f>SUMIFS('ABP Under Contract'!$C51:$Z51,'ABP Under Contract'!$C$6:$Z$6,'REC Spending'!$B100,'ABP Under Contract'!$C$7:$Z$7,'REC Spending'!G$4,'ABP Under Contract'!$C$8:$Z$8,'REC Spending'!G$7)</f>
        <v>0</v>
      </c>
      <c r="H100" s="89">
        <f>SUMIFS('ABP Under Contract'!$C51:$Z51,'ABP Under Contract'!$C$6:$Z$6,'REC Spending'!$B100,'ABP Under Contract'!$C$7:$Z$7,'REC Spending'!H$4,'ABP Under Contract'!$C$8:$Z$8,'REC Spending'!H$7)</f>
        <v>0</v>
      </c>
      <c r="I100" s="89">
        <f>SUMIFS('ABP Under Contract'!$C51:$Z51,'ABP Under Contract'!$C$6:$Z$6,'REC Spending'!$B100,'ABP Under Contract'!$C$7:$Z$7,'REC Spending'!I$4,'ABP Under Contract'!$C$8:$Z$8,'REC Spending'!I$7)</f>
        <v>0</v>
      </c>
      <c r="J100" s="89">
        <f>SUMIFS('ABP Under Contract'!$C51:$Z51,'ABP Under Contract'!$C$6:$Z$6,'REC Spending'!$B100,'ABP Under Contract'!$C$7:$Z$7,'REC Spending'!J$4,'ABP Under Contract'!$C$8:$Z$8,'REC Spending'!J$7)</f>
        <v>0</v>
      </c>
      <c r="K100" s="317">
        <f>K16*_xlfn.IFNA(INDEX('General Inputs'!$E$9:$AF$11,MATCH('REC Spending'!$B100,'General Inputs'!$B$9:$B$11,0),MATCH('REC Spending'!$D100,'General Inputs'!$E$8:$AB$8,0)),SUMIFS('General Inputs'!$D$9:$D$11,'General Inputs'!$B$9:$B$11,'REC Spending'!$B100))</f>
        <v>461091.86133061058</v>
      </c>
      <c r="L100" s="317">
        <f>L16*_xlfn.IFNA(INDEX('General Inputs'!$E$9:$AF$11,MATCH('REC Spending'!$B100,'General Inputs'!$B$9:$B$11,0),MATCH('REC Spending'!$D100,'General Inputs'!$E$8:$AB$8,0)),SUMIFS('General Inputs'!$D$9:$D$11,'General Inputs'!$B$9:$B$11,'REC Spending'!$B100))</f>
        <v>604448.7159078439</v>
      </c>
      <c r="M100" s="317">
        <f>M16*_xlfn.IFNA(INDEX('General Inputs'!$E$9:$AF$11,MATCH('REC Spending'!$B100,'General Inputs'!$B$9:$B$11,0),MATCH('REC Spending'!$D100,'General Inputs'!$E$8:$AB$8,0)),SUMIFS('General Inputs'!$D$9:$D$11,'General Inputs'!$B$9:$B$11,'REC Spending'!$B100))</f>
        <v>34069.121387915489</v>
      </c>
      <c r="N100" s="37">
        <v>0</v>
      </c>
      <c r="O100" s="37">
        <v>0</v>
      </c>
      <c r="P100" s="37">
        <v>87687.244415682479</v>
      </c>
      <c r="Q100" s="317">
        <f>Q16*_xlfn.IFNA(INDEX('General Inputs'!$E$9:$AF$11,MATCH('REC Spending'!$B100,'General Inputs'!$B$9:$B$11,0),MATCH('REC Spending'!$D100,'General Inputs'!$E$8:$AB$8,0)),SUMIFS('General Inputs'!$D$9:$D$11,'General Inputs'!$B$9:$B$11,'REC Spending'!$B100))</f>
        <v>194181.20860797199</v>
      </c>
      <c r="R100" s="317">
        <f>R16*_xlfn.IFNA(INDEX('General Inputs'!$E$9:$AF$11,MATCH('REC Spending'!$B100,'General Inputs'!$B$9:$B$11,0),MATCH('REC Spending'!$D100,'General Inputs'!$E$8:$AB$8,0)),SUMIFS('General Inputs'!$D$9:$D$11,'General Inputs'!$B$9:$B$11,'REC Spending'!$B100))</f>
        <v>654837.83143110794</v>
      </c>
      <c r="S100" s="317">
        <f>S16*_xlfn.IFNA(INDEX('General Inputs'!$E$9:$AF$11,MATCH('REC Spending'!$B100,'General Inputs'!$B$9:$B$11,0),MATCH('REC Spending'!$D100,'General Inputs'!$E$8:$AB$8,0)),SUMIFS('General Inputs'!$D$9:$D$11,'General Inputs'!$B$9:$B$11,'REC Spending'!$B100))</f>
        <v>249196.54074999678</v>
      </c>
      <c r="T100" s="317">
        <f>T16*_xlfn.IFNA(INDEX('General Inputs'!$E$9:$AF$11,MATCH('REC Spending'!$B100,'General Inputs'!$B$9:$B$11,0),MATCH('REC Spending'!$D100,'General Inputs'!$E$8:$AB$8,0)),SUMIFS('General Inputs'!$D$9:$D$11,'General Inputs'!$B$9:$B$11,'REC Spending'!$B100))</f>
        <v>131570.73366715573</v>
      </c>
      <c r="U100" s="317">
        <f>U16*_xlfn.IFNA(INDEX('General Inputs'!$E$9:$AF$11,MATCH('REC Spending'!$B100,'General Inputs'!$B$9:$B$11,0),MATCH('REC Spending'!$D100,'General Inputs'!$E$8:$AB$8,0)),SUMIFS('General Inputs'!$D$9:$D$11,'General Inputs'!$B$9:$B$11,'REC Spending'!$B100))</f>
        <v>118338.82833229091</v>
      </c>
      <c r="V100" s="317">
        <f>V16*_xlfn.IFNA(INDEX('General Inputs'!$E$9:$AF$11,MATCH('REC Spending'!$B100,'General Inputs'!$B$9:$B$11,0),MATCH('REC Spending'!$D100,'General Inputs'!$E$8:$AB$8,0)),SUMIFS('General Inputs'!$D$9:$D$11,'General Inputs'!$B$9:$B$11,'REC Spending'!$B100))</f>
        <v>75376.723803642206</v>
      </c>
      <c r="W100" s="317">
        <f>W16*_xlfn.IFNA(INDEX('General Inputs'!$E$9:$AF$11,MATCH('REC Spending'!$B100,'General Inputs'!$B$9:$B$11,0),MATCH('REC Spending'!$D100,'General Inputs'!$E$8:$AB$8,0)),SUMIFS('General Inputs'!$D$9:$D$11,'General Inputs'!$B$9:$B$11,'REC Spending'!$B100))</f>
        <v>282471.83100519591</v>
      </c>
      <c r="X100" s="317">
        <f>X16*_xlfn.IFNA(INDEX('General Inputs'!$E$9:$AF$11,MATCH('REC Spending'!$B100,'General Inputs'!$B$9:$B$11,0),MATCH('REC Spending'!$D100,'General Inputs'!$E$8:$AB$8,0)),SUMIFS('General Inputs'!$D$9:$D$11,'General Inputs'!$B$9:$B$11,'REC Spending'!$B100))</f>
        <v>511816.15755944804</v>
      </c>
      <c r="Y100" s="317">
        <f>Y16*_xlfn.IFNA(INDEX('General Inputs'!$E$9:$AF$11,MATCH('REC Spending'!$B100,'General Inputs'!$B$9:$B$11,0),MATCH('REC Spending'!$D100,'General Inputs'!$E$8:$AB$8,0)),SUMIFS('General Inputs'!$D$9:$D$11,'General Inputs'!$B$9:$B$11,'REC Spending'!$B100))</f>
        <v>181921.22523071911</v>
      </c>
      <c r="Z100" s="317">
        <f>Z16*_xlfn.IFNA(INDEX('General Inputs'!$E$9:$AF$11,MATCH('REC Spending'!$B100,'General Inputs'!$B$9:$B$11,0),MATCH('REC Spending'!$D100,'General Inputs'!$E$8:$AB$8,0)),SUMIFS('General Inputs'!$D$9:$D$11,'General Inputs'!$B$9:$B$11,'REC Spending'!$B100))</f>
        <v>26953.402602187816</v>
      </c>
      <c r="AB100" s="37"/>
      <c r="AC100" s="73">
        <f>AC16*_xlfn.IFNA(INDEX('General Inputs'!$E$9:$AF$11,MATCH('REC Spending'!$B100,'General Inputs'!$B$9:$B$11,0),MATCH('REC Spending'!$D100,'General Inputs'!$E$8:$AB$8,0)),SUMIFS('General Inputs'!$D$9:$D$11,'General Inputs'!$B$9:$B$11,'REC Spending'!$B100))</f>
        <v>68257.240072455097</v>
      </c>
      <c r="AE100" s="50">
        <f t="shared" si="71"/>
        <v>2593242.6627333579</v>
      </c>
      <c r="AF100" s="50">
        <f t="shared" si="71"/>
        <v>2232483.2743817442</v>
      </c>
      <c r="AG100" s="50">
        <f t="shared" si="72"/>
        <v>68257.240072455097</v>
      </c>
      <c r="AH100" s="50">
        <f t="shared" si="73"/>
        <v>4893983.1771875573</v>
      </c>
    </row>
    <row r="101" spans="2:34">
      <c r="B101" s="20" t="s">
        <v>46</v>
      </c>
      <c r="C101" s="62" t="s">
        <v>46</v>
      </c>
      <c r="D101" s="20" t="s">
        <v>27</v>
      </c>
      <c r="E101" s="89">
        <f>SUMIFS('ABP Under Contract'!$C52:$Z52,'ABP Under Contract'!$C$6:$Z$6,'REC Spending'!$B101,'ABP Under Contract'!$C$7:$Z$7,'REC Spending'!E$4,'ABP Under Contract'!$C$8:$Z$8,'REC Spending'!E$7)</f>
        <v>0</v>
      </c>
      <c r="F101" s="89">
        <f>SUMIFS('ABP Under Contract'!$C52:$Z52,'ABP Under Contract'!$C$6:$Z$6,'REC Spending'!$B101,'ABP Under Contract'!$C$7:$Z$7,'REC Spending'!F$4,'ABP Under Contract'!$C$8:$Z$8,'REC Spending'!F$7)</f>
        <v>776505.53908333334</v>
      </c>
      <c r="G101" s="89">
        <f>SUMIFS('ABP Under Contract'!$C52:$Z52,'ABP Under Contract'!$C$6:$Z$6,'REC Spending'!$B101,'ABP Under Contract'!$C$7:$Z$7,'REC Spending'!G$4,'ABP Under Contract'!$C$8:$Z$8,'REC Spending'!G$7)</f>
        <v>0</v>
      </c>
      <c r="H101" s="89">
        <f>SUMIFS('ABP Under Contract'!$C52:$Z52,'ABP Under Contract'!$C$6:$Z$6,'REC Spending'!$B101,'ABP Under Contract'!$C$7:$Z$7,'REC Spending'!H$4,'ABP Under Contract'!$C$8:$Z$8,'REC Spending'!H$7)</f>
        <v>0</v>
      </c>
      <c r="I101" s="89">
        <f>SUMIFS('ABP Under Contract'!$C52:$Z52,'ABP Under Contract'!$C$6:$Z$6,'REC Spending'!$B101,'ABP Under Contract'!$C$7:$Z$7,'REC Spending'!I$4,'ABP Under Contract'!$C$8:$Z$8,'REC Spending'!I$7)</f>
        <v>0</v>
      </c>
      <c r="J101" s="89">
        <f>SUMIFS('ABP Under Contract'!$C52:$Z52,'ABP Under Contract'!$C$6:$Z$6,'REC Spending'!$B101,'ABP Under Contract'!$C$7:$Z$7,'REC Spending'!J$4,'ABP Under Contract'!$C$8:$Z$8,'REC Spending'!J$7)</f>
        <v>0</v>
      </c>
      <c r="K101" s="317">
        <f>K17*_xlfn.IFNA(INDEX('General Inputs'!$E$9:$AF$11,MATCH('REC Spending'!$B101,'General Inputs'!$B$9:$B$11,0),MATCH('REC Spending'!$D101,'General Inputs'!$E$8:$AB$8,0)),SUMIFS('General Inputs'!$D$9:$D$11,'General Inputs'!$B$9:$B$11,'REC Spending'!$B101))</f>
        <v>500233.88609922573</v>
      </c>
      <c r="L101" s="317">
        <f>L17*_xlfn.IFNA(INDEX('General Inputs'!$E$9:$AF$11,MATCH('REC Spending'!$B101,'General Inputs'!$B$9:$B$11,0),MATCH('REC Spending'!$D101,'General Inputs'!$E$8:$AB$8,0)),SUMIFS('General Inputs'!$D$9:$D$11,'General Inputs'!$B$9:$B$11,'REC Spending'!$B101))</f>
        <v>645652.20384548756</v>
      </c>
      <c r="M101" s="317">
        <f>M17*_xlfn.IFNA(INDEX('General Inputs'!$E$9:$AF$11,MATCH('REC Spending'!$B101,'General Inputs'!$B$9:$B$11,0),MATCH('REC Spending'!$D101,'General Inputs'!$E$8:$AB$8,0)),SUMIFS('General Inputs'!$D$9:$D$11,'General Inputs'!$B$9:$B$11,'REC Spending'!$B101))</f>
        <v>33175.426571058764</v>
      </c>
      <c r="N101" s="37">
        <v>0</v>
      </c>
      <c r="O101" s="37">
        <v>0</v>
      </c>
      <c r="P101" s="37">
        <v>87687.244415682479</v>
      </c>
      <c r="Q101" s="317">
        <f>Q17*_xlfn.IFNA(INDEX('General Inputs'!$E$9:$AF$11,MATCH('REC Spending'!$B101,'General Inputs'!$B$9:$B$11,0),MATCH('REC Spending'!$D101,'General Inputs'!$E$8:$AB$8,0)),SUMIFS('General Inputs'!$D$9:$D$11,'General Inputs'!$B$9:$B$11,'REC Spending'!$B101))</f>
        <v>188132.90017957127</v>
      </c>
      <c r="R101" s="317">
        <f>R17*_xlfn.IFNA(INDEX('General Inputs'!$E$9:$AF$11,MATCH('REC Spending'!$B101,'General Inputs'!$B$9:$B$11,0),MATCH('REC Spending'!$D101,'General Inputs'!$E$8:$AB$8,0)),SUMIFS('General Inputs'!$D$9:$D$11,'General Inputs'!$B$9:$B$11,'REC Spending'!$B101))</f>
        <v>609063.45988518419</v>
      </c>
      <c r="S101" s="317">
        <f>S17*_xlfn.IFNA(INDEX('General Inputs'!$E$9:$AF$11,MATCH('REC Spending'!$B101,'General Inputs'!$B$9:$B$11,0),MATCH('REC Spending'!$D101,'General Inputs'!$E$8:$AB$8,0)),SUMIFS('General Inputs'!$D$9:$D$11,'General Inputs'!$B$9:$B$11,'REC Spending'!$B101))</f>
        <v>306353.28502716363</v>
      </c>
      <c r="T101" s="317">
        <f>T17*_xlfn.IFNA(INDEX('General Inputs'!$E$9:$AF$11,MATCH('REC Spending'!$B101,'General Inputs'!$B$9:$B$11,0),MATCH('REC Spending'!$D101,'General Inputs'!$E$8:$AB$8,0)),SUMIFS('General Inputs'!$D$9:$D$11,'General Inputs'!$B$9:$B$11,'REC Spending'!$B101))</f>
        <v>184271.09589629126</v>
      </c>
      <c r="U101" s="317">
        <f>U17*_xlfn.IFNA(INDEX('General Inputs'!$E$9:$AF$11,MATCH('REC Spending'!$B101,'General Inputs'!$B$9:$B$11,0),MATCH('REC Spending'!$D101,'General Inputs'!$E$8:$AB$8,0)),SUMIFS('General Inputs'!$D$9:$D$11,'General Inputs'!$B$9:$B$11,'REC Spending'!$B101))</f>
        <v>149855.10424231653</v>
      </c>
      <c r="V101" s="317">
        <f>V17*_xlfn.IFNA(INDEX('General Inputs'!$E$9:$AF$11,MATCH('REC Spending'!$B101,'General Inputs'!$B$9:$B$11,0),MATCH('REC Spending'!$D101,'General Inputs'!$E$8:$AB$8,0)),SUMIFS('General Inputs'!$D$9:$D$11,'General Inputs'!$B$9:$B$11,'REC Spending'!$B101))</f>
        <v>94982.953010945916</v>
      </c>
      <c r="W101" s="317">
        <f>W17*_xlfn.IFNA(INDEX('General Inputs'!$E$9:$AF$11,MATCH('REC Spending'!$B101,'General Inputs'!$B$9:$B$11,0),MATCH('REC Spending'!$D101,'General Inputs'!$E$8:$AB$8,0)),SUMIFS('General Inputs'!$D$9:$D$11,'General Inputs'!$B$9:$B$11,'REC Spending'!$B101))</f>
        <v>345805.30882155726</v>
      </c>
      <c r="X101" s="317">
        <f>X17*_xlfn.IFNA(INDEX('General Inputs'!$E$9:$AF$11,MATCH('REC Spending'!$B101,'General Inputs'!$B$9:$B$11,0),MATCH('REC Spending'!$D101,'General Inputs'!$E$8:$AB$8,0)),SUMIFS('General Inputs'!$D$9:$D$11,'General Inputs'!$B$9:$B$11,'REC Spending'!$B101))</f>
        <v>856536.09131601651</v>
      </c>
      <c r="Y101" s="317">
        <f>Y17*_xlfn.IFNA(INDEX('General Inputs'!$E$9:$AF$11,MATCH('REC Spending'!$B101,'General Inputs'!$B$9:$B$11,0),MATCH('REC Spending'!$D101,'General Inputs'!$E$8:$AB$8,0)),SUMIFS('General Inputs'!$D$9:$D$11,'General Inputs'!$B$9:$B$11,'REC Spending'!$B101))</f>
        <v>384389.50105962966</v>
      </c>
      <c r="Z101" s="317">
        <f>Z17*_xlfn.IFNA(INDEX('General Inputs'!$E$9:$AF$11,MATCH('REC Spending'!$B101,'General Inputs'!$B$9:$B$11,0),MATCH('REC Spending'!$D101,'General Inputs'!$E$8:$AB$8,0)),SUMIFS('General Inputs'!$D$9:$D$11,'General Inputs'!$B$9:$B$11,'REC Spending'!$B101))</f>
        <v>44804.122381538902</v>
      </c>
      <c r="AB101" s="37"/>
      <c r="AC101" s="73">
        <f>AC17*_xlfn.IFNA(INDEX('General Inputs'!$E$9:$AF$11,MATCH('REC Spending'!$B101,'General Inputs'!$B$9:$B$11,0),MATCH('REC Spending'!$D101,'General Inputs'!$E$8:$AB$8,0)),SUMIFS('General Inputs'!$D$9:$D$11,'General Inputs'!$B$9:$B$11,'REC Spending'!$B101))</f>
        <v>67838.354162865362</v>
      </c>
      <c r="AE101" s="50">
        <f t="shared" si="71"/>
        <v>2231387.2001943593</v>
      </c>
      <c r="AF101" s="50">
        <f t="shared" si="71"/>
        <v>2976060.9216406438</v>
      </c>
      <c r="AG101" s="50">
        <f t="shared" si="72"/>
        <v>67838.354162865362</v>
      </c>
      <c r="AH101" s="50">
        <f t="shared" si="73"/>
        <v>5275286.475997868</v>
      </c>
    </row>
    <row r="102" spans="2:34">
      <c r="B102" s="20" t="s">
        <v>46</v>
      </c>
      <c r="C102" s="62" t="s">
        <v>46</v>
      </c>
      <c r="D102" s="20" t="s">
        <v>28</v>
      </c>
      <c r="E102" s="89">
        <f>SUMIFS('ABP Under Contract'!$C53:$Z53,'ABP Under Contract'!$C$6:$Z$6,'REC Spending'!$B102,'ABP Under Contract'!$C$7:$Z$7,'REC Spending'!E$4,'ABP Under Contract'!$C$8:$Z$8,'REC Spending'!E$7)</f>
        <v>0</v>
      </c>
      <c r="F102" s="89">
        <f>SUMIFS('ABP Under Contract'!$C53:$Z53,'ABP Under Contract'!$C$6:$Z$6,'REC Spending'!$B102,'ABP Under Contract'!$C$7:$Z$7,'REC Spending'!F$4,'ABP Under Contract'!$C$8:$Z$8,'REC Spending'!F$7)</f>
        <v>675583.59125000006</v>
      </c>
      <c r="G102" s="89">
        <f>SUMIFS('ABP Under Contract'!$C53:$Z53,'ABP Under Contract'!$C$6:$Z$6,'REC Spending'!$B102,'ABP Under Contract'!$C$7:$Z$7,'REC Spending'!G$4,'ABP Under Contract'!$C$8:$Z$8,'REC Spending'!G$7)</f>
        <v>0</v>
      </c>
      <c r="H102" s="89">
        <f>SUMIFS('ABP Under Contract'!$C53:$Z53,'ABP Under Contract'!$C$6:$Z$6,'REC Spending'!$B102,'ABP Under Contract'!$C$7:$Z$7,'REC Spending'!H$4,'ABP Under Contract'!$C$8:$Z$8,'REC Spending'!H$7)</f>
        <v>0</v>
      </c>
      <c r="I102" s="89">
        <f>SUMIFS('ABP Under Contract'!$C53:$Z53,'ABP Under Contract'!$C$6:$Z$6,'REC Spending'!$B102,'ABP Under Contract'!$C$7:$Z$7,'REC Spending'!I$4,'ABP Under Contract'!$C$8:$Z$8,'REC Spending'!I$7)</f>
        <v>0</v>
      </c>
      <c r="J102" s="89">
        <f>SUMIFS('ABP Under Contract'!$C53:$Z53,'ABP Under Contract'!$C$6:$Z$6,'REC Spending'!$B102,'ABP Under Contract'!$C$7:$Z$7,'REC Spending'!J$4,'ABP Under Contract'!$C$8:$Z$8,'REC Spending'!J$7)</f>
        <v>0</v>
      </c>
      <c r="K102" s="317">
        <f>K18*_xlfn.IFNA(INDEX('General Inputs'!$E$9:$AF$11,MATCH('REC Spending'!$B102,'General Inputs'!$B$9:$B$11,0),MATCH('REC Spending'!$D102,'General Inputs'!$E$8:$AB$8,0)),SUMIFS('General Inputs'!$D$9:$D$11,'General Inputs'!$B$9:$B$11,'REC Spending'!$B102))</f>
        <v>490744.69304266549</v>
      </c>
      <c r="L102" s="317">
        <f>L18*_xlfn.IFNA(INDEX('General Inputs'!$E$9:$AF$11,MATCH('REC Spending'!$B102,'General Inputs'!$B$9:$B$11,0),MATCH('REC Spending'!$D102,'General Inputs'!$E$8:$AB$8,0)),SUMIFS('General Inputs'!$D$9:$D$11,'General Inputs'!$B$9:$B$11,'REC Spending'!$B102))</f>
        <v>630646.5274919389</v>
      </c>
      <c r="M102" s="317">
        <f>M18*_xlfn.IFNA(INDEX('General Inputs'!$E$9:$AF$11,MATCH('REC Spending'!$B102,'General Inputs'!$B$9:$B$11,0),MATCH('REC Spending'!$D102,'General Inputs'!$E$8:$AB$8,0)),SUMIFS('General Inputs'!$D$9:$D$11,'General Inputs'!$B$9:$B$11,'REC Spending'!$B102))</f>
        <v>32284.977297835441</v>
      </c>
      <c r="N102" s="37">
        <v>0</v>
      </c>
      <c r="O102" s="37">
        <v>0</v>
      </c>
      <c r="P102" s="37">
        <v>87687.244415682479</v>
      </c>
      <c r="Q102" s="317">
        <f>Q18*_xlfn.IFNA(INDEX('General Inputs'!$E$9:$AF$11,MATCH('REC Spending'!$B102,'General Inputs'!$B$9:$B$11,0),MATCH('REC Spending'!$D102,'General Inputs'!$E$8:$AB$8,0)),SUMIFS('General Inputs'!$D$9:$D$11,'General Inputs'!$B$9:$B$11,'REC Spending'!$B102))</f>
        <v>183013.99785900558</v>
      </c>
      <c r="R102" s="317">
        <f>R18*_xlfn.IFNA(INDEX('General Inputs'!$E$9:$AF$11,MATCH('REC Spending'!$B102,'General Inputs'!$B$9:$B$11,0),MATCH('REC Spending'!$D102,'General Inputs'!$E$8:$AB$8,0)),SUMIFS('General Inputs'!$D$9:$D$11,'General Inputs'!$B$9:$B$11,'REC Spending'!$B102))</f>
        <v>568791.81201985374</v>
      </c>
      <c r="S102" s="317">
        <f>S18*_xlfn.IFNA(INDEX('General Inputs'!$E$9:$AF$11,MATCH('REC Spending'!$B102,'General Inputs'!$B$9:$B$11,0),MATCH('REC Spending'!$D102,'General Inputs'!$E$8:$AB$8,0)),SUMIFS('General Inputs'!$D$9:$D$11,'General Inputs'!$B$9:$B$11,'REC Spending'!$B102))</f>
        <v>358643.92336574546</v>
      </c>
      <c r="T102" s="317">
        <f>T18*_xlfn.IFNA(INDEX('General Inputs'!$E$9:$AF$11,MATCH('REC Spending'!$B102,'General Inputs'!$B$9:$B$11,0),MATCH('REC Spending'!$D102,'General Inputs'!$E$8:$AB$8,0)),SUMIFS('General Inputs'!$D$9:$D$11,'General Inputs'!$B$9:$B$11,'REC Spending'!$B102))</f>
        <v>231999.14696014495</v>
      </c>
      <c r="U102" s="317">
        <f>U18*_xlfn.IFNA(INDEX('General Inputs'!$E$9:$AF$11,MATCH('REC Spending'!$B102,'General Inputs'!$B$9:$B$11,0),MATCH('REC Spending'!$D102,'General Inputs'!$E$8:$AB$8,0)),SUMIFS('General Inputs'!$D$9:$D$11,'General Inputs'!$B$9:$B$11,'REC Spending'!$B102))</f>
        <v>178458.84175385904</v>
      </c>
      <c r="V102" s="317">
        <f>V18*_xlfn.IFNA(INDEX('General Inputs'!$E$9:$AF$11,MATCH('REC Spending'!$B102,'General Inputs'!$B$9:$B$11,0),MATCH('REC Spending'!$D102,'General Inputs'!$E$8:$AB$8,0)),SUMIFS('General Inputs'!$D$9:$D$11,'General Inputs'!$B$9:$B$11,'REC Spending'!$B102))</f>
        <v>112900.9947249813</v>
      </c>
      <c r="W102" s="317">
        <f>W18*_xlfn.IFNA(INDEX('General Inputs'!$E$9:$AF$11,MATCH('REC Spending'!$B102,'General Inputs'!$B$9:$B$11,0),MATCH('REC Spending'!$D102,'General Inputs'!$E$8:$AB$8,0)),SUMIFS('General Inputs'!$D$9:$D$11,'General Inputs'!$B$9:$B$11,'REC Spending'!$B102))</f>
        <v>403758.74219610431</v>
      </c>
      <c r="X102" s="317">
        <f>X18*_xlfn.IFNA(INDEX('General Inputs'!$E$9:$AF$11,MATCH('REC Spending'!$B102,'General Inputs'!$B$9:$B$11,0),MATCH('REC Spending'!$D102,'General Inputs'!$E$8:$AB$8,0)),SUMIFS('General Inputs'!$D$9:$D$11,'General Inputs'!$B$9:$B$11,'REC Spending'!$B102))</f>
        <v>1187371.6744640821</v>
      </c>
      <c r="Y102" s="317">
        <f>Y18*_xlfn.IFNA(INDEX('General Inputs'!$E$9:$AF$11,MATCH('REC Spending'!$B102,'General Inputs'!$B$9:$B$11,0),MATCH('REC Spending'!$D102,'General Inputs'!$E$8:$AB$8,0)),SUMIFS('General Inputs'!$D$9:$D$11,'General Inputs'!$B$9:$B$11,'REC Spending'!$B102))</f>
        <v>549820.40991960326</v>
      </c>
      <c r="Z102" s="317">
        <f>Z18*_xlfn.IFNA(INDEX('General Inputs'!$E$9:$AF$11,MATCH('REC Spending'!$B102,'General Inputs'!$B$9:$B$11,0),MATCH('REC Spending'!$D102,'General Inputs'!$E$8:$AB$8,0)),SUMIFS('General Inputs'!$D$9:$D$11,'General Inputs'!$B$9:$B$11,'REC Spending'!$B102))</f>
        <v>61787.024317424446</v>
      </c>
      <c r="AB102" s="37"/>
      <c r="AC102" s="73">
        <f>AC18*_xlfn.IFNA(INDEX('General Inputs'!$E$9:$AF$11,MATCH('REC Spending'!$B102,'General Inputs'!$B$9:$B$11,0),MATCH('REC Spending'!$D102,'General Inputs'!$E$8:$AB$8,0)),SUMIFS('General Inputs'!$D$9:$D$11,'General Inputs'!$B$9:$B$11,'REC Spending'!$B102))</f>
        <v>68311.941798407643</v>
      </c>
      <c r="AE102" s="50">
        <f t="shared" si="71"/>
        <v>2099961.0313571282</v>
      </c>
      <c r="AF102" s="50">
        <f t="shared" si="71"/>
        <v>3653532.5697217984</v>
      </c>
      <c r="AG102" s="50">
        <f t="shared" si="72"/>
        <v>68311.941798407643</v>
      </c>
      <c r="AH102" s="50">
        <f t="shared" si="73"/>
        <v>5821805.5428773342</v>
      </c>
    </row>
    <row r="103" spans="2:34">
      <c r="B103" s="20" t="s">
        <v>46</v>
      </c>
      <c r="C103" s="62" t="s">
        <v>46</v>
      </c>
      <c r="D103" s="20" t="s">
        <v>29</v>
      </c>
      <c r="E103" s="89">
        <f>SUMIFS('ABP Under Contract'!$C54:$Z54,'ABP Under Contract'!$C$6:$Z$6,'REC Spending'!$B103,'ABP Under Contract'!$C$7:$Z$7,'REC Spending'!E$4,'ABP Under Contract'!$C$8:$Z$8,'REC Spending'!E$7)</f>
        <v>0</v>
      </c>
      <c r="F103" s="89">
        <f>SUMIFS('ABP Under Contract'!$C54:$Z54,'ABP Under Contract'!$C$6:$Z$6,'REC Spending'!$B103,'ABP Under Contract'!$C$7:$Z$7,'REC Spending'!F$4,'ABP Under Contract'!$C$8:$Z$8,'REC Spending'!F$7)</f>
        <v>49216.777916666673</v>
      </c>
      <c r="G103" s="89">
        <f>SUMIFS('ABP Under Contract'!$C54:$Z54,'ABP Under Contract'!$C$6:$Z$6,'REC Spending'!$B103,'ABP Under Contract'!$C$7:$Z$7,'REC Spending'!G$4,'ABP Under Contract'!$C$8:$Z$8,'REC Spending'!G$7)</f>
        <v>0</v>
      </c>
      <c r="H103" s="89">
        <f>SUMIFS('ABP Under Contract'!$C54:$Z54,'ABP Under Contract'!$C$6:$Z$6,'REC Spending'!$B103,'ABP Under Contract'!$C$7:$Z$7,'REC Spending'!H$4,'ABP Under Contract'!$C$8:$Z$8,'REC Spending'!H$7)</f>
        <v>0</v>
      </c>
      <c r="I103" s="89">
        <f>SUMIFS('ABP Under Contract'!$C54:$Z54,'ABP Under Contract'!$C$6:$Z$6,'REC Spending'!$B103,'ABP Under Contract'!$C$7:$Z$7,'REC Spending'!I$4,'ABP Under Contract'!$C$8:$Z$8,'REC Spending'!I$7)</f>
        <v>0</v>
      </c>
      <c r="J103" s="89">
        <f>SUMIFS('ABP Under Contract'!$C54:$Z54,'ABP Under Contract'!$C$6:$Z$6,'REC Spending'!$B103,'ABP Under Contract'!$C$7:$Z$7,'REC Spending'!J$4,'ABP Under Contract'!$C$8:$Z$8,'REC Spending'!J$7)</f>
        <v>0</v>
      </c>
      <c r="K103" s="317">
        <f>K19*_xlfn.IFNA(INDEX('General Inputs'!$E$9:$AF$11,MATCH('REC Spending'!$B103,'General Inputs'!$B$9:$B$11,0),MATCH('REC Spending'!$D103,'General Inputs'!$E$8:$AB$8,0)),SUMIFS('General Inputs'!$D$9:$D$11,'General Inputs'!$B$9:$B$11,'REC Spending'!$B103))</f>
        <v>481209.61777116102</v>
      </c>
      <c r="L103" s="317">
        <f>L19*_xlfn.IFNA(INDEX('General Inputs'!$E$9:$AF$11,MATCH('REC Spending'!$B103,'General Inputs'!$B$9:$B$11,0),MATCH('REC Spending'!$D103,'General Inputs'!$E$8:$AB$8,0)),SUMIFS('General Inputs'!$D$9:$D$11,'General Inputs'!$B$9:$B$11,'REC Spending'!$B103))</f>
        <v>615805.9472797286</v>
      </c>
      <c r="M103" s="317">
        <f>M19*_xlfn.IFNA(INDEX('General Inputs'!$E$9:$AF$11,MATCH('REC Spending'!$B103,'General Inputs'!$B$9:$B$11,0),MATCH('REC Spending'!$D103,'General Inputs'!$E$8:$AB$8,0)),SUMIFS('General Inputs'!$D$9:$D$11,'General Inputs'!$B$9:$B$11,'REC Spending'!$B103))</f>
        <v>31327.783943322724</v>
      </c>
      <c r="N103" s="37">
        <v>0</v>
      </c>
      <c r="O103" s="37">
        <v>0</v>
      </c>
      <c r="P103" s="37">
        <v>87687.244415682479</v>
      </c>
      <c r="Q103" s="317">
        <f>Q19*_xlfn.IFNA(INDEX('General Inputs'!$E$9:$AF$11,MATCH('REC Spending'!$B103,'General Inputs'!$B$9:$B$11,0),MATCH('REC Spending'!$D103,'General Inputs'!$E$8:$AB$8,0)),SUMIFS('General Inputs'!$D$9:$D$11,'General Inputs'!$B$9:$B$11,'REC Spending'!$B103))</f>
        <v>176746.6898843839</v>
      </c>
      <c r="R103" s="317">
        <f>R19*_xlfn.IFNA(INDEX('General Inputs'!$E$9:$AF$11,MATCH('REC Spending'!$B103,'General Inputs'!$B$9:$B$11,0),MATCH('REC Spending'!$D103,'General Inputs'!$E$8:$AB$8,0)),SUMIFS('General Inputs'!$D$9:$D$11,'General Inputs'!$B$9:$B$11,'REC Spending'!$B103))</f>
        <v>527341.01400204375</v>
      </c>
      <c r="S103" s="317">
        <f>S19*_xlfn.IFNA(INDEX('General Inputs'!$E$9:$AF$11,MATCH('REC Spending'!$B103,'General Inputs'!$B$9:$B$11,0),MATCH('REC Spending'!$D103,'General Inputs'!$E$8:$AB$8,0)),SUMIFS('General Inputs'!$D$9:$D$11,'General Inputs'!$B$9:$B$11,'REC Spending'!$B103))</f>
        <v>402570.22611536313</v>
      </c>
      <c r="T103" s="317">
        <f>T19*_xlfn.IFNA(INDEX('General Inputs'!$E$9:$AF$11,MATCH('REC Spending'!$B103,'General Inputs'!$B$9:$B$11,0),MATCH('REC Spending'!$D103,'General Inputs'!$E$8:$AB$8,0)),SUMIFS('General Inputs'!$D$9:$D$11,'General Inputs'!$B$9:$B$11,'REC Spending'!$B103))</f>
        <v>272663.34642314503</v>
      </c>
      <c r="U103" s="317">
        <f>U19*_xlfn.IFNA(INDEX('General Inputs'!$E$9:$AF$11,MATCH('REC Spending'!$B103,'General Inputs'!$B$9:$B$11,0),MATCH('REC Spending'!$D103,'General Inputs'!$E$8:$AB$8,0)),SUMIFS('General Inputs'!$D$9:$D$11,'General Inputs'!$B$9:$B$11,'REC Spending'!$B103))</f>
        <v>202461.05485341095</v>
      </c>
      <c r="V103" s="317">
        <f>V19*_xlfn.IFNA(INDEX('General Inputs'!$E$9:$AF$11,MATCH('REC Spending'!$B103,'General Inputs'!$B$9:$B$11,0),MATCH('REC Spending'!$D103,'General Inputs'!$E$8:$AB$8,0)),SUMIFS('General Inputs'!$D$9:$D$11,'General Inputs'!$B$9:$B$11,'REC Spending'!$B103))</f>
        <v>128043.01607344624</v>
      </c>
      <c r="W103" s="317">
        <f>W19*_xlfn.IFNA(INDEX('General Inputs'!$E$9:$AF$11,MATCH('REC Spending'!$B103,'General Inputs'!$B$9:$B$11,0),MATCH('REC Spending'!$D103,'General Inputs'!$E$8:$AB$8,0)),SUMIFS('General Inputs'!$D$9:$D$11,'General Inputs'!$B$9:$B$11,'REC Spending'!$B103))</f>
        <v>452385.4285924143</v>
      </c>
      <c r="X103" s="317">
        <f>X19*_xlfn.IFNA(INDEX('General Inputs'!$E$9:$AF$11,MATCH('REC Spending'!$B103,'General Inputs'!$B$9:$B$11,0),MATCH('REC Spending'!$D103,'General Inputs'!$E$8:$AB$8,0)),SUMIFS('General Inputs'!$D$9:$D$11,'General Inputs'!$B$9:$B$11,'REC Spending'!$B103))</f>
        <v>1505251.0899791459</v>
      </c>
      <c r="Y103" s="317">
        <f>Y19*_xlfn.IFNA(INDEX('General Inputs'!$E$9:$AF$11,MATCH('REC Spending'!$B103,'General Inputs'!$B$9:$B$11,0),MATCH('REC Spending'!$D103,'General Inputs'!$E$8:$AB$8,0)),SUMIFS('General Inputs'!$D$9:$D$11,'General Inputs'!$B$9:$B$11,'REC Spending'!$B103))</f>
        <v>669479.02204942959</v>
      </c>
      <c r="Z103" s="317">
        <f>Z19*_xlfn.IFNA(INDEX('General Inputs'!$E$9:$AF$11,MATCH('REC Spending'!$B103,'General Inputs'!$B$9:$B$11,0),MATCH('REC Spending'!$D103,'General Inputs'!$E$8:$AB$8,0)),SUMIFS('General Inputs'!$D$9:$D$11,'General Inputs'!$B$9:$B$11,'REC Spending'!$B103))</f>
        <v>77718.522321677126</v>
      </c>
      <c r="AB103" s="37"/>
      <c r="AC103" s="73">
        <f>AC19*_xlfn.IFNA(INDEX('General Inputs'!$E$9:$AF$11,MATCH('REC Spending'!$B103,'General Inputs'!$B$9:$B$11,0),MATCH('REC Spending'!$D103,'General Inputs'!$E$8:$AB$8,0)),SUMIFS('General Inputs'!$D$9:$D$11,'General Inputs'!$B$9:$B$11,'REC Spending'!$B103))</f>
        <v>68566.145979333654</v>
      </c>
      <c r="AE103" s="50">
        <f t="shared" si="71"/>
        <v>1441994.0612109455</v>
      </c>
      <c r="AF103" s="50">
        <f t="shared" si="71"/>
        <v>4237912.720410076</v>
      </c>
      <c r="AG103" s="50">
        <f t="shared" si="72"/>
        <v>68566.145979333654</v>
      </c>
      <c r="AH103" s="50">
        <f t="shared" si="73"/>
        <v>5748472.9276003549</v>
      </c>
    </row>
    <row r="104" spans="2:34">
      <c r="B104" s="20" t="s">
        <v>46</v>
      </c>
      <c r="C104" s="62" t="s">
        <v>46</v>
      </c>
      <c r="D104" s="20" t="s">
        <v>30</v>
      </c>
      <c r="E104" s="89">
        <f>SUMIFS('ABP Under Contract'!$C55:$Z55,'ABP Under Contract'!$C$6:$Z$6,'REC Spending'!$B104,'ABP Under Contract'!$C$7:$Z$7,'REC Spending'!E$4,'ABP Under Contract'!$C$8:$Z$8,'REC Spending'!E$7)</f>
        <v>0</v>
      </c>
      <c r="F104" s="89">
        <f>SUMIFS('ABP Under Contract'!$C55:$Z55,'ABP Under Contract'!$C$6:$Z$6,'REC Spending'!$B104,'ABP Under Contract'!$C$7:$Z$7,'REC Spending'!F$4,'ABP Under Contract'!$C$8:$Z$8,'REC Spending'!F$7)</f>
        <v>0</v>
      </c>
      <c r="G104" s="89">
        <f>SUMIFS('ABP Under Contract'!$C55:$Z55,'ABP Under Contract'!$C$6:$Z$6,'REC Spending'!$B104,'ABP Under Contract'!$C$7:$Z$7,'REC Spending'!G$4,'ABP Under Contract'!$C$8:$Z$8,'REC Spending'!G$7)</f>
        <v>0</v>
      </c>
      <c r="H104" s="89">
        <f>SUMIFS('ABP Under Contract'!$C55:$Z55,'ABP Under Contract'!$C$6:$Z$6,'REC Spending'!$B104,'ABP Under Contract'!$C$7:$Z$7,'REC Spending'!H$4,'ABP Under Contract'!$C$8:$Z$8,'REC Spending'!H$7)</f>
        <v>0</v>
      </c>
      <c r="I104" s="89">
        <f>SUMIFS('ABP Under Contract'!$C55:$Z55,'ABP Under Contract'!$C$6:$Z$6,'REC Spending'!$B104,'ABP Under Contract'!$C$7:$Z$7,'REC Spending'!I$4,'ABP Under Contract'!$C$8:$Z$8,'REC Spending'!I$7)</f>
        <v>0</v>
      </c>
      <c r="J104" s="89">
        <f>SUMIFS('ABP Under Contract'!$C55:$Z55,'ABP Under Contract'!$C$6:$Z$6,'REC Spending'!$B104,'ABP Under Contract'!$C$7:$Z$7,'REC Spending'!J$4,'ABP Under Contract'!$C$8:$Z$8,'REC Spending'!J$7)</f>
        <v>0</v>
      </c>
      <c r="K104" s="317">
        <f>K20*_xlfn.IFNA(INDEX('General Inputs'!$E$9:$AF$11,MATCH('REC Spending'!$B104,'General Inputs'!$B$9:$B$11,0),MATCH('REC Spending'!$D104,'General Inputs'!$E$8:$AB$8,0)),SUMIFS('General Inputs'!$D$9:$D$11,'General Inputs'!$B$9:$B$11,'REC Spending'!$B104))</f>
        <v>475711.07738903392</v>
      </c>
      <c r="L104" s="317">
        <f>L20*_xlfn.IFNA(INDEX('General Inputs'!$E$9:$AF$11,MATCH('REC Spending'!$B104,'General Inputs'!$B$9:$B$11,0),MATCH('REC Spending'!$D104,'General Inputs'!$E$8:$AB$8,0)),SUMIFS('General Inputs'!$D$9:$D$11,'General Inputs'!$B$9:$B$11,'REC Spending'!$B104))</f>
        <v>606339.63568673492</v>
      </c>
      <c r="M104" s="317">
        <f>M20*_xlfn.IFNA(INDEX('General Inputs'!$E$9:$AF$11,MATCH('REC Spending'!$B104,'General Inputs'!$B$9:$B$11,0),MATCH('REC Spending'!$D104,'General Inputs'!$E$8:$AB$8,0)),SUMIFS('General Inputs'!$D$9:$D$11,'General Inputs'!$B$9:$B$11,'REC Spending'!$B104))</f>
        <v>30615.551276257193</v>
      </c>
      <c r="N104" s="37">
        <v>0</v>
      </c>
      <c r="O104" s="37">
        <v>0</v>
      </c>
      <c r="P104" s="37">
        <v>87687.244415682479</v>
      </c>
      <c r="Q104" s="317">
        <f>Q20*_xlfn.IFNA(INDEX('General Inputs'!$E$9:$AF$11,MATCH('REC Spending'!$B104,'General Inputs'!$B$9:$B$11,0),MATCH('REC Spending'!$D104,'General Inputs'!$E$8:$AB$8,0)),SUMIFS('General Inputs'!$D$9:$D$11,'General Inputs'!$B$9:$B$11,'REC Spending'!$B104))</f>
        <v>171548.17403913781</v>
      </c>
      <c r="R104" s="317">
        <f>R20*_xlfn.IFNA(INDEX('General Inputs'!$E$9:$AF$11,MATCH('REC Spending'!$B104,'General Inputs'!$B$9:$B$11,0),MATCH('REC Spending'!$D104,'General Inputs'!$E$8:$AB$8,0)),SUMIFS('General Inputs'!$D$9:$D$11,'General Inputs'!$B$9:$B$11,'REC Spending'!$B104))</f>
        <v>491357.50481599913</v>
      </c>
      <c r="S104" s="317">
        <f>S20*_xlfn.IFNA(INDEX('General Inputs'!$E$9:$AF$11,MATCH('REC Spending'!$B104,'General Inputs'!$B$9:$B$11,0),MATCH('REC Spending'!$D104,'General Inputs'!$E$8:$AB$8,0)),SUMIFS('General Inputs'!$D$9:$D$11,'General Inputs'!$B$9:$B$11,'REC Spending'!$B104))</f>
        <v>419862.78725527227</v>
      </c>
      <c r="T104" s="317">
        <f>T20*_xlfn.IFNA(INDEX('General Inputs'!$E$9:$AF$11,MATCH('REC Spending'!$B104,'General Inputs'!$B$9:$B$11,0),MATCH('REC Spending'!$D104,'General Inputs'!$E$8:$AB$8,0)),SUMIFS('General Inputs'!$D$9:$D$11,'General Inputs'!$B$9:$B$11,'REC Spending'!$B104))</f>
        <v>309656.44805868977</v>
      </c>
      <c r="U104" s="317">
        <f>U20*_xlfn.IFNA(INDEX('General Inputs'!$E$9:$AF$11,MATCH('REC Spending'!$B104,'General Inputs'!$B$9:$B$11,0),MATCH('REC Spending'!$D104,'General Inputs'!$E$8:$AB$8,0)),SUMIFS('General Inputs'!$D$9:$D$11,'General Inputs'!$B$9:$B$11,'REC Spending'!$B104))</f>
        <v>224385.33780513256</v>
      </c>
      <c r="V104" s="317">
        <f>V20*_xlfn.IFNA(INDEX('General Inputs'!$E$9:$AF$11,MATCH('REC Spending'!$B104,'General Inputs'!$B$9:$B$11,0),MATCH('REC Spending'!$D104,'General Inputs'!$E$8:$AB$8,0)),SUMIFS('General Inputs'!$D$9:$D$11,'General Inputs'!$B$9:$B$11,'REC Spending'!$B104))</f>
        <v>141988.24987808414</v>
      </c>
      <c r="W104" s="317">
        <f>W20*_xlfn.IFNA(INDEX('General Inputs'!$E$9:$AF$11,MATCH('REC Spending'!$B104,'General Inputs'!$B$9:$B$11,0),MATCH('REC Spending'!$D104,'General Inputs'!$E$8:$AB$8,0)),SUMIFS('General Inputs'!$D$9:$D$11,'General Inputs'!$B$9:$B$11,'REC Spending'!$B104))</f>
        <v>466514.20806141372</v>
      </c>
      <c r="X104" s="317">
        <f>X20*_xlfn.IFNA(INDEX('General Inputs'!$E$9:$AF$11,MATCH('REC Spending'!$B104,'General Inputs'!$B$9:$B$11,0),MATCH('REC Spending'!$D104,'General Inputs'!$E$8:$AB$8,0)),SUMIFS('General Inputs'!$D$9:$D$11,'General Inputs'!$B$9:$B$11,'REC Spending'!$B104))</f>
        <v>1737649.9826250246</v>
      </c>
      <c r="Y104" s="317">
        <f>Y20*_xlfn.IFNA(INDEX('General Inputs'!$E$9:$AF$11,MATCH('REC Spending'!$B104,'General Inputs'!$B$9:$B$11,0),MATCH('REC Spending'!$D104,'General Inputs'!$E$8:$AB$8,0)),SUMIFS('General Inputs'!$D$9:$D$11,'General Inputs'!$B$9:$B$11,'REC Spending'!$B104))</f>
        <v>775318.62886421662</v>
      </c>
      <c r="Z104" s="317">
        <f>Z20*_xlfn.IFNA(INDEX('General Inputs'!$E$9:$AF$11,MATCH('REC Spending'!$B104,'General Inputs'!$B$9:$B$11,0),MATCH('REC Spending'!$D104,'General Inputs'!$E$8:$AB$8,0)),SUMIFS('General Inputs'!$D$9:$D$11,'General Inputs'!$B$9:$B$11,'REC Spending'!$B104))</f>
        <v>93307.282206335309</v>
      </c>
      <c r="AB104" s="37"/>
      <c r="AC104" s="73">
        <f>AC20*_xlfn.IFNA(INDEX('General Inputs'!$E$9:$AF$11,MATCH('REC Spending'!$B104,'General Inputs'!$B$9:$B$11,0),MATCH('REC Spending'!$D104,'General Inputs'!$E$8:$AB$8,0)),SUMIFS('General Inputs'!$D$9:$D$11,'General Inputs'!$B$9:$B$11,'REC Spending'!$B104))</f>
        <v>69178.728639351262</v>
      </c>
      <c r="AE104" s="50">
        <f t="shared" si="71"/>
        <v>1371901.6828068465</v>
      </c>
      <c r="AF104" s="50">
        <f t="shared" si="71"/>
        <v>4660040.4295701683</v>
      </c>
      <c r="AG104" s="50">
        <f t="shared" si="72"/>
        <v>69178.728639351262</v>
      </c>
      <c r="AH104" s="50">
        <f t="shared" si="73"/>
        <v>6101120.8410163661</v>
      </c>
    </row>
    <row r="105" spans="2:34">
      <c r="B105" s="20" t="s">
        <v>46</v>
      </c>
      <c r="C105" s="62" t="s">
        <v>46</v>
      </c>
      <c r="D105" s="20" t="s">
        <v>31</v>
      </c>
      <c r="E105" s="89">
        <f>SUMIFS('ABP Under Contract'!$C56:$Z56,'ABP Under Contract'!$C$6:$Z$6,'REC Spending'!$B105,'ABP Under Contract'!$C$7:$Z$7,'REC Spending'!E$4,'ABP Under Contract'!$C$8:$Z$8,'REC Spending'!E$7)</f>
        <v>0</v>
      </c>
      <c r="F105" s="89">
        <f>SUMIFS('ABP Under Contract'!$C56:$Z56,'ABP Under Contract'!$C$6:$Z$6,'REC Spending'!$B105,'ABP Under Contract'!$C$7:$Z$7,'REC Spending'!F$4,'ABP Under Contract'!$C$8:$Z$8,'REC Spending'!F$7)</f>
        <v>0</v>
      </c>
      <c r="G105" s="89">
        <f>SUMIFS('ABP Under Contract'!$C56:$Z56,'ABP Under Contract'!$C$6:$Z$6,'REC Spending'!$B105,'ABP Under Contract'!$C$7:$Z$7,'REC Spending'!G$4,'ABP Under Contract'!$C$8:$Z$8,'REC Spending'!G$7)</f>
        <v>0</v>
      </c>
      <c r="H105" s="89">
        <f>SUMIFS('ABP Under Contract'!$C56:$Z56,'ABP Under Contract'!$C$6:$Z$6,'REC Spending'!$B105,'ABP Under Contract'!$C$7:$Z$7,'REC Spending'!H$4,'ABP Under Contract'!$C$8:$Z$8,'REC Spending'!H$7)</f>
        <v>0</v>
      </c>
      <c r="I105" s="89">
        <f>SUMIFS('ABP Under Contract'!$C56:$Z56,'ABP Under Contract'!$C$6:$Z$6,'REC Spending'!$B105,'ABP Under Contract'!$C$7:$Z$7,'REC Spending'!I$4,'ABP Under Contract'!$C$8:$Z$8,'REC Spending'!I$7)</f>
        <v>0</v>
      </c>
      <c r="J105" s="89">
        <f>SUMIFS('ABP Under Contract'!$C56:$Z56,'ABP Under Contract'!$C$6:$Z$6,'REC Spending'!$B105,'ABP Under Contract'!$C$7:$Z$7,'REC Spending'!J$4,'ABP Under Contract'!$C$8:$Z$8,'REC Spending'!J$7)</f>
        <v>0</v>
      </c>
      <c r="K105" s="317">
        <f>K21*_xlfn.IFNA(INDEX('General Inputs'!$E$9:$AF$11,MATCH('REC Spending'!$B105,'General Inputs'!$B$9:$B$11,0),MATCH('REC Spending'!$D105,'General Inputs'!$E$8:$AB$8,0)),SUMIFS('General Inputs'!$D$9:$D$11,'General Inputs'!$B$9:$B$11,'REC Spending'!$B105))</f>
        <v>454189.94529415196</v>
      </c>
      <c r="L105" s="317">
        <f>L21*_xlfn.IFNA(INDEX('General Inputs'!$E$9:$AF$11,MATCH('REC Spending'!$B105,'General Inputs'!$B$9:$B$11,0),MATCH('REC Spending'!$D105,'General Inputs'!$E$8:$AB$8,0)),SUMIFS('General Inputs'!$D$9:$D$11,'General Inputs'!$B$9:$B$11,'REC Spending'!$B105))</f>
        <v>575807.90665075846</v>
      </c>
      <c r="M105" s="317">
        <f>M21*_xlfn.IFNA(INDEX('General Inputs'!$E$9:$AF$11,MATCH('REC Spending'!$B105,'General Inputs'!$B$9:$B$11,0),MATCH('REC Spending'!$D105,'General Inputs'!$E$8:$AB$8,0)),SUMIFS('General Inputs'!$D$9:$D$11,'General Inputs'!$B$9:$B$11,'REC Spending'!$B105))</f>
        <v>29164.322246525429</v>
      </c>
      <c r="N105" s="37">
        <v>0</v>
      </c>
      <c r="O105" s="37">
        <v>0</v>
      </c>
      <c r="P105" s="37">
        <v>82229.638799741282</v>
      </c>
      <c r="Q105" s="317">
        <f>Q21*_xlfn.IFNA(INDEX('General Inputs'!$E$9:$AF$11,MATCH('REC Spending'!$B105,'General Inputs'!$B$9:$B$11,0),MATCH('REC Spending'!$D105,'General Inputs'!$E$8:$AB$8,0)),SUMIFS('General Inputs'!$D$9:$D$11,'General Inputs'!$B$9:$B$11,'REC Spending'!$B105))</f>
        <v>165050.46658267849</v>
      </c>
      <c r="R105" s="317">
        <f>R21*_xlfn.IFNA(INDEX('General Inputs'!$E$9:$AF$11,MATCH('REC Spending'!$B105,'General Inputs'!$B$9:$B$11,0),MATCH('REC Spending'!$D105,'General Inputs'!$E$8:$AB$8,0)),SUMIFS('General Inputs'!$D$9:$D$11,'General Inputs'!$B$9:$B$11,'REC Spending'!$B105))</f>
        <v>453836.56484660652</v>
      </c>
      <c r="S105" s="317">
        <f>S21*_xlfn.IFNA(INDEX('General Inputs'!$E$9:$AF$11,MATCH('REC Spending'!$B105,'General Inputs'!$B$9:$B$11,0),MATCH('REC Spending'!$D105,'General Inputs'!$E$8:$AB$8,0)),SUMIFS('General Inputs'!$D$9:$D$11,'General Inputs'!$B$9:$B$11,'REC Spending'!$B105))</f>
        <v>387801.31209395092</v>
      </c>
      <c r="T105" s="317">
        <f>T21*_xlfn.IFNA(INDEX('General Inputs'!$E$9:$AF$11,MATCH('REC Spending'!$B105,'General Inputs'!$B$9:$B$11,0),MATCH('REC Spending'!$D105,'General Inputs'!$E$8:$AB$8,0)),SUMIFS('General Inputs'!$D$9:$D$11,'General Inputs'!$B$9:$B$11,'REC Spending'!$B105))</f>
        <v>339235.65632148372</v>
      </c>
      <c r="U105" s="317">
        <f>U21*_xlfn.IFNA(INDEX('General Inputs'!$E$9:$AF$11,MATCH('REC Spending'!$B105,'General Inputs'!$B$9:$B$11,0),MATCH('REC Spending'!$D105,'General Inputs'!$E$8:$AB$8,0)),SUMIFS('General Inputs'!$D$9:$D$11,'General Inputs'!$B$9:$B$11,'REC Spending'!$B105))</f>
        <v>241464.61232280813</v>
      </c>
      <c r="V105" s="317">
        <f>V21*_xlfn.IFNA(INDEX('General Inputs'!$E$9:$AF$11,MATCH('REC Spending'!$B105,'General Inputs'!$B$9:$B$11,0),MATCH('REC Spending'!$D105,'General Inputs'!$E$8:$AB$8,0)),SUMIFS('General Inputs'!$D$9:$D$11,'General Inputs'!$B$9:$B$11,'REC Spending'!$B105))</f>
        <v>131145.77256204159</v>
      </c>
      <c r="W105" s="317">
        <f>W21*_xlfn.IFNA(INDEX('General Inputs'!$E$9:$AF$11,MATCH('REC Spending'!$B105,'General Inputs'!$B$9:$B$11,0),MATCH('REC Spending'!$D105,'General Inputs'!$E$8:$AB$8,0)),SUMIFS('General Inputs'!$D$9:$D$11,'General Inputs'!$B$9:$B$11,'REC Spending'!$B105))</f>
        <v>430890.34677105665</v>
      </c>
      <c r="X105" s="317">
        <f>X21*_xlfn.IFNA(INDEX('General Inputs'!$E$9:$AF$11,MATCH('REC Spending'!$B105,'General Inputs'!$B$9:$B$11,0),MATCH('REC Spending'!$D105,'General Inputs'!$E$8:$AB$8,0)),SUMIFS('General Inputs'!$D$9:$D$11,'General Inputs'!$B$9:$B$11,'REC Spending'!$B105))</f>
        <v>1786657.4833753868</v>
      </c>
      <c r="Y105" s="317">
        <f>Y21*_xlfn.IFNA(INDEX('General Inputs'!$E$9:$AF$11,MATCH('REC Spending'!$B105,'General Inputs'!$B$9:$B$11,0),MATCH('REC Spending'!$D105,'General Inputs'!$E$8:$AB$8,0)),SUMIFS('General Inputs'!$D$9:$D$11,'General Inputs'!$B$9:$B$11,'REC Spending'!$B105))</f>
        <v>829561.2829567435</v>
      </c>
      <c r="Z105" s="317">
        <f>Z21*_xlfn.IFNA(INDEX('General Inputs'!$E$9:$AF$11,MATCH('REC Spending'!$B105,'General Inputs'!$B$9:$B$11,0),MATCH('REC Spending'!$D105,'General Inputs'!$E$8:$AB$8,0)),SUMIFS('General Inputs'!$D$9:$D$11,'General Inputs'!$B$9:$B$11,'REC Spending'!$B105))</f>
        <v>105457.67703155983</v>
      </c>
      <c r="AB105" s="37"/>
      <c r="AC105" s="73">
        <f>AC21*_xlfn.IFNA(INDEX('General Inputs'!$E$9:$AF$11,MATCH('REC Spending'!$B105,'General Inputs'!$B$9:$B$11,0),MATCH('REC Spending'!$D105,'General Inputs'!$E$8:$AB$8,0)),SUMIFS('General Inputs'!$D$9:$D$11,'General Inputs'!$B$9:$B$11,'REC Spending'!$B105))</f>
        <v>68832.063222080309</v>
      </c>
      <c r="AE105" s="50">
        <f t="shared" si="71"/>
        <v>1306442.2795738557</v>
      </c>
      <c r="AF105" s="50">
        <f t="shared" si="71"/>
        <v>4706050.7082816372</v>
      </c>
      <c r="AG105" s="50">
        <f t="shared" si="72"/>
        <v>68832.063222080309</v>
      </c>
      <c r="AH105" s="50">
        <f t="shared" si="73"/>
        <v>6081325.0510775736</v>
      </c>
    </row>
    <row r="106" spans="2:34">
      <c r="B106" s="20" t="s">
        <v>46</v>
      </c>
      <c r="C106" s="62" t="s">
        <v>46</v>
      </c>
      <c r="D106" s="20" t="s">
        <v>32</v>
      </c>
      <c r="E106" s="89">
        <f>SUMIFS('ABP Under Contract'!$C57:$Z57,'ABP Under Contract'!$C$6:$Z$6,'REC Spending'!$B106,'ABP Under Contract'!$C$7:$Z$7,'REC Spending'!E$4,'ABP Under Contract'!$C$8:$Z$8,'REC Spending'!E$7)</f>
        <v>0</v>
      </c>
      <c r="F106" s="89">
        <f>SUMIFS('ABP Under Contract'!$C57:$Z57,'ABP Under Contract'!$C$6:$Z$6,'REC Spending'!$B106,'ABP Under Contract'!$C$7:$Z$7,'REC Spending'!F$4,'ABP Under Contract'!$C$8:$Z$8,'REC Spending'!F$7)</f>
        <v>0</v>
      </c>
      <c r="G106" s="89">
        <f>SUMIFS('ABP Under Contract'!$C57:$Z57,'ABP Under Contract'!$C$6:$Z$6,'REC Spending'!$B106,'ABP Under Contract'!$C$7:$Z$7,'REC Spending'!G$4,'ABP Under Contract'!$C$8:$Z$8,'REC Spending'!G$7)</f>
        <v>0</v>
      </c>
      <c r="H106" s="89">
        <f>SUMIFS('ABP Under Contract'!$C57:$Z57,'ABP Under Contract'!$C$6:$Z$6,'REC Spending'!$B106,'ABP Under Contract'!$C$7:$Z$7,'REC Spending'!H$4,'ABP Under Contract'!$C$8:$Z$8,'REC Spending'!H$7)</f>
        <v>0</v>
      </c>
      <c r="I106" s="89">
        <f>SUMIFS('ABP Under Contract'!$C57:$Z57,'ABP Under Contract'!$C$6:$Z$6,'REC Spending'!$B106,'ABP Under Contract'!$C$7:$Z$7,'REC Spending'!I$4,'ABP Under Contract'!$C$8:$Z$8,'REC Spending'!I$7)</f>
        <v>0</v>
      </c>
      <c r="J106" s="89">
        <f>SUMIFS('ABP Under Contract'!$C57:$Z57,'ABP Under Contract'!$C$6:$Z$6,'REC Spending'!$B106,'ABP Under Contract'!$C$7:$Z$7,'REC Spending'!J$4,'ABP Under Contract'!$C$8:$Z$8,'REC Spending'!J$7)</f>
        <v>0</v>
      </c>
      <c r="K106" s="317">
        <f>K22*_xlfn.IFNA(INDEX('General Inputs'!$E$9:$AF$11,MATCH('REC Spending'!$B106,'General Inputs'!$B$9:$B$11,0),MATCH('REC Spending'!$D106,'General Inputs'!$E$8:$AB$8,0)),SUMIFS('General Inputs'!$D$9:$D$11,'General Inputs'!$B$9:$B$11,'REC Spending'!$B106))</f>
        <v>427321.96538131929</v>
      </c>
      <c r="L106" s="317">
        <f>L22*_xlfn.IFNA(INDEX('General Inputs'!$E$9:$AF$11,MATCH('REC Spending'!$B106,'General Inputs'!$B$9:$B$11,0),MATCH('REC Spending'!$D106,'General Inputs'!$E$8:$AB$8,0)),SUMIFS('General Inputs'!$D$9:$D$11,'General Inputs'!$B$9:$B$11,'REC Spending'!$B106))</f>
        <v>537906.122044952</v>
      </c>
      <c r="M106" s="317">
        <f>M22*_xlfn.IFNA(INDEX('General Inputs'!$E$9:$AF$11,MATCH('REC Spending'!$B106,'General Inputs'!$B$9:$B$11,0),MATCH('REC Spending'!$D106,'General Inputs'!$E$8:$AB$8,0)),SUMIFS('General Inputs'!$D$9:$D$11,'General Inputs'!$B$9:$B$11,'REC Spending'!$B106))</f>
        <v>27679.497935302948</v>
      </c>
      <c r="N106" s="37">
        <v>0</v>
      </c>
      <c r="O106" s="37">
        <v>0</v>
      </c>
      <c r="P106" s="37">
        <v>69108.876913154963</v>
      </c>
      <c r="Q106" s="317">
        <f>Q22*_xlfn.IFNA(INDEX('General Inputs'!$E$9:$AF$11,MATCH('REC Spending'!$B106,'General Inputs'!$B$9:$B$11,0),MATCH('REC Spending'!$D106,'General Inputs'!$E$8:$AB$8,0)),SUMIFS('General Inputs'!$D$9:$D$11,'General Inputs'!$B$9:$B$11,'REC Spending'!$B106))</f>
        <v>161352.31311280528</v>
      </c>
      <c r="R106" s="317">
        <f>R22*_xlfn.IFNA(INDEX('General Inputs'!$E$9:$AF$11,MATCH('REC Spending'!$B106,'General Inputs'!$B$9:$B$11,0),MATCH('REC Spending'!$D106,'General Inputs'!$E$8:$AB$8,0)),SUMIFS('General Inputs'!$D$9:$D$11,'General Inputs'!$B$9:$B$11,'REC Spending'!$B106))</f>
        <v>321613.89206655941</v>
      </c>
      <c r="S106" s="317">
        <f>S22*_xlfn.IFNA(INDEX('General Inputs'!$E$9:$AF$11,MATCH('REC Spending'!$B106,'General Inputs'!$B$9:$B$11,0),MATCH('REC Spending'!$D106,'General Inputs'!$E$8:$AB$8,0)),SUMIFS('General Inputs'!$D$9:$D$11,'General Inputs'!$B$9:$B$11,'REC Spending'!$B106))</f>
        <v>339854.417658652</v>
      </c>
      <c r="T106" s="317">
        <f>T22*_xlfn.IFNA(INDEX('General Inputs'!$E$9:$AF$11,MATCH('REC Spending'!$B106,'General Inputs'!$B$9:$B$11,0),MATCH('REC Spending'!$D106,'General Inputs'!$E$8:$AB$8,0)),SUMIFS('General Inputs'!$D$9:$D$11,'General Inputs'!$B$9:$B$11,'REC Spending'!$B106))</f>
        <v>370141.68215860735</v>
      </c>
      <c r="U106" s="317">
        <f>U22*_xlfn.IFNA(INDEX('General Inputs'!$E$9:$AF$11,MATCH('REC Spending'!$B106,'General Inputs'!$B$9:$B$11,0),MATCH('REC Spending'!$D106,'General Inputs'!$E$8:$AB$8,0)),SUMIFS('General Inputs'!$D$9:$D$11,'General Inputs'!$B$9:$B$11,'REC Spending'!$B106))</f>
        <v>259892.04163795803</v>
      </c>
      <c r="V106" s="317">
        <f>V22*_xlfn.IFNA(INDEX('General Inputs'!$E$9:$AF$11,MATCH('REC Spending'!$B106,'General Inputs'!$B$9:$B$11,0),MATCH('REC Spending'!$D106,'General Inputs'!$E$8:$AB$8,0)),SUMIFS('General Inputs'!$D$9:$D$11,'General Inputs'!$B$9:$B$11,'REC Spending'!$B106))</f>
        <v>114931.20000498804</v>
      </c>
      <c r="W106" s="317">
        <f>W22*_xlfn.IFNA(INDEX('General Inputs'!$E$9:$AF$11,MATCH('REC Spending'!$B106,'General Inputs'!$B$9:$B$11,0),MATCH('REC Spending'!$D106,'General Inputs'!$E$8:$AB$8,0)),SUMIFS('General Inputs'!$D$9:$D$11,'General Inputs'!$B$9:$B$11,'REC Spending'!$B106))</f>
        <v>377616.01962072449</v>
      </c>
      <c r="X106" s="317">
        <f>X22*_xlfn.IFNA(INDEX('General Inputs'!$E$9:$AF$11,MATCH('REC Spending'!$B106,'General Inputs'!$B$9:$B$11,0),MATCH('REC Spending'!$D106,'General Inputs'!$E$8:$AB$8,0)),SUMIFS('General Inputs'!$D$9:$D$11,'General Inputs'!$B$9:$B$11,'REC Spending'!$B106))</f>
        <v>1804060.5061489798</v>
      </c>
      <c r="Y106" s="317">
        <f>Y22*_xlfn.IFNA(INDEX('General Inputs'!$E$9:$AF$11,MATCH('REC Spending'!$B106,'General Inputs'!$B$9:$B$11,0),MATCH('REC Spending'!$D106,'General Inputs'!$E$8:$AB$8,0)),SUMIFS('General Inputs'!$D$9:$D$11,'General Inputs'!$B$9:$B$11,'REC Spending'!$B106))</f>
        <v>865062.00818556687</v>
      </c>
      <c r="Z106" s="317">
        <f>Z22*_xlfn.IFNA(INDEX('General Inputs'!$E$9:$AF$11,MATCH('REC Spending'!$B106,'General Inputs'!$B$9:$B$11,0),MATCH('REC Spending'!$D106,'General Inputs'!$E$8:$AB$8,0)),SUMIFS('General Inputs'!$D$9:$D$11,'General Inputs'!$B$9:$B$11,'REC Spending'!$B106))</f>
        <v>116032.34050370623</v>
      </c>
      <c r="AB106" s="37"/>
      <c r="AC106" s="73">
        <f>AC22*_xlfn.IFNA(INDEX('General Inputs'!$E$9:$AF$11,MATCH('REC Spending'!$B106,'General Inputs'!$B$9:$B$11,0),MATCH('REC Spending'!$D106,'General Inputs'!$E$8:$AB$8,0)),SUMIFS('General Inputs'!$D$9:$D$11,'General Inputs'!$B$9:$B$11,'REC Spending'!$B106))</f>
        <v>69351.891774577627</v>
      </c>
      <c r="AE106" s="50">
        <f t="shared" si="71"/>
        <v>1223368.7753875346</v>
      </c>
      <c r="AF106" s="50">
        <f t="shared" si="71"/>
        <v>4569204.1079857433</v>
      </c>
      <c r="AG106" s="50">
        <f t="shared" si="72"/>
        <v>69351.891774577627</v>
      </c>
      <c r="AH106" s="50">
        <f t="shared" si="73"/>
        <v>5861924.7751478562</v>
      </c>
    </row>
    <row r="107" spans="2:34">
      <c r="B107" s="20" t="s">
        <v>46</v>
      </c>
      <c r="C107" s="62" t="s">
        <v>46</v>
      </c>
      <c r="D107" s="20" t="s">
        <v>33</v>
      </c>
      <c r="E107" s="89">
        <f>SUMIFS('ABP Under Contract'!$C58:$Z58,'ABP Under Contract'!$C$6:$Z$6,'REC Spending'!$B107,'ABP Under Contract'!$C$7:$Z$7,'REC Spending'!E$4,'ABP Under Contract'!$C$8:$Z$8,'REC Spending'!E$7)</f>
        <v>0</v>
      </c>
      <c r="F107" s="89">
        <f>SUMIFS('ABP Under Contract'!$C58:$Z58,'ABP Under Contract'!$C$6:$Z$6,'REC Spending'!$B107,'ABP Under Contract'!$C$7:$Z$7,'REC Spending'!F$4,'ABP Under Contract'!$C$8:$Z$8,'REC Spending'!F$7)</f>
        <v>0</v>
      </c>
      <c r="G107" s="89">
        <f>SUMIFS('ABP Under Contract'!$C58:$Z58,'ABP Under Contract'!$C$6:$Z$6,'REC Spending'!$B107,'ABP Under Contract'!$C$7:$Z$7,'REC Spending'!G$4,'ABP Under Contract'!$C$8:$Z$8,'REC Spending'!G$7)</f>
        <v>0</v>
      </c>
      <c r="H107" s="89">
        <f>SUMIFS('ABP Under Contract'!$C58:$Z58,'ABP Under Contract'!$C$6:$Z$6,'REC Spending'!$B107,'ABP Under Contract'!$C$7:$Z$7,'REC Spending'!H$4,'ABP Under Contract'!$C$8:$Z$8,'REC Spending'!H$7)</f>
        <v>0</v>
      </c>
      <c r="I107" s="89">
        <f>SUMIFS('ABP Under Contract'!$C58:$Z58,'ABP Under Contract'!$C$6:$Z$6,'REC Spending'!$B107,'ABP Under Contract'!$C$7:$Z$7,'REC Spending'!I$4,'ABP Under Contract'!$C$8:$Z$8,'REC Spending'!I$7)</f>
        <v>0</v>
      </c>
      <c r="J107" s="89">
        <f>SUMIFS('ABP Under Contract'!$C58:$Z58,'ABP Under Contract'!$C$6:$Z$6,'REC Spending'!$B107,'ABP Under Contract'!$C$7:$Z$7,'REC Spending'!J$4,'ABP Under Contract'!$C$8:$Z$8,'REC Spending'!J$7)</f>
        <v>0</v>
      </c>
      <c r="K107" s="317">
        <f>K23*_xlfn.IFNA(INDEX('General Inputs'!$E$9:$AF$11,MATCH('REC Spending'!$B107,'General Inputs'!$B$9:$B$11,0),MATCH('REC Spending'!$D107,'General Inputs'!$E$8:$AB$8,0)),SUMIFS('General Inputs'!$D$9:$D$11,'General Inputs'!$B$9:$B$11,'REC Spending'!$B107))</f>
        <v>402515.09212786157</v>
      </c>
      <c r="L107" s="317">
        <f>L23*_xlfn.IFNA(INDEX('General Inputs'!$E$9:$AF$11,MATCH('REC Spending'!$B107,'General Inputs'!$B$9:$B$11,0),MATCH('REC Spending'!$D107,'General Inputs'!$E$8:$AB$8,0)),SUMIFS('General Inputs'!$D$9:$D$11,'General Inputs'!$B$9:$B$11,'REC Spending'!$B107))</f>
        <v>502956.0203849434</v>
      </c>
      <c r="M107" s="317">
        <f>M23*_xlfn.IFNA(INDEX('General Inputs'!$E$9:$AF$11,MATCH('REC Spending'!$B107,'General Inputs'!$B$9:$B$11,0),MATCH('REC Spending'!$D107,'General Inputs'!$E$8:$AB$8,0)),SUMIFS('General Inputs'!$D$9:$D$11,'General Inputs'!$B$9:$B$11,'REC Spending'!$B107))</f>
        <v>26333.534179794227</v>
      </c>
      <c r="N107" s="37">
        <v>0</v>
      </c>
      <c r="O107" s="37">
        <v>0</v>
      </c>
      <c r="P107" s="37">
        <v>70854.510095077974</v>
      </c>
      <c r="Q107" s="317">
        <f>Q23*_xlfn.IFNA(INDEX('General Inputs'!$E$9:$AF$11,MATCH('REC Spending'!$B107,'General Inputs'!$B$9:$B$11,0),MATCH('REC Spending'!$D107,'General Inputs'!$E$8:$AB$8,0)),SUMIFS('General Inputs'!$D$9:$D$11,'General Inputs'!$B$9:$B$11,'REC Spending'!$B107))</f>
        <v>158310.2595832627</v>
      </c>
      <c r="R107" s="317">
        <f>R23*_xlfn.IFNA(INDEX('General Inputs'!$E$9:$AF$11,MATCH('REC Spending'!$B107,'General Inputs'!$B$9:$B$11,0),MATCH('REC Spending'!$D107,'General Inputs'!$E$8:$AB$8,0)),SUMIFS('General Inputs'!$D$9:$D$11,'General Inputs'!$B$9:$B$11,'REC Spending'!$B107))</f>
        <v>200587.68140457608</v>
      </c>
      <c r="S107" s="317">
        <f>S23*_xlfn.IFNA(INDEX('General Inputs'!$E$9:$AF$11,MATCH('REC Spending'!$B107,'General Inputs'!$B$9:$B$11,0),MATCH('REC Spending'!$D107,'General Inputs'!$E$8:$AB$8,0)),SUMIFS('General Inputs'!$D$9:$D$11,'General Inputs'!$B$9:$B$11,'REC Spending'!$B107))</f>
        <v>297783.36350302637</v>
      </c>
      <c r="T107" s="317">
        <f>T23*_xlfn.IFNA(INDEX('General Inputs'!$E$9:$AF$11,MATCH('REC Spending'!$B107,'General Inputs'!$B$9:$B$11,0),MATCH('REC Spending'!$D107,'General Inputs'!$E$8:$AB$8,0)),SUMIFS('General Inputs'!$D$9:$D$11,'General Inputs'!$B$9:$B$11,'REC Spending'!$B107))</f>
        <v>380263.21005465538</v>
      </c>
      <c r="U107" s="317">
        <f>U23*_xlfn.IFNA(INDEX('General Inputs'!$E$9:$AF$11,MATCH('REC Spending'!$B107,'General Inputs'!$B$9:$B$11,0),MATCH('REC Spending'!$D107,'General Inputs'!$E$8:$AB$8,0)),SUMIFS('General Inputs'!$D$9:$D$11,'General Inputs'!$B$9:$B$11,'REC Spending'!$B107))</f>
        <v>265499.44743972144</v>
      </c>
      <c r="V107" s="317">
        <f>V23*_xlfn.IFNA(INDEX('General Inputs'!$E$9:$AF$11,MATCH('REC Spending'!$B107,'General Inputs'!$B$9:$B$11,0),MATCH('REC Spending'!$D107,'General Inputs'!$E$8:$AB$8,0)),SUMIFS('General Inputs'!$D$9:$D$11,'General Inputs'!$B$9:$B$11,'REC Spending'!$B107))</f>
        <v>100703.70585354397</v>
      </c>
      <c r="W107" s="317">
        <f>W23*_xlfn.IFNA(INDEX('General Inputs'!$E$9:$AF$11,MATCH('REC Spending'!$B107,'General Inputs'!$B$9:$B$11,0),MATCH('REC Spending'!$D107,'General Inputs'!$E$8:$AB$8,0)),SUMIFS('General Inputs'!$D$9:$D$11,'General Inputs'!$B$9:$B$11,'REC Spending'!$B107))</f>
        <v>330870.40389225143</v>
      </c>
      <c r="X107" s="317">
        <f>X23*_xlfn.IFNA(INDEX('General Inputs'!$E$9:$AF$11,MATCH('REC Spending'!$B107,'General Inputs'!$B$9:$B$11,0),MATCH('REC Spending'!$D107,'General Inputs'!$E$8:$AB$8,0)),SUMIFS('General Inputs'!$D$9:$D$11,'General Inputs'!$B$9:$B$11,'REC Spending'!$B107))</f>
        <v>1816553.9250642261</v>
      </c>
      <c r="Y107" s="317">
        <f>Y23*_xlfn.IFNA(INDEX('General Inputs'!$E$9:$AF$11,MATCH('REC Spending'!$B107,'General Inputs'!$B$9:$B$11,0),MATCH('REC Spending'!$D107,'General Inputs'!$E$8:$AB$8,0)),SUMIFS('General Inputs'!$D$9:$D$11,'General Inputs'!$B$9:$B$11,'REC Spending'!$B107))</f>
        <v>894703.45109474694</v>
      </c>
      <c r="Z107" s="317">
        <f>Z23*_xlfn.IFNA(INDEX('General Inputs'!$E$9:$AF$11,MATCH('REC Spending'!$B107,'General Inputs'!$B$9:$B$11,0),MATCH('REC Spending'!$D107,'General Inputs'!$E$8:$AB$8,0)),SUMIFS('General Inputs'!$D$9:$D$11,'General Inputs'!$B$9:$B$11,'REC Spending'!$B107))</f>
        <v>125715.87049172711</v>
      </c>
      <c r="AB107" s="37"/>
      <c r="AC107" s="73">
        <f>AC23*_xlfn.IFNA(INDEX('General Inputs'!$E$9:$AF$11,MATCH('REC Spending'!$B107,'General Inputs'!$B$9:$B$11,0),MATCH('REC Spending'!$D107,'General Inputs'!$E$8:$AB$8,0)),SUMIFS('General Inputs'!$D$9:$D$11,'General Inputs'!$B$9:$B$11,'REC Spending'!$B107))</f>
        <v>69616.934679643149</v>
      </c>
      <c r="AE107" s="50">
        <f t="shared" si="71"/>
        <v>1160969.4163709399</v>
      </c>
      <c r="AF107" s="50">
        <f t="shared" si="71"/>
        <v>4412681.0587984752</v>
      </c>
      <c r="AG107" s="50">
        <f t="shared" si="72"/>
        <v>69616.934679643149</v>
      </c>
      <c r="AH107" s="50">
        <f t="shared" si="73"/>
        <v>5643267.4098490579</v>
      </c>
    </row>
    <row r="108" spans="2:34">
      <c r="B108" s="20" t="s">
        <v>46</v>
      </c>
      <c r="C108" s="62" t="s">
        <v>46</v>
      </c>
      <c r="D108" s="20" t="s">
        <v>34</v>
      </c>
      <c r="E108" s="89">
        <f>SUMIFS('ABP Under Contract'!$C59:$Z59,'ABP Under Contract'!$C$6:$Z$6,'REC Spending'!$B108,'ABP Under Contract'!$C$7:$Z$7,'REC Spending'!E$4,'ABP Under Contract'!$C$8:$Z$8,'REC Spending'!E$7)</f>
        <v>0</v>
      </c>
      <c r="F108" s="89">
        <f>SUMIFS('ABP Under Contract'!$C59:$Z59,'ABP Under Contract'!$C$6:$Z$6,'REC Spending'!$B108,'ABP Under Contract'!$C$7:$Z$7,'REC Spending'!F$4,'ABP Under Contract'!$C$8:$Z$8,'REC Spending'!F$7)</f>
        <v>0</v>
      </c>
      <c r="G108" s="89">
        <f>SUMIFS('ABP Under Contract'!$C59:$Z59,'ABP Under Contract'!$C$6:$Z$6,'REC Spending'!$B108,'ABP Under Contract'!$C$7:$Z$7,'REC Spending'!G$4,'ABP Under Contract'!$C$8:$Z$8,'REC Spending'!G$7)</f>
        <v>0</v>
      </c>
      <c r="H108" s="89">
        <f>SUMIFS('ABP Under Contract'!$C59:$Z59,'ABP Under Contract'!$C$6:$Z$6,'REC Spending'!$B108,'ABP Under Contract'!$C$7:$Z$7,'REC Spending'!H$4,'ABP Under Contract'!$C$8:$Z$8,'REC Spending'!H$7)</f>
        <v>0</v>
      </c>
      <c r="I108" s="89">
        <f>SUMIFS('ABP Under Contract'!$C59:$Z59,'ABP Under Contract'!$C$6:$Z$6,'REC Spending'!$B108,'ABP Under Contract'!$C$7:$Z$7,'REC Spending'!I$4,'ABP Under Contract'!$C$8:$Z$8,'REC Spending'!I$7)</f>
        <v>0</v>
      </c>
      <c r="J108" s="89">
        <f>SUMIFS('ABP Under Contract'!$C59:$Z59,'ABP Under Contract'!$C$6:$Z$6,'REC Spending'!$B108,'ABP Under Contract'!$C$7:$Z$7,'REC Spending'!J$4,'ABP Under Contract'!$C$8:$Z$8,'REC Spending'!J$7)</f>
        <v>0</v>
      </c>
      <c r="K108" s="317">
        <f>K24*_xlfn.IFNA(INDEX('General Inputs'!$E$9:$AF$11,MATCH('REC Spending'!$B108,'General Inputs'!$B$9:$B$11,0),MATCH('REC Spending'!$D108,'General Inputs'!$E$8:$AB$8,0)),SUMIFS('General Inputs'!$D$9:$D$11,'General Inputs'!$B$9:$B$11,'REC Spending'!$B108))</f>
        <v>396482.76404970884</v>
      </c>
      <c r="L108" s="317">
        <f>L24*_xlfn.IFNA(INDEX('General Inputs'!$E$9:$AF$11,MATCH('REC Spending'!$B108,'General Inputs'!$B$9:$B$11,0),MATCH('REC Spending'!$D108,'General Inputs'!$E$8:$AB$8,0)),SUMIFS('General Inputs'!$D$9:$D$11,'General Inputs'!$B$9:$B$11,'REC Spending'!$B108))</f>
        <v>492701.08555768471</v>
      </c>
      <c r="M108" s="317">
        <f>M24*_xlfn.IFNA(INDEX('General Inputs'!$E$9:$AF$11,MATCH('REC Spending'!$B108,'General Inputs'!$B$9:$B$11,0),MATCH('REC Spending'!$D108,'General Inputs'!$E$8:$AB$8,0)),SUMIFS('General Inputs'!$D$9:$D$11,'General Inputs'!$B$9:$B$11,'REC Spending'!$B108))</f>
        <v>25874.103626662705</v>
      </c>
      <c r="N108" s="37">
        <v>0</v>
      </c>
      <c r="O108" s="37">
        <v>0</v>
      </c>
      <c r="P108" s="37">
        <v>32526.302738571369</v>
      </c>
      <c r="Q108" s="317">
        <f>Q24*_xlfn.IFNA(INDEX('General Inputs'!$E$9:$AF$11,MATCH('REC Spending'!$B108,'General Inputs'!$B$9:$B$11,0),MATCH('REC Spending'!$D108,'General Inputs'!$E$8:$AB$8,0)),SUMIFS('General Inputs'!$D$9:$D$11,'General Inputs'!$B$9:$B$11,'REC Spending'!$B108))</f>
        <v>157012.08608335449</v>
      </c>
      <c r="R108" s="317">
        <f>R24*_xlfn.IFNA(INDEX('General Inputs'!$E$9:$AF$11,MATCH('REC Spending'!$B108,'General Inputs'!$B$9:$B$11,0),MATCH('REC Spending'!$D108,'General Inputs'!$E$8:$AB$8,0)),SUMIFS('General Inputs'!$D$9:$D$11,'General Inputs'!$B$9:$B$11,'REC Spending'!$B108))</f>
        <v>190985.11219391701</v>
      </c>
      <c r="S108" s="317">
        <f>S24*_xlfn.IFNA(INDEX('General Inputs'!$E$9:$AF$11,MATCH('REC Spending'!$B108,'General Inputs'!$B$9:$B$11,0),MATCH('REC Spending'!$D108,'General Inputs'!$E$8:$AB$8,0)),SUMIFS('General Inputs'!$D$9:$D$11,'General Inputs'!$B$9:$B$11,'REC Spending'!$B108))</f>
        <v>261385.16579507434</v>
      </c>
      <c r="T108" s="317">
        <f>T24*_xlfn.IFNA(INDEX('General Inputs'!$E$9:$AF$11,MATCH('REC Spending'!$B108,'General Inputs'!$B$9:$B$11,0),MATCH('REC Spending'!$D108,'General Inputs'!$E$8:$AB$8,0)),SUMIFS('General Inputs'!$D$9:$D$11,'General Inputs'!$B$9:$B$11,'REC Spending'!$B108))</f>
        <v>393269.52041143004</v>
      </c>
      <c r="U108" s="317">
        <f>U24*_xlfn.IFNA(INDEX('General Inputs'!$E$9:$AF$11,MATCH('REC Spending'!$B108,'General Inputs'!$B$9:$B$11,0),MATCH('REC Spending'!$D108,'General Inputs'!$E$8:$AB$8,0)),SUMIFS('General Inputs'!$D$9:$D$11,'General Inputs'!$B$9:$B$11,'REC Spending'!$B108))</f>
        <v>273223.88737319462</v>
      </c>
      <c r="V108" s="317">
        <f>V24*_xlfn.IFNA(INDEX('General Inputs'!$E$9:$AF$11,MATCH('REC Spending'!$B108,'General Inputs'!$B$9:$B$11,0),MATCH('REC Spending'!$D108,'General Inputs'!$E$8:$AB$8,0)),SUMIFS('General Inputs'!$D$9:$D$11,'General Inputs'!$B$9:$B$11,'REC Spending'!$B108))</f>
        <v>88394.645493482982</v>
      </c>
      <c r="W108" s="317">
        <f>W24*_xlfn.IFNA(INDEX('General Inputs'!$E$9:$AF$11,MATCH('REC Spending'!$B108,'General Inputs'!$B$9:$B$11,0),MATCH('REC Spending'!$D108,'General Inputs'!$E$8:$AB$8,0)),SUMIFS('General Inputs'!$D$9:$D$11,'General Inputs'!$B$9:$B$11,'REC Spending'!$B108))</f>
        <v>290427.96199452708</v>
      </c>
      <c r="X108" s="317">
        <f>X24*_xlfn.IFNA(INDEX('General Inputs'!$E$9:$AF$11,MATCH('REC Spending'!$B108,'General Inputs'!$B$9:$B$11,0),MATCH('REC Spending'!$D108,'General Inputs'!$E$8:$AB$8,0)),SUMIFS('General Inputs'!$D$9:$D$11,'General Inputs'!$B$9:$B$11,'REC Spending'!$B108))</f>
        <v>1903995.314787063</v>
      </c>
      <c r="Y108" s="317">
        <f>Y24*_xlfn.IFNA(INDEX('General Inputs'!$E$9:$AF$11,MATCH('REC Spending'!$B108,'General Inputs'!$B$9:$B$11,0),MATCH('REC Spending'!$D108,'General Inputs'!$E$8:$AB$8,0)),SUMIFS('General Inputs'!$D$9:$D$11,'General Inputs'!$B$9:$B$11,'REC Spending'!$B108))</f>
        <v>960193.63988323661</v>
      </c>
      <c r="Z108" s="317">
        <f>Z24*_xlfn.IFNA(INDEX('General Inputs'!$E$9:$AF$11,MATCH('REC Spending'!$B108,'General Inputs'!$B$9:$B$11,0),MATCH('REC Spending'!$D108,'General Inputs'!$E$8:$AB$8,0)),SUMIFS('General Inputs'!$D$9:$D$11,'General Inputs'!$B$9:$B$11,'REC Spending'!$B108))</f>
        <v>138715.25433769083</v>
      </c>
      <c r="AB108" s="37"/>
      <c r="AC108" s="73">
        <f>AC24*_xlfn.IFNA(INDEX('General Inputs'!$E$9:$AF$11,MATCH('REC Spending'!$B108,'General Inputs'!$B$9:$B$11,0),MATCH('REC Spending'!$D108,'General Inputs'!$E$8:$AB$8,0)),SUMIFS('General Inputs'!$D$9:$D$11,'General Inputs'!$B$9:$B$11,'REC Spending'!$B108))</f>
        <v>70188.37371425693</v>
      </c>
      <c r="AE108" s="50">
        <f t="shared" si="71"/>
        <v>1104596.3420559822</v>
      </c>
      <c r="AF108" s="50">
        <f t="shared" si="71"/>
        <v>4500590.5022696164</v>
      </c>
      <c r="AG108" s="50">
        <f t="shared" si="72"/>
        <v>70188.37371425693</v>
      </c>
      <c r="AH108" s="50">
        <f t="shared" si="73"/>
        <v>5675375.2180398554</v>
      </c>
    </row>
    <row r="109" spans="2:34">
      <c r="B109" s="20" t="s">
        <v>46</v>
      </c>
      <c r="C109" s="62" t="s">
        <v>46</v>
      </c>
      <c r="D109" s="20" t="s">
        <v>35</v>
      </c>
      <c r="E109" s="89">
        <f>SUMIFS('ABP Under Contract'!$C60:$Z60,'ABP Under Contract'!$C$6:$Z$6,'REC Spending'!$B109,'ABP Under Contract'!$C$7:$Z$7,'REC Spending'!E$4,'ABP Under Contract'!$C$8:$Z$8,'REC Spending'!E$7)</f>
        <v>0</v>
      </c>
      <c r="F109" s="89">
        <f>SUMIFS('ABP Under Contract'!$C60:$Z60,'ABP Under Contract'!$C$6:$Z$6,'REC Spending'!$B109,'ABP Under Contract'!$C$7:$Z$7,'REC Spending'!F$4,'ABP Under Contract'!$C$8:$Z$8,'REC Spending'!F$7)</f>
        <v>0</v>
      </c>
      <c r="G109" s="89">
        <f>SUMIFS('ABP Under Contract'!$C60:$Z60,'ABP Under Contract'!$C$6:$Z$6,'REC Spending'!$B109,'ABP Under Contract'!$C$7:$Z$7,'REC Spending'!G$4,'ABP Under Contract'!$C$8:$Z$8,'REC Spending'!G$7)</f>
        <v>0</v>
      </c>
      <c r="H109" s="89">
        <f>SUMIFS('ABP Under Contract'!$C60:$Z60,'ABP Under Contract'!$C$6:$Z$6,'REC Spending'!$B109,'ABP Under Contract'!$C$7:$Z$7,'REC Spending'!H$4,'ABP Under Contract'!$C$8:$Z$8,'REC Spending'!H$7)</f>
        <v>0</v>
      </c>
      <c r="I109" s="89">
        <f>SUMIFS('ABP Under Contract'!$C60:$Z60,'ABP Under Contract'!$C$6:$Z$6,'REC Spending'!$B109,'ABP Under Contract'!$C$7:$Z$7,'REC Spending'!I$4,'ABP Under Contract'!$C$8:$Z$8,'REC Spending'!I$7)</f>
        <v>0</v>
      </c>
      <c r="J109" s="89">
        <f>SUMIFS('ABP Under Contract'!$C60:$Z60,'ABP Under Contract'!$C$6:$Z$6,'REC Spending'!$B109,'ABP Under Contract'!$C$7:$Z$7,'REC Spending'!J$4,'ABP Under Contract'!$C$8:$Z$8,'REC Spending'!J$7)</f>
        <v>0</v>
      </c>
      <c r="K109" s="317">
        <f>K25*_xlfn.IFNA(INDEX('General Inputs'!$E$9:$AF$11,MATCH('REC Spending'!$B109,'General Inputs'!$B$9:$B$11,0),MATCH('REC Spending'!$D109,'General Inputs'!$E$8:$AB$8,0)),SUMIFS('General Inputs'!$D$9:$D$11,'General Inputs'!$B$9:$B$11,'REC Spending'!$B109))</f>
        <v>394759.97249246651</v>
      </c>
      <c r="L109" s="317">
        <f>L25*_xlfn.IFNA(INDEX('General Inputs'!$E$9:$AF$11,MATCH('REC Spending'!$B109,'General Inputs'!$B$9:$B$11,0),MATCH('REC Spending'!$D109,'General Inputs'!$E$8:$AB$8,0)),SUMIFS('General Inputs'!$D$9:$D$11,'General Inputs'!$B$9:$B$11,'REC Spending'!$B109))</f>
        <v>488390.91686282045</v>
      </c>
      <c r="M109" s="317">
        <f>M25*_xlfn.IFNA(INDEX('General Inputs'!$E$9:$AF$11,MATCH('REC Spending'!$B109,'General Inputs'!$B$9:$B$11,0),MATCH('REC Spending'!$D109,'General Inputs'!$E$8:$AB$8,0)),SUMIFS('General Inputs'!$D$9:$D$11,'General Inputs'!$B$9:$B$11,'REC Spending'!$B109))</f>
        <v>25550.763685671445</v>
      </c>
      <c r="N109" s="37">
        <v>0</v>
      </c>
      <c r="O109" s="37">
        <v>0</v>
      </c>
      <c r="P109" s="37">
        <v>13100</v>
      </c>
      <c r="Q109" s="317">
        <f>Q25*_xlfn.IFNA(INDEX('General Inputs'!$E$9:$AF$11,MATCH('REC Spending'!$B109,'General Inputs'!$B$9:$B$11,0),MATCH('REC Spending'!$D109,'General Inputs'!$E$8:$AB$8,0)),SUMIFS('General Inputs'!$D$9:$D$11,'General Inputs'!$B$9:$B$11,'REC Spending'!$B109))</f>
        <v>154973.57913540609</v>
      </c>
      <c r="R109" s="317">
        <f>R25*_xlfn.IFNA(INDEX('General Inputs'!$E$9:$AF$11,MATCH('REC Spending'!$B109,'General Inputs'!$B$9:$B$11,0),MATCH('REC Spending'!$D109,'General Inputs'!$E$8:$AB$8,0)),SUMIFS('General Inputs'!$D$9:$D$11,'General Inputs'!$B$9:$B$11,'REC Spending'!$B109))</f>
        <v>180965.30815629952</v>
      </c>
      <c r="S109" s="317">
        <f>S25*_xlfn.IFNA(INDEX('General Inputs'!$E$9:$AF$11,MATCH('REC Spending'!$B109,'General Inputs'!$B$9:$B$11,0),MATCH('REC Spending'!$D109,'General Inputs'!$E$8:$AB$8,0)),SUMIFS('General Inputs'!$D$9:$D$11,'General Inputs'!$B$9:$B$11,'REC Spending'!$B109))</f>
        <v>225816.729020289</v>
      </c>
      <c r="T109" s="317">
        <f>T25*_xlfn.IFNA(INDEX('General Inputs'!$E$9:$AF$11,MATCH('REC Spending'!$B109,'General Inputs'!$B$9:$B$11,0),MATCH('REC Spending'!$D109,'General Inputs'!$E$8:$AB$8,0)),SUMIFS('General Inputs'!$D$9:$D$11,'General Inputs'!$B$9:$B$11,'REC Spending'!$B109))</f>
        <v>403288.21358480374</v>
      </c>
      <c r="U109" s="317">
        <f>U25*_xlfn.IFNA(INDEX('General Inputs'!$E$9:$AF$11,MATCH('REC Spending'!$B109,'General Inputs'!$B$9:$B$11,0),MATCH('REC Spending'!$D109,'General Inputs'!$E$8:$AB$8,0)),SUMIFS('General Inputs'!$D$9:$D$11,'General Inputs'!$B$9:$B$11,'REC Spending'!$B109))</f>
        <v>278957.85259268852</v>
      </c>
      <c r="V109" s="317">
        <f>V25*_xlfn.IFNA(INDEX('General Inputs'!$E$9:$AF$11,MATCH('REC Spending'!$B109,'General Inputs'!$B$9:$B$11,0),MATCH('REC Spending'!$D109,'General Inputs'!$E$8:$AB$8,0)),SUMIFS('General Inputs'!$D$9:$D$11,'General Inputs'!$B$9:$B$11,'REC Spending'!$B109))</f>
        <v>76366.191813255966</v>
      </c>
      <c r="W109" s="317">
        <f>W25*_xlfn.IFNA(INDEX('General Inputs'!$E$9:$AF$11,MATCH('REC Spending'!$B109,'General Inputs'!$B$9:$B$11,0),MATCH('REC Spending'!$D109,'General Inputs'!$E$8:$AB$8,0)),SUMIFS('General Inputs'!$D$9:$D$11,'General Inputs'!$B$9:$B$11,'REC Spending'!$B109))</f>
        <v>250907.47668920999</v>
      </c>
      <c r="X109" s="317">
        <f>X25*_xlfn.IFNA(INDEX('General Inputs'!$E$9:$AF$11,MATCH('REC Spending'!$B109,'General Inputs'!$B$9:$B$11,0),MATCH('REC Spending'!$D109,'General Inputs'!$E$8:$AB$8,0)),SUMIFS('General Inputs'!$D$9:$D$11,'General Inputs'!$B$9:$B$11,'REC Spending'!$B109))</f>
        <v>2005689.6183975786</v>
      </c>
      <c r="Y109" s="317">
        <f>Y25*_xlfn.IFNA(INDEX('General Inputs'!$E$9:$AF$11,MATCH('REC Spending'!$B109,'General Inputs'!$B$9:$B$11,0),MATCH('REC Spending'!$D109,'General Inputs'!$E$8:$AB$8,0)),SUMIFS('General Inputs'!$D$9:$D$11,'General Inputs'!$B$9:$B$11,'REC Spending'!$B109))</f>
        <v>1031866.100737731</v>
      </c>
      <c r="Z109" s="317">
        <f>Z25*_xlfn.IFNA(INDEX('General Inputs'!$E$9:$AF$11,MATCH('REC Spending'!$B109,'General Inputs'!$B$9:$B$11,0),MATCH('REC Spending'!$D109,'General Inputs'!$E$8:$AB$8,0)),SUMIFS('General Inputs'!$D$9:$D$11,'General Inputs'!$B$9:$B$11,'REC Spending'!$B109))</f>
        <v>151770.03723021361</v>
      </c>
      <c r="AB109" s="37"/>
      <c r="AC109" s="73">
        <f>AC25*_xlfn.IFNA(INDEX('General Inputs'!$E$9:$AF$11,MATCH('REC Spending'!$B109,'General Inputs'!$B$9:$B$11,0),MATCH('REC Spending'!$D109,'General Inputs'!$E$8:$AB$8,0)),SUMIFS('General Inputs'!$D$9:$D$11,'General Inputs'!$B$9:$B$11,'REC Spending'!$B109))</f>
        <v>69755.598478890766</v>
      </c>
      <c r="AE109" s="50">
        <f t="shared" si="71"/>
        <v>1076775.2321763646</v>
      </c>
      <c r="AF109" s="50">
        <f t="shared" si="71"/>
        <v>4605627.5282220691</v>
      </c>
      <c r="AG109" s="50">
        <f t="shared" si="72"/>
        <v>69755.598478890766</v>
      </c>
      <c r="AH109" s="50">
        <f t="shared" si="73"/>
        <v>5752158.3588773245</v>
      </c>
    </row>
    <row r="110" spans="2:34">
      <c r="B110" s="20" t="s">
        <v>46</v>
      </c>
      <c r="C110" s="62" t="s">
        <v>46</v>
      </c>
      <c r="D110" s="20" t="s">
        <v>36</v>
      </c>
      <c r="E110" s="89">
        <f>SUMIFS('ABP Under Contract'!$C61:$Z61,'ABP Under Contract'!$C$6:$Z$6,'REC Spending'!$B110,'ABP Under Contract'!$C$7:$Z$7,'REC Spending'!E$4,'ABP Under Contract'!$C$8:$Z$8,'REC Spending'!E$7)</f>
        <v>0</v>
      </c>
      <c r="F110" s="89">
        <f>SUMIFS('ABP Under Contract'!$C61:$Z61,'ABP Under Contract'!$C$6:$Z$6,'REC Spending'!$B110,'ABP Under Contract'!$C$7:$Z$7,'REC Spending'!F$4,'ABP Under Contract'!$C$8:$Z$8,'REC Spending'!F$7)</f>
        <v>0</v>
      </c>
      <c r="G110" s="89">
        <f>SUMIFS('ABP Under Contract'!$C61:$Z61,'ABP Under Contract'!$C$6:$Z$6,'REC Spending'!$B110,'ABP Under Contract'!$C$7:$Z$7,'REC Spending'!G$4,'ABP Under Contract'!$C$8:$Z$8,'REC Spending'!G$7)</f>
        <v>0</v>
      </c>
      <c r="H110" s="89">
        <f>SUMIFS('ABP Under Contract'!$C61:$Z61,'ABP Under Contract'!$C$6:$Z$6,'REC Spending'!$B110,'ABP Under Contract'!$C$7:$Z$7,'REC Spending'!H$4,'ABP Under Contract'!$C$8:$Z$8,'REC Spending'!H$7)</f>
        <v>0</v>
      </c>
      <c r="I110" s="89">
        <f>SUMIFS('ABP Under Contract'!$C61:$Z61,'ABP Under Contract'!$C$6:$Z$6,'REC Spending'!$B110,'ABP Under Contract'!$C$7:$Z$7,'REC Spending'!I$4,'ABP Under Contract'!$C$8:$Z$8,'REC Spending'!I$7)</f>
        <v>0</v>
      </c>
      <c r="J110" s="89">
        <f>SUMIFS('ABP Under Contract'!$C61:$Z61,'ABP Under Contract'!$C$6:$Z$6,'REC Spending'!$B110,'ABP Under Contract'!$C$7:$Z$7,'REC Spending'!J$4,'ABP Under Contract'!$C$8:$Z$8,'REC Spending'!J$7)</f>
        <v>0</v>
      </c>
      <c r="K110" s="317">
        <f>K26*_xlfn.IFNA(INDEX('General Inputs'!$E$9:$AF$11,MATCH('REC Spending'!$B110,'General Inputs'!$B$9:$B$11,0),MATCH('REC Spending'!$D110,'General Inputs'!$E$8:$AB$8,0)),SUMIFS('General Inputs'!$D$9:$D$11,'General Inputs'!$B$9:$B$11,'REC Spending'!$B110))</f>
        <v>389825.92601917061</v>
      </c>
      <c r="L110" s="317">
        <f>L26*_xlfn.IFNA(INDEX('General Inputs'!$E$9:$AF$11,MATCH('REC Spending'!$B110,'General Inputs'!$B$9:$B$11,0),MATCH('REC Spending'!$D110,'General Inputs'!$E$8:$AB$8,0)),SUMIFS('General Inputs'!$D$9:$D$11,'General Inputs'!$B$9:$B$11,'REC Spending'!$B110))</f>
        <v>479498.43456653017</v>
      </c>
      <c r="M110" s="317">
        <f>M26*_xlfn.IFNA(INDEX('General Inputs'!$E$9:$AF$11,MATCH('REC Spending'!$B110,'General Inputs'!$B$9:$B$11,0),MATCH('REC Spending'!$D110,'General Inputs'!$E$8:$AB$8,0)),SUMIFS('General Inputs'!$D$9:$D$11,'General Inputs'!$B$9:$B$11,'REC Spending'!$B110))</f>
        <v>25225.408533863036</v>
      </c>
      <c r="N110" s="37">
        <v>0</v>
      </c>
      <c r="O110" s="37">
        <v>0</v>
      </c>
      <c r="P110" s="37">
        <v>13100</v>
      </c>
      <c r="Q110" s="317">
        <f>Q26*_xlfn.IFNA(INDEX('General Inputs'!$E$9:$AF$11,MATCH('REC Spending'!$B110,'General Inputs'!$B$9:$B$11,0),MATCH('REC Spending'!$D110,'General Inputs'!$E$8:$AB$8,0)),SUMIFS('General Inputs'!$D$9:$D$11,'General Inputs'!$B$9:$B$11,'REC Spending'!$B110))</f>
        <v>155013.64148145576</v>
      </c>
      <c r="R110" s="317">
        <f>R26*_xlfn.IFNA(INDEX('General Inputs'!$E$9:$AF$11,MATCH('REC Spending'!$B110,'General Inputs'!$B$9:$B$11,0),MATCH('REC Spending'!$D110,'General Inputs'!$E$8:$AB$8,0)),SUMIFS('General Inputs'!$D$9:$D$11,'General Inputs'!$B$9:$B$11,'REC Spending'!$B110))</f>
        <v>173771.60605955403</v>
      </c>
      <c r="S110" s="317">
        <f>S26*_xlfn.IFNA(INDEX('General Inputs'!$E$9:$AF$11,MATCH('REC Spending'!$B110,'General Inputs'!$B$9:$B$11,0),MATCH('REC Spending'!$D110,'General Inputs'!$E$8:$AB$8,0)),SUMIFS('General Inputs'!$D$9:$D$11,'General Inputs'!$B$9:$B$11,'REC Spending'!$B110))</f>
        <v>194979.27242323101</v>
      </c>
      <c r="T110" s="317">
        <f>T26*_xlfn.IFNA(INDEX('General Inputs'!$E$9:$AF$11,MATCH('REC Spending'!$B110,'General Inputs'!$B$9:$B$11,0),MATCH('REC Spending'!$D110,'General Inputs'!$E$8:$AB$8,0)),SUMIFS('General Inputs'!$D$9:$D$11,'General Inputs'!$B$9:$B$11,'REC Spending'!$B110))</f>
        <v>417762.50294339238</v>
      </c>
      <c r="U110" s="317">
        <f>U26*_xlfn.IFNA(INDEX('General Inputs'!$E$9:$AF$11,MATCH('REC Spending'!$B110,'General Inputs'!$B$9:$B$11,0),MATCH('REC Spending'!$D110,'General Inputs'!$E$8:$AB$8,0)),SUMIFS('General Inputs'!$D$9:$D$11,'General Inputs'!$B$9:$B$11,'REC Spending'!$B110))</f>
        <v>287841.91548043286</v>
      </c>
      <c r="V110" s="317">
        <f>V26*_xlfn.IFNA(INDEX('General Inputs'!$E$9:$AF$11,MATCH('REC Spending'!$B110,'General Inputs'!$B$9:$B$11,0),MATCH('REC Spending'!$D110,'General Inputs'!$E$8:$AB$8,0)),SUMIFS('General Inputs'!$D$9:$D$11,'General Inputs'!$B$9:$B$11,'REC Spending'!$B110))</f>
        <v>65937.650332999649</v>
      </c>
      <c r="W110" s="317">
        <f>W26*_xlfn.IFNA(INDEX('General Inputs'!$E$9:$AF$11,MATCH('REC Spending'!$B110,'General Inputs'!$B$9:$B$11,0),MATCH('REC Spending'!$D110,'General Inputs'!$E$8:$AB$8,0)),SUMIFS('General Inputs'!$D$9:$D$11,'General Inputs'!$B$9:$B$11,'REC Spending'!$B110))</f>
        <v>216643.63602581227</v>
      </c>
      <c r="X110" s="317">
        <f>X26*_xlfn.IFNA(INDEX('General Inputs'!$E$9:$AF$11,MATCH('REC Spending'!$B110,'General Inputs'!$B$9:$B$11,0),MATCH('REC Spending'!$D110,'General Inputs'!$E$8:$AB$8,0)),SUMIFS('General Inputs'!$D$9:$D$11,'General Inputs'!$B$9:$B$11,'REC Spending'!$B110))</f>
        <v>2092801.1232386446</v>
      </c>
      <c r="Y110" s="317">
        <f>Y26*_xlfn.IFNA(INDEX('General Inputs'!$E$9:$AF$11,MATCH('REC Spending'!$B110,'General Inputs'!$B$9:$B$11,0),MATCH('REC Spending'!$D110,'General Inputs'!$E$8:$AB$8,0)),SUMIFS('General Inputs'!$D$9:$D$11,'General Inputs'!$B$9:$B$11,'REC Spending'!$B110))</f>
        <v>1095084.7032501232</v>
      </c>
      <c r="Z110" s="317">
        <f>Z26*_xlfn.IFNA(INDEX('General Inputs'!$E$9:$AF$11,MATCH('REC Spending'!$B110,'General Inputs'!$B$9:$B$11,0),MATCH('REC Spending'!$D110,'General Inputs'!$E$8:$AB$8,0)),SUMIFS('General Inputs'!$D$9:$D$11,'General Inputs'!$B$9:$B$11,'REC Spending'!$B110))</f>
        <v>164721.7552519083</v>
      </c>
      <c r="AB110" s="37"/>
      <c r="AC110" s="73">
        <f>AC26*_xlfn.IFNA(INDEX('General Inputs'!$E$9:$AF$11,MATCH('REC Spending'!$B110,'General Inputs'!$B$9:$B$11,0),MATCH('REC Spending'!$D110,'General Inputs'!$E$8:$AB$8,0)),SUMIFS('General Inputs'!$D$9:$D$11,'General Inputs'!$B$9:$B$11,'REC Spending'!$B110))</f>
        <v>70232.261153035011</v>
      </c>
      <c r="AE110" s="50">
        <f t="shared" si="71"/>
        <v>1062663.4106010194</v>
      </c>
      <c r="AF110" s="50">
        <f t="shared" si="71"/>
        <v>4709544.1650060983</v>
      </c>
      <c r="AG110" s="50">
        <f t="shared" si="72"/>
        <v>70232.261153035011</v>
      </c>
      <c r="AH110" s="50">
        <f t="shared" si="73"/>
        <v>5842439.8367601521</v>
      </c>
    </row>
    <row r="111" spans="2:34">
      <c r="B111" s="20" t="s">
        <v>46</v>
      </c>
      <c r="C111" s="62" t="s">
        <v>46</v>
      </c>
      <c r="D111" s="20" t="s">
        <v>37</v>
      </c>
      <c r="E111" s="89">
        <f>SUMIFS('ABP Under Contract'!$C62:$Z62,'ABP Under Contract'!$C$6:$Z$6,'REC Spending'!$B111,'ABP Under Contract'!$C$7:$Z$7,'REC Spending'!E$4,'ABP Under Contract'!$C$8:$Z$8,'REC Spending'!E$7)</f>
        <v>0</v>
      </c>
      <c r="F111" s="89">
        <f>SUMIFS('ABP Under Contract'!$C62:$Z62,'ABP Under Contract'!$C$6:$Z$6,'REC Spending'!$B111,'ABP Under Contract'!$C$7:$Z$7,'REC Spending'!F$4,'ABP Under Contract'!$C$8:$Z$8,'REC Spending'!F$7)</f>
        <v>0</v>
      </c>
      <c r="G111" s="89">
        <f>SUMIFS('ABP Under Contract'!$C62:$Z62,'ABP Under Contract'!$C$6:$Z$6,'REC Spending'!$B111,'ABP Under Contract'!$C$7:$Z$7,'REC Spending'!G$4,'ABP Under Contract'!$C$8:$Z$8,'REC Spending'!G$7)</f>
        <v>0</v>
      </c>
      <c r="H111" s="89">
        <f>SUMIFS('ABP Under Contract'!$C62:$Z62,'ABP Under Contract'!$C$6:$Z$6,'REC Spending'!$B111,'ABP Under Contract'!$C$7:$Z$7,'REC Spending'!H$4,'ABP Under Contract'!$C$8:$Z$8,'REC Spending'!H$7)</f>
        <v>0</v>
      </c>
      <c r="I111" s="89">
        <f>SUMIFS('ABP Under Contract'!$C62:$Z62,'ABP Under Contract'!$C$6:$Z$6,'REC Spending'!$B111,'ABP Under Contract'!$C$7:$Z$7,'REC Spending'!I$4,'ABP Under Contract'!$C$8:$Z$8,'REC Spending'!I$7)</f>
        <v>0</v>
      </c>
      <c r="J111" s="89">
        <f>SUMIFS('ABP Under Contract'!$C62:$Z62,'ABP Under Contract'!$C$6:$Z$6,'REC Spending'!$B111,'ABP Under Contract'!$C$7:$Z$7,'REC Spending'!J$4,'ABP Under Contract'!$C$8:$Z$8,'REC Spending'!J$7)</f>
        <v>0</v>
      </c>
      <c r="K111" s="317">
        <f>K27*_xlfn.IFNA(INDEX('General Inputs'!$E$9:$AF$11,MATCH('REC Spending'!$B111,'General Inputs'!$B$9:$B$11,0),MATCH('REC Spending'!$D111,'General Inputs'!$E$8:$AB$8,0)),SUMIFS('General Inputs'!$D$9:$D$11,'General Inputs'!$B$9:$B$11,'REC Spending'!$B111))</f>
        <v>388516.89773668518</v>
      </c>
      <c r="L111" s="317">
        <f>L27*_xlfn.IFNA(INDEX('General Inputs'!$E$9:$AF$11,MATCH('REC Spending'!$B111,'General Inputs'!$B$9:$B$11,0),MATCH('REC Spending'!$D111,'General Inputs'!$E$8:$AB$8,0)),SUMIFS('General Inputs'!$D$9:$D$11,'General Inputs'!$B$9:$B$11,'REC Spending'!$B111))</f>
        <v>475434.38668009226</v>
      </c>
      <c r="M111" s="317">
        <f>M27*_xlfn.IFNA(INDEX('General Inputs'!$E$9:$AF$11,MATCH('REC Spending'!$B111,'General Inputs'!$B$9:$B$11,0),MATCH('REC Spending'!$D111,'General Inputs'!$E$8:$AB$8,0)),SUMIFS('General Inputs'!$D$9:$D$11,'General Inputs'!$B$9:$B$11,'REC Spending'!$B111))</f>
        <v>25037.189816807339</v>
      </c>
      <c r="N111" s="37">
        <v>0</v>
      </c>
      <c r="O111" s="37">
        <v>0</v>
      </c>
      <c r="P111" s="37">
        <v>13100</v>
      </c>
      <c r="Q111" s="317">
        <f>Q27*_xlfn.IFNA(INDEX('General Inputs'!$E$9:$AF$11,MATCH('REC Spending'!$B111,'General Inputs'!$B$9:$B$11,0),MATCH('REC Spending'!$D111,'General Inputs'!$E$8:$AB$8,0)),SUMIFS('General Inputs'!$D$9:$D$11,'General Inputs'!$B$9:$B$11,'REC Spending'!$B111))</f>
        <v>154857.68265789619</v>
      </c>
      <c r="R111" s="317">
        <f>R27*_xlfn.IFNA(INDEX('General Inputs'!$E$9:$AF$11,MATCH('REC Spending'!$B111,'General Inputs'!$B$9:$B$11,0),MATCH('REC Spending'!$D111,'General Inputs'!$E$8:$AB$8,0)),SUMIFS('General Inputs'!$D$9:$D$11,'General Inputs'!$B$9:$B$11,'REC Spending'!$B111))</f>
        <v>166652.90390051823</v>
      </c>
      <c r="S111" s="317">
        <f>S27*_xlfn.IFNA(INDEX('General Inputs'!$E$9:$AF$11,MATCH('REC Spending'!$B111,'General Inputs'!$B$9:$B$11,0),MATCH('REC Spending'!$D111,'General Inputs'!$E$8:$AB$8,0)),SUMIFS('General Inputs'!$D$9:$D$11,'General Inputs'!$B$9:$B$11,'REC Spending'!$B111))</f>
        <v>165152.94577350756</v>
      </c>
      <c r="T111" s="317">
        <f>T27*_xlfn.IFNA(INDEX('General Inputs'!$E$9:$AF$11,MATCH('REC Spending'!$B111,'General Inputs'!$B$9:$B$11,0),MATCH('REC Spending'!$D111,'General Inputs'!$E$8:$AB$8,0)),SUMIFS('General Inputs'!$D$9:$D$11,'General Inputs'!$B$9:$B$11,'REC Spending'!$B111))</f>
        <v>430971.17220611032</v>
      </c>
      <c r="U111" s="317">
        <f>U27*_xlfn.IFNA(INDEX('General Inputs'!$E$9:$AF$11,MATCH('REC Spending'!$B111,'General Inputs'!$B$9:$B$11,0),MATCH('REC Spending'!$D111,'General Inputs'!$E$8:$AB$8,0)),SUMIFS('General Inputs'!$D$9:$D$11,'General Inputs'!$B$9:$B$11,'REC Spending'!$B111))</f>
        <v>295903.5134526582</v>
      </c>
      <c r="V111" s="317">
        <f>V27*_xlfn.IFNA(INDEX('General Inputs'!$E$9:$AF$11,MATCH('REC Spending'!$B111,'General Inputs'!$B$9:$B$11,0),MATCH('REC Spending'!$D111,'General Inputs'!$E$8:$AB$8,0)),SUMIFS('General Inputs'!$D$9:$D$11,'General Inputs'!$B$9:$B$11,'REC Spending'!$B111))</f>
        <v>55851.050496488147</v>
      </c>
      <c r="W111" s="317">
        <f>W27*_xlfn.IFNA(INDEX('General Inputs'!$E$9:$AF$11,MATCH('REC Spending'!$B111,'General Inputs'!$B$9:$B$11,0),MATCH('REC Spending'!$D111,'General Inputs'!$E$8:$AB$8,0)),SUMIFS('General Inputs'!$D$9:$D$11,'General Inputs'!$B$9:$B$11,'REC Spending'!$B111))</f>
        <v>183503.27308167511</v>
      </c>
      <c r="X111" s="317">
        <f>X27*_xlfn.IFNA(INDEX('General Inputs'!$E$9:$AF$11,MATCH('REC Spending'!$B111,'General Inputs'!$B$9:$B$11,0),MATCH('REC Spending'!$D111,'General Inputs'!$E$8:$AB$8,0)),SUMIFS('General Inputs'!$D$9:$D$11,'General Inputs'!$B$9:$B$11,'REC Spending'!$B111))</f>
        <v>2196146.4179225876</v>
      </c>
      <c r="Y111" s="317">
        <f>Y27*_xlfn.IFNA(INDEX('General Inputs'!$E$9:$AF$11,MATCH('REC Spending'!$B111,'General Inputs'!$B$9:$B$11,0),MATCH('REC Spending'!$D111,'General Inputs'!$E$8:$AB$8,0)),SUMIFS('General Inputs'!$D$9:$D$11,'General Inputs'!$B$9:$B$11,'REC Spending'!$B111))</f>
        <v>1166320.0165817894</v>
      </c>
      <c r="Z111" s="317">
        <f>Z27*_xlfn.IFNA(INDEX('General Inputs'!$E$9:$AF$11,MATCH('REC Spending'!$B111,'General Inputs'!$B$9:$B$11,0),MATCH('REC Spending'!$D111,'General Inputs'!$E$8:$AB$8,0)),SUMIFS('General Inputs'!$D$9:$D$11,'General Inputs'!$B$9:$B$11,'REC Spending'!$B111))</f>
        <v>178263.09172120428</v>
      </c>
      <c r="AB111" s="37"/>
      <c r="AC111" s="73">
        <f>AC27*_xlfn.IFNA(INDEX('General Inputs'!$E$9:$AF$11,MATCH('REC Spending'!$B111,'General Inputs'!$B$9:$B$11,0),MATCH('REC Spending'!$D111,'General Inputs'!$E$8:$AB$8,0)),SUMIFS('General Inputs'!$D$9:$D$11,'General Inputs'!$B$9:$B$11,'REC Spending'!$B111))</f>
        <v>70456.046514922811</v>
      </c>
      <c r="AE111" s="50">
        <f t="shared" si="71"/>
        <v>1056946.156891481</v>
      </c>
      <c r="AF111" s="50">
        <f t="shared" si="71"/>
        <v>4838764.3851365391</v>
      </c>
      <c r="AG111" s="50">
        <f t="shared" si="72"/>
        <v>70456.046514922811</v>
      </c>
      <c r="AH111" s="50">
        <f t="shared" si="73"/>
        <v>5966166.5885429429</v>
      </c>
    </row>
    <row r="112" spans="2:34">
      <c r="B112" s="20" t="s">
        <v>46</v>
      </c>
      <c r="C112" s="62" t="s">
        <v>46</v>
      </c>
      <c r="D112" s="20" t="s">
        <v>38</v>
      </c>
      <c r="E112" s="89">
        <f>SUMIFS('ABP Under Contract'!$C63:$Z63,'ABP Under Contract'!$C$6:$Z$6,'REC Spending'!$B112,'ABP Under Contract'!$C$7:$Z$7,'REC Spending'!E$4,'ABP Under Contract'!$C$8:$Z$8,'REC Spending'!E$7)</f>
        <v>0</v>
      </c>
      <c r="F112" s="89">
        <f>SUMIFS('ABP Under Contract'!$C63:$Z63,'ABP Under Contract'!$C$6:$Z$6,'REC Spending'!$B112,'ABP Under Contract'!$C$7:$Z$7,'REC Spending'!F$4,'ABP Under Contract'!$C$8:$Z$8,'REC Spending'!F$7)</f>
        <v>0</v>
      </c>
      <c r="G112" s="89">
        <f>SUMIFS('ABP Under Contract'!$C63:$Z63,'ABP Under Contract'!$C$6:$Z$6,'REC Spending'!$B112,'ABP Under Contract'!$C$7:$Z$7,'REC Spending'!G$4,'ABP Under Contract'!$C$8:$Z$8,'REC Spending'!G$7)</f>
        <v>0</v>
      </c>
      <c r="H112" s="89">
        <f>SUMIFS('ABP Under Contract'!$C63:$Z63,'ABP Under Contract'!$C$6:$Z$6,'REC Spending'!$B112,'ABP Under Contract'!$C$7:$Z$7,'REC Spending'!H$4,'ABP Under Contract'!$C$8:$Z$8,'REC Spending'!H$7)</f>
        <v>0</v>
      </c>
      <c r="I112" s="89">
        <f>SUMIFS('ABP Under Contract'!$C63:$Z63,'ABP Under Contract'!$C$6:$Z$6,'REC Spending'!$B112,'ABP Under Contract'!$C$7:$Z$7,'REC Spending'!I$4,'ABP Under Contract'!$C$8:$Z$8,'REC Spending'!I$7)</f>
        <v>0</v>
      </c>
      <c r="J112" s="89">
        <f>SUMIFS('ABP Under Contract'!$C63:$Z63,'ABP Under Contract'!$C$6:$Z$6,'REC Spending'!$B112,'ABP Under Contract'!$C$7:$Z$7,'REC Spending'!J$4,'ABP Under Contract'!$C$8:$Z$8,'REC Spending'!J$7)</f>
        <v>0</v>
      </c>
      <c r="K112" s="317">
        <f>K28*_xlfn.IFNA(INDEX('General Inputs'!$E$9:$AF$11,MATCH('REC Spending'!$B112,'General Inputs'!$B$9:$B$11,0),MATCH('REC Spending'!$D112,'General Inputs'!$E$8:$AB$8,0)),SUMIFS('General Inputs'!$D$9:$D$11,'General Inputs'!$B$9:$B$11,'REC Spending'!$B112))</f>
        <v>386798.0234809065</v>
      </c>
      <c r="L112" s="317">
        <f>L28*_xlfn.IFNA(INDEX('General Inputs'!$E$9:$AF$11,MATCH('REC Spending'!$B112,'General Inputs'!$B$9:$B$11,0),MATCH('REC Spending'!$D112,'General Inputs'!$E$8:$AB$8,0)),SUMIFS('General Inputs'!$D$9:$D$11,'General Inputs'!$B$9:$B$11,'REC Spending'!$B112))</f>
        <v>470764.48130573449</v>
      </c>
      <c r="M112" s="317">
        <f>M28*_xlfn.IFNA(INDEX('General Inputs'!$E$9:$AF$11,MATCH('REC Spending'!$B112,'General Inputs'!$B$9:$B$11,0),MATCH('REC Spending'!$D112,'General Inputs'!$E$8:$AB$8,0)),SUMIFS('General Inputs'!$D$9:$D$11,'General Inputs'!$B$9:$B$11,'REC Spending'!$B112))</f>
        <v>24869.371346709522</v>
      </c>
      <c r="N112" s="37">
        <v>0</v>
      </c>
      <c r="O112" s="37">
        <v>0</v>
      </c>
      <c r="P112" s="37">
        <v>0</v>
      </c>
      <c r="Q112" s="317">
        <f>Q28*_xlfn.IFNA(INDEX('General Inputs'!$E$9:$AF$11,MATCH('REC Spending'!$B112,'General Inputs'!$B$9:$B$11,0),MATCH('REC Spending'!$D112,'General Inputs'!$E$8:$AB$8,0)),SUMIFS('General Inputs'!$D$9:$D$11,'General Inputs'!$B$9:$B$11,'REC Spending'!$B112))</f>
        <v>155290.10314429057</v>
      </c>
      <c r="R112" s="317">
        <f>R28*_xlfn.IFNA(INDEX('General Inputs'!$E$9:$AF$11,MATCH('REC Spending'!$B112,'General Inputs'!$B$9:$B$11,0),MATCH('REC Spending'!$D112,'General Inputs'!$E$8:$AB$8,0)),SUMIFS('General Inputs'!$D$9:$D$11,'General Inputs'!$B$9:$B$11,'REC Spending'!$B112))</f>
        <v>160433.53060791729</v>
      </c>
      <c r="S112" s="317">
        <f>S28*_xlfn.IFNA(INDEX('General Inputs'!$E$9:$AF$11,MATCH('REC Spending'!$B112,'General Inputs'!$B$9:$B$11,0),MATCH('REC Spending'!$D112,'General Inputs'!$E$8:$AB$8,0)),SUMIFS('General Inputs'!$D$9:$D$11,'General Inputs'!$B$9:$B$11,'REC Spending'!$B112))</f>
        <v>137089.73338154022</v>
      </c>
      <c r="T112" s="317">
        <f>T28*_xlfn.IFNA(INDEX('General Inputs'!$E$9:$AF$11,MATCH('REC Spending'!$B112,'General Inputs'!$B$9:$B$11,0),MATCH('REC Spending'!$D112,'General Inputs'!$E$8:$AB$8,0)),SUMIFS('General Inputs'!$D$9:$D$11,'General Inputs'!$B$9:$B$11,'REC Spending'!$B112))</f>
        <v>445142.92276970181</v>
      </c>
      <c r="U112" s="317">
        <f>U28*_xlfn.IFNA(INDEX('General Inputs'!$E$9:$AF$11,MATCH('REC Spending'!$B112,'General Inputs'!$B$9:$B$11,0),MATCH('REC Spending'!$D112,'General Inputs'!$E$8:$AB$8,0)),SUMIFS('General Inputs'!$D$9:$D$11,'General Inputs'!$B$9:$B$11,'REC Spending'!$B112))</f>
        <v>304669.77699758823</v>
      </c>
      <c r="V112" s="317">
        <f>V28*_xlfn.IFNA(INDEX('General Inputs'!$E$9:$AF$11,MATCH('REC Spending'!$B112,'General Inputs'!$B$9:$B$11,0),MATCH('REC Spending'!$D112,'General Inputs'!$E$8:$AB$8,0)),SUMIFS('General Inputs'!$D$9:$D$11,'General Inputs'!$B$9:$B$11,'REC Spending'!$B112))</f>
        <v>46360.696660796122</v>
      </c>
      <c r="W112" s="317">
        <f>W28*_xlfn.IFNA(INDEX('General Inputs'!$E$9:$AF$11,MATCH('REC Spending'!$B112,'General Inputs'!$B$9:$B$11,0),MATCH('REC Spending'!$D112,'General Inputs'!$E$8:$AB$8,0)),SUMIFS('General Inputs'!$D$9:$D$11,'General Inputs'!$B$9:$B$11,'REC Spending'!$B112))</f>
        <v>152321.92597948911</v>
      </c>
      <c r="X112" s="317">
        <f>X28*_xlfn.IFNA(INDEX('General Inputs'!$E$9:$AF$11,MATCH('REC Spending'!$B112,'General Inputs'!$B$9:$B$11,0),MATCH('REC Spending'!$D112,'General Inputs'!$E$8:$AB$8,0)),SUMIFS('General Inputs'!$D$9:$D$11,'General Inputs'!$B$9:$B$11,'REC Spending'!$B112))</f>
        <v>2296722.6405838425</v>
      </c>
      <c r="Y112" s="317">
        <f>Y28*_xlfn.IFNA(INDEX('General Inputs'!$E$9:$AF$11,MATCH('REC Spending'!$B112,'General Inputs'!$B$9:$B$11,0),MATCH('REC Spending'!$D112,'General Inputs'!$E$8:$AB$8,0)),SUMIFS('General Inputs'!$D$9:$D$11,'General Inputs'!$B$9:$B$11,'REC Spending'!$B112))</f>
        <v>1235405.2356327225</v>
      </c>
      <c r="Z112" s="317">
        <f>Z28*_xlfn.IFNA(INDEX('General Inputs'!$E$9:$AF$11,MATCH('REC Spending'!$B112,'General Inputs'!$B$9:$B$11,0),MATCH('REC Spending'!$D112,'General Inputs'!$E$8:$AB$8,0)),SUMIFS('General Inputs'!$D$9:$D$11,'General Inputs'!$B$9:$B$11,'REC Spending'!$B112))</f>
        <v>191823.59236225605</v>
      </c>
      <c r="AB112" s="37"/>
      <c r="AC112" s="73">
        <f>AC28*_xlfn.IFNA(INDEX('General Inputs'!$E$9:$AF$11,MATCH('REC Spending'!$B112,'General Inputs'!$B$9:$B$11,0),MATCH('REC Spending'!$D112,'General Inputs'!$E$8:$AB$8,0)),SUMIFS('General Inputs'!$D$9:$D$11,'General Inputs'!$B$9:$B$11,'REC Spending'!$B112))</f>
        <v>71022.534637376666</v>
      </c>
      <c r="AE112" s="50">
        <f t="shared" si="71"/>
        <v>1037721.979277641</v>
      </c>
      <c r="AF112" s="50">
        <f t="shared" si="71"/>
        <v>4969970.0549758533</v>
      </c>
      <c r="AG112" s="50">
        <f t="shared" si="72"/>
        <v>71022.534637376666</v>
      </c>
      <c r="AH112" s="50">
        <f t="shared" si="73"/>
        <v>6078714.5688908715</v>
      </c>
    </row>
    <row r="113" spans="2:42">
      <c r="B113" s="20" t="s">
        <v>46</v>
      </c>
      <c r="C113" s="62" t="s">
        <v>46</v>
      </c>
      <c r="D113" s="20" t="s">
        <v>39</v>
      </c>
      <c r="E113" s="89">
        <f>SUMIFS('ABP Under Contract'!$C64:$Z64,'ABP Under Contract'!$C$6:$Z$6,'REC Spending'!$B113,'ABP Under Contract'!$C$7:$Z$7,'REC Spending'!E$4,'ABP Under Contract'!$C$8:$Z$8,'REC Spending'!E$7)</f>
        <v>0</v>
      </c>
      <c r="F113" s="89">
        <f>SUMIFS('ABP Under Contract'!$C64:$Z64,'ABP Under Contract'!$C$6:$Z$6,'REC Spending'!$B113,'ABP Under Contract'!$C$7:$Z$7,'REC Spending'!F$4,'ABP Under Contract'!$C$8:$Z$8,'REC Spending'!F$7)</f>
        <v>0</v>
      </c>
      <c r="G113" s="89">
        <f>SUMIFS('ABP Under Contract'!$C64:$Z64,'ABP Under Contract'!$C$6:$Z$6,'REC Spending'!$B113,'ABP Under Contract'!$C$7:$Z$7,'REC Spending'!G$4,'ABP Under Contract'!$C$8:$Z$8,'REC Spending'!G$7)</f>
        <v>0</v>
      </c>
      <c r="H113" s="89">
        <f>SUMIFS('ABP Under Contract'!$C64:$Z64,'ABP Under Contract'!$C$6:$Z$6,'REC Spending'!$B113,'ABP Under Contract'!$C$7:$Z$7,'REC Spending'!H$4,'ABP Under Contract'!$C$8:$Z$8,'REC Spending'!H$7)</f>
        <v>0</v>
      </c>
      <c r="I113" s="89">
        <f>SUMIFS('ABP Under Contract'!$C64:$Z64,'ABP Under Contract'!$C$6:$Z$6,'REC Spending'!$B113,'ABP Under Contract'!$C$7:$Z$7,'REC Spending'!I$4,'ABP Under Contract'!$C$8:$Z$8,'REC Spending'!I$7)</f>
        <v>0</v>
      </c>
      <c r="J113" s="89">
        <f>SUMIFS('ABP Under Contract'!$C64:$Z64,'ABP Under Contract'!$C$6:$Z$6,'REC Spending'!$B113,'ABP Under Contract'!$C$7:$Z$7,'REC Spending'!J$4,'ABP Under Contract'!$C$8:$Z$8,'REC Spending'!J$7)</f>
        <v>0</v>
      </c>
      <c r="K113" s="317">
        <f>K29*_xlfn.IFNA(INDEX('General Inputs'!$E$9:$AF$11,MATCH('REC Spending'!$B113,'General Inputs'!$B$9:$B$11,0),MATCH('REC Spending'!$D113,'General Inputs'!$E$8:$AB$8,0)),SUMIFS('General Inputs'!$D$9:$D$11,'General Inputs'!$B$9:$B$11,'REC Spending'!$B113))</f>
        <v>379209.80515954213</v>
      </c>
      <c r="L113" s="317">
        <f>L29*_xlfn.IFNA(INDEX('General Inputs'!$E$9:$AF$11,MATCH('REC Spending'!$B113,'General Inputs'!$B$9:$B$11,0),MATCH('REC Spending'!$D113,'General Inputs'!$E$8:$AB$8,0)),SUMIFS('General Inputs'!$D$9:$D$11,'General Inputs'!$B$9:$B$11,'REC Spending'!$B113))</f>
        <v>458958.60476309218</v>
      </c>
      <c r="M113" s="317">
        <f>M29*_xlfn.IFNA(INDEX('General Inputs'!$E$9:$AF$11,MATCH('REC Spending'!$B113,'General Inputs'!$B$9:$B$11,0),MATCH('REC Spending'!$D113,'General Inputs'!$E$8:$AB$8,0)),SUMIFS('General Inputs'!$D$9:$D$11,'General Inputs'!$B$9:$B$11,'REC Spending'!$B113))</f>
        <v>24345.783003009601</v>
      </c>
      <c r="N113" s="37">
        <v>0</v>
      </c>
      <c r="O113" s="37">
        <v>0</v>
      </c>
      <c r="P113" s="37">
        <v>0</v>
      </c>
      <c r="Q113" s="317">
        <f>Q29*_xlfn.IFNA(INDEX('General Inputs'!$E$9:$AF$11,MATCH('REC Spending'!$B113,'General Inputs'!$B$9:$B$11,0),MATCH('REC Spending'!$D113,'General Inputs'!$E$8:$AB$8,0)),SUMIFS('General Inputs'!$D$9:$D$11,'General Inputs'!$B$9:$B$11,'REC Spending'!$B113))</f>
        <v>153679.99830396229</v>
      </c>
      <c r="R113" s="317">
        <f>R29*_xlfn.IFNA(INDEX('General Inputs'!$E$9:$AF$11,MATCH('REC Spending'!$B113,'General Inputs'!$B$9:$B$11,0),MATCH('REC Spending'!$D113,'General Inputs'!$E$8:$AB$8,0)),SUMIFS('General Inputs'!$D$9:$D$11,'General Inputs'!$B$9:$B$11,'REC Spending'!$B113))</f>
        <v>152419.2929491573</v>
      </c>
      <c r="S113" s="317">
        <f>S29*_xlfn.IFNA(INDEX('General Inputs'!$E$9:$AF$11,MATCH('REC Spending'!$B113,'General Inputs'!$B$9:$B$11,0),MATCH('REC Spending'!$D113,'General Inputs'!$E$8:$AB$8,0)),SUMIFS('General Inputs'!$D$9:$D$11,'General Inputs'!$B$9:$B$11,'REC Spending'!$B113))</f>
        <v>130241.60319496006</v>
      </c>
      <c r="T113" s="317">
        <f>T29*_xlfn.IFNA(INDEX('General Inputs'!$E$9:$AF$11,MATCH('REC Spending'!$B113,'General Inputs'!$B$9:$B$11,0),MATCH('REC Spending'!$D113,'General Inputs'!$E$8:$AB$8,0)),SUMIFS('General Inputs'!$D$9:$D$11,'General Inputs'!$B$9:$B$11,'REC Spending'!$B113))</f>
        <v>452698.31288029486</v>
      </c>
      <c r="U113" s="317">
        <f>U29*_xlfn.IFNA(INDEX('General Inputs'!$E$9:$AF$11,MATCH('REC Spending'!$B113,'General Inputs'!$B$9:$B$11,0),MATCH('REC Spending'!$D113,'General Inputs'!$E$8:$AB$8,0)),SUMIFS('General Inputs'!$D$9:$D$11,'General Inputs'!$B$9:$B$11,'REC Spending'!$B113))</f>
        <v>308956.18891014223</v>
      </c>
      <c r="V113" s="317">
        <f>V29*_xlfn.IFNA(INDEX('General Inputs'!$E$9:$AF$11,MATCH('REC Spending'!$B113,'General Inputs'!$B$9:$B$11,0),MATCH('REC Spending'!$D113,'General Inputs'!$E$8:$AB$8,0)),SUMIFS('General Inputs'!$D$9:$D$11,'General Inputs'!$B$9:$B$11,'REC Spending'!$B113))</f>
        <v>44044.811448662265</v>
      </c>
      <c r="W113" s="317">
        <f>W29*_xlfn.IFNA(INDEX('General Inputs'!$E$9:$AF$11,MATCH('REC Spending'!$B113,'General Inputs'!$B$9:$B$11,0),MATCH('REC Spending'!$D113,'General Inputs'!$E$8:$AB$8,0)),SUMIFS('General Inputs'!$D$9:$D$11,'General Inputs'!$B$9:$B$11,'REC Spending'!$B113))</f>
        <v>144712.89243884452</v>
      </c>
      <c r="X113" s="317">
        <f>X29*_xlfn.IFNA(INDEX('General Inputs'!$E$9:$AF$11,MATCH('REC Spending'!$B113,'General Inputs'!$B$9:$B$11,0),MATCH('REC Spending'!$D113,'General Inputs'!$E$8:$AB$8,0)),SUMIFS('General Inputs'!$D$9:$D$11,'General Inputs'!$B$9:$B$11,'REC Spending'!$B113))</f>
        <v>2360326.0126548633</v>
      </c>
      <c r="Y113" s="317">
        <f>Y29*_xlfn.IFNA(INDEX('General Inputs'!$E$9:$AF$11,MATCH('REC Spending'!$B113,'General Inputs'!$B$9:$B$11,0),MATCH('REC Spending'!$D113,'General Inputs'!$E$8:$AB$8,0)),SUMIFS('General Inputs'!$D$9:$D$11,'General Inputs'!$B$9:$B$11,'REC Spending'!$B113))</f>
        <v>1283821.3251134634</v>
      </c>
      <c r="Z113" s="317">
        <f>Z29*_xlfn.IFNA(INDEX('General Inputs'!$E$9:$AF$11,MATCH('REC Spending'!$B113,'General Inputs'!$B$9:$B$11,0),MATCH('REC Spending'!$D113,'General Inputs'!$E$8:$AB$8,0)),SUMIFS('General Inputs'!$D$9:$D$11,'General Inputs'!$B$9:$B$11,'REC Spending'!$B113))</f>
        <v>202334.29838036143</v>
      </c>
      <c r="AB113" s="37"/>
      <c r="AC113" s="73">
        <f>AC29*_xlfn.IFNA(INDEX('General Inputs'!$E$9:$AF$11,MATCH('REC Spending'!$B113,'General Inputs'!$B$9:$B$11,0),MATCH('REC Spending'!$D113,'General Inputs'!$E$8:$AB$8,0)),SUMIFS('General Inputs'!$D$9:$D$11,'General Inputs'!$B$9:$B$11,'REC Spending'!$B113))</f>
        <v>70564.759986614226</v>
      </c>
      <c r="AE113" s="50">
        <f t="shared" si="71"/>
        <v>1016194.1912296062</v>
      </c>
      <c r="AF113" s="50">
        <f t="shared" si="71"/>
        <v>5079554.7379707498</v>
      </c>
      <c r="AG113" s="50">
        <f t="shared" si="72"/>
        <v>70564.759986614226</v>
      </c>
      <c r="AH113" s="50">
        <f t="shared" si="73"/>
        <v>6166313.6891869698</v>
      </c>
    </row>
    <row r="114" spans="2:42">
      <c r="B114" s="20" t="s">
        <v>46</v>
      </c>
      <c r="C114" s="62" t="s">
        <v>46</v>
      </c>
      <c r="D114" s="20" t="s">
        <v>40</v>
      </c>
      <c r="E114" s="89">
        <f>SUMIFS('ABP Under Contract'!$C65:$Z65,'ABP Under Contract'!$C$6:$Z$6,'REC Spending'!$B114,'ABP Under Contract'!$C$7:$Z$7,'REC Spending'!E$4,'ABP Under Contract'!$C$8:$Z$8,'REC Spending'!E$7)</f>
        <v>0</v>
      </c>
      <c r="F114" s="89">
        <f>SUMIFS('ABP Under Contract'!$C65:$Z65,'ABP Under Contract'!$C$6:$Z$6,'REC Spending'!$B114,'ABP Under Contract'!$C$7:$Z$7,'REC Spending'!F$4,'ABP Under Contract'!$C$8:$Z$8,'REC Spending'!F$7)</f>
        <v>0</v>
      </c>
      <c r="G114" s="89">
        <f>SUMIFS('ABP Under Contract'!$C65:$Z65,'ABP Under Contract'!$C$6:$Z$6,'REC Spending'!$B114,'ABP Under Contract'!$C$7:$Z$7,'REC Spending'!G$4,'ABP Under Contract'!$C$8:$Z$8,'REC Spending'!G$7)</f>
        <v>0</v>
      </c>
      <c r="H114" s="89">
        <f>SUMIFS('ABP Under Contract'!$C65:$Z65,'ABP Under Contract'!$C$6:$Z$6,'REC Spending'!$B114,'ABP Under Contract'!$C$7:$Z$7,'REC Spending'!H$4,'ABP Under Contract'!$C$8:$Z$8,'REC Spending'!H$7)</f>
        <v>0</v>
      </c>
      <c r="I114" s="89">
        <f>SUMIFS('ABP Under Contract'!$C65:$Z65,'ABP Under Contract'!$C$6:$Z$6,'REC Spending'!$B114,'ABP Under Contract'!$C$7:$Z$7,'REC Spending'!I$4,'ABP Under Contract'!$C$8:$Z$8,'REC Spending'!I$7)</f>
        <v>0</v>
      </c>
      <c r="J114" s="89">
        <f>SUMIFS('ABP Under Contract'!$C65:$Z65,'ABP Under Contract'!$C$6:$Z$6,'REC Spending'!$B114,'ABP Under Contract'!$C$7:$Z$7,'REC Spending'!J$4,'ABP Under Contract'!$C$8:$Z$8,'REC Spending'!J$7)</f>
        <v>0</v>
      </c>
      <c r="K114" s="317">
        <f>K30*_xlfn.IFNA(INDEX('General Inputs'!$E$9:$AF$11,MATCH('REC Spending'!$B114,'General Inputs'!$B$9:$B$11,0),MATCH('REC Spending'!$D114,'General Inputs'!$E$8:$AB$8,0)),SUMIFS('General Inputs'!$D$9:$D$11,'General Inputs'!$B$9:$B$11,'REC Spending'!$B114))</f>
        <v>377457.61509215849</v>
      </c>
      <c r="L114" s="317">
        <f>L30*_xlfn.IFNA(INDEX('General Inputs'!$E$9:$AF$11,MATCH('REC Spending'!$B114,'General Inputs'!$B$9:$B$11,0),MATCH('REC Spending'!$D114,'General Inputs'!$E$8:$AB$8,0)),SUMIFS('General Inputs'!$D$9:$D$11,'General Inputs'!$B$9:$B$11,'REC Spending'!$B114))</f>
        <v>454355.48396983859</v>
      </c>
      <c r="M114" s="317">
        <f>M30*_xlfn.IFNA(INDEX('General Inputs'!$E$9:$AF$11,MATCH('REC Spending'!$B114,'General Inputs'!$B$9:$B$11,0),MATCH('REC Spending'!$D114,'General Inputs'!$E$8:$AB$8,0)),SUMIFS('General Inputs'!$D$9:$D$11,'General Inputs'!$B$9:$B$11,'REC Spending'!$B114))</f>
        <v>24177.766689743014</v>
      </c>
      <c r="N114" s="37">
        <v>0</v>
      </c>
      <c r="O114" s="37">
        <v>0</v>
      </c>
      <c r="P114" s="37">
        <v>0</v>
      </c>
      <c r="Q114" s="317">
        <f>Q30*_xlfn.IFNA(INDEX('General Inputs'!$E$9:$AF$11,MATCH('REC Spending'!$B114,'General Inputs'!$B$9:$B$11,0),MATCH('REC Spending'!$D114,'General Inputs'!$E$8:$AB$8,0)),SUMIFS('General Inputs'!$D$9:$D$11,'General Inputs'!$B$9:$B$11,'REC Spending'!$B114))</f>
        <v>154068.2700928651</v>
      </c>
      <c r="R114" s="317">
        <f>R30*_xlfn.IFNA(INDEX('General Inputs'!$E$9:$AF$11,MATCH('REC Spending'!$B114,'General Inputs'!$B$9:$B$11,0),MATCH('REC Spending'!$D114,'General Inputs'!$E$8:$AB$8,0)),SUMIFS('General Inputs'!$D$9:$D$11,'General Inputs'!$B$9:$B$11,'REC Spending'!$B114))</f>
        <v>146692.20438906582</v>
      </c>
      <c r="S114" s="317">
        <f>S30*_xlfn.IFNA(INDEX('General Inputs'!$E$9:$AF$11,MATCH('REC Spending'!$B114,'General Inputs'!$B$9:$B$11,0),MATCH('REC Spending'!$D114,'General Inputs'!$E$8:$AB$8,0)),SUMIFS('General Inputs'!$D$9:$D$11,'General Inputs'!$B$9:$B$11,'REC Spending'!$B114))</f>
        <v>125347.83166989042</v>
      </c>
      <c r="T114" s="317">
        <f>T30*_xlfn.IFNA(INDEX('General Inputs'!$E$9:$AF$11,MATCH('REC Spending'!$B114,'General Inputs'!$B$9:$B$11,0),MATCH('REC Spending'!$D114,'General Inputs'!$E$8:$AB$8,0)),SUMIFS('General Inputs'!$D$9:$D$11,'General Inputs'!$B$9:$B$11,'REC Spending'!$B114))</f>
        <v>465406.20033234404</v>
      </c>
      <c r="U114" s="317">
        <f>U30*_xlfn.IFNA(INDEX('General Inputs'!$E$9:$AF$11,MATCH('REC Spending'!$B114,'General Inputs'!$B$9:$B$11,0),MATCH('REC Spending'!$D114,'General Inputs'!$E$8:$AB$8,0)),SUMIFS('General Inputs'!$D$9:$D$11,'General Inputs'!$B$9:$B$11,'REC Spending'!$B114))</f>
        <v>316804.57466296281</v>
      </c>
      <c r="V114" s="317">
        <f>V30*_xlfn.IFNA(INDEX('General Inputs'!$E$9:$AF$11,MATCH('REC Spending'!$B114,'General Inputs'!$B$9:$B$11,0),MATCH('REC Spending'!$D114,'General Inputs'!$E$8:$AB$8,0)),SUMIFS('General Inputs'!$D$9:$D$11,'General Inputs'!$B$9:$B$11,'REC Spending'!$B114))</f>
        <v>42389.846838223071</v>
      </c>
      <c r="W114" s="317">
        <f>W30*_xlfn.IFNA(INDEX('General Inputs'!$E$9:$AF$11,MATCH('REC Spending'!$B114,'General Inputs'!$B$9:$B$11,0),MATCH('REC Spending'!$D114,'General Inputs'!$E$8:$AB$8,0)),SUMIFS('General Inputs'!$D$9:$D$11,'General Inputs'!$B$9:$B$11,'REC Spending'!$B114))</f>
        <v>139275.3685221005</v>
      </c>
      <c r="X114" s="317">
        <f>X30*_xlfn.IFNA(INDEX('General Inputs'!$E$9:$AF$11,MATCH('REC Spending'!$B114,'General Inputs'!$B$9:$B$11,0),MATCH('REC Spending'!$D114,'General Inputs'!$E$8:$AB$8,0)),SUMIFS('General Inputs'!$D$9:$D$11,'General Inputs'!$B$9:$B$11,'REC Spending'!$B114))</f>
        <v>2457349.5771387266</v>
      </c>
      <c r="Y114" s="317">
        <f>Y30*_xlfn.IFNA(INDEX('General Inputs'!$E$9:$AF$11,MATCH('REC Spending'!$B114,'General Inputs'!$B$9:$B$11,0),MATCH('REC Spending'!$D114,'General Inputs'!$E$8:$AB$8,0)),SUMIFS('General Inputs'!$D$9:$D$11,'General Inputs'!$B$9:$B$11,'REC Spending'!$B114))</f>
        <v>1349760.3107007656</v>
      </c>
      <c r="Z114" s="317">
        <f>Z30*_xlfn.IFNA(INDEX('General Inputs'!$E$9:$AF$11,MATCH('REC Spending'!$B114,'General Inputs'!$B$9:$B$11,0),MATCH('REC Spending'!$D114,'General Inputs'!$E$8:$AB$8,0)),SUMIFS('General Inputs'!$D$9:$D$11,'General Inputs'!$B$9:$B$11,'REC Spending'!$B114))</f>
        <v>215448.03906821815</v>
      </c>
      <c r="AB114" s="37"/>
      <c r="AC114" s="73">
        <f>AC30*_xlfn.IFNA(INDEX('General Inputs'!$E$9:$AF$11,MATCH('REC Spending'!$B114,'General Inputs'!$B$9:$B$11,0),MATCH('REC Spending'!$D114,'General Inputs'!$E$8:$AB$8,0)),SUMIFS('General Inputs'!$D$9:$D$11,'General Inputs'!$B$9:$B$11,'REC Spending'!$B114))</f>
        <v>71030.495407760798</v>
      </c>
      <c r="AE114" s="50">
        <f t="shared" si="71"/>
        <v>1010059.1358446053</v>
      </c>
      <c r="AF114" s="50">
        <f t="shared" si="71"/>
        <v>5258473.953322297</v>
      </c>
      <c r="AG114" s="50">
        <f t="shared" si="72"/>
        <v>71030.495407760798</v>
      </c>
      <c r="AH114" s="50">
        <f t="shared" si="73"/>
        <v>6339563.5845746631</v>
      </c>
    </row>
    <row r="115" spans="2:42">
      <c r="B115" s="20" t="s">
        <v>46</v>
      </c>
      <c r="C115" s="62" t="s">
        <v>46</v>
      </c>
      <c r="D115" s="20" t="s">
        <v>41</v>
      </c>
      <c r="E115" s="89">
        <f>SUMIFS('ABP Under Contract'!$C66:$Z66,'ABP Under Contract'!$C$6:$Z$6,'REC Spending'!$B115,'ABP Under Contract'!$C$7:$Z$7,'REC Spending'!E$4,'ABP Under Contract'!$C$8:$Z$8,'REC Spending'!E$7)</f>
        <v>0</v>
      </c>
      <c r="F115" s="89">
        <f>SUMIFS('ABP Under Contract'!$C66:$Z66,'ABP Under Contract'!$C$6:$Z$6,'REC Spending'!$B115,'ABP Under Contract'!$C$7:$Z$7,'REC Spending'!F$4,'ABP Under Contract'!$C$8:$Z$8,'REC Spending'!F$7)</f>
        <v>0</v>
      </c>
      <c r="G115" s="89">
        <f>SUMIFS('ABP Under Contract'!$C66:$Z66,'ABP Under Contract'!$C$6:$Z$6,'REC Spending'!$B115,'ABP Under Contract'!$C$7:$Z$7,'REC Spending'!G$4,'ABP Under Contract'!$C$8:$Z$8,'REC Spending'!G$7)</f>
        <v>0</v>
      </c>
      <c r="H115" s="89">
        <f>SUMIFS('ABP Under Contract'!$C66:$Z66,'ABP Under Contract'!$C$6:$Z$6,'REC Spending'!$B115,'ABP Under Contract'!$C$7:$Z$7,'REC Spending'!H$4,'ABP Under Contract'!$C$8:$Z$8,'REC Spending'!H$7)</f>
        <v>0</v>
      </c>
      <c r="I115" s="89">
        <f>SUMIFS('ABP Under Contract'!$C66:$Z66,'ABP Under Contract'!$C$6:$Z$6,'REC Spending'!$B115,'ABP Under Contract'!$C$7:$Z$7,'REC Spending'!I$4,'ABP Under Contract'!$C$8:$Z$8,'REC Spending'!I$7)</f>
        <v>0</v>
      </c>
      <c r="J115" s="89">
        <f>SUMIFS('ABP Under Contract'!$C66:$Z66,'ABP Under Contract'!$C$6:$Z$6,'REC Spending'!$B115,'ABP Under Contract'!$C$7:$Z$7,'REC Spending'!J$4,'ABP Under Contract'!$C$8:$Z$8,'REC Spending'!J$7)</f>
        <v>0</v>
      </c>
      <c r="K115" s="317">
        <f>K31*_xlfn.IFNA(INDEX('General Inputs'!$E$9:$AF$11,MATCH('REC Spending'!$B115,'General Inputs'!$B$9:$B$11,0),MATCH('REC Spending'!$D115,'General Inputs'!$E$8:$AB$8,0)),SUMIFS('General Inputs'!$D$9:$D$11,'General Inputs'!$B$9:$B$11,'REC Spending'!$B115))</f>
        <v>371502.66977745696</v>
      </c>
      <c r="L115" s="317">
        <f>L31*_xlfn.IFNA(INDEX('General Inputs'!$E$9:$AF$11,MATCH('REC Spending'!$B115,'General Inputs'!$B$9:$B$11,0),MATCH('REC Spending'!$D115,'General Inputs'!$E$8:$AB$8,0)),SUMIFS('General Inputs'!$D$9:$D$11,'General Inputs'!$B$9:$B$11,'REC Spending'!$B115))</f>
        <v>444559.53290203155</v>
      </c>
      <c r="M115" s="317">
        <f>M31*_xlfn.IFNA(INDEX('General Inputs'!$E$9:$AF$11,MATCH('REC Spending'!$B115,'General Inputs'!$B$9:$B$11,0),MATCH('REC Spending'!$D115,'General Inputs'!$E$8:$AB$8,0)),SUMIFS('General Inputs'!$D$9:$D$11,'General Inputs'!$B$9:$B$11,'REC Spending'!$B115))</f>
        <v>23810.928233227041</v>
      </c>
      <c r="N115" s="37">
        <v>0</v>
      </c>
      <c r="O115" s="37">
        <v>0</v>
      </c>
      <c r="P115" s="37">
        <v>0</v>
      </c>
      <c r="Q115" s="317">
        <f>Q31*_xlfn.IFNA(INDEX('General Inputs'!$E$9:$AF$11,MATCH('REC Spending'!$B115,'General Inputs'!$B$9:$B$11,0),MATCH('REC Spending'!$D115,'General Inputs'!$E$8:$AB$8,0)),SUMIFS('General Inputs'!$D$9:$D$11,'General Inputs'!$B$9:$B$11,'REC Spending'!$B115))</f>
        <v>153878.50771909553</v>
      </c>
      <c r="R115" s="317">
        <f>R31*_xlfn.IFNA(INDEX('General Inputs'!$E$9:$AF$11,MATCH('REC Spending'!$B115,'General Inputs'!$B$9:$B$11,0),MATCH('REC Spending'!$D115,'General Inputs'!$E$8:$AB$8,0)),SUMIFS('General Inputs'!$D$9:$D$11,'General Inputs'!$B$9:$B$11,'REC Spending'!$B115))</f>
        <v>140651.06586927903</v>
      </c>
      <c r="S115" s="317">
        <f>S31*_xlfn.IFNA(INDEX('General Inputs'!$E$9:$AF$11,MATCH('REC Spending'!$B115,'General Inputs'!$B$9:$B$11,0),MATCH('REC Spending'!$D115,'General Inputs'!$E$8:$AB$8,0)),SUMIFS('General Inputs'!$D$9:$D$11,'General Inputs'!$B$9:$B$11,'REC Spending'!$B115))</f>
        <v>120185.70586077574</v>
      </c>
      <c r="T115" s="317">
        <f>T31*_xlfn.IFNA(INDEX('General Inputs'!$E$9:$AF$11,MATCH('REC Spending'!$B115,'General Inputs'!$B$9:$B$11,0),MATCH('REC Spending'!$D115,'General Inputs'!$E$8:$AB$8,0)),SUMIFS('General Inputs'!$D$9:$D$11,'General Inputs'!$B$9:$B$11,'REC Spending'!$B115))</f>
        <v>475772.47184740001</v>
      </c>
      <c r="U115" s="317">
        <f>U31*_xlfn.IFNA(INDEX('General Inputs'!$E$9:$AF$11,MATCH('REC Spending'!$B115,'General Inputs'!$B$9:$B$11,0),MATCH('REC Spending'!$D115,'General Inputs'!$E$8:$AB$8,0)),SUMIFS('General Inputs'!$D$9:$D$11,'General Inputs'!$B$9:$B$11,'REC Spending'!$B115))</f>
        <v>323093.94709783513</v>
      </c>
      <c r="V115" s="317">
        <f>V31*_xlfn.IFNA(INDEX('General Inputs'!$E$9:$AF$11,MATCH('REC Spending'!$B115,'General Inputs'!$B$9:$B$11,0),MATCH('REC Spending'!$D115,'General Inputs'!$E$8:$AB$8,0)),SUMIFS('General Inputs'!$D$9:$D$11,'General Inputs'!$B$9:$B$11,'REC Spending'!$B115))</f>
        <v>40644.130781608001</v>
      </c>
      <c r="W115" s="317">
        <f>W31*_xlfn.IFNA(INDEX('General Inputs'!$E$9:$AF$11,MATCH('REC Spending'!$B115,'General Inputs'!$B$9:$B$11,0),MATCH('REC Spending'!$D115,'General Inputs'!$E$8:$AB$8,0)),SUMIFS('General Inputs'!$D$9:$D$11,'General Inputs'!$B$9:$B$11,'REC Spending'!$B115))</f>
        <v>133539.6731786397</v>
      </c>
      <c r="X115" s="317">
        <f>X31*_xlfn.IFNA(INDEX('General Inputs'!$E$9:$AF$11,MATCH('REC Spending'!$B115,'General Inputs'!$B$9:$B$11,0),MATCH('REC Spending'!$D115,'General Inputs'!$E$8:$AB$8,0)),SUMIFS('General Inputs'!$D$9:$D$11,'General Inputs'!$B$9:$B$11,'REC Spending'!$B115))</f>
        <v>2525216.3830450191</v>
      </c>
      <c r="Y115" s="317">
        <f>Y31*_xlfn.IFNA(INDEX('General Inputs'!$E$9:$AF$11,MATCH('REC Spending'!$B115,'General Inputs'!$B$9:$B$11,0),MATCH('REC Spending'!$D115,'General Inputs'!$E$8:$AB$8,0)),SUMIFS('General Inputs'!$D$9:$D$11,'General Inputs'!$B$9:$B$11,'REC Spending'!$B115))</f>
        <v>1398696.4759968643</v>
      </c>
      <c r="Z115" s="317">
        <f>Z31*_xlfn.IFNA(INDEX('General Inputs'!$E$9:$AF$11,MATCH('REC Spending'!$B115,'General Inputs'!$B$9:$B$11,0),MATCH('REC Spending'!$D115,'General Inputs'!$E$8:$AB$8,0)),SUMIFS('General Inputs'!$D$9:$D$11,'General Inputs'!$B$9:$B$11,'REC Spending'!$B115))</f>
        <v>226532.85469599365</v>
      </c>
      <c r="AB115" s="37"/>
      <c r="AC115" s="73">
        <f>AC31*_xlfn.IFNA(INDEX('General Inputs'!$E$9:$AF$11,MATCH('REC Spending'!$B115,'General Inputs'!$B$9:$B$11,0),MATCH('REC Spending'!$D115,'General Inputs'!$E$8:$AB$8,0)),SUMIFS('General Inputs'!$D$9:$D$11,'General Inputs'!$B$9:$B$11,'REC Spending'!$B115))</f>
        <v>71191.180297102212</v>
      </c>
      <c r="AE115" s="50">
        <f t="shared" si="71"/>
        <v>993751.63863181113</v>
      </c>
      <c r="AF115" s="50">
        <f t="shared" si="71"/>
        <v>5384332.7083734144</v>
      </c>
      <c r="AG115" s="50">
        <f t="shared" si="72"/>
        <v>71191.180297102212</v>
      </c>
      <c r="AH115" s="50">
        <f t="shared" si="73"/>
        <v>6449275.5273023276</v>
      </c>
    </row>
    <row r="116" spans="2:42">
      <c r="B116" s="20" t="s">
        <v>46</v>
      </c>
      <c r="C116" s="62" t="s">
        <v>46</v>
      </c>
      <c r="D116" s="20" t="s">
        <v>42</v>
      </c>
      <c r="E116" s="89">
        <f>SUMIFS('ABP Under Contract'!$C67:$Z67,'ABP Under Contract'!$C$6:$Z$6,'REC Spending'!$B116,'ABP Under Contract'!$C$7:$Z$7,'REC Spending'!E$4,'ABP Under Contract'!$C$8:$Z$8,'REC Spending'!E$7)</f>
        <v>0</v>
      </c>
      <c r="F116" s="89">
        <f>SUMIFS('ABP Under Contract'!$C67:$Z67,'ABP Under Contract'!$C$6:$Z$6,'REC Spending'!$B116,'ABP Under Contract'!$C$7:$Z$7,'REC Spending'!F$4,'ABP Under Contract'!$C$8:$Z$8,'REC Spending'!F$7)</f>
        <v>0</v>
      </c>
      <c r="G116" s="89">
        <f>SUMIFS('ABP Under Contract'!$C67:$Z67,'ABP Under Contract'!$C$6:$Z$6,'REC Spending'!$B116,'ABP Under Contract'!$C$7:$Z$7,'REC Spending'!G$4,'ABP Under Contract'!$C$8:$Z$8,'REC Spending'!G$7)</f>
        <v>0</v>
      </c>
      <c r="H116" s="89">
        <f>SUMIFS('ABP Under Contract'!$C67:$Z67,'ABP Under Contract'!$C$6:$Z$6,'REC Spending'!$B116,'ABP Under Contract'!$C$7:$Z$7,'REC Spending'!H$4,'ABP Under Contract'!$C$8:$Z$8,'REC Spending'!H$7)</f>
        <v>0</v>
      </c>
      <c r="I116" s="89">
        <f>SUMIFS('ABP Under Contract'!$C67:$Z67,'ABP Under Contract'!$C$6:$Z$6,'REC Spending'!$B116,'ABP Under Contract'!$C$7:$Z$7,'REC Spending'!I$4,'ABP Under Contract'!$C$8:$Z$8,'REC Spending'!I$7)</f>
        <v>0</v>
      </c>
      <c r="J116" s="89">
        <f>SUMIFS('ABP Under Contract'!$C67:$Z67,'ABP Under Contract'!$C$6:$Z$6,'REC Spending'!$B116,'ABP Under Contract'!$C$7:$Z$7,'REC Spending'!J$4,'ABP Under Contract'!$C$8:$Z$8,'REC Spending'!J$7)</f>
        <v>0</v>
      </c>
      <c r="K116" s="317">
        <f>K32*_xlfn.IFNA(INDEX('General Inputs'!$E$9:$AF$11,MATCH('REC Spending'!$B116,'General Inputs'!$B$9:$B$11,0),MATCH('REC Spending'!$D116,'General Inputs'!$E$8:$AB$8,0)),SUMIFS('General Inputs'!$D$9:$D$11,'General Inputs'!$B$9:$B$11,'REC Spending'!$B116))</f>
        <v>361557.46448832547</v>
      </c>
      <c r="L116" s="317">
        <f>L32*_xlfn.IFNA(INDEX('General Inputs'!$E$9:$AF$11,MATCH('REC Spending'!$B116,'General Inputs'!$B$9:$B$11,0),MATCH('REC Spending'!$D116,'General Inputs'!$E$8:$AB$8,0)),SUMIFS('General Inputs'!$D$9:$D$11,'General Inputs'!$B$9:$B$11,'REC Spending'!$B116))</f>
        <v>429793.9056172109</v>
      </c>
      <c r="M116" s="317">
        <f>M32*_xlfn.IFNA(INDEX('General Inputs'!$E$9:$AF$11,MATCH('REC Spending'!$B116,'General Inputs'!$B$9:$B$11,0),MATCH('REC Spending'!$D116,'General Inputs'!$E$8:$AB$8,0)),SUMIFS('General Inputs'!$D$9:$D$11,'General Inputs'!$B$9:$B$11,'REC Spending'!$B116))</f>
        <v>23290.154186859516</v>
      </c>
      <c r="N116" s="37">
        <v>0</v>
      </c>
      <c r="O116" s="37">
        <v>0</v>
      </c>
      <c r="P116" s="37">
        <v>0</v>
      </c>
      <c r="Q116" s="317">
        <f>Q32*_xlfn.IFNA(INDEX('General Inputs'!$E$9:$AF$11,MATCH('REC Spending'!$B116,'General Inputs'!$B$9:$B$11,0),MATCH('REC Spending'!$D116,'General Inputs'!$E$8:$AB$8,0)),SUMIFS('General Inputs'!$D$9:$D$11,'General Inputs'!$B$9:$B$11,'REC Spending'!$B116))</f>
        <v>153688.52197232313</v>
      </c>
      <c r="R116" s="317">
        <f>R32*_xlfn.IFNA(INDEX('General Inputs'!$E$9:$AF$11,MATCH('REC Spending'!$B116,'General Inputs'!$B$9:$B$11,0),MATCH('REC Spending'!$D116,'General Inputs'!$E$8:$AB$8,0)),SUMIFS('General Inputs'!$D$9:$D$11,'General Inputs'!$B$9:$B$11,'REC Spending'!$B116))</f>
        <v>134858.31489913072</v>
      </c>
      <c r="S116" s="317">
        <f>S32*_xlfn.IFNA(INDEX('General Inputs'!$E$9:$AF$11,MATCH('REC Spending'!$B116,'General Inputs'!$B$9:$B$11,0),MATCH('REC Spending'!$D116,'General Inputs'!$E$8:$AB$8,0)),SUMIFS('General Inputs'!$D$9:$D$11,'General Inputs'!$B$9:$B$11,'REC Spending'!$B116))</f>
        <v>115235.8261003904</v>
      </c>
      <c r="T116" s="317">
        <f>T32*_xlfn.IFNA(INDEX('General Inputs'!$E$9:$AF$11,MATCH('REC Spending'!$B116,'General Inputs'!$B$9:$B$11,0),MATCH('REC Spending'!$D116,'General Inputs'!$E$8:$AB$8,0)),SUMIFS('General Inputs'!$D$9:$D$11,'General Inputs'!$B$9:$B$11,'REC Spending'!$B116))</f>
        <v>485526.53413969796</v>
      </c>
      <c r="U116" s="317">
        <f>U32*_xlfn.IFNA(INDEX('General Inputs'!$E$9:$AF$11,MATCH('REC Spending'!$B116,'General Inputs'!$B$9:$B$11,0),MATCH('REC Spending'!$D116,'General Inputs'!$E$8:$AB$8,0)),SUMIFS('General Inputs'!$D$9:$D$11,'General Inputs'!$B$9:$B$11,'REC Spending'!$B116))</f>
        <v>329002.95194513071</v>
      </c>
      <c r="V116" s="317">
        <f>V32*_xlfn.IFNA(INDEX('General Inputs'!$E$9:$AF$11,MATCH('REC Spending'!$B116,'General Inputs'!$B$9:$B$11,0),MATCH('REC Spending'!$D116,'General Inputs'!$E$8:$AB$8,0)),SUMIFS('General Inputs'!$D$9:$D$11,'General Inputs'!$B$9:$B$11,'REC Spending'!$B116))</f>
        <v>38970.191614770731</v>
      </c>
      <c r="W116" s="317">
        <f>W32*_xlfn.IFNA(INDEX('General Inputs'!$E$9:$AF$11,MATCH('REC Spending'!$B116,'General Inputs'!$B$9:$B$11,0),MATCH('REC Spending'!$D116,'General Inputs'!$E$8:$AB$8,0)),SUMIFS('General Inputs'!$D$9:$D$11,'General Inputs'!$B$9:$B$11,'REC Spending'!$B116))</f>
        <v>128039.80677821154</v>
      </c>
      <c r="X116" s="317">
        <f>X32*_xlfn.IFNA(INDEX('General Inputs'!$E$9:$AF$11,MATCH('REC Spending'!$B116,'General Inputs'!$B$9:$B$11,0),MATCH('REC Spending'!$D116,'General Inputs'!$E$8:$AB$8,0)),SUMIFS('General Inputs'!$D$9:$D$11,'General Inputs'!$B$9:$B$11,'REC Spending'!$B116))</f>
        <v>2563179.7916558678</v>
      </c>
      <c r="Y116" s="317">
        <f>Y32*_xlfn.IFNA(INDEX('General Inputs'!$E$9:$AF$11,MATCH('REC Spending'!$B116,'General Inputs'!$B$9:$B$11,0),MATCH('REC Spending'!$D116,'General Inputs'!$E$8:$AB$8,0)),SUMIFS('General Inputs'!$D$9:$D$11,'General Inputs'!$B$9:$B$11,'REC Spending'!$B116))</f>
        <v>1429791.3989702302</v>
      </c>
      <c r="Z116" s="317">
        <f>Z32*_xlfn.IFNA(INDEX('General Inputs'!$E$9:$AF$11,MATCH('REC Spending'!$B116,'General Inputs'!$B$9:$B$11,0),MATCH('REC Spending'!$D116,'General Inputs'!$E$8:$AB$8,0)),SUMIFS('General Inputs'!$D$9:$D$11,'General Inputs'!$B$9:$B$11,'REC Spending'!$B116))</f>
        <v>235773.04273197069</v>
      </c>
      <c r="AB116" s="37"/>
      <c r="AC116" s="73">
        <f>AC32*_xlfn.IFNA(INDEX('General Inputs'!$E$9:$AF$11,MATCH('REC Spending'!$B116,'General Inputs'!$B$9:$B$11,0),MATCH('REC Spending'!$D116,'General Inputs'!$E$8:$AB$8,0)),SUMIFS('General Inputs'!$D$9:$D$11,'General Inputs'!$B$9:$B$11,'REC Spending'!$B116))</f>
        <v>71352.212872161908</v>
      </c>
      <c r="AE116" s="50">
        <f t="shared" si="71"/>
        <v>968330.04626471899</v>
      </c>
      <c r="AF116" s="50">
        <f t="shared" si="71"/>
        <v>5460377.858835401</v>
      </c>
      <c r="AG116" s="50">
        <f t="shared" si="72"/>
        <v>71352.212872161908</v>
      </c>
      <c r="AH116" s="50">
        <f t="shared" si="73"/>
        <v>6500060.1179722818</v>
      </c>
    </row>
    <row r="117" spans="2:42">
      <c r="B117" s="20" t="s">
        <v>46</v>
      </c>
      <c r="C117" s="62" t="s">
        <v>46</v>
      </c>
      <c r="D117" s="20" t="s">
        <v>43</v>
      </c>
      <c r="E117" s="89">
        <f>SUMIFS('ABP Under Contract'!$C68:$Z68,'ABP Under Contract'!$C$6:$Z$6,'REC Spending'!$B117,'ABP Under Contract'!$C$7:$Z$7,'REC Spending'!E$4,'ABP Under Contract'!$C$8:$Z$8,'REC Spending'!E$7)</f>
        <v>0</v>
      </c>
      <c r="F117" s="89">
        <f>SUMIFS('ABP Under Contract'!$C68:$Z68,'ABP Under Contract'!$C$6:$Z$6,'REC Spending'!$B117,'ABP Under Contract'!$C$7:$Z$7,'REC Spending'!F$4,'ABP Under Contract'!$C$8:$Z$8,'REC Spending'!F$7)</f>
        <v>0</v>
      </c>
      <c r="G117" s="89">
        <f>SUMIFS('ABP Under Contract'!$C68:$Z68,'ABP Under Contract'!$C$6:$Z$6,'REC Spending'!$B117,'ABP Under Contract'!$C$7:$Z$7,'REC Spending'!G$4,'ABP Under Contract'!$C$8:$Z$8,'REC Spending'!G$7)</f>
        <v>0</v>
      </c>
      <c r="H117" s="89">
        <f>SUMIFS('ABP Under Contract'!$C68:$Z68,'ABP Under Contract'!$C$6:$Z$6,'REC Spending'!$B117,'ABP Under Contract'!$C$7:$Z$7,'REC Spending'!H$4,'ABP Under Contract'!$C$8:$Z$8,'REC Spending'!H$7)</f>
        <v>0</v>
      </c>
      <c r="I117" s="89">
        <f>SUMIFS('ABP Under Contract'!$C68:$Z68,'ABP Under Contract'!$C$6:$Z$6,'REC Spending'!$B117,'ABP Under Contract'!$C$7:$Z$7,'REC Spending'!I$4,'ABP Under Contract'!$C$8:$Z$8,'REC Spending'!I$7)</f>
        <v>0</v>
      </c>
      <c r="J117" s="89">
        <f>SUMIFS('ABP Under Contract'!$C68:$Z68,'ABP Under Contract'!$C$6:$Z$6,'REC Spending'!$B117,'ABP Under Contract'!$C$7:$Z$7,'REC Spending'!J$4,'ABP Under Contract'!$C$8:$Z$8,'REC Spending'!J$7)</f>
        <v>0</v>
      </c>
      <c r="K117" s="317">
        <f>K33*_xlfn.IFNA(INDEX('General Inputs'!$E$9:$AF$11,MATCH('REC Spending'!$B117,'General Inputs'!$B$9:$B$11,0),MATCH('REC Spending'!$D117,'General Inputs'!$E$8:$AB$8,0)),SUMIFS('General Inputs'!$D$9:$D$11,'General Inputs'!$B$9:$B$11,'REC Spending'!$B117))</f>
        <v>351445.71156058129</v>
      </c>
      <c r="L117" s="317">
        <f>L33*_xlfn.IFNA(INDEX('General Inputs'!$E$9:$AF$11,MATCH('REC Spending'!$B117,'General Inputs'!$B$9:$B$11,0),MATCH('REC Spending'!$D117,'General Inputs'!$E$8:$AB$8,0)),SUMIFS('General Inputs'!$D$9:$D$11,'General Inputs'!$B$9:$B$11,'REC Spending'!$B117))</f>
        <v>414955.29619043204</v>
      </c>
      <c r="M117" s="317">
        <f>M33*_xlfn.IFNA(INDEX('General Inputs'!$E$9:$AF$11,MATCH('REC Spending'!$B117,'General Inputs'!$B$9:$B$11,0),MATCH('REC Spending'!$D117,'General Inputs'!$E$8:$AB$8,0)),SUMIFS('General Inputs'!$D$9:$D$11,'General Inputs'!$B$9:$B$11,'REC Spending'!$B117))</f>
        <v>22767.473166017844</v>
      </c>
      <c r="N117" s="37">
        <v>0</v>
      </c>
      <c r="O117" s="37">
        <v>0</v>
      </c>
      <c r="P117" s="37">
        <v>0</v>
      </c>
      <c r="Q117" s="317">
        <f>Q33*_xlfn.IFNA(INDEX('General Inputs'!$E$9:$AF$11,MATCH('REC Spending'!$B117,'General Inputs'!$B$9:$B$11,0),MATCH('REC Spending'!$D117,'General Inputs'!$E$8:$AB$8,0)),SUMIFS('General Inputs'!$D$9:$D$11,'General Inputs'!$B$9:$B$11,'REC Spending'!$B117))</f>
        <v>153498.31540950027</v>
      </c>
      <c r="R117" s="317">
        <f>R33*_xlfn.IFNA(INDEX('General Inputs'!$E$9:$AF$11,MATCH('REC Spending'!$B117,'General Inputs'!$B$9:$B$11,0),MATCH('REC Spending'!$D117,'General Inputs'!$E$8:$AB$8,0)),SUMIFS('General Inputs'!$D$9:$D$11,'General Inputs'!$B$9:$B$11,'REC Spending'!$B117))</f>
        <v>129303.75629040132</v>
      </c>
      <c r="S117" s="317">
        <f>S33*_xlfn.IFNA(INDEX('General Inputs'!$E$9:$AF$11,MATCH('REC Spending'!$B117,'General Inputs'!$B$9:$B$11,0),MATCH('REC Spending'!$D117,'General Inputs'!$E$8:$AB$8,0)),SUMIFS('General Inputs'!$D$9:$D$11,'General Inputs'!$B$9:$B$11,'REC Spending'!$B117))</f>
        <v>110489.48064606132</v>
      </c>
      <c r="T117" s="317">
        <f>T33*_xlfn.IFNA(INDEX('General Inputs'!$E$9:$AF$11,MATCH('REC Spending'!$B117,'General Inputs'!$B$9:$B$11,0),MATCH('REC Spending'!$D117,'General Inputs'!$E$8:$AB$8,0)),SUMIFS('General Inputs'!$D$9:$D$11,'General Inputs'!$B$9:$B$11,'REC Spending'!$B117))</f>
        <v>494694.60649313871</v>
      </c>
      <c r="U117" s="317">
        <f>U33*_xlfn.IFNA(INDEX('General Inputs'!$E$9:$AF$11,MATCH('REC Spending'!$B117,'General Inputs'!$B$9:$B$11,0),MATCH('REC Spending'!$D117,'General Inputs'!$E$8:$AB$8,0)),SUMIFS('General Inputs'!$D$9:$D$11,'General Inputs'!$B$9:$B$11,'REC Spending'!$B117))</f>
        <v>334547.91579990042</v>
      </c>
      <c r="V117" s="317">
        <f>V33*_xlfn.IFNA(INDEX('General Inputs'!$E$9:$AF$11,MATCH('REC Spending'!$B117,'General Inputs'!$B$9:$B$11,0),MATCH('REC Spending'!$D117,'General Inputs'!$E$8:$AB$8,0)),SUMIFS('General Inputs'!$D$9:$D$11,'General Inputs'!$B$9:$B$11,'REC Spending'!$B117))</f>
        <v>37365.083220234097</v>
      </c>
      <c r="W117" s="317">
        <f>W33*_xlfn.IFNA(INDEX('General Inputs'!$E$9:$AF$11,MATCH('REC Spending'!$B117,'General Inputs'!$B$9:$B$11,0),MATCH('REC Spending'!$D117,'General Inputs'!$E$8:$AB$8,0)),SUMIFS('General Inputs'!$D$9:$D$11,'General Inputs'!$B$9:$B$11,'REC Spending'!$B117))</f>
        <v>122766.08960673481</v>
      </c>
      <c r="X117" s="317">
        <f>X33*_xlfn.IFNA(INDEX('General Inputs'!$E$9:$AF$11,MATCH('REC Spending'!$B117,'General Inputs'!$B$9:$B$11,0),MATCH('REC Spending'!$D117,'General Inputs'!$E$8:$AB$8,0)),SUMIFS('General Inputs'!$D$9:$D$11,'General Inputs'!$B$9:$B$11,'REC Spending'!$B117))</f>
        <v>2594538.1857873248</v>
      </c>
      <c r="Y117" s="317">
        <f>Y33*_xlfn.IFNA(INDEX('General Inputs'!$E$9:$AF$11,MATCH('REC Spending'!$B117,'General Inputs'!$B$9:$B$11,0),MATCH('REC Spending'!$D117,'General Inputs'!$E$8:$AB$8,0)),SUMIFS('General Inputs'!$D$9:$D$11,'General Inputs'!$B$9:$B$11,'REC Spending'!$B117))</f>
        <v>1456178.2428219821</v>
      </c>
      <c r="Z117" s="317">
        <f>Z33*_xlfn.IFNA(INDEX('General Inputs'!$E$9:$AF$11,MATCH('REC Spending'!$B117,'General Inputs'!$B$9:$B$11,0),MATCH('REC Spending'!$D117,'General Inputs'!$E$8:$AB$8,0)),SUMIFS('General Inputs'!$D$9:$D$11,'General Inputs'!$B$9:$B$11,'REC Spending'!$B117))</f>
        <v>244444.00414093933</v>
      </c>
      <c r="AB117" s="37"/>
      <c r="AC117" s="73">
        <f>AC33*_xlfn.IFNA(INDEX('General Inputs'!$E$9:$AF$11,MATCH('REC Spending'!$B117,'General Inputs'!$B$9:$B$11,0),MATCH('REC Spending'!$D117,'General Inputs'!$E$8:$AB$8,0)),SUMIFS('General Inputs'!$D$9:$D$11,'General Inputs'!$B$9:$B$11,'REC Spending'!$B117))</f>
        <v>71513.59385327615</v>
      </c>
      <c r="AE117" s="50">
        <f t="shared" si="71"/>
        <v>942666.79632653145</v>
      </c>
      <c r="AF117" s="50">
        <f t="shared" si="71"/>
        <v>5524327.3648067173</v>
      </c>
      <c r="AG117" s="50">
        <f t="shared" si="72"/>
        <v>71513.59385327615</v>
      </c>
      <c r="AH117" s="50">
        <f t="shared" si="73"/>
        <v>6538507.7549865246</v>
      </c>
    </row>
    <row r="121" spans="2:42">
      <c r="D121" s="79" t="s">
        <v>202</v>
      </c>
      <c r="E121" s="120" t="s">
        <v>99</v>
      </c>
      <c r="F121" s="120" t="s">
        <v>99</v>
      </c>
      <c r="G121" s="120" t="s">
        <v>99</v>
      </c>
      <c r="H121" s="120" t="s">
        <v>99</v>
      </c>
      <c r="I121" s="120" t="s">
        <v>99</v>
      </c>
      <c r="J121" s="120" t="s">
        <v>99</v>
      </c>
      <c r="K121" s="120" t="s">
        <v>71</v>
      </c>
      <c r="L121" s="120" t="s">
        <v>72</v>
      </c>
      <c r="M121" s="120" t="s">
        <v>73</v>
      </c>
      <c r="N121" s="120" t="s">
        <v>98</v>
      </c>
      <c r="O121" s="120" t="s">
        <v>99</v>
      </c>
      <c r="P121" s="120" t="s">
        <v>234</v>
      </c>
      <c r="Q121" s="120" t="s">
        <v>99</v>
      </c>
      <c r="R121" s="120" t="s">
        <v>99</v>
      </c>
      <c r="S121" s="120" t="s">
        <v>99</v>
      </c>
      <c r="T121" s="120" t="s">
        <v>99</v>
      </c>
      <c r="U121" s="120" t="s">
        <v>99</v>
      </c>
      <c r="V121" s="120" t="s">
        <v>99</v>
      </c>
      <c r="W121" s="120" t="s">
        <v>99</v>
      </c>
      <c r="X121" s="120" t="s">
        <v>71</v>
      </c>
      <c r="Y121" s="120" t="s">
        <v>72</v>
      </c>
      <c r="Z121" s="120" t="s">
        <v>73</v>
      </c>
      <c r="AB121" s="120" t="s">
        <v>168</v>
      </c>
      <c r="AC121" s="120" t="s">
        <v>168</v>
      </c>
    </row>
    <row r="122" spans="2:42">
      <c r="D122" s="79" t="s">
        <v>203</v>
      </c>
      <c r="E122" s="120" t="s">
        <v>127</v>
      </c>
      <c r="F122" s="120" t="s">
        <v>127</v>
      </c>
      <c r="G122" s="120" t="s">
        <v>127</v>
      </c>
      <c r="H122" s="120" t="s">
        <v>127</v>
      </c>
      <c r="I122" s="120" t="s">
        <v>127</v>
      </c>
      <c r="J122" s="120" t="s">
        <v>127</v>
      </c>
      <c r="K122" s="120" t="s">
        <v>127</v>
      </c>
      <c r="L122" s="120" t="s">
        <v>127</v>
      </c>
      <c r="M122" s="120" t="s">
        <v>127</v>
      </c>
      <c r="N122" s="120" t="s">
        <v>127</v>
      </c>
      <c r="O122" s="120" t="s">
        <v>127</v>
      </c>
      <c r="P122" s="120" t="s">
        <v>127</v>
      </c>
      <c r="Q122" s="120" t="s">
        <v>127</v>
      </c>
      <c r="R122" s="120" t="s">
        <v>167</v>
      </c>
      <c r="S122" s="120" t="s">
        <v>167</v>
      </c>
      <c r="T122" s="120" t="s">
        <v>167</v>
      </c>
      <c r="U122" s="120" t="s">
        <v>167</v>
      </c>
      <c r="V122" s="120" t="s">
        <v>167</v>
      </c>
      <c r="W122" s="120" t="s">
        <v>167</v>
      </c>
      <c r="X122" s="120" t="s">
        <v>167</v>
      </c>
      <c r="Y122" s="120" t="s">
        <v>167</v>
      </c>
      <c r="Z122" s="120" t="s">
        <v>167</v>
      </c>
      <c r="AB122" s="120" t="s">
        <v>167</v>
      </c>
      <c r="AC122" s="120" t="s">
        <v>167</v>
      </c>
    </row>
    <row r="123" spans="2:42">
      <c r="B123" s="202" t="s">
        <v>232</v>
      </c>
    </row>
    <row r="124" spans="2:42" s="199" customFormat="1" ht="36" customHeight="1">
      <c r="B124" s="44" t="s">
        <v>183</v>
      </c>
      <c r="C124" s="91" t="s">
        <v>205</v>
      </c>
      <c r="D124" s="44" t="s">
        <v>93</v>
      </c>
      <c r="E124" s="44" t="s">
        <v>206</v>
      </c>
      <c r="F124" s="44" t="s">
        <v>207</v>
      </c>
      <c r="G124" s="44" t="s">
        <v>208</v>
      </c>
      <c r="H124" s="44" t="s">
        <v>209</v>
      </c>
      <c r="I124" s="44" t="s">
        <v>210</v>
      </c>
      <c r="J124" s="44" t="s">
        <v>211</v>
      </c>
      <c r="K124" s="44" t="s">
        <v>212</v>
      </c>
      <c r="L124" s="44" t="s">
        <v>213</v>
      </c>
      <c r="M124" s="44" t="s">
        <v>214</v>
      </c>
      <c r="N124" s="44" t="s">
        <v>215</v>
      </c>
      <c r="O124" s="44" t="s">
        <v>216</v>
      </c>
      <c r="P124" s="44" t="s">
        <v>235</v>
      </c>
      <c r="Q124" s="44" t="s">
        <v>220</v>
      </c>
      <c r="R124" s="44" t="s">
        <v>206</v>
      </c>
      <c r="S124" s="44" t="s">
        <v>207</v>
      </c>
      <c r="T124" s="44" t="s">
        <v>208</v>
      </c>
      <c r="U124" s="44" t="s">
        <v>221</v>
      </c>
      <c r="V124" s="44" t="s">
        <v>210</v>
      </c>
      <c r="W124" s="44" t="s">
        <v>211</v>
      </c>
      <c r="X124" s="44" t="s">
        <v>212</v>
      </c>
      <c r="Y124" s="44" t="s">
        <v>213</v>
      </c>
      <c r="Z124" s="44" t="s">
        <v>214</v>
      </c>
      <c r="AB124" s="44" t="s">
        <v>236</v>
      </c>
      <c r="AC124" s="44" t="s">
        <v>237</v>
      </c>
      <c r="AE124" s="30"/>
      <c r="AF124" s="30"/>
      <c r="AG124" s="30"/>
      <c r="AH124"/>
      <c r="AJ124" s="213"/>
      <c r="AK124" s="213"/>
      <c r="AL124" s="213"/>
      <c r="AM124" s="213"/>
      <c r="AN124" s="213"/>
      <c r="AO124" s="213"/>
      <c r="AP124" s="213"/>
    </row>
    <row r="125" spans="2:42">
      <c r="B125" s="79" t="s">
        <v>74</v>
      </c>
      <c r="D125" s="211">
        <f>SUM(E125:J125)</f>
        <v>5130069300.7659998</v>
      </c>
      <c r="E125" s="203">
        <f>SUM(E8:E33)</f>
        <v>991473123.419999</v>
      </c>
      <c r="F125" s="203">
        <f t="shared" ref="F125:AC125" si="74">SUM(F8:F33)</f>
        <v>757589409.38400042</v>
      </c>
      <c r="G125" s="203">
        <f t="shared" si="74"/>
        <v>2178367184.6220002</v>
      </c>
      <c r="H125" s="203">
        <f t="shared" si="74"/>
        <v>40763649.82</v>
      </c>
      <c r="I125" s="203">
        <f t="shared" si="74"/>
        <v>217609507.34999996</v>
      </c>
      <c r="J125" s="203">
        <f t="shared" si="74"/>
        <v>944266426.1700002</v>
      </c>
      <c r="K125" s="203">
        <f t="shared" si="74"/>
        <v>2406817251.0131488</v>
      </c>
      <c r="L125" s="203">
        <f t="shared" si="74"/>
        <v>2979137887.6924477</v>
      </c>
      <c r="M125" s="203">
        <f t="shared" si="74"/>
        <v>156095831.59456199</v>
      </c>
      <c r="N125" s="211">
        <f t="shared" si="74"/>
        <v>150707782.50853786</v>
      </c>
      <c r="O125" s="211">
        <f>SUM(O8:O33)</f>
        <v>2965746.6304146862</v>
      </c>
      <c r="P125" s="203">
        <f t="shared" si="74"/>
        <v>376639277.9376784</v>
      </c>
      <c r="Q125" s="203">
        <f>SUM(Q8:Q33)</f>
        <v>1261261800.0365036</v>
      </c>
      <c r="R125" s="203">
        <f>SUM(R8:R33)</f>
        <v>1872541904.8050535</v>
      </c>
      <c r="S125" s="203">
        <f t="shared" si="74"/>
        <v>1389543757.0854301</v>
      </c>
      <c r="T125" s="203">
        <f t="shared" si="74"/>
        <v>2115364554.3250988</v>
      </c>
      <c r="U125" s="203">
        <f t="shared" si="74"/>
        <v>1498158903.2691455</v>
      </c>
      <c r="V125" s="203">
        <f t="shared" si="74"/>
        <v>453743520.96585238</v>
      </c>
      <c r="W125" s="203">
        <f t="shared" si="74"/>
        <v>1554091975.143043</v>
      </c>
      <c r="X125" s="203">
        <f t="shared" si="74"/>
        <v>10770437707.81778</v>
      </c>
      <c r="Y125" s="203">
        <f t="shared" si="74"/>
        <v>5542432411.5336761</v>
      </c>
      <c r="Z125" s="203">
        <f t="shared" si="74"/>
        <v>825824578.29997492</v>
      </c>
      <c r="AA125" s="203"/>
      <c r="AB125" s="203">
        <f t="shared" si="74"/>
        <v>40000000</v>
      </c>
      <c r="AC125" s="203">
        <f t="shared" si="74"/>
        <v>511249665.19977194</v>
      </c>
    </row>
    <row r="126" spans="2:42">
      <c r="B126" s="79" t="s">
        <v>179</v>
      </c>
      <c r="D126" s="211">
        <f>SUM(E126:J126)</f>
        <v>5130069300.7659988</v>
      </c>
      <c r="E126" s="203">
        <f>SUM(E36:E117)</f>
        <v>991473123.419999</v>
      </c>
      <c r="F126" s="203">
        <f t="shared" ref="F126:AC126" si="75">SUM(F36:F117)</f>
        <v>757589409.38400054</v>
      </c>
      <c r="G126" s="203">
        <f t="shared" si="75"/>
        <v>2178367184.6219997</v>
      </c>
      <c r="H126" s="203">
        <f t="shared" si="75"/>
        <v>40763649.82</v>
      </c>
      <c r="I126" s="203">
        <f t="shared" si="75"/>
        <v>217609507.35000002</v>
      </c>
      <c r="J126" s="203">
        <f t="shared" si="75"/>
        <v>944266426.16999996</v>
      </c>
      <c r="K126" s="203">
        <f t="shared" si="75"/>
        <v>2406817251.0131488</v>
      </c>
      <c r="L126" s="203">
        <f t="shared" si="75"/>
        <v>2979137887.6924481</v>
      </c>
      <c r="M126" s="203">
        <f t="shared" si="75"/>
        <v>156095831.59456208</v>
      </c>
      <c r="N126" s="211">
        <f>SUM(N36:N117)</f>
        <v>150707782.50853786</v>
      </c>
      <c r="O126" s="211">
        <f>SUM(O36:O117)</f>
        <v>2965746.6304146862</v>
      </c>
      <c r="P126" s="203">
        <f t="shared" si="75"/>
        <v>376639277.93767822</v>
      </c>
      <c r="Q126" s="203">
        <f t="shared" si="75"/>
        <v>1261261800.0365038</v>
      </c>
      <c r="R126" s="203">
        <f>SUM(R36:R117)</f>
        <v>1872541904.8050535</v>
      </c>
      <c r="S126" s="203">
        <f t="shared" si="75"/>
        <v>1389543757.0854306</v>
      </c>
      <c r="T126" s="203">
        <f t="shared" si="75"/>
        <v>2115364554.3250988</v>
      </c>
      <c r="U126" s="203">
        <f t="shared" si="75"/>
        <v>1498158903.2691448</v>
      </c>
      <c r="V126" s="203">
        <f t="shared" si="75"/>
        <v>453743520.96585238</v>
      </c>
      <c r="W126" s="203">
        <f t="shared" si="75"/>
        <v>1554091975.143043</v>
      </c>
      <c r="X126" s="203">
        <f t="shared" si="75"/>
        <v>10770437707.817783</v>
      </c>
      <c r="Y126" s="203">
        <f t="shared" si="75"/>
        <v>5542432411.5336752</v>
      </c>
      <c r="Z126" s="203">
        <f t="shared" si="75"/>
        <v>825824578.29997492</v>
      </c>
      <c r="AA126" s="203"/>
      <c r="AB126" s="203">
        <f t="shared" si="75"/>
        <v>40000000</v>
      </c>
      <c r="AC126" s="203">
        <f t="shared" si="75"/>
        <v>511249665.19977206</v>
      </c>
    </row>
    <row r="127" spans="2:42">
      <c r="B127" s="204" t="s">
        <v>232</v>
      </c>
      <c r="D127" s="211">
        <f>D125-D126</f>
        <v>0</v>
      </c>
      <c r="E127" s="203">
        <f>E125-E126</f>
        <v>0</v>
      </c>
      <c r="F127" s="203">
        <f t="shared" ref="F127:AC127" si="76">F125-F126</f>
        <v>0</v>
      </c>
      <c r="G127" s="203">
        <f t="shared" si="76"/>
        <v>0</v>
      </c>
      <c r="H127" s="203">
        <f t="shared" si="76"/>
        <v>0</v>
      </c>
      <c r="I127" s="203">
        <f t="shared" si="76"/>
        <v>0</v>
      </c>
      <c r="J127" s="203">
        <f t="shared" si="76"/>
        <v>0</v>
      </c>
      <c r="K127" s="203">
        <f t="shared" si="76"/>
        <v>0</v>
      </c>
      <c r="L127" s="203">
        <f t="shared" si="76"/>
        <v>0</v>
      </c>
      <c r="M127" s="203">
        <f t="shared" si="76"/>
        <v>0</v>
      </c>
      <c r="N127" s="211">
        <f t="shared" si="76"/>
        <v>0</v>
      </c>
      <c r="O127" s="211">
        <f>O125-O126</f>
        <v>0</v>
      </c>
      <c r="P127" s="203">
        <f t="shared" si="76"/>
        <v>0</v>
      </c>
      <c r="Q127" s="203">
        <f t="shared" si="76"/>
        <v>0</v>
      </c>
      <c r="R127" s="203">
        <f t="shared" si="76"/>
        <v>0</v>
      </c>
      <c r="S127" s="203">
        <f t="shared" si="76"/>
        <v>0</v>
      </c>
      <c r="T127" s="203">
        <f t="shared" si="76"/>
        <v>0</v>
      </c>
      <c r="U127" s="203">
        <f t="shared" si="76"/>
        <v>0</v>
      </c>
      <c r="V127" s="203">
        <f t="shared" si="76"/>
        <v>0</v>
      </c>
      <c r="W127" s="203">
        <f t="shared" si="76"/>
        <v>0</v>
      </c>
      <c r="X127" s="203">
        <f t="shared" si="76"/>
        <v>0</v>
      </c>
      <c r="Y127" s="203">
        <f t="shared" si="76"/>
        <v>0</v>
      </c>
      <c r="Z127" s="203">
        <f t="shared" si="76"/>
        <v>0</v>
      </c>
      <c r="AA127" s="203"/>
      <c r="AB127" s="203">
        <f t="shared" si="76"/>
        <v>0</v>
      </c>
      <c r="AC127" s="203">
        <f t="shared" si="76"/>
        <v>0</v>
      </c>
    </row>
    <row r="131" spans="4:17">
      <c r="D131" s="202"/>
      <c r="N131" s="202"/>
      <c r="O131" s="202"/>
    </row>
    <row r="132" spans="4:17">
      <c r="Q132" s="206"/>
    </row>
  </sheetData>
  <sheetProtection formatCells="0" insertColumns="0" insertRows="0" sort="0" autoFilter="0" pivotTables="0"/>
  <conditionalFormatting sqref="D127:AC127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7D9C6DF2CFA2344B8438EA57D1C19B2" ma:contentTypeVersion="39" ma:contentTypeDescription="Create a new document." ma:contentTypeScope="" ma:versionID="8fa8aeaa16d9bbc20296638f8e47f914">
  <xsd:schema xmlns:xsd="http://www.w3.org/2001/XMLSchema" xmlns:xs="http://www.w3.org/2001/XMLSchema" xmlns:p="http://schemas.microsoft.com/office/2006/metadata/properties" xmlns:ns1="http://schemas.microsoft.com/sharepoint/v3" xmlns:ns2="07eb0168-e38f-4593-8bb7-e13af032c594" xmlns:ns3="449d9eb7-b7cc-4e27-879b-01b4831586a2" targetNamespace="http://schemas.microsoft.com/office/2006/metadata/properties" ma:root="true" ma:fieldsID="14b8f89bcb31b504567966a8511e33cf" ns1:_="" ns2:_="" ns3:_="">
    <xsd:import namespace="http://schemas.microsoft.com/sharepoint/v3"/>
    <xsd:import namespace="07eb0168-e38f-4593-8bb7-e13af032c594"/>
    <xsd:import namespace="449d9eb7-b7cc-4e27-879b-01b4831586a2"/>
    <xsd:element name="properties">
      <xsd:complexType>
        <xsd:sequence>
          <xsd:element name="documentManagement">
            <xsd:complexType>
              <xsd:all>
                <xsd:element ref="ns2:Notes_x0020_to_x0020_consider_x0020_before_x0020_reviewing_x003a_" minOccurs="0"/>
                <xsd:element ref="ns2:MediaServiceMetadata" minOccurs="0"/>
                <xsd:element ref="ns2:MediaServiceFastMetadata" minOccurs="0"/>
                <xsd:element ref="ns2:legal" minOccurs="0"/>
                <xsd:element ref="ns3:SharedWithUsers" minOccurs="0"/>
                <xsd:element ref="ns3:SharedWithDetails" minOccurs="0"/>
                <xsd:element ref="ns2:Finished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DateTaken" minOccurs="0"/>
                <xsd:element ref="ns2:MediaLengthInSeconds" minOccurs="0"/>
                <xsd:element ref="ns2:TeamStatus" minOccurs="0"/>
                <xsd:element ref="ns2:Goaldatetocompletereview_x003a_" minOccurs="0"/>
                <xsd:element ref="ns1:_ip_UnifiedCompliancePolicyProperties" minOccurs="0"/>
                <xsd:element ref="ns1:_ip_UnifiedCompliancePolicyUIAction" minOccurs="0"/>
                <xsd:element ref="ns2:MediaServiceLocation" minOccurs="0"/>
                <xsd:element ref="ns2:Status" minOccurs="0"/>
                <xsd:element ref="ns2:Roll_x002d_Call" minOccurs="0"/>
                <xsd:element ref="ns2:Completed" minOccurs="0"/>
                <xsd:element ref="ns2:Notes" minOccurs="0"/>
                <xsd:element ref="ns2:ManagerApprova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5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6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eb0168-e38f-4593-8bb7-e13af032c594" elementFormDefault="qualified">
    <xsd:import namespace="http://schemas.microsoft.com/office/2006/documentManagement/types"/>
    <xsd:import namespace="http://schemas.microsoft.com/office/infopath/2007/PartnerControls"/>
    <xsd:element name="Notes_x0020_to_x0020_consider_x0020_before_x0020_reviewing_x003a_" ma:index="1" nillable="true" ma:displayName="Notes to consider before reviewing:" ma:internalName="Notes_x0020_to_x0020_consider_x0020_before_x0020_reviewing_x003a_" ma:readOnly="false">
      <xsd:simpleType>
        <xsd:restriction base="dms:Note">
          <xsd:maxLength value="255"/>
        </xsd:restriction>
      </xsd:simple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egal" ma:index="10" nillable="true" ma:displayName="legal" ma:format="Dropdown" ma:hidden="true" ma:list="UserInfo" ma:SharePointGroup="0" ma:internalName="legal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Finished" ma:index="13" nillable="true" ma:displayName="Finished" ma:default="2022-08-30T00:00:00Z" ma:format="DateOnly" ma:hidden="true" ma:internalName="Finished" ma:readOnly="false">
      <xsd:simpleType>
        <xsd:restriction base="dms:DateTime"/>
      </xsd:simpleType>
    </xsd:element>
    <xsd:element name="MediaServiceOCR" ma:index="15" nillable="true" ma:displayName="Extracted Text" ma:hidden="true" ma:internalName="MediaServiceOCR" ma:readOnly="true">
      <xsd:simpleType>
        <xsd:restriction base="dms:Note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34bd80cb-b55d-4a01-be99-577b45a2ddc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TeamStatus" ma:index="22" nillable="true" ma:displayName="Currently Assigned for review to:" ma:description="This column specifies who is currently assigned to review of the document. This is helpful for reviewers to know what documents they should look at." ma:format="Dropdown" ma:hidden="true" ma:internalName="TeamStatus" ma:readOnly="false">
      <xsd:simpleType>
        <xsd:union memberTypes="dms:Text">
          <xsd:simpleType>
            <xsd:restriction base="dms:Choice">
              <xsd:enumeration value="Sarah"/>
              <xsd:enumeration value="Rachael"/>
              <xsd:enumeration value="Rachel"/>
              <xsd:enumeration value="Zoe"/>
              <xsd:enumeration value="Sharon"/>
            </xsd:restriction>
          </xsd:simpleType>
        </xsd:union>
      </xsd:simpleType>
    </xsd:element>
    <xsd:element name="Goaldatetocompletereview_x003a_" ma:index="23" nillable="true" ma:displayName="Goal date to complete review:" ma:format="DateOnly" ma:hidden="true" ma:internalName="Goaldatetocompletereview_x003a_" ma:readOnly="false">
      <xsd:simpleType>
        <xsd:restriction base="dms:DateTime"/>
      </xsd:simpleType>
    </xsd:element>
    <xsd:element name="MediaServiceLocation" ma:index="27" nillable="true" ma:displayName="Location" ma:hidden="true" ma:indexed="true" ma:internalName="MediaServiceLocation" ma:readOnly="true">
      <xsd:simpleType>
        <xsd:restriction base="dms:Text"/>
      </xsd:simpleType>
    </xsd:element>
    <xsd:element name="Status" ma:index="28" nillable="true" ma:displayName="Status" ma:format="Dropdown" ma:internalName="Status">
      <xsd:simpleType>
        <xsd:restriction base="dms:Choice">
          <xsd:enumeration value="in-progress"/>
          <xsd:enumeration value="draft"/>
          <xsd:enumeration value="check for final"/>
          <xsd:enumeration value="complete"/>
          <xsd:enumeration value="Sent for Signatures"/>
          <xsd:enumeration value="Need Signature"/>
        </xsd:restriction>
      </xsd:simpleType>
    </xsd:element>
    <xsd:element name="Roll_x002d_Call" ma:index="29" nillable="true" ma:displayName="Roll-Call" ma:description="when done making edits put your name here" ma:format="Dropdown" ma:list="UserInfo" ma:SharePointGroup="0" ma:internalName="Roll_x002d_Call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Completed" ma:index="30" nillable="true" ma:displayName="Completed " ma:default="1" ma:format="Dropdown" ma:internalName="Completed">
      <xsd:simpleType>
        <xsd:restriction base="dms:Boolean"/>
      </xsd:simpleType>
    </xsd:element>
    <xsd:element name="Notes" ma:index="31" nillable="true" ma:displayName="Notes" ma:format="Dropdown" ma:internalName="Notes">
      <xsd:simpleType>
        <xsd:restriction base="dms:Note">
          <xsd:maxLength value="255"/>
        </xsd:restriction>
      </xsd:simpleType>
    </xsd:element>
    <xsd:element name="ManagerApproval" ma:index="32" nillable="true" ma:displayName="Manager Approval" ma:description="Please type name of manager who approved the final version of this document" ma:format="Dropdown" ma:list="UserInfo" ma:SharePointGroup="0" ma:internalName="ManagerApproval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ObjectDetectorVersions" ma:index="3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35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9d9eb7-b7cc-4e27-879b-01b4831586a2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hidden="true" ma:internalName="SharedWithDetails" ma:readOnly="true">
      <xsd:simpleType>
        <xsd:restriction base="dms:Note"/>
      </xsd:simpleType>
    </xsd:element>
    <xsd:element name="TaxCatchAll" ma:index="14" nillable="true" ma:displayName="Taxonomy Catch All Column" ma:hidden="true" ma:list="{d32c7c3e-39b0-4ad2-86af-70b8daaeb2b9}" ma:internalName="TaxCatchAll" ma:readOnly="false" ma:showField="CatchAllData" ma:web="449d9eb7-b7cc-4e27-879b-01b4831586a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oaldatetocompletereview_x003a_ xmlns="07eb0168-e38f-4593-8bb7-e13af032c594" xsi:nil="true"/>
    <ManagerApproval xmlns="07eb0168-e38f-4593-8bb7-e13af032c594">
      <UserInfo>
        <DisplayName/>
        <AccountId xsi:nil="true"/>
        <AccountType/>
      </UserInfo>
    </ManagerApproval>
    <Notes_x0020_to_x0020_consider_x0020_before_x0020_reviewing_x003a_ xmlns="07eb0168-e38f-4593-8bb7-e13af032c594" xsi:nil="true"/>
    <_ip_UnifiedCompliancePolicyUIAction xmlns="http://schemas.microsoft.com/sharepoint/v3" xsi:nil="true"/>
    <Status xmlns="07eb0168-e38f-4593-8bb7-e13af032c594" xsi:nil="true"/>
    <TeamStatus xmlns="07eb0168-e38f-4593-8bb7-e13af032c594" xsi:nil="true"/>
    <TaxCatchAll xmlns="449d9eb7-b7cc-4e27-879b-01b4831586a2" xsi:nil="true"/>
    <lcf76f155ced4ddcb4097134ff3c332f xmlns="07eb0168-e38f-4593-8bb7-e13af032c594">
      <Terms xmlns="http://schemas.microsoft.com/office/infopath/2007/PartnerControls"/>
    </lcf76f155ced4ddcb4097134ff3c332f>
    <_ip_UnifiedCompliancePolicyProperties xmlns="http://schemas.microsoft.com/sharepoint/v3" xsi:nil="true"/>
    <Notes xmlns="07eb0168-e38f-4593-8bb7-e13af032c594" xsi:nil="true"/>
    <Finished xmlns="07eb0168-e38f-4593-8bb7-e13af032c594">2022-08-30T00:00:00Z</Finished>
    <Completed xmlns="07eb0168-e38f-4593-8bb7-e13af032c594">true</Completed>
    <legal xmlns="07eb0168-e38f-4593-8bb7-e13af032c594">
      <UserInfo>
        <DisplayName/>
        <AccountId xsi:nil="true"/>
        <AccountType/>
      </UserInfo>
    </legal>
    <Roll_x002d_Call xmlns="07eb0168-e38f-4593-8bb7-e13af032c594">
      <UserInfo>
        <DisplayName/>
        <AccountId xsi:nil="true"/>
        <AccountType/>
      </UserInfo>
    </Roll_x002d_Call>
  </documentManagement>
</p:properties>
</file>

<file path=customXml/itemProps1.xml><?xml version="1.0" encoding="utf-8"?>
<ds:datastoreItem xmlns:ds="http://schemas.openxmlformats.org/officeDocument/2006/customXml" ds:itemID="{A0721155-47D6-477F-9A2B-C20E8BCCE367}"/>
</file>

<file path=customXml/itemProps2.xml><?xml version="1.0" encoding="utf-8"?>
<ds:datastoreItem xmlns:ds="http://schemas.openxmlformats.org/officeDocument/2006/customXml" ds:itemID="{64A51EC5-A136-4E64-9CFE-AE1DBA4E6C8E}"/>
</file>

<file path=customXml/itemProps3.xml><?xml version="1.0" encoding="utf-8"?>
<ds:datastoreItem xmlns:ds="http://schemas.openxmlformats.org/officeDocument/2006/customXml" ds:itemID="{331B2F40-BE42-4A7E-82C9-31BDAE1A21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Manjia Gong</dc:creator>
  <cp:keywords/>
  <dc:description/>
  <cp:lastModifiedBy/>
  <cp:revision/>
  <dcterms:created xsi:type="dcterms:W3CDTF">2019-02-09T00:17:20Z</dcterms:created>
  <dcterms:modified xsi:type="dcterms:W3CDTF">2025-05-12T20:36:34Z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53bbb04a-1947-4eb6-967e-69cb9492be51</vt:lpwstr>
  </property>
  <property fmtid="{D5CDD505-2E9C-101B-9397-08002B2CF9AE}" pid="3" name="ContentTypeId">
    <vt:lpwstr>0x010100A7D9C6DF2CFA2344B8438EA57D1C19B2</vt:lpwstr>
  </property>
  <property fmtid="{D5CDD505-2E9C-101B-9397-08002B2CF9AE}" pid="4" name="{A44787D4-0540-4523-9961-78E4036D8C6D}">
    <vt:lpwstr>{2ECBBC32-10FE-47BE-8DB5-22A938906143}</vt:lpwstr>
  </property>
  <property fmtid="{D5CDD505-2E9C-101B-9397-08002B2CF9AE}" pid="5" name="Order">
    <vt:r8>8500</vt:r8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_ExtendedDescription">
    <vt:lpwstr/>
  </property>
  <property fmtid="{D5CDD505-2E9C-101B-9397-08002B2CF9AE}" pid="9" name="ComplianceAssetId">
    <vt:lpwstr/>
  </property>
  <property fmtid="{D5CDD505-2E9C-101B-9397-08002B2CF9AE}" pid="10" name="TemplateUrl">
    <vt:lpwstr/>
  </property>
</Properties>
</file>